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7" codeName="{3D1A710C-6663-3D7B-7F91-EC182F24A4BC}"/>
  <workbookPr codeName="ThisWorkbook"/>
  <mc:AlternateContent xmlns:mc="http://schemas.openxmlformats.org/markup-compatibility/2006">
    <mc:Choice Requires="x15">
      <x15ac:absPath xmlns:x15ac="http://schemas.microsoft.com/office/spreadsheetml/2010/11/ac" url="C:\Users\User\Desktop\풀베기\"/>
    </mc:Choice>
  </mc:AlternateContent>
  <xr:revisionPtr revIDLastSave="0" documentId="13_ncr:1_{82AA392E-6E93-46C2-B1BC-9B030F2E2CA1}" xr6:coauthVersionLast="36" xr6:coauthVersionMax="36" xr10:uidLastSave="{00000000-0000-0000-0000-000000000000}"/>
  <bookViews>
    <workbookView xWindow="13725" yWindow="465" windowWidth="14685" windowHeight="12210" tabRatio="889" firstSheet="2" activeTab="21" xr2:uid="{00000000-000D-0000-FFFF-FFFF00000000}"/>
  </bookViews>
  <sheets>
    <sheet name="작업지시도" sheetId="119" state="hidden" r:id="rId1"/>
    <sheet name="A3표지" sheetId="147" state="hidden" r:id="rId2"/>
    <sheet name="기본" sheetId="1" r:id="rId3"/>
    <sheet name="표지" sheetId="3" r:id="rId4"/>
    <sheet name="목차" sheetId="4" r:id="rId5"/>
    <sheet name="1-2 사진" sheetId="63" state="hidden" r:id="rId6"/>
    <sheet name="1-3 설명서" sheetId="6" r:id="rId7"/>
    <sheet name="1-4 적용기준" sheetId="7" r:id="rId8"/>
    <sheet name="1-5 예정" sheetId="8" r:id="rId9"/>
    <sheet name="작업기간" sheetId="133" r:id="rId10"/>
    <sheet name="2-1 재선충" sheetId="9" r:id="rId11"/>
    <sheet name="3-1 일반시방서(제외)" sheetId="44" state="hidden" r:id="rId12"/>
    <sheet name="3-2 전문시방서" sheetId="10" state="hidden" r:id="rId13"/>
    <sheet name="3-3 공통소시" sheetId="11" r:id="rId14"/>
    <sheet name="3-4소반별시방서 1" sheetId="131" r:id="rId15"/>
    <sheet name="3-4소반별시방서 2" sheetId="134" r:id="rId16"/>
    <sheet name="3-4소반별시방서 3" sheetId="137" state="hidden" r:id="rId17"/>
    <sheet name="3-4소반별시방서 4" sheetId="140" state="hidden" r:id="rId18"/>
    <sheet name="3-4소반별시방서 5" sheetId="143" state="hidden" r:id="rId19"/>
    <sheet name="4-1 필지별사업내역" sheetId="60" r:id="rId20"/>
    <sheet name="4-2-2 필지별사업내역 (시기)" sheetId="128" state="hidden" r:id="rId21"/>
    <sheet name="5-1 원가" sheetId="12" r:id="rId22"/>
    <sheet name="5-2 내역" sheetId="13" r:id="rId23"/>
    <sheet name="5-3단가산출서 1" sheetId="70" r:id="rId24"/>
    <sheet name="5-3단가산출서 2" sheetId="135" r:id="rId25"/>
    <sheet name="5-3단가산출서 3" sheetId="138" state="hidden" r:id="rId26"/>
    <sheet name="5-3단가산출서 4" sheetId="141" state="hidden" r:id="rId27"/>
    <sheet name="5-3단가산출서 5" sheetId="144" state="hidden" r:id="rId28"/>
    <sheet name="5-3 2회" sheetId="146" state="hidden" r:id="rId29"/>
    <sheet name="6-1 표준지" sheetId="55" r:id="rId30"/>
    <sheet name="6-2 경사도" sheetId="14" r:id="rId31"/>
    <sheet name="6-3표준조사 1" sheetId="73" r:id="rId32"/>
    <sheet name="6-3표준조사 2" sheetId="136" r:id="rId33"/>
    <sheet name="6-3표준조사 3" sheetId="139" state="hidden" r:id="rId34"/>
    <sheet name="6-3표준조사 4" sheetId="142" state="hidden" r:id="rId35"/>
    <sheet name="6-3표준조사 5" sheetId="145" state="hidden" r:id="rId36"/>
    <sheet name="7-1 단가조사" sheetId="18" r:id="rId37"/>
    <sheet name="주유소" sheetId="152" state="hidden" r:id="rId38"/>
    <sheet name="표지 (야장)" sheetId="150" state="hidden" r:id="rId39"/>
  </sheets>
  <externalReferences>
    <externalReference r:id="rId40"/>
    <externalReference r:id="rId41"/>
    <externalReference r:id="rId42"/>
    <externalReference r:id="rId43"/>
  </externalReferences>
  <definedNames>
    <definedName name="_Dist_Bin" localSheetId="28">[1]조명시설!#REF!</definedName>
    <definedName name="_Dist_Values" localSheetId="28">[1]조명시설!#REF!</definedName>
    <definedName name="_Fill" localSheetId="28">[1]조명시설!#REF!</definedName>
    <definedName name="_xlnm._FilterDatabase" localSheetId="14" hidden="1">'3-4소반별시방서 1'!$A$1:$A$464</definedName>
    <definedName name="_xlnm._FilterDatabase" localSheetId="15" hidden="1">'3-4소반별시방서 2'!$A$1:$A$464</definedName>
    <definedName name="_xlnm._FilterDatabase" localSheetId="16" hidden="1">'3-4소반별시방서 3'!$A$1:$A$464</definedName>
    <definedName name="_xlnm._FilterDatabase" localSheetId="17" hidden="1">'3-4소반별시방서 4'!$A$1:$A$464</definedName>
    <definedName name="_xlnm._FilterDatabase" localSheetId="18" hidden="1">'3-4소반별시방서 5'!$A$1:$A$464</definedName>
    <definedName name="_xlnm._FilterDatabase" localSheetId="19" hidden="1">'4-1 필지별사업내역'!$A$1:$A$325</definedName>
    <definedName name="_xlnm._FilterDatabase" localSheetId="20">'4-2-2 필지별사업내역 (시기)'!$A$1:$A$325</definedName>
    <definedName name="_xlnm._FilterDatabase" localSheetId="22" hidden="1">'5-2 내역'!$A$1:$A$90</definedName>
    <definedName name="_xlnm._FilterDatabase" localSheetId="28">'5-3 2회'!$A$1:$A$135</definedName>
    <definedName name="_xlnm._FilterDatabase" localSheetId="23" hidden="1">'5-3단가산출서 1'!$A$2:$A$360</definedName>
    <definedName name="_xlnm._FilterDatabase" localSheetId="24" hidden="1">'5-3단가산출서 2'!$A$2:$A$360</definedName>
    <definedName name="_xlnm._FilterDatabase" localSheetId="25" hidden="1">'5-3단가산출서 3'!$A$1:$N$360</definedName>
    <definedName name="_xlnm._FilterDatabase" localSheetId="26" hidden="1">'5-3단가산출서 4'!$A$2:$A$360</definedName>
    <definedName name="_xlnm._FilterDatabase" localSheetId="27" hidden="1">'5-3단가산출서 5'!$A$2:$A$360</definedName>
    <definedName name="_xlnm._FilterDatabase" localSheetId="29" hidden="1">'6-1 표준지'!$A$1:$A$2198</definedName>
    <definedName name="_xlnm._FilterDatabase" localSheetId="30" hidden="1">'6-2 경사도'!$A$1:$A$182</definedName>
    <definedName name="_xlnm._FilterDatabase" localSheetId="31">'6-3표준조사 1'!$I$1:$I$602</definedName>
    <definedName name="_xlnm._FilterDatabase" localSheetId="32">'6-3표준조사 2'!$I$1:$I$602</definedName>
    <definedName name="_xlnm._FilterDatabase" localSheetId="33">'6-3표준조사 3'!$I$1:$I$602</definedName>
    <definedName name="_xlnm._FilterDatabase" localSheetId="34">'6-3표준조사 4'!$I$1:$I$602</definedName>
    <definedName name="_xlnm._FilterDatabase" localSheetId="35" hidden="1">'6-3표준조사 5'!$I$1:$I$602</definedName>
    <definedName name="_xlnm._FilterDatabase" localSheetId="1">#REF!</definedName>
    <definedName name="_xlnm._FilterDatabase" localSheetId="9" hidden="1">작업기간!$A$1:$A$104</definedName>
    <definedName name="_xlnm._FilterDatabase" localSheetId="0" hidden="1">작업지시도!$A$2:$A$97</definedName>
    <definedName name="_xlnm._FilterDatabase" localSheetId="3">표지!$A$1:$A$52</definedName>
    <definedName name="_xlnm._FilterDatabase" localSheetId="38">'표지 (야장)'!$A$1:$A$30</definedName>
    <definedName name="_Key1" localSheetId="28">[1]조명시설!#REF!</definedName>
    <definedName name="_Key2" localSheetId="28">[1]조명시설!#REF!</definedName>
    <definedName name="_Parse_In" localSheetId="28">#REF!</definedName>
    <definedName name="_Regression_Out" localSheetId="28">#REF!</definedName>
    <definedName name="_Regression_X" localSheetId="28">#REF!</definedName>
    <definedName name="_Regression_Y" localSheetId="28">#REF!</definedName>
    <definedName name="_Sort" localSheetId="28">[1]조명시설!#REF!</definedName>
    <definedName name="as" localSheetId="28">#REF!</definedName>
    <definedName name="GEMCO" localSheetId="28">#REF!</definedName>
    <definedName name="hardwar" localSheetId="28">#REF!</definedName>
    <definedName name="_xlnm.Print_Area" localSheetId="5">'1-2 사진'!$A$1:$M$300</definedName>
    <definedName name="_xlnm.Print_Area" localSheetId="6">'1-3 설명서'!$A$1:$AA$68</definedName>
    <definedName name="_xlnm.Print_Area" localSheetId="7">'1-4 적용기준'!$A$1:$W$75</definedName>
    <definedName name="_xlnm.Print_Area" localSheetId="8">'1-5 예정'!$A$1:$V$11</definedName>
    <definedName name="_xlnm.Print_Area" localSheetId="10">'2-1 재선충'!$A$1:$I$11</definedName>
    <definedName name="_xlnm.Print_Area" localSheetId="11">'3-1 일반시방서(제외)'!$A$1:$R$165</definedName>
    <definedName name="_xlnm.Print_Area" localSheetId="12">'3-2 전문시방서'!$A$1:$R$310</definedName>
    <definedName name="_xlnm.Print_Area" localSheetId="13">'3-3 공통소시'!$A$1:$N$38</definedName>
    <definedName name="_xlnm.Print_Area" localSheetId="14">'3-4소반별시방서 1'!$B$1:$AY$456</definedName>
    <definedName name="_xlnm.Print_Area" localSheetId="15">'3-4소반별시방서 2'!$B$1:$AY$455</definedName>
    <definedName name="_xlnm.Print_Area" localSheetId="16">'3-4소반별시방서 3'!$B$1:$AY$456</definedName>
    <definedName name="_xlnm.Print_Area" localSheetId="17">'3-4소반별시방서 4'!$B$1:$AY$456</definedName>
    <definedName name="_xlnm.Print_Area" localSheetId="18">'3-4소반별시방서 5'!$B$1:$AY$456</definedName>
    <definedName name="_xlnm.Print_Area" localSheetId="19">'4-1 필지별사업내역'!$B$1:$Z$324</definedName>
    <definedName name="_xlnm.Print_Area" localSheetId="20">'4-2-2 필지별사업내역 (시기)'!$B$1:$AE$324</definedName>
    <definedName name="_xlnm.Print_Area" localSheetId="21">'5-1 원가'!$A$1:$G$26</definedName>
    <definedName name="_xlnm.Print_Area" localSheetId="22">'5-2 내역'!$B$1:$P$90</definedName>
    <definedName name="_xlnm.Print_Area" localSheetId="28">'5-3 2회'!$B$1:$M$135</definedName>
    <definedName name="_xlnm.Print_Area" localSheetId="23">'5-3단가산출서 1'!$B$1:$M$360</definedName>
    <definedName name="_xlnm.Print_Area" localSheetId="24">'5-3단가산출서 2'!$B$1:$M$360</definedName>
    <definedName name="_xlnm.Print_Area" localSheetId="25">'5-3단가산출서 3'!$B$1:$M$360</definedName>
    <definedName name="_xlnm.Print_Area" localSheetId="26">'5-3단가산출서 4'!$B$1:$M$360</definedName>
    <definedName name="_xlnm.Print_Area" localSheetId="27">'5-3단가산출서 5'!$B$1:$M$360</definedName>
    <definedName name="_xlnm.Print_Area" localSheetId="29">'6-1 표준지'!$B$1:$K$2198</definedName>
    <definedName name="_xlnm.Print_Area" localSheetId="30">'6-2 경사도'!$B$1:$L$67</definedName>
    <definedName name="_xlnm.Print_Area" localSheetId="31">'6-3표준조사 1'!$K$1:$T$600</definedName>
    <definedName name="_xlnm.Print_Area" localSheetId="32">'6-3표준조사 2'!$K$1:$T$600</definedName>
    <definedName name="_xlnm.Print_Area" localSheetId="33">'6-3표준조사 3'!$K$1:$T$598</definedName>
    <definedName name="_xlnm.Print_Area" localSheetId="34">'6-3표준조사 4'!$K$1:$T$552</definedName>
    <definedName name="_xlnm.Print_Area" localSheetId="35">'6-3표준조사 5'!$K$1:$T$150</definedName>
    <definedName name="_xlnm.Print_Area" localSheetId="36">'7-1 단가조사'!$A$1:$M$18</definedName>
    <definedName name="_xlnm.Print_Area" localSheetId="1">A3표지!$A$1:$T$112</definedName>
    <definedName name="_xlnm.Print_Area" localSheetId="2">기본!$A$1:$T$27</definedName>
    <definedName name="_xlnm.Print_Area" localSheetId="4">목차!$A$1:$AA$21</definedName>
    <definedName name="_xlnm.Print_Area" localSheetId="9">작업기간!$B$1:$S$98</definedName>
    <definedName name="_xlnm.Print_Area" localSheetId="0">작업지시도!$B$1:$AJ$88</definedName>
    <definedName name="_xlnm.Print_Area" localSheetId="3">표지!$B$1:$AF$47</definedName>
    <definedName name="_xlnm.Print_Area" localSheetId="38">'표지 (야장)'!$B$1:$AF$25</definedName>
    <definedName name="_xlnm.Print_Titles" localSheetId="19">'4-1 필지별사업내역'!$1:$3</definedName>
    <definedName name="_xlnm.Print_Titles" localSheetId="20">'4-2-2 필지별사업내역 (시기)'!$1:$3</definedName>
    <definedName name="_xlnm.Print_Titles" localSheetId="22">'5-2 내역'!$1:$4</definedName>
    <definedName name="_xlnm.Print_Titles" localSheetId="29">'6-1 표준지'!$1:$3</definedName>
    <definedName name="_xlnm.Print_Titles" localSheetId="30">'6-2 경사도'!$1:$3</definedName>
    <definedName name="_xlnm.Print_Titles" localSheetId="9">작업기간!$1:$6</definedName>
    <definedName name="QQQ" localSheetId="28">#REF!</definedName>
    <definedName name="Z_4F74ED08_7DE6_11D4_BC29_005004C1F3AD_.wvu.PrintTitles" localSheetId="28">#REF!</definedName>
    <definedName name="zx" localSheetId="28">[2]사통!#REF!</definedName>
    <definedName name="공기1" localSheetId="28">[3]설계내역서!#REF!</definedName>
    <definedName name="께기수량집계표" localSheetId="28">[1]조명시설!#REF!</definedName>
    <definedName name="ㄴㄴㄴㄴㄴ" localSheetId="28">#REF!</definedName>
    <definedName name="ㄹㄹㄹ" localSheetId="28">#REF!</definedName>
    <definedName name="ㅁㄴㅇㅁㄴㅇ" localSheetId="28">#REF!</definedName>
    <definedName name="ㅁㅁㅁ" localSheetId="28">#REF!</definedName>
    <definedName name="수량" localSheetId="28">#REF!</definedName>
    <definedName name="수량산출서" localSheetId="28">#REF!</definedName>
    <definedName name="ㅇㄹㄹ" localSheetId="28">#REF!</definedName>
    <definedName name="ㅇㄹㅇㄹ" localSheetId="28">#REF!</definedName>
    <definedName name="ㅇ러알ㅇㄹㅇㄹ" localSheetId="28">[4]간지!#REF!</definedName>
    <definedName name="ㅇㅇㄹ" localSheetId="28">#REF!</definedName>
    <definedName name="자재단가근거" localSheetId="28">#REF!</definedName>
    <definedName name="잡비산출" localSheetId="28">#REF!</definedName>
    <definedName name="콘크리트2" localSheetId="28">#REF!</definedName>
    <definedName name="파일" localSheetId="28">#REF!</definedName>
  </definedNames>
  <calcPr calcId="179021"/>
</workbook>
</file>

<file path=xl/calcChain.xml><?xml version="1.0" encoding="utf-8"?>
<calcChain xmlns="http://schemas.openxmlformats.org/spreadsheetml/2006/main">
  <c r="I90" i="70" l="1"/>
  <c r="W98" i="142" l="1"/>
  <c r="W23" i="142"/>
  <c r="W398" i="73"/>
  <c r="W548" i="139"/>
  <c r="W473" i="139"/>
  <c r="W398" i="139"/>
  <c r="W323" i="139"/>
  <c r="W248" i="139"/>
  <c r="W173" i="139"/>
  <c r="W98" i="139"/>
  <c r="W23" i="139"/>
  <c r="W548" i="136"/>
  <c r="K381" i="136"/>
  <c r="W323" i="136" l="1"/>
  <c r="W248" i="136"/>
  <c r="W173" i="136"/>
  <c r="W98" i="136"/>
  <c r="W23" i="136"/>
  <c r="W548" i="73"/>
  <c r="W473" i="73"/>
  <c r="F18" i="12" l="1"/>
  <c r="F17" i="12"/>
  <c r="H18" i="12"/>
  <c r="H17" i="12"/>
  <c r="A429" i="137" l="1"/>
  <c r="A315" i="137"/>
  <c r="I52" i="145"/>
  <c r="I53" i="145"/>
  <c r="I54" i="145"/>
  <c r="I55" i="145"/>
  <c r="I56" i="145"/>
  <c r="I57" i="145"/>
  <c r="I58" i="145"/>
  <c r="I59" i="145"/>
  <c r="I60" i="145"/>
  <c r="I61" i="145"/>
  <c r="I62" i="145"/>
  <c r="I63" i="145"/>
  <c r="I64" i="145"/>
  <c r="I65" i="145"/>
  <c r="I66" i="145"/>
  <c r="I67" i="145"/>
  <c r="I68" i="145"/>
  <c r="I69" i="145"/>
  <c r="I70" i="145"/>
  <c r="I71" i="145"/>
  <c r="I72" i="145"/>
  <c r="I73" i="145"/>
  <c r="I74" i="145"/>
  <c r="I75" i="145"/>
  <c r="I51" i="145"/>
  <c r="L4" i="14" l="1"/>
  <c r="L6" i="14" l="1"/>
  <c r="L5" i="14"/>
  <c r="W473" i="136" l="1"/>
  <c r="W398" i="136"/>
  <c r="W396" i="136"/>
  <c r="F19" i="12" l="1"/>
  <c r="P454" i="139" l="1"/>
  <c r="E203" i="134"/>
  <c r="E146" i="134"/>
  <c r="E89" i="134"/>
  <c r="AT4" i="73" l="1"/>
  <c r="AS4" i="73"/>
  <c r="AR4" i="73"/>
  <c r="AQ4" i="73"/>
  <c r="AP4" i="73"/>
  <c r="AO4" i="73"/>
  <c r="AN4" i="73"/>
  <c r="AM4" i="73"/>
  <c r="AL4" i="73"/>
  <c r="AK4" i="73"/>
  <c r="AT3" i="73"/>
  <c r="AS3" i="73"/>
  <c r="AR3" i="73"/>
  <c r="AQ3" i="73"/>
  <c r="AP3" i="73"/>
  <c r="AO3" i="73"/>
  <c r="AN3" i="73"/>
  <c r="AM3" i="73"/>
  <c r="AL3" i="73"/>
  <c r="AK3" i="73"/>
  <c r="AT79" i="73"/>
  <c r="AS79" i="73"/>
  <c r="AR79" i="73"/>
  <c r="AQ79" i="73"/>
  <c r="AP79" i="73"/>
  <c r="AO79" i="73"/>
  <c r="AN79" i="73"/>
  <c r="AM79" i="73"/>
  <c r="AL79" i="73"/>
  <c r="AK79" i="73"/>
  <c r="AT78" i="73"/>
  <c r="AS78" i="73"/>
  <c r="AR78" i="73"/>
  <c r="AQ78" i="73"/>
  <c r="AP78" i="73"/>
  <c r="AO78" i="73"/>
  <c r="AN78" i="73"/>
  <c r="AM78" i="73"/>
  <c r="AL78" i="73"/>
  <c r="AK78" i="73"/>
  <c r="AT154" i="73"/>
  <c r="AS154" i="73"/>
  <c r="AR154" i="73"/>
  <c r="AQ154" i="73"/>
  <c r="AP154" i="73"/>
  <c r="AO154" i="73"/>
  <c r="AN154" i="73"/>
  <c r="AM154" i="73"/>
  <c r="AL154" i="73"/>
  <c r="AK154" i="73"/>
  <c r="AT153" i="73"/>
  <c r="AS153" i="73"/>
  <c r="AR153" i="73"/>
  <c r="AQ153" i="73"/>
  <c r="AP153" i="73"/>
  <c r="AO153" i="73"/>
  <c r="AN153" i="73"/>
  <c r="AM153" i="73"/>
  <c r="AL153" i="73"/>
  <c r="AK153" i="73"/>
  <c r="AT229" i="73"/>
  <c r="AS229" i="73"/>
  <c r="AR229" i="73"/>
  <c r="AQ229" i="73"/>
  <c r="AP229" i="73"/>
  <c r="AO229" i="73"/>
  <c r="AN229" i="73"/>
  <c r="AM229" i="73"/>
  <c r="AL229" i="73"/>
  <c r="AK229" i="73"/>
  <c r="AT228" i="73"/>
  <c r="AS228" i="73"/>
  <c r="AR228" i="73"/>
  <c r="AQ228" i="73"/>
  <c r="AP228" i="73"/>
  <c r="AO228" i="73"/>
  <c r="AN228" i="73"/>
  <c r="AM228" i="73"/>
  <c r="AL228" i="73"/>
  <c r="AK228" i="73"/>
  <c r="AT304" i="73"/>
  <c r="AS304" i="73"/>
  <c r="AR304" i="73"/>
  <c r="AQ304" i="73"/>
  <c r="AP304" i="73"/>
  <c r="AO304" i="73"/>
  <c r="AN304" i="73"/>
  <c r="AM304" i="73"/>
  <c r="AL304" i="73"/>
  <c r="AK304" i="73"/>
  <c r="AT303" i="73"/>
  <c r="AS303" i="73"/>
  <c r="AR303" i="73"/>
  <c r="AQ303" i="73"/>
  <c r="AP303" i="73"/>
  <c r="AO303" i="73"/>
  <c r="AN303" i="73"/>
  <c r="AM303" i="73"/>
  <c r="AL303" i="73"/>
  <c r="AK303" i="73"/>
  <c r="AT379" i="73"/>
  <c r="AS379" i="73"/>
  <c r="AR379" i="73"/>
  <c r="AQ379" i="73"/>
  <c r="AP379" i="73"/>
  <c r="AO379" i="73"/>
  <c r="AN379" i="73"/>
  <c r="AM379" i="73"/>
  <c r="AL379" i="73"/>
  <c r="AK379" i="73"/>
  <c r="AT378" i="73"/>
  <c r="AS378" i="73"/>
  <c r="AR378" i="73"/>
  <c r="AQ378" i="73"/>
  <c r="AP378" i="73"/>
  <c r="AO378" i="73"/>
  <c r="AN378" i="73"/>
  <c r="AM378" i="73"/>
  <c r="AL378" i="73"/>
  <c r="AK378" i="73"/>
  <c r="AT454" i="73"/>
  <c r="AS454" i="73"/>
  <c r="AR454" i="73"/>
  <c r="AQ454" i="73"/>
  <c r="AP454" i="73"/>
  <c r="AO454" i="73"/>
  <c r="AN454" i="73"/>
  <c r="AM454" i="73"/>
  <c r="AL454" i="73"/>
  <c r="AK454" i="73"/>
  <c r="AT453" i="73"/>
  <c r="AS453" i="73"/>
  <c r="AR453" i="73"/>
  <c r="AQ453" i="73"/>
  <c r="AP453" i="73"/>
  <c r="AO453" i="73"/>
  <c r="AN453" i="73"/>
  <c r="AM453" i="73"/>
  <c r="AL453" i="73"/>
  <c r="AK453" i="73"/>
  <c r="AT529" i="73"/>
  <c r="AS529" i="73"/>
  <c r="AR529" i="73"/>
  <c r="AQ529" i="73"/>
  <c r="AP529" i="73"/>
  <c r="AO529" i="73"/>
  <c r="AN529" i="73"/>
  <c r="AM529" i="73"/>
  <c r="AL529" i="73"/>
  <c r="AK529" i="73"/>
  <c r="AT528" i="73"/>
  <c r="AS528" i="73"/>
  <c r="AR528" i="73"/>
  <c r="AQ528" i="73"/>
  <c r="AP528" i="73"/>
  <c r="AO528" i="73"/>
  <c r="AN528" i="73"/>
  <c r="AM528" i="73"/>
  <c r="AL528" i="73"/>
  <c r="AK528" i="73"/>
  <c r="AT4" i="136"/>
  <c r="AS4" i="136"/>
  <c r="AR4" i="136"/>
  <c r="AQ4" i="136"/>
  <c r="AP4" i="136"/>
  <c r="AO4" i="136"/>
  <c r="AN4" i="136"/>
  <c r="AM4" i="136"/>
  <c r="AL4" i="136"/>
  <c r="AK4" i="136"/>
  <c r="AT3" i="136"/>
  <c r="AS3" i="136"/>
  <c r="AR3" i="136"/>
  <c r="AQ3" i="136"/>
  <c r="AP3" i="136"/>
  <c r="AO3" i="136"/>
  <c r="AN3" i="136"/>
  <c r="AM3" i="136"/>
  <c r="AL3" i="136"/>
  <c r="AK3" i="136"/>
  <c r="AT79" i="136"/>
  <c r="AS79" i="136"/>
  <c r="AR79" i="136"/>
  <c r="AQ79" i="136"/>
  <c r="AP79" i="136"/>
  <c r="AO79" i="136"/>
  <c r="AN79" i="136"/>
  <c r="AM79" i="136"/>
  <c r="AL79" i="136"/>
  <c r="AK79" i="136"/>
  <c r="AT78" i="136"/>
  <c r="AS78" i="136"/>
  <c r="AR78" i="136"/>
  <c r="AQ78" i="136"/>
  <c r="AP78" i="136"/>
  <c r="AO78" i="136"/>
  <c r="AN78" i="136"/>
  <c r="AM78" i="136"/>
  <c r="AL78" i="136"/>
  <c r="AK78" i="136"/>
  <c r="AT154" i="136"/>
  <c r="AS154" i="136"/>
  <c r="AR154" i="136"/>
  <c r="AQ154" i="136"/>
  <c r="AP154" i="136"/>
  <c r="AO154" i="136"/>
  <c r="AN154" i="136"/>
  <c r="AM154" i="136"/>
  <c r="AL154" i="136"/>
  <c r="AK154" i="136"/>
  <c r="AT153" i="136"/>
  <c r="AS153" i="136"/>
  <c r="AR153" i="136"/>
  <c r="AQ153" i="136"/>
  <c r="AP153" i="136"/>
  <c r="AO153" i="136"/>
  <c r="AN153" i="136"/>
  <c r="AM153" i="136"/>
  <c r="AL153" i="136"/>
  <c r="AK153" i="136"/>
  <c r="AT229" i="136"/>
  <c r="AS229" i="136"/>
  <c r="AR229" i="136"/>
  <c r="AQ229" i="136"/>
  <c r="AP229" i="136"/>
  <c r="AO229" i="136"/>
  <c r="AN229" i="136"/>
  <c r="AM229" i="136"/>
  <c r="AL229" i="136"/>
  <c r="AK229" i="136"/>
  <c r="AT228" i="136"/>
  <c r="AS228" i="136"/>
  <c r="AR228" i="136"/>
  <c r="AQ228" i="136"/>
  <c r="AP228" i="136"/>
  <c r="AO228" i="136"/>
  <c r="AN228" i="136"/>
  <c r="AM228" i="136"/>
  <c r="AL228" i="136"/>
  <c r="AK228" i="136"/>
  <c r="AT304" i="136"/>
  <c r="AS304" i="136"/>
  <c r="AR304" i="136"/>
  <c r="AQ304" i="136"/>
  <c r="AP304" i="136"/>
  <c r="AO304" i="136"/>
  <c r="AN304" i="136"/>
  <c r="AM304" i="136"/>
  <c r="AL304" i="136"/>
  <c r="AK304" i="136"/>
  <c r="AT303" i="136"/>
  <c r="AS303" i="136"/>
  <c r="AR303" i="136"/>
  <c r="AQ303" i="136"/>
  <c r="AP303" i="136"/>
  <c r="AO303" i="136"/>
  <c r="AN303" i="136"/>
  <c r="AM303" i="136"/>
  <c r="AL303" i="136"/>
  <c r="AK303" i="136"/>
  <c r="AT379" i="136"/>
  <c r="AS379" i="136"/>
  <c r="AR379" i="136"/>
  <c r="AQ379" i="136"/>
  <c r="AP379" i="136"/>
  <c r="AO379" i="136"/>
  <c r="AN379" i="136"/>
  <c r="AM379" i="136"/>
  <c r="AL379" i="136"/>
  <c r="AK379" i="136"/>
  <c r="AT378" i="136"/>
  <c r="AS378" i="136"/>
  <c r="AR378" i="136"/>
  <c r="AQ378" i="136"/>
  <c r="AP378" i="136"/>
  <c r="AO378" i="136"/>
  <c r="AN378" i="136"/>
  <c r="AM378" i="136"/>
  <c r="AL378" i="136"/>
  <c r="AK378" i="136"/>
  <c r="AT454" i="136"/>
  <c r="AS454" i="136"/>
  <c r="AR454" i="136"/>
  <c r="AQ454" i="136"/>
  <c r="AP454" i="136"/>
  <c r="AO454" i="136"/>
  <c r="AN454" i="136"/>
  <c r="AM454" i="136"/>
  <c r="AL454" i="136"/>
  <c r="AK454" i="136"/>
  <c r="AT453" i="136"/>
  <c r="AS453" i="136"/>
  <c r="AR453" i="136"/>
  <c r="AQ453" i="136"/>
  <c r="AP453" i="136"/>
  <c r="AO453" i="136"/>
  <c r="AN453" i="136"/>
  <c r="AM453" i="136"/>
  <c r="AL453" i="136"/>
  <c r="AK453" i="136"/>
  <c r="AT529" i="136"/>
  <c r="AS529" i="136"/>
  <c r="AR529" i="136"/>
  <c r="AQ529" i="136"/>
  <c r="AP529" i="136"/>
  <c r="AO529" i="136"/>
  <c r="AN529" i="136"/>
  <c r="AM529" i="136"/>
  <c r="AL529" i="136"/>
  <c r="AK529" i="136"/>
  <c r="AT528" i="136"/>
  <c r="AS528" i="136"/>
  <c r="AR528" i="136"/>
  <c r="AQ528" i="136"/>
  <c r="AP528" i="136"/>
  <c r="AO528" i="136"/>
  <c r="AN528" i="136"/>
  <c r="AM528" i="136"/>
  <c r="AL528" i="136"/>
  <c r="AK528" i="136"/>
  <c r="AT4" i="139"/>
  <c r="AS4" i="139"/>
  <c r="AR4" i="139"/>
  <c r="AQ4" i="139"/>
  <c r="AP4" i="139"/>
  <c r="AO4" i="139"/>
  <c r="AN4" i="139"/>
  <c r="AM4" i="139"/>
  <c r="AL4" i="139"/>
  <c r="AK4" i="139"/>
  <c r="AT3" i="139"/>
  <c r="AS3" i="139"/>
  <c r="AR3" i="139"/>
  <c r="AQ3" i="139"/>
  <c r="AP3" i="139"/>
  <c r="AO3" i="139"/>
  <c r="AN3" i="139"/>
  <c r="AM3" i="139"/>
  <c r="AL3" i="139"/>
  <c r="AK3" i="139"/>
  <c r="AT79" i="139"/>
  <c r="AS79" i="139"/>
  <c r="AR79" i="139"/>
  <c r="AQ79" i="139"/>
  <c r="AP79" i="139"/>
  <c r="AO79" i="139"/>
  <c r="AN79" i="139"/>
  <c r="AM79" i="139"/>
  <c r="AL79" i="139"/>
  <c r="AK79" i="139"/>
  <c r="AT78" i="139"/>
  <c r="AS78" i="139"/>
  <c r="AR78" i="139"/>
  <c r="AQ78" i="139"/>
  <c r="AP78" i="139"/>
  <c r="AO78" i="139"/>
  <c r="AN78" i="139"/>
  <c r="AM78" i="139"/>
  <c r="AL78" i="139"/>
  <c r="AK78" i="139"/>
  <c r="AT154" i="139"/>
  <c r="AS154" i="139"/>
  <c r="AR154" i="139"/>
  <c r="AQ154" i="139"/>
  <c r="AP154" i="139"/>
  <c r="AO154" i="139"/>
  <c r="AN154" i="139"/>
  <c r="AM154" i="139"/>
  <c r="AL154" i="139"/>
  <c r="AK154" i="139"/>
  <c r="AT153" i="139"/>
  <c r="AS153" i="139"/>
  <c r="AR153" i="139"/>
  <c r="AQ153" i="139"/>
  <c r="AP153" i="139"/>
  <c r="AO153" i="139"/>
  <c r="AN153" i="139"/>
  <c r="AM153" i="139"/>
  <c r="AL153" i="139"/>
  <c r="AK153" i="139"/>
  <c r="AT229" i="139"/>
  <c r="AS229" i="139"/>
  <c r="AR229" i="139"/>
  <c r="AQ229" i="139"/>
  <c r="AP229" i="139"/>
  <c r="AO229" i="139"/>
  <c r="AN229" i="139"/>
  <c r="AM229" i="139"/>
  <c r="AL229" i="139"/>
  <c r="AK229" i="139"/>
  <c r="AT228" i="139"/>
  <c r="AS228" i="139"/>
  <c r="AR228" i="139"/>
  <c r="AQ228" i="139"/>
  <c r="AP228" i="139"/>
  <c r="AO228" i="139"/>
  <c r="AN228" i="139"/>
  <c r="AM228" i="139"/>
  <c r="AL228" i="139"/>
  <c r="AK228" i="139"/>
  <c r="AT304" i="139"/>
  <c r="AS304" i="139"/>
  <c r="AR304" i="139"/>
  <c r="AQ304" i="139"/>
  <c r="AP304" i="139"/>
  <c r="AO304" i="139"/>
  <c r="AN304" i="139"/>
  <c r="AM304" i="139"/>
  <c r="AL304" i="139"/>
  <c r="AK304" i="139"/>
  <c r="AT303" i="139"/>
  <c r="AS303" i="139"/>
  <c r="AR303" i="139"/>
  <c r="AQ303" i="139"/>
  <c r="AP303" i="139"/>
  <c r="AO303" i="139"/>
  <c r="AN303" i="139"/>
  <c r="AM303" i="139"/>
  <c r="AL303" i="139"/>
  <c r="AK303" i="139"/>
  <c r="AT379" i="139"/>
  <c r="AS379" i="139"/>
  <c r="AR379" i="139"/>
  <c r="AQ379" i="139"/>
  <c r="AP379" i="139"/>
  <c r="AO379" i="139"/>
  <c r="AN379" i="139"/>
  <c r="AM379" i="139"/>
  <c r="AL379" i="139"/>
  <c r="AK379" i="139"/>
  <c r="AT378" i="139"/>
  <c r="AS378" i="139"/>
  <c r="AR378" i="139"/>
  <c r="AQ378" i="139"/>
  <c r="AP378" i="139"/>
  <c r="AO378" i="139"/>
  <c r="AN378" i="139"/>
  <c r="AM378" i="139"/>
  <c r="AL378" i="139"/>
  <c r="AK378" i="139"/>
  <c r="AT529" i="139"/>
  <c r="AS529" i="139"/>
  <c r="AR529" i="139"/>
  <c r="AQ529" i="139"/>
  <c r="AP529" i="139"/>
  <c r="AO529" i="139"/>
  <c r="AN529" i="139"/>
  <c r="AM529" i="139"/>
  <c r="AL529" i="139"/>
  <c r="AK529" i="139"/>
  <c r="AT528" i="139"/>
  <c r="AS528" i="139"/>
  <c r="AR528" i="139"/>
  <c r="AQ528" i="139"/>
  <c r="AP528" i="139"/>
  <c r="AO528" i="139"/>
  <c r="AN528" i="139"/>
  <c r="AM528" i="139"/>
  <c r="AL528" i="139"/>
  <c r="AK528" i="139"/>
  <c r="AT454" i="139"/>
  <c r="AS454" i="139"/>
  <c r="AR454" i="139"/>
  <c r="AQ454" i="139"/>
  <c r="AP454" i="139"/>
  <c r="AO454" i="139"/>
  <c r="AN454" i="139"/>
  <c r="AM454" i="139"/>
  <c r="AL454" i="139"/>
  <c r="AK454" i="139"/>
  <c r="AT453" i="139"/>
  <c r="AS453" i="139"/>
  <c r="AR453" i="139"/>
  <c r="AQ453" i="139"/>
  <c r="AP453" i="139"/>
  <c r="AO453" i="139"/>
  <c r="AN453" i="139"/>
  <c r="AM453" i="139"/>
  <c r="AL453" i="139"/>
  <c r="AK453" i="139"/>
  <c r="M14" i="1" l="1"/>
  <c r="M15" i="1" s="1"/>
  <c r="H346" i="63" l="1"/>
  <c r="A296" i="63"/>
  <c r="W167" i="136" l="1"/>
  <c r="W17" i="136"/>
  <c r="W92" i="136"/>
  <c r="M196" i="60" l="1"/>
  <c r="M195" i="60"/>
  <c r="M194" i="60"/>
  <c r="M193" i="60"/>
  <c r="M192" i="60"/>
  <c r="M191" i="60"/>
  <c r="M190" i="60"/>
  <c r="M189" i="60"/>
  <c r="M188" i="60"/>
  <c r="M187" i="60"/>
  <c r="M186" i="60"/>
  <c r="M185" i="60"/>
  <c r="M184" i="60"/>
  <c r="M183" i="60"/>
  <c r="M182" i="60"/>
  <c r="M181" i="60"/>
  <c r="M180" i="60"/>
  <c r="M179" i="60"/>
  <c r="M178" i="60"/>
  <c r="M177" i="60"/>
  <c r="M176" i="60"/>
  <c r="M175" i="60"/>
  <c r="M174" i="60"/>
  <c r="M173" i="60"/>
  <c r="M172" i="60"/>
  <c r="M171" i="60"/>
  <c r="M170" i="60"/>
  <c r="M169" i="60"/>
  <c r="M168" i="60"/>
  <c r="M167" i="60"/>
  <c r="M166" i="60"/>
  <c r="M165" i="60"/>
  <c r="M164" i="60"/>
  <c r="M163" i="60"/>
  <c r="M162" i="60"/>
  <c r="M161" i="60"/>
  <c r="M160" i="60"/>
  <c r="M159" i="60"/>
  <c r="M158" i="60"/>
  <c r="M157" i="60"/>
  <c r="M156" i="60"/>
  <c r="M155" i="60"/>
  <c r="M154" i="60"/>
  <c r="M153" i="60"/>
  <c r="M152" i="60"/>
  <c r="M151" i="60"/>
  <c r="M150" i="60"/>
  <c r="M149" i="60"/>
  <c r="B5" i="8"/>
  <c r="D5" i="8" s="1"/>
  <c r="F5" i="8" s="1"/>
  <c r="H5" i="8" s="1"/>
  <c r="J5" i="8" s="1"/>
  <c r="L5" i="8" s="1"/>
  <c r="N5" i="8" s="1"/>
  <c r="P5" i="8" s="1"/>
  <c r="R5" i="8" s="1"/>
  <c r="T5" i="8" s="1"/>
  <c r="B16" i="7"/>
  <c r="F38" i="7"/>
  <c r="W98" i="145" l="1"/>
  <c r="W23" i="145"/>
  <c r="AE69" i="119" l="1"/>
  <c r="AE67" i="119"/>
  <c r="AE65" i="119"/>
  <c r="AE63" i="119"/>
  <c r="AE61" i="119"/>
  <c r="AE59" i="119"/>
  <c r="AE57" i="119"/>
  <c r="AE55" i="119"/>
  <c r="AE53" i="119"/>
  <c r="AE51" i="119"/>
  <c r="AE49" i="119"/>
  <c r="AE47" i="119"/>
  <c r="AE45" i="119"/>
  <c r="AE43" i="119"/>
  <c r="AQ45" i="119"/>
  <c r="AQ47" i="119" s="1"/>
  <c r="AQ49" i="119" s="1"/>
  <c r="AQ51" i="119" s="1"/>
  <c r="AQ53" i="119" s="1"/>
  <c r="AQ55" i="119" s="1"/>
  <c r="AQ57" i="119" s="1"/>
  <c r="AQ59" i="119" s="1"/>
  <c r="AQ61" i="119" s="1"/>
  <c r="AQ63" i="119" s="1"/>
  <c r="AQ65" i="119" s="1"/>
  <c r="AQ67" i="119" s="1"/>
  <c r="AQ69" i="119" s="1"/>
  <c r="AE33" i="119"/>
  <c r="AE31" i="119"/>
  <c r="AE29" i="119"/>
  <c r="AE27" i="119"/>
  <c r="AE25" i="119"/>
  <c r="AE23" i="119"/>
  <c r="AQ23" i="119"/>
  <c r="AQ25" i="119" s="1"/>
  <c r="AQ27" i="119" s="1"/>
  <c r="AQ29" i="119" s="1"/>
  <c r="AQ31" i="119" s="1"/>
  <c r="AQ33" i="119" s="1"/>
  <c r="AR21" i="119"/>
  <c r="AE21" i="119"/>
  <c r="AE19" i="119"/>
  <c r="K388" i="142"/>
  <c r="K538" i="139"/>
  <c r="K463" i="139"/>
  <c r="K163" i="139"/>
  <c r="K463" i="136"/>
  <c r="K314" i="73"/>
  <c r="K315" i="73" s="1"/>
  <c r="K313" i="73"/>
  <c r="K238" i="73"/>
  <c r="K239" i="73" s="1"/>
  <c r="K240" i="73" s="1"/>
  <c r="K163" i="73"/>
  <c r="K164" i="73" s="1"/>
  <c r="K165" i="73" s="1"/>
  <c r="K166" i="73" s="1"/>
  <c r="A421" i="63" l="1"/>
  <c r="H421" i="63" s="1"/>
  <c r="H296" i="63"/>
  <c r="G5" i="60" l="1"/>
  <c r="G13" i="60"/>
  <c r="G21" i="60"/>
  <c r="G29" i="60"/>
  <c r="G37" i="60"/>
  <c r="G53" i="60"/>
  <c r="G69" i="60"/>
  <c r="G133" i="60"/>
  <c r="G149" i="60"/>
  <c r="G173" i="60"/>
  <c r="G181" i="60"/>
  <c r="G221" i="60"/>
  <c r="G253" i="60"/>
  <c r="G261" i="60"/>
  <c r="B10" i="1" l="1"/>
  <c r="R98" i="73" l="1"/>
  <c r="Q98" i="73"/>
  <c r="R97" i="73"/>
  <c r="Q97" i="73"/>
  <c r="R96" i="73"/>
  <c r="Q96" i="73"/>
  <c r="R95" i="73"/>
  <c r="Q95" i="73"/>
  <c r="R94" i="73"/>
  <c r="Q94" i="73"/>
  <c r="R93" i="73"/>
  <c r="Q93" i="73"/>
  <c r="R92" i="73"/>
  <c r="Q92" i="73"/>
  <c r="R91" i="73"/>
  <c r="Q91" i="73"/>
  <c r="B71" i="119" l="1"/>
  <c r="L81" i="145" l="1"/>
  <c r="G1899" i="55" l="1"/>
  <c r="F1899" i="55"/>
  <c r="G1896" i="55"/>
  <c r="F1896" i="55"/>
  <c r="G1894" i="55"/>
  <c r="F1894" i="55"/>
  <c r="G1862" i="55"/>
  <c r="F1862" i="55"/>
  <c r="G1859" i="55"/>
  <c r="F1859" i="55"/>
  <c r="G1857" i="55"/>
  <c r="F1857" i="55"/>
  <c r="G1839" i="55"/>
  <c r="F1839" i="55"/>
  <c r="G1836" i="55"/>
  <c r="F1836" i="55"/>
  <c r="G1834" i="55"/>
  <c r="F1834" i="55"/>
  <c r="F1773" i="55"/>
  <c r="G1773" i="55"/>
  <c r="F1774" i="55"/>
  <c r="G1774" i="55"/>
  <c r="F1775" i="55"/>
  <c r="G1775" i="55"/>
  <c r="F1776" i="55"/>
  <c r="G1776" i="55"/>
  <c r="F1777" i="55"/>
  <c r="G1777" i="55"/>
  <c r="F1778" i="55"/>
  <c r="G1778" i="55"/>
  <c r="F1779" i="55"/>
  <c r="G1779" i="55"/>
  <c r="F1780" i="55"/>
  <c r="G1780" i="55"/>
  <c r="F1797" i="55"/>
  <c r="G1797" i="55"/>
  <c r="F1799" i="55"/>
  <c r="G1799" i="55"/>
  <c r="F1802" i="55"/>
  <c r="G1802" i="55"/>
  <c r="F1760" i="55"/>
  <c r="G1760" i="55"/>
  <c r="G1462" i="55"/>
  <c r="F1462" i="55"/>
  <c r="G1461" i="55"/>
  <c r="F1461" i="55"/>
  <c r="G1460" i="55"/>
  <c r="F1460" i="55"/>
  <c r="G1459" i="55"/>
  <c r="F1459" i="55"/>
  <c r="G1458" i="55"/>
  <c r="F1458" i="55"/>
  <c r="G1457" i="55"/>
  <c r="F1457" i="55"/>
  <c r="G1456" i="55"/>
  <c r="F1456" i="55"/>
  <c r="G1455" i="55"/>
  <c r="F1455" i="55"/>
  <c r="F1395" i="55"/>
  <c r="G1395" i="55"/>
  <c r="F1396" i="55"/>
  <c r="G1396" i="55"/>
  <c r="F1397" i="55"/>
  <c r="G1397" i="55"/>
  <c r="F1398" i="55"/>
  <c r="G1398" i="55"/>
  <c r="F1399" i="55"/>
  <c r="G1399" i="55"/>
  <c r="F1400" i="55"/>
  <c r="G1400" i="55"/>
  <c r="F1401" i="55"/>
  <c r="G1401" i="55"/>
  <c r="F1417" i="55"/>
  <c r="G1417" i="55"/>
  <c r="F1418" i="55"/>
  <c r="G1418" i="55"/>
  <c r="F1419" i="55"/>
  <c r="G1419" i="55"/>
  <c r="F1420" i="55"/>
  <c r="G1420" i="55"/>
  <c r="F1421" i="55"/>
  <c r="G1421" i="55"/>
  <c r="F1422" i="55"/>
  <c r="G1422" i="55"/>
  <c r="F1423" i="55"/>
  <c r="G1423" i="55"/>
  <c r="F1340" i="55"/>
  <c r="G1340" i="55"/>
  <c r="F1341" i="55"/>
  <c r="G1341" i="55"/>
  <c r="F1342" i="55"/>
  <c r="G1342" i="55"/>
  <c r="F1343" i="55"/>
  <c r="G1343" i="55"/>
  <c r="F1344" i="55"/>
  <c r="G1344" i="55"/>
  <c r="F1345" i="55"/>
  <c r="G1345" i="55"/>
  <c r="F1346" i="55"/>
  <c r="G1346" i="55"/>
  <c r="F1347" i="55"/>
  <c r="G1347" i="55"/>
  <c r="F1348" i="55"/>
  <c r="G1348" i="55"/>
  <c r="F1349" i="55"/>
  <c r="G1349" i="55"/>
  <c r="F1350" i="55"/>
  <c r="G1350" i="55"/>
  <c r="F1351" i="55"/>
  <c r="G1351" i="55"/>
  <c r="F1352" i="55"/>
  <c r="G1352" i="55"/>
  <c r="F1353" i="55"/>
  <c r="G1353" i="55"/>
  <c r="F1354" i="55"/>
  <c r="G1354" i="55"/>
  <c r="F1355" i="55"/>
  <c r="G1355" i="55"/>
  <c r="F1356" i="55"/>
  <c r="G1356" i="55"/>
  <c r="F1357" i="55"/>
  <c r="G1357" i="55"/>
  <c r="F1358" i="55"/>
  <c r="G1358" i="55"/>
  <c r="F1359" i="55"/>
  <c r="G1359" i="55"/>
  <c r="F1360" i="55"/>
  <c r="G1360" i="55"/>
  <c r="F1361" i="55"/>
  <c r="G1361" i="55"/>
  <c r="F1362" i="55"/>
  <c r="G1362" i="55"/>
  <c r="F1363" i="55"/>
  <c r="G1363" i="55"/>
  <c r="G1339" i="55"/>
  <c r="F1339" i="55"/>
  <c r="G1338" i="55"/>
  <c r="F1338" i="55"/>
  <c r="G1337" i="55"/>
  <c r="F1337" i="55"/>
  <c r="G1336" i="55"/>
  <c r="F1336" i="55"/>
  <c r="G1335" i="55"/>
  <c r="F1335" i="55"/>
  <c r="F1321" i="55"/>
  <c r="G1321" i="55"/>
  <c r="G1021" i="55"/>
  <c r="F1021" i="55"/>
  <c r="G1018" i="55"/>
  <c r="F1018" i="55"/>
  <c r="G1016" i="55"/>
  <c r="F1016" i="55"/>
  <c r="G984" i="55"/>
  <c r="F984" i="55"/>
  <c r="G981" i="55"/>
  <c r="F981" i="55"/>
  <c r="G979" i="55"/>
  <c r="F979" i="55"/>
  <c r="G961" i="55"/>
  <c r="F961" i="55"/>
  <c r="G958" i="55"/>
  <c r="F958" i="55"/>
  <c r="G956" i="55"/>
  <c r="F956" i="55"/>
  <c r="F896" i="55"/>
  <c r="G896" i="55"/>
  <c r="F898" i="55"/>
  <c r="G898" i="55"/>
  <c r="F901" i="55"/>
  <c r="G901" i="55"/>
  <c r="F919" i="55"/>
  <c r="G919" i="55"/>
  <c r="F921" i="55"/>
  <c r="G921" i="55"/>
  <c r="F924" i="55"/>
  <c r="G924" i="55"/>
  <c r="F443" i="55"/>
  <c r="G443" i="55"/>
  <c r="H2180" i="55"/>
  <c r="H2120" i="55"/>
  <c r="H2060" i="55"/>
  <c r="H2000" i="55"/>
  <c r="H1940" i="55"/>
  <c r="H1916" i="55"/>
  <c r="H1915" i="55"/>
  <c r="H1914" i="55"/>
  <c r="H1913" i="55"/>
  <c r="H1912" i="55"/>
  <c r="H1911" i="55"/>
  <c r="H1910" i="55"/>
  <c r="H1909" i="55"/>
  <c r="H1908" i="55"/>
  <c r="H1907" i="55"/>
  <c r="H1906" i="55"/>
  <c r="H1905" i="55"/>
  <c r="H1904" i="55"/>
  <c r="H1903" i="55"/>
  <c r="H1902" i="55"/>
  <c r="H1901" i="55"/>
  <c r="H1900" i="55"/>
  <c r="H1898" i="55"/>
  <c r="H1897" i="55"/>
  <c r="H1895" i="55"/>
  <c r="H1880" i="55"/>
  <c r="H1879" i="55"/>
  <c r="H1878" i="55"/>
  <c r="H1877" i="55"/>
  <c r="H1876" i="55"/>
  <c r="H1875" i="55"/>
  <c r="H1874" i="55"/>
  <c r="H1873" i="55"/>
  <c r="H1872" i="55"/>
  <c r="H1871" i="55"/>
  <c r="H1870" i="55"/>
  <c r="H1869" i="55"/>
  <c r="H1868" i="55"/>
  <c r="H1867" i="55"/>
  <c r="H1866" i="55"/>
  <c r="H1865" i="55"/>
  <c r="H1864" i="55"/>
  <c r="H1863" i="55"/>
  <c r="H1861" i="55"/>
  <c r="H1860" i="55"/>
  <c r="H1858" i="55"/>
  <c r="H1856" i="55"/>
  <c r="H1855" i="55"/>
  <c r="H1854" i="55"/>
  <c r="H1853" i="55"/>
  <c r="H1852" i="55"/>
  <c r="H1851" i="55"/>
  <c r="H1850" i="55"/>
  <c r="H1849" i="55"/>
  <c r="H1848" i="55"/>
  <c r="H1847" i="55"/>
  <c r="H1846" i="55"/>
  <c r="H1845" i="55"/>
  <c r="H1844" i="55"/>
  <c r="H1843" i="55"/>
  <c r="H1842" i="55"/>
  <c r="H1841" i="55"/>
  <c r="H1840" i="55"/>
  <c r="H1838" i="55"/>
  <c r="H1837" i="55"/>
  <c r="H1835" i="55"/>
  <c r="H1820" i="55"/>
  <c r="H1819" i="55"/>
  <c r="H1818" i="55"/>
  <c r="H1817" i="55"/>
  <c r="H1816" i="55"/>
  <c r="H1815" i="55"/>
  <c r="H1814" i="55"/>
  <c r="H1813" i="55"/>
  <c r="H1812" i="55"/>
  <c r="H1811" i="55"/>
  <c r="H1810" i="55"/>
  <c r="H1809" i="55"/>
  <c r="H1808" i="55"/>
  <c r="H1807" i="55"/>
  <c r="H1806" i="55"/>
  <c r="H1805" i="55"/>
  <c r="H1804" i="55"/>
  <c r="H1803" i="55"/>
  <c r="H1801" i="55"/>
  <c r="H1800" i="55"/>
  <c r="H1798" i="55"/>
  <c r="H1796" i="55"/>
  <c r="H1795" i="55"/>
  <c r="H1794" i="55"/>
  <c r="H1793" i="55"/>
  <c r="H1792" i="55"/>
  <c r="H1791" i="55"/>
  <c r="H1790" i="55"/>
  <c r="H1789" i="55"/>
  <c r="H1788" i="55"/>
  <c r="H1787" i="55"/>
  <c r="H1786" i="55"/>
  <c r="H1785" i="55"/>
  <c r="H1784" i="55"/>
  <c r="H1783" i="55"/>
  <c r="H1782" i="55"/>
  <c r="H1781" i="55"/>
  <c r="H1760" i="55"/>
  <c r="H1741" i="55"/>
  <c r="H1681" i="55"/>
  <c r="H1621" i="55"/>
  <c r="H1561" i="55"/>
  <c r="H1501" i="55"/>
  <c r="H1477" i="55"/>
  <c r="H1476" i="55"/>
  <c r="H1475" i="55"/>
  <c r="H1474" i="55"/>
  <c r="H1473" i="55"/>
  <c r="H1472" i="55"/>
  <c r="H1471" i="55"/>
  <c r="H1470" i="55"/>
  <c r="H1469" i="55"/>
  <c r="H1468" i="55"/>
  <c r="H1467" i="55"/>
  <c r="H1466" i="55"/>
  <c r="H1465" i="55"/>
  <c r="H1464" i="55"/>
  <c r="H1463" i="55"/>
  <c r="H1441" i="55"/>
  <c r="H1440" i="55"/>
  <c r="H1439" i="55"/>
  <c r="H1438" i="55"/>
  <c r="H1437" i="55"/>
  <c r="H1436" i="55"/>
  <c r="H1435" i="55"/>
  <c r="H1434" i="55"/>
  <c r="H1433" i="55"/>
  <c r="H1432" i="55"/>
  <c r="H1431" i="55"/>
  <c r="H1430" i="55"/>
  <c r="H1429" i="55"/>
  <c r="H1428" i="55"/>
  <c r="H1427" i="55"/>
  <c r="H1426" i="55"/>
  <c r="H1425" i="55"/>
  <c r="H1424" i="55"/>
  <c r="H1416" i="55"/>
  <c r="H1415" i="55"/>
  <c r="H1414" i="55"/>
  <c r="H1413" i="55"/>
  <c r="H1412" i="55"/>
  <c r="H1411" i="55"/>
  <c r="H1410" i="55"/>
  <c r="H1409" i="55"/>
  <c r="H1408" i="55"/>
  <c r="H1407" i="55"/>
  <c r="H1406" i="55"/>
  <c r="H1405" i="55"/>
  <c r="H1404" i="55"/>
  <c r="H1403" i="55"/>
  <c r="H1402" i="55"/>
  <c r="H1381" i="55"/>
  <c r="H1380" i="55"/>
  <c r="H1379" i="55"/>
  <c r="H1378" i="55"/>
  <c r="H1377" i="55"/>
  <c r="H1376" i="55"/>
  <c r="H1375" i="55"/>
  <c r="H1374" i="55"/>
  <c r="H1373" i="55"/>
  <c r="H1372" i="55"/>
  <c r="H1371" i="55"/>
  <c r="H1370" i="55"/>
  <c r="H1369" i="55"/>
  <c r="H1368" i="55"/>
  <c r="H1367" i="55"/>
  <c r="H1366" i="55"/>
  <c r="H1365" i="55"/>
  <c r="H1364" i="55"/>
  <c r="H1321" i="55"/>
  <c r="H1303" i="55"/>
  <c r="H1302" i="55"/>
  <c r="H1243" i="55"/>
  <c r="H1242" i="55"/>
  <c r="H1182" i="55"/>
  <c r="H1122" i="55"/>
  <c r="H1062" i="55"/>
  <c r="H1038" i="55"/>
  <c r="H1037" i="55"/>
  <c r="H1036" i="55"/>
  <c r="H1035" i="55"/>
  <c r="H1034" i="55"/>
  <c r="H1033" i="55"/>
  <c r="H1032" i="55"/>
  <c r="H1031" i="55"/>
  <c r="H1030" i="55"/>
  <c r="H1029" i="55"/>
  <c r="H1028" i="55"/>
  <c r="H1027" i="55"/>
  <c r="H1026" i="55"/>
  <c r="H1025" i="55"/>
  <c r="H1024" i="55"/>
  <c r="H1023" i="55"/>
  <c r="H1022" i="55"/>
  <c r="H1020" i="55"/>
  <c r="H1019" i="55"/>
  <c r="H1017" i="55"/>
  <c r="H1003" i="55"/>
  <c r="H1002" i="55"/>
  <c r="H1001" i="55"/>
  <c r="H1000" i="55"/>
  <c r="H999" i="55"/>
  <c r="H998" i="55"/>
  <c r="H997" i="55"/>
  <c r="H996" i="55"/>
  <c r="H995" i="55"/>
  <c r="H994" i="55"/>
  <c r="H993" i="55"/>
  <c r="H992" i="55"/>
  <c r="H991" i="55"/>
  <c r="H990" i="55"/>
  <c r="H989" i="55"/>
  <c r="H988" i="55"/>
  <c r="H987" i="55"/>
  <c r="H986" i="55"/>
  <c r="H985" i="55"/>
  <c r="H983" i="55"/>
  <c r="H982" i="55"/>
  <c r="H980" i="55"/>
  <c r="H978" i="55"/>
  <c r="H977" i="55"/>
  <c r="H976" i="55"/>
  <c r="H975" i="55"/>
  <c r="H974" i="55"/>
  <c r="H973" i="55"/>
  <c r="H972" i="55"/>
  <c r="H971" i="55"/>
  <c r="H970" i="55"/>
  <c r="H969" i="55"/>
  <c r="H968" i="55"/>
  <c r="H967" i="55"/>
  <c r="H966" i="55"/>
  <c r="H965" i="55"/>
  <c r="H964" i="55"/>
  <c r="H963" i="55"/>
  <c r="H962" i="55"/>
  <c r="H960" i="55"/>
  <c r="H959" i="55"/>
  <c r="H957" i="55"/>
  <c r="H942" i="55"/>
  <c r="H941" i="55"/>
  <c r="H940" i="55"/>
  <c r="H939" i="55"/>
  <c r="H938" i="55"/>
  <c r="H937" i="55"/>
  <c r="H936" i="55"/>
  <c r="H935" i="55"/>
  <c r="H934" i="55"/>
  <c r="H933" i="55"/>
  <c r="H932" i="55"/>
  <c r="H931" i="55"/>
  <c r="H930" i="55"/>
  <c r="H929" i="55"/>
  <c r="H928" i="55"/>
  <c r="H927" i="55"/>
  <c r="H926" i="55"/>
  <c r="H925" i="55"/>
  <c r="H923" i="55"/>
  <c r="H922" i="55"/>
  <c r="H920" i="55"/>
  <c r="H918" i="55"/>
  <c r="H917" i="55"/>
  <c r="H916" i="55"/>
  <c r="H915" i="55"/>
  <c r="H914" i="55"/>
  <c r="H913" i="55"/>
  <c r="H912" i="55"/>
  <c r="H911" i="55"/>
  <c r="H910" i="55"/>
  <c r="H909" i="55"/>
  <c r="H908" i="55"/>
  <c r="H907" i="55"/>
  <c r="H906" i="55"/>
  <c r="H905" i="55"/>
  <c r="H904" i="55"/>
  <c r="H903" i="55"/>
  <c r="H902" i="55"/>
  <c r="H900" i="55"/>
  <c r="H899" i="55"/>
  <c r="H897" i="55"/>
  <c r="H882" i="55"/>
  <c r="H863" i="55"/>
  <c r="H804" i="55"/>
  <c r="H803" i="55"/>
  <c r="H743" i="55"/>
  <c r="H683" i="55"/>
  <c r="H623" i="55"/>
  <c r="H563" i="55"/>
  <c r="H503" i="55"/>
  <c r="H443" i="55"/>
  <c r="H424" i="55"/>
  <c r="H364" i="55"/>
  <c r="H304" i="55"/>
  <c r="H246" i="55"/>
  <c r="H245" i="55"/>
  <c r="H244" i="55"/>
  <c r="H187" i="55"/>
  <c r="H186" i="55"/>
  <c r="H185" i="55"/>
  <c r="H184" i="55"/>
  <c r="H127" i="55"/>
  <c r="H126" i="55"/>
  <c r="H125" i="55"/>
  <c r="H124" i="55"/>
  <c r="H64" i="55"/>
  <c r="H4" i="55"/>
  <c r="A896" i="55"/>
  <c r="A898" i="55"/>
  <c r="A901" i="55"/>
  <c r="A919" i="55"/>
  <c r="A921" i="55"/>
  <c r="A924" i="55"/>
  <c r="A956" i="55"/>
  <c r="A958" i="55"/>
  <c r="A961" i="55"/>
  <c r="A979" i="55"/>
  <c r="A981" i="55"/>
  <c r="A984" i="55"/>
  <c r="A1016" i="55"/>
  <c r="A1018" i="55"/>
  <c r="A1021" i="55"/>
  <c r="A1335" i="55"/>
  <c r="A1336" i="55"/>
  <c r="A1337" i="55"/>
  <c r="A1338" i="55"/>
  <c r="A1339" i="55"/>
  <c r="A1340" i="55"/>
  <c r="A1341" i="55"/>
  <c r="A1342" i="55"/>
  <c r="A1343" i="55"/>
  <c r="A1344" i="55"/>
  <c r="A1345" i="55"/>
  <c r="A1346" i="55"/>
  <c r="A1347" i="55"/>
  <c r="A1348" i="55"/>
  <c r="A1349" i="55"/>
  <c r="A1350" i="55"/>
  <c r="A1351" i="55"/>
  <c r="A1352" i="55"/>
  <c r="A1353" i="55"/>
  <c r="A1354" i="55"/>
  <c r="A1355" i="55"/>
  <c r="A1356" i="55"/>
  <c r="A1357" i="55"/>
  <c r="A1358" i="55"/>
  <c r="A1359" i="55"/>
  <c r="A1360" i="55"/>
  <c r="A1361" i="55"/>
  <c r="A1362" i="55"/>
  <c r="A1363" i="55"/>
  <c r="A1395" i="55"/>
  <c r="A1396" i="55"/>
  <c r="A1397" i="55"/>
  <c r="A1398" i="55"/>
  <c r="A1399" i="55"/>
  <c r="A1400" i="55"/>
  <c r="A1401" i="55"/>
  <c r="A1417" i="55"/>
  <c r="A1418" i="55"/>
  <c r="A1419" i="55"/>
  <c r="A1420" i="55"/>
  <c r="A1421" i="55"/>
  <c r="A1422" i="55"/>
  <c r="A1423" i="55"/>
  <c r="A1455" i="55"/>
  <c r="A1456" i="55"/>
  <c r="A1457" i="55"/>
  <c r="A1458" i="55"/>
  <c r="A1459" i="55"/>
  <c r="A1460" i="55"/>
  <c r="A1461" i="55"/>
  <c r="A1462" i="55"/>
  <c r="A1773" i="55"/>
  <c r="A1774" i="55"/>
  <c r="A1775" i="55"/>
  <c r="A1776" i="55"/>
  <c r="A1777" i="55"/>
  <c r="A1778" i="55"/>
  <c r="A1779" i="55"/>
  <c r="A1780" i="55"/>
  <c r="A1797" i="55"/>
  <c r="A1799" i="55"/>
  <c r="A1802" i="55"/>
  <c r="A1834" i="55"/>
  <c r="A1836" i="55"/>
  <c r="A1839" i="55"/>
  <c r="A1857" i="55"/>
  <c r="A1859" i="55"/>
  <c r="A1862" i="55"/>
  <c r="A1894" i="55"/>
  <c r="A1896" i="55"/>
  <c r="A1899" i="55"/>
  <c r="K13" i="139"/>
  <c r="K88" i="139"/>
  <c r="K164" i="139"/>
  <c r="K165" i="139" s="1"/>
  <c r="K166" i="139" s="1"/>
  <c r="K167" i="139" s="1"/>
  <c r="K168" i="139" s="1"/>
  <c r="K169" i="139" s="1"/>
  <c r="K170" i="139" s="1"/>
  <c r="K171" i="139" s="1"/>
  <c r="K172" i="139" s="1"/>
  <c r="K173" i="139" s="1"/>
  <c r="K174" i="139" s="1"/>
  <c r="K175" i="139" s="1"/>
  <c r="H1015" i="55" s="1"/>
  <c r="K238" i="139"/>
  <c r="K239" i="139" s="1"/>
  <c r="K388" i="73"/>
  <c r="K389" i="73" s="1"/>
  <c r="H306" i="55" s="1"/>
  <c r="K240" i="139" l="1"/>
  <c r="H1065" i="55" s="1"/>
  <c r="K89" i="139"/>
  <c r="H944" i="55" s="1"/>
  <c r="K14" i="139"/>
  <c r="K15" i="139" s="1"/>
  <c r="H883" i="55"/>
  <c r="H1063" i="55"/>
  <c r="H1064" i="55"/>
  <c r="H1006" i="55"/>
  <c r="H1014" i="55"/>
  <c r="H1007" i="55"/>
  <c r="H1008" i="55"/>
  <c r="H1009" i="55"/>
  <c r="H1010" i="55"/>
  <c r="H1011" i="55"/>
  <c r="H1004" i="55"/>
  <c r="H1012" i="55"/>
  <c r="H1005" i="55"/>
  <c r="H1013" i="55"/>
  <c r="H943" i="55"/>
  <c r="H305" i="55"/>
  <c r="K90" i="139" l="1"/>
  <c r="H884" i="55"/>
  <c r="K16" i="139"/>
  <c r="H885" i="55"/>
  <c r="K241" i="139"/>
  <c r="A18" i="70"/>
  <c r="G22" i="60"/>
  <c r="G31" i="60"/>
  <c r="G33" i="60"/>
  <c r="G45" i="60"/>
  <c r="G61" i="60"/>
  <c r="G70" i="60"/>
  <c r="G77" i="60"/>
  <c r="G101" i="60"/>
  <c r="G109" i="60"/>
  <c r="G117" i="60"/>
  <c r="G125" i="60"/>
  <c r="G141" i="60"/>
  <c r="G142" i="60"/>
  <c r="G157" i="60"/>
  <c r="G197" i="60"/>
  <c r="G205" i="60"/>
  <c r="G213" i="60"/>
  <c r="G237" i="60"/>
  <c r="G245" i="60"/>
  <c r="G269" i="60"/>
  <c r="Y242" i="73"/>
  <c r="K17" i="139" l="1"/>
  <c r="H886" i="55"/>
  <c r="K242" i="139"/>
  <c r="H1066" i="55"/>
  <c r="K91" i="139"/>
  <c r="H945" i="55"/>
  <c r="D3" i="150"/>
  <c r="N25" i="150"/>
  <c r="M25" i="150"/>
  <c r="A25" i="150"/>
  <c r="N24" i="150"/>
  <c r="A24" i="150" s="1"/>
  <c r="M24" i="150"/>
  <c r="K19" i="150"/>
  <c r="B15" i="150"/>
  <c r="K92" i="139" l="1"/>
  <c r="H946" i="55"/>
  <c r="K243" i="139"/>
  <c r="H1067" i="55"/>
  <c r="K18" i="139"/>
  <c r="H887" i="55"/>
  <c r="S531" i="142"/>
  <c r="S456" i="142"/>
  <c r="S381" i="142"/>
  <c r="B6" i="1"/>
  <c r="M8" i="150" s="1"/>
  <c r="P379" i="139"/>
  <c r="P304" i="139"/>
  <c r="P229" i="139"/>
  <c r="P154" i="139"/>
  <c r="K19" i="139" l="1"/>
  <c r="H888" i="55"/>
  <c r="K244" i="139"/>
  <c r="H1068" i="55"/>
  <c r="K93" i="139"/>
  <c r="H947" i="55"/>
  <c r="R35" i="63"/>
  <c r="R36" i="63"/>
  <c r="R37" i="63"/>
  <c r="R38" i="63"/>
  <c r="R39" i="63"/>
  <c r="R40" i="63"/>
  <c r="R41" i="63"/>
  <c r="R42" i="63"/>
  <c r="R25" i="63"/>
  <c r="R26" i="63"/>
  <c r="R27" i="63"/>
  <c r="R28" i="63"/>
  <c r="R29" i="63"/>
  <c r="R30" i="63"/>
  <c r="R31" i="63"/>
  <c r="R32" i="63"/>
  <c r="R33" i="63"/>
  <c r="R34" i="63"/>
  <c r="P92" i="133"/>
  <c r="K245" i="139" l="1"/>
  <c r="H1069" i="55"/>
  <c r="K94" i="139"/>
  <c r="H948" i="55"/>
  <c r="K20" i="139"/>
  <c r="H889" i="55"/>
  <c r="P536" i="145"/>
  <c r="O536" i="145"/>
  <c r="P461" i="145"/>
  <c r="O461" i="145"/>
  <c r="P386" i="145"/>
  <c r="O386" i="145"/>
  <c r="P311" i="145"/>
  <c r="O311" i="145"/>
  <c r="P236" i="145"/>
  <c r="O236" i="145"/>
  <c r="P161" i="145"/>
  <c r="O161" i="145"/>
  <c r="P86" i="145"/>
  <c r="O86" i="145"/>
  <c r="P11" i="145"/>
  <c r="O11" i="145"/>
  <c r="K95" i="139" l="1"/>
  <c r="H949" i="55"/>
  <c r="K21" i="139"/>
  <c r="H890" i="55"/>
  <c r="K246" i="139"/>
  <c r="H1070" i="55"/>
  <c r="P536" i="142"/>
  <c r="O536" i="142"/>
  <c r="P461" i="142"/>
  <c r="O461" i="142"/>
  <c r="P386" i="142"/>
  <c r="O386" i="142"/>
  <c r="P311" i="142"/>
  <c r="O311" i="142"/>
  <c r="P236" i="142"/>
  <c r="O236" i="142"/>
  <c r="P161" i="142"/>
  <c r="O161" i="142"/>
  <c r="P86" i="142"/>
  <c r="O86" i="142"/>
  <c r="P11" i="142"/>
  <c r="O11" i="142"/>
  <c r="R550" i="139"/>
  <c r="Q550" i="139"/>
  <c r="N550" i="139"/>
  <c r="R549" i="139"/>
  <c r="Q549" i="139"/>
  <c r="N549" i="139"/>
  <c r="R548" i="139"/>
  <c r="Q548" i="139"/>
  <c r="N548" i="139"/>
  <c r="R547" i="139"/>
  <c r="Q547" i="139"/>
  <c r="N547" i="139"/>
  <c r="R546" i="139"/>
  <c r="Q546" i="139"/>
  <c r="N546" i="139"/>
  <c r="R545" i="139"/>
  <c r="Q545" i="139"/>
  <c r="N545" i="139"/>
  <c r="R544" i="139"/>
  <c r="Q544" i="139"/>
  <c r="N544" i="139"/>
  <c r="R543" i="139"/>
  <c r="Q543" i="139"/>
  <c r="N543" i="139"/>
  <c r="R542" i="139"/>
  <c r="Q542" i="139"/>
  <c r="N542" i="139"/>
  <c r="R541" i="139"/>
  <c r="Q541" i="139"/>
  <c r="N541" i="139"/>
  <c r="R540" i="139"/>
  <c r="Q540" i="139"/>
  <c r="N540" i="139"/>
  <c r="R539" i="139"/>
  <c r="Q539" i="139"/>
  <c r="N539" i="139"/>
  <c r="R538" i="139"/>
  <c r="Q538" i="139"/>
  <c r="N538" i="139"/>
  <c r="R537" i="139"/>
  <c r="Q537" i="139"/>
  <c r="N537" i="139"/>
  <c r="P536" i="139"/>
  <c r="O536" i="139"/>
  <c r="R475" i="139"/>
  <c r="Q475" i="139"/>
  <c r="N475" i="139"/>
  <c r="R474" i="139"/>
  <c r="Q474" i="139"/>
  <c r="N474" i="139"/>
  <c r="R473" i="139"/>
  <c r="Q473" i="139"/>
  <c r="N473" i="139"/>
  <c r="R472" i="139"/>
  <c r="Q472" i="139"/>
  <c r="N472" i="139"/>
  <c r="R471" i="139"/>
  <c r="Q471" i="139"/>
  <c r="N471" i="139"/>
  <c r="R470" i="139"/>
  <c r="Q470" i="139"/>
  <c r="N470" i="139"/>
  <c r="R469" i="139"/>
  <c r="Q469" i="139"/>
  <c r="N469" i="139"/>
  <c r="R468" i="139"/>
  <c r="Q468" i="139"/>
  <c r="N468" i="139"/>
  <c r="R467" i="139"/>
  <c r="Q467" i="139"/>
  <c r="N467" i="139"/>
  <c r="R466" i="139"/>
  <c r="Q466" i="139"/>
  <c r="N466" i="139"/>
  <c r="R465" i="139"/>
  <c r="Q465" i="139"/>
  <c r="N465" i="139"/>
  <c r="R464" i="139"/>
  <c r="Q464" i="139"/>
  <c r="N464" i="139"/>
  <c r="R463" i="139"/>
  <c r="Q463" i="139"/>
  <c r="N463" i="139"/>
  <c r="R462" i="139"/>
  <c r="Q462" i="139"/>
  <c r="N462" i="139"/>
  <c r="P461" i="139"/>
  <c r="O461" i="139"/>
  <c r="R400" i="139"/>
  <c r="Q400" i="139"/>
  <c r="N400" i="139"/>
  <c r="R399" i="139"/>
  <c r="Q399" i="139"/>
  <c r="N399" i="139"/>
  <c r="R398" i="139"/>
  <c r="Q398" i="139"/>
  <c r="N398" i="139"/>
  <c r="R397" i="139"/>
  <c r="Q397" i="139"/>
  <c r="N397" i="139"/>
  <c r="R396" i="139"/>
  <c r="Q396" i="139"/>
  <c r="N396" i="139"/>
  <c r="R395" i="139"/>
  <c r="Q395" i="139"/>
  <c r="N395" i="139"/>
  <c r="R394" i="139"/>
  <c r="Q394" i="139"/>
  <c r="N394" i="139"/>
  <c r="R393" i="139"/>
  <c r="Q393" i="139"/>
  <c r="N393" i="139"/>
  <c r="R392" i="139"/>
  <c r="Q392" i="139"/>
  <c r="N392" i="139"/>
  <c r="R391" i="139"/>
  <c r="Q391" i="139"/>
  <c r="N391" i="139"/>
  <c r="R390" i="139"/>
  <c r="Q390" i="139"/>
  <c r="N390" i="139"/>
  <c r="R389" i="139"/>
  <c r="Q389" i="139"/>
  <c r="N389" i="139"/>
  <c r="R388" i="139"/>
  <c r="Q388" i="139"/>
  <c r="N388" i="139"/>
  <c r="R387" i="139"/>
  <c r="Q387" i="139"/>
  <c r="N387" i="139"/>
  <c r="P386" i="139"/>
  <c r="O386" i="139"/>
  <c r="R325" i="139"/>
  <c r="Q325" i="139"/>
  <c r="N325" i="139"/>
  <c r="R324" i="139"/>
  <c r="Q324" i="139"/>
  <c r="N324" i="139"/>
  <c r="R323" i="139"/>
  <c r="Q323" i="139"/>
  <c r="N323" i="139"/>
  <c r="R322" i="139"/>
  <c r="Q322" i="139"/>
  <c r="N322" i="139"/>
  <c r="R321" i="139"/>
  <c r="Q321" i="139"/>
  <c r="N321" i="139"/>
  <c r="R320" i="139"/>
  <c r="Q320" i="139"/>
  <c r="N320" i="139"/>
  <c r="R319" i="139"/>
  <c r="Q319" i="139"/>
  <c r="N319" i="139"/>
  <c r="R318" i="139"/>
  <c r="Q318" i="139"/>
  <c r="N318" i="139"/>
  <c r="R317" i="139"/>
  <c r="Q317" i="139"/>
  <c r="N317" i="139"/>
  <c r="R316" i="139"/>
  <c r="Q316" i="139"/>
  <c r="N316" i="139"/>
  <c r="R315" i="139"/>
  <c r="Q315" i="139"/>
  <c r="N315" i="139"/>
  <c r="R314" i="139"/>
  <c r="Q314" i="139"/>
  <c r="N314" i="139"/>
  <c r="R313" i="139"/>
  <c r="Q313" i="139"/>
  <c r="N313" i="139"/>
  <c r="R312" i="139"/>
  <c r="Q312" i="139"/>
  <c r="N312" i="139"/>
  <c r="P311" i="139"/>
  <c r="O311" i="139"/>
  <c r="R250" i="139"/>
  <c r="Q250" i="139"/>
  <c r="N250" i="139"/>
  <c r="R249" i="139"/>
  <c r="Q249" i="139"/>
  <c r="N249" i="139"/>
  <c r="R248" i="139"/>
  <c r="Q248" i="139"/>
  <c r="N248" i="139"/>
  <c r="R247" i="139"/>
  <c r="Q247" i="139"/>
  <c r="N247" i="139"/>
  <c r="R246" i="139"/>
  <c r="Q246" i="139"/>
  <c r="N246" i="139"/>
  <c r="R245" i="139"/>
  <c r="Q245" i="139"/>
  <c r="N245" i="139"/>
  <c r="R244" i="139"/>
  <c r="Q244" i="139"/>
  <c r="N244" i="139"/>
  <c r="R243" i="139"/>
  <c r="Q243" i="139"/>
  <c r="N243" i="139"/>
  <c r="R242" i="139"/>
  <c r="Q242" i="139"/>
  <c r="N242" i="139"/>
  <c r="R241" i="139"/>
  <c r="Q241" i="139"/>
  <c r="N241" i="139"/>
  <c r="R240" i="139"/>
  <c r="Q240" i="139"/>
  <c r="N240" i="139"/>
  <c r="R239" i="139"/>
  <c r="Q239" i="139"/>
  <c r="N239" i="139"/>
  <c r="R238" i="139"/>
  <c r="Q238" i="139"/>
  <c r="N238" i="139"/>
  <c r="R237" i="139"/>
  <c r="Q237" i="139"/>
  <c r="N237" i="139"/>
  <c r="P236" i="139"/>
  <c r="O236" i="139"/>
  <c r="R175" i="139"/>
  <c r="Q175" i="139"/>
  <c r="N175" i="139"/>
  <c r="R174" i="139"/>
  <c r="Q174" i="139"/>
  <c r="N174" i="139"/>
  <c r="R173" i="139"/>
  <c r="Q173" i="139"/>
  <c r="N173" i="139"/>
  <c r="R172" i="139"/>
  <c r="Q172" i="139"/>
  <c r="N172" i="139"/>
  <c r="R171" i="139"/>
  <c r="Q171" i="139"/>
  <c r="N171" i="139"/>
  <c r="R170" i="139"/>
  <c r="Q170" i="139"/>
  <c r="N170" i="139"/>
  <c r="R169" i="139"/>
  <c r="Q169" i="139"/>
  <c r="N169" i="139"/>
  <c r="R168" i="139"/>
  <c r="Q168" i="139"/>
  <c r="N168" i="139"/>
  <c r="R167" i="139"/>
  <c r="Q167" i="139"/>
  <c r="N167" i="139"/>
  <c r="R166" i="139"/>
  <c r="Q166" i="139"/>
  <c r="N166" i="139"/>
  <c r="R165" i="139"/>
  <c r="Q165" i="139"/>
  <c r="N165" i="139"/>
  <c r="R164" i="139"/>
  <c r="Q164" i="139"/>
  <c r="N164" i="139"/>
  <c r="R163" i="139"/>
  <c r="Q163" i="139"/>
  <c r="N163" i="139"/>
  <c r="R162" i="139"/>
  <c r="Q162" i="139"/>
  <c r="N162" i="139"/>
  <c r="P161" i="139"/>
  <c r="O161" i="139"/>
  <c r="R100" i="139"/>
  <c r="Q100" i="139"/>
  <c r="N100" i="139"/>
  <c r="R99" i="139"/>
  <c r="Q99" i="139"/>
  <c r="N99" i="139"/>
  <c r="R98" i="139"/>
  <c r="Q98" i="139"/>
  <c r="N98" i="139"/>
  <c r="R97" i="139"/>
  <c r="Q97" i="139"/>
  <c r="N97" i="139"/>
  <c r="R96" i="139"/>
  <c r="Q96" i="139"/>
  <c r="N96" i="139"/>
  <c r="R95" i="139"/>
  <c r="Q95" i="139"/>
  <c r="N95" i="139"/>
  <c r="R94" i="139"/>
  <c r="Q94" i="139"/>
  <c r="N94" i="139"/>
  <c r="R93" i="139"/>
  <c r="Q93" i="139"/>
  <c r="N93" i="139"/>
  <c r="R92" i="139"/>
  <c r="Q92" i="139"/>
  <c r="N92" i="139"/>
  <c r="R91" i="139"/>
  <c r="Q91" i="139"/>
  <c r="N91" i="139"/>
  <c r="R90" i="139"/>
  <c r="Q90" i="139"/>
  <c r="N90" i="139"/>
  <c r="R89" i="139"/>
  <c r="Q89" i="139"/>
  <c r="N89" i="139"/>
  <c r="R88" i="139"/>
  <c r="Q88" i="139"/>
  <c r="N88" i="139"/>
  <c r="R87" i="139"/>
  <c r="Q87" i="139"/>
  <c r="N87" i="139"/>
  <c r="P86" i="139"/>
  <c r="O86" i="139"/>
  <c r="O11" i="139"/>
  <c r="P11" i="139"/>
  <c r="R25" i="139"/>
  <c r="Q25" i="139"/>
  <c r="N25" i="139"/>
  <c r="R24" i="139"/>
  <c r="Q24" i="139"/>
  <c r="N24" i="139"/>
  <c r="R23" i="139"/>
  <c r="Q23" i="139"/>
  <c r="N23" i="139"/>
  <c r="R22" i="139"/>
  <c r="Q22" i="139"/>
  <c r="N22" i="139"/>
  <c r="R21" i="139"/>
  <c r="Q21" i="139"/>
  <c r="N21" i="139"/>
  <c r="R20" i="139"/>
  <c r="Q20" i="139"/>
  <c r="N20" i="139"/>
  <c r="R19" i="139"/>
  <c r="Q19" i="139"/>
  <c r="N19" i="139"/>
  <c r="R18" i="139"/>
  <c r="Q18" i="139"/>
  <c r="N18" i="139"/>
  <c r="R17" i="139"/>
  <c r="Q17" i="139"/>
  <c r="N17" i="139"/>
  <c r="R16" i="139"/>
  <c r="Q16" i="139"/>
  <c r="N16" i="139"/>
  <c r="R15" i="139"/>
  <c r="Q15" i="139"/>
  <c r="N15" i="139"/>
  <c r="R14" i="139"/>
  <c r="Q14" i="139"/>
  <c r="N14" i="139"/>
  <c r="R13" i="139"/>
  <c r="Q13" i="139"/>
  <c r="N13" i="139"/>
  <c r="R12" i="139"/>
  <c r="Q12" i="139"/>
  <c r="N12" i="139"/>
  <c r="K247" i="139" l="1"/>
  <c r="H1071" i="55"/>
  <c r="K22" i="139"/>
  <c r="H891" i="55"/>
  <c r="K96" i="139"/>
  <c r="H950" i="55"/>
  <c r="N461" i="139"/>
  <c r="Q461" i="139"/>
  <c r="Q86" i="139"/>
  <c r="R386" i="139"/>
  <c r="N386" i="139"/>
  <c r="R86" i="139"/>
  <c r="Q386" i="139"/>
  <c r="N311" i="139"/>
  <c r="R311" i="139"/>
  <c r="Q11" i="139"/>
  <c r="R11" i="139"/>
  <c r="R536" i="139"/>
  <c r="Q536" i="139"/>
  <c r="N536" i="139"/>
  <c r="R461" i="139"/>
  <c r="Q311" i="139"/>
  <c r="R236" i="139"/>
  <c r="N236" i="139"/>
  <c r="Q236" i="139"/>
  <c r="R161" i="139"/>
  <c r="Q161" i="139"/>
  <c r="N161" i="139"/>
  <c r="N86" i="139"/>
  <c r="N11" i="139"/>
  <c r="K97" i="139" l="1"/>
  <c r="H951" i="55"/>
  <c r="K23" i="139"/>
  <c r="H892" i="55"/>
  <c r="K248" i="139"/>
  <c r="H1072" i="55"/>
  <c r="W548" i="145"/>
  <c r="W473" i="145"/>
  <c r="K249" i="139" l="1"/>
  <c r="H1073" i="55"/>
  <c r="K24" i="139"/>
  <c r="H893" i="55"/>
  <c r="K98" i="139"/>
  <c r="H952" i="55"/>
  <c r="AD92" i="142"/>
  <c r="AD542" i="139"/>
  <c r="Y452" i="139"/>
  <c r="A380" i="137" s="1"/>
  <c r="S531" i="139"/>
  <c r="S529" i="139"/>
  <c r="S456" i="139"/>
  <c r="S454" i="139"/>
  <c r="S381" i="139"/>
  <c r="S379" i="139"/>
  <c r="Q385" i="139" s="1"/>
  <c r="S306" i="139"/>
  <c r="S304" i="139"/>
  <c r="S231" i="139"/>
  <c r="S229" i="139"/>
  <c r="S156" i="139"/>
  <c r="S154" i="139"/>
  <c r="P531" i="139"/>
  <c r="P456" i="139"/>
  <c r="P381" i="139"/>
  <c r="P306" i="139"/>
  <c r="P231" i="139"/>
  <c r="P156" i="139"/>
  <c r="AD17" i="145"/>
  <c r="AB17" i="145"/>
  <c r="AB18" i="145" s="1"/>
  <c r="N6" i="145" s="1"/>
  <c r="Y17" i="145"/>
  <c r="Q4" i="145" s="1"/>
  <c r="E11" i="143" s="1"/>
  <c r="X17" i="145"/>
  <c r="W17" i="145"/>
  <c r="AB542" i="139"/>
  <c r="AB543" i="139" s="1"/>
  <c r="N531" i="139" s="1"/>
  <c r="Y542" i="139"/>
  <c r="Q529" i="139" s="1"/>
  <c r="E410" i="137" s="1"/>
  <c r="X542" i="139"/>
  <c r="W542" i="139"/>
  <c r="AB467" i="139"/>
  <c r="AB468" i="139" s="1"/>
  <c r="N456" i="139" s="1"/>
  <c r="Y467" i="139"/>
  <c r="Q454" i="139" s="1"/>
  <c r="E353" i="137" s="1"/>
  <c r="X467" i="139"/>
  <c r="W467" i="139"/>
  <c r="AD392" i="139"/>
  <c r="AB392" i="139"/>
  <c r="AB393" i="139" s="1"/>
  <c r="N381" i="139" s="1"/>
  <c r="Y392" i="139"/>
  <c r="Q379" i="139" s="1"/>
  <c r="E296" i="137" s="1"/>
  <c r="X392" i="139"/>
  <c r="W392" i="139"/>
  <c r="E295" i="137" s="1"/>
  <c r="AB317" i="139"/>
  <c r="AB318" i="139" s="1"/>
  <c r="N306" i="139" s="1"/>
  <c r="Y317" i="139"/>
  <c r="Q304" i="139" s="1"/>
  <c r="E239" i="137" s="1"/>
  <c r="X317" i="139"/>
  <c r="W317" i="139"/>
  <c r="E238" i="137" s="1"/>
  <c r="AB242" i="139"/>
  <c r="AB243" i="139" s="1"/>
  <c r="N231" i="139" s="1"/>
  <c r="Y242" i="139"/>
  <c r="Q229" i="139" s="1"/>
  <c r="E182" i="137" s="1"/>
  <c r="X242" i="139"/>
  <c r="W242" i="139"/>
  <c r="E181" i="137" s="1"/>
  <c r="AB167" i="139"/>
  <c r="AB168" i="139" s="1"/>
  <c r="N156" i="139" s="1"/>
  <c r="T156" i="139" s="1"/>
  <c r="Y167" i="139"/>
  <c r="Q154" i="139" s="1"/>
  <c r="E125" i="137" s="1"/>
  <c r="X167" i="139"/>
  <c r="W167" i="139"/>
  <c r="E124" i="137" s="1"/>
  <c r="AB92" i="139"/>
  <c r="AB93" i="139" s="1"/>
  <c r="Y92" i="139"/>
  <c r="X92" i="139"/>
  <c r="W92" i="139"/>
  <c r="AB17" i="139"/>
  <c r="AB18" i="139" s="1"/>
  <c r="Y17" i="139"/>
  <c r="X17" i="139"/>
  <c r="W17" i="139"/>
  <c r="Y377" i="139"/>
  <c r="AD317" i="139"/>
  <c r="Y227" i="139"/>
  <c r="R550" i="145"/>
  <c r="Q550" i="145"/>
  <c r="N550" i="145"/>
  <c r="R549" i="145"/>
  <c r="Q549" i="145"/>
  <c r="N549" i="145"/>
  <c r="R548" i="145"/>
  <c r="Q548" i="145"/>
  <c r="N548" i="145"/>
  <c r="R547" i="145"/>
  <c r="Q547" i="145"/>
  <c r="N547" i="145"/>
  <c r="R546" i="145"/>
  <c r="Q546" i="145"/>
  <c r="N546" i="145"/>
  <c r="R545" i="145"/>
  <c r="Q545" i="145"/>
  <c r="N545" i="145"/>
  <c r="R544" i="145"/>
  <c r="Q544" i="145"/>
  <c r="N544" i="145"/>
  <c r="R543" i="145"/>
  <c r="Q543" i="145"/>
  <c r="N543" i="145"/>
  <c r="AD542" i="145"/>
  <c r="AB542" i="145"/>
  <c r="AB543" i="145" s="1"/>
  <c r="N531" i="145" s="1"/>
  <c r="Y542" i="145"/>
  <c r="Q529" i="145" s="1"/>
  <c r="X542" i="145"/>
  <c r="W542" i="145"/>
  <c r="R542" i="145"/>
  <c r="Q542" i="145"/>
  <c r="N542" i="145"/>
  <c r="R541" i="145"/>
  <c r="Q541" i="145"/>
  <c r="N541" i="145"/>
  <c r="R540" i="145"/>
  <c r="Q540" i="145"/>
  <c r="N540" i="145"/>
  <c r="R539" i="145"/>
  <c r="Q539" i="145"/>
  <c r="N539" i="145"/>
  <c r="R538" i="145"/>
  <c r="Q538" i="145"/>
  <c r="N538" i="145"/>
  <c r="K538" i="145"/>
  <c r="R537" i="145"/>
  <c r="Q537" i="145"/>
  <c r="N537" i="145"/>
  <c r="S531" i="145"/>
  <c r="P531" i="145"/>
  <c r="M531" i="145"/>
  <c r="L531" i="145"/>
  <c r="K531" i="145"/>
  <c r="W547" i="145" s="1"/>
  <c r="S529" i="145"/>
  <c r="P529" i="145"/>
  <c r="Y527" i="145"/>
  <c r="G84" i="13" s="1"/>
  <c r="R475" i="145"/>
  <c r="Q475" i="145"/>
  <c r="N475" i="145"/>
  <c r="R474" i="145"/>
  <c r="Q474" i="145"/>
  <c r="N474" i="145"/>
  <c r="R473" i="145"/>
  <c r="Q473" i="145"/>
  <c r="N473" i="145"/>
  <c r="R472" i="145"/>
  <c r="Q472" i="145"/>
  <c r="N472" i="145"/>
  <c r="R471" i="145"/>
  <c r="Q471" i="145"/>
  <c r="N471" i="145"/>
  <c r="R470" i="145"/>
  <c r="Q470" i="145"/>
  <c r="N470" i="145"/>
  <c r="R469" i="145"/>
  <c r="Q469" i="145"/>
  <c r="N469" i="145"/>
  <c r="R468" i="145"/>
  <c r="Q468" i="145"/>
  <c r="N468" i="145"/>
  <c r="AD467" i="145"/>
  <c r="AB467" i="145"/>
  <c r="AB468" i="145" s="1"/>
  <c r="N456" i="145" s="1"/>
  <c r="Y467" i="145"/>
  <c r="Q454" i="145" s="1"/>
  <c r="X467" i="145"/>
  <c r="W467" i="145"/>
  <c r="R467" i="145"/>
  <c r="Q467" i="145"/>
  <c r="N467" i="145"/>
  <c r="R466" i="145"/>
  <c r="Q466" i="145"/>
  <c r="N466" i="145"/>
  <c r="R465" i="145"/>
  <c r="Q465" i="145"/>
  <c r="N465" i="145"/>
  <c r="R464" i="145"/>
  <c r="Q464" i="145"/>
  <c r="N464" i="145"/>
  <c r="R463" i="145"/>
  <c r="Q463" i="145"/>
  <c r="N463" i="145"/>
  <c r="K463" i="145"/>
  <c r="R462" i="145"/>
  <c r="Q462" i="145"/>
  <c r="N462" i="145"/>
  <c r="S456" i="145"/>
  <c r="P456" i="145"/>
  <c r="M456" i="145"/>
  <c r="L456" i="145"/>
  <c r="K456" i="145"/>
  <c r="W472" i="145" s="1"/>
  <c r="S454" i="145"/>
  <c r="P454" i="145"/>
  <c r="Y452" i="145"/>
  <c r="G83" i="13" s="1"/>
  <c r="R400" i="145"/>
  <c r="Q400" i="145"/>
  <c r="N400" i="145"/>
  <c r="R399" i="145"/>
  <c r="Q399" i="145"/>
  <c r="N399" i="145"/>
  <c r="R398" i="145"/>
  <c r="Q398" i="145"/>
  <c r="N398" i="145"/>
  <c r="R397" i="145"/>
  <c r="Q397" i="145"/>
  <c r="N397" i="145"/>
  <c r="R396" i="145"/>
  <c r="Q396" i="145"/>
  <c r="N396" i="145"/>
  <c r="R395" i="145"/>
  <c r="Q395" i="145"/>
  <c r="N395" i="145"/>
  <c r="R394" i="145"/>
  <c r="Q394" i="145"/>
  <c r="N394" i="145"/>
  <c r="AB393" i="145"/>
  <c r="N381" i="145" s="1"/>
  <c r="R393" i="145"/>
  <c r="Q393" i="145"/>
  <c r="N393" i="145"/>
  <c r="AD392" i="145"/>
  <c r="AB392" i="145"/>
  <c r="Y392" i="145"/>
  <c r="Q379" i="145" s="1"/>
  <c r="E296" i="143" s="1"/>
  <c r="X392" i="145"/>
  <c r="W392" i="145"/>
  <c r="R392" i="145"/>
  <c r="Q392" i="145"/>
  <c r="N392" i="145"/>
  <c r="R391" i="145"/>
  <c r="Q391" i="145"/>
  <c r="N391" i="145"/>
  <c r="R390" i="145"/>
  <c r="Q390" i="145"/>
  <c r="N390" i="145"/>
  <c r="R389" i="145"/>
  <c r="Q389" i="145"/>
  <c r="N389" i="145"/>
  <c r="R388" i="145"/>
  <c r="Q388" i="145"/>
  <c r="N388" i="145"/>
  <c r="K388" i="145"/>
  <c r="H2061" i="55" s="1"/>
  <c r="R387" i="145"/>
  <c r="Q387" i="145"/>
  <c r="N387" i="145"/>
  <c r="S381" i="145"/>
  <c r="P381" i="145"/>
  <c r="M381" i="145"/>
  <c r="L381" i="145"/>
  <c r="K381" i="145"/>
  <c r="S379" i="145"/>
  <c r="P379" i="145"/>
  <c r="Y377" i="145"/>
  <c r="R325" i="145"/>
  <c r="Q325" i="145"/>
  <c r="N325" i="145"/>
  <c r="R324" i="145"/>
  <c r="Q324" i="145"/>
  <c r="N324" i="145"/>
  <c r="R323" i="145"/>
  <c r="Q323" i="145"/>
  <c r="N323" i="145"/>
  <c r="R322" i="145"/>
  <c r="Q322" i="145"/>
  <c r="N322" i="145"/>
  <c r="R321" i="145"/>
  <c r="Q321" i="145"/>
  <c r="N321" i="145"/>
  <c r="R320" i="145"/>
  <c r="Q320" i="145"/>
  <c r="N320" i="145"/>
  <c r="R319" i="145"/>
  <c r="Q319" i="145"/>
  <c r="N319" i="145"/>
  <c r="R318" i="145"/>
  <c r="Q318" i="145"/>
  <c r="N318" i="145"/>
  <c r="AD317" i="145"/>
  <c r="AB317" i="145"/>
  <c r="AB318" i="145" s="1"/>
  <c r="N306" i="145" s="1"/>
  <c r="Y317" i="145"/>
  <c r="Q304" i="145" s="1"/>
  <c r="E239" i="143" s="1"/>
  <c r="X317" i="145"/>
  <c r="W317" i="145"/>
  <c r="R317" i="145"/>
  <c r="Q317" i="145"/>
  <c r="N317" i="145"/>
  <c r="R316" i="145"/>
  <c r="Q316" i="145"/>
  <c r="N316" i="145"/>
  <c r="R315" i="145"/>
  <c r="Q315" i="145"/>
  <c r="N315" i="145"/>
  <c r="R314" i="145"/>
  <c r="Q314" i="145"/>
  <c r="N314" i="145"/>
  <c r="R313" i="145"/>
  <c r="Q313" i="145"/>
  <c r="N313" i="145"/>
  <c r="K313" i="145"/>
  <c r="H2001" i="55" s="1"/>
  <c r="R312" i="145"/>
  <c r="Q312" i="145"/>
  <c r="N312" i="145"/>
  <c r="S306" i="145"/>
  <c r="P306" i="145"/>
  <c r="M306" i="145"/>
  <c r="L306" i="145"/>
  <c r="K306" i="145"/>
  <c r="S304" i="145"/>
  <c r="P304" i="145"/>
  <c r="Y302" i="145"/>
  <c r="G81" i="13" s="1"/>
  <c r="R250" i="145"/>
  <c r="Q250" i="145"/>
  <c r="N250" i="145"/>
  <c r="R249" i="145"/>
  <c r="Q249" i="145"/>
  <c r="N249" i="145"/>
  <c r="R248" i="145"/>
  <c r="Q248" i="145"/>
  <c r="N248" i="145"/>
  <c r="R247" i="145"/>
  <c r="Q247" i="145"/>
  <c r="N247" i="145"/>
  <c r="R246" i="145"/>
  <c r="Q246" i="145"/>
  <c r="N246" i="145"/>
  <c r="R245" i="145"/>
  <c r="Q245" i="145"/>
  <c r="N245" i="145"/>
  <c r="R244" i="145"/>
  <c r="Q244" i="145"/>
  <c r="N244" i="145"/>
  <c r="R243" i="145"/>
  <c r="Q243" i="145"/>
  <c r="N243" i="145"/>
  <c r="AD242" i="145"/>
  <c r="AB242" i="145"/>
  <c r="AB243" i="145" s="1"/>
  <c r="N231" i="145" s="1"/>
  <c r="Y242" i="145"/>
  <c r="Q229" i="145" s="1"/>
  <c r="E182" i="143" s="1"/>
  <c r="X242" i="145"/>
  <c r="W242" i="145"/>
  <c r="R242" i="145"/>
  <c r="Q242" i="145"/>
  <c r="N242" i="145"/>
  <c r="R241" i="145"/>
  <c r="Q241" i="145"/>
  <c r="N241" i="145"/>
  <c r="R240" i="145"/>
  <c r="Q240" i="145"/>
  <c r="N240" i="145"/>
  <c r="R239" i="145"/>
  <c r="Q239" i="145"/>
  <c r="N239" i="145"/>
  <c r="R238" i="145"/>
  <c r="Q238" i="145"/>
  <c r="N238" i="145"/>
  <c r="K238" i="145"/>
  <c r="R237" i="145"/>
  <c r="Q237" i="145"/>
  <c r="N237" i="145"/>
  <c r="S231" i="145"/>
  <c r="P231" i="145"/>
  <c r="S229" i="145"/>
  <c r="P229" i="145"/>
  <c r="Y227" i="145"/>
  <c r="G80" i="13" s="1"/>
  <c r="R175" i="145"/>
  <c r="Q175" i="145"/>
  <c r="N175" i="145"/>
  <c r="R174" i="145"/>
  <c r="Q174" i="145"/>
  <c r="N174" i="145"/>
  <c r="R173" i="145"/>
  <c r="Q173" i="145"/>
  <c r="N173" i="145"/>
  <c r="R172" i="145"/>
  <c r="Q172" i="145"/>
  <c r="N172" i="145"/>
  <c r="R171" i="145"/>
  <c r="Q171" i="145"/>
  <c r="N171" i="145"/>
  <c r="R170" i="145"/>
  <c r="Q170" i="145"/>
  <c r="N170" i="145"/>
  <c r="R169" i="145"/>
  <c r="Q169" i="145"/>
  <c r="N169" i="145"/>
  <c r="R168" i="145"/>
  <c r="Q168" i="145"/>
  <c r="N168" i="145"/>
  <c r="AD167" i="145"/>
  <c r="AB167" i="145"/>
  <c r="AB168" i="145" s="1"/>
  <c r="N156" i="145" s="1"/>
  <c r="Y167" i="145"/>
  <c r="Q154" i="145" s="1"/>
  <c r="E125" i="143" s="1"/>
  <c r="X167" i="145"/>
  <c r="W167" i="145"/>
  <c r="R167" i="145"/>
  <c r="Q167" i="145"/>
  <c r="N167" i="145"/>
  <c r="R166" i="145"/>
  <c r="Q166" i="145"/>
  <c r="N166" i="145"/>
  <c r="R165" i="145"/>
  <c r="Q165" i="145"/>
  <c r="N165" i="145"/>
  <c r="R164" i="145"/>
  <c r="Q164" i="145"/>
  <c r="N164" i="145"/>
  <c r="R163" i="145"/>
  <c r="Q163" i="145"/>
  <c r="N163" i="145"/>
  <c r="K163" i="145"/>
  <c r="R162" i="145"/>
  <c r="Q162" i="145"/>
  <c r="N162" i="145"/>
  <c r="S156" i="145"/>
  <c r="P156" i="145"/>
  <c r="S154" i="145"/>
  <c r="P154" i="145"/>
  <c r="E124" i="143" s="1"/>
  <c r="Y152" i="145"/>
  <c r="G79" i="13" s="1"/>
  <c r="R100" i="145"/>
  <c r="Q100" i="145"/>
  <c r="N100" i="145"/>
  <c r="R99" i="145"/>
  <c r="Q99" i="145"/>
  <c r="N99" i="145"/>
  <c r="R98" i="145"/>
  <c r="Q98" i="145"/>
  <c r="N98" i="145"/>
  <c r="R97" i="145"/>
  <c r="Q97" i="145"/>
  <c r="N97" i="145"/>
  <c r="R96" i="145"/>
  <c r="Q96" i="145"/>
  <c r="N96" i="145"/>
  <c r="R95" i="145"/>
  <c r="Q95" i="145"/>
  <c r="N95" i="145"/>
  <c r="R94" i="145"/>
  <c r="Q94" i="145"/>
  <c r="N94" i="145"/>
  <c r="R93" i="145"/>
  <c r="Q93" i="145"/>
  <c r="N93" i="145"/>
  <c r="AD92" i="145"/>
  <c r="AB92" i="145"/>
  <c r="AB93" i="145" s="1"/>
  <c r="N81" i="145" s="1"/>
  <c r="Y92" i="145"/>
  <c r="Q79" i="145" s="1"/>
  <c r="E68" i="143" s="1"/>
  <c r="X92" i="145"/>
  <c r="W92" i="145"/>
  <c r="R92" i="145"/>
  <c r="Q92" i="145"/>
  <c r="N92" i="145"/>
  <c r="R91" i="145"/>
  <c r="Q91" i="145"/>
  <c r="N91" i="145"/>
  <c r="R90" i="145"/>
  <c r="Q90" i="145"/>
  <c r="N90" i="145"/>
  <c r="R89" i="145"/>
  <c r="Q89" i="145"/>
  <c r="N89" i="145"/>
  <c r="R88" i="145"/>
  <c r="Q88" i="145"/>
  <c r="N88" i="145"/>
  <c r="K88" i="145"/>
  <c r="H1821" i="55" s="1"/>
  <c r="R87" i="145"/>
  <c r="Q87" i="145"/>
  <c r="N87" i="145"/>
  <c r="S81" i="145"/>
  <c r="P81" i="145"/>
  <c r="M81" i="145"/>
  <c r="K81" i="145"/>
  <c r="W96" i="145" s="1"/>
  <c r="S79" i="145"/>
  <c r="P79" i="145"/>
  <c r="Y77" i="145"/>
  <c r="G78" i="13" s="1"/>
  <c r="R25" i="145"/>
  <c r="Q25" i="145"/>
  <c r="N25" i="145"/>
  <c r="R24" i="145"/>
  <c r="Q24" i="145"/>
  <c r="N24" i="145"/>
  <c r="R23" i="145"/>
  <c r="Q23" i="145"/>
  <c r="N23" i="145"/>
  <c r="R22" i="145"/>
  <c r="Q22" i="145"/>
  <c r="N22" i="145"/>
  <c r="R21" i="145"/>
  <c r="Q21" i="145"/>
  <c r="N21" i="145"/>
  <c r="R20" i="145"/>
  <c r="Q20" i="145"/>
  <c r="N20" i="145"/>
  <c r="R19" i="145"/>
  <c r="Q19" i="145"/>
  <c r="N19" i="145"/>
  <c r="R18" i="145"/>
  <c r="Q18" i="145"/>
  <c r="N18" i="145"/>
  <c r="R17" i="145"/>
  <c r="Q17" i="145"/>
  <c r="N17" i="145"/>
  <c r="R16" i="145"/>
  <c r="Q16" i="145"/>
  <c r="N16" i="145"/>
  <c r="R15" i="145"/>
  <c r="Q15" i="145"/>
  <c r="N15" i="145"/>
  <c r="R14" i="145"/>
  <c r="Q14" i="145"/>
  <c r="N14" i="145"/>
  <c r="R13" i="145"/>
  <c r="Q13" i="145"/>
  <c r="N13" i="145"/>
  <c r="K13" i="145"/>
  <c r="R12" i="145"/>
  <c r="Q12" i="145"/>
  <c r="N12" i="145"/>
  <c r="S6" i="145"/>
  <c r="P6" i="145"/>
  <c r="M6" i="145"/>
  <c r="K6" i="145"/>
  <c r="W21" i="145" s="1"/>
  <c r="S4" i="145"/>
  <c r="P4" i="145"/>
  <c r="Y2" i="145"/>
  <c r="G77" i="13" s="1"/>
  <c r="R550" i="142"/>
  <c r="Q550" i="142"/>
  <c r="N550" i="142"/>
  <c r="R549" i="142"/>
  <c r="Q549" i="142"/>
  <c r="N549" i="142"/>
  <c r="R548" i="142"/>
  <c r="Q548" i="142"/>
  <c r="N548" i="142"/>
  <c r="R547" i="142"/>
  <c r="Q547" i="142"/>
  <c r="N547" i="142"/>
  <c r="R546" i="142"/>
  <c r="Q546" i="142"/>
  <c r="N546" i="142"/>
  <c r="R545" i="142"/>
  <c r="Q545" i="142"/>
  <c r="N545" i="142"/>
  <c r="R544" i="142"/>
  <c r="Q544" i="142"/>
  <c r="N544" i="142"/>
  <c r="R543" i="142"/>
  <c r="Q543" i="142"/>
  <c r="N543" i="142"/>
  <c r="AD542" i="142"/>
  <c r="AB542" i="142"/>
  <c r="AB543" i="142" s="1"/>
  <c r="N531" i="142" s="1"/>
  <c r="Y542" i="142"/>
  <c r="Q529" i="142" s="1"/>
  <c r="E410" i="140" s="1"/>
  <c r="X542" i="142"/>
  <c r="W542" i="142"/>
  <c r="R542" i="142"/>
  <c r="Q542" i="142"/>
  <c r="N542" i="142"/>
  <c r="R541" i="142"/>
  <c r="Q541" i="142"/>
  <c r="N541" i="142"/>
  <c r="R540" i="142"/>
  <c r="Q540" i="142"/>
  <c r="N540" i="142"/>
  <c r="R539" i="142"/>
  <c r="Q539" i="142"/>
  <c r="N539" i="142"/>
  <c r="R538" i="142"/>
  <c r="Q538" i="142"/>
  <c r="N538" i="142"/>
  <c r="K538" i="142"/>
  <c r="R537" i="142"/>
  <c r="Q537" i="142"/>
  <c r="N537" i="142"/>
  <c r="P531" i="142"/>
  <c r="M531" i="142"/>
  <c r="L531" i="142"/>
  <c r="K531" i="142"/>
  <c r="S529" i="142"/>
  <c r="P529" i="142"/>
  <c r="E409" i="140" s="1"/>
  <c r="Y527" i="142"/>
  <c r="G76" i="13" s="1"/>
  <c r="J79" i="133" s="1"/>
  <c r="R475" i="142"/>
  <c r="Q475" i="142"/>
  <c r="N475" i="142"/>
  <c r="R474" i="142"/>
  <c r="Q474" i="142"/>
  <c r="N474" i="142"/>
  <c r="R473" i="142"/>
  <c r="Q473" i="142"/>
  <c r="N473" i="142"/>
  <c r="R472" i="142"/>
  <c r="Q472" i="142"/>
  <c r="N472" i="142"/>
  <c r="R471" i="142"/>
  <c r="Q471" i="142"/>
  <c r="N471" i="142"/>
  <c r="R470" i="142"/>
  <c r="Q470" i="142"/>
  <c r="N470" i="142"/>
  <c r="R469" i="142"/>
  <c r="Q469" i="142"/>
  <c r="N469" i="142"/>
  <c r="R468" i="142"/>
  <c r="Q468" i="142"/>
  <c r="N468" i="142"/>
  <c r="AD467" i="142"/>
  <c r="AB467" i="142"/>
  <c r="AB468" i="142" s="1"/>
  <c r="N456" i="142" s="1"/>
  <c r="Y467" i="142"/>
  <c r="Q454" i="142" s="1"/>
  <c r="E353" i="140" s="1"/>
  <c r="X467" i="142"/>
  <c r="W467" i="142"/>
  <c r="R467" i="142"/>
  <c r="Q467" i="142"/>
  <c r="N467" i="142"/>
  <c r="R466" i="142"/>
  <c r="Q466" i="142"/>
  <c r="N466" i="142"/>
  <c r="R465" i="142"/>
  <c r="Q465" i="142"/>
  <c r="N465" i="142"/>
  <c r="R464" i="142"/>
  <c r="Q464" i="142"/>
  <c r="N464" i="142"/>
  <c r="R463" i="142"/>
  <c r="Q463" i="142"/>
  <c r="N463" i="142"/>
  <c r="K463" i="142"/>
  <c r="H1682" i="55" s="1"/>
  <c r="R462" i="142"/>
  <c r="Q462" i="142"/>
  <c r="N462" i="142"/>
  <c r="P456" i="142"/>
  <c r="M456" i="142"/>
  <c r="L456" i="142"/>
  <c r="K456" i="142"/>
  <c r="S454" i="142"/>
  <c r="P454" i="142"/>
  <c r="E352" i="140" s="1"/>
  <c r="Y452" i="142"/>
  <c r="G75" i="13" s="1"/>
  <c r="J78" i="133" s="1"/>
  <c r="R400" i="142"/>
  <c r="Q400" i="142"/>
  <c r="N400" i="142"/>
  <c r="R399" i="142"/>
  <c r="Q399" i="142"/>
  <c r="N399" i="142"/>
  <c r="R398" i="142"/>
  <c r="Q398" i="142"/>
  <c r="N398" i="142"/>
  <c r="R397" i="142"/>
  <c r="Q397" i="142"/>
  <c r="N397" i="142"/>
  <c r="R396" i="142"/>
  <c r="Q396" i="142"/>
  <c r="N396" i="142"/>
  <c r="R395" i="142"/>
  <c r="Q395" i="142"/>
  <c r="N395" i="142"/>
  <c r="R394" i="142"/>
  <c r="Q394" i="142"/>
  <c r="N394" i="142"/>
  <c r="R393" i="142"/>
  <c r="Q393" i="142"/>
  <c r="N393" i="142"/>
  <c r="AD392" i="142"/>
  <c r="Y377" i="142" s="1"/>
  <c r="G74" i="13" s="1"/>
  <c r="AB392" i="142"/>
  <c r="AB393" i="142" s="1"/>
  <c r="N381" i="142" s="1"/>
  <c r="Y392" i="142"/>
  <c r="Q379" i="142" s="1"/>
  <c r="E296" i="140" s="1"/>
  <c r="X392" i="142"/>
  <c r="W392" i="142"/>
  <c r="R392" i="142"/>
  <c r="Q392" i="142"/>
  <c r="N392" i="142"/>
  <c r="R391" i="142"/>
  <c r="Q391" i="142"/>
  <c r="N391" i="142"/>
  <c r="R390" i="142"/>
  <c r="Q390" i="142"/>
  <c r="N390" i="142"/>
  <c r="R389" i="142"/>
  <c r="Q389" i="142"/>
  <c r="N389" i="142"/>
  <c r="R388" i="142"/>
  <c r="Q388" i="142"/>
  <c r="N388" i="142"/>
  <c r="R387" i="142"/>
  <c r="Q387" i="142"/>
  <c r="N387" i="142"/>
  <c r="P381" i="142"/>
  <c r="M381" i="142"/>
  <c r="L381" i="142"/>
  <c r="K381" i="142"/>
  <c r="S379" i="142"/>
  <c r="P379" i="142"/>
  <c r="E295" i="140" s="1"/>
  <c r="R325" i="142"/>
  <c r="Q325" i="142"/>
  <c r="N325" i="142"/>
  <c r="R324" i="142"/>
  <c r="Q324" i="142"/>
  <c r="N324" i="142"/>
  <c r="R323" i="142"/>
  <c r="Q323" i="142"/>
  <c r="N323" i="142"/>
  <c r="R322" i="142"/>
  <c r="Q322" i="142"/>
  <c r="N322" i="142"/>
  <c r="R321" i="142"/>
  <c r="Q321" i="142"/>
  <c r="N321" i="142"/>
  <c r="R320" i="142"/>
  <c r="Q320" i="142"/>
  <c r="N320" i="142"/>
  <c r="R319" i="142"/>
  <c r="Q319" i="142"/>
  <c r="N319" i="142"/>
  <c r="R318" i="142"/>
  <c r="Q318" i="142"/>
  <c r="N318" i="142"/>
  <c r="AD317" i="142"/>
  <c r="AB317" i="142"/>
  <c r="AB318" i="142" s="1"/>
  <c r="N306" i="142" s="1"/>
  <c r="Y317" i="142"/>
  <c r="Q304" i="142" s="1"/>
  <c r="E239" i="140" s="1"/>
  <c r="X317" i="142"/>
  <c r="W317" i="142"/>
  <c r="R317" i="142"/>
  <c r="Q317" i="142"/>
  <c r="N317" i="142"/>
  <c r="R316" i="142"/>
  <c r="Q316" i="142"/>
  <c r="N316" i="142"/>
  <c r="R315" i="142"/>
  <c r="Q315" i="142"/>
  <c r="N315" i="142"/>
  <c r="R314" i="142"/>
  <c r="Q314" i="142"/>
  <c r="N314" i="142"/>
  <c r="R313" i="142"/>
  <c r="Q313" i="142"/>
  <c r="N313" i="142"/>
  <c r="K313" i="142"/>
  <c r="R312" i="142"/>
  <c r="Q312" i="142"/>
  <c r="N312" i="142"/>
  <c r="S306" i="142"/>
  <c r="P306" i="142"/>
  <c r="M306" i="142"/>
  <c r="L306" i="142"/>
  <c r="K306" i="142"/>
  <c r="S304" i="142"/>
  <c r="P304" i="142"/>
  <c r="E238" i="140" s="1"/>
  <c r="Y302" i="142"/>
  <c r="G73" i="13" s="1"/>
  <c r="R250" i="142"/>
  <c r="Q250" i="142"/>
  <c r="N250" i="142"/>
  <c r="R249" i="142"/>
  <c r="Q249" i="142"/>
  <c r="N249" i="142"/>
  <c r="R248" i="142"/>
  <c r="Q248" i="142"/>
  <c r="N248" i="142"/>
  <c r="R247" i="142"/>
  <c r="Q247" i="142"/>
  <c r="N247" i="142"/>
  <c r="R246" i="142"/>
  <c r="Q246" i="142"/>
  <c r="N246" i="142"/>
  <c r="R245" i="142"/>
  <c r="Q245" i="142"/>
  <c r="N245" i="142"/>
  <c r="R244" i="142"/>
  <c r="Q244" i="142"/>
  <c r="N244" i="142"/>
  <c r="R243" i="142"/>
  <c r="Q243" i="142"/>
  <c r="N243" i="142"/>
  <c r="AD242" i="142"/>
  <c r="AB242" i="142"/>
  <c r="AB243" i="142" s="1"/>
  <c r="N231" i="142" s="1"/>
  <c r="Y242" i="142"/>
  <c r="Q229" i="142" s="1"/>
  <c r="E182" i="140" s="1"/>
  <c r="X242" i="142"/>
  <c r="W242" i="142"/>
  <c r="R242" i="142"/>
  <c r="Q242" i="142"/>
  <c r="N242" i="142"/>
  <c r="R241" i="142"/>
  <c r="Q241" i="142"/>
  <c r="N241" i="142"/>
  <c r="R240" i="142"/>
  <c r="Q240" i="142"/>
  <c r="N240" i="142"/>
  <c r="R239" i="142"/>
  <c r="Q239" i="142"/>
  <c r="N239" i="142"/>
  <c r="R238" i="142"/>
  <c r="Q238" i="142"/>
  <c r="N238" i="142"/>
  <c r="K238" i="142"/>
  <c r="R237" i="142"/>
  <c r="Q237" i="142"/>
  <c r="N237" i="142"/>
  <c r="S231" i="142"/>
  <c r="P231" i="142"/>
  <c r="M231" i="142"/>
  <c r="L231" i="142"/>
  <c r="K231" i="142"/>
  <c r="S229" i="142"/>
  <c r="P229" i="142"/>
  <c r="E181" i="140" s="1"/>
  <c r="Y227" i="142"/>
  <c r="G72" i="13" s="1"/>
  <c r="R175" i="142"/>
  <c r="Q175" i="142"/>
  <c r="N175" i="142"/>
  <c r="R174" i="142"/>
  <c r="Q174" i="142"/>
  <c r="N174" i="142"/>
  <c r="R173" i="142"/>
  <c r="Q173" i="142"/>
  <c r="N173" i="142"/>
  <c r="R172" i="142"/>
  <c r="Q172" i="142"/>
  <c r="N172" i="142"/>
  <c r="R171" i="142"/>
  <c r="Q171" i="142"/>
  <c r="N171" i="142"/>
  <c r="R170" i="142"/>
  <c r="Q170" i="142"/>
  <c r="N170" i="142"/>
  <c r="R169" i="142"/>
  <c r="Q169" i="142"/>
  <c r="N169" i="142"/>
  <c r="R168" i="142"/>
  <c r="Q168" i="142"/>
  <c r="N168" i="142"/>
  <c r="AD167" i="142"/>
  <c r="AB167" i="142"/>
  <c r="AB168" i="142" s="1"/>
  <c r="N156" i="142" s="1"/>
  <c r="Y167" i="142"/>
  <c r="Q154" i="142" s="1"/>
  <c r="E125" i="140" s="1"/>
  <c r="X167" i="142"/>
  <c r="W167" i="142"/>
  <c r="R167" i="142"/>
  <c r="Q167" i="142"/>
  <c r="N167" i="142"/>
  <c r="R166" i="142"/>
  <c r="Q166" i="142"/>
  <c r="N166" i="142"/>
  <c r="R165" i="142"/>
  <c r="Q165" i="142"/>
  <c r="N165" i="142"/>
  <c r="R164" i="142"/>
  <c r="Q164" i="142"/>
  <c r="N164" i="142"/>
  <c r="R163" i="142"/>
  <c r="Q163" i="142"/>
  <c r="N163" i="142"/>
  <c r="K163" i="142"/>
  <c r="R162" i="142"/>
  <c r="Q162" i="142"/>
  <c r="N162" i="142"/>
  <c r="S156" i="142"/>
  <c r="P156" i="142"/>
  <c r="M156" i="142"/>
  <c r="L156" i="142"/>
  <c r="K156" i="142"/>
  <c r="S154" i="142"/>
  <c r="P154" i="142"/>
  <c r="E124" i="140" s="1"/>
  <c r="Y152" i="142"/>
  <c r="G71" i="13" s="1"/>
  <c r="R100" i="142"/>
  <c r="Q100" i="142"/>
  <c r="N100" i="142"/>
  <c r="R99" i="142"/>
  <c r="Q99" i="142"/>
  <c r="N99" i="142"/>
  <c r="R98" i="142"/>
  <c r="Q98" i="142"/>
  <c r="N98" i="142"/>
  <c r="R97" i="142"/>
  <c r="Q97" i="142"/>
  <c r="N97" i="142"/>
  <c r="R96" i="142"/>
  <c r="Q96" i="142"/>
  <c r="N96" i="142"/>
  <c r="R95" i="142"/>
  <c r="Q95" i="142"/>
  <c r="N95" i="142"/>
  <c r="R94" i="142"/>
  <c r="Q94" i="142"/>
  <c r="N94" i="142"/>
  <c r="R93" i="142"/>
  <c r="Q93" i="142"/>
  <c r="N93" i="142"/>
  <c r="AB92" i="142"/>
  <c r="AB93" i="142" s="1"/>
  <c r="N81" i="142" s="1"/>
  <c r="Y92" i="142"/>
  <c r="Q79" i="142" s="1"/>
  <c r="E68" i="140" s="1"/>
  <c r="X92" i="142"/>
  <c r="W92" i="142"/>
  <c r="R92" i="142"/>
  <c r="Q92" i="142"/>
  <c r="N92" i="142"/>
  <c r="R91" i="142"/>
  <c r="Q91" i="142"/>
  <c r="N91" i="142"/>
  <c r="R90" i="142"/>
  <c r="Q90" i="142"/>
  <c r="N90" i="142"/>
  <c r="R89" i="142"/>
  <c r="Q89" i="142"/>
  <c r="N89" i="142"/>
  <c r="R88" i="142"/>
  <c r="Q88" i="142"/>
  <c r="N88" i="142"/>
  <c r="K88" i="142"/>
  <c r="K89" i="142" s="1"/>
  <c r="H1383" i="55" s="1"/>
  <c r="R87" i="142"/>
  <c r="Q87" i="142"/>
  <c r="N87" i="142"/>
  <c r="S81" i="142"/>
  <c r="P81" i="142"/>
  <c r="M81" i="142"/>
  <c r="L81" i="142"/>
  <c r="K81" i="142"/>
  <c r="W96" i="142" s="1"/>
  <c r="S79" i="142"/>
  <c r="P79" i="142"/>
  <c r="Y77" i="142"/>
  <c r="G70" i="13" s="1"/>
  <c r="R25" i="142"/>
  <c r="Q25" i="142"/>
  <c r="N25" i="142"/>
  <c r="R24" i="142"/>
  <c r="Q24" i="142"/>
  <c r="N24" i="142"/>
  <c r="R23" i="142"/>
  <c r="Q23" i="142"/>
  <c r="N23" i="142"/>
  <c r="R22" i="142"/>
  <c r="Q22" i="142"/>
  <c r="N22" i="142"/>
  <c r="R21" i="142"/>
  <c r="Q21" i="142"/>
  <c r="N21" i="142"/>
  <c r="R20" i="142"/>
  <c r="Q20" i="142"/>
  <c r="N20" i="142"/>
  <c r="R19" i="142"/>
  <c r="Q19" i="142"/>
  <c r="N19" i="142"/>
  <c r="R18" i="142"/>
  <c r="Q18" i="142"/>
  <c r="N18" i="142"/>
  <c r="AD17" i="142"/>
  <c r="AB17" i="142"/>
  <c r="AB18" i="142" s="1"/>
  <c r="N6" i="142" s="1"/>
  <c r="Y17" i="142"/>
  <c r="Q4" i="142" s="1"/>
  <c r="E11" i="140" s="1"/>
  <c r="X17" i="142"/>
  <c r="W17" i="142"/>
  <c r="R17" i="142"/>
  <c r="Q17" i="142"/>
  <c r="N17" i="142"/>
  <c r="R16" i="142"/>
  <c r="Q16" i="142"/>
  <c r="N16" i="142"/>
  <c r="R15" i="142"/>
  <c r="Q15" i="142"/>
  <c r="N15" i="142"/>
  <c r="R14" i="142"/>
  <c r="Q14" i="142"/>
  <c r="N14" i="142"/>
  <c r="R13" i="142"/>
  <c r="Q13" i="142"/>
  <c r="N13" i="142"/>
  <c r="K13" i="142"/>
  <c r="R12" i="142"/>
  <c r="Q12" i="142"/>
  <c r="N12" i="142"/>
  <c r="S6" i="142"/>
  <c r="P6" i="142"/>
  <c r="M6" i="142"/>
  <c r="L6" i="142"/>
  <c r="K6" i="142"/>
  <c r="W21" i="142" s="1"/>
  <c r="S4" i="142"/>
  <c r="P4" i="142"/>
  <c r="Y2" i="142"/>
  <c r="G69" i="13" s="1"/>
  <c r="K539" i="139"/>
  <c r="M531" i="139"/>
  <c r="L531" i="139"/>
  <c r="K531" i="139"/>
  <c r="W546" i="139" s="1"/>
  <c r="P529" i="139"/>
  <c r="M456" i="139"/>
  <c r="L456" i="139"/>
  <c r="K456" i="139"/>
  <c r="W471" i="139" s="1"/>
  <c r="M381" i="139"/>
  <c r="L381" i="139"/>
  <c r="K381" i="139"/>
  <c r="W396" i="139" s="1"/>
  <c r="M306" i="139"/>
  <c r="L306" i="139"/>
  <c r="K306" i="139"/>
  <c r="W321" i="139" s="1"/>
  <c r="M231" i="139"/>
  <c r="L231" i="139"/>
  <c r="K231" i="139"/>
  <c r="W246" i="139" s="1"/>
  <c r="M156" i="139"/>
  <c r="L156" i="139"/>
  <c r="K156" i="139"/>
  <c r="W171" i="139" s="1"/>
  <c r="Y152" i="139"/>
  <c r="K539" i="142" l="1"/>
  <c r="H1742" i="55"/>
  <c r="G82" i="13"/>
  <c r="A323" i="143"/>
  <c r="E409" i="137"/>
  <c r="K99" i="139"/>
  <c r="H953" i="55"/>
  <c r="K25" i="139"/>
  <c r="H895" i="55" s="1"/>
  <c r="H894" i="55"/>
  <c r="K250" i="139"/>
  <c r="H1075" i="55" s="1"/>
  <c r="H1074" i="55"/>
  <c r="T531" i="145"/>
  <c r="E238" i="143"/>
  <c r="T381" i="145"/>
  <c r="K314" i="145"/>
  <c r="H2002" i="55" s="1"/>
  <c r="E67" i="140"/>
  <c r="E409" i="143"/>
  <c r="T456" i="145"/>
  <c r="K464" i="145"/>
  <c r="H2121" i="55"/>
  <c r="K315" i="145"/>
  <c r="K539" i="145"/>
  <c r="H2181" i="55"/>
  <c r="E67" i="143"/>
  <c r="K389" i="145"/>
  <c r="E295" i="143"/>
  <c r="E181" i="143"/>
  <c r="E352" i="143"/>
  <c r="J83" i="133"/>
  <c r="A83" i="133" s="1"/>
  <c r="J86" i="133"/>
  <c r="A79" i="133"/>
  <c r="G79" i="133"/>
  <c r="J80" i="133"/>
  <c r="J82" i="133"/>
  <c r="A82" i="133" s="1"/>
  <c r="J81" i="133"/>
  <c r="A81" i="133" s="1"/>
  <c r="A78" i="133"/>
  <c r="G78" i="133"/>
  <c r="J74" i="133"/>
  <c r="A74" i="133" s="1"/>
  <c r="J75" i="133"/>
  <c r="A75" i="133" s="1"/>
  <c r="J76" i="133"/>
  <c r="A76" i="133" s="1"/>
  <c r="J84" i="133"/>
  <c r="G84" i="133" s="1"/>
  <c r="J77" i="133"/>
  <c r="G77" i="133" s="1"/>
  <c r="J72" i="133"/>
  <c r="G72" i="133" s="1"/>
  <c r="J73" i="133"/>
  <c r="J85" i="133"/>
  <c r="G85" i="133" s="1"/>
  <c r="J87" i="133"/>
  <c r="K314" i="142"/>
  <c r="H1562" i="55"/>
  <c r="K239" i="142"/>
  <c r="H1502" i="55"/>
  <c r="K164" i="142"/>
  <c r="H1442" i="55"/>
  <c r="K90" i="142"/>
  <c r="H1382" i="55"/>
  <c r="K14" i="142"/>
  <c r="H1322" i="55"/>
  <c r="K540" i="139"/>
  <c r="H1304" i="55"/>
  <c r="R311" i="142"/>
  <c r="R310" i="142" s="1"/>
  <c r="R536" i="142"/>
  <c r="R535" i="142" s="1"/>
  <c r="T456" i="142"/>
  <c r="N311" i="142"/>
  <c r="N310" i="142" s="1"/>
  <c r="R161" i="142"/>
  <c r="R160" i="142" s="1"/>
  <c r="K239" i="145"/>
  <c r="H1941" i="55"/>
  <c r="K164" i="145"/>
  <c r="H1881" i="55"/>
  <c r="K89" i="145"/>
  <c r="K14" i="145"/>
  <c r="H1761" i="55"/>
  <c r="K464" i="142"/>
  <c r="K389" i="142"/>
  <c r="K390" i="142" s="1"/>
  <c r="H1622" i="55"/>
  <c r="N161" i="142"/>
  <c r="N160" i="142" s="1"/>
  <c r="Q161" i="142"/>
  <c r="Q160" i="142" s="1"/>
  <c r="R86" i="142"/>
  <c r="R85" i="142" s="1"/>
  <c r="Q86" i="142"/>
  <c r="Q85" i="142" s="1"/>
  <c r="R11" i="142"/>
  <c r="R10" i="142" s="1"/>
  <c r="Q11" i="142"/>
  <c r="Q10" i="142" s="1"/>
  <c r="Q536" i="142"/>
  <c r="Q535" i="142" s="1"/>
  <c r="N536" i="142"/>
  <c r="N535" i="142" s="1"/>
  <c r="T381" i="142"/>
  <c r="N86" i="142"/>
  <c r="N85" i="142" s="1"/>
  <c r="T79" i="142"/>
  <c r="P85" i="142"/>
  <c r="O85" i="142"/>
  <c r="T154" i="142"/>
  <c r="P160" i="142"/>
  <c r="O160" i="142"/>
  <c r="Q311" i="142"/>
  <c r="Q310" i="142" s="1"/>
  <c r="N11" i="142"/>
  <c r="N10" i="142" s="1"/>
  <c r="T4" i="142"/>
  <c r="P10" i="142"/>
  <c r="O10" i="142"/>
  <c r="Q236" i="145"/>
  <c r="Q235" i="145" s="1"/>
  <c r="Q11" i="145"/>
  <c r="Q10" i="145" s="1"/>
  <c r="Q461" i="145"/>
  <c r="Q460" i="145" s="1"/>
  <c r="P460" i="145"/>
  <c r="O460" i="145"/>
  <c r="R11" i="145"/>
  <c r="R10" i="145" s="1"/>
  <c r="R236" i="145"/>
  <c r="R235" i="145" s="1"/>
  <c r="T454" i="145"/>
  <c r="Q311" i="145"/>
  <c r="Q310" i="145" s="1"/>
  <c r="N86" i="145"/>
  <c r="N85" i="145" s="1"/>
  <c r="R311" i="145"/>
  <c r="R310" i="145" s="1"/>
  <c r="W546" i="145"/>
  <c r="T79" i="145"/>
  <c r="O85" i="145"/>
  <c r="P85" i="145"/>
  <c r="R86" i="145"/>
  <c r="R85" i="145" s="1"/>
  <c r="N161" i="145"/>
  <c r="N160" i="145" s="1"/>
  <c r="P535" i="145"/>
  <c r="O535" i="145"/>
  <c r="Q536" i="145"/>
  <c r="Q535" i="145" s="1"/>
  <c r="R461" i="145"/>
  <c r="R460" i="145" s="1"/>
  <c r="Q86" i="145"/>
  <c r="Q85" i="145" s="1"/>
  <c r="N536" i="145"/>
  <c r="N535" i="145" s="1"/>
  <c r="Q161" i="145"/>
  <c r="Q160" i="145" s="1"/>
  <c r="W471" i="145"/>
  <c r="T529" i="145"/>
  <c r="R536" i="145"/>
  <c r="R535" i="145" s="1"/>
  <c r="T4" i="145"/>
  <c r="O10" i="145"/>
  <c r="P10" i="145"/>
  <c r="N311" i="145"/>
  <c r="N310" i="145" s="1"/>
  <c r="N11" i="145"/>
  <c r="N10" i="145" s="1"/>
  <c r="T154" i="145"/>
  <c r="P160" i="145"/>
  <c r="O160" i="145"/>
  <c r="R161" i="145"/>
  <c r="R160" i="145" s="1"/>
  <c r="N236" i="145"/>
  <c r="N235" i="145" s="1"/>
  <c r="N461" i="145"/>
  <c r="N460" i="145" s="1"/>
  <c r="N386" i="145"/>
  <c r="N385" i="145" s="1"/>
  <c r="R386" i="145"/>
  <c r="R385" i="145" s="1"/>
  <c r="Q386" i="145"/>
  <c r="Q385" i="145" s="1"/>
  <c r="P385" i="145"/>
  <c r="O385" i="145"/>
  <c r="T379" i="145"/>
  <c r="T306" i="145"/>
  <c r="P310" i="145"/>
  <c r="O310" i="145"/>
  <c r="T304" i="145"/>
  <c r="T231" i="145"/>
  <c r="P235" i="145"/>
  <c r="O235" i="145"/>
  <c r="T229" i="145"/>
  <c r="T156" i="145"/>
  <c r="T81" i="145"/>
  <c r="T6" i="145"/>
  <c r="T531" i="142"/>
  <c r="T529" i="142"/>
  <c r="O535" i="142"/>
  <c r="P535" i="142"/>
  <c r="R461" i="142"/>
  <c r="R460" i="142" s="1"/>
  <c r="N461" i="142"/>
  <c r="N460" i="142" s="1"/>
  <c r="Q461" i="142"/>
  <c r="Q460" i="142" s="1"/>
  <c r="O460" i="142"/>
  <c r="P460" i="142"/>
  <c r="T454" i="142"/>
  <c r="N386" i="142"/>
  <c r="N385" i="142" s="1"/>
  <c r="Q386" i="142"/>
  <c r="Q385" i="142" s="1"/>
  <c r="R386" i="142"/>
  <c r="R385" i="142" s="1"/>
  <c r="O385" i="142"/>
  <c r="P385" i="142"/>
  <c r="T306" i="142"/>
  <c r="T304" i="142"/>
  <c r="P310" i="142"/>
  <c r="O310" i="142"/>
  <c r="Q236" i="142"/>
  <c r="Q235" i="142" s="1"/>
  <c r="R236" i="142"/>
  <c r="R235" i="142" s="1"/>
  <c r="N236" i="142"/>
  <c r="N235" i="142" s="1"/>
  <c r="P235" i="142"/>
  <c r="O235" i="142"/>
  <c r="T229" i="142"/>
  <c r="T156" i="142"/>
  <c r="T81" i="142"/>
  <c r="T6" i="142"/>
  <c r="T529" i="139"/>
  <c r="P535" i="139"/>
  <c r="Q535" i="139"/>
  <c r="R535" i="139"/>
  <c r="O535" i="139"/>
  <c r="N535" i="139"/>
  <c r="T454" i="139"/>
  <c r="R460" i="139"/>
  <c r="N460" i="139"/>
  <c r="Q460" i="139"/>
  <c r="P460" i="139"/>
  <c r="O460" i="139"/>
  <c r="T379" i="139"/>
  <c r="P385" i="139"/>
  <c r="O385" i="139"/>
  <c r="N385" i="139"/>
  <c r="R385" i="139"/>
  <c r="T304" i="139"/>
  <c r="O310" i="139"/>
  <c r="P310" i="139"/>
  <c r="N310" i="139"/>
  <c r="Q310" i="139"/>
  <c r="R310" i="139"/>
  <c r="T229" i="139"/>
  <c r="Q235" i="139"/>
  <c r="O235" i="139"/>
  <c r="P235" i="139"/>
  <c r="R235" i="139"/>
  <c r="N235" i="139"/>
  <c r="T154" i="139"/>
  <c r="Q160" i="139"/>
  <c r="R160" i="139"/>
  <c r="O160" i="139"/>
  <c r="N160" i="139"/>
  <c r="P160" i="139"/>
  <c r="AD167" i="139"/>
  <c r="Y302" i="139"/>
  <c r="Y527" i="139"/>
  <c r="A437" i="137" s="1"/>
  <c r="T531" i="139"/>
  <c r="AD467" i="139"/>
  <c r="AD242" i="139"/>
  <c r="T231" i="142"/>
  <c r="T379" i="142"/>
  <c r="S81" i="139"/>
  <c r="P81" i="139"/>
  <c r="N81" i="139"/>
  <c r="T81" i="139" s="1"/>
  <c r="M81" i="139"/>
  <c r="L81" i="139"/>
  <c r="K81" i="139"/>
  <c r="W96" i="139" s="1"/>
  <c r="S79" i="139"/>
  <c r="Q79" i="139"/>
  <c r="E68" i="137" s="1"/>
  <c r="P79" i="139"/>
  <c r="E67" i="137" s="1"/>
  <c r="S6" i="139"/>
  <c r="P6" i="139"/>
  <c r="N6" i="139"/>
  <c r="T6" i="139" s="1"/>
  <c r="M6" i="139"/>
  <c r="L6" i="139"/>
  <c r="K6" i="139"/>
  <c r="W21" i="139" s="1"/>
  <c r="S4" i="139"/>
  <c r="Q10" i="139" s="1"/>
  <c r="Q4" i="139"/>
  <c r="E11" i="137" s="1"/>
  <c r="P4" i="139"/>
  <c r="S456" i="136"/>
  <c r="P456" i="136"/>
  <c r="M456" i="136"/>
  <c r="L456" i="136"/>
  <c r="K456" i="136"/>
  <c r="W471" i="136" s="1"/>
  <c r="S454" i="136"/>
  <c r="P454" i="136"/>
  <c r="S381" i="136"/>
  <c r="P381" i="136"/>
  <c r="M381" i="136"/>
  <c r="L381" i="136"/>
  <c r="S379" i="136"/>
  <c r="P379" i="136"/>
  <c r="S306" i="136"/>
  <c r="P306" i="136"/>
  <c r="M306" i="136"/>
  <c r="L306" i="136"/>
  <c r="K306" i="136"/>
  <c r="W321" i="136" s="1"/>
  <c r="S304" i="136"/>
  <c r="P304" i="136"/>
  <c r="K100" i="139" l="1"/>
  <c r="H955" i="55" s="1"/>
  <c r="H954" i="55"/>
  <c r="K540" i="142"/>
  <c r="H1743" i="55"/>
  <c r="O456" i="145"/>
  <c r="A84" i="133"/>
  <c r="G83" i="133"/>
  <c r="G76" i="133"/>
  <c r="G75" i="133"/>
  <c r="G82" i="133"/>
  <c r="G81" i="133"/>
  <c r="A77" i="133"/>
  <c r="A72" i="133"/>
  <c r="G74" i="133"/>
  <c r="K390" i="145"/>
  <c r="H2062" i="55"/>
  <c r="Y309" i="60"/>
  <c r="K540" i="145"/>
  <c r="H2182" i="55"/>
  <c r="K316" i="145"/>
  <c r="H2003" i="55"/>
  <c r="K465" i="145"/>
  <c r="H2122" i="55"/>
  <c r="A86" i="133"/>
  <c r="G86" i="133"/>
  <c r="G80" i="133"/>
  <c r="A80" i="133"/>
  <c r="A87" i="133"/>
  <c r="G87" i="133"/>
  <c r="G73" i="133"/>
  <c r="A73" i="133"/>
  <c r="A85" i="133"/>
  <c r="K315" i="142"/>
  <c r="H1563" i="55"/>
  <c r="K240" i="142"/>
  <c r="H1503" i="55"/>
  <c r="K165" i="142"/>
  <c r="H1443" i="55"/>
  <c r="K91" i="142"/>
  <c r="H1384" i="55"/>
  <c r="K15" i="142"/>
  <c r="H1323" i="55"/>
  <c r="K541" i="139"/>
  <c r="H1305" i="55"/>
  <c r="O81" i="145"/>
  <c r="O81" i="142"/>
  <c r="Y205" i="60" s="1"/>
  <c r="K240" i="145"/>
  <c r="H1942" i="55"/>
  <c r="K165" i="145"/>
  <c r="H1882" i="55"/>
  <c r="K90" i="145"/>
  <c r="H1822" i="55"/>
  <c r="K15" i="145"/>
  <c r="H1762" i="55"/>
  <c r="H1683" i="55"/>
  <c r="K465" i="142"/>
  <c r="H1623" i="55"/>
  <c r="O306" i="142"/>
  <c r="Y229" i="60" s="1"/>
  <c r="O381" i="145"/>
  <c r="O531" i="145"/>
  <c r="O231" i="145"/>
  <c r="O306" i="145"/>
  <c r="O156" i="145"/>
  <c r="O6" i="145"/>
  <c r="O531" i="142"/>
  <c r="Y253" i="60" s="1"/>
  <c r="O456" i="142"/>
  <c r="Y245" i="60" s="1"/>
  <c r="O381" i="142"/>
  <c r="Y237" i="60" s="1"/>
  <c r="O231" i="142"/>
  <c r="Y221" i="60" s="1"/>
  <c r="O156" i="142"/>
  <c r="Y213" i="60" s="1"/>
  <c r="O6" i="142"/>
  <c r="Y197" i="60" s="1"/>
  <c r="O156" i="139"/>
  <c r="Y149" i="60" s="1"/>
  <c r="T79" i="139"/>
  <c r="N85" i="139"/>
  <c r="P85" i="139"/>
  <c r="Q85" i="139"/>
  <c r="O85" i="139"/>
  <c r="R85" i="139"/>
  <c r="AD92" i="139"/>
  <c r="Y77" i="139"/>
  <c r="T4" i="139"/>
  <c r="P10" i="139"/>
  <c r="O10" i="139"/>
  <c r="N10" i="139"/>
  <c r="R10" i="139"/>
  <c r="AD17" i="139"/>
  <c r="Y2" i="139"/>
  <c r="T454" i="136"/>
  <c r="T379" i="136"/>
  <c r="T304" i="136"/>
  <c r="K541" i="142" l="1"/>
  <c r="H1744" i="55"/>
  <c r="K317" i="145"/>
  <c r="H2004" i="55"/>
  <c r="Y301" i="60"/>
  <c r="K541" i="145"/>
  <c r="H2183" i="55"/>
  <c r="Y317" i="60"/>
  <c r="Y277" i="60"/>
  <c r="Y293" i="60"/>
  <c r="Y261" i="60"/>
  <c r="Y285" i="60"/>
  <c r="Y269" i="60"/>
  <c r="K466" i="145"/>
  <c r="H2123" i="55"/>
  <c r="K391" i="145"/>
  <c r="H2063" i="55"/>
  <c r="K316" i="142"/>
  <c r="H1564" i="55"/>
  <c r="K241" i="142"/>
  <c r="H1504" i="55"/>
  <c r="K166" i="142"/>
  <c r="H1444" i="55"/>
  <c r="K92" i="142"/>
  <c r="H1385" i="55"/>
  <c r="K16" i="142"/>
  <c r="H1324" i="55"/>
  <c r="K542" i="139"/>
  <c r="H1306" i="55"/>
  <c r="K241" i="145"/>
  <c r="H1943" i="55"/>
  <c r="K166" i="145"/>
  <c r="H1883" i="55"/>
  <c r="K91" i="145"/>
  <c r="H1823" i="55"/>
  <c r="K16" i="145"/>
  <c r="H1763" i="55"/>
  <c r="K466" i="142"/>
  <c r="H1684" i="55"/>
  <c r="K391" i="142"/>
  <c r="H1624" i="55"/>
  <c r="O81" i="139"/>
  <c r="Y141" i="60" s="1"/>
  <c r="O6" i="139"/>
  <c r="Y133" i="60" s="1"/>
  <c r="K542" i="142" l="1"/>
  <c r="H1745" i="55"/>
  <c r="K392" i="145"/>
  <c r="H2064" i="55"/>
  <c r="K542" i="145"/>
  <c r="H2184" i="55"/>
  <c r="K467" i="145"/>
  <c r="H2124" i="55"/>
  <c r="K318" i="145"/>
  <c r="H2005" i="55"/>
  <c r="K317" i="142"/>
  <c r="H1565" i="55"/>
  <c r="K242" i="142"/>
  <c r="H1505" i="55"/>
  <c r="K167" i="142"/>
  <c r="H1445" i="55"/>
  <c r="K93" i="142"/>
  <c r="H1386" i="55"/>
  <c r="K17" i="142"/>
  <c r="H1325" i="55"/>
  <c r="K543" i="139"/>
  <c r="H1307" i="55"/>
  <c r="K242" i="145"/>
  <c r="H1944" i="55"/>
  <c r="K167" i="145"/>
  <c r="H1884" i="55"/>
  <c r="K92" i="145"/>
  <c r="H1824" i="55"/>
  <c r="K17" i="145"/>
  <c r="H1764" i="55"/>
  <c r="K467" i="142"/>
  <c r="H1685" i="55"/>
  <c r="K392" i="142"/>
  <c r="H1625" i="55"/>
  <c r="G68" i="13"/>
  <c r="G67" i="13"/>
  <c r="G66" i="13"/>
  <c r="G65" i="13"/>
  <c r="G64" i="13"/>
  <c r="G63" i="13"/>
  <c r="G62" i="13"/>
  <c r="G61" i="13"/>
  <c r="A76" i="13"/>
  <c r="A74" i="13"/>
  <c r="A69" i="13"/>
  <c r="K543" i="142" l="1"/>
  <c r="H1746" i="55"/>
  <c r="K319" i="145"/>
  <c r="H2006" i="55"/>
  <c r="K543" i="145"/>
  <c r="H2185" i="55"/>
  <c r="K468" i="145"/>
  <c r="H2125" i="55"/>
  <c r="K393" i="145"/>
  <c r="H2065" i="55"/>
  <c r="J64" i="133"/>
  <c r="J65" i="133"/>
  <c r="J66" i="133"/>
  <c r="J67" i="133"/>
  <c r="J70" i="133"/>
  <c r="J68" i="133"/>
  <c r="J71" i="133"/>
  <c r="K318" i="142"/>
  <c r="H1566" i="55"/>
  <c r="K243" i="142"/>
  <c r="H1506" i="55"/>
  <c r="K168" i="142"/>
  <c r="H1446" i="55"/>
  <c r="K94" i="142"/>
  <c r="H1387" i="55"/>
  <c r="K18" i="142"/>
  <c r="H1326" i="55"/>
  <c r="K544" i="139"/>
  <c r="H1308" i="55"/>
  <c r="K243" i="145"/>
  <c r="H1945" i="55"/>
  <c r="K168" i="145"/>
  <c r="H1885" i="55"/>
  <c r="K93" i="145"/>
  <c r="H1825" i="55"/>
  <c r="K18" i="145"/>
  <c r="H1765" i="55"/>
  <c r="K468" i="142"/>
  <c r="H1686" i="55"/>
  <c r="K393" i="142"/>
  <c r="H1626" i="55"/>
  <c r="A66" i="13"/>
  <c r="J69" i="133"/>
  <c r="A68" i="13"/>
  <c r="A67" i="13"/>
  <c r="A72" i="13"/>
  <c r="A62" i="13"/>
  <c r="A63" i="13"/>
  <c r="A61" i="13"/>
  <c r="A64" i="13"/>
  <c r="A65" i="13"/>
  <c r="A71" i="13"/>
  <c r="A70" i="13"/>
  <c r="A75" i="13"/>
  <c r="A73" i="13"/>
  <c r="N91" i="73"/>
  <c r="R90" i="73"/>
  <c r="Q90" i="73"/>
  <c r="N90" i="73"/>
  <c r="R89" i="73"/>
  <c r="Q89" i="73"/>
  <c r="N89" i="73"/>
  <c r="R88" i="73"/>
  <c r="Q88" i="73"/>
  <c r="N88" i="73"/>
  <c r="K88" i="73"/>
  <c r="K89" i="73" s="1"/>
  <c r="H66" i="55" s="1"/>
  <c r="R87" i="73"/>
  <c r="Q87" i="73"/>
  <c r="N87" i="73"/>
  <c r="P86" i="73"/>
  <c r="O86" i="73"/>
  <c r="S81" i="73"/>
  <c r="P81" i="73"/>
  <c r="M81" i="73"/>
  <c r="L81" i="73"/>
  <c r="K81" i="73"/>
  <c r="W96" i="73" s="1"/>
  <c r="S79" i="73"/>
  <c r="P79" i="73"/>
  <c r="K544" i="142" l="1"/>
  <c r="H1747" i="55"/>
  <c r="K544" i="145"/>
  <c r="H2186" i="55"/>
  <c r="K394" i="145"/>
  <c r="H2066" i="55"/>
  <c r="K469" i="145"/>
  <c r="H2126" i="55"/>
  <c r="K320" i="145"/>
  <c r="H2007" i="55"/>
  <c r="K319" i="142"/>
  <c r="H1567" i="55"/>
  <c r="K244" i="142"/>
  <c r="H1507" i="55"/>
  <c r="K169" i="142"/>
  <c r="H1447" i="55"/>
  <c r="K95" i="142"/>
  <c r="H1388" i="55"/>
  <c r="K19" i="142"/>
  <c r="H1327" i="55"/>
  <c r="K545" i="139"/>
  <c r="H1309" i="55"/>
  <c r="K90" i="73"/>
  <c r="H65" i="55"/>
  <c r="T79" i="73"/>
  <c r="K244" i="145"/>
  <c r="H1946" i="55"/>
  <c r="K169" i="145"/>
  <c r="H1886" i="55"/>
  <c r="K94" i="145"/>
  <c r="H1826" i="55"/>
  <c r="K19" i="145"/>
  <c r="H1766" i="55"/>
  <c r="K469" i="142"/>
  <c r="H1687" i="55"/>
  <c r="K394" i="142"/>
  <c r="H1627" i="55"/>
  <c r="O85" i="73"/>
  <c r="P85" i="73"/>
  <c r="M531" i="136"/>
  <c r="L531" i="136"/>
  <c r="K531" i="136"/>
  <c r="W546" i="136" s="1"/>
  <c r="M231" i="136"/>
  <c r="L231" i="136"/>
  <c r="K231" i="136"/>
  <c r="W246" i="136" s="1"/>
  <c r="M156" i="136"/>
  <c r="L156" i="136"/>
  <c r="K156" i="136"/>
  <c r="W171" i="136" s="1"/>
  <c r="M81" i="136"/>
  <c r="L81" i="136"/>
  <c r="K81" i="136"/>
  <c r="W96" i="136" s="1"/>
  <c r="M6" i="136"/>
  <c r="L6" i="136"/>
  <c r="K6" i="136"/>
  <c r="W21" i="136" s="1"/>
  <c r="M531" i="73"/>
  <c r="L531" i="73"/>
  <c r="K531" i="73"/>
  <c r="W546" i="73" s="1"/>
  <c r="M456" i="73"/>
  <c r="L456" i="73"/>
  <c r="K456" i="73"/>
  <c r="W471" i="73" s="1"/>
  <c r="M381" i="73"/>
  <c r="L381" i="73"/>
  <c r="K381" i="73"/>
  <c r="W396" i="73" s="1"/>
  <c r="M306" i="73"/>
  <c r="L306" i="73"/>
  <c r="K306" i="73"/>
  <c r="W321" i="73" s="1"/>
  <c r="M231" i="73"/>
  <c r="L231" i="73"/>
  <c r="K231" i="73"/>
  <c r="W246" i="73" s="1"/>
  <c r="M156" i="73"/>
  <c r="L156" i="73"/>
  <c r="K156" i="73"/>
  <c r="W171" i="73" s="1"/>
  <c r="L6" i="73"/>
  <c r="M6" i="73"/>
  <c r="K6" i="73"/>
  <c r="W21" i="73" s="1"/>
  <c r="K545" i="142" l="1"/>
  <c r="H1748" i="55"/>
  <c r="K321" i="145"/>
  <c r="H2008" i="55"/>
  <c r="K470" i="145"/>
  <c r="H2127" i="55"/>
  <c r="K395" i="145"/>
  <c r="H2067" i="55"/>
  <c r="K545" i="145"/>
  <c r="H2187" i="55"/>
  <c r="K320" i="142"/>
  <c r="H1568" i="55"/>
  <c r="K245" i="142"/>
  <c r="H1508" i="55"/>
  <c r="K170" i="142"/>
  <c r="H1448" i="55"/>
  <c r="K96" i="142"/>
  <c r="H1389" i="55"/>
  <c r="K20" i="142"/>
  <c r="H1328" i="55"/>
  <c r="K546" i="139"/>
  <c r="H1310" i="55"/>
  <c r="K91" i="73"/>
  <c r="H68" i="55" s="1"/>
  <c r="H67" i="55"/>
  <c r="K245" i="145"/>
  <c r="H1947" i="55"/>
  <c r="K170" i="145"/>
  <c r="H1887" i="55"/>
  <c r="K95" i="145"/>
  <c r="H1827" i="55"/>
  <c r="K20" i="145"/>
  <c r="H1767" i="55"/>
  <c r="K470" i="142"/>
  <c r="H1688" i="55"/>
  <c r="K395" i="142"/>
  <c r="H1628" i="55"/>
  <c r="R550" i="73"/>
  <c r="Q550" i="73"/>
  <c r="N550" i="73"/>
  <c r="R549" i="73"/>
  <c r="Q549" i="73"/>
  <c r="N549" i="73"/>
  <c r="R548" i="73"/>
  <c r="Q548" i="73"/>
  <c r="N548" i="73"/>
  <c r="R547" i="73"/>
  <c r="Q547" i="73"/>
  <c r="N547" i="73"/>
  <c r="R546" i="73"/>
  <c r="Q546" i="73"/>
  <c r="N546" i="73"/>
  <c r="R545" i="73"/>
  <c r="Q545" i="73"/>
  <c r="N545" i="73"/>
  <c r="R544" i="73"/>
  <c r="Q544" i="73"/>
  <c r="N544" i="73"/>
  <c r="R543" i="73"/>
  <c r="Q543" i="73"/>
  <c r="N543" i="73"/>
  <c r="AD542" i="73"/>
  <c r="Y527" i="73" s="1"/>
  <c r="AB542" i="73"/>
  <c r="AB543" i="73" s="1"/>
  <c r="N531" i="73" s="1"/>
  <c r="Y542" i="73"/>
  <c r="Q529" i="73" s="1"/>
  <c r="E410" i="131" s="1"/>
  <c r="X542" i="73"/>
  <c r="W542" i="73"/>
  <c r="R542" i="73"/>
  <c r="Q542" i="73"/>
  <c r="N542" i="73"/>
  <c r="R541" i="73"/>
  <c r="Q541" i="73"/>
  <c r="N541" i="73"/>
  <c r="R540" i="73"/>
  <c r="Q540" i="73"/>
  <c r="N540" i="73"/>
  <c r="R539" i="73"/>
  <c r="Q539" i="73"/>
  <c r="N539" i="73"/>
  <c r="R538" i="73"/>
  <c r="Q538" i="73"/>
  <c r="N538" i="73"/>
  <c r="K538" i="73"/>
  <c r="R537" i="73"/>
  <c r="Q537" i="73"/>
  <c r="N537" i="73"/>
  <c r="P536" i="73"/>
  <c r="O536" i="73"/>
  <c r="S531" i="73"/>
  <c r="P531" i="73"/>
  <c r="S529" i="73"/>
  <c r="T529" i="73" s="1"/>
  <c r="P529" i="73"/>
  <c r="R475" i="73"/>
  <c r="Q475" i="73"/>
  <c r="N475" i="73"/>
  <c r="R474" i="73"/>
  <c r="Q474" i="73"/>
  <c r="N474" i="73"/>
  <c r="R473" i="73"/>
  <c r="Q473" i="73"/>
  <c r="N473" i="73"/>
  <c r="R472" i="73"/>
  <c r="Q472" i="73"/>
  <c r="N472" i="73"/>
  <c r="R471" i="73"/>
  <c r="Q471" i="73"/>
  <c r="N471" i="73"/>
  <c r="R470" i="73"/>
  <c r="Q470" i="73"/>
  <c r="N470" i="73"/>
  <c r="R469" i="73"/>
  <c r="Q469" i="73"/>
  <c r="N469" i="73"/>
  <c r="R468" i="73"/>
  <c r="Q468" i="73"/>
  <c r="N468" i="73"/>
  <c r="AD467" i="73"/>
  <c r="Y452" i="73" s="1"/>
  <c r="AB467" i="73"/>
  <c r="AB468" i="73" s="1"/>
  <c r="N456" i="73" s="1"/>
  <c r="Y467" i="73"/>
  <c r="Q454" i="73" s="1"/>
  <c r="E353" i="131" s="1"/>
  <c r="X467" i="73"/>
  <c r="W467" i="73"/>
  <c r="R467" i="73"/>
  <c r="Q467" i="73"/>
  <c r="N467" i="73"/>
  <c r="R466" i="73"/>
  <c r="Q466" i="73"/>
  <c r="N466" i="73"/>
  <c r="R465" i="73"/>
  <c r="Q465" i="73"/>
  <c r="N465" i="73"/>
  <c r="R464" i="73"/>
  <c r="Q464" i="73"/>
  <c r="N464" i="73"/>
  <c r="R463" i="73"/>
  <c r="Q463" i="73"/>
  <c r="N463" i="73"/>
  <c r="K463" i="73"/>
  <c r="R462" i="73"/>
  <c r="Q462" i="73"/>
  <c r="N462" i="73"/>
  <c r="P461" i="73"/>
  <c r="O461" i="73"/>
  <c r="S456" i="73"/>
  <c r="P456" i="73"/>
  <c r="S454" i="73"/>
  <c r="P454" i="73"/>
  <c r="R400" i="73"/>
  <c r="Q400" i="73"/>
  <c r="N400" i="73"/>
  <c r="R399" i="73"/>
  <c r="Q399" i="73"/>
  <c r="N399" i="73"/>
  <c r="R398" i="73"/>
  <c r="Q398" i="73"/>
  <c r="N398" i="73"/>
  <c r="R397" i="73"/>
  <c r="Q397" i="73"/>
  <c r="N397" i="73"/>
  <c r="R396" i="73"/>
  <c r="Q396" i="73"/>
  <c r="N396" i="73"/>
  <c r="R395" i="73"/>
  <c r="Q395" i="73"/>
  <c r="N395" i="73"/>
  <c r="R394" i="73"/>
  <c r="Q394" i="73"/>
  <c r="N394" i="73"/>
  <c r="R393" i="73"/>
  <c r="Q393" i="73"/>
  <c r="N393" i="73"/>
  <c r="AD392" i="73"/>
  <c r="Y377" i="73" s="1"/>
  <c r="AB392" i="73"/>
  <c r="AB393" i="73" s="1"/>
  <c r="N381" i="73" s="1"/>
  <c r="Y392" i="73"/>
  <c r="Q379" i="73" s="1"/>
  <c r="E296" i="131" s="1"/>
  <c r="X392" i="73"/>
  <c r="W392" i="73"/>
  <c r="R392" i="73"/>
  <c r="Q392" i="73"/>
  <c r="N392" i="73"/>
  <c r="R391" i="73"/>
  <c r="Q391" i="73"/>
  <c r="N391" i="73"/>
  <c r="R390" i="73"/>
  <c r="Q390" i="73"/>
  <c r="N390" i="73"/>
  <c r="R389" i="73"/>
  <c r="Q389" i="73"/>
  <c r="N389" i="73"/>
  <c r="R388" i="73"/>
  <c r="Q388" i="73"/>
  <c r="N388" i="73"/>
  <c r="K390" i="73"/>
  <c r="R387" i="73"/>
  <c r="Q387" i="73"/>
  <c r="N387" i="73"/>
  <c r="P386" i="73"/>
  <c r="O386" i="73"/>
  <c r="S381" i="73"/>
  <c r="P381" i="73"/>
  <c r="S379" i="73"/>
  <c r="T379" i="73" s="1"/>
  <c r="P379" i="73"/>
  <c r="R325" i="73"/>
  <c r="Q325" i="73"/>
  <c r="N325" i="73"/>
  <c r="R324" i="73"/>
  <c r="Q324" i="73"/>
  <c r="N324" i="73"/>
  <c r="W323" i="73"/>
  <c r="R323" i="73"/>
  <c r="Q323" i="73"/>
  <c r="N323" i="73"/>
  <c r="R322" i="73"/>
  <c r="Q322" i="73"/>
  <c r="N322" i="73"/>
  <c r="R321" i="73"/>
  <c r="Q321" i="73"/>
  <c r="N321" i="73"/>
  <c r="R320" i="73"/>
  <c r="Q320" i="73"/>
  <c r="N320" i="73"/>
  <c r="R319" i="73"/>
  <c r="Q319" i="73"/>
  <c r="N319" i="73"/>
  <c r="R318" i="73"/>
  <c r="Q318" i="73"/>
  <c r="N318" i="73"/>
  <c r="AD317" i="73"/>
  <c r="Y302" i="73" s="1"/>
  <c r="AB317" i="73"/>
  <c r="AB318" i="73" s="1"/>
  <c r="N306" i="73" s="1"/>
  <c r="Y317" i="73"/>
  <c r="Q304" i="73" s="1"/>
  <c r="E239" i="131" s="1"/>
  <c r="X317" i="73"/>
  <c r="W317" i="73"/>
  <c r="R317" i="73"/>
  <c r="Q317" i="73"/>
  <c r="N317" i="73"/>
  <c r="R316" i="73"/>
  <c r="Q316" i="73"/>
  <c r="N316" i="73"/>
  <c r="R315" i="73"/>
  <c r="Q315" i="73"/>
  <c r="N315" i="73"/>
  <c r="R314" i="73"/>
  <c r="Q314" i="73"/>
  <c r="N314" i="73"/>
  <c r="R313" i="73"/>
  <c r="Q313" i="73"/>
  <c r="N313" i="73"/>
  <c r="R312" i="73"/>
  <c r="Q312" i="73"/>
  <c r="N312" i="73"/>
  <c r="P311" i="73"/>
  <c r="O311" i="73"/>
  <c r="S306" i="73"/>
  <c r="P306" i="73"/>
  <c r="S304" i="73"/>
  <c r="T304" i="73" s="1"/>
  <c r="P304" i="73"/>
  <c r="R250" i="73"/>
  <c r="Q250" i="73"/>
  <c r="N250" i="73"/>
  <c r="R249" i="73"/>
  <c r="Q249" i="73"/>
  <c r="N249" i="73"/>
  <c r="W248" i="73"/>
  <c r="R248" i="73"/>
  <c r="Q248" i="73"/>
  <c r="N248" i="73"/>
  <c r="R247" i="73"/>
  <c r="Q247" i="73"/>
  <c r="N247" i="73"/>
  <c r="R246" i="73"/>
  <c r="Q246" i="73"/>
  <c r="N246" i="73"/>
  <c r="R245" i="73"/>
  <c r="Q245" i="73"/>
  <c r="N245" i="73"/>
  <c r="R244" i="73"/>
  <c r="Q244" i="73"/>
  <c r="N244" i="73"/>
  <c r="R243" i="73"/>
  <c r="Q243" i="73"/>
  <c r="N243" i="73"/>
  <c r="AD242" i="73"/>
  <c r="Y227" i="73" s="1"/>
  <c r="AB242" i="73"/>
  <c r="AB243" i="73" s="1"/>
  <c r="N231" i="73" s="1"/>
  <c r="Q229" i="73"/>
  <c r="E182" i="131" s="1"/>
  <c r="X242" i="73"/>
  <c r="W242" i="73"/>
  <c r="R242" i="73"/>
  <c r="Q242" i="73"/>
  <c r="N242" i="73"/>
  <c r="R241" i="73"/>
  <c r="Q241" i="73"/>
  <c r="N241" i="73"/>
  <c r="R240" i="73"/>
  <c r="Q240" i="73"/>
  <c r="N240" i="73"/>
  <c r="R239" i="73"/>
  <c r="Q239" i="73"/>
  <c r="N239" i="73"/>
  <c r="R238" i="73"/>
  <c r="Q238" i="73"/>
  <c r="N238" i="73"/>
  <c r="K241" i="73"/>
  <c r="R237" i="73"/>
  <c r="Q237" i="73"/>
  <c r="N237" i="73"/>
  <c r="P236" i="73"/>
  <c r="O236" i="73"/>
  <c r="S231" i="73"/>
  <c r="P231" i="73"/>
  <c r="S229" i="73"/>
  <c r="T229" i="73" s="1"/>
  <c r="P229" i="73"/>
  <c r="R175" i="73"/>
  <c r="Q175" i="73"/>
  <c r="N175" i="73"/>
  <c r="R174" i="73"/>
  <c r="Q174" i="73"/>
  <c r="N174" i="73"/>
  <c r="W173" i="73"/>
  <c r="R173" i="73"/>
  <c r="Q173" i="73"/>
  <c r="N173" i="73"/>
  <c r="R172" i="73"/>
  <c r="Q172" i="73"/>
  <c r="N172" i="73"/>
  <c r="R171" i="73"/>
  <c r="Q171" i="73"/>
  <c r="N171" i="73"/>
  <c r="R170" i="73"/>
  <c r="Q170" i="73"/>
  <c r="N170" i="73"/>
  <c r="R169" i="73"/>
  <c r="Q169" i="73"/>
  <c r="N169" i="73"/>
  <c r="R168" i="73"/>
  <c r="Q168" i="73"/>
  <c r="N168" i="73"/>
  <c r="AD167" i="73"/>
  <c r="Y152" i="73" s="1"/>
  <c r="AB167" i="73"/>
  <c r="AB168" i="73" s="1"/>
  <c r="N156" i="73" s="1"/>
  <c r="Y167" i="73"/>
  <c r="Q154" i="73" s="1"/>
  <c r="E125" i="131" s="1"/>
  <c r="X167" i="73"/>
  <c r="W167" i="73"/>
  <c r="R167" i="73"/>
  <c r="Q167" i="73"/>
  <c r="N167" i="73"/>
  <c r="R166" i="73"/>
  <c r="Q166" i="73"/>
  <c r="N166" i="73"/>
  <c r="R165" i="73"/>
  <c r="Q165" i="73"/>
  <c r="N165" i="73"/>
  <c r="R164" i="73"/>
  <c r="Q164" i="73"/>
  <c r="N164" i="73"/>
  <c r="R163" i="73"/>
  <c r="Q163" i="73"/>
  <c r="N163" i="73"/>
  <c r="R162" i="73"/>
  <c r="Q162" i="73"/>
  <c r="N162" i="73"/>
  <c r="P161" i="73"/>
  <c r="O161" i="73"/>
  <c r="S156" i="73"/>
  <c r="P156" i="73"/>
  <c r="S154" i="73"/>
  <c r="T154" i="73" s="1"/>
  <c r="P154" i="73"/>
  <c r="R100" i="73"/>
  <c r="Q100" i="73"/>
  <c r="N100" i="73"/>
  <c r="R99" i="73"/>
  <c r="Q99" i="73"/>
  <c r="N99" i="73"/>
  <c r="W98" i="73"/>
  <c r="N98" i="73"/>
  <c r="N97" i="73"/>
  <c r="N96" i="73"/>
  <c r="N95" i="73"/>
  <c r="N94" i="73"/>
  <c r="N93" i="73"/>
  <c r="AD92" i="73"/>
  <c r="Y77" i="73" s="1"/>
  <c r="AB92" i="73"/>
  <c r="AB93" i="73" s="1"/>
  <c r="N81" i="73" s="1"/>
  <c r="T81" i="73" s="1"/>
  <c r="Y92" i="73"/>
  <c r="Q79" i="73" s="1"/>
  <c r="X92" i="73"/>
  <c r="W92" i="73"/>
  <c r="N92" i="73"/>
  <c r="K92" i="73"/>
  <c r="R25" i="73"/>
  <c r="Q25" i="73"/>
  <c r="N25" i="73"/>
  <c r="R24" i="73"/>
  <c r="Q24" i="73"/>
  <c r="N24" i="73"/>
  <c r="W23" i="73"/>
  <c r="R23" i="73"/>
  <c r="Q23" i="73"/>
  <c r="N23" i="73"/>
  <c r="R22" i="73"/>
  <c r="Q22" i="73"/>
  <c r="N22" i="73"/>
  <c r="R21" i="73"/>
  <c r="Q21" i="73"/>
  <c r="N21" i="73"/>
  <c r="R20" i="73"/>
  <c r="Q20" i="73"/>
  <c r="N20" i="73"/>
  <c r="R19" i="73"/>
  <c r="Q19" i="73"/>
  <c r="N19" i="73"/>
  <c r="R18" i="73"/>
  <c r="Q18" i="73"/>
  <c r="N18" i="73"/>
  <c r="AD17" i="73"/>
  <c r="Y2" i="73" s="1"/>
  <c r="AB17" i="73"/>
  <c r="AB18" i="73" s="1"/>
  <c r="N6" i="73" s="1"/>
  <c r="Y17" i="73"/>
  <c r="Q4" i="73" s="1"/>
  <c r="E11" i="131" s="1"/>
  <c r="X17" i="73"/>
  <c r="W17" i="73"/>
  <c r="R17" i="73"/>
  <c r="Q17" i="73"/>
  <c r="N17" i="73"/>
  <c r="R16" i="73"/>
  <c r="Q16" i="73"/>
  <c r="N16" i="73"/>
  <c r="R15" i="73"/>
  <c r="Q15" i="73"/>
  <c r="N15" i="73"/>
  <c r="R14" i="73"/>
  <c r="Q14" i="73"/>
  <c r="N14" i="73"/>
  <c r="R13" i="73"/>
  <c r="Q13" i="73"/>
  <c r="N13" i="73"/>
  <c r="K13" i="73"/>
  <c r="R12" i="73"/>
  <c r="Q12" i="73"/>
  <c r="N12" i="73"/>
  <c r="P11" i="73"/>
  <c r="O11" i="73"/>
  <c r="S6" i="73"/>
  <c r="P6" i="73"/>
  <c r="S4" i="73"/>
  <c r="T4" i="73" s="1"/>
  <c r="P4" i="73"/>
  <c r="R550" i="136"/>
  <c r="Q550" i="136"/>
  <c r="N550" i="136"/>
  <c r="R549" i="136"/>
  <c r="Q549" i="136"/>
  <c r="N549" i="136"/>
  <c r="R548" i="136"/>
  <c r="Q548" i="136"/>
  <c r="N548" i="136"/>
  <c r="R547" i="136"/>
  <c r="Q547" i="136"/>
  <c r="N547" i="136"/>
  <c r="R546" i="136"/>
  <c r="Q546" i="136"/>
  <c r="N546" i="136"/>
  <c r="R545" i="136"/>
  <c r="Q545" i="136"/>
  <c r="N545" i="136"/>
  <c r="R544" i="136"/>
  <c r="Q544" i="136"/>
  <c r="N544" i="136"/>
  <c r="R543" i="136"/>
  <c r="Q543" i="136"/>
  <c r="N543" i="136"/>
  <c r="AD542" i="136"/>
  <c r="Y527" i="136" s="1"/>
  <c r="AB542" i="136"/>
  <c r="AB543" i="136" s="1"/>
  <c r="N531" i="136" s="1"/>
  <c r="Y542" i="136"/>
  <c r="Q529" i="136" s="1"/>
  <c r="E410" i="134" s="1"/>
  <c r="X542" i="136"/>
  <c r="W542" i="136"/>
  <c r="R542" i="136"/>
  <c r="Q542" i="136"/>
  <c r="N542" i="136"/>
  <c r="R541" i="136"/>
  <c r="Q541" i="136"/>
  <c r="N541" i="136"/>
  <c r="R540" i="136"/>
  <c r="Q540" i="136"/>
  <c r="N540" i="136"/>
  <c r="R539" i="136"/>
  <c r="Q539" i="136"/>
  <c r="N539" i="136"/>
  <c r="R538" i="136"/>
  <c r="Q538" i="136"/>
  <c r="N538" i="136"/>
  <c r="K538" i="136"/>
  <c r="R537" i="136"/>
  <c r="Q537" i="136"/>
  <c r="N537" i="136"/>
  <c r="P536" i="136"/>
  <c r="O536" i="136"/>
  <c r="S531" i="136"/>
  <c r="P531" i="136"/>
  <c r="S529" i="136"/>
  <c r="T529" i="136" s="1"/>
  <c r="P529" i="136"/>
  <c r="R475" i="136"/>
  <c r="Q475" i="136"/>
  <c r="N475" i="136"/>
  <c r="R474" i="136"/>
  <c r="Q474" i="136"/>
  <c r="N474" i="136"/>
  <c r="R473" i="136"/>
  <c r="Q473" i="136"/>
  <c r="N473" i="136"/>
  <c r="R472" i="136"/>
  <c r="Q472" i="136"/>
  <c r="N472" i="136"/>
  <c r="R471" i="136"/>
  <c r="Q471" i="136"/>
  <c r="N471" i="136"/>
  <c r="R470" i="136"/>
  <c r="Q470" i="136"/>
  <c r="N470" i="136"/>
  <c r="R469" i="136"/>
  <c r="Q469" i="136"/>
  <c r="N469" i="136"/>
  <c r="R468" i="136"/>
  <c r="Q468" i="136"/>
  <c r="N468" i="136"/>
  <c r="AD467" i="136"/>
  <c r="Y452" i="136" s="1"/>
  <c r="AB467" i="136"/>
  <c r="AB468" i="136" s="1"/>
  <c r="N456" i="136" s="1"/>
  <c r="Y467" i="136"/>
  <c r="Q454" i="136" s="1"/>
  <c r="E353" i="134" s="1"/>
  <c r="X467" i="136"/>
  <c r="W467" i="136"/>
  <c r="E352" i="134" s="1"/>
  <c r="R467" i="136"/>
  <c r="Q467" i="136"/>
  <c r="N467" i="136"/>
  <c r="R466" i="136"/>
  <c r="Q466" i="136"/>
  <c r="N466" i="136"/>
  <c r="R465" i="136"/>
  <c r="Q465" i="136"/>
  <c r="N465" i="136"/>
  <c r="R464" i="136"/>
  <c r="Q464" i="136"/>
  <c r="N464" i="136"/>
  <c r="R463" i="136"/>
  <c r="Q463" i="136"/>
  <c r="N463" i="136"/>
  <c r="K464" i="136"/>
  <c r="R462" i="136"/>
  <c r="Q462" i="136"/>
  <c r="N462" i="136"/>
  <c r="P461" i="136"/>
  <c r="P460" i="136" s="1"/>
  <c r="O461" i="136"/>
  <c r="O460" i="136" s="1"/>
  <c r="R400" i="136"/>
  <c r="Q400" i="136"/>
  <c r="N400" i="136"/>
  <c r="R399" i="136"/>
  <c r="Q399" i="136"/>
  <c r="N399" i="136"/>
  <c r="R398" i="136"/>
  <c r="Q398" i="136"/>
  <c r="N398" i="136"/>
  <c r="R397" i="136"/>
  <c r="Q397" i="136"/>
  <c r="N397" i="136"/>
  <c r="R396" i="136"/>
  <c r="Q396" i="136"/>
  <c r="N396" i="136"/>
  <c r="R395" i="136"/>
  <c r="Q395" i="136"/>
  <c r="N395" i="136"/>
  <c r="R394" i="136"/>
  <c r="Q394" i="136"/>
  <c r="N394" i="136"/>
  <c r="R393" i="136"/>
  <c r="Q393" i="136"/>
  <c r="N393" i="136"/>
  <c r="AD392" i="136"/>
  <c r="Y377" i="136" s="1"/>
  <c r="AB392" i="136"/>
  <c r="AB393" i="136" s="1"/>
  <c r="N381" i="136" s="1"/>
  <c r="Y392" i="136"/>
  <c r="Q379" i="136" s="1"/>
  <c r="E296" i="134" s="1"/>
  <c r="X392" i="136"/>
  <c r="W392" i="136"/>
  <c r="E295" i="134" s="1"/>
  <c r="R392" i="136"/>
  <c r="Q392" i="136"/>
  <c r="N392" i="136"/>
  <c r="R391" i="136"/>
  <c r="Q391" i="136"/>
  <c r="N391" i="136"/>
  <c r="R390" i="136"/>
  <c r="Q390" i="136"/>
  <c r="N390" i="136"/>
  <c r="R389" i="136"/>
  <c r="Q389" i="136"/>
  <c r="N389" i="136"/>
  <c r="R388" i="136"/>
  <c r="Q388" i="136"/>
  <c r="N388" i="136"/>
  <c r="K388" i="136"/>
  <c r="H744" i="55" s="1"/>
  <c r="R387" i="136"/>
  <c r="Q387" i="136"/>
  <c r="N387" i="136"/>
  <c r="P386" i="136"/>
  <c r="P385" i="136" s="1"/>
  <c r="O386" i="136"/>
  <c r="O385" i="136" s="1"/>
  <c r="R325" i="136"/>
  <c r="Q325" i="136"/>
  <c r="N325" i="136"/>
  <c r="R324" i="136"/>
  <c r="Q324" i="136"/>
  <c r="N324" i="136"/>
  <c r="R323" i="136"/>
  <c r="Q323" i="136"/>
  <c r="N323" i="136"/>
  <c r="R322" i="136"/>
  <c r="Q322" i="136"/>
  <c r="N322" i="136"/>
  <c r="R321" i="136"/>
  <c r="Q321" i="136"/>
  <c r="N321" i="136"/>
  <c r="R320" i="136"/>
  <c r="Q320" i="136"/>
  <c r="N320" i="136"/>
  <c r="R319" i="136"/>
  <c r="Q319" i="136"/>
  <c r="N319" i="136"/>
  <c r="R318" i="136"/>
  <c r="Q318" i="136"/>
  <c r="N318" i="136"/>
  <c r="AD317" i="136"/>
  <c r="Y302" i="136" s="1"/>
  <c r="AB317" i="136"/>
  <c r="AB318" i="136" s="1"/>
  <c r="N306" i="136" s="1"/>
  <c r="Y317" i="136"/>
  <c r="Q304" i="136" s="1"/>
  <c r="E239" i="134" s="1"/>
  <c r="X317" i="136"/>
  <c r="W317" i="136"/>
  <c r="E238" i="134" s="1"/>
  <c r="R317" i="136"/>
  <c r="Q317" i="136"/>
  <c r="N317" i="136"/>
  <c r="R316" i="136"/>
  <c r="Q316" i="136"/>
  <c r="N316" i="136"/>
  <c r="R315" i="136"/>
  <c r="Q315" i="136"/>
  <c r="N315" i="136"/>
  <c r="R314" i="136"/>
  <c r="Q314" i="136"/>
  <c r="N314" i="136"/>
  <c r="R313" i="136"/>
  <c r="Q313" i="136"/>
  <c r="N313" i="136"/>
  <c r="K313" i="136"/>
  <c r="H684" i="55" s="1"/>
  <c r="R312" i="136"/>
  <c r="Q312" i="136"/>
  <c r="N312" i="136"/>
  <c r="P311" i="136"/>
  <c r="P310" i="136" s="1"/>
  <c r="O311" i="136"/>
  <c r="O310" i="136" s="1"/>
  <c r="R250" i="136"/>
  <c r="Q250" i="136"/>
  <c r="N250" i="136"/>
  <c r="R249" i="136"/>
  <c r="Q249" i="136"/>
  <c r="N249" i="136"/>
  <c r="R248" i="136"/>
  <c r="Q248" i="136"/>
  <c r="N248" i="136"/>
  <c r="R247" i="136"/>
  <c r="Q247" i="136"/>
  <c r="N247" i="136"/>
  <c r="R246" i="136"/>
  <c r="Q246" i="136"/>
  <c r="N246" i="136"/>
  <c r="R245" i="136"/>
  <c r="Q245" i="136"/>
  <c r="N245" i="136"/>
  <c r="R244" i="136"/>
  <c r="Q244" i="136"/>
  <c r="N244" i="136"/>
  <c r="R243" i="136"/>
  <c r="Q243" i="136"/>
  <c r="N243" i="136"/>
  <c r="AD242" i="136"/>
  <c r="Y227" i="136" s="1"/>
  <c r="AB242" i="136"/>
  <c r="AB243" i="136" s="1"/>
  <c r="N231" i="136" s="1"/>
  <c r="Y242" i="136"/>
  <c r="Q229" i="136" s="1"/>
  <c r="E182" i="134" s="1"/>
  <c r="X242" i="136"/>
  <c r="W242" i="136"/>
  <c r="R242" i="136"/>
  <c r="Q242" i="136"/>
  <c r="N242" i="136"/>
  <c r="R241" i="136"/>
  <c r="Q241" i="136"/>
  <c r="N241" i="136"/>
  <c r="R240" i="136"/>
  <c r="Q240" i="136"/>
  <c r="N240" i="136"/>
  <c r="R239" i="136"/>
  <c r="Q239" i="136"/>
  <c r="N239" i="136"/>
  <c r="R238" i="136"/>
  <c r="Q238" i="136"/>
  <c r="N238" i="136"/>
  <c r="K238" i="136"/>
  <c r="R237" i="136"/>
  <c r="Q237" i="136"/>
  <c r="N237" i="136"/>
  <c r="P236" i="136"/>
  <c r="O236" i="136"/>
  <c r="S231" i="136"/>
  <c r="P231" i="136"/>
  <c r="S229" i="136"/>
  <c r="T229" i="136" s="1"/>
  <c r="P229" i="136"/>
  <c r="R175" i="136"/>
  <c r="Q175" i="136"/>
  <c r="N175" i="136"/>
  <c r="R174" i="136"/>
  <c r="Q174" i="136"/>
  <c r="N174" i="136"/>
  <c r="R173" i="136"/>
  <c r="Q173" i="136"/>
  <c r="N173" i="136"/>
  <c r="R172" i="136"/>
  <c r="Q172" i="136"/>
  <c r="N172" i="136"/>
  <c r="R171" i="136"/>
  <c r="Q171" i="136"/>
  <c r="N171" i="136"/>
  <c r="R170" i="136"/>
  <c r="Q170" i="136"/>
  <c r="N170" i="136"/>
  <c r="R169" i="136"/>
  <c r="Q169" i="136"/>
  <c r="N169" i="136"/>
  <c r="R168" i="136"/>
  <c r="Q168" i="136"/>
  <c r="N168" i="136"/>
  <c r="AD167" i="136"/>
  <c r="Y152" i="136" s="1"/>
  <c r="AB167" i="136"/>
  <c r="AB168" i="136" s="1"/>
  <c r="N156" i="136" s="1"/>
  <c r="Y167" i="136"/>
  <c r="Q154" i="136" s="1"/>
  <c r="E125" i="134" s="1"/>
  <c r="X167" i="136"/>
  <c r="R167" i="136"/>
  <c r="Q167" i="136"/>
  <c r="N167" i="136"/>
  <c r="R166" i="136"/>
  <c r="Q166" i="136"/>
  <c r="N166" i="136"/>
  <c r="R165" i="136"/>
  <c r="Q165" i="136"/>
  <c r="N165" i="136"/>
  <c r="R164" i="136"/>
  <c r="Q164" i="136"/>
  <c r="N164" i="136"/>
  <c r="R163" i="136"/>
  <c r="Q163" i="136"/>
  <c r="N163" i="136"/>
  <c r="K163" i="136"/>
  <c r="R162" i="136"/>
  <c r="Q162" i="136"/>
  <c r="N162" i="136"/>
  <c r="P161" i="136"/>
  <c r="O161" i="136"/>
  <c r="S156" i="136"/>
  <c r="P156" i="136"/>
  <c r="S154" i="136"/>
  <c r="P154" i="136"/>
  <c r="E124" i="134" s="1"/>
  <c r="R100" i="136"/>
  <c r="Q100" i="136"/>
  <c r="N100" i="136"/>
  <c r="R99" i="136"/>
  <c r="Q99" i="136"/>
  <c r="N99" i="136"/>
  <c r="R98" i="136"/>
  <c r="Q98" i="136"/>
  <c r="N98" i="136"/>
  <c r="R97" i="136"/>
  <c r="Q97" i="136"/>
  <c r="N97" i="136"/>
  <c r="R96" i="136"/>
  <c r="Q96" i="136"/>
  <c r="N96" i="136"/>
  <c r="R95" i="136"/>
  <c r="Q95" i="136"/>
  <c r="N95" i="136"/>
  <c r="R94" i="136"/>
  <c r="Q94" i="136"/>
  <c r="N94" i="136"/>
  <c r="R93" i="136"/>
  <c r="Q93" i="136"/>
  <c r="N93" i="136"/>
  <c r="AD92" i="136"/>
  <c r="Y77" i="136" s="1"/>
  <c r="AB92" i="136"/>
  <c r="AB93" i="136" s="1"/>
  <c r="N81" i="136" s="1"/>
  <c r="Y92" i="136"/>
  <c r="Q79" i="136" s="1"/>
  <c r="X92" i="136"/>
  <c r="R92" i="136"/>
  <c r="Q92" i="136"/>
  <c r="N92" i="136"/>
  <c r="R91" i="136"/>
  <c r="Q91" i="136"/>
  <c r="N91" i="136"/>
  <c r="R90" i="136"/>
  <c r="Q90" i="136"/>
  <c r="N90" i="136"/>
  <c r="R89" i="136"/>
  <c r="Q89" i="136"/>
  <c r="N89" i="136"/>
  <c r="R88" i="136"/>
  <c r="Q88" i="136"/>
  <c r="N88" i="136"/>
  <c r="K88" i="136"/>
  <c r="H504" i="55" s="1"/>
  <c r="R87" i="136"/>
  <c r="Q87" i="136"/>
  <c r="N87" i="136"/>
  <c r="P86" i="136"/>
  <c r="O86" i="136"/>
  <c r="S81" i="136"/>
  <c r="P81" i="136"/>
  <c r="S79" i="136"/>
  <c r="T79" i="136" s="1"/>
  <c r="P79" i="136"/>
  <c r="R25" i="136"/>
  <c r="Q25" i="136"/>
  <c r="N25" i="136"/>
  <c r="R24" i="136"/>
  <c r="Q24" i="136"/>
  <c r="N24" i="136"/>
  <c r="R23" i="136"/>
  <c r="Q23" i="136"/>
  <c r="N23" i="136"/>
  <c r="R22" i="136"/>
  <c r="Q22" i="136"/>
  <c r="N22" i="136"/>
  <c r="R21" i="136"/>
  <c r="Q21" i="136"/>
  <c r="N21" i="136"/>
  <c r="R20" i="136"/>
  <c r="Q20" i="136"/>
  <c r="N20" i="136"/>
  <c r="R19" i="136"/>
  <c r="Q19" i="136"/>
  <c r="N19" i="136"/>
  <c r="R18" i="136"/>
  <c r="Q18" i="136"/>
  <c r="N18" i="136"/>
  <c r="AD17" i="136"/>
  <c r="Y2" i="136" s="1"/>
  <c r="AB17" i="136"/>
  <c r="AB18" i="136" s="1"/>
  <c r="N6" i="136" s="1"/>
  <c r="Y17" i="136"/>
  <c r="Q4" i="136" s="1"/>
  <c r="E11" i="134" s="1"/>
  <c r="X17" i="136"/>
  <c r="R17" i="136"/>
  <c r="Q17" i="136"/>
  <c r="N17" i="136"/>
  <c r="R16" i="136"/>
  <c r="Q16" i="136"/>
  <c r="N16" i="136"/>
  <c r="R15" i="136"/>
  <c r="Q15" i="136"/>
  <c r="N15" i="136"/>
  <c r="R14" i="136"/>
  <c r="Q14" i="136"/>
  <c r="N14" i="136"/>
  <c r="R13" i="136"/>
  <c r="Q13" i="136"/>
  <c r="N13" i="136"/>
  <c r="K13" i="136"/>
  <c r="R12" i="136"/>
  <c r="Q12" i="136"/>
  <c r="N12" i="136"/>
  <c r="P11" i="136"/>
  <c r="O11" i="136"/>
  <c r="S6" i="136"/>
  <c r="P6" i="136"/>
  <c r="S4" i="136"/>
  <c r="P4" i="136"/>
  <c r="T231" i="139"/>
  <c r="K314" i="136" l="1"/>
  <c r="E181" i="134"/>
  <c r="K546" i="142"/>
  <c r="H1749" i="55"/>
  <c r="E68" i="134"/>
  <c r="G14" i="13"/>
  <c r="E68" i="131"/>
  <c r="G6" i="13"/>
  <c r="E409" i="134"/>
  <c r="K546" i="145"/>
  <c r="H2188" i="55"/>
  <c r="K396" i="145"/>
  <c r="H2068" i="55"/>
  <c r="K471" i="145"/>
  <c r="H2128" i="55"/>
  <c r="K322" i="145"/>
  <c r="H2009" i="55"/>
  <c r="K321" i="142"/>
  <c r="H1569" i="55"/>
  <c r="K246" i="142"/>
  <c r="H1509" i="55"/>
  <c r="K171" i="142"/>
  <c r="H1449" i="55"/>
  <c r="K97" i="142"/>
  <c r="H1390" i="55"/>
  <c r="K21" i="142"/>
  <c r="H1329" i="55"/>
  <c r="K547" i="139"/>
  <c r="H1311" i="55"/>
  <c r="K539" i="136"/>
  <c r="H864" i="55"/>
  <c r="K465" i="136"/>
  <c r="H805" i="55"/>
  <c r="K389" i="136"/>
  <c r="K239" i="136"/>
  <c r="H624" i="55"/>
  <c r="K164" i="136"/>
  <c r="H564" i="55"/>
  <c r="K89" i="136"/>
  <c r="K14" i="136"/>
  <c r="H444" i="55"/>
  <c r="K539" i="73"/>
  <c r="H425" i="55"/>
  <c r="K464" i="73"/>
  <c r="H365" i="55"/>
  <c r="K391" i="73"/>
  <c r="H307" i="55"/>
  <c r="K316" i="73"/>
  <c r="H247" i="55"/>
  <c r="K242" i="73"/>
  <c r="H188" i="55"/>
  <c r="K167" i="73"/>
  <c r="H128" i="55"/>
  <c r="K93" i="73"/>
  <c r="H69" i="55"/>
  <c r="K14" i="73"/>
  <c r="H5" i="55"/>
  <c r="K246" i="145"/>
  <c r="H1948" i="55"/>
  <c r="K171" i="145"/>
  <c r="H1888" i="55"/>
  <c r="K96" i="145"/>
  <c r="H1828" i="55"/>
  <c r="K21" i="145"/>
  <c r="H1768" i="55"/>
  <c r="K471" i="142"/>
  <c r="H1689" i="55"/>
  <c r="K396" i="142"/>
  <c r="H1629" i="55"/>
  <c r="T381" i="136"/>
  <c r="T154" i="136"/>
  <c r="P85" i="136"/>
  <c r="T4" i="136"/>
  <c r="P460" i="73"/>
  <c r="O310" i="73"/>
  <c r="P310" i="73"/>
  <c r="P235" i="73"/>
  <c r="P160" i="73"/>
  <c r="T531" i="136"/>
  <c r="P535" i="136"/>
  <c r="O535" i="136"/>
  <c r="T454" i="73"/>
  <c r="O460" i="73"/>
  <c r="O385" i="73"/>
  <c r="P385" i="73"/>
  <c r="O235" i="73"/>
  <c r="O160" i="73"/>
  <c r="T156" i="73"/>
  <c r="T456" i="136"/>
  <c r="T306" i="136"/>
  <c r="O235" i="136"/>
  <c r="P235" i="136"/>
  <c r="T156" i="136"/>
  <c r="O160" i="136"/>
  <c r="P160" i="136"/>
  <c r="O85" i="136"/>
  <c r="P10" i="136"/>
  <c r="O10" i="136"/>
  <c r="O535" i="73"/>
  <c r="P535" i="73"/>
  <c r="T81" i="136"/>
  <c r="T6" i="136"/>
  <c r="T231" i="136"/>
  <c r="T231" i="73"/>
  <c r="T306" i="73"/>
  <c r="T381" i="73"/>
  <c r="T456" i="73"/>
  <c r="T531" i="73"/>
  <c r="P10" i="73"/>
  <c r="O10" i="73"/>
  <c r="T6" i="73"/>
  <c r="I126" i="60"/>
  <c r="K547" i="142" l="1"/>
  <c r="H1750" i="55"/>
  <c r="H685" i="55"/>
  <c r="K315" i="136"/>
  <c r="K397" i="145"/>
  <c r="H2069" i="55"/>
  <c r="K323" i="145"/>
  <c r="H2010" i="55"/>
  <c r="K472" i="145"/>
  <c r="H2129" i="55"/>
  <c r="K547" i="145"/>
  <c r="H2189" i="55"/>
  <c r="K322" i="142"/>
  <c r="H1570" i="55"/>
  <c r="K247" i="142"/>
  <c r="H1510" i="55"/>
  <c r="K172" i="142"/>
  <c r="H1450" i="55"/>
  <c r="K98" i="142"/>
  <c r="H1391" i="55"/>
  <c r="K22" i="142"/>
  <c r="H1330" i="55"/>
  <c r="K548" i="139"/>
  <c r="H1312" i="55"/>
  <c r="K540" i="136"/>
  <c r="H865" i="55"/>
  <c r="K466" i="136"/>
  <c r="H806" i="55"/>
  <c r="K390" i="136"/>
  <c r="H745" i="55"/>
  <c r="K240" i="136"/>
  <c r="H625" i="55"/>
  <c r="K165" i="136"/>
  <c r="H565" i="55"/>
  <c r="K90" i="136"/>
  <c r="H505" i="55"/>
  <c r="K15" i="136"/>
  <c r="H445" i="55"/>
  <c r="K540" i="73"/>
  <c r="H426" i="55"/>
  <c r="K465" i="73"/>
  <c r="H366" i="55"/>
  <c r="K392" i="73"/>
  <c r="H308" i="55"/>
  <c r="K317" i="73"/>
  <c r="H248" i="55"/>
  <c r="K243" i="73"/>
  <c r="H189" i="55"/>
  <c r="K168" i="73"/>
  <c r="H129" i="55"/>
  <c r="K94" i="73"/>
  <c r="H70" i="55"/>
  <c r="K15" i="73"/>
  <c r="H6" i="55"/>
  <c r="K247" i="145"/>
  <c r="H1949" i="55"/>
  <c r="K172" i="145"/>
  <c r="H1889" i="55"/>
  <c r="K97" i="145"/>
  <c r="H1829" i="55"/>
  <c r="K22" i="145"/>
  <c r="H1769" i="55"/>
  <c r="K472" i="142"/>
  <c r="H1690" i="55"/>
  <c r="K397" i="142"/>
  <c r="H1630" i="55"/>
  <c r="G52" i="13"/>
  <c r="G51" i="13"/>
  <c r="G49" i="13"/>
  <c r="G48" i="13"/>
  <c r="G47" i="13"/>
  <c r="G46" i="13"/>
  <c r="G45" i="13"/>
  <c r="G50" i="13"/>
  <c r="K316" i="136" l="1"/>
  <c r="H686" i="55"/>
  <c r="K548" i="142"/>
  <c r="H1751" i="55"/>
  <c r="K548" i="145"/>
  <c r="H2190" i="55"/>
  <c r="K473" i="145"/>
  <c r="H2130" i="55"/>
  <c r="K324" i="145"/>
  <c r="H2011" i="55"/>
  <c r="K398" i="145"/>
  <c r="H2070" i="55"/>
  <c r="K323" i="142"/>
  <c r="H1571" i="55"/>
  <c r="K248" i="142"/>
  <c r="H1511" i="55"/>
  <c r="K173" i="142"/>
  <c r="H1451" i="55"/>
  <c r="K99" i="142"/>
  <c r="H1392" i="55"/>
  <c r="K23" i="142"/>
  <c r="H1331" i="55"/>
  <c r="K549" i="139"/>
  <c r="H1313" i="55"/>
  <c r="K541" i="136"/>
  <c r="H866" i="55"/>
  <c r="K467" i="136"/>
  <c r="H807" i="55"/>
  <c r="K391" i="136"/>
  <c r="H746" i="55"/>
  <c r="K241" i="136"/>
  <c r="H626" i="55"/>
  <c r="K166" i="136"/>
  <c r="H566" i="55"/>
  <c r="K91" i="136"/>
  <c r="H506" i="55"/>
  <c r="K16" i="136"/>
  <c r="H446" i="55"/>
  <c r="K541" i="73"/>
  <c r="H427" i="55"/>
  <c r="K466" i="73"/>
  <c r="H367" i="55"/>
  <c r="K393" i="73"/>
  <c r="H309" i="55"/>
  <c r="K318" i="73"/>
  <c r="H249" i="55"/>
  <c r="K244" i="73"/>
  <c r="H190" i="55"/>
  <c r="K169" i="73"/>
  <c r="H130" i="55"/>
  <c r="K95" i="73"/>
  <c r="H71" i="55"/>
  <c r="K16" i="73"/>
  <c r="H7" i="55"/>
  <c r="K248" i="145"/>
  <c r="H1950" i="55"/>
  <c r="K173" i="145"/>
  <c r="H1890" i="55"/>
  <c r="K98" i="145"/>
  <c r="H1830" i="55"/>
  <c r="K23" i="145"/>
  <c r="H1770" i="55"/>
  <c r="K473" i="142"/>
  <c r="H1691" i="55"/>
  <c r="K398" i="142"/>
  <c r="H1631" i="55"/>
  <c r="G66" i="133"/>
  <c r="G67" i="133"/>
  <c r="G68" i="133"/>
  <c r="G69" i="133"/>
  <c r="G70" i="133"/>
  <c r="G71" i="133"/>
  <c r="A78" i="13"/>
  <c r="A77" i="13"/>
  <c r="A82" i="13"/>
  <c r="A80" i="13"/>
  <c r="A84" i="13"/>
  <c r="A81" i="13"/>
  <c r="A79" i="13"/>
  <c r="A83" i="13"/>
  <c r="K549" i="142" l="1"/>
  <c r="H1752" i="55"/>
  <c r="K317" i="136"/>
  <c r="H687" i="55"/>
  <c r="K399" i="145"/>
  <c r="H2071" i="55"/>
  <c r="K474" i="145"/>
  <c r="H2131" i="55"/>
  <c r="K325" i="145"/>
  <c r="H2013" i="55" s="1"/>
  <c r="H2012" i="55"/>
  <c r="K549" i="145"/>
  <c r="H2191" i="55"/>
  <c r="K324" i="142"/>
  <c r="H1572" i="55"/>
  <c r="K249" i="142"/>
  <c r="H1512" i="55"/>
  <c r="K174" i="142"/>
  <c r="H1452" i="55"/>
  <c r="K100" i="142"/>
  <c r="H1394" i="55" s="1"/>
  <c r="H1393" i="55"/>
  <c r="K24" i="142"/>
  <c r="H1332" i="55"/>
  <c r="K550" i="139"/>
  <c r="H1315" i="55" s="1"/>
  <c r="H1314" i="55"/>
  <c r="K542" i="136"/>
  <c r="H867" i="55"/>
  <c r="K468" i="136"/>
  <c r="H808" i="55"/>
  <c r="K392" i="136"/>
  <c r="H747" i="55"/>
  <c r="K242" i="136"/>
  <c r="H627" i="55"/>
  <c r="K167" i="136"/>
  <c r="H567" i="55"/>
  <c r="K92" i="136"/>
  <c r="H507" i="55"/>
  <c r="K17" i="136"/>
  <c r="H447" i="55"/>
  <c r="K542" i="73"/>
  <c r="H428" i="55"/>
  <c r="K467" i="73"/>
  <c r="H368" i="55"/>
  <c r="K394" i="73"/>
  <c r="H310" i="55"/>
  <c r="K319" i="73"/>
  <c r="H250" i="55"/>
  <c r="K245" i="73"/>
  <c r="H191" i="55"/>
  <c r="K170" i="73"/>
  <c r="H131" i="55"/>
  <c r="K96" i="73"/>
  <c r="H72" i="55"/>
  <c r="K17" i="73"/>
  <c r="H8" i="55"/>
  <c r="K249" i="145"/>
  <c r="H1951" i="55"/>
  <c r="K174" i="145"/>
  <c r="H1891" i="55"/>
  <c r="K99" i="145"/>
  <c r="H1831" i="55"/>
  <c r="K24" i="145"/>
  <c r="H1771" i="55"/>
  <c r="K474" i="142"/>
  <c r="H1692" i="55"/>
  <c r="K399" i="142"/>
  <c r="H1632" i="55"/>
  <c r="G64" i="133"/>
  <c r="G65" i="133"/>
  <c r="H19" i="12"/>
  <c r="R6" i="63"/>
  <c r="R7" i="63"/>
  <c r="R8" i="63"/>
  <c r="R9" i="63"/>
  <c r="R10" i="63"/>
  <c r="R11" i="63"/>
  <c r="R12" i="63"/>
  <c r="R13" i="63"/>
  <c r="R14" i="63"/>
  <c r="R15" i="63"/>
  <c r="R16" i="63"/>
  <c r="R17" i="63"/>
  <c r="R18" i="63"/>
  <c r="R19" i="63"/>
  <c r="R20" i="63"/>
  <c r="R21" i="63"/>
  <c r="R22" i="63"/>
  <c r="R23" i="63"/>
  <c r="R24" i="63"/>
  <c r="R5" i="63"/>
  <c r="F44" i="13"/>
  <c r="F84" i="13" s="1"/>
  <c r="F43" i="13"/>
  <c r="F83" i="13" s="1"/>
  <c r="F42" i="13"/>
  <c r="F41" i="13"/>
  <c r="F40" i="13"/>
  <c r="F39" i="13"/>
  <c r="F38" i="13"/>
  <c r="F37" i="13"/>
  <c r="F36" i="13"/>
  <c r="F35" i="13"/>
  <c r="F34" i="13"/>
  <c r="F33" i="13"/>
  <c r="F32" i="13"/>
  <c r="F31" i="13"/>
  <c r="F30" i="13"/>
  <c r="F29" i="13"/>
  <c r="F28" i="13"/>
  <c r="F27" i="13"/>
  <c r="F26" i="13"/>
  <c r="F25" i="13"/>
  <c r="F24" i="13"/>
  <c r="F64" i="13" s="1"/>
  <c r="F23" i="13"/>
  <c r="F63" i="13" s="1"/>
  <c r="F22" i="13"/>
  <c r="F62" i="13" s="1"/>
  <c r="F21" i="13"/>
  <c r="F61" i="13" s="1"/>
  <c r="F20" i="13"/>
  <c r="F60" i="13" s="1"/>
  <c r="F19" i="13"/>
  <c r="F59" i="13" s="1"/>
  <c r="F18" i="13"/>
  <c r="F58" i="13" s="1"/>
  <c r="F17" i="13"/>
  <c r="F57" i="13" s="1"/>
  <c r="F16" i="13"/>
  <c r="F56" i="13" s="1"/>
  <c r="F15" i="13"/>
  <c r="F55" i="13" s="1"/>
  <c r="F14" i="13"/>
  <c r="F54" i="13" s="1"/>
  <c r="F13" i="13"/>
  <c r="F12" i="13"/>
  <c r="F52" i="13" s="1"/>
  <c r="F11" i="13"/>
  <c r="F51" i="13" s="1"/>
  <c r="F10" i="13"/>
  <c r="F50" i="13" s="1"/>
  <c r="F9" i="13"/>
  <c r="F49" i="13" s="1"/>
  <c r="F8" i="13"/>
  <c r="F48" i="13" s="1"/>
  <c r="F7" i="13"/>
  <c r="F47" i="13" s="1"/>
  <c r="F6" i="13"/>
  <c r="F46" i="13" s="1"/>
  <c r="F5" i="13"/>
  <c r="K318" i="136" l="1"/>
  <c r="H688" i="55"/>
  <c r="K550" i="142"/>
  <c r="H1754" i="55" s="1"/>
  <c r="H1753" i="55"/>
  <c r="K550" i="145"/>
  <c r="H2193" i="55" s="1"/>
  <c r="H2192" i="55"/>
  <c r="K475" i="145"/>
  <c r="H2133" i="55" s="1"/>
  <c r="H2132" i="55"/>
  <c r="K400" i="145"/>
  <c r="H2073" i="55" s="1"/>
  <c r="H2072" i="55"/>
  <c r="K325" i="142"/>
  <c r="H1574" i="55" s="1"/>
  <c r="H1573" i="55"/>
  <c r="K250" i="142"/>
  <c r="H1514" i="55" s="1"/>
  <c r="H1513" i="55"/>
  <c r="K175" i="142"/>
  <c r="H1454" i="55" s="1"/>
  <c r="H1453" i="55"/>
  <c r="K25" i="142"/>
  <c r="H1334" i="55" s="1"/>
  <c r="H1333" i="55"/>
  <c r="K543" i="136"/>
  <c r="H868" i="55"/>
  <c r="K469" i="136"/>
  <c r="H809" i="55"/>
  <c r="K393" i="136"/>
  <c r="H748" i="55"/>
  <c r="K243" i="136"/>
  <c r="H628" i="55"/>
  <c r="K168" i="136"/>
  <c r="H568" i="55"/>
  <c r="K93" i="136"/>
  <c r="H508" i="55"/>
  <c r="K18" i="136"/>
  <c r="H448" i="55"/>
  <c r="K543" i="73"/>
  <c r="H429" i="55"/>
  <c r="K468" i="73"/>
  <c r="H369" i="55"/>
  <c r="K395" i="73"/>
  <c r="H311" i="55"/>
  <c r="K320" i="73"/>
  <c r="H251" i="55"/>
  <c r="K246" i="73"/>
  <c r="H192" i="55"/>
  <c r="K171" i="73"/>
  <c r="H132" i="55"/>
  <c r="K97" i="73"/>
  <c r="H73" i="55"/>
  <c r="K18" i="73"/>
  <c r="H9" i="55"/>
  <c r="F77" i="13"/>
  <c r="S37" i="63"/>
  <c r="K250" i="145"/>
  <c r="H1953" i="55" s="1"/>
  <c r="H1952" i="55"/>
  <c r="K175" i="145"/>
  <c r="H1893" i="55" s="1"/>
  <c r="H1892" i="55"/>
  <c r="K100" i="145"/>
  <c r="H1833" i="55" s="1"/>
  <c r="H1832" i="55"/>
  <c r="K25" i="145"/>
  <c r="H1772" i="55"/>
  <c r="K475" i="142"/>
  <c r="H1694" i="55" s="1"/>
  <c r="H1693" i="55"/>
  <c r="K400" i="142"/>
  <c r="H1634" i="55" s="1"/>
  <c r="H1633" i="55"/>
  <c r="F82" i="13"/>
  <c r="S42" i="63"/>
  <c r="F81" i="13"/>
  <c r="S41" i="63"/>
  <c r="F80" i="13"/>
  <c r="S40" i="63"/>
  <c r="F79" i="13"/>
  <c r="S39" i="63"/>
  <c r="F78" i="13"/>
  <c r="S38" i="63"/>
  <c r="F76" i="13"/>
  <c r="S36" i="63"/>
  <c r="F75" i="13"/>
  <c r="S35" i="63"/>
  <c r="F74" i="13"/>
  <c r="S34" i="63"/>
  <c r="F73" i="13"/>
  <c r="S33" i="63"/>
  <c r="F72" i="13"/>
  <c r="S32" i="63"/>
  <c r="F71" i="13"/>
  <c r="S31" i="63"/>
  <c r="F70" i="13"/>
  <c r="S30" i="63"/>
  <c r="F69" i="13"/>
  <c r="S29" i="63"/>
  <c r="F68" i="13"/>
  <c r="S28" i="63"/>
  <c r="F67" i="13"/>
  <c r="S27" i="63"/>
  <c r="F66" i="13"/>
  <c r="S26" i="63"/>
  <c r="F65" i="13"/>
  <c r="S25" i="63"/>
  <c r="S14" i="63"/>
  <c r="S15" i="63"/>
  <c r="S16" i="63"/>
  <c r="S17" i="63"/>
  <c r="S19" i="63"/>
  <c r="S18" i="63"/>
  <c r="S20" i="63"/>
  <c r="S22" i="63"/>
  <c r="S23" i="63"/>
  <c r="S24" i="63"/>
  <c r="S13" i="63"/>
  <c r="F53" i="13"/>
  <c r="S7" i="63"/>
  <c r="S11" i="63"/>
  <c r="S5" i="63"/>
  <c r="F45" i="13"/>
  <c r="S8" i="63"/>
  <c r="S9" i="63"/>
  <c r="S12" i="63"/>
  <c r="S21" i="63"/>
  <c r="S6" i="63"/>
  <c r="S10" i="63"/>
  <c r="I28" i="7"/>
  <c r="K319" i="136" l="1"/>
  <c r="H689" i="55"/>
  <c r="K544" i="136"/>
  <c r="H869" i="55"/>
  <c r="K470" i="136"/>
  <c r="H810" i="55"/>
  <c r="K394" i="136"/>
  <c r="H749" i="55"/>
  <c r="K244" i="136"/>
  <c r="H629" i="55"/>
  <c r="K169" i="136"/>
  <c r="H569" i="55"/>
  <c r="K94" i="136"/>
  <c r="H509" i="55"/>
  <c r="K19" i="136"/>
  <c r="H449" i="55"/>
  <c r="K544" i="73"/>
  <c r="H430" i="55"/>
  <c r="K469" i="73"/>
  <c r="H370" i="55"/>
  <c r="K396" i="73"/>
  <c r="H312" i="55"/>
  <c r="K321" i="73"/>
  <c r="H252" i="55"/>
  <c r="K247" i="73"/>
  <c r="H193" i="55"/>
  <c r="K172" i="73"/>
  <c r="H133" i="55"/>
  <c r="K98" i="73"/>
  <c r="H74" i="55"/>
  <c r="K19" i="73"/>
  <c r="H10" i="55"/>
  <c r="A5" i="147"/>
  <c r="F2" i="6"/>
  <c r="K320" i="136" l="1"/>
  <c r="H690" i="55"/>
  <c r="K545" i="136"/>
  <c r="H870" i="55"/>
  <c r="K471" i="136"/>
  <c r="H811" i="55"/>
  <c r="K395" i="136"/>
  <c r="H750" i="55"/>
  <c r="K245" i="136"/>
  <c r="H630" i="55"/>
  <c r="K170" i="136"/>
  <c r="H570" i="55"/>
  <c r="K95" i="136"/>
  <c r="H510" i="55"/>
  <c r="K20" i="136"/>
  <c r="H450" i="55"/>
  <c r="K545" i="73"/>
  <c r="H431" i="55"/>
  <c r="K470" i="73"/>
  <c r="H371" i="55"/>
  <c r="K397" i="73"/>
  <c r="H313" i="55"/>
  <c r="K322" i="73"/>
  <c r="H253" i="55"/>
  <c r="K248" i="73"/>
  <c r="H194" i="55"/>
  <c r="K173" i="73"/>
  <c r="H134" i="55"/>
  <c r="K99" i="73"/>
  <c r="H75" i="55"/>
  <c r="K20" i="73"/>
  <c r="H11" i="55"/>
  <c r="D3" i="3"/>
  <c r="K321" i="136" l="1"/>
  <c r="H691" i="55"/>
  <c r="K546" i="136"/>
  <c r="H871" i="55"/>
  <c r="K472" i="136"/>
  <c r="H812" i="55"/>
  <c r="K396" i="136"/>
  <c r="H751" i="55"/>
  <c r="K246" i="136"/>
  <c r="H631" i="55"/>
  <c r="K171" i="136"/>
  <c r="H571" i="55"/>
  <c r="K96" i="136"/>
  <c r="H511" i="55"/>
  <c r="K21" i="136"/>
  <c r="H451" i="55"/>
  <c r="K546" i="73"/>
  <c r="H432" i="55"/>
  <c r="K471" i="73"/>
  <c r="H372" i="55"/>
  <c r="K398" i="73"/>
  <c r="H314" i="55"/>
  <c r="K323" i="73"/>
  <c r="H254" i="55"/>
  <c r="K249" i="73"/>
  <c r="H195" i="55"/>
  <c r="K174" i="73"/>
  <c r="H135" i="55"/>
  <c r="K100" i="73"/>
  <c r="H77" i="55" s="1"/>
  <c r="H76" i="55"/>
  <c r="K21" i="73"/>
  <c r="H12" i="55"/>
  <c r="E409" i="131"/>
  <c r="E352" i="131"/>
  <c r="E295" i="131"/>
  <c r="E238" i="131"/>
  <c r="E181" i="131"/>
  <c r="E124" i="131"/>
  <c r="E67" i="131"/>
  <c r="K322" i="136" l="1"/>
  <c r="H692" i="55"/>
  <c r="K547" i="136"/>
  <c r="H872" i="55"/>
  <c r="K473" i="136"/>
  <c r="H813" i="55"/>
  <c r="K397" i="136"/>
  <c r="H752" i="55"/>
  <c r="K247" i="136"/>
  <c r="H632" i="55"/>
  <c r="K172" i="136"/>
  <c r="H572" i="55"/>
  <c r="K97" i="136"/>
  <c r="H512" i="55"/>
  <c r="K22" i="136"/>
  <c r="H452" i="55"/>
  <c r="K547" i="73"/>
  <c r="H433" i="55"/>
  <c r="K472" i="73"/>
  <c r="H373" i="55"/>
  <c r="K399" i="73"/>
  <c r="H315" i="55"/>
  <c r="K324" i="73"/>
  <c r="H255" i="55"/>
  <c r="K250" i="73"/>
  <c r="H197" i="55" s="1"/>
  <c r="H196" i="55"/>
  <c r="K175" i="73"/>
  <c r="H137" i="55" s="1"/>
  <c r="H136" i="55"/>
  <c r="K22" i="73"/>
  <c r="H13" i="55"/>
  <c r="J11" i="7"/>
  <c r="K323" i="136" l="1"/>
  <c r="H693" i="55"/>
  <c r="K548" i="136"/>
  <c r="H873" i="55"/>
  <c r="K474" i="136"/>
  <c r="H814" i="55"/>
  <c r="K398" i="136"/>
  <c r="H753" i="55"/>
  <c r="K248" i="136"/>
  <c r="H633" i="55"/>
  <c r="K173" i="136"/>
  <c r="H573" i="55"/>
  <c r="K98" i="136"/>
  <c r="H513" i="55"/>
  <c r="K23" i="136"/>
  <c r="H453" i="55"/>
  <c r="K548" i="73"/>
  <c r="H434" i="55"/>
  <c r="K473" i="73"/>
  <c r="H374" i="55"/>
  <c r="K400" i="73"/>
  <c r="H317" i="55" s="1"/>
  <c r="H316" i="55"/>
  <c r="K325" i="73"/>
  <c r="H257" i="55" s="1"/>
  <c r="H256" i="55"/>
  <c r="K23" i="73"/>
  <c r="H14" i="55"/>
  <c r="E53" i="13"/>
  <c r="E54" i="13" s="1"/>
  <c r="E55" i="13" s="1"/>
  <c r="E56" i="13" s="1"/>
  <c r="E57" i="13" s="1"/>
  <c r="E58" i="13" s="1"/>
  <c r="E59" i="13" s="1"/>
  <c r="E60" i="13" s="1"/>
  <c r="E69" i="13"/>
  <c r="E70" i="13" s="1"/>
  <c r="E71" i="13" s="1"/>
  <c r="E72" i="13" s="1"/>
  <c r="E73" i="13" s="1"/>
  <c r="E74" i="13" s="1"/>
  <c r="E75" i="13" s="1"/>
  <c r="E76" i="13" s="1"/>
  <c r="E67" i="134"/>
  <c r="K324" i="136" l="1"/>
  <c r="H694" i="55"/>
  <c r="K549" i="136"/>
  <c r="H874" i="55"/>
  <c r="K475" i="136"/>
  <c r="H816" i="55" s="1"/>
  <c r="H815" i="55"/>
  <c r="K399" i="136"/>
  <c r="H754" i="55"/>
  <c r="K249" i="136"/>
  <c r="H634" i="55"/>
  <c r="K174" i="136"/>
  <c r="H574" i="55"/>
  <c r="K99" i="136"/>
  <c r="H514" i="55"/>
  <c r="K24" i="136"/>
  <c r="H454" i="55"/>
  <c r="K549" i="73"/>
  <c r="H435" i="55"/>
  <c r="K474" i="73"/>
  <c r="H375" i="55"/>
  <c r="K24" i="73"/>
  <c r="H15" i="55"/>
  <c r="E77" i="13"/>
  <c r="E78" i="13" s="1"/>
  <c r="E79" i="13" s="1"/>
  <c r="E80" i="13" s="1"/>
  <c r="E81" i="13" s="1"/>
  <c r="E82" i="13" s="1"/>
  <c r="E83" i="13" s="1"/>
  <c r="E84" i="13" s="1"/>
  <c r="E61" i="13"/>
  <c r="E62" i="13" s="1"/>
  <c r="E63" i="13" s="1"/>
  <c r="E64" i="13" s="1"/>
  <c r="E65" i="13" s="1"/>
  <c r="E66" i="13" s="1"/>
  <c r="E67" i="13" s="1"/>
  <c r="E68" i="13" s="1"/>
  <c r="A21" i="147"/>
  <c r="E24" i="147"/>
  <c r="G15" i="147"/>
  <c r="F13" i="147"/>
  <c r="K325" i="136" l="1"/>
  <c r="H696" i="55" s="1"/>
  <c r="H695" i="55"/>
  <c r="K550" i="136"/>
  <c r="H876" i="55" s="1"/>
  <c r="H875" i="55"/>
  <c r="K400" i="136"/>
  <c r="H756" i="55" s="1"/>
  <c r="H755" i="55"/>
  <c r="K250" i="136"/>
  <c r="H636" i="55" s="1"/>
  <c r="H635" i="55"/>
  <c r="K175" i="136"/>
  <c r="H576" i="55" s="1"/>
  <c r="H575" i="55"/>
  <c r="K100" i="136"/>
  <c r="H516" i="55" s="1"/>
  <c r="H515" i="55"/>
  <c r="K25" i="136"/>
  <c r="H456" i="55" s="1"/>
  <c r="H455" i="55"/>
  <c r="K550" i="73"/>
  <c r="H437" i="55" s="1"/>
  <c r="H436" i="55"/>
  <c r="K475" i="73"/>
  <c r="H377" i="55" s="1"/>
  <c r="H376" i="55"/>
  <c r="K25" i="73"/>
  <c r="H17" i="55" s="1"/>
  <c r="H16" i="55"/>
  <c r="G54" i="13"/>
  <c r="E251" i="131" l="1"/>
  <c r="I12" i="119" s="1"/>
  <c r="E250" i="131"/>
  <c r="J57" i="133"/>
  <c r="G57" i="133" s="1"/>
  <c r="G60" i="13"/>
  <c r="G59" i="13"/>
  <c r="G58" i="13"/>
  <c r="G57" i="13"/>
  <c r="G56" i="13"/>
  <c r="G55" i="13"/>
  <c r="A54" i="13"/>
  <c r="G53" i="13"/>
  <c r="J55" i="133"/>
  <c r="G55" i="133" s="1"/>
  <c r="A51" i="13"/>
  <c r="J52" i="133"/>
  <c r="G52" i="133" s="1"/>
  <c r="J51" i="133"/>
  <c r="G51" i="133" s="1"/>
  <c r="J50" i="133"/>
  <c r="G50" i="133" s="1"/>
  <c r="A46" i="13"/>
  <c r="P44" i="13"/>
  <c r="P43" i="13"/>
  <c r="P42" i="13"/>
  <c r="P41" i="13"/>
  <c r="P40" i="13"/>
  <c r="P39" i="13"/>
  <c r="P38" i="13"/>
  <c r="P37" i="13"/>
  <c r="P36" i="13"/>
  <c r="P35" i="13"/>
  <c r="P34" i="13"/>
  <c r="P33" i="13"/>
  <c r="P32" i="13"/>
  <c r="P31" i="13"/>
  <c r="P30" i="13"/>
  <c r="P29" i="13"/>
  <c r="P28" i="13"/>
  <c r="P27" i="13"/>
  <c r="P26" i="13"/>
  <c r="P25" i="13"/>
  <c r="P24" i="13"/>
  <c r="P23" i="13"/>
  <c r="P22" i="13"/>
  <c r="P21" i="13"/>
  <c r="P20" i="13"/>
  <c r="P19" i="13"/>
  <c r="P18" i="13"/>
  <c r="P17" i="13"/>
  <c r="P16" i="13"/>
  <c r="P15" i="13"/>
  <c r="P14" i="13"/>
  <c r="P13" i="13"/>
  <c r="P12" i="13"/>
  <c r="P11" i="13"/>
  <c r="P10" i="13"/>
  <c r="P9" i="13"/>
  <c r="P8" i="13"/>
  <c r="P7" i="13"/>
  <c r="P6" i="13"/>
  <c r="P5" i="13"/>
  <c r="D7" i="146"/>
  <c r="H7" i="146"/>
  <c r="D10" i="146"/>
  <c r="H10" i="146" s="1"/>
  <c r="D11" i="146"/>
  <c r="H11" i="146" s="1"/>
  <c r="I135" i="146"/>
  <c r="D134" i="146"/>
  <c r="D133" i="146"/>
  <c r="D128" i="146"/>
  <c r="D127" i="146"/>
  <c r="D126" i="146"/>
  <c r="H118" i="146"/>
  <c r="A118" i="146"/>
  <c r="A117" i="146"/>
  <c r="A116" i="146"/>
  <c r="M132" i="146" s="1"/>
  <c r="A115" i="146"/>
  <c r="A114" i="146"/>
  <c r="A113" i="146"/>
  <c r="A112" i="146"/>
  <c r="A111" i="146"/>
  <c r="H111" i="146" s="1"/>
  <c r="A110" i="146"/>
  <c r="D110" i="146" s="1"/>
  <c r="H110" i="146" s="1"/>
  <c r="A109" i="146"/>
  <c r="D109" i="146" s="1"/>
  <c r="H109" i="146" s="1"/>
  <c r="A108" i="146"/>
  <c r="A107" i="146"/>
  <c r="A106" i="146"/>
  <c r="L134" i="146" s="1"/>
  <c r="A105" i="146"/>
  <c r="A104" i="146"/>
  <c r="A103" i="146"/>
  <c r="A102" i="146"/>
  <c r="A101" i="146"/>
  <c r="D101" i="146" s="1"/>
  <c r="H101" i="146" s="1"/>
  <c r="A100" i="146"/>
  <c r="D100" i="146" s="1"/>
  <c r="H100" i="146" s="1"/>
  <c r="A99" i="146"/>
  <c r="A98" i="146"/>
  <c r="K132" i="146" s="1"/>
  <c r="A97" i="146"/>
  <c r="D97" i="146" s="1"/>
  <c r="H97" i="146" s="1"/>
  <c r="A96" i="146"/>
  <c r="A95" i="146"/>
  <c r="J134" i="146" s="1"/>
  <c r="L92" i="146"/>
  <c r="H92" i="146"/>
  <c r="A134" i="146" s="1"/>
  <c r="F92" i="146"/>
  <c r="D92" i="146"/>
  <c r="I90" i="146"/>
  <c r="D89" i="146"/>
  <c r="D88" i="146"/>
  <c r="D83" i="146"/>
  <c r="D82" i="146"/>
  <c r="D81" i="146"/>
  <c r="H73" i="146"/>
  <c r="A73" i="146"/>
  <c r="A72" i="146"/>
  <c r="A71" i="146"/>
  <c r="M87" i="146" s="1"/>
  <c r="A70" i="146"/>
  <c r="A69" i="146"/>
  <c r="A68" i="146"/>
  <c r="A67" i="146"/>
  <c r="A66" i="146"/>
  <c r="A65" i="146"/>
  <c r="H65" i="146" s="1"/>
  <c r="A64" i="146"/>
  <c r="A63" i="146"/>
  <c r="A62" i="146"/>
  <c r="A61" i="146"/>
  <c r="A60" i="146"/>
  <c r="A59" i="146"/>
  <c r="A58" i="146"/>
  <c r="A57" i="146"/>
  <c r="A56" i="146"/>
  <c r="D56" i="146" s="1"/>
  <c r="H56" i="146" s="1"/>
  <c r="A55" i="146"/>
  <c r="D55" i="146" s="1"/>
  <c r="H55" i="146" s="1"/>
  <c r="A54" i="146"/>
  <c r="A53" i="146"/>
  <c r="K89" i="146" s="1"/>
  <c r="A52" i="146"/>
  <c r="D52" i="146" s="1"/>
  <c r="H52" i="146" s="1"/>
  <c r="A51" i="146"/>
  <c r="A50" i="146"/>
  <c r="J87" i="146" s="1"/>
  <c r="L47" i="146"/>
  <c r="H47" i="146"/>
  <c r="N85" i="146" s="1"/>
  <c r="F47" i="146"/>
  <c r="D47" i="146"/>
  <c r="I45" i="146"/>
  <c r="M44" i="146"/>
  <c r="D44" i="146"/>
  <c r="L44" i="146" s="1"/>
  <c r="L45" i="146" s="1"/>
  <c r="L17" i="146" s="1"/>
  <c r="D43" i="146"/>
  <c r="M42" i="146"/>
  <c r="K42" i="146"/>
  <c r="J42" i="146"/>
  <c r="H28" i="146"/>
  <c r="H21" i="146"/>
  <c r="H20" i="146"/>
  <c r="H19" i="146"/>
  <c r="H18" i="146"/>
  <c r="K43" i="146"/>
  <c r="J44" i="146"/>
  <c r="H2" i="146"/>
  <c r="N31" i="146" s="1"/>
  <c r="J63" i="133" l="1"/>
  <c r="G63" i="133" s="1"/>
  <c r="N13" i="146"/>
  <c r="D66" i="146"/>
  <c r="H66" i="146" s="1"/>
  <c r="D64" i="146"/>
  <c r="H64" i="146" s="1"/>
  <c r="L89" i="146"/>
  <c r="D108" i="146"/>
  <c r="H108" i="146" s="1"/>
  <c r="D63" i="146"/>
  <c r="H63" i="146" s="1"/>
  <c r="N1" i="146"/>
  <c r="N30" i="146"/>
  <c r="N11" i="146"/>
  <c r="J60" i="133"/>
  <c r="G60" i="133" s="1"/>
  <c r="A56" i="13"/>
  <c r="J58" i="133"/>
  <c r="G58" i="133" s="1"/>
  <c r="N20" i="146"/>
  <c r="N3" i="146"/>
  <c r="N111" i="146"/>
  <c r="N117" i="146"/>
  <c r="M134" i="146"/>
  <c r="M135" i="146" s="1"/>
  <c r="L118" i="146" s="1"/>
  <c r="N9" i="146"/>
  <c r="N25" i="146"/>
  <c r="N16" i="146"/>
  <c r="N26" i="146"/>
  <c r="N15" i="146"/>
  <c r="A55" i="13"/>
  <c r="A53" i="13"/>
  <c r="J59" i="133"/>
  <c r="G59" i="133" s="1"/>
  <c r="A60" i="13"/>
  <c r="A49" i="13"/>
  <c r="J56" i="133"/>
  <c r="G56" i="133" s="1"/>
  <c r="A59" i="13"/>
  <c r="J62" i="133"/>
  <c r="G62" i="133" s="1"/>
  <c r="A58" i="13"/>
  <c r="J61" i="133"/>
  <c r="G61" i="133" s="1"/>
  <c r="A57" i="13"/>
  <c r="A50" i="13"/>
  <c r="A52" i="13"/>
  <c r="J54" i="133"/>
  <c r="G54" i="133" s="1"/>
  <c r="J53" i="133"/>
  <c r="G53" i="133" s="1"/>
  <c r="A48" i="13"/>
  <c r="A47" i="13"/>
  <c r="J49" i="133"/>
  <c r="G49" i="133" s="1"/>
  <c r="A45" i="13"/>
  <c r="J48" i="133"/>
  <c r="G48" i="133" s="1"/>
  <c r="D13" i="146"/>
  <c r="D15" i="146" s="1"/>
  <c r="N56" i="146"/>
  <c r="N61" i="146"/>
  <c r="A87" i="146"/>
  <c r="N65" i="146"/>
  <c r="A74" i="146"/>
  <c r="N47" i="146"/>
  <c r="A78" i="146"/>
  <c r="N48" i="146"/>
  <c r="N104" i="146"/>
  <c r="A129" i="146"/>
  <c r="N46" i="146"/>
  <c r="A49" i="146"/>
  <c r="N135" i="146"/>
  <c r="N32" i="146"/>
  <c r="N72" i="146"/>
  <c r="N95" i="146"/>
  <c r="A132" i="146"/>
  <c r="N24" i="146"/>
  <c r="N34" i="146"/>
  <c r="N124" i="146"/>
  <c r="N53" i="146"/>
  <c r="N80" i="146"/>
  <c r="N88" i="146"/>
  <c r="A81" i="146"/>
  <c r="A89" i="146"/>
  <c r="N131" i="146"/>
  <c r="A47" i="146"/>
  <c r="A122" i="146"/>
  <c r="N2" i="146"/>
  <c r="N36" i="146"/>
  <c r="N68" i="146"/>
  <c r="A91" i="146"/>
  <c r="A125" i="146"/>
  <c r="N6" i="146"/>
  <c r="M45" i="146"/>
  <c r="L28" i="146" s="1"/>
  <c r="N126" i="146"/>
  <c r="N43" i="146"/>
  <c r="N50" i="146"/>
  <c r="N70" i="146"/>
  <c r="A75" i="146"/>
  <c r="N92" i="146"/>
  <c r="N98" i="146"/>
  <c r="N118" i="146"/>
  <c r="N10" i="146"/>
  <c r="N8" i="146"/>
  <c r="N28" i="146"/>
  <c r="N40" i="146"/>
  <c r="N64" i="146"/>
  <c r="N76" i="146"/>
  <c r="N84" i="146"/>
  <c r="N93" i="146"/>
  <c r="A119" i="146"/>
  <c r="N133" i="146"/>
  <c r="N14" i="146"/>
  <c r="N12" i="146"/>
  <c r="N5" i="146"/>
  <c r="N106" i="146"/>
  <c r="N23" i="146"/>
  <c r="N29" i="146"/>
  <c r="N41" i="146"/>
  <c r="N77" i="146"/>
  <c r="A85" i="146"/>
  <c r="N90" i="146"/>
  <c r="N121" i="146"/>
  <c r="N128" i="146"/>
  <c r="N7" i="146"/>
  <c r="L135" i="146"/>
  <c r="L107" i="146" s="1"/>
  <c r="K87" i="146"/>
  <c r="N91" i="146"/>
  <c r="A94" i="146"/>
  <c r="N100" i="146"/>
  <c r="N103" i="146"/>
  <c r="N109" i="146"/>
  <c r="N119" i="146"/>
  <c r="N125" i="146"/>
  <c r="A130" i="146"/>
  <c r="A133" i="146"/>
  <c r="N134" i="146"/>
  <c r="N42" i="146"/>
  <c r="N52" i="146"/>
  <c r="N67" i="146"/>
  <c r="N75" i="146"/>
  <c r="A92" i="146"/>
  <c r="N94" i="146"/>
  <c r="N97" i="146"/>
  <c r="N107" i="146"/>
  <c r="N112" i="146"/>
  <c r="N120" i="146"/>
  <c r="N130" i="146"/>
  <c r="A135" i="146"/>
  <c r="K133" i="146"/>
  <c r="N101" i="146"/>
  <c r="N108" i="146"/>
  <c r="N113" i="146"/>
  <c r="A123" i="146"/>
  <c r="N127" i="146"/>
  <c r="N4" i="146"/>
  <c r="N51" i="146"/>
  <c r="N54" i="146"/>
  <c r="N79" i="146"/>
  <c r="N96" i="146"/>
  <c r="N99" i="146"/>
  <c r="N105" i="146"/>
  <c r="A124" i="146"/>
  <c r="J132" i="146"/>
  <c r="J135" i="146" s="1"/>
  <c r="L96" i="146" s="1"/>
  <c r="J45" i="146"/>
  <c r="L6" i="146" s="1"/>
  <c r="D113" i="146"/>
  <c r="D23" i="146"/>
  <c r="D103" i="146"/>
  <c r="J89" i="146"/>
  <c r="J90" i="146" s="1"/>
  <c r="L51" i="146" s="1"/>
  <c r="D58" i="146"/>
  <c r="D68" i="146"/>
  <c r="N44" i="146"/>
  <c r="N38" i="146"/>
  <c r="N21" i="146"/>
  <c r="N17" i="146"/>
  <c r="N22" i="146"/>
  <c r="N19" i="146"/>
  <c r="N27" i="146"/>
  <c r="N33" i="146"/>
  <c r="N37" i="146"/>
  <c r="A88" i="146"/>
  <c r="N86" i="146"/>
  <c r="N82" i="146"/>
  <c r="A79" i="146"/>
  <c r="N73" i="146"/>
  <c r="N63" i="146"/>
  <c r="N87" i="146"/>
  <c r="A86" i="146"/>
  <c r="N78" i="146"/>
  <c r="A76" i="146"/>
  <c r="N71" i="146"/>
  <c r="N69" i="146"/>
  <c r="A48" i="146"/>
  <c r="A46" i="146"/>
  <c r="N89" i="146"/>
  <c r="N83" i="146"/>
  <c r="A80" i="146"/>
  <c r="A77" i="146"/>
  <c r="N66" i="146"/>
  <c r="N62" i="146"/>
  <c r="N58" i="146"/>
  <c r="N49" i="146"/>
  <c r="N55" i="146"/>
  <c r="N57" i="146"/>
  <c r="N59" i="146"/>
  <c r="N81" i="146"/>
  <c r="M89" i="146"/>
  <c r="M90" i="146" s="1"/>
  <c r="N18" i="146"/>
  <c r="N35" i="146"/>
  <c r="N39" i="146"/>
  <c r="K44" i="146"/>
  <c r="K45" i="146" s="1"/>
  <c r="L9" i="146" s="1"/>
  <c r="N45" i="146"/>
  <c r="N60" i="146"/>
  <c r="N74" i="146"/>
  <c r="A84" i="146"/>
  <c r="A90" i="146"/>
  <c r="K88" i="146"/>
  <c r="A93" i="146"/>
  <c r="N114" i="146"/>
  <c r="N116" i="146"/>
  <c r="A121" i="146"/>
  <c r="N123" i="146"/>
  <c r="A131" i="146"/>
  <c r="N132" i="146"/>
  <c r="K134" i="146"/>
  <c r="N102" i="146"/>
  <c r="N110" i="146"/>
  <c r="N115" i="146"/>
  <c r="A120" i="146"/>
  <c r="N122" i="146"/>
  <c r="A126" i="146"/>
  <c r="N129" i="146"/>
  <c r="H13" i="146" l="1"/>
  <c r="K90" i="146"/>
  <c r="L54" i="146" s="1"/>
  <c r="V46" i="133"/>
  <c r="L117" i="146"/>
  <c r="L27" i="146"/>
  <c r="K135" i="146"/>
  <c r="L99" i="146" s="1"/>
  <c r="H68" i="146"/>
  <c r="D70" i="146"/>
  <c r="H103" i="146"/>
  <c r="D105" i="146"/>
  <c r="L73" i="146"/>
  <c r="L72" i="146"/>
  <c r="D60" i="146"/>
  <c r="H58" i="146"/>
  <c r="H23" i="146"/>
  <c r="D25" i="146"/>
  <c r="D115" i="146"/>
  <c r="H113" i="146"/>
  <c r="P22" i="1" l="1"/>
  <c r="E251" i="143" l="1"/>
  <c r="I76" i="119" s="1"/>
  <c r="E250" i="143"/>
  <c r="D132" i="146"/>
  <c r="D87" i="146"/>
  <c r="L87" i="146" s="1"/>
  <c r="L90" i="146" s="1"/>
  <c r="L62" i="146" s="1"/>
  <c r="D42" i="146"/>
  <c r="E251" i="140"/>
  <c r="I60" i="119" s="1"/>
  <c r="E250" i="140"/>
  <c r="K464" i="139"/>
  <c r="T456" i="139"/>
  <c r="E352" i="137"/>
  <c r="K388" i="139"/>
  <c r="T381" i="139"/>
  <c r="E251" i="137"/>
  <c r="I44" i="119" s="1"/>
  <c r="E250" i="137"/>
  <c r="K313" i="139"/>
  <c r="T306" i="139"/>
  <c r="E251" i="134"/>
  <c r="I28" i="119" s="1"/>
  <c r="E250" i="134"/>
  <c r="R324" i="60"/>
  <c r="P324" i="60"/>
  <c r="O324" i="60"/>
  <c r="N324" i="60"/>
  <c r="M324" i="60"/>
  <c r="R323" i="60"/>
  <c r="P323" i="60"/>
  <c r="O323" i="60"/>
  <c r="N323" i="60"/>
  <c r="M323" i="60"/>
  <c r="R322" i="60"/>
  <c r="P322" i="60"/>
  <c r="O322" i="60"/>
  <c r="N322" i="60"/>
  <c r="M322" i="60"/>
  <c r="R321" i="60"/>
  <c r="P321" i="60"/>
  <c r="O321" i="60"/>
  <c r="N321" i="60"/>
  <c r="M321" i="60"/>
  <c r="R320" i="60"/>
  <c r="P320" i="60"/>
  <c r="O320" i="60"/>
  <c r="N320" i="60"/>
  <c r="M320" i="60"/>
  <c r="R319" i="60"/>
  <c r="P319" i="60"/>
  <c r="O319" i="60"/>
  <c r="N319" i="60"/>
  <c r="M319" i="60"/>
  <c r="R318" i="60"/>
  <c r="P318" i="60"/>
  <c r="O318" i="60"/>
  <c r="N318" i="60"/>
  <c r="M318" i="60"/>
  <c r="R317" i="60"/>
  <c r="P317" i="60"/>
  <c r="O317" i="60"/>
  <c r="N317" i="60"/>
  <c r="M317" i="60"/>
  <c r="R316" i="60"/>
  <c r="P316" i="60"/>
  <c r="O316" i="60"/>
  <c r="N316" i="60"/>
  <c r="M316" i="60"/>
  <c r="R315" i="60"/>
  <c r="P315" i="60"/>
  <c r="O315" i="60"/>
  <c r="N315" i="60"/>
  <c r="M315" i="60"/>
  <c r="R314" i="60"/>
  <c r="P314" i="60"/>
  <c r="O314" i="60"/>
  <c r="N314" i="60"/>
  <c r="M314" i="60"/>
  <c r="R313" i="60"/>
  <c r="P313" i="60"/>
  <c r="O313" i="60"/>
  <c r="N313" i="60"/>
  <c r="M313" i="60"/>
  <c r="R312" i="60"/>
  <c r="P312" i="60"/>
  <c r="O312" i="60"/>
  <c r="N312" i="60"/>
  <c r="M312" i="60"/>
  <c r="R311" i="60"/>
  <c r="P311" i="60"/>
  <c r="O311" i="60"/>
  <c r="N311" i="60"/>
  <c r="M311" i="60"/>
  <c r="R310" i="60"/>
  <c r="P310" i="60"/>
  <c r="O310" i="60"/>
  <c r="N310" i="60"/>
  <c r="M310" i="60"/>
  <c r="R309" i="60"/>
  <c r="P309" i="60"/>
  <c r="O309" i="60"/>
  <c r="N309" i="60"/>
  <c r="M309" i="60"/>
  <c r="R308" i="60"/>
  <c r="P308" i="60"/>
  <c r="O308" i="60"/>
  <c r="N308" i="60"/>
  <c r="M308" i="60"/>
  <c r="R307" i="60"/>
  <c r="P307" i="60"/>
  <c r="O307" i="60"/>
  <c r="N307" i="60"/>
  <c r="M307" i="60"/>
  <c r="R306" i="60"/>
  <c r="P306" i="60"/>
  <c r="O306" i="60"/>
  <c r="N306" i="60"/>
  <c r="M306" i="60"/>
  <c r="R305" i="60"/>
  <c r="P305" i="60"/>
  <c r="O305" i="60"/>
  <c r="N305" i="60"/>
  <c r="M305" i="60"/>
  <c r="R304" i="60"/>
  <c r="P304" i="60"/>
  <c r="O304" i="60"/>
  <c r="N304" i="60"/>
  <c r="M304" i="60"/>
  <c r="R303" i="60"/>
  <c r="P303" i="60"/>
  <c r="O303" i="60"/>
  <c r="N303" i="60"/>
  <c r="M303" i="60"/>
  <c r="R302" i="60"/>
  <c r="P302" i="60"/>
  <c r="O302" i="60"/>
  <c r="N302" i="60"/>
  <c r="M302" i="60"/>
  <c r="R301" i="60"/>
  <c r="P301" i="60"/>
  <c r="O301" i="60"/>
  <c r="N301" i="60"/>
  <c r="M301" i="60"/>
  <c r="R300" i="60"/>
  <c r="P300" i="60"/>
  <c r="O300" i="60"/>
  <c r="N300" i="60"/>
  <c r="M300" i="60"/>
  <c r="R299" i="60"/>
  <c r="P299" i="60"/>
  <c r="O299" i="60"/>
  <c r="N299" i="60"/>
  <c r="M299" i="60"/>
  <c r="R298" i="60"/>
  <c r="P298" i="60"/>
  <c r="O298" i="60"/>
  <c r="N298" i="60"/>
  <c r="M298" i="60"/>
  <c r="R297" i="60"/>
  <c r="P297" i="60"/>
  <c r="O297" i="60"/>
  <c r="N297" i="60"/>
  <c r="M297" i="60"/>
  <c r="R296" i="60"/>
  <c r="P296" i="60"/>
  <c r="O296" i="60"/>
  <c r="N296" i="60"/>
  <c r="M296" i="60"/>
  <c r="R295" i="60"/>
  <c r="P295" i="60"/>
  <c r="O295" i="60"/>
  <c r="N295" i="60"/>
  <c r="M295" i="60"/>
  <c r="R294" i="60"/>
  <c r="P294" i="60"/>
  <c r="O294" i="60"/>
  <c r="N294" i="60"/>
  <c r="M294" i="60"/>
  <c r="R293" i="60"/>
  <c r="P293" i="60"/>
  <c r="O293" i="60"/>
  <c r="N293" i="60"/>
  <c r="M293" i="60"/>
  <c r="R292" i="60"/>
  <c r="P292" i="60"/>
  <c r="O292" i="60"/>
  <c r="N292" i="60"/>
  <c r="M292" i="60"/>
  <c r="R291" i="60"/>
  <c r="P291" i="60"/>
  <c r="O291" i="60"/>
  <c r="N291" i="60"/>
  <c r="M291" i="60"/>
  <c r="R290" i="60"/>
  <c r="P290" i="60"/>
  <c r="O290" i="60"/>
  <c r="N290" i="60"/>
  <c r="M290" i="60"/>
  <c r="R289" i="60"/>
  <c r="P289" i="60"/>
  <c r="O289" i="60"/>
  <c r="N289" i="60"/>
  <c r="M289" i="60"/>
  <c r="R288" i="60"/>
  <c r="P288" i="60"/>
  <c r="O288" i="60"/>
  <c r="N288" i="60"/>
  <c r="M288" i="60"/>
  <c r="R287" i="60"/>
  <c r="P287" i="60"/>
  <c r="O287" i="60"/>
  <c r="N287" i="60"/>
  <c r="M287" i="60"/>
  <c r="R286" i="60"/>
  <c r="P286" i="60"/>
  <c r="O286" i="60"/>
  <c r="N286" i="60"/>
  <c r="M286" i="60"/>
  <c r="R285" i="60"/>
  <c r="P285" i="60"/>
  <c r="O285" i="60"/>
  <c r="N285" i="60"/>
  <c r="M285" i="60"/>
  <c r="R284" i="60"/>
  <c r="P284" i="60"/>
  <c r="O284" i="60"/>
  <c r="N284" i="60"/>
  <c r="M284" i="60"/>
  <c r="R283" i="60"/>
  <c r="P283" i="60"/>
  <c r="O283" i="60"/>
  <c r="N283" i="60"/>
  <c r="M283" i="60"/>
  <c r="R282" i="60"/>
  <c r="P282" i="60"/>
  <c r="O282" i="60"/>
  <c r="N282" i="60"/>
  <c r="M282" i="60"/>
  <c r="R281" i="60"/>
  <c r="P281" i="60"/>
  <c r="O281" i="60"/>
  <c r="N281" i="60"/>
  <c r="M281" i="60"/>
  <c r="R280" i="60"/>
  <c r="P280" i="60"/>
  <c r="O280" i="60"/>
  <c r="N280" i="60"/>
  <c r="M280" i="60"/>
  <c r="R279" i="60"/>
  <c r="P279" i="60"/>
  <c r="O279" i="60"/>
  <c r="N279" i="60"/>
  <c r="M279" i="60"/>
  <c r="R278" i="60"/>
  <c r="P278" i="60"/>
  <c r="O278" i="60"/>
  <c r="N278" i="60"/>
  <c r="M278" i="60"/>
  <c r="R277" i="60"/>
  <c r="P277" i="60"/>
  <c r="O277" i="60"/>
  <c r="N277" i="60"/>
  <c r="M277" i="60"/>
  <c r="R276" i="60"/>
  <c r="P276" i="60"/>
  <c r="O276" i="60"/>
  <c r="N276" i="60"/>
  <c r="M276" i="60"/>
  <c r="R275" i="60"/>
  <c r="P275" i="60"/>
  <c r="O275" i="60"/>
  <c r="N275" i="60"/>
  <c r="M275" i="60"/>
  <c r="R274" i="60"/>
  <c r="P274" i="60"/>
  <c r="O274" i="60"/>
  <c r="N274" i="60"/>
  <c r="M274" i="60"/>
  <c r="R273" i="60"/>
  <c r="P273" i="60"/>
  <c r="O273" i="60"/>
  <c r="N273" i="60"/>
  <c r="M273" i="60"/>
  <c r="R272" i="60"/>
  <c r="P272" i="60"/>
  <c r="O272" i="60"/>
  <c r="N272" i="60"/>
  <c r="M272" i="60"/>
  <c r="R271" i="60"/>
  <c r="P271" i="60"/>
  <c r="O271" i="60"/>
  <c r="N271" i="60"/>
  <c r="M271" i="60"/>
  <c r="R270" i="60"/>
  <c r="P270" i="60"/>
  <c r="O270" i="60"/>
  <c r="N270" i="60"/>
  <c r="M270" i="60"/>
  <c r="R269" i="60"/>
  <c r="P269" i="60"/>
  <c r="O269" i="60"/>
  <c r="N269" i="60"/>
  <c r="M269" i="60"/>
  <c r="R268" i="60"/>
  <c r="P268" i="60"/>
  <c r="O268" i="60"/>
  <c r="N268" i="60"/>
  <c r="M268" i="60"/>
  <c r="R267" i="60"/>
  <c r="P267" i="60"/>
  <c r="O267" i="60"/>
  <c r="N267" i="60"/>
  <c r="M267" i="60"/>
  <c r="R266" i="60"/>
  <c r="P266" i="60"/>
  <c r="O266" i="60"/>
  <c r="N266" i="60"/>
  <c r="M266" i="60"/>
  <c r="R265" i="60"/>
  <c r="P265" i="60"/>
  <c r="O265" i="60"/>
  <c r="N265" i="60"/>
  <c r="M265" i="60"/>
  <c r="R264" i="60"/>
  <c r="P264" i="60"/>
  <c r="O264" i="60"/>
  <c r="N264" i="60"/>
  <c r="M264" i="60"/>
  <c r="R263" i="60"/>
  <c r="P263" i="60"/>
  <c r="O263" i="60"/>
  <c r="N263" i="60"/>
  <c r="M263" i="60"/>
  <c r="R262" i="60"/>
  <c r="P262" i="60"/>
  <c r="O262" i="60"/>
  <c r="N262" i="60"/>
  <c r="M262" i="60"/>
  <c r="R261" i="60"/>
  <c r="P261" i="60"/>
  <c r="O261" i="60"/>
  <c r="N261" i="60"/>
  <c r="M261" i="60"/>
  <c r="R260" i="60"/>
  <c r="P260" i="60"/>
  <c r="O260" i="60"/>
  <c r="N260" i="60"/>
  <c r="M260" i="60"/>
  <c r="R259" i="60"/>
  <c r="P259" i="60"/>
  <c r="O259" i="60"/>
  <c r="N259" i="60"/>
  <c r="M259" i="60"/>
  <c r="R258" i="60"/>
  <c r="P258" i="60"/>
  <c r="O258" i="60"/>
  <c r="N258" i="60"/>
  <c r="M258" i="60"/>
  <c r="R257" i="60"/>
  <c r="P257" i="60"/>
  <c r="O257" i="60"/>
  <c r="N257" i="60"/>
  <c r="M257" i="60"/>
  <c r="R256" i="60"/>
  <c r="P256" i="60"/>
  <c r="O256" i="60"/>
  <c r="N256" i="60"/>
  <c r="M256" i="60"/>
  <c r="R255" i="60"/>
  <c r="P255" i="60"/>
  <c r="O255" i="60"/>
  <c r="N255" i="60"/>
  <c r="M255" i="60"/>
  <c r="R254" i="60"/>
  <c r="P254" i="60"/>
  <c r="O254" i="60"/>
  <c r="N254" i="60"/>
  <c r="M254" i="60"/>
  <c r="R253" i="60"/>
  <c r="P253" i="60"/>
  <c r="O253" i="60"/>
  <c r="N253" i="60"/>
  <c r="M253" i="60"/>
  <c r="R252" i="60"/>
  <c r="P252" i="60"/>
  <c r="O252" i="60"/>
  <c r="N252" i="60"/>
  <c r="M252" i="60"/>
  <c r="R251" i="60"/>
  <c r="P251" i="60"/>
  <c r="O251" i="60"/>
  <c r="N251" i="60"/>
  <c r="M251" i="60"/>
  <c r="R250" i="60"/>
  <c r="P250" i="60"/>
  <c r="O250" i="60"/>
  <c r="N250" i="60"/>
  <c r="M250" i="60"/>
  <c r="R249" i="60"/>
  <c r="P249" i="60"/>
  <c r="O249" i="60"/>
  <c r="N249" i="60"/>
  <c r="M249" i="60"/>
  <c r="R248" i="60"/>
  <c r="P248" i="60"/>
  <c r="O248" i="60"/>
  <c r="N248" i="60"/>
  <c r="M248" i="60"/>
  <c r="R247" i="60"/>
  <c r="P247" i="60"/>
  <c r="O247" i="60"/>
  <c r="N247" i="60"/>
  <c r="M247" i="60"/>
  <c r="R246" i="60"/>
  <c r="P246" i="60"/>
  <c r="O246" i="60"/>
  <c r="N246" i="60"/>
  <c r="M246" i="60"/>
  <c r="R245" i="60"/>
  <c r="P245" i="60"/>
  <c r="O245" i="60"/>
  <c r="N245" i="60"/>
  <c r="M245" i="60"/>
  <c r="R244" i="60"/>
  <c r="P244" i="60"/>
  <c r="O244" i="60"/>
  <c r="N244" i="60"/>
  <c r="M244" i="60"/>
  <c r="R243" i="60"/>
  <c r="P243" i="60"/>
  <c r="O243" i="60"/>
  <c r="N243" i="60"/>
  <c r="M243" i="60"/>
  <c r="R242" i="60"/>
  <c r="P242" i="60"/>
  <c r="O242" i="60"/>
  <c r="N242" i="60"/>
  <c r="M242" i="60"/>
  <c r="R241" i="60"/>
  <c r="P241" i="60"/>
  <c r="O241" i="60"/>
  <c r="N241" i="60"/>
  <c r="M241" i="60"/>
  <c r="R240" i="60"/>
  <c r="P240" i="60"/>
  <c r="O240" i="60"/>
  <c r="N240" i="60"/>
  <c r="M240" i="60"/>
  <c r="R239" i="60"/>
  <c r="P239" i="60"/>
  <c r="O239" i="60"/>
  <c r="N239" i="60"/>
  <c r="M239" i="60"/>
  <c r="R238" i="60"/>
  <c r="P238" i="60"/>
  <c r="O238" i="60"/>
  <c r="N238" i="60"/>
  <c r="M238" i="60"/>
  <c r="R237" i="60"/>
  <c r="P237" i="60"/>
  <c r="O237" i="60"/>
  <c r="N237" i="60"/>
  <c r="M237" i="60"/>
  <c r="R236" i="60"/>
  <c r="P236" i="60"/>
  <c r="O236" i="60"/>
  <c r="N236" i="60"/>
  <c r="M236" i="60"/>
  <c r="R235" i="60"/>
  <c r="P235" i="60"/>
  <c r="O235" i="60"/>
  <c r="N235" i="60"/>
  <c r="M235" i="60"/>
  <c r="R234" i="60"/>
  <c r="P234" i="60"/>
  <c r="O234" i="60"/>
  <c r="N234" i="60"/>
  <c r="M234" i="60"/>
  <c r="R233" i="60"/>
  <c r="P233" i="60"/>
  <c r="O233" i="60"/>
  <c r="N233" i="60"/>
  <c r="M233" i="60"/>
  <c r="R232" i="60"/>
  <c r="P232" i="60"/>
  <c r="O232" i="60"/>
  <c r="N232" i="60"/>
  <c r="M232" i="60"/>
  <c r="R231" i="60"/>
  <c r="P231" i="60"/>
  <c r="O231" i="60"/>
  <c r="N231" i="60"/>
  <c r="M231" i="60"/>
  <c r="R230" i="60"/>
  <c r="P230" i="60"/>
  <c r="O230" i="60"/>
  <c r="N230" i="60"/>
  <c r="M230" i="60"/>
  <c r="R229" i="60"/>
  <c r="P229" i="60"/>
  <c r="O229" i="60"/>
  <c r="N229" i="60"/>
  <c r="M229" i="60"/>
  <c r="R228" i="60"/>
  <c r="P228" i="60"/>
  <c r="O228" i="60"/>
  <c r="N228" i="60"/>
  <c r="M228" i="60"/>
  <c r="R227" i="60"/>
  <c r="P227" i="60"/>
  <c r="O227" i="60"/>
  <c r="N227" i="60"/>
  <c r="M227" i="60"/>
  <c r="R226" i="60"/>
  <c r="P226" i="60"/>
  <c r="O226" i="60"/>
  <c r="N226" i="60"/>
  <c r="M226" i="60"/>
  <c r="R225" i="60"/>
  <c r="P225" i="60"/>
  <c r="O225" i="60"/>
  <c r="N225" i="60"/>
  <c r="M225" i="60"/>
  <c r="R224" i="60"/>
  <c r="P224" i="60"/>
  <c r="O224" i="60"/>
  <c r="N224" i="60"/>
  <c r="M224" i="60"/>
  <c r="R223" i="60"/>
  <c r="P223" i="60"/>
  <c r="O223" i="60"/>
  <c r="N223" i="60"/>
  <c r="M223" i="60"/>
  <c r="R222" i="60"/>
  <c r="P222" i="60"/>
  <c r="O222" i="60"/>
  <c r="N222" i="60"/>
  <c r="M222" i="60"/>
  <c r="R221" i="60"/>
  <c r="P221" i="60"/>
  <c r="O221" i="60"/>
  <c r="N221" i="60"/>
  <c r="M221" i="60"/>
  <c r="R220" i="60"/>
  <c r="P220" i="60"/>
  <c r="O220" i="60"/>
  <c r="N220" i="60"/>
  <c r="M220" i="60"/>
  <c r="R219" i="60"/>
  <c r="P219" i="60"/>
  <c r="O219" i="60"/>
  <c r="N219" i="60"/>
  <c r="M219" i="60"/>
  <c r="R218" i="60"/>
  <c r="P218" i="60"/>
  <c r="O218" i="60"/>
  <c r="N218" i="60"/>
  <c r="M218" i="60"/>
  <c r="R217" i="60"/>
  <c r="P217" i="60"/>
  <c r="O217" i="60"/>
  <c r="N217" i="60"/>
  <c r="M217" i="60"/>
  <c r="R216" i="60"/>
  <c r="P216" i="60"/>
  <c r="O216" i="60"/>
  <c r="N216" i="60"/>
  <c r="M216" i="60"/>
  <c r="R215" i="60"/>
  <c r="P215" i="60"/>
  <c r="O215" i="60"/>
  <c r="N215" i="60"/>
  <c r="M215" i="60"/>
  <c r="R214" i="60"/>
  <c r="P214" i="60"/>
  <c r="O214" i="60"/>
  <c r="N214" i="60"/>
  <c r="M214" i="60"/>
  <c r="R213" i="60"/>
  <c r="P213" i="60"/>
  <c r="O213" i="60"/>
  <c r="N213" i="60"/>
  <c r="M213" i="60"/>
  <c r="R212" i="60"/>
  <c r="P212" i="60"/>
  <c r="O212" i="60"/>
  <c r="N212" i="60"/>
  <c r="M212" i="60"/>
  <c r="R211" i="60"/>
  <c r="P211" i="60"/>
  <c r="O211" i="60"/>
  <c r="N211" i="60"/>
  <c r="M211" i="60"/>
  <c r="R210" i="60"/>
  <c r="P210" i="60"/>
  <c r="O210" i="60"/>
  <c r="N210" i="60"/>
  <c r="M210" i="60"/>
  <c r="R209" i="60"/>
  <c r="P209" i="60"/>
  <c r="O209" i="60"/>
  <c r="N209" i="60"/>
  <c r="M209" i="60"/>
  <c r="R208" i="60"/>
  <c r="P208" i="60"/>
  <c r="O208" i="60"/>
  <c r="N208" i="60"/>
  <c r="M208" i="60"/>
  <c r="R207" i="60"/>
  <c r="P207" i="60"/>
  <c r="O207" i="60"/>
  <c r="N207" i="60"/>
  <c r="M207" i="60"/>
  <c r="R206" i="60"/>
  <c r="P206" i="60"/>
  <c r="O206" i="60"/>
  <c r="N206" i="60"/>
  <c r="M206" i="60"/>
  <c r="R205" i="60"/>
  <c r="P205" i="60"/>
  <c r="O205" i="60"/>
  <c r="N205" i="60"/>
  <c r="M205" i="60"/>
  <c r="R204" i="60"/>
  <c r="P204" i="60"/>
  <c r="O204" i="60"/>
  <c r="N204" i="60"/>
  <c r="M204" i="60"/>
  <c r="R203" i="60"/>
  <c r="P203" i="60"/>
  <c r="O203" i="60"/>
  <c r="N203" i="60"/>
  <c r="M203" i="60"/>
  <c r="R202" i="60"/>
  <c r="P202" i="60"/>
  <c r="O202" i="60"/>
  <c r="N202" i="60"/>
  <c r="M202" i="60"/>
  <c r="R201" i="60"/>
  <c r="P201" i="60"/>
  <c r="O201" i="60"/>
  <c r="N201" i="60"/>
  <c r="M201" i="60"/>
  <c r="R200" i="60"/>
  <c r="P200" i="60"/>
  <c r="O200" i="60"/>
  <c r="N200" i="60"/>
  <c r="M200" i="60"/>
  <c r="R199" i="60"/>
  <c r="P199" i="60"/>
  <c r="O199" i="60"/>
  <c r="N199" i="60"/>
  <c r="M199" i="60"/>
  <c r="R198" i="60"/>
  <c r="P198" i="60"/>
  <c r="O198" i="60"/>
  <c r="N198" i="60"/>
  <c r="M198" i="60"/>
  <c r="R197" i="60"/>
  <c r="P197" i="60"/>
  <c r="O197" i="60"/>
  <c r="N197" i="60"/>
  <c r="M197" i="60"/>
  <c r="R196" i="60"/>
  <c r="P196" i="60"/>
  <c r="O196" i="60"/>
  <c r="N196" i="60"/>
  <c r="R195" i="60"/>
  <c r="P195" i="60"/>
  <c r="O195" i="60"/>
  <c r="N195" i="60"/>
  <c r="R194" i="60"/>
  <c r="P194" i="60"/>
  <c r="O194" i="60"/>
  <c r="N194" i="60"/>
  <c r="R193" i="60"/>
  <c r="P193" i="60"/>
  <c r="O193" i="60"/>
  <c r="N193" i="60"/>
  <c r="R192" i="60"/>
  <c r="P192" i="60"/>
  <c r="O192" i="60"/>
  <c r="N192" i="60"/>
  <c r="R191" i="60"/>
  <c r="P191" i="60"/>
  <c r="O191" i="60"/>
  <c r="N191" i="60"/>
  <c r="R190" i="60"/>
  <c r="P190" i="60"/>
  <c r="O190" i="60"/>
  <c r="N190" i="60"/>
  <c r="R189" i="60"/>
  <c r="P189" i="60"/>
  <c r="O189" i="60"/>
  <c r="N189" i="60"/>
  <c r="R188" i="60"/>
  <c r="P188" i="60"/>
  <c r="O188" i="60"/>
  <c r="N188" i="60"/>
  <c r="R187" i="60"/>
  <c r="P187" i="60"/>
  <c r="O187" i="60"/>
  <c r="N187" i="60"/>
  <c r="R186" i="60"/>
  <c r="P186" i="60"/>
  <c r="O186" i="60"/>
  <c r="N186" i="60"/>
  <c r="R185" i="60"/>
  <c r="P185" i="60"/>
  <c r="O185" i="60"/>
  <c r="N185" i="60"/>
  <c r="R184" i="60"/>
  <c r="P184" i="60"/>
  <c r="O184" i="60"/>
  <c r="N184" i="60"/>
  <c r="R183" i="60"/>
  <c r="P183" i="60"/>
  <c r="O183" i="60"/>
  <c r="N183" i="60"/>
  <c r="R182" i="60"/>
  <c r="P182" i="60"/>
  <c r="O182" i="60"/>
  <c r="N182" i="60"/>
  <c r="R181" i="60"/>
  <c r="P181" i="60"/>
  <c r="O181" i="60"/>
  <c r="N181" i="60"/>
  <c r="R180" i="60"/>
  <c r="P180" i="60"/>
  <c r="O180" i="60"/>
  <c r="N180" i="60"/>
  <c r="R179" i="60"/>
  <c r="P179" i="60"/>
  <c r="O179" i="60"/>
  <c r="N179" i="60"/>
  <c r="R178" i="60"/>
  <c r="P178" i="60"/>
  <c r="O178" i="60"/>
  <c r="N178" i="60"/>
  <c r="R177" i="60"/>
  <c r="P177" i="60"/>
  <c r="O177" i="60"/>
  <c r="N177" i="60"/>
  <c r="R176" i="60"/>
  <c r="P176" i="60"/>
  <c r="O176" i="60"/>
  <c r="N176" i="60"/>
  <c r="R175" i="60"/>
  <c r="P175" i="60"/>
  <c r="O175" i="60"/>
  <c r="N175" i="60"/>
  <c r="R174" i="60"/>
  <c r="P174" i="60"/>
  <c r="O174" i="60"/>
  <c r="N174" i="60"/>
  <c r="R173" i="60"/>
  <c r="P173" i="60"/>
  <c r="O173" i="60"/>
  <c r="N173" i="60"/>
  <c r="R172" i="60"/>
  <c r="P172" i="60"/>
  <c r="O172" i="60"/>
  <c r="N172" i="60"/>
  <c r="R171" i="60"/>
  <c r="P171" i="60"/>
  <c r="O171" i="60"/>
  <c r="N171" i="60"/>
  <c r="R170" i="60"/>
  <c r="P170" i="60"/>
  <c r="O170" i="60"/>
  <c r="N170" i="60"/>
  <c r="R169" i="60"/>
  <c r="P169" i="60"/>
  <c r="O169" i="60"/>
  <c r="N169" i="60"/>
  <c r="R168" i="60"/>
  <c r="P168" i="60"/>
  <c r="O168" i="60"/>
  <c r="N168" i="60"/>
  <c r="R167" i="60"/>
  <c r="P167" i="60"/>
  <c r="O167" i="60"/>
  <c r="N167" i="60"/>
  <c r="R166" i="60"/>
  <c r="P166" i="60"/>
  <c r="O166" i="60"/>
  <c r="N166" i="60"/>
  <c r="R165" i="60"/>
  <c r="P165" i="60"/>
  <c r="O165" i="60"/>
  <c r="N165" i="60"/>
  <c r="R164" i="60"/>
  <c r="P164" i="60"/>
  <c r="O164" i="60"/>
  <c r="N164" i="60"/>
  <c r="R163" i="60"/>
  <c r="P163" i="60"/>
  <c r="O163" i="60"/>
  <c r="N163" i="60"/>
  <c r="R162" i="60"/>
  <c r="P162" i="60"/>
  <c r="O162" i="60"/>
  <c r="N162" i="60"/>
  <c r="R161" i="60"/>
  <c r="P161" i="60"/>
  <c r="O161" i="60"/>
  <c r="N161" i="60"/>
  <c r="R160" i="60"/>
  <c r="P160" i="60"/>
  <c r="O160" i="60"/>
  <c r="N160" i="60"/>
  <c r="R159" i="60"/>
  <c r="P159" i="60"/>
  <c r="O159" i="60"/>
  <c r="N159" i="60"/>
  <c r="R158" i="60"/>
  <c r="P158" i="60"/>
  <c r="O158" i="60"/>
  <c r="N158" i="60"/>
  <c r="R157" i="60"/>
  <c r="P157" i="60"/>
  <c r="O157" i="60"/>
  <c r="N157" i="60"/>
  <c r="R156" i="60"/>
  <c r="P156" i="60"/>
  <c r="O156" i="60"/>
  <c r="N156" i="60"/>
  <c r="R155" i="60"/>
  <c r="P155" i="60"/>
  <c r="O155" i="60"/>
  <c r="N155" i="60"/>
  <c r="R154" i="60"/>
  <c r="P154" i="60"/>
  <c r="O154" i="60"/>
  <c r="N154" i="60"/>
  <c r="R153" i="60"/>
  <c r="P153" i="60"/>
  <c r="O153" i="60"/>
  <c r="N153" i="60"/>
  <c r="R152" i="60"/>
  <c r="P152" i="60"/>
  <c r="O152" i="60"/>
  <c r="N152" i="60"/>
  <c r="R151" i="60"/>
  <c r="P151" i="60"/>
  <c r="O151" i="60"/>
  <c r="N151" i="60"/>
  <c r="R150" i="60"/>
  <c r="P150" i="60"/>
  <c r="O150" i="60"/>
  <c r="N150" i="60"/>
  <c r="R149" i="60"/>
  <c r="P149" i="60"/>
  <c r="O149" i="60"/>
  <c r="N149" i="60"/>
  <c r="R148" i="60"/>
  <c r="P148" i="60"/>
  <c r="O148" i="60"/>
  <c r="N148" i="60"/>
  <c r="M148" i="60"/>
  <c r="R147" i="60"/>
  <c r="P147" i="60"/>
  <c r="O147" i="60"/>
  <c r="N147" i="60"/>
  <c r="M147" i="60"/>
  <c r="R146" i="60"/>
  <c r="P146" i="60"/>
  <c r="O146" i="60"/>
  <c r="N146" i="60"/>
  <c r="M146" i="60"/>
  <c r="R145" i="60"/>
  <c r="P145" i="60"/>
  <c r="O145" i="60"/>
  <c r="N145" i="60"/>
  <c r="M145" i="60"/>
  <c r="R144" i="60"/>
  <c r="P144" i="60"/>
  <c r="O144" i="60"/>
  <c r="N144" i="60"/>
  <c r="M144" i="60"/>
  <c r="R143" i="60"/>
  <c r="P143" i="60"/>
  <c r="O143" i="60"/>
  <c r="N143" i="60"/>
  <c r="M143" i="60"/>
  <c r="R142" i="60"/>
  <c r="P142" i="60"/>
  <c r="O142" i="60"/>
  <c r="N142" i="60"/>
  <c r="M142" i="60"/>
  <c r="R141" i="60"/>
  <c r="P141" i="60"/>
  <c r="O141" i="60"/>
  <c r="N141" i="60"/>
  <c r="M141" i="60"/>
  <c r="R140" i="60"/>
  <c r="P140" i="60"/>
  <c r="O140" i="60"/>
  <c r="N140" i="60"/>
  <c r="M140" i="60"/>
  <c r="R139" i="60"/>
  <c r="P139" i="60"/>
  <c r="O139" i="60"/>
  <c r="N139" i="60"/>
  <c r="M139" i="60"/>
  <c r="R138" i="60"/>
  <c r="P138" i="60"/>
  <c r="O138" i="60"/>
  <c r="N138" i="60"/>
  <c r="M138" i="60"/>
  <c r="R137" i="60"/>
  <c r="P137" i="60"/>
  <c r="O137" i="60"/>
  <c r="N137" i="60"/>
  <c r="M137" i="60"/>
  <c r="R136" i="60"/>
  <c r="P136" i="60"/>
  <c r="O136" i="60"/>
  <c r="N136" i="60"/>
  <c r="M136" i="60"/>
  <c r="R135" i="60"/>
  <c r="P135" i="60"/>
  <c r="O135" i="60"/>
  <c r="N135" i="60"/>
  <c r="M135" i="60"/>
  <c r="R134" i="60"/>
  <c r="P134" i="60"/>
  <c r="O134" i="60"/>
  <c r="N134" i="60"/>
  <c r="M134" i="60"/>
  <c r="R133" i="60"/>
  <c r="P133" i="60"/>
  <c r="O133" i="60"/>
  <c r="N133" i="60"/>
  <c r="M133" i="60"/>
  <c r="R132" i="60"/>
  <c r="P132" i="60"/>
  <c r="O132" i="60"/>
  <c r="N132" i="60"/>
  <c r="M132" i="60"/>
  <c r="R131" i="60"/>
  <c r="P131" i="60"/>
  <c r="O131" i="60"/>
  <c r="N131" i="60"/>
  <c r="M131" i="60"/>
  <c r="R130" i="60"/>
  <c r="P130" i="60"/>
  <c r="O130" i="60"/>
  <c r="N130" i="60"/>
  <c r="M130" i="60"/>
  <c r="R129" i="60"/>
  <c r="P129" i="60"/>
  <c r="O129" i="60"/>
  <c r="N129" i="60"/>
  <c r="M129" i="60"/>
  <c r="R128" i="60"/>
  <c r="P128" i="60"/>
  <c r="O128" i="60"/>
  <c r="N128" i="60"/>
  <c r="M128" i="60"/>
  <c r="R127" i="60"/>
  <c r="P127" i="60"/>
  <c r="O127" i="60"/>
  <c r="N127" i="60"/>
  <c r="M127" i="60"/>
  <c r="R126" i="60"/>
  <c r="P126" i="60"/>
  <c r="O126" i="60"/>
  <c r="N126" i="60"/>
  <c r="M126" i="60"/>
  <c r="R125" i="60"/>
  <c r="P125" i="60"/>
  <c r="O125" i="60"/>
  <c r="N125" i="60"/>
  <c r="M125" i="60"/>
  <c r="R124" i="60"/>
  <c r="P124" i="60"/>
  <c r="O124" i="60"/>
  <c r="N124" i="60"/>
  <c r="M124" i="60"/>
  <c r="R123" i="60"/>
  <c r="P123" i="60"/>
  <c r="O123" i="60"/>
  <c r="N123" i="60"/>
  <c r="M123" i="60"/>
  <c r="R122" i="60"/>
  <c r="P122" i="60"/>
  <c r="O122" i="60"/>
  <c r="N122" i="60"/>
  <c r="M122" i="60"/>
  <c r="R121" i="60"/>
  <c r="P121" i="60"/>
  <c r="O121" i="60"/>
  <c r="N121" i="60"/>
  <c r="M121" i="60"/>
  <c r="R120" i="60"/>
  <c r="P120" i="60"/>
  <c r="O120" i="60"/>
  <c r="N120" i="60"/>
  <c r="M120" i="60"/>
  <c r="R119" i="60"/>
  <c r="P119" i="60"/>
  <c r="O119" i="60"/>
  <c r="N119" i="60"/>
  <c r="M119" i="60"/>
  <c r="R118" i="60"/>
  <c r="P118" i="60"/>
  <c r="O118" i="60"/>
  <c r="N118" i="60"/>
  <c r="M118" i="60"/>
  <c r="R117" i="60"/>
  <c r="P117" i="60"/>
  <c r="O117" i="60"/>
  <c r="N117" i="60"/>
  <c r="M117" i="60"/>
  <c r="R116" i="60"/>
  <c r="P116" i="60"/>
  <c r="O116" i="60"/>
  <c r="N116" i="60"/>
  <c r="M116" i="60"/>
  <c r="R115" i="60"/>
  <c r="P115" i="60"/>
  <c r="O115" i="60"/>
  <c r="N115" i="60"/>
  <c r="M115" i="60"/>
  <c r="R114" i="60"/>
  <c r="P114" i="60"/>
  <c r="O114" i="60"/>
  <c r="N114" i="60"/>
  <c r="M114" i="60"/>
  <c r="R113" i="60"/>
  <c r="P113" i="60"/>
  <c r="O113" i="60"/>
  <c r="N113" i="60"/>
  <c r="M113" i="60"/>
  <c r="R112" i="60"/>
  <c r="P112" i="60"/>
  <c r="O112" i="60"/>
  <c r="N112" i="60"/>
  <c r="M112" i="60"/>
  <c r="R111" i="60"/>
  <c r="P111" i="60"/>
  <c r="O111" i="60"/>
  <c r="N111" i="60"/>
  <c r="M111" i="60"/>
  <c r="R110" i="60"/>
  <c r="P110" i="60"/>
  <c r="O110" i="60"/>
  <c r="N110" i="60"/>
  <c r="M110" i="60"/>
  <c r="R109" i="60"/>
  <c r="P109" i="60"/>
  <c r="O109" i="60"/>
  <c r="N109" i="60"/>
  <c r="M109" i="60"/>
  <c r="R108" i="60"/>
  <c r="P108" i="60"/>
  <c r="O108" i="60"/>
  <c r="N108" i="60"/>
  <c r="M108" i="60"/>
  <c r="R107" i="60"/>
  <c r="P107" i="60"/>
  <c r="O107" i="60"/>
  <c r="N107" i="60"/>
  <c r="M107" i="60"/>
  <c r="R106" i="60"/>
  <c r="P106" i="60"/>
  <c r="O106" i="60"/>
  <c r="N106" i="60"/>
  <c r="M106" i="60"/>
  <c r="R105" i="60"/>
  <c r="P105" i="60"/>
  <c r="O105" i="60"/>
  <c r="N105" i="60"/>
  <c r="M105" i="60"/>
  <c r="R104" i="60"/>
  <c r="P104" i="60"/>
  <c r="O104" i="60"/>
  <c r="N104" i="60"/>
  <c r="M104" i="60"/>
  <c r="R103" i="60"/>
  <c r="P103" i="60"/>
  <c r="O103" i="60"/>
  <c r="N103" i="60"/>
  <c r="M103" i="60"/>
  <c r="R102" i="60"/>
  <c r="P102" i="60"/>
  <c r="O102" i="60"/>
  <c r="N102" i="60"/>
  <c r="M102" i="60"/>
  <c r="R101" i="60"/>
  <c r="P101" i="60"/>
  <c r="O101" i="60"/>
  <c r="N101" i="60"/>
  <c r="M101" i="60"/>
  <c r="R100" i="60"/>
  <c r="P100" i="60"/>
  <c r="O100" i="60"/>
  <c r="N100" i="60"/>
  <c r="M100" i="60"/>
  <c r="R99" i="60"/>
  <c r="P99" i="60"/>
  <c r="O99" i="60"/>
  <c r="N99" i="60"/>
  <c r="M99" i="60"/>
  <c r="R98" i="60"/>
  <c r="P98" i="60"/>
  <c r="O98" i="60"/>
  <c r="N98" i="60"/>
  <c r="M98" i="60"/>
  <c r="R97" i="60"/>
  <c r="P97" i="60"/>
  <c r="O97" i="60"/>
  <c r="N97" i="60"/>
  <c r="M97" i="60"/>
  <c r="R96" i="60"/>
  <c r="P96" i="60"/>
  <c r="O96" i="60"/>
  <c r="N96" i="60"/>
  <c r="M96" i="60"/>
  <c r="R95" i="60"/>
  <c r="P95" i="60"/>
  <c r="O95" i="60"/>
  <c r="N95" i="60"/>
  <c r="M95" i="60"/>
  <c r="R94" i="60"/>
  <c r="P94" i="60"/>
  <c r="O94" i="60"/>
  <c r="N94" i="60"/>
  <c r="M94" i="60"/>
  <c r="R93" i="60"/>
  <c r="P93" i="60"/>
  <c r="O93" i="60"/>
  <c r="N93" i="60"/>
  <c r="M93" i="60"/>
  <c r="R92" i="60"/>
  <c r="P92" i="60"/>
  <c r="O92" i="60"/>
  <c r="N92" i="60"/>
  <c r="M92" i="60"/>
  <c r="R91" i="60"/>
  <c r="P91" i="60"/>
  <c r="O91" i="60"/>
  <c r="N91" i="60"/>
  <c r="M91" i="60"/>
  <c r="R90" i="60"/>
  <c r="P90" i="60"/>
  <c r="O90" i="60"/>
  <c r="N90" i="60"/>
  <c r="M90" i="60"/>
  <c r="R89" i="60"/>
  <c r="P89" i="60"/>
  <c r="O89" i="60"/>
  <c r="N89" i="60"/>
  <c r="M89" i="60"/>
  <c r="R88" i="60"/>
  <c r="P88" i="60"/>
  <c r="O88" i="60"/>
  <c r="N88" i="60"/>
  <c r="M88" i="60"/>
  <c r="R87" i="60"/>
  <c r="P87" i="60"/>
  <c r="O87" i="60"/>
  <c r="N87" i="60"/>
  <c r="M87" i="60"/>
  <c r="R86" i="60"/>
  <c r="P86" i="60"/>
  <c r="O86" i="60"/>
  <c r="N86" i="60"/>
  <c r="M86" i="60"/>
  <c r="R85" i="60"/>
  <c r="P85" i="60"/>
  <c r="O85" i="60"/>
  <c r="N85" i="60"/>
  <c r="M85" i="60"/>
  <c r="R84" i="60"/>
  <c r="P84" i="60"/>
  <c r="O84" i="60"/>
  <c r="N84" i="60"/>
  <c r="M84" i="60"/>
  <c r="R83" i="60"/>
  <c r="P83" i="60"/>
  <c r="O83" i="60"/>
  <c r="N83" i="60"/>
  <c r="M83" i="60"/>
  <c r="R82" i="60"/>
  <c r="P82" i="60"/>
  <c r="O82" i="60"/>
  <c r="N82" i="60"/>
  <c r="M82" i="60"/>
  <c r="R81" i="60"/>
  <c r="P81" i="60"/>
  <c r="O81" i="60"/>
  <c r="N81" i="60"/>
  <c r="M81" i="60"/>
  <c r="R80" i="60"/>
  <c r="P80" i="60"/>
  <c r="O80" i="60"/>
  <c r="N80" i="60"/>
  <c r="M80" i="60"/>
  <c r="R79" i="60"/>
  <c r="P79" i="60"/>
  <c r="O79" i="60"/>
  <c r="N79" i="60"/>
  <c r="M79" i="60"/>
  <c r="R78" i="60"/>
  <c r="P78" i="60"/>
  <c r="O78" i="60"/>
  <c r="N78" i="60"/>
  <c r="M78" i="60"/>
  <c r="R77" i="60"/>
  <c r="P77" i="60"/>
  <c r="O77" i="60"/>
  <c r="N77" i="60"/>
  <c r="M77" i="60"/>
  <c r="P76" i="60"/>
  <c r="O76" i="60"/>
  <c r="N76" i="60"/>
  <c r="M76" i="60"/>
  <c r="P75" i="60"/>
  <c r="O75" i="60"/>
  <c r="N75" i="60"/>
  <c r="M75" i="60"/>
  <c r="P74" i="60"/>
  <c r="O74" i="60"/>
  <c r="N74" i="60"/>
  <c r="M74" i="60"/>
  <c r="P73" i="60"/>
  <c r="O73" i="60"/>
  <c r="N73" i="60"/>
  <c r="M73" i="60"/>
  <c r="P72" i="60"/>
  <c r="O72" i="60"/>
  <c r="N72" i="60"/>
  <c r="M72" i="60"/>
  <c r="P71" i="60"/>
  <c r="O71" i="60"/>
  <c r="N71" i="60"/>
  <c r="M71" i="60"/>
  <c r="P70" i="60"/>
  <c r="O70" i="60"/>
  <c r="N70" i="60"/>
  <c r="M70" i="60"/>
  <c r="P69" i="60"/>
  <c r="O69" i="60"/>
  <c r="N69" i="60"/>
  <c r="M69" i="60"/>
  <c r="M67" i="60"/>
  <c r="M66" i="60"/>
  <c r="M65" i="60"/>
  <c r="M64" i="60"/>
  <c r="M63" i="60"/>
  <c r="M62" i="60"/>
  <c r="M61" i="60"/>
  <c r="M60" i="60"/>
  <c r="M59" i="60"/>
  <c r="M58" i="60"/>
  <c r="M57" i="60"/>
  <c r="M56" i="60"/>
  <c r="M55" i="60"/>
  <c r="M54" i="60"/>
  <c r="M53" i="60"/>
  <c r="M52" i="60"/>
  <c r="M51" i="60"/>
  <c r="M50" i="60"/>
  <c r="M49" i="60"/>
  <c r="M48" i="60"/>
  <c r="M47" i="60"/>
  <c r="M46" i="60"/>
  <c r="M45" i="60"/>
  <c r="M44" i="60"/>
  <c r="M43" i="60"/>
  <c r="M42" i="60"/>
  <c r="M41" i="60"/>
  <c r="M40" i="60"/>
  <c r="M39" i="60"/>
  <c r="M38" i="60"/>
  <c r="M37" i="60"/>
  <c r="M36" i="60"/>
  <c r="M35" i="60"/>
  <c r="M34" i="60"/>
  <c r="M33" i="60"/>
  <c r="M32" i="60"/>
  <c r="M31" i="60"/>
  <c r="M30" i="60"/>
  <c r="M29" i="60"/>
  <c r="M28" i="60"/>
  <c r="M27" i="60"/>
  <c r="M26" i="60"/>
  <c r="M25" i="60"/>
  <c r="M24" i="60"/>
  <c r="M23" i="60"/>
  <c r="M22" i="60"/>
  <c r="M21" i="60"/>
  <c r="M20" i="60"/>
  <c r="M19" i="60"/>
  <c r="M18" i="60"/>
  <c r="M17" i="60"/>
  <c r="M16" i="60"/>
  <c r="M15" i="60"/>
  <c r="M14" i="60"/>
  <c r="M68" i="60"/>
  <c r="N68" i="60"/>
  <c r="O68" i="60"/>
  <c r="P67" i="60"/>
  <c r="P68" i="60"/>
  <c r="K465" i="139" l="1"/>
  <c r="H1244" i="55"/>
  <c r="K389" i="139"/>
  <c r="H1183" i="55"/>
  <c r="K314" i="139"/>
  <c r="H1123" i="55"/>
  <c r="R600" i="145"/>
  <c r="Q600" i="145"/>
  <c r="N600" i="145"/>
  <c r="J600" i="145"/>
  <c r="U600" i="145" s="1"/>
  <c r="I600" i="145"/>
  <c r="R599" i="145"/>
  <c r="Q599" i="145"/>
  <c r="N599" i="145"/>
  <c r="J599" i="145"/>
  <c r="U599" i="145" s="1"/>
  <c r="I599" i="145"/>
  <c r="R598" i="145"/>
  <c r="Q598" i="145"/>
  <c r="N598" i="145"/>
  <c r="J598" i="145"/>
  <c r="U598" i="145" s="1"/>
  <c r="I598" i="145"/>
  <c r="R597" i="145"/>
  <c r="Q597" i="145"/>
  <c r="N597" i="145"/>
  <c r="J597" i="145"/>
  <c r="U597" i="145" s="1"/>
  <c r="I597" i="145"/>
  <c r="R596" i="145"/>
  <c r="Q596" i="145"/>
  <c r="N596" i="145"/>
  <c r="J596" i="145"/>
  <c r="U596" i="145" s="1"/>
  <c r="I596" i="145"/>
  <c r="R595" i="145"/>
  <c r="Q595" i="145"/>
  <c r="N595" i="145"/>
  <c r="J595" i="145"/>
  <c r="U595" i="145" s="1"/>
  <c r="I595" i="145"/>
  <c r="R594" i="145"/>
  <c r="Q594" i="145"/>
  <c r="N594" i="145"/>
  <c r="J594" i="145"/>
  <c r="U594" i="145" s="1"/>
  <c r="I594" i="145"/>
  <c r="R593" i="145"/>
  <c r="Q593" i="145"/>
  <c r="N593" i="145"/>
  <c r="J593" i="145"/>
  <c r="U593" i="145" s="1"/>
  <c r="I593" i="145"/>
  <c r="U592" i="145"/>
  <c r="R592" i="145"/>
  <c r="Q592" i="145"/>
  <c r="N592" i="145"/>
  <c r="J592" i="145"/>
  <c r="I592" i="145"/>
  <c r="R591" i="145"/>
  <c r="Q591" i="145"/>
  <c r="N591" i="145"/>
  <c r="J591" i="145"/>
  <c r="U591" i="145" s="1"/>
  <c r="I591" i="145"/>
  <c r="R590" i="145"/>
  <c r="Q590" i="145"/>
  <c r="N590" i="145"/>
  <c r="J590" i="145"/>
  <c r="U590" i="145" s="1"/>
  <c r="I590" i="145"/>
  <c r="R589" i="145"/>
  <c r="Q589" i="145"/>
  <c r="N589" i="145"/>
  <c r="J589" i="145"/>
  <c r="U589" i="145" s="1"/>
  <c r="I589" i="145"/>
  <c r="R588" i="145"/>
  <c r="Q588" i="145"/>
  <c r="N588" i="145"/>
  <c r="J588" i="145"/>
  <c r="U588" i="145" s="1"/>
  <c r="I588" i="145"/>
  <c r="R587" i="145"/>
  <c r="Q587" i="145"/>
  <c r="N587" i="145"/>
  <c r="J587" i="145"/>
  <c r="U587" i="145" s="1"/>
  <c r="I587" i="145"/>
  <c r="R586" i="145"/>
  <c r="Q586" i="145"/>
  <c r="N586" i="145"/>
  <c r="J586" i="145"/>
  <c r="U586" i="145" s="1"/>
  <c r="I586" i="145"/>
  <c r="R585" i="145"/>
  <c r="Q585" i="145"/>
  <c r="N585" i="145"/>
  <c r="J585" i="145"/>
  <c r="U585" i="145" s="1"/>
  <c r="I585" i="145"/>
  <c r="R584" i="145"/>
  <c r="Q584" i="145"/>
  <c r="N584" i="145"/>
  <c r="J584" i="145"/>
  <c r="U584" i="145" s="1"/>
  <c r="I584" i="145"/>
  <c r="R583" i="145"/>
  <c r="Q583" i="145"/>
  <c r="N583" i="145"/>
  <c r="J583" i="145"/>
  <c r="U583" i="145" s="1"/>
  <c r="I583" i="145"/>
  <c r="R582" i="145"/>
  <c r="Q582" i="145"/>
  <c r="N582" i="145"/>
  <c r="J582" i="145"/>
  <c r="U582" i="145" s="1"/>
  <c r="I582" i="145"/>
  <c r="R581" i="145"/>
  <c r="Q581" i="145"/>
  <c r="N581" i="145"/>
  <c r="J581" i="145"/>
  <c r="U581" i="145" s="1"/>
  <c r="I581" i="145"/>
  <c r="R580" i="145"/>
  <c r="Q580" i="145"/>
  <c r="N580" i="145"/>
  <c r="J580" i="145"/>
  <c r="U580" i="145" s="1"/>
  <c r="I580" i="145"/>
  <c r="R579" i="145"/>
  <c r="Q579" i="145"/>
  <c r="N579" i="145"/>
  <c r="J579" i="145"/>
  <c r="U579" i="145" s="1"/>
  <c r="I579" i="145"/>
  <c r="R578" i="145"/>
  <c r="Q578" i="145"/>
  <c r="N578" i="145"/>
  <c r="J578" i="145"/>
  <c r="U578" i="145" s="1"/>
  <c r="I578" i="145"/>
  <c r="J577" i="145"/>
  <c r="U577" i="145" s="1"/>
  <c r="I577" i="145"/>
  <c r="J576" i="145"/>
  <c r="U576" i="145" s="1"/>
  <c r="I576" i="145"/>
  <c r="R575" i="145"/>
  <c r="Q575" i="145"/>
  <c r="N575" i="145"/>
  <c r="J575" i="145"/>
  <c r="U575" i="145" s="1"/>
  <c r="I575" i="145"/>
  <c r="R574" i="145"/>
  <c r="Q574" i="145"/>
  <c r="N574" i="145"/>
  <c r="J574" i="145"/>
  <c r="U574" i="145" s="1"/>
  <c r="I574" i="145"/>
  <c r="R573" i="145"/>
  <c r="Q573" i="145"/>
  <c r="N573" i="145"/>
  <c r="J573" i="145"/>
  <c r="U573" i="145" s="1"/>
  <c r="I573" i="145"/>
  <c r="U572" i="145"/>
  <c r="R572" i="145"/>
  <c r="Q572" i="145"/>
  <c r="N572" i="145"/>
  <c r="J572" i="145"/>
  <c r="I572" i="145"/>
  <c r="R571" i="145"/>
  <c r="Q571" i="145"/>
  <c r="N571" i="145"/>
  <c r="J571" i="145"/>
  <c r="U571" i="145" s="1"/>
  <c r="I571" i="145"/>
  <c r="R570" i="145"/>
  <c r="Q570" i="145"/>
  <c r="N570" i="145"/>
  <c r="J570" i="145"/>
  <c r="U570" i="145" s="1"/>
  <c r="I570" i="145"/>
  <c r="R569" i="145"/>
  <c r="Q569" i="145"/>
  <c r="N569" i="145"/>
  <c r="J569" i="145"/>
  <c r="U569" i="145" s="1"/>
  <c r="I569" i="145"/>
  <c r="U568" i="145"/>
  <c r="R568" i="145"/>
  <c r="Q568" i="145"/>
  <c r="N568" i="145"/>
  <c r="J568" i="145"/>
  <c r="I568" i="145"/>
  <c r="R567" i="145"/>
  <c r="Q567" i="145"/>
  <c r="N567" i="145"/>
  <c r="J567" i="145"/>
  <c r="U567" i="145" s="1"/>
  <c r="I567" i="145"/>
  <c r="R566" i="145"/>
  <c r="Q566" i="145"/>
  <c r="N566" i="145"/>
  <c r="J566" i="145"/>
  <c r="U566" i="145" s="1"/>
  <c r="I566" i="145"/>
  <c r="R565" i="145"/>
  <c r="Q565" i="145"/>
  <c r="N565" i="145"/>
  <c r="J565" i="145"/>
  <c r="U565" i="145" s="1"/>
  <c r="I565" i="145"/>
  <c r="R564" i="145"/>
  <c r="Q564" i="145"/>
  <c r="N564" i="145"/>
  <c r="J564" i="145"/>
  <c r="U564" i="145" s="1"/>
  <c r="I564" i="145"/>
  <c r="R563" i="145"/>
  <c r="Q563" i="145"/>
  <c r="N563" i="145"/>
  <c r="J563" i="145"/>
  <c r="U563" i="145" s="1"/>
  <c r="I563" i="145"/>
  <c r="R562" i="145"/>
  <c r="Q562" i="145"/>
  <c r="N562" i="145"/>
  <c r="J562" i="145"/>
  <c r="U562" i="145" s="1"/>
  <c r="I562" i="145"/>
  <c r="R561" i="145"/>
  <c r="Q561" i="145"/>
  <c r="N561" i="145"/>
  <c r="J561" i="145"/>
  <c r="U561" i="145" s="1"/>
  <c r="I561" i="145"/>
  <c r="R560" i="145"/>
  <c r="Q560" i="145"/>
  <c r="N560" i="145"/>
  <c r="J560" i="145"/>
  <c r="U560" i="145" s="1"/>
  <c r="I560" i="145"/>
  <c r="R559" i="145"/>
  <c r="Q559" i="145"/>
  <c r="N559" i="145"/>
  <c r="J559" i="145"/>
  <c r="U559" i="145" s="1"/>
  <c r="I559" i="145"/>
  <c r="R558" i="145"/>
  <c r="Q558" i="145"/>
  <c r="N558" i="145"/>
  <c r="J558" i="145"/>
  <c r="U558" i="145" s="1"/>
  <c r="I558" i="145"/>
  <c r="R557" i="145"/>
  <c r="Q557" i="145"/>
  <c r="N557" i="145"/>
  <c r="J557" i="145"/>
  <c r="U557" i="145" s="1"/>
  <c r="I557" i="145"/>
  <c r="R556" i="145"/>
  <c r="Q556" i="145"/>
  <c r="N556" i="145"/>
  <c r="J556" i="145"/>
  <c r="U556" i="145" s="1"/>
  <c r="I556" i="145"/>
  <c r="R555" i="145"/>
  <c r="Q555" i="145"/>
  <c r="N555" i="145"/>
  <c r="J555" i="145"/>
  <c r="U555" i="145" s="1"/>
  <c r="I555" i="145"/>
  <c r="R554" i="145"/>
  <c r="Q554" i="145"/>
  <c r="N554" i="145"/>
  <c r="J554" i="145"/>
  <c r="U554" i="145" s="1"/>
  <c r="I554" i="145"/>
  <c r="R553" i="145"/>
  <c r="Q553" i="145"/>
  <c r="N553" i="145"/>
  <c r="K553" i="145"/>
  <c r="J553" i="145"/>
  <c r="U553" i="145" s="1"/>
  <c r="I553" i="145"/>
  <c r="J552" i="145"/>
  <c r="U552" i="145" s="1"/>
  <c r="I552" i="145"/>
  <c r="J551" i="145"/>
  <c r="U551" i="145" s="1"/>
  <c r="I551" i="145"/>
  <c r="J550" i="145"/>
  <c r="U550" i="145" s="1"/>
  <c r="I550" i="145"/>
  <c r="J549" i="145"/>
  <c r="U549" i="145" s="1"/>
  <c r="I549" i="145"/>
  <c r="J548" i="145"/>
  <c r="U548" i="145" s="1"/>
  <c r="I548" i="145"/>
  <c r="J547" i="145"/>
  <c r="U547" i="145" s="1"/>
  <c r="I547" i="145"/>
  <c r="J546" i="145"/>
  <c r="U546" i="145" s="1"/>
  <c r="I546" i="145"/>
  <c r="J545" i="145"/>
  <c r="U545" i="145" s="1"/>
  <c r="I545" i="145"/>
  <c r="J544" i="145"/>
  <c r="U544" i="145" s="1"/>
  <c r="I544" i="145"/>
  <c r="J543" i="145"/>
  <c r="U543" i="145" s="1"/>
  <c r="I543" i="145"/>
  <c r="J542" i="145"/>
  <c r="U542" i="145" s="1"/>
  <c r="I542" i="145"/>
  <c r="J541" i="145"/>
  <c r="U541" i="145" s="1"/>
  <c r="I541" i="145"/>
  <c r="J540" i="145"/>
  <c r="U540" i="145" s="1"/>
  <c r="I540" i="145"/>
  <c r="J539" i="145"/>
  <c r="U539" i="145" s="1"/>
  <c r="I539" i="145"/>
  <c r="J538" i="145"/>
  <c r="U538" i="145" s="1"/>
  <c r="I538" i="145"/>
  <c r="J537" i="145"/>
  <c r="U537" i="145" s="1"/>
  <c r="I537" i="145"/>
  <c r="J536" i="145"/>
  <c r="U536" i="145" s="1"/>
  <c r="I536" i="145"/>
  <c r="J535" i="145"/>
  <c r="U535" i="145" s="1"/>
  <c r="I535" i="145"/>
  <c r="J534" i="145"/>
  <c r="U534" i="145" s="1"/>
  <c r="I534" i="145"/>
  <c r="J533" i="145"/>
  <c r="U533" i="145" s="1"/>
  <c r="I533" i="145"/>
  <c r="J532" i="145"/>
  <c r="U532" i="145" s="1"/>
  <c r="I532" i="145"/>
  <c r="J531" i="145"/>
  <c r="U531" i="145" s="1"/>
  <c r="I531" i="145"/>
  <c r="J530" i="145"/>
  <c r="U530" i="145" s="1"/>
  <c r="I530" i="145"/>
  <c r="J529" i="145"/>
  <c r="U529" i="145" s="1"/>
  <c r="I529" i="145"/>
  <c r="J528" i="145"/>
  <c r="U528" i="145" s="1"/>
  <c r="I528" i="145"/>
  <c r="J527" i="145"/>
  <c r="U527" i="145" s="1"/>
  <c r="I527" i="145"/>
  <c r="J526" i="145"/>
  <c r="U526" i="145" s="1"/>
  <c r="I526" i="145"/>
  <c r="R525" i="145"/>
  <c r="Q525" i="145"/>
  <c r="N525" i="145"/>
  <c r="J525" i="145"/>
  <c r="U525" i="145" s="1"/>
  <c r="I525" i="145"/>
  <c r="R524" i="145"/>
  <c r="Q524" i="145"/>
  <c r="N524" i="145"/>
  <c r="J524" i="145"/>
  <c r="U524" i="145" s="1"/>
  <c r="I524" i="145"/>
  <c r="R523" i="145"/>
  <c r="Q523" i="145"/>
  <c r="N523" i="145"/>
  <c r="J523" i="145"/>
  <c r="U523" i="145" s="1"/>
  <c r="I523" i="145"/>
  <c r="R522" i="145"/>
  <c r="Q522" i="145"/>
  <c r="N522" i="145"/>
  <c r="J522" i="145"/>
  <c r="U522" i="145" s="1"/>
  <c r="I522" i="145"/>
  <c r="R521" i="145"/>
  <c r="Q521" i="145"/>
  <c r="N521" i="145"/>
  <c r="J521" i="145"/>
  <c r="U521" i="145" s="1"/>
  <c r="I521" i="145"/>
  <c r="R520" i="145"/>
  <c r="Q520" i="145"/>
  <c r="N520" i="145"/>
  <c r="J520" i="145"/>
  <c r="U520" i="145" s="1"/>
  <c r="I520" i="145"/>
  <c r="R519" i="145"/>
  <c r="Q519" i="145"/>
  <c r="N519" i="145"/>
  <c r="J519" i="145"/>
  <c r="U519" i="145" s="1"/>
  <c r="I519" i="145"/>
  <c r="R518" i="145"/>
  <c r="Q518" i="145"/>
  <c r="N518" i="145"/>
  <c r="J518" i="145"/>
  <c r="U518" i="145" s="1"/>
  <c r="I518" i="145"/>
  <c r="R517" i="145"/>
  <c r="Q517" i="145"/>
  <c r="N517" i="145"/>
  <c r="J517" i="145"/>
  <c r="U517" i="145" s="1"/>
  <c r="I517" i="145"/>
  <c r="R516" i="145"/>
  <c r="Q516" i="145"/>
  <c r="N516" i="145"/>
  <c r="J516" i="145"/>
  <c r="U516" i="145" s="1"/>
  <c r="I516" i="145"/>
  <c r="R515" i="145"/>
  <c r="Q515" i="145"/>
  <c r="N515" i="145"/>
  <c r="J515" i="145"/>
  <c r="U515" i="145" s="1"/>
  <c r="I515" i="145"/>
  <c r="R514" i="145"/>
  <c r="Q514" i="145"/>
  <c r="N514" i="145"/>
  <c r="J514" i="145"/>
  <c r="U514" i="145" s="1"/>
  <c r="I514" i="145"/>
  <c r="R513" i="145"/>
  <c r="Q513" i="145"/>
  <c r="N513" i="145"/>
  <c r="J513" i="145"/>
  <c r="U513" i="145" s="1"/>
  <c r="I513" i="145"/>
  <c r="R512" i="145"/>
  <c r="Q512" i="145"/>
  <c r="N512" i="145"/>
  <c r="J512" i="145"/>
  <c r="U512" i="145" s="1"/>
  <c r="I512" i="145"/>
  <c r="R511" i="145"/>
  <c r="Q511" i="145"/>
  <c r="N511" i="145"/>
  <c r="J511" i="145"/>
  <c r="U511" i="145" s="1"/>
  <c r="I511" i="145"/>
  <c r="R510" i="145"/>
  <c r="Q510" i="145"/>
  <c r="N510" i="145"/>
  <c r="J510" i="145"/>
  <c r="U510" i="145" s="1"/>
  <c r="I510" i="145"/>
  <c r="R509" i="145"/>
  <c r="Q509" i="145"/>
  <c r="N509" i="145"/>
  <c r="J509" i="145"/>
  <c r="U509" i="145" s="1"/>
  <c r="I509" i="145"/>
  <c r="R508" i="145"/>
  <c r="Q508" i="145"/>
  <c r="N508" i="145"/>
  <c r="J508" i="145"/>
  <c r="U508" i="145" s="1"/>
  <c r="I508" i="145"/>
  <c r="R507" i="145"/>
  <c r="Q507" i="145"/>
  <c r="N507" i="145"/>
  <c r="J507" i="145"/>
  <c r="U507" i="145" s="1"/>
  <c r="I507" i="145"/>
  <c r="R506" i="145"/>
  <c r="Q506" i="145"/>
  <c r="N506" i="145"/>
  <c r="J506" i="145"/>
  <c r="U506" i="145" s="1"/>
  <c r="I506" i="145"/>
  <c r="R505" i="145"/>
  <c r="Q505" i="145"/>
  <c r="N505" i="145"/>
  <c r="J505" i="145"/>
  <c r="U505" i="145" s="1"/>
  <c r="I505" i="145"/>
  <c r="R504" i="145"/>
  <c r="Q504" i="145"/>
  <c r="N504" i="145"/>
  <c r="J504" i="145"/>
  <c r="U504" i="145" s="1"/>
  <c r="I504" i="145"/>
  <c r="R503" i="145"/>
  <c r="Q503" i="145"/>
  <c r="N503" i="145"/>
  <c r="J503" i="145"/>
  <c r="U503" i="145" s="1"/>
  <c r="I503" i="145"/>
  <c r="J502" i="145"/>
  <c r="U502" i="145" s="1"/>
  <c r="I502" i="145"/>
  <c r="J501" i="145"/>
  <c r="U501" i="145" s="1"/>
  <c r="I501" i="145"/>
  <c r="R500" i="145"/>
  <c r="Q500" i="145"/>
  <c r="N500" i="145"/>
  <c r="J500" i="145"/>
  <c r="U500" i="145" s="1"/>
  <c r="I500" i="145"/>
  <c r="R499" i="145"/>
  <c r="Q499" i="145"/>
  <c r="N499" i="145"/>
  <c r="J499" i="145"/>
  <c r="U499" i="145" s="1"/>
  <c r="I499" i="145"/>
  <c r="R498" i="145"/>
  <c r="Q498" i="145"/>
  <c r="N498" i="145"/>
  <c r="J498" i="145"/>
  <c r="U498" i="145" s="1"/>
  <c r="I498" i="145"/>
  <c r="R497" i="145"/>
  <c r="Q497" i="145"/>
  <c r="N497" i="145"/>
  <c r="J497" i="145"/>
  <c r="U497" i="145" s="1"/>
  <c r="I497" i="145"/>
  <c r="R496" i="145"/>
  <c r="Q496" i="145"/>
  <c r="N496" i="145"/>
  <c r="J496" i="145"/>
  <c r="U496" i="145" s="1"/>
  <c r="I496" i="145"/>
  <c r="R495" i="145"/>
  <c r="Q495" i="145"/>
  <c r="N495" i="145"/>
  <c r="J495" i="145"/>
  <c r="U495" i="145" s="1"/>
  <c r="I495" i="145"/>
  <c r="R494" i="145"/>
  <c r="Q494" i="145"/>
  <c r="N494" i="145"/>
  <c r="J494" i="145"/>
  <c r="U494" i="145" s="1"/>
  <c r="I494" i="145"/>
  <c r="R493" i="145"/>
  <c r="Q493" i="145"/>
  <c r="N493" i="145"/>
  <c r="J493" i="145"/>
  <c r="U493" i="145" s="1"/>
  <c r="I493" i="145"/>
  <c r="R492" i="145"/>
  <c r="Q492" i="145"/>
  <c r="N492" i="145"/>
  <c r="J492" i="145"/>
  <c r="U492" i="145" s="1"/>
  <c r="I492" i="145"/>
  <c r="R491" i="145"/>
  <c r="Q491" i="145"/>
  <c r="N491" i="145"/>
  <c r="J491" i="145"/>
  <c r="U491" i="145" s="1"/>
  <c r="I491" i="145"/>
  <c r="R490" i="145"/>
  <c r="Q490" i="145"/>
  <c r="N490" i="145"/>
  <c r="J490" i="145"/>
  <c r="U490" i="145" s="1"/>
  <c r="I490" i="145"/>
  <c r="R489" i="145"/>
  <c r="Q489" i="145"/>
  <c r="N489" i="145"/>
  <c r="J489" i="145"/>
  <c r="U489" i="145" s="1"/>
  <c r="I489" i="145"/>
  <c r="R488" i="145"/>
  <c r="Q488" i="145"/>
  <c r="N488" i="145"/>
  <c r="J488" i="145"/>
  <c r="U488" i="145" s="1"/>
  <c r="I488" i="145"/>
  <c r="R487" i="145"/>
  <c r="Q487" i="145"/>
  <c r="N487" i="145"/>
  <c r="J487" i="145"/>
  <c r="U487" i="145" s="1"/>
  <c r="I487" i="145"/>
  <c r="R486" i="145"/>
  <c r="Q486" i="145"/>
  <c r="N486" i="145"/>
  <c r="J486" i="145"/>
  <c r="U486" i="145" s="1"/>
  <c r="I486" i="145"/>
  <c r="R485" i="145"/>
  <c r="Q485" i="145"/>
  <c r="N485" i="145"/>
  <c r="J485" i="145"/>
  <c r="U485" i="145" s="1"/>
  <c r="I485" i="145"/>
  <c r="R484" i="145"/>
  <c r="Q484" i="145"/>
  <c r="N484" i="145"/>
  <c r="J484" i="145"/>
  <c r="U484" i="145" s="1"/>
  <c r="I484" i="145"/>
  <c r="R483" i="145"/>
  <c r="Q483" i="145"/>
  <c r="N483" i="145"/>
  <c r="J483" i="145"/>
  <c r="U483" i="145" s="1"/>
  <c r="I483" i="145"/>
  <c r="R482" i="145"/>
  <c r="Q482" i="145"/>
  <c r="N482" i="145"/>
  <c r="J482" i="145"/>
  <c r="U482" i="145" s="1"/>
  <c r="I482" i="145"/>
  <c r="R481" i="145"/>
  <c r="Q481" i="145"/>
  <c r="N481" i="145"/>
  <c r="J481" i="145"/>
  <c r="U481" i="145" s="1"/>
  <c r="I481" i="145"/>
  <c r="R480" i="145"/>
  <c r="Q480" i="145"/>
  <c r="N480" i="145"/>
  <c r="J480" i="145"/>
  <c r="U480" i="145" s="1"/>
  <c r="I480" i="145"/>
  <c r="R479" i="145"/>
  <c r="Q479" i="145"/>
  <c r="N479" i="145"/>
  <c r="J479" i="145"/>
  <c r="U479" i="145" s="1"/>
  <c r="I479" i="145"/>
  <c r="R478" i="145"/>
  <c r="Q478" i="145"/>
  <c r="N478" i="145"/>
  <c r="K478" i="145"/>
  <c r="J478" i="145"/>
  <c r="U478" i="145" s="1"/>
  <c r="I478" i="145"/>
  <c r="J477" i="145"/>
  <c r="U477" i="145" s="1"/>
  <c r="I477" i="145"/>
  <c r="J476" i="145"/>
  <c r="U476" i="145" s="1"/>
  <c r="I476" i="145"/>
  <c r="J475" i="145"/>
  <c r="U475" i="145" s="1"/>
  <c r="I475" i="145"/>
  <c r="J474" i="145"/>
  <c r="U474" i="145" s="1"/>
  <c r="I474" i="145"/>
  <c r="J473" i="145"/>
  <c r="U473" i="145" s="1"/>
  <c r="I473" i="145"/>
  <c r="J472" i="145"/>
  <c r="U472" i="145" s="1"/>
  <c r="I472" i="145"/>
  <c r="J471" i="145"/>
  <c r="U471" i="145" s="1"/>
  <c r="I471" i="145"/>
  <c r="J470" i="145"/>
  <c r="U470" i="145" s="1"/>
  <c r="I470" i="145"/>
  <c r="J469" i="145"/>
  <c r="U469" i="145" s="1"/>
  <c r="I469" i="145"/>
  <c r="J468" i="145"/>
  <c r="U468" i="145" s="1"/>
  <c r="I468" i="145"/>
  <c r="J467" i="145"/>
  <c r="U467" i="145" s="1"/>
  <c r="I467" i="145"/>
  <c r="J466" i="145"/>
  <c r="U466" i="145" s="1"/>
  <c r="I466" i="145"/>
  <c r="J465" i="145"/>
  <c r="U465" i="145" s="1"/>
  <c r="I465" i="145"/>
  <c r="J464" i="145"/>
  <c r="U464" i="145" s="1"/>
  <c r="I464" i="145"/>
  <c r="J463" i="145"/>
  <c r="U463" i="145" s="1"/>
  <c r="I463" i="145"/>
  <c r="J462" i="145"/>
  <c r="U462" i="145" s="1"/>
  <c r="I462" i="145"/>
  <c r="J461" i="145"/>
  <c r="U461" i="145" s="1"/>
  <c r="I461" i="145"/>
  <c r="J460" i="145"/>
  <c r="U460" i="145" s="1"/>
  <c r="I460" i="145"/>
  <c r="J459" i="145"/>
  <c r="U459" i="145" s="1"/>
  <c r="I459" i="145"/>
  <c r="J458" i="145"/>
  <c r="U458" i="145" s="1"/>
  <c r="I458" i="145"/>
  <c r="J457" i="145"/>
  <c r="U457" i="145" s="1"/>
  <c r="I457" i="145"/>
  <c r="J456" i="145"/>
  <c r="U456" i="145" s="1"/>
  <c r="I456" i="145"/>
  <c r="J455" i="145"/>
  <c r="U455" i="145" s="1"/>
  <c r="I455" i="145"/>
  <c r="J454" i="145"/>
  <c r="U454" i="145" s="1"/>
  <c r="I454" i="145"/>
  <c r="J453" i="145"/>
  <c r="U453" i="145" s="1"/>
  <c r="I453" i="145"/>
  <c r="J452" i="145"/>
  <c r="U452" i="145" s="1"/>
  <c r="I452" i="145"/>
  <c r="J451" i="145"/>
  <c r="U451" i="145" s="1"/>
  <c r="I451" i="145"/>
  <c r="R450" i="145"/>
  <c r="Q450" i="145"/>
  <c r="N450" i="145"/>
  <c r="J450" i="145"/>
  <c r="U450" i="145" s="1"/>
  <c r="I450" i="145"/>
  <c r="R449" i="145"/>
  <c r="Q449" i="145"/>
  <c r="N449" i="145"/>
  <c r="J449" i="145"/>
  <c r="U449" i="145" s="1"/>
  <c r="I449" i="145"/>
  <c r="R448" i="145"/>
  <c r="Q448" i="145"/>
  <c r="N448" i="145"/>
  <c r="J448" i="145"/>
  <c r="U448" i="145" s="1"/>
  <c r="I448" i="145"/>
  <c r="R447" i="145"/>
  <c r="Q447" i="145"/>
  <c r="N447" i="145"/>
  <c r="J447" i="145"/>
  <c r="U447" i="145" s="1"/>
  <c r="I447" i="145"/>
  <c r="R446" i="145"/>
  <c r="Q446" i="145"/>
  <c r="N446" i="145"/>
  <c r="J446" i="145"/>
  <c r="U446" i="145" s="1"/>
  <c r="I446" i="145"/>
  <c r="R445" i="145"/>
  <c r="Q445" i="145"/>
  <c r="N445" i="145"/>
  <c r="J445" i="145"/>
  <c r="U445" i="145" s="1"/>
  <c r="I445" i="145"/>
  <c r="R444" i="145"/>
  <c r="Q444" i="145"/>
  <c r="N444" i="145"/>
  <c r="J444" i="145"/>
  <c r="U444" i="145" s="1"/>
  <c r="I444" i="145"/>
  <c r="R443" i="145"/>
  <c r="Q443" i="145"/>
  <c r="N443" i="145"/>
  <c r="J443" i="145"/>
  <c r="U443" i="145" s="1"/>
  <c r="I443" i="145"/>
  <c r="R442" i="145"/>
  <c r="Q442" i="145"/>
  <c r="N442" i="145"/>
  <c r="J442" i="145"/>
  <c r="U442" i="145" s="1"/>
  <c r="I442" i="145"/>
  <c r="R441" i="145"/>
  <c r="Q441" i="145"/>
  <c r="N441" i="145"/>
  <c r="J441" i="145"/>
  <c r="U441" i="145" s="1"/>
  <c r="I441" i="145"/>
  <c r="R440" i="145"/>
  <c r="Q440" i="145"/>
  <c r="N440" i="145"/>
  <c r="J440" i="145"/>
  <c r="U440" i="145" s="1"/>
  <c r="I440" i="145"/>
  <c r="R439" i="145"/>
  <c r="Q439" i="145"/>
  <c r="N439" i="145"/>
  <c r="J439" i="145"/>
  <c r="U439" i="145" s="1"/>
  <c r="I439" i="145"/>
  <c r="R438" i="145"/>
  <c r="Q438" i="145"/>
  <c r="N438" i="145"/>
  <c r="J438" i="145"/>
  <c r="U438" i="145" s="1"/>
  <c r="I438" i="145"/>
  <c r="R437" i="145"/>
  <c r="Q437" i="145"/>
  <c r="N437" i="145"/>
  <c r="J437" i="145"/>
  <c r="U437" i="145" s="1"/>
  <c r="I437" i="145"/>
  <c r="R436" i="145"/>
  <c r="Q436" i="145"/>
  <c r="N436" i="145"/>
  <c r="J436" i="145"/>
  <c r="U436" i="145" s="1"/>
  <c r="I436" i="145"/>
  <c r="R435" i="145"/>
  <c r="Q435" i="145"/>
  <c r="N435" i="145"/>
  <c r="J435" i="145"/>
  <c r="U435" i="145" s="1"/>
  <c r="I435" i="145"/>
  <c r="R434" i="145"/>
  <c r="Q434" i="145"/>
  <c r="N434" i="145"/>
  <c r="J434" i="145"/>
  <c r="U434" i="145" s="1"/>
  <c r="I434" i="145"/>
  <c r="R433" i="145"/>
  <c r="Q433" i="145"/>
  <c r="N433" i="145"/>
  <c r="J433" i="145"/>
  <c r="U433" i="145" s="1"/>
  <c r="I433" i="145"/>
  <c r="R432" i="145"/>
  <c r="Q432" i="145"/>
  <c r="N432" i="145"/>
  <c r="J432" i="145"/>
  <c r="U432" i="145" s="1"/>
  <c r="I432" i="145"/>
  <c r="R431" i="145"/>
  <c r="Q431" i="145"/>
  <c r="N431" i="145"/>
  <c r="J431" i="145"/>
  <c r="U431" i="145" s="1"/>
  <c r="I431" i="145"/>
  <c r="R430" i="145"/>
  <c r="Q430" i="145"/>
  <c r="N430" i="145"/>
  <c r="J430" i="145"/>
  <c r="U430" i="145" s="1"/>
  <c r="I430" i="145"/>
  <c r="R429" i="145"/>
  <c r="Q429" i="145"/>
  <c r="N429" i="145"/>
  <c r="J429" i="145"/>
  <c r="U429" i="145" s="1"/>
  <c r="I429" i="145"/>
  <c r="R428" i="145"/>
  <c r="Q428" i="145"/>
  <c r="N428" i="145"/>
  <c r="J428" i="145"/>
  <c r="U428" i="145" s="1"/>
  <c r="I428" i="145"/>
  <c r="J427" i="145"/>
  <c r="U427" i="145" s="1"/>
  <c r="I427" i="145"/>
  <c r="J426" i="145"/>
  <c r="U426" i="145" s="1"/>
  <c r="I426" i="145"/>
  <c r="R425" i="145"/>
  <c r="Q425" i="145"/>
  <c r="N425" i="145"/>
  <c r="J425" i="145"/>
  <c r="U425" i="145" s="1"/>
  <c r="I425" i="145"/>
  <c r="R424" i="145"/>
  <c r="Q424" i="145"/>
  <c r="N424" i="145"/>
  <c r="J424" i="145"/>
  <c r="U424" i="145" s="1"/>
  <c r="I424" i="145"/>
  <c r="R423" i="145"/>
  <c r="Q423" i="145"/>
  <c r="N423" i="145"/>
  <c r="J423" i="145"/>
  <c r="U423" i="145" s="1"/>
  <c r="I423" i="145"/>
  <c r="R422" i="145"/>
  <c r="Q422" i="145"/>
  <c r="N422" i="145"/>
  <c r="J422" i="145"/>
  <c r="U422" i="145" s="1"/>
  <c r="I422" i="145"/>
  <c r="R421" i="145"/>
  <c r="Q421" i="145"/>
  <c r="N421" i="145"/>
  <c r="J421" i="145"/>
  <c r="U421" i="145" s="1"/>
  <c r="I421" i="145"/>
  <c r="R420" i="145"/>
  <c r="Q420" i="145"/>
  <c r="N420" i="145"/>
  <c r="J420" i="145"/>
  <c r="U420" i="145" s="1"/>
  <c r="I420" i="145"/>
  <c r="R419" i="145"/>
  <c r="Q419" i="145"/>
  <c r="N419" i="145"/>
  <c r="J419" i="145"/>
  <c r="U419" i="145" s="1"/>
  <c r="I419" i="145"/>
  <c r="R418" i="145"/>
  <c r="Q418" i="145"/>
  <c r="N418" i="145"/>
  <c r="J418" i="145"/>
  <c r="U418" i="145" s="1"/>
  <c r="I418" i="145"/>
  <c r="R417" i="145"/>
  <c r="Q417" i="145"/>
  <c r="N417" i="145"/>
  <c r="J417" i="145"/>
  <c r="U417" i="145" s="1"/>
  <c r="I417" i="145"/>
  <c r="R416" i="145"/>
  <c r="Q416" i="145"/>
  <c r="N416" i="145"/>
  <c r="J416" i="145"/>
  <c r="U416" i="145" s="1"/>
  <c r="I416" i="145"/>
  <c r="R415" i="145"/>
  <c r="Q415" i="145"/>
  <c r="N415" i="145"/>
  <c r="J415" i="145"/>
  <c r="U415" i="145" s="1"/>
  <c r="I415" i="145"/>
  <c r="R414" i="145"/>
  <c r="Q414" i="145"/>
  <c r="N414" i="145"/>
  <c r="J414" i="145"/>
  <c r="U414" i="145" s="1"/>
  <c r="I414" i="145"/>
  <c r="R413" i="145"/>
  <c r="Q413" i="145"/>
  <c r="N413" i="145"/>
  <c r="J413" i="145"/>
  <c r="U413" i="145" s="1"/>
  <c r="I413" i="145"/>
  <c r="R412" i="145"/>
  <c r="Q412" i="145"/>
  <c r="N412" i="145"/>
  <c r="J412" i="145"/>
  <c r="U412" i="145" s="1"/>
  <c r="I412" i="145"/>
  <c r="R411" i="145"/>
  <c r="Q411" i="145"/>
  <c r="N411" i="145"/>
  <c r="J411" i="145"/>
  <c r="U411" i="145" s="1"/>
  <c r="I411" i="145"/>
  <c r="R410" i="145"/>
  <c r="Q410" i="145"/>
  <c r="N410" i="145"/>
  <c r="J410" i="145"/>
  <c r="U410" i="145" s="1"/>
  <c r="I410" i="145"/>
  <c r="R409" i="145"/>
  <c r="Q409" i="145"/>
  <c r="N409" i="145"/>
  <c r="J409" i="145"/>
  <c r="U409" i="145" s="1"/>
  <c r="I409" i="145"/>
  <c r="R408" i="145"/>
  <c r="Q408" i="145"/>
  <c r="N408" i="145"/>
  <c r="J408" i="145"/>
  <c r="U408" i="145" s="1"/>
  <c r="I408" i="145"/>
  <c r="R407" i="145"/>
  <c r="Q407" i="145"/>
  <c r="N407" i="145"/>
  <c r="J407" i="145"/>
  <c r="U407" i="145" s="1"/>
  <c r="I407" i="145"/>
  <c r="R406" i="145"/>
  <c r="Q406" i="145"/>
  <c r="N406" i="145"/>
  <c r="J406" i="145"/>
  <c r="U406" i="145" s="1"/>
  <c r="I406" i="145"/>
  <c r="R405" i="145"/>
  <c r="Q405" i="145"/>
  <c r="N405" i="145"/>
  <c r="J405" i="145"/>
  <c r="U405" i="145" s="1"/>
  <c r="I405" i="145"/>
  <c r="R404" i="145"/>
  <c r="Q404" i="145"/>
  <c r="N404" i="145"/>
  <c r="J404" i="145"/>
  <c r="U404" i="145" s="1"/>
  <c r="I404" i="145"/>
  <c r="R403" i="145"/>
  <c r="Q403" i="145"/>
  <c r="N403" i="145"/>
  <c r="K403" i="145"/>
  <c r="J403" i="145"/>
  <c r="U403" i="145" s="1"/>
  <c r="I403" i="145"/>
  <c r="J402" i="145"/>
  <c r="U402" i="145" s="1"/>
  <c r="I402" i="145"/>
  <c r="J401" i="145"/>
  <c r="U401" i="145" s="1"/>
  <c r="I401" i="145"/>
  <c r="J400" i="145"/>
  <c r="U400" i="145" s="1"/>
  <c r="I400" i="145"/>
  <c r="J399" i="145"/>
  <c r="U399" i="145" s="1"/>
  <c r="I399" i="145"/>
  <c r="J398" i="145"/>
  <c r="U398" i="145" s="1"/>
  <c r="I398" i="145"/>
  <c r="J397" i="145"/>
  <c r="U397" i="145" s="1"/>
  <c r="I397" i="145"/>
  <c r="J396" i="145"/>
  <c r="U396" i="145" s="1"/>
  <c r="I396" i="145"/>
  <c r="J395" i="145"/>
  <c r="U395" i="145" s="1"/>
  <c r="I395" i="145"/>
  <c r="J394" i="145"/>
  <c r="U394" i="145" s="1"/>
  <c r="I394" i="145"/>
  <c r="J393" i="145"/>
  <c r="U393" i="145" s="1"/>
  <c r="I393" i="145"/>
  <c r="J392" i="145"/>
  <c r="U392" i="145" s="1"/>
  <c r="I392" i="145"/>
  <c r="J391" i="145"/>
  <c r="U391" i="145" s="1"/>
  <c r="I391" i="145"/>
  <c r="J390" i="145"/>
  <c r="U390" i="145" s="1"/>
  <c r="I390" i="145"/>
  <c r="J389" i="145"/>
  <c r="U389" i="145" s="1"/>
  <c r="I389" i="145"/>
  <c r="J388" i="145"/>
  <c r="U388" i="145" s="1"/>
  <c r="I388" i="145"/>
  <c r="J387" i="145"/>
  <c r="U387" i="145" s="1"/>
  <c r="I387" i="145"/>
  <c r="J386" i="145"/>
  <c r="U386" i="145" s="1"/>
  <c r="I386" i="145"/>
  <c r="J385" i="145"/>
  <c r="U385" i="145" s="1"/>
  <c r="I385" i="145"/>
  <c r="J384" i="145"/>
  <c r="U384" i="145" s="1"/>
  <c r="I384" i="145"/>
  <c r="J383" i="145"/>
  <c r="U383" i="145" s="1"/>
  <c r="I383" i="145"/>
  <c r="J382" i="145"/>
  <c r="U382" i="145" s="1"/>
  <c r="I382" i="145"/>
  <c r="J381" i="145"/>
  <c r="U381" i="145" s="1"/>
  <c r="I381" i="145"/>
  <c r="J380" i="145"/>
  <c r="U380" i="145" s="1"/>
  <c r="I380" i="145"/>
  <c r="J379" i="145"/>
  <c r="U379" i="145" s="1"/>
  <c r="I379" i="145"/>
  <c r="J378" i="145"/>
  <c r="U378" i="145" s="1"/>
  <c r="I378" i="145"/>
  <c r="J377" i="145"/>
  <c r="U377" i="145" s="1"/>
  <c r="I377" i="145"/>
  <c r="J376" i="145"/>
  <c r="U376" i="145" s="1"/>
  <c r="I376" i="145"/>
  <c r="R375" i="145"/>
  <c r="Q375" i="145"/>
  <c r="N375" i="145"/>
  <c r="J375" i="145"/>
  <c r="U375" i="145" s="1"/>
  <c r="I375" i="145"/>
  <c r="R374" i="145"/>
  <c r="Q374" i="145"/>
  <c r="N374" i="145"/>
  <c r="J374" i="145"/>
  <c r="U374" i="145" s="1"/>
  <c r="I374" i="145"/>
  <c r="R373" i="145"/>
  <c r="Q373" i="145"/>
  <c r="N373" i="145"/>
  <c r="J373" i="145"/>
  <c r="U373" i="145" s="1"/>
  <c r="I373" i="145"/>
  <c r="R372" i="145"/>
  <c r="Q372" i="145"/>
  <c r="N372" i="145"/>
  <c r="J372" i="145"/>
  <c r="U372" i="145" s="1"/>
  <c r="I372" i="145"/>
  <c r="R371" i="145"/>
  <c r="Q371" i="145"/>
  <c r="N371" i="145"/>
  <c r="J371" i="145"/>
  <c r="U371" i="145" s="1"/>
  <c r="I371" i="145"/>
  <c r="R370" i="145"/>
  <c r="Q370" i="145"/>
  <c r="N370" i="145"/>
  <c r="J370" i="145"/>
  <c r="U370" i="145" s="1"/>
  <c r="I370" i="145"/>
  <c r="R369" i="145"/>
  <c r="Q369" i="145"/>
  <c r="N369" i="145"/>
  <c r="J369" i="145"/>
  <c r="U369" i="145" s="1"/>
  <c r="I369" i="145"/>
  <c r="R368" i="145"/>
  <c r="Q368" i="145"/>
  <c r="N368" i="145"/>
  <c r="J368" i="145"/>
  <c r="U368" i="145" s="1"/>
  <c r="I368" i="145"/>
  <c r="R367" i="145"/>
  <c r="Q367" i="145"/>
  <c r="N367" i="145"/>
  <c r="J367" i="145"/>
  <c r="U367" i="145" s="1"/>
  <c r="I367" i="145"/>
  <c r="R366" i="145"/>
  <c r="Q366" i="145"/>
  <c r="N366" i="145"/>
  <c r="J366" i="145"/>
  <c r="U366" i="145" s="1"/>
  <c r="I366" i="145"/>
  <c r="R365" i="145"/>
  <c r="Q365" i="145"/>
  <c r="N365" i="145"/>
  <c r="J365" i="145"/>
  <c r="U365" i="145" s="1"/>
  <c r="I365" i="145"/>
  <c r="R364" i="145"/>
  <c r="Q364" i="145"/>
  <c r="N364" i="145"/>
  <c r="J364" i="145"/>
  <c r="U364" i="145" s="1"/>
  <c r="I364" i="145"/>
  <c r="R363" i="145"/>
  <c r="Q363" i="145"/>
  <c r="N363" i="145"/>
  <c r="J363" i="145"/>
  <c r="U363" i="145" s="1"/>
  <c r="I363" i="145"/>
  <c r="R362" i="145"/>
  <c r="Q362" i="145"/>
  <c r="N362" i="145"/>
  <c r="J362" i="145"/>
  <c r="U362" i="145" s="1"/>
  <c r="I362" i="145"/>
  <c r="R361" i="145"/>
  <c r="Q361" i="145"/>
  <c r="N361" i="145"/>
  <c r="J361" i="145"/>
  <c r="U361" i="145" s="1"/>
  <c r="I361" i="145"/>
  <c r="R360" i="145"/>
  <c r="Q360" i="145"/>
  <c r="N360" i="145"/>
  <c r="J360" i="145"/>
  <c r="U360" i="145" s="1"/>
  <c r="I360" i="145"/>
  <c r="R359" i="145"/>
  <c r="Q359" i="145"/>
  <c r="N359" i="145"/>
  <c r="J359" i="145"/>
  <c r="U359" i="145" s="1"/>
  <c r="I359" i="145"/>
  <c r="R358" i="145"/>
  <c r="Q358" i="145"/>
  <c r="N358" i="145"/>
  <c r="J358" i="145"/>
  <c r="U358" i="145" s="1"/>
  <c r="I358" i="145"/>
  <c r="R357" i="145"/>
  <c r="Q357" i="145"/>
  <c r="N357" i="145"/>
  <c r="J357" i="145"/>
  <c r="U357" i="145" s="1"/>
  <c r="I357" i="145"/>
  <c r="R356" i="145"/>
  <c r="Q356" i="145"/>
  <c r="N356" i="145"/>
  <c r="J356" i="145"/>
  <c r="U356" i="145" s="1"/>
  <c r="I356" i="145"/>
  <c r="R355" i="145"/>
  <c r="Q355" i="145"/>
  <c r="N355" i="145"/>
  <c r="J355" i="145"/>
  <c r="U355" i="145" s="1"/>
  <c r="I355" i="145"/>
  <c r="R354" i="145"/>
  <c r="Q354" i="145"/>
  <c r="N354" i="145"/>
  <c r="J354" i="145"/>
  <c r="U354" i="145" s="1"/>
  <c r="I354" i="145"/>
  <c r="R353" i="145"/>
  <c r="Q353" i="145"/>
  <c r="N353" i="145"/>
  <c r="J353" i="145"/>
  <c r="U353" i="145" s="1"/>
  <c r="I353" i="145"/>
  <c r="J352" i="145"/>
  <c r="U352" i="145" s="1"/>
  <c r="I352" i="145"/>
  <c r="J351" i="145"/>
  <c r="U351" i="145" s="1"/>
  <c r="I351" i="145"/>
  <c r="R350" i="145"/>
  <c r="Q350" i="145"/>
  <c r="N350" i="145"/>
  <c r="J350" i="145"/>
  <c r="U350" i="145" s="1"/>
  <c r="I350" i="145"/>
  <c r="R349" i="145"/>
  <c r="Q349" i="145"/>
  <c r="N349" i="145"/>
  <c r="J349" i="145"/>
  <c r="U349" i="145" s="1"/>
  <c r="I349" i="145"/>
  <c r="R348" i="145"/>
  <c r="Q348" i="145"/>
  <c r="N348" i="145"/>
  <c r="J348" i="145"/>
  <c r="U348" i="145" s="1"/>
  <c r="I348" i="145"/>
  <c r="R347" i="145"/>
  <c r="Q347" i="145"/>
  <c r="N347" i="145"/>
  <c r="J347" i="145"/>
  <c r="U347" i="145" s="1"/>
  <c r="I347" i="145"/>
  <c r="R346" i="145"/>
  <c r="Q346" i="145"/>
  <c r="N346" i="145"/>
  <c r="J346" i="145"/>
  <c r="U346" i="145" s="1"/>
  <c r="I346" i="145"/>
  <c r="R345" i="145"/>
  <c r="Q345" i="145"/>
  <c r="N345" i="145"/>
  <c r="J345" i="145"/>
  <c r="U345" i="145" s="1"/>
  <c r="I345" i="145"/>
  <c r="R344" i="145"/>
  <c r="Q344" i="145"/>
  <c r="N344" i="145"/>
  <c r="J344" i="145"/>
  <c r="U344" i="145" s="1"/>
  <c r="I344" i="145"/>
  <c r="R343" i="145"/>
  <c r="Q343" i="145"/>
  <c r="N343" i="145"/>
  <c r="J343" i="145"/>
  <c r="U343" i="145" s="1"/>
  <c r="I343" i="145"/>
  <c r="R342" i="145"/>
  <c r="Q342" i="145"/>
  <c r="N342" i="145"/>
  <c r="J342" i="145"/>
  <c r="U342" i="145" s="1"/>
  <c r="I342" i="145"/>
  <c r="R341" i="145"/>
  <c r="Q341" i="145"/>
  <c r="N341" i="145"/>
  <c r="J341" i="145"/>
  <c r="U341" i="145" s="1"/>
  <c r="I341" i="145"/>
  <c r="R340" i="145"/>
  <c r="Q340" i="145"/>
  <c r="N340" i="145"/>
  <c r="J340" i="145"/>
  <c r="U340" i="145" s="1"/>
  <c r="I340" i="145"/>
  <c r="R339" i="145"/>
  <c r="Q339" i="145"/>
  <c r="N339" i="145"/>
  <c r="J339" i="145"/>
  <c r="U339" i="145" s="1"/>
  <c r="I339" i="145"/>
  <c r="R338" i="145"/>
  <c r="Q338" i="145"/>
  <c r="N338" i="145"/>
  <c r="J338" i="145"/>
  <c r="U338" i="145" s="1"/>
  <c r="I338" i="145"/>
  <c r="R337" i="145"/>
  <c r="Q337" i="145"/>
  <c r="N337" i="145"/>
  <c r="J337" i="145"/>
  <c r="U337" i="145" s="1"/>
  <c r="I337" i="145"/>
  <c r="R336" i="145"/>
  <c r="Q336" i="145"/>
  <c r="N336" i="145"/>
  <c r="J336" i="145"/>
  <c r="U336" i="145" s="1"/>
  <c r="I336" i="145"/>
  <c r="R335" i="145"/>
  <c r="Q335" i="145"/>
  <c r="N335" i="145"/>
  <c r="J335" i="145"/>
  <c r="U335" i="145" s="1"/>
  <c r="I335" i="145"/>
  <c r="R334" i="145"/>
  <c r="Q334" i="145"/>
  <c r="N334" i="145"/>
  <c r="J334" i="145"/>
  <c r="U334" i="145" s="1"/>
  <c r="I334" i="145"/>
  <c r="R333" i="145"/>
  <c r="Q333" i="145"/>
  <c r="N333" i="145"/>
  <c r="J333" i="145"/>
  <c r="U333" i="145" s="1"/>
  <c r="I333" i="145"/>
  <c r="R332" i="145"/>
  <c r="Q332" i="145"/>
  <c r="N332" i="145"/>
  <c r="J332" i="145"/>
  <c r="U332" i="145" s="1"/>
  <c r="I332" i="145"/>
  <c r="R331" i="145"/>
  <c r="Q331" i="145"/>
  <c r="N331" i="145"/>
  <c r="J331" i="145"/>
  <c r="U331" i="145" s="1"/>
  <c r="I331" i="145"/>
  <c r="R330" i="145"/>
  <c r="Q330" i="145"/>
  <c r="N330" i="145"/>
  <c r="J330" i="145"/>
  <c r="U330" i="145" s="1"/>
  <c r="I330" i="145"/>
  <c r="R329" i="145"/>
  <c r="Q329" i="145"/>
  <c r="N329" i="145"/>
  <c r="J329" i="145"/>
  <c r="U329" i="145" s="1"/>
  <c r="I329" i="145"/>
  <c r="R328" i="145"/>
  <c r="Q328" i="145"/>
  <c r="N328" i="145"/>
  <c r="K328" i="145"/>
  <c r="J328" i="145"/>
  <c r="U328" i="145" s="1"/>
  <c r="I328" i="145"/>
  <c r="J327" i="145"/>
  <c r="U327" i="145" s="1"/>
  <c r="I327" i="145"/>
  <c r="J326" i="145"/>
  <c r="U326" i="145" s="1"/>
  <c r="I326" i="145"/>
  <c r="J325" i="145"/>
  <c r="U325" i="145" s="1"/>
  <c r="I325" i="145"/>
  <c r="J324" i="145"/>
  <c r="U324" i="145" s="1"/>
  <c r="I324" i="145"/>
  <c r="J323" i="145"/>
  <c r="U323" i="145" s="1"/>
  <c r="I323" i="145"/>
  <c r="J322" i="145"/>
  <c r="U322" i="145" s="1"/>
  <c r="I322" i="145"/>
  <c r="J321" i="145"/>
  <c r="U321" i="145" s="1"/>
  <c r="I321" i="145"/>
  <c r="J320" i="145"/>
  <c r="U320" i="145" s="1"/>
  <c r="I320" i="145"/>
  <c r="J319" i="145"/>
  <c r="U319" i="145" s="1"/>
  <c r="I319" i="145"/>
  <c r="J318" i="145"/>
  <c r="U318" i="145" s="1"/>
  <c r="I318" i="145"/>
  <c r="J317" i="145"/>
  <c r="U317" i="145" s="1"/>
  <c r="I317" i="145"/>
  <c r="J316" i="145"/>
  <c r="U316" i="145" s="1"/>
  <c r="I316" i="145"/>
  <c r="J315" i="145"/>
  <c r="U315" i="145" s="1"/>
  <c r="I315" i="145"/>
  <c r="J314" i="145"/>
  <c r="U314" i="145" s="1"/>
  <c r="I314" i="145"/>
  <c r="J313" i="145"/>
  <c r="U313" i="145" s="1"/>
  <c r="I313" i="145"/>
  <c r="J312" i="145"/>
  <c r="U312" i="145" s="1"/>
  <c r="I312" i="145"/>
  <c r="J311" i="145"/>
  <c r="U311" i="145" s="1"/>
  <c r="I311" i="145"/>
  <c r="J310" i="145"/>
  <c r="U310" i="145" s="1"/>
  <c r="I310" i="145"/>
  <c r="J309" i="145"/>
  <c r="U309" i="145" s="1"/>
  <c r="I309" i="145"/>
  <c r="J308" i="145"/>
  <c r="U308" i="145" s="1"/>
  <c r="I308" i="145"/>
  <c r="J307" i="145"/>
  <c r="U307" i="145" s="1"/>
  <c r="I307" i="145"/>
  <c r="J306" i="145"/>
  <c r="U306" i="145" s="1"/>
  <c r="I306" i="145"/>
  <c r="J305" i="145"/>
  <c r="U305" i="145" s="1"/>
  <c r="I305" i="145"/>
  <c r="J304" i="145"/>
  <c r="U304" i="145" s="1"/>
  <c r="I304" i="145"/>
  <c r="J303" i="145"/>
  <c r="U303" i="145" s="1"/>
  <c r="I303" i="145"/>
  <c r="J302" i="145"/>
  <c r="U302" i="145" s="1"/>
  <c r="I302" i="145"/>
  <c r="J301" i="145"/>
  <c r="U301" i="145" s="1"/>
  <c r="I301" i="145"/>
  <c r="R300" i="145"/>
  <c r="Q300" i="145"/>
  <c r="N300" i="145"/>
  <c r="J300" i="145"/>
  <c r="U300" i="145" s="1"/>
  <c r="I300" i="145"/>
  <c r="R299" i="145"/>
  <c r="Q299" i="145"/>
  <c r="N299" i="145"/>
  <c r="J299" i="145"/>
  <c r="U299" i="145" s="1"/>
  <c r="I299" i="145"/>
  <c r="R298" i="145"/>
  <c r="Q298" i="145"/>
  <c r="N298" i="145"/>
  <c r="J298" i="145"/>
  <c r="U298" i="145" s="1"/>
  <c r="I298" i="145"/>
  <c r="R297" i="145"/>
  <c r="Q297" i="145"/>
  <c r="N297" i="145"/>
  <c r="J297" i="145"/>
  <c r="U297" i="145" s="1"/>
  <c r="I297" i="145"/>
  <c r="R296" i="145"/>
  <c r="Q296" i="145"/>
  <c r="N296" i="145"/>
  <c r="J296" i="145"/>
  <c r="U296" i="145" s="1"/>
  <c r="I296" i="145"/>
  <c r="R295" i="145"/>
  <c r="Q295" i="145"/>
  <c r="N295" i="145"/>
  <c r="J295" i="145"/>
  <c r="U295" i="145" s="1"/>
  <c r="I295" i="145"/>
  <c r="R294" i="145"/>
  <c r="Q294" i="145"/>
  <c r="N294" i="145"/>
  <c r="J294" i="145"/>
  <c r="U294" i="145" s="1"/>
  <c r="I294" i="145"/>
  <c r="R293" i="145"/>
  <c r="Q293" i="145"/>
  <c r="N293" i="145"/>
  <c r="J293" i="145"/>
  <c r="U293" i="145" s="1"/>
  <c r="I293" i="145"/>
  <c r="R292" i="145"/>
  <c r="Q292" i="145"/>
  <c r="N292" i="145"/>
  <c r="J292" i="145"/>
  <c r="U292" i="145" s="1"/>
  <c r="I292" i="145"/>
  <c r="R291" i="145"/>
  <c r="Q291" i="145"/>
  <c r="N291" i="145"/>
  <c r="J291" i="145"/>
  <c r="U291" i="145" s="1"/>
  <c r="I291" i="145"/>
  <c r="R290" i="145"/>
  <c r="Q290" i="145"/>
  <c r="N290" i="145"/>
  <c r="J290" i="145"/>
  <c r="U290" i="145" s="1"/>
  <c r="I290" i="145"/>
  <c r="R289" i="145"/>
  <c r="Q289" i="145"/>
  <c r="N289" i="145"/>
  <c r="J289" i="145"/>
  <c r="U289" i="145" s="1"/>
  <c r="I289" i="145"/>
  <c r="R288" i="145"/>
  <c r="Q288" i="145"/>
  <c r="N288" i="145"/>
  <c r="J288" i="145"/>
  <c r="U288" i="145" s="1"/>
  <c r="I288" i="145"/>
  <c r="R287" i="145"/>
  <c r="Q287" i="145"/>
  <c r="N287" i="145"/>
  <c r="J287" i="145"/>
  <c r="U287" i="145" s="1"/>
  <c r="I287" i="145"/>
  <c r="R286" i="145"/>
  <c r="Q286" i="145"/>
  <c r="N286" i="145"/>
  <c r="J286" i="145"/>
  <c r="U286" i="145" s="1"/>
  <c r="I286" i="145"/>
  <c r="R285" i="145"/>
  <c r="Q285" i="145"/>
  <c r="N285" i="145"/>
  <c r="J285" i="145"/>
  <c r="U285" i="145" s="1"/>
  <c r="I285" i="145"/>
  <c r="R284" i="145"/>
  <c r="Q284" i="145"/>
  <c r="N284" i="145"/>
  <c r="J284" i="145"/>
  <c r="U284" i="145" s="1"/>
  <c r="I284" i="145"/>
  <c r="R283" i="145"/>
  <c r="Q283" i="145"/>
  <c r="N283" i="145"/>
  <c r="J283" i="145"/>
  <c r="U283" i="145" s="1"/>
  <c r="I283" i="145"/>
  <c r="R282" i="145"/>
  <c r="Q282" i="145"/>
  <c r="N282" i="145"/>
  <c r="J282" i="145"/>
  <c r="U282" i="145" s="1"/>
  <c r="I282" i="145"/>
  <c r="R281" i="145"/>
  <c r="Q281" i="145"/>
  <c r="N281" i="145"/>
  <c r="J281" i="145"/>
  <c r="U281" i="145" s="1"/>
  <c r="I281" i="145"/>
  <c r="R280" i="145"/>
  <c r="Q280" i="145"/>
  <c r="N280" i="145"/>
  <c r="J280" i="145"/>
  <c r="U280" i="145" s="1"/>
  <c r="I280" i="145"/>
  <c r="R279" i="145"/>
  <c r="Q279" i="145"/>
  <c r="N279" i="145"/>
  <c r="J279" i="145"/>
  <c r="U279" i="145" s="1"/>
  <c r="I279" i="145"/>
  <c r="R278" i="145"/>
  <c r="Q278" i="145"/>
  <c r="N278" i="145"/>
  <c r="J278" i="145"/>
  <c r="U278" i="145" s="1"/>
  <c r="I278" i="145"/>
  <c r="J277" i="145"/>
  <c r="U277" i="145" s="1"/>
  <c r="I277" i="145"/>
  <c r="J276" i="145"/>
  <c r="U276" i="145" s="1"/>
  <c r="I276" i="145"/>
  <c r="R275" i="145"/>
  <c r="Q275" i="145"/>
  <c r="N275" i="145"/>
  <c r="J275" i="145"/>
  <c r="U275" i="145" s="1"/>
  <c r="I275" i="145"/>
  <c r="R274" i="145"/>
  <c r="Q274" i="145"/>
  <c r="N274" i="145"/>
  <c r="J274" i="145"/>
  <c r="U274" i="145" s="1"/>
  <c r="I274" i="145"/>
  <c r="R273" i="145"/>
  <c r="Q273" i="145"/>
  <c r="N273" i="145"/>
  <c r="J273" i="145"/>
  <c r="U273" i="145" s="1"/>
  <c r="I273" i="145"/>
  <c r="R272" i="145"/>
  <c r="Q272" i="145"/>
  <c r="N272" i="145"/>
  <c r="J272" i="145"/>
  <c r="U272" i="145" s="1"/>
  <c r="I272" i="145"/>
  <c r="R271" i="145"/>
  <c r="Q271" i="145"/>
  <c r="N271" i="145"/>
  <c r="J271" i="145"/>
  <c r="U271" i="145" s="1"/>
  <c r="I271" i="145"/>
  <c r="R270" i="145"/>
  <c r="Q270" i="145"/>
  <c r="N270" i="145"/>
  <c r="J270" i="145"/>
  <c r="U270" i="145" s="1"/>
  <c r="I270" i="145"/>
  <c r="R269" i="145"/>
  <c r="Q269" i="145"/>
  <c r="N269" i="145"/>
  <c r="J269" i="145"/>
  <c r="U269" i="145" s="1"/>
  <c r="I269" i="145"/>
  <c r="R268" i="145"/>
  <c r="Q268" i="145"/>
  <c r="N268" i="145"/>
  <c r="J268" i="145"/>
  <c r="U268" i="145" s="1"/>
  <c r="I268" i="145"/>
  <c r="R267" i="145"/>
  <c r="Q267" i="145"/>
  <c r="N267" i="145"/>
  <c r="J267" i="145"/>
  <c r="U267" i="145" s="1"/>
  <c r="I267" i="145"/>
  <c r="R266" i="145"/>
  <c r="Q266" i="145"/>
  <c r="N266" i="145"/>
  <c r="J266" i="145"/>
  <c r="U266" i="145" s="1"/>
  <c r="I266" i="145"/>
  <c r="R265" i="145"/>
  <c r="Q265" i="145"/>
  <c r="N265" i="145"/>
  <c r="J265" i="145"/>
  <c r="U265" i="145" s="1"/>
  <c r="I265" i="145"/>
  <c r="R264" i="145"/>
  <c r="Q264" i="145"/>
  <c r="N264" i="145"/>
  <c r="J264" i="145"/>
  <c r="U264" i="145" s="1"/>
  <c r="I264" i="145"/>
  <c r="R263" i="145"/>
  <c r="Q263" i="145"/>
  <c r="N263" i="145"/>
  <c r="J263" i="145"/>
  <c r="U263" i="145" s="1"/>
  <c r="I263" i="145"/>
  <c r="R262" i="145"/>
  <c r="Q262" i="145"/>
  <c r="N262" i="145"/>
  <c r="J262" i="145"/>
  <c r="U262" i="145" s="1"/>
  <c r="I262" i="145"/>
  <c r="R261" i="145"/>
  <c r="Q261" i="145"/>
  <c r="N261" i="145"/>
  <c r="J261" i="145"/>
  <c r="U261" i="145" s="1"/>
  <c r="I261" i="145"/>
  <c r="R260" i="145"/>
  <c r="Q260" i="145"/>
  <c r="N260" i="145"/>
  <c r="J260" i="145"/>
  <c r="U260" i="145" s="1"/>
  <c r="I260" i="145"/>
  <c r="R259" i="145"/>
  <c r="Q259" i="145"/>
  <c r="N259" i="145"/>
  <c r="J259" i="145"/>
  <c r="U259" i="145" s="1"/>
  <c r="I259" i="145"/>
  <c r="R258" i="145"/>
  <c r="Q258" i="145"/>
  <c r="N258" i="145"/>
  <c r="J258" i="145"/>
  <c r="U258" i="145" s="1"/>
  <c r="I258" i="145"/>
  <c r="R257" i="145"/>
  <c r="Q257" i="145"/>
  <c r="N257" i="145"/>
  <c r="J257" i="145"/>
  <c r="U257" i="145" s="1"/>
  <c r="I257" i="145"/>
  <c r="R256" i="145"/>
  <c r="Q256" i="145"/>
  <c r="N256" i="145"/>
  <c r="J256" i="145"/>
  <c r="U256" i="145" s="1"/>
  <c r="I256" i="145"/>
  <c r="R255" i="145"/>
  <c r="Q255" i="145"/>
  <c r="N255" i="145"/>
  <c r="J255" i="145"/>
  <c r="U255" i="145" s="1"/>
  <c r="I255" i="145"/>
  <c r="R254" i="145"/>
  <c r="Q254" i="145"/>
  <c r="N254" i="145"/>
  <c r="J254" i="145"/>
  <c r="U254" i="145" s="1"/>
  <c r="I254" i="145"/>
  <c r="R253" i="145"/>
  <c r="Q253" i="145"/>
  <c r="N253" i="145"/>
  <c r="K253" i="145"/>
  <c r="J253" i="145"/>
  <c r="U253" i="145" s="1"/>
  <c r="I253" i="145"/>
  <c r="J252" i="145"/>
  <c r="U252" i="145" s="1"/>
  <c r="I252" i="145"/>
  <c r="J251" i="145"/>
  <c r="U251" i="145" s="1"/>
  <c r="I251" i="145"/>
  <c r="J250" i="145"/>
  <c r="U250" i="145" s="1"/>
  <c r="I250" i="145"/>
  <c r="J249" i="145"/>
  <c r="U249" i="145" s="1"/>
  <c r="I249" i="145"/>
  <c r="J248" i="145"/>
  <c r="U248" i="145" s="1"/>
  <c r="I248" i="145"/>
  <c r="J247" i="145"/>
  <c r="U247" i="145" s="1"/>
  <c r="I247" i="145"/>
  <c r="J246" i="145"/>
  <c r="U246" i="145" s="1"/>
  <c r="I246" i="145"/>
  <c r="J245" i="145"/>
  <c r="U245" i="145" s="1"/>
  <c r="I245" i="145"/>
  <c r="J244" i="145"/>
  <c r="U244" i="145" s="1"/>
  <c r="I244" i="145"/>
  <c r="J243" i="145"/>
  <c r="U243" i="145" s="1"/>
  <c r="I243" i="145"/>
  <c r="J242" i="145"/>
  <c r="U242" i="145" s="1"/>
  <c r="I242" i="145"/>
  <c r="J241" i="145"/>
  <c r="U241" i="145" s="1"/>
  <c r="I241" i="145"/>
  <c r="J240" i="145"/>
  <c r="U240" i="145" s="1"/>
  <c r="I240" i="145"/>
  <c r="J239" i="145"/>
  <c r="U239" i="145" s="1"/>
  <c r="I239" i="145"/>
  <c r="J238" i="145"/>
  <c r="U238" i="145" s="1"/>
  <c r="I238" i="145"/>
  <c r="J237" i="145"/>
  <c r="U237" i="145" s="1"/>
  <c r="I237" i="145"/>
  <c r="J236" i="145"/>
  <c r="U236" i="145" s="1"/>
  <c r="I236" i="145"/>
  <c r="J235" i="145"/>
  <c r="U235" i="145" s="1"/>
  <c r="I235" i="145"/>
  <c r="J234" i="145"/>
  <c r="U234" i="145" s="1"/>
  <c r="I234" i="145"/>
  <c r="J233" i="145"/>
  <c r="U233" i="145" s="1"/>
  <c r="I233" i="145"/>
  <c r="J232" i="145"/>
  <c r="U232" i="145" s="1"/>
  <c r="I232" i="145"/>
  <c r="J231" i="145"/>
  <c r="U231" i="145" s="1"/>
  <c r="I231" i="145"/>
  <c r="J230" i="145"/>
  <c r="U230" i="145" s="1"/>
  <c r="I230" i="145"/>
  <c r="J229" i="145"/>
  <c r="U229" i="145" s="1"/>
  <c r="I229" i="145"/>
  <c r="J228" i="145"/>
  <c r="U228" i="145" s="1"/>
  <c r="I228" i="145"/>
  <c r="J227" i="145"/>
  <c r="U227" i="145" s="1"/>
  <c r="I227" i="145"/>
  <c r="J226" i="145"/>
  <c r="U226" i="145" s="1"/>
  <c r="I226" i="145"/>
  <c r="R225" i="145"/>
  <c r="Q225" i="145"/>
  <c r="N225" i="145"/>
  <c r="J225" i="145"/>
  <c r="U225" i="145" s="1"/>
  <c r="I225" i="145"/>
  <c r="R224" i="145"/>
  <c r="Q224" i="145"/>
  <c r="N224" i="145"/>
  <c r="J224" i="145"/>
  <c r="U224" i="145" s="1"/>
  <c r="I224" i="145"/>
  <c r="R223" i="145"/>
  <c r="Q223" i="145"/>
  <c r="N223" i="145"/>
  <c r="J223" i="145"/>
  <c r="U223" i="145" s="1"/>
  <c r="I223" i="145"/>
  <c r="R222" i="145"/>
  <c r="Q222" i="145"/>
  <c r="N222" i="145"/>
  <c r="J222" i="145"/>
  <c r="U222" i="145" s="1"/>
  <c r="I222" i="145"/>
  <c r="R221" i="145"/>
  <c r="Q221" i="145"/>
  <c r="N221" i="145"/>
  <c r="J221" i="145"/>
  <c r="U221" i="145" s="1"/>
  <c r="I221" i="145"/>
  <c r="R220" i="145"/>
  <c r="Q220" i="145"/>
  <c r="N220" i="145"/>
  <c r="J220" i="145"/>
  <c r="U220" i="145" s="1"/>
  <c r="I220" i="145"/>
  <c r="R219" i="145"/>
  <c r="Q219" i="145"/>
  <c r="N219" i="145"/>
  <c r="J219" i="145"/>
  <c r="U219" i="145" s="1"/>
  <c r="I219" i="145"/>
  <c r="R218" i="145"/>
  <c r="Q218" i="145"/>
  <c r="N218" i="145"/>
  <c r="J218" i="145"/>
  <c r="U218" i="145" s="1"/>
  <c r="I218" i="145"/>
  <c r="R217" i="145"/>
  <c r="Q217" i="145"/>
  <c r="N217" i="145"/>
  <c r="J217" i="145"/>
  <c r="U217" i="145" s="1"/>
  <c r="I217" i="145"/>
  <c r="R216" i="145"/>
  <c r="Q216" i="145"/>
  <c r="N216" i="145"/>
  <c r="J216" i="145"/>
  <c r="U216" i="145" s="1"/>
  <c r="I216" i="145"/>
  <c r="R215" i="145"/>
  <c r="Q215" i="145"/>
  <c r="N215" i="145"/>
  <c r="J215" i="145"/>
  <c r="U215" i="145" s="1"/>
  <c r="I215" i="145"/>
  <c r="R214" i="145"/>
  <c r="Q214" i="145"/>
  <c r="N214" i="145"/>
  <c r="J214" i="145"/>
  <c r="U214" i="145" s="1"/>
  <c r="I214" i="145"/>
  <c r="R213" i="145"/>
  <c r="Q213" i="145"/>
  <c r="N213" i="145"/>
  <c r="J213" i="145"/>
  <c r="U213" i="145" s="1"/>
  <c r="I213" i="145"/>
  <c r="R212" i="145"/>
  <c r="Q212" i="145"/>
  <c r="N212" i="145"/>
  <c r="J212" i="145"/>
  <c r="U212" i="145" s="1"/>
  <c r="I212" i="145"/>
  <c r="R211" i="145"/>
  <c r="Q211" i="145"/>
  <c r="N211" i="145"/>
  <c r="J211" i="145"/>
  <c r="U211" i="145" s="1"/>
  <c r="I211" i="145"/>
  <c r="R210" i="145"/>
  <c r="Q210" i="145"/>
  <c r="N210" i="145"/>
  <c r="J210" i="145"/>
  <c r="U210" i="145" s="1"/>
  <c r="I210" i="145"/>
  <c r="R209" i="145"/>
  <c r="Q209" i="145"/>
  <c r="N209" i="145"/>
  <c r="J209" i="145"/>
  <c r="U209" i="145" s="1"/>
  <c r="I209" i="145"/>
  <c r="R208" i="145"/>
  <c r="Q208" i="145"/>
  <c r="N208" i="145"/>
  <c r="J208" i="145"/>
  <c r="U208" i="145" s="1"/>
  <c r="I208" i="145"/>
  <c r="R207" i="145"/>
  <c r="Q207" i="145"/>
  <c r="N207" i="145"/>
  <c r="J207" i="145"/>
  <c r="U207" i="145" s="1"/>
  <c r="I207" i="145"/>
  <c r="R206" i="145"/>
  <c r="Q206" i="145"/>
  <c r="N206" i="145"/>
  <c r="J206" i="145"/>
  <c r="U206" i="145" s="1"/>
  <c r="I206" i="145"/>
  <c r="R205" i="145"/>
  <c r="Q205" i="145"/>
  <c r="N205" i="145"/>
  <c r="J205" i="145"/>
  <c r="U205" i="145" s="1"/>
  <c r="I205" i="145"/>
  <c r="R204" i="145"/>
  <c r="Q204" i="145"/>
  <c r="N204" i="145"/>
  <c r="J204" i="145"/>
  <c r="U204" i="145" s="1"/>
  <c r="I204" i="145"/>
  <c r="R203" i="145"/>
  <c r="Q203" i="145"/>
  <c r="N203" i="145"/>
  <c r="J203" i="145"/>
  <c r="U203" i="145" s="1"/>
  <c r="I203" i="145"/>
  <c r="J202" i="145"/>
  <c r="U202" i="145" s="1"/>
  <c r="I202" i="145"/>
  <c r="J201" i="145"/>
  <c r="U201" i="145" s="1"/>
  <c r="I201" i="145"/>
  <c r="J200" i="145"/>
  <c r="I200" i="145"/>
  <c r="J199" i="145"/>
  <c r="I199" i="145"/>
  <c r="J198" i="145"/>
  <c r="I198" i="145"/>
  <c r="J197" i="145"/>
  <c r="I197" i="145"/>
  <c r="J196" i="145"/>
  <c r="I196" i="145"/>
  <c r="J195" i="145"/>
  <c r="I195" i="145"/>
  <c r="J194" i="145"/>
  <c r="I194" i="145"/>
  <c r="J193" i="145"/>
  <c r="I193" i="145"/>
  <c r="J192" i="145"/>
  <c r="I192" i="145"/>
  <c r="J191" i="145"/>
  <c r="I191" i="145"/>
  <c r="J190" i="145"/>
  <c r="I190" i="145"/>
  <c r="J189" i="145"/>
  <c r="I189" i="145"/>
  <c r="J188" i="145"/>
  <c r="I188" i="145"/>
  <c r="J187" i="145"/>
  <c r="I187" i="145"/>
  <c r="J186" i="145"/>
  <c r="I186" i="145"/>
  <c r="J185" i="145"/>
  <c r="I185" i="145"/>
  <c r="J184" i="145"/>
  <c r="I184" i="145"/>
  <c r="J183" i="145"/>
  <c r="I183" i="145"/>
  <c r="J182" i="145"/>
  <c r="I182" i="145"/>
  <c r="J181" i="145"/>
  <c r="I181" i="145"/>
  <c r="J180" i="145"/>
  <c r="I180" i="145"/>
  <c r="J179" i="145"/>
  <c r="I179" i="145"/>
  <c r="J178" i="145"/>
  <c r="I178" i="145"/>
  <c r="J177" i="145"/>
  <c r="I177" i="145"/>
  <c r="J176" i="145"/>
  <c r="I176" i="145"/>
  <c r="J175" i="145"/>
  <c r="U175" i="145" s="1"/>
  <c r="I175" i="145"/>
  <c r="J174" i="145"/>
  <c r="U174" i="145" s="1"/>
  <c r="I174" i="145"/>
  <c r="J173" i="145"/>
  <c r="U173" i="145" s="1"/>
  <c r="I173" i="145"/>
  <c r="J172" i="145"/>
  <c r="U172" i="145" s="1"/>
  <c r="I172" i="145"/>
  <c r="J171" i="145"/>
  <c r="U171" i="145" s="1"/>
  <c r="I171" i="145"/>
  <c r="J170" i="145"/>
  <c r="U170" i="145" s="1"/>
  <c r="I170" i="145"/>
  <c r="J169" i="145"/>
  <c r="U169" i="145" s="1"/>
  <c r="I169" i="145"/>
  <c r="J168" i="145"/>
  <c r="U168" i="145" s="1"/>
  <c r="I168" i="145"/>
  <c r="J167" i="145"/>
  <c r="U167" i="145" s="1"/>
  <c r="I167" i="145"/>
  <c r="J166" i="145"/>
  <c r="U166" i="145" s="1"/>
  <c r="I166" i="145"/>
  <c r="J165" i="145"/>
  <c r="U165" i="145" s="1"/>
  <c r="I165" i="145"/>
  <c r="J164" i="145"/>
  <c r="U164" i="145" s="1"/>
  <c r="I164" i="145"/>
  <c r="J163" i="145"/>
  <c r="U163" i="145" s="1"/>
  <c r="I163" i="145"/>
  <c r="J162" i="145"/>
  <c r="U162" i="145" s="1"/>
  <c r="I162" i="145"/>
  <c r="J161" i="145"/>
  <c r="U161" i="145" s="1"/>
  <c r="I161" i="145"/>
  <c r="J160" i="145"/>
  <c r="U160" i="145" s="1"/>
  <c r="I160" i="145"/>
  <c r="J159" i="145"/>
  <c r="U159" i="145" s="1"/>
  <c r="I159" i="145"/>
  <c r="J158" i="145"/>
  <c r="U158" i="145" s="1"/>
  <c r="I158" i="145"/>
  <c r="J157" i="145"/>
  <c r="U157" i="145" s="1"/>
  <c r="I157" i="145"/>
  <c r="J156" i="145"/>
  <c r="U156" i="145" s="1"/>
  <c r="I156" i="145"/>
  <c r="J155" i="145"/>
  <c r="U155" i="145" s="1"/>
  <c r="I155" i="145"/>
  <c r="J154" i="145"/>
  <c r="U154" i="145" s="1"/>
  <c r="I154" i="145"/>
  <c r="J153" i="145"/>
  <c r="U153" i="145" s="1"/>
  <c r="I153" i="145"/>
  <c r="J152" i="145"/>
  <c r="U152" i="145" s="1"/>
  <c r="I152" i="145"/>
  <c r="J151" i="145"/>
  <c r="U151" i="145" s="1"/>
  <c r="I151" i="145"/>
  <c r="J150" i="145"/>
  <c r="I150" i="145"/>
  <c r="J149" i="145"/>
  <c r="I149" i="145"/>
  <c r="J148" i="145"/>
  <c r="I148" i="145"/>
  <c r="J147" i="145"/>
  <c r="I147" i="145"/>
  <c r="J146" i="145"/>
  <c r="I146" i="145"/>
  <c r="J145" i="145"/>
  <c r="I145" i="145"/>
  <c r="J144" i="145"/>
  <c r="I144" i="145"/>
  <c r="J143" i="145"/>
  <c r="I143" i="145"/>
  <c r="J142" i="145"/>
  <c r="I142" i="145"/>
  <c r="J141" i="145"/>
  <c r="I141" i="145"/>
  <c r="J140" i="145"/>
  <c r="I140" i="145"/>
  <c r="J139" i="145"/>
  <c r="I139" i="145"/>
  <c r="J138" i="145"/>
  <c r="I138" i="145"/>
  <c r="J137" i="145"/>
  <c r="I137" i="145"/>
  <c r="J136" i="145"/>
  <c r="I136" i="145"/>
  <c r="J135" i="145"/>
  <c r="I135" i="145"/>
  <c r="J134" i="145"/>
  <c r="I134" i="145"/>
  <c r="J133" i="145"/>
  <c r="I133" i="145"/>
  <c r="J132" i="145"/>
  <c r="I132" i="145"/>
  <c r="J131" i="145"/>
  <c r="I131" i="145"/>
  <c r="J130" i="145"/>
  <c r="I130" i="145"/>
  <c r="J129" i="145"/>
  <c r="I129" i="145"/>
  <c r="J128" i="145"/>
  <c r="I128" i="145"/>
  <c r="J127" i="145"/>
  <c r="I127" i="145"/>
  <c r="J126" i="145"/>
  <c r="I126" i="145"/>
  <c r="J125" i="145"/>
  <c r="I125" i="145"/>
  <c r="J124" i="145"/>
  <c r="I124" i="145"/>
  <c r="J123" i="145"/>
  <c r="I123" i="145"/>
  <c r="J122" i="145"/>
  <c r="I122" i="145"/>
  <c r="J121" i="145"/>
  <c r="I121" i="145"/>
  <c r="J120" i="145"/>
  <c r="I120" i="145"/>
  <c r="J119" i="145"/>
  <c r="I119" i="145"/>
  <c r="J118" i="145"/>
  <c r="I118" i="145"/>
  <c r="J117" i="145"/>
  <c r="I117" i="145"/>
  <c r="J116" i="145"/>
  <c r="I116" i="145"/>
  <c r="J115" i="145"/>
  <c r="I115" i="145"/>
  <c r="J114" i="145"/>
  <c r="I114" i="145"/>
  <c r="J113" i="145"/>
  <c r="I113" i="145"/>
  <c r="J112" i="145"/>
  <c r="I112" i="145"/>
  <c r="J111" i="145"/>
  <c r="I111" i="145"/>
  <c r="J110" i="145"/>
  <c r="I110" i="145"/>
  <c r="J109" i="145"/>
  <c r="I109" i="145"/>
  <c r="J108" i="145"/>
  <c r="I108" i="145"/>
  <c r="J107" i="145"/>
  <c r="I107" i="145"/>
  <c r="J106" i="145"/>
  <c r="I106" i="145"/>
  <c r="J105" i="145"/>
  <c r="I105" i="145"/>
  <c r="J104" i="145"/>
  <c r="I104" i="145"/>
  <c r="J103" i="145"/>
  <c r="I103" i="145"/>
  <c r="J102" i="145"/>
  <c r="I102" i="145"/>
  <c r="J101" i="145"/>
  <c r="I101" i="145"/>
  <c r="J100" i="145"/>
  <c r="U100" i="145" s="1"/>
  <c r="I100" i="145"/>
  <c r="J99" i="145"/>
  <c r="U99" i="145" s="1"/>
  <c r="I99" i="145"/>
  <c r="J98" i="145"/>
  <c r="U98" i="145" s="1"/>
  <c r="I98" i="145"/>
  <c r="J97" i="145"/>
  <c r="U97" i="145" s="1"/>
  <c r="I97" i="145"/>
  <c r="J96" i="145"/>
  <c r="U96" i="145" s="1"/>
  <c r="I96" i="145"/>
  <c r="J95" i="145"/>
  <c r="U95" i="145" s="1"/>
  <c r="I95" i="145"/>
  <c r="J94" i="145"/>
  <c r="U94" i="145" s="1"/>
  <c r="I94" i="145"/>
  <c r="J93" i="145"/>
  <c r="U93" i="145" s="1"/>
  <c r="I93" i="145"/>
  <c r="J92" i="145"/>
  <c r="U92" i="145" s="1"/>
  <c r="I92" i="145"/>
  <c r="J91" i="145"/>
  <c r="U91" i="145" s="1"/>
  <c r="I91" i="145"/>
  <c r="J90" i="145"/>
  <c r="U90" i="145" s="1"/>
  <c r="I90" i="145"/>
  <c r="J89" i="145"/>
  <c r="U89" i="145" s="1"/>
  <c r="I89" i="145"/>
  <c r="J88" i="145"/>
  <c r="U88" i="145" s="1"/>
  <c r="I88" i="145"/>
  <c r="J87" i="145"/>
  <c r="U87" i="145" s="1"/>
  <c r="I87" i="145"/>
  <c r="J86" i="145"/>
  <c r="U86" i="145" s="1"/>
  <c r="I86" i="145"/>
  <c r="J85" i="145"/>
  <c r="U85" i="145" s="1"/>
  <c r="I85" i="145"/>
  <c r="J84" i="145"/>
  <c r="U84" i="145" s="1"/>
  <c r="I84" i="145"/>
  <c r="J83" i="145"/>
  <c r="U83" i="145" s="1"/>
  <c r="I83" i="145"/>
  <c r="J82" i="145"/>
  <c r="U82" i="145" s="1"/>
  <c r="I82" i="145"/>
  <c r="J81" i="145"/>
  <c r="U81" i="145" s="1"/>
  <c r="I81" i="145"/>
  <c r="J80" i="145"/>
  <c r="U80" i="145" s="1"/>
  <c r="I80" i="145"/>
  <c r="J79" i="145"/>
  <c r="U79" i="145" s="1"/>
  <c r="I79" i="145"/>
  <c r="J78" i="145"/>
  <c r="U78" i="145" s="1"/>
  <c r="I78" i="145"/>
  <c r="J77" i="145"/>
  <c r="U77" i="145" s="1"/>
  <c r="I77" i="145"/>
  <c r="J76" i="145"/>
  <c r="U76" i="145" s="1"/>
  <c r="I76" i="145"/>
  <c r="J75" i="145"/>
  <c r="J74" i="145"/>
  <c r="J73" i="145"/>
  <c r="J72" i="145"/>
  <c r="J71" i="145"/>
  <c r="J70" i="145"/>
  <c r="J69" i="145"/>
  <c r="J68" i="145"/>
  <c r="J67" i="145"/>
  <c r="J66" i="145"/>
  <c r="J65" i="145"/>
  <c r="J64" i="145"/>
  <c r="J63" i="145"/>
  <c r="J62" i="145"/>
  <c r="J61" i="145"/>
  <c r="J60" i="145"/>
  <c r="J59" i="145"/>
  <c r="J58" i="145"/>
  <c r="J57" i="145"/>
  <c r="J56" i="145"/>
  <c r="J55" i="145"/>
  <c r="J54" i="145"/>
  <c r="J53" i="145"/>
  <c r="J52" i="145"/>
  <c r="J51" i="145"/>
  <c r="J50" i="145"/>
  <c r="I50" i="145"/>
  <c r="J49" i="145"/>
  <c r="I49" i="145"/>
  <c r="J48" i="145"/>
  <c r="I48" i="145"/>
  <c r="J47" i="145"/>
  <c r="I47" i="145"/>
  <c r="J46" i="145"/>
  <c r="I46" i="145"/>
  <c r="J45" i="145"/>
  <c r="I45" i="145"/>
  <c r="J44" i="145"/>
  <c r="I44" i="145"/>
  <c r="J43" i="145"/>
  <c r="I43" i="145"/>
  <c r="J42" i="145"/>
  <c r="I42" i="145"/>
  <c r="J41" i="145"/>
  <c r="I41" i="145"/>
  <c r="J40" i="145"/>
  <c r="I40" i="145"/>
  <c r="J39" i="145"/>
  <c r="I39" i="145"/>
  <c r="J38" i="145"/>
  <c r="I38" i="145"/>
  <c r="J37" i="145"/>
  <c r="I37" i="145"/>
  <c r="J36" i="145"/>
  <c r="I36" i="145"/>
  <c r="J35" i="145"/>
  <c r="I35" i="145"/>
  <c r="J34" i="145"/>
  <c r="I34" i="145"/>
  <c r="J33" i="145"/>
  <c r="I33" i="145"/>
  <c r="J32" i="145"/>
  <c r="I32" i="145"/>
  <c r="J31" i="145"/>
  <c r="I31" i="145"/>
  <c r="J30" i="145"/>
  <c r="I30" i="145"/>
  <c r="J29" i="145"/>
  <c r="I29" i="145"/>
  <c r="J28" i="145"/>
  <c r="I28" i="145"/>
  <c r="J27" i="145"/>
  <c r="I27" i="145"/>
  <c r="J26" i="145"/>
  <c r="I26" i="145"/>
  <c r="J25" i="145"/>
  <c r="U25" i="145" s="1"/>
  <c r="I25" i="145"/>
  <c r="J24" i="145"/>
  <c r="U24" i="145" s="1"/>
  <c r="I24" i="145"/>
  <c r="J23" i="145"/>
  <c r="U23" i="145" s="1"/>
  <c r="I23" i="145"/>
  <c r="J22" i="145"/>
  <c r="U22" i="145" s="1"/>
  <c r="I22" i="145"/>
  <c r="J21" i="145"/>
  <c r="U21" i="145" s="1"/>
  <c r="I21" i="145"/>
  <c r="J20" i="145"/>
  <c r="U20" i="145" s="1"/>
  <c r="I20" i="145"/>
  <c r="J19" i="145"/>
  <c r="U19" i="145" s="1"/>
  <c r="I19" i="145"/>
  <c r="J18" i="145"/>
  <c r="U18" i="145" s="1"/>
  <c r="I18" i="145"/>
  <c r="J17" i="145"/>
  <c r="U17" i="145" s="1"/>
  <c r="I17" i="145"/>
  <c r="J16" i="145"/>
  <c r="U16" i="145" s="1"/>
  <c r="I16" i="145"/>
  <c r="J15" i="145"/>
  <c r="U15" i="145" s="1"/>
  <c r="I15" i="145"/>
  <c r="J14" i="145"/>
  <c r="U14" i="145" s="1"/>
  <c r="I14" i="145"/>
  <c r="J13" i="145"/>
  <c r="U13" i="145" s="1"/>
  <c r="I13" i="145"/>
  <c r="J12" i="145"/>
  <c r="U12" i="145" s="1"/>
  <c r="I12" i="145"/>
  <c r="J11" i="145"/>
  <c r="U11" i="145" s="1"/>
  <c r="I11" i="145"/>
  <c r="J10" i="145"/>
  <c r="U10" i="145" s="1"/>
  <c r="I10" i="145"/>
  <c r="J9" i="145"/>
  <c r="U9" i="145" s="1"/>
  <c r="I9" i="145"/>
  <c r="J8" i="145"/>
  <c r="U8" i="145" s="1"/>
  <c r="I8" i="145"/>
  <c r="J7" i="145"/>
  <c r="U7" i="145" s="1"/>
  <c r="I7" i="145"/>
  <c r="J6" i="145"/>
  <c r="U6" i="145" s="1"/>
  <c r="I6" i="145"/>
  <c r="J5" i="145"/>
  <c r="U5" i="145" s="1"/>
  <c r="I5" i="145"/>
  <c r="J4" i="145"/>
  <c r="U4" i="145" s="1"/>
  <c r="I4" i="145"/>
  <c r="J3" i="145"/>
  <c r="U3" i="145" s="1"/>
  <c r="I3" i="145"/>
  <c r="J2" i="145"/>
  <c r="U2" i="145" s="1"/>
  <c r="I2" i="145"/>
  <c r="J1" i="145"/>
  <c r="U1" i="145" s="1"/>
  <c r="R600" i="142"/>
  <c r="Q600" i="142"/>
  <c r="N600" i="142"/>
  <c r="J600" i="142"/>
  <c r="U600" i="142" s="1"/>
  <c r="I600" i="142"/>
  <c r="R599" i="142"/>
  <c r="Q599" i="142"/>
  <c r="N599" i="142"/>
  <c r="J599" i="142"/>
  <c r="U599" i="142" s="1"/>
  <c r="I599" i="142"/>
  <c r="R598" i="142"/>
  <c r="Q598" i="142"/>
  <c r="N598" i="142"/>
  <c r="J598" i="142"/>
  <c r="U598" i="142" s="1"/>
  <c r="I598" i="142"/>
  <c r="R597" i="142"/>
  <c r="Q597" i="142"/>
  <c r="N597" i="142"/>
  <c r="J597" i="142"/>
  <c r="U597" i="142" s="1"/>
  <c r="I597" i="142"/>
  <c r="R596" i="142"/>
  <c r="Q596" i="142"/>
  <c r="N596" i="142"/>
  <c r="J596" i="142"/>
  <c r="U596" i="142" s="1"/>
  <c r="I596" i="142"/>
  <c r="R595" i="142"/>
  <c r="Q595" i="142"/>
  <c r="N595" i="142"/>
  <c r="J595" i="142"/>
  <c r="U595" i="142" s="1"/>
  <c r="I595" i="142"/>
  <c r="R594" i="142"/>
  <c r="Q594" i="142"/>
  <c r="N594" i="142"/>
  <c r="J594" i="142"/>
  <c r="U594" i="142" s="1"/>
  <c r="I594" i="142"/>
  <c r="R593" i="142"/>
  <c r="Q593" i="142"/>
  <c r="N593" i="142"/>
  <c r="J593" i="142"/>
  <c r="U593" i="142" s="1"/>
  <c r="I593" i="142"/>
  <c r="R592" i="142"/>
  <c r="Q592" i="142"/>
  <c r="N592" i="142"/>
  <c r="J592" i="142"/>
  <c r="U592" i="142" s="1"/>
  <c r="I592" i="142"/>
  <c r="R591" i="142"/>
  <c r="Q591" i="142"/>
  <c r="N591" i="142"/>
  <c r="J591" i="142"/>
  <c r="U591" i="142" s="1"/>
  <c r="I591" i="142"/>
  <c r="R590" i="142"/>
  <c r="Q590" i="142"/>
  <c r="N590" i="142"/>
  <c r="J590" i="142"/>
  <c r="U590" i="142" s="1"/>
  <c r="I590" i="142"/>
  <c r="R589" i="142"/>
  <c r="Q589" i="142"/>
  <c r="N589" i="142"/>
  <c r="J589" i="142"/>
  <c r="U589" i="142" s="1"/>
  <c r="I589" i="142"/>
  <c r="R588" i="142"/>
  <c r="Q588" i="142"/>
  <c r="N588" i="142"/>
  <c r="J588" i="142"/>
  <c r="U588" i="142" s="1"/>
  <c r="I588" i="142"/>
  <c r="R587" i="142"/>
  <c r="Q587" i="142"/>
  <c r="N587" i="142"/>
  <c r="J587" i="142"/>
  <c r="U587" i="142" s="1"/>
  <c r="I587" i="142"/>
  <c r="R586" i="142"/>
  <c r="Q586" i="142"/>
  <c r="N586" i="142"/>
  <c r="J586" i="142"/>
  <c r="U586" i="142" s="1"/>
  <c r="I586" i="142"/>
  <c r="R585" i="142"/>
  <c r="Q585" i="142"/>
  <c r="N585" i="142"/>
  <c r="J585" i="142"/>
  <c r="U585" i="142" s="1"/>
  <c r="I585" i="142"/>
  <c r="R584" i="142"/>
  <c r="Q584" i="142"/>
  <c r="N584" i="142"/>
  <c r="J584" i="142"/>
  <c r="U584" i="142" s="1"/>
  <c r="I584" i="142"/>
  <c r="R583" i="142"/>
  <c r="Q583" i="142"/>
  <c r="N583" i="142"/>
  <c r="J583" i="142"/>
  <c r="U583" i="142" s="1"/>
  <c r="I583" i="142"/>
  <c r="R582" i="142"/>
  <c r="Q582" i="142"/>
  <c r="N582" i="142"/>
  <c r="J582" i="142"/>
  <c r="U582" i="142" s="1"/>
  <c r="I582" i="142"/>
  <c r="R581" i="142"/>
  <c r="Q581" i="142"/>
  <c r="N581" i="142"/>
  <c r="J581" i="142"/>
  <c r="U581" i="142" s="1"/>
  <c r="I581" i="142"/>
  <c r="R580" i="142"/>
  <c r="Q580" i="142"/>
  <c r="N580" i="142"/>
  <c r="J580" i="142"/>
  <c r="U580" i="142" s="1"/>
  <c r="I580" i="142"/>
  <c r="R579" i="142"/>
  <c r="Q579" i="142"/>
  <c r="N579" i="142"/>
  <c r="J579" i="142"/>
  <c r="U579" i="142" s="1"/>
  <c r="I579" i="142"/>
  <c r="R578" i="142"/>
  <c r="Q578" i="142"/>
  <c r="N578" i="142"/>
  <c r="J578" i="142"/>
  <c r="U578" i="142" s="1"/>
  <c r="I578" i="142"/>
  <c r="J577" i="142"/>
  <c r="U577" i="142" s="1"/>
  <c r="I577" i="142"/>
  <c r="J576" i="142"/>
  <c r="U576" i="142" s="1"/>
  <c r="I576" i="142"/>
  <c r="R575" i="142"/>
  <c r="Q575" i="142"/>
  <c r="N575" i="142"/>
  <c r="J575" i="142"/>
  <c r="U575" i="142" s="1"/>
  <c r="I575" i="142"/>
  <c r="R574" i="142"/>
  <c r="Q574" i="142"/>
  <c r="N574" i="142"/>
  <c r="J574" i="142"/>
  <c r="U574" i="142" s="1"/>
  <c r="I574" i="142"/>
  <c r="R573" i="142"/>
  <c r="Q573" i="142"/>
  <c r="N573" i="142"/>
  <c r="J573" i="142"/>
  <c r="U573" i="142" s="1"/>
  <c r="I573" i="142"/>
  <c r="R572" i="142"/>
  <c r="Q572" i="142"/>
  <c r="N572" i="142"/>
  <c r="J572" i="142"/>
  <c r="U572" i="142" s="1"/>
  <c r="I572" i="142"/>
  <c r="R571" i="142"/>
  <c r="Q571" i="142"/>
  <c r="N571" i="142"/>
  <c r="J571" i="142"/>
  <c r="U571" i="142" s="1"/>
  <c r="I571" i="142"/>
  <c r="R570" i="142"/>
  <c r="Q570" i="142"/>
  <c r="N570" i="142"/>
  <c r="J570" i="142"/>
  <c r="U570" i="142" s="1"/>
  <c r="I570" i="142"/>
  <c r="R569" i="142"/>
  <c r="Q569" i="142"/>
  <c r="N569" i="142"/>
  <c r="J569" i="142"/>
  <c r="U569" i="142" s="1"/>
  <c r="I569" i="142"/>
  <c r="R568" i="142"/>
  <c r="Q568" i="142"/>
  <c r="N568" i="142"/>
  <c r="J568" i="142"/>
  <c r="U568" i="142" s="1"/>
  <c r="I568" i="142"/>
  <c r="R567" i="142"/>
  <c r="Q567" i="142"/>
  <c r="N567" i="142"/>
  <c r="J567" i="142"/>
  <c r="U567" i="142" s="1"/>
  <c r="I567" i="142"/>
  <c r="R566" i="142"/>
  <c r="Q566" i="142"/>
  <c r="N566" i="142"/>
  <c r="J566" i="142"/>
  <c r="U566" i="142" s="1"/>
  <c r="I566" i="142"/>
  <c r="R565" i="142"/>
  <c r="Q565" i="142"/>
  <c r="N565" i="142"/>
  <c r="J565" i="142"/>
  <c r="U565" i="142" s="1"/>
  <c r="I565" i="142"/>
  <c r="R564" i="142"/>
  <c r="Q564" i="142"/>
  <c r="N564" i="142"/>
  <c r="J564" i="142"/>
  <c r="U564" i="142" s="1"/>
  <c r="I564" i="142"/>
  <c r="R563" i="142"/>
  <c r="Q563" i="142"/>
  <c r="N563" i="142"/>
  <c r="J563" i="142"/>
  <c r="U563" i="142" s="1"/>
  <c r="I563" i="142"/>
  <c r="R562" i="142"/>
  <c r="Q562" i="142"/>
  <c r="N562" i="142"/>
  <c r="J562" i="142"/>
  <c r="U562" i="142" s="1"/>
  <c r="I562" i="142"/>
  <c r="R561" i="142"/>
  <c r="Q561" i="142"/>
  <c r="N561" i="142"/>
  <c r="J561" i="142"/>
  <c r="U561" i="142" s="1"/>
  <c r="I561" i="142"/>
  <c r="R560" i="142"/>
  <c r="Q560" i="142"/>
  <c r="N560" i="142"/>
  <c r="J560" i="142"/>
  <c r="U560" i="142" s="1"/>
  <c r="I560" i="142"/>
  <c r="R559" i="142"/>
  <c r="Q559" i="142"/>
  <c r="N559" i="142"/>
  <c r="J559" i="142"/>
  <c r="U559" i="142" s="1"/>
  <c r="I559" i="142"/>
  <c r="R558" i="142"/>
  <c r="Q558" i="142"/>
  <c r="N558" i="142"/>
  <c r="J558" i="142"/>
  <c r="U558" i="142" s="1"/>
  <c r="I558" i="142"/>
  <c r="R557" i="142"/>
  <c r="Q557" i="142"/>
  <c r="N557" i="142"/>
  <c r="J557" i="142"/>
  <c r="U557" i="142" s="1"/>
  <c r="I557" i="142"/>
  <c r="R556" i="142"/>
  <c r="Q556" i="142"/>
  <c r="N556" i="142"/>
  <c r="J556" i="142"/>
  <c r="U556" i="142" s="1"/>
  <c r="I556" i="142"/>
  <c r="R555" i="142"/>
  <c r="Q555" i="142"/>
  <c r="N555" i="142"/>
  <c r="J555" i="142"/>
  <c r="U555" i="142" s="1"/>
  <c r="I555" i="142"/>
  <c r="R554" i="142"/>
  <c r="Q554" i="142"/>
  <c r="N554" i="142"/>
  <c r="J554" i="142"/>
  <c r="U554" i="142" s="1"/>
  <c r="I554" i="142"/>
  <c r="R553" i="142"/>
  <c r="Q553" i="142"/>
  <c r="N553" i="142"/>
  <c r="K553" i="142"/>
  <c r="J553" i="142"/>
  <c r="U553" i="142" s="1"/>
  <c r="I553" i="142"/>
  <c r="J552" i="142"/>
  <c r="U552" i="142" s="1"/>
  <c r="I552" i="142"/>
  <c r="J551" i="142"/>
  <c r="U551" i="142" s="1"/>
  <c r="I551" i="142"/>
  <c r="J550" i="142"/>
  <c r="U550" i="142" s="1"/>
  <c r="I550" i="142"/>
  <c r="J549" i="142"/>
  <c r="U549" i="142" s="1"/>
  <c r="I549" i="142"/>
  <c r="J548" i="142"/>
  <c r="U548" i="142" s="1"/>
  <c r="I548" i="142"/>
  <c r="J547" i="142"/>
  <c r="U547" i="142" s="1"/>
  <c r="I547" i="142"/>
  <c r="J546" i="142"/>
  <c r="U546" i="142" s="1"/>
  <c r="I546" i="142"/>
  <c r="J545" i="142"/>
  <c r="U545" i="142" s="1"/>
  <c r="I545" i="142"/>
  <c r="J544" i="142"/>
  <c r="U544" i="142" s="1"/>
  <c r="I544" i="142"/>
  <c r="J543" i="142"/>
  <c r="U543" i="142" s="1"/>
  <c r="I543" i="142"/>
  <c r="J542" i="142"/>
  <c r="U542" i="142" s="1"/>
  <c r="I542" i="142"/>
  <c r="J541" i="142"/>
  <c r="U541" i="142" s="1"/>
  <c r="I541" i="142"/>
  <c r="J540" i="142"/>
  <c r="U540" i="142" s="1"/>
  <c r="I540" i="142"/>
  <c r="J539" i="142"/>
  <c r="U539" i="142" s="1"/>
  <c r="I539" i="142"/>
  <c r="J538" i="142"/>
  <c r="U538" i="142" s="1"/>
  <c r="I538" i="142"/>
  <c r="J537" i="142"/>
  <c r="U537" i="142" s="1"/>
  <c r="I537" i="142"/>
  <c r="J536" i="142"/>
  <c r="U536" i="142" s="1"/>
  <c r="I536" i="142"/>
  <c r="J535" i="142"/>
  <c r="U535" i="142" s="1"/>
  <c r="I535" i="142"/>
  <c r="J534" i="142"/>
  <c r="U534" i="142" s="1"/>
  <c r="I534" i="142"/>
  <c r="J533" i="142"/>
  <c r="U533" i="142" s="1"/>
  <c r="I533" i="142"/>
  <c r="J532" i="142"/>
  <c r="U532" i="142" s="1"/>
  <c r="I532" i="142"/>
  <c r="J531" i="142"/>
  <c r="U531" i="142" s="1"/>
  <c r="I531" i="142"/>
  <c r="J530" i="142"/>
  <c r="U530" i="142" s="1"/>
  <c r="I530" i="142"/>
  <c r="J529" i="142"/>
  <c r="U529" i="142" s="1"/>
  <c r="I529" i="142"/>
  <c r="J528" i="142"/>
  <c r="U528" i="142" s="1"/>
  <c r="I528" i="142"/>
  <c r="J527" i="142"/>
  <c r="U527" i="142" s="1"/>
  <c r="I527" i="142"/>
  <c r="J526" i="142"/>
  <c r="U526" i="142" s="1"/>
  <c r="I526" i="142"/>
  <c r="R525" i="142"/>
  <c r="Q525" i="142"/>
  <c r="N525" i="142"/>
  <c r="J525" i="142"/>
  <c r="U525" i="142" s="1"/>
  <c r="I525" i="142"/>
  <c r="R524" i="142"/>
  <c r="Q524" i="142"/>
  <c r="N524" i="142"/>
  <c r="J524" i="142"/>
  <c r="U524" i="142" s="1"/>
  <c r="I524" i="142"/>
  <c r="R523" i="142"/>
  <c r="Q523" i="142"/>
  <c r="N523" i="142"/>
  <c r="J523" i="142"/>
  <c r="U523" i="142" s="1"/>
  <c r="I523" i="142"/>
  <c r="R522" i="142"/>
  <c r="Q522" i="142"/>
  <c r="N522" i="142"/>
  <c r="J522" i="142"/>
  <c r="U522" i="142" s="1"/>
  <c r="I522" i="142"/>
  <c r="R521" i="142"/>
  <c r="Q521" i="142"/>
  <c r="N521" i="142"/>
  <c r="J521" i="142"/>
  <c r="U521" i="142" s="1"/>
  <c r="I521" i="142"/>
  <c r="R520" i="142"/>
  <c r="Q520" i="142"/>
  <c r="N520" i="142"/>
  <c r="J520" i="142"/>
  <c r="U520" i="142" s="1"/>
  <c r="I520" i="142"/>
  <c r="R519" i="142"/>
  <c r="Q519" i="142"/>
  <c r="N519" i="142"/>
  <c r="J519" i="142"/>
  <c r="U519" i="142" s="1"/>
  <c r="I519" i="142"/>
  <c r="R518" i="142"/>
  <c r="Q518" i="142"/>
  <c r="N518" i="142"/>
  <c r="J518" i="142"/>
  <c r="U518" i="142" s="1"/>
  <c r="I518" i="142"/>
  <c r="R517" i="142"/>
  <c r="Q517" i="142"/>
  <c r="N517" i="142"/>
  <c r="J517" i="142"/>
  <c r="U517" i="142" s="1"/>
  <c r="I517" i="142"/>
  <c r="R516" i="142"/>
  <c r="Q516" i="142"/>
  <c r="N516" i="142"/>
  <c r="J516" i="142"/>
  <c r="U516" i="142" s="1"/>
  <c r="I516" i="142"/>
  <c r="R515" i="142"/>
  <c r="Q515" i="142"/>
  <c r="N515" i="142"/>
  <c r="J515" i="142"/>
  <c r="U515" i="142" s="1"/>
  <c r="I515" i="142"/>
  <c r="R514" i="142"/>
  <c r="Q514" i="142"/>
  <c r="N514" i="142"/>
  <c r="J514" i="142"/>
  <c r="U514" i="142" s="1"/>
  <c r="I514" i="142"/>
  <c r="R513" i="142"/>
  <c r="Q513" i="142"/>
  <c r="N513" i="142"/>
  <c r="J513" i="142"/>
  <c r="U513" i="142" s="1"/>
  <c r="I513" i="142"/>
  <c r="R512" i="142"/>
  <c r="Q512" i="142"/>
  <c r="N512" i="142"/>
  <c r="J512" i="142"/>
  <c r="U512" i="142" s="1"/>
  <c r="I512" i="142"/>
  <c r="R511" i="142"/>
  <c r="Q511" i="142"/>
  <c r="N511" i="142"/>
  <c r="J511" i="142"/>
  <c r="U511" i="142" s="1"/>
  <c r="I511" i="142"/>
  <c r="R510" i="142"/>
  <c r="Q510" i="142"/>
  <c r="N510" i="142"/>
  <c r="J510" i="142"/>
  <c r="U510" i="142" s="1"/>
  <c r="I510" i="142"/>
  <c r="R509" i="142"/>
  <c r="Q509" i="142"/>
  <c r="N509" i="142"/>
  <c r="J509" i="142"/>
  <c r="U509" i="142" s="1"/>
  <c r="I509" i="142"/>
  <c r="R508" i="142"/>
  <c r="Q508" i="142"/>
  <c r="N508" i="142"/>
  <c r="J508" i="142"/>
  <c r="U508" i="142" s="1"/>
  <c r="I508" i="142"/>
  <c r="R507" i="142"/>
  <c r="Q507" i="142"/>
  <c r="N507" i="142"/>
  <c r="J507" i="142"/>
  <c r="U507" i="142" s="1"/>
  <c r="I507" i="142"/>
  <c r="R506" i="142"/>
  <c r="Q506" i="142"/>
  <c r="N506" i="142"/>
  <c r="J506" i="142"/>
  <c r="U506" i="142" s="1"/>
  <c r="I506" i="142"/>
  <c r="R505" i="142"/>
  <c r="Q505" i="142"/>
  <c r="N505" i="142"/>
  <c r="J505" i="142"/>
  <c r="U505" i="142" s="1"/>
  <c r="I505" i="142"/>
  <c r="R504" i="142"/>
  <c r="Q504" i="142"/>
  <c r="N504" i="142"/>
  <c r="J504" i="142"/>
  <c r="U504" i="142" s="1"/>
  <c r="I504" i="142"/>
  <c r="R503" i="142"/>
  <c r="Q503" i="142"/>
  <c r="N503" i="142"/>
  <c r="J503" i="142"/>
  <c r="U503" i="142" s="1"/>
  <c r="I503" i="142"/>
  <c r="J502" i="142"/>
  <c r="U502" i="142" s="1"/>
  <c r="I502" i="142"/>
  <c r="J501" i="142"/>
  <c r="U501" i="142" s="1"/>
  <c r="I501" i="142"/>
  <c r="R500" i="142"/>
  <c r="Q500" i="142"/>
  <c r="N500" i="142"/>
  <c r="J500" i="142"/>
  <c r="U500" i="142" s="1"/>
  <c r="I500" i="142"/>
  <c r="R499" i="142"/>
  <c r="Q499" i="142"/>
  <c r="N499" i="142"/>
  <c r="J499" i="142"/>
  <c r="U499" i="142" s="1"/>
  <c r="I499" i="142"/>
  <c r="R498" i="142"/>
  <c r="Q498" i="142"/>
  <c r="N498" i="142"/>
  <c r="J498" i="142"/>
  <c r="U498" i="142" s="1"/>
  <c r="I498" i="142"/>
  <c r="R497" i="142"/>
  <c r="Q497" i="142"/>
  <c r="N497" i="142"/>
  <c r="J497" i="142"/>
  <c r="U497" i="142" s="1"/>
  <c r="I497" i="142"/>
  <c r="R496" i="142"/>
  <c r="Q496" i="142"/>
  <c r="N496" i="142"/>
  <c r="J496" i="142"/>
  <c r="U496" i="142" s="1"/>
  <c r="I496" i="142"/>
  <c r="R495" i="142"/>
  <c r="Q495" i="142"/>
  <c r="N495" i="142"/>
  <c r="J495" i="142"/>
  <c r="U495" i="142" s="1"/>
  <c r="I495" i="142"/>
  <c r="R494" i="142"/>
  <c r="Q494" i="142"/>
  <c r="N494" i="142"/>
  <c r="J494" i="142"/>
  <c r="U494" i="142" s="1"/>
  <c r="I494" i="142"/>
  <c r="R493" i="142"/>
  <c r="Q493" i="142"/>
  <c r="N493" i="142"/>
  <c r="J493" i="142"/>
  <c r="U493" i="142" s="1"/>
  <c r="I493" i="142"/>
  <c r="R492" i="142"/>
  <c r="Q492" i="142"/>
  <c r="N492" i="142"/>
  <c r="J492" i="142"/>
  <c r="U492" i="142" s="1"/>
  <c r="I492" i="142"/>
  <c r="R491" i="142"/>
  <c r="Q491" i="142"/>
  <c r="N491" i="142"/>
  <c r="J491" i="142"/>
  <c r="U491" i="142" s="1"/>
  <c r="I491" i="142"/>
  <c r="R490" i="142"/>
  <c r="Q490" i="142"/>
  <c r="N490" i="142"/>
  <c r="J490" i="142"/>
  <c r="U490" i="142" s="1"/>
  <c r="I490" i="142"/>
  <c r="R489" i="142"/>
  <c r="Q489" i="142"/>
  <c r="N489" i="142"/>
  <c r="J489" i="142"/>
  <c r="U489" i="142" s="1"/>
  <c r="I489" i="142"/>
  <c r="R488" i="142"/>
  <c r="Q488" i="142"/>
  <c r="N488" i="142"/>
  <c r="J488" i="142"/>
  <c r="U488" i="142" s="1"/>
  <c r="I488" i="142"/>
  <c r="R487" i="142"/>
  <c r="Q487" i="142"/>
  <c r="N487" i="142"/>
  <c r="J487" i="142"/>
  <c r="U487" i="142" s="1"/>
  <c r="I487" i="142"/>
  <c r="R486" i="142"/>
  <c r="Q486" i="142"/>
  <c r="N486" i="142"/>
  <c r="J486" i="142"/>
  <c r="U486" i="142" s="1"/>
  <c r="I486" i="142"/>
  <c r="R485" i="142"/>
  <c r="Q485" i="142"/>
  <c r="N485" i="142"/>
  <c r="J485" i="142"/>
  <c r="U485" i="142" s="1"/>
  <c r="I485" i="142"/>
  <c r="R484" i="142"/>
  <c r="Q484" i="142"/>
  <c r="N484" i="142"/>
  <c r="J484" i="142"/>
  <c r="U484" i="142" s="1"/>
  <c r="I484" i="142"/>
  <c r="R483" i="142"/>
  <c r="Q483" i="142"/>
  <c r="N483" i="142"/>
  <c r="J483" i="142"/>
  <c r="U483" i="142" s="1"/>
  <c r="I483" i="142"/>
  <c r="R482" i="142"/>
  <c r="Q482" i="142"/>
  <c r="N482" i="142"/>
  <c r="J482" i="142"/>
  <c r="U482" i="142" s="1"/>
  <c r="I482" i="142"/>
  <c r="R481" i="142"/>
  <c r="Q481" i="142"/>
  <c r="N481" i="142"/>
  <c r="J481" i="142"/>
  <c r="U481" i="142" s="1"/>
  <c r="I481" i="142"/>
  <c r="R480" i="142"/>
  <c r="Q480" i="142"/>
  <c r="N480" i="142"/>
  <c r="J480" i="142"/>
  <c r="U480" i="142" s="1"/>
  <c r="I480" i="142"/>
  <c r="R479" i="142"/>
  <c r="Q479" i="142"/>
  <c r="N479" i="142"/>
  <c r="J479" i="142"/>
  <c r="U479" i="142" s="1"/>
  <c r="I479" i="142"/>
  <c r="R478" i="142"/>
  <c r="Q478" i="142"/>
  <c r="N478" i="142"/>
  <c r="K478" i="142"/>
  <c r="J478" i="142"/>
  <c r="U478" i="142" s="1"/>
  <c r="I478" i="142"/>
  <c r="J477" i="142"/>
  <c r="U477" i="142" s="1"/>
  <c r="I477" i="142"/>
  <c r="J476" i="142"/>
  <c r="U476" i="142" s="1"/>
  <c r="I476" i="142"/>
  <c r="J475" i="142"/>
  <c r="U475" i="142" s="1"/>
  <c r="I475" i="142"/>
  <c r="J474" i="142"/>
  <c r="U474" i="142" s="1"/>
  <c r="I474" i="142"/>
  <c r="J473" i="142"/>
  <c r="U473" i="142" s="1"/>
  <c r="I473" i="142"/>
  <c r="J472" i="142"/>
  <c r="U472" i="142" s="1"/>
  <c r="I472" i="142"/>
  <c r="J471" i="142"/>
  <c r="U471" i="142" s="1"/>
  <c r="I471" i="142"/>
  <c r="J470" i="142"/>
  <c r="U470" i="142" s="1"/>
  <c r="I470" i="142"/>
  <c r="J469" i="142"/>
  <c r="U469" i="142" s="1"/>
  <c r="I469" i="142"/>
  <c r="J468" i="142"/>
  <c r="U468" i="142" s="1"/>
  <c r="I468" i="142"/>
  <c r="J467" i="142"/>
  <c r="U467" i="142" s="1"/>
  <c r="I467" i="142"/>
  <c r="J466" i="142"/>
  <c r="U466" i="142" s="1"/>
  <c r="I466" i="142"/>
  <c r="J465" i="142"/>
  <c r="U465" i="142" s="1"/>
  <c r="I465" i="142"/>
  <c r="J464" i="142"/>
  <c r="U464" i="142" s="1"/>
  <c r="I464" i="142"/>
  <c r="J463" i="142"/>
  <c r="U463" i="142" s="1"/>
  <c r="I463" i="142"/>
  <c r="J462" i="142"/>
  <c r="U462" i="142" s="1"/>
  <c r="I462" i="142"/>
  <c r="J461" i="142"/>
  <c r="U461" i="142" s="1"/>
  <c r="I461" i="142"/>
  <c r="J460" i="142"/>
  <c r="U460" i="142" s="1"/>
  <c r="I460" i="142"/>
  <c r="J459" i="142"/>
  <c r="U459" i="142" s="1"/>
  <c r="I459" i="142"/>
  <c r="J458" i="142"/>
  <c r="U458" i="142" s="1"/>
  <c r="I458" i="142"/>
  <c r="J457" i="142"/>
  <c r="U457" i="142" s="1"/>
  <c r="I457" i="142"/>
  <c r="J456" i="142"/>
  <c r="U456" i="142" s="1"/>
  <c r="I456" i="142"/>
  <c r="J455" i="142"/>
  <c r="U455" i="142" s="1"/>
  <c r="I455" i="142"/>
  <c r="J454" i="142"/>
  <c r="U454" i="142" s="1"/>
  <c r="I454" i="142"/>
  <c r="J453" i="142"/>
  <c r="U453" i="142" s="1"/>
  <c r="I453" i="142"/>
  <c r="J452" i="142"/>
  <c r="U452" i="142" s="1"/>
  <c r="I452" i="142"/>
  <c r="J451" i="142"/>
  <c r="U451" i="142" s="1"/>
  <c r="I451" i="142"/>
  <c r="R450" i="142"/>
  <c r="Q450" i="142"/>
  <c r="N450" i="142"/>
  <c r="J450" i="142"/>
  <c r="U450" i="142" s="1"/>
  <c r="I450" i="142"/>
  <c r="R449" i="142"/>
  <c r="Q449" i="142"/>
  <c r="N449" i="142"/>
  <c r="J449" i="142"/>
  <c r="U449" i="142" s="1"/>
  <c r="I449" i="142"/>
  <c r="R448" i="142"/>
  <c r="Q448" i="142"/>
  <c r="N448" i="142"/>
  <c r="J448" i="142"/>
  <c r="U448" i="142" s="1"/>
  <c r="I448" i="142"/>
  <c r="R447" i="142"/>
  <c r="Q447" i="142"/>
  <c r="N447" i="142"/>
  <c r="J447" i="142"/>
  <c r="U447" i="142" s="1"/>
  <c r="I447" i="142"/>
  <c r="R446" i="142"/>
  <c r="Q446" i="142"/>
  <c r="N446" i="142"/>
  <c r="J446" i="142"/>
  <c r="U446" i="142" s="1"/>
  <c r="I446" i="142"/>
  <c r="R445" i="142"/>
  <c r="Q445" i="142"/>
  <c r="N445" i="142"/>
  <c r="J445" i="142"/>
  <c r="U445" i="142" s="1"/>
  <c r="I445" i="142"/>
  <c r="R444" i="142"/>
  <c r="Q444" i="142"/>
  <c r="N444" i="142"/>
  <c r="J444" i="142"/>
  <c r="U444" i="142" s="1"/>
  <c r="I444" i="142"/>
  <c r="R443" i="142"/>
  <c r="Q443" i="142"/>
  <c r="N443" i="142"/>
  <c r="J443" i="142"/>
  <c r="U443" i="142" s="1"/>
  <c r="I443" i="142"/>
  <c r="R442" i="142"/>
  <c r="Q442" i="142"/>
  <c r="N442" i="142"/>
  <c r="J442" i="142"/>
  <c r="U442" i="142" s="1"/>
  <c r="I442" i="142"/>
  <c r="R441" i="142"/>
  <c r="Q441" i="142"/>
  <c r="N441" i="142"/>
  <c r="J441" i="142"/>
  <c r="U441" i="142" s="1"/>
  <c r="I441" i="142"/>
  <c r="R440" i="142"/>
  <c r="Q440" i="142"/>
  <c r="N440" i="142"/>
  <c r="J440" i="142"/>
  <c r="U440" i="142" s="1"/>
  <c r="I440" i="142"/>
  <c r="R439" i="142"/>
  <c r="Q439" i="142"/>
  <c r="N439" i="142"/>
  <c r="J439" i="142"/>
  <c r="U439" i="142" s="1"/>
  <c r="I439" i="142"/>
  <c r="R438" i="142"/>
  <c r="Q438" i="142"/>
  <c r="N438" i="142"/>
  <c r="J438" i="142"/>
  <c r="U438" i="142" s="1"/>
  <c r="I438" i="142"/>
  <c r="R437" i="142"/>
  <c r="Q437" i="142"/>
  <c r="N437" i="142"/>
  <c r="J437" i="142"/>
  <c r="U437" i="142" s="1"/>
  <c r="I437" i="142"/>
  <c r="R436" i="142"/>
  <c r="Q436" i="142"/>
  <c r="N436" i="142"/>
  <c r="J436" i="142"/>
  <c r="U436" i="142" s="1"/>
  <c r="I436" i="142"/>
  <c r="R435" i="142"/>
  <c r="Q435" i="142"/>
  <c r="N435" i="142"/>
  <c r="J435" i="142"/>
  <c r="U435" i="142" s="1"/>
  <c r="I435" i="142"/>
  <c r="R434" i="142"/>
  <c r="Q434" i="142"/>
  <c r="N434" i="142"/>
  <c r="J434" i="142"/>
  <c r="U434" i="142" s="1"/>
  <c r="I434" i="142"/>
  <c r="R433" i="142"/>
  <c r="Q433" i="142"/>
  <c r="N433" i="142"/>
  <c r="J433" i="142"/>
  <c r="U433" i="142" s="1"/>
  <c r="I433" i="142"/>
  <c r="R432" i="142"/>
  <c r="Q432" i="142"/>
  <c r="N432" i="142"/>
  <c r="J432" i="142"/>
  <c r="U432" i="142" s="1"/>
  <c r="I432" i="142"/>
  <c r="R431" i="142"/>
  <c r="Q431" i="142"/>
  <c r="N431" i="142"/>
  <c r="J431" i="142"/>
  <c r="U431" i="142" s="1"/>
  <c r="I431" i="142"/>
  <c r="R430" i="142"/>
  <c r="Q430" i="142"/>
  <c r="N430" i="142"/>
  <c r="J430" i="142"/>
  <c r="U430" i="142" s="1"/>
  <c r="I430" i="142"/>
  <c r="R429" i="142"/>
  <c r="Q429" i="142"/>
  <c r="N429" i="142"/>
  <c r="J429" i="142"/>
  <c r="U429" i="142" s="1"/>
  <c r="I429" i="142"/>
  <c r="R428" i="142"/>
  <c r="Q428" i="142"/>
  <c r="N428" i="142"/>
  <c r="J428" i="142"/>
  <c r="U428" i="142" s="1"/>
  <c r="I428" i="142"/>
  <c r="J427" i="142"/>
  <c r="U427" i="142" s="1"/>
  <c r="I427" i="142"/>
  <c r="J426" i="142"/>
  <c r="U426" i="142" s="1"/>
  <c r="I426" i="142"/>
  <c r="R425" i="142"/>
  <c r="Q425" i="142"/>
  <c r="N425" i="142"/>
  <c r="J425" i="142"/>
  <c r="U425" i="142" s="1"/>
  <c r="I425" i="142"/>
  <c r="R424" i="142"/>
  <c r="Q424" i="142"/>
  <c r="N424" i="142"/>
  <c r="J424" i="142"/>
  <c r="U424" i="142" s="1"/>
  <c r="I424" i="142"/>
  <c r="R423" i="142"/>
  <c r="Q423" i="142"/>
  <c r="N423" i="142"/>
  <c r="J423" i="142"/>
  <c r="U423" i="142" s="1"/>
  <c r="I423" i="142"/>
  <c r="R422" i="142"/>
  <c r="Q422" i="142"/>
  <c r="N422" i="142"/>
  <c r="J422" i="142"/>
  <c r="U422" i="142" s="1"/>
  <c r="I422" i="142"/>
  <c r="R421" i="142"/>
  <c r="Q421" i="142"/>
  <c r="N421" i="142"/>
  <c r="J421" i="142"/>
  <c r="U421" i="142" s="1"/>
  <c r="I421" i="142"/>
  <c r="R420" i="142"/>
  <c r="Q420" i="142"/>
  <c r="N420" i="142"/>
  <c r="J420" i="142"/>
  <c r="U420" i="142" s="1"/>
  <c r="I420" i="142"/>
  <c r="R419" i="142"/>
  <c r="Q419" i="142"/>
  <c r="N419" i="142"/>
  <c r="J419" i="142"/>
  <c r="U419" i="142" s="1"/>
  <c r="I419" i="142"/>
  <c r="R418" i="142"/>
  <c r="Q418" i="142"/>
  <c r="N418" i="142"/>
  <c r="J418" i="142"/>
  <c r="U418" i="142" s="1"/>
  <c r="I418" i="142"/>
  <c r="R417" i="142"/>
  <c r="Q417" i="142"/>
  <c r="N417" i="142"/>
  <c r="J417" i="142"/>
  <c r="U417" i="142" s="1"/>
  <c r="I417" i="142"/>
  <c r="R416" i="142"/>
  <c r="Q416" i="142"/>
  <c r="N416" i="142"/>
  <c r="J416" i="142"/>
  <c r="U416" i="142" s="1"/>
  <c r="I416" i="142"/>
  <c r="R415" i="142"/>
  <c r="Q415" i="142"/>
  <c r="N415" i="142"/>
  <c r="J415" i="142"/>
  <c r="U415" i="142" s="1"/>
  <c r="I415" i="142"/>
  <c r="R414" i="142"/>
  <c r="Q414" i="142"/>
  <c r="N414" i="142"/>
  <c r="J414" i="142"/>
  <c r="U414" i="142" s="1"/>
  <c r="I414" i="142"/>
  <c r="R413" i="142"/>
  <c r="Q413" i="142"/>
  <c r="N413" i="142"/>
  <c r="J413" i="142"/>
  <c r="U413" i="142" s="1"/>
  <c r="I413" i="142"/>
  <c r="R412" i="142"/>
  <c r="Q412" i="142"/>
  <c r="N412" i="142"/>
  <c r="J412" i="142"/>
  <c r="U412" i="142" s="1"/>
  <c r="I412" i="142"/>
  <c r="R411" i="142"/>
  <c r="Q411" i="142"/>
  <c r="N411" i="142"/>
  <c r="J411" i="142"/>
  <c r="U411" i="142" s="1"/>
  <c r="I411" i="142"/>
  <c r="R410" i="142"/>
  <c r="Q410" i="142"/>
  <c r="N410" i="142"/>
  <c r="J410" i="142"/>
  <c r="U410" i="142" s="1"/>
  <c r="I410" i="142"/>
  <c r="R409" i="142"/>
  <c r="Q409" i="142"/>
  <c r="N409" i="142"/>
  <c r="J409" i="142"/>
  <c r="U409" i="142" s="1"/>
  <c r="I409" i="142"/>
  <c r="R408" i="142"/>
  <c r="Q408" i="142"/>
  <c r="N408" i="142"/>
  <c r="J408" i="142"/>
  <c r="U408" i="142" s="1"/>
  <c r="I408" i="142"/>
  <c r="R407" i="142"/>
  <c r="Q407" i="142"/>
  <c r="N407" i="142"/>
  <c r="J407" i="142"/>
  <c r="U407" i="142" s="1"/>
  <c r="I407" i="142"/>
  <c r="R406" i="142"/>
  <c r="Q406" i="142"/>
  <c r="N406" i="142"/>
  <c r="J406" i="142"/>
  <c r="U406" i="142" s="1"/>
  <c r="I406" i="142"/>
  <c r="R405" i="142"/>
  <c r="Q405" i="142"/>
  <c r="N405" i="142"/>
  <c r="J405" i="142"/>
  <c r="U405" i="142" s="1"/>
  <c r="I405" i="142"/>
  <c r="R404" i="142"/>
  <c r="Q404" i="142"/>
  <c r="N404" i="142"/>
  <c r="J404" i="142"/>
  <c r="U404" i="142" s="1"/>
  <c r="I404" i="142"/>
  <c r="R403" i="142"/>
  <c r="Q403" i="142"/>
  <c r="N403" i="142"/>
  <c r="K403" i="142"/>
  <c r="J403" i="142"/>
  <c r="U403" i="142" s="1"/>
  <c r="I403" i="142"/>
  <c r="J402" i="142"/>
  <c r="U402" i="142" s="1"/>
  <c r="I402" i="142"/>
  <c r="J401" i="142"/>
  <c r="U401" i="142" s="1"/>
  <c r="I401" i="142"/>
  <c r="J400" i="142"/>
  <c r="U400" i="142" s="1"/>
  <c r="I400" i="142"/>
  <c r="J399" i="142"/>
  <c r="U399" i="142" s="1"/>
  <c r="I399" i="142"/>
  <c r="J398" i="142"/>
  <c r="U398" i="142" s="1"/>
  <c r="I398" i="142"/>
  <c r="J397" i="142"/>
  <c r="U397" i="142" s="1"/>
  <c r="I397" i="142"/>
  <c r="J396" i="142"/>
  <c r="U396" i="142" s="1"/>
  <c r="I396" i="142"/>
  <c r="J395" i="142"/>
  <c r="U395" i="142" s="1"/>
  <c r="I395" i="142"/>
  <c r="J394" i="142"/>
  <c r="U394" i="142" s="1"/>
  <c r="I394" i="142"/>
  <c r="J393" i="142"/>
  <c r="U393" i="142" s="1"/>
  <c r="I393" i="142"/>
  <c r="J392" i="142"/>
  <c r="U392" i="142" s="1"/>
  <c r="I392" i="142"/>
  <c r="J391" i="142"/>
  <c r="U391" i="142" s="1"/>
  <c r="I391" i="142"/>
  <c r="J390" i="142"/>
  <c r="U390" i="142" s="1"/>
  <c r="I390" i="142"/>
  <c r="J389" i="142"/>
  <c r="U389" i="142" s="1"/>
  <c r="I389" i="142"/>
  <c r="J388" i="142"/>
  <c r="U388" i="142" s="1"/>
  <c r="I388" i="142"/>
  <c r="J387" i="142"/>
  <c r="U387" i="142" s="1"/>
  <c r="I387" i="142"/>
  <c r="J386" i="142"/>
  <c r="U386" i="142" s="1"/>
  <c r="I386" i="142"/>
  <c r="J385" i="142"/>
  <c r="U385" i="142" s="1"/>
  <c r="I385" i="142"/>
  <c r="J384" i="142"/>
  <c r="U384" i="142" s="1"/>
  <c r="I384" i="142"/>
  <c r="J383" i="142"/>
  <c r="U383" i="142" s="1"/>
  <c r="I383" i="142"/>
  <c r="J382" i="142"/>
  <c r="U382" i="142" s="1"/>
  <c r="I382" i="142"/>
  <c r="J381" i="142"/>
  <c r="U381" i="142" s="1"/>
  <c r="I381" i="142"/>
  <c r="J380" i="142"/>
  <c r="U380" i="142" s="1"/>
  <c r="I380" i="142"/>
  <c r="J379" i="142"/>
  <c r="U379" i="142" s="1"/>
  <c r="I379" i="142"/>
  <c r="J378" i="142"/>
  <c r="U378" i="142" s="1"/>
  <c r="I378" i="142"/>
  <c r="J377" i="142"/>
  <c r="U377" i="142" s="1"/>
  <c r="I377" i="142"/>
  <c r="J376" i="142"/>
  <c r="U376" i="142" s="1"/>
  <c r="I376" i="142"/>
  <c r="R375" i="142"/>
  <c r="Q375" i="142"/>
  <c r="N375" i="142"/>
  <c r="J375" i="142"/>
  <c r="U375" i="142" s="1"/>
  <c r="I375" i="142"/>
  <c r="R374" i="142"/>
  <c r="Q374" i="142"/>
  <c r="N374" i="142"/>
  <c r="J374" i="142"/>
  <c r="U374" i="142" s="1"/>
  <c r="I374" i="142"/>
  <c r="R373" i="142"/>
  <c r="Q373" i="142"/>
  <c r="N373" i="142"/>
  <c r="J373" i="142"/>
  <c r="U373" i="142" s="1"/>
  <c r="I373" i="142"/>
  <c r="R372" i="142"/>
  <c r="Q372" i="142"/>
  <c r="N372" i="142"/>
  <c r="J372" i="142"/>
  <c r="U372" i="142" s="1"/>
  <c r="I372" i="142"/>
  <c r="R371" i="142"/>
  <c r="Q371" i="142"/>
  <c r="N371" i="142"/>
  <c r="J371" i="142"/>
  <c r="U371" i="142" s="1"/>
  <c r="I371" i="142"/>
  <c r="R370" i="142"/>
  <c r="Q370" i="142"/>
  <c r="N370" i="142"/>
  <c r="J370" i="142"/>
  <c r="U370" i="142" s="1"/>
  <c r="I370" i="142"/>
  <c r="R369" i="142"/>
  <c r="Q369" i="142"/>
  <c r="N369" i="142"/>
  <c r="J369" i="142"/>
  <c r="U369" i="142" s="1"/>
  <c r="I369" i="142"/>
  <c r="R368" i="142"/>
  <c r="Q368" i="142"/>
  <c r="N368" i="142"/>
  <c r="J368" i="142"/>
  <c r="U368" i="142" s="1"/>
  <c r="I368" i="142"/>
  <c r="R367" i="142"/>
  <c r="Q367" i="142"/>
  <c r="N367" i="142"/>
  <c r="J367" i="142"/>
  <c r="U367" i="142" s="1"/>
  <c r="I367" i="142"/>
  <c r="R366" i="142"/>
  <c r="Q366" i="142"/>
  <c r="N366" i="142"/>
  <c r="J366" i="142"/>
  <c r="U366" i="142" s="1"/>
  <c r="I366" i="142"/>
  <c r="R365" i="142"/>
  <c r="Q365" i="142"/>
  <c r="N365" i="142"/>
  <c r="J365" i="142"/>
  <c r="U365" i="142" s="1"/>
  <c r="I365" i="142"/>
  <c r="R364" i="142"/>
  <c r="Q364" i="142"/>
  <c r="N364" i="142"/>
  <c r="J364" i="142"/>
  <c r="U364" i="142" s="1"/>
  <c r="I364" i="142"/>
  <c r="R363" i="142"/>
  <c r="Q363" i="142"/>
  <c r="N363" i="142"/>
  <c r="J363" i="142"/>
  <c r="U363" i="142" s="1"/>
  <c r="I363" i="142"/>
  <c r="R362" i="142"/>
  <c r="Q362" i="142"/>
  <c r="N362" i="142"/>
  <c r="J362" i="142"/>
  <c r="U362" i="142" s="1"/>
  <c r="I362" i="142"/>
  <c r="R361" i="142"/>
  <c r="Q361" i="142"/>
  <c r="N361" i="142"/>
  <c r="J361" i="142"/>
  <c r="U361" i="142" s="1"/>
  <c r="I361" i="142"/>
  <c r="R360" i="142"/>
  <c r="Q360" i="142"/>
  <c r="N360" i="142"/>
  <c r="J360" i="142"/>
  <c r="U360" i="142" s="1"/>
  <c r="I360" i="142"/>
  <c r="R359" i="142"/>
  <c r="Q359" i="142"/>
  <c r="N359" i="142"/>
  <c r="J359" i="142"/>
  <c r="U359" i="142" s="1"/>
  <c r="I359" i="142"/>
  <c r="R358" i="142"/>
  <c r="Q358" i="142"/>
  <c r="N358" i="142"/>
  <c r="J358" i="142"/>
  <c r="U358" i="142" s="1"/>
  <c r="I358" i="142"/>
  <c r="R357" i="142"/>
  <c r="Q357" i="142"/>
  <c r="N357" i="142"/>
  <c r="J357" i="142"/>
  <c r="U357" i="142" s="1"/>
  <c r="I357" i="142"/>
  <c r="R356" i="142"/>
  <c r="Q356" i="142"/>
  <c r="N356" i="142"/>
  <c r="J356" i="142"/>
  <c r="U356" i="142" s="1"/>
  <c r="I356" i="142"/>
  <c r="R355" i="142"/>
  <c r="Q355" i="142"/>
  <c r="N355" i="142"/>
  <c r="J355" i="142"/>
  <c r="U355" i="142" s="1"/>
  <c r="I355" i="142"/>
  <c r="R354" i="142"/>
  <c r="Q354" i="142"/>
  <c r="N354" i="142"/>
  <c r="J354" i="142"/>
  <c r="U354" i="142" s="1"/>
  <c r="I354" i="142"/>
  <c r="R353" i="142"/>
  <c r="Q353" i="142"/>
  <c r="N353" i="142"/>
  <c r="J353" i="142"/>
  <c r="U353" i="142" s="1"/>
  <c r="I353" i="142"/>
  <c r="J352" i="142"/>
  <c r="U352" i="142" s="1"/>
  <c r="I352" i="142"/>
  <c r="J351" i="142"/>
  <c r="U351" i="142" s="1"/>
  <c r="I351" i="142"/>
  <c r="R350" i="142"/>
  <c r="Q350" i="142"/>
  <c r="N350" i="142"/>
  <c r="J350" i="142"/>
  <c r="U350" i="142" s="1"/>
  <c r="I350" i="142"/>
  <c r="R349" i="142"/>
  <c r="Q349" i="142"/>
  <c r="N349" i="142"/>
  <c r="J349" i="142"/>
  <c r="U349" i="142" s="1"/>
  <c r="I349" i="142"/>
  <c r="R348" i="142"/>
  <c r="Q348" i="142"/>
  <c r="N348" i="142"/>
  <c r="J348" i="142"/>
  <c r="U348" i="142" s="1"/>
  <c r="I348" i="142"/>
  <c r="R347" i="142"/>
  <c r="Q347" i="142"/>
  <c r="N347" i="142"/>
  <c r="J347" i="142"/>
  <c r="U347" i="142" s="1"/>
  <c r="I347" i="142"/>
  <c r="R346" i="142"/>
  <c r="Q346" i="142"/>
  <c r="N346" i="142"/>
  <c r="J346" i="142"/>
  <c r="U346" i="142" s="1"/>
  <c r="I346" i="142"/>
  <c r="R345" i="142"/>
  <c r="Q345" i="142"/>
  <c r="N345" i="142"/>
  <c r="J345" i="142"/>
  <c r="U345" i="142" s="1"/>
  <c r="I345" i="142"/>
  <c r="R344" i="142"/>
  <c r="Q344" i="142"/>
  <c r="N344" i="142"/>
  <c r="J344" i="142"/>
  <c r="U344" i="142" s="1"/>
  <c r="I344" i="142"/>
  <c r="R343" i="142"/>
  <c r="Q343" i="142"/>
  <c r="N343" i="142"/>
  <c r="J343" i="142"/>
  <c r="U343" i="142" s="1"/>
  <c r="I343" i="142"/>
  <c r="R342" i="142"/>
  <c r="Q342" i="142"/>
  <c r="N342" i="142"/>
  <c r="J342" i="142"/>
  <c r="U342" i="142" s="1"/>
  <c r="I342" i="142"/>
  <c r="R341" i="142"/>
  <c r="Q341" i="142"/>
  <c r="N341" i="142"/>
  <c r="J341" i="142"/>
  <c r="U341" i="142" s="1"/>
  <c r="I341" i="142"/>
  <c r="R340" i="142"/>
  <c r="Q340" i="142"/>
  <c r="N340" i="142"/>
  <c r="J340" i="142"/>
  <c r="U340" i="142" s="1"/>
  <c r="I340" i="142"/>
  <c r="R339" i="142"/>
  <c r="Q339" i="142"/>
  <c r="N339" i="142"/>
  <c r="J339" i="142"/>
  <c r="U339" i="142" s="1"/>
  <c r="I339" i="142"/>
  <c r="R338" i="142"/>
  <c r="Q338" i="142"/>
  <c r="N338" i="142"/>
  <c r="J338" i="142"/>
  <c r="U338" i="142" s="1"/>
  <c r="I338" i="142"/>
  <c r="R337" i="142"/>
  <c r="Q337" i="142"/>
  <c r="N337" i="142"/>
  <c r="J337" i="142"/>
  <c r="U337" i="142" s="1"/>
  <c r="I337" i="142"/>
  <c r="R336" i="142"/>
  <c r="Q336" i="142"/>
  <c r="N336" i="142"/>
  <c r="J336" i="142"/>
  <c r="U336" i="142" s="1"/>
  <c r="I336" i="142"/>
  <c r="R335" i="142"/>
  <c r="Q335" i="142"/>
  <c r="N335" i="142"/>
  <c r="J335" i="142"/>
  <c r="U335" i="142" s="1"/>
  <c r="I335" i="142"/>
  <c r="R334" i="142"/>
  <c r="Q334" i="142"/>
  <c r="N334" i="142"/>
  <c r="J334" i="142"/>
  <c r="U334" i="142" s="1"/>
  <c r="I334" i="142"/>
  <c r="R333" i="142"/>
  <c r="Q333" i="142"/>
  <c r="N333" i="142"/>
  <c r="J333" i="142"/>
  <c r="U333" i="142" s="1"/>
  <c r="I333" i="142"/>
  <c r="R332" i="142"/>
  <c r="Q332" i="142"/>
  <c r="N332" i="142"/>
  <c r="J332" i="142"/>
  <c r="U332" i="142" s="1"/>
  <c r="I332" i="142"/>
  <c r="R331" i="142"/>
  <c r="Q331" i="142"/>
  <c r="N331" i="142"/>
  <c r="J331" i="142"/>
  <c r="U331" i="142" s="1"/>
  <c r="I331" i="142"/>
  <c r="R330" i="142"/>
  <c r="Q330" i="142"/>
  <c r="N330" i="142"/>
  <c r="J330" i="142"/>
  <c r="U330" i="142" s="1"/>
  <c r="I330" i="142"/>
  <c r="R329" i="142"/>
  <c r="Q329" i="142"/>
  <c r="N329" i="142"/>
  <c r="J329" i="142"/>
  <c r="U329" i="142" s="1"/>
  <c r="I329" i="142"/>
  <c r="R328" i="142"/>
  <c r="Q328" i="142"/>
  <c r="N328" i="142"/>
  <c r="K328" i="142"/>
  <c r="J328" i="142"/>
  <c r="U328" i="142" s="1"/>
  <c r="I328" i="142"/>
  <c r="J327" i="142"/>
  <c r="U327" i="142" s="1"/>
  <c r="I327" i="142"/>
  <c r="J326" i="142"/>
  <c r="U326" i="142" s="1"/>
  <c r="I326" i="142"/>
  <c r="J325" i="142"/>
  <c r="U325" i="142" s="1"/>
  <c r="I325" i="142"/>
  <c r="J324" i="142"/>
  <c r="U324" i="142" s="1"/>
  <c r="I324" i="142"/>
  <c r="J323" i="142"/>
  <c r="U323" i="142" s="1"/>
  <c r="I323" i="142"/>
  <c r="J322" i="142"/>
  <c r="U322" i="142" s="1"/>
  <c r="I322" i="142"/>
  <c r="J321" i="142"/>
  <c r="U321" i="142" s="1"/>
  <c r="I321" i="142"/>
  <c r="J320" i="142"/>
  <c r="U320" i="142" s="1"/>
  <c r="I320" i="142"/>
  <c r="J319" i="142"/>
  <c r="U319" i="142" s="1"/>
  <c r="I319" i="142"/>
  <c r="J318" i="142"/>
  <c r="U318" i="142" s="1"/>
  <c r="I318" i="142"/>
  <c r="J317" i="142"/>
  <c r="U317" i="142" s="1"/>
  <c r="I317" i="142"/>
  <c r="J316" i="142"/>
  <c r="U316" i="142" s="1"/>
  <c r="I316" i="142"/>
  <c r="J315" i="142"/>
  <c r="U315" i="142" s="1"/>
  <c r="I315" i="142"/>
  <c r="J314" i="142"/>
  <c r="U314" i="142" s="1"/>
  <c r="I314" i="142"/>
  <c r="J313" i="142"/>
  <c r="U313" i="142" s="1"/>
  <c r="I313" i="142"/>
  <c r="J312" i="142"/>
  <c r="U312" i="142" s="1"/>
  <c r="I312" i="142"/>
  <c r="J311" i="142"/>
  <c r="U311" i="142" s="1"/>
  <c r="I311" i="142"/>
  <c r="J310" i="142"/>
  <c r="U310" i="142" s="1"/>
  <c r="I310" i="142"/>
  <c r="J309" i="142"/>
  <c r="U309" i="142" s="1"/>
  <c r="I309" i="142"/>
  <c r="J308" i="142"/>
  <c r="U308" i="142" s="1"/>
  <c r="I308" i="142"/>
  <c r="J307" i="142"/>
  <c r="U307" i="142" s="1"/>
  <c r="I307" i="142"/>
  <c r="J306" i="142"/>
  <c r="U306" i="142" s="1"/>
  <c r="I306" i="142"/>
  <c r="J305" i="142"/>
  <c r="U305" i="142" s="1"/>
  <c r="I305" i="142"/>
  <c r="J304" i="142"/>
  <c r="U304" i="142" s="1"/>
  <c r="I304" i="142"/>
  <c r="J303" i="142"/>
  <c r="U303" i="142" s="1"/>
  <c r="I303" i="142"/>
  <c r="J302" i="142"/>
  <c r="U302" i="142" s="1"/>
  <c r="I302" i="142"/>
  <c r="J301" i="142"/>
  <c r="U301" i="142" s="1"/>
  <c r="I301" i="142"/>
  <c r="R300" i="142"/>
  <c r="Q300" i="142"/>
  <c r="N300" i="142"/>
  <c r="J300" i="142"/>
  <c r="U300" i="142" s="1"/>
  <c r="I300" i="142"/>
  <c r="R299" i="142"/>
  <c r="Q299" i="142"/>
  <c r="N299" i="142"/>
  <c r="J299" i="142"/>
  <c r="U299" i="142" s="1"/>
  <c r="I299" i="142"/>
  <c r="R298" i="142"/>
  <c r="Q298" i="142"/>
  <c r="N298" i="142"/>
  <c r="J298" i="142"/>
  <c r="U298" i="142" s="1"/>
  <c r="I298" i="142"/>
  <c r="R297" i="142"/>
  <c r="Q297" i="142"/>
  <c r="N297" i="142"/>
  <c r="J297" i="142"/>
  <c r="U297" i="142" s="1"/>
  <c r="I297" i="142"/>
  <c r="R296" i="142"/>
  <c r="Q296" i="142"/>
  <c r="N296" i="142"/>
  <c r="J296" i="142"/>
  <c r="U296" i="142" s="1"/>
  <c r="I296" i="142"/>
  <c r="R295" i="142"/>
  <c r="Q295" i="142"/>
  <c r="N295" i="142"/>
  <c r="J295" i="142"/>
  <c r="U295" i="142" s="1"/>
  <c r="I295" i="142"/>
  <c r="R294" i="142"/>
  <c r="Q294" i="142"/>
  <c r="N294" i="142"/>
  <c r="J294" i="142"/>
  <c r="U294" i="142" s="1"/>
  <c r="I294" i="142"/>
  <c r="R293" i="142"/>
  <c r="Q293" i="142"/>
  <c r="N293" i="142"/>
  <c r="J293" i="142"/>
  <c r="U293" i="142" s="1"/>
  <c r="I293" i="142"/>
  <c r="R292" i="142"/>
  <c r="Q292" i="142"/>
  <c r="N292" i="142"/>
  <c r="J292" i="142"/>
  <c r="U292" i="142" s="1"/>
  <c r="I292" i="142"/>
  <c r="R291" i="142"/>
  <c r="Q291" i="142"/>
  <c r="N291" i="142"/>
  <c r="J291" i="142"/>
  <c r="U291" i="142" s="1"/>
  <c r="I291" i="142"/>
  <c r="R290" i="142"/>
  <c r="Q290" i="142"/>
  <c r="N290" i="142"/>
  <c r="J290" i="142"/>
  <c r="U290" i="142" s="1"/>
  <c r="I290" i="142"/>
  <c r="R289" i="142"/>
  <c r="Q289" i="142"/>
  <c r="N289" i="142"/>
  <c r="J289" i="142"/>
  <c r="U289" i="142" s="1"/>
  <c r="I289" i="142"/>
  <c r="R288" i="142"/>
  <c r="Q288" i="142"/>
  <c r="N288" i="142"/>
  <c r="J288" i="142"/>
  <c r="U288" i="142" s="1"/>
  <c r="I288" i="142"/>
  <c r="R287" i="142"/>
  <c r="Q287" i="142"/>
  <c r="N287" i="142"/>
  <c r="J287" i="142"/>
  <c r="U287" i="142" s="1"/>
  <c r="I287" i="142"/>
  <c r="R286" i="142"/>
  <c r="Q286" i="142"/>
  <c r="N286" i="142"/>
  <c r="J286" i="142"/>
  <c r="U286" i="142" s="1"/>
  <c r="I286" i="142"/>
  <c r="R285" i="142"/>
  <c r="Q285" i="142"/>
  <c r="N285" i="142"/>
  <c r="J285" i="142"/>
  <c r="U285" i="142" s="1"/>
  <c r="I285" i="142"/>
  <c r="R284" i="142"/>
  <c r="Q284" i="142"/>
  <c r="N284" i="142"/>
  <c r="J284" i="142"/>
  <c r="U284" i="142" s="1"/>
  <c r="I284" i="142"/>
  <c r="R283" i="142"/>
  <c r="Q283" i="142"/>
  <c r="N283" i="142"/>
  <c r="J283" i="142"/>
  <c r="U283" i="142" s="1"/>
  <c r="I283" i="142"/>
  <c r="R282" i="142"/>
  <c r="Q282" i="142"/>
  <c r="N282" i="142"/>
  <c r="J282" i="142"/>
  <c r="U282" i="142" s="1"/>
  <c r="I282" i="142"/>
  <c r="R281" i="142"/>
  <c r="Q281" i="142"/>
  <c r="N281" i="142"/>
  <c r="J281" i="142"/>
  <c r="U281" i="142" s="1"/>
  <c r="I281" i="142"/>
  <c r="R280" i="142"/>
  <c r="Q280" i="142"/>
  <c r="N280" i="142"/>
  <c r="J280" i="142"/>
  <c r="U280" i="142" s="1"/>
  <c r="I280" i="142"/>
  <c r="R279" i="142"/>
  <c r="Q279" i="142"/>
  <c r="N279" i="142"/>
  <c r="J279" i="142"/>
  <c r="U279" i="142" s="1"/>
  <c r="I279" i="142"/>
  <c r="R278" i="142"/>
  <c r="Q278" i="142"/>
  <c r="N278" i="142"/>
  <c r="J278" i="142"/>
  <c r="U278" i="142" s="1"/>
  <c r="I278" i="142"/>
  <c r="J277" i="142"/>
  <c r="U277" i="142" s="1"/>
  <c r="I277" i="142"/>
  <c r="J276" i="142"/>
  <c r="U276" i="142" s="1"/>
  <c r="I276" i="142"/>
  <c r="R275" i="142"/>
  <c r="Q275" i="142"/>
  <c r="N275" i="142"/>
  <c r="J275" i="142"/>
  <c r="U275" i="142" s="1"/>
  <c r="I275" i="142"/>
  <c r="R274" i="142"/>
  <c r="Q274" i="142"/>
  <c r="N274" i="142"/>
  <c r="J274" i="142"/>
  <c r="U274" i="142" s="1"/>
  <c r="I274" i="142"/>
  <c r="R273" i="142"/>
  <c r="Q273" i="142"/>
  <c r="N273" i="142"/>
  <c r="J273" i="142"/>
  <c r="U273" i="142" s="1"/>
  <c r="I273" i="142"/>
  <c r="R272" i="142"/>
  <c r="Q272" i="142"/>
  <c r="N272" i="142"/>
  <c r="J272" i="142"/>
  <c r="U272" i="142" s="1"/>
  <c r="I272" i="142"/>
  <c r="R271" i="142"/>
  <c r="Q271" i="142"/>
  <c r="N271" i="142"/>
  <c r="J271" i="142"/>
  <c r="U271" i="142" s="1"/>
  <c r="I271" i="142"/>
  <c r="R270" i="142"/>
  <c r="Q270" i="142"/>
  <c r="N270" i="142"/>
  <c r="J270" i="142"/>
  <c r="U270" i="142" s="1"/>
  <c r="I270" i="142"/>
  <c r="R269" i="142"/>
  <c r="Q269" i="142"/>
  <c r="N269" i="142"/>
  <c r="J269" i="142"/>
  <c r="U269" i="142" s="1"/>
  <c r="I269" i="142"/>
  <c r="R268" i="142"/>
  <c r="Q268" i="142"/>
  <c r="N268" i="142"/>
  <c r="J268" i="142"/>
  <c r="U268" i="142" s="1"/>
  <c r="I268" i="142"/>
  <c r="R267" i="142"/>
  <c r="Q267" i="142"/>
  <c r="N267" i="142"/>
  <c r="J267" i="142"/>
  <c r="U267" i="142" s="1"/>
  <c r="I267" i="142"/>
  <c r="R266" i="142"/>
  <c r="Q266" i="142"/>
  <c r="N266" i="142"/>
  <c r="J266" i="142"/>
  <c r="U266" i="142" s="1"/>
  <c r="I266" i="142"/>
  <c r="R265" i="142"/>
  <c r="Q265" i="142"/>
  <c r="N265" i="142"/>
  <c r="J265" i="142"/>
  <c r="U265" i="142" s="1"/>
  <c r="I265" i="142"/>
  <c r="R264" i="142"/>
  <c r="Q264" i="142"/>
  <c r="N264" i="142"/>
  <c r="J264" i="142"/>
  <c r="U264" i="142" s="1"/>
  <c r="I264" i="142"/>
  <c r="R263" i="142"/>
  <c r="Q263" i="142"/>
  <c r="N263" i="142"/>
  <c r="J263" i="142"/>
  <c r="U263" i="142" s="1"/>
  <c r="I263" i="142"/>
  <c r="R262" i="142"/>
  <c r="Q262" i="142"/>
  <c r="N262" i="142"/>
  <c r="J262" i="142"/>
  <c r="U262" i="142" s="1"/>
  <c r="I262" i="142"/>
  <c r="R261" i="142"/>
  <c r="Q261" i="142"/>
  <c r="N261" i="142"/>
  <c r="J261" i="142"/>
  <c r="U261" i="142" s="1"/>
  <c r="I261" i="142"/>
  <c r="R260" i="142"/>
  <c r="Q260" i="142"/>
  <c r="N260" i="142"/>
  <c r="J260" i="142"/>
  <c r="U260" i="142" s="1"/>
  <c r="I260" i="142"/>
  <c r="R259" i="142"/>
  <c r="Q259" i="142"/>
  <c r="N259" i="142"/>
  <c r="J259" i="142"/>
  <c r="U259" i="142" s="1"/>
  <c r="I259" i="142"/>
  <c r="R258" i="142"/>
  <c r="Q258" i="142"/>
  <c r="N258" i="142"/>
  <c r="J258" i="142"/>
  <c r="U258" i="142" s="1"/>
  <c r="I258" i="142"/>
  <c r="R257" i="142"/>
  <c r="Q257" i="142"/>
  <c r="N257" i="142"/>
  <c r="J257" i="142"/>
  <c r="U257" i="142" s="1"/>
  <c r="I257" i="142"/>
  <c r="R256" i="142"/>
  <c r="Q256" i="142"/>
  <c r="N256" i="142"/>
  <c r="J256" i="142"/>
  <c r="U256" i="142" s="1"/>
  <c r="I256" i="142"/>
  <c r="R255" i="142"/>
  <c r="Q255" i="142"/>
  <c r="N255" i="142"/>
  <c r="J255" i="142"/>
  <c r="U255" i="142" s="1"/>
  <c r="I255" i="142"/>
  <c r="R254" i="142"/>
  <c r="Q254" i="142"/>
  <c r="N254" i="142"/>
  <c r="J254" i="142"/>
  <c r="U254" i="142" s="1"/>
  <c r="I254" i="142"/>
  <c r="R253" i="142"/>
  <c r="Q253" i="142"/>
  <c r="N253" i="142"/>
  <c r="K253" i="142"/>
  <c r="J253" i="142"/>
  <c r="U253" i="142" s="1"/>
  <c r="I253" i="142"/>
  <c r="J252" i="142"/>
  <c r="U252" i="142" s="1"/>
  <c r="I252" i="142"/>
  <c r="J251" i="142"/>
  <c r="U251" i="142" s="1"/>
  <c r="I251" i="142"/>
  <c r="J250" i="142"/>
  <c r="U250" i="142" s="1"/>
  <c r="I250" i="142"/>
  <c r="J249" i="142"/>
  <c r="U249" i="142" s="1"/>
  <c r="I249" i="142"/>
  <c r="J248" i="142"/>
  <c r="U248" i="142" s="1"/>
  <c r="I248" i="142"/>
  <c r="J247" i="142"/>
  <c r="U247" i="142" s="1"/>
  <c r="I247" i="142"/>
  <c r="J246" i="142"/>
  <c r="U246" i="142" s="1"/>
  <c r="I246" i="142"/>
  <c r="J245" i="142"/>
  <c r="U245" i="142" s="1"/>
  <c r="I245" i="142"/>
  <c r="J244" i="142"/>
  <c r="U244" i="142" s="1"/>
  <c r="I244" i="142"/>
  <c r="J243" i="142"/>
  <c r="U243" i="142" s="1"/>
  <c r="I243" i="142"/>
  <c r="J242" i="142"/>
  <c r="U242" i="142" s="1"/>
  <c r="I242" i="142"/>
  <c r="J241" i="142"/>
  <c r="U241" i="142" s="1"/>
  <c r="I241" i="142"/>
  <c r="J240" i="142"/>
  <c r="U240" i="142" s="1"/>
  <c r="I240" i="142"/>
  <c r="J239" i="142"/>
  <c r="U239" i="142" s="1"/>
  <c r="I239" i="142"/>
  <c r="J238" i="142"/>
  <c r="U238" i="142" s="1"/>
  <c r="I238" i="142"/>
  <c r="J237" i="142"/>
  <c r="U237" i="142" s="1"/>
  <c r="I237" i="142"/>
  <c r="J236" i="142"/>
  <c r="U236" i="142" s="1"/>
  <c r="I236" i="142"/>
  <c r="J235" i="142"/>
  <c r="U235" i="142" s="1"/>
  <c r="I235" i="142"/>
  <c r="J234" i="142"/>
  <c r="U234" i="142" s="1"/>
  <c r="I234" i="142"/>
  <c r="J233" i="142"/>
  <c r="U233" i="142" s="1"/>
  <c r="I233" i="142"/>
  <c r="J232" i="142"/>
  <c r="U232" i="142" s="1"/>
  <c r="I232" i="142"/>
  <c r="J231" i="142"/>
  <c r="U231" i="142" s="1"/>
  <c r="I231" i="142"/>
  <c r="J230" i="142"/>
  <c r="U230" i="142" s="1"/>
  <c r="I230" i="142"/>
  <c r="J229" i="142"/>
  <c r="U229" i="142" s="1"/>
  <c r="I229" i="142"/>
  <c r="J228" i="142"/>
  <c r="U228" i="142" s="1"/>
  <c r="I228" i="142"/>
  <c r="J227" i="142"/>
  <c r="U227" i="142" s="1"/>
  <c r="I227" i="142"/>
  <c r="J226" i="142"/>
  <c r="U226" i="142" s="1"/>
  <c r="I226" i="142"/>
  <c r="R225" i="142"/>
  <c r="Q225" i="142"/>
  <c r="N225" i="142"/>
  <c r="J225" i="142"/>
  <c r="U225" i="142" s="1"/>
  <c r="I225" i="142"/>
  <c r="R224" i="142"/>
  <c r="Q224" i="142"/>
  <c r="N224" i="142"/>
  <c r="J224" i="142"/>
  <c r="U224" i="142" s="1"/>
  <c r="I224" i="142"/>
  <c r="R223" i="142"/>
  <c r="Q223" i="142"/>
  <c r="N223" i="142"/>
  <c r="J223" i="142"/>
  <c r="U223" i="142" s="1"/>
  <c r="I223" i="142"/>
  <c r="R222" i="142"/>
  <c r="Q222" i="142"/>
  <c r="N222" i="142"/>
  <c r="J222" i="142"/>
  <c r="U222" i="142" s="1"/>
  <c r="I222" i="142"/>
  <c r="R221" i="142"/>
  <c r="Q221" i="142"/>
  <c r="N221" i="142"/>
  <c r="J221" i="142"/>
  <c r="U221" i="142" s="1"/>
  <c r="I221" i="142"/>
  <c r="R220" i="142"/>
  <c r="Q220" i="142"/>
  <c r="N220" i="142"/>
  <c r="J220" i="142"/>
  <c r="U220" i="142" s="1"/>
  <c r="I220" i="142"/>
  <c r="R219" i="142"/>
  <c r="Q219" i="142"/>
  <c r="N219" i="142"/>
  <c r="J219" i="142"/>
  <c r="U219" i="142" s="1"/>
  <c r="I219" i="142"/>
  <c r="R218" i="142"/>
  <c r="Q218" i="142"/>
  <c r="N218" i="142"/>
  <c r="J218" i="142"/>
  <c r="U218" i="142" s="1"/>
  <c r="I218" i="142"/>
  <c r="R217" i="142"/>
  <c r="Q217" i="142"/>
  <c r="N217" i="142"/>
  <c r="J217" i="142"/>
  <c r="U217" i="142" s="1"/>
  <c r="I217" i="142"/>
  <c r="R216" i="142"/>
  <c r="Q216" i="142"/>
  <c r="N216" i="142"/>
  <c r="J216" i="142"/>
  <c r="U216" i="142" s="1"/>
  <c r="I216" i="142"/>
  <c r="R215" i="142"/>
  <c r="Q215" i="142"/>
  <c r="N215" i="142"/>
  <c r="J215" i="142"/>
  <c r="U215" i="142" s="1"/>
  <c r="I215" i="142"/>
  <c r="R214" i="142"/>
  <c r="Q214" i="142"/>
  <c r="N214" i="142"/>
  <c r="J214" i="142"/>
  <c r="U214" i="142" s="1"/>
  <c r="I214" i="142"/>
  <c r="R213" i="142"/>
  <c r="Q213" i="142"/>
  <c r="N213" i="142"/>
  <c r="J213" i="142"/>
  <c r="U213" i="142" s="1"/>
  <c r="I213" i="142"/>
  <c r="R212" i="142"/>
  <c r="Q212" i="142"/>
  <c r="N212" i="142"/>
  <c r="J212" i="142"/>
  <c r="U212" i="142" s="1"/>
  <c r="I212" i="142"/>
  <c r="R211" i="142"/>
  <c r="Q211" i="142"/>
  <c r="N211" i="142"/>
  <c r="J211" i="142"/>
  <c r="U211" i="142" s="1"/>
  <c r="I211" i="142"/>
  <c r="R210" i="142"/>
  <c r="Q210" i="142"/>
  <c r="N210" i="142"/>
  <c r="J210" i="142"/>
  <c r="U210" i="142" s="1"/>
  <c r="I210" i="142"/>
  <c r="R209" i="142"/>
  <c r="Q209" i="142"/>
  <c r="N209" i="142"/>
  <c r="J209" i="142"/>
  <c r="U209" i="142" s="1"/>
  <c r="I209" i="142"/>
  <c r="R208" i="142"/>
  <c r="Q208" i="142"/>
  <c r="N208" i="142"/>
  <c r="J208" i="142"/>
  <c r="U208" i="142" s="1"/>
  <c r="I208" i="142"/>
  <c r="R207" i="142"/>
  <c r="Q207" i="142"/>
  <c r="N207" i="142"/>
  <c r="J207" i="142"/>
  <c r="U207" i="142" s="1"/>
  <c r="I207" i="142"/>
  <c r="R206" i="142"/>
  <c r="Q206" i="142"/>
  <c r="N206" i="142"/>
  <c r="J206" i="142"/>
  <c r="U206" i="142" s="1"/>
  <c r="I206" i="142"/>
  <c r="R205" i="142"/>
  <c r="Q205" i="142"/>
  <c r="N205" i="142"/>
  <c r="J205" i="142"/>
  <c r="U205" i="142" s="1"/>
  <c r="I205" i="142"/>
  <c r="R204" i="142"/>
  <c r="Q204" i="142"/>
  <c r="N204" i="142"/>
  <c r="J204" i="142"/>
  <c r="U204" i="142" s="1"/>
  <c r="I204" i="142"/>
  <c r="R203" i="142"/>
  <c r="Q203" i="142"/>
  <c r="N203" i="142"/>
  <c r="J203" i="142"/>
  <c r="U203" i="142" s="1"/>
  <c r="I203" i="142"/>
  <c r="J202" i="142"/>
  <c r="U202" i="142" s="1"/>
  <c r="I202" i="142"/>
  <c r="J201" i="142"/>
  <c r="U201" i="142" s="1"/>
  <c r="I201" i="142"/>
  <c r="J200" i="142"/>
  <c r="I200" i="142"/>
  <c r="J199" i="142"/>
  <c r="I199" i="142"/>
  <c r="J198" i="142"/>
  <c r="I198" i="142"/>
  <c r="J197" i="142"/>
  <c r="I197" i="142"/>
  <c r="J196" i="142"/>
  <c r="I196" i="142"/>
  <c r="J195" i="142"/>
  <c r="I195" i="142"/>
  <c r="J194" i="142"/>
  <c r="I194" i="142"/>
  <c r="J193" i="142"/>
  <c r="I193" i="142"/>
  <c r="J192" i="142"/>
  <c r="I192" i="142"/>
  <c r="J191" i="142"/>
  <c r="I191" i="142"/>
  <c r="J190" i="142"/>
  <c r="I190" i="142"/>
  <c r="J189" i="142"/>
  <c r="I189" i="142"/>
  <c r="J188" i="142"/>
  <c r="I188" i="142"/>
  <c r="J187" i="142"/>
  <c r="I187" i="142"/>
  <c r="J186" i="142"/>
  <c r="I186" i="142"/>
  <c r="J185" i="142"/>
  <c r="I185" i="142"/>
  <c r="J184" i="142"/>
  <c r="I184" i="142"/>
  <c r="J183" i="142"/>
  <c r="I183" i="142"/>
  <c r="J182" i="142"/>
  <c r="I182" i="142"/>
  <c r="J181" i="142"/>
  <c r="I181" i="142"/>
  <c r="J180" i="142"/>
  <c r="I180" i="142"/>
  <c r="J179" i="142"/>
  <c r="I179" i="142"/>
  <c r="J178" i="142"/>
  <c r="I178" i="142"/>
  <c r="J177" i="142"/>
  <c r="I177" i="142"/>
  <c r="J176" i="142"/>
  <c r="I176" i="142"/>
  <c r="J175" i="142"/>
  <c r="U175" i="142" s="1"/>
  <c r="I175" i="142"/>
  <c r="J174" i="142"/>
  <c r="U174" i="142" s="1"/>
  <c r="I174" i="142"/>
  <c r="J173" i="142"/>
  <c r="U173" i="142" s="1"/>
  <c r="I173" i="142"/>
  <c r="J172" i="142"/>
  <c r="U172" i="142" s="1"/>
  <c r="I172" i="142"/>
  <c r="J171" i="142"/>
  <c r="U171" i="142" s="1"/>
  <c r="I171" i="142"/>
  <c r="J170" i="142"/>
  <c r="U170" i="142" s="1"/>
  <c r="I170" i="142"/>
  <c r="J169" i="142"/>
  <c r="U169" i="142" s="1"/>
  <c r="I169" i="142"/>
  <c r="J168" i="142"/>
  <c r="U168" i="142" s="1"/>
  <c r="I168" i="142"/>
  <c r="J167" i="142"/>
  <c r="U167" i="142" s="1"/>
  <c r="I167" i="142"/>
  <c r="J166" i="142"/>
  <c r="U166" i="142" s="1"/>
  <c r="I166" i="142"/>
  <c r="J165" i="142"/>
  <c r="U165" i="142" s="1"/>
  <c r="I165" i="142"/>
  <c r="J164" i="142"/>
  <c r="U164" i="142" s="1"/>
  <c r="I164" i="142"/>
  <c r="J163" i="142"/>
  <c r="U163" i="142" s="1"/>
  <c r="I163" i="142"/>
  <c r="J162" i="142"/>
  <c r="U162" i="142" s="1"/>
  <c r="I162" i="142"/>
  <c r="J161" i="142"/>
  <c r="U161" i="142" s="1"/>
  <c r="I161" i="142"/>
  <c r="J160" i="142"/>
  <c r="U160" i="142" s="1"/>
  <c r="I160" i="142"/>
  <c r="J159" i="142"/>
  <c r="U159" i="142" s="1"/>
  <c r="I159" i="142"/>
  <c r="J158" i="142"/>
  <c r="U158" i="142" s="1"/>
  <c r="I158" i="142"/>
  <c r="J157" i="142"/>
  <c r="U157" i="142" s="1"/>
  <c r="I157" i="142"/>
  <c r="J156" i="142"/>
  <c r="U156" i="142" s="1"/>
  <c r="I156" i="142"/>
  <c r="J155" i="142"/>
  <c r="U155" i="142" s="1"/>
  <c r="I155" i="142"/>
  <c r="J154" i="142"/>
  <c r="U154" i="142" s="1"/>
  <c r="I154" i="142"/>
  <c r="J153" i="142"/>
  <c r="U153" i="142" s="1"/>
  <c r="I153" i="142"/>
  <c r="J152" i="142"/>
  <c r="U152" i="142" s="1"/>
  <c r="I152" i="142"/>
  <c r="J151" i="142"/>
  <c r="U151" i="142" s="1"/>
  <c r="I151" i="142"/>
  <c r="J150" i="142"/>
  <c r="I150" i="142"/>
  <c r="J149" i="142"/>
  <c r="I149" i="142"/>
  <c r="J148" i="142"/>
  <c r="I148" i="142"/>
  <c r="J147" i="142"/>
  <c r="I147" i="142"/>
  <c r="J146" i="142"/>
  <c r="I146" i="142"/>
  <c r="J145" i="142"/>
  <c r="I145" i="142"/>
  <c r="J144" i="142"/>
  <c r="I144" i="142"/>
  <c r="J143" i="142"/>
  <c r="I143" i="142"/>
  <c r="J142" i="142"/>
  <c r="I142" i="142"/>
  <c r="J141" i="142"/>
  <c r="I141" i="142"/>
  <c r="J140" i="142"/>
  <c r="I140" i="142"/>
  <c r="J139" i="142"/>
  <c r="I139" i="142"/>
  <c r="J138" i="142"/>
  <c r="I138" i="142"/>
  <c r="J137" i="142"/>
  <c r="I137" i="142"/>
  <c r="J136" i="142"/>
  <c r="I136" i="142"/>
  <c r="J135" i="142"/>
  <c r="I135" i="142"/>
  <c r="J134" i="142"/>
  <c r="I134" i="142"/>
  <c r="J133" i="142"/>
  <c r="I133" i="142"/>
  <c r="J132" i="142"/>
  <c r="I132" i="142"/>
  <c r="J131" i="142"/>
  <c r="I131" i="142"/>
  <c r="J130" i="142"/>
  <c r="I130" i="142"/>
  <c r="J129" i="142"/>
  <c r="I129" i="142"/>
  <c r="J128" i="142"/>
  <c r="I128" i="142"/>
  <c r="J127" i="142"/>
  <c r="I127" i="142"/>
  <c r="J126" i="142"/>
  <c r="I126" i="142"/>
  <c r="J125" i="142"/>
  <c r="I125" i="142"/>
  <c r="J124" i="142"/>
  <c r="I124" i="142"/>
  <c r="J123" i="142"/>
  <c r="I123" i="142"/>
  <c r="J122" i="142"/>
  <c r="I122" i="142"/>
  <c r="J121" i="142"/>
  <c r="I121" i="142"/>
  <c r="J120" i="142"/>
  <c r="I120" i="142"/>
  <c r="J119" i="142"/>
  <c r="I119" i="142"/>
  <c r="J118" i="142"/>
  <c r="I118" i="142"/>
  <c r="J117" i="142"/>
  <c r="I117" i="142"/>
  <c r="J116" i="142"/>
  <c r="I116" i="142"/>
  <c r="J115" i="142"/>
  <c r="I115" i="142"/>
  <c r="J114" i="142"/>
  <c r="I114" i="142"/>
  <c r="J113" i="142"/>
  <c r="I113" i="142"/>
  <c r="J112" i="142"/>
  <c r="I112" i="142"/>
  <c r="J111" i="142"/>
  <c r="I111" i="142"/>
  <c r="J110" i="142"/>
  <c r="I110" i="142"/>
  <c r="J109" i="142"/>
  <c r="I109" i="142"/>
  <c r="J108" i="142"/>
  <c r="I108" i="142"/>
  <c r="J107" i="142"/>
  <c r="I107" i="142"/>
  <c r="J106" i="142"/>
  <c r="I106" i="142"/>
  <c r="J105" i="142"/>
  <c r="I105" i="142"/>
  <c r="J104" i="142"/>
  <c r="I104" i="142"/>
  <c r="J103" i="142"/>
  <c r="I103" i="142"/>
  <c r="J102" i="142"/>
  <c r="I102" i="142"/>
  <c r="J101" i="142"/>
  <c r="I101" i="142"/>
  <c r="J100" i="142"/>
  <c r="U100" i="142" s="1"/>
  <c r="I100" i="142"/>
  <c r="J99" i="142"/>
  <c r="U99" i="142" s="1"/>
  <c r="I99" i="142"/>
  <c r="J98" i="142"/>
  <c r="U98" i="142" s="1"/>
  <c r="I98" i="142"/>
  <c r="J97" i="142"/>
  <c r="U97" i="142" s="1"/>
  <c r="I97" i="142"/>
  <c r="J96" i="142"/>
  <c r="U96" i="142" s="1"/>
  <c r="I96" i="142"/>
  <c r="J95" i="142"/>
  <c r="U95" i="142" s="1"/>
  <c r="I95" i="142"/>
  <c r="J94" i="142"/>
  <c r="U94" i="142" s="1"/>
  <c r="I94" i="142"/>
  <c r="J93" i="142"/>
  <c r="U93" i="142" s="1"/>
  <c r="I93" i="142"/>
  <c r="J92" i="142"/>
  <c r="U92" i="142" s="1"/>
  <c r="I92" i="142"/>
  <c r="J91" i="142"/>
  <c r="U91" i="142" s="1"/>
  <c r="I91" i="142"/>
  <c r="J90" i="142"/>
  <c r="U90" i="142" s="1"/>
  <c r="I90" i="142"/>
  <c r="J89" i="142"/>
  <c r="U89" i="142" s="1"/>
  <c r="I89" i="142"/>
  <c r="J88" i="142"/>
  <c r="U88" i="142" s="1"/>
  <c r="I88" i="142"/>
  <c r="J87" i="142"/>
  <c r="U87" i="142" s="1"/>
  <c r="I87" i="142"/>
  <c r="J86" i="142"/>
  <c r="U86" i="142" s="1"/>
  <c r="I86" i="142"/>
  <c r="J85" i="142"/>
  <c r="U85" i="142" s="1"/>
  <c r="I85" i="142"/>
  <c r="J84" i="142"/>
  <c r="U84" i="142" s="1"/>
  <c r="I84" i="142"/>
  <c r="J83" i="142"/>
  <c r="U83" i="142" s="1"/>
  <c r="I83" i="142"/>
  <c r="J82" i="142"/>
  <c r="U82" i="142" s="1"/>
  <c r="I82" i="142"/>
  <c r="J81" i="142"/>
  <c r="U81" i="142" s="1"/>
  <c r="I81" i="142"/>
  <c r="J80" i="142"/>
  <c r="U80" i="142" s="1"/>
  <c r="I80" i="142"/>
  <c r="J79" i="142"/>
  <c r="U79" i="142" s="1"/>
  <c r="I79" i="142"/>
  <c r="J78" i="142"/>
  <c r="U78" i="142" s="1"/>
  <c r="I78" i="142"/>
  <c r="J77" i="142"/>
  <c r="U77" i="142" s="1"/>
  <c r="I77" i="142"/>
  <c r="J76" i="142"/>
  <c r="U76" i="142" s="1"/>
  <c r="I76" i="142"/>
  <c r="J75" i="142"/>
  <c r="I75" i="142"/>
  <c r="J74" i="142"/>
  <c r="I74" i="142"/>
  <c r="J73" i="142"/>
  <c r="I73" i="142"/>
  <c r="J72" i="142"/>
  <c r="I72" i="142"/>
  <c r="J71" i="142"/>
  <c r="I71" i="142"/>
  <c r="J70" i="142"/>
  <c r="I70" i="142"/>
  <c r="J69" i="142"/>
  <c r="I69" i="142"/>
  <c r="J68" i="142"/>
  <c r="I68" i="142"/>
  <c r="J67" i="142"/>
  <c r="I67" i="142"/>
  <c r="J66" i="142"/>
  <c r="I66" i="142"/>
  <c r="J65" i="142"/>
  <c r="I65" i="142"/>
  <c r="J64" i="142"/>
  <c r="I64" i="142"/>
  <c r="J63" i="142"/>
  <c r="I63" i="142"/>
  <c r="J62" i="142"/>
  <c r="I62" i="142"/>
  <c r="J61" i="142"/>
  <c r="I61" i="142"/>
  <c r="J60" i="142"/>
  <c r="I60" i="142"/>
  <c r="J59" i="142"/>
  <c r="I59" i="142"/>
  <c r="J58" i="142"/>
  <c r="I58" i="142"/>
  <c r="J57" i="142"/>
  <c r="I57" i="142"/>
  <c r="J56" i="142"/>
  <c r="I56" i="142"/>
  <c r="J55" i="142"/>
  <c r="I55" i="142"/>
  <c r="J54" i="142"/>
  <c r="I54" i="142"/>
  <c r="J53" i="142"/>
  <c r="I53" i="142"/>
  <c r="J52" i="142"/>
  <c r="I52" i="142"/>
  <c r="J51" i="142"/>
  <c r="I51" i="142"/>
  <c r="J50" i="142"/>
  <c r="I50" i="142"/>
  <c r="J49" i="142"/>
  <c r="I49" i="142"/>
  <c r="J48" i="142"/>
  <c r="I48" i="142"/>
  <c r="J47" i="142"/>
  <c r="I47" i="142"/>
  <c r="J46" i="142"/>
  <c r="I46" i="142"/>
  <c r="J45" i="142"/>
  <c r="I45" i="142"/>
  <c r="J44" i="142"/>
  <c r="I44" i="142"/>
  <c r="J43" i="142"/>
  <c r="I43" i="142"/>
  <c r="J42" i="142"/>
  <c r="I42" i="142"/>
  <c r="J41" i="142"/>
  <c r="I41" i="142"/>
  <c r="J40" i="142"/>
  <c r="I40" i="142"/>
  <c r="J39" i="142"/>
  <c r="I39" i="142"/>
  <c r="J38" i="142"/>
  <c r="I38" i="142"/>
  <c r="J37" i="142"/>
  <c r="I37" i="142"/>
  <c r="J36" i="142"/>
  <c r="I36" i="142"/>
  <c r="J35" i="142"/>
  <c r="I35" i="142"/>
  <c r="J34" i="142"/>
  <c r="I34" i="142"/>
  <c r="J33" i="142"/>
  <c r="I33" i="142"/>
  <c r="J32" i="142"/>
  <c r="I32" i="142"/>
  <c r="J31" i="142"/>
  <c r="I31" i="142"/>
  <c r="J30" i="142"/>
  <c r="I30" i="142"/>
  <c r="J29" i="142"/>
  <c r="I29" i="142"/>
  <c r="J28" i="142"/>
  <c r="I28" i="142"/>
  <c r="J27" i="142"/>
  <c r="I27" i="142"/>
  <c r="J26" i="142"/>
  <c r="I26" i="142"/>
  <c r="J25" i="142"/>
  <c r="U25" i="142" s="1"/>
  <c r="I25" i="142"/>
  <c r="J24" i="142"/>
  <c r="U24" i="142" s="1"/>
  <c r="I24" i="142"/>
  <c r="J23" i="142"/>
  <c r="U23" i="142" s="1"/>
  <c r="I23" i="142"/>
  <c r="J22" i="142"/>
  <c r="U22" i="142" s="1"/>
  <c r="I22" i="142"/>
  <c r="J21" i="142"/>
  <c r="U21" i="142" s="1"/>
  <c r="I21" i="142"/>
  <c r="J20" i="142"/>
  <c r="U20" i="142" s="1"/>
  <c r="I20" i="142"/>
  <c r="J19" i="142"/>
  <c r="U19" i="142" s="1"/>
  <c r="I19" i="142"/>
  <c r="J18" i="142"/>
  <c r="U18" i="142" s="1"/>
  <c r="I18" i="142"/>
  <c r="J17" i="142"/>
  <c r="U17" i="142" s="1"/>
  <c r="I17" i="142"/>
  <c r="J16" i="142"/>
  <c r="U16" i="142" s="1"/>
  <c r="I16" i="142"/>
  <c r="J15" i="142"/>
  <c r="U15" i="142" s="1"/>
  <c r="I15" i="142"/>
  <c r="J14" i="142"/>
  <c r="U14" i="142" s="1"/>
  <c r="I14" i="142"/>
  <c r="J13" i="142"/>
  <c r="U13" i="142" s="1"/>
  <c r="I13" i="142"/>
  <c r="J12" i="142"/>
  <c r="U12" i="142" s="1"/>
  <c r="I12" i="142"/>
  <c r="J11" i="142"/>
  <c r="U11" i="142" s="1"/>
  <c r="I11" i="142"/>
  <c r="J10" i="142"/>
  <c r="U10" i="142" s="1"/>
  <c r="I10" i="142"/>
  <c r="J9" i="142"/>
  <c r="U9" i="142" s="1"/>
  <c r="I9" i="142"/>
  <c r="J8" i="142"/>
  <c r="U8" i="142" s="1"/>
  <c r="I8" i="142"/>
  <c r="J7" i="142"/>
  <c r="U7" i="142" s="1"/>
  <c r="I7" i="142"/>
  <c r="J6" i="142"/>
  <c r="U6" i="142" s="1"/>
  <c r="I6" i="142"/>
  <c r="J5" i="142"/>
  <c r="U5" i="142" s="1"/>
  <c r="I5" i="142"/>
  <c r="J4" i="142"/>
  <c r="U4" i="142" s="1"/>
  <c r="I4" i="142"/>
  <c r="J3" i="142"/>
  <c r="U3" i="142" s="1"/>
  <c r="I3" i="142"/>
  <c r="J2" i="142"/>
  <c r="U2" i="142" s="1"/>
  <c r="I2" i="142"/>
  <c r="J1" i="142"/>
  <c r="U1" i="142" s="1"/>
  <c r="R600" i="139"/>
  <c r="Q600" i="139"/>
  <c r="N600" i="139"/>
  <c r="J600" i="139"/>
  <c r="U600" i="139" s="1"/>
  <c r="I600" i="139"/>
  <c r="R599" i="139"/>
  <c r="Q599" i="139"/>
  <c r="N599" i="139"/>
  <c r="J599" i="139"/>
  <c r="U599" i="139" s="1"/>
  <c r="I599" i="139"/>
  <c r="R598" i="139"/>
  <c r="Q598" i="139"/>
  <c r="N598" i="139"/>
  <c r="J598" i="139"/>
  <c r="U598" i="139" s="1"/>
  <c r="I598" i="139"/>
  <c r="R597" i="139"/>
  <c r="Q597" i="139"/>
  <c r="N597" i="139"/>
  <c r="J597" i="139"/>
  <c r="U597" i="139" s="1"/>
  <c r="I597" i="139"/>
  <c r="R596" i="139"/>
  <c r="Q596" i="139"/>
  <c r="N596" i="139"/>
  <c r="J596" i="139"/>
  <c r="U596" i="139" s="1"/>
  <c r="I596" i="139"/>
  <c r="R595" i="139"/>
  <c r="Q595" i="139"/>
  <c r="N595" i="139"/>
  <c r="J595" i="139"/>
  <c r="U595" i="139" s="1"/>
  <c r="I595" i="139"/>
  <c r="R594" i="139"/>
  <c r="Q594" i="139"/>
  <c r="N594" i="139"/>
  <c r="J594" i="139"/>
  <c r="U594" i="139" s="1"/>
  <c r="I594" i="139"/>
  <c r="R593" i="139"/>
  <c r="Q593" i="139"/>
  <c r="N593" i="139"/>
  <c r="J593" i="139"/>
  <c r="U593" i="139" s="1"/>
  <c r="I593" i="139"/>
  <c r="R592" i="139"/>
  <c r="Q592" i="139"/>
  <c r="N592" i="139"/>
  <c r="J592" i="139"/>
  <c r="U592" i="139" s="1"/>
  <c r="I592" i="139"/>
  <c r="R591" i="139"/>
  <c r="Q591" i="139"/>
  <c r="N591" i="139"/>
  <c r="J591" i="139"/>
  <c r="U591" i="139" s="1"/>
  <c r="I591" i="139"/>
  <c r="R590" i="139"/>
  <c r="Q590" i="139"/>
  <c r="N590" i="139"/>
  <c r="J590" i="139"/>
  <c r="U590" i="139" s="1"/>
  <c r="I590" i="139"/>
  <c r="R589" i="139"/>
  <c r="Q589" i="139"/>
  <c r="N589" i="139"/>
  <c r="J589" i="139"/>
  <c r="U589" i="139" s="1"/>
  <c r="I589" i="139"/>
  <c r="R588" i="139"/>
  <c r="Q588" i="139"/>
  <c r="N588" i="139"/>
  <c r="J588" i="139"/>
  <c r="U588" i="139" s="1"/>
  <c r="I588" i="139"/>
  <c r="R587" i="139"/>
  <c r="Q587" i="139"/>
  <c r="N587" i="139"/>
  <c r="J587" i="139"/>
  <c r="U587" i="139" s="1"/>
  <c r="I587" i="139"/>
  <c r="R586" i="139"/>
  <c r="Q586" i="139"/>
  <c r="N586" i="139"/>
  <c r="J586" i="139"/>
  <c r="U586" i="139" s="1"/>
  <c r="I586" i="139"/>
  <c r="R585" i="139"/>
  <c r="Q585" i="139"/>
  <c r="N585" i="139"/>
  <c r="J585" i="139"/>
  <c r="U585" i="139" s="1"/>
  <c r="I585" i="139"/>
  <c r="R584" i="139"/>
  <c r="Q584" i="139"/>
  <c r="N584" i="139"/>
  <c r="J584" i="139"/>
  <c r="U584" i="139" s="1"/>
  <c r="I584" i="139"/>
  <c r="R583" i="139"/>
  <c r="Q583" i="139"/>
  <c r="N583" i="139"/>
  <c r="J583" i="139"/>
  <c r="U583" i="139" s="1"/>
  <c r="I583" i="139"/>
  <c r="R582" i="139"/>
  <c r="Q582" i="139"/>
  <c r="N582" i="139"/>
  <c r="J582" i="139"/>
  <c r="U582" i="139" s="1"/>
  <c r="I582" i="139"/>
  <c r="R581" i="139"/>
  <c r="Q581" i="139"/>
  <c r="N581" i="139"/>
  <c r="J581" i="139"/>
  <c r="U581" i="139" s="1"/>
  <c r="I581" i="139"/>
  <c r="R580" i="139"/>
  <c r="Q580" i="139"/>
  <c r="N580" i="139"/>
  <c r="J580" i="139"/>
  <c r="U580" i="139" s="1"/>
  <c r="I580" i="139"/>
  <c r="R579" i="139"/>
  <c r="Q579" i="139"/>
  <c r="N579" i="139"/>
  <c r="J579" i="139"/>
  <c r="U579" i="139" s="1"/>
  <c r="I579" i="139"/>
  <c r="R578" i="139"/>
  <c r="Q578" i="139"/>
  <c r="N578" i="139"/>
  <c r="J578" i="139"/>
  <c r="U578" i="139" s="1"/>
  <c r="I578" i="139"/>
  <c r="J577" i="139"/>
  <c r="U577" i="139" s="1"/>
  <c r="I577" i="139"/>
  <c r="J576" i="139"/>
  <c r="U576" i="139" s="1"/>
  <c r="I576" i="139"/>
  <c r="R575" i="139"/>
  <c r="Q575" i="139"/>
  <c r="N575" i="139"/>
  <c r="J575" i="139"/>
  <c r="U575" i="139" s="1"/>
  <c r="I575" i="139"/>
  <c r="R574" i="139"/>
  <c r="Q574" i="139"/>
  <c r="N574" i="139"/>
  <c r="J574" i="139"/>
  <c r="U574" i="139" s="1"/>
  <c r="I574" i="139"/>
  <c r="R573" i="139"/>
  <c r="Q573" i="139"/>
  <c r="N573" i="139"/>
  <c r="J573" i="139"/>
  <c r="U573" i="139" s="1"/>
  <c r="I573" i="139"/>
  <c r="R572" i="139"/>
  <c r="Q572" i="139"/>
  <c r="N572" i="139"/>
  <c r="J572" i="139"/>
  <c r="U572" i="139" s="1"/>
  <c r="I572" i="139"/>
  <c r="R571" i="139"/>
  <c r="Q571" i="139"/>
  <c r="N571" i="139"/>
  <c r="J571" i="139"/>
  <c r="U571" i="139" s="1"/>
  <c r="I571" i="139"/>
  <c r="R570" i="139"/>
  <c r="Q570" i="139"/>
  <c r="N570" i="139"/>
  <c r="J570" i="139"/>
  <c r="U570" i="139" s="1"/>
  <c r="I570" i="139"/>
  <c r="R569" i="139"/>
  <c r="Q569" i="139"/>
  <c r="N569" i="139"/>
  <c r="J569" i="139"/>
  <c r="U569" i="139" s="1"/>
  <c r="I569" i="139"/>
  <c r="R568" i="139"/>
  <c r="Q568" i="139"/>
  <c r="N568" i="139"/>
  <c r="J568" i="139"/>
  <c r="U568" i="139" s="1"/>
  <c r="I568" i="139"/>
  <c r="R567" i="139"/>
  <c r="Q567" i="139"/>
  <c r="N567" i="139"/>
  <c r="J567" i="139"/>
  <c r="U567" i="139" s="1"/>
  <c r="I567" i="139"/>
  <c r="R566" i="139"/>
  <c r="Q566" i="139"/>
  <c r="N566" i="139"/>
  <c r="J566" i="139"/>
  <c r="U566" i="139" s="1"/>
  <c r="I566" i="139"/>
  <c r="R565" i="139"/>
  <c r="Q565" i="139"/>
  <c r="N565" i="139"/>
  <c r="J565" i="139"/>
  <c r="U565" i="139" s="1"/>
  <c r="I565" i="139"/>
  <c r="R564" i="139"/>
  <c r="Q564" i="139"/>
  <c r="N564" i="139"/>
  <c r="J564" i="139"/>
  <c r="U564" i="139" s="1"/>
  <c r="I564" i="139"/>
  <c r="R563" i="139"/>
  <c r="Q563" i="139"/>
  <c r="N563" i="139"/>
  <c r="J563" i="139"/>
  <c r="U563" i="139" s="1"/>
  <c r="I563" i="139"/>
  <c r="R562" i="139"/>
  <c r="Q562" i="139"/>
  <c r="N562" i="139"/>
  <c r="J562" i="139"/>
  <c r="U562" i="139" s="1"/>
  <c r="I562" i="139"/>
  <c r="R561" i="139"/>
  <c r="Q561" i="139"/>
  <c r="N561" i="139"/>
  <c r="J561" i="139"/>
  <c r="U561" i="139" s="1"/>
  <c r="I561" i="139"/>
  <c r="R560" i="139"/>
  <c r="Q560" i="139"/>
  <c r="N560" i="139"/>
  <c r="J560" i="139"/>
  <c r="U560" i="139" s="1"/>
  <c r="I560" i="139"/>
  <c r="R559" i="139"/>
  <c r="Q559" i="139"/>
  <c r="N559" i="139"/>
  <c r="J559" i="139"/>
  <c r="U559" i="139" s="1"/>
  <c r="I559" i="139"/>
  <c r="R558" i="139"/>
  <c r="Q558" i="139"/>
  <c r="N558" i="139"/>
  <c r="J558" i="139"/>
  <c r="U558" i="139" s="1"/>
  <c r="I558" i="139"/>
  <c r="R557" i="139"/>
  <c r="Q557" i="139"/>
  <c r="N557" i="139"/>
  <c r="J557" i="139"/>
  <c r="U557" i="139" s="1"/>
  <c r="I557" i="139"/>
  <c r="R556" i="139"/>
  <c r="Q556" i="139"/>
  <c r="N556" i="139"/>
  <c r="J556" i="139"/>
  <c r="U556" i="139" s="1"/>
  <c r="I556" i="139"/>
  <c r="R555" i="139"/>
  <c r="Q555" i="139"/>
  <c r="N555" i="139"/>
  <c r="J555" i="139"/>
  <c r="U555" i="139" s="1"/>
  <c r="I555" i="139"/>
  <c r="R554" i="139"/>
  <c r="Q554" i="139"/>
  <c r="N554" i="139"/>
  <c r="J554" i="139"/>
  <c r="U554" i="139" s="1"/>
  <c r="I554" i="139"/>
  <c r="R553" i="139"/>
  <c r="Q553" i="139"/>
  <c r="N553" i="139"/>
  <c r="K553" i="139"/>
  <c r="J553" i="139"/>
  <c r="U553" i="139" s="1"/>
  <c r="I553" i="139"/>
  <c r="J552" i="139"/>
  <c r="U552" i="139" s="1"/>
  <c r="I552" i="139"/>
  <c r="J551" i="139"/>
  <c r="U551" i="139" s="1"/>
  <c r="I551" i="139"/>
  <c r="J550" i="139"/>
  <c r="U550" i="139" s="1"/>
  <c r="I550" i="139"/>
  <c r="J549" i="139"/>
  <c r="U549" i="139" s="1"/>
  <c r="I549" i="139"/>
  <c r="J548" i="139"/>
  <c r="U548" i="139" s="1"/>
  <c r="I548" i="139"/>
  <c r="J547" i="139"/>
  <c r="U547" i="139" s="1"/>
  <c r="I547" i="139"/>
  <c r="J546" i="139"/>
  <c r="U546" i="139" s="1"/>
  <c r="I546" i="139"/>
  <c r="J545" i="139"/>
  <c r="U545" i="139" s="1"/>
  <c r="I545" i="139"/>
  <c r="J544" i="139"/>
  <c r="U544" i="139" s="1"/>
  <c r="I544" i="139"/>
  <c r="J543" i="139"/>
  <c r="U543" i="139" s="1"/>
  <c r="I543" i="139"/>
  <c r="J542" i="139"/>
  <c r="U542" i="139" s="1"/>
  <c r="I542" i="139"/>
  <c r="J541" i="139"/>
  <c r="U541" i="139" s="1"/>
  <c r="I541" i="139"/>
  <c r="J540" i="139"/>
  <c r="U540" i="139" s="1"/>
  <c r="I540" i="139"/>
  <c r="J539" i="139"/>
  <c r="U539" i="139" s="1"/>
  <c r="I539" i="139"/>
  <c r="J538" i="139"/>
  <c r="U538" i="139" s="1"/>
  <c r="I538" i="139"/>
  <c r="J537" i="139"/>
  <c r="U537" i="139" s="1"/>
  <c r="I537" i="139"/>
  <c r="J536" i="139"/>
  <c r="U536" i="139" s="1"/>
  <c r="I536" i="139"/>
  <c r="J535" i="139"/>
  <c r="U535" i="139" s="1"/>
  <c r="I535" i="139"/>
  <c r="J534" i="139"/>
  <c r="U534" i="139" s="1"/>
  <c r="I534" i="139"/>
  <c r="J533" i="139"/>
  <c r="U533" i="139" s="1"/>
  <c r="I533" i="139"/>
  <c r="J532" i="139"/>
  <c r="U532" i="139" s="1"/>
  <c r="I532" i="139"/>
  <c r="J531" i="139"/>
  <c r="U531" i="139" s="1"/>
  <c r="I531" i="139"/>
  <c r="J530" i="139"/>
  <c r="U530" i="139" s="1"/>
  <c r="I530" i="139"/>
  <c r="J529" i="139"/>
  <c r="U529" i="139" s="1"/>
  <c r="I529" i="139"/>
  <c r="J528" i="139"/>
  <c r="U528" i="139" s="1"/>
  <c r="I528" i="139"/>
  <c r="J527" i="139"/>
  <c r="U527" i="139" s="1"/>
  <c r="I527" i="139"/>
  <c r="J526" i="139"/>
  <c r="U526" i="139" s="1"/>
  <c r="I526" i="139"/>
  <c r="R525" i="139"/>
  <c r="Q525" i="139"/>
  <c r="N525" i="139"/>
  <c r="J525" i="139"/>
  <c r="U525" i="139" s="1"/>
  <c r="I525" i="139"/>
  <c r="R524" i="139"/>
  <c r="Q524" i="139"/>
  <c r="N524" i="139"/>
  <c r="J524" i="139"/>
  <c r="U524" i="139" s="1"/>
  <c r="I524" i="139"/>
  <c r="R523" i="139"/>
  <c r="Q523" i="139"/>
  <c r="N523" i="139"/>
  <c r="J523" i="139"/>
  <c r="U523" i="139" s="1"/>
  <c r="I523" i="139"/>
  <c r="R522" i="139"/>
  <c r="Q522" i="139"/>
  <c r="N522" i="139"/>
  <c r="J522" i="139"/>
  <c r="U522" i="139" s="1"/>
  <c r="I522" i="139"/>
  <c r="R521" i="139"/>
  <c r="Q521" i="139"/>
  <c r="N521" i="139"/>
  <c r="J521" i="139"/>
  <c r="U521" i="139" s="1"/>
  <c r="I521" i="139"/>
  <c r="R520" i="139"/>
  <c r="Q520" i="139"/>
  <c r="N520" i="139"/>
  <c r="J520" i="139"/>
  <c r="U520" i="139" s="1"/>
  <c r="I520" i="139"/>
  <c r="R519" i="139"/>
  <c r="Q519" i="139"/>
  <c r="N519" i="139"/>
  <c r="J519" i="139"/>
  <c r="U519" i="139" s="1"/>
  <c r="I519" i="139"/>
  <c r="R518" i="139"/>
  <c r="Q518" i="139"/>
  <c r="N518" i="139"/>
  <c r="J518" i="139"/>
  <c r="U518" i="139" s="1"/>
  <c r="I518" i="139"/>
  <c r="R517" i="139"/>
  <c r="Q517" i="139"/>
  <c r="N517" i="139"/>
  <c r="J517" i="139"/>
  <c r="U517" i="139" s="1"/>
  <c r="I517" i="139"/>
  <c r="R516" i="139"/>
  <c r="Q516" i="139"/>
  <c r="N516" i="139"/>
  <c r="J516" i="139"/>
  <c r="U516" i="139" s="1"/>
  <c r="I516" i="139"/>
  <c r="R515" i="139"/>
  <c r="Q515" i="139"/>
  <c r="N515" i="139"/>
  <c r="J515" i="139"/>
  <c r="U515" i="139" s="1"/>
  <c r="I515" i="139"/>
  <c r="R514" i="139"/>
  <c r="Q514" i="139"/>
  <c r="N514" i="139"/>
  <c r="J514" i="139"/>
  <c r="U514" i="139" s="1"/>
  <c r="I514" i="139"/>
  <c r="R513" i="139"/>
  <c r="Q513" i="139"/>
  <c r="N513" i="139"/>
  <c r="J513" i="139"/>
  <c r="U513" i="139" s="1"/>
  <c r="I513" i="139"/>
  <c r="R512" i="139"/>
  <c r="Q512" i="139"/>
  <c r="N512" i="139"/>
  <c r="J512" i="139"/>
  <c r="U512" i="139" s="1"/>
  <c r="I512" i="139"/>
  <c r="R511" i="139"/>
  <c r="Q511" i="139"/>
  <c r="N511" i="139"/>
  <c r="J511" i="139"/>
  <c r="U511" i="139" s="1"/>
  <c r="I511" i="139"/>
  <c r="R510" i="139"/>
  <c r="Q510" i="139"/>
  <c r="N510" i="139"/>
  <c r="J510" i="139"/>
  <c r="U510" i="139" s="1"/>
  <c r="I510" i="139"/>
  <c r="R509" i="139"/>
  <c r="Q509" i="139"/>
  <c r="N509" i="139"/>
  <c r="J509" i="139"/>
  <c r="U509" i="139" s="1"/>
  <c r="I509" i="139"/>
  <c r="R508" i="139"/>
  <c r="Q508" i="139"/>
  <c r="N508" i="139"/>
  <c r="J508" i="139"/>
  <c r="U508" i="139" s="1"/>
  <c r="I508" i="139"/>
  <c r="R507" i="139"/>
  <c r="Q507" i="139"/>
  <c r="N507" i="139"/>
  <c r="J507" i="139"/>
  <c r="U507" i="139" s="1"/>
  <c r="I507" i="139"/>
  <c r="R506" i="139"/>
  <c r="Q506" i="139"/>
  <c r="N506" i="139"/>
  <c r="J506" i="139"/>
  <c r="U506" i="139" s="1"/>
  <c r="I506" i="139"/>
  <c r="R505" i="139"/>
  <c r="Q505" i="139"/>
  <c r="N505" i="139"/>
  <c r="J505" i="139"/>
  <c r="U505" i="139" s="1"/>
  <c r="I505" i="139"/>
  <c r="R504" i="139"/>
  <c r="Q504" i="139"/>
  <c r="N504" i="139"/>
  <c r="J504" i="139"/>
  <c r="U504" i="139" s="1"/>
  <c r="I504" i="139"/>
  <c r="R503" i="139"/>
  <c r="Q503" i="139"/>
  <c r="N503" i="139"/>
  <c r="J503" i="139"/>
  <c r="U503" i="139" s="1"/>
  <c r="I503" i="139"/>
  <c r="J502" i="139"/>
  <c r="U502" i="139" s="1"/>
  <c r="I502" i="139"/>
  <c r="J501" i="139"/>
  <c r="U501" i="139" s="1"/>
  <c r="I501" i="139"/>
  <c r="R500" i="139"/>
  <c r="Q500" i="139"/>
  <c r="N500" i="139"/>
  <c r="J500" i="139"/>
  <c r="U500" i="139" s="1"/>
  <c r="I500" i="139"/>
  <c r="R499" i="139"/>
  <c r="Q499" i="139"/>
  <c r="N499" i="139"/>
  <c r="J499" i="139"/>
  <c r="U499" i="139" s="1"/>
  <c r="I499" i="139"/>
  <c r="R498" i="139"/>
  <c r="Q498" i="139"/>
  <c r="N498" i="139"/>
  <c r="J498" i="139"/>
  <c r="U498" i="139" s="1"/>
  <c r="I498" i="139"/>
  <c r="R497" i="139"/>
  <c r="Q497" i="139"/>
  <c r="N497" i="139"/>
  <c r="J497" i="139"/>
  <c r="U497" i="139" s="1"/>
  <c r="I497" i="139"/>
  <c r="R496" i="139"/>
  <c r="Q496" i="139"/>
  <c r="N496" i="139"/>
  <c r="J496" i="139"/>
  <c r="U496" i="139" s="1"/>
  <c r="I496" i="139"/>
  <c r="R495" i="139"/>
  <c r="Q495" i="139"/>
  <c r="N495" i="139"/>
  <c r="J495" i="139"/>
  <c r="U495" i="139" s="1"/>
  <c r="I495" i="139"/>
  <c r="R494" i="139"/>
  <c r="Q494" i="139"/>
  <c r="N494" i="139"/>
  <c r="J494" i="139"/>
  <c r="U494" i="139" s="1"/>
  <c r="I494" i="139"/>
  <c r="R493" i="139"/>
  <c r="Q493" i="139"/>
  <c r="N493" i="139"/>
  <c r="J493" i="139"/>
  <c r="U493" i="139" s="1"/>
  <c r="I493" i="139"/>
  <c r="R492" i="139"/>
  <c r="Q492" i="139"/>
  <c r="N492" i="139"/>
  <c r="J492" i="139"/>
  <c r="U492" i="139" s="1"/>
  <c r="I492" i="139"/>
  <c r="R491" i="139"/>
  <c r="Q491" i="139"/>
  <c r="N491" i="139"/>
  <c r="J491" i="139"/>
  <c r="U491" i="139" s="1"/>
  <c r="I491" i="139"/>
  <c r="R490" i="139"/>
  <c r="Q490" i="139"/>
  <c r="N490" i="139"/>
  <c r="J490" i="139"/>
  <c r="U490" i="139" s="1"/>
  <c r="I490" i="139"/>
  <c r="R489" i="139"/>
  <c r="Q489" i="139"/>
  <c r="N489" i="139"/>
  <c r="J489" i="139"/>
  <c r="U489" i="139" s="1"/>
  <c r="I489" i="139"/>
  <c r="R488" i="139"/>
  <c r="Q488" i="139"/>
  <c r="N488" i="139"/>
  <c r="J488" i="139"/>
  <c r="U488" i="139" s="1"/>
  <c r="I488" i="139"/>
  <c r="R487" i="139"/>
  <c r="Q487" i="139"/>
  <c r="N487" i="139"/>
  <c r="J487" i="139"/>
  <c r="U487" i="139" s="1"/>
  <c r="I487" i="139"/>
  <c r="R486" i="139"/>
  <c r="Q486" i="139"/>
  <c r="N486" i="139"/>
  <c r="J486" i="139"/>
  <c r="U486" i="139" s="1"/>
  <c r="I486" i="139"/>
  <c r="R485" i="139"/>
  <c r="Q485" i="139"/>
  <c r="N485" i="139"/>
  <c r="J485" i="139"/>
  <c r="U485" i="139" s="1"/>
  <c r="I485" i="139"/>
  <c r="R484" i="139"/>
  <c r="Q484" i="139"/>
  <c r="N484" i="139"/>
  <c r="J484" i="139"/>
  <c r="U484" i="139" s="1"/>
  <c r="I484" i="139"/>
  <c r="R483" i="139"/>
  <c r="Q483" i="139"/>
  <c r="N483" i="139"/>
  <c r="J483" i="139"/>
  <c r="U483" i="139" s="1"/>
  <c r="I483" i="139"/>
  <c r="R482" i="139"/>
  <c r="Q482" i="139"/>
  <c r="N482" i="139"/>
  <c r="J482" i="139"/>
  <c r="U482" i="139" s="1"/>
  <c r="I482" i="139"/>
  <c r="R481" i="139"/>
  <c r="Q481" i="139"/>
  <c r="N481" i="139"/>
  <c r="J481" i="139"/>
  <c r="U481" i="139" s="1"/>
  <c r="I481" i="139"/>
  <c r="R480" i="139"/>
  <c r="Q480" i="139"/>
  <c r="N480" i="139"/>
  <c r="J480" i="139"/>
  <c r="U480" i="139" s="1"/>
  <c r="I480" i="139"/>
  <c r="R479" i="139"/>
  <c r="Q479" i="139"/>
  <c r="N479" i="139"/>
  <c r="J479" i="139"/>
  <c r="U479" i="139" s="1"/>
  <c r="I479" i="139"/>
  <c r="R478" i="139"/>
  <c r="Q478" i="139"/>
  <c r="N478" i="139"/>
  <c r="K478" i="139"/>
  <c r="J478" i="139"/>
  <c r="U478" i="139" s="1"/>
  <c r="I478" i="139"/>
  <c r="J477" i="139"/>
  <c r="U477" i="139" s="1"/>
  <c r="I477" i="139"/>
  <c r="J476" i="139"/>
  <c r="U476" i="139" s="1"/>
  <c r="I476" i="139"/>
  <c r="J475" i="139"/>
  <c r="U475" i="139" s="1"/>
  <c r="I475" i="139"/>
  <c r="J474" i="139"/>
  <c r="U474" i="139" s="1"/>
  <c r="I474" i="139"/>
  <c r="J473" i="139"/>
  <c r="U473" i="139" s="1"/>
  <c r="I473" i="139"/>
  <c r="J472" i="139"/>
  <c r="U472" i="139" s="1"/>
  <c r="I472" i="139"/>
  <c r="J471" i="139"/>
  <c r="U471" i="139" s="1"/>
  <c r="I471" i="139"/>
  <c r="J470" i="139"/>
  <c r="U470" i="139" s="1"/>
  <c r="I470" i="139"/>
  <c r="J469" i="139"/>
  <c r="U469" i="139" s="1"/>
  <c r="I469" i="139"/>
  <c r="J468" i="139"/>
  <c r="U468" i="139" s="1"/>
  <c r="I468" i="139"/>
  <c r="J467" i="139"/>
  <c r="U467" i="139" s="1"/>
  <c r="I467" i="139"/>
  <c r="J466" i="139"/>
  <c r="U466" i="139" s="1"/>
  <c r="I466" i="139"/>
  <c r="J465" i="139"/>
  <c r="U465" i="139" s="1"/>
  <c r="I465" i="139"/>
  <c r="J464" i="139"/>
  <c r="U464" i="139" s="1"/>
  <c r="I464" i="139"/>
  <c r="J463" i="139"/>
  <c r="U463" i="139" s="1"/>
  <c r="I463" i="139"/>
  <c r="J462" i="139"/>
  <c r="U462" i="139" s="1"/>
  <c r="I462" i="139"/>
  <c r="J461" i="139"/>
  <c r="U461" i="139" s="1"/>
  <c r="I461" i="139"/>
  <c r="J460" i="139"/>
  <c r="U460" i="139" s="1"/>
  <c r="I460" i="139"/>
  <c r="J459" i="139"/>
  <c r="U459" i="139" s="1"/>
  <c r="I459" i="139"/>
  <c r="J458" i="139"/>
  <c r="U458" i="139" s="1"/>
  <c r="I458" i="139"/>
  <c r="J457" i="139"/>
  <c r="U457" i="139" s="1"/>
  <c r="I457" i="139"/>
  <c r="J456" i="139"/>
  <c r="U456" i="139" s="1"/>
  <c r="I456" i="139"/>
  <c r="J455" i="139"/>
  <c r="U455" i="139" s="1"/>
  <c r="I455" i="139"/>
  <c r="J454" i="139"/>
  <c r="U454" i="139" s="1"/>
  <c r="I454" i="139"/>
  <c r="J453" i="139"/>
  <c r="U453" i="139" s="1"/>
  <c r="I453" i="139"/>
  <c r="J452" i="139"/>
  <c r="U452" i="139" s="1"/>
  <c r="I452" i="139"/>
  <c r="J451" i="139"/>
  <c r="U451" i="139" s="1"/>
  <c r="I451" i="139"/>
  <c r="R450" i="139"/>
  <c r="Q450" i="139"/>
  <c r="N450" i="139"/>
  <c r="J450" i="139"/>
  <c r="U450" i="139" s="1"/>
  <c r="I450" i="139"/>
  <c r="R449" i="139"/>
  <c r="Q449" i="139"/>
  <c r="N449" i="139"/>
  <c r="J449" i="139"/>
  <c r="U449" i="139" s="1"/>
  <c r="I449" i="139"/>
  <c r="R448" i="139"/>
  <c r="Q448" i="139"/>
  <c r="N448" i="139"/>
  <c r="J448" i="139"/>
  <c r="U448" i="139" s="1"/>
  <c r="I448" i="139"/>
  <c r="R447" i="139"/>
  <c r="Q447" i="139"/>
  <c r="N447" i="139"/>
  <c r="J447" i="139"/>
  <c r="U447" i="139" s="1"/>
  <c r="I447" i="139"/>
  <c r="R446" i="139"/>
  <c r="Q446" i="139"/>
  <c r="N446" i="139"/>
  <c r="J446" i="139"/>
  <c r="U446" i="139" s="1"/>
  <c r="I446" i="139"/>
  <c r="R445" i="139"/>
  <c r="Q445" i="139"/>
  <c r="N445" i="139"/>
  <c r="J445" i="139"/>
  <c r="U445" i="139" s="1"/>
  <c r="I445" i="139"/>
  <c r="R444" i="139"/>
  <c r="Q444" i="139"/>
  <c r="N444" i="139"/>
  <c r="J444" i="139"/>
  <c r="U444" i="139" s="1"/>
  <c r="I444" i="139"/>
  <c r="R443" i="139"/>
  <c r="Q443" i="139"/>
  <c r="N443" i="139"/>
  <c r="J443" i="139"/>
  <c r="U443" i="139" s="1"/>
  <c r="I443" i="139"/>
  <c r="R442" i="139"/>
  <c r="Q442" i="139"/>
  <c r="N442" i="139"/>
  <c r="J442" i="139"/>
  <c r="U442" i="139" s="1"/>
  <c r="I442" i="139"/>
  <c r="R441" i="139"/>
  <c r="Q441" i="139"/>
  <c r="N441" i="139"/>
  <c r="J441" i="139"/>
  <c r="U441" i="139" s="1"/>
  <c r="I441" i="139"/>
  <c r="R440" i="139"/>
  <c r="Q440" i="139"/>
  <c r="N440" i="139"/>
  <c r="J440" i="139"/>
  <c r="U440" i="139" s="1"/>
  <c r="I440" i="139"/>
  <c r="R439" i="139"/>
  <c r="Q439" i="139"/>
  <c r="N439" i="139"/>
  <c r="J439" i="139"/>
  <c r="U439" i="139" s="1"/>
  <c r="I439" i="139"/>
  <c r="R438" i="139"/>
  <c r="Q438" i="139"/>
  <c r="N438" i="139"/>
  <c r="J438" i="139"/>
  <c r="U438" i="139" s="1"/>
  <c r="I438" i="139"/>
  <c r="R437" i="139"/>
  <c r="Q437" i="139"/>
  <c r="N437" i="139"/>
  <c r="J437" i="139"/>
  <c r="U437" i="139" s="1"/>
  <c r="I437" i="139"/>
  <c r="R436" i="139"/>
  <c r="Q436" i="139"/>
  <c r="N436" i="139"/>
  <c r="J436" i="139"/>
  <c r="U436" i="139" s="1"/>
  <c r="I436" i="139"/>
  <c r="R435" i="139"/>
  <c r="Q435" i="139"/>
  <c r="N435" i="139"/>
  <c r="J435" i="139"/>
  <c r="U435" i="139" s="1"/>
  <c r="I435" i="139"/>
  <c r="R434" i="139"/>
  <c r="Q434" i="139"/>
  <c r="N434" i="139"/>
  <c r="J434" i="139"/>
  <c r="U434" i="139" s="1"/>
  <c r="I434" i="139"/>
  <c r="R433" i="139"/>
  <c r="Q433" i="139"/>
  <c r="N433" i="139"/>
  <c r="J433" i="139"/>
  <c r="U433" i="139" s="1"/>
  <c r="I433" i="139"/>
  <c r="R432" i="139"/>
  <c r="Q432" i="139"/>
  <c r="N432" i="139"/>
  <c r="J432" i="139"/>
  <c r="U432" i="139" s="1"/>
  <c r="I432" i="139"/>
  <c r="R431" i="139"/>
  <c r="Q431" i="139"/>
  <c r="N431" i="139"/>
  <c r="J431" i="139"/>
  <c r="U431" i="139" s="1"/>
  <c r="I431" i="139"/>
  <c r="R430" i="139"/>
  <c r="Q430" i="139"/>
  <c r="N430" i="139"/>
  <c r="J430" i="139"/>
  <c r="U430" i="139" s="1"/>
  <c r="I430" i="139"/>
  <c r="R429" i="139"/>
  <c r="Q429" i="139"/>
  <c r="N429" i="139"/>
  <c r="J429" i="139"/>
  <c r="U429" i="139" s="1"/>
  <c r="I429" i="139"/>
  <c r="R428" i="139"/>
  <c r="Q428" i="139"/>
  <c r="N428" i="139"/>
  <c r="J428" i="139"/>
  <c r="U428" i="139" s="1"/>
  <c r="I428" i="139"/>
  <c r="J427" i="139"/>
  <c r="U427" i="139" s="1"/>
  <c r="I427" i="139"/>
  <c r="J426" i="139"/>
  <c r="U426" i="139" s="1"/>
  <c r="I426" i="139"/>
  <c r="R425" i="139"/>
  <c r="Q425" i="139"/>
  <c r="N425" i="139"/>
  <c r="J425" i="139"/>
  <c r="U425" i="139" s="1"/>
  <c r="I425" i="139"/>
  <c r="R424" i="139"/>
  <c r="Q424" i="139"/>
  <c r="N424" i="139"/>
  <c r="J424" i="139"/>
  <c r="U424" i="139" s="1"/>
  <c r="I424" i="139"/>
  <c r="R423" i="139"/>
  <c r="Q423" i="139"/>
  <c r="N423" i="139"/>
  <c r="J423" i="139"/>
  <c r="U423" i="139" s="1"/>
  <c r="I423" i="139"/>
  <c r="R422" i="139"/>
  <c r="Q422" i="139"/>
  <c r="N422" i="139"/>
  <c r="J422" i="139"/>
  <c r="U422" i="139" s="1"/>
  <c r="I422" i="139"/>
  <c r="R421" i="139"/>
  <c r="Q421" i="139"/>
  <c r="N421" i="139"/>
  <c r="J421" i="139"/>
  <c r="U421" i="139" s="1"/>
  <c r="I421" i="139"/>
  <c r="R420" i="139"/>
  <c r="Q420" i="139"/>
  <c r="N420" i="139"/>
  <c r="J420" i="139"/>
  <c r="U420" i="139" s="1"/>
  <c r="I420" i="139"/>
  <c r="R419" i="139"/>
  <c r="Q419" i="139"/>
  <c r="N419" i="139"/>
  <c r="J419" i="139"/>
  <c r="U419" i="139" s="1"/>
  <c r="I419" i="139"/>
  <c r="R418" i="139"/>
  <c r="Q418" i="139"/>
  <c r="N418" i="139"/>
  <c r="J418" i="139"/>
  <c r="U418" i="139" s="1"/>
  <c r="I418" i="139"/>
  <c r="R417" i="139"/>
  <c r="Q417" i="139"/>
  <c r="N417" i="139"/>
  <c r="J417" i="139"/>
  <c r="U417" i="139" s="1"/>
  <c r="I417" i="139"/>
  <c r="R416" i="139"/>
  <c r="Q416" i="139"/>
  <c r="N416" i="139"/>
  <c r="J416" i="139"/>
  <c r="U416" i="139" s="1"/>
  <c r="I416" i="139"/>
  <c r="R415" i="139"/>
  <c r="Q415" i="139"/>
  <c r="N415" i="139"/>
  <c r="J415" i="139"/>
  <c r="U415" i="139" s="1"/>
  <c r="I415" i="139"/>
  <c r="R414" i="139"/>
  <c r="Q414" i="139"/>
  <c r="N414" i="139"/>
  <c r="J414" i="139"/>
  <c r="U414" i="139" s="1"/>
  <c r="I414" i="139"/>
  <c r="R413" i="139"/>
  <c r="Q413" i="139"/>
  <c r="N413" i="139"/>
  <c r="J413" i="139"/>
  <c r="U413" i="139" s="1"/>
  <c r="I413" i="139"/>
  <c r="R412" i="139"/>
  <c r="Q412" i="139"/>
  <c r="N412" i="139"/>
  <c r="J412" i="139"/>
  <c r="U412" i="139" s="1"/>
  <c r="I412" i="139"/>
  <c r="R411" i="139"/>
  <c r="Q411" i="139"/>
  <c r="N411" i="139"/>
  <c r="J411" i="139"/>
  <c r="U411" i="139" s="1"/>
  <c r="I411" i="139"/>
  <c r="R410" i="139"/>
  <c r="Q410" i="139"/>
  <c r="N410" i="139"/>
  <c r="J410" i="139"/>
  <c r="U410" i="139" s="1"/>
  <c r="I410" i="139"/>
  <c r="R409" i="139"/>
  <c r="Q409" i="139"/>
  <c r="N409" i="139"/>
  <c r="J409" i="139"/>
  <c r="U409" i="139" s="1"/>
  <c r="I409" i="139"/>
  <c r="R408" i="139"/>
  <c r="Q408" i="139"/>
  <c r="N408" i="139"/>
  <c r="J408" i="139"/>
  <c r="U408" i="139" s="1"/>
  <c r="I408" i="139"/>
  <c r="R407" i="139"/>
  <c r="Q407" i="139"/>
  <c r="N407" i="139"/>
  <c r="J407" i="139"/>
  <c r="U407" i="139" s="1"/>
  <c r="I407" i="139"/>
  <c r="R406" i="139"/>
  <c r="Q406" i="139"/>
  <c r="N406" i="139"/>
  <c r="J406" i="139"/>
  <c r="U406" i="139" s="1"/>
  <c r="I406" i="139"/>
  <c r="R405" i="139"/>
  <c r="Q405" i="139"/>
  <c r="N405" i="139"/>
  <c r="J405" i="139"/>
  <c r="U405" i="139" s="1"/>
  <c r="I405" i="139"/>
  <c r="R404" i="139"/>
  <c r="Q404" i="139"/>
  <c r="N404" i="139"/>
  <c r="J404" i="139"/>
  <c r="U404" i="139" s="1"/>
  <c r="I404" i="139"/>
  <c r="R403" i="139"/>
  <c r="Q403" i="139"/>
  <c r="N403" i="139"/>
  <c r="K403" i="139"/>
  <c r="J403" i="139"/>
  <c r="U403" i="139" s="1"/>
  <c r="I403" i="139"/>
  <c r="J402" i="139"/>
  <c r="U402" i="139" s="1"/>
  <c r="I402" i="139"/>
  <c r="J401" i="139"/>
  <c r="U401" i="139" s="1"/>
  <c r="I401" i="139"/>
  <c r="J400" i="139"/>
  <c r="U400" i="139" s="1"/>
  <c r="I400" i="139"/>
  <c r="J399" i="139"/>
  <c r="U399" i="139" s="1"/>
  <c r="I399" i="139"/>
  <c r="J398" i="139"/>
  <c r="U398" i="139" s="1"/>
  <c r="I398" i="139"/>
  <c r="J397" i="139"/>
  <c r="U397" i="139" s="1"/>
  <c r="I397" i="139"/>
  <c r="J396" i="139"/>
  <c r="U396" i="139" s="1"/>
  <c r="I396" i="139"/>
  <c r="J395" i="139"/>
  <c r="U395" i="139" s="1"/>
  <c r="I395" i="139"/>
  <c r="J394" i="139"/>
  <c r="U394" i="139" s="1"/>
  <c r="I394" i="139"/>
  <c r="J393" i="139"/>
  <c r="U393" i="139" s="1"/>
  <c r="I393" i="139"/>
  <c r="J392" i="139"/>
  <c r="U392" i="139" s="1"/>
  <c r="I392" i="139"/>
  <c r="J391" i="139"/>
  <c r="U391" i="139" s="1"/>
  <c r="I391" i="139"/>
  <c r="J390" i="139"/>
  <c r="U390" i="139" s="1"/>
  <c r="I390" i="139"/>
  <c r="J389" i="139"/>
  <c r="U389" i="139" s="1"/>
  <c r="I389" i="139"/>
  <c r="J388" i="139"/>
  <c r="U388" i="139" s="1"/>
  <c r="I388" i="139"/>
  <c r="J387" i="139"/>
  <c r="U387" i="139" s="1"/>
  <c r="I387" i="139"/>
  <c r="J386" i="139"/>
  <c r="U386" i="139" s="1"/>
  <c r="I386" i="139"/>
  <c r="J385" i="139"/>
  <c r="U385" i="139" s="1"/>
  <c r="I385" i="139"/>
  <c r="J384" i="139"/>
  <c r="I384" i="139"/>
  <c r="J383" i="139"/>
  <c r="I383" i="139"/>
  <c r="J382" i="139"/>
  <c r="I382" i="139"/>
  <c r="J381" i="139"/>
  <c r="I381" i="139"/>
  <c r="J380" i="139"/>
  <c r="I380" i="139"/>
  <c r="J379" i="139"/>
  <c r="I379" i="139"/>
  <c r="J378" i="139"/>
  <c r="I378" i="139"/>
  <c r="J377" i="139"/>
  <c r="U377" i="139" s="1"/>
  <c r="I377" i="139"/>
  <c r="J376" i="139"/>
  <c r="U376" i="139" s="1"/>
  <c r="I376" i="139"/>
  <c r="R375" i="139"/>
  <c r="Q375" i="139"/>
  <c r="N375" i="139"/>
  <c r="J375" i="139"/>
  <c r="U375" i="139" s="1"/>
  <c r="I375" i="139"/>
  <c r="R374" i="139"/>
  <c r="Q374" i="139"/>
  <c r="N374" i="139"/>
  <c r="J374" i="139"/>
  <c r="U374" i="139" s="1"/>
  <c r="I374" i="139"/>
  <c r="R373" i="139"/>
  <c r="Q373" i="139"/>
  <c r="N373" i="139"/>
  <c r="J373" i="139"/>
  <c r="U373" i="139" s="1"/>
  <c r="I373" i="139"/>
  <c r="R372" i="139"/>
  <c r="Q372" i="139"/>
  <c r="N372" i="139"/>
  <c r="J372" i="139"/>
  <c r="U372" i="139" s="1"/>
  <c r="I372" i="139"/>
  <c r="R371" i="139"/>
  <c r="Q371" i="139"/>
  <c r="N371" i="139"/>
  <c r="J371" i="139"/>
  <c r="U371" i="139" s="1"/>
  <c r="I371" i="139"/>
  <c r="R370" i="139"/>
  <c r="Q370" i="139"/>
  <c r="N370" i="139"/>
  <c r="J370" i="139"/>
  <c r="U370" i="139" s="1"/>
  <c r="I370" i="139"/>
  <c r="R369" i="139"/>
  <c r="Q369" i="139"/>
  <c r="N369" i="139"/>
  <c r="J369" i="139"/>
  <c r="U369" i="139" s="1"/>
  <c r="I369" i="139"/>
  <c r="R368" i="139"/>
  <c r="Q368" i="139"/>
  <c r="N368" i="139"/>
  <c r="J368" i="139"/>
  <c r="U368" i="139" s="1"/>
  <c r="I368" i="139"/>
  <c r="R367" i="139"/>
  <c r="Q367" i="139"/>
  <c r="N367" i="139"/>
  <c r="J367" i="139"/>
  <c r="U367" i="139" s="1"/>
  <c r="I367" i="139"/>
  <c r="R366" i="139"/>
  <c r="Q366" i="139"/>
  <c r="N366" i="139"/>
  <c r="J366" i="139"/>
  <c r="U366" i="139" s="1"/>
  <c r="I366" i="139"/>
  <c r="R365" i="139"/>
  <c r="Q365" i="139"/>
  <c r="N365" i="139"/>
  <c r="J365" i="139"/>
  <c r="U365" i="139" s="1"/>
  <c r="I365" i="139"/>
  <c r="R364" i="139"/>
  <c r="Q364" i="139"/>
  <c r="N364" i="139"/>
  <c r="J364" i="139"/>
  <c r="U364" i="139" s="1"/>
  <c r="I364" i="139"/>
  <c r="R363" i="139"/>
  <c r="Q363" i="139"/>
  <c r="N363" i="139"/>
  <c r="J363" i="139"/>
  <c r="U363" i="139" s="1"/>
  <c r="I363" i="139"/>
  <c r="R362" i="139"/>
  <c r="Q362" i="139"/>
  <c r="N362" i="139"/>
  <c r="J362" i="139"/>
  <c r="U362" i="139" s="1"/>
  <c r="I362" i="139"/>
  <c r="R361" i="139"/>
  <c r="Q361" i="139"/>
  <c r="N361" i="139"/>
  <c r="J361" i="139"/>
  <c r="U361" i="139" s="1"/>
  <c r="I361" i="139"/>
  <c r="R360" i="139"/>
  <c r="Q360" i="139"/>
  <c r="N360" i="139"/>
  <c r="J360" i="139"/>
  <c r="U360" i="139" s="1"/>
  <c r="I360" i="139"/>
  <c r="R359" i="139"/>
  <c r="Q359" i="139"/>
  <c r="N359" i="139"/>
  <c r="J359" i="139"/>
  <c r="U359" i="139" s="1"/>
  <c r="I359" i="139"/>
  <c r="R358" i="139"/>
  <c r="Q358" i="139"/>
  <c r="N358" i="139"/>
  <c r="J358" i="139"/>
  <c r="U358" i="139" s="1"/>
  <c r="I358" i="139"/>
  <c r="R357" i="139"/>
  <c r="Q357" i="139"/>
  <c r="N357" i="139"/>
  <c r="J357" i="139"/>
  <c r="U357" i="139" s="1"/>
  <c r="I357" i="139"/>
  <c r="R356" i="139"/>
  <c r="Q356" i="139"/>
  <c r="N356" i="139"/>
  <c r="J356" i="139"/>
  <c r="U356" i="139" s="1"/>
  <c r="I356" i="139"/>
  <c r="R355" i="139"/>
  <c r="Q355" i="139"/>
  <c r="N355" i="139"/>
  <c r="J355" i="139"/>
  <c r="U355" i="139" s="1"/>
  <c r="I355" i="139"/>
  <c r="R354" i="139"/>
  <c r="Q354" i="139"/>
  <c r="N354" i="139"/>
  <c r="J354" i="139"/>
  <c r="U354" i="139" s="1"/>
  <c r="I354" i="139"/>
  <c r="R353" i="139"/>
  <c r="Q353" i="139"/>
  <c r="N353" i="139"/>
  <c r="J353" i="139"/>
  <c r="U353" i="139" s="1"/>
  <c r="I353" i="139"/>
  <c r="J352" i="139"/>
  <c r="U352" i="139" s="1"/>
  <c r="I352" i="139"/>
  <c r="J351" i="139"/>
  <c r="U351" i="139" s="1"/>
  <c r="I351" i="139"/>
  <c r="R350" i="139"/>
  <c r="Q350" i="139"/>
  <c r="N350" i="139"/>
  <c r="J350" i="139"/>
  <c r="U350" i="139" s="1"/>
  <c r="I350" i="139"/>
  <c r="R349" i="139"/>
  <c r="Q349" i="139"/>
  <c r="N349" i="139"/>
  <c r="J349" i="139"/>
  <c r="U349" i="139" s="1"/>
  <c r="I349" i="139"/>
  <c r="R348" i="139"/>
  <c r="Q348" i="139"/>
  <c r="N348" i="139"/>
  <c r="J348" i="139"/>
  <c r="U348" i="139" s="1"/>
  <c r="I348" i="139"/>
  <c r="R347" i="139"/>
  <c r="Q347" i="139"/>
  <c r="N347" i="139"/>
  <c r="J347" i="139"/>
  <c r="U347" i="139" s="1"/>
  <c r="I347" i="139"/>
  <c r="R346" i="139"/>
  <c r="Q346" i="139"/>
  <c r="N346" i="139"/>
  <c r="J346" i="139"/>
  <c r="U346" i="139" s="1"/>
  <c r="I346" i="139"/>
  <c r="R345" i="139"/>
  <c r="Q345" i="139"/>
  <c r="N345" i="139"/>
  <c r="J345" i="139"/>
  <c r="U345" i="139" s="1"/>
  <c r="I345" i="139"/>
  <c r="R344" i="139"/>
  <c r="Q344" i="139"/>
  <c r="N344" i="139"/>
  <c r="J344" i="139"/>
  <c r="U344" i="139" s="1"/>
  <c r="I344" i="139"/>
  <c r="R343" i="139"/>
  <c r="Q343" i="139"/>
  <c r="N343" i="139"/>
  <c r="J343" i="139"/>
  <c r="U343" i="139" s="1"/>
  <c r="I343" i="139"/>
  <c r="R342" i="139"/>
  <c r="Q342" i="139"/>
  <c r="N342" i="139"/>
  <c r="J342" i="139"/>
  <c r="U342" i="139" s="1"/>
  <c r="I342" i="139"/>
  <c r="R341" i="139"/>
  <c r="Q341" i="139"/>
  <c r="N341" i="139"/>
  <c r="J341" i="139"/>
  <c r="U341" i="139" s="1"/>
  <c r="I341" i="139"/>
  <c r="R340" i="139"/>
  <c r="Q340" i="139"/>
  <c r="N340" i="139"/>
  <c r="J340" i="139"/>
  <c r="U340" i="139" s="1"/>
  <c r="I340" i="139"/>
  <c r="R339" i="139"/>
  <c r="Q339" i="139"/>
  <c r="N339" i="139"/>
  <c r="J339" i="139"/>
  <c r="U339" i="139" s="1"/>
  <c r="I339" i="139"/>
  <c r="R338" i="139"/>
  <c r="Q338" i="139"/>
  <c r="N338" i="139"/>
  <c r="J338" i="139"/>
  <c r="U338" i="139" s="1"/>
  <c r="I338" i="139"/>
  <c r="R337" i="139"/>
  <c r="Q337" i="139"/>
  <c r="N337" i="139"/>
  <c r="J337" i="139"/>
  <c r="U337" i="139" s="1"/>
  <c r="I337" i="139"/>
  <c r="R336" i="139"/>
  <c r="Q336" i="139"/>
  <c r="N336" i="139"/>
  <c r="J336" i="139"/>
  <c r="U336" i="139" s="1"/>
  <c r="I336" i="139"/>
  <c r="R335" i="139"/>
  <c r="Q335" i="139"/>
  <c r="N335" i="139"/>
  <c r="J335" i="139"/>
  <c r="U335" i="139" s="1"/>
  <c r="I335" i="139"/>
  <c r="R334" i="139"/>
  <c r="Q334" i="139"/>
  <c r="N334" i="139"/>
  <c r="J334" i="139"/>
  <c r="U334" i="139" s="1"/>
  <c r="I334" i="139"/>
  <c r="R333" i="139"/>
  <c r="Q333" i="139"/>
  <c r="N333" i="139"/>
  <c r="J333" i="139"/>
  <c r="U333" i="139" s="1"/>
  <c r="I333" i="139"/>
  <c r="R332" i="139"/>
  <c r="Q332" i="139"/>
  <c r="N332" i="139"/>
  <c r="J332" i="139"/>
  <c r="U332" i="139" s="1"/>
  <c r="I332" i="139"/>
  <c r="R331" i="139"/>
  <c r="Q331" i="139"/>
  <c r="N331" i="139"/>
  <c r="J331" i="139"/>
  <c r="U331" i="139" s="1"/>
  <c r="I331" i="139"/>
  <c r="R330" i="139"/>
  <c r="Q330" i="139"/>
  <c r="N330" i="139"/>
  <c r="J330" i="139"/>
  <c r="U330" i="139" s="1"/>
  <c r="I330" i="139"/>
  <c r="R329" i="139"/>
  <c r="Q329" i="139"/>
  <c r="N329" i="139"/>
  <c r="J329" i="139"/>
  <c r="U329" i="139" s="1"/>
  <c r="I329" i="139"/>
  <c r="R328" i="139"/>
  <c r="Q328" i="139"/>
  <c r="N328" i="139"/>
  <c r="K328" i="139"/>
  <c r="J328" i="139"/>
  <c r="U328" i="139" s="1"/>
  <c r="I328" i="139"/>
  <c r="J327" i="139"/>
  <c r="U327" i="139" s="1"/>
  <c r="I327" i="139"/>
  <c r="J326" i="139"/>
  <c r="U326" i="139" s="1"/>
  <c r="I326" i="139"/>
  <c r="J325" i="139"/>
  <c r="U325" i="139" s="1"/>
  <c r="I325" i="139"/>
  <c r="J324" i="139"/>
  <c r="U324" i="139" s="1"/>
  <c r="I324" i="139"/>
  <c r="J323" i="139"/>
  <c r="U323" i="139" s="1"/>
  <c r="I323" i="139"/>
  <c r="J322" i="139"/>
  <c r="U322" i="139" s="1"/>
  <c r="I322" i="139"/>
  <c r="J321" i="139"/>
  <c r="U321" i="139" s="1"/>
  <c r="I321" i="139"/>
  <c r="J320" i="139"/>
  <c r="U320" i="139" s="1"/>
  <c r="I320" i="139"/>
  <c r="J319" i="139"/>
  <c r="U319" i="139" s="1"/>
  <c r="I319" i="139"/>
  <c r="J318" i="139"/>
  <c r="U318" i="139" s="1"/>
  <c r="I318" i="139"/>
  <c r="J317" i="139"/>
  <c r="U317" i="139" s="1"/>
  <c r="I317" i="139"/>
  <c r="J316" i="139"/>
  <c r="U316" i="139" s="1"/>
  <c r="I316" i="139"/>
  <c r="J315" i="139"/>
  <c r="U315" i="139" s="1"/>
  <c r="I315" i="139"/>
  <c r="J314" i="139"/>
  <c r="U314" i="139" s="1"/>
  <c r="I314" i="139"/>
  <c r="J313" i="139"/>
  <c r="U313" i="139" s="1"/>
  <c r="I313" i="139"/>
  <c r="J312" i="139"/>
  <c r="U312" i="139" s="1"/>
  <c r="I312" i="139"/>
  <c r="J311" i="139"/>
  <c r="U311" i="139" s="1"/>
  <c r="I311" i="139"/>
  <c r="J310" i="139"/>
  <c r="U310" i="139" s="1"/>
  <c r="I310" i="139"/>
  <c r="J309" i="139"/>
  <c r="I309" i="139"/>
  <c r="J308" i="139"/>
  <c r="I308" i="139"/>
  <c r="J307" i="139"/>
  <c r="I307" i="139"/>
  <c r="J306" i="139"/>
  <c r="I306" i="139"/>
  <c r="J305" i="139"/>
  <c r="I305" i="139"/>
  <c r="J304" i="139"/>
  <c r="I304" i="139"/>
  <c r="J303" i="139"/>
  <c r="I303" i="139"/>
  <c r="J302" i="139"/>
  <c r="U302" i="139" s="1"/>
  <c r="I302" i="139"/>
  <c r="J301" i="139"/>
  <c r="U301" i="139" s="1"/>
  <c r="I301" i="139"/>
  <c r="R300" i="139"/>
  <c r="Q300" i="139"/>
  <c r="N300" i="139"/>
  <c r="J300" i="139"/>
  <c r="U300" i="139" s="1"/>
  <c r="I300" i="139"/>
  <c r="R299" i="139"/>
  <c r="Q299" i="139"/>
  <c r="N299" i="139"/>
  <c r="J299" i="139"/>
  <c r="U299" i="139" s="1"/>
  <c r="I299" i="139"/>
  <c r="R298" i="139"/>
  <c r="Q298" i="139"/>
  <c r="N298" i="139"/>
  <c r="J298" i="139"/>
  <c r="U298" i="139" s="1"/>
  <c r="I298" i="139"/>
  <c r="R297" i="139"/>
  <c r="Q297" i="139"/>
  <c r="N297" i="139"/>
  <c r="J297" i="139"/>
  <c r="U297" i="139" s="1"/>
  <c r="I297" i="139"/>
  <c r="R296" i="139"/>
  <c r="Q296" i="139"/>
  <c r="N296" i="139"/>
  <c r="J296" i="139"/>
  <c r="U296" i="139" s="1"/>
  <c r="I296" i="139"/>
  <c r="R295" i="139"/>
  <c r="Q295" i="139"/>
  <c r="N295" i="139"/>
  <c r="J295" i="139"/>
  <c r="U295" i="139" s="1"/>
  <c r="I295" i="139"/>
  <c r="R294" i="139"/>
  <c r="Q294" i="139"/>
  <c r="N294" i="139"/>
  <c r="J294" i="139"/>
  <c r="U294" i="139" s="1"/>
  <c r="I294" i="139"/>
  <c r="R293" i="139"/>
  <c r="Q293" i="139"/>
  <c r="N293" i="139"/>
  <c r="J293" i="139"/>
  <c r="U293" i="139" s="1"/>
  <c r="I293" i="139"/>
  <c r="R292" i="139"/>
  <c r="Q292" i="139"/>
  <c r="N292" i="139"/>
  <c r="J292" i="139"/>
  <c r="U292" i="139" s="1"/>
  <c r="I292" i="139"/>
  <c r="R291" i="139"/>
  <c r="Q291" i="139"/>
  <c r="N291" i="139"/>
  <c r="J291" i="139"/>
  <c r="U291" i="139" s="1"/>
  <c r="I291" i="139"/>
  <c r="R290" i="139"/>
  <c r="Q290" i="139"/>
  <c r="N290" i="139"/>
  <c r="J290" i="139"/>
  <c r="U290" i="139" s="1"/>
  <c r="I290" i="139"/>
  <c r="R289" i="139"/>
  <c r="Q289" i="139"/>
  <c r="N289" i="139"/>
  <c r="J289" i="139"/>
  <c r="U289" i="139" s="1"/>
  <c r="I289" i="139"/>
  <c r="R288" i="139"/>
  <c r="Q288" i="139"/>
  <c r="N288" i="139"/>
  <c r="J288" i="139"/>
  <c r="U288" i="139" s="1"/>
  <c r="I288" i="139"/>
  <c r="R287" i="139"/>
  <c r="Q287" i="139"/>
  <c r="N287" i="139"/>
  <c r="J287" i="139"/>
  <c r="U287" i="139" s="1"/>
  <c r="I287" i="139"/>
  <c r="R286" i="139"/>
  <c r="Q286" i="139"/>
  <c r="N286" i="139"/>
  <c r="J286" i="139"/>
  <c r="U286" i="139" s="1"/>
  <c r="I286" i="139"/>
  <c r="R285" i="139"/>
  <c r="Q285" i="139"/>
  <c r="N285" i="139"/>
  <c r="J285" i="139"/>
  <c r="U285" i="139" s="1"/>
  <c r="I285" i="139"/>
  <c r="R284" i="139"/>
  <c r="Q284" i="139"/>
  <c r="N284" i="139"/>
  <c r="J284" i="139"/>
  <c r="U284" i="139" s="1"/>
  <c r="I284" i="139"/>
  <c r="R283" i="139"/>
  <c r="Q283" i="139"/>
  <c r="N283" i="139"/>
  <c r="J283" i="139"/>
  <c r="U283" i="139" s="1"/>
  <c r="I283" i="139"/>
  <c r="R282" i="139"/>
  <c r="Q282" i="139"/>
  <c r="N282" i="139"/>
  <c r="J282" i="139"/>
  <c r="U282" i="139" s="1"/>
  <c r="I282" i="139"/>
  <c r="R281" i="139"/>
  <c r="Q281" i="139"/>
  <c r="N281" i="139"/>
  <c r="J281" i="139"/>
  <c r="U281" i="139" s="1"/>
  <c r="I281" i="139"/>
  <c r="R280" i="139"/>
  <c r="Q280" i="139"/>
  <c r="N280" i="139"/>
  <c r="J280" i="139"/>
  <c r="U280" i="139" s="1"/>
  <c r="I280" i="139"/>
  <c r="R279" i="139"/>
  <c r="Q279" i="139"/>
  <c r="N279" i="139"/>
  <c r="J279" i="139"/>
  <c r="U279" i="139" s="1"/>
  <c r="I279" i="139"/>
  <c r="R278" i="139"/>
  <c r="Q278" i="139"/>
  <c r="N278" i="139"/>
  <c r="J278" i="139"/>
  <c r="U278" i="139" s="1"/>
  <c r="I278" i="139"/>
  <c r="J277" i="139"/>
  <c r="U277" i="139" s="1"/>
  <c r="I277" i="139"/>
  <c r="J276" i="139"/>
  <c r="U276" i="139" s="1"/>
  <c r="I276" i="139"/>
  <c r="R275" i="139"/>
  <c r="Q275" i="139"/>
  <c r="N275" i="139"/>
  <c r="J275" i="139"/>
  <c r="U275" i="139" s="1"/>
  <c r="I275" i="139"/>
  <c r="R274" i="139"/>
  <c r="Q274" i="139"/>
  <c r="N274" i="139"/>
  <c r="J274" i="139"/>
  <c r="U274" i="139" s="1"/>
  <c r="I274" i="139"/>
  <c r="R273" i="139"/>
  <c r="Q273" i="139"/>
  <c r="N273" i="139"/>
  <c r="J273" i="139"/>
  <c r="U273" i="139" s="1"/>
  <c r="I273" i="139"/>
  <c r="R272" i="139"/>
  <c r="Q272" i="139"/>
  <c r="N272" i="139"/>
  <c r="J272" i="139"/>
  <c r="U272" i="139" s="1"/>
  <c r="I272" i="139"/>
  <c r="R271" i="139"/>
  <c r="Q271" i="139"/>
  <c r="N271" i="139"/>
  <c r="J271" i="139"/>
  <c r="U271" i="139" s="1"/>
  <c r="I271" i="139"/>
  <c r="R270" i="139"/>
  <c r="Q270" i="139"/>
  <c r="N270" i="139"/>
  <c r="J270" i="139"/>
  <c r="U270" i="139" s="1"/>
  <c r="I270" i="139"/>
  <c r="R269" i="139"/>
  <c r="Q269" i="139"/>
  <c r="N269" i="139"/>
  <c r="J269" i="139"/>
  <c r="U269" i="139" s="1"/>
  <c r="I269" i="139"/>
  <c r="R268" i="139"/>
  <c r="Q268" i="139"/>
  <c r="N268" i="139"/>
  <c r="J268" i="139"/>
  <c r="U268" i="139" s="1"/>
  <c r="I268" i="139"/>
  <c r="R267" i="139"/>
  <c r="Q267" i="139"/>
  <c r="N267" i="139"/>
  <c r="J267" i="139"/>
  <c r="U267" i="139" s="1"/>
  <c r="I267" i="139"/>
  <c r="R266" i="139"/>
  <c r="Q266" i="139"/>
  <c r="N266" i="139"/>
  <c r="J266" i="139"/>
  <c r="U266" i="139" s="1"/>
  <c r="I266" i="139"/>
  <c r="R265" i="139"/>
  <c r="Q265" i="139"/>
  <c r="N265" i="139"/>
  <c r="J265" i="139"/>
  <c r="U265" i="139" s="1"/>
  <c r="I265" i="139"/>
  <c r="R264" i="139"/>
  <c r="Q264" i="139"/>
  <c r="N264" i="139"/>
  <c r="J264" i="139"/>
  <c r="U264" i="139" s="1"/>
  <c r="I264" i="139"/>
  <c r="R263" i="139"/>
  <c r="Q263" i="139"/>
  <c r="N263" i="139"/>
  <c r="J263" i="139"/>
  <c r="U263" i="139" s="1"/>
  <c r="I263" i="139"/>
  <c r="R262" i="139"/>
  <c r="Q262" i="139"/>
  <c r="N262" i="139"/>
  <c r="J262" i="139"/>
  <c r="U262" i="139" s="1"/>
  <c r="I262" i="139"/>
  <c r="R261" i="139"/>
  <c r="Q261" i="139"/>
  <c r="N261" i="139"/>
  <c r="J261" i="139"/>
  <c r="U261" i="139" s="1"/>
  <c r="I261" i="139"/>
  <c r="R260" i="139"/>
  <c r="Q260" i="139"/>
  <c r="N260" i="139"/>
  <c r="J260" i="139"/>
  <c r="U260" i="139" s="1"/>
  <c r="I260" i="139"/>
  <c r="R259" i="139"/>
  <c r="Q259" i="139"/>
  <c r="N259" i="139"/>
  <c r="J259" i="139"/>
  <c r="U259" i="139" s="1"/>
  <c r="I259" i="139"/>
  <c r="R258" i="139"/>
  <c r="Q258" i="139"/>
  <c r="N258" i="139"/>
  <c r="J258" i="139"/>
  <c r="U258" i="139" s="1"/>
  <c r="I258" i="139"/>
  <c r="R257" i="139"/>
  <c r="Q257" i="139"/>
  <c r="N257" i="139"/>
  <c r="J257" i="139"/>
  <c r="U257" i="139" s="1"/>
  <c r="I257" i="139"/>
  <c r="R256" i="139"/>
  <c r="Q256" i="139"/>
  <c r="N256" i="139"/>
  <c r="J256" i="139"/>
  <c r="U256" i="139" s="1"/>
  <c r="I256" i="139"/>
  <c r="R255" i="139"/>
  <c r="Q255" i="139"/>
  <c r="N255" i="139"/>
  <c r="J255" i="139"/>
  <c r="U255" i="139" s="1"/>
  <c r="I255" i="139"/>
  <c r="R254" i="139"/>
  <c r="Q254" i="139"/>
  <c r="N254" i="139"/>
  <c r="J254" i="139"/>
  <c r="U254" i="139" s="1"/>
  <c r="I254" i="139"/>
  <c r="R253" i="139"/>
  <c r="Q253" i="139"/>
  <c r="N253" i="139"/>
  <c r="K253" i="139"/>
  <c r="J253" i="139"/>
  <c r="U253" i="139" s="1"/>
  <c r="I253" i="139"/>
  <c r="J252" i="139"/>
  <c r="U252" i="139" s="1"/>
  <c r="I252" i="139"/>
  <c r="J251" i="139"/>
  <c r="U251" i="139" s="1"/>
  <c r="I251" i="139"/>
  <c r="J250" i="139"/>
  <c r="U250" i="139" s="1"/>
  <c r="I250" i="139"/>
  <c r="J249" i="139"/>
  <c r="U249" i="139" s="1"/>
  <c r="I249" i="139"/>
  <c r="J248" i="139"/>
  <c r="U248" i="139" s="1"/>
  <c r="I248" i="139"/>
  <c r="J247" i="139"/>
  <c r="U247" i="139" s="1"/>
  <c r="I247" i="139"/>
  <c r="J246" i="139"/>
  <c r="U246" i="139" s="1"/>
  <c r="I246" i="139"/>
  <c r="J245" i="139"/>
  <c r="U245" i="139" s="1"/>
  <c r="I245" i="139"/>
  <c r="J244" i="139"/>
  <c r="U244" i="139" s="1"/>
  <c r="I244" i="139"/>
  <c r="J243" i="139"/>
  <c r="U243" i="139" s="1"/>
  <c r="I243" i="139"/>
  <c r="J242" i="139"/>
  <c r="U242" i="139" s="1"/>
  <c r="I242" i="139"/>
  <c r="J241" i="139"/>
  <c r="U241" i="139" s="1"/>
  <c r="I241" i="139"/>
  <c r="J240" i="139"/>
  <c r="U240" i="139" s="1"/>
  <c r="I240" i="139"/>
  <c r="J239" i="139"/>
  <c r="U239" i="139" s="1"/>
  <c r="I239" i="139"/>
  <c r="J238" i="139"/>
  <c r="U238" i="139" s="1"/>
  <c r="I238" i="139"/>
  <c r="J237" i="139"/>
  <c r="U237" i="139" s="1"/>
  <c r="I237" i="139"/>
  <c r="J236" i="139"/>
  <c r="U236" i="139" s="1"/>
  <c r="I236" i="139"/>
  <c r="J235" i="139"/>
  <c r="U235" i="139" s="1"/>
  <c r="I235" i="139"/>
  <c r="J234" i="139"/>
  <c r="I234" i="139"/>
  <c r="J233" i="139"/>
  <c r="I233" i="139"/>
  <c r="J232" i="139"/>
  <c r="I232" i="139"/>
  <c r="J231" i="139"/>
  <c r="I231" i="139"/>
  <c r="J230" i="139"/>
  <c r="I230" i="139"/>
  <c r="J229" i="139"/>
  <c r="I229" i="139"/>
  <c r="J228" i="139"/>
  <c r="I228" i="139"/>
  <c r="J227" i="139"/>
  <c r="U227" i="139" s="1"/>
  <c r="I227" i="139"/>
  <c r="J226" i="139"/>
  <c r="U226" i="139" s="1"/>
  <c r="I226" i="139"/>
  <c r="R225" i="139"/>
  <c r="Q225" i="139"/>
  <c r="N225" i="139"/>
  <c r="J225" i="139"/>
  <c r="U225" i="139" s="1"/>
  <c r="I225" i="139"/>
  <c r="R224" i="139"/>
  <c r="Q224" i="139"/>
  <c r="N224" i="139"/>
  <c r="J224" i="139"/>
  <c r="U224" i="139" s="1"/>
  <c r="I224" i="139"/>
  <c r="R223" i="139"/>
  <c r="Q223" i="139"/>
  <c r="N223" i="139"/>
  <c r="J223" i="139"/>
  <c r="U223" i="139" s="1"/>
  <c r="I223" i="139"/>
  <c r="R222" i="139"/>
  <c r="Q222" i="139"/>
  <c r="N222" i="139"/>
  <c r="J222" i="139"/>
  <c r="U222" i="139" s="1"/>
  <c r="I222" i="139"/>
  <c r="R221" i="139"/>
  <c r="Q221" i="139"/>
  <c r="N221" i="139"/>
  <c r="J221" i="139"/>
  <c r="U221" i="139" s="1"/>
  <c r="I221" i="139"/>
  <c r="R220" i="139"/>
  <c r="Q220" i="139"/>
  <c r="N220" i="139"/>
  <c r="J220" i="139"/>
  <c r="U220" i="139" s="1"/>
  <c r="I220" i="139"/>
  <c r="R219" i="139"/>
  <c r="Q219" i="139"/>
  <c r="N219" i="139"/>
  <c r="J219" i="139"/>
  <c r="U219" i="139" s="1"/>
  <c r="I219" i="139"/>
  <c r="R218" i="139"/>
  <c r="Q218" i="139"/>
  <c r="N218" i="139"/>
  <c r="J218" i="139"/>
  <c r="U218" i="139" s="1"/>
  <c r="I218" i="139"/>
  <c r="R217" i="139"/>
  <c r="Q217" i="139"/>
  <c r="N217" i="139"/>
  <c r="J217" i="139"/>
  <c r="U217" i="139" s="1"/>
  <c r="I217" i="139"/>
  <c r="R216" i="139"/>
  <c r="Q216" i="139"/>
  <c r="N216" i="139"/>
  <c r="J216" i="139"/>
  <c r="U216" i="139" s="1"/>
  <c r="I216" i="139"/>
  <c r="R215" i="139"/>
  <c r="Q215" i="139"/>
  <c r="N215" i="139"/>
  <c r="J215" i="139"/>
  <c r="U215" i="139" s="1"/>
  <c r="I215" i="139"/>
  <c r="R214" i="139"/>
  <c r="Q214" i="139"/>
  <c r="N214" i="139"/>
  <c r="J214" i="139"/>
  <c r="U214" i="139" s="1"/>
  <c r="I214" i="139"/>
  <c r="R213" i="139"/>
  <c r="Q213" i="139"/>
  <c r="N213" i="139"/>
  <c r="J213" i="139"/>
  <c r="U213" i="139" s="1"/>
  <c r="I213" i="139"/>
  <c r="R212" i="139"/>
  <c r="Q212" i="139"/>
  <c r="N212" i="139"/>
  <c r="J212" i="139"/>
  <c r="U212" i="139" s="1"/>
  <c r="I212" i="139"/>
  <c r="R211" i="139"/>
  <c r="Q211" i="139"/>
  <c r="N211" i="139"/>
  <c r="J211" i="139"/>
  <c r="U211" i="139" s="1"/>
  <c r="I211" i="139"/>
  <c r="R210" i="139"/>
  <c r="Q210" i="139"/>
  <c r="N210" i="139"/>
  <c r="J210" i="139"/>
  <c r="U210" i="139" s="1"/>
  <c r="I210" i="139"/>
  <c r="R209" i="139"/>
  <c r="Q209" i="139"/>
  <c r="N209" i="139"/>
  <c r="J209" i="139"/>
  <c r="U209" i="139" s="1"/>
  <c r="I209" i="139"/>
  <c r="R208" i="139"/>
  <c r="Q208" i="139"/>
  <c r="N208" i="139"/>
  <c r="J208" i="139"/>
  <c r="U208" i="139" s="1"/>
  <c r="I208" i="139"/>
  <c r="R207" i="139"/>
  <c r="Q207" i="139"/>
  <c r="N207" i="139"/>
  <c r="J207" i="139"/>
  <c r="U207" i="139" s="1"/>
  <c r="I207" i="139"/>
  <c r="R206" i="139"/>
  <c r="Q206" i="139"/>
  <c r="N206" i="139"/>
  <c r="J206" i="139"/>
  <c r="U206" i="139" s="1"/>
  <c r="I206" i="139"/>
  <c r="R205" i="139"/>
  <c r="Q205" i="139"/>
  <c r="N205" i="139"/>
  <c r="J205" i="139"/>
  <c r="U205" i="139" s="1"/>
  <c r="I205" i="139"/>
  <c r="R204" i="139"/>
  <c r="Q204" i="139"/>
  <c r="N204" i="139"/>
  <c r="J204" i="139"/>
  <c r="U204" i="139" s="1"/>
  <c r="I204" i="139"/>
  <c r="R203" i="139"/>
  <c r="Q203" i="139"/>
  <c r="N203" i="139"/>
  <c r="J203" i="139"/>
  <c r="U203" i="139" s="1"/>
  <c r="I203" i="139"/>
  <c r="J202" i="139"/>
  <c r="U202" i="139" s="1"/>
  <c r="I202" i="139"/>
  <c r="J201" i="139"/>
  <c r="U201" i="139" s="1"/>
  <c r="I201" i="139"/>
  <c r="J200" i="139"/>
  <c r="I200" i="139"/>
  <c r="J199" i="139"/>
  <c r="I199" i="139"/>
  <c r="J198" i="139"/>
  <c r="I198" i="139"/>
  <c r="J197" i="139"/>
  <c r="I197" i="139"/>
  <c r="J196" i="139"/>
  <c r="I196" i="139"/>
  <c r="J195" i="139"/>
  <c r="I195" i="139"/>
  <c r="J194" i="139"/>
  <c r="I194" i="139"/>
  <c r="J193" i="139"/>
  <c r="I193" i="139"/>
  <c r="J192" i="139"/>
  <c r="I192" i="139"/>
  <c r="J191" i="139"/>
  <c r="I191" i="139"/>
  <c r="J190" i="139"/>
  <c r="I190" i="139"/>
  <c r="J189" i="139"/>
  <c r="I189" i="139"/>
  <c r="J188" i="139"/>
  <c r="I188" i="139"/>
  <c r="J187" i="139"/>
  <c r="I187" i="139"/>
  <c r="J186" i="139"/>
  <c r="I186" i="139"/>
  <c r="J185" i="139"/>
  <c r="I185" i="139"/>
  <c r="J184" i="139"/>
  <c r="I184" i="139"/>
  <c r="J183" i="139"/>
  <c r="I183" i="139"/>
  <c r="J182" i="139"/>
  <c r="I182" i="139"/>
  <c r="J181" i="139"/>
  <c r="I181" i="139"/>
  <c r="J180" i="139"/>
  <c r="I180" i="139"/>
  <c r="J179" i="139"/>
  <c r="I179" i="139"/>
  <c r="J178" i="139"/>
  <c r="I178" i="139"/>
  <c r="J177" i="139"/>
  <c r="I177" i="139"/>
  <c r="J176" i="139"/>
  <c r="I176" i="139"/>
  <c r="J175" i="139"/>
  <c r="I175" i="139"/>
  <c r="J174" i="139"/>
  <c r="I174" i="139"/>
  <c r="J173" i="139"/>
  <c r="I173" i="139"/>
  <c r="J172" i="139"/>
  <c r="I172" i="139"/>
  <c r="J171" i="139"/>
  <c r="I171" i="139"/>
  <c r="J170" i="139"/>
  <c r="I170" i="139"/>
  <c r="J169" i="139"/>
  <c r="I169" i="139"/>
  <c r="J168" i="139"/>
  <c r="I168" i="139"/>
  <c r="J167" i="139"/>
  <c r="I167" i="139"/>
  <c r="J166" i="139"/>
  <c r="I166" i="139"/>
  <c r="J165" i="139"/>
  <c r="I165" i="139"/>
  <c r="J164" i="139"/>
  <c r="I164" i="139"/>
  <c r="J163" i="139"/>
  <c r="I163" i="139"/>
  <c r="J162" i="139"/>
  <c r="I162" i="139"/>
  <c r="J161" i="139"/>
  <c r="I161" i="139"/>
  <c r="J160" i="139"/>
  <c r="I160" i="139"/>
  <c r="J159" i="139"/>
  <c r="I159" i="139"/>
  <c r="J158" i="139"/>
  <c r="I158" i="139"/>
  <c r="J157" i="139"/>
  <c r="I157" i="139"/>
  <c r="J156" i="139"/>
  <c r="I156" i="139"/>
  <c r="J155" i="139"/>
  <c r="I155" i="139"/>
  <c r="J154" i="139"/>
  <c r="I154" i="139"/>
  <c r="J153" i="139"/>
  <c r="I153" i="139"/>
  <c r="J152" i="139"/>
  <c r="I152" i="139"/>
  <c r="J151" i="139"/>
  <c r="I151" i="139"/>
  <c r="J150" i="139"/>
  <c r="I150" i="139"/>
  <c r="J149" i="139"/>
  <c r="I149" i="139"/>
  <c r="J148" i="139"/>
  <c r="I148" i="139"/>
  <c r="J147" i="139"/>
  <c r="I147" i="139"/>
  <c r="J146" i="139"/>
  <c r="I146" i="139"/>
  <c r="J145" i="139"/>
  <c r="I145" i="139"/>
  <c r="J144" i="139"/>
  <c r="I144" i="139"/>
  <c r="J143" i="139"/>
  <c r="I143" i="139"/>
  <c r="J142" i="139"/>
  <c r="I142" i="139"/>
  <c r="J141" i="139"/>
  <c r="I141" i="139"/>
  <c r="J140" i="139"/>
  <c r="I140" i="139"/>
  <c r="J139" i="139"/>
  <c r="I139" i="139"/>
  <c r="J138" i="139"/>
  <c r="I138" i="139"/>
  <c r="J137" i="139"/>
  <c r="I137" i="139"/>
  <c r="J136" i="139"/>
  <c r="I136" i="139"/>
  <c r="J135" i="139"/>
  <c r="I135" i="139"/>
  <c r="J134" i="139"/>
  <c r="I134" i="139"/>
  <c r="J133" i="139"/>
  <c r="I133" i="139"/>
  <c r="J132" i="139"/>
  <c r="I132" i="139"/>
  <c r="J131" i="139"/>
  <c r="I131" i="139"/>
  <c r="J130" i="139"/>
  <c r="I130" i="139"/>
  <c r="J129" i="139"/>
  <c r="I129" i="139"/>
  <c r="J128" i="139"/>
  <c r="I128" i="139"/>
  <c r="J127" i="139"/>
  <c r="I127" i="139"/>
  <c r="J126" i="139"/>
  <c r="I126" i="139"/>
  <c r="J125" i="139"/>
  <c r="I125" i="139"/>
  <c r="J124" i="139"/>
  <c r="I124" i="139"/>
  <c r="J123" i="139"/>
  <c r="I123" i="139"/>
  <c r="J122" i="139"/>
  <c r="I122" i="139"/>
  <c r="J121" i="139"/>
  <c r="I121" i="139"/>
  <c r="J120" i="139"/>
  <c r="I120" i="139"/>
  <c r="J119" i="139"/>
  <c r="I119" i="139"/>
  <c r="J118" i="139"/>
  <c r="I118" i="139"/>
  <c r="J117" i="139"/>
  <c r="I117" i="139"/>
  <c r="J116" i="139"/>
  <c r="I116" i="139"/>
  <c r="J115" i="139"/>
  <c r="I115" i="139"/>
  <c r="J114" i="139"/>
  <c r="I114" i="139"/>
  <c r="J113" i="139"/>
  <c r="I113" i="139"/>
  <c r="J112" i="139"/>
  <c r="I112" i="139"/>
  <c r="J111" i="139"/>
  <c r="I111" i="139"/>
  <c r="J110" i="139"/>
  <c r="I110" i="139"/>
  <c r="J109" i="139"/>
  <c r="I109" i="139"/>
  <c r="J108" i="139"/>
  <c r="I108" i="139"/>
  <c r="J107" i="139"/>
  <c r="I107" i="139"/>
  <c r="J106" i="139"/>
  <c r="I106" i="139"/>
  <c r="J105" i="139"/>
  <c r="I105" i="139"/>
  <c r="J104" i="139"/>
  <c r="I104" i="139"/>
  <c r="J103" i="139"/>
  <c r="I103" i="139"/>
  <c r="J102" i="139"/>
  <c r="I102" i="139"/>
  <c r="J101" i="139"/>
  <c r="I101" i="139"/>
  <c r="J100" i="139"/>
  <c r="I100" i="139"/>
  <c r="J99" i="139"/>
  <c r="I99" i="139"/>
  <c r="J98" i="139"/>
  <c r="I98" i="139"/>
  <c r="J97" i="139"/>
  <c r="I97" i="139"/>
  <c r="J96" i="139"/>
  <c r="I96" i="139"/>
  <c r="J95" i="139"/>
  <c r="I95" i="139"/>
  <c r="J94" i="139"/>
  <c r="I94" i="139"/>
  <c r="J93" i="139"/>
  <c r="I93" i="139"/>
  <c r="J92" i="139"/>
  <c r="I92" i="139"/>
  <c r="J91" i="139"/>
  <c r="I91" i="139"/>
  <c r="J90" i="139"/>
  <c r="I90" i="139"/>
  <c r="J89" i="139"/>
  <c r="I89" i="139"/>
  <c r="J88" i="139"/>
  <c r="I88" i="139"/>
  <c r="J87" i="139"/>
  <c r="I87" i="139"/>
  <c r="J86" i="139"/>
  <c r="I86" i="139"/>
  <c r="J85" i="139"/>
  <c r="I85" i="139"/>
  <c r="J84" i="139"/>
  <c r="U84" i="139" s="1"/>
  <c r="I84" i="139"/>
  <c r="J83" i="139"/>
  <c r="U83" i="139" s="1"/>
  <c r="I83" i="139"/>
  <c r="J82" i="139"/>
  <c r="U82" i="139" s="1"/>
  <c r="I82" i="139"/>
  <c r="J81" i="139"/>
  <c r="U81" i="139" s="1"/>
  <c r="I81" i="139"/>
  <c r="J80" i="139"/>
  <c r="U80" i="139" s="1"/>
  <c r="I80" i="139"/>
  <c r="J79" i="139"/>
  <c r="U79" i="139" s="1"/>
  <c r="I79" i="139"/>
  <c r="J78" i="139"/>
  <c r="U78" i="139" s="1"/>
  <c r="I78" i="139"/>
  <c r="J77" i="139"/>
  <c r="I77" i="139"/>
  <c r="J76" i="139"/>
  <c r="I76" i="139"/>
  <c r="J75" i="139"/>
  <c r="I75" i="139"/>
  <c r="J74" i="139"/>
  <c r="I74" i="139"/>
  <c r="J73" i="139"/>
  <c r="I73" i="139"/>
  <c r="J72" i="139"/>
  <c r="I72" i="139"/>
  <c r="J71" i="139"/>
  <c r="I71" i="139"/>
  <c r="J70" i="139"/>
  <c r="I70" i="139"/>
  <c r="J69" i="139"/>
  <c r="I69" i="139"/>
  <c r="J68" i="139"/>
  <c r="I68" i="139"/>
  <c r="J67" i="139"/>
  <c r="I67" i="139"/>
  <c r="J66" i="139"/>
  <c r="I66" i="139"/>
  <c r="J65" i="139"/>
  <c r="I65" i="139"/>
  <c r="J64" i="139"/>
  <c r="I64" i="139"/>
  <c r="J63" i="139"/>
  <c r="I63" i="139"/>
  <c r="J62" i="139"/>
  <c r="I62" i="139"/>
  <c r="J61" i="139"/>
  <c r="I61" i="139"/>
  <c r="J60" i="139"/>
  <c r="I60" i="139"/>
  <c r="J59" i="139"/>
  <c r="I59" i="139"/>
  <c r="J58" i="139"/>
  <c r="I58" i="139"/>
  <c r="J57" i="139"/>
  <c r="I57" i="139"/>
  <c r="J56" i="139"/>
  <c r="I56" i="139"/>
  <c r="J55" i="139"/>
  <c r="I55" i="139"/>
  <c r="J54" i="139"/>
  <c r="I54" i="139"/>
  <c r="J53" i="139"/>
  <c r="I53" i="139"/>
  <c r="J52" i="139"/>
  <c r="I52" i="139"/>
  <c r="J51" i="139"/>
  <c r="I51" i="139"/>
  <c r="J50" i="139"/>
  <c r="I50" i="139"/>
  <c r="J49" i="139"/>
  <c r="I49" i="139"/>
  <c r="J48" i="139"/>
  <c r="I48" i="139"/>
  <c r="J47" i="139"/>
  <c r="I47" i="139"/>
  <c r="J46" i="139"/>
  <c r="I46" i="139"/>
  <c r="J45" i="139"/>
  <c r="I45" i="139"/>
  <c r="J44" i="139"/>
  <c r="I44" i="139"/>
  <c r="J43" i="139"/>
  <c r="I43" i="139"/>
  <c r="J42" i="139"/>
  <c r="I42" i="139"/>
  <c r="J41" i="139"/>
  <c r="I41" i="139"/>
  <c r="J40" i="139"/>
  <c r="I40" i="139"/>
  <c r="J39" i="139"/>
  <c r="I39" i="139"/>
  <c r="J38" i="139"/>
  <c r="I38" i="139"/>
  <c r="J37" i="139"/>
  <c r="I37" i="139"/>
  <c r="J36" i="139"/>
  <c r="I36" i="139"/>
  <c r="J35" i="139"/>
  <c r="I35" i="139"/>
  <c r="J34" i="139"/>
  <c r="I34" i="139"/>
  <c r="J33" i="139"/>
  <c r="I33" i="139"/>
  <c r="J32" i="139"/>
  <c r="I32" i="139"/>
  <c r="J31" i="139"/>
  <c r="I31" i="139"/>
  <c r="J30" i="139"/>
  <c r="I30" i="139"/>
  <c r="J29" i="139"/>
  <c r="I29" i="139"/>
  <c r="J28" i="139"/>
  <c r="I28" i="139"/>
  <c r="J27" i="139"/>
  <c r="I27" i="139"/>
  <c r="J26" i="139"/>
  <c r="I26" i="139"/>
  <c r="J25" i="139"/>
  <c r="I25" i="139"/>
  <c r="J24" i="139"/>
  <c r="I24" i="139"/>
  <c r="J23" i="139"/>
  <c r="I23" i="139"/>
  <c r="J22" i="139"/>
  <c r="I22" i="139"/>
  <c r="J21" i="139"/>
  <c r="I21" i="139"/>
  <c r="J20" i="139"/>
  <c r="I20" i="139"/>
  <c r="J19" i="139"/>
  <c r="I19" i="139"/>
  <c r="J18" i="139"/>
  <c r="I18" i="139"/>
  <c r="J17" i="139"/>
  <c r="I17" i="139"/>
  <c r="J16" i="139"/>
  <c r="I16" i="139"/>
  <c r="J15" i="139"/>
  <c r="I15" i="139"/>
  <c r="J14" i="139"/>
  <c r="I14" i="139"/>
  <c r="J13" i="139"/>
  <c r="I13" i="139"/>
  <c r="J12" i="139"/>
  <c r="I12" i="139"/>
  <c r="J11" i="139"/>
  <c r="I11" i="139"/>
  <c r="J10" i="139"/>
  <c r="I10" i="139"/>
  <c r="J9" i="139"/>
  <c r="U9" i="139" s="1"/>
  <c r="I9" i="139"/>
  <c r="J8" i="139"/>
  <c r="U8" i="139" s="1"/>
  <c r="I8" i="139"/>
  <c r="J7" i="139"/>
  <c r="U7" i="139" s="1"/>
  <c r="I7" i="139"/>
  <c r="J6" i="139"/>
  <c r="U6" i="139" s="1"/>
  <c r="I6" i="139"/>
  <c r="J5" i="139"/>
  <c r="U5" i="139" s="1"/>
  <c r="I5" i="139"/>
  <c r="J4" i="139"/>
  <c r="U4" i="139" s="1"/>
  <c r="I4" i="139"/>
  <c r="J3" i="139"/>
  <c r="U3" i="139" s="1"/>
  <c r="I3" i="139"/>
  <c r="J2" i="139"/>
  <c r="I2" i="139"/>
  <c r="J1" i="139"/>
  <c r="R600" i="136"/>
  <c r="Q600" i="136"/>
  <c r="N600" i="136"/>
  <c r="J600" i="136"/>
  <c r="U600" i="136" s="1"/>
  <c r="I600" i="136"/>
  <c r="R599" i="136"/>
  <c r="Q599" i="136"/>
  <c r="N599" i="136"/>
  <c r="J599" i="136"/>
  <c r="U599" i="136" s="1"/>
  <c r="I599" i="136"/>
  <c r="R598" i="136"/>
  <c r="Q598" i="136"/>
  <c r="N598" i="136"/>
  <c r="J598" i="136"/>
  <c r="U598" i="136" s="1"/>
  <c r="I598" i="136"/>
  <c r="R597" i="136"/>
  <c r="Q597" i="136"/>
  <c r="N597" i="136"/>
  <c r="J597" i="136"/>
  <c r="U597" i="136" s="1"/>
  <c r="I597" i="136"/>
  <c r="R596" i="136"/>
  <c r="Q596" i="136"/>
  <c r="N596" i="136"/>
  <c r="J596" i="136"/>
  <c r="U596" i="136" s="1"/>
  <c r="I596" i="136"/>
  <c r="R595" i="136"/>
  <c r="Q595" i="136"/>
  <c r="N595" i="136"/>
  <c r="J595" i="136"/>
  <c r="U595" i="136" s="1"/>
  <c r="I595" i="136"/>
  <c r="R594" i="136"/>
  <c r="Q594" i="136"/>
  <c r="N594" i="136"/>
  <c r="J594" i="136"/>
  <c r="U594" i="136" s="1"/>
  <c r="I594" i="136"/>
  <c r="R593" i="136"/>
  <c r="Q593" i="136"/>
  <c r="N593" i="136"/>
  <c r="J593" i="136"/>
  <c r="U593" i="136" s="1"/>
  <c r="I593" i="136"/>
  <c r="R592" i="136"/>
  <c r="Q592" i="136"/>
  <c r="N592" i="136"/>
  <c r="J592" i="136"/>
  <c r="U592" i="136" s="1"/>
  <c r="I592" i="136"/>
  <c r="R591" i="136"/>
  <c r="Q591" i="136"/>
  <c r="N591" i="136"/>
  <c r="J591" i="136"/>
  <c r="U591" i="136" s="1"/>
  <c r="I591" i="136"/>
  <c r="R590" i="136"/>
  <c r="Q590" i="136"/>
  <c r="N590" i="136"/>
  <c r="J590" i="136"/>
  <c r="U590" i="136" s="1"/>
  <c r="I590" i="136"/>
  <c r="R589" i="136"/>
  <c r="Q589" i="136"/>
  <c r="N589" i="136"/>
  <c r="J589" i="136"/>
  <c r="U589" i="136" s="1"/>
  <c r="I589" i="136"/>
  <c r="R588" i="136"/>
  <c r="Q588" i="136"/>
  <c r="N588" i="136"/>
  <c r="J588" i="136"/>
  <c r="U588" i="136" s="1"/>
  <c r="I588" i="136"/>
  <c r="R587" i="136"/>
  <c r="Q587" i="136"/>
  <c r="N587" i="136"/>
  <c r="J587" i="136"/>
  <c r="U587" i="136" s="1"/>
  <c r="I587" i="136"/>
  <c r="R586" i="136"/>
  <c r="Q586" i="136"/>
  <c r="N586" i="136"/>
  <c r="J586" i="136"/>
  <c r="U586" i="136" s="1"/>
  <c r="I586" i="136"/>
  <c r="R585" i="136"/>
  <c r="Q585" i="136"/>
  <c r="N585" i="136"/>
  <c r="J585" i="136"/>
  <c r="U585" i="136" s="1"/>
  <c r="I585" i="136"/>
  <c r="R584" i="136"/>
  <c r="Q584" i="136"/>
  <c r="N584" i="136"/>
  <c r="J584" i="136"/>
  <c r="U584" i="136" s="1"/>
  <c r="I584" i="136"/>
  <c r="R583" i="136"/>
  <c r="Q583" i="136"/>
  <c r="N583" i="136"/>
  <c r="J583" i="136"/>
  <c r="U583" i="136" s="1"/>
  <c r="I583" i="136"/>
  <c r="R582" i="136"/>
  <c r="Q582" i="136"/>
  <c r="N582" i="136"/>
  <c r="J582" i="136"/>
  <c r="U582" i="136" s="1"/>
  <c r="I582" i="136"/>
  <c r="R581" i="136"/>
  <c r="Q581" i="136"/>
  <c r="N581" i="136"/>
  <c r="J581" i="136"/>
  <c r="U581" i="136" s="1"/>
  <c r="I581" i="136"/>
  <c r="R580" i="136"/>
  <c r="Q580" i="136"/>
  <c r="N580" i="136"/>
  <c r="J580" i="136"/>
  <c r="U580" i="136" s="1"/>
  <c r="I580" i="136"/>
  <c r="R579" i="136"/>
  <c r="Q579" i="136"/>
  <c r="N579" i="136"/>
  <c r="J579" i="136"/>
  <c r="U579" i="136" s="1"/>
  <c r="I579" i="136"/>
  <c r="R578" i="136"/>
  <c r="Q578" i="136"/>
  <c r="N578" i="136"/>
  <c r="J578" i="136"/>
  <c r="U578" i="136" s="1"/>
  <c r="I578" i="136"/>
  <c r="J577" i="136"/>
  <c r="U577" i="136" s="1"/>
  <c r="I577" i="136"/>
  <c r="J576" i="136"/>
  <c r="U576" i="136" s="1"/>
  <c r="I576" i="136"/>
  <c r="R575" i="136"/>
  <c r="Q575" i="136"/>
  <c r="N575" i="136"/>
  <c r="J575" i="136"/>
  <c r="U575" i="136" s="1"/>
  <c r="I575" i="136"/>
  <c r="R574" i="136"/>
  <c r="Q574" i="136"/>
  <c r="N574" i="136"/>
  <c r="J574" i="136"/>
  <c r="U574" i="136" s="1"/>
  <c r="I574" i="136"/>
  <c r="R573" i="136"/>
  <c r="Q573" i="136"/>
  <c r="N573" i="136"/>
  <c r="J573" i="136"/>
  <c r="U573" i="136" s="1"/>
  <c r="I573" i="136"/>
  <c r="R572" i="136"/>
  <c r="Q572" i="136"/>
  <c r="N572" i="136"/>
  <c r="J572" i="136"/>
  <c r="U572" i="136" s="1"/>
  <c r="I572" i="136"/>
  <c r="R571" i="136"/>
  <c r="Q571" i="136"/>
  <c r="N571" i="136"/>
  <c r="J571" i="136"/>
  <c r="U571" i="136" s="1"/>
  <c r="I571" i="136"/>
  <c r="R570" i="136"/>
  <c r="Q570" i="136"/>
  <c r="N570" i="136"/>
  <c r="J570" i="136"/>
  <c r="U570" i="136" s="1"/>
  <c r="I570" i="136"/>
  <c r="R569" i="136"/>
  <c r="Q569" i="136"/>
  <c r="N569" i="136"/>
  <c r="J569" i="136"/>
  <c r="U569" i="136" s="1"/>
  <c r="I569" i="136"/>
  <c r="R568" i="136"/>
  <c r="Q568" i="136"/>
  <c r="N568" i="136"/>
  <c r="J568" i="136"/>
  <c r="U568" i="136" s="1"/>
  <c r="I568" i="136"/>
  <c r="R567" i="136"/>
  <c r="Q567" i="136"/>
  <c r="N567" i="136"/>
  <c r="J567" i="136"/>
  <c r="U567" i="136" s="1"/>
  <c r="I567" i="136"/>
  <c r="R566" i="136"/>
  <c r="Q566" i="136"/>
  <c r="N566" i="136"/>
  <c r="J566" i="136"/>
  <c r="U566" i="136" s="1"/>
  <c r="I566" i="136"/>
  <c r="R565" i="136"/>
  <c r="Q565" i="136"/>
  <c r="N565" i="136"/>
  <c r="J565" i="136"/>
  <c r="U565" i="136" s="1"/>
  <c r="I565" i="136"/>
  <c r="R564" i="136"/>
  <c r="Q564" i="136"/>
  <c r="N564" i="136"/>
  <c r="J564" i="136"/>
  <c r="U564" i="136" s="1"/>
  <c r="I564" i="136"/>
  <c r="R563" i="136"/>
  <c r="Q563" i="136"/>
  <c r="N563" i="136"/>
  <c r="J563" i="136"/>
  <c r="U563" i="136" s="1"/>
  <c r="I563" i="136"/>
  <c r="R562" i="136"/>
  <c r="Q562" i="136"/>
  <c r="N562" i="136"/>
  <c r="J562" i="136"/>
  <c r="U562" i="136" s="1"/>
  <c r="I562" i="136"/>
  <c r="R561" i="136"/>
  <c r="Q561" i="136"/>
  <c r="N561" i="136"/>
  <c r="J561" i="136"/>
  <c r="U561" i="136" s="1"/>
  <c r="I561" i="136"/>
  <c r="R560" i="136"/>
  <c r="Q560" i="136"/>
  <c r="N560" i="136"/>
  <c r="J560" i="136"/>
  <c r="U560" i="136" s="1"/>
  <c r="I560" i="136"/>
  <c r="R559" i="136"/>
  <c r="Q559" i="136"/>
  <c r="N559" i="136"/>
  <c r="J559" i="136"/>
  <c r="U559" i="136" s="1"/>
  <c r="I559" i="136"/>
  <c r="R558" i="136"/>
  <c r="Q558" i="136"/>
  <c r="N558" i="136"/>
  <c r="J558" i="136"/>
  <c r="U558" i="136" s="1"/>
  <c r="I558" i="136"/>
  <c r="R557" i="136"/>
  <c r="Q557" i="136"/>
  <c r="N557" i="136"/>
  <c r="J557" i="136"/>
  <c r="U557" i="136" s="1"/>
  <c r="I557" i="136"/>
  <c r="R556" i="136"/>
  <c r="Q556" i="136"/>
  <c r="N556" i="136"/>
  <c r="J556" i="136"/>
  <c r="U556" i="136" s="1"/>
  <c r="I556" i="136"/>
  <c r="R555" i="136"/>
  <c r="Q555" i="136"/>
  <c r="N555" i="136"/>
  <c r="J555" i="136"/>
  <c r="U555" i="136" s="1"/>
  <c r="I555" i="136"/>
  <c r="R554" i="136"/>
  <c r="Q554" i="136"/>
  <c r="N554" i="136"/>
  <c r="J554" i="136"/>
  <c r="U554" i="136" s="1"/>
  <c r="I554" i="136"/>
  <c r="R553" i="136"/>
  <c r="Q553" i="136"/>
  <c r="N553" i="136"/>
  <c r="K553" i="136"/>
  <c r="J553" i="136"/>
  <c r="U553" i="136" s="1"/>
  <c r="I553" i="136"/>
  <c r="J552" i="136"/>
  <c r="U552" i="136" s="1"/>
  <c r="I552" i="136"/>
  <c r="J551" i="136"/>
  <c r="U551" i="136" s="1"/>
  <c r="I551" i="136"/>
  <c r="J550" i="136"/>
  <c r="U550" i="136" s="1"/>
  <c r="I550" i="136"/>
  <c r="J549" i="136"/>
  <c r="U549" i="136" s="1"/>
  <c r="I549" i="136"/>
  <c r="J548" i="136"/>
  <c r="U548" i="136" s="1"/>
  <c r="I548" i="136"/>
  <c r="J547" i="136"/>
  <c r="U547" i="136" s="1"/>
  <c r="I547" i="136"/>
  <c r="J546" i="136"/>
  <c r="U546" i="136" s="1"/>
  <c r="I546" i="136"/>
  <c r="J545" i="136"/>
  <c r="U545" i="136" s="1"/>
  <c r="I545" i="136"/>
  <c r="J544" i="136"/>
  <c r="U544" i="136" s="1"/>
  <c r="I544" i="136"/>
  <c r="J543" i="136"/>
  <c r="U543" i="136" s="1"/>
  <c r="I543" i="136"/>
  <c r="J542" i="136"/>
  <c r="U542" i="136" s="1"/>
  <c r="I542" i="136"/>
  <c r="J541" i="136"/>
  <c r="U541" i="136" s="1"/>
  <c r="I541" i="136"/>
  <c r="J540" i="136"/>
  <c r="U540" i="136" s="1"/>
  <c r="I540" i="136"/>
  <c r="J539" i="136"/>
  <c r="U539" i="136" s="1"/>
  <c r="I539" i="136"/>
  <c r="J538" i="136"/>
  <c r="U538" i="136" s="1"/>
  <c r="I538" i="136"/>
  <c r="J537" i="136"/>
  <c r="U537" i="136" s="1"/>
  <c r="I537" i="136"/>
  <c r="J536" i="136"/>
  <c r="U536" i="136" s="1"/>
  <c r="I536" i="136"/>
  <c r="J535" i="136"/>
  <c r="U535" i="136" s="1"/>
  <c r="I535" i="136"/>
  <c r="J534" i="136"/>
  <c r="U534" i="136" s="1"/>
  <c r="I534" i="136"/>
  <c r="J533" i="136"/>
  <c r="U533" i="136" s="1"/>
  <c r="I533" i="136"/>
  <c r="J532" i="136"/>
  <c r="U532" i="136" s="1"/>
  <c r="I532" i="136"/>
  <c r="J531" i="136"/>
  <c r="U531" i="136" s="1"/>
  <c r="I531" i="136"/>
  <c r="J530" i="136"/>
  <c r="U530" i="136" s="1"/>
  <c r="I530" i="136"/>
  <c r="J529" i="136"/>
  <c r="U529" i="136" s="1"/>
  <c r="I529" i="136"/>
  <c r="J528" i="136"/>
  <c r="U528" i="136" s="1"/>
  <c r="I528" i="136"/>
  <c r="J527" i="136"/>
  <c r="U527" i="136" s="1"/>
  <c r="I527" i="136"/>
  <c r="J526" i="136"/>
  <c r="U526" i="136" s="1"/>
  <c r="I526" i="136"/>
  <c r="R525" i="136"/>
  <c r="Q525" i="136"/>
  <c r="N525" i="136"/>
  <c r="J525" i="136"/>
  <c r="U525" i="136" s="1"/>
  <c r="I525" i="136"/>
  <c r="R524" i="136"/>
  <c r="Q524" i="136"/>
  <c r="N524" i="136"/>
  <c r="J524" i="136"/>
  <c r="U524" i="136" s="1"/>
  <c r="I524" i="136"/>
  <c r="R523" i="136"/>
  <c r="Q523" i="136"/>
  <c r="N523" i="136"/>
  <c r="J523" i="136"/>
  <c r="U523" i="136" s="1"/>
  <c r="I523" i="136"/>
  <c r="R522" i="136"/>
  <c r="Q522" i="136"/>
  <c r="N522" i="136"/>
  <c r="J522" i="136"/>
  <c r="U522" i="136" s="1"/>
  <c r="I522" i="136"/>
  <c r="R521" i="136"/>
  <c r="Q521" i="136"/>
  <c r="N521" i="136"/>
  <c r="J521" i="136"/>
  <c r="U521" i="136" s="1"/>
  <c r="I521" i="136"/>
  <c r="R520" i="136"/>
  <c r="Q520" i="136"/>
  <c r="N520" i="136"/>
  <c r="J520" i="136"/>
  <c r="U520" i="136" s="1"/>
  <c r="I520" i="136"/>
  <c r="R519" i="136"/>
  <c r="Q519" i="136"/>
  <c r="N519" i="136"/>
  <c r="J519" i="136"/>
  <c r="U519" i="136" s="1"/>
  <c r="I519" i="136"/>
  <c r="R518" i="136"/>
  <c r="Q518" i="136"/>
  <c r="N518" i="136"/>
  <c r="J518" i="136"/>
  <c r="U518" i="136" s="1"/>
  <c r="I518" i="136"/>
  <c r="R517" i="136"/>
  <c r="Q517" i="136"/>
  <c r="N517" i="136"/>
  <c r="J517" i="136"/>
  <c r="U517" i="136" s="1"/>
  <c r="I517" i="136"/>
  <c r="R516" i="136"/>
  <c r="Q516" i="136"/>
  <c r="N516" i="136"/>
  <c r="J516" i="136"/>
  <c r="U516" i="136" s="1"/>
  <c r="I516" i="136"/>
  <c r="R515" i="136"/>
  <c r="Q515" i="136"/>
  <c r="N515" i="136"/>
  <c r="J515" i="136"/>
  <c r="U515" i="136" s="1"/>
  <c r="I515" i="136"/>
  <c r="R514" i="136"/>
  <c r="Q514" i="136"/>
  <c r="N514" i="136"/>
  <c r="J514" i="136"/>
  <c r="U514" i="136" s="1"/>
  <c r="I514" i="136"/>
  <c r="R513" i="136"/>
  <c r="Q513" i="136"/>
  <c r="N513" i="136"/>
  <c r="J513" i="136"/>
  <c r="U513" i="136" s="1"/>
  <c r="I513" i="136"/>
  <c r="R512" i="136"/>
  <c r="Q512" i="136"/>
  <c r="N512" i="136"/>
  <c r="J512" i="136"/>
  <c r="U512" i="136" s="1"/>
  <c r="I512" i="136"/>
  <c r="R511" i="136"/>
  <c r="Q511" i="136"/>
  <c r="N511" i="136"/>
  <c r="J511" i="136"/>
  <c r="U511" i="136" s="1"/>
  <c r="I511" i="136"/>
  <c r="R510" i="136"/>
  <c r="Q510" i="136"/>
  <c r="N510" i="136"/>
  <c r="J510" i="136"/>
  <c r="U510" i="136" s="1"/>
  <c r="I510" i="136"/>
  <c r="R509" i="136"/>
  <c r="Q509" i="136"/>
  <c r="N509" i="136"/>
  <c r="J509" i="136"/>
  <c r="U509" i="136" s="1"/>
  <c r="I509" i="136"/>
  <c r="R508" i="136"/>
  <c r="Q508" i="136"/>
  <c r="N508" i="136"/>
  <c r="J508" i="136"/>
  <c r="U508" i="136" s="1"/>
  <c r="I508" i="136"/>
  <c r="R507" i="136"/>
  <c r="Q507" i="136"/>
  <c r="N507" i="136"/>
  <c r="J507" i="136"/>
  <c r="U507" i="136" s="1"/>
  <c r="I507" i="136"/>
  <c r="R506" i="136"/>
  <c r="Q506" i="136"/>
  <c r="N506" i="136"/>
  <c r="J506" i="136"/>
  <c r="U506" i="136" s="1"/>
  <c r="I506" i="136"/>
  <c r="R505" i="136"/>
  <c r="Q505" i="136"/>
  <c r="N505" i="136"/>
  <c r="J505" i="136"/>
  <c r="U505" i="136" s="1"/>
  <c r="I505" i="136"/>
  <c r="R504" i="136"/>
  <c r="Q504" i="136"/>
  <c r="N504" i="136"/>
  <c r="J504" i="136"/>
  <c r="U504" i="136" s="1"/>
  <c r="I504" i="136"/>
  <c r="R503" i="136"/>
  <c r="Q503" i="136"/>
  <c r="N503" i="136"/>
  <c r="J503" i="136"/>
  <c r="U503" i="136" s="1"/>
  <c r="I503" i="136"/>
  <c r="J502" i="136"/>
  <c r="U502" i="136" s="1"/>
  <c r="I502" i="136"/>
  <c r="J501" i="136"/>
  <c r="U501" i="136" s="1"/>
  <c r="I501" i="136"/>
  <c r="R500" i="136"/>
  <c r="Q500" i="136"/>
  <c r="N500" i="136"/>
  <c r="J500" i="136"/>
  <c r="U500" i="136" s="1"/>
  <c r="I500" i="136"/>
  <c r="R499" i="136"/>
  <c r="Q499" i="136"/>
  <c r="N499" i="136"/>
  <c r="J499" i="136"/>
  <c r="U499" i="136" s="1"/>
  <c r="I499" i="136"/>
  <c r="R498" i="136"/>
  <c r="Q498" i="136"/>
  <c r="N498" i="136"/>
  <c r="J498" i="136"/>
  <c r="U498" i="136" s="1"/>
  <c r="I498" i="136"/>
  <c r="R497" i="136"/>
  <c r="Q497" i="136"/>
  <c r="N497" i="136"/>
  <c r="J497" i="136"/>
  <c r="U497" i="136" s="1"/>
  <c r="I497" i="136"/>
  <c r="R496" i="136"/>
  <c r="Q496" i="136"/>
  <c r="N496" i="136"/>
  <c r="J496" i="136"/>
  <c r="U496" i="136" s="1"/>
  <c r="I496" i="136"/>
  <c r="R495" i="136"/>
  <c r="Q495" i="136"/>
  <c r="N495" i="136"/>
  <c r="J495" i="136"/>
  <c r="U495" i="136" s="1"/>
  <c r="I495" i="136"/>
  <c r="R494" i="136"/>
  <c r="Q494" i="136"/>
  <c r="N494" i="136"/>
  <c r="J494" i="136"/>
  <c r="U494" i="136" s="1"/>
  <c r="I494" i="136"/>
  <c r="R493" i="136"/>
  <c r="Q493" i="136"/>
  <c r="N493" i="136"/>
  <c r="J493" i="136"/>
  <c r="U493" i="136" s="1"/>
  <c r="I493" i="136"/>
  <c r="R492" i="136"/>
  <c r="Q492" i="136"/>
  <c r="N492" i="136"/>
  <c r="J492" i="136"/>
  <c r="U492" i="136" s="1"/>
  <c r="I492" i="136"/>
  <c r="R491" i="136"/>
  <c r="Q491" i="136"/>
  <c r="N491" i="136"/>
  <c r="J491" i="136"/>
  <c r="U491" i="136" s="1"/>
  <c r="I491" i="136"/>
  <c r="R490" i="136"/>
  <c r="Q490" i="136"/>
  <c r="N490" i="136"/>
  <c r="J490" i="136"/>
  <c r="U490" i="136" s="1"/>
  <c r="I490" i="136"/>
  <c r="R489" i="136"/>
  <c r="Q489" i="136"/>
  <c r="N489" i="136"/>
  <c r="J489" i="136"/>
  <c r="U489" i="136" s="1"/>
  <c r="I489" i="136"/>
  <c r="R488" i="136"/>
  <c r="Q488" i="136"/>
  <c r="N488" i="136"/>
  <c r="J488" i="136"/>
  <c r="U488" i="136" s="1"/>
  <c r="I488" i="136"/>
  <c r="R487" i="136"/>
  <c r="Q487" i="136"/>
  <c r="N487" i="136"/>
  <c r="J487" i="136"/>
  <c r="U487" i="136" s="1"/>
  <c r="I487" i="136"/>
  <c r="R486" i="136"/>
  <c r="Q486" i="136"/>
  <c r="N486" i="136"/>
  <c r="J486" i="136"/>
  <c r="U486" i="136" s="1"/>
  <c r="I486" i="136"/>
  <c r="R485" i="136"/>
  <c r="Q485" i="136"/>
  <c r="N485" i="136"/>
  <c r="J485" i="136"/>
  <c r="U485" i="136" s="1"/>
  <c r="I485" i="136"/>
  <c r="R484" i="136"/>
  <c r="Q484" i="136"/>
  <c r="N484" i="136"/>
  <c r="J484" i="136"/>
  <c r="U484" i="136" s="1"/>
  <c r="I484" i="136"/>
  <c r="R483" i="136"/>
  <c r="Q483" i="136"/>
  <c r="N483" i="136"/>
  <c r="J483" i="136"/>
  <c r="U483" i="136" s="1"/>
  <c r="I483" i="136"/>
  <c r="R482" i="136"/>
  <c r="Q482" i="136"/>
  <c r="N482" i="136"/>
  <c r="J482" i="136"/>
  <c r="U482" i="136" s="1"/>
  <c r="I482" i="136"/>
  <c r="R481" i="136"/>
  <c r="Q481" i="136"/>
  <c r="N481" i="136"/>
  <c r="J481" i="136"/>
  <c r="U481" i="136" s="1"/>
  <c r="I481" i="136"/>
  <c r="R480" i="136"/>
  <c r="Q480" i="136"/>
  <c r="N480" i="136"/>
  <c r="J480" i="136"/>
  <c r="U480" i="136" s="1"/>
  <c r="I480" i="136"/>
  <c r="R479" i="136"/>
  <c r="Q479" i="136"/>
  <c r="N479" i="136"/>
  <c r="J479" i="136"/>
  <c r="U479" i="136" s="1"/>
  <c r="I479" i="136"/>
  <c r="R478" i="136"/>
  <c r="Q478" i="136"/>
  <c r="N478" i="136"/>
  <c r="K478" i="136"/>
  <c r="J478" i="136"/>
  <c r="U478" i="136" s="1"/>
  <c r="I478" i="136"/>
  <c r="J477" i="136"/>
  <c r="U477" i="136" s="1"/>
  <c r="I477" i="136"/>
  <c r="J476" i="136"/>
  <c r="U476" i="136" s="1"/>
  <c r="I476" i="136"/>
  <c r="J475" i="136"/>
  <c r="U475" i="136" s="1"/>
  <c r="I475" i="136"/>
  <c r="J474" i="136"/>
  <c r="U474" i="136" s="1"/>
  <c r="I474" i="136"/>
  <c r="J473" i="136"/>
  <c r="U473" i="136" s="1"/>
  <c r="I473" i="136"/>
  <c r="J472" i="136"/>
  <c r="U472" i="136" s="1"/>
  <c r="I472" i="136"/>
  <c r="J471" i="136"/>
  <c r="U471" i="136" s="1"/>
  <c r="I471" i="136"/>
  <c r="J470" i="136"/>
  <c r="U470" i="136" s="1"/>
  <c r="I470" i="136"/>
  <c r="J469" i="136"/>
  <c r="U469" i="136" s="1"/>
  <c r="I469" i="136"/>
  <c r="J468" i="136"/>
  <c r="U468" i="136" s="1"/>
  <c r="I468" i="136"/>
  <c r="J467" i="136"/>
  <c r="U467" i="136" s="1"/>
  <c r="I467" i="136"/>
  <c r="J466" i="136"/>
  <c r="U466" i="136" s="1"/>
  <c r="I466" i="136"/>
  <c r="J465" i="136"/>
  <c r="U465" i="136" s="1"/>
  <c r="I465" i="136"/>
  <c r="J464" i="136"/>
  <c r="U464" i="136" s="1"/>
  <c r="I464" i="136"/>
  <c r="J463" i="136"/>
  <c r="U463" i="136" s="1"/>
  <c r="I463" i="136"/>
  <c r="J462" i="136"/>
  <c r="U462" i="136" s="1"/>
  <c r="I462" i="136"/>
  <c r="J461" i="136"/>
  <c r="U461" i="136" s="1"/>
  <c r="I461" i="136"/>
  <c r="J460" i="136"/>
  <c r="U460" i="136" s="1"/>
  <c r="I460" i="136"/>
  <c r="J459" i="136"/>
  <c r="U459" i="136" s="1"/>
  <c r="I459" i="136"/>
  <c r="J458" i="136"/>
  <c r="U458" i="136" s="1"/>
  <c r="I458" i="136"/>
  <c r="J457" i="136"/>
  <c r="U457" i="136" s="1"/>
  <c r="I457" i="136"/>
  <c r="J456" i="136"/>
  <c r="U456" i="136" s="1"/>
  <c r="I456" i="136"/>
  <c r="J455" i="136"/>
  <c r="U455" i="136" s="1"/>
  <c r="I455" i="136"/>
  <c r="J454" i="136"/>
  <c r="U454" i="136" s="1"/>
  <c r="I454" i="136"/>
  <c r="J453" i="136"/>
  <c r="U453" i="136" s="1"/>
  <c r="I453" i="136"/>
  <c r="J452" i="136"/>
  <c r="U452" i="136" s="1"/>
  <c r="I452" i="136"/>
  <c r="J451" i="136"/>
  <c r="U451" i="136" s="1"/>
  <c r="I451" i="136"/>
  <c r="R450" i="136"/>
  <c r="Q450" i="136"/>
  <c r="N450" i="136"/>
  <c r="J450" i="136"/>
  <c r="U450" i="136" s="1"/>
  <c r="I450" i="136"/>
  <c r="R449" i="136"/>
  <c r="Q449" i="136"/>
  <c r="N449" i="136"/>
  <c r="J449" i="136"/>
  <c r="U449" i="136" s="1"/>
  <c r="I449" i="136"/>
  <c r="R448" i="136"/>
  <c r="Q448" i="136"/>
  <c r="N448" i="136"/>
  <c r="J448" i="136"/>
  <c r="U448" i="136" s="1"/>
  <c r="I448" i="136"/>
  <c r="R447" i="136"/>
  <c r="Q447" i="136"/>
  <c r="N447" i="136"/>
  <c r="J447" i="136"/>
  <c r="U447" i="136" s="1"/>
  <c r="I447" i="136"/>
  <c r="R446" i="136"/>
  <c r="Q446" i="136"/>
  <c r="N446" i="136"/>
  <c r="J446" i="136"/>
  <c r="U446" i="136" s="1"/>
  <c r="I446" i="136"/>
  <c r="R445" i="136"/>
  <c r="Q445" i="136"/>
  <c r="N445" i="136"/>
  <c r="J445" i="136"/>
  <c r="U445" i="136" s="1"/>
  <c r="I445" i="136"/>
  <c r="R444" i="136"/>
  <c r="Q444" i="136"/>
  <c r="N444" i="136"/>
  <c r="J444" i="136"/>
  <c r="U444" i="136" s="1"/>
  <c r="I444" i="136"/>
  <c r="R443" i="136"/>
  <c r="Q443" i="136"/>
  <c r="N443" i="136"/>
  <c r="J443" i="136"/>
  <c r="U443" i="136" s="1"/>
  <c r="I443" i="136"/>
  <c r="R442" i="136"/>
  <c r="Q442" i="136"/>
  <c r="N442" i="136"/>
  <c r="J442" i="136"/>
  <c r="U442" i="136" s="1"/>
  <c r="I442" i="136"/>
  <c r="R441" i="136"/>
  <c r="Q441" i="136"/>
  <c r="N441" i="136"/>
  <c r="J441" i="136"/>
  <c r="U441" i="136" s="1"/>
  <c r="I441" i="136"/>
  <c r="R440" i="136"/>
  <c r="Q440" i="136"/>
  <c r="N440" i="136"/>
  <c r="J440" i="136"/>
  <c r="U440" i="136" s="1"/>
  <c r="I440" i="136"/>
  <c r="R439" i="136"/>
  <c r="Q439" i="136"/>
  <c r="N439" i="136"/>
  <c r="J439" i="136"/>
  <c r="U439" i="136" s="1"/>
  <c r="I439" i="136"/>
  <c r="R438" i="136"/>
  <c r="Q438" i="136"/>
  <c r="N438" i="136"/>
  <c r="J438" i="136"/>
  <c r="U438" i="136" s="1"/>
  <c r="I438" i="136"/>
  <c r="R437" i="136"/>
  <c r="Q437" i="136"/>
  <c r="N437" i="136"/>
  <c r="J437" i="136"/>
  <c r="U437" i="136" s="1"/>
  <c r="I437" i="136"/>
  <c r="R436" i="136"/>
  <c r="Q436" i="136"/>
  <c r="N436" i="136"/>
  <c r="J436" i="136"/>
  <c r="U436" i="136" s="1"/>
  <c r="I436" i="136"/>
  <c r="R435" i="136"/>
  <c r="Q435" i="136"/>
  <c r="N435" i="136"/>
  <c r="J435" i="136"/>
  <c r="U435" i="136" s="1"/>
  <c r="I435" i="136"/>
  <c r="R434" i="136"/>
  <c r="Q434" i="136"/>
  <c r="N434" i="136"/>
  <c r="J434" i="136"/>
  <c r="U434" i="136" s="1"/>
  <c r="I434" i="136"/>
  <c r="R433" i="136"/>
  <c r="Q433" i="136"/>
  <c r="N433" i="136"/>
  <c r="J433" i="136"/>
  <c r="U433" i="136" s="1"/>
  <c r="I433" i="136"/>
  <c r="R432" i="136"/>
  <c r="Q432" i="136"/>
  <c r="N432" i="136"/>
  <c r="J432" i="136"/>
  <c r="U432" i="136" s="1"/>
  <c r="I432" i="136"/>
  <c r="R431" i="136"/>
  <c r="Q431" i="136"/>
  <c r="N431" i="136"/>
  <c r="J431" i="136"/>
  <c r="U431" i="136" s="1"/>
  <c r="I431" i="136"/>
  <c r="R430" i="136"/>
  <c r="Q430" i="136"/>
  <c r="N430" i="136"/>
  <c r="J430" i="136"/>
  <c r="U430" i="136" s="1"/>
  <c r="I430" i="136"/>
  <c r="R429" i="136"/>
  <c r="Q429" i="136"/>
  <c r="N429" i="136"/>
  <c r="J429" i="136"/>
  <c r="U429" i="136" s="1"/>
  <c r="I429" i="136"/>
  <c r="R428" i="136"/>
  <c r="Q428" i="136"/>
  <c r="N428" i="136"/>
  <c r="J428" i="136"/>
  <c r="U428" i="136" s="1"/>
  <c r="I428" i="136"/>
  <c r="J427" i="136"/>
  <c r="U427" i="136" s="1"/>
  <c r="I427" i="136"/>
  <c r="J426" i="136"/>
  <c r="U426" i="136" s="1"/>
  <c r="I426" i="136"/>
  <c r="R425" i="136"/>
  <c r="Q425" i="136"/>
  <c r="N425" i="136"/>
  <c r="J425" i="136"/>
  <c r="U425" i="136" s="1"/>
  <c r="I425" i="136"/>
  <c r="R424" i="136"/>
  <c r="Q424" i="136"/>
  <c r="N424" i="136"/>
  <c r="J424" i="136"/>
  <c r="U424" i="136" s="1"/>
  <c r="I424" i="136"/>
  <c r="R423" i="136"/>
  <c r="Q423" i="136"/>
  <c r="N423" i="136"/>
  <c r="J423" i="136"/>
  <c r="U423" i="136" s="1"/>
  <c r="I423" i="136"/>
  <c r="R422" i="136"/>
  <c r="Q422" i="136"/>
  <c r="N422" i="136"/>
  <c r="J422" i="136"/>
  <c r="U422" i="136" s="1"/>
  <c r="I422" i="136"/>
  <c r="R421" i="136"/>
  <c r="Q421" i="136"/>
  <c r="N421" i="136"/>
  <c r="J421" i="136"/>
  <c r="U421" i="136" s="1"/>
  <c r="I421" i="136"/>
  <c r="R420" i="136"/>
  <c r="Q420" i="136"/>
  <c r="N420" i="136"/>
  <c r="J420" i="136"/>
  <c r="U420" i="136" s="1"/>
  <c r="I420" i="136"/>
  <c r="R419" i="136"/>
  <c r="Q419" i="136"/>
  <c r="N419" i="136"/>
  <c r="J419" i="136"/>
  <c r="U419" i="136" s="1"/>
  <c r="I419" i="136"/>
  <c r="R418" i="136"/>
  <c r="Q418" i="136"/>
  <c r="N418" i="136"/>
  <c r="J418" i="136"/>
  <c r="U418" i="136" s="1"/>
  <c r="I418" i="136"/>
  <c r="R417" i="136"/>
  <c r="Q417" i="136"/>
  <c r="N417" i="136"/>
  <c r="J417" i="136"/>
  <c r="U417" i="136" s="1"/>
  <c r="I417" i="136"/>
  <c r="R416" i="136"/>
  <c r="Q416" i="136"/>
  <c r="N416" i="136"/>
  <c r="J416" i="136"/>
  <c r="U416" i="136" s="1"/>
  <c r="I416" i="136"/>
  <c r="R415" i="136"/>
  <c r="Q415" i="136"/>
  <c r="N415" i="136"/>
  <c r="J415" i="136"/>
  <c r="U415" i="136" s="1"/>
  <c r="I415" i="136"/>
  <c r="R414" i="136"/>
  <c r="Q414" i="136"/>
  <c r="N414" i="136"/>
  <c r="J414" i="136"/>
  <c r="U414" i="136" s="1"/>
  <c r="I414" i="136"/>
  <c r="R413" i="136"/>
  <c r="Q413" i="136"/>
  <c r="N413" i="136"/>
  <c r="J413" i="136"/>
  <c r="U413" i="136" s="1"/>
  <c r="I413" i="136"/>
  <c r="R412" i="136"/>
  <c r="Q412" i="136"/>
  <c r="N412" i="136"/>
  <c r="J412" i="136"/>
  <c r="U412" i="136" s="1"/>
  <c r="I412" i="136"/>
  <c r="R411" i="136"/>
  <c r="Q411" i="136"/>
  <c r="N411" i="136"/>
  <c r="J411" i="136"/>
  <c r="U411" i="136" s="1"/>
  <c r="I411" i="136"/>
  <c r="R410" i="136"/>
  <c r="Q410" i="136"/>
  <c r="N410" i="136"/>
  <c r="J410" i="136"/>
  <c r="U410" i="136" s="1"/>
  <c r="I410" i="136"/>
  <c r="R409" i="136"/>
  <c r="Q409" i="136"/>
  <c r="N409" i="136"/>
  <c r="J409" i="136"/>
  <c r="U409" i="136" s="1"/>
  <c r="I409" i="136"/>
  <c r="R408" i="136"/>
  <c r="Q408" i="136"/>
  <c r="N408" i="136"/>
  <c r="J408" i="136"/>
  <c r="U408" i="136" s="1"/>
  <c r="I408" i="136"/>
  <c r="R407" i="136"/>
  <c r="Q407" i="136"/>
  <c r="N407" i="136"/>
  <c r="J407" i="136"/>
  <c r="U407" i="136" s="1"/>
  <c r="I407" i="136"/>
  <c r="R406" i="136"/>
  <c r="Q406" i="136"/>
  <c r="N406" i="136"/>
  <c r="J406" i="136"/>
  <c r="U406" i="136" s="1"/>
  <c r="I406" i="136"/>
  <c r="R405" i="136"/>
  <c r="Q405" i="136"/>
  <c r="N405" i="136"/>
  <c r="J405" i="136"/>
  <c r="U405" i="136" s="1"/>
  <c r="I405" i="136"/>
  <c r="R404" i="136"/>
  <c r="Q404" i="136"/>
  <c r="N404" i="136"/>
  <c r="J404" i="136"/>
  <c r="U404" i="136" s="1"/>
  <c r="I404" i="136"/>
  <c r="R403" i="136"/>
  <c r="Q403" i="136"/>
  <c r="N403" i="136"/>
  <c r="K403" i="136"/>
  <c r="J403" i="136"/>
  <c r="U403" i="136" s="1"/>
  <c r="I403" i="136"/>
  <c r="J402" i="136"/>
  <c r="U402" i="136" s="1"/>
  <c r="I402" i="136"/>
  <c r="J401" i="136"/>
  <c r="U401" i="136" s="1"/>
  <c r="I401" i="136"/>
  <c r="J400" i="136"/>
  <c r="U400" i="136" s="1"/>
  <c r="I400" i="136"/>
  <c r="J399" i="136"/>
  <c r="U399" i="136" s="1"/>
  <c r="I399" i="136"/>
  <c r="J398" i="136"/>
  <c r="U398" i="136" s="1"/>
  <c r="I398" i="136"/>
  <c r="J397" i="136"/>
  <c r="U397" i="136" s="1"/>
  <c r="I397" i="136"/>
  <c r="J396" i="136"/>
  <c r="U396" i="136" s="1"/>
  <c r="I396" i="136"/>
  <c r="J395" i="136"/>
  <c r="U395" i="136" s="1"/>
  <c r="I395" i="136"/>
  <c r="J394" i="136"/>
  <c r="U394" i="136" s="1"/>
  <c r="I394" i="136"/>
  <c r="J393" i="136"/>
  <c r="U393" i="136" s="1"/>
  <c r="I393" i="136"/>
  <c r="J392" i="136"/>
  <c r="U392" i="136" s="1"/>
  <c r="I392" i="136"/>
  <c r="J391" i="136"/>
  <c r="U391" i="136" s="1"/>
  <c r="I391" i="136"/>
  <c r="J390" i="136"/>
  <c r="U390" i="136" s="1"/>
  <c r="I390" i="136"/>
  <c r="J389" i="136"/>
  <c r="U389" i="136" s="1"/>
  <c r="I389" i="136"/>
  <c r="J388" i="136"/>
  <c r="U388" i="136" s="1"/>
  <c r="I388" i="136"/>
  <c r="J387" i="136"/>
  <c r="U387" i="136" s="1"/>
  <c r="I387" i="136"/>
  <c r="J386" i="136"/>
  <c r="U386" i="136" s="1"/>
  <c r="I386" i="136"/>
  <c r="J385" i="136"/>
  <c r="U385" i="136" s="1"/>
  <c r="I385" i="136"/>
  <c r="J384" i="136"/>
  <c r="U384" i="136" s="1"/>
  <c r="I384" i="136"/>
  <c r="J383" i="136"/>
  <c r="U383" i="136" s="1"/>
  <c r="I383" i="136"/>
  <c r="J382" i="136"/>
  <c r="U382" i="136" s="1"/>
  <c r="I382" i="136"/>
  <c r="J381" i="136"/>
  <c r="U381" i="136" s="1"/>
  <c r="I381" i="136"/>
  <c r="J380" i="136"/>
  <c r="U380" i="136" s="1"/>
  <c r="I380" i="136"/>
  <c r="J379" i="136"/>
  <c r="U379" i="136" s="1"/>
  <c r="I379" i="136"/>
  <c r="J378" i="136"/>
  <c r="U378" i="136" s="1"/>
  <c r="I378" i="136"/>
  <c r="J377" i="136"/>
  <c r="U377" i="136" s="1"/>
  <c r="I377" i="136"/>
  <c r="J376" i="136"/>
  <c r="U376" i="136" s="1"/>
  <c r="I376" i="136"/>
  <c r="R375" i="136"/>
  <c r="Q375" i="136"/>
  <c r="N375" i="136"/>
  <c r="J375" i="136"/>
  <c r="U375" i="136" s="1"/>
  <c r="I375" i="136"/>
  <c r="R374" i="136"/>
  <c r="Q374" i="136"/>
  <c r="N374" i="136"/>
  <c r="J374" i="136"/>
  <c r="U374" i="136" s="1"/>
  <c r="I374" i="136"/>
  <c r="R373" i="136"/>
  <c r="Q373" i="136"/>
  <c r="N373" i="136"/>
  <c r="J373" i="136"/>
  <c r="U373" i="136" s="1"/>
  <c r="I373" i="136"/>
  <c r="R372" i="136"/>
  <c r="Q372" i="136"/>
  <c r="N372" i="136"/>
  <c r="J372" i="136"/>
  <c r="U372" i="136" s="1"/>
  <c r="I372" i="136"/>
  <c r="R371" i="136"/>
  <c r="Q371" i="136"/>
  <c r="N371" i="136"/>
  <c r="J371" i="136"/>
  <c r="U371" i="136" s="1"/>
  <c r="I371" i="136"/>
  <c r="R370" i="136"/>
  <c r="Q370" i="136"/>
  <c r="N370" i="136"/>
  <c r="J370" i="136"/>
  <c r="U370" i="136" s="1"/>
  <c r="I370" i="136"/>
  <c r="R369" i="136"/>
  <c r="Q369" i="136"/>
  <c r="N369" i="136"/>
  <c r="J369" i="136"/>
  <c r="U369" i="136" s="1"/>
  <c r="I369" i="136"/>
  <c r="R368" i="136"/>
  <c r="Q368" i="136"/>
  <c r="N368" i="136"/>
  <c r="J368" i="136"/>
  <c r="U368" i="136" s="1"/>
  <c r="I368" i="136"/>
  <c r="R367" i="136"/>
  <c r="Q367" i="136"/>
  <c r="N367" i="136"/>
  <c r="J367" i="136"/>
  <c r="U367" i="136" s="1"/>
  <c r="I367" i="136"/>
  <c r="R366" i="136"/>
  <c r="Q366" i="136"/>
  <c r="N366" i="136"/>
  <c r="J366" i="136"/>
  <c r="U366" i="136" s="1"/>
  <c r="I366" i="136"/>
  <c r="R365" i="136"/>
  <c r="Q365" i="136"/>
  <c r="N365" i="136"/>
  <c r="J365" i="136"/>
  <c r="U365" i="136" s="1"/>
  <c r="I365" i="136"/>
  <c r="R364" i="136"/>
  <c r="Q364" i="136"/>
  <c r="N364" i="136"/>
  <c r="J364" i="136"/>
  <c r="U364" i="136" s="1"/>
  <c r="I364" i="136"/>
  <c r="R363" i="136"/>
  <c r="Q363" i="136"/>
  <c r="N363" i="136"/>
  <c r="J363" i="136"/>
  <c r="U363" i="136" s="1"/>
  <c r="I363" i="136"/>
  <c r="R362" i="136"/>
  <c r="Q362" i="136"/>
  <c r="N362" i="136"/>
  <c r="J362" i="136"/>
  <c r="U362" i="136" s="1"/>
  <c r="I362" i="136"/>
  <c r="R361" i="136"/>
  <c r="Q361" i="136"/>
  <c r="N361" i="136"/>
  <c r="J361" i="136"/>
  <c r="U361" i="136" s="1"/>
  <c r="I361" i="136"/>
  <c r="R360" i="136"/>
  <c r="Q360" i="136"/>
  <c r="N360" i="136"/>
  <c r="J360" i="136"/>
  <c r="U360" i="136" s="1"/>
  <c r="I360" i="136"/>
  <c r="R359" i="136"/>
  <c r="Q359" i="136"/>
  <c r="N359" i="136"/>
  <c r="J359" i="136"/>
  <c r="U359" i="136" s="1"/>
  <c r="I359" i="136"/>
  <c r="R358" i="136"/>
  <c r="Q358" i="136"/>
  <c r="N358" i="136"/>
  <c r="J358" i="136"/>
  <c r="U358" i="136" s="1"/>
  <c r="I358" i="136"/>
  <c r="R357" i="136"/>
  <c r="Q357" i="136"/>
  <c r="N357" i="136"/>
  <c r="J357" i="136"/>
  <c r="U357" i="136" s="1"/>
  <c r="I357" i="136"/>
  <c r="R356" i="136"/>
  <c r="Q356" i="136"/>
  <c r="N356" i="136"/>
  <c r="J356" i="136"/>
  <c r="U356" i="136" s="1"/>
  <c r="I356" i="136"/>
  <c r="R355" i="136"/>
  <c r="Q355" i="136"/>
  <c r="N355" i="136"/>
  <c r="J355" i="136"/>
  <c r="U355" i="136" s="1"/>
  <c r="I355" i="136"/>
  <c r="R354" i="136"/>
  <c r="Q354" i="136"/>
  <c r="N354" i="136"/>
  <c r="J354" i="136"/>
  <c r="U354" i="136" s="1"/>
  <c r="I354" i="136"/>
  <c r="R353" i="136"/>
  <c r="Q353" i="136"/>
  <c r="N353" i="136"/>
  <c r="J353" i="136"/>
  <c r="U353" i="136" s="1"/>
  <c r="I353" i="136"/>
  <c r="J352" i="136"/>
  <c r="U352" i="136" s="1"/>
  <c r="I352" i="136"/>
  <c r="J351" i="136"/>
  <c r="U351" i="136" s="1"/>
  <c r="I351" i="136"/>
  <c r="R350" i="136"/>
  <c r="Q350" i="136"/>
  <c r="N350" i="136"/>
  <c r="J350" i="136"/>
  <c r="U350" i="136" s="1"/>
  <c r="I350" i="136"/>
  <c r="R349" i="136"/>
  <c r="Q349" i="136"/>
  <c r="N349" i="136"/>
  <c r="J349" i="136"/>
  <c r="U349" i="136" s="1"/>
  <c r="I349" i="136"/>
  <c r="R348" i="136"/>
  <c r="Q348" i="136"/>
  <c r="N348" i="136"/>
  <c r="J348" i="136"/>
  <c r="U348" i="136" s="1"/>
  <c r="I348" i="136"/>
  <c r="R347" i="136"/>
  <c r="Q347" i="136"/>
  <c r="N347" i="136"/>
  <c r="J347" i="136"/>
  <c r="U347" i="136" s="1"/>
  <c r="I347" i="136"/>
  <c r="R346" i="136"/>
  <c r="Q346" i="136"/>
  <c r="N346" i="136"/>
  <c r="J346" i="136"/>
  <c r="U346" i="136" s="1"/>
  <c r="I346" i="136"/>
  <c r="R345" i="136"/>
  <c r="Q345" i="136"/>
  <c r="N345" i="136"/>
  <c r="J345" i="136"/>
  <c r="U345" i="136" s="1"/>
  <c r="I345" i="136"/>
  <c r="R344" i="136"/>
  <c r="Q344" i="136"/>
  <c r="N344" i="136"/>
  <c r="J344" i="136"/>
  <c r="U344" i="136" s="1"/>
  <c r="I344" i="136"/>
  <c r="R343" i="136"/>
  <c r="Q343" i="136"/>
  <c r="N343" i="136"/>
  <c r="J343" i="136"/>
  <c r="U343" i="136" s="1"/>
  <c r="I343" i="136"/>
  <c r="R342" i="136"/>
  <c r="Q342" i="136"/>
  <c r="N342" i="136"/>
  <c r="J342" i="136"/>
  <c r="U342" i="136" s="1"/>
  <c r="I342" i="136"/>
  <c r="R341" i="136"/>
  <c r="Q341" i="136"/>
  <c r="N341" i="136"/>
  <c r="J341" i="136"/>
  <c r="U341" i="136" s="1"/>
  <c r="I341" i="136"/>
  <c r="R340" i="136"/>
  <c r="Q340" i="136"/>
  <c r="N340" i="136"/>
  <c r="J340" i="136"/>
  <c r="U340" i="136" s="1"/>
  <c r="I340" i="136"/>
  <c r="R339" i="136"/>
  <c r="Q339" i="136"/>
  <c r="N339" i="136"/>
  <c r="J339" i="136"/>
  <c r="U339" i="136" s="1"/>
  <c r="I339" i="136"/>
  <c r="R338" i="136"/>
  <c r="Q338" i="136"/>
  <c r="N338" i="136"/>
  <c r="J338" i="136"/>
  <c r="U338" i="136" s="1"/>
  <c r="I338" i="136"/>
  <c r="R337" i="136"/>
  <c r="Q337" i="136"/>
  <c r="N337" i="136"/>
  <c r="J337" i="136"/>
  <c r="U337" i="136" s="1"/>
  <c r="I337" i="136"/>
  <c r="R336" i="136"/>
  <c r="Q336" i="136"/>
  <c r="N336" i="136"/>
  <c r="J336" i="136"/>
  <c r="U336" i="136" s="1"/>
  <c r="I336" i="136"/>
  <c r="R335" i="136"/>
  <c r="Q335" i="136"/>
  <c r="N335" i="136"/>
  <c r="J335" i="136"/>
  <c r="U335" i="136" s="1"/>
  <c r="I335" i="136"/>
  <c r="R334" i="136"/>
  <c r="Q334" i="136"/>
  <c r="N334" i="136"/>
  <c r="J334" i="136"/>
  <c r="U334" i="136" s="1"/>
  <c r="I334" i="136"/>
  <c r="R333" i="136"/>
  <c r="Q333" i="136"/>
  <c r="N333" i="136"/>
  <c r="J333" i="136"/>
  <c r="U333" i="136" s="1"/>
  <c r="I333" i="136"/>
  <c r="R332" i="136"/>
  <c r="Q332" i="136"/>
  <c r="N332" i="136"/>
  <c r="J332" i="136"/>
  <c r="U332" i="136" s="1"/>
  <c r="I332" i="136"/>
  <c r="R331" i="136"/>
  <c r="Q331" i="136"/>
  <c r="N331" i="136"/>
  <c r="J331" i="136"/>
  <c r="U331" i="136" s="1"/>
  <c r="I331" i="136"/>
  <c r="R330" i="136"/>
  <c r="Q330" i="136"/>
  <c r="N330" i="136"/>
  <c r="J330" i="136"/>
  <c r="U330" i="136" s="1"/>
  <c r="I330" i="136"/>
  <c r="R329" i="136"/>
  <c r="Q329" i="136"/>
  <c r="N329" i="136"/>
  <c r="J329" i="136"/>
  <c r="U329" i="136" s="1"/>
  <c r="I329" i="136"/>
  <c r="R328" i="136"/>
  <c r="Q328" i="136"/>
  <c r="N328" i="136"/>
  <c r="K328" i="136"/>
  <c r="J328" i="136"/>
  <c r="U328" i="136" s="1"/>
  <c r="I328" i="136"/>
  <c r="J327" i="136"/>
  <c r="U327" i="136" s="1"/>
  <c r="I327" i="136"/>
  <c r="J326" i="136"/>
  <c r="U326" i="136" s="1"/>
  <c r="I326" i="136"/>
  <c r="J325" i="136"/>
  <c r="U325" i="136" s="1"/>
  <c r="I325" i="136"/>
  <c r="J324" i="136"/>
  <c r="U324" i="136" s="1"/>
  <c r="I324" i="136"/>
  <c r="J323" i="136"/>
  <c r="U323" i="136" s="1"/>
  <c r="I323" i="136"/>
  <c r="J322" i="136"/>
  <c r="U322" i="136" s="1"/>
  <c r="I322" i="136"/>
  <c r="J321" i="136"/>
  <c r="U321" i="136" s="1"/>
  <c r="I321" i="136"/>
  <c r="J320" i="136"/>
  <c r="U320" i="136" s="1"/>
  <c r="I320" i="136"/>
  <c r="J319" i="136"/>
  <c r="U319" i="136" s="1"/>
  <c r="I319" i="136"/>
  <c r="J318" i="136"/>
  <c r="U318" i="136" s="1"/>
  <c r="I318" i="136"/>
  <c r="J317" i="136"/>
  <c r="U317" i="136" s="1"/>
  <c r="I317" i="136"/>
  <c r="J316" i="136"/>
  <c r="U316" i="136" s="1"/>
  <c r="I316" i="136"/>
  <c r="J315" i="136"/>
  <c r="U315" i="136" s="1"/>
  <c r="I315" i="136"/>
  <c r="J314" i="136"/>
  <c r="U314" i="136" s="1"/>
  <c r="I314" i="136"/>
  <c r="J313" i="136"/>
  <c r="U313" i="136" s="1"/>
  <c r="I313" i="136"/>
  <c r="J312" i="136"/>
  <c r="U312" i="136" s="1"/>
  <c r="I312" i="136"/>
  <c r="J311" i="136"/>
  <c r="U311" i="136" s="1"/>
  <c r="I311" i="136"/>
  <c r="J310" i="136"/>
  <c r="U310" i="136" s="1"/>
  <c r="I310" i="136"/>
  <c r="J309" i="136"/>
  <c r="U309" i="136" s="1"/>
  <c r="I309" i="136"/>
  <c r="J308" i="136"/>
  <c r="U308" i="136" s="1"/>
  <c r="I308" i="136"/>
  <c r="J307" i="136"/>
  <c r="U307" i="136" s="1"/>
  <c r="I307" i="136"/>
  <c r="J306" i="136"/>
  <c r="U306" i="136" s="1"/>
  <c r="I306" i="136"/>
  <c r="J305" i="136"/>
  <c r="U305" i="136" s="1"/>
  <c r="I305" i="136"/>
  <c r="J304" i="136"/>
  <c r="U304" i="136" s="1"/>
  <c r="I304" i="136"/>
  <c r="J303" i="136"/>
  <c r="U303" i="136" s="1"/>
  <c r="I303" i="136"/>
  <c r="J302" i="136"/>
  <c r="U302" i="136" s="1"/>
  <c r="I302" i="136"/>
  <c r="J301" i="136"/>
  <c r="U301" i="136" s="1"/>
  <c r="I301" i="136"/>
  <c r="R300" i="136"/>
  <c r="Q300" i="136"/>
  <c r="N300" i="136"/>
  <c r="J300" i="136"/>
  <c r="U300" i="136" s="1"/>
  <c r="I300" i="136"/>
  <c r="R299" i="136"/>
  <c r="Q299" i="136"/>
  <c r="N299" i="136"/>
  <c r="J299" i="136"/>
  <c r="U299" i="136" s="1"/>
  <c r="I299" i="136"/>
  <c r="R298" i="136"/>
  <c r="Q298" i="136"/>
  <c r="N298" i="136"/>
  <c r="J298" i="136"/>
  <c r="U298" i="136" s="1"/>
  <c r="I298" i="136"/>
  <c r="R297" i="136"/>
  <c r="Q297" i="136"/>
  <c r="N297" i="136"/>
  <c r="J297" i="136"/>
  <c r="U297" i="136" s="1"/>
  <c r="I297" i="136"/>
  <c r="R296" i="136"/>
  <c r="Q296" i="136"/>
  <c r="N296" i="136"/>
  <c r="J296" i="136"/>
  <c r="U296" i="136" s="1"/>
  <c r="I296" i="136"/>
  <c r="R295" i="136"/>
  <c r="Q295" i="136"/>
  <c r="N295" i="136"/>
  <c r="J295" i="136"/>
  <c r="U295" i="136" s="1"/>
  <c r="I295" i="136"/>
  <c r="R294" i="136"/>
  <c r="Q294" i="136"/>
  <c r="N294" i="136"/>
  <c r="J294" i="136"/>
  <c r="U294" i="136" s="1"/>
  <c r="I294" i="136"/>
  <c r="R293" i="136"/>
  <c r="Q293" i="136"/>
  <c r="N293" i="136"/>
  <c r="J293" i="136"/>
  <c r="U293" i="136" s="1"/>
  <c r="I293" i="136"/>
  <c r="R292" i="136"/>
  <c r="Q292" i="136"/>
  <c r="N292" i="136"/>
  <c r="J292" i="136"/>
  <c r="U292" i="136" s="1"/>
  <c r="I292" i="136"/>
  <c r="R291" i="136"/>
  <c r="Q291" i="136"/>
  <c r="N291" i="136"/>
  <c r="J291" i="136"/>
  <c r="U291" i="136" s="1"/>
  <c r="I291" i="136"/>
  <c r="R290" i="136"/>
  <c r="Q290" i="136"/>
  <c r="N290" i="136"/>
  <c r="J290" i="136"/>
  <c r="U290" i="136" s="1"/>
  <c r="I290" i="136"/>
  <c r="R289" i="136"/>
  <c r="Q289" i="136"/>
  <c r="N289" i="136"/>
  <c r="J289" i="136"/>
  <c r="U289" i="136" s="1"/>
  <c r="I289" i="136"/>
  <c r="R288" i="136"/>
  <c r="Q288" i="136"/>
  <c r="N288" i="136"/>
  <c r="J288" i="136"/>
  <c r="U288" i="136" s="1"/>
  <c r="I288" i="136"/>
  <c r="R287" i="136"/>
  <c r="Q287" i="136"/>
  <c r="N287" i="136"/>
  <c r="J287" i="136"/>
  <c r="U287" i="136" s="1"/>
  <c r="I287" i="136"/>
  <c r="R286" i="136"/>
  <c r="Q286" i="136"/>
  <c r="N286" i="136"/>
  <c r="J286" i="136"/>
  <c r="U286" i="136" s="1"/>
  <c r="I286" i="136"/>
  <c r="R285" i="136"/>
  <c r="Q285" i="136"/>
  <c r="N285" i="136"/>
  <c r="J285" i="136"/>
  <c r="U285" i="136" s="1"/>
  <c r="I285" i="136"/>
  <c r="R284" i="136"/>
  <c r="Q284" i="136"/>
  <c r="N284" i="136"/>
  <c r="J284" i="136"/>
  <c r="U284" i="136" s="1"/>
  <c r="I284" i="136"/>
  <c r="R283" i="136"/>
  <c r="Q283" i="136"/>
  <c r="N283" i="136"/>
  <c r="J283" i="136"/>
  <c r="U283" i="136" s="1"/>
  <c r="I283" i="136"/>
  <c r="R282" i="136"/>
  <c r="Q282" i="136"/>
  <c r="N282" i="136"/>
  <c r="J282" i="136"/>
  <c r="U282" i="136" s="1"/>
  <c r="I282" i="136"/>
  <c r="R281" i="136"/>
  <c r="Q281" i="136"/>
  <c r="N281" i="136"/>
  <c r="J281" i="136"/>
  <c r="U281" i="136" s="1"/>
  <c r="I281" i="136"/>
  <c r="R280" i="136"/>
  <c r="Q280" i="136"/>
  <c r="N280" i="136"/>
  <c r="J280" i="136"/>
  <c r="U280" i="136" s="1"/>
  <c r="I280" i="136"/>
  <c r="R279" i="136"/>
  <c r="Q279" i="136"/>
  <c r="N279" i="136"/>
  <c r="J279" i="136"/>
  <c r="U279" i="136" s="1"/>
  <c r="I279" i="136"/>
  <c r="R278" i="136"/>
  <c r="Q278" i="136"/>
  <c r="N278" i="136"/>
  <c r="J278" i="136"/>
  <c r="U278" i="136" s="1"/>
  <c r="I278" i="136"/>
  <c r="J277" i="136"/>
  <c r="U277" i="136" s="1"/>
  <c r="I277" i="136"/>
  <c r="J276" i="136"/>
  <c r="U276" i="136" s="1"/>
  <c r="I276" i="136"/>
  <c r="R275" i="136"/>
  <c r="Q275" i="136"/>
  <c r="N275" i="136"/>
  <c r="J275" i="136"/>
  <c r="U275" i="136" s="1"/>
  <c r="I275" i="136"/>
  <c r="R274" i="136"/>
  <c r="Q274" i="136"/>
  <c r="N274" i="136"/>
  <c r="J274" i="136"/>
  <c r="U274" i="136" s="1"/>
  <c r="I274" i="136"/>
  <c r="R273" i="136"/>
  <c r="Q273" i="136"/>
  <c r="N273" i="136"/>
  <c r="J273" i="136"/>
  <c r="U273" i="136" s="1"/>
  <c r="I273" i="136"/>
  <c r="R272" i="136"/>
  <c r="Q272" i="136"/>
  <c r="N272" i="136"/>
  <c r="J272" i="136"/>
  <c r="U272" i="136" s="1"/>
  <c r="I272" i="136"/>
  <c r="R271" i="136"/>
  <c r="Q271" i="136"/>
  <c r="N271" i="136"/>
  <c r="J271" i="136"/>
  <c r="U271" i="136" s="1"/>
  <c r="I271" i="136"/>
  <c r="R270" i="136"/>
  <c r="Q270" i="136"/>
  <c r="N270" i="136"/>
  <c r="J270" i="136"/>
  <c r="U270" i="136" s="1"/>
  <c r="I270" i="136"/>
  <c r="R269" i="136"/>
  <c r="Q269" i="136"/>
  <c r="N269" i="136"/>
  <c r="J269" i="136"/>
  <c r="U269" i="136" s="1"/>
  <c r="I269" i="136"/>
  <c r="R268" i="136"/>
  <c r="Q268" i="136"/>
  <c r="N268" i="136"/>
  <c r="J268" i="136"/>
  <c r="U268" i="136" s="1"/>
  <c r="I268" i="136"/>
  <c r="R267" i="136"/>
  <c r="Q267" i="136"/>
  <c r="N267" i="136"/>
  <c r="J267" i="136"/>
  <c r="U267" i="136" s="1"/>
  <c r="I267" i="136"/>
  <c r="R266" i="136"/>
  <c r="Q266" i="136"/>
  <c r="N266" i="136"/>
  <c r="J266" i="136"/>
  <c r="U266" i="136" s="1"/>
  <c r="I266" i="136"/>
  <c r="R265" i="136"/>
  <c r="Q265" i="136"/>
  <c r="N265" i="136"/>
  <c r="J265" i="136"/>
  <c r="U265" i="136" s="1"/>
  <c r="I265" i="136"/>
  <c r="R264" i="136"/>
  <c r="Q264" i="136"/>
  <c r="N264" i="136"/>
  <c r="J264" i="136"/>
  <c r="U264" i="136" s="1"/>
  <c r="I264" i="136"/>
  <c r="R263" i="136"/>
  <c r="Q263" i="136"/>
  <c r="N263" i="136"/>
  <c r="J263" i="136"/>
  <c r="U263" i="136" s="1"/>
  <c r="I263" i="136"/>
  <c r="R262" i="136"/>
  <c r="Q262" i="136"/>
  <c r="N262" i="136"/>
  <c r="J262" i="136"/>
  <c r="U262" i="136" s="1"/>
  <c r="I262" i="136"/>
  <c r="R261" i="136"/>
  <c r="Q261" i="136"/>
  <c r="N261" i="136"/>
  <c r="J261" i="136"/>
  <c r="U261" i="136" s="1"/>
  <c r="I261" i="136"/>
  <c r="R260" i="136"/>
  <c r="Q260" i="136"/>
  <c r="N260" i="136"/>
  <c r="J260" i="136"/>
  <c r="U260" i="136" s="1"/>
  <c r="I260" i="136"/>
  <c r="R259" i="136"/>
  <c r="Q259" i="136"/>
  <c r="N259" i="136"/>
  <c r="J259" i="136"/>
  <c r="U259" i="136" s="1"/>
  <c r="I259" i="136"/>
  <c r="R258" i="136"/>
  <c r="Q258" i="136"/>
  <c r="N258" i="136"/>
  <c r="J258" i="136"/>
  <c r="U258" i="136" s="1"/>
  <c r="I258" i="136"/>
  <c r="R257" i="136"/>
  <c r="Q257" i="136"/>
  <c r="N257" i="136"/>
  <c r="J257" i="136"/>
  <c r="U257" i="136" s="1"/>
  <c r="I257" i="136"/>
  <c r="R256" i="136"/>
  <c r="Q256" i="136"/>
  <c r="N256" i="136"/>
  <c r="J256" i="136"/>
  <c r="U256" i="136" s="1"/>
  <c r="I256" i="136"/>
  <c r="R255" i="136"/>
  <c r="Q255" i="136"/>
  <c r="N255" i="136"/>
  <c r="J255" i="136"/>
  <c r="U255" i="136" s="1"/>
  <c r="I255" i="136"/>
  <c r="R254" i="136"/>
  <c r="Q254" i="136"/>
  <c r="N254" i="136"/>
  <c r="J254" i="136"/>
  <c r="U254" i="136" s="1"/>
  <c r="I254" i="136"/>
  <c r="R253" i="136"/>
  <c r="Q253" i="136"/>
  <c r="Q236" i="136" s="1"/>
  <c r="Q235" i="136" s="1"/>
  <c r="N253" i="136"/>
  <c r="K253" i="136"/>
  <c r="J253" i="136"/>
  <c r="U253" i="136" s="1"/>
  <c r="I253" i="136"/>
  <c r="J252" i="136"/>
  <c r="U252" i="136" s="1"/>
  <c r="I252" i="136"/>
  <c r="J251" i="136"/>
  <c r="U251" i="136" s="1"/>
  <c r="I251" i="136"/>
  <c r="J250" i="136"/>
  <c r="U250" i="136" s="1"/>
  <c r="I250" i="136"/>
  <c r="J249" i="136"/>
  <c r="U249" i="136" s="1"/>
  <c r="I249" i="136"/>
  <c r="J248" i="136"/>
  <c r="U248" i="136" s="1"/>
  <c r="I248" i="136"/>
  <c r="J247" i="136"/>
  <c r="U247" i="136" s="1"/>
  <c r="I247" i="136"/>
  <c r="J246" i="136"/>
  <c r="U246" i="136" s="1"/>
  <c r="I246" i="136"/>
  <c r="J245" i="136"/>
  <c r="U245" i="136" s="1"/>
  <c r="I245" i="136"/>
  <c r="J244" i="136"/>
  <c r="U244" i="136" s="1"/>
  <c r="I244" i="136"/>
  <c r="J243" i="136"/>
  <c r="U243" i="136" s="1"/>
  <c r="I243" i="136"/>
  <c r="J242" i="136"/>
  <c r="U242" i="136" s="1"/>
  <c r="I242" i="136"/>
  <c r="J241" i="136"/>
  <c r="U241" i="136" s="1"/>
  <c r="I241" i="136"/>
  <c r="J240" i="136"/>
  <c r="U240" i="136" s="1"/>
  <c r="I240" i="136"/>
  <c r="J239" i="136"/>
  <c r="U239" i="136" s="1"/>
  <c r="I239" i="136"/>
  <c r="J238" i="136"/>
  <c r="U238" i="136" s="1"/>
  <c r="I238" i="136"/>
  <c r="J237" i="136"/>
  <c r="U237" i="136" s="1"/>
  <c r="I237" i="136"/>
  <c r="J236" i="136"/>
  <c r="U236" i="136" s="1"/>
  <c r="I236" i="136"/>
  <c r="J235" i="136"/>
  <c r="U235" i="136" s="1"/>
  <c r="I235" i="136"/>
  <c r="J234" i="136"/>
  <c r="U234" i="136" s="1"/>
  <c r="I234" i="136"/>
  <c r="J233" i="136"/>
  <c r="U233" i="136" s="1"/>
  <c r="I233" i="136"/>
  <c r="J232" i="136"/>
  <c r="U232" i="136" s="1"/>
  <c r="I232" i="136"/>
  <c r="J231" i="136"/>
  <c r="U231" i="136" s="1"/>
  <c r="I231" i="136"/>
  <c r="J230" i="136"/>
  <c r="U230" i="136" s="1"/>
  <c r="I230" i="136"/>
  <c r="J229" i="136"/>
  <c r="U229" i="136" s="1"/>
  <c r="I229" i="136"/>
  <c r="J228" i="136"/>
  <c r="U228" i="136" s="1"/>
  <c r="I228" i="136"/>
  <c r="J227" i="136"/>
  <c r="U227" i="136" s="1"/>
  <c r="I227" i="136"/>
  <c r="J226" i="136"/>
  <c r="U226" i="136" s="1"/>
  <c r="I226" i="136"/>
  <c r="R225" i="136"/>
  <c r="Q225" i="136"/>
  <c r="N225" i="136"/>
  <c r="J225" i="136"/>
  <c r="U225" i="136" s="1"/>
  <c r="I225" i="136"/>
  <c r="R224" i="136"/>
  <c r="Q224" i="136"/>
  <c r="N224" i="136"/>
  <c r="J224" i="136"/>
  <c r="U224" i="136" s="1"/>
  <c r="I224" i="136"/>
  <c r="R223" i="136"/>
  <c r="Q223" i="136"/>
  <c r="N223" i="136"/>
  <c r="J223" i="136"/>
  <c r="U223" i="136" s="1"/>
  <c r="I223" i="136"/>
  <c r="R222" i="136"/>
  <c r="Q222" i="136"/>
  <c r="N222" i="136"/>
  <c r="J222" i="136"/>
  <c r="U222" i="136" s="1"/>
  <c r="I222" i="136"/>
  <c r="R221" i="136"/>
  <c r="Q221" i="136"/>
  <c r="N221" i="136"/>
  <c r="J221" i="136"/>
  <c r="U221" i="136" s="1"/>
  <c r="I221" i="136"/>
  <c r="R220" i="136"/>
  <c r="Q220" i="136"/>
  <c r="N220" i="136"/>
  <c r="J220" i="136"/>
  <c r="U220" i="136" s="1"/>
  <c r="I220" i="136"/>
  <c r="R219" i="136"/>
  <c r="Q219" i="136"/>
  <c r="N219" i="136"/>
  <c r="J219" i="136"/>
  <c r="U219" i="136" s="1"/>
  <c r="I219" i="136"/>
  <c r="R218" i="136"/>
  <c r="Q218" i="136"/>
  <c r="N218" i="136"/>
  <c r="J218" i="136"/>
  <c r="U218" i="136" s="1"/>
  <c r="I218" i="136"/>
  <c r="R217" i="136"/>
  <c r="Q217" i="136"/>
  <c r="N217" i="136"/>
  <c r="J217" i="136"/>
  <c r="U217" i="136" s="1"/>
  <c r="I217" i="136"/>
  <c r="R216" i="136"/>
  <c r="Q216" i="136"/>
  <c r="N216" i="136"/>
  <c r="J216" i="136"/>
  <c r="U216" i="136" s="1"/>
  <c r="I216" i="136"/>
  <c r="R215" i="136"/>
  <c r="Q215" i="136"/>
  <c r="N215" i="136"/>
  <c r="J215" i="136"/>
  <c r="U215" i="136" s="1"/>
  <c r="I215" i="136"/>
  <c r="R214" i="136"/>
  <c r="Q214" i="136"/>
  <c r="N214" i="136"/>
  <c r="J214" i="136"/>
  <c r="U214" i="136" s="1"/>
  <c r="I214" i="136"/>
  <c r="R213" i="136"/>
  <c r="Q213" i="136"/>
  <c r="N213" i="136"/>
  <c r="J213" i="136"/>
  <c r="U213" i="136" s="1"/>
  <c r="I213" i="136"/>
  <c r="R212" i="136"/>
  <c r="Q212" i="136"/>
  <c r="N212" i="136"/>
  <c r="J212" i="136"/>
  <c r="U212" i="136" s="1"/>
  <c r="I212" i="136"/>
  <c r="R211" i="136"/>
  <c r="Q211" i="136"/>
  <c r="N211" i="136"/>
  <c r="J211" i="136"/>
  <c r="U211" i="136" s="1"/>
  <c r="I211" i="136"/>
  <c r="R210" i="136"/>
  <c r="Q210" i="136"/>
  <c r="N210" i="136"/>
  <c r="J210" i="136"/>
  <c r="U210" i="136" s="1"/>
  <c r="I210" i="136"/>
  <c r="R209" i="136"/>
  <c r="Q209" i="136"/>
  <c r="N209" i="136"/>
  <c r="J209" i="136"/>
  <c r="U209" i="136" s="1"/>
  <c r="I209" i="136"/>
  <c r="R208" i="136"/>
  <c r="Q208" i="136"/>
  <c r="N208" i="136"/>
  <c r="J208" i="136"/>
  <c r="U208" i="136" s="1"/>
  <c r="I208" i="136"/>
  <c r="R207" i="136"/>
  <c r="Q207" i="136"/>
  <c r="N207" i="136"/>
  <c r="J207" i="136"/>
  <c r="U207" i="136" s="1"/>
  <c r="I207" i="136"/>
  <c r="R206" i="136"/>
  <c r="Q206" i="136"/>
  <c r="N206" i="136"/>
  <c r="J206" i="136"/>
  <c r="U206" i="136" s="1"/>
  <c r="I206" i="136"/>
  <c r="R205" i="136"/>
  <c r="Q205" i="136"/>
  <c r="N205" i="136"/>
  <c r="J205" i="136"/>
  <c r="U205" i="136" s="1"/>
  <c r="I205" i="136"/>
  <c r="R204" i="136"/>
  <c r="Q204" i="136"/>
  <c r="N204" i="136"/>
  <c r="J204" i="136"/>
  <c r="U204" i="136" s="1"/>
  <c r="I204" i="136"/>
  <c r="R203" i="136"/>
  <c r="Q203" i="136"/>
  <c r="N203" i="136"/>
  <c r="J203" i="136"/>
  <c r="U203" i="136" s="1"/>
  <c r="I203" i="136"/>
  <c r="J202" i="136"/>
  <c r="U202" i="136" s="1"/>
  <c r="I202" i="136"/>
  <c r="J201" i="136"/>
  <c r="U201" i="136" s="1"/>
  <c r="I201" i="136"/>
  <c r="R200" i="136"/>
  <c r="Q200" i="136"/>
  <c r="N200" i="136"/>
  <c r="J200" i="136"/>
  <c r="U200" i="136" s="1"/>
  <c r="I200" i="136"/>
  <c r="R199" i="136"/>
  <c r="Q199" i="136"/>
  <c r="N199" i="136"/>
  <c r="J199" i="136"/>
  <c r="U199" i="136" s="1"/>
  <c r="I199" i="136"/>
  <c r="R198" i="136"/>
  <c r="Q198" i="136"/>
  <c r="N198" i="136"/>
  <c r="J198" i="136"/>
  <c r="U198" i="136" s="1"/>
  <c r="I198" i="136"/>
  <c r="R197" i="136"/>
  <c r="Q197" i="136"/>
  <c r="N197" i="136"/>
  <c r="J197" i="136"/>
  <c r="U197" i="136" s="1"/>
  <c r="I197" i="136"/>
  <c r="R196" i="136"/>
  <c r="Q196" i="136"/>
  <c r="N196" i="136"/>
  <c r="J196" i="136"/>
  <c r="U196" i="136" s="1"/>
  <c r="I196" i="136"/>
  <c r="R195" i="136"/>
  <c r="Q195" i="136"/>
  <c r="N195" i="136"/>
  <c r="J195" i="136"/>
  <c r="U195" i="136" s="1"/>
  <c r="I195" i="136"/>
  <c r="R194" i="136"/>
  <c r="Q194" i="136"/>
  <c r="N194" i="136"/>
  <c r="J194" i="136"/>
  <c r="U194" i="136" s="1"/>
  <c r="I194" i="136"/>
  <c r="R193" i="136"/>
  <c r="Q193" i="136"/>
  <c r="N193" i="136"/>
  <c r="J193" i="136"/>
  <c r="U193" i="136" s="1"/>
  <c r="I193" i="136"/>
  <c r="R192" i="136"/>
  <c r="Q192" i="136"/>
  <c r="N192" i="136"/>
  <c r="J192" i="136"/>
  <c r="U192" i="136" s="1"/>
  <c r="I192" i="136"/>
  <c r="R191" i="136"/>
  <c r="Q191" i="136"/>
  <c r="N191" i="136"/>
  <c r="J191" i="136"/>
  <c r="U191" i="136" s="1"/>
  <c r="I191" i="136"/>
  <c r="R190" i="136"/>
  <c r="Q190" i="136"/>
  <c r="N190" i="136"/>
  <c r="J190" i="136"/>
  <c r="U190" i="136" s="1"/>
  <c r="I190" i="136"/>
  <c r="R189" i="136"/>
  <c r="Q189" i="136"/>
  <c r="N189" i="136"/>
  <c r="J189" i="136"/>
  <c r="U189" i="136" s="1"/>
  <c r="I189" i="136"/>
  <c r="R188" i="136"/>
  <c r="Q188" i="136"/>
  <c r="N188" i="136"/>
  <c r="J188" i="136"/>
  <c r="U188" i="136" s="1"/>
  <c r="I188" i="136"/>
  <c r="R187" i="136"/>
  <c r="Q187" i="136"/>
  <c r="N187" i="136"/>
  <c r="J187" i="136"/>
  <c r="U187" i="136" s="1"/>
  <c r="I187" i="136"/>
  <c r="R186" i="136"/>
  <c r="Q186" i="136"/>
  <c r="N186" i="136"/>
  <c r="J186" i="136"/>
  <c r="U186" i="136" s="1"/>
  <c r="I186" i="136"/>
  <c r="R185" i="136"/>
  <c r="Q185" i="136"/>
  <c r="N185" i="136"/>
  <c r="J185" i="136"/>
  <c r="U185" i="136" s="1"/>
  <c r="I185" i="136"/>
  <c r="R184" i="136"/>
  <c r="Q184" i="136"/>
  <c r="N184" i="136"/>
  <c r="J184" i="136"/>
  <c r="U184" i="136" s="1"/>
  <c r="I184" i="136"/>
  <c r="R183" i="136"/>
  <c r="Q183" i="136"/>
  <c r="N183" i="136"/>
  <c r="J183" i="136"/>
  <c r="U183" i="136" s="1"/>
  <c r="I183" i="136"/>
  <c r="R182" i="136"/>
  <c r="Q182" i="136"/>
  <c r="N182" i="136"/>
  <c r="J182" i="136"/>
  <c r="U182" i="136" s="1"/>
  <c r="I182" i="136"/>
  <c r="R181" i="136"/>
  <c r="Q181" i="136"/>
  <c r="N181" i="136"/>
  <c r="J181" i="136"/>
  <c r="U181" i="136" s="1"/>
  <c r="I181" i="136"/>
  <c r="R180" i="136"/>
  <c r="Q180" i="136"/>
  <c r="N180" i="136"/>
  <c r="J180" i="136"/>
  <c r="U180" i="136" s="1"/>
  <c r="I180" i="136"/>
  <c r="R179" i="136"/>
  <c r="Q179" i="136"/>
  <c r="N179" i="136"/>
  <c r="J179" i="136"/>
  <c r="U179" i="136" s="1"/>
  <c r="I179" i="136"/>
  <c r="R178" i="136"/>
  <c r="R161" i="136" s="1"/>
  <c r="R160" i="136" s="1"/>
  <c r="Q178" i="136"/>
  <c r="N178" i="136"/>
  <c r="K178" i="136"/>
  <c r="J178" i="136"/>
  <c r="U178" i="136" s="1"/>
  <c r="I178" i="136"/>
  <c r="J177" i="136"/>
  <c r="U177" i="136" s="1"/>
  <c r="I177" i="136"/>
  <c r="J176" i="136"/>
  <c r="U176" i="136" s="1"/>
  <c r="I176" i="136"/>
  <c r="J175" i="136"/>
  <c r="U175" i="136" s="1"/>
  <c r="I175" i="136"/>
  <c r="J174" i="136"/>
  <c r="U174" i="136" s="1"/>
  <c r="I174" i="136"/>
  <c r="J173" i="136"/>
  <c r="U173" i="136" s="1"/>
  <c r="I173" i="136"/>
  <c r="J172" i="136"/>
  <c r="U172" i="136" s="1"/>
  <c r="I172" i="136"/>
  <c r="J171" i="136"/>
  <c r="U171" i="136" s="1"/>
  <c r="I171" i="136"/>
  <c r="J170" i="136"/>
  <c r="U170" i="136" s="1"/>
  <c r="I170" i="136"/>
  <c r="J169" i="136"/>
  <c r="U169" i="136" s="1"/>
  <c r="I169" i="136"/>
  <c r="J168" i="136"/>
  <c r="U168" i="136" s="1"/>
  <c r="I168" i="136"/>
  <c r="J167" i="136"/>
  <c r="U167" i="136" s="1"/>
  <c r="I167" i="136"/>
  <c r="J166" i="136"/>
  <c r="U166" i="136" s="1"/>
  <c r="I166" i="136"/>
  <c r="J165" i="136"/>
  <c r="U165" i="136" s="1"/>
  <c r="I165" i="136"/>
  <c r="J164" i="136"/>
  <c r="U164" i="136" s="1"/>
  <c r="I164" i="136"/>
  <c r="J163" i="136"/>
  <c r="U163" i="136" s="1"/>
  <c r="I163" i="136"/>
  <c r="J162" i="136"/>
  <c r="U162" i="136" s="1"/>
  <c r="I162" i="136"/>
  <c r="J161" i="136"/>
  <c r="U161" i="136" s="1"/>
  <c r="I161" i="136"/>
  <c r="J160" i="136"/>
  <c r="U160" i="136" s="1"/>
  <c r="I160" i="136"/>
  <c r="J159" i="136"/>
  <c r="U159" i="136" s="1"/>
  <c r="I159" i="136"/>
  <c r="J158" i="136"/>
  <c r="U158" i="136" s="1"/>
  <c r="I158" i="136"/>
  <c r="J157" i="136"/>
  <c r="U157" i="136" s="1"/>
  <c r="I157" i="136"/>
  <c r="J156" i="136"/>
  <c r="U156" i="136" s="1"/>
  <c r="I156" i="136"/>
  <c r="J155" i="136"/>
  <c r="U155" i="136" s="1"/>
  <c r="I155" i="136"/>
  <c r="J154" i="136"/>
  <c r="U154" i="136" s="1"/>
  <c r="I154" i="136"/>
  <c r="J153" i="136"/>
  <c r="U153" i="136" s="1"/>
  <c r="I153" i="136"/>
  <c r="J152" i="136"/>
  <c r="U152" i="136" s="1"/>
  <c r="I152" i="136"/>
  <c r="J151" i="136"/>
  <c r="U151" i="136" s="1"/>
  <c r="I151" i="136"/>
  <c r="R150" i="136"/>
  <c r="Q150" i="136"/>
  <c r="N150" i="136"/>
  <c r="J150" i="136"/>
  <c r="U150" i="136" s="1"/>
  <c r="I150" i="136"/>
  <c r="R149" i="136"/>
  <c r="Q149" i="136"/>
  <c r="N149" i="136"/>
  <c r="J149" i="136"/>
  <c r="U149" i="136" s="1"/>
  <c r="I149" i="136"/>
  <c r="R148" i="136"/>
  <c r="Q148" i="136"/>
  <c r="N148" i="136"/>
  <c r="J148" i="136"/>
  <c r="U148" i="136" s="1"/>
  <c r="I148" i="136"/>
  <c r="R147" i="136"/>
  <c r="Q147" i="136"/>
  <c r="N147" i="136"/>
  <c r="J147" i="136"/>
  <c r="U147" i="136" s="1"/>
  <c r="I147" i="136"/>
  <c r="R146" i="136"/>
  <c r="Q146" i="136"/>
  <c r="N146" i="136"/>
  <c r="J146" i="136"/>
  <c r="U146" i="136" s="1"/>
  <c r="I146" i="136"/>
  <c r="R145" i="136"/>
  <c r="Q145" i="136"/>
  <c r="N145" i="136"/>
  <c r="J145" i="136"/>
  <c r="U145" i="136" s="1"/>
  <c r="I145" i="136"/>
  <c r="R144" i="136"/>
  <c r="Q144" i="136"/>
  <c r="N144" i="136"/>
  <c r="J144" i="136"/>
  <c r="U144" i="136" s="1"/>
  <c r="I144" i="136"/>
  <c r="R143" i="136"/>
  <c r="Q143" i="136"/>
  <c r="N143" i="136"/>
  <c r="J143" i="136"/>
  <c r="U143" i="136" s="1"/>
  <c r="I143" i="136"/>
  <c r="R142" i="136"/>
  <c r="Q142" i="136"/>
  <c r="N142" i="136"/>
  <c r="J142" i="136"/>
  <c r="U142" i="136" s="1"/>
  <c r="I142" i="136"/>
  <c r="R141" i="136"/>
  <c r="Q141" i="136"/>
  <c r="N141" i="136"/>
  <c r="J141" i="136"/>
  <c r="U141" i="136" s="1"/>
  <c r="I141" i="136"/>
  <c r="R140" i="136"/>
  <c r="Q140" i="136"/>
  <c r="N140" i="136"/>
  <c r="J140" i="136"/>
  <c r="U140" i="136" s="1"/>
  <c r="I140" i="136"/>
  <c r="R139" i="136"/>
  <c r="Q139" i="136"/>
  <c r="N139" i="136"/>
  <c r="J139" i="136"/>
  <c r="U139" i="136" s="1"/>
  <c r="I139" i="136"/>
  <c r="R138" i="136"/>
  <c r="Q138" i="136"/>
  <c r="N138" i="136"/>
  <c r="J138" i="136"/>
  <c r="U138" i="136" s="1"/>
  <c r="I138" i="136"/>
  <c r="R137" i="136"/>
  <c r="Q137" i="136"/>
  <c r="N137" i="136"/>
  <c r="J137" i="136"/>
  <c r="U137" i="136" s="1"/>
  <c r="I137" i="136"/>
  <c r="R136" i="136"/>
  <c r="Q136" i="136"/>
  <c r="N136" i="136"/>
  <c r="J136" i="136"/>
  <c r="U136" i="136" s="1"/>
  <c r="I136" i="136"/>
  <c r="R135" i="136"/>
  <c r="Q135" i="136"/>
  <c r="N135" i="136"/>
  <c r="J135" i="136"/>
  <c r="U135" i="136" s="1"/>
  <c r="I135" i="136"/>
  <c r="R134" i="136"/>
  <c r="Q134" i="136"/>
  <c r="N134" i="136"/>
  <c r="J134" i="136"/>
  <c r="U134" i="136" s="1"/>
  <c r="I134" i="136"/>
  <c r="R133" i="136"/>
  <c r="Q133" i="136"/>
  <c r="N133" i="136"/>
  <c r="J133" i="136"/>
  <c r="U133" i="136" s="1"/>
  <c r="I133" i="136"/>
  <c r="R132" i="136"/>
  <c r="Q132" i="136"/>
  <c r="N132" i="136"/>
  <c r="J132" i="136"/>
  <c r="U132" i="136" s="1"/>
  <c r="I132" i="136"/>
  <c r="R131" i="136"/>
  <c r="Q131" i="136"/>
  <c r="N131" i="136"/>
  <c r="J131" i="136"/>
  <c r="U131" i="136" s="1"/>
  <c r="I131" i="136"/>
  <c r="R130" i="136"/>
  <c r="Q130" i="136"/>
  <c r="N130" i="136"/>
  <c r="J130" i="136"/>
  <c r="U130" i="136" s="1"/>
  <c r="I130" i="136"/>
  <c r="R129" i="136"/>
  <c r="Q129" i="136"/>
  <c r="N129" i="136"/>
  <c r="J129" i="136"/>
  <c r="U129" i="136" s="1"/>
  <c r="I129" i="136"/>
  <c r="R128" i="136"/>
  <c r="Q128" i="136"/>
  <c r="N128" i="136"/>
  <c r="J128" i="136"/>
  <c r="U128" i="136" s="1"/>
  <c r="I128" i="136"/>
  <c r="J127" i="136"/>
  <c r="U127" i="136" s="1"/>
  <c r="I127" i="136"/>
  <c r="J126" i="136"/>
  <c r="U126" i="136" s="1"/>
  <c r="I126" i="136"/>
  <c r="R125" i="136"/>
  <c r="Q125" i="136"/>
  <c r="N125" i="136"/>
  <c r="J125" i="136"/>
  <c r="U125" i="136" s="1"/>
  <c r="I125" i="136"/>
  <c r="R124" i="136"/>
  <c r="Q124" i="136"/>
  <c r="N124" i="136"/>
  <c r="J124" i="136"/>
  <c r="U124" i="136" s="1"/>
  <c r="I124" i="136"/>
  <c r="R123" i="136"/>
  <c r="Q123" i="136"/>
  <c r="N123" i="136"/>
  <c r="J123" i="136"/>
  <c r="U123" i="136" s="1"/>
  <c r="I123" i="136"/>
  <c r="R122" i="136"/>
  <c r="Q122" i="136"/>
  <c r="N122" i="136"/>
  <c r="J122" i="136"/>
  <c r="U122" i="136" s="1"/>
  <c r="I122" i="136"/>
  <c r="R121" i="136"/>
  <c r="Q121" i="136"/>
  <c r="N121" i="136"/>
  <c r="J121" i="136"/>
  <c r="U121" i="136" s="1"/>
  <c r="I121" i="136"/>
  <c r="R120" i="136"/>
  <c r="Q120" i="136"/>
  <c r="N120" i="136"/>
  <c r="J120" i="136"/>
  <c r="U120" i="136" s="1"/>
  <c r="I120" i="136"/>
  <c r="R119" i="136"/>
  <c r="Q119" i="136"/>
  <c r="N119" i="136"/>
  <c r="J119" i="136"/>
  <c r="U119" i="136" s="1"/>
  <c r="I119" i="136"/>
  <c r="R118" i="136"/>
  <c r="Q118" i="136"/>
  <c r="N118" i="136"/>
  <c r="J118" i="136"/>
  <c r="U118" i="136" s="1"/>
  <c r="I118" i="136"/>
  <c r="R117" i="136"/>
  <c r="Q117" i="136"/>
  <c r="N117" i="136"/>
  <c r="J117" i="136"/>
  <c r="U117" i="136" s="1"/>
  <c r="I117" i="136"/>
  <c r="R116" i="136"/>
  <c r="Q116" i="136"/>
  <c r="N116" i="136"/>
  <c r="J116" i="136"/>
  <c r="U116" i="136" s="1"/>
  <c r="I116" i="136"/>
  <c r="R115" i="136"/>
  <c r="Q115" i="136"/>
  <c r="N115" i="136"/>
  <c r="J115" i="136"/>
  <c r="U115" i="136" s="1"/>
  <c r="I115" i="136"/>
  <c r="R114" i="136"/>
  <c r="Q114" i="136"/>
  <c r="N114" i="136"/>
  <c r="J114" i="136"/>
  <c r="U114" i="136" s="1"/>
  <c r="I114" i="136"/>
  <c r="R113" i="136"/>
  <c r="Q113" i="136"/>
  <c r="N113" i="136"/>
  <c r="J113" i="136"/>
  <c r="U113" i="136" s="1"/>
  <c r="I113" i="136"/>
  <c r="R112" i="136"/>
  <c r="Q112" i="136"/>
  <c r="N112" i="136"/>
  <c r="J112" i="136"/>
  <c r="U112" i="136" s="1"/>
  <c r="I112" i="136"/>
  <c r="R111" i="136"/>
  <c r="Q111" i="136"/>
  <c r="N111" i="136"/>
  <c r="J111" i="136"/>
  <c r="U111" i="136" s="1"/>
  <c r="I111" i="136"/>
  <c r="R110" i="136"/>
  <c r="Q110" i="136"/>
  <c r="N110" i="136"/>
  <c r="J110" i="136"/>
  <c r="U110" i="136" s="1"/>
  <c r="I110" i="136"/>
  <c r="R109" i="136"/>
  <c r="Q109" i="136"/>
  <c r="N109" i="136"/>
  <c r="J109" i="136"/>
  <c r="U109" i="136" s="1"/>
  <c r="I109" i="136"/>
  <c r="R108" i="136"/>
  <c r="Q108" i="136"/>
  <c r="N108" i="136"/>
  <c r="J108" i="136"/>
  <c r="U108" i="136" s="1"/>
  <c r="I108" i="136"/>
  <c r="R107" i="136"/>
  <c r="Q107" i="136"/>
  <c r="N107" i="136"/>
  <c r="J107" i="136"/>
  <c r="U107" i="136" s="1"/>
  <c r="I107" i="136"/>
  <c r="R106" i="136"/>
  <c r="Q106" i="136"/>
  <c r="N106" i="136"/>
  <c r="J106" i="136"/>
  <c r="U106" i="136" s="1"/>
  <c r="I106" i="136"/>
  <c r="R105" i="136"/>
  <c r="Q105" i="136"/>
  <c r="N105" i="136"/>
  <c r="J105" i="136"/>
  <c r="U105" i="136" s="1"/>
  <c r="I105" i="136"/>
  <c r="R104" i="136"/>
  <c r="Q104" i="136"/>
  <c r="N104" i="136"/>
  <c r="J104" i="136"/>
  <c r="U104" i="136" s="1"/>
  <c r="I104" i="136"/>
  <c r="R103" i="136"/>
  <c r="Q103" i="136"/>
  <c r="N103" i="136"/>
  <c r="K103" i="136"/>
  <c r="J103" i="136"/>
  <c r="U103" i="136" s="1"/>
  <c r="I103" i="136"/>
  <c r="J102" i="136"/>
  <c r="U102" i="136" s="1"/>
  <c r="I102" i="136"/>
  <c r="J101" i="136"/>
  <c r="U101" i="136" s="1"/>
  <c r="I101" i="136"/>
  <c r="J100" i="136"/>
  <c r="U100" i="136" s="1"/>
  <c r="I100" i="136"/>
  <c r="J99" i="136"/>
  <c r="U99" i="136" s="1"/>
  <c r="I99" i="136"/>
  <c r="J98" i="136"/>
  <c r="U98" i="136" s="1"/>
  <c r="I98" i="136"/>
  <c r="J97" i="136"/>
  <c r="U97" i="136" s="1"/>
  <c r="I97" i="136"/>
  <c r="J96" i="136"/>
  <c r="U96" i="136" s="1"/>
  <c r="I96" i="136"/>
  <c r="J95" i="136"/>
  <c r="U95" i="136" s="1"/>
  <c r="I95" i="136"/>
  <c r="J94" i="136"/>
  <c r="U94" i="136" s="1"/>
  <c r="I94" i="136"/>
  <c r="J93" i="136"/>
  <c r="U93" i="136" s="1"/>
  <c r="I93" i="136"/>
  <c r="J92" i="136"/>
  <c r="U92" i="136" s="1"/>
  <c r="I92" i="136"/>
  <c r="J91" i="136"/>
  <c r="U91" i="136" s="1"/>
  <c r="I91" i="136"/>
  <c r="J90" i="136"/>
  <c r="U90" i="136" s="1"/>
  <c r="I90" i="136"/>
  <c r="J89" i="136"/>
  <c r="U89" i="136" s="1"/>
  <c r="I89" i="136"/>
  <c r="J88" i="136"/>
  <c r="U88" i="136" s="1"/>
  <c r="I88" i="136"/>
  <c r="J87" i="136"/>
  <c r="U87" i="136" s="1"/>
  <c r="I87" i="136"/>
  <c r="J86" i="136"/>
  <c r="U86" i="136" s="1"/>
  <c r="I86" i="136"/>
  <c r="J85" i="136"/>
  <c r="U85" i="136" s="1"/>
  <c r="I85" i="136"/>
  <c r="J84" i="136"/>
  <c r="U84" i="136" s="1"/>
  <c r="I84" i="136"/>
  <c r="J83" i="136"/>
  <c r="U83" i="136" s="1"/>
  <c r="I83" i="136"/>
  <c r="J82" i="136"/>
  <c r="U82" i="136" s="1"/>
  <c r="I82" i="136"/>
  <c r="J81" i="136"/>
  <c r="U81" i="136" s="1"/>
  <c r="I81" i="136"/>
  <c r="J80" i="136"/>
  <c r="U80" i="136" s="1"/>
  <c r="I80" i="136"/>
  <c r="J79" i="136"/>
  <c r="U79" i="136" s="1"/>
  <c r="I79" i="136"/>
  <c r="J78" i="136"/>
  <c r="U78" i="136" s="1"/>
  <c r="I78" i="136"/>
  <c r="J77" i="136"/>
  <c r="U77" i="136" s="1"/>
  <c r="I77" i="136"/>
  <c r="J76" i="136"/>
  <c r="U76" i="136" s="1"/>
  <c r="I76" i="136"/>
  <c r="R75" i="136"/>
  <c r="Q75" i="136"/>
  <c r="N75" i="136"/>
  <c r="I75" i="136"/>
  <c r="R74" i="136"/>
  <c r="Q74" i="136"/>
  <c r="N74" i="136"/>
  <c r="I74" i="136"/>
  <c r="R73" i="136"/>
  <c r="Q73" i="136"/>
  <c r="N73" i="136"/>
  <c r="I73" i="136"/>
  <c r="R72" i="136"/>
  <c r="Q72" i="136"/>
  <c r="N72" i="136"/>
  <c r="I72" i="136"/>
  <c r="R71" i="136"/>
  <c r="Q71" i="136"/>
  <c r="N71" i="136"/>
  <c r="I71" i="136"/>
  <c r="R70" i="136"/>
  <c r="Q70" i="136"/>
  <c r="N70" i="136"/>
  <c r="I70" i="136"/>
  <c r="R69" i="136"/>
  <c r="Q69" i="136"/>
  <c r="N69" i="136"/>
  <c r="I69" i="136"/>
  <c r="R68" i="136"/>
  <c r="Q68" i="136"/>
  <c r="N68" i="136"/>
  <c r="I68" i="136"/>
  <c r="R67" i="136"/>
  <c r="Q67" i="136"/>
  <c r="N67" i="136"/>
  <c r="I67" i="136"/>
  <c r="R66" i="136"/>
  <c r="Q66" i="136"/>
  <c r="N66" i="136"/>
  <c r="I66" i="136"/>
  <c r="R65" i="136"/>
  <c r="Q65" i="136"/>
  <c r="N65" i="136"/>
  <c r="I65" i="136"/>
  <c r="R64" i="136"/>
  <c r="Q64" i="136"/>
  <c r="N64" i="136"/>
  <c r="I64" i="136"/>
  <c r="R63" i="136"/>
  <c r="Q63" i="136"/>
  <c r="N63" i="136"/>
  <c r="I63" i="136"/>
  <c r="R62" i="136"/>
  <c r="Q62" i="136"/>
  <c r="N62" i="136"/>
  <c r="I62" i="136"/>
  <c r="R61" i="136"/>
  <c r="Q61" i="136"/>
  <c r="N61" i="136"/>
  <c r="I61" i="136"/>
  <c r="R60" i="136"/>
  <c r="Q60" i="136"/>
  <c r="N60" i="136"/>
  <c r="I60" i="136"/>
  <c r="R59" i="136"/>
  <c r="Q59" i="136"/>
  <c r="N59" i="136"/>
  <c r="I59" i="136"/>
  <c r="R58" i="136"/>
  <c r="Q58" i="136"/>
  <c r="N58" i="136"/>
  <c r="I58" i="136"/>
  <c r="R57" i="136"/>
  <c r="Q57" i="136"/>
  <c r="N57" i="136"/>
  <c r="I57" i="136"/>
  <c r="R56" i="136"/>
  <c r="Q56" i="136"/>
  <c r="N56" i="136"/>
  <c r="I56" i="136"/>
  <c r="R55" i="136"/>
  <c r="Q55" i="136"/>
  <c r="N55" i="136"/>
  <c r="I55" i="136"/>
  <c r="R54" i="136"/>
  <c r="Q54" i="136"/>
  <c r="N54" i="136"/>
  <c r="I54" i="136"/>
  <c r="R53" i="136"/>
  <c r="Q53" i="136"/>
  <c r="N53" i="136"/>
  <c r="I53" i="136"/>
  <c r="I52" i="136"/>
  <c r="I51" i="136"/>
  <c r="R50" i="136"/>
  <c r="Q50" i="136"/>
  <c r="N50" i="136"/>
  <c r="I50" i="136"/>
  <c r="R49" i="136"/>
  <c r="Q49" i="136"/>
  <c r="N49" i="136"/>
  <c r="I49" i="136"/>
  <c r="R48" i="136"/>
  <c r="Q48" i="136"/>
  <c r="N48" i="136"/>
  <c r="I48" i="136"/>
  <c r="R47" i="136"/>
  <c r="Q47" i="136"/>
  <c r="N47" i="136"/>
  <c r="I47" i="136"/>
  <c r="R46" i="136"/>
  <c r="Q46" i="136"/>
  <c r="N46" i="136"/>
  <c r="I46" i="136"/>
  <c r="R45" i="136"/>
  <c r="Q45" i="136"/>
  <c r="N45" i="136"/>
  <c r="I45" i="136"/>
  <c r="R44" i="136"/>
  <c r="Q44" i="136"/>
  <c r="N44" i="136"/>
  <c r="I44" i="136"/>
  <c r="R43" i="136"/>
  <c r="Q43" i="136"/>
  <c r="N43" i="136"/>
  <c r="I43" i="136"/>
  <c r="R42" i="136"/>
  <c r="Q42" i="136"/>
  <c r="N42" i="136"/>
  <c r="I42" i="136"/>
  <c r="R41" i="136"/>
  <c r="Q41" i="136"/>
  <c r="N41" i="136"/>
  <c r="I41" i="136"/>
  <c r="R40" i="136"/>
  <c r="Q40" i="136"/>
  <c r="N40" i="136"/>
  <c r="I40" i="136"/>
  <c r="R39" i="136"/>
  <c r="Q39" i="136"/>
  <c r="N39" i="136"/>
  <c r="I39" i="136"/>
  <c r="R38" i="136"/>
  <c r="Q38" i="136"/>
  <c r="N38" i="136"/>
  <c r="I38" i="136"/>
  <c r="R37" i="136"/>
  <c r="Q37" i="136"/>
  <c r="N37" i="136"/>
  <c r="I37" i="136"/>
  <c r="R36" i="136"/>
  <c r="Q36" i="136"/>
  <c r="N36" i="136"/>
  <c r="I36" i="136"/>
  <c r="R35" i="136"/>
  <c r="Q35" i="136"/>
  <c r="N35" i="136"/>
  <c r="I35" i="136"/>
  <c r="R34" i="136"/>
  <c r="Q34" i="136"/>
  <c r="N34" i="136"/>
  <c r="I34" i="136"/>
  <c r="R33" i="136"/>
  <c r="Q33" i="136"/>
  <c r="N33" i="136"/>
  <c r="I33" i="136"/>
  <c r="R32" i="136"/>
  <c r="Q32" i="136"/>
  <c r="N32" i="136"/>
  <c r="I32" i="136"/>
  <c r="R31" i="136"/>
  <c r="Q31" i="136"/>
  <c r="N31" i="136"/>
  <c r="I31" i="136"/>
  <c r="R30" i="136"/>
  <c r="Q30" i="136"/>
  <c r="N30" i="136"/>
  <c r="I30" i="136"/>
  <c r="R29" i="136"/>
  <c r="Q29" i="136"/>
  <c r="N29" i="136"/>
  <c r="I29" i="136"/>
  <c r="R28" i="136"/>
  <c r="Q28" i="136"/>
  <c r="N28" i="136"/>
  <c r="K28" i="136"/>
  <c r="I28" i="136"/>
  <c r="I27" i="136"/>
  <c r="I26" i="136"/>
  <c r="I25" i="136"/>
  <c r="I24" i="136"/>
  <c r="E30" i="134"/>
  <c r="I23" i="136"/>
  <c r="E23" i="134"/>
  <c r="I22" i="136"/>
  <c r="I21" i="136"/>
  <c r="I20" i="136"/>
  <c r="I19" i="136"/>
  <c r="I18" i="136"/>
  <c r="J74" i="136"/>
  <c r="U74" i="136" s="1"/>
  <c r="E10" i="134"/>
  <c r="I17" i="136"/>
  <c r="R76" i="60"/>
  <c r="I16" i="136"/>
  <c r="R75" i="60"/>
  <c r="I15" i="136"/>
  <c r="R74" i="60"/>
  <c r="I14" i="136"/>
  <c r="R73" i="60"/>
  <c r="I13" i="136"/>
  <c r="R72" i="60"/>
  <c r="I12" i="136"/>
  <c r="R71" i="60"/>
  <c r="R70" i="60"/>
  <c r="R69" i="60"/>
  <c r="M19" i="18"/>
  <c r="L19" i="18"/>
  <c r="M18" i="18"/>
  <c r="L18" i="18"/>
  <c r="K14" i="18"/>
  <c r="J14" i="18"/>
  <c r="I14" i="18"/>
  <c r="H14" i="18"/>
  <c r="G14" i="18"/>
  <c r="F14" i="18"/>
  <c r="E14" i="18"/>
  <c r="D14" i="18"/>
  <c r="C14" i="18"/>
  <c r="B14" i="18"/>
  <c r="A14" i="18"/>
  <c r="K13" i="18"/>
  <c r="J13" i="18"/>
  <c r="I13" i="18"/>
  <c r="H13" i="18"/>
  <c r="G13" i="18"/>
  <c r="F13" i="18"/>
  <c r="E13" i="18"/>
  <c r="D13" i="18"/>
  <c r="C13" i="18"/>
  <c r="B13" i="18"/>
  <c r="A13" i="18"/>
  <c r="M12" i="18"/>
  <c r="K12" i="18"/>
  <c r="J12" i="18"/>
  <c r="I12" i="18"/>
  <c r="H12" i="18"/>
  <c r="G12" i="18"/>
  <c r="F12" i="18"/>
  <c r="E12" i="18"/>
  <c r="D12" i="18"/>
  <c r="C12" i="18"/>
  <c r="A12" i="18"/>
  <c r="M11" i="18"/>
  <c r="K11" i="18"/>
  <c r="I11" i="18"/>
  <c r="H11" i="18"/>
  <c r="G11" i="18"/>
  <c r="F11" i="18"/>
  <c r="E11" i="18"/>
  <c r="D11" i="18"/>
  <c r="C11" i="18"/>
  <c r="A11" i="18"/>
  <c r="M8" i="18"/>
  <c r="L8" i="18"/>
  <c r="A8" i="18"/>
  <c r="M7" i="18"/>
  <c r="L7" i="18"/>
  <c r="J18" i="135" s="1"/>
  <c r="A7" i="18"/>
  <c r="M6" i="18"/>
  <c r="L6" i="18"/>
  <c r="J244" i="144" s="1"/>
  <c r="A6" i="18"/>
  <c r="A2" i="18"/>
  <c r="R600" i="73"/>
  <c r="Q600" i="73"/>
  <c r="N600" i="73"/>
  <c r="J600" i="73"/>
  <c r="U600" i="73" s="1"/>
  <c r="I600" i="73"/>
  <c r="R599" i="73"/>
  <c r="Q599" i="73"/>
  <c r="N599" i="73"/>
  <c r="J599" i="73"/>
  <c r="U599" i="73" s="1"/>
  <c r="I599" i="73"/>
  <c r="R598" i="73"/>
  <c r="Q598" i="73"/>
  <c r="N598" i="73"/>
  <c r="J598" i="73"/>
  <c r="U598" i="73" s="1"/>
  <c r="I598" i="73"/>
  <c r="R597" i="73"/>
  <c r="Q597" i="73"/>
  <c r="N597" i="73"/>
  <c r="J597" i="73"/>
  <c r="U597" i="73" s="1"/>
  <c r="I597" i="73"/>
  <c r="R596" i="73"/>
  <c r="Q596" i="73"/>
  <c r="N596" i="73"/>
  <c r="J596" i="73"/>
  <c r="U596" i="73" s="1"/>
  <c r="I596" i="73"/>
  <c r="R595" i="73"/>
  <c r="Q595" i="73"/>
  <c r="N595" i="73"/>
  <c r="J595" i="73"/>
  <c r="U595" i="73" s="1"/>
  <c r="I595" i="73"/>
  <c r="R594" i="73"/>
  <c r="Q594" i="73"/>
  <c r="N594" i="73"/>
  <c r="J594" i="73"/>
  <c r="U594" i="73" s="1"/>
  <c r="I594" i="73"/>
  <c r="R593" i="73"/>
  <c r="Q593" i="73"/>
  <c r="N593" i="73"/>
  <c r="J593" i="73"/>
  <c r="U593" i="73" s="1"/>
  <c r="I593" i="73"/>
  <c r="R592" i="73"/>
  <c r="Q592" i="73"/>
  <c r="N592" i="73"/>
  <c r="J592" i="73"/>
  <c r="U592" i="73" s="1"/>
  <c r="I592" i="73"/>
  <c r="R591" i="73"/>
  <c r="Q591" i="73"/>
  <c r="N591" i="73"/>
  <c r="J591" i="73"/>
  <c r="U591" i="73" s="1"/>
  <c r="I591" i="73"/>
  <c r="R590" i="73"/>
  <c r="Q590" i="73"/>
  <c r="N590" i="73"/>
  <c r="J590" i="73"/>
  <c r="U590" i="73" s="1"/>
  <c r="I590" i="73"/>
  <c r="R589" i="73"/>
  <c r="Q589" i="73"/>
  <c r="N589" i="73"/>
  <c r="J589" i="73"/>
  <c r="U589" i="73" s="1"/>
  <c r="I589" i="73"/>
  <c r="R588" i="73"/>
  <c r="Q588" i="73"/>
  <c r="N588" i="73"/>
  <c r="J588" i="73"/>
  <c r="U588" i="73" s="1"/>
  <c r="I588" i="73"/>
  <c r="R587" i="73"/>
  <c r="Q587" i="73"/>
  <c r="N587" i="73"/>
  <c r="J587" i="73"/>
  <c r="U587" i="73" s="1"/>
  <c r="I587" i="73"/>
  <c r="R586" i="73"/>
  <c r="Q586" i="73"/>
  <c r="N586" i="73"/>
  <c r="J586" i="73"/>
  <c r="U586" i="73" s="1"/>
  <c r="I586" i="73"/>
  <c r="R585" i="73"/>
  <c r="Q585" i="73"/>
  <c r="N585" i="73"/>
  <c r="J585" i="73"/>
  <c r="U585" i="73" s="1"/>
  <c r="I585" i="73"/>
  <c r="R584" i="73"/>
  <c r="Q584" i="73"/>
  <c r="N584" i="73"/>
  <c r="J584" i="73"/>
  <c r="U584" i="73" s="1"/>
  <c r="I584" i="73"/>
  <c r="R583" i="73"/>
  <c r="Q583" i="73"/>
  <c r="N583" i="73"/>
  <c r="J583" i="73"/>
  <c r="U583" i="73" s="1"/>
  <c r="I583" i="73"/>
  <c r="R582" i="73"/>
  <c r="Q582" i="73"/>
  <c r="N582" i="73"/>
  <c r="J582" i="73"/>
  <c r="U582" i="73" s="1"/>
  <c r="I582" i="73"/>
  <c r="R581" i="73"/>
  <c r="Q581" i="73"/>
  <c r="N581" i="73"/>
  <c r="J581" i="73"/>
  <c r="U581" i="73" s="1"/>
  <c r="I581" i="73"/>
  <c r="R580" i="73"/>
  <c r="Q580" i="73"/>
  <c r="N580" i="73"/>
  <c r="J580" i="73"/>
  <c r="U580" i="73" s="1"/>
  <c r="I580" i="73"/>
  <c r="R579" i="73"/>
  <c r="Q579" i="73"/>
  <c r="N579" i="73"/>
  <c r="J579" i="73"/>
  <c r="U579" i="73" s="1"/>
  <c r="I579" i="73"/>
  <c r="R578" i="73"/>
  <c r="Q578" i="73"/>
  <c r="N578" i="73"/>
  <c r="J578" i="73"/>
  <c r="U578" i="73" s="1"/>
  <c r="I578" i="73"/>
  <c r="J577" i="73"/>
  <c r="U577" i="73" s="1"/>
  <c r="I577" i="73"/>
  <c r="J576" i="73"/>
  <c r="U576" i="73" s="1"/>
  <c r="I576" i="73"/>
  <c r="R575" i="73"/>
  <c r="Q575" i="73"/>
  <c r="N575" i="73"/>
  <c r="J575" i="73"/>
  <c r="U575" i="73" s="1"/>
  <c r="I575" i="73"/>
  <c r="R574" i="73"/>
  <c r="Q574" i="73"/>
  <c r="N574" i="73"/>
  <c r="J574" i="73"/>
  <c r="U574" i="73" s="1"/>
  <c r="I574" i="73"/>
  <c r="R573" i="73"/>
  <c r="Q573" i="73"/>
  <c r="N573" i="73"/>
  <c r="J573" i="73"/>
  <c r="U573" i="73" s="1"/>
  <c r="I573" i="73"/>
  <c r="R572" i="73"/>
  <c r="Q572" i="73"/>
  <c r="N572" i="73"/>
  <c r="J572" i="73"/>
  <c r="U572" i="73" s="1"/>
  <c r="I572" i="73"/>
  <c r="R571" i="73"/>
  <c r="Q571" i="73"/>
  <c r="N571" i="73"/>
  <c r="J571" i="73"/>
  <c r="U571" i="73" s="1"/>
  <c r="I571" i="73"/>
  <c r="R570" i="73"/>
  <c r="Q570" i="73"/>
  <c r="N570" i="73"/>
  <c r="J570" i="73"/>
  <c r="U570" i="73" s="1"/>
  <c r="I570" i="73"/>
  <c r="R569" i="73"/>
  <c r="Q569" i="73"/>
  <c r="N569" i="73"/>
  <c r="J569" i="73"/>
  <c r="U569" i="73" s="1"/>
  <c r="I569" i="73"/>
  <c r="R568" i="73"/>
  <c r="Q568" i="73"/>
  <c r="N568" i="73"/>
  <c r="J568" i="73"/>
  <c r="U568" i="73" s="1"/>
  <c r="I568" i="73"/>
  <c r="R567" i="73"/>
  <c r="Q567" i="73"/>
  <c r="N567" i="73"/>
  <c r="J567" i="73"/>
  <c r="U567" i="73" s="1"/>
  <c r="I567" i="73"/>
  <c r="R566" i="73"/>
  <c r="Q566" i="73"/>
  <c r="N566" i="73"/>
  <c r="J566" i="73"/>
  <c r="U566" i="73" s="1"/>
  <c r="I566" i="73"/>
  <c r="R565" i="73"/>
  <c r="Q565" i="73"/>
  <c r="N565" i="73"/>
  <c r="J565" i="73"/>
  <c r="U565" i="73" s="1"/>
  <c r="I565" i="73"/>
  <c r="R564" i="73"/>
  <c r="Q564" i="73"/>
  <c r="N564" i="73"/>
  <c r="J564" i="73"/>
  <c r="U564" i="73" s="1"/>
  <c r="I564" i="73"/>
  <c r="R563" i="73"/>
  <c r="Q563" i="73"/>
  <c r="N563" i="73"/>
  <c r="J563" i="73"/>
  <c r="U563" i="73" s="1"/>
  <c r="I563" i="73"/>
  <c r="R562" i="73"/>
  <c r="Q562" i="73"/>
  <c r="N562" i="73"/>
  <c r="J562" i="73"/>
  <c r="U562" i="73" s="1"/>
  <c r="I562" i="73"/>
  <c r="R561" i="73"/>
  <c r="Q561" i="73"/>
  <c r="N561" i="73"/>
  <c r="J561" i="73"/>
  <c r="U561" i="73" s="1"/>
  <c r="I561" i="73"/>
  <c r="R560" i="73"/>
  <c r="Q560" i="73"/>
  <c r="N560" i="73"/>
  <c r="J560" i="73"/>
  <c r="U560" i="73" s="1"/>
  <c r="I560" i="73"/>
  <c r="R559" i="73"/>
  <c r="Q559" i="73"/>
  <c r="N559" i="73"/>
  <c r="J559" i="73"/>
  <c r="U559" i="73" s="1"/>
  <c r="I559" i="73"/>
  <c r="R558" i="73"/>
  <c r="Q558" i="73"/>
  <c r="N558" i="73"/>
  <c r="J558" i="73"/>
  <c r="U558" i="73" s="1"/>
  <c r="I558" i="73"/>
  <c r="R557" i="73"/>
  <c r="Q557" i="73"/>
  <c r="N557" i="73"/>
  <c r="J557" i="73"/>
  <c r="U557" i="73" s="1"/>
  <c r="I557" i="73"/>
  <c r="R556" i="73"/>
  <c r="Q556" i="73"/>
  <c r="N556" i="73"/>
  <c r="J556" i="73"/>
  <c r="U556" i="73" s="1"/>
  <c r="I556" i="73"/>
  <c r="R555" i="73"/>
  <c r="Q555" i="73"/>
  <c r="N555" i="73"/>
  <c r="J555" i="73"/>
  <c r="U555" i="73" s="1"/>
  <c r="I555" i="73"/>
  <c r="R554" i="73"/>
  <c r="Q554" i="73"/>
  <c r="N554" i="73"/>
  <c r="J554" i="73"/>
  <c r="U554" i="73" s="1"/>
  <c r="I554" i="73"/>
  <c r="R553" i="73"/>
  <c r="Q553" i="73"/>
  <c r="N553" i="73"/>
  <c r="K553" i="73"/>
  <c r="J553" i="73"/>
  <c r="U553" i="73" s="1"/>
  <c r="I553" i="73"/>
  <c r="J552" i="73"/>
  <c r="U552" i="73" s="1"/>
  <c r="I552" i="73"/>
  <c r="J551" i="73"/>
  <c r="U551" i="73" s="1"/>
  <c r="I551" i="73"/>
  <c r="J550" i="73"/>
  <c r="U550" i="73" s="1"/>
  <c r="I550" i="73"/>
  <c r="J549" i="73"/>
  <c r="U549" i="73" s="1"/>
  <c r="I549" i="73"/>
  <c r="J548" i="73"/>
  <c r="U548" i="73" s="1"/>
  <c r="I548" i="73"/>
  <c r="J547" i="73"/>
  <c r="U547" i="73" s="1"/>
  <c r="I547" i="73"/>
  <c r="J546" i="73"/>
  <c r="U546" i="73" s="1"/>
  <c r="I546" i="73"/>
  <c r="J545" i="73"/>
  <c r="U545" i="73" s="1"/>
  <c r="I545" i="73"/>
  <c r="J544" i="73"/>
  <c r="U544" i="73" s="1"/>
  <c r="I544" i="73"/>
  <c r="J543" i="73"/>
  <c r="U543" i="73" s="1"/>
  <c r="I543" i="73"/>
  <c r="J542" i="73"/>
  <c r="U542" i="73" s="1"/>
  <c r="I542" i="73"/>
  <c r="J541" i="73"/>
  <c r="U541" i="73" s="1"/>
  <c r="I541" i="73"/>
  <c r="J540" i="73"/>
  <c r="U540" i="73" s="1"/>
  <c r="I540" i="73"/>
  <c r="J539" i="73"/>
  <c r="U539" i="73" s="1"/>
  <c r="I539" i="73"/>
  <c r="J538" i="73"/>
  <c r="U538" i="73" s="1"/>
  <c r="I538" i="73"/>
  <c r="J537" i="73"/>
  <c r="U537" i="73" s="1"/>
  <c r="I537" i="73"/>
  <c r="J536" i="73"/>
  <c r="U536" i="73" s="1"/>
  <c r="I536" i="73"/>
  <c r="J535" i="73"/>
  <c r="U535" i="73" s="1"/>
  <c r="I535" i="73"/>
  <c r="J534" i="73"/>
  <c r="U534" i="73" s="1"/>
  <c r="I534" i="73"/>
  <c r="J533" i="73"/>
  <c r="U533" i="73" s="1"/>
  <c r="I533" i="73"/>
  <c r="J532" i="73"/>
  <c r="U532" i="73" s="1"/>
  <c r="I532" i="73"/>
  <c r="J531" i="73"/>
  <c r="U531" i="73" s="1"/>
  <c r="I531" i="73"/>
  <c r="J530" i="73"/>
  <c r="U530" i="73" s="1"/>
  <c r="I530" i="73"/>
  <c r="J529" i="73"/>
  <c r="U529" i="73" s="1"/>
  <c r="I529" i="73"/>
  <c r="J528" i="73"/>
  <c r="U528" i="73" s="1"/>
  <c r="I528" i="73"/>
  <c r="J527" i="73"/>
  <c r="U527" i="73" s="1"/>
  <c r="I527" i="73"/>
  <c r="J526" i="73"/>
  <c r="U526" i="73" s="1"/>
  <c r="I526" i="73"/>
  <c r="R525" i="73"/>
  <c r="Q525" i="73"/>
  <c r="N525" i="73"/>
  <c r="J525" i="73"/>
  <c r="U525" i="73" s="1"/>
  <c r="I525" i="73"/>
  <c r="R524" i="73"/>
  <c r="Q524" i="73"/>
  <c r="N524" i="73"/>
  <c r="J524" i="73"/>
  <c r="U524" i="73" s="1"/>
  <c r="I524" i="73"/>
  <c r="R523" i="73"/>
  <c r="Q523" i="73"/>
  <c r="N523" i="73"/>
  <c r="J523" i="73"/>
  <c r="U523" i="73" s="1"/>
  <c r="I523" i="73"/>
  <c r="R522" i="73"/>
  <c r="Q522" i="73"/>
  <c r="N522" i="73"/>
  <c r="J522" i="73"/>
  <c r="U522" i="73" s="1"/>
  <c r="I522" i="73"/>
  <c r="R521" i="73"/>
  <c r="Q521" i="73"/>
  <c r="N521" i="73"/>
  <c r="J521" i="73"/>
  <c r="U521" i="73" s="1"/>
  <c r="I521" i="73"/>
  <c r="R520" i="73"/>
  <c r="Q520" i="73"/>
  <c r="N520" i="73"/>
  <c r="J520" i="73"/>
  <c r="U520" i="73" s="1"/>
  <c r="I520" i="73"/>
  <c r="R519" i="73"/>
  <c r="Q519" i="73"/>
  <c r="N519" i="73"/>
  <c r="J519" i="73"/>
  <c r="U519" i="73" s="1"/>
  <c r="I519" i="73"/>
  <c r="R518" i="73"/>
  <c r="Q518" i="73"/>
  <c r="N518" i="73"/>
  <c r="J518" i="73"/>
  <c r="U518" i="73" s="1"/>
  <c r="I518" i="73"/>
  <c r="R517" i="73"/>
  <c r="Q517" i="73"/>
  <c r="N517" i="73"/>
  <c r="J517" i="73"/>
  <c r="U517" i="73" s="1"/>
  <c r="I517" i="73"/>
  <c r="R516" i="73"/>
  <c r="Q516" i="73"/>
  <c r="N516" i="73"/>
  <c r="J516" i="73"/>
  <c r="U516" i="73" s="1"/>
  <c r="I516" i="73"/>
  <c r="R515" i="73"/>
  <c r="Q515" i="73"/>
  <c r="N515" i="73"/>
  <c r="J515" i="73"/>
  <c r="U515" i="73" s="1"/>
  <c r="I515" i="73"/>
  <c r="R514" i="73"/>
  <c r="Q514" i="73"/>
  <c r="N514" i="73"/>
  <c r="J514" i="73"/>
  <c r="U514" i="73" s="1"/>
  <c r="I514" i="73"/>
  <c r="R513" i="73"/>
  <c r="Q513" i="73"/>
  <c r="N513" i="73"/>
  <c r="J513" i="73"/>
  <c r="U513" i="73" s="1"/>
  <c r="I513" i="73"/>
  <c r="R512" i="73"/>
  <c r="Q512" i="73"/>
  <c r="N512" i="73"/>
  <c r="J512" i="73"/>
  <c r="U512" i="73" s="1"/>
  <c r="I512" i="73"/>
  <c r="R511" i="73"/>
  <c r="Q511" i="73"/>
  <c r="N511" i="73"/>
  <c r="J511" i="73"/>
  <c r="U511" i="73" s="1"/>
  <c r="I511" i="73"/>
  <c r="R510" i="73"/>
  <c r="Q510" i="73"/>
  <c r="N510" i="73"/>
  <c r="J510" i="73"/>
  <c r="U510" i="73" s="1"/>
  <c r="I510" i="73"/>
  <c r="R509" i="73"/>
  <c r="Q509" i="73"/>
  <c r="N509" i="73"/>
  <c r="J509" i="73"/>
  <c r="U509" i="73" s="1"/>
  <c r="I509" i="73"/>
  <c r="R508" i="73"/>
  <c r="Q508" i="73"/>
  <c r="N508" i="73"/>
  <c r="J508" i="73"/>
  <c r="U508" i="73" s="1"/>
  <c r="I508" i="73"/>
  <c r="R507" i="73"/>
  <c r="Q507" i="73"/>
  <c r="N507" i="73"/>
  <c r="J507" i="73"/>
  <c r="U507" i="73" s="1"/>
  <c r="I507" i="73"/>
  <c r="R506" i="73"/>
  <c r="Q506" i="73"/>
  <c r="N506" i="73"/>
  <c r="J506" i="73"/>
  <c r="U506" i="73" s="1"/>
  <c r="I506" i="73"/>
  <c r="R505" i="73"/>
  <c r="Q505" i="73"/>
  <c r="N505" i="73"/>
  <c r="J505" i="73"/>
  <c r="U505" i="73" s="1"/>
  <c r="I505" i="73"/>
  <c r="R504" i="73"/>
  <c r="Q504" i="73"/>
  <c r="N504" i="73"/>
  <c r="J504" i="73"/>
  <c r="U504" i="73" s="1"/>
  <c r="I504" i="73"/>
  <c r="R503" i="73"/>
  <c r="Q503" i="73"/>
  <c r="N503" i="73"/>
  <c r="J503" i="73"/>
  <c r="U503" i="73" s="1"/>
  <c r="I503" i="73"/>
  <c r="J502" i="73"/>
  <c r="U502" i="73" s="1"/>
  <c r="I502" i="73"/>
  <c r="J501" i="73"/>
  <c r="U501" i="73" s="1"/>
  <c r="I501" i="73"/>
  <c r="R500" i="73"/>
  <c r="Q500" i="73"/>
  <c r="N500" i="73"/>
  <c r="J500" i="73"/>
  <c r="U500" i="73" s="1"/>
  <c r="I500" i="73"/>
  <c r="R499" i="73"/>
  <c r="Q499" i="73"/>
  <c r="N499" i="73"/>
  <c r="J499" i="73"/>
  <c r="U499" i="73" s="1"/>
  <c r="I499" i="73"/>
  <c r="R498" i="73"/>
  <c r="Q498" i="73"/>
  <c r="N498" i="73"/>
  <c r="J498" i="73"/>
  <c r="U498" i="73" s="1"/>
  <c r="I498" i="73"/>
  <c r="R497" i="73"/>
  <c r="Q497" i="73"/>
  <c r="N497" i="73"/>
  <c r="J497" i="73"/>
  <c r="U497" i="73" s="1"/>
  <c r="I497" i="73"/>
  <c r="R496" i="73"/>
  <c r="Q496" i="73"/>
  <c r="N496" i="73"/>
  <c r="J496" i="73"/>
  <c r="U496" i="73" s="1"/>
  <c r="I496" i="73"/>
  <c r="R495" i="73"/>
  <c r="Q495" i="73"/>
  <c r="N495" i="73"/>
  <c r="J495" i="73"/>
  <c r="U495" i="73" s="1"/>
  <c r="I495" i="73"/>
  <c r="R494" i="73"/>
  <c r="Q494" i="73"/>
  <c r="N494" i="73"/>
  <c r="J494" i="73"/>
  <c r="U494" i="73" s="1"/>
  <c r="I494" i="73"/>
  <c r="R493" i="73"/>
  <c r="Q493" i="73"/>
  <c r="N493" i="73"/>
  <c r="J493" i="73"/>
  <c r="U493" i="73" s="1"/>
  <c r="I493" i="73"/>
  <c r="R492" i="73"/>
  <c r="Q492" i="73"/>
  <c r="N492" i="73"/>
  <c r="J492" i="73"/>
  <c r="U492" i="73" s="1"/>
  <c r="I492" i="73"/>
  <c r="R491" i="73"/>
  <c r="Q491" i="73"/>
  <c r="N491" i="73"/>
  <c r="J491" i="73"/>
  <c r="U491" i="73" s="1"/>
  <c r="I491" i="73"/>
  <c r="R490" i="73"/>
  <c r="Q490" i="73"/>
  <c r="N490" i="73"/>
  <c r="J490" i="73"/>
  <c r="U490" i="73" s="1"/>
  <c r="I490" i="73"/>
  <c r="R489" i="73"/>
  <c r="Q489" i="73"/>
  <c r="N489" i="73"/>
  <c r="J489" i="73"/>
  <c r="U489" i="73" s="1"/>
  <c r="I489" i="73"/>
  <c r="R488" i="73"/>
  <c r="Q488" i="73"/>
  <c r="N488" i="73"/>
  <c r="J488" i="73"/>
  <c r="U488" i="73" s="1"/>
  <c r="I488" i="73"/>
  <c r="R487" i="73"/>
  <c r="Q487" i="73"/>
  <c r="N487" i="73"/>
  <c r="J487" i="73"/>
  <c r="U487" i="73" s="1"/>
  <c r="I487" i="73"/>
  <c r="R486" i="73"/>
  <c r="Q486" i="73"/>
  <c r="N486" i="73"/>
  <c r="J486" i="73"/>
  <c r="U486" i="73" s="1"/>
  <c r="I486" i="73"/>
  <c r="R485" i="73"/>
  <c r="Q485" i="73"/>
  <c r="N485" i="73"/>
  <c r="J485" i="73"/>
  <c r="U485" i="73" s="1"/>
  <c r="I485" i="73"/>
  <c r="R484" i="73"/>
  <c r="Q484" i="73"/>
  <c r="N484" i="73"/>
  <c r="J484" i="73"/>
  <c r="U484" i="73" s="1"/>
  <c r="I484" i="73"/>
  <c r="R483" i="73"/>
  <c r="Q483" i="73"/>
  <c r="N483" i="73"/>
  <c r="J483" i="73"/>
  <c r="U483" i="73" s="1"/>
  <c r="I483" i="73"/>
  <c r="R482" i="73"/>
  <c r="Q482" i="73"/>
  <c r="N482" i="73"/>
  <c r="J482" i="73"/>
  <c r="U482" i="73" s="1"/>
  <c r="I482" i="73"/>
  <c r="R481" i="73"/>
  <c r="Q481" i="73"/>
  <c r="N481" i="73"/>
  <c r="J481" i="73"/>
  <c r="U481" i="73" s="1"/>
  <c r="I481" i="73"/>
  <c r="R480" i="73"/>
  <c r="Q480" i="73"/>
  <c r="N480" i="73"/>
  <c r="J480" i="73"/>
  <c r="U480" i="73" s="1"/>
  <c r="I480" i="73"/>
  <c r="R479" i="73"/>
  <c r="Q479" i="73"/>
  <c r="N479" i="73"/>
  <c r="J479" i="73"/>
  <c r="U479" i="73" s="1"/>
  <c r="I479" i="73"/>
  <c r="R478" i="73"/>
  <c r="Q478" i="73"/>
  <c r="N478" i="73"/>
  <c r="K478" i="73"/>
  <c r="J478" i="73"/>
  <c r="U478" i="73" s="1"/>
  <c r="I478" i="73"/>
  <c r="J477" i="73"/>
  <c r="U477" i="73" s="1"/>
  <c r="I477" i="73"/>
  <c r="J476" i="73"/>
  <c r="U476" i="73" s="1"/>
  <c r="I476" i="73"/>
  <c r="J475" i="73"/>
  <c r="U475" i="73" s="1"/>
  <c r="I475" i="73"/>
  <c r="J474" i="73"/>
  <c r="U474" i="73" s="1"/>
  <c r="I474" i="73"/>
  <c r="J473" i="73"/>
  <c r="U473" i="73" s="1"/>
  <c r="I473" i="73"/>
  <c r="J472" i="73"/>
  <c r="U472" i="73" s="1"/>
  <c r="I472" i="73"/>
  <c r="J471" i="73"/>
  <c r="U471" i="73" s="1"/>
  <c r="I471" i="73"/>
  <c r="J470" i="73"/>
  <c r="U470" i="73" s="1"/>
  <c r="I470" i="73"/>
  <c r="J469" i="73"/>
  <c r="U469" i="73" s="1"/>
  <c r="I469" i="73"/>
  <c r="J468" i="73"/>
  <c r="U468" i="73" s="1"/>
  <c r="I468" i="73"/>
  <c r="J467" i="73"/>
  <c r="U467" i="73" s="1"/>
  <c r="I467" i="73"/>
  <c r="J466" i="73"/>
  <c r="U466" i="73" s="1"/>
  <c r="I466" i="73"/>
  <c r="J465" i="73"/>
  <c r="U465" i="73" s="1"/>
  <c r="I465" i="73"/>
  <c r="J464" i="73"/>
  <c r="U464" i="73" s="1"/>
  <c r="I464" i="73"/>
  <c r="J463" i="73"/>
  <c r="U463" i="73" s="1"/>
  <c r="I463" i="73"/>
  <c r="J462" i="73"/>
  <c r="U462" i="73" s="1"/>
  <c r="I462" i="73"/>
  <c r="J461" i="73"/>
  <c r="U461" i="73" s="1"/>
  <c r="I461" i="73"/>
  <c r="J460" i="73"/>
  <c r="U460" i="73" s="1"/>
  <c r="I460" i="73"/>
  <c r="J459" i="73"/>
  <c r="U459" i="73" s="1"/>
  <c r="I459" i="73"/>
  <c r="J458" i="73"/>
  <c r="U458" i="73" s="1"/>
  <c r="I458" i="73"/>
  <c r="J457" i="73"/>
  <c r="U457" i="73" s="1"/>
  <c r="I457" i="73"/>
  <c r="J456" i="73"/>
  <c r="U456" i="73" s="1"/>
  <c r="I456" i="73"/>
  <c r="J455" i="73"/>
  <c r="U455" i="73" s="1"/>
  <c r="I455" i="73"/>
  <c r="J454" i="73"/>
  <c r="U454" i="73" s="1"/>
  <c r="I454" i="73"/>
  <c r="J453" i="73"/>
  <c r="U453" i="73" s="1"/>
  <c r="I453" i="73"/>
  <c r="J452" i="73"/>
  <c r="U452" i="73" s="1"/>
  <c r="I452" i="73"/>
  <c r="J451" i="73"/>
  <c r="U451" i="73" s="1"/>
  <c r="I451" i="73"/>
  <c r="R450" i="73"/>
  <c r="Q450" i="73"/>
  <c r="N450" i="73"/>
  <c r="J450" i="73"/>
  <c r="U450" i="73" s="1"/>
  <c r="I450" i="73"/>
  <c r="R449" i="73"/>
  <c r="Q449" i="73"/>
  <c r="N449" i="73"/>
  <c r="J449" i="73"/>
  <c r="U449" i="73" s="1"/>
  <c r="I449" i="73"/>
  <c r="R448" i="73"/>
  <c r="Q448" i="73"/>
  <c r="N448" i="73"/>
  <c r="J448" i="73"/>
  <c r="U448" i="73" s="1"/>
  <c r="I448" i="73"/>
  <c r="R447" i="73"/>
  <c r="Q447" i="73"/>
  <c r="N447" i="73"/>
  <c r="J447" i="73"/>
  <c r="U447" i="73" s="1"/>
  <c r="I447" i="73"/>
  <c r="R446" i="73"/>
  <c r="Q446" i="73"/>
  <c r="N446" i="73"/>
  <c r="J446" i="73"/>
  <c r="U446" i="73" s="1"/>
  <c r="I446" i="73"/>
  <c r="R445" i="73"/>
  <c r="Q445" i="73"/>
  <c r="N445" i="73"/>
  <c r="J445" i="73"/>
  <c r="U445" i="73" s="1"/>
  <c r="I445" i="73"/>
  <c r="R444" i="73"/>
  <c r="Q444" i="73"/>
  <c r="N444" i="73"/>
  <c r="J444" i="73"/>
  <c r="U444" i="73" s="1"/>
  <c r="I444" i="73"/>
  <c r="R443" i="73"/>
  <c r="Q443" i="73"/>
  <c r="N443" i="73"/>
  <c r="J443" i="73"/>
  <c r="U443" i="73" s="1"/>
  <c r="I443" i="73"/>
  <c r="R442" i="73"/>
  <c r="Q442" i="73"/>
  <c r="N442" i="73"/>
  <c r="J442" i="73"/>
  <c r="U442" i="73" s="1"/>
  <c r="I442" i="73"/>
  <c r="R441" i="73"/>
  <c r="Q441" i="73"/>
  <c r="N441" i="73"/>
  <c r="J441" i="73"/>
  <c r="U441" i="73" s="1"/>
  <c r="I441" i="73"/>
  <c r="R440" i="73"/>
  <c r="Q440" i="73"/>
  <c r="N440" i="73"/>
  <c r="J440" i="73"/>
  <c r="U440" i="73" s="1"/>
  <c r="I440" i="73"/>
  <c r="R439" i="73"/>
  <c r="Q439" i="73"/>
  <c r="N439" i="73"/>
  <c r="J439" i="73"/>
  <c r="U439" i="73" s="1"/>
  <c r="I439" i="73"/>
  <c r="R438" i="73"/>
  <c r="Q438" i="73"/>
  <c r="N438" i="73"/>
  <c r="J438" i="73"/>
  <c r="U438" i="73" s="1"/>
  <c r="I438" i="73"/>
  <c r="R437" i="73"/>
  <c r="Q437" i="73"/>
  <c r="N437" i="73"/>
  <c r="J437" i="73"/>
  <c r="U437" i="73" s="1"/>
  <c r="I437" i="73"/>
  <c r="R436" i="73"/>
  <c r="Q436" i="73"/>
  <c r="N436" i="73"/>
  <c r="J436" i="73"/>
  <c r="U436" i="73" s="1"/>
  <c r="I436" i="73"/>
  <c r="R435" i="73"/>
  <c r="Q435" i="73"/>
  <c r="N435" i="73"/>
  <c r="J435" i="73"/>
  <c r="U435" i="73" s="1"/>
  <c r="I435" i="73"/>
  <c r="R434" i="73"/>
  <c r="Q434" i="73"/>
  <c r="N434" i="73"/>
  <c r="J434" i="73"/>
  <c r="U434" i="73" s="1"/>
  <c r="I434" i="73"/>
  <c r="R433" i="73"/>
  <c r="Q433" i="73"/>
  <c r="N433" i="73"/>
  <c r="J433" i="73"/>
  <c r="U433" i="73" s="1"/>
  <c r="I433" i="73"/>
  <c r="R432" i="73"/>
  <c r="Q432" i="73"/>
  <c r="N432" i="73"/>
  <c r="J432" i="73"/>
  <c r="U432" i="73" s="1"/>
  <c r="I432" i="73"/>
  <c r="R431" i="73"/>
  <c r="Q431" i="73"/>
  <c r="N431" i="73"/>
  <c r="J431" i="73"/>
  <c r="U431" i="73" s="1"/>
  <c r="I431" i="73"/>
  <c r="R430" i="73"/>
  <c r="Q430" i="73"/>
  <c r="N430" i="73"/>
  <c r="J430" i="73"/>
  <c r="U430" i="73" s="1"/>
  <c r="I430" i="73"/>
  <c r="R429" i="73"/>
  <c r="Q429" i="73"/>
  <c r="N429" i="73"/>
  <c r="J429" i="73"/>
  <c r="U429" i="73" s="1"/>
  <c r="I429" i="73"/>
  <c r="R428" i="73"/>
  <c r="Q428" i="73"/>
  <c r="N428" i="73"/>
  <c r="J428" i="73"/>
  <c r="U428" i="73" s="1"/>
  <c r="I428" i="73"/>
  <c r="J427" i="73"/>
  <c r="U427" i="73" s="1"/>
  <c r="I427" i="73"/>
  <c r="J426" i="73"/>
  <c r="U426" i="73" s="1"/>
  <c r="I426" i="73"/>
  <c r="R425" i="73"/>
  <c r="Q425" i="73"/>
  <c r="N425" i="73"/>
  <c r="J425" i="73"/>
  <c r="U425" i="73" s="1"/>
  <c r="I425" i="73"/>
  <c r="R424" i="73"/>
  <c r="Q424" i="73"/>
  <c r="N424" i="73"/>
  <c r="J424" i="73"/>
  <c r="U424" i="73" s="1"/>
  <c r="I424" i="73"/>
  <c r="R423" i="73"/>
  <c r="Q423" i="73"/>
  <c r="N423" i="73"/>
  <c r="J423" i="73"/>
  <c r="U423" i="73" s="1"/>
  <c r="I423" i="73"/>
  <c r="R422" i="73"/>
  <c r="Q422" i="73"/>
  <c r="N422" i="73"/>
  <c r="J422" i="73"/>
  <c r="U422" i="73" s="1"/>
  <c r="I422" i="73"/>
  <c r="R421" i="73"/>
  <c r="Q421" i="73"/>
  <c r="N421" i="73"/>
  <c r="J421" i="73"/>
  <c r="U421" i="73" s="1"/>
  <c r="I421" i="73"/>
  <c r="R420" i="73"/>
  <c r="Q420" i="73"/>
  <c r="N420" i="73"/>
  <c r="J420" i="73"/>
  <c r="U420" i="73" s="1"/>
  <c r="I420" i="73"/>
  <c r="R419" i="73"/>
  <c r="Q419" i="73"/>
  <c r="N419" i="73"/>
  <c r="J419" i="73"/>
  <c r="U419" i="73" s="1"/>
  <c r="I419" i="73"/>
  <c r="R418" i="73"/>
  <c r="Q418" i="73"/>
  <c r="N418" i="73"/>
  <c r="J418" i="73"/>
  <c r="U418" i="73" s="1"/>
  <c r="I418" i="73"/>
  <c r="R417" i="73"/>
  <c r="Q417" i="73"/>
  <c r="N417" i="73"/>
  <c r="J417" i="73"/>
  <c r="U417" i="73" s="1"/>
  <c r="I417" i="73"/>
  <c r="R416" i="73"/>
  <c r="Q416" i="73"/>
  <c r="N416" i="73"/>
  <c r="J416" i="73"/>
  <c r="U416" i="73" s="1"/>
  <c r="I416" i="73"/>
  <c r="R415" i="73"/>
  <c r="Q415" i="73"/>
  <c r="N415" i="73"/>
  <c r="J415" i="73"/>
  <c r="U415" i="73" s="1"/>
  <c r="I415" i="73"/>
  <c r="R414" i="73"/>
  <c r="Q414" i="73"/>
  <c r="N414" i="73"/>
  <c r="J414" i="73"/>
  <c r="U414" i="73" s="1"/>
  <c r="I414" i="73"/>
  <c r="R413" i="73"/>
  <c r="Q413" i="73"/>
  <c r="N413" i="73"/>
  <c r="J413" i="73"/>
  <c r="U413" i="73" s="1"/>
  <c r="I413" i="73"/>
  <c r="R412" i="73"/>
  <c r="Q412" i="73"/>
  <c r="N412" i="73"/>
  <c r="J412" i="73"/>
  <c r="U412" i="73" s="1"/>
  <c r="I412" i="73"/>
  <c r="R411" i="73"/>
  <c r="Q411" i="73"/>
  <c r="N411" i="73"/>
  <c r="J411" i="73"/>
  <c r="U411" i="73" s="1"/>
  <c r="I411" i="73"/>
  <c r="R410" i="73"/>
  <c r="Q410" i="73"/>
  <c r="N410" i="73"/>
  <c r="J410" i="73"/>
  <c r="U410" i="73" s="1"/>
  <c r="I410" i="73"/>
  <c r="R409" i="73"/>
  <c r="Q409" i="73"/>
  <c r="N409" i="73"/>
  <c r="J409" i="73"/>
  <c r="U409" i="73" s="1"/>
  <c r="I409" i="73"/>
  <c r="R408" i="73"/>
  <c r="Q408" i="73"/>
  <c r="N408" i="73"/>
  <c r="J408" i="73"/>
  <c r="U408" i="73" s="1"/>
  <c r="I408" i="73"/>
  <c r="R407" i="73"/>
  <c r="Q407" i="73"/>
  <c r="N407" i="73"/>
  <c r="J407" i="73"/>
  <c r="U407" i="73" s="1"/>
  <c r="I407" i="73"/>
  <c r="R406" i="73"/>
  <c r="Q406" i="73"/>
  <c r="N406" i="73"/>
  <c r="J406" i="73"/>
  <c r="U406" i="73" s="1"/>
  <c r="I406" i="73"/>
  <c r="R405" i="73"/>
  <c r="Q405" i="73"/>
  <c r="N405" i="73"/>
  <c r="J405" i="73"/>
  <c r="U405" i="73" s="1"/>
  <c r="I405" i="73"/>
  <c r="R404" i="73"/>
  <c r="Q404" i="73"/>
  <c r="N404" i="73"/>
  <c r="J404" i="73"/>
  <c r="U404" i="73" s="1"/>
  <c r="I404" i="73"/>
  <c r="R403" i="73"/>
  <c r="Q403" i="73"/>
  <c r="N403" i="73"/>
  <c r="K403" i="73"/>
  <c r="J403" i="73"/>
  <c r="U403" i="73" s="1"/>
  <c r="I403" i="73"/>
  <c r="J402" i="73"/>
  <c r="U402" i="73" s="1"/>
  <c r="I402" i="73"/>
  <c r="J401" i="73"/>
  <c r="U401" i="73" s="1"/>
  <c r="I401" i="73"/>
  <c r="J400" i="73"/>
  <c r="U400" i="73" s="1"/>
  <c r="I400" i="73"/>
  <c r="J399" i="73"/>
  <c r="U399" i="73" s="1"/>
  <c r="I399" i="73"/>
  <c r="J398" i="73"/>
  <c r="U398" i="73" s="1"/>
  <c r="I398" i="73"/>
  <c r="J397" i="73"/>
  <c r="U397" i="73" s="1"/>
  <c r="I397" i="73"/>
  <c r="J396" i="73"/>
  <c r="U396" i="73" s="1"/>
  <c r="I396" i="73"/>
  <c r="J395" i="73"/>
  <c r="U395" i="73" s="1"/>
  <c r="I395" i="73"/>
  <c r="J394" i="73"/>
  <c r="U394" i="73" s="1"/>
  <c r="I394" i="73"/>
  <c r="J393" i="73"/>
  <c r="U393" i="73" s="1"/>
  <c r="I393" i="73"/>
  <c r="J392" i="73"/>
  <c r="U392" i="73" s="1"/>
  <c r="I392" i="73"/>
  <c r="J391" i="73"/>
  <c r="U391" i="73" s="1"/>
  <c r="I391" i="73"/>
  <c r="J390" i="73"/>
  <c r="U390" i="73" s="1"/>
  <c r="I390" i="73"/>
  <c r="J389" i="73"/>
  <c r="U389" i="73" s="1"/>
  <c r="I389" i="73"/>
  <c r="J388" i="73"/>
  <c r="U388" i="73" s="1"/>
  <c r="I388" i="73"/>
  <c r="J387" i="73"/>
  <c r="U387" i="73" s="1"/>
  <c r="I387" i="73"/>
  <c r="J386" i="73"/>
  <c r="U386" i="73" s="1"/>
  <c r="I386" i="73"/>
  <c r="J385" i="73"/>
  <c r="U385" i="73" s="1"/>
  <c r="I385" i="73"/>
  <c r="J384" i="73"/>
  <c r="U384" i="73" s="1"/>
  <c r="I384" i="73"/>
  <c r="J383" i="73"/>
  <c r="U383" i="73" s="1"/>
  <c r="I383" i="73"/>
  <c r="J382" i="73"/>
  <c r="U382" i="73" s="1"/>
  <c r="I382" i="73"/>
  <c r="J381" i="73"/>
  <c r="U381" i="73" s="1"/>
  <c r="I381" i="73"/>
  <c r="J380" i="73"/>
  <c r="U380" i="73" s="1"/>
  <c r="I380" i="73"/>
  <c r="J379" i="73"/>
  <c r="U379" i="73" s="1"/>
  <c r="I379" i="73"/>
  <c r="J378" i="73"/>
  <c r="U378" i="73" s="1"/>
  <c r="I378" i="73"/>
  <c r="J377" i="73"/>
  <c r="U377" i="73" s="1"/>
  <c r="I377" i="73"/>
  <c r="J376" i="73"/>
  <c r="U376" i="73" s="1"/>
  <c r="I376" i="73"/>
  <c r="R375" i="73"/>
  <c r="Q375" i="73"/>
  <c r="N375" i="73"/>
  <c r="J375" i="73"/>
  <c r="U375" i="73" s="1"/>
  <c r="I375" i="73"/>
  <c r="R374" i="73"/>
  <c r="Q374" i="73"/>
  <c r="N374" i="73"/>
  <c r="J374" i="73"/>
  <c r="U374" i="73" s="1"/>
  <c r="I374" i="73"/>
  <c r="R373" i="73"/>
  <c r="Q373" i="73"/>
  <c r="N373" i="73"/>
  <c r="J373" i="73"/>
  <c r="U373" i="73" s="1"/>
  <c r="I373" i="73"/>
  <c r="R372" i="73"/>
  <c r="Q372" i="73"/>
  <c r="N372" i="73"/>
  <c r="J372" i="73"/>
  <c r="U372" i="73" s="1"/>
  <c r="I372" i="73"/>
  <c r="R371" i="73"/>
  <c r="Q371" i="73"/>
  <c r="N371" i="73"/>
  <c r="J371" i="73"/>
  <c r="U371" i="73" s="1"/>
  <c r="I371" i="73"/>
  <c r="R370" i="73"/>
  <c r="Q370" i="73"/>
  <c r="N370" i="73"/>
  <c r="J370" i="73"/>
  <c r="U370" i="73" s="1"/>
  <c r="I370" i="73"/>
  <c r="R369" i="73"/>
  <c r="Q369" i="73"/>
  <c r="N369" i="73"/>
  <c r="J369" i="73"/>
  <c r="U369" i="73" s="1"/>
  <c r="I369" i="73"/>
  <c r="R368" i="73"/>
  <c r="Q368" i="73"/>
  <c r="N368" i="73"/>
  <c r="J368" i="73"/>
  <c r="U368" i="73" s="1"/>
  <c r="I368" i="73"/>
  <c r="R367" i="73"/>
  <c r="Q367" i="73"/>
  <c r="N367" i="73"/>
  <c r="J367" i="73"/>
  <c r="U367" i="73" s="1"/>
  <c r="I367" i="73"/>
  <c r="R366" i="73"/>
  <c r="Q366" i="73"/>
  <c r="N366" i="73"/>
  <c r="J366" i="73"/>
  <c r="U366" i="73" s="1"/>
  <c r="I366" i="73"/>
  <c r="R365" i="73"/>
  <c r="Q365" i="73"/>
  <c r="N365" i="73"/>
  <c r="J365" i="73"/>
  <c r="U365" i="73" s="1"/>
  <c r="I365" i="73"/>
  <c r="R364" i="73"/>
  <c r="Q364" i="73"/>
  <c r="N364" i="73"/>
  <c r="J364" i="73"/>
  <c r="U364" i="73" s="1"/>
  <c r="I364" i="73"/>
  <c r="R363" i="73"/>
  <c r="Q363" i="73"/>
  <c r="N363" i="73"/>
  <c r="J363" i="73"/>
  <c r="U363" i="73" s="1"/>
  <c r="I363" i="73"/>
  <c r="R362" i="73"/>
  <c r="Q362" i="73"/>
  <c r="N362" i="73"/>
  <c r="J362" i="73"/>
  <c r="U362" i="73" s="1"/>
  <c r="I362" i="73"/>
  <c r="R361" i="73"/>
  <c r="Q361" i="73"/>
  <c r="N361" i="73"/>
  <c r="J361" i="73"/>
  <c r="U361" i="73" s="1"/>
  <c r="I361" i="73"/>
  <c r="R360" i="73"/>
  <c r="Q360" i="73"/>
  <c r="N360" i="73"/>
  <c r="J360" i="73"/>
  <c r="U360" i="73" s="1"/>
  <c r="I360" i="73"/>
  <c r="R359" i="73"/>
  <c r="Q359" i="73"/>
  <c r="N359" i="73"/>
  <c r="J359" i="73"/>
  <c r="U359" i="73" s="1"/>
  <c r="I359" i="73"/>
  <c r="R358" i="73"/>
  <c r="Q358" i="73"/>
  <c r="N358" i="73"/>
  <c r="J358" i="73"/>
  <c r="U358" i="73" s="1"/>
  <c r="I358" i="73"/>
  <c r="R357" i="73"/>
  <c r="Q357" i="73"/>
  <c r="N357" i="73"/>
  <c r="J357" i="73"/>
  <c r="U357" i="73" s="1"/>
  <c r="I357" i="73"/>
  <c r="R356" i="73"/>
  <c r="Q356" i="73"/>
  <c r="N356" i="73"/>
  <c r="J356" i="73"/>
  <c r="U356" i="73" s="1"/>
  <c r="I356" i="73"/>
  <c r="R355" i="73"/>
  <c r="Q355" i="73"/>
  <c r="N355" i="73"/>
  <c r="J355" i="73"/>
  <c r="U355" i="73" s="1"/>
  <c r="I355" i="73"/>
  <c r="R354" i="73"/>
  <c r="Q354" i="73"/>
  <c r="N354" i="73"/>
  <c r="J354" i="73"/>
  <c r="U354" i="73" s="1"/>
  <c r="I354" i="73"/>
  <c r="R353" i="73"/>
  <c r="Q353" i="73"/>
  <c r="N353" i="73"/>
  <c r="J353" i="73"/>
  <c r="U353" i="73" s="1"/>
  <c r="I353" i="73"/>
  <c r="J352" i="73"/>
  <c r="U352" i="73" s="1"/>
  <c r="I352" i="73"/>
  <c r="J351" i="73"/>
  <c r="U351" i="73" s="1"/>
  <c r="I351" i="73"/>
  <c r="R350" i="73"/>
  <c r="Q350" i="73"/>
  <c r="N350" i="73"/>
  <c r="J350" i="73"/>
  <c r="U350" i="73" s="1"/>
  <c r="I350" i="73"/>
  <c r="R349" i="73"/>
  <c r="Q349" i="73"/>
  <c r="N349" i="73"/>
  <c r="J349" i="73"/>
  <c r="U349" i="73" s="1"/>
  <c r="I349" i="73"/>
  <c r="R348" i="73"/>
  <c r="Q348" i="73"/>
  <c r="N348" i="73"/>
  <c r="J348" i="73"/>
  <c r="U348" i="73" s="1"/>
  <c r="I348" i="73"/>
  <c r="R347" i="73"/>
  <c r="Q347" i="73"/>
  <c r="N347" i="73"/>
  <c r="J347" i="73"/>
  <c r="U347" i="73" s="1"/>
  <c r="I347" i="73"/>
  <c r="R346" i="73"/>
  <c r="Q346" i="73"/>
  <c r="N346" i="73"/>
  <c r="J346" i="73"/>
  <c r="U346" i="73" s="1"/>
  <c r="I346" i="73"/>
  <c r="R345" i="73"/>
  <c r="Q345" i="73"/>
  <c r="N345" i="73"/>
  <c r="J345" i="73"/>
  <c r="U345" i="73" s="1"/>
  <c r="I345" i="73"/>
  <c r="R344" i="73"/>
  <c r="Q344" i="73"/>
  <c r="N344" i="73"/>
  <c r="J344" i="73"/>
  <c r="U344" i="73" s="1"/>
  <c r="I344" i="73"/>
  <c r="R343" i="73"/>
  <c r="Q343" i="73"/>
  <c r="N343" i="73"/>
  <c r="J343" i="73"/>
  <c r="U343" i="73" s="1"/>
  <c r="I343" i="73"/>
  <c r="R342" i="73"/>
  <c r="Q342" i="73"/>
  <c r="N342" i="73"/>
  <c r="J342" i="73"/>
  <c r="U342" i="73" s="1"/>
  <c r="I342" i="73"/>
  <c r="R341" i="73"/>
  <c r="Q341" i="73"/>
  <c r="N341" i="73"/>
  <c r="J341" i="73"/>
  <c r="U341" i="73" s="1"/>
  <c r="I341" i="73"/>
  <c r="R340" i="73"/>
  <c r="Q340" i="73"/>
  <c r="N340" i="73"/>
  <c r="J340" i="73"/>
  <c r="U340" i="73" s="1"/>
  <c r="I340" i="73"/>
  <c r="R339" i="73"/>
  <c r="Q339" i="73"/>
  <c r="N339" i="73"/>
  <c r="J339" i="73"/>
  <c r="U339" i="73" s="1"/>
  <c r="I339" i="73"/>
  <c r="R338" i="73"/>
  <c r="Q338" i="73"/>
  <c r="N338" i="73"/>
  <c r="J338" i="73"/>
  <c r="U338" i="73" s="1"/>
  <c r="I338" i="73"/>
  <c r="R337" i="73"/>
  <c r="Q337" i="73"/>
  <c r="N337" i="73"/>
  <c r="J337" i="73"/>
  <c r="U337" i="73" s="1"/>
  <c r="I337" i="73"/>
  <c r="R336" i="73"/>
  <c r="Q336" i="73"/>
  <c r="N336" i="73"/>
  <c r="J336" i="73"/>
  <c r="U336" i="73" s="1"/>
  <c r="I336" i="73"/>
  <c r="R335" i="73"/>
  <c r="Q335" i="73"/>
  <c r="N335" i="73"/>
  <c r="J335" i="73"/>
  <c r="U335" i="73" s="1"/>
  <c r="I335" i="73"/>
  <c r="R334" i="73"/>
  <c r="Q334" i="73"/>
  <c r="N334" i="73"/>
  <c r="J334" i="73"/>
  <c r="U334" i="73" s="1"/>
  <c r="I334" i="73"/>
  <c r="R333" i="73"/>
  <c r="Q333" i="73"/>
  <c r="N333" i="73"/>
  <c r="J333" i="73"/>
  <c r="U333" i="73" s="1"/>
  <c r="I333" i="73"/>
  <c r="R332" i="73"/>
  <c r="Q332" i="73"/>
  <c r="N332" i="73"/>
  <c r="J332" i="73"/>
  <c r="U332" i="73" s="1"/>
  <c r="I332" i="73"/>
  <c r="R331" i="73"/>
  <c r="Q331" i="73"/>
  <c r="N331" i="73"/>
  <c r="J331" i="73"/>
  <c r="U331" i="73" s="1"/>
  <c r="I331" i="73"/>
  <c r="R330" i="73"/>
  <c r="Q330" i="73"/>
  <c r="N330" i="73"/>
  <c r="J330" i="73"/>
  <c r="U330" i="73" s="1"/>
  <c r="I330" i="73"/>
  <c r="R329" i="73"/>
  <c r="Q329" i="73"/>
  <c r="N329" i="73"/>
  <c r="J329" i="73"/>
  <c r="U329" i="73" s="1"/>
  <c r="I329" i="73"/>
  <c r="R328" i="73"/>
  <c r="Q328" i="73"/>
  <c r="N328" i="73"/>
  <c r="K328" i="73"/>
  <c r="J328" i="73"/>
  <c r="U328" i="73" s="1"/>
  <c r="I328" i="73"/>
  <c r="J327" i="73"/>
  <c r="U327" i="73" s="1"/>
  <c r="I327" i="73"/>
  <c r="J326" i="73"/>
  <c r="U326" i="73" s="1"/>
  <c r="I326" i="73"/>
  <c r="J325" i="73"/>
  <c r="U325" i="73" s="1"/>
  <c r="I325" i="73"/>
  <c r="J324" i="73"/>
  <c r="U324" i="73" s="1"/>
  <c r="I324" i="73"/>
  <c r="J323" i="73"/>
  <c r="U323" i="73" s="1"/>
  <c r="I323" i="73"/>
  <c r="J322" i="73"/>
  <c r="U322" i="73" s="1"/>
  <c r="I322" i="73"/>
  <c r="J321" i="73"/>
  <c r="U321" i="73" s="1"/>
  <c r="I321" i="73"/>
  <c r="J320" i="73"/>
  <c r="U320" i="73" s="1"/>
  <c r="I320" i="73"/>
  <c r="J319" i="73"/>
  <c r="U319" i="73" s="1"/>
  <c r="I319" i="73"/>
  <c r="J318" i="73"/>
  <c r="U318" i="73" s="1"/>
  <c r="I318" i="73"/>
  <c r="J317" i="73"/>
  <c r="U317" i="73" s="1"/>
  <c r="I317" i="73"/>
  <c r="J316" i="73"/>
  <c r="U316" i="73" s="1"/>
  <c r="I316" i="73"/>
  <c r="J315" i="73"/>
  <c r="U315" i="73" s="1"/>
  <c r="I315" i="73"/>
  <c r="J314" i="73"/>
  <c r="U314" i="73" s="1"/>
  <c r="I314" i="73"/>
  <c r="J313" i="73"/>
  <c r="U313" i="73" s="1"/>
  <c r="I313" i="73"/>
  <c r="J312" i="73"/>
  <c r="U312" i="73" s="1"/>
  <c r="I312" i="73"/>
  <c r="J311" i="73"/>
  <c r="U311" i="73" s="1"/>
  <c r="I311" i="73"/>
  <c r="J310" i="73"/>
  <c r="U310" i="73" s="1"/>
  <c r="I310" i="73"/>
  <c r="J309" i="73"/>
  <c r="U309" i="73" s="1"/>
  <c r="I309" i="73"/>
  <c r="J308" i="73"/>
  <c r="U308" i="73" s="1"/>
  <c r="I308" i="73"/>
  <c r="J307" i="73"/>
  <c r="U307" i="73" s="1"/>
  <c r="I307" i="73"/>
  <c r="J306" i="73"/>
  <c r="U306" i="73" s="1"/>
  <c r="I306" i="73"/>
  <c r="J305" i="73"/>
  <c r="U305" i="73" s="1"/>
  <c r="I305" i="73"/>
  <c r="J304" i="73"/>
  <c r="U304" i="73" s="1"/>
  <c r="I304" i="73"/>
  <c r="J303" i="73"/>
  <c r="U303" i="73" s="1"/>
  <c r="I303" i="73"/>
  <c r="J302" i="73"/>
  <c r="U302" i="73" s="1"/>
  <c r="I302" i="73"/>
  <c r="J301" i="73"/>
  <c r="U301" i="73" s="1"/>
  <c r="I301" i="73"/>
  <c r="R300" i="73"/>
  <c r="Q300" i="73"/>
  <c r="N300" i="73"/>
  <c r="J300" i="73"/>
  <c r="U300" i="73" s="1"/>
  <c r="I300" i="73"/>
  <c r="R299" i="73"/>
  <c r="Q299" i="73"/>
  <c r="N299" i="73"/>
  <c r="J299" i="73"/>
  <c r="U299" i="73" s="1"/>
  <c r="I299" i="73"/>
  <c r="R298" i="73"/>
  <c r="Q298" i="73"/>
  <c r="N298" i="73"/>
  <c r="J298" i="73"/>
  <c r="U298" i="73" s="1"/>
  <c r="I298" i="73"/>
  <c r="R297" i="73"/>
  <c r="Q297" i="73"/>
  <c r="N297" i="73"/>
  <c r="J297" i="73"/>
  <c r="U297" i="73" s="1"/>
  <c r="I297" i="73"/>
  <c r="R296" i="73"/>
  <c r="Q296" i="73"/>
  <c r="N296" i="73"/>
  <c r="J296" i="73"/>
  <c r="U296" i="73" s="1"/>
  <c r="I296" i="73"/>
  <c r="R295" i="73"/>
  <c r="Q295" i="73"/>
  <c r="N295" i="73"/>
  <c r="J295" i="73"/>
  <c r="U295" i="73" s="1"/>
  <c r="I295" i="73"/>
  <c r="R294" i="73"/>
  <c r="Q294" i="73"/>
  <c r="N294" i="73"/>
  <c r="J294" i="73"/>
  <c r="U294" i="73" s="1"/>
  <c r="I294" i="73"/>
  <c r="R293" i="73"/>
  <c r="Q293" i="73"/>
  <c r="N293" i="73"/>
  <c r="J293" i="73"/>
  <c r="U293" i="73" s="1"/>
  <c r="I293" i="73"/>
  <c r="R292" i="73"/>
  <c r="Q292" i="73"/>
  <c r="N292" i="73"/>
  <c r="J292" i="73"/>
  <c r="U292" i="73" s="1"/>
  <c r="I292" i="73"/>
  <c r="R291" i="73"/>
  <c r="Q291" i="73"/>
  <c r="N291" i="73"/>
  <c r="J291" i="73"/>
  <c r="U291" i="73" s="1"/>
  <c r="I291" i="73"/>
  <c r="R290" i="73"/>
  <c r="Q290" i="73"/>
  <c r="N290" i="73"/>
  <c r="J290" i="73"/>
  <c r="U290" i="73" s="1"/>
  <c r="I290" i="73"/>
  <c r="R289" i="73"/>
  <c r="Q289" i="73"/>
  <c r="N289" i="73"/>
  <c r="J289" i="73"/>
  <c r="U289" i="73" s="1"/>
  <c r="I289" i="73"/>
  <c r="R288" i="73"/>
  <c r="Q288" i="73"/>
  <c r="N288" i="73"/>
  <c r="J288" i="73"/>
  <c r="U288" i="73" s="1"/>
  <c r="I288" i="73"/>
  <c r="R287" i="73"/>
  <c r="Q287" i="73"/>
  <c r="N287" i="73"/>
  <c r="J287" i="73"/>
  <c r="U287" i="73" s="1"/>
  <c r="I287" i="73"/>
  <c r="R286" i="73"/>
  <c r="Q286" i="73"/>
  <c r="N286" i="73"/>
  <c r="J286" i="73"/>
  <c r="U286" i="73" s="1"/>
  <c r="I286" i="73"/>
  <c r="R285" i="73"/>
  <c r="Q285" i="73"/>
  <c r="N285" i="73"/>
  <c r="J285" i="73"/>
  <c r="U285" i="73" s="1"/>
  <c r="I285" i="73"/>
  <c r="R284" i="73"/>
  <c r="Q284" i="73"/>
  <c r="N284" i="73"/>
  <c r="J284" i="73"/>
  <c r="U284" i="73" s="1"/>
  <c r="I284" i="73"/>
  <c r="R283" i="73"/>
  <c r="Q283" i="73"/>
  <c r="N283" i="73"/>
  <c r="J283" i="73"/>
  <c r="U283" i="73" s="1"/>
  <c r="I283" i="73"/>
  <c r="R282" i="73"/>
  <c r="Q282" i="73"/>
  <c r="N282" i="73"/>
  <c r="J282" i="73"/>
  <c r="U282" i="73" s="1"/>
  <c r="I282" i="73"/>
  <c r="R281" i="73"/>
  <c r="Q281" i="73"/>
  <c r="N281" i="73"/>
  <c r="J281" i="73"/>
  <c r="U281" i="73" s="1"/>
  <c r="I281" i="73"/>
  <c r="R280" i="73"/>
  <c r="Q280" i="73"/>
  <c r="N280" i="73"/>
  <c r="J280" i="73"/>
  <c r="U280" i="73" s="1"/>
  <c r="I280" i="73"/>
  <c r="R279" i="73"/>
  <c r="Q279" i="73"/>
  <c r="N279" i="73"/>
  <c r="J279" i="73"/>
  <c r="U279" i="73" s="1"/>
  <c r="I279" i="73"/>
  <c r="R278" i="73"/>
  <c r="Q278" i="73"/>
  <c r="N278" i="73"/>
  <c r="J278" i="73"/>
  <c r="U278" i="73" s="1"/>
  <c r="I278" i="73"/>
  <c r="J277" i="73"/>
  <c r="U277" i="73" s="1"/>
  <c r="I277" i="73"/>
  <c r="J276" i="73"/>
  <c r="U276" i="73" s="1"/>
  <c r="I276" i="73"/>
  <c r="R275" i="73"/>
  <c r="Q275" i="73"/>
  <c r="N275" i="73"/>
  <c r="J275" i="73"/>
  <c r="U275" i="73" s="1"/>
  <c r="I275" i="73"/>
  <c r="R274" i="73"/>
  <c r="Q274" i="73"/>
  <c r="N274" i="73"/>
  <c r="J274" i="73"/>
  <c r="U274" i="73" s="1"/>
  <c r="I274" i="73"/>
  <c r="R273" i="73"/>
  <c r="Q273" i="73"/>
  <c r="N273" i="73"/>
  <c r="J273" i="73"/>
  <c r="U273" i="73" s="1"/>
  <c r="I273" i="73"/>
  <c r="R272" i="73"/>
  <c r="Q272" i="73"/>
  <c r="N272" i="73"/>
  <c r="J272" i="73"/>
  <c r="U272" i="73" s="1"/>
  <c r="I272" i="73"/>
  <c r="R271" i="73"/>
  <c r="Q271" i="73"/>
  <c r="N271" i="73"/>
  <c r="J271" i="73"/>
  <c r="U271" i="73" s="1"/>
  <c r="I271" i="73"/>
  <c r="R270" i="73"/>
  <c r="Q270" i="73"/>
  <c r="N270" i="73"/>
  <c r="J270" i="73"/>
  <c r="U270" i="73" s="1"/>
  <c r="I270" i="73"/>
  <c r="R269" i="73"/>
  <c r="Q269" i="73"/>
  <c r="N269" i="73"/>
  <c r="J269" i="73"/>
  <c r="U269" i="73" s="1"/>
  <c r="I269" i="73"/>
  <c r="R268" i="73"/>
  <c r="Q268" i="73"/>
  <c r="N268" i="73"/>
  <c r="J268" i="73"/>
  <c r="U268" i="73" s="1"/>
  <c r="I268" i="73"/>
  <c r="R267" i="73"/>
  <c r="Q267" i="73"/>
  <c r="N267" i="73"/>
  <c r="J267" i="73"/>
  <c r="U267" i="73" s="1"/>
  <c r="I267" i="73"/>
  <c r="R266" i="73"/>
  <c r="Q266" i="73"/>
  <c r="N266" i="73"/>
  <c r="J266" i="73"/>
  <c r="U266" i="73" s="1"/>
  <c r="I266" i="73"/>
  <c r="R265" i="73"/>
  <c r="Q265" i="73"/>
  <c r="N265" i="73"/>
  <c r="J265" i="73"/>
  <c r="U265" i="73" s="1"/>
  <c r="I265" i="73"/>
  <c r="R264" i="73"/>
  <c r="Q264" i="73"/>
  <c r="N264" i="73"/>
  <c r="J264" i="73"/>
  <c r="U264" i="73" s="1"/>
  <c r="I264" i="73"/>
  <c r="R263" i="73"/>
  <c r="Q263" i="73"/>
  <c r="N263" i="73"/>
  <c r="J263" i="73"/>
  <c r="U263" i="73" s="1"/>
  <c r="I263" i="73"/>
  <c r="R262" i="73"/>
  <c r="Q262" i="73"/>
  <c r="N262" i="73"/>
  <c r="J262" i="73"/>
  <c r="U262" i="73" s="1"/>
  <c r="I262" i="73"/>
  <c r="R261" i="73"/>
  <c r="Q261" i="73"/>
  <c r="N261" i="73"/>
  <c r="J261" i="73"/>
  <c r="U261" i="73" s="1"/>
  <c r="I261" i="73"/>
  <c r="R260" i="73"/>
  <c r="Q260" i="73"/>
  <c r="N260" i="73"/>
  <c r="J260" i="73"/>
  <c r="U260" i="73" s="1"/>
  <c r="I260" i="73"/>
  <c r="R259" i="73"/>
  <c r="Q259" i="73"/>
  <c r="N259" i="73"/>
  <c r="J259" i="73"/>
  <c r="U259" i="73" s="1"/>
  <c r="I259" i="73"/>
  <c r="R258" i="73"/>
  <c r="Q258" i="73"/>
  <c r="N258" i="73"/>
  <c r="J258" i="73"/>
  <c r="U258" i="73" s="1"/>
  <c r="I258" i="73"/>
  <c r="R257" i="73"/>
  <c r="Q257" i="73"/>
  <c r="N257" i="73"/>
  <c r="J257" i="73"/>
  <c r="U257" i="73" s="1"/>
  <c r="I257" i="73"/>
  <c r="R256" i="73"/>
  <c r="Q256" i="73"/>
  <c r="N256" i="73"/>
  <c r="J256" i="73"/>
  <c r="U256" i="73" s="1"/>
  <c r="I256" i="73"/>
  <c r="R255" i="73"/>
  <c r="Q255" i="73"/>
  <c r="N255" i="73"/>
  <c r="J255" i="73"/>
  <c r="U255" i="73" s="1"/>
  <c r="I255" i="73"/>
  <c r="R254" i="73"/>
  <c r="Q254" i="73"/>
  <c r="N254" i="73"/>
  <c r="J254" i="73"/>
  <c r="U254" i="73" s="1"/>
  <c r="I254" i="73"/>
  <c r="R253" i="73"/>
  <c r="Q253" i="73"/>
  <c r="N253" i="73"/>
  <c r="K253" i="73"/>
  <c r="J253" i="73"/>
  <c r="U253" i="73" s="1"/>
  <c r="I253" i="73"/>
  <c r="J252" i="73"/>
  <c r="U252" i="73" s="1"/>
  <c r="I252" i="73"/>
  <c r="J251" i="73"/>
  <c r="U251" i="73" s="1"/>
  <c r="I251" i="73"/>
  <c r="J250" i="73"/>
  <c r="U250" i="73" s="1"/>
  <c r="I250" i="73"/>
  <c r="J249" i="73"/>
  <c r="U249" i="73" s="1"/>
  <c r="I249" i="73"/>
  <c r="J248" i="73"/>
  <c r="U248" i="73" s="1"/>
  <c r="I248" i="73"/>
  <c r="J247" i="73"/>
  <c r="U247" i="73" s="1"/>
  <c r="I247" i="73"/>
  <c r="J246" i="73"/>
  <c r="U246" i="73" s="1"/>
  <c r="I246" i="73"/>
  <c r="J245" i="73"/>
  <c r="U245" i="73" s="1"/>
  <c r="I245" i="73"/>
  <c r="J244" i="73"/>
  <c r="U244" i="73" s="1"/>
  <c r="I244" i="73"/>
  <c r="J243" i="73"/>
  <c r="U243" i="73" s="1"/>
  <c r="I243" i="73"/>
  <c r="J242" i="73"/>
  <c r="U242" i="73" s="1"/>
  <c r="I242" i="73"/>
  <c r="J241" i="73"/>
  <c r="U241" i="73" s="1"/>
  <c r="I241" i="73"/>
  <c r="J240" i="73"/>
  <c r="U240" i="73" s="1"/>
  <c r="I240" i="73"/>
  <c r="J239" i="73"/>
  <c r="U239" i="73" s="1"/>
  <c r="I239" i="73"/>
  <c r="J238" i="73"/>
  <c r="U238" i="73" s="1"/>
  <c r="I238" i="73"/>
  <c r="J237" i="73"/>
  <c r="U237" i="73" s="1"/>
  <c r="I237" i="73"/>
  <c r="J236" i="73"/>
  <c r="U236" i="73" s="1"/>
  <c r="I236" i="73"/>
  <c r="J235" i="73"/>
  <c r="U235" i="73" s="1"/>
  <c r="I235" i="73"/>
  <c r="J234" i="73"/>
  <c r="U234" i="73" s="1"/>
  <c r="I234" i="73"/>
  <c r="J233" i="73"/>
  <c r="U233" i="73" s="1"/>
  <c r="I233" i="73"/>
  <c r="J232" i="73"/>
  <c r="U232" i="73" s="1"/>
  <c r="I232" i="73"/>
  <c r="J231" i="73"/>
  <c r="U231" i="73" s="1"/>
  <c r="I231" i="73"/>
  <c r="J230" i="73"/>
  <c r="U230" i="73" s="1"/>
  <c r="I230" i="73"/>
  <c r="J229" i="73"/>
  <c r="U229" i="73" s="1"/>
  <c r="I229" i="73"/>
  <c r="J228" i="73"/>
  <c r="U228" i="73" s="1"/>
  <c r="I228" i="73"/>
  <c r="J227" i="73"/>
  <c r="U227" i="73" s="1"/>
  <c r="I227" i="73"/>
  <c r="J226" i="73"/>
  <c r="U226" i="73" s="1"/>
  <c r="I226" i="73"/>
  <c r="R225" i="73"/>
  <c r="Q225" i="73"/>
  <c r="N225" i="73"/>
  <c r="J225" i="73"/>
  <c r="U225" i="73" s="1"/>
  <c r="I225" i="73"/>
  <c r="R224" i="73"/>
  <c r="Q224" i="73"/>
  <c r="N224" i="73"/>
  <c r="J224" i="73"/>
  <c r="U224" i="73" s="1"/>
  <c r="I224" i="73"/>
  <c r="R223" i="73"/>
  <c r="Q223" i="73"/>
  <c r="N223" i="73"/>
  <c r="J223" i="73"/>
  <c r="U223" i="73" s="1"/>
  <c r="I223" i="73"/>
  <c r="R222" i="73"/>
  <c r="Q222" i="73"/>
  <c r="N222" i="73"/>
  <c r="J222" i="73"/>
  <c r="U222" i="73" s="1"/>
  <c r="I222" i="73"/>
  <c r="R221" i="73"/>
  <c r="Q221" i="73"/>
  <c r="N221" i="73"/>
  <c r="J221" i="73"/>
  <c r="U221" i="73" s="1"/>
  <c r="I221" i="73"/>
  <c r="R220" i="73"/>
  <c r="Q220" i="73"/>
  <c r="N220" i="73"/>
  <c r="J220" i="73"/>
  <c r="U220" i="73" s="1"/>
  <c r="I220" i="73"/>
  <c r="R219" i="73"/>
  <c r="Q219" i="73"/>
  <c r="N219" i="73"/>
  <c r="J219" i="73"/>
  <c r="U219" i="73" s="1"/>
  <c r="I219" i="73"/>
  <c r="R218" i="73"/>
  <c r="Q218" i="73"/>
  <c r="N218" i="73"/>
  <c r="J218" i="73"/>
  <c r="U218" i="73" s="1"/>
  <c r="I218" i="73"/>
  <c r="R217" i="73"/>
  <c r="Q217" i="73"/>
  <c r="N217" i="73"/>
  <c r="J217" i="73"/>
  <c r="U217" i="73" s="1"/>
  <c r="I217" i="73"/>
  <c r="R216" i="73"/>
  <c r="Q216" i="73"/>
  <c r="N216" i="73"/>
  <c r="J216" i="73"/>
  <c r="U216" i="73" s="1"/>
  <c r="I216" i="73"/>
  <c r="R215" i="73"/>
  <c r="Q215" i="73"/>
  <c r="N215" i="73"/>
  <c r="J215" i="73"/>
  <c r="U215" i="73" s="1"/>
  <c r="I215" i="73"/>
  <c r="R214" i="73"/>
  <c r="Q214" i="73"/>
  <c r="N214" i="73"/>
  <c r="J214" i="73"/>
  <c r="U214" i="73" s="1"/>
  <c r="I214" i="73"/>
  <c r="R213" i="73"/>
  <c r="Q213" i="73"/>
  <c r="N213" i="73"/>
  <c r="J213" i="73"/>
  <c r="U213" i="73" s="1"/>
  <c r="I213" i="73"/>
  <c r="R212" i="73"/>
  <c r="Q212" i="73"/>
  <c r="N212" i="73"/>
  <c r="J212" i="73"/>
  <c r="U212" i="73" s="1"/>
  <c r="I212" i="73"/>
  <c r="R211" i="73"/>
  <c r="Q211" i="73"/>
  <c r="N211" i="73"/>
  <c r="J211" i="73"/>
  <c r="U211" i="73" s="1"/>
  <c r="I211" i="73"/>
  <c r="R210" i="73"/>
  <c r="Q210" i="73"/>
  <c r="N210" i="73"/>
  <c r="J210" i="73"/>
  <c r="U210" i="73" s="1"/>
  <c r="I210" i="73"/>
  <c r="R209" i="73"/>
  <c r="Q209" i="73"/>
  <c r="N209" i="73"/>
  <c r="J209" i="73"/>
  <c r="U209" i="73" s="1"/>
  <c r="I209" i="73"/>
  <c r="R208" i="73"/>
  <c r="Q208" i="73"/>
  <c r="N208" i="73"/>
  <c r="J208" i="73"/>
  <c r="U208" i="73" s="1"/>
  <c r="I208" i="73"/>
  <c r="R207" i="73"/>
  <c r="Q207" i="73"/>
  <c r="N207" i="73"/>
  <c r="J207" i="73"/>
  <c r="U207" i="73" s="1"/>
  <c r="I207" i="73"/>
  <c r="R206" i="73"/>
  <c r="Q206" i="73"/>
  <c r="N206" i="73"/>
  <c r="J206" i="73"/>
  <c r="U206" i="73" s="1"/>
  <c r="I206" i="73"/>
  <c r="R205" i="73"/>
  <c r="Q205" i="73"/>
  <c r="N205" i="73"/>
  <c r="J205" i="73"/>
  <c r="U205" i="73" s="1"/>
  <c r="I205" i="73"/>
  <c r="R204" i="73"/>
  <c r="Q204" i="73"/>
  <c r="N204" i="73"/>
  <c r="J204" i="73"/>
  <c r="U204" i="73" s="1"/>
  <c r="I204" i="73"/>
  <c r="R203" i="73"/>
  <c r="Q203" i="73"/>
  <c r="N203" i="73"/>
  <c r="J203" i="73"/>
  <c r="U203" i="73" s="1"/>
  <c r="I203" i="73"/>
  <c r="J202" i="73"/>
  <c r="U202" i="73" s="1"/>
  <c r="I202" i="73"/>
  <c r="J201" i="73"/>
  <c r="U201" i="73" s="1"/>
  <c r="I201" i="73"/>
  <c r="R200" i="73"/>
  <c r="Q200" i="73"/>
  <c r="N200" i="73"/>
  <c r="J200" i="73"/>
  <c r="U200" i="73" s="1"/>
  <c r="I200" i="73"/>
  <c r="R199" i="73"/>
  <c r="Q199" i="73"/>
  <c r="N199" i="73"/>
  <c r="J199" i="73"/>
  <c r="U199" i="73" s="1"/>
  <c r="I199" i="73"/>
  <c r="R198" i="73"/>
  <c r="Q198" i="73"/>
  <c r="N198" i="73"/>
  <c r="J198" i="73"/>
  <c r="U198" i="73" s="1"/>
  <c r="I198" i="73"/>
  <c r="R197" i="73"/>
  <c r="Q197" i="73"/>
  <c r="N197" i="73"/>
  <c r="J197" i="73"/>
  <c r="U197" i="73" s="1"/>
  <c r="I197" i="73"/>
  <c r="R196" i="73"/>
  <c r="Q196" i="73"/>
  <c r="N196" i="73"/>
  <c r="J196" i="73"/>
  <c r="U196" i="73" s="1"/>
  <c r="I196" i="73"/>
  <c r="R195" i="73"/>
  <c r="Q195" i="73"/>
  <c r="N195" i="73"/>
  <c r="J195" i="73"/>
  <c r="U195" i="73" s="1"/>
  <c r="I195" i="73"/>
  <c r="R194" i="73"/>
  <c r="Q194" i="73"/>
  <c r="N194" i="73"/>
  <c r="J194" i="73"/>
  <c r="U194" i="73" s="1"/>
  <c r="I194" i="73"/>
  <c r="R193" i="73"/>
  <c r="Q193" i="73"/>
  <c r="N193" i="73"/>
  <c r="J193" i="73"/>
  <c r="U193" i="73" s="1"/>
  <c r="I193" i="73"/>
  <c r="R192" i="73"/>
  <c r="Q192" i="73"/>
  <c r="N192" i="73"/>
  <c r="J192" i="73"/>
  <c r="U192" i="73" s="1"/>
  <c r="I192" i="73"/>
  <c r="R191" i="73"/>
  <c r="Q191" i="73"/>
  <c r="N191" i="73"/>
  <c r="J191" i="73"/>
  <c r="U191" i="73" s="1"/>
  <c r="I191" i="73"/>
  <c r="R190" i="73"/>
  <c r="Q190" i="73"/>
  <c r="N190" i="73"/>
  <c r="J190" i="73"/>
  <c r="U190" i="73" s="1"/>
  <c r="I190" i="73"/>
  <c r="R189" i="73"/>
  <c r="Q189" i="73"/>
  <c r="N189" i="73"/>
  <c r="J189" i="73"/>
  <c r="U189" i="73" s="1"/>
  <c r="I189" i="73"/>
  <c r="R188" i="73"/>
  <c r="Q188" i="73"/>
  <c r="N188" i="73"/>
  <c r="J188" i="73"/>
  <c r="U188" i="73" s="1"/>
  <c r="I188" i="73"/>
  <c r="R187" i="73"/>
  <c r="Q187" i="73"/>
  <c r="N187" i="73"/>
  <c r="J187" i="73"/>
  <c r="U187" i="73" s="1"/>
  <c r="I187" i="73"/>
  <c r="R186" i="73"/>
  <c r="Q186" i="73"/>
  <c r="N186" i="73"/>
  <c r="J186" i="73"/>
  <c r="U186" i="73" s="1"/>
  <c r="I186" i="73"/>
  <c r="R185" i="73"/>
  <c r="Q185" i="73"/>
  <c r="N185" i="73"/>
  <c r="J185" i="73"/>
  <c r="U185" i="73" s="1"/>
  <c r="I185" i="73"/>
  <c r="R184" i="73"/>
  <c r="Q184" i="73"/>
  <c r="N184" i="73"/>
  <c r="J184" i="73"/>
  <c r="U184" i="73" s="1"/>
  <c r="I184" i="73"/>
  <c r="R183" i="73"/>
  <c r="Q183" i="73"/>
  <c r="N183" i="73"/>
  <c r="J183" i="73"/>
  <c r="U183" i="73" s="1"/>
  <c r="I183" i="73"/>
  <c r="R182" i="73"/>
  <c r="Q182" i="73"/>
  <c r="N182" i="73"/>
  <c r="J182" i="73"/>
  <c r="U182" i="73" s="1"/>
  <c r="I182" i="73"/>
  <c r="R181" i="73"/>
  <c r="Q181" i="73"/>
  <c r="N181" i="73"/>
  <c r="J181" i="73"/>
  <c r="U181" i="73" s="1"/>
  <c r="I181" i="73"/>
  <c r="R180" i="73"/>
  <c r="Q180" i="73"/>
  <c r="N180" i="73"/>
  <c r="J180" i="73"/>
  <c r="U180" i="73" s="1"/>
  <c r="I180" i="73"/>
  <c r="R179" i="73"/>
  <c r="Q179" i="73"/>
  <c r="N179" i="73"/>
  <c r="J179" i="73"/>
  <c r="U179" i="73" s="1"/>
  <c r="I179" i="73"/>
  <c r="R178" i="73"/>
  <c r="Q178" i="73"/>
  <c r="N178" i="73"/>
  <c r="K178" i="73"/>
  <c r="J178" i="73"/>
  <c r="U178" i="73" s="1"/>
  <c r="I178" i="73"/>
  <c r="J177" i="73"/>
  <c r="U177" i="73" s="1"/>
  <c r="I177" i="73"/>
  <c r="J176" i="73"/>
  <c r="U176" i="73" s="1"/>
  <c r="I176" i="73"/>
  <c r="J175" i="73"/>
  <c r="U175" i="73" s="1"/>
  <c r="I175" i="73"/>
  <c r="J174" i="73"/>
  <c r="U174" i="73" s="1"/>
  <c r="I174" i="73"/>
  <c r="J173" i="73"/>
  <c r="U173" i="73" s="1"/>
  <c r="I173" i="73"/>
  <c r="J172" i="73"/>
  <c r="U172" i="73" s="1"/>
  <c r="I172" i="73"/>
  <c r="J171" i="73"/>
  <c r="U171" i="73" s="1"/>
  <c r="I171" i="73"/>
  <c r="J170" i="73"/>
  <c r="U170" i="73" s="1"/>
  <c r="I170" i="73"/>
  <c r="J169" i="73"/>
  <c r="U169" i="73" s="1"/>
  <c r="I169" i="73"/>
  <c r="J168" i="73"/>
  <c r="U168" i="73" s="1"/>
  <c r="I168" i="73"/>
  <c r="J167" i="73"/>
  <c r="U167" i="73" s="1"/>
  <c r="I167" i="73"/>
  <c r="J166" i="73"/>
  <c r="U166" i="73" s="1"/>
  <c r="I166" i="73"/>
  <c r="J165" i="73"/>
  <c r="U165" i="73" s="1"/>
  <c r="I165" i="73"/>
  <c r="J164" i="73"/>
  <c r="U164" i="73" s="1"/>
  <c r="I164" i="73"/>
  <c r="J163" i="73"/>
  <c r="U163" i="73" s="1"/>
  <c r="I163" i="73"/>
  <c r="J162" i="73"/>
  <c r="U162" i="73" s="1"/>
  <c r="I162" i="73"/>
  <c r="J161" i="73"/>
  <c r="U161" i="73" s="1"/>
  <c r="I161" i="73"/>
  <c r="J160" i="73"/>
  <c r="U160" i="73" s="1"/>
  <c r="I160" i="73"/>
  <c r="J159" i="73"/>
  <c r="U159" i="73" s="1"/>
  <c r="I159" i="73"/>
  <c r="J158" i="73"/>
  <c r="U158" i="73" s="1"/>
  <c r="I158" i="73"/>
  <c r="J157" i="73"/>
  <c r="U157" i="73" s="1"/>
  <c r="I157" i="73"/>
  <c r="J156" i="73"/>
  <c r="U156" i="73" s="1"/>
  <c r="I156" i="73"/>
  <c r="J155" i="73"/>
  <c r="U155" i="73" s="1"/>
  <c r="I155" i="73"/>
  <c r="J154" i="73"/>
  <c r="U154" i="73" s="1"/>
  <c r="I154" i="73"/>
  <c r="J153" i="73"/>
  <c r="U153" i="73" s="1"/>
  <c r="I153" i="73"/>
  <c r="J152" i="73"/>
  <c r="U152" i="73" s="1"/>
  <c r="I152" i="73"/>
  <c r="J151" i="73"/>
  <c r="U151" i="73" s="1"/>
  <c r="I151" i="73"/>
  <c r="R150" i="73"/>
  <c r="Q150" i="73"/>
  <c r="N150" i="73"/>
  <c r="J150" i="73"/>
  <c r="U150" i="73" s="1"/>
  <c r="I150" i="73"/>
  <c r="R149" i="73"/>
  <c r="Q149" i="73"/>
  <c r="N149" i="73"/>
  <c r="J149" i="73"/>
  <c r="U149" i="73" s="1"/>
  <c r="I149" i="73"/>
  <c r="R148" i="73"/>
  <c r="Q148" i="73"/>
  <c r="N148" i="73"/>
  <c r="J148" i="73"/>
  <c r="U148" i="73" s="1"/>
  <c r="I148" i="73"/>
  <c r="R147" i="73"/>
  <c r="Q147" i="73"/>
  <c r="N147" i="73"/>
  <c r="J147" i="73"/>
  <c r="U147" i="73" s="1"/>
  <c r="I147" i="73"/>
  <c r="R146" i="73"/>
  <c r="Q146" i="73"/>
  <c r="N146" i="73"/>
  <c r="J146" i="73"/>
  <c r="U146" i="73" s="1"/>
  <c r="I146" i="73"/>
  <c r="R145" i="73"/>
  <c r="Q145" i="73"/>
  <c r="N145" i="73"/>
  <c r="J145" i="73"/>
  <c r="U145" i="73" s="1"/>
  <c r="I145" i="73"/>
  <c r="R144" i="73"/>
  <c r="Q144" i="73"/>
  <c r="N144" i="73"/>
  <c r="J144" i="73"/>
  <c r="U144" i="73" s="1"/>
  <c r="I144" i="73"/>
  <c r="R143" i="73"/>
  <c r="Q143" i="73"/>
  <c r="N143" i="73"/>
  <c r="J143" i="73"/>
  <c r="U143" i="73" s="1"/>
  <c r="I143" i="73"/>
  <c r="R142" i="73"/>
  <c r="Q142" i="73"/>
  <c r="N142" i="73"/>
  <c r="J142" i="73"/>
  <c r="U142" i="73" s="1"/>
  <c r="I142" i="73"/>
  <c r="R141" i="73"/>
  <c r="Q141" i="73"/>
  <c r="N141" i="73"/>
  <c r="J141" i="73"/>
  <c r="U141" i="73" s="1"/>
  <c r="I141" i="73"/>
  <c r="R140" i="73"/>
  <c r="Q140" i="73"/>
  <c r="N140" i="73"/>
  <c r="J140" i="73"/>
  <c r="U140" i="73" s="1"/>
  <c r="I140" i="73"/>
  <c r="R139" i="73"/>
  <c r="Q139" i="73"/>
  <c r="N139" i="73"/>
  <c r="J139" i="73"/>
  <c r="U139" i="73" s="1"/>
  <c r="I139" i="73"/>
  <c r="R138" i="73"/>
  <c r="Q138" i="73"/>
  <c r="N138" i="73"/>
  <c r="J138" i="73"/>
  <c r="U138" i="73" s="1"/>
  <c r="I138" i="73"/>
  <c r="R137" i="73"/>
  <c r="Q137" i="73"/>
  <c r="N137" i="73"/>
  <c r="J137" i="73"/>
  <c r="U137" i="73" s="1"/>
  <c r="I137" i="73"/>
  <c r="R136" i="73"/>
  <c r="Q136" i="73"/>
  <c r="N136" i="73"/>
  <c r="J136" i="73"/>
  <c r="U136" i="73" s="1"/>
  <c r="I136" i="73"/>
  <c r="R135" i="73"/>
  <c r="Q135" i="73"/>
  <c r="N135" i="73"/>
  <c r="J135" i="73"/>
  <c r="U135" i="73" s="1"/>
  <c r="I135" i="73"/>
  <c r="R134" i="73"/>
  <c r="Q134" i="73"/>
  <c r="N134" i="73"/>
  <c r="J134" i="73"/>
  <c r="U134" i="73" s="1"/>
  <c r="I134" i="73"/>
  <c r="R133" i="73"/>
  <c r="Q133" i="73"/>
  <c r="N133" i="73"/>
  <c r="J133" i="73"/>
  <c r="U133" i="73" s="1"/>
  <c r="I133" i="73"/>
  <c r="R132" i="73"/>
  <c r="Q132" i="73"/>
  <c r="N132" i="73"/>
  <c r="J132" i="73"/>
  <c r="U132" i="73" s="1"/>
  <c r="I132" i="73"/>
  <c r="R131" i="73"/>
  <c r="Q131" i="73"/>
  <c r="N131" i="73"/>
  <c r="J131" i="73"/>
  <c r="U131" i="73" s="1"/>
  <c r="I131" i="73"/>
  <c r="R130" i="73"/>
  <c r="Q130" i="73"/>
  <c r="N130" i="73"/>
  <c r="J130" i="73"/>
  <c r="U130" i="73" s="1"/>
  <c r="I130" i="73"/>
  <c r="R129" i="73"/>
  <c r="Q129" i="73"/>
  <c r="N129" i="73"/>
  <c r="J129" i="73"/>
  <c r="U129" i="73" s="1"/>
  <c r="I129" i="73"/>
  <c r="R128" i="73"/>
  <c r="Q128" i="73"/>
  <c r="N128" i="73"/>
  <c r="J128" i="73"/>
  <c r="U128" i="73" s="1"/>
  <c r="I128" i="73"/>
  <c r="J127" i="73"/>
  <c r="U127" i="73" s="1"/>
  <c r="I127" i="73"/>
  <c r="J126" i="73"/>
  <c r="U126" i="73" s="1"/>
  <c r="I126" i="73"/>
  <c r="R125" i="73"/>
  <c r="Q125" i="73"/>
  <c r="N125" i="73"/>
  <c r="J125" i="73"/>
  <c r="U125" i="73" s="1"/>
  <c r="I125" i="73"/>
  <c r="R124" i="73"/>
  <c r="Q124" i="73"/>
  <c r="N124" i="73"/>
  <c r="J124" i="73"/>
  <c r="U124" i="73" s="1"/>
  <c r="I124" i="73"/>
  <c r="R123" i="73"/>
  <c r="Q123" i="73"/>
  <c r="N123" i="73"/>
  <c r="J123" i="73"/>
  <c r="U123" i="73" s="1"/>
  <c r="I123" i="73"/>
  <c r="R122" i="73"/>
  <c r="Q122" i="73"/>
  <c r="N122" i="73"/>
  <c r="J122" i="73"/>
  <c r="U122" i="73" s="1"/>
  <c r="I122" i="73"/>
  <c r="R121" i="73"/>
  <c r="Q121" i="73"/>
  <c r="N121" i="73"/>
  <c r="J121" i="73"/>
  <c r="U121" i="73" s="1"/>
  <c r="I121" i="73"/>
  <c r="R120" i="73"/>
  <c r="Q120" i="73"/>
  <c r="N120" i="73"/>
  <c r="J120" i="73"/>
  <c r="U120" i="73" s="1"/>
  <c r="I120" i="73"/>
  <c r="R119" i="73"/>
  <c r="Q119" i="73"/>
  <c r="N119" i="73"/>
  <c r="J119" i="73"/>
  <c r="U119" i="73" s="1"/>
  <c r="I119" i="73"/>
  <c r="R118" i="73"/>
  <c r="Q118" i="73"/>
  <c r="N118" i="73"/>
  <c r="J118" i="73"/>
  <c r="U118" i="73" s="1"/>
  <c r="I118" i="73"/>
  <c r="R117" i="73"/>
  <c r="Q117" i="73"/>
  <c r="N117" i="73"/>
  <c r="J117" i="73"/>
  <c r="U117" i="73" s="1"/>
  <c r="I117" i="73"/>
  <c r="R116" i="73"/>
  <c r="Q116" i="73"/>
  <c r="N116" i="73"/>
  <c r="J116" i="73"/>
  <c r="U116" i="73" s="1"/>
  <c r="I116" i="73"/>
  <c r="R115" i="73"/>
  <c r="Q115" i="73"/>
  <c r="N115" i="73"/>
  <c r="J115" i="73"/>
  <c r="U115" i="73" s="1"/>
  <c r="I115" i="73"/>
  <c r="R114" i="73"/>
  <c r="Q114" i="73"/>
  <c r="N114" i="73"/>
  <c r="J114" i="73"/>
  <c r="U114" i="73" s="1"/>
  <c r="I114" i="73"/>
  <c r="R113" i="73"/>
  <c r="Q113" i="73"/>
  <c r="N113" i="73"/>
  <c r="J113" i="73"/>
  <c r="U113" i="73" s="1"/>
  <c r="I113" i="73"/>
  <c r="R112" i="73"/>
  <c r="Q112" i="73"/>
  <c r="N112" i="73"/>
  <c r="J112" i="73"/>
  <c r="U112" i="73" s="1"/>
  <c r="I112" i="73"/>
  <c r="R111" i="73"/>
  <c r="Q111" i="73"/>
  <c r="N111" i="73"/>
  <c r="J111" i="73"/>
  <c r="U111" i="73" s="1"/>
  <c r="I111" i="73"/>
  <c r="R110" i="73"/>
  <c r="Q110" i="73"/>
  <c r="N110" i="73"/>
  <c r="J110" i="73"/>
  <c r="U110" i="73" s="1"/>
  <c r="I110" i="73"/>
  <c r="R109" i="73"/>
  <c r="Q109" i="73"/>
  <c r="N109" i="73"/>
  <c r="J109" i="73"/>
  <c r="U109" i="73" s="1"/>
  <c r="I109" i="73"/>
  <c r="R108" i="73"/>
  <c r="Q108" i="73"/>
  <c r="N108" i="73"/>
  <c r="J108" i="73"/>
  <c r="U108" i="73" s="1"/>
  <c r="I108" i="73"/>
  <c r="R107" i="73"/>
  <c r="Q107" i="73"/>
  <c r="N107" i="73"/>
  <c r="J107" i="73"/>
  <c r="U107" i="73" s="1"/>
  <c r="I107" i="73"/>
  <c r="R106" i="73"/>
  <c r="Q106" i="73"/>
  <c r="N106" i="73"/>
  <c r="J106" i="73"/>
  <c r="U106" i="73" s="1"/>
  <c r="I106" i="73"/>
  <c r="R105" i="73"/>
  <c r="Q105" i="73"/>
  <c r="N105" i="73"/>
  <c r="J105" i="73"/>
  <c r="U105" i="73" s="1"/>
  <c r="I105" i="73"/>
  <c r="R104" i="73"/>
  <c r="Q104" i="73"/>
  <c r="N104" i="73"/>
  <c r="J104" i="73"/>
  <c r="U104" i="73" s="1"/>
  <c r="I104" i="73"/>
  <c r="R103" i="73"/>
  <c r="Q103" i="73"/>
  <c r="N103" i="73"/>
  <c r="K103" i="73"/>
  <c r="J103" i="73"/>
  <c r="U103" i="73" s="1"/>
  <c r="I103" i="73"/>
  <c r="J102" i="73"/>
  <c r="U102" i="73" s="1"/>
  <c r="I102" i="73"/>
  <c r="J101" i="73"/>
  <c r="U101" i="73" s="1"/>
  <c r="I101" i="73"/>
  <c r="J100" i="73"/>
  <c r="U100" i="73" s="1"/>
  <c r="I100" i="73"/>
  <c r="J99" i="73"/>
  <c r="U99" i="73" s="1"/>
  <c r="I99" i="73"/>
  <c r="J98" i="73"/>
  <c r="U98" i="73" s="1"/>
  <c r="I98" i="73"/>
  <c r="J97" i="73"/>
  <c r="U97" i="73" s="1"/>
  <c r="I97" i="73"/>
  <c r="J96" i="73"/>
  <c r="U96" i="73" s="1"/>
  <c r="I96" i="73"/>
  <c r="J95" i="73"/>
  <c r="U95" i="73" s="1"/>
  <c r="I95" i="73"/>
  <c r="J94" i="73"/>
  <c r="U94" i="73" s="1"/>
  <c r="I94" i="73"/>
  <c r="J93" i="73"/>
  <c r="U93" i="73" s="1"/>
  <c r="I93" i="73"/>
  <c r="J92" i="73"/>
  <c r="U92" i="73" s="1"/>
  <c r="I92" i="73"/>
  <c r="J91" i="73"/>
  <c r="U91" i="73" s="1"/>
  <c r="I91" i="73"/>
  <c r="J90" i="73"/>
  <c r="U90" i="73" s="1"/>
  <c r="I90" i="73"/>
  <c r="J89" i="73"/>
  <c r="U89" i="73" s="1"/>
  <c r="I89" i="73"/>
  <c r="J88" i="73"/>
  <c r="U88" i="73" s="1"/>
  <c r="I88" i="73"/>
  <c r="J87" i="73"/>
  <c r="U87" i="73" s="1"/>
  <c r="I87" i="73"/>
  <c r="J86" i="73"/>
  <c r="U86" i="73" s="1"/>
  <c r="I86" i="73"/>
  <c r="J85" i="73"/>
  <c r="U85" i="73" s="1"/>
  <c r="I85" i="73"/>
  <c r="J84" i="73"/>
  <c r="U84" i="73" s="1"/>
  <c r="I84" i="73"/>
  <c r="J83" i="73"/>
  <c r="U83" i="73" s="1"/>
  <c r="I83" i="73"/>
  <c r="J82" i="73"/>
  <c r="U82" i="73" s="1"/>
  <c r="I82" i="73"/>
  <c r="J81" i="73"/>
  <c r="U81" i="73" s="1"/>
  <c r="I81" i="73"/>
  <c r="J80" i="73"/>
  <c r="U80" i="73" s="1"/>
  <c r="I80" i="73"/>
  <c r="J79" i="73"/>
  <c r="U79" i="73" s="1"/>
  <c r="I79" i="73"/>
  <c r="J78" i="73"/>
  <c r="U78" i="73" s="1"/>
  <c r="I78" i="73"/>
  <c r="J77" i="73"/>
  <c r="U77" i="73" s="1"/>
  <c r="I77" i="73"/>
  <c r="J76" i="73"/>
  <c r="U76" i="73" s="1"/>
  <c r="I76" i="73"/>
  <c r="R75" i="73"/>
  <c r="Q75" i="73"/>
  <c r="N75" i="73"/>
  <c r="J75" i="73"/>
  <c r="U75" i="73" s="1"/>
  <c r="I75" i="73"/>
  <c r="R74" i="73"/>
  <c r="Q74" i="73"/>
  <c r="N74" i="73"/>
  <c r="J74" i="73"/>
  <c r="U74" i="73" s="1"/>
  <c r="I74" i="73"/>
  <c r="R73" i="73"/>
  <c r="Q73" i="73"/>
  <c r="N73" i="73"/>
  <c r="J73" i="73"/>
  <c r="U73" i="73" s="1"/>
  <c r="I73" i="73"/>
  <c r="R72" i="73"/>
  <c r="Q72" i="73"/>
  <c r="N72" i="73"/>
  <c r="J72" i="73"/>
  <c r="U72" i="73" s="1"/>
  <c r="I72" i="73"/>
  <c r="R71" i="73"/>
  <c r="Q71" i="73"/>
  <c r="N71" i="73"/>
  <c r="J71" i="73"/>
  <c r="U71" i="73" s="1"/>
  <c r="I71" i="73"/>
  <c r="R70" i="73"/>
  <c r="Q70" i="73"/>
  <c r="N70" i="73"/>
  <c r="J70" i="73"/>
  <c r="U70" i="73" s="1"/>
  <c r="I70" i="73"/>
  <c r="R69" i="73"/>
  <c r="Q69" i="73"/>
  <c r="N69" i="73"/>
  <c r="J69" i="73"/>
  <c r="U69" i="73" s="1"/>
  <c r="I69" i="73"/>
  <c r="R68" i="73"/>
  <c r="Q68" i="73"/>
  <c r="N68" i="73"/>
  <c r="J68" i="73"/>
  <c r="U68" i="73" s="1"/>
  <c r="I68" i="73"/>
  <c r="R67" i="73"/>
  <c r="Q67" i="73"/>
  <c r="N67" i="73"/>
  <c r="J67" i="73"/>
  <c r="U67" i="73" s="1"/>
  <c r="I67" i="73"/>
  <c r="R66" i="73"/>
  <c r="Q66" i="73"/>
  <c r="N66" i="73"/>
  <c r="J66" i="73"/>
  <c r="U66" i="73" s="1"/>
  <c r="I66" i="73"/>
  <c r="R65" i="73"/>
  <c r="Q65" i="73"/>
  <c r="N65" i="73"/>
  <c r="J65" i="73"/>
  <c r="U65" i="73" s="1"/>
  <c r="I65" i="73"/>
  <c r="R64" i="73"/>
  <c r="Q64" i="73"/>
  <c r="N64" i="73"/>
  <c r="J64" i="73"/>
  <c r="U64" i="73" s="1"/>
  <c r="I64" i="73"/>
  <c r="R63" i="73"/>
  <c r="Q63" i="73"/>
  <c r="N63" i="73"/>
  <c r="J63" i="73"/>
  <c r="U63" i="73" s="1"/>
  <c r="I63" i="73"/>
  <c r="R62" i="73"/>
  <c r="Q62" i="73"/>
  <c r="N62" i="73"/>
  <c r="J62" i="73"/>
  <c r="U62" i="73" s="1"/>
  <c r="I62" i="73"/>
  <c r="R61" i="73"/>
  <c r="Q61" i="73"/>
  <c r="N61" i="73"/>
  <c r="J61" i="73"/>
  <c r="U61" i="73" s="1"/>
  <c r="I61" i="73"/>
  <c r="R60" i="73"/>
  <c r="Q60" i="73"/>
  <c r="N60" i="73"/>
  <c r="J60" i="73"/>
  <c r="U60" i="73" s="1"/>
  <c r="I60" i="73"/>
  <c r="R59" i="73"/>
  <c r="Q59" i="73"/>
  <c r="N59" i="73"/>
  <c r="J59" i="73"/>
  <c r="U59" i="73" s="1"/>
  <c r="I59" i="73"/>
  <c r="R58" i="73"/>
  <c r="Q58" i="73"/>
  <c r="N58" i="73"/>
  <c r="J58" i="73"/>
  <c r="U58" i="73" s="1"/>
  <c r="I58" i="73"/>
  <c r="R57" i="73"/>
  <c r="Q57" i="73"/>
  <c r="N57" i="73"/>
  <c r="J57" i="73"/>
  <c r="U57" i="73" s="1"/>
  <c r="I57" i="73"/>
  <c r="R56" i="73"/>
  <c r="Q56" i="73"/>
  <c r="N56" i="73"/>
  <c r="J56" i="73"/>
  <c r="U56" i="73" s="1"/>
  <c r="I56" i="73"/>
  <c r="R55" i="73"/>
  <c r="Q55" i="73"/>
  <c r="N55" i="73"/>
  <c r="J55" i="73"/>
  <c r="U55" i="73" s="1"/>
  <c r="I55" i="73"/>
  <c r="R54" i="73"/>
  <c r="Q54" i="73"/>
  <c r="N54" i="73"/>
  <c r="J54" i="73"/>
  <c r="U54" i="73" s="1"/>
  <c r="I54" i="73"/>
  <c r="R53" i="73"/>
  <c r="Q53" i="73"/>
  <c r="N53" i="73"/>
  <c r="J53" i="73"/>
  <c r="U53" i="73" s="1"/>
  <c r="I53" i="73"/>
  <c r="J52" i="73"/>
  <c r="U52" i="73" s="1"/>
  <c r="I52" i="73"/>
  <c r="J51" i="73"/>
  <c r="U51" i="73" s="1"/>
  <c r="I51" i="73"/>
  <c r="R50" i="73"/>
  <c r="Q50" i="73"/>
  <c r="N50" i="73"/>
  <c r="J50" i="73"/>
  <c r="U50" i="73" s="1"/>
  <c r="I50" i="73"/>
  <c r="R49" i="73"/>
  <c r="Q49" i="73"/>
  <c r="N49" i="73"/>
  <c r="J49" i="73"/>
  <c r="U49" i="73" s="1"/>
  <c r="I49" i="73"/>
  <c r="R48" i="73"/>
  <c r="Q48" i="73"/>
  <c r="N48" i="73"/>
  <c r="J48" i="73"/>
  <c r="U48" i="73" s="1"/>
  <c r="I48" i="73"/>
  <c r="R47" i="73"/>
  <c r="Q47" i="73"/>
  <c r="N47" i="73"/>
  <c r="J47" i="73"/>
  <c r="U47" i="73" s="1"/>
  <c r="I47" i="73"/>
  <c r="R46" i="73"/>
  <c r="Q46" i="73"/>
  <c r="N46" i="73"/>
  <c r="J46" i="73"/>
  <c r="U46" i="73" s="1"/>
  <c r="I46" i="73"/>
  <c r="R45" i="73"/>
  <c r="Q45" i="73"/>
  <c r="N45" i="73"/>
  <c r="J45" i="73"/>
  <c r="U45" i="73" s="1"/>
  <c r="I45" i="73"/>
  <c r="R44" i="73"/>
  <c r="Q44" i="73"/>
  <c r="N44" i="73"/>
  <c r="J44" i="73"/>
  <c r="U44" i="73" s="1"/>
  <c r="I44" i="73"/>
  <c r="R43" i="73"/>
  <c r="Q43" i="73"/>
  <c r="N43" i="73"/>
  <c r="J43" i="73"/>
  <c r="U43" i="73" s="1"/>
  <c r="I43" i="73"/>
  <c r="R42" i="73"/>
  <c r="Q42" i="73"/>
  <c r="N42" i="73"/>
  <c r="J42" i="73"/>
  <c r="U42" i="73" s="1"/>
  <c r="I42" i="73"/>
  <c r="R41" i="73"/>
  <c r="Q41" i="73"/>
  <c r="N41" i="73"/>
  <c r="J41" i="73"/>
  <c r="U41" i="73" s="1"/>
  <c r="I41" i="73"/>
  <c r="R40" i="73"/>
  <c r="Q40" i="73"/>
  <c r="N40" i="73"/>
  <c r="J40" i="73"/>
  <c r="U40" i="73" s="1"/>
  <c r="I40" i="73"/>
  <c r="R39" i="73"/>
  <c r="Q39" i="73"/>
  <c r="N39" i="73"/>
  <c r="J39" i="73"/>
  <c r="U39" i="73" s="1"/>
  <c r="I39" i="73"/>
  <c r="R38" i="73"/>
  <c r="Q38" i="73"/>
  <c r="N38" i="73"/>
  <c r="J38" i="73"/>
  <c r="U38" i="73" s="1"/>
  <c r="I38" i="73"/>
  <c r="R37" i="73"/>
  <c r="Q37" i="73"/>
  <c r="N37" i="73"/>
  <c r="J37" i="73"/>
  <c r="U37" i="73" s="1"/>
  <c r="I37" i="73"/>
  <c r="R36" i="73"/>
  <c r="Q36" i="73"/>
  <c r="N36" i="73"/>
  <c r="J36" i="73"/>
  <c r="U36" i="73" s="1"/>
  <c r="I36" i="73"/>
  <c r="R35" i="73"/>
  <c r="Q35" i="73"/>
  <c r="N35" i="73"/>
  <c r="J35" i="73"/>
  <c r="U35" i="73" s="1"/>
  <c r="I35" i="73"/>
  <c r="R34" i="73"/>
  <c r="Q34" i="73"/>
  <c r="N34" i="73"/>
  <c r="J34" i="73"/>
  <c r="U34" i="73" s="1"/>
  <c r="I34" i="73"/>
  <c r="R33" i="73"/>
  <c r="Q33" i="73"/>
  <c r="N33" i="73"/>
  <c r="J33" i="73"/>
  <c r="U33" i="73" s="1"/>
  <c r="I33" i="73"/>
  <c r="R32" i="73"/>
  <c r="Q32" i="73"/>
  <c r="N32" i="73"/>
  <c r="J32" i="73"/>
  <c r="U32" i="73" s="1"/>
  <c r="I32" i="73"/>
  <c r="R31" i="73"/>
  <c r="Q31" i="73"/>
  <c r="N31" i="73"/>
  <c r="J31" i="73"/>
  <c r="U31" i="73" s="1"/>
  <c r="I31" i="73"/>
  <c r="R30" i="73"/>
  <c r="Q30" i="73"/>
  <c r="N30" i="73"/>
  <c r="J30" i="73"/>
  <c r="U30" i="73" s="1"/>
  <c r="I30" i="73"/>
  <c r="R29" i="73"/>
  <c r="Q29" i="73"/>
  <c r="N29" i="73"/>
  <c r="J29" i="73"/>
  <c r="U29" i="73" s="1"/>
  <c r="I29" i="73"/>
  <c r="R28" i="73"/>
  <c r="Q28" i="73"/>
  <c r="N28" i="73"/>
  <c r="K28" i="73"/>
  <c r="J28" i="73"/>
  <c r="U28" i="73" s="1"/>
  <c r="I28" i="73"/>
  <c r="J27" i="73"/>
  <c r="U27" i="73" s="1"/>
  <c r="I27" i="73"/>
  <c r="J26" i="73"/>
  <c r="U26" i="73" s="1"/>
  <c r="I26" i="73"/>
  <c r="J25" i="73"/>
  <c r="U25" i="73" s="1"/>
  <c r="I25" i="73"/>
  <c r="J24" i="73"/>
  <c r="U24" i="73" s="1"/>
  <c r="I24" i="73"/>
  <c r="J23" i="73"/>
  <c r="U23" i="73" s="1"/>
  <c r="I23" i="73"/>
  <c r="J22" i="73"/>
  <c r="U22" i="73" s="1"/>
  <c r="I22" i="73"/>
  <c r="J21" i="73"/>
  <c r="U21" i="73" s="1"/>
  <c r="I21" i="73"/>
  <c r="J20" i="73"/>
  <c r="U20" i="73" s="1"/>
  <c r="I20" i="73"/>
  <c r="J19" i="73"/>
  <c r="U19" i="73" s="1"/>
  <c r="I19" i="73"/>
  <c r="J18" i="73"/>
  <c r="U18" i="73" s="1"/>
  <c r="I18" i="73"/>
  <c r="J17" i="73"/>
  <c r="U17" i="73" s="1"/>
  <c r="I17" i="73"/>
  <c r="J16" i="73"/>
  <c r="U16" i="73" s="1"/>
  <c r="I16" i="73"/>
  <c r="J15" i="73"/>
  <c r="U15" i="73" s="1"/>
  <c r="I15" i="73"/>
  <c r="J14" i="73"/>
  <c r="U14" i="73" s="1"/>
  <c r="I14" i="73"/>
  <c r="J13" i="73"/>
  <c r="U13" i="73" s="1"/>
  <c r="I13" i="73"/>
  <c r="J12" i="73"/>
  <c r="U12" i="73" s="1"/>
  <c r="I12" i="73"/>
  <c r="J11" i="73"/>
  <c r="U11" i="73" s="1"/>
  <c r="I11" i="73"/>
  <c r="J10" i="73"/>
  <c r="U10" i="73" s="1"/>
  <c r="I10" i="73"/>
  <c r="J9" i="73"/>
  <c r="U9" i="73" s="1"/>
  <c r="I9" i="73"/>
  <c r="J8" i="73"/>
  <c r="U8" i="73" s="1"/>
  <c r="I8" i="73"/>
  <c r="J7" i="73"/>
  <c r="U7" i="73" s="1"/>
  <c r="I7" i="73"/>
  <c r="J6" i="73"/>
  <c r="U6" i="73" s="1"/>
  <c r="I6" i="73"/>
  <c r="J5" i="73"/>
  <c r="U5" i="73" s="1"/>
  <c r="I5" i="73"/>
  <c r="J4" i="73"/>
  <c r="U4" i="73" s="1"/>
  <c r="I4" i="73"/>
  <c r="J3" i="73"/>
  <c r="U3" i="73" s="1"/>
  <c r="I3" i="73"/>
  <c r="J2" i="73"/>
  <c r="U2" i="73" s="1"/>
  <c r="I2" i="73"/>
  <c r="J1" i="73"/>
  <c r="U1" i="73" s="1"/>
  <c r="K46" i="14"/>
  <c r="J46" i="14"/>
  <c r="I46" i="14"/>
  <c r="E46" i="14"/>
  <c r="A46" i="14" s="1"/>
  <c r="D46" i="14"/>
  <c r="C46" i="14"/>
  <c r="B46" i="14"/>
  <c r="K45" i="14"/>
  <c r="J45" i="14"/>
  <c r="I45" i="14"/>
  <c r="E45" i="14"/>
  <c r="D45" i="14"/>
  <c r="C45" i="14"/>
  <c r="B45" i="14"/>
  <c r="K44" i="14"/>
  <c r="J44" i="14"/>
  <c r="I44" i="14"/>
  <c r="E44" i="14"/>
  <c r="D44" i="14"/>
  <c r="C44" i="14"/>
  <c r="B44" i="14"/>
  <c r="K43" i="14"/>
  <c r="J43" i="14"/>
  <c r="I43" i="14"/>
  <c r="E43" i="14"/>
  <c r="A43" i="14" s="1"/>
  <c r="D43" i="14"/>
  <c r="C43" i="14"/>
  <c r="B43" i="14"/>
  <c r="K42" i="14"/>
  <c r="J42" i="14"/>
  <c r="I42" i="14"/>
  <c r="E42" i="14"/>
  <c r="D42" i="14"/>
  <c r="C42" i="14"/>
  <c r="B42" i="14"/>
  <c r="K41" i="14"/>
  <c r="J41" i="14"/>
  <c r="I41" i="14"/>
  <c r="E41" i="14"/>
  <c r="D41" i="14"/>
  <c r="C41" i="14"/>
  <c r="B41" i="14"/>
  <c r="K40" i="14"/>
  <c r="J40" i="14"/>
  <c r="I40" i="14"/>
  <c r="E40" i="14"/>
  <c r="A40" i="14" s="1"/>
  <c r="D40" i="14"/>
  <c r="C40" i="14"/>
  <c r="B40" i="14"/>
  <c r="K39" i="14"/>
  <c r="J39" i="14"/>
  <c r="I39" i="14"/>
  <c r="E39" i="14"/>
  <c r="D39" i="14"/>
  <c r="C39" i="14"/>
  <c r="B39" i="14"/>
  <c r="K38" i="14"/>
  <c r="J38" i="14"/>
  <c r="I38" i="14"/>
  <c r="E38" i="14"/>
  <c r="D38" i="14"/>
  <c r="C38" i="14"/>
  <c r="B38" i="14"/>
  <c r="K37" i="14"/>
  <c r="J37" i="14"/>
  <c r="I37" i="14"/>
  <c r="E37" i="14"/>
  <c r="D37" i="14"/>
  <c r="C37" i="14"/>
  <c r="B37" i="14"/>
  <c r="K36" i="14"/>
  <c r="J36" i="14"/>
  <c r="I36" i="14"/>
  <c r="E36" i="14"/>
  <c r="D36" i="14"/>
  <c r="C36" i="14"/>
  <c r="B36" i="14"/>
  <c r="K35" i="14"/>
  <c r="J35" i="14"/>
  <c r="I35" i="14"/>
  <c r="E35" i="14"/>
  <c r="D35" i="14"/>
  <c r="C35" i="14"/>
  <c r="B35" i="14"/>
  <c r="K34" i="14"/>
  <c r="J34" i="14"/>
  <c r="I34" i="14"/>
  <c r="E34" i="14"/>
  <c r="D34" i="14"/>
  <c r="C34" i="14"/>
  <c r="B34" i="14"/>
  <c r="K33" i="14"/>
  <c r="J33" i="14"/>
  <c r="I33" i="14"/>
  <c r="E33" i="14"/>
  <c r="D33" i="14"/>
  <c r="C33" i="14"/>
  <c r="B33" i="14"/>
  <c r="K32" i="14"/>
  <c r="J32" i="14"/>
  <c r="I32" i="14"/>
  <c r="E32" i="14"/>
  <c r="D32" i="14"/>
  <c r="C32" i="14"/>
  <c r="B32" i="14"/>
  <c r="K31" i="14"/>
  <c r="J31" i="14"/>
  <c r="I31" i="14"/>
  <c r="E31" i="14"/>
  <c r="D31" i="14"/>
  <c r="C31" i="14"/>
  <c r="B31" i="14"/>
  <c r="K30" i="14"/>
  <c r="J30" i="14"/>
  <c r="I30" i="14"/>
  <c r="E30" i="14"/>
  <c r="A30" i="14" s="1"/>
  <c r="D30" i="14"/>
  <c r="C30" i="14"/>
  <c r="B30" i="14"/>
  <c r="K29" i="14"/>
  <c r="J29" i="14"/>
  <c r="I29" i="14"/>
  <c r="E29" i="14"/>
  <c r="D29" i="14"/>
  <c r="C29" i="14"/>
  <c r="B29" i="14"/>
  <c r="K28" i="14"/>
  <c r="J28" i="14"/>
  <c r="I28" i="14"/>
  <c r="E28" i="14"/>
  <c r="D28" i="14"/>
  <c r="C28" i="14"/>
  <c r="B28" i="14"/>
  <c r="K27" i="14"/>
  <c r="J27" i="14"/>
  <c r="I27" i="14"/>
  <c r="E27" i="14"/>
  <c r="D27" i="14"/>
  <c r="C27" i="14"/>
  <c r="B27" i="14"/>
  <c r="K26" i="14"/>
  <c r="K6" i="14" s="1"/>
  <c r="J26" i="14"/>
  <c r="J6" i="14" s="1"/>
  <c r="I26" i="14"/>
  <c r="I6" i="14" s="1"/>
  <c r="E26" i="14"/>
  <c r="E6" i="14" s="1"/>
  <c r="D26" i="14"/>
  <c r="D6" i="14" s="1"/>
  <c r="C26" i="14"/>
  <c r="C6" i="14" s="1"/>
  <c r="B26" i="14"/>
  <c r="B6" i="14" s="1"/>
  <c r="K25" i="14"/>
  <c r="K5" i="14" s="1"/>
  <c r="J25" i="14"/>
  <c r="J5" i="14" s="1"/>
  <c r="I25" i="14"/>
  <c r="I5" i="14" s="1"/>
  <c r="E25" i="14"/>
  <c r="E5" i="14" s="1"/>
  <c r="D25" i="14"/>
  <c r="D5" i="14" s="1"/>
  <c r="C25" i="14"/>
  <c r="C5" i="14" s="1"/>
  <c r="B25" i="14"/>
  <c r="B5" i="14" s="1"/>
  <c r="K24" i="14"/>
  <c r="K4" i="14" s="1"/>
  <c r="J24" i="14"/>
  <c r="J4" i="14" s="1"/>
  <c r="I24" i="14"/>
  <c r="I4" i="14" s="1"/>
  <c r="E24" i="14"/>
  <c r="E4" i="14" s="1"/>
  <c r="D24" i="14"/>
  <c r="D4" i="14" s="1"/>
  <c r="C24" i="14"/>
  <c r="C4" i="14" s="1"/>
  <c r="B24" i="14"/>
  <c r="B4" i="14" s="1"/>
  <c r="K23" i="14"/>
  <c r="J23" i="14"/>
  <c r="I23" i="14"/>
  <c r="E23" i="14"/>
  <c r="A23" i="14" s="1"/>
  <c r="D23" i="14"/>
  <c r="C23" i="14"/>
  <c r="B23" i="14"/>
  <c r="K22" i="14"/>
  <c r="J22" i="14"/>
  <c r="I22" i="14"/>
  <c r="E22" i="14"/>
  <c r="D22" i="14"/>
  <c r="C22" i="14"/>
  <c r="B22" i="14"/>
  <c r="K21" i="14"/>
  <c r="J21" i="14"/>
  <c r="I21" i="14"/>
  <c r="E21" i="14"/>
  <c r="D21" i="14"/>
  <c r="C21" i="14"/>
  <c r="B21" i="14"/>
  <c r="K20" i="14"/>
  <c r="J20" i="14"/>
  <c r="I20" i="14"/>
  <c r="E20" i="14"/>
  <c r="D20" i="14"/>
  <c r="C20" i="14"/>
  <c r="B20" i="14"/>
  <c r="K19" i="14"/>
  <c r="J19" i="14"/>
  <c r="I19" i="14"/>
  <c r="E19" i="14"/>
  <c r="A19" i="14" s="1"/>
  <c r="D19" i="14"/>
  <c r="C19" i="14"/>
  <c r="B19" i="14"/>
  <c r="K18" i="14"/>
  <c r="J18" i="14"/>
  <c r="I18" i="14"/>
  <c r="E18" i="14"/>
  <c r="A18" i="14" s="1"/>
  <c r="D18" i="14"/>
  <c r="C18" i="14"/>
  <c r="B18" i="14"/>
  <c r="K17" i="14"/>
  <c r="J17" i="14"/>
  <c r="I17" i="14"/>
  <c r="E17" i="14"/>
  <c r="D17" i="14"/>
  <c r="C17" i="14"/>
  <c r="B17" i="14"/>
  <c r="K16" i="14"/>
  <c r="J16" i="14"/>
  <c r="I16" i="14"/>
  <c r="E16" i="14"/>
  <c r="A16" i="14" s="1"/>
  <c r="D16" i="14"/>
  <c r="C16" i="14"/>
  <c r="B16" i="14"/>
  <c r="K15" i="14"/>
  <c r="J15" i="14"/>
  <c r="I15" i="14"/>
  <c r="D15" i="14"/>
  <c r="C15" i="14"/>
  <c r="B15" i="14"/>
  <c r="K14" i="14"/>
  <c r="J14" i="14"/>
  <c r="I14" i="14"/>
  <c r="E14" i="14"/>
  <c r="D14" i="14"/>
  <c r="C14" i="14"/>
  <c r="B14" i="14"/>
  <c r="K13" i="14"/>
  <c r="J13" i="14"/>
  <c r="I13" i="14"/>
  <c r="E13" i="14"/>
  <c r="D13" i="14"/>
  <c r="C13" i="14"/>
  <c r="B13" i="14"/>
  <c r="K12" i="14"/>
  <c r="J12" i="14"/>
  <c r="I12" i="14"/>
  <c r="E12" i="14"/>
  <c r="D12" i="14"/>
  <c r="C12" i="14"/>
  <c r="B12" i="14"/>
  <c r="K11" i="14"/>
  <c r="J11" i="14"/>
  <c r="I11" i="14"/>
  <c r="E11" i="14"/>
  <c r="D11" i="14"/>
  <c r="C11" i="14"/>
  <c r="B11" i="14"/>
  <c r="K10" i="14"/>
  <c r="J10" i="14"/>
  <c r="I10" i="14"/>
  <c r="E10" i="14"/>
  <c r="D10" i="14"/>
  <c r="C10" i="14"/>
  <c r="B10" i="14"/>
  <c r="K9" i="14"/>
  <c r="J9" i="14"/>
  <c r="I9" i="14"/>
  <c r="E9" i="14"/>
  <c r="D9" i="14"/>
  <c r="C9" i="14"/>
  <c r="B9" i="14"/>
  <c r="K8" i="14"/>
  <c r="J8" i="14"/>
  <c r="I8" i="14"/>
  <c r="E8" i="14"/>
  <c r="D8" i="14"/>
  <c r="C8" i="14"/>
  <c r="B8" i="14"/>
  <c r="K7" i="14"/>
  <c r="J7" i="14"/>
  <c r="I7" i="14"/>
  <c r="E7" i="14"/>
  <c r="A7" i="14" s="1"/>
  <c r="D7" i="14"/>
  <c r="C7" i="14"/>
  <c r="B7" i="14"/>
  <c r="J2198" i="55"/>
  <c r="I2198" i="55"/>
  <c r="J2197" i="55"/>
  <c r="I2197" i="55"/>
  <c r="J2196" i="55"/>
  <c r="I2196" i="55"/>
  <c r="J2195" i="55"/>
  <c r="I2195" i="55"/>
  <c r="J2194" i="55"/>
  <c r="I2194" i="55"/>
  <c r="J2193" i="55"/>
  <c r="I2193" i="55"/>
  <c r="J2192" i="55"/>
  <c r="I2192" i="55"/>
  <c r="J2191" i="55"/>
  <c r="I2191" i="55"/>
  <c r="J2190" i="55"/>
  <c r="I2190" i="55"/>
  <c r="J2189" i="55"/>
  <c r="I2189" i="55"/>
  <c r="J2188" i="55"/>
  <c r="I2188" i="55"/>
  <c r="J2187" i="55"/>
  <c r="I2187" i="55"/>
  <c r="J2186" i="55"/>
  <c r="I2186" i="55"/>
  <c r="J2185" i="55"/>
  <c r="I2185" i="55"/>
  <c r="J2184" i="55"/>
  <c r="I2184" i="55"/>
  <c r="J2183" i="55"/>
  <c r="I2183" i="55"/>
  <c r="J2182" i="55"/>
  <c r="I2182" i="55"/>
  <c r="J2181" i="55"/>
  <c r="I2181" i="55"/>
  <c r="J2180" i="55"/>
  <c r="I2180" i="55"/>
  <c r="A2180" i="55" s="1"/>
  <c r="G2180" i="55"/>
  <c r="F2180" i="55"/>
  <c r="E2180" i="55"/>
  <c r="D2180" i="55"/>
  <c r="C2180" i="55"/>
  <c r="B2180" i="55"/>
  <c r="J2179" i="55"/>
  <c r="I2179" i="55"/>
  <c r="J2178" i="55"/>
  <c r="I2178" i="55"/>
  <c r="J2177" i="55"/>
  <c r="I2177" i="55"/>
  <c r="J2176" i="55"/>
  <c r="I2176" i="55"/>
  <c r="J2175" i="55"/>
  <c r="I2175" i="55"/>
  <c r="J2174" i="55"/>
  <c r="I2174" i="55"/>
  <c r="J2173" i="55"/>
  <c r="I2173" i="55"/>
  <c r="J2172" i="55"/>
  <c r="I2172" i="55"/>
  <c r="J2171" i="55"/>
  <c r="I2171" i="55"/>
  <c r="J2170" i="55"/>
  <c r="I2170" i="55"/>
  <c r="J2169" i="55"/>
  <c r="I2169" i="55"/>
  <c r="J2168" i="55"/>
  <c r="I2168" i="55"/>
  <c r="J2167" i="55"/>
  <c r="I2167" i="55"/>
  <c r="J2166" i="55"/>
  <c r="I2166" i="55"/>
  <c r="J2165" i="55"/>
  <c r="I2165" i="55"/>
  <c r="J2164" i="55"/>
  <c r="I2164" i="55"/>
  <c r="J2163" i="55"/>
  <c r="I2163" i="55"/>
  <c r="J2162" i="55"/>
  <c r="I2162" i="55"/>
  <c r="J2161" i="55"/>
  <c r="I2161" i="55"/>
  <c r="J2160" i="55"/>
  <c r="I2160" i="55"/>
  <c r="J2159" i="55"/>
  <c r="I2159" i="55"/>
  <c r="J2158" i="55"/>
  <c r="I2158" i="55"/>
  <c r="J2157" i="55"/>
  <c r="I2157" i="55"/>
  <c r="J2156" i="55"/>
  <c r="I2156" i="55"/>
  <c r="J2155" i="55"/>
  <c r="I2155" i="55"/>
  <c r="J2154" i="55"/>
  <c r="I2154" i="55"/>
  <c r="J2153" i="55"/>
  <c r="I2153" i="55"/>
  <c r="J2152" i="55"/>
  <c r="I2152" i="55"/>
  <c r="J2151" i="55"/>
  <c r="I2151" i="55"/>
  <c r="J2150" i="55"/>
  <c r="I2150" i="55"/>
  <c r="J2149" i="55"/>
  <c r="I2149" i="55"/>
  <c r="J2148" i="55"/>
  <c r="I2148" i="55"/>
  <c r="J2147" i="55"/>
  <c r="I2147" i="55"/>
  <c r="J2146" i="55"/>
  <c r="I2146" i="55"/>
  <c r="J2145" i="55"/>
  <c r="I2145" i="55"/>
  <c r="J2144" i="55"/>
  <c r="I2144" i="55"/>
  <c r="J2143" i="55"/>
  <c r="I2143" i="55"/>
  <c r="J2142" i="55"/>
  <c r="I2142" i="55"/>
  <c r="J2141" i="55"/>
  <c r="I2141" i="55"/>
  <c r="J2140" i="55"/>
  <c r="I2140" i="55"/>
  <c r="J2139" i="55"/>
  <c r="I2139" i="55"/>
  <c r="J2138" i="55"/>
  <c r="I2138" i="55"/>
  <c r="J2137" i="55"/>
  <c r="I2137" i="55"/>
  <c r="J2136" i="55"/>
  <c r="I2136" i="55"/>
  <c r="J2135" i="55"/>
  <c r="I2135" i="55"/>
  <c r="J2134" i="55"/>
  <c r="I2134" i="55"/>
  <c r="J2133" i="55"/>
  <c r="I2133" i="55"/>
  <c r="J2132" i="55"/>
  <c r="I2132" i="55"/>
  <c r="J2131" i="55"/>
  <c r="I2131" i="55"/>
  <c r="J2130" i="55"/>
  <c r="I2130" i="55"/>
  <c r="J2129" i="55"/>
  <c r="I2129" i="55"/>
  <c r="J2128" i="55"/>
  <c r="I2128" i="55"/>
  <c r="J2127" i="55"/>
  <c r="I2127" i="55"/>
  <c r="J2126" i="55"/>
  <c r="I2126" i="55"/>
  <c r="J2125" i="55"/>
  <c r="I2125" i="55"/>
  <c r="J2124" i="55"/>
  <c r="I2124" i="55"/>
  <c r="J2123" i="55"/>
  <c r="I2123" i="55"/>
  <c r="J2122" i="55"/>
  <c r="I2122" i="55"/>
  <c r="J2121" i="55"/>
  <c r="I2121" i="55"/>
  <c r="J2120" i="55"/>
  <c r="I2120" i="55"/>
  <c r="A2120" i="55" s="1"/>
  <c r="G2120" i="55"/>
  <c r="F2120" i="55"/>
  <c r="E2120" i="55"/>
  <c r="D2120" i="55"/>
  <c r="C2120" i="55"/>
  <c r="B2120" i="55"/>
  <c r="J2119" i="55"/>
  <c r="I2119" i="55"/>
  <c r="J2118" i="55"/>
  <c r="I2118" i="55"/>
  <c r="J2117" i="55"/>
  <c r="I2117" i="55"/>
  <c r="J2116" i="55"/>
  <c r="I2116" i="55"/>
  <c r="J2115" i="55"/>
  <c r="I2115" i="55"/>
  <c r="J2114" i="55"/>
  <c r="I2114" i="55"/>
  <c r="J2113" i="55"/>
  <c r="I2113" i="55"/>
  <c r="J2112" i="55"/>
  <c r="I2112" i="55"/>
  <c r="J2111" i="55"/>
  <c r="I2111" i="55"/>
  <c r="J2110" i="55"/>
  <c r="I2110" i="55"/>
  <c r="J2109" i="55"/>
  <c r="I2109" i="55"/>
  <c r="J2108" i="55"/>
  <c r="I2108" i="55"/>
  <c r="J2107" i="55"/>
  <c r="I2107" i="55"/>
  <c r="J2106" i="55"/>
  <c r="I2106" i="55"/>
  <c r="J2105" i="55"/>
  <c r="I2105" i="55"/>
  <c r="J2104" i="55"/>
  <c r="I2104" i="55"/>
  <c r="J2103" i="55"/>
  <c r="I2103" i="55"/>
  <c r="J2102" i="55"/>
  <c r="I2102" i="55"/>
  <c r="J2101" i="55"/>
  <c r="I2101" i="55"/>
  <c r="J2100" i="55"/>
  <c r="I2100" i="55"/>
  <c r="J2099" i="55"/>
  <c r="I2099" i="55"/>
  <c r="J2098" i="55"/>
  <c r="I2098" i="55"/>
  <c r="J2097" i="55"/>
  <c r="I2097" i="55"/>
  <c r="J2096" i="55"/>
  <c r="I2096" i="55"/>
  <c r="J2095" i="55"/>
  <c r="I2095" i="55"/>
  <c r="J2094" i="55"/>
  <c r="I2094" i="55"/>
  <c r="J2093" i="55"/>
  <c r="I2093" i="55"/>
  <c r="J2092" i="55"/>
  <c r="I2092" i="55"/>
  <c r="J2091" i="55"/>
  <c r="I2091" i="55"/>
  <c r="J2090" i="55"/>
  <c r="I2090" i="55"/>
  <c r="J2089" i="55"/>
  <c r="I2089" i="55"/>
  <c r="J2088" i="55"/>
  <c r="I2088" i="55"/>
  <c r="J2087" i="55"/>
  <c r="I2087" i="55"/>
  <c r="J2086" i="55"/>
  <c r="I2086" i="55"/>
  <c r="J2085" i="55"/>
  <c r="I2085" i="55"/>
  <c r="J2084" i="55"/>
  <c r="I2084" i="55"/>
  <c r="J2083" i="55"/>
  <c r="I2083" i="55"/>
  <c r="J2082" i="55"/>
  <c r="I2082" i="55"/>
  <c r="J2081" i="55"/>
  <c r="I2081" i="55"/>
  <c r="J2080" i="55"/>
  <c r="I2080" i="55"/>
  <c r="J2079" i="55"/>
  <c r="I2079" i="55"/>
  <c r="J2078" i="55"/>
  <c r="I2078" i="55"/>
  <c r="J2077" i="55"/>
  <c r="I2077" i="55"/>
  <c r="J2076" i="55"/>
  <c r="I2076" i="55"/>
  <c r="J2075" i="55"/>
  <c r="I2075" i="55"/>
  <c r="J2074" i="55"/>
  <c r="I2074" i="55"/>
  <c r="J2073" i="55"/>
  <c r="I2073" i="55"/>
  <c r="J2072" i="55"/>
  <c r="I2072" i="55"/>
  <c r="J2071" i="55"/>
  <c r="I2071" i="55"/>
  <c r="J2070" i="55"/>
  <c r="I2070" i="55"/>
  <c r="J2069" i="55"/>
  <c r="I2069" i="55"/>
  <c r="J2068" i="55"/>
  <c r="I2068" i="55"/>
  <c r="J2067" i="55"/>
  <c r="I2067" i="55"/>
  <c r="J2066" i="55"/>
  <c r="I2066" i="55"/>
  <c r="J2065" i="55"/>
  <c r="I2065" i="55"/>
  <c r="J2064" i="55"/>
  <c r="I2064" i="55"/>
  <c r="J2063" i="55"/>
  <c r="I2063" i="55"/>
  <c r="J2062" i="55"/>
  <c r="I2062" i="55"/>
  <c r="J2061" i="55"/>
  <c r="I2061" i="55"/>
  <c r="J2060" i="55"/>
  <c r="I2060" i="55"/>
  <c r="A2060" i="55" s="1"/>
  <c r="G2060" i="55"/>
  <c r="F2060" i="55"/>
  <c r="E2060" i="55"/>
  <c r="D2060" i="55"/>
  <c r="C2060" i="55"/>
  <c r="B2060" i="55"/>
  <c r="J2059" i="55"/>
  <c r="I2059" i="55"/>
  <c r="J2058" i="55"/>
  <c r="I2058" i="55"/>
  <c r="J2057" i="55"/>
  <c r="I2057" i="55"/>
  <c r="J2056" i="55"/>
  <c r="I2056" i="55"/>
  <c r="J2055" i="55"/>
  <c r="I2055" i="55"/>
  <c r="J2054" i="55"/>
  <c r="I2054" i="55"/>
  <c r="J2053" i="55"/>
  <c r="I2053" i="55"/>
  <c r="J2052" i="55"/>
  <c r="I2052" i="55"/>
  <c r="J2051" i="55"/>
  <c r="I2051" i="55"/>
  <c r="J2050" i="55"/>
  <c r="I2050" i="55"/>
  <c r="J2049" i="55"/>
  <c r="I2049" i="55"/>
  <c r="J2048" i="55"/>
  <c r="I2048" i="55"/>
  <c r="J2047" i="55"/>
  <c r="I2047" i="55"/>
  <c r="J2046" i="55"/>
  <c r="I2046" i="55"/>
  <c r="J2045" i="55"/>
  <c r="I2045" i="55"/>
  <c r="J2044" i="55"/>
  <c r="I2044" i="55"/>
  <c r="J2043" i="55"/>
  <c r="I2043" i="55"/>
  <c r="J2042" i="55"/>
  <c r="I2042" i="55"/>
  <c r="J2041" i="55"/>
  <c r="I2041" i="55"/>
  <c r="J2040" i="55"/>
  <c r="I2040" i="55"/>
  <c r="J2039" i="55"/>
  <c r="I2039" i="55"/>
  <c r="J2038" i="55"/>
  <c r="I2038" i="55"/>
  <c r="J2037" i="55"/>
  <c r="I2037" i="55"/>
  <c r="J2036" i="55"/>
  <c r="I2036" i="55"/>
  <c r="J2035" i="55"/>
  <c r="I2035" i="55"/>
  <c r="J2034" i="55"/>
  <c r="I2034" i="55"/>
  <c r="J2033" i="55"/>
  <c r="I2033" i="55"/>
  <c r="J2032" i="55"/>
  <c r="I2032" i="55"/>
  <c r="J2031" i="55"/>
  <c r="I2031" i="55"/>
  <c r="J2030" i="55"/>
  <c r="I2030" i="55"/>
  <c r="J2029" i="55"/>
  <c r="I2029" i="55"/>
  <c r="J2028" i="55"/>
  <c r="I2028" i="55"/>
  <c r="J2027" i="55"/>
  <c r="I2027" i="55"/>
  <c r="J2026" i="55"/>
  <c r="I2026" i="55"/>
  <c r="J2025" i="55"/>
  <c r="I2025" i="55"/>
  <c r="J2024" i="55"/>
  <c r="I2024" i="55"/>
  <c r="J2023" i="55"/>
  <c r="I2023" i="55"/>
  <c r="J2022" i="55"/>
  <c r="I2022" i="55"/>
  <c r="J2021" i="55"/>
  <c r="I2021" i="55"/>
  <c r="J2020" i="55"/>
  <c r="I2020" i="55"/>
  <c r="J2019" i="55"/>
  <c r="I2019" i="55"/>
  <c r="J2018" i="55"/>
  <c r="I2018" i="55"/>
  <c r="J2017" i="55"/>
  <c r="I2017" i="55"/>
  <c r="J2016" i="55"/>
  <c r="I2016" i="55"/>
  <c r="J2015" i="55"/>
  <c r="I2015" i="55"/>
  <c r="J2014" i="55"/>
  <c r="I2014" i="55"/>
  <c r="J2013" i="55"/>
  <c r="I2013" i="55"/>
  <c r="J2012" i="55"/>
  <c r="I2012" i="55"/>
  <c r="J2011" i="55"/>
  <c r="I2011" i="55"/>
  <c r="J2010" i="55"/>
  <c r="I2010" i="55"/>
  <c r="J2009" i="55"/>
  <c r="I2009" i="55"/>
  <c r="J2008" i="55"/>
  <c r="I2008" i="55"/>
  <c r="J2007" i="55"/>
  <c r="I2007" i="55"/>
  <c r="J2006" i="55"/>
  <c r="I2006" i="55"/>
  <c r="J2005" i="55"/>
  <c r="I2005" i="55"/>
  <c r="J2004" i="55"/>
  <c r="I2004" i="55"/>
  <c r="J2003" i="55"/>
  <c r="I2003" i="55"/>
  <c r="J2002" i="55"/>
  <c r="I2002" i="55"/>
  <c r="J2001" i="55"/>
  <c r="I2001" i="55"/>
  <c r="J2000" i="55"/>
  <c r="I2000" i="55"/>
  <c r="A2000" i="55" s="1"/>
  <c r="G2000" i="55"/>
  <c r="F2000" i="55"/>
  <c r="E2000" i="55"/>
  <c r="D2000" i="55"/>
  <c r="C2000" i="55"/>
  <c r="B2000" i="55"/>
  <c r="J1999" i="55"/>
  <c r="I1999" i="55"/>
  <c r="J1998" i="55"/>
  <c r="I1998" i="55"/>
  <c r="J1997" i="55"/>
  <c r="I1997" i="55"/>
  <c r="J1996" i="55"/>
  <c r="I1996" i="55"/>
  <c r="J1995" i="55"/>
  <c r="I1995" i="55"/>
  <c r="J1994" i="55"/>
  <c r="I1994" i="55"/>
  <c r="J1993" i="55"/>
  <c r="I1993" i="55"/>
  <c r="J1992" i="55"/>
  <c r="I1992" i="55"/>
  <c r="J1991" i="55"/>
  <c r="I1991" i="55"/>
  <c r="J1990" i="55"/>
  <c r="I1990" i="55"/>
  <c r="J1989" i="55"/>
  <c r="I1989" i="55"/>
  <c r="J1988" i="55"/>
  <c r="I1988" i="55"/>
  <c r="J1987" i="55"/>
  <c r="I1987" i="55"/>
  <c r="J1986" i="55"/>
  <c r="I1986" i="55"/>
  <c r="J1985" i="55"/>
  <c r="I1985" i="55"/>
  <c r="J1984" i="55"/>
  <c r="I1984" i="55"/>
  <c r="J1983" i="55"/>
  <c r="I1983" i="55"/>
  <c r="J1982" i="55"/>
  <c r="I1982" i="55"/>
  <c r="J1981" i="55"/>
  <c r="I1981" i="55"/>
  <c r="J1980" i="55"/>
  <c r="I1980" i="55"/>
  <c r="J1979" i="55"/>
  <c r="I1979" i="55"/>
  <c r="J1978" i="55"/>
  <c r="I1978" i="55"/>
  <c r="J1977" i="55"/>
  <c r="I1977" i="55"/>
  <c r="J1976" i="55"/>
  <c r="I1976" i="55"/>
  <c r="J1975" i="55"/>
  <c r="I1975" i="55"/>
  <c r="J1974" i="55"/>
  <c r="I1974" i="55"/>
  <c r="J1973" i="55"/>
  <c r="I1973" i="55"/>
  <c r="J1972" i="55"/>
  <c r="I1972" i="55"/>
  <c r="J1971" i="55"/>
  <c r="I1971" i="55"/>
  <c r="J1970" i="55"/>
  <c r="I1970" i="55"/>
  <c r="J1969" i="55"/>
  <c r="I1969" i="55"/>
  <c r="J1968" i="55"/>
  <c r="I1968" i="55"/>
  <c r="J1967" i="55"/>
  <c r="I1967" i="55"/>
  <c r="J1966" i="55"/>
  <c r="I1966" i="55"/>
  <c r="J1965" i="55"/>
  <c r="I1965" i="55"/>
  <c r="J1964" i="55"/>
  <c r="I1964" i="55"/>
  <c r="J1963" i="55"/>
  <c r="I1963" i="55"/>
  <c r="J1962" i="55"/>
  <c r="I1962" i="55"/>
  <c r="J1961" i="55"/>
  <c r="I1961" i="55"/>
  <c r="J1960" i="55"/>
  <c r="I1960" i="55"/>
  <c r="J1959" i="55"/>
  <c r="I1959" i="55"/>
  <c r="J1958" i="55"/>
  <c r="I1958" i="55"/>
  <c r="J1957" i="55"/>
  <c r="I1957" i="55"/>
  <c r="J1956" i="55"/>
  <c r="I1956" i="55"/>
  <c r="J1955" i="55"/>
  <c r="I1955" i="55"/>
  <c r="J1954" i="55"/>
  <c r="I1954" i="55"/>
  <c r="J1953" i="55"/>
  <c r="I1953" i="55"/>
  <c r="J1952" i="55"/>
  <c r="I1952" i="55"/>
  <c r="J1951" i="55"/>
  <c r="I1951" i="55"/>
  <c r="J1950" i="55"/>
  <c r="I1950" i="55"/>
  <c r="J1949" i="55"/>
  <c r="I1949" i="55"/>
  <c r="J1948" i="55"/>
  <c r="I1948" i="55"/>
  <c r="J1947" i="55"/>
  <c r="I1947" i="55"/>
  <c r="J1946" i="55"/>
  <c r="I1946" i="55"/>
  <c r="J1945" i="55"/>
  <c r="I1945" i="55"/>
  <c r="J1944" i="55"/>
  <c r="I1944" i="55"/>
  <c r="J1943" i="55"/>
  <c r="I1943" i="55"/>
  <c r="J1942" i="55"/>
  <c r="I1942" i="55"/>
  <c r="J1941" i="55"/>
  <c r="I1941" i="55"/>
  <c r="J1940" i="55"/>
  <c r="I1940" i="55"/>
  <c r="A1940" i="55" s="1"/>
  <c r="G1940" i="55"/>
  <c r="F1940" i="55"/>
  <c r="E1940" i="55"/>
  <c r="D1940" i="55"/>
  <c r="C1940" i="55"/>
  <c r="B1940" i="55"/>
  <c r="J1939" i="55"/>
  <c r="I1939" i="55"/>
  <c r="J1938" i="55"/>
  <c r="I1938" i="55"/>
  <c r="J1937" i="55"/>
  <c r="I1937" i="55"/>
  <c r="J1936" i="55"/>
  <c r="I1936" i="55"/>
  <c r="J1935" i="55"/>
  <c r="I1935" i="55"/>
  <c r="J1934" i="55"/>
  <c r="I1934" i="55"/>
  <c r="J1933" i="55"/>
  <c r="I1933" i="55"/>
  <c r="J1932" i="55"/>
  <c r="I1932" i="55"/>
  <c r="J1931" i="55"/>
  <c r="I1931" i="55"/>
  <c r="J1930" i="55"/>
  <c r="I1930" i="55"/>
  <c r="J1929" i="55"/>
  <c r="I1929" i="55"/>
  <c r="J1928" i="55"/>
  <c r="I1928" i="55"/>
  <c r="J1927" i="55"/>
  <c r="I1927" i="55"/>
  <c r="J1926" i="55"/>
  <c r="I1926" i="55"/>
  <c r="J1925" i="55"/>
  <c r="I1925" i="55"/>
  <c r="J1924" i="55"/>
  <c r="I1924" i="55"/>
  <c r="J1923" i="55"/>
  <c r="I1923" i="55"/>
  <c r="J1922" i="55"/>
  <c r="I1922" i="55"/>
  <c r="J1921" i="55"/>
  <c r="I1921" i="55"/>
  <c r="J1920" i="55"/>
  <c r="I1920" i="55"/>
  <c r="J1919" i="55"/>
  <c r="I1919" i="55"/>
  <c r="J1918" i="55"/>
  <c r="I1918" i="55"/>
  <c r="J1917" i="55"/>
  <c r="I1917" i="55"/>
  <c r="J1916" i="55"/>
  <c r="I1916" i="55"/>
  <c r="J1915" i="55"/>
  <c r="I1915" i="55"/>
  <c r="J1914" i="55"/>
  <c r="I1914" i="55"/>
  <c r="J1913" i="55"/>
  <c r="I1913" i="55"/>
  <c r="J1912" i="55"/>
  <c r="I1912" i="55"/>
  <c r="J1911" i="55"/>
  <c r="I1911" i="55"/>
  <c r="J1910" i="55"/>
  <c r="I1910" i="55"/>
  <c r="J1909" i="55"/>
  <c r="I1909" i="55"/>
  <c r="J1908" i="55"/>
  <c r="I1908" i="55"/>
  <c r="J1907" i="55"/>
  <c r="I1907" i="55"/>
  <c r="J1906" i="55"/>
  <c r="I1906" i="55"/>
  <c r="J1905" i="55"/>
  <c r="I1905" i="55"/>
  <c r="J1904" i="55"/>
  <c r="I1904" i="55"/>
  <c r="J1903" i="55"/>
  <c r="I1903" i="55"/>
  <c r="J1902" i="55"/>
  <c r="I1902" i="55"/>
  <c r="J1901" i="55"/>
  <c r="I1901" i="55"/>
  <c r="J1900" i="55"/>
  <c r="I1900" i="55"/>
  <c r="J1898" i="55"/>
  <c r="I1898" i="55"/>
  <c r="J1897" i="55"/>
  <c r="I1897" i="55"/>
  <c r="J1895" i="55"/>
  <c r="I1895" i="55"/>
  <c r="J1893" i="55"/>
  <c r="I1893" i="55"/>
  <c r="J1892" i="55"/>
  <c r="I1892" i="55"/>
  <c r="J1891" i="55"/>
  <c r="I1891" i="55"/>
  <c r="J1890" i="55"/>
  <c r="I1890" i="55"/>
  <c r="J1889" i="55"/>
  <c r="I1889" i="55"/>
  <c r="J1888" i="55"/>
  <c r="I1888" i="55"/>
  <c r="J1887" i="55"/>
  <c r="I1887" i="55"/>
  <c r="J1886" i="55"/>
  <c r="I1886" i="55"/>
  <c r="J1885" i="55"/>
  <c r="I1885" i="55"/>
  <c r="J1884" i="55"/>
  <c r="I1884" i="55"/>
  <c r="J1883" i="55"/>
  <c r="I1883" i="55"/>
  <c r="J1882" i="55"/>
  <c r="I1882" i="55"/>
  <c r="J1881" i="55"/>
  <c r="I1881" i="55"/>
  <c r="J1880" i="55"/>
  <c r="I1880" i="55"/>
  <c r="A1880" i="55" s="1"/>
  <c r="G1880" i="55"/>
  <c r="F1880" i="55"/>
  <c r="E1880" i="55"/>
  <c r="D1880" i="55"/>
  <c r="C1880" i="55"/>
  <c r="B1880" i="55"/>
  <c r="J1879" i="55"/>
  <c r="I1879" i="55"/>
  <c r="J1878" i="55"/>
  <c r="I1878" i="55"/>
  <c r="J1877" i="55"/>
  <c r="I1877" i="55"/>
  <c r="J1876" i="55"/>
  <c r="I1876" i="55"/>
  <c r="J1875" i="55"/>
  <c r="I1875" i="55"/>
  <c r="J1874" i="55"/>
  <c r="I1874" i="55"/>
  <c r="J1873" i="55"/>
  <c r="I1873" i="55"/>
  <c r="J1872" i="55"/>
  <c r="I1872" i="55"/>
  <c r="J1871" i="55"/>
  <c r="I1871" i="55"/>
  <c r="J1870" i="55"/>
  <c r="I1870" i="55"/>
  <c r="J1869" i="55"/>
  <c r="I1869" i="55"/>
  <c r="J1868" i="55"/>
  <c r="I1868" i="55"/>
  <c r="J1867" i="55"/>
  <c r="I1867" i="55"/>
  <c r="J1866" i="55"/>
  <c r="I1866" i="55"/>
  <c r="J1865" i="55"/>
  <c r="I1865" i="55"/>
  <c r="J1864" i="55"/>
  <c r="I1864" i="55"/>
  <c r="J1863" i="55"/>
  <c r="I1863" i="55"/>
  <c r="J1861" i="55"/>
  <c r="I1861" i="55"/>
  <c r="J1860" i="55"/>
  <c r="I1860" i="55"/>
  <c r="J1858" i="55"/>
  <c r="I1858" i="55"/>
  <c r="J1856" i="55"/>
  <c r="I1856" i="55"/>
  <c r="J1855" i="55"/>
  <c r="I1855" i="55"/>
  <c r="J1854" i="55"/>
  <c r="I1854" i="55"/>
  <c r="J1853" i="55"/>
  <c r="I1853" i="55"/>
  <c r="J1852" i="55"/>
  <c r="I1852" i="55"/>
  <c r="J1851" i="55"/>
  <c r="I1851" i="55"/>
  <c r="J1850" i="55"/>
  <c r="I1850" i="55"/>
  <c r="J1849" i="55"/>
  <c r="I1849" i="55"/>
  <c r="J1848" i="55"/>
  <c r="I1848" i="55"/>
  <c r="J1847" i="55"/>
  <c r="I1847" i="55"/>
  <c r="J1846" i="55"/>
  <c r="I1846" i="55"/>
  <c r="J1845" i="55"/>
  <c r="I1845" i="55"/>
  <c r="J1844" i="55"/>
  <c r="I1844" i="55"/>
  <c r="J1843" i="55"/>
  <c r="I1843" i="55"/>
  <c r="J1842" i="55"/>
  <c r="I1842" i="55"/>
  <c r="J1841" i="55"/>
  <c r="I1841" i="55"/>
  <c r="J1840" i="55"/>
  <c r="I1840" i="55"/>
  <c r="J1838" i="55"/>
  <c r="I1838" i="55"/>
  <c r="J1837" i="55"/>
  <c r="I1837" i="55"/>
  <c r="J1835" i="55"/>
  <c r="I1835" i="55"/>
  <c r="J1833" i="55"/>
  <c r="I1833" i="55"/>
  <c r="J1832" i="55"/>
  <c r="I1832" i="55"/>
  <c r="J1831" i="55"/>
  <c r="I1831" i="55"/>
  <c r="J1830" i="55"/>
  <c r="I1830" i="55"/>
  <c r="J1829" i="55"/>
  <c r="I1829" i="55"/>
  <c r="J1828" i="55"/>
  <c r="I1828" i="55"/>
  <c r="J1827" i="55"/>
  <c r="I1827" i="55"/>
  <c r="J1826" i="55"/>
  <c r="I1826" i="55"/>
  <c r="J1825" i="55"/>
  <c r="I1825" i="55"/>
  <c r="J1824" i="55"/>
  <c r="I1824" i="55"/>
  <c r="J1823" i="55"/>
  <c r="I1823" i="55"/>
  <c r="J1822" i="55"/>
  <c r="I1822" i="55"/>
  <c r="J1821" i="55"/>
  <c r="I1821" i="55"/>
  <c r="J1820" i="55"/>
  <c r="I1820" i="55"/>
  <c r="A1820" i="55" s="1"/>
  <c r="G1820" i="55"/>
  <c r="F1820" i="55"/>
  <c r="E1820" i="55"/>
  <c r="D1820" i="55"/>
  <c r="C1820" i="55"/>
  <c r="B1820" i="55"/>
  <c r="J1819" i="55"/>
  <c r="I1819" i="55"/>
  <c r="J1818" i="55"/>
  <c r="I1818" i="55"/>
  <c r="J1817" i="55"/>
  <c r="I1817" i="55"/>
  <c r="J1816" i="55"/>
  <c r="I1816" i="55"/>
  <c r="J1815" i="55"/>
  <c r="I1815" i="55"/>
  <c r="J1814" i="55"/>
  <c r="I1814" i="55"/>
  <c r="J1813" i="55"/>
  <c r="I1813" i="55"/>
  <c r="J1812" i="55"/>
  <c r="I1812" i="55"/>
  <c r="J1811" i="55"/>
  <c r="I1811" i="55"/>
  <c r="J1810" i="55"/>
  <c r="I1810" i="55"/>
  <c r="J1809" i="55"/>
  <c r="I1809" i="55"/>
  <c r="J1808" i="55"/>
  <c r="I1808" i="55"/>
  <c r="J1807" i="55"/>
  <c r="I1807" i="55"/>
  <c r="J1806" i="55"/>
  <c r="I1806" i="55"/>
  <c r="J1805" i="55"/>
  <c r="I1805" i="55"/>
  <c r="J1804" i="55"/>
  <c r="I1804" i="55"/>
  <c r="J1803" i="55"/>
  <c r="I1803" i="55"/>
  <c r="J1801" i="55"/>
  <c r="I1801" i="55"/>
  <c r="J1800" i="55"/>
  <c r="I1800" i="55"/>
  <c r="J1798" i="55"/>
  <c r="I1798" i="55"/>
  <c r="J1796" i="55"/>
  <c r="I1796" i="55"/>
  <c r="J1795" i="55"/>
  <c r="I1795" i="55"/>
  <c r="J1794" i="55"/>
  <c r="I1794" i="55"/>
  <c r="J1793" i="55"/>
  <c r="I1793" i="55"/>
  <c r="J1792" i="55"/>
  <c r="I1792" i="55"/>
  <c r="J1791" i="55"/>
  <c r="I1791" i="55"/>
  <c r="J1790" i="55"/>
  <c r="I1790" i="55"/>
  <c r="J1789" i="55"/>
  <c r="I1789" i="55"/>
  <c r="J1788" i="55"/>
  <c r="I1788" i="55"/>
  <c r="J1787" i="55"/>
  <c r="I1787" i="55"/>
  <c r="J1786" i="55"/>
  <c r="I1786" i="55"/>
  <c r="J1785" i="55"/>
  <c r="I1785" i="55"/>
  <c r="J1784" i="55"/>
  <c r="I1784" i="55"/>
  <c r="J1783" i="55"/>
  <c r="I1783" i="55"/>
  <c r="J1782" i="55"/>
  <c r="I1782" i="55"/>
  <c r="J1781" i="55"/>
  <c r="I1781" i="55"/>
  <c r="J1772" i="55"/>
  <c r="I1772" i="55"/>
  <c r="J1771" i="55"/>
  <c r="I1771" i="55"/>
  <c r="J1770" i="55"/>
  <c r="I1770" i="55"/>
  <c r="J1769" i="55"/>
  <c r="I1769" i="55"/>
  <c r="J1768" i="55"/>
  <c r="I1768" i="55"/>
  <c r="J1767" i="55"/>
  <c r="I1767" i="55"/>
  <c r="J1766" i="55"/>
  <c r="I1766" i="55"/>
  <c r="J1765" i="55"/>
  <c r="I1765" i="55"/>
  <c r="J1764" i="55"/>
  <c r="I1764" i="55"/>
  <c r="J1763" i="55"/>
  <c r="I1763" i="55"/>
  <c r="J1762" i="55"/>
  <c r="I1762" i="55"/>
  <c r="J1761" i="55"/>
  <c r="I1761" i="55"/>
  <c r="J1760" i="55"/>
  <c r="I1760" i="55"/>
  <c r="A1760" i="55" s="1"/>
  <c r="E1760" i="55"/>
  <c r="D1760" i="55"/>
  <c r="C1760" i="55"/>
  <c r="B1760" i="55"/>
  <c r="J1759" i="55"/>
  <c r="I1759" i="55"/>
  <c r="J1758" i="55"/>
  <c r="I1758" i="55"/>
  <c r="J1757" i="55"/>
  <c r="I1757" i="55"/>
  <c r="J1756" i="55"/>
  <c r="I1756" i="55"/>
  <c r="J1755" i="55"/>
  <c r="I1755" i="55"/>
  <c r="J1754" i="55"/>
  <c r="I1754" i="55"/>
  <c r="J1753" i="55"/>
  <c r="I1753" i="55"/>
  <c r="J1752" i="55"/>
  <c r="I1752" i="55"/>
  <c r="J1751" i="55"/>
  <c r="I1751" i="55"/>
  <c r="J1750" i="55"/>
  <c r="I1750" i="55"/>
  <c r="J1749" i="55"/>
  <c r="I1749" i="55"/>
  <c r="J1748" i="55"/>
  <c r="I1748" i="55"/>
  <c r="J1747" i="55"/>
  <c r="I1747" i="55"/>
  <c r="J1746" i="55"/>
  <c r="I1746" i="55"/>
  <c r="J1745" i="55"/>
  <c r="I1745" i="55"/>
  <c r="J1744" i="55"/>
  <c r="I1744" i="55"/>
  <c r="J1743" i="55"/>
  <c r="I1743" i="55"/>
  <c r="J1742" i="55"/>
  <c r="I1742" i="55"/>
  <c r="J1741" i="55"/>
  <c r="I1741" i="55"/>
  <c r="A1741" i="55" s="1"/>
  <c r="G1741" i="55"/>
  <c r="F1741" i="55"/>
  <c r="E1741" i="55"/>
  <c r="D1741" i="55"/>
  <c r="C1741" i="55"/>
  <c r="B1741" i="55"/>
  <c r="J1740" i="55"/>
  <c r="I1740" i="55"/>
  <c r="J1739" i="55"/>
  <c r="I1739" i="55"/>
  <c r="J1738" i="55"/>
  <c r="I1738" i="55"/>
  <c r="J1737" i="55"/>
  <c r="I1737" i="55"/>
  <c r="J1736" i="55"/>
  <c r="I1736" i="55"/>
  <c r="J1735" i="55"/>
  <c r="I1735" i="55"/>
  <c r="J1734" i="55"/>
  <c r="I1734" i="55"/>
  <c r="J1733" i="55"/>
  <c r="I1733" i="55"/>
  <c r="J1732" i="55"/>
  <c r="I1732" i="55"/>
  <c r="J1731" i="55"/>
  <c r="I1731" i="55"/>
  <c r="J1730" i="55"/>
  <c r="I1730" i="55"/>
  <c r="J1729" i="55"/>
  <c r="I1729" i="55"/>
  <c r="J1728" i="55"/>
  <c r="I1728" i="55"/>
  <c r="J1727" i="55"/>
  <c r="I1727" i="55"/>
  <c r="J1726" i="55"/>
  <c r="I1726" i="55"/>
  <c r="J1725" i="55"/>
  <c r="I1725" i="55"/>
  <c r="J1724" i="55"/>
  <c r="I1724" i="55"/>
  <c r="J1723" i="55"/>
  <c r="I1723" i="55"/>
  <c r="J1722" i="55"/>
  <c r="I1722" i="55"/>
  <c r="J1721" i="55"/>
  <c r="I1721" i="55"/>
  <c r="J1720" i="55"/>
  <c r="I1720" i="55"/>
  <c r="J1719" i="55"/>
  <c r="I1719" i="55"/>
  <c r="J1718" i="55"/>
  <c r="I1718" i="55"/>
  <c r="J1717" i="55"/>
  <c r="I1717" i="55"/>
  <c r="J1716" i="55"/>
  <c r="I1716" i="55"/>
  <c r="J1715" i="55"/>
  <c r="I1715" i="55"/>
  <c r="J1714" i="55"/>
  <c r="I1714" i="55"/>
  <c r="J1713" i="55"/>
  <c r="I1713" i="55"/>
  <c r="J1712" i="55"/>
  <c r="I1712" i="55"/>
  <c r="J1711" i="55"/>
  <c r="I1711" i="55"/>
  <c r="J1710" i="55"/>
  <c r="I1710" i="55"/>
  <c r="J1709" i="55"/>
  <c r="I1709" i="55"/>
  <c r="J1708" i="55"/>
  <c r="I1708" i="55"/>
  <c r="J1707" i="55"/>
  <c r="I1707" i="55"/>
  <c r="J1706" i="55"/>
  <c r="I1706" i="55"/>
  <c r="J1705" i="55"/>
  <c r="I1705" i="55"/>
  <c r="J1704" i="55"/>
  <c r="I1704" i="55"/>
  <c r="J1703" i="55"/>
  <c r="I1703" i="55"/>
  <c r="J1702" i="55"/>
  <c r="I1702" i="55"/>
  <c r="J1701" i="55"/>
  <c r="I1701" i="55"/>
  <c r="J1700" i="55"/>
  <c r="I1700" i="55"/>
  <c r="J1699" i="55"/>
  <c r="I1699" i="55"/>
  <c r="J1698" i="55"/>
  <c r="I1698" i="55"/>
  <c r="J1697" i="55"/>
  <c r="I1697" i="55"/>
  <c r="J1696" i="55"/>
  <c r="I1696" i="55"/>
  <c r="J1695" i="55"/>
  <c r="I1695" i="55"/>
  <c r="J1694" i="55"/>
  <c r="I1694" i="55"/>
  <c r="J1693" i="55"/>
  <c r="I1693" i="55"/>
  <c r="J1692" i="55"/>
  <c r="I1692" i="55"/>
  <c r="J1691" i="55"/>
  <c r="I1691" i="55"/>
  <c r="J1690" i="55"/>
  <c r="I1690" i="55"/>
  <c r="J1689" i="55"/>
  <c r="I1689" i="55"/>
  <c r="J1688" i="55"/>
  <c r="I1688" i="55"/>
  <c r="J1687" i="55"/>
  <c r="I1687" i="55"/>
  <c r="J1686" i="55"/>
  <c r="I1686" i="55"/>
  <c r="J1685" i="55"/>
  <c r="I1685" i="55"/>
  <c r="J1684" i="55"/>
  <c r="I1684" i="55"/>
  <c r="J1683" i="55"/>
  <c r="I1683" i="55"/>
  <c r="J1682" i="55"/>
  <c r="I1682" i="55"/>
  <c r="J1681" i="55"/>
  <c r="I1681" i="55"/>
  <c r="A1681" i="55" s="1"/>
  <c r="G1681" i="55"/>
  <c r="F1681" i="55"/>
  <c r="E1681" i="55"/>
  <c r="D1681" i="55"/>
  <c r="C1681" i="55"/>
  <c r="B1681" i="55"/>
  <c r="J1680" i="55"/>
  <c r="I1680" i="55"/>
  <c r="J1679" i="55"/>
  <c r="I1679" i="55"/>
  <c r="J1678" i="55"/>
  <c r="I1678" i="55"/>
  <c r="J1677" i="55"/>
  <c r="I1677" i="55"/>
  <c r="J1676" i="55"/>
  <c r="I1676" i="55"/>
  <c r="J1675" i="55"/>
  <c r="I1675" i="55"/>
  <c r="J1674" i="55"/>
  <c r="I1674" i="55"/>
  <c r="J1673" i="55"/>
  <c r="I1673" i="55"/>
  <c r="J1672" i="55"/>
  <c r="I1672" i="55"/>
  <c r="J1671" i="55"/>
  <c r="I1671" i="55"/>
  <c r="J1670" i="55"/>
  <c r="I1670" i="55"/>
  <c r="J1669" i="55"/>
  <c r="I1669" i="55"/>
  <c r="J1668" i="55"/>
  <c r="I1668" i="55"/>
  <c r="J1667" i="55"/>
  <c r="I1667" i="55"/>
  <c r="J1666" i="55"/>
  <c r="I1666" i="55"/>
  <c r="J1665" i="55"/>
  <c r="I1665" i="55"/>
  <c r="J1664" i="55"/>
  <c r="I1664" i="55"/>
  <c r="J1663" i="55"/>
  <c r="I1663" i="55"/>
  <c r="J1662" i="55"/>
  <c r="I1662" i="55"/>
  <c r="J1661" i="55"/>
  <c r="I1661" i="55"/>
  <c r="J1660" i="55"/>
  <c r="I1660" i="55"/>
  <c r="J1659" i="55"/>
  <c r="I1659" i="55"/>
  <c r="J1658" i="55"/>
  <c r="I1658" i="55"/>
  <c r="J1657" i="55"/>
  <c r="I1657" i="55"/>
  <c r="J1656" i="55"/>
  <c r="I1656" i="55"/>
  <c r="J1655" i="55"/>
  <c r="I1655" i="55"/>
  <c r="J1654" i="55"/>
  <c r="I1654" i="55"/>
  <c r="J1653" i="55"/>
  <c r="I1653" i="55"/>
  <c r="J1652" i="55"/>
  <c r="I1652" i="55"/>
  <c r="J1651" i="55"/>
  <c r="I1651" i="55"/>
  <c r="J1650" i="55"/>
  <c r="I1650" i="55"/>
  <c r="J1649" i="55"/>
  <c r="I1649" i="55"/>
  <c r="J1648" i="55"/>
  <c r="I1648" i="55"/>
  <c r="J1647" i="55"/>
  <c r="I1647" i="55"/>
  <c r="J1646" i="55"/>
  <c r="I1646" i="55"/>
  <c r="J1645" i="55"/>
  <c r="I1645" i="55"/>
  <c r="J1644" i="55"/>
  <c r="I1644" i="55"/>
  <c r="J1643" i="55"/>
  <c r="I1643" i="55"/>
  <c r="J1642" i="55"/>
  <c r="I1642" i="55"/>
  <c r="J1641" i="55"/>
  <c r="I1641" i="55"/>
  <c r="J1640" i="55"/>
  <c r="I1640" i="55"/>
  <c r="J1639" i="55"/>
  <c r="I1639" i="55"/>
  <c r="J1638" i="55"/>
  <c r="I1638" i="55"/>
  <c r="J1637" i="55"/>
  <c r="I1637" i="55"/>
  <c r="J1636" i="55"/>
  <c r="I1636" i="55"/>
  <c r="J1635" i="55"/>
  <c r="I1635" i="55"/>
  <c r="J1634" i="55"/>
  <c r="I1634" i="55"/>
  <c r="J1633" i="55"/>
  <c r="I1633" i="55"/>
  <c r="J1632" i="55"/>
  <c r="I1632" i="55"/>
  <c r="J1631" i="55"/>
  <c r="I1631" i="55"/>
  <c r="J1630" i="55"/>
  <c r="I1630" i="55"/>
  <c r="J1629" i="55"/>
  <c r="I1629" i="55"/>
  <c r="J1628" i="55"/>
  <c r="I1628" i="55"/>
  <c r="J1627" i="55"/>
  <c r="I1627" i="55"/>
  <c r="J1626" i="55"/>
  <c r="I1626" i="55"/>
  <c r="J1625" i="55"/>
  <c r="I1625" i="55"/>
  <c r="J1624" i="55"/>
  <c r="I1624" i="55"/>
  <c r="J1623" i="55"/>
  <c r="I1623" i="55"/>
  <c r="J1622" i="55"/>
  <c r="I1622" i="55"/>
  <c r="J1621" i="55"/>
  <c r="I1621" i="55"/>
  <c r="A1621" i="55" s="1"/>
  <c r="G1621" i="55"/>
  <c r="F1621" i="55"/>
  <c r="E1621" i="55"/>
  <c r="D1621" i="55"/>
  <c r="C1621" i="55"/>
  <c r="B1621" i="55"/>
  <c r="J1620" i="55"/>
  <c r="I1620" i="55"/>
  <c r="J1619" i="55"/>
  <c r="I1619" i="55"/>
  <c r="J1618" i="55"/>
  <c r="I1618" i="55"/>
  <c r="J1617" i="55"/>
  <c r="I1617" i="55"/>
  <c r="J1616" i="55"/>
  <c r="I1616" i="55"/>
  <c r="J1615" i="55"/>
  <c r="I1615" i="55"/>
  <c r="J1614" i="55"/>
  <c r="I1614" i="55"/>
  <c r="J1613" i="55"/>
  <c r="I1613" i="55"/>
  <c r="J1612" i="55"/>
  <c r="I1612" i="55"/>
  <c r="J1611" i="55"/>
  <c r="I1611" i="55"/>
  <c r="J1610" i="55"/>
  <c r="I1610" i="55"/>
  <c r="J1609" i="55"/>
  <c r="I1609" i="55"/>
  <c r="J1608" i="55"/>
  <c r="I1608" i="55"/>
  <c r="J1607" i="55"/>
  <c r="I1607" i="55"/>
  <c r="J1606" i="55"/>
  <c r="I1606" i="55"/>
  <c r="J1605" i="55"/>
  <c r="I1605" i="55"/>
  <c r="J1604" i="55"/>
  <c r="I1604" i="55"/>
  <c r="J1603" i="55"/>
  <c r="I1603" i="55"/>
  <c r="J1602" i="55"/>
  <c r="I1602" i="55"/>
  <c r="J1601" i="55"/>
  <c r="I1601" i="55"/>
  <c r="J1600" i="55"/>
  <c r="I1600" i="55"/>
  <c r="J1599" i="55"/>
  <c r="I1599" i="55"/>
  <c r="J1598" i="55"/>
  <c r="I1598" i="55"/>
  <c r="J1597" i="55"/>
  <c r="I1597" i="55"/>
  <c r="J1596" i="55"/>
  <c r="I1596" i="55"/>
  <c r="J1595" i="55"/>
  <c r="I1595" i="55"/>
  <c r="J1594" i="55"/>
  <c r="I1594" i="55"/>
  <c r="J1593" i="55"/>
  <c r="I1593" i="55"/>
  <c r="J1592" i="55"/>
  <c r="I1592" i="55"/>
  <c r="J1591" i="55"/>
  <c r="I1591" i="55"/>
  <c r="J1590" i="55"/>
  <c r="I1590" i="55"/>
  <c r="J1589" i="55"/>
  <c r="I1589" i="55"/>
  <c r="J1588" i="55"/>
  <c r="I1588" i="55"/>
  <c r="J1587" i="55"/>
  <c r="I1587" i="55"/>
  <c r="J1586" i="55"/>
  <c r="I1586" i="55"/>
  <c r="J1585" i="55"/>
  <c r="I1585" i="55"/>
  <c r="J1584" i="55"/>
  <c r="I1584" i="55"/>
  <c r="J1583" i="55"/>
  <c r="I1583" i="55"/>
  <c r="J1582" i="55"/>
  <c r="I1582" i="55"/>
  <c r="J1581" i="55"/>
  <c r="I1581" i="55"/>
  <c r="J1580" i="55"/>
  <c r="I1580" i="55"/>
  <c r="J1579" i="55"/>
  <c r="I1579" i="55"/>
  <c r="J1578" i="55"/>
  <c r="I1578" i="55"/>
  <c r="J1577" i="55"/>
  <c r="I1577" i="55"/>
  <c r="J1576" i="55"/>
  <c r="I1576" i="55"/>
  <c r="J1575" i="55"/>
  <c r="I1575" i="55"/>
  <c r="J1574" i="55"/>
  <c r="I1574" i="55"/>
  <c r="J1573" i="55"/>
  <c r="I1573" i="55"/>
  <c r="J1572" i="55"/>
  <c r="I1572" i="55"/>
  <c r="J1571" i="55"/>
  <c r="I1571" i="55"/>
  <c r="J1570" i="55"/>
  <c r="I1570" i="55"/>
  <c r="J1569" i="55"/>
  <c r="I1569" i="55"/>
  <c r="J1568" i="55"/>
  <c r="I1568" i="55"/>
  <c r="J1567" i="55"/>
  <c r="I1567" i="55"/>
  <c r="J1566" i="55"/>
  <c r="I1566" i="55"/>
  <c r="J1565" i="55"/>
  <c r="I1565" i="55"/>
  <c r="J1564" i="55"/>
  <c r="I1564" i="55"/>
  <c r="J1563" i="55"/>
  <c r="I1563" i="55"/>
  <c r="J1562" i="55"/>
  <c r="I1562" i="55"/>
  <c r="J1561" i="55"/>
  <c r="I1561" i="55"/>
  <c r="A1561" i="55" s="1"/>
  <c r="G1561" i="55"/>
  <c r="F1561" i="55"/>
  <c r="E1561" i="55"/>
  <c r="D1561" i="55"/>
  <c r="C1561" i="55"/>
  <c r="B1561" i="55"/>
  <c r="J1560" i="55"/>
  <c r="I1560" i="55"/>
  <c r="J1559" i="55"/>
  <c r="I1559" i="55"/>
  <c r="J1558" i="55"/>
  <c r="I1558" i="55"/>
  <c r="J1557" i="55"/>
  <c r="I1557" i="55"/>
  <c r="J1556" i="55"/>
  <c r="I1556" i="55"/>
  <c r="J1555" i="55"/>
  <c r="I1555" i="55"/>
  <c r="J1554" i="55"/>
  <c r="I1554" i="55"/>
  <c r="J1553" i="55"/>
  <c r="I1553" i="55"/>
  <c r="J1552" i="55"/>
  <c r="I1552" i="55"/>
  <c r="J1551" i="55"/>
  <c r="I1551" i="55"/>
  <c r="J1550" i="55"/>
  <c r="I1550" i="55"/>
  <c r="J1549" i="55"/>
  <c r="I1549" i="55"/>
  <c r="J1548" i="55"/>
  <c r="I1548" i="55"/>
  <c r="J1547" i="55"/>
  <c r="I1547" i="55"/>
  <c r="J1546" i="55"/>
  <c r="I1546" i="55"/>
  <c r="J1545" i="55"/>
  <c r="I1545" i="55"/>
  <c r="J1544" i="55"/>
  <c r="I1544" i="55"/>
  <c r="J1543" i="55"/>
  <c r="I1543" i="55"/>
  <c r="J1542" i="55"/>
  <c r="I1542" i="55"/>
  <c r="J1541" i="55"/>
  <c r="I1541" i="55"/>
  <c r="J1540" i="55"/>
  <c r="I1540" i="55"/>
  <c r="J1539" i="55"/>
  <c r="I1539" i="55"/>
  <c r="J1538" i="55"/>
  <c r="I1538" i="55"/>
  <c r="J1537" i="55"/>
  <c r="I1537" i="55"/>
  <c r="J1536" i="55"/>
  <c r="I1536" i="55"/>
  <c r="J1535" i="55"/>
  <c r="I1535" i="55"/>
  <c r="J1534" i="55"/>
  <c r="I1534" i="55"/>
  <c r="J1533" i="55"/>
  <c r="I1533" i="55"/>
  <c r="J1532" i="55"/>
  <c r="I1532" i="55"/>
  <c r="J1531" i="55"/>
  <c r="I1531" i="55"/>
  <c r="J1530" i="55"/>
  <c r="I1530" i="55"/>
  <c r="J1529" i="55"/>
  <c r="I1529" i="55"/>
  <c r="J1528" i="55"/>
  <c r="I1528" i="55"/>
  <c r="J1527" i="55"/>
  <c r="I1527" i="55"/>
  <c r="J1526" i="55"/>
  <c r="I1526" i="55"/>
  <c r="J1525" i="55"/>
  <c r="I1525" i="55"/>
  <c r="J1524" i="55"/>
  <c r="I1524" i="55"/>
  <c r="J1523" i="55"/>
  <c r="I1523" i="55"/>
  <c r="J1522" i="55"/>
  <c r="I1522" i="55"/>
  <c r="J1521" i="55"/>
  <c r="I1521" i="55"/>
  <c r="J1520" i="55"/>
  <c r="I1520" i="55"/>
  <c r="J1519" i="55"/>
  <c r="I1519" i="55"/>
  <c r="J1518" i="55"/>
  <c r="I1518" i="55"/>
  <c r="J1517" i="55"/>
  <c r="I1517" i="55"/>
  <c r="J1516" i="55"/>
  <c r="I1516" i="55"/>
  <c r="J1515" i="55"/>
  <c r="I1515" i="55"/>
  <c r="J1514" i="55"/>
  <c r="I1514" i="55"/>
  <c r="J1513" i="55"/>
  <c r="I1513" i="55"/>
  <c r="J1512" i="55"/>
  <c r="I1512" i="55"/>
  <c r="J1511" i="55"/>
  <c r="I1511" i="55"/>
  <c r="J1510" i="55"/>
  <c r="I1510" i="55"/>
  <c r="J1509" i="55"/>
  <c r="I1509" i="55"/>
  <c r="J1508" i="55"/>
  <c r="I1508" i="55"/>
  <c r="J1507" i="55"/>
  <c r="I1507" i="55"/>
  <c r="J1506" i="55"/>
  <c r="I1506" i="55"/>
  <c r="J1505" i="55"/>
  <c r="I1505" i="55"/>
  <c r="J1504" i="55"/>
  <c r="I1504" i="55"/>
  <c r="J1503" i="55"/>
  <c r="I1503" i="55"/>
  <c r="J1502" i="55"/>
  <c r="I1502" i="55"/>
  <c r="J1501" i="55"/>
  <c r="I1501" i="55"/>
  <c r="A1501" i="55" s="1"/>
  <c r="G1501" i="55"/>
  <c r="F1501" i="55"/>
  <c r="E1501" i="55"/>
  <c r="D1501" i="55"/>
  <c r="C1501" i="55"/>
  <c r="B1501" i="55"/>
  <c r="J1500" i="55"/>
  <c r="I1500" i="55"/>
  <c r="J1499" i="55"/>
  <c r="I1499" i="55"/>
  <c r="J1498" i="55"/>
  <c r="I1498" i="55"/>
  <c r="J1497" i="55"/>
  <c r="I1497" i="55"/>
  <c r="J1496" i="55"/>
  <c r="I1496" i="55"/>
  <c r="J1495" i="55"/>
  <c r="I1495" i="55"/>
  <c r="J1494" i="55"/>
  <c r="I1494" i="55"/>
  <c r="J1493" i="55"/>
  <c r="I1493" i="55"/>
  <c r="J1492" i="55"/>
  <c r="I1492" i="55"/>
  <c r="J1491" i="55"/>
  <c r="I1491" i="55"/>
  <c r="J1490" i="55"/>
  <c r="I1490" i="55"/>
  <c r="J1489" i="55"/>
  <c r="I1489" i="55"/>
  <c r="J1488" i="55"/>
  <c r="I1488" i="55"/>
  <c r="J1487" i="55"/>
  <c r="I1487" i="55"/>
  <c r="J1486" i="55"/>
  <c r="I1486" i="55"/>
  <c r="J1485" i="55"/>
  <c r="I1485" i="55"/>
  <c r="J1484" i="55"/>
  <c r="I1484" i="55"/>
  <c r="J1483" i="55"/>
  <c r="I1483" i="55"/>
  <c r="J1482" i="55"/>
  <c r="I1482" i="55"/>
  <c r="J1481" i="55"/>
  <c r="I1481" i="55"/>
  <c r="J1480" i="55"/>
  <c r="I1480" i="55"/>
  <c r="J1479" i="55"/>
  <c r="I1479" i="55"/>
  <c r="J1478" i="55"/>
  <c r="I1478" i="55"/>
  <c r="J1477" i="55"/>
  <c r="I1477" i="55"/>
  <c r="J1476" i="55"/>
  <c r="I1476" i="55"/>
  <c r="J1475" i="55"/>
  <c r="I1475" i="55"/>
  <c r="J1474" i="55"/>
  <c r="I1474" i="55"/>
  <c r="J1473" i="55"/>
  <c r="I1473" i="55"/>
  <c r="J1472" i="55"/>
  <c r="I1472" i="55"/>
  <c r="J1471" i="55"/>
  <c r="I1471" i="55"/>
  <c r="J1470" i="55"/>
  <c r="I1470" i="55"/>
  <c r="J1469" i="55"/>
  <c r="I1469" i="55"/>
  <c r="J1468" i="55"/>
  <c r="I1468" i="55"/>
  <c r="J1467" i="55"/>
  <c r="I1467" i="55"/>
  <c r="J1466" i="55"/>
  <c r="I1466" i="55"/>
  <c r="J1465" i="55"/>
  <c r="I1465" i="55"/>
  <c r="J1464" i="55"/>
  <c r="I1464" i="55"/>
  <c r="J1463" i="55"/>
  <c r="I1463" i="55"/>
  <c r="J1454" i="55"/>
  <c r="I1454" i="55"/>
  <c r="J1453" i="55"/>
  <c r="I1453" i="55"/>
  <c r="J1452" i="55"/>
  <c r="I1452" i="55"/>
  <c r="J1451" i="55"/>
  <c r="I1451" i="55"/>
  <c r="J1450" i="55"/>
  <c r="I1450" i="55"/>
  <c r="J1449" i="55"/>
  <c r="I1449" i="55"/>
  <c r="J1448" i="55"/>
  <c r="I1448" i="55"/>
  <c r="J1447" i="55"/>
  <c r="I1447" i="55"/>
  <c r="J1446" i="55"/>
  <c r="I1446" i="55"/>
  <c r="J1445" i="55"/>
  <c r="I1445" i="55"/>
  <c r="J1444" i="55"/>
  <c r="I1444" i="55"/>
  <c r="J1443" i="55"/>
  <c r="I1443" i="55"/>
  <c r="A1443" i="55" s="1"/>
  <c r="J1442" i="55"/>
  <c r="I1442" i="55"/>
  <c r="J1441" i="55"/>
  <c r="I1441" i="55"/>
  <c r="A1441" i="55" s="1"/>
  <c r="G1441" i="55"/>
  <c r="F1441" i="55"/>
  <c r="E1441" i="55"/>
  <c r="D1441" i="55"/>
  <c r="C1441" i="55"/>
  <c r="B1441" i="55"/>
  <c r="J1440" i="55"/>
  <c r="I1440" i="55"/>
  <c r="J1439" i="55"/>
  <c r="I1439" i="55"/>
  <c r="J1438" i="55"/>
  <c r="I1438" i="55"/>
  <c r="J1437" i="55"/>
  <c r="I1437" i="55"/>
  <c r="J1436" i="55"/>
  <c r="I1436" i="55"/>
  <c r="J1435" i="55"/>
  <c r="I1435" i="55"/>
  <c r="J1434" i="55"/>
  <c r="I1434" i="55"/>
  <c r="J1433" i="55"/>
  <c r="I1433" i="55"/>
  <c r="J1432" i="55"/>
  <c r="I1432" i="55"/>
  <c r="J1431" i="55"/>
  <c r="I1431" i="55"/>
  <c r="J1430" i="55"/>
  <c r="I1430" i="55"/>
  <c r="J1429" i="55"/>
  <c r="I1429" i="55"/>
  <c r="J1428" i="55"/>
  <c r="I1428" i="55"/>
  <c r="J1427" i="55"/>
  <c r="I1427" i="55"/>
  <c r="J1426" i="55"/>
  <c r="I1426" i="55"/>
  <c r="J1425" i="55"/>
  <c r="I1425" i="55"/>
  <c r="J1424" i="55"/>
  <c r="I1424" i="55"/>
  <c r="J1416" i="55"/>
  <c r="I1416" i="55"/>
  <c r="J1415" i="55"/>
  <c r="I1415" i="55"/>
  <c r="J1414" i="55"/>
  <c r="I1414" i="55"/>
  <c r="J1413" i="55"/>
  <c r="I1413" i="55"/>
  <c r="J1412" i="55"/>
  <c r="I1412" i="55"/>
  <c r="J1411" i="55"/>
  <c r="I1411" i="55"/>
  <c r="J1410" i="55"/>
  <c r="I1410" i="55"/>
  <c r="J1409" i="55"/>
  <c r="I1409" i="55"/>
  <c r="J1408" i="55"/>
  <c r="I1408" i="55"/>
  <c r="J1407" i="55"/>
  <c r="I1407" i="55"/>
  <c r="J1406" i="55"/>
  <c r="I1406" i="55"/>
  <c r="J1405" i="55"/>
  <c r="I1405" i="55"/>
  <c r="J1404" i="55"/>
  <c r="I1404" i="55"/>
  <c r="J1403" i="55"/>
  <c r="I1403" i="55"/>
  <c r="J1402" i="55"/>
  <c r="I1402" i="55"/>
  <c r="J1394" i="55"/>
  <c r="I1394" i="55"/>
  <c r="J1393" i="55"/>
  <c r="I1393" i="55"/>
  <c r="J1392" i="55"/>
  <c r="I1392" i="55"/>
  <c r="J1391" i="55"/>
  <c r="I1391" i="55"/>
  <c r="J1390" i="55"/>
  <c r="I1390" i="55"/>
  <c r="J1389" i="55"/>
  <c r="I1389" i="55"/>
  <c r="J1388" i="55"/>
  <c r="I1388" i="55"/>
  <c r="J1387" i="55"/>
  <c r="I1387" i="55"/>
  <c r="J1386" i="55"/>
  <c r="I1386" i="55"/>
  <c r="J1385" i="55"/>
  <c r="I1385" i="55"/>
  <c r="J1384" i="55"/>
  <c r="I1384" i="55"/>
  <c r="J1383" i="55"/>
  <c r="I1383" i="55"/>
  <c r="A1383" i="55" s="1"/>
  <c r="J1382" i="55"/>
  <c r="I1382" i="55"/>
  <c r="J1381" i="55"/>
  <c r="I1381" i="55"/>
  <c r="A1381" i="55" s="1"/>
  <c r="G1381" i="55"/>
  <c r="F1381" i="55"/>
  <c r="E1381" i="55"/>
  <c r="D1381" i="55"/>
  <c r="C1381" i="55"/>
  <c r="B1381" i="55"/>
  <c r="J1380" i="55"/>
  <c r="I1380" i="55"/>
  <c r="J1379" i="55"/>
  <c r="I1379" i="55"/>
  <c r="J1378" i="55"/>
  <c r="I1378" i="55"/>
  <c r="J1377" i="55"/>
  <c r="I1377" i="55"/>
  <c r="J1376" i="55"/>
  <c r="I1376" i="55"/>
  <c r="J1375" i="55"/>
  <c r="I1375" i="55"/>
  <c r="J1374" i="55"/>
  <c r="I1374" i="55"/>
  <c r="J1373" i="55"/>
  <c r="I1373" i="55"/>
  <c r="J1372" i="55"/>
  <c r="I1372" i="55"/>
  <c r="J1371" i="55"/>
  <c r="I1371" i="55"/>
  <c r="J1370" i="55"/>
  <c r="I1370" i="55"/>
  <c r="J1369" i="55"/>
  <c r="I1369" i="55"/>
  <c r="J1368" i="55"/>
  <c r="I1368" i="55"/>
  <c r="J1367" i="55"/>
  <c r="I1367" i="55"/>
  <c r="J1366" i="55"/>
  <c r="I1366" i="55"/>
  <c r="J1365" i="55"/>
  <c r="I1365" i="55"/>
  <c r="J1364" i="55"/>
  <c r="I1364" i="55"/>
  <c r="J1334" i="55"/>
  <c r="I1334" i="55"/>
  <c r="J1333" i="55"/>
  <c r="I1333" i="55"/>
  <c r="J1332" i="55"/>
  <c r="I1332" i="55"/>
  <c r="J1331" i="55"/>
  <c r="I1331" i="55"/>
  <c r="J1330" i="55"/>
  <c r="I1330" i="55"/>
  <c r="J1329" i="55"/>
  <c r="I1329" i="55"/>
  <c r="J1328" i="55"/>
  <c r="I1328" i="55"/>
  <c r="J1327" i="55"/>
  <c r="I1327" i="55"/>
  <c r="J1326" i="55"/>
  <c r="I1326" i="55"/>
  <c r="J1325" i="55"/>
  <c r="I1325" i="55"/>
  <c r="J1324" i="55"/>
  <c r="I1324" i="55"/>
  <c r="A1324" i="55" s="1"/>
  <c r="J1323" i="55"/>
  <c r="I1323" i="55"/>
  <c r="A1323" i="55" s="1"/>
  <c r="J1322" i="55"/>
  <c r="I1322" i="55"/>
  <c r="J1321" i="55"/>
  <c r="I1321" i="55"/>
  <c r="A1321" i="55" s="1"/>
  <c r="E1321" i="55"/>
  <c r="D1321" i="55"/>
  <c r="C1321" i="55"/>
  <c r="B1321" i="55"/>
  <c r="J1320" i="55"/>
  <c r="I1320" i="55"/>
  <c r="J1319" i="55"/>
  <c r="I1319" i="55"/>
  <c r="J1318" i="55"/>
  <c r="I1318" i="55"/>
  <c r="J1317" i="55"/>
  <c r="I1317" i="55"/>
  <c r="J1316" i="55"/>
  <c r="I1316" i="55"/>
  <c r="J1315" i="55"/>
  <c r="I1315" i="55"/>
  <c r="J1314" i="55"/>
  <c r="I1314" i="55"/>
  <c r="J1313" i="55"/>
  <c r="I1313" i="55"/>
  <c r="J1312" i="55"/>
  <c r="I1312" i="55"/>
  <c r="J1311" i="55"/>
  <c r="I1311" i="55"/>
  <c r="J1310" i="55"/>
  <c r="I1310" i="55"/>
  <c r="J1309" i="55"/>
  <c r="I1309" i="55"/>
  <c r="J1308" i="55"/>
  <c r="I1308" i="55"/>
  <c r="J1307" i="55"/>
  <c r="I1307" i="55"/>
  <c r="J1306" i="55"/>
  <c r="I1306" i="55"/>
  <c r="J1305" i="55"/>
  <c r="I1305" i="55"/>
  <c r="J1304" i="55"/>
  <c r="I1304" i="55"/>
  <c r="A1304" i="55" s="1"/>
  <c r="J1303" i="55"/>
  <c r="I1303" i="55"/>
  <c r="J1302" i="55"/>
  <c r="I1302" i="55"/>
  <c r="A1302" i="55" s="1"/>
  <c r="G1302" i="55"/>
  <c r="F1302" i="55"/>
  <c r="E1302" i="55"/>
  <c r="D1302" i="55"/>
  <c r="C1302" i="55"/>
  <c r="B1302" i="55"/>
  <c r="J1301" i="55"/>
  <c r="I1301" i="55"/>
  <c r="J1300" i="55"/>
  <c r="I1300" i="55"/>
  <c r="J1299" i="55"/>
  <c r="I1299" i="55"/>
  <c r="J1298" i="55"/>
  <c r="I1298" i="55"/>
  <c r="J1297" i="55"/>
  <c r="I1297" i="55"/>
  <c r="J1296" i="55"/>
  <c r="I1296" i="55"/>
  <c r="J1295" i="55"/>
  <c r="I1295" i="55"/>
  <c r="J1294" i="55"/>
  <c r="I1294" i="55"/>
  <c r="J1293" i="55"/>
  <c r="I1293" i="55"/>
  <c r="J1292" i="55"/>
  <c r="I1292" i="55"/>
  <c r="J1291" i="55"/>
  <c r="I1291" i="55"/>
  <c r="J1290" i="55"/>
  <c r="I1290" i="55"/>
  <c r="J1289" i="55"/>
  <c r="I1289" i="55"/>
  <c r="J1288" i="55"/>
  <c r="I1288" i="55"/>
  <c r="J1287" i="55"/>
  <c r="I1287" i="55"/>
  <c r="J1286" i="55"/>
  <c r="I1286" i="55"/>
  <c r="J1285" i="55"/>
  <c r="I1285" i="55"/>
  <c r="J1284" i="55"/>
  <c r="I1284" i="55"/>
  <c r="J1283" i="55"/>
  <c r="I1283" i="55"/>
  <c r="J1282" i="55"/>
  <c r="I1282" i="55"/>
  <c r="J1281" i="55"/>
  <c r="I1281" i="55"/>
  <c r="J1280" i="55"/>
  <c r="I1280" i="55"/>
  <c r="J1279" i="55"/>
  <c r="I1279" i="55"/>
  <c r="J1278" i="55"/>
  <c r="I1278" i="55"/>
  <c r="J1277" i="55"/>
  <c r="I1277" i="55"/>
  <c r="J1276" i="55"/>
  <c r="I1276" i="55"/>
  <c r="J1275" i="55"/>
  <c r="I1275" i="55"/>
  <c r="J1274" i="55"/>
  <c r="I1274" i="55"/>
  <c r="J1273" i="55"/>
  <c r="I1273" i="55"/>
  <c r="J1272" i="55"/>
  <c r="I1272" i="55"/>
  <c r="J1271" i="55"/>
  <c r="I1271" i="55"/>
  <c r="J1270" i="55"/>
  <c r="I1270" i="55"/>
  <c r="J1269" i="55"/>
  <c r="I1269" i="55"/>
  <c r="J1268" i="55"/>
  <c r="I1268" i="55"/>
  <c r="J1267" i="55"/>
  <c r="I1267" i="55"/>
  <c r="J1266" i="55"/>
  <c r="I1266" i="55"/>
  <c r="J1265" i="55"/>
  <c r="I1265" i="55"/>
  <c r="J1264" i="55"/>
  <c r="I1264" i="55"/>
  <c r="J1263" i="55"/>
  <c r="I1263" i="55"/>
  <c r="J1262" i="55"/>
  <c r="I1262" i="55"/>
  <c r="J1261" i="55"/>
  <c r="I1261" i="55"/>
  <c r="J1260" i="55"/>
  <c r="I1260" i="55"/>
  <c r="J1259" i="55"/>
  <c r="I1259" i="55"/>
  <c r="J1258" i="55"/>
  <c r="I1258" i="55"/>
  <c r="J1257" i="55"/>
  <c r="I1257" i="55"/>
  <c r="J1256" i="55"/>
  <c r="I1256" i="55"/>
  <c r="J1255" i="55"/>
  <c r="I1255" i="55"/>
  <c r="J1254" i="55"/>
  <c r="I1254" i="55"/>
  <c r="J1253" i="55"/>
  <c r="I1253" i="55"/>
  <c r="J1252" i="55"/>
  <c r="I1252" i="55"/>
  <c r="J1251" i="55"/>
  <c r="I1251" i="55"/>
  <c r="J1250" i="55"/>
  <c r="I1250" i="55"/>
  <c r="J1249" i="55"/>
  <c r="I1249" i="55"/>
  <c r="J1248" i="55"/>
  <c r="I1248" i="55"/>
  <c r="J1247" i="55"/>
  <c r="I1247" i="55"/>
  <c r="J1246" i="55"/>
  <c r="I1246" i="55"/>
  <c r="J1245" i="55"/>
  <c r="I1245" i="55"/>
  <c r="J1244" i="55"/>
  <c r="I1244" i="55"/>
  <c r="J1243" i="55"/>
  <c r="I1243" i="55"/>
  <c r="J1242" i="55"/>
  <c r="I1242" i="55"/>
  <c r="A1242" i="55" s="1"/>
  <c r="G1242" i="55"/>
  <c r="F1242" i="55"/>
  <c r="E1242" i="55"/>
  <c r="D1242" i="55"/>
  <c r="C1242" i="55"/>
  <c r="B1242" i="55"/>
  <c r="J1241" i="55"/>
  <c r="I1241" i="55"/>
  <c r="J1240" i="55"/>
  <c r="I1240" i="55"/>
  <c r="J1239" i="55"/>
  <c r="I1239" i="55"/>
  <c r="J1238" i="55"/>
  <c r="I1238" i="55"/>
  <c r="J1237" i="55"/>
  <c r="I1237" i="55"/>
  <c r="J1236" i="55"/>
  <c r="I1236" i="55"/>
  <c r="J1235" i="55"/>
  <c r="I1235" i="55"/>
  <c r="J1234" i="55"/>
  <c r="I1234" i="55"/>
  <c r="J1233" i="55"/>
  <c r="I1233" i="55"/>
  <c r="J1232" i="55"/>
  <c r="I1232" i="55"/>
  <c r="J1231" i="55"/>
  <c r="I1231" i="55"/>
  <c r="J1230" i="55"/>
  <c r="I1230" i="55"/>
  <c r="J1229" i="55"/>
  <c r="I1229" i="55"/>
  <c r="J1228" i="55"/>
  <c r="I1228" i="55"/>
  <c r="J1227" i="55"/>
  <c r="I1227" i="55"/>
  <c r="J1226" i="55"/>
  <c r="I1226" i="55"/>
  <c r="J1225" i="55"/>
  <c r="I1225" i="55"/>
  <c r="J1224" i="55"/>
  <c r="I1224" i="55"/>
  <c r="J1223" i="55"/>
  <c r="I1223" i="55"/>
  <c r="J1222" i="55"/>
  <c r="I1222" i="55"/>
  <c r="J1221" i="55"/>
  <c r="I1221" i="55"/>
  <c r="J1220" i="55"/>
  <c r="I1220" i="55"/>
  <c r="J1219" i="55"/>
  <c r="I1219" i="55"/>
  <c r="J1218" i="55"/>
  <c r="I1218" i="55"/>
  <c r="J1217" i="55"/>
  <c r="I1217" i="55"/>
  <c r="J1216" i="55"/>
  <c r="I1216" i="55"/>
  <c r="J1215" i="55"/>
  <c r="I1215" i="55"/>
  <c r="J1214" i="55"/>
  <c r="I1214" i="55"/>
  <c r="J1213" i="55"/>
  <c r="I1213" i="55"/>
  <c r="J1212" i="55"/>
  <c r="I1212" i="55"/>
  <c r="J1211" i="55"/>
  <c r="I1211" i="55"/>
  <c r="J1210" i="55"/>
  <c r="I1210" i="55"/>
  <c r="J1209" i="55"/>
  <c r="I1209" i="55"/>
  <c r="J1208" i="55"/>
  <c r="I1208" i="55"/>
  <c r="J1207" i="55"/>
  <c r="I1207" i="55"/>
  <c r="J1206" i="55"/>
  <c r="I1206" i="55"/>
  <c r="J1205" i="55"/>
  <c r="I1205" i="55"/>
  <c r="J1204" i="55"/>
  <c r="I1204" i="55"/>
  <c r="J1203" i="55"/>
  <c r="I1203" i="55"/>
  <c r="J1202" i="55"/>
  <c r="I1202" i="55"/>
  <c r="J1201" i="55"/>
  <c r="I1201" i="55"/>
  <c r="J1200" i="55"/>
  <c r="I1200" i="55"/>
  <c r="J1199" i="55"/>
  <c r="I1199" i="55"/>
  <c r="J1198" i="55"/>
  <c r="I1198" i="55"/>
  <c r="J1197" i="55"/>
  <c r="I1197" i="55"/>
  <c r="J1196" i="55"/>
  <c r="I1196" i="55"/>
  <c r="J1195" i="55"/>
  <c r="I1195" i="55"/>
  <c r="J1194" i="55"/>
  <c r="I1194" i="55"/>
  <c r="J1193" i="55"/>
  <c r="I1193" i="55"/>
  <c r="J1192" i="55"/>
  <c r="I1192" i="55"/>
  <c r="J1191" i="55"/>
  <c r="I1191" i="55"/>
  <c r="J1190" i="55"/>
  <c r="I1190" i="55"/>
  <c r="J1189" i="55"/>
  <c r="I1189" i="55"/>
  <c r="J1188" i="55"/>
  <c r="I1188" i="55"/>
  <c r="J1187" i="55"/>
  <c r="I1187" i="55"/>
  <c r="J1186" i="55"/>
  <c r="I1186" i="55"/>
  <c r="A1186" i="55" s="1"/>
  <c r="J1185" i="55"/>
  <c r="I1185" i="55"/>
  <c r="A1185" i="55" s="1"/>
  <c r="J1184" i="55"/>
  <c r="I1184" i="55"/>
  <c r="A1184" i="55" s="1"/>
  <c r="J1183" i="55"/>
  <c r="I1183" i="55"/>
  <c r="J1182" i="55"/>
  <c r="I1182" i="55"/>
  <c r="A1182" i="55" s="1"/>
  <c r="G1182" i="55"/>
  <c r="F1182" i="55"/>
  <c r="E1182" i="55"/>
  <c r="D1182" i="55"/>
  <c r="C1182" i="55"/>
  <c r="B1182" i="55"/>
  <c r="J1181" i="55"/>
  <c r="I1181" i="55"/>
  <c r="J1180" i="55"/>
  <c r="I1180" i="55"/>
  <c r="J1179" i="55"/>
  <c r="I1179" i="55"/>
  <c r="J1178" i="55"/>
  <c r="I1178" i="55"/>
  <c r="J1177" i="55"/>
  <c r="I1177" i="55"/>
  <c r="J1176" i="55"/>
  <c r="I1176" i="55"/>
  <c r="J1175" i="55"/>
  <c r="I1175" i="55"/>
  <c r="J1174" i="55"/>
  <c r="I1174" i="55"/>
  <c r="J1173" i="55"/>
  <c r="I1173" i="55"/>
  <c r="J1172" i="55"/>
  <c r="I1172" i="55"/>
  <c r="J1171" i="55"/>
  <c r="I1171" i="55"/>
  <c r="J1170" i="55"/>
  <c r="I1170" i="55"/>
  <c r="J1169" i="55"/>
  <c r="I1169" i="55"/>
  <c r="J1168" i="55"/>
  <c r="I1168" i="55"/>
  <c r="J1167" i="55"/>
  <c r="I1167" i="55"/>
  <c r="J1166" i="55"/>
  <c r="I1166" i="55"/>
  <c r="J1165" i="55"/>
  <c r="I1165" i="55"/>
  <c r="J1164" i="55"/>
  <c r="I1164" i="55"/>
  <c r="J1163" i="55"/>
  <c r="I1163" i="55"/>
  <c r="J1162" i="55"/>
  <c r="I1162" i="55"/>
  <c r="J1161" i="55"/>
  <c r="I1161" i="55"/>
  <c r="J1160" i="55"/>
  <c r="I1160" i="55"/>
  <c r="J1159" i="55"/>
  <c r="I1159" i="55"/>
  <c r="J1158" i="55"/>
  <c r="I1158" i="55"/>
  <c r="J1157" i="55"/>
  <c r="I1157" i="55"/>
  <c r="J1156" i="55"/>
  <c r="I1156" i="55"/>
  <c r="J1155" i="55"/>
  <c r="I1155" i="55"/>
  <c r="J1154" i="55"/>
  <c r="I1154" i="55"/>
  <c r="J1153" i="55"/>
  <c r="I1153" i="55"/>
  <c r="J1152" i="55"/>
  <c r="I1152" i="55"/>
  <c r="J1151" i="55"/>
  <c r="I1151" i="55"/>
  <c r="J1150" i="55"/>
  <c r="I1150" i="55"/>
  <c r="J1149" i="55"/>
  <c r="I1149" i="55"/>
  <c r="J1148" i="55"/>
  <c r="I1148" i="55"/>
  <c r="J1147" i="55"/>
  <c r="I1147" i="55"/>
  <c r="J1146" i="55"/>
  <c r="I1146" i="55"/>
  <c r="J1145" i="55"/>
  <c r="I1145" i="55"/>
  <c r="J1144" i="55"/>
  <c r="I1144" i="55"/>
  <c r="J1143" i="55"/>
  <c r="I1143" i="55"/>
  <c r="J1142" i="55"/>
  <c r="I1142" i="55"/>
  <c r="J1141" i="55"/>
  <c r="I1141" i="55"/>
  <c r="J1140" i="55"/>
  <c r="I1140" i="55"/>
  <c r="J1139" i="55"/>
  <c r="I1139" i="55"/>
  <c r="J1138" i="55"/>
  <c r="I1138" i="55"/>
  <c r="J1137" i="55"/>
  <c r="I1137" i="55"/>
  <c r="J1136" i="55"/>
  <c r="I1136" i="55"/>
  <c r="J1135" i="55"/>
  <c r="I1135" i="55"/>
  <c r="J1134" i="55"/>
  <c r="I1134" i="55"/>
  <c r="J1133" i="55"/>
  <c r="I1133" i="55"/>
  <c r="J1132" i="55"/>
  <c r="I1132" i="55"/>
  <c r="J1131" i="55"/>
  <c r="I1131" i="55"/>
  <c r="J1130" i="55"/>
  <c r="I1130" i="55"/>
  <c r="J1129" i="55"/>
  <c r="I1129" i="55"/>
  <c r="J1128" i="55"/>
  <c r="I1128" i="55"/>
  <c r="J1127" i="55"/>
  <c r="I1127" i="55"/>
  <c r="J1126" i="55"/>
  <c r="I1126" i="55"/>
  <c r="J1125" i="55"/>
  <c r="I1125" i="55"/>
  <c r="J1124" i="55"/>
  <c r="I1124" i="55"/>
  <c r="J1123" i="55"/>
  <c r="I1123" i="55"/>
  <c r="J1122" i="55"/>
  <c r="I1122" i="55"/>
  <c r="A1122" i="55" s="1"/>
  <c r="G1122" i="55"/>
  <c r="F1122" i="55"/>
  <c r="E1122" i="55"/>
  <c r="D1122" i="55"/>
  <c r="C1122" i="55"/>
  <c r="B1122" i="55"/>
  <c r="J1121" i="55"/>
  <c r="I1121" i="55"/>
  <c r="J1120" i="55"/>
  <c r="I1120" i="55"/>
  <c r="J1119" i="55"/>
  <c r="I1119" i="55"/>
  <c r="J1118" i="55"/>
  <c r="I1118" i="55"/>
  <c r="J1117" i="55"/>
  <c r="I1117" i="55"/>
  <c r="J1116" i="55"/>
  <c r="I1116" i="55"/>
  <c r="J1115" i="55"/>
  <c r="I1115" i="55"/>
  <c r="J1114" i="55"/>
  <c r="I1114" i="55"/>
  <c r="J1113" i="55"/>
  <c r="I1113" i="55"/>
  <c r="J1112" i="55"/>
  <c r="I1112" i="55"/>
  <c r="J1111" i="55"/>
  <c r="I1111" i="55"/>
  <c r="J1110" i="55"/>
  <c r="I1110" i="55"/>
  <c r="J1109" i="55"/>
  <c r="I1109" i="55"/>
  <c r="J1108" i="55"/>
  <c r="I1108" i="55"/>
  <c r="J1107" i="55"/>
  <c r="I1107" i="55"/>
  <c r="J1106" i="55"/>
  <c r="I1106" i="55"/>
  <c r="J1105" i="55"/>
  <c r="I1105" i="55"/>
  <c r="J1104" i="55"/>
  <c r="I1104" i="55"/>
  <c r="J1103" i="55"/>
  <c r="I1103" i="55"/>
  <c r="J1102" i="55"/>
  <c r="I1102" i="55"/>
  <c r="J1101" i="55"/>
  <c r="I1101" i="55"/>
  <c r="J1100" i="55"/>
  <c r="I1100" i="55"/>
  <c r="J1099" i="55"/>
  <c r="I1099" i="55"/>
  <c r="J1098" i="55"/>
  <c r="I1098" i="55"/>
  <c r="J1097" i="55"/>
  <c r="I1097" i="55"/>
  <c r="J1096" i="55"/>
  <c r="I1096" i="55"/>
  <c r="J1095" i="55"/>
  <c r="I1095" i="55"/>
  <c r="J1094" i="55"/>
  <c r="I1094" i="55"/>
  <c r="J1093" i="55"/>
  <c r="I1093" i="55"/>
  <c r="J1092" i="55"/>
  <c r="I1092" i="55"/>
  <c r="J1091" i="55"/>
  <c r="I1091" i="55"/>
  <c r="J1090" i="55"/>
  <c r="I1090" i="55"/>
  <c r="J1089" i="55"/>
  <c r="I1089" i="55"/>
  <c r="J1088" i="55"/>
  <c r="I1088" i="55"/>
  <c r="J1087" i="55"/>
  <c r="I1087" i="55"/>
  <c r="J1086" i="55"/>
  <c r="I1086" i="55"/>
  <c r="J1085" i="55"/>
  <c r="I1085" i="55"/>
  <c r="J1084" i="55"/>
  <c r="I1084" i="55"/>
  <c r="J1083" i="55"/>
  <c r="I1083" i="55"/>
  <c r="J1082" i="55"/>
  <c r="I1082" i="55"/>
  <c r="J1081" i="55"/>
  <c r="I1081" i="55"/>
  <c r="J1080" i="55"/>
  <c r="I1080" i="55"/>
  <c r="J1079" i="55"/>
  <c r="I1079" i="55"/>
  <c r="J1078" i="55"/>
  <c r="I1078" i="55"/>
  <c r="J1077" i="55"/>
  <c r="I1077" i="55"/>
  <c r="J1076" i="55"/>
  <c r="I1076" i="55"/>
  <c r="J1075" i="55"/>
  <c r="I1075" i="55"/>
  <c r="J1074" i="55"/>
  <c r="I1074" i="55"/>
  <c r="J1073" i="55"/>
  <c r="I1073" i="55"/>
  <c r="J1072" i="55"/>
  <c r="I1072" i="55"/>
  <c r="J1071" i="55"/>
  <c r="I1071" i="55"/>
  <c r="J1070" i="55"/>
  <c r="I1070" i="55"/>
  <c r="J1069" i="55"/>
  <c r="I1069" i="55"/>
  <c r="J1068" i="55"/>
  <c r="I1068" i="55"/>
  <c r="J1067" i="55"/>
  <c r="I1067" i="55"/>
  <c r="J1066" i="55"/>
  <c r="I1066" i="55"/>
  <c r="J1065" i="55"/>
  <c r="I1065" i="55"/>
  <c r="A1065" i="55" s="1"/>
  <c r="J1064" i="55"/>
  <c r="I1064" i="55"/>
  <c r="A1064" i="55" s="1"/>
  <c r="J1063" i="55"/>
  <c r="I1063" i="55"/>
  <c r="J1062" i="55"/>
  <c r="I1062" i="55"/>
  <c r="A1062" i="55" s="1"/>
  <c r="G1062" i="55"/>
  <c r="F1062" i="55"/>
  <c r="E1062" i="55"/>
  <c r="D1062" i="55"/>
  <c r="C1062" i="55"/>
  <c r="B1062" i="55"/>
  <c r="J1061" i="55"/>
  <c r="I1061" i="55"/>
  <c r="J1060" i="55"/>
  <c r="I1060" i="55"/>
  <c r="J1059" i="55"/>
  <c r="I1059" i="55"/>
  <c r="J1058" i="55"/>
  <c r="I1058" i="55"/>
  <c r="J1057" i="55"/>
  <c r="I1057" i="55"/>
  <c r="J1056" i="55"/>
  <c r="I1056" i="55"/>
  <c r="J1055" i="55"/>
  <c r="I1055" i="55"/>
  <c r="J1054" i="55"/>
  <c r="I1054" i="55"/>
  <c r="J1053" i="55"/>
  <c r="I1053" i="55"/>
  <c r="J1052" i="55"/>
  <c r="I1052" i="55"/>
  <c r="J1051" i="55"/>
  <c r="I1051" i="55"/>
  <c r="J1050" i="55"/>
  <c r="I1050" i="55"/>
  <c r="J1049" i="55"/>
  <c r="I1049" i="55"/>
  <c r="J1048" i="55"/>
  <c r="I1048" i="55"/>
  <c r="J1047" i="55"/>
  <c r="I1047" i="55"/>
  <c r="J1046" i="55"/>
  <c r="I1046" i="55"/>
  <c r="J1045" i="55"/>
  <c r="I1045" i="55"/>
  <c r="J1044" i="55"/>
  <c r="I1044" i="55"/>
  <c r="J1043" i="55"/>
  <c r="I1043" i="55"/>
  <c r="J1042" i="55"/>
  <c r="I1042" i="55"/>
  <c r="J1041" i="55"/>
  <c r="I1041" i="55"/>
  <c r="J1040" i="55"/>
  <c r="I1040" i="55"/>
  <c r="J1039" i="55"/>
  <c r="I1039" i="55"/>
  <c r="J1038" i="55"/>
  <c r="I1038" i="55"/>
  <c r="J1037" i="55"/>
  <c r="I1037" i="55"/>
  <c r="J1036" i="55"/>
  <c r="I1036" i="55"/>
  <c r="J1035" i="55"/>
  <c r="I1035" i="55"/>
  <c r="J1034" i="55"/>
  <c r="I1034" i="55"/>
  <c r="J1033" i="55"/>
  <c r="I1033" i="55"/>
  <c r="J1032" i="55"/>
  <c r="I1032" i="55"/>
  <c r="J1031" i="55"/>
  <c r="I1031" i="55"/>
  <c r="J1030" i="55"/>
  <c r="I1030" i="55"/>
  <c r="J1029" i="55"/>
  <c r="I1029" i="55"/>
  <c r="J1028" i="55"/>
  <c r="I1028" i="55"/>
  <c r="J1027" i="55"/>
  <c r="I1027" i="55"/>
  <c r="J1026" i="55"/>
  <c r="I1026" i="55"/>
  <c r="J1025" i="55"/>
  <c r="I1025" i="55"/>
  <c r="J1024" i="55"/>
  <c r="I1024" i="55"/>
  <c r="J1023" i="55"/>
  <c r="I1023" i="55"/>
  <c r="J1022" i="55"/>
  <c r="I1022" i="55"/>
  <c r="J1020" i="55"/>
  <c r="I1020" i="55"/>
  <c r="J1019" i="55"/>
  <c r="I1019" i="55"/>
  <c r="J1017" i="55"/>
  <c r="I1017" i="55"/>
  <c r="J1015" i="55"/>
  <c r="I1015" i="55"/>
  <c r="J1014" i="55"/>
  <c r="I1014" i="55"/>
  <c r="J1013" i="55"/>
  <c r="I1013" i="55"/>
  <c r="J1012" i="55"/>
  <c r="I1012" i="55"/>
  <c r="J1011" i="55"/>
  <c r="I1011" i="55"/>
  <c r="J1010" i="55"/>
  <c r="I1010" i="55"/>
  <c r="J1009" i="55"/>
  <c r="I1009" i="55"/>
  <c r="J1008" i="55"/>
  <c r="I1008" i="55"/>
  <c r="J1007" i="55"/>
  <c r="I1007" i="55"/>
  <c r="J1006" i="55"/>
  <c r="I1006" i="55"/>
  <c r="J1005" i="55"/>
  <c r="I1005" i="55"/>
  <c r="J1004" i="55"/>
  <c r="I1004" i="55"/>
  <c r="A1004" i="55" s="1"/>
  <c r="J1003" i="55"/>
  <c r="I1003" i="55"/>
  <c r="J1002" i="55"/>
  <c r="I1002" i="55"/>
  <c r="A1002" i="55" s="1"/>
  <c r="G1002" i="55"/>
  <c r="F1002" i="55"/>
  <c r="E1002" i="55"/>
  <c r="D1002" i="55"/>
  <c r="C1002" i="55"/>
  <c r="B1002" i="55"/>
  <c r="J1001" i="55"/>
  <c r="I1001" i="55"/>
  <c r="J1000" i="55"/>
  <c r="I1000" i="55"/>
  <c r="J999" i="55"/>
  <c r="I999" i="55"/>
  <c r="J998" i="55"/>
  <c r="I998" i="55"/>
  <c r="J997" i="55"/>
  <c r="I997" i="55"/>
  <c r="J996" i="55"/>
  <c r="I996" i="55"/>
  <c r="J995" i="55"/>
  <c r="I995" i="55"/>
  <c r="J994" i="55"/>
  <c r="I994" i="55"/>
  <c r="J993" i="55"/>
  <c r="I993" i="55"/>
  <c r="J992" i="55"/>
  <c r="I992" i="55"/>
  <c r="J991" i="55"/>
  <c r="I991" i="55"/>
  <c r="J990" i="55"/>
  <c r="I990" i="55"/>
  <c r="J989" i="55"/>
  <c r="I989" i="55"/>
  <c r="J988" i="55"/>
  <c r="I988" i="55"/>
  <c r="J987" i="55"/>
  <c r="I987" i="55"/>
  <c r="J986" i="55"/>
  <c r="I986" i="55"/>
  <c r="J985" i="55"/>
  <c r="I985" i="55"/>
  <c r="J983" i="55"/>
  <c r="I983" i="55"/>
  <c r="J982" i="55"/>
  <c r="I982" i="55"/>
  <c r="J980" i="55"/>
  <c r="I980" i="55"/>
  <c r="J978" i="55"/>
  <c r="I978" i="55"/>
  <c r="J977" i="55"/>
  <c r="I977" i="55"/>
  <c r="J976" i="55"/>
  <c r="I976" i="55"/>
  <c r="J975" i="55"/>
  <c r="I975" i="55"/>
  <c r="J974" i="55"/>
  <c r="I974" i="55"/>
  <c r="J973" i="55"/>
  <c r="I973" i="55"/>
  <c r="J972" i="55"/>
  <c r="I972" i="55"/>
  <c r="J971" i="55"/>
  <c r="I971" i="55"/>
  <c r="J970" i="55"/>
  <c r="I970" i="55"/>
  <c r="J969" i="55"/>
  <c r="I969" i="55"/>
  <c r="J968" i="55"/>
  <c r="I968" i="55"/>
  <c r="J967" i="55"/>
  <c r="I967" i="55"/>
  <c r="J966" i="55"/>
  <c r="I966" i="55"/>
  <c r="J965" i="55"/>
  <c r="I965" i="55"/>
  <c r="J964" i="55"/>
  <c r="I964" i="55"/>
  <c r="J963" i="55"/>
  <c r="I963" i="55"/>
  <c r="J962" i="55"/>
  <c r="I962" i="55"/>
  <c r="J960" i="55"/>
  <c r="I960" i="55"/>
  <c r="J959" i="55"/>
  <c r="I959" i="55"/>
  <c r="J957" i="55"/>
  <c r="I957" i="55"/>
  <c r="J955" i="55"/>
  <c r="I955" i="55"/>
  <c r="J954" i="55"/>
  <c r="I954" i="55"/>
  <c r="J953" i="55"/>
  <c r="I953" i="55"/>
  <c r="J952" i="55"/>
  <c r="I952" i="55"/>
  <c r="J951" i="55"/>
  <c r="I951" i="55"/>
  <c r="J950" i="55"/>
  <c r="I950" i="55"/>
  <c r="J949" i="55"/>
  <c r="I949" i="55"/>
  <c r="J948" i="55"/>
  <c r="I948" i="55"/>
  <c r="J947" i="55"/>
  <c r="I947" i="55"/>
  <c r="J946" i="55"/>
  <c r="I946" i="55"/>
  <c r="J945" i="55"/>
  <c r="I945" i="55"/>
  <c r="J944" i="55"/>
  <c r="I944" i="55"/>
  <c r="A944" i="55" s="1"/>
  <c r="J943" i="55"/>
  <c r="I943" i="55"/>
  <c r="J942" i="55"/>
  <c r="I942" i="55"/>
  <c r="A942" i="55" s="1"/>
  <c r="G942" i="55"/>
  <c r="F942" i="55"/>
  <c r="E942" i="55"/>
  <c r="D942" i="55"/>
  <c r="C942" i="55"/>
  <c r="B942" i="55"/>
  <c r="J941" i="55"/>
  <c r="I941" i="55"/>
  <c r="J940" i="55"/>
  <c r="I940" i="55"/>
  <c r="J939" i="55"/>
  <c r="I939" i="55"/>
  <c r="J938" i="55"/>
  <c r="I938" i="55"/>
  <c r="J937" i="55"/>
  <c r="I937" i="55"/>
  <c r="J936" i="55"/>
  <c r="I936" i="55"/>
  <c r="J935" i="55"/>
  <c r="I935" i="55"/>
  <c r="J934" i="55"/>
  <c r="I934" i="55"/>
  <c r="J933" i="55"/>
  <c r="I933" i="55"/>
  <c r="J932" i="55"/>
  <c r="I932" i="55"/>
  <c r="J931" i="55"/>
  <c r="I931" i="55"/>
  <c r="J930" i="55"/>
  <c r="I930" i="55"/>
  <c r="J929" i="55"/>
  <c r="I929" i="55"/>
  <c r="J928" i="55"/>
  <c r="I928" i="55"/>
  <c r="J927" i="55"/>
  <c r="I927" i="55"/>
  <c r="J926" i="55"/>
  <c r="I926" i="55"/>
  <c r="J925" i="55"/>
  <c r="I925" i="55"/>
  <c r="J923" i="55"/>
  <c r="I923" i="55"/>
  <c r="J922" i="55"/>
  <c r="I922" i="55"/>
  <c r="J920" i="55"/>
  <c r="I920" i="55"/>
  <c r="J918" i="55"/>
  <c r="I918" i="55"/>
  <c r="J917" i="55"/>
  <c r="I917" i="55"/>
  <c r="J916" i="55"/>
  <c r="I916" i="55"/>
  <c r="J915" i="55"/>
  <c r="I915" i="55"/>
  <c r="J914" i="55"/>
  <c r="I914" i="55"/>
  <c r="J913" i="55"/>
  <c r="I913" i="55"/>
  <c r="J912" i="55"/>
  <c r="I912" i="55"/>
  <c r="J911" i="55"/>
  <c r="I911" i="55"/>
  <c r="J910" i="55"/>
  <c r="I910" i="55"/>
  <c r="J909" i="55"/>
  <c r="I909" i="55"/>
  <c r="J908" i="55"/>
  <c r="I908" i="55"/>
  <c r="J907" i="55"/>
  <c r="I907" i="55"/>
  <c r="J906" i="55"/>
  <c r="I906" i="55"/>
  <c r="J905" i="55"/>
  <c r="I905" i="55"/>
  <c r="J904" i="55"/>
  <c r="I904" i="55"/>
  <c r="J903" i="55"/>
  <c r="I903" i="55"/>
  <c r="J902" i="55"/>
  <c r="I902" i="55"/>
  <c r="J900" i="55"/>
  <c r="I900" i="55"/>
  <c r="J899" i="55"/>
  <c r="I899" i="55"/>
  <c r="J897" i="55"/>
  <c r="I897" i="55"/>
  <c r="J895" i="55"/>
  <c r="I895" i="55"/>
  <c r="J894" i="55"/>
  <c r="I894" i="55"/>
  <c r="J893" i="55"/>
  <c r="I893" i="55"/>
  <c r="J892" i="55"/>
  <c r="I892" i="55"/>
  <c r="J891" i="55"/>
  <c r="I891" i="55"/>
  <c r="J890" i="55"/>
  <c r="I890" i="55"/>
  <c r="J889" i="55"/>
  <c r="I889" i="55"/>
  <c r="J888" i="55"/>
  <c r="I888" i="55"/>
  <c r="J887" i="55"/>
  <c r="I887" i="55"/>
  <c r="J886" i="55"/>
  <c r="I886" i="55"/>
  <c r="J885" i="55"/>
  <c r="I885" i="55"/>
  <c r="J884" i="55"/>
  <c r="I884" i="55"/>
  <c r="J883" i="55"/>
  <c r="I883" i="55"/>
  <c r="J882" i="55"/>
  <c r="I882" i="55"/>
  <c r="A882" i="55" s="1"/>
  <c r="G882" i="55"/>
  <c r="F882" i="55"/>
  <c r="E882" i="55"/>
  <c r="D882" i="55"/>
  <c r="C882" i="55"/>
  <c r="B882" i="55"/>
  <c r="J881" i="55"/>
  <c r="I881" i="55"/>
  <c r="J880" i="55"/>
  <c r="I880" i="55"/>
  <c r="J879" i="55"/>
  <c r="I879" i="55"/>
  <c r="J878" i="55"/>
  <c r="I878" i="55"/>
  <c r="J877" i="55"/>
  <c r="I877" i="55"/>
  <c r="J876" i="55"/>
  <c r="I876" i="55"/>
  <c r="J875" i="55"/>
  <c r="I875" i="55"/>
  <c r="J874" i="55"/>
  <c r="I874" i="55"/>
  <c r="J873" i="55"/>
  <c r="I873" i="55"/>
  <c r="J872" i="55"/>
  <c r="I872" i="55"/>
  <c r="J871" i="55"/>
  <c r="I871" i="55"/>
  <c r="J870" i="55"/>
  <c r="I870" i="55"/>
  <c r="J869" i="55"/>
  <c r="I869" i="55"/>
  <c r="J868" i="55"/>
  <c r="I868" i="55"/>
  <c r="J867" i="55"/>
  <c r="I867" i="55"/>
  <c r="J866" i="55"/>
  <c r="I866" i="55"/>
  <c r="J865" i="55"/>
  <c r="I865" i="55"/>
  <c r="A865" i="55" s="1"/>
  <c r="J864" i="55"/>
  <c r="I864" i="55"/>
  <c r="A864" i="55" s="1"/>
  <c r="J863" i="55"/>
  <c r="I863" i="55"/>
  <c r="A863" i="55" s="1"/>
  <c r="G863" i="55"/>
  <c r="F863" i="55"/>
  <c r="E863" i="55"/>
  <c r="D863" i="55"/>
  <c r="C863" i="55"/>
  <c r="B863" i="55"/>
  <c r="J862" i="55"/>
  <c r="I862" i="55"/>
  <c r="J861" i="55"/>
  <c r="I861" i="55"/>
  <c r="J860" i="55"/>
  <c r="I860" i="55"/>
  <c r="J859" i="55"/>
  <c r="I859" i="55"/>
  <c r="J858" i="55"/>
  <c r="I858" i="55"/>
  <c r="J857" i="55"/>
  <c r="I857" i="55"/>
  <c r="J856" i="55"/>
  <c r="I856" i="55"/>
  <c r="J855" i="55"/>
  <c r="I855" i="55"/>
  <c r="J854" i="55"/>
  <c r="I854" i="55"/>
  <c r="J853" i="55"/>
  <c r="I853" i="55"/>
  <c r="J852" i="55"/>
  <c r="I852" i="55"/>
  <c r="J851" i="55"/>
  <c r="I851" i="55"/>
  <c r="J850" i="55"/>
  <c r="I850" i="55"/>
  <c r="J849" i="55"/>
  <c r="I849" i="55"/>
  <c r="J848" i="55"/>
  <c r="I848" i="55"/>
  <c r="J847" i="55"/>
  <c r="I847" i="55"/>
  <c r="J846" i="55"/>
  <c r="I846" i="55"/>
  <c r="J845" i="55"/>
  <c r="I845" i="55"/>
  <c r="J844" i="55"/>
  <c r="I844" i="55"/>
  <c r="J843" i="55"/>
  <c r="I843" i="55"/>
  <c r="J842" i="55"/>
  <c r="I842" i="55"/>
  <c r="J841" i="55"/>
  <c r="I841" i="55"/>
  <c r="J840" i="55"/>
  <c r="I840" i="55"/>
  <c r="J839" i="55"/>
  <c r="I839" i="55"/>
  <c r="J838" i="55"/>
  <c r="I838" i="55"/>
  <c r="J837" i="55"/>
  <c r="I837" i="55"/>
  <c r="J836" i="55"/>
  <c r="I836" i="55"/>
  <c r="J835" i="55"/>
  <c r="I835" i="55"/>
  <c r="J834" i="55"/>
  <c r="I834" i="55"/>
  <c r="J833" i="55"/>
  <c r="I833" i="55"/>
  <c r="J832" i="55"/>
  <c r="I832" i="55"/>
  <c r="J831" i="55"/>
  <c r="I831" i="55"/>
  <c r="J830" i="55"/>
  <c r="I830" i="55"/>
  <c r="J829" i="55"/>
  <c r="I829" i="55"/>
  <c r="J828" i="55"/>
  <c r="I828" i="55"/>
  <c r="J827" i="55"/>
  <c r="I827" i="55"/>
  <c r="J826" i="55"/>
  <c r="I826" i="55"/>
  <c r="J825" i="55"/>
  <c r="I825" i="55"/>
  <c r="J824" i="55"/>
  <c r="I824" i="55"/>
  <c r="J823" i="55"/>
  <c r="I823" i="55"/>
  <c r="J822" i="55"/>
  <c r="I822" i="55"/>
  <c r="J821" i="55"/>
  <c r="I821" i="55"/>
  <c r="J820" i="55"/>
  <c r="I820" i="55"/>
  <c r="J819" i="55"/>
  <c r="I819" i="55"/>
  <c r="J818" i="55"/>
  <c r="I818" i="55"/>
  <c r="J817" i="55"/>
  <c r="I817" i="55"/>
  <c r="J816" i="55"/>
  <c r="I816" i="55"/>
  <c r="J815" i="55"/>
  <c r="I815" i="55"/>
  <c r="J814" i="55"/>
  <c r="I814" i="55"/>
  <c r="J813" i="55"/>
  <c r="I813" i="55"/>
  <c r="J812" i="55"/>
  <c r="I812" i="55"/>
  <c r="J811" i="55"/>
  <c r="I811" i="55"/>
  <c r="J810" i="55"/>
  <c r="I810" i="55"/>
  <c r="J809" i="55"/>
  <c r="I809" i="55"/>
  <c r="J808" i="55"/>
  <c r="I808" i="55"/>
  <c r="J807" i="55"/>
  <c r="I807" i="55"/>
  <c r="J806" i="55"/>
  <c r="I806" i="55"/>
  <c r="J805" i="55"/>
  <c r="I805" i="55"/>
  <c r="A805" i="55" s="1"/>
  <c r="J804" i="55"/>
  <c r="I804" i="55"/>
  <c r="A804" i="55" s="1"/>
  <c r="J803" i="55"/>
  <c r="I803" i="55"/>
  <c r="A803" i="55" s="1"/>
  <c r="G803" i="55"/>
  <c r="F803" i="55"/>
  <c r="E803" i="55"/>
  <c r="D803" i="55"/>
  <c r="C803" i="55"/>
  <c r="B803" i="55"/>
  <c r="J802" i="55"/>
  <c r="I802" i="55"/>
  <c r="J801" i="55"/>
  <c r="I801" i="55"/>
  <c r="J800" i="55"/>
  <c r="I800" i="55"/>
  <c r="J799" i="55"/>
  <c r="I799" i="55"/>
  <c r="J798" i="55"/>
  <c r="I798" i="55"/>
  <c r="J797" i="55"/>
  <c r="I797" i="55"/>
  <c r="J796" i="55"/>
  <c r="I796" i="55"/>
  <c r="J795" i="55"/>
  <c r="I795" i="55"/>
  <c r="J794" i="55"/>
  <c r="I794" i="55"/>
  <c r="J793" i="55"/>
  <c r="I793" i="55"/>
  <c r="J792" i="55"/>
  <c r="I792" i="55"/>
  <c r="J791" i="55"/>
  <c r="I791" i="55"/>
  <c r="J790" i="55"/>
  <c r="I790" i="55"/>
  <c r="J789" i="55"/>
  <c r="I789" i="55"/>
  <c r="J788" i="55"/>
  <c r="I788" i="55"/>
  <c r="J787" i="55"/>
  <c r="I787" i="55"/>
  <c r="J786" i="55"/>
  <c r="I786" i="55"/>
  <c r="J785" i="55"/>
  <c r="I785" i="55"/>
  <c r="J784" i="55"/>
  <c r="I784" i="55"/>
  <c r="J783" i="55"/>
  <c r="I783" i="55"/>
  <c r="J782" i="55"/>
  <c r="I782" i="55"/>
  <c r="J781" i="55"/>
  <c r="I781" i="55"/>
  <c r="J780" i="55"/>
  <c r="I780" i="55"/>
  <c r="J779" i="55"/>
  <c r="I779" i="55"/>
  <c r="J778" i="55"/>
  <c r="I778" i="55"/>
  <c r="J777" i="55"/>
  <c r="I777" i="55"/>
  <c r="J776" i="55"/>
  <c r="I776" i="55"/>
  <c r="J775" i="55"/>
  <c r="I775" i="55"/>
  <c r="J774" i="55"/>
  <c r="I774" i="55"/>
  <c r="J773" i="55"/>
  <c r="I773" i="55"/>
  <c r="J772" i="55"/>
  <c r="I772" i="55"/>
  <c r="J771" i="55"/>
  <c r="I771" i="55"/>
  <c r="J770" i="55"/>
  <c r="I770" i="55"/>
  <c r="J769" i="55"/>
  <c r="I769" i="55"/>
  <c r="J768" i="55"/>
  <c r="I768" i="55"/>
  <c r="J767" i="55"/>
  <c r="I767" i="55"/>
  <c r="J766" i="55"/>
  <c r="I766" i="55"/>
  <c r="J765" i="55"/>
  <c r="I765" i="55"/>
  <c r="J764" i="55"/>
  <c r="I764" i="55"/>
  <c r="J763" i="55"/>
  <c r="I763" i="55"/>
  <c r="J762" i="55"/>
  <c r="I762" i="55"/>
  <c r="J761" i="55"/>
  <c r="I761" i="55"/>
  <c r="J760" i="55"/>
  <c r="I760" i="55"/>
  <c r="J759" i="55"/>
  <c r="I759" i="55"/>
  <c r="J758" i="55"/>
  <c r="I758" i="55"/>
  <c r="J757" i="55"/>
  <c r="I757" i="55"/>
  <c r="J756" i="55"/>
  <c r="I756" i="55"/>
  <c r="J755" i="55"/>
  <c r="I755" i="55"/>
  <c r="J754" i="55"/>
  <c r="I754" i="55"/>
  <c r="J753" i="55"/>
  <c r="I753" i="55"/>
  <c r="J752" i="55"/>
  <c r="I752" i="55"/>
  <c r="J751" i="55"/>
  <c r="I751" i="55"/>
  <c r="J750" i="55"/>
  <c r="I750" i="55"/>
  <c r="J749" i="55"/>
  <c r="I749" i="55"/>
  <c r="J748" i="55"/>
  <c r="I748" i="55"/>
  <c r="J747" i="55"/>
  <c r="I747" i="55"/>
  <c r="J746" i="55"/>
  <c r="I746" i="55"/>
  <c r="J745" i="55"/>
  <c r="I745" i="55"/>
  <c r="J744" i="55"/>
  <c r="I744" i="55"/>
  <c r="J743" i="55"/>
  <c r="I743" i="55"/>
  <c r="A743" i="55" s="1"/>
  <c r="G743" i="55"/>
  <c r="F743" i="55"/>
  <c r="E743" i="55"/>
  <c r="D743" i="55"/>
  <c r="C743" i="55"/>
  <c r="B743" i="55"/>
  <c r="J742" i="55"/>
  <c r="I742" i="55"/>
  <c r="J741" i="55"/>
  <c r="I741" i="55"/>
  <c r="J740" i="55"/>
  <c r="I740" i="55"/>
  <c r="J739" i="55"/>
  <c r="I739" i="55"/>
  <c r="J738" i="55"/>
  <c r="I738" i="55"/>
  <c r="J737" i="55"/>
  <c r="I737" i="55"/>
  <c r="J736" i="55"/>
  <c r="I736" i="55"/>
  <c r="J735" i="55"/>
  <c r="I735" i="55"/>
  <c r="J734" i="55"/>
  <c r="I734" i="55"/>
  <c r="J733" i="55"/>
  <c r="I733" i="55"/>
  <c r="J732" i="55"/>
  <c r="I732" i="55"/>
  <c r="J731" i="55"/>
  <c r="I731" i="55"/>
  <c r="J730" i="55"/>
  <c r="I730" i="55"/>
  <c r="J729" i="55"/>
  <c r="I729" i="55"/>
  <c r="J728" i="55"/>
  <c r="I728" i="55"/>
  <c r="J727" i="55"/>
  <c r="I727" i="55"/>
  <c r="J726" i="55"/>
  <c r="I726" i="55"/>
  <c r="J725" i="55"/>
  <c r="I725" i="55"/>
  <c r="J724" i="55"/>
  <c r="I724" i="55"/>
  <c r="J723" i="55"/>
  <c r="I723" i="55"/>
  <c r="J722" i="55"/>
  <c r="I722" i="55"/>
  <c r="J721" i="55"/>
  <c r="I721" i="55"/>
  <c r="J720" i="55"/>
  <c r="I720" i="55"/>
  <c r="J719" i="55"/>
  <c r="I719" i="55"/>
  <c r="J718" i="55"/>
  <c r="I718" i="55"/>
  <c r="J717" i="55"/>
  <c r="I717" i="55"/>
  <c r="J716" i="55"/>
  <c r="I716" i="55"/>
  <c r="J715" i="55"/>
  <c r="I715" i="55"/>
  <c r="J714" i="55"/>
  <c r="I714" i="55"/>
  <c r="J713" i="55"/>
  <c r="I713" i="55"/>
  <c r="J712" i="55"/>
  <c r="I712" i="55"/>
  <c r="J711" i="55"/>
  <c r="I711" i="55"/>
  <c r="J710" i="55"/>
  <c r="I710" i="55"/>
  <c r="J709" i="55"/>
  <c r="I709" i="55"/>
  <c r="J708" i="55"/>
  <c r="I708" i="55"/>
  <c r="J707" i="55"/>
  <c r="I707" i="55"/>
  <c r="J706" i="55"/>
  <c r="I706" i="55"/>
  <c r="J705" i="55"/>
  <c r="I705" i="55"/>
  <c r="J704" i="55"/>
  <c r="I704" i="55"/>
  <c r="J703" i="55"/>
  <c r="I703" i="55"/>
  <c r="J702" i="55"/>
  <c r="I702" i="55"/>
  <c r="J701" i="55"/>
  <c r="I701" i="55"/>
  <c r="J700" i="55"/>
  <c r="I700" i="55"/>
  <c r="J699" i="55"/>
  <c r="I699" i="55"/>
  <c r="J698" i="55"/>
  <c r="I698" i="55"/>
  <c r="J697" i="55"/>
  <c r="I697" i="55"/>
  <c r="J696" i="55"/>
  <c r="I696" i="55"/>
  <c r="J695" i="55"/>
  <c r="I695" i="55"/>
  <c r="J694" i="55"/>
  <c r="I694" i="55"/>
  <c r="J693" i="55"/>
  <c r="I693" i="55"/>
  <c r="J692" i="55"/>
  <c r="I692" i="55"/>
  <c r="J691" i="55"/>
  <c r="I691" i="55"/>
  <c r="J690" i="55"/>
  <c r="I690" i="55"/>
  <c r="J689" i="55"/>
  <c r="I689" i="55"/>
  <c r="J688" i="55"/>
  <c r="I688" i="55"/>
  <c r="J687" i="55"/>
  <c r="I687" i="55"/>
  <c r="J686" i="55"/>
  <c r="I686" i="55"/>
  <c r="J685" i="55"/>
  <c r="I685" i="55"/>
  <c r="J684" i="55"/>
  <c r="I684" i="55"/>
  <c r="A684" i="55" s="1"/>
  <c r="J683" i="55"/>
  <c r="I683" i="55"/>
  <c r="A683" i="55" s="1"/>
  <c r="G683" i="55"/>
  <c r="F683" i="55"/>
  <c r="E683" i="55"/>
  <c r="D683" i="55"/>
  <c r="C683" i="55"/>
  <c r="B683" i="55"/>
  <c r="J682" i="55"/>
  <c r="I682" i="55"/>
  <c r="J681" i="55"/>
  <c r="I681" i="55"/>
  <c r="J680" i="55"/>
  <c r="I680" i="55"/>
  <c r="J679" i="55"/>
  <c r="I679" i="55"/>
  <c r="J678" i="55"/>
  <c r="I678" i="55"/>
  <c r="J677" i="55"/>
  <c r="I677" i="55"/>
  <c r="J676" i="55"/>
  <c r="I676" i="55"/>
  <c r="J675" i="55"/>
  <c r="I675" i="55"/>
  <c r="J674" i="55"/>
  <c r="I674" i="55"/>
  <c r="J673" i="55"/>
  <c r="I673" i="55"/>
  <c r="J672" i="55"/>
  <c r="I672" i="55"/>
  <c r="J671" i="55"/>
  <c r="I671" i="55"/>
  <c r="J670" i="55"/>
  <c r="I670" i="55"/>
  <c r="J669" i="55"/>
  <c r="I669" i="55"/>
  <c r="J668" i="55"/>
  <c r="I668" i="55"/>
  <c r="J667" i="55"/>
  <c r="I667" i="55"/>
  <c r="J666" i="55"/>
  <c r="I666" i="55"/>
  <c r="J665" i="55"/>
  <c r="I665" i="55"/>
  <c r="J664" i="55"/>
  <c r="I664" i="55"/>
  <c r="J663" i="55"/>
  <c r="I663" i="55"/>
  <c r="J662" i="55"/>
  <c r="I662" i="55"/>
  <c r="J661" i="55"/>
  <c r="I661" i="55"/>
  <c r="J660" i="55"/>
  <c r="I660" i="55"/>
  <c r="J659" i="55"/>
  <c r="I659" i="55"/>
  <c r="J658" i="55"/>
  <c r="I658" i="55"/>
  <c r="J657" i="55"/>
  <c r="I657" i="55"/>
  <c r="J656" i="55"/>
  <c r="I656" i="55"/>
  <c r="J655" i="55"/>
  <c r="I655" i="55"/>
  <c r="J654" i="55"/>
  <c r="I654" i="55"/>
  <c r="J653" i="55"/>
  <c r="I653" i="55"/>
  <c r="J652" i="55"/>
  <c r="I652" i="55"/>
  <c r="J651" i="55"/>
  <c r="I651" i="55"/>
  <c r="J650" i="55"/>
  <c r="I650" i="55"/>
  <c r="J649" i="55"/>
  <c r="I649" i="55"/>
  <c r="J648" i="55"/>
  <c r="I648" i="55"/>
  <c r="J647" i="55"/>
  <c r="I647" i="55"/>
  <c r="J646" i="55"/>
  <c r="I646" i="55"/>
  <c r="J645" i="55"/>
  <c r="I645" i="55"/>
  <c r="J644" i="55"/>
  <c r="I644" i="55"/>
  <c r="J643" i="55"/>
  <c r="I643" i="55"/>
  <c r="J642" i="55"/>
  <c r="I642" i="55"/>
  <c r="J641" i="55"/>
  <c r="I641" i="55"/>
  <c r="J640" i="55"/>
  <c r="I640" i="55"/>
  <c r="J639" i="55"/>
  <c r="I639" i="55"/>
  <c r="J638" i="55"/>
  <c r="I638" i="55"/>
  <c r="J637" i="55"/>
  <c r="I637" i="55"/>
  <c r="J636" i="55"/>
  <c r="I636" i="55"/>
  <c r="J635" i="55"/>
  <c r="I635" i="55"/>
  <c r="J634" i="55"/>
  <c r="I634" i="55"/>
  <c r="J633" i="55"/>
  <c r="I633" i="55"/>
  <c r="J632" i="55"/>
  <c r="I632" i="55"/>
  <c r="J631" i="55"/>
  <c r="I631" i="55"/>
  <c r="J630" i="55"/>
  <c r="I630" i="55"/>
  <c r="J629" i="55"/>
  <c r="I629" i="55"/>
  <c r="J628" i="55"/>
  <c r="I628" i="55"/>
  <c r="J627" i="55"/>
  <c r="I627" i="55"/>
  <c r="J626" i="55"/>
  <c r="I626" i="55"/>
  <c r="J625" i="55"/>
  <c r="I625" i="55"/>
  <c r="J624" i="55"/>
  <c r="I624" i="55"/>
  <c r="J623" i="55"/>
  <c r="I623" i="55"/>
  <c r="A623" i="55" s="1"/>
  <c r="G623" i="55"/>
  <c r="F623" i="55"/>
  <c r="E623" i="55"/>
  <c r="D623" i="55"/>
  <c r="C623" i="55"/>
  <c r="B623" i="55"/>
  <c r="J622" i="55"/>
  <c r="I622" i="55"/>
  <c r="J621" i="55"/>
  <c r="I621" i="55"/>
  <c r="J620" i="55"/>
  <c r="I620" i="55"/>
  <c r="J619" i="55"/>
  <c r="I619" i="55"/>
  <c r="J618" i="55"/>
  <c r="I618" i="55"/>
  <c r="J617" i="55"/>
  <c r="I617" i="55"/>
  <c r="J616" i="55"/>
  <c r="I616" i="55"/>
  <c r="J615" i="55"/>
  <c r="I615" i="55"/>
  <c r="J614" i="55"/>
  <c r="I614" i="55"/>
  <c r="J613" i="55"/>
  <c r="I613" i="55"/>
  <c r="J612" i="55"/>
  <c r="I612" i="55"/>
  <c r="J611" i="55"/>
  <c r="I611" i="55"/>
  <c r="J610" i="55"/>
  <c r="I610" i="55"/>
  <c r="J609" i="55"/>
  <c r="I609" i="55"/>
  <c r="J608" i="55"/>
  <c r="I608" i="55"/>
  <c r="J607" i="55"/>
  <c r="I607" i="55"/>
  <c r="J606" i="55"/>
  <c r="I606" i="55"/>
  <c r="J605" i="55"/>
  <c r="I605" i="55"/>
  <c r="J604" i="55"/>
  <c r="I604" i="55"/>
  <c r="J603" i="55"/>
  <c r="I603" i="55"/>
  <c r="J602" i="55"/>
  <c r="I602" i="55"/>
  <c r="J601" i="55"/>
  <c r="I601" i="55"/>
  <c r="J600" i="55"/>
  <c r="I600" i="55"/>
  <c r="J599" i="55"/>
  <c r="I599" i="55"/>
  <c r="J598" i="55"/>
  <c r="I598" i="55"/>
  <c r="J597" i="55"/>
  <c r="I597" i="55"/>
  <c r="J596" i="55"/>
  <c r="I596" i="55"/>
  <c r="J595" i="55"/>
  <c r="I595" i="55"/>
  <c r="J594" i="55"/>
  <c r="I594" i="55"/>
  <c r="J593" i="55"/>
  <c r="I593" i="55"/>
  <c r="J592" i="55"/>
  <c r="I592" i="55"/>
  <c r="J591" i="55"/>
  <c r="I591" i="55"/>
  <c r="J590" i="55"/>
  <c r="I590" i="55"/>
  <c r="J589" i="55"/>
  <c r="I589" i="55"/>
  <c r="J588" i="55"/>
  <c r="I588" i="55"/>
  <c r="J587" i="55"/>
  <c r="I587" i="55"/>
  <c r="J586" i="55"/>
  <c r="I586" i="55"/>
  <c r="J585" i="55"/>
  <c r="I585" i="55"/>
  <c r="J584" i="55"/>
  <c r="I584" i="55"/>
  <c r="J583" i="55"/>
  <c r="I583" i="55"/>
  <c r="J582" i="55"/>
  <c r="I582" i="55"/>
  <c r="J581" i="55"/>
  <c r="I581" i="55"/>
  <c r="J580" i="55"/>
  <c r="I580" i="55"/>
  <c r="J579" i="55"/>
  <c r="I579" i="55"/>
  <c r="J578" i="55"/>
  <c r="I578" i="55"/>
  <c r="J577" i="55"/>
  <c r="I577" i="55"/>
  <c r="J576" i="55"/>
  <c r="I576" i="55"/>
  <c r="J575" i="55"/>
  <c r="I575" i="55"/>
  <c r="J574" i="55"/>
  <c r="I574" i="55"/>
  <c r="J573" i="55"/>
  <c r="I573" i="55"/>
  <c r="J572" i="55"/>
  <c r="I572" i="55"/>
  <c r="J571" i="55"/>
  <c r="I571" i="55"/>
  <c r="J570" i="55"/>
  <c r="I570" i="55"/>
  <c r="J569" i="55"/>
  <c r="I569" i="55"/>
  <c r="J568" i="55"/>
  <c r="I568" i="55"/>
  <c r="J567" i="55"/>
  <c r="I567" i="55"/>
  <c r="J566" i="55"/>
  <c r="I566" i="55"/>
  <c r="J565" i="55"/>
  <c r="I565" i="55"/>
  <c r="J564" i="55"/>
  <c r="I564" i="55"/>
  <c r="A564" i="55" s="1"/>
  <c r="J563" i="55"/>
  <c r="I563" i="55"/>
  <c r="A563" i="55" s="1"/>
  <c r="G563" i="55"/>
  <c r="F563" i="55"/>
  <c r="E563" i="55"/>
  <c r="D563" i="55"/>
  <c r="C563" i="55"/>
  <c r="B563" i="55"/>
  <c r="J562" i="55"/>
  <c r="I562" i="55"/>
  <c r="J561" i="55"/>
  <c r="I561" i="55"/>
  <c r="J560" i="55"/>
  <c r="I560" i="55"/>
  <c r="J559" i="55"/>
  <c r="I559" i="55"/>
  <c r="J558" i="55"/>
  <c r="I558" i="55"/>
  <c r="J557" i="55"/>
  <c r="I557" i="55"/>
  <c r="J556" i="55"/>
  <c r="I556" i="55"/>
  <c r="J555" i="55"/>
  <c r="I555" i="55"/>
  <c r="J554" i="55"/>
  <c r="I554" i="55"/>
  <c r="J553" i="55"/>
  <c r="I553" i="55"/>
  <c r="J552" i="55"/>
  <c r="I552" i="55"/>
  <c r="J551" i="55"/>
  <c r="I551" i="55"/>
  <c r="J550" i="55"/>
  <c r="I550" i="55"/>
  <c r="J549" i="55"/>
  <c r="I549" i="55"/>
  <c r="J548" i="55"/>
  <c r="I548" i="55"/>
  <c r="J547" i="55"/>
  <c r="I547" i="55"/>
  <c r="J546" i="55"/>
  <c r="I546" i="55"/>
  <c r="J545" i="55"/>
  <c r="I545" i="55"/>
  <c r="J544" i="55"/>
  <c r="I544" i="55"/>
  <c r="J543" i="55"/>
  <c r="I543" i="55"/>
  <c r="J542" i="55"/>
  <c r="I542" i="55"/>
  <c r="J541" i="55"/>
  <c r="I541" i="55"/>
  <c r="J540" i="55"/>
  <c r="I540" i="55"/>
  <c r="J539" i="55"/>
  <c r="I539" i="55"/>
  <c r="J538" i="55"/>
  <c r="I538" i="55"/>
  <c r="J537" i="55"/>
  <c r="I537" i="55"/>
  <c r="J536" i="55"/>
  <c r="I536" i="55"/>
  <c r="J535" i="55"/>
  <c r="I535" i="55"/>
  <c r="J534" i="55"/>
  <c r="I534" i="55"/>
  <c r="J533" i="55"/>
  <c r="I533" i="55"/>
  <c r="J532" i="55"/>
  <c r="I532" i="55"/>
  <c r="J531" i="55"/>
  <c r="I531" i="55"/>
  <c r="J530" i="55"/>
  <c r="I530" i="55"/>
  <c r="J529" i="55"/>
  <c r="I529" i="55"/>
  <c r="J528" i="55"/>
  <c r="I528" i="55"/>
  <c r="J527" i="55"/>
  <c r="I527" i="55"/>
  <c r="J526" i="55"/>
  <c r="I526" i="55"/>
  <c r="J525" i="55"/>
  <c r="I525" i="55"/>
  <c r="J524" i="55"/>
  <c r="I524" i="55"/>
  <c r="J523" i="55"/>
  <c r="I523" i="55"/>
  <c r="J522" i="55"/>
  <c r="I522" i="55"/>
  <c r="J521" i="55"/>
  <c r="I521" i="55"/>
  <c r="J520" i="55"/>
  <c r="I520" i="55"/>
  <c r="J519" i="55"/>
  <c r="I519" i="55"/>
  <c r="J518" i="55"/>
  <c r="I518" i="55"/>
  <c r="J517" i="55"/>
  <c r="I517" i="55"/>
  <c r="J516" i="55"/>
  <c r="I516" i="55"/>
  <c r="J515" i="55"/>
  <c r="I515" i="55"/>
  <c r="J514" i="55"/>
  <c r="I514" i="55"/>
  <c r="J513" i="55"/>
  <c r="I513" i="55"/>
  <c r="J512" i="55"/>
  <c r="I512" i="55"/>
  <c r="J511" i="55"/>
  <c r="I511" i="55"/>
  <c r="J510" i="55"/>
  <c r="I510" i="55"/>
  <c r="J509" i="55"/>
  <c r="I509" i="55"/>
  <c r="J508" i="55"/>
  <c r="I508" i="55"/>
  <c r="J507" i="55"/>
  <c r="I507" i="55"/>
  <c r="J506" i="55"/>
  <c r="I506" i="55"/>
  <c r="A506" i="55" s="1"/>
  <c r="J505" i="55"/>
  <c r="I505" i="55"/>
  <c r="A505" i="55" s="1"/>
  <c r="J504" i="55"/>
  <c r="I504" i="55"/>
  <c r="A504" i="55" s="1"/>
  <c r="J503" i="55"/>
  <c r="I503" i="55"/>
  <c r="A503" i="55" s="1"/>
  <c r="G503" i="55"/>
  <c r="F503" i="55"/>
  <c r="E503" i="55"/>
  <c r="D503" i="55"/>
  <c r="C503" i="55"/>
  <c r="B503" i="55"/>
  <c r="J502" i="55"/>
  <c r="I502" i="55"/>
  <c r="J501" i="55"/>
  <c r="I501" i="55"/>
  <c r="J500" i="55"/>
  <c r="I500" i="55"/>
  <c r="J499" i="55"/>
  <c r="I499" i="55"/>
  <c r="J498" i="55"/>
  <c r="I498" i="55"/>
  <c r="J497" i="55"/>
  <c r="I497" i="55"/>
  <c r="J496" i="55"/>
  <c r="I496" i="55"/>
  <c r="J495" i="55"/>
  <c r="I495" i="55"/>
  <c r="J494" i="55"/>
  <c r="I494" i="55"/>
  <c r="J493" i="55"/>
  <c r="I493" i="55"/>
  <c r="J492" i="55"/>
  <c r="I492" i="55"/>
  <c r="J491" i="55"/>
  <c r="I491" i="55"/>
  <c r="J490" i="55"/>
  <c r="I490" i="55"/>
  <c r="J489" i="55"/>
  <c r="I489" i="55"/>
  <c r="J488" i="55"/>
  <c r="I488" i="55"/>
  <c r="J487" i="55"/>
  <c r="I487" i="55"/>
  <c r="J486" i="55"/>
  <c r="I486" i="55"/>
  <c r="J485" i="55"/>
  <c r="I485" i="55"/>
  <c r="J484" i="55"/>
  <c r="I484" i="55"/>
  <c r="J483" i="55"/>
  <c r="I483" i="55"/>
  <c r="J482" i="55"/>
  <c r="I482" i="55"/>
  <c r="J481" i="55"/>
  <c r="I481" i="55"/>
  <c r="J480" i="55"/>
  <c r="I480" i="55"/>
  <c r="J479" i="55"/>
  <c r="I479" i="55"/>
  <c r="J478" i="55"/>
  <c r="I478" i="55"/>
  <c r="J477" i="55"/>
  <c r="I477" i="55"/>
  <c r="J476" i="55"/>
  <c r="I476" i="55"/>
  <c r="J475" i="55"/>
  <c r="I475" i="55"/>
  <c r="J474" i="55"/>
  <c r="I474" i="55"/>
  <c r="J473" i="55"/>
  <c r="I473" i="55"/>
  <c r="J472" i="55"/>
  <c r="I472" i="55"/>
  <c r="J471" i="55"/>
  <c r="I471" i="55"/>
  <c r="J470" i="55"/>
  <c r="I470" i="55"/>
  <c r="J469" i="55"/>
  <c r="I469" i="55"/>
  <c r="J468" i="55"/>
  <c r="I468" i="55"/>
  <c r="J467" i="55"/>
  <c r="I467" i="55"/>
  <c r="J466" i="55"/>
  <c r="I466" i="55"/>
  <c r="J465" i="55"/>
  <c r="I465" i="55"/>
  <c r="J464" i="55"/>
  <c r="I464" i="55"/>
  <c r="J463" i="55"/>
  <c r="I463" i="55"/>
  <c r="J462" i="55"/>
  <c r="I462" i="55"/>
  <c r="J461" i="55"/>
  <c r="I461" i="55"/>
  <c r="J460" i="55"/>
  <c r="I460" i="55"/>
  <c r="J459" i="55"/>
  <c r="I459" i="55"/>
  <c r="J458" i="55"/>
  <c r="I458" i="55"/>
  <c r="J457" i="55"/>
  <c r="I457" i="55"/>
  <c r="J456" i="55"/>
  <c r="I456" i="55"/>
  <c r="J455" i="55"/>
  <c r="I455" i="55"/>
  <c r="J454" i="55"/>
  <c r="I454" i="55"/>
  <c r="J453" i="55"/>
  <c r="I453" i="55"/>
  <c r="J452" i="55"/>
  <c r="I452" i="55"/>
  <c r="J451" i="55"/>
  <c r="I451" i="55"/>
  <c r="J450" i="55"/>
  <c r="I450" i="55"/>
  <c r="J449" i="55"/>
  <c r="I449" i="55"/>
  <c r="J448" i="55"/>
  <c r="I448" i="55"/>
  <c r="J447" i="55"/>
  <c r="I447" i="55"/>
  <c r="J446" i="55"/>
  <c r="I446" i="55"/>
  <c r="J445" i="55"/>
  <c r="I445" i="55"/>
  <c r="J444" i="55"/>
  <c r="I444" i="55"/>
  <c r="J443" i="55"/>
  <c r="I443" i="55"/>
  <c r="A443" i="55" s="1"/>
  <c r="E443" i="55"/>
  <c r="D443" i="55"/>
  <c r="C443" i="55"/>
  <c r="B443" i="55"/>
  <c r="J442" i="55"/>
  <c r="I442" i="55"/>
  <c r="J441" i="55"/>
  <c r="I441" i="55"/>
  <c r="J440" i="55"/>
  <c r="I440" i="55"/>
  <c r="J439" i="55"/>
  <c r="I439" i="55"/>
  <c r="J438" i="55"/>
  <c r="I438" i="55"/>
  <c r="J437" i="55"/>
  <c r="I437" i="55"/>
  <c r="J436" i="55"/>
  <c r="I436" i="55"/>
  <c r="J435" i="55"/>
  <c r="I435" i="55"/>
  <c r="J434" i="55"/>
  <c r="I434" i="55"/>
  <c r="J433" i="55"/>
  <c r="I433" i="55"/>
  <c r="J432" i="55"/>
  <c r="I432" i="55"/>
  <c r="J431" i="55"/>
  <c r="I431" i="55"/>
  <c r="J430" i="55"/>
  <c r="I430" i="55"/>
  <c r="J429" i="55"/>
  <c r="I429" i="55"/>
  <c r="J428" i="55"/>
  <c r="I428" i="55"/>
  <c r="J427" i="55"/>
  <c r="I427" i="55"/>
  <c r="J426" i="55"/>
  <c r="I426" i="55"/>
  <c r="J425" i="55"/>
  <c r="I425" i="55"/>
  <c r="J424" i="55"/>
  <c r="I424" i="55"/>
  <c r="A424" i="55" s="1"/>
  <c r="G424" i="55"/>
  <c r="F424" i="55"/>
  <c r="E424" i="55"/>
  <c r="D424" i="55"/>
  <c r="C424" i="55"/>
  <c r="B424" i="55"/>
  <c r="J423" i="55"/>
  <c r="I423" i="55"/>
  <c r="J422" i="55"/>
  <c r="I422" i="55"/>
  <c r="J421" i="55"/>
  <c r="I421" i="55"/>
  <c r="J420" i="55"/>
  <c r="I420" i="55"/>
  <c r="J419" i="55"/>
  <c r="I419" i="55"/>
  <c r="J418" i="55"/>
  <c r="I418" i="55"/>
  <c r="J417" i="55"/>
  <c r="I417" i="55"/>
  <c r="J416" i="55"/>
  <c r="I416" i="55"/>
  <c r="J415" i="55"/>
  <c r="I415" i="55"/>
  <c r="J414" i="55"/>
  <c r="I414" i="55"/>
  <c r="J413" i="55"/>
  <c r="I413" i="55"/>
  <c r="J412" i="55"/>
  <c r="I412" i="55"/>
  <c r="J411" i="55"/>
  <c r="I411" i="55"/>
  <c r="J410" i="55"/>
  <c r="I410" i="55"/>
  <c r="J409" i="55"/>
  <c r="I409" i="55"/>
  <c r="J408" i="55"/>
  <c r="I408" i="55"/>
  <c r="J407" i="55"/>
  <c r="I407" i="55"/>
  <c r="J406" i="55"/>
  <c r="I406" i="55"/>
  <c r="J405" i="55"/>
  <c r="I405" i="55"/>
  <c r="J404" i="55"/>
  <c r="I404" i="55"/>
  <c r="J403" i="55"/>
  <c r="I403" i="55"/>
  <c r="J402" i="55"/>
  <c r="I402" i="55"/>
  <c r="J401" i="55"/>
  <c r="I401" i="55"/>
  <c r="J400" i="55"/>
  <c r="I400" i="55"/>
  <c r="J399" i="55"/>
  <c r="I399" i="55"/>
  <c r="J398" i="55"/>
  <c r="I398" i="55"/>
  <c r="J397" i="55"/>
  <c r="I397" i="55"/>
  <c r="J396" i="55"/>
  <c r="I396" i="55"/>
  <c r="J395" i="55"/>
  <c r="I395" i="55"/>
  <c r="J394" i="55"/>
  <c r="I394" i="55"/>
  <c r="J393" i="55"/>
  <c r="I393" i="55"/>
  <c r="J392" i="55"/>
  <c r="I392" i="55"/>
  <c r="J391" i="55"/>
  <c r="I391" i="55"/>
  <c r="J390" i="55"/>
  <c r="I390" i="55"/>
  <c r="J389" i="55"/>
  <c r="I389" i="55"/>
  <c r="J388" i="55"/>
  <c r="I388" i="55"/>
  <c r="J387" i="55"/>
  <c r="I387" i="55"/>
  <c r="J386" i="55"/>
  <c r="I386" i="55"/>
  <c r="J385" i="55"/>
  <c r="I385" i="55"/>
  <c r="J384" i="55"/>
  <c r="I384" i="55"/>
  <c r="J383" i="55"/>
  <c r="I383" i="55"/>
  <c r="J382" i="55"/>
  <c r="I382" i="55"/>
  <c r="J381" i="55"/>
  <c r="I381" i="55"/>
  <c r="J380" i="55"/>
  <c r="I380" i="55"/>
  <c r="J379" i="55"/>
  <c r="I379" i="55"/>
  <c r="J378" i="55"/>
  <c r="I378" i="55"/>
  <c r="J377" i="55"/>
  <c r="I377" i="55"/>
  <c r="J376" i="55"/>
  <c r="I376" i="55"/>
  <c r="J375" i="55"/>
  <c r="I375" i="55"/>
  <c r="J374" i="55"/>
  <c r="I374" i="55"/>
  <c r="J373" i="55"/>
  <c r="I373" i="55"/>
  <c r="J372" i="55"/>
  <c r="I372" i="55"/>
  <c r="J371" i="55"/>
  <c r="I371" i="55"/>
  <c r="J370" i="55"/>
  <c r="I370" i="55"/>
  <c r="J369" i="55"/>
  <c r="I369" i="55"/>
  <c r="J368" i="55"/>
  <c r="I368" i="55"/>
  <c r="J367" i="55"/>
  <c r="I367" i="55"/>
  <c r="J366" i="55"/>
  <c r="I366" i="55"/>
  <c r="J365" i="55"/>
  <c r="I365" i="55"/>
  <c r="J364" i="55"/>
  <c r="I364" i="55"/>
  <c r="A364" i="55" s="1"/>
  <c r="G364" i="55"/>
  <c r="F364" i="55"/>
  <c r="E364" i="55"/>
  <c r="D364" i="55"/>
  <c r="C364" i="55"/>
  <c r="B364" i="55"/>
  <c r="J363" i="55"/>
  <c r="I363" i="55"/>
  <c r="J362" i="55"/>
  <c r="I362" i="55"/>
  <c r="J361" i="55"/>
  <c r="I361" i="55"/>
  <c r="J360" i="55"/>
  <c r="I360" i="55"/>
  <c r="J359" i="55"/>
  <c r="I359" i="55"/>
  <c r="J358" i="55"/>
  <c r="I358" i="55"/>
  <c r="J357" i="55"/>
  <c r="I357" i="55"/>
  <c r="J356" i="55"/>
  <c r="I356" i="55"/>
  <c r="J355" i="55"/>
  <c r="I355" i="55"/>
  <c r="J354" i="55"/>
  <c r="I354" i="55"/>
  <c r="J353" i="55"/>
  <c r="I353" i="55"/>
  <c r="J352" i="55"/>
  <c r="I352" i="55"/>
  <c r="J351" i="55"/>
  <c r="I351" i="55"/>
  <c r="J350" i="55"/>
  <c r="I350" i="55"/>
  <c r="J349" i="55"/>
  <c r="I349" i="55"/>
  <c r="J348" i="55"/>
  <c r="I348" i="55"/>
  <c r="J347" i="55"/>
  <c r="I347" i="55"/>
  <c r="J346" i="55"/>
  <c r="I346" i="55"/>
  <c r="J345" i="55"/>
  <c r="I345" i="55"/>
  <c r="J344" i="55"/>
  <c r="I344" i="55"/>
  <c r="J343" i="55"/>
  <c r="I343" i="55"/>
  <c r="J342" i="55"/>
  <c r="I342" i="55"/>
  <c r="J341" i="55"/>
  <c r="I341" i="55"/>
  <c r="J340" i="55"/>
  <c r="I340" i="55"/>
  <c r="J339" i="55"/>
  <c r="I339" i="55"/>
  <c r="J338" i="55"/>
  <c r="I338" i="55"/>
  <c r="J337" i="55"/>
  <c r="I337" i="55"/>
  <c r="J336" i="55"/>
  <c r="I336" i="55"/>
  <c r="J335" i="55"/>
  <c r="I335" i="55"/>
  <c r="J334" i="55"/>
  <c r="I334" i="55"/>
  <c r="J333" i="55"/>
  <c r="I333" i="55"/>
  <c r="J332" i="55"/>
  <c r="I332" i="55"/>
  <c r="J331" i="55"/>
  <c r="I331" i="55"/>
  <c r="J330" i="55"/>
  <c r="I330" i="55"/>
  <c r="J329" i="55"/>
  <c r="I329" i="55"/>
  <c r="J328" i="55"/>
  <c r="I328" i="55"/>
  <c r="J327" i="55"/>
  <c r="I327" i="55"/>
  <c r="J326" i="55"/>
  <c r="I326" i="55"/>
  <c r="J325" i="55"/>
  <c r="I325" i="55"/>
  <c r="J324" i="55"/>
  <c r="I324" i="55"/>
  <c r="J323" i="55"/>
  <c r="I323" i="55"/>
  <c r="J322" i="55"/>
  <c r="I322" i="55"/>
  <c r="J321" i="55"/>
  <c r="I321" i="55"/>
  <c r="J320" i="55"/>
  <c r="I320" i="55"/>
  <c r="J319" i="55"/>
  <c r="I319" i="55"/>
  <c r="J318" i="55"/>
  <c r="I318" i="55"/>
  <c r="J317" i="55"/>
  <c r="I317" i="55"/>
  <c r="J316" i="55"/>
  <c r="I316" i="55"/>
  <c r="J315" i="55"/>
  <c r="I315" i="55"/>
  <c r="J314" i="55"/>
  <c r="I314" i="55"/>
  <c r="J313" i="55"/>
  <c r="I313" i="55"/>
  <c r="J312" i="55"/>
  <c r="I312" i="55"/>
  <c r="J311" i="55"/>
  <c r="I311" i="55"/>
  <c r="J310" i="55"/>
  <c r="I310" i="55"/>
  <c r="J309" i="55"/>
  <c r="I309" i="55"/>
  <c r="J308" i="55"/>
  <c r="I308" i="55"/>
  <c r="J307" i="55"/>
  <c r="I307" i="55"/>
  <c r="J306" i="55"/>
  <c r="I306" i="55"/>
  <c r="A306" i="55" s="1"/>
  <c r="J305" i="55"/>
  <c r="I305" i="55"/>
  <c r="A305" i="55" s="1"/>
  <c r="J304" i="55"/>
  <c r="I304" i="55"/>
  <c r="A304" i="55" s="1"/>
  <c r="G304" i="55"/>
  <c r="F304" i="55"/>
  <c r="E304" i="55"/>
  <c r="D304" i="55"/>
  <c r="C304" i="55"/>
  <c r="B304" i="55"/>
  <c r="J303" i="55"/>
  <c r="I303" i="55"/>
  <c r="J302" i="55"/>
  <c r="I302" i="55"/>
  <c r="J301" i="55"/>
  <c r="I301" i="55"/>
  <c r="J300" i="55"/>
  <c r="I300" i="55"/>
  <c r="J299" i="55"/>
  <c r="I299" i="55"/>
  <c r="J298" i="55"/>
  <c r="I298" i="55"/>
  <c r="J297" i="55"/>
  <c r="I297" i="55"/>
  <c r="J296" i="55"/>
  <c r="I296" i="55"/>
  <c r="J295" i="55"/>
  <c r="I295" i="55"/>
  <c r="J294" i="55"/>
  <c r="I294" i="55"/>
  <c r="J293" i="55"/>
  <c r="I293" i="55"/>
  <c r="J292" i="55"/>
  <c r="I292" i="55"/>
  <c r="J291" i="55"/>
  <c r="I291" i="55"/>
  <c r="J290" i="55"/>
  <c r="I290" i="55"/>
  <c r="J289" i="55"/>
  <c r="I289" i="55"/>
  <c r="J288" i="55"/>
  <c r="I288" i="55"/>
  <c r="J287" i="55"/>
  <c r="I287" i="55"/>
  <c r="J286" i="55"/>
  <c r="I286" i="55"/>
  <c r="J285" i="55"/>
  <c r="I285" i="55"/>
  <c r="J284" i="55"/>
  <c r="I284" i="55"/>
  <c r="J283" i="55"/>
  <c r="I283" i="55"/>
  <c r="J282" i="55"/>
  <c r="I282" i="55"/>
  <c r="J281" i="55"/>
  <c r="I281" i="55"/>
  <c r="J280" i="55"/>
  <c r="I280" i="55"/>
  <c r="J279" i="55"/>
  <c r="I279" i="55"/>
  <c r="J278" i="55"/>
  <c r="I278" i="55"/>
  <c r="J277" i="55"/>
  <c r="I277" i="55"/>
  <c r="J276" i="55"/>
  <c r="I276" i="55"/>
  <c r="J275" i="55"/>
  <c r="I275" i="55"/>
  <c r="J274" i="55"/>
  <c r="I274" i="55"/>
  <c r="J273" i="55"/>
  <c r="I273" i="55"/>
  <c r="J272" i="55"/>
  <c r="I272" i="55"/>
  <c r="J271" i="55"/>
  <c r="I271" i="55"/>
  <c r="J270" i="55"/>
  <c r="I270" i="55"/>
  <c r="J269" i="55"/>
  <c r="I269" i="55"/>
  <c r="J268" i="55"/>
  <c r="I268" i="55"/>
  <c r="J267" i="55"/>
  <c r="I267" i="55"/>
  <c r="J266" i="55"/>
  <c r="I266" i="55"/>
  <c r="J265" i="55"/>
  <c r="I265" i="55"/>
  <c r="J264" i="55"/>
  <c r="I264" i="55"/>
  <c r="J263" i="55"/>
  <c r="I263" i="55"/>
  <c r="J262" i="55"/>
  <c r="I262" i="55"/>
  <c r="J261" i="55"/>
  <c r="I261" i="55"/>
  <c r="J260" i="55"/>
  <c r="I260" i="55"/>
  <c r="J259" i="55"/>
  <c r="I259" i="55"/>
  <c r="J258" i="55"/>
  <c r="I258" i="55"/>
  <c r="J257" i="55"/>
  <c r="I257" i="55"/>
  <c r="J256" i="55"/>
  <c r="I256" i="55"/>
  <c r="J255" i="55"/>
  <c r="I255" i="55"/>
  <c r="J254" i="55"/>
  <c r="I254" i="55"/>
  <c r="J253" i="55"/>
  <c r="I253" i="55"/>
  <c r="J252" i="55"/>
  <c r="I252" i="55"/>
  <c r="J251" i="55"/>
  <c r="I251" i="55"/>
  <c r="J250" i="55"/>
  <c r="I250" i="55"/>
  <c r="J249" i="55"/>
  <c r="I249" i="55"/>
  <c r="J248" i="55"/>
  <c r="I248" i="55"/>
  <c r="J247" i="55"/>
  <c r="I247" i="55"/>
  <c r="J246" i="55"/>
  <c r="I246" i="55"/>
  <c r="A246" i="55" s="1"/>
  <c r="J245" i="55"/>
  <c r="I245" i="55"/>
  <c r="A245" i="55" s="1"/>
  <c r="J244" i="55"/>
  <c r="I244" i="55"/>
  <c r="A244" i="55" s="1"/>
  <c r="G244" i="55"/>
  <c r="F244" i="55"/>
  <c r="E244" i="55"/>
  <c r="D244" i="55"/>
  <c r="C244" i="55"/>
  <c r="B244" i="55"/>
  <c r="J243" i="55"/>
  <c r="I243" i="55"/>
  <c r="J242" i="55"/>
  <c r="I242" i="55"/>
  <c r="J241" i="55"/>
  <c r="I241" i="55"/>
  <c r="J240" i="55"/>
  <c r="I240" i="55"/>
  <c r="J239" i="55"/>
  <c r="I239" i="55"/>
  <c r="J238" i="55"/>
  <c r="I238" i="55"/>
  <c r="J237" i="55"/>
  <c r="I237" i="55"/>
  <c r="J236" i="55"/>
  <c r="I236" i="55"/>
  <c r="J235" i="55"/>
  <c r="I235" i="55"/>
  <c r="J234" i="55"/>
  <c r="I234" i="55"/>
  <c r="J233" i="55"/>
  <c r="I233" i="55"/>
  <c r="J232" i="55"/>
  <c r="I232" i="55"/>
  <c r="J231" i="55"/>
  <c r="I231" i="55"/>
  <c r="J230" i="55"/>
  <c r="I230" i="55"/>
  <c r="J229" i="55"/>
  <c r="I229" i="55"/>
  <c r="J228" i="55"/>
  <c r="I228" i="55"/>
  <c r="J227" i="55"/>
  <c r="I227" i="55"/>
  <c r="J226" i="55"/>
  <c r="I226" i="55"/>
  <c r="J225" i="55"/>
  <c r="I225" i="55"/>
  <c r="J224" i="55"/>
  <c r="I224" i="55"/>
  <c r="J223" i="55"/>
  <c r="I223" i="55"/>
  <c r="J222" i="55"/>
  <c r="I222" i="55"/>
  <c r="J221" i="55"/>
  <c r="I221" i="55"/>
  <c r="J220" i="55"/>
  <c r="I220" i="55"/>
  <c r="J219" i="55"/>
  <c r="I219" i="55"/>
  <c r="J218" i="55"/>
  <c r="I218" i="55"/>
  <c r="J217" i="55"/>
  <c r="I217" i="55"/>
  <c r="J216" i="55"/>
  <c r="I216" i="55"/>
  <c r="J215" i="55"/>
  <c r="I215" i="55"/>
  <c r="J214" i="55"/>
  <c r="I214" i="55"/>
  <c r="J213" i="55"/>
  <c r="I213" i="55"/>
  <c r="J212" i="55"/>
  <c r="I212" i="55"/>
  <c r="J211" i="55"/>
  <c r="I211" i="55"/>
  <c r="J210" i="55"/>
  <c r="I210" i="55"/>
  <c r="J209" i="55"/>
  <c r="I209" i="55"/>
  <c r="J208" i="55"/>
  <c r="I208" i="55"/>
  <c r="J207" i="55"/>
  <c r="I207" i="55"/>
  <c r="J206" i="55"/>
  <c r="I206" i="55"/>
  <c r="J205" i="55"/>
  <c r="I205" i="55"/>
  <c r="J204" i="55"/>
  <c r="I204" i="55"/>
  <c r="J203" i="55"/>
  <c r="I203" i="55"/>
  <c r="J202" i="55"/>
  <c r="I202" i="55"/>
  <c r="J201" i="55"/>
  <c r="I201" i="55"/>
  <c r="J200" i="55"/>
  <c r="I200" i="55"/>
  <c r="J199" i="55"/>
  <c r="I199" i="55"/>
  <c r="J198" i="55"/>
  <c r="I198" i="55"/>
  <c r="J197" i="55"/>
  <c r="I197" i="55"/>
  <c r="J196" i="55"/>
  <c r="I196" i="55"/>
  <c r="J195" i="55"/>
  <c r="I195" i="55"/>
  <c r="J194" i="55"/>
  <c r="I194" i="55"/>
  <c r="J193" i="55"/>
  <c r="I193" i="55"/>
  <c r="J192" i="55"/>
  <c r="I192" i="55"/>
  <c r="J191" i="55"/>
  <c r="I191" i="55"/>
  <c r="J190" i="55"/>
  <c r="I190" i="55"/>
  <c r="J189" i="55"/>
  <c r="I189" i="55"/>
  <c r="J188" i="55"/>
  <c r="I188" i="55"/>
  <c r="J187" i="55"/>
  <c r="I187" i="55"/>
  <c r="A187" i="55" s="1"/>
  <c r="J186" i="55"/>
  <c r="I186" i="55"/>
  <c r="A186" i="55" s="1"/>
  <c r="J185" i="55"/>
  <c r="I185" i="55"/>
  <c r="A185" i="55" s="1"/>
  <c r="J184" i="55"/>
  <c r="I184" i="55"/>
  <c r="A184" i="55" s="1"/>
  <c r="G184" i="55"/>
  <c r="F184" i="55"/>
  <c r="E184" i="55"/>
  <c r="D184" i="55"/>
  <c r="C184" i="55"/>
  <c r="B184" i="55"/>
  <c r="J183" i="55"/>
  <c r="I183" i="55"/>
  <c r="J182" i="55"/>
  <c r="I182" i="55"/>
  <c r="J181" i="55"/>
  <c r="I181" i="55"/>
  <c r="J180" i="55"/>
  <c r="I180" i="55"/>
  <c r="J179" i="55"/>
  <c r="I179" i="55"/>
  <c r="J178" i="55"/>
  <c r="I178" i="55"/>
  <c r="J177" i="55"/>
  <c r="I177" i="55"/>
  <c r="J176" i="55"/>
  <c r="I176" i="55"/>
  <c r="J175" i="55"/>
  <c r="I175" i="55"/>
  <c r="J174" i="55"/>
  <c r="I174" i="55"/>
  <c r="J173" i="55"/>
  <c r="I173" i="55"/>
  <c r="J172" i="55"/>
  <c r="I172" i="55"/>
  <c r="J171" i="55"/>
  <c r="I171" i="55"/>
  <c r="J170" i="55"/>
  <c r="I170" i="55"/>
  <c r="J169" i="55"/>
  <c r="I169" i="55"/>
  <c r="J168" i="55"/>
  <c r="I168" i="55"/>
  <c r="J167" i="55"/>
  <c r="I167" i="55"/>
  <c r="J166" i="55"/>
  <c r="I166" i="55"/>
  <c r="J165" i="55"/>
  <c r="I165" i="55"/>
  <c r="J164" i="55"/>
  <c r="I164" i="55"/>
  <c r="J163" i="55"/>
  <c r="I163" i="55"/>
  <c r="J162" i="55"/>
  <c r="I162" i="55"/>
  <c r="J161" i="55"/>
  <c r="I161" i="55"/>
  <c r="J160" i="55"/>
  <c r="I160" i="55"/>
  <c r="J159" i="55"/>
  <c r="I159" i="55"/>
  <c r="J158" i="55"/>
  <c r="I158" i="55"/>
  <c r="J157" i="55"/>
  <c r="I157" i="55"/>
  <c r="J156" i="55"/>
  <c r="I156" i="55"/>
  <c r="J155" i="55"/>
  <c r="I155" i="55"/>
  <c r="J154" i="55"/>
  <c r="I154" i="55"/>
  <c r="J153" i="55"/>
  <c r="I153" i="55"/>
  <c r="J152" i="55"/>
  <c r="I152" i="55"/>
  <c r="J151" i="55"/>
  <c r="I151" i="55"/>
  <c r="J150" i="55"/>
  <c r="I150" i="55"/>
  <c r="J149" i="55"/>
  <c r="I149" i="55"/>
  <c r="J148" i="55"/>
  <c r="I148" i="55"/>
  <c r="J147" i="55"/>
  <c r="I147" i="55"/>
  <c r="J146" i="55"/>
  <c r="I146" i="55"/>
  <c r="J145" i="55"/>
  <c r="I145" i="55"/>
  <c r="J144" i="55"/>
  <c r="I144" i="55"/>
  <c r="J143" i="55"/>
  <c r="I143" i="55"/>
  <c r="J142" i="55"/>
  <c r="I142" i="55"/>
  <c r="J141" i="55"/>
  <c r="I141" i="55"/>
  <c r="J140" i="55"/>
  <c r="I140" i="55"/>
  <c r="J139" i="55"/>
  <c r="I139" i="55"/>
  <c r="J138" i="55"/>
  <c r="I138" i="55"/>
  <c r="J137" i="55"/>
  <c r="I137" i="55"/>
  <c r="J136" i="55"/>
  <c r="I136" i="55"/>
  <c r="J135" i="55"/>
  <c r="I135" i="55"/>
  <c r="J134" i="55"/>
  <c r="I134" i="55"/>
  <c r="J133" i="55"/>
  <c r="I133" i="55"/>
  <c r="J132" i="55"/>
  <c r="I132" i="55"/>
  <c r="J131" i="55"/>
  <c r="I131" i="55"/>
  <c r="J130" i="55"/>
  <c r="I130" i="55"/>
  <c r="J129" i="55"/>
  <c r="I129" i="55"/>
  <c r="J128" i="55"/>
  <c r="I128" i="55"/>
  <c r="J127" i="55"/>
  <c r="I127" i="55"/>
  <c r="A127" i="55" s="1"/>
  <c r="J126" i="55"/>
  <c r="I126" i="55"/>
  <c r="A126" i="55" s="1"/>
  <c r="J125" i="55"/>
  <c r="I125" i="55"/>
  <c r="A125" i="55" s="1"/>
  <c r="J124" i="55"/>
  <c r="I124" i="55"/>
  <c r="A124" i="55" s="1"/>
  <c r="G124" i="55"/>
  <c r="F124" i="55"/>
  <c r="E124" i="55"/>
  <c r="D124" i="55"/>
  <c r="C124" i="55"/>
  <c r="B124" i="55"/>
  <c r="J123" i="55"/>
  <c r="I123" i="55"/>
  <c r="J122" i="55"/>
  <c r="I122" i="55"/>
  <c r="J121" i="55"/>
  <c r="I121" i="55"/>
  <c r="J120" i="55"/>
  <c r="I120" i="55"/>
  <c r="J119" i="55"/>
  <c r="I119" i="55"/>
  <c r="J118" i="55"/>
  <c r="I118" i="55"/>
  <c r="J117" i="55"/>
  <c r="I117" i="55"/>
  <c r="J116" i="55"/>
  <c r="I116" i="55"/>
  <c r="J115" i="55"/>
  <c r="I115" i="55"/>
  <c r="J114" i="55"/>
  <c r="I114" i="55"/>
  <c r="J113" i="55"/>
  <c r="I113" i="55"/>
  <c r="J112" i="55"/>
  <c r="I112" i="55"/>
  <c r="J111" i="55"/>
  <c r="I111" i="55"/>
  <c r="J110" i="55"/>
  <c r="I110" i="55"/>
  <c r="J109" i="55"/>
  <c r="I109" i="55"/>
  <c r="J108" i="55"/>
  <c r="I108" i="55"/>
  <c r="J107" i="55"/>
  <c r="I107" i="55"/>
  <c r="J106" i="55"/>
  <c r="I106" i="55"/>
  <c r="J105" i="55"/>
  <c r="I105" i="55"/>
  <c r="J104" i="55"/>
  <c r="I104" i="55"/>
  <c r="J103" i="55"/>
  <c r="I103" i="55"/>
  <c r="J102" i="55"/>
  <c r="I102" i="55"/>
  <c r="J101" i="55"/>
  <c r="I101" i="55"/>
  <c r="J100" i="55"/>
  <c r="I100" i="55"/>
  <c r="J99" i="55"/>
  <c r="I99" i="55"/>
  <c r="J98" i="55"/>
  <c r="I98" i="55"/>
  <c r="J97" i="55"/>
  <c r="I97" i="55"/>
  <c r="J96" i="55"/>
  <c r="I96" i="55"/>
  <c r="J95" i="55"/>
  <c r="I95" i="55"/>
  <c r="J94" i="55"/>
  <c r="I94" i="55"/>
  <c r="J93" i="55"/>
  <c r="I93" i="55"/>
  <c r="J92" i="55"/>
  <c r="I92" i="55"/>
  <c r="J91" i="55"/>
  <c r="I91" i="55"/>
  <c r="J90" i="55"/>
  <c r="I90" i="55"/>
  <c r="J89" i="55"/>
  <c r="I89" i="55"/>
  <c r="J88" i="55"/>
  <c r="I88" i="55"/>
  <c r="J87" i="55"/>
  <c r="I87" i="55"/>
  <c r="J86" i="55"/>
  <c r="I86" i="55"/>
  <c r="J85" i="55"/>
  <c r="I85" i="55"/>
  <c r="J84" i="55"/>
  <c r="I84" i="55"/>
  <c r="J83" i="55"/>
  <c r="I83" i="55"/>
  <c r="J82" i="55"/>
  <c r="I82" i="55"/>
  <c r="J81" i="55"/>
  <c r="I81" i="55"/>
  <c r="J80" i="55"/>
  <c r="I80" i="55"/>
  <c r="J79" i="55"/>
  <c r="I79" i="55"/>
  <c r="J78" i="55"/>
  <c r="I78" i="55"/>
  <c r="J77" i="55"/>
  <c r="I77" i="55"/>
  <c r="J76" i="55"/>
  <c r="I76" i="55"/>
  <c r="J75" i="55"/>
  <c r="I75" i="55"/>
  <c r="J74" i="55"/>
  <c r="I74" i="55"/>
  <c r="J73" i="55"/>
  <c r="I73" i="55"/>
  <c r="J72" i="55"/>
  <c r="I72" i="55"/>
  <c r="J71" i="55"/>
  <c r="I71" i="55"/>
  <c r="J70" i="55"/>
  <c r="I70" i="55"/>
  <c r="J69" i="55"/>
  <c r="I69" i="55"/>
  <c r="J68" i="55"/>
  <c r="I68" i="55"/>
  <c r="A68" i="55" s="1"/>
  <c r="J67" i="55"/>
  <c r="I67" i="55"/>
  <c r="A67" i="55" s="1"/>
  <c r="J66" i="55"/>
  <c r="I66" i="55"/>
  <c r="A66" i="55" s="1"/>
  <c r="J65" i="55"/>
  <c r="I65" i="55"/>
  <c r="A65" i="55" s="1"/>
  <c r="J64" i="55"/>
  <c r="I64" i="55"/>
  <c r="A64" i="55" s="1"/>
  <c r="G64" i="55"/>
  <c r="F64" i="55"/>
  <c r="E64" i="55"/>
  <c r="D64" i="55"/>
  <c r="C64" i="55"/>
  <c r="B64" i="55"/>
  <c r="J63" i="55"/>
  <c r="I63" i="55"/>
  <c r="J62" i="55"/>
  <c r="I62" i="55"/>
  <c r="J61" i="55"/>
  <c r="I61" i="55"/>
  <c r="J60" i="55"/>
  <c r="I60" i="55"/>
  <c r="J59" i="55"/>
  <c r="I59" i="55"/>
  <c r="J58" i="55"/>
  <c r="I58" i="55"/>
  <c r="J57" i="55"/>
  <c r="I57" i="55"/>
  <c r="J56" i="55"/>
  <c r="I56" i="55"/>
  <c r="J55" i="55"/>
  <c r="I55" i="55"/>
  <c r="J54" i="55"/>
  <c r="I54" i="55"/>
  <c r="J53" i="55"/>
  <c r="I53" i="55"/>
  <c r="J52" i="55"/>
  <c r="I52" i="55"/>
  <c r="J51" i="55"/>
  <c r="I51" i="55"/>
  <c r="J50" i="55"/>
  <c r="I50" i="55"/>
  <c r="J49" i="55"/>
  <c r="I49" i="55"/>
  <c r="J48" i="55"/>
  <c r="I48" i="55"/>
  <c r="J47" i="55"/>
  <c r="I47" i="55"/>
  <c r="J46" i="55"/>
  <c r="I46" i="55"/>
  <c r="J45" i="55"/>
  <c r="I45" i="55"/>
  <c r="J44" i="55"/>
  <c r="I44" i="55"/>
  <c r="J43" i="55"/>
  <c r="I43" i="55"/>
  <c r="J42" i="55"/>
  <c r="I42" i="55"/>
  <c r="J41" i="55"/>
  <c r="I41" i="55"/>
  <c r="J40" i="55"/>
  <c r="I40" i="55"/>
  <c r="J39" i="55"/>
  <c r="I39" i="55"/>
  <c r="J38" i="55"/>
  <c r="I38" i="55"/>
  <c r="J37" i="55"/>
  <c r="I37" i="55"/>
  <c r="J36" i="55"/>
  <c r="I36" i="55"/>
  <c r="J35" i="55"/>
  <c r="I35" i="55"/>
  <c r="J34" i="55"/>
  <c r="I34" i="55"/>
  <c r="J33" i="55"/>
  <c r="I33" i="55"/>
  <c r="J32" i="55"/>
  <c r="I32" i="55"/>
  <c r="J31" i="55"/>
  <c r="I31" i="55"/>
  <c r="J30" i="55"/>
  <c r="I30" i="55"/>
  <c r="J29" i="55"/>
  <c r="I29" i="55"/>
  <c r="J28" i="55"/>
  <c r="I28" i="55"/>
  <c r="J27" i="55"/>
  <c r="I27" i="55"/>
  <c r="J26" i="55"/>
  <c r="I26" i="55"/>
  <c r="J25" i="55"/>
  <c r="I25" i="55"/>
  <c r="J24" i="55"/>
  <c r="I24" i="55"/>
  <c r="J23" i="55"/>
  <c r="I23" i="55"/>
  <c r="J22" i="55"/>
  <c r="I22" i="55"/>
  <c r="J21" i="55"/>
  <c r="I21" i="55"/>
  <c r="J20" i="55"/>
  <c r="I20" i="55"/>
  <c r="J19" i="55"/>
  <c r="I19" i="55"/>
  <c r="J18" i="55"/>
  <c r="I18" i="55"/>
  <c r="J17" i="55"/>
  <c r="I17" i="55"/>
  <c r="J16" i="55"/>
  <c r="I16" i="55"/>
  <c r="J15" i="55"/>
  <c r="I15" i="55"/>
  <c r="J14" i="55"/>
  <c r="I14" i="55"/>
  <c r="J13" i="55"/>
  <c r="I13" i="55"/>
  <c r="J12" i="55"/>
  <c r="I12" i="55"/>
  <c r="J11" i="55"/>
  <c r="I11" i="55"/>
  <c r="J10" i="55"/>
  <c r="I10" i="55"/>
  <c r="J9" i="55"/>
  <c r="I9" i="55"/>
  <c r="J8" i="55"/>
  <c r="I8" i="55"/>
  <c r="J7" i="55"/>
  <c r="I7" i="55"/>
  <c r="J6" i="55"/>
  <c r="I6" i="55"/>
  <c r="J5" i="55"/>
  <c r="I5" i="55"/>
  <c r="J4" i="55"/>
  <c r="I4" i="55"/>
  <c r="A4" i="55" s="1"/>
  <c r="G4" i="55"/>
  <c r="F4" i="55"/>
  <c r="E4" i="55"/>
  <c r="D4" i="55"/>
  <c r="C4" i="55"/>
  <c r="B4" i="55"/>
  <c r="I360" i="144"/>
  <c r="D359" i="144"/>
  <c r="D358" i="144"/>
  <c r="D357" i="144"/>
  <c r="D353" i="144"/>
  <c r="D352" i="144"/>
  <c r="D351" i="144"/>
  <c r="F326" i="144" s="1"/>
  <c r="H343" i="144"/>
  <c r="A343" i="144"/>
  <c r="A342" i="144"/>
  <c r="A341" i="144"/>
  <c r="M359" i="144" s="1"/>
  <c r="A340" i="144"/>
  <c r="A339" i="144"/>
  <c r="A338" i="144"/>
  <c r="A337" i="144"/>
  <c r="A336" i="144"/>
  <c r="D336" i="144" s="1"/>
  <c r="H336" i="144" s="1"/>
  <c r="A335" i="144"/>
  <c r="D335" i="144" s="1"/>
  <c r="H335" i="144" s="1"/>
  <c r="A334" i="144"/>
  <c r="D334" i="144" s="1"/>
  <c r="H334" i="144" s="1"/>
  <c r="A333" i="144"/>
  <c r="D333" i="144" s="1"/>
  <c r="A332" i="144"/>
  <c r="A331" i="144"/>
  <c r="A330" i="144"/>
  <c r="A329" i="144"/>
  <c r="A328" i="144"/>
  <c r="A327" i="144"/>
  <c r="A326" i="144"/>
  <c r="D326" i="144" s="1"/>
  <c r="H326" i="144" s="1"/>
  <c r="A325" i="144"/>
  <c r="D325" i="144" s="1"/>
  <c r="H325" i="144" s="1"/>
  <c r="A324" i="144"/>
  <c r="A323" i="144"/>
  <c r="A322" i="144"/>
  <c r="D322" i="144" s="1"/>
  <c r="H322" i="144" s="1"/>
  <c r="A321" i="144"/>
  <c r="A320" i="144"/>
  <c r="J359" i="144" s="1"/>
  <c r="L317" i="144"/>
  <c r="H317" i="144"/>
  <c r="F317" i="144"/>
  <c r="D317" i="144"/>
  <c r="I315" i="144"/>
  <c r="D314" i="144"/>
  <c r="D313" i="144"/>
  <c r="D312" i="144"/>
  <c r="D308" i="144"/>
  <c r="D307" i="144"/>
  <c r="D306" i="144"/>
  <c r="F281" i="144" s="1"/>
  <c r="H298" i="144"/>
  <c r="A298" i="144"/>
  <c r="A297" i="144"/>
  <c r="A296" i="144"/>
  <c r="A295" i="144"/>
  <c r="A294" i="144"/>
  <c r="A293" i="144"/>
  <c r="A292" i="144"/>
  <c r="A291" i="144"/>
  <c r="D291" i="144" s="1"/>
  <c r="H291" i="144" s="1"/>
  <c r="J290" i="144"/>
  <c r="A290" i="144"/>
  <c r="D290" i="144" s="1"/>
  <c r="H290" i="144" s="1"/>
  <c r="A289" i="144"/>
  <c r="D289" i="144" s="1"/>
  <c r="H289" i="144" s="1"/>
  <c r="A288" i="144"/>
  <c r="D288" i="144" s="1"/>
  <c r="A287" i="144"/>
  <c r="A286" i="144"/>
  <c r="A285" i="144"/>
  <c r="A284" i="144"/>
  <c r="A283" i="144"/>
  <c r="A282" i="144"/>
  <c r="A281" i="144"/>
  <c r="D281" i="144" s="1"/>
  <c r="H281" i="144" s="1"/>
  <c r="D283" i="144" s="1"/>
  <c r="H283" i="144" s="1"/>
  <c r="A280" i="144"/>
  <c r="D280" i="144" s="1"/>
  <c r="H280" i="144" s="1"/>
  <c r="A279" i="144"/>
  <c r="A278" i="144"/>
  <c r="K314" i="144" s="1"/>
  <c r="A277" i="144"/>
  <c r="D277" i="144" s="1"/>
  <c r="H277" i="144" s="1"/>
  <c r="A276" i="144"/>
  <c r="A275" i="144"/>
  <c r="J314" i="144" s="1"/>
  <c r="L272" i="144"/>
  <c r="H272" i="144"/>
  <c r="F272" i="144"/>
  <c r="D272" i="144"/>
  <c r="I270" i="144"/>
  <c r="D269" i="144"/>
  <c r="D268" i="144"/>
  <c r="D267" i="144"/>
  <c r="D263" i="144"/>
  <c r="D262" i="144"/>
  <c r="D261" i="144"/>
  <c r="F236" i="144" s="1"/>
  <c r="H253" i="144"/>
  <c r="A253" i="144"/>
  <c r="A252" i="144"/>
  <c r="A251" i="144"/>
  <c r="M269" i="144" s="1"/>
  <c r="A250" i="144"/>
  <c r="A249" i="144"/>
  <c r="A248" i="144"/>
  <c r="A247" i="144"/>
  <c r="A246" i="144"/>
  <c r="D246" i="144" s="1"/>
  <c r="H246" i="144" s="1"/>
  <c r="A245" i="144"/>
  <c r="D245" i="144" s="1"/>
  <c r="H245" i="144" s="1"/>
  <c r="A244" i="144"/>
  <c r="D244" i="144" s="1"/>
  <c r="H244" i="144" s="1"/>
  <c r="A243" i="144"/>
  <c r="D243" i="144" s="1"/>
  <c r="A242" i="144"/>
  <c r="A241" i="144"/>
  <c r="L269" i="144" s="1"/>
  <c r="A240" i="144"/>
  <c r="A239" i="144"/>
  <c r="A238" i="144"/>
  <c r="A237" i="144"/>
  <c r="A236" i="144"/>
  <c r="D236" i="144" s="1"/>
  <c r="A235" i="144"/>
  <c r="D235" i="144" s="1"/>
  <c r="H235" i="144" s="1"/>
  <c r="A234" i="144"/>
  <c r="A233" i="144"/>
  <c r="A232" i="144"/>
  <c r="D232" i="144" s="1"/>
  <c r="H232" i="144" s="1"/>
  <c r="A231" i="144"/>
  <c r="A230" i="144"/>
  <c r="L227" i="144"/>
  <c r="H227" i="144"/>
  <c r="F227" i="144"/>
  <c r="D227" i="144"/>
  <c r="I225" i="144"/>
  <c r="D224" i="144"/>
  <c r="D223" i="144"/>
  <c r="D222" i="144"/>
  <c r="D218" i="144"/>
  <c r="D217" i="144"/>
  <c r="D216" i="144"/>
  <c r="F191" i="144" s="1"/>
  <c r="H208" i="144"/>
  <c r="A208" i="144"/>
  <c r="A207" i="144"/>
  <c r="A206" i="144"/>
  <c r="A205" i="144"/>
  <c r="A204" i="144"/>
  <c r="A203" i="144"/>
  <c r="A202" i="144"/>
  <c r="A201" i="144"/>
  <c r="D201" i="144" s="1"/>
  <c r="H201" i="144" s="1"/>
  <c r="J200" i="144"/>
  <c r="A200" i="144"/>
  <c r="D200" i="144" s="1"/>
  <c r="H200" i="144" s="1"/>
  <c r="A199" i="144"/>
  <c r="D199" i="144" s="1"/>
  <c r="H199" i="144" s="1"/>
  <c r="A198" i="144"/>
  <c r="D198" i="144" s="1"/>
  <c r="A197" i="144"/>
  <c r="A196" i="144"/>
  <c r="L224" i="144" s="1"/>
  <c r="A195" i="144"/>
  <c r="A194" i="144"/>
  <c r="A193" i="144"/>
  <c r="A192" i="144"/>
  <c r="A191" i="144"/>
  <c r="D191" i="144" s="1"/>
  <c r="A190" i="144"/>
  <c r="D190" i="144" s="1"/>
  <c r="H190" i="144" s="1"/>
  <c r="A189" i="144"/>
  <c r="A188" i="144"/>
  <c r="K224" i="144" s="1"/>
  <c r="A187" i="144"/>
  <c r="D187" i="144" s="1"/>
  <c r="H187" i="144" s="1"/>
  <c r="A186" i="144"/>
  <c r="A185" i="144"/>
  <c r="J224" i="144" s="1"/>
  <c r="L182" i="144"/>
  <c r="H182" i="144"/>
  <c r="F182" i="144"/>
  <c r="D182" i="144"/>
  <c r="I180" i="144"/>
  <c r="D179" i="144"/>
  <c r="D178" i="144"/>
  <c r="D177" i="144"/>
  <c r="D173" i="144"/>
  <c r="D172" i="144"/>
  <c r="D171" i="144"/>
  <c r="F146" i="144" s="1"/>
  <c r="H163" i="144"/>
  <c r="A163" i="144"/>
  <c r="A162" i="144"/>
  <c r="A161" i="144"/>
  <c r="M179" i="144" s="1"/>
  <c r="A160" i="144"/>
  <c r="A159" i="144"/>
  <c r="A158" i="144"/>
  <c r="A157" i="144"/>
  <c r="A156" i="144"/>
  <c r="D156" i="144" s="1"/>
  <c r="H156" i="144" s="1"/>
  <c r="A155" i="144"/>
  <c r="A154" i="144"/>
  <c r="D154" i="144" s="1"/>
  <c r="H154" i="144" s="1"/>
  <c r="A153" i="144"/>
  <c r="D153" i="144" s="1"/>
  <c r="A152" i="144"/>
  <c r="A151" i="144"/>
  <c r="L179" i="144" s="1"/>
  <c r="A150" i="144"/>
  <c r="A149" i="144"/>
  <c r="A148" i="144"/>
  <c r="A147" i="144"/>
  <c r="A146" i="144"/>
  <c r="D146" i="144" s="1"/>
  <c r="A145" i="144"/>
  <c r="D145" i="144" s="1"/>
  <c r="H145" i="144" s="1"/>
  <c r="A144" i="144"/>
  <c r="A143" i="144"/>
  <c r="A142" i="144"/>
  <c r="D142" i="144" s="1"/>
  <c r="H142" i="144" s="1"/>
  <c r="A141" i="144"/>
  <c r="A140" i="144"/>
  <c r="L137" i="144"/>
  <c r="H137" i="144"/>
  <c r="F137" i="144"/>
  <c r="D137" i="144"/>
  <c r="I135" i="144"/>
  <c r="D134" i="144"/>
  <c r="D133" i="144"/>
  <c r="D132" i="144"/>
  <c r="D128" i="144"/>
  <c r="D127" i="144"/>
  <c r="D126" i="144"/>
  <c r="F101" i="144" s="1"/>
  <c r="H118" i="144"/>
  <c r="A118" i="144"/>
  <c r="A117" i="144"/>
  <c r="A116" i="144"/>
  <c r="M134" i="144" s="1"/>
  <c r="A115" i="144"/>
  <c r="A114" i="144"/>
  <c r="A113" i="144"/>
  <c r="A112" i="144"/>
  <c r="A111" i="144"/>
  <c r="J110" i="144"/>
  <c r="A110" i="144"/>
  <c r="A109" i="144"/>
  <c r="D109" i="144" s="1"/>
  <c r="H109" i="144" s="1"/>
  <c r="A108" i="144"/>
  <c r="D108" i="144" s="1"/>
  <c r="A107" i="144"/>
  <c r="A106" i="144"/>
  <c r="L134" i="144" s="1"/>
  <c r="A105" i="144"/>
  <c r="A104" i="144"/>
  <c r="A103" i="144"/>
  <c r="A102" i="144"/>
  <c r="A101" i="144"/>
  <c r="D101" i="144" s="1"/>
  <c r="A100" i="144"/>
  <c r="D100" i="144" s="1"/>
  <c r="H100" i="144" s="1"/>
  <c r="A99" i="144"/>
  <c r="A98" i="144"/>
  <c r="K134" i="144" s="1"/>
  <c r="A97" i="144"/>
  <c r="D97" i="144" s="1"/>
  <c r="H97" i="144" s="1"/>
  <c r="A96" i="144"/>
  <c r="A95" i="144"/>
  <c r="J134" i="144" s="1"/>
  <c r="L92" i="144"/>
  <c r="H92" i="144"/>
  <c r="F92" i="144"/>
  <c r="D92" i="144"/>
  <c r="I90" i="144"/>
  <c r="D89" i="144"/>
  <c r="D88" i="144"/>
  <c r="D87" i="144"/>
  <c r="D83" i="144"/>
  <c r="D82" i="144"/>
  <c r="D81" i="144"/>
  <c r="H73" i="144"/>
  <c r="A73" i="144"/>
  <c r="A72" i="144"/>
  <c r="A71" i="144"/>
  <c r="M89" i="144" s="1"/>
  <c r="A70" i="144"/>
  <c r="A69" i="144"/>
  <c r="A68" i="144"/>
  <c r="A67" i="144"/>
  <c r="A66" i="144"/>
  <c r="A65" i="144"/>
  <c r="A64" i="144"/>
  <c r="D64" i="144" s="1"/>
  <c r="H64" i="144" s="1"/>
  <c r="A63" i="144"/>
  <c r="A62" i="144"/>
  <c r="A61" i="144"/>
  <c r="L89" i="144" s="1"/>
  <c r="A60" i="144"/>
  <c r="A59" i="144"/>
  <c r="A58" i="144"/>
  <c r="A57" i="144"/>
  <c r="A56" i="144"/>
  <c r="D56" i="144" s="1"/>
  <c r="A55" i="144"/>
  <c r="D55" i="144" s="1"/>
  <c r="H55" i="144" s="1"/>
  <c r="A54" i="144"/>
  <c r="A53" i="144"/>
  <c r="A52" i="144"/>
  <c r="D52" i="144" s="1"/>
  <c r="H52" i="144" s="1"/>
  <c r="A51" i="144"/>
  <c r="A50" i="144"/>
  <c r="L47" i="144"/>
  <c r="H47" i="144"/>
  <c r="F47" i="144"/>
  <c r="D47" i="144"/>
  <c r="I45" i="144"/>
  <c r="D44" i="144"/>
  <c r="D43" i="144"/>
  <c r="D42" i="144"/>
  <c r="D38" i="144"/>
  <c r="D37" i="144"/>
  <c r="D36" i="144"/>
  <c r="F11" i="144" s="1"/>
  <c r="H28" i="144"/>
  <c r="A28" i="144"/>
  <c r="A27" i="144"/>
  <c r="A26" i="144"/>
  <c r="M44" i="144" s="1"/>
  <c r="A25" i="144"/>
  <c r="A24" i="144"/>
  <c r="A23" i="144"/>
  <c r="A22" i="144"/>
  <c r="J21" i="144"/>
  <c r="A21" i="144"/>
  <c r="A20" i="144"/>
  <c r="A19" i="144"/>
  <c r="A18" i="144"/>
  <c r="A17" i="144"/>
  <c r="A16" i="144"/>
  <c r="L44" i="144" s="1"/>
  <c r="A15" i="144"/>
  <c r="A14" i="144"/>
  <c r="A13" i="144"/>
  <c r="A12" i="144"/>
  <c r="A11" i="144"/>
  <c r="D11" i="144" s="1"/>
  <c r="A10" i="144"/>
  <c r="D10" i="144" s="1"/>
  <c r="H10" i="144" s="1"/>
  <c r="A9" i="144"/>
  <c r="A8" i="144"/>
  <c r="A7" i="144"/>
  <c r="D7" i="144" s="1"/>
  <c r="H7" i="144" s="1"/>
  <c r="A6" i="144"/>
  <c r="A5" i="144"/>
  <c r="J44" i="144" s="1"/>
  <c r="L2" i="144"/>
  <c r="H2" i="144"/>
  <c r="F2" i="144"/>
  <c r="D2" i="144"/>
  <c r="I360" i="141"/>
  <c r="D359" i="141"/>
  <c r="D358" i="141"/>
  <c r="D357" i="141"/>
  <c r="D353" i="141"/>
  <c r="D352" i="141"/>
  <c r="D351" i="141"/>
  <c r="H343" i="141"/>
  <c r="A343" i="141"/>
  <c r="A342" i="141"/>
  <c r="A341" i="141"/>
  <c r="A340" i="141"/>
  <c r="A339" i="141"/>
  <c r="A338" i="141"/>
  <c r="A337" i="141"/>
  <c r="J336" i="141"/>
  <c r="A336" i="141"/>
  <c r="A335" i="141"/>
  <c r="A334" i="141"/>
  <c r="A333" i="141"/>
  <c r="A332" i="141"/>
  <c r="A331" i="141"/>
  <c r="L359" i="141" s="1"/>
  <c r="A330" i="141"/>
  <c r="A329" i="141"/>
  <c r="A328" i="141"/>
  <c r="A327" i="141"/>
  <c r="A326" i="141"/>
  <c r="D326" i="141" s="1"/>
  <c r="A325" i="141"/>
  <c r="D325" i="141" s="1"/>
  <c r="H325" i="141" s="1"/>
  <c r="A324" i="141"/>
  <c r="A323" i="141"/>
  <c r="K359" i="141" s="1"/>
  <c r="A322" i="141"/>
  <c r="D322" i="141" s="1"/>
  <c r="H322" i="141" s="1"/>
  <c r="A321" i="141"/>
  <c r="A320" i="141"/>
  <c r="J359" i="141" s="1"/>
  <c r="L317" i="141"/>
  <c r="H317" i="141"/>
  <c r="F317" i="141"/>
  <c r="D317" i="141"/>
  <c r="I315" i="141"/>
  <c r="D314" i="141"/>
  <c r="D313" i="141"/>
  <c r="D312" i="141"/>
  <c r="D308" i="141"/>
  <c r="D307" i="141"/>
  <c r="D306" i="141"/>
  <c r="H298" i="141"/>
  <c r="A298" i="141"/>
  <c r="A297" i="141"/>
  <c r="A296" i="141"/>
  <c r="M314" i="141" s="1"/>
  <c r="A295" i="141"/>
  <c r="A294" i="141"/>
  <c r="A293" i="141"/>
  <c r="A292" i="141"/>
  <c r="A291" i="141"/>
  <c r="A290" i="141"/>
  <c r="D290" i="141" s="1"/>
  <c r="H290" i="141" s="1"/>
  <c r="A289" i="141"/>
  <c r="D289" i="141" s="1"/>
  <c r="H289" i="141" s="1"/>
  <c r="A288" i="141"/>
  <c r="A287" i="141"/>
  <c r="A286" i="141"/>
  <c r="L314" i="141" s="1"/>
  <c r="A285" i="141"/>
  <c r="A284" i="141"/>
  <c r="A283" i="141"/>
  <c r="A282" i="141"/>
  <c r="A281" i="141"/>
  <c r="D281" i="141" s="1"/>
  <c r="A280" i="141"/>
  <c r="D280" i="141" s="1"/>
  <c r="H280" i="141" s="1"/>
  <c r="A279" i="141"/>
  <c r="A278" i="141"/>
  <c r="A277" i="141"/>
  <c r="D277" i="141" s="1"/>
  <c r="H277" i="141" s="1"/>
  <c r="A276" i="141"/>
  <c r="A275" i="141"/>
  <c r="L272" i="141"/>
  <c r="H272" i="141"/>
  <c r="F272" i="141"/>
  <c r="D272" i="141"/>
  <c r="I270" i="141"/>
  <c r="D269" i="141"/>
  <c r="D268" i="141"/>
  <c r="D267" i="141"/>
  <c r="D263" i="141"/>
  <c r="D262" i="141"/>
  <c r="D261" i="141"/>
  <c r="H253" i="141"/>
  <c r="A253" i="141"/>
  <c r="A252" i="141"/>
  <c r="A251" i="141"/>
  <c r="M269" i="141" s="1"/>
  <c r="A250" i="141"/>
  <c r="A249" i="141"/>
  <c r="A248" i="141"/>
  <c r="A247" i="141"/>
  <c r="A246" i="141"/>
  <c r="A245" i="141"/>
  <c r="D245" i="141" s="1"/>
  <c r="H245" i="141" s="1"/>
  <c r="A244" i="141"/>
  <c r="A243" i="141"/>
  <c r="A242" i="141"/>
  <c r="A241" i="141"/>
  <c r="L269" i="141" s="1"/>
  <c r="A240" i="141"/>
  <c r="A239" i="141"/>
  <c r="A238" i="141"/>
  <c r="A237" i="141"/>
  <c r="A236" i="141"/>
  <c r="D236" i="141" s="1"/>
  <c r="A235" i="141"/>
  <c r="D235" i="141" s="1"/>
  <c r="H235" i="141" s="1"/>
  <c r="A234" i="141"/>
  <c r="A233" i="141"/>
  <c r="K269" i="141" s="1"/>
  <c r="A232" i="141"/>
  <c r="D232" i="141" s="1"/>
  <c r="H232" i="141" s="1"/>
  <c r="A231" i="141"/>
  <c r="A230" i="141"/>
  <c r="L227" i="141"/>
  <c r="H227" i="141"/>
  <c r="F227" i="141"/>
  <c r="D227" i="141"/>
  <c r="I225" i="141"/>
  <c r="D224" i="141"/>
  <c r="D223" i="141"/>
  <c r="D222" i="141"/>
  <c r="D218" i="141"/>
  <c r="D217" i="141"/>
  <c r="D216" i="141"/>
  <c r="H208" i="141"/>
  <c r="A208" i="141"/>
  <c r="A207" i="141"/>
  <c r="A206" i="141"/>
  <c r="M224" i="141" s="1"/>
  <c r="A205" i="141"/>
  <c r="A204" i="141"/>
  <c r="A203" i="141"/>
  <c r="A202" i="141"/>
  <c r="J201" i="141"/>
  <c r="A201" i="141"/>
  <c r="A200" i="141"/>
  <c r="A199" i="141"/>
  <c r="D199" i="141" s="1"/>
  <c r="H199" i="141" s="1"/>
  <c r="A198" i="141"/>
  <c r="A197" i="141"/>
  <c r="A196" i="141"/>
  <c r="L224" i="141" s="1"/>
  <c r="A195" i="141"/>
  <c r="A194" i="141"/>
  <c r="A193" i="141"/>
  <c r="A192" i="141"/>
  <c r="A191" i="141"/>
  <c r="D191" i="141" s="1"/>
  <c r="A190" i="141"/>
  <c r="D190" i="141" s="1"/>
  <c r="H190" i="141" s="1"/>
  <c r="A189" i="141"/>
  <c r="A188" i="141"/>
  <c r="A187" i="141"/>
  <c r="D187" i="141" s="1"/>
  <c r="H187" i="141" s="1"/>
  <c r="A186" i="141"/>
  <c r="A185" i="141"/>
  <c r="L182" i="141"/>
  <c r="H182" i="141"/>
  <c r="F182" i="141"/>
  <c r="D182" i="141"/>
  <c r="I180" i="141"/>
  <c r="D179" i="141"/>
  <c r="D178" i="141"/>
  <c r="D177" i="141"/>
  <c r="D173" i="141"/>
  <c r="D172" i="141"/>
  <c r="D171" i="141"/>
  <c r="F146" i="141" s="1"/>
  <c r="H163" i="141"/>
  <c r="A163" i="141"/>
  <c r="A162" i="141"/>
  <c r="A161" i="141"/>
  <c r="M179" i="141" s="1"/>
  <c r="A160" i="141"/>
  <c r="A159" i="141"/>
  <c r="A158" i="141"/>
  <c r="A157" i="141"/>
  <c r="A156" i="141"/>
  <c r="A155" i="141"/>
  <c r="D155" i="141" s="1"/>
  <c r="H155" i="141" s="1"/>
  <c r="A154" i="141"/>
  <c r="D154" i="141" s="1"/>
  <c r="H154" i="141" s="1"/>
  <c r="A153" i="141"/>
  <c r="D153" i="141" s="1"/>
  <c r="A152" i="141"/>
  <c r="A151" i="141"/>
  <c r="A150" i="141"/>
  <c r="A149" i="141"/>
  <c r="A148" i="141"/>
  <c r="A147" i="141"/>
  <c r="A146" i="141"/>
  <c r="D146" i="141" s="1"/>
  <c r="A145" i="141"/>
  <c r="D145" i="141" s="1"/>
  <c r="H145" i="141" s="1"/>
  <c r="A144" i="141"/>
  <c r="A143" i="141"/>
  <c r="K179" i="141" s="1"/>
  <c r="A142" i="141"/>
  <c r="D142" i="141" s="1"/>
  <c r="H142" i="141" s="1"/>
  <c r="A141" i="141"/>
  <c r="A140" i="141"/>
  <c r="L137" i="141"/>
  <c r="H137" i="141"/>
  <c r="F137" i="141"/>
  <c r="D137" i="141"/>
  <c r="I135" i="141"/>
  <c r="D134" i="141"/>
  <c r="L134" i="141" s="1"/>
  <c r="D133" i="141"/>
  <c r="D132" i="141"/>
  <c r="D128" i="141"/>
  <c r="D127" i="141"/>
  <c r="D126" i="141"/>
  <c r="F101" i="141" s="1"/>
  <c r="H118" i="141"/>
  <c r="A118" i="141"/>
  <c r="A117" i="141"/>
  <c r="A116" i="141"/>
  <c r="A115" i="141"/>
  <c r="A114" i="141"/>
  <c r="A113" i="141"/>
  <c r="A112" i="141"/>
  <c r="J111" i="141"/>
  <c r="A111" i="141"/>
  <c r="D111" i="141" s="1"/>
  <c r="H111" i="141" s="1"/>
  <c r="A110" i="141"/>
  <c r="D110" i="141" s="1"/>
  <c r="H110" i="141" s="1"/>
  <c r="A109" i="141"/>
  <c r="A108" i="141"/>
  <c r="D108" i="141" s="1"/>
  <c r="A107" i="141"/>
  <c r="A106" i="141"/>
  <c r="A105" i="141"/>
  <c r="A104" i="141"/>
  <c r="A103" i="141"/>
  <c r="A102" i="141"/>
  <c r="A101" i="141"/>
  <c r="D101" i="141" s="1"/>
  <c r="A100" i="141"/>
  <c r="D100" i="141" s="1"/>
  <c r="H100" i="141" s="1"/>
  <c r="A99" i="141"/>
  <c r="A98" i="141"/>
  <c r="A97" i="141"/>
  <c r="D97" i="141" s="1"/>
  <c r="H97" i="141" s="1"/>
  <c r="A96" i="141"/>
  <c r="A95" i="141"/>
  <c r="L92" i="141"/>
  <c r="H92" i="141"/>
  <c r="F92" i="141"/>
  <c r="D92" i="141"/>
  <c r="I90" i="141"/>
  <c r="D89" i="141"/>
  <c r="L89" i="141" s="1"/>
  <c r="D88" i="141"/>
  <c r="D87" i="141"/>
  <c r="D83" i="141"/>
  <c r="D82" i="141"/>
  <c r="D81" i="141"/>
  <c r="H73" i="141"/>
  <c r="A73" i="141"/>
  <c r="A72" i="141"/>
  <c r="A71" i="141"/>
  <c r="M89" i="141" s="1"/>
  <c r="A70" i="141"/>
  <c r="A69" i="141"/>
  <c r="A68" i="141"/>
  <c r="A67" i="141"/>
  <c r="J66" i="141"/>
  <c r="A66" i="141"/>
  <c r="A65" i="141"/>
  <c r="A64" i="141"/>
  <c r="D64" i="141" s="1"/>
  <c r="H64" i="141" s="1"/>
  <c r="A63" i="141"/>
  <c r="A62" i="141"/>
  <c r="A61" i="141"/>
  <c r="A60" i="141"/>
  <c r="A59" i="141"/>
  <c r="A58" i="141"/>
  <c r="A57" i="141"/>
  <c r="A56" i="141"/>
  <c r="D56" i="141" s="1"/>
  <c r="A55" i="141"/>
  <c r="D55" i="141" s="1"/>
  <c r="H55" i="141" s="1"/>
  <c r="A54" i="141"/>
  <c r="A53" i="141"/>
  <c r="K89" i="141" s="1"/>
  <c r="A52" i="141"/>
  <c r="D52" i="141" s="1"/>
  <c r="H52" i="141" s="1"/>
  <c r="A51" i="141"/>
  <c r="A50" i="141"/>
  <c r="L47" i="141"/>
  <c r="H47" i="141"/>
  <c r="F47" i="141"/>
  <c r="D47" i="141"/>
  <c r="I45" i="141"/>
  <c r="D44" i="141"/>
  <c r="L44" i="141" s="1"/>
  <c r="D43" i="141"/>
  <c r="D42" i="141"/>
  <c r="D38" i="141"/>
  <c r="D37" i="141"/>
  <c r="D36" i="141"/>
  <c r="H28" i="141"/>
  <c r="A28" i="141"/>
  <c r="A27" i="141"/>
  <c r="A26" i="141"/>
  <c r="A25" i="141"/>
  <c r="A24" i="141"/>
  <c r="A23" i="141"/>
  <c r="A22" i="141"/>
  <c r="A21" i="141"/>
  <c r="A20" i="141"/>
  <c r="A19" i="141"/>
  <c r="D19" i="141" s="1"/>
  <c r="H19" i="141" s="1"/>
  <c r="A18" i="141"/>
  <c r="A17" i="141"/>
  <c r="A16" i="141"/>
  <c r="A15" i="141"/>
  <c r="A14" i="141"/>
  <c r="A13" i="141"/>
  <c r="A12" i="141"/>
  <c r="A11" i="141"/>
  <c r="D11" i="141" s="1"/>
  <c r="A10" i="141"/>
  <c r="D10" i="141" s="1"/>
  <c r="H10" i="141" s="1"/>
  <c r="A9" i="141"/>
  <c r="A8" i="141"/>
  <c r="A7" i="141"/>
  <c r="D7" i="141" s="1"/>
  <c r="H7" i="141" s="1"/>
  <c r="A6" i="141"/>
  <c r="A5" i="141"/>
  <c r="J44" i="141" s="1"/>
  <c r="L2" i="141"/>
  <c r="H2" i="141"/>
  <c r="F2" i="141"/>
  <c r="D2" i="141"/>
  <c r="I360" i="138"/>
  <c r="D359" i="138"/>
  <c r="D358" i="138"/>
  <c r="D357" i="138"/>
  <c r="D353" i="138"/>
  <c r="D352" i="138"/>
  <c r="H343" i="138"/>
  <c r="A343" i="138"/>
  <c r="A342" i="138"/>
  <c r="A341" i="138"/>
  <c r="A340" i="138"/>
  <c r="A339" i="138"/>
  <c r="A338" i="138"/>
  <c r="A337" i="138"/>
  <c r="J336" i="138"/>
  <c r="A336" i="138"/>
  <c r="A335" i="138"/>
  <c r="A334" i="138"/>
  <c r="A333" i="138"/>
  <c r="A332" i="138"/>
  <c r="A331" i="138"/>
  <c r="A330" i="138"/>
  <c r="A329" i="138"/>
  <c r="A328" i="138"/>
  <c r="A327" i="138"/>
  <c r="A326" i="138"/>
  <c r="D326" i="138" s="1"/>
  <c r="A325" i="138"/>
  <c r="D325" i="138" s="1"/>
  <c r="H325" i="138" s="1"/>
  <c r="A324" i="138"/>
  <c r="A323" i="138"/>
  <c r="K359" i="138" s="1"/>
  <c r="A322" i="138"/>
  <c r="D322" i="138" s="1"/>
  <c r="H322" i="138" s="1"/>
  <c r="A321" i="138"/>
  <c r="A320" i="138"/>
  <c r="J359" i="138" s="1"/>
  <c r="L317" i="138"/>
  <c r="H317" i="138"/>
  <c r="F317" i="138"/>
  <c r="D317" i="138"/>
  <c r="I315" i="138"/>
  <c r="D314" i="138"/>
  <c r="D313" i="138"/>
  <c r="D312" i="138"/>
  <c r="D308" i="138"/>
  <c r="D307" i="138"/>
  <c r="J298" i="138"/>
  <c r="H298" i="138"/>
  <c r="A298" i="138"/>
  <c r="A297" i="138"/>
  <c r="A296" i="138"/>
  <c r="M314" i="138" s="1"/>
  <c r="A295" i="138"/>
  <c r="A294" i="138"/>
  <c r="A293" i="138"/>
  <c r="A292" i="138"/>
  <c r="A291" i="138"/>
  <c r="A290" i="138"/>
  <c r="A289" i="138"/>
  <c r="A288" i="138"/>
  <c r="A287" i="138"/>
  <c r="A286" i="138"/>
  <c r="A285" i="138"/>
  <c r="A284" i="138"/>
  <c r="A283" i="138"/>
  <c r="A282" i="138"/>
  <c r="A281" i="138"/>
  <c r="D281" i="138" s="1"/>
  <c r="A280" i="138"/>
  <c r="D280" i="138" s="1"/>
  <c r="H280" i="138" s="1"/>
  <c r="A279" i="138"/>
  <c r="A278" i="138"/>
  <c r="K314" i="138" s="1"/>
  <c r="A277" i="138"/>
  <c r="D277" i="138" s="1"/>
  <c r="H277" i="138" s="1"/>
  <c r="A276" i="138"/>
  <c r="A275" i="138"/>
  <c r="J314" i="138" s="1"/>
  <c r="L272" i="138"/>
  <c r="H272" i="138"/>
  <c r="F272" i="138"/>
  <c r="D272" i="138"/>
  <c r="I270" i="138"/>
  <c r="D269" i="138"/>
  <c r="D268" i="138"/>
  <c r="D267" i="138"/>
  <c r="D263" i="138"/>
  <c r="D262" i="138"/>
  <c r="H253" i="138"/>
  <c r="A253" i="138"/>
  <c r="A252" i="138"/>
  <c r="A251" i="138"/>
  <c r="M269" i="138" s="1"/>
  <c r="A250" i="138"/>
  <c r="A249" i="138"/>
  <c r="A248" i="138"/>
  <c r="A247" i="138"/>
  <c r="A246" i="138"/>
  <c r="A245" i="138"/>
  <c r="J244" i="138"/>
  <c r="A244" i="138"/>
  <c r="A243" i="138"/>
  <c r="A242" i="138"/>
  <c r="A241" i="138"/>
  <c r="A240" i="138"/>
  <c r="A239" i="138"/>
  <c r="A238" i="138"/>
  <c r="A237" i="138"/>
  <c r="A236" i="138"/>
  <c r="D236" i="138" s="1"/>
  <c r="A235" i="138"/>
  <c r="D235" i="138" s="1"/>
  <c r="H235" i="138" s="1"/>
  <c r="A234" i="138"/>
  <c r="A233" i="138"/>
  <c r="A232" i="138"/>
  <c r="D232" i="138" s="1"/>
  <c r="H232" i="138" s="1"/>
  <c r="A231" i="138"/>
  <c r="A230" i="138"/>
  <c r="J269" i="138" s="1"/>
  <c r="L227" i="138"/>
  <c r="H227" i="138"/>
  <c r="F227" i="138"/>
  <c r="D227" i="138"/>
  <c r="I225" i="138"/>
  <c r="D224" i="138"/>
  <c r="D223" i="138"/>
  <c r="D222" i="138"/>
  <c r="D218" i="138"/>
  <c r="D217" i="138"/>
  <c r="H208" i="138"/>
  <c r="A208" i="138"/>
  <c r="A207" i="138"/>
  <c r="A206" i="138"/>
  <c r="A205" i="138"/>
  <c r="A204" i="138"/>
  <c r="A203" i="138"/>
  <c r="A202" i="138"/>
  <c r="A201" i="138"/>
  <c r="A200" i="138"/>
  <c r="A199" i="138"/>
  <c r="A198" i="138"/>
  <c r="A197" i="138"/>
  <c r="A196" i="138"/>
  <c r="A195" i="138"/>
  <c r="A194" i="138"/>
  <c r="A193" i="138"/>
  <c r="A192" i="138"/>
  <c r="A191" i="138"/>
  <c r="D191" i="138" s="1"/>
  <c r="A190" i="138"/>
  <c r="D190" i="138" s="1"/>
  <c r="H190" i="138" s="1"/>
  <c r="A189" i="138"/>
  <c r="A188" i="138"/>
  <c r="A187" i="138"/>
  <c r="D187" i="138" s="1"/>
  <c r="H187" i="138" s="1"/>
  <c r="A186" i="138"/>
  <c r="A185" i="138"/>
  <c r="J224" i="138" s="1"/>
  <c r="L182" i="138"/>
  <c r="H182" i="138"/>
  <c r="F182" i="138"/>
  <c r="D182" i="138"/>
  <c r="I180" i="138"/>
  <c r="D179" i="138"/>
  <c r="L179" i="138" s="1"/>
  <c r="D178" i="138"/>
  <c r="D177" i="138"/>
  <c r="D173" i="138"/>
  <c r="D172" i="138"/>
  <c r="H163" i="138"/>
  <c r="A163" i="138"/>
  <c r="A162" i="138"/>
  <c r="A161" i="138"/>
  <c r="A160" i="138"/>
  <c r="A159" i="138"/>
  <c r="A158" i="138"/>
  <c r="A157" i="138"/>
  <c r="A156" i="138"/>
  <c r="A155" i="138"/>
  <c r="A154" i="138"/>
  <c r="A153" i="138"/>
  <c r="A152" i="138"/>
  <c r="A151" i="138"/>
  <c r="A150" i="138"/>
  <c r="A149" i="138"/>
  <c r="A148" i="138"/>
  <c r="A147" i="138"/>
  <c r="A146" i="138"/>
  <c r="D146" i="138" s="1"/>
  <c r="A145" i="138"/>
  <c r="D145" i="138" s="1"/>
  <c r="H145" i="138" s="1"/>
  <c r="A144" i="138"/>
  <c r="A143" i="138"/>
  <c r="K179" i="138" s="1"/>
  <c r="A142" i="138"/>
  <c r="D142" i="138" s="1"/>
  <c r="H142" i="138" s="1"/>
  <c r="A141" i="138"/>
  <c r="A140" i="138"/>
  <c r="J179" i="138" s="1"/>
  <c r="L137" i="138"/>
  <c r="H137" i="138"/>
  <c r="F137" i="138"/>
  <c r="D137" i="138"/>
  <c r="I135" i="138"/>
  <c r="D134" i="138"/>
  <c r="L134" i="138" s="1"/>
  <c r="D133" i="138"/>
  <c r="D132" i="138"/>
  <c r="D128" i="138"/>
  <c r="D127" i="138"/>
  <c r="D126" i="138"/>
  <c r="H118" i="138"/>
  <c r="A118" i="138"/>
  <c r="A117" i="138"/>
  <c r="A116" i="138"/>
  <c r="A115" i="138"/>
  <c r="A114" i="138"/>
  <c r="A113" i="138"/>
  <c r="A112" i="138"/>
  <c r="A111" i="138"/>
  <c r="A110" i="138"/>
  <c r="A109" i="138"/>
  <c r="A108" i="138"/>
  <c r="A107" i="138"/>
  <c r="A106" i="138"/>
  <c r="A105" i="138"/>
  <c r="A104" i="138"/>
  <c r="A103" i="138"/>
  <c r="A102" i="138"/>
  <c r="A101" i="138"/>
  <c r="D101" i="138" s="1"/>
  <c r="A100" i="138"/>
  <c r="D100" i="138" s="1"/>
  <c r="H100" i="138" s="1"/>
  <c r="A99" i="138"/>
  <c r="A98" i="138"/>
  <c r="A97" i="138"/>
  <c r="D97" i="138" s="1"/>
  <c r="H97" i="138" s="1"/>
  <c r="A96" i="138"/>
  <c r="A95" i="138"/>
  <c r="J134" i="138" s="1"/>
  <c r="L92" i="138"/>
  <c r="H92" i="138"/>
  <c r="F92" i="138"/>
  <c r="D92" i="138"/>
  <c r="I90" i="138"/>
  <c r="D89" i="138"/>
  <c r="L89" i="138" s="1"/>
  <c r="D88" i="138"/>
  <c r="D87" i="138"/>
  <c r="D83" i="138"/>
  <c r="D82" i="138"/>
  <c r="D81" i="138"/>
  <c r="H73" i="138"/>
  <c r="A73" i="138"/>
  <c r="A72" i="138"/>
  <c r="A71" i="138"/>
  <c r="M89" i="138" s="1"/>
  <c r="A70" i="138"/>
  <c r="A69" i="138"/>
  <c r="A68" i="138"/>
  <c r="A67" i="138"/>
  <c r="A66" i="138"/>
  <c r="A65" i="138"/>
  <c r="A64" i="138"/>
  <c r="A63" i="138"/>
  <c r="A62" i="138"/>
  <c r="A61" i="138"/>
  <c r="A60" i="138"/>
  <c r="A59" i="138"/>
  <c r="A58" i="138"/>
  <c r="A57" i="138"/>
  <c r="A56" i="138"/>
  <c r="D56" i="138" s="1"/>
  <c r="A55" i="138"/>
  <c r="D55" i="138" s="1"/>
  <c r="H55" i="138" s="1"/>
  <c r="A54" i="138"/>
  <c r="A53" i="138"/>
  <c r="A52" i="138"/>
  <c r="D52" i="138" s="1"/>
  <c r="H52" i="138" s="1"/>
  <c r="A51" i="138"/>
  <c r="A50" i="138"/>
  <c r="L47" i="138"/>
  <c r="H47" i="138"/>
  <c r="F47" i="138"/>
  <c r="D47" i="138"/>
  <c r="I45" i="138"/>
  <c r="D44" i="138"/>
  <c r="L44" i="138" s="1"/>
  <c r="D43" i="138"/>
  <c r="D42" i="138"/>
  <c r="D38" i="138"/>
  <c r="D37" i="138"/>
  <c r="D36" i="138"/>
  <c r="H28" i="138"/>
  <c r="A28" i="138"/>
  <c r="A27" i="138"/>
  <c r="A26" i="138"/>
  <c r="M44" i="138" s="1"/>
  <c r="A25" i="138"/>
  <c r="A24" i="138"/>
  <c r="A23" i="138"/>
  <c r="A22" i="138"/>
  <c r="A21" i="138"/>
  <c r="A20" i="138"/>
  <c r="A19" i="138"/>
  <c r="D19" i="138" s="1"/>
  <c r="H19" i="138" s="1"/>
  <c r="A18" i="138"/>
  <c r="A17" i="138"/>
  <c r="A16" i="138"/>
  <c r="A15" i="138"/>
  <c r="A14" i="138"/>
  <c r="A13" i="138"/>
  <c r="A12" i="138"/>
  <c r="J11" i="138"/>
  <c r="A11" i="138"/>
  <c r="D11" i="138" s="1"/>
  <c r="A10" i="138"/>
  <c r="D10" i="138" s="1"/>
  <c r="H10" i="138" s="1"/>
  <c r="A9" i="138"/>
  <c r="A8" i="138"/>
  <c r="A7" i="138"/>
  <c r="D7" i="138" s="1"/>
  <c r="H7" i="138" s="1"/>
  <c r="A6" i="138"/>
  <c r="A5" i="138"/>
  <c r="J44" i="138" s="1"/>
  <c r="L2" i="138"/>
  <c r="H2" i="138"/>
  <c r="F2" i="138"/>
  <c r="D2" i="138"/>
  <c r="I360" i="135"/>
  <c r="D359" i="135"/>
  <c r="L359" i="135" s="1"/>
  <c r="D358" i="135"/>
  <c r="D357" i="135"/>
  <c r="D353" i="135"/>
  <c r="D352" i="135"/>
  <c r="H343" i="135"/>
  <c r="A343" i="135"/>
  <c r="A342" i="135"/>
  <c r="A341" i="135"/>
  <c r="A340" i="135"/>
  <c r="A339" i="135"/>
  <c r="A338" i="135"/>
  <c r="A337" i="135"/>
  <c r="A336" i="135"/>
  <c r="A335" i="135"/>
  <c r="A334" i="135"/>
  <c r="A333" i="135"/>
  <c r="A332" i="135"/>
  <c r="A331" i="135"/>
  <c r="A330" i="135"/>
  <c r="A329" i="135"/>
  <c r="A328" i="135"/>
  <c r="A327" i="135"/>
  <c r="A326" i="135"/>
  <c r="D326" i="135" s="1"/>
  <c r="A325" i="135"/>
  <c r="D325" i="135" s="1"/>
  <c r="H325" i="135" s="1"/>
  <c r="A324" i="135"/>
  <c r="A323" i="135"/>
  <c r="K359" i="135" s="1"/>
  <c r="A322" i="135"/>
  <c r="D322" i="135" s="1"/>
  <c r="H322" i="135" s="1"/>
  <c r="A321" i="135"/>
  <c r="A320" i="135"/>
  <c r="J359" i="135" s="1"/>
  <c r="L317" i="135"/>
  <c r="H317" i="135"/>
  <c r="F317" i="135"/>
  <c r="D317" i="135"/>
  <c r="I315" i="135"/>
  <c r="D314" i="135"/>
  <c r="D313" i="135"/>
  <c r="D312" i="135"/>
  <c r="D308" i="135"/>
  <c r="D307" i="135"/>
  <c r="H298" i="135"/>
  <c r="A298" i="135"/>
  <c r="A297" i="135"/>
  <c r="A296" i="135"/>
  <c r="M314" i="135" s="1"/>
  <c r="A295" i="135"/>
  <c r="A294" i="135"/>
  <c r="A293" i="135"/>
  <c r="A292" i="135"/>
  <c r="A291" i="135"/>
  <c r="A290" i="135"/>
  <c r="A289" i="135"/>
  <c r="D289" i="135" s="1"/>
  <c r="H289" i="135" s="1"/>
  <c r="A288" i="135"/>
  <c r="A287" i="135"/>
  <c r="A286" i="135"/>
  <c r="A285" i="135"/>
  <c r="A284" i="135"/>
  <c r="A283" i="135"/>
  <c r="A282" i="135"/>
  <c r="A281" i="135"/>
  <c r="D281" i="135" s="1"/>
  <c r="A280" i="135"/>
  <c r="D280" i="135" s="1"/>
  <c r="H280" i="135" s="1"/>
  <c r="A279" i="135"/>
  <c r="A278" i="135"/>
  <c r="K314" i="135" s="1"/>
  <c r="A277" i="135"/>
  <c r="D277" i="135" s="1"/>
  <c r="H277" i="135" s="1"/>
  <c r="A276" i="135"/>
  <c r="A275" i="135"/>
  <c r="J314" i="135" s="1"/>
  <c r="L272" i="135"/>
  <c r="H272" i="135"/>
  <c r="F272" i="135"/>
  <c r="D272" i="135"/>
  <c r="I270" i="135"/>
  <c r="D269" i="135"/>
  <c r="D268" i="135"/>
  <c r="D267" i="135"/>
  <c r="D263" i="135"/>
  <c r="D262" i="135"/>
  <c r="H253" i="135"/>
  <c r="A253" i="135"/>
  <c r="A252" i="135"/>
  <c r="A251" i="135"/>
  <c r="M269" i="135" s="1"/>
  <c r="A250" i="135"/>
  <c r="A249" i="135"/>
  <c r="A248" i="135"/>
  <c r="A247" i="135"/>
  <c r="A246" i="135"/>
  <c r="A245" i="135"/>
  <c r="A244" i="135"/>
  <c r="A243" i="135"/>
  <c r="A242" i="135"/>
  <c r="A241" i="135"/>
  <c r="A240" i="135"/>
  <c r="A239" i="135"/>
  <c r="A238" i="135"/>
  <c r="A237" i="135"/>
  <c r="A236" i="135"/>
  <c r="D236" i="135" s="1"/>
  <c r="A235" i="135"/>
  <c r="D235" i="135" s="1"/>
  <c r="H235" i="135" s="1"/>
  <c r="A234" i="135"/>
  <c r="A233" i="135"/>
  <c r="A232" i="135"/>
  <c r="D232" i="135" s="1"/>
  <c r="H232" i="135" s="1"/>
  <c r="A231" i="135"/>
  <c r="A230" i="135"/>
  <c r="L227" i="135"/>
  <c r="H227" i="135"/>
  <c r="F227" i="135"/>
  <c r="D227" i="135"/>
  <c r="I225" i="135"/>
  <c r="D224" i="135"/>
  <c r="D223" i="135"/>
  <c r="D222" i="135"/>
  <c r="D218" i="135"/>
  <c r="D217" i="135"/>
  <c r="H208" i="135"/>
  <c r="A208" i="135"/>
  <c r="A207" i="135"/>
  <c r="A206" i="135"/>
  <c r="M224" i="135" s="1"/>
  <c r="A205" i="135"/>
  <c r="A204" i="135"/>
  <c r="A203" i="135"/>
  <c r="A202" i="135"/>
  <c r="A201" i="135"/>
  <c r="J200" i="135"/>
  <c r="A200" i="135"/>
  <c r="A199" i="135"/>
  <c r="A198" i="135"/>
  <c r="A197" i="135"/>
  <c r="A196" i="135"/>
  <c r="A195" i="135"/>
  <c r="A194" i="135"/>
  <c r="A193" i="135"/>
  <c r="A192" i="135"/>
  <c r="A191" i="135"/>
  <c r="D191" i="135" s="1"/>
  <c r="A190" i="135"/>
  <c r="D190" i="135" s="1"/>
  <c r="H190" i="135" s="1"/>
  <c r="A189" i="135"/>
  <c r="A188" i="135"/>
  <c r="K224" i="135" s="1"/>
  <c r="A187" i="135"/>
  <c r="D187" i="135" s="1"/>
  <c r="H187" i="135" s="1"/>
  <c r="A186" i="135"/>
  <c r="A185" i="135"/>
  <c r="J224" i="135" s="1"/>
  <c r="L182" i="135"/>
  <c r="H182" i="135"/>
  <c r="F182" i="135"/>
  <c r="D182" i="135"/>
  <c r="I180" i="135"/>
  <c r="D179" i="135"/>
  <c r="D178" i="135"/>
  <c r="D177" i="135"/>
  <c r="D173" i="135"/>
  <c r="D172" i="135"/>
  <c r="H163" i="135"/>
  <c r="A163" i="135"/>
  <c r="A162" i="135"/>
  <c r="A161" i="135"/>
  <c r="M179" i="135" s="1"/>
  <c r="A160" i="135"/>
  <c r="A159" i="135"/>
  <c r="A158" i="135"/>
  <c r="A157" i="135"/>
  <c r="A156" i="135"/>
  <c r="A155" i="135"/>
  <c r="A154" i="135"/>
  <c r="A153" i="135"/>
  <c r="A152" i="135"/>
  <c r="A151" i="135"/>
  <c r="A150" i="135"/>
  <c r="A149" i="135"/>
  <c r="A148" i="135"/>
  <c r="A147" i="135"/>
  <c r="A146" i="135"/>
  <c r="D146" i="135" s="1"/>
  <c r="A145" i="135"/>
  <c r="D145" i="135" s="1"/>
  <c r="H145" i="135" s="1"/>
  <c r="A144" i="135"/>
  <c r="A143" i="135"/>
  <c r="A142" i="135"/>
  <c r="D142" i="135" s="1"/>
  <c r="H142" i="135" s="1"/>
  <c r="A141" i="135"/>
  <c r="A140" i="135"/>
  <c r="J179" i="135" s="1"/>
  <c r="L137" i="135"/>
  <c r="H137" i="135"/>
  <c r="F137" i="135"/>
  <c r="D137" i="135"/>
  <c r="I135" i="135"/>
  <c r="D134" i="135"/>
  <c r="D133" i="135"/>
  <c r="D132" i="135"/>
  <c r="D128" i="135"/>
  <c r="D127" i="135"/>
  <c r="H118" i="135"/>
  <c r="A118" i="135"/>
  <c r="A117" i="135"/>
  <c r="A116" i="135"/>
  <c r="A115" i="135"/>
  <c r="A114" i="135"/>
  <c r="A113" i="135"/>
  <c r="A112" i="135"/>
  <c r="A111" i="135"/>
  <c r="A110" i="135"/>
  <c r="A109" i="135"/>
  <c r="A108" i="135"/>
  <c r="A107" i="135"/>
  <c r="A106" i="135"/>
  <c r="A105" i="135"/>
  <c r="A104" i="135"/>
  <c r="A103" i="135"/>
  <c r="A102" i="135"/>
  <c r="A101" i="135"/>
  <c r="D101" i="135" s="1"/>
  <c r="A100" i="135"/>
  <c r="D100" i="135" s="1"/>
  <c r="H100" i="135" s="1"/>
  <c r="A99" i="135"/>
  <c r="A98" i="135"/>
  <c r="K134" i="135" s="1"/>
  <c r="A97" i="135"/>
  <c r="D97" i="135" s="1"/>
  <c r="H97" i="135" s="1"/>
  <c r="A96" i="135"/>
  <c r="A95" i="135"/>
  <c r="J134" i="135" s="1"/>
  <c r="L92" i="135"/>
  <c r="H92" i="135"/>
  <c r="F92" i="135"/>
  <c r="D92" i="135"/>
  <c r="I90" i="135"/>
  <c r="D89" i="135"/>
  <c r="D88" i="135"/>
  <c r="D87" i="135"/>
  <c r="D83" i="135"/>
  <c r="D82" i="135"/>
  <c r="H73" i="135"/>
  <c r="A73" i="135"/>
  <c r="A72" i="135"/>
  <c r="A71" i="135"/>
  <c r="M89" i="135" s="1"/>
  <c r="A70" i="135"/>
  <c r="A69" i="135"/>
  <c r="A68" i="135"/>
  <c r="A67" i="135"/>
  <c r="A66" i="135"/>
  <c r="A65" i="135"/>
  <c r="A64" i="135"/>
  <c r="A63" i="135"/>
  <c r="A62" i="135"/>
  <c r="A61" i="135"/>
  <c r="A60" i="135"/>
  <c r="A59" i="135"/>
  <c r="A58" i="135"/>
  <c r="A57" i="135"/>
  <c r="A56" i="135"/>
  <c r="D56" i="135" s="1"/>
  <c r="A55" i="135"/>
  <c r="D55" i="135" s="1"/>
  <c r="H55" i="135" s="1"/>
  <c r="A54" i="135"/>
  <c r="A53" i="135"/>
  <c r="A52" i="135"/>
  <c r="D52" i="135" s="1"/>
  <c r="H52" i="135" s="1"/>
  <c r="A51" i="135"/>
  <c r="A50" i="135"/>
  <c r="L47" i="135"/>
  <c r="H47" i="135"/>
  <c r="F47" i="135"/>
  <c r="D47" i="135"/>
  <c r="I45" i="135"/>
  <c r="D44" i="135"/>
  <c r="D43" i="135"/>
  <c r="D42" i="135"/>
  <c r="D38" i="135"/>
  <c r="D37" i="135"/>
  <c r="H28" i="135"/>
  <c r="A28" i="135"/>
  <c r="A27" i="135"/>
  <c r="A26" i="135"/>
  <c r="A25" i="135"/>
  <c r="A24" i="135"/>
  <c r="A23" i="135"/>
  <c r="A22" i="135"/>
  <c r="A21" i="135"/>
  <c r="A20" i="135"/>
  <c r="A19" i="135"/>
  <c r="A18" i="135"/>
  <c r="A17" i="135"/>
  <c r="A16" i="135"/>
  <c r="A15" i="135"/>
  <c r="A14" i="135"/>
  <c r="A13" i="135"/>
  <c r="A12" i="135"/>
  <c r="A11" i="135"/>
  <c r="D11" i="135" s="1"/>
  <c r="A10" i="135"/>
  <c r="D10" i="135" s="1"/>
  <c r="H10" i="135" s="1"/>
  <c r="A9" i="135"/>
  <c r="A8" i="135"/>
  <c r="K44" i="135" s="1"/>
  <c r="A7" i="135"/>
  <c r="D7" i="135" s="1"/>
  <c r="H7" i="135" s="1"/>
  <c r="A6" i="135"/>
  <c r="A5" i="135"/>
  <c r="J44" i="135" s="1"/>
  <c r="L2" i="135"/>
  <c r="F2" i="135"/>
  <c r="D2" i="135"/>
  <c r="I360" i="70"/>
  <c r="D359" i="70"/>
  <c r="L359" i="70" s="1"/>
  <c r="D358" i="70"/>
  <c r="D357" i="70"/>
  <c r="D353" i="70"/>
  <c r="D352" i="70"/>
  <c r="H343" i="70"/>
  <c r="A343" i="70"/>
  <c r="A342" i="70"/>
  <c r="A341" i="70"/>
  <c r="A340" i="70"/>
  <c r="A339" i="70"/>
  <c r="A338" i="70"/>
  <c r="A337" i="70"/>
  <c r="A336" i="70"/>
  <c r="A335" i="70"/>
  <c r="J334" i="70"/>
  <c r="A334" i="70"/>
  <c r="A333" i="70"/>
  <c r="A332" i="70"/>
  <c r="A331" i="70"/>
  <c r="A330" i="70"/>
  <c r="A329" i="70"/>
  <c r="A328" i="70"/>
  <c r="A327" i="70"/>
  <c r="A326" i="70"/>
  <c r="D326" i="70" s="1"/>
  <c r="A325" i="70"/>
  <c r="D325" i="70" s="1"/>
  <c r="H325" i="70" s="1"/>
  <c r="A324" i="70"/>
  <c r="A323" i="70"/>
  <c r="A322" i="70"/>
  <c r="D322" i="70" s="1"/>
  <c r="H322" i="70" s="1"/>
  <c r="A321" i="70"/>
  <c r="A320" i="70"/>
  <c r="J359" i="70" s="1"/>
  <c r="L317" i="70"/>
  <c r="H317" i="70"/>
  <c r="A350" i="70" s="1"/>
  <c r="F317" i="70"/>
  <c r="D317" i="70"/>
  <c r="I315" i="70"/>
  <c r="D314" i="70"/>
  <c r="L314" i="70" s="1"/>
  <c r="D313" i="70"/>
  <c r="D312" i="70"/>
  <c r="D308" i="70"/>
  <c r="D307" i="70"/>
  <c r="H298" i="70"/>
  <c r="A298" i="70"/>
  <c r="A297" i="70"/>
  <c r="A296" i="70"/>
  <c r="M314" i="70" s="1"/>
  <c r="A295" i="70"/>
  <c r="A294" i="70"/>
  <c r="A293" i="70"/>
  <c r="A292" i="70"/>
  <c r="A291" i="70"/>
  <c r="A290" i="70"/>
  <c r="A289" i="70"/>
  <c r="A288" i="70"/>
  <c r="A287" i="70"/>
  <c r="A286" i="70"/>
  <c r="A285" i="70"/>
  <c r="A284" i="70"/>
  <c r="A283" i="70"/>
  <c r="A282" i="70"/>
  <c r="A281" i="70"/>
  <c r="D281" i="70" s="1"/>
  <c r="A280" i="70"/>
  <c r="D280" i="70" s="1"/>
  <c r="H280" i="70" s="1"/>
  <c r="A279" i="70"/>
  <c r="A278" i="70"/>
  <c r="A277" i="70"/>
  <c r="D277" i="70" s="1"/>
  <c r="H277" i="70" s="1"/>
  <c r="A276" i="70"/>
  <c r="A275" i="70"/>
  <c r="J314" i="70" s="1"/>
  <c r="L272" i="70"/>
  <c r="H272" i="70"/>
  <c r="A305" i="70" s="1"/>
  <c r="F272" i="70"/>
  <c r="D272" i="70"/>
  <c r="I270" i="70"/>
  <c r="D269" i="70"/>
  <c r="L269" i="70" s="1"/>
  <c r="D268" i="70"/>
  <c r="D267" i="70"/>
  <c r="D263" i="70"/>
  <c r="D262" i="70"/>
  <c r="H253" i="70"/>
  <c r="A253" i="70"/>
  <c r="A252" i="70"/>
  <c r="A251" i="70"/>
  <c r="A250" i="70"/>
  <c r="A249" i="70"/>
  <c r="A248" i="70"/>
  <c r="A247" i="70"/>
  <c r="A246" i="70"/>
  <c r="A245" i="70"/>
  <c r="A244" i="70"/>
  <c r="A243" i="70"/>
  <c r="A242" i="70"/>
  <c r="A241" i="70"/>
  <c r="A240" i="70"/>
  <c r="A239" i="70"/>
  <c r="A238" i="70"/>
  <c r="A237" i="70"/>
  <c r="A236" i="70"/>
  <c r="D236" i="70" s="1"/>
  <c r="A235" i="70"/>
  <c r="D235" i="70" s="1"/>
  <c r="H235" i="70" s="1"/>
  <c r="A234" i="70"/>
  <c r="A233" i="70"/>
  <c r="K269" i="70" s="1"/>
  <c r="A232" i="70"/>
  <c r="D232" i="70" s="1"/>
  <c r="H232" i="70" s="1"/>
  <c r="A231" i="70"/>
  <c r="A230" i="70"/>
  <c r="L227" i="70"/>
  <c r="H227" i="70"/>
  <c r="A269" i="70" s="1"/>
  <c r="F227" i="70"/>
  <c r="D227" i="70"/>
  <c r="I225" i="70"/>
  <c r="D224" i="70"/>
  <c r="L224" i="70" s="1"/>
  <c r="D223" i="70"/>
  <c r="D222" i="70"/>
  <c r="D218" i="70"/>
  <c r="D217" i="70"/>
  <c r="J208" i="70"/>
  <c r="H208" i="70"/>
  <c r="A208" i="70"/>
  <c r="A207" i="70"/>
  <c r="A206" i="70"/>
  <c r="M224" i="70" s="1"/>
  <c r="A205" i="70"/>
  <c r="A204" i="70"/>
  <c r="A203" i="70"/>
  <c r="A202" i="70"/>
  <c r="A201" i="70"/>
  <c r="A200" i="70"/>
  <c r="A199" i="70"/>
  <c r="A198" i="70"/>
  <c r="A197" i="70"/>
  <c r="A196" i="70"/>
  <c r="A195" i="70"/>
  <c r="A194" i="70"/>
  <c r="A193" i="70"/>
  <c r="A192" i="70"/>
  <c r="A191" i="70"/>
  <c r="D191" i="70" s="1"/>
  <c r="A190" i="70"/>
  <c r="D190" i="70" s="1"/>
  <c r="H190" i="70" s="1"/>
  <c r="A189" i="70"/>
  <c r="A188" i="70"/>
  <c r="K224" i="70" s="1"/>
  <c r="A187" i="70"/>
  <c r="D187" i="70" s="1"/>
  <c r="H187" i="70" s="1"/>
  <c r="A186" i="70"/>
  <c r="A185" i="70"/>
  <c r="J224" i="70" s="1"/>
  <c r="L182" i="70"/>
  <c r="H182" i="70"/>
  <c r="N186" i="70" s="1"/>
  <c r="F182" i="70"/>
  <c r="D182" i="70"/>
  <c r="I180" i="70"/>
  <c r="D179" i="70"/>
  <c r="D178" i="70"/>
  <c r="D177" i="70"/>
  <c r="D173" i="70"/>
  <c r="D172" i="70"/>
  <c r="H163" i="70"/>
  <c r="A163" i="70"/>
  <c r="A162" i="70"/>
  <c r="A161" i="70"/>
  <c r="M179" i="70" s="1"/>
  <c r="A160" i="70"/>
  <c r="A159" i="70"/>
  <c r="A158" i="70"/>
  <c r="A157" i="70"/>
  <c r="A156" i="70"/>
  <c r="A155" i="70"/>
  <c r="A154" i="70"/>
  <c r="A153" i="70"/>
  <c r="A152" i="70"/>
  <c r="A151" i="70"/>
  <c r="A150" i="70"/>
  <c r="A149" i="70"/>
  <c r="A148" i="70"/>
  <c r="A147" i="70"/>
  <c r="A146" i="70"/>
  <c r="D146" i="70" s="1"/>
  <c r="A145" i="70"/>
  <c r="D145" i="70" s="1"/>
  <c r="H145" i="70" s="1"/>
  <c r="A144" i="70"/>
  <c r="A143" i="70"/>
  <c r="A142" i="70"/>
  <c r="D142" i="70" s="1"/>
  <c r="H142" i="70" s="1"/>
  <c r="A141" i="70"/>
  <c r="A140" i="70"/>
  <c r="J179" i="70" s="1"/>
  <c r="L137" i="70"/>
  <c r="H137" i="70"/>
  <c r="N170" i="70" s="1"/>
  <c r="F137" i="70"/>
  <c r="D137" i="70"/>
  <c r="I135" i="70"/>
  <c r="D134" i="70"/>
  <c r="D133" i="70"/>
  <c r="D132" i="70"/>
  <c r="D128" i="70"/>
  <c r="D127" i="70"/>
  <c r="H118" i="70"/>
  <c r="A118" i="70"/>
  <c r="A117" i="70"/>
  <c r="A116" i="70"/>
  <c r="M134" i="70" s="1"/>
  <c r="A115" i="70"/>
  <c r="A114" i="70"/>
  <c r="A113" i="70"/>
  <c r="A112" i="70"/>
  <c r="A111" i="70"/>
  <c r="A110" i="70"/>
  <c r="A109" i="70"/>
  <c r="A108" i="70"/>
  <c r="A107" i="70"/>
  <c r="A106" i="70"/>
  <c r="A105" i="70"/>
  <c r="A104" i="70"/>
  <c r="A103" i="70"/>
  <c r="A102" i="70"/>
  <c r="A101" i="70"/>
  <c r="D101" i="70" s="1"/>
  <c r="A100" i="70"/>
  <c r="D100" i="70" s="1"/>
  <c r="H100" i="70" s="1"/>
  <c r="A99" i="70"/>
  <c r="A98" i="70"/>
  <c r="K134" i="70" s="1"/>
  <c r="A97" i="70"/>
  <c r="D97" i="70" s="1"/>
  <c r="H97" i="70" s="1"/>
  <c r="A96" i="70"/>
  <c r="A95" i="70"/>
  <c r="L92" i="70"/>
  <c r="H92" i="70"/>
  <c r="A125" i="70" s="1"/>
  <c r="F92" i="70"/>
  <c r="D92" i="70"/>
  <c r="D89" i="70"/>
  <c r="L89" i="70" s="1"/>
  <c r="D88" i="70"/>
  <c r="D87" i="70"/>
  <c r="D83" i="70"/>
  <c r="D82" i="70"/>
  <c r="H73" i="70"/>
  <c r="A73" i="70"/>
  <c r="A72" i="70"/>
  <c r="A71" i="70"/>
  <c r="M89" i="70" s="1"/>
  <c r="A70" i="70"/>
  <c r="A69" i="70"/>
  <c r="A68" i="70"/>
  <c r="A67" i="70"/>
  <c r="A66" i="70"/>
  <c r="A65" i="70"/>
  <c r="A64" i="70"/>
  <c r="A63" i="70"/>
  <c r="A62" i="70"/>
  <c r="A61" i="70"/>
  <c r="A60" i="70"/>
  <c r="A59" i="70"/>
  <c r="A58" i="70"/>
  <c r="A57" i="70"/>
  <c r="A56" i="70"/>
  <c r="D56" i="70" s="1"/>
  <c r="A55" i="70"/>
  <c r="D55" i="70" s="1"/>
  <c r="H55" i="70" s="1"/>
  <c r="A54" i="70"/>
  <c r="A53" i="70"/>
  <c r="A52" i="70"/>
  <c r="D52" i="70" s="1"/>
  <c r="H52" i="70" s="1"/>
  <c r="A51" i="70"/>
  <c r="A50" i="70"/>
  <c r="J89" i="70" s="1"/>
  <c r="L47" i="70"/>
  <c r="H47" i="70"/>
  <c r="N80" i="70" s="1"/>
  <c r="F47" i="70"/>
  <c r="D47" i="70"/>
  <c r="I45" i="70"/>
  <c r="D44" i="70"/>
  <c r="L44" i="70" s="1"/>
  <c r="D43" i="70"/>
  <c r="D42" i="70"/>
  <c r="D38" i="70"/>
  <c r="D37" i="70"/>
  <c r="H28" i="70"/>
  <c r="A28" i="70"/>
  <c r="A27" i="70"/>
  <c r="A26" i="70"/>
  <c r="M44" i="70" s="1"/>
  <c r="A25" i="70"/>
  <c r="A24" i="70"/>
  <c r="A23" i="70"/>
  <c r="A22" i="70"/>
  <c r="A21" i="70"/>
  <c r="A20" i="70"/>
  <c r="A19" i="70"/>
  <c r="A17" i="70"/>
  <c r="A16" i="70"/>
  <c r="A15" i="70"/>
  <c r="A14" i="70"/>
  <c r="A13" i="70"/>
  <c r="A12" i="70"/>
  <c r="A11" i="70"/>
  <c r="D11" i="70" s="1"/>
  <c r="A10" i="70"/>
  <c r="D10" i="70" s="1"/>
  <c r="H10" i="70" s="1"/>
  <c r="A9" i="70"/>
  <c r="A8" i="70"/>
  <c r="A7" i="70"/>
  <c r="D7" i="70" s="1"/>
  <c r="H7" i="70" s="1"/>
  <c r="A6" i="70"/>
  <c r="A5" i="70"/>
  <c r="L2" i="70"/>
  <c r="G24" i="133" s="1"/>
  <c r="H2" i="70"/>
  <c r="N26" i="70" s="1"/>
  <c r="F2" i="70"/>
  <c r="D2" i="70"/>
  <c r="G44" i="13"/>
  <c r="D44" i="13"/>
  <c r="C44" i="13"/>
  <c r="C84" i="13" s="1"/>
  <c r="B44" i="13"/>
  <c r="B84" i="13" s="1"/>
  <c r="G43" i="13"/>
  <c r="D43" i="13"/>
  <c r="C43" i="13"/>
  <c r="C83" i="13" s="1"/>
  <c r="B43" i="13"/>
  <c r="B83" i="13" s="1"/>
  <c r="G42" i="13"/>
  <c r="D42" i="13"/>
  <c r="Q42" i="63" s="1"/>
  <c r="C42" i="13"/>
  <c r="B42" i="13"/>
  <c r="G41" i="13"/>
  <c r="D41" i="13"/>
  <c r="Q41" i="63" s="1"/>
  <c r="C41" i="13"/>
  <c r="B41" i="13"/>
  <c r="G40" i="13"/>
  <c r="D40" i="13"/>
  <c r="Q40" i="63" s="1"/>
  <c r="C40" i="13"/>
  <c r="B40" i="13"/>
  <c r="G39" i="13"/>
  <c r="D39" i="13"/>
  <c r="Q39" i="63" s="1"/>
  <c r="C39" i="13"/>
  <c r="B39" i="13"/>
  <c r="G38" i="13"/>
  <c r="D38" i="13"/>
  <c r="Q38" i="63" s="1"/>
  <c r="C38" i="13"/>
  <c r="B38" i="13"/>
  <c r="G37" i="13"/>
  <c r="D37" i="13"/>
  <c r="Q37" i="63" s="1"/>
  <c r="C37" i="13"/>
  <c r="B37" i="13"/>
  <c r="G36" i="13"/>
  <c r="D36" i="13"/>
  <c r="Q36" i="63" s="1"/>
  <c r="C36" i="13"/>
  <c r="B36" i="13"/>
  <c r="G35" i="13"/>
  <c r="D35" i="13"/>
  <c r="Q35" i="63" s="1"/>
  <c r="C35" i="13"/>
  <c r="B35" i="13"/>
  <c r="G34" i="13"/>
  <c r="D34" i="13"/>
  <c r="Q34" i="63" s="1"/>
  <c r="C34" i="13"/>
  <c r="B34" i="13"/>
  <c r="G33" i="13"/>
  <c r="D33" i="13"/>
  <c r="Q33" i="63" s="1"/>
  <c r="C33" i="13"/>
  <c r="B33" i="13"/>
  <c r="G32" i="13"/>
  <c r="D32" i="13"/>
  <c r="Q32" i="63" s="1"/>
  <c r="C32" i="13"/>
  <c r="B32" i="13"/>
  <c r="G31" i="13"/>
  <c r="D31" i="13"/>
  <c r="Q31" i="63" s="1"/>
  <c r="C31" i="13"/>
  <c r="B31" i="13"/>
  <c r="G30" i="13"/>
  <c r="D30" i="13"/>
  <c r="Q30" i="63" s="1"/>
  <c r="C30" i="13"/>
  <c r="B30" i="13"/>
  <c r="G29" i="13"/>
  <c r="D29" i="13"/>
  <c r="Q29" i="63" s="1"/>
  <c r="C29" i="13"/>
  <c r="B29" i="13"/>
  <c r="G28" i="13"/>
  <c r="D28" i="13"/>
  <c r="C28" i="13"/>
  <c r="B28" i="13"/>
  <c r="G27" i="13"/>
  <c r="D27" i="13"/>
  <c r="C27" i="13"/>
  <c r="B27" i="13"/>
  <c r="G26" i="13"/>
  <c r="D26" i="13"/>
  <c r="C26" i="13"/>
  <c r="B26" i="13"/>
  <c r="G25" i="13"/>
  <c r="D25" i="13"/>
  <c r="C25" i="13"/>
  <c r="B25" i="13"/>
  <c r="G24" i="13"/>
  <c r="D24" i="13"/>
  <c r="D64" i="13" s="1"/>
  <c r="C24" i="13"/>
  <c r="C64" i="13" s="1"/>
  <c r="B24" i="13"/>
  <c r="B64" i="13" s="1"/>
  <c r="G23" i="13"/>
  <c r="D23" i="13"/>
  <c r="D63" i="13" s="1"/>
  <c r="C23" i="13"/>
  <c r="C63" i="13" s="1"/>
  <c r="B23" i="13"/>
  <c r="B63" i="13" s="1"/>
  <c r="G22" i="13"/>
  <c r="D22" i="13"/>
  <c r="D62" i="13" s="1"/>
  <c r="C22" i="13"/>
  <c r="C62" i="13" s="1"/>
  <c r="B22" i="13"/>
  <c r="B62" i="13" s="1"/>
  <c r="G21" i="13"/>
  <c r="D21" i="13"/>
  <c r="D61" i="13" s="1"/>
  <c r="C21" i="13"/>
  <c r="C61" i="13" s="1"/>
  <c r="B21" i="13"/>
  <c r="B61" i="13" s="1"/>
  <c r="G20" i="13"/>
  <c r="D20" i="13"/>
  <c r="D60" i="13" s="1"/>
  <c r="C20" i="13"/>
  <c r="C60" i="13" s="1"/>
  <c r="B20" i="13"/>
  <c r="B60" i="13" s="1"/>
  <c r="G19" i="13"/>
  <c r="D19" i="13"/>
  <c r="D59" i="13" s="1"/>
  <c r="C19" i="13"/>
  <c r="C59" i="13" s="1"/>
  <c r="B19" i="13"/>
  <c r="B59" i="13" s="1"/>
  <c r="G18" i="13"/>
  <c r="D18" i="13"/>
  <c r="D58" i="13" s="1"/>
  <c r="C18" i="13"/>
  <c r="C58" i="13" s="1"/>
  <c r="B18" i="13"/>
  <c r="B58" i="13" s="1"/>
  <c r="G17" i="13"/>
  <c r="D17" i="13"/>
  <c r="D57" i="13" s="1"/>
  <c r="C17" i="13"/>
  <c r="C57" i="13" s="1"/>
  <c r="B17" i="13"/>
  <c r="B57" i="13" s="1"/>
  <c r="G16" i="13"/>
  <c r="D16" i="13"/>
  <c r="D56" i="13" s="1"/>
  <c r="C16" i="13"/>
  <c r="C56" i="13" s="1"/>
  <c r="B16" i="13"/>
  <c r="B56" i="13" s="1"/>
  <c r="G15" i="13"/>
  <c r="D15" i="13"/>
  <c r="D55" i="13" s="1"/>
  <c r="C15" i="13"/>
  <c r="C55" i="13" s="1"/>
  <c r="B15" i="13"/>
  <c r="B55" i="13" s="1"/>
  <c r="D14" i="13"/>
  <c r="D54" i="13" s="1"/>
  <c r="C14" i="13"/>
  <c r="C54" i="13" s="1"/>
  <c r="B14" i="13"/>
  <c r="B54" i="13" s="1"/>
  <c r="D13" i="13"/>
  <c r="C13" i="13"/>
  <c r="B13" i="13"/>
  <c r="G12" i="13"/>
  <c r="D12" i="13"/>
  <c r="D52" i="13" s="1"/>
  <c r="C12" i="13"/>
  <c r="C52" i="13" s="1"/>
  <c r="B12" i="13"/>
  <c r="B52" i="13" s="1"/>
  <c r="G11" i="13"/>
  <c r="D11" i="13"/>
  <c r="D51" i="13" s="1"/>
  <c r="C11" i="13"/>
  <c r="C51" i="13" s="1"/>
  <c r="B11" i="13"/>
  <c r="B51" i="13" s="1"/>
  <c r="G10" i="13"/>
  <c r="D10" i="13"/>
  <c r="D50" i="13" s="1"/>
  <c r="C10" i="13"/>
  <c r="C50" i="13" s="1"/>
  <c r="B10" i="13"/>
  <c r="B50" i="13" s="1"/>
  <c r="G9" i="13"/>
  <c r="D9" i="13"/>
  <c r="D49" i="13" s="1"/>
  <c r="C9" i="13"/>
  <c r="C49" i="13" s="1"/>
  <c r="B9" i="13"/>
  <c r="B49" i="13" s="1"/>
  <c r="G8" i="13"/>
  <c r="D8" i="13"/>
  <c r="D48" i="13" s="1"/>
  <c r="C8" i="13"/>
  <c r="C48" i="13" s="1"/>
  <c r="B8" i="13"/>
  <c r="B48" i="13" s="1"/>
  <c r="G7" i="13"/>
  <c r="D7" i="13"/>
  <c r="D47" i="13" s="1"/>
  <c r="C7" i="13"/>
  <c r="C47" i="13" s="1"/>
  <c r="B7" i="13"/>
  <c r="B47" i="13" s="1"/>
  <c r="D6" i="13"/>
  <c r="D46" i="13" s="1"/>
  <c r="C6" i="13"/>
  <c r="C46" i="13" s="1"/>
  <c r="B6" i="13"/>
  <c r="B46" i="13" s="1"/>
  <c r="G5" i="13"/>
  <c r="D5" i="13"/>
  <c r="C5" i="13"/>
  <c r="B5" i="13"/>
  <c r="B1" i="13"/>
  <c r="F23" i="12"/>
  <c r="F22" i="12"/>
  <c r="H16" i="12"/>
  <c r="F16" i="12"/>
  <c r="H15" i="12"/>
  <c r="F15" i="12"/>
  <c r="H14" i="12"/>
  <c r="F14" i="12"/>
  <c r="H13" i="12"/>
  <c r="F13" i="12"/>
  <c r="H12" i="12"/>
  <c r="F12" i="12"/>
  <c r="H11" i="12"/>
  <c r="F11" i="12"/>
  <c r="H8" i="12"/>
  <c r="F8" i="12"/>
  <c r="B2" i="12"/>
  <c r="A1" i="12"/>
  <c r="P324" i="128"/>
  <c r="O324" i="128"/>
  <c r="N324" i="128"/>
  <c r="M324" i="128"/>
  <c r="L324" i="128" s="1"/>
  <c r="K324" i="128"/>
  <c r="A324" i="128" s="1"/>
  <c r="E324" i="128" s="1"/>
  <c r="J324" i="128"/>
  <c r="I324" i="128"/>
  <c r="H324" i="128"/>
  <c r="G324" i="128"/>
  <c r="P323" i="128"/>
  <c r="O323" i="128"/>
  <c r="N323" i="128"/>
  <c r="M323" i="128"/>
  <c r="L323" i="128" s="1"/>
  <c r="K323" i="128"/>
  <c r="A323" i="128" s="1"/>
  <c r="C323" i="128" s="1"/>
  <c r="J323" i="128"/>
  <c r="I323" i="128"/>
  <c r="H323" i="128"/>
  <c r="G323" i="128"/>
  <c r="P322" i="128"/>
  <c r="O322" i="128"/>
  <c r="N322" i="128"/>
  <c r="M322" i="128"/>
  <c r="L322" i="128" s="1"/>
  <c r="K322" i="128"/>
  <c r="A322" i="128" s="1"/>
  <c r="J322" i="128"/>
  <c r="I322" i="128"/>
  <c r="H322" i="128"/>
  <c r="G322" i="128"/>
  <c r="E322" i="128"/>
  <c r="P321" i="128"/>
  <c r="O321" i="128"/>
  <c r="N321" i="128"/>
  <c r="M321" i="128"/>
  <c r="L321" i="128" s="1"/>
  <c r="K321" i="128"/>
  <c r="A321" i="128" s="1"/>
  <c r="J321" i="128"/>
  <c r="I321" i="128"/>
  <c r="H321" i="128"/>
  <c r="G321" i="128"/>
  <c r="P320" i="128"/>
  <c r="O320" i="128"/>
  <c r="N320" i="128"/>
  <c r="M320" i="128"/>
  <c r="L320" i="128" s="1"/>
  <c r="K320" i="128"/>
  <c r="A320" i="128" s="1"/>
  <c r="J320" i="128"/>
  <c r="I320" i="128"/>
  <c r="H320" i="128"/>
  <c r="G320" i="128"/>
  <c r="P319" i="128"/>
  <c r="O319" i="128"/>
  <c r="N319" i="128"/>
  <c r="M319" i="128"/>
  <c r="L319" i="128" s="1"/>
  <c r="K319" i="128"/>
  <c r="A319" i="128" s="1"/>
  <c r="J319" i="128"/>
  <c r="I319" i="128"/>
  <c r="H319" i="128"/>
  <c r="G319" i="128"/>
  <c r="P318" i="128"/>
  <c r="O318" i="128"/>
  <c r="N318" i="128"/>
  <c r="M318" i="128"/>
  <c r="L318" i="128" s="1"/>
  <c r="K318" i="128"/>
  <c r="A318" i="128" s="1"/>
  <c r="J318" i="128"/>
  <c r="I318" i="128"/>
  <c r="H318" i="128"/>
  <c r="G318" i="128"/>
  <c r="AB317" i="128"/>
  <c r="AA317" i="128"/>
  <c r="S317" i="128"/>
  <c r="P317" i="128"/>
  <c r="O317" i="128"/>
  <c r="N317" i="128"/>
  <c r="M317" i="128"/>
  <c r="L317" i="128" s="1"/>
  <c r="K317" i="128"/>
  <c r="A317" i="128" s="1"/>
  <c r="J317" i="128"/>
  <c r="I317" i="128"/>
  <c r="H317" i="128"/>
  <c r="G317" i="128"/>
  <c r="F317" i="128"/>
  <c r="E317" i="128"/>
  <c r="D317" i="128"/>
  <c r="C317" i="128"/>
  <c r="B317" i="128"/>
  <c r="P316" i="128"/>
  <c r="O316" i="128"/>
  <c r="N316" i="128"/>
  <c r="M316" i="128"/>
  <c r="L316" i="128"/>
  <c r="K316" i="128"/>
  <c r="A316" i="128" s="1"/>
  <c r="J316" i="128"/>
  <c r="I316" i="128"/>
  <c r="H316" i="128"/>
  <c r="G316" i="128"/>
  <c r="P315" i="128"/>
  <c r="O315" i="128"/>
  <c r="N315" i="128"/>
  <c r="M315" i="128"/>
  <c r="L315" i="128" s="1"/>
  <c r="K315" i="128"/>
  <c r="A315" i="128" s="1"/>
  <c r="J315" i="128"/>
  <c r="I315" i="128"/>
  <c r="H315" i="128"/>
  <c r="G315" i="128"/>
  <c r="P314" i="128"/>
  <c r="O314" i="128"/>
  <c r="N314" i="128"/>
  <c r="M314" i="128"/>
  <c r="L314" i="128" s="1"/>
  <c r="K314" i="128"/>
  <c r="A314" i="128" s="1"/>
  <c r="J314" i="128"/>
  <c r="I314" i="128"/>
  <c r="H314" i="128"/>
  <c r="G314" i="128"/>
  <c r="D314" i="128"/>
  <c r="C314" i="128"/>
  <c r="P313" i="128"/>
  <c r="O313" i="128"/>
  <c r="N313" i="128"/>
  <c r="M313" i="128"/>
  <c r="L313" i="128"/>
  <c r="K313" i="128"/>
  <c r="J313" i="128"/>
  <c r="I313" i="128"/>
  <c r="H313" i="128"/>
  <c r="G313" i="128"/>
  <c r="A313" i="128"/>
  <c r="P312" i="128"/>
  <c r="O312" i="128"/>
  <c r="N312" i="128"/>
  <c r="M312" i="128"/>
  <c r="L312" i="128" s="1"/>
  <c r="K312" i="128"/>
  <c r="J312" i="128"/>
  <c r="I312" i="128"/>
  <c r="H312" i="128"/>
  <c r="G312" i="128"/>
  <c r="A312" i="128"/>
  <c r="P311" i="128"/>
  <c r="O311" i="128"/>
  <c r="N311" i="128"/>
  <c r="M311" i="128"/>
  <c r="L311" i="128" s="1"/>
  <c r="K311" i="128"/>
  <c r="J311" i="128"/>
  <c r="I311" i="128"/>
  <c r="H311" i="128"/>
  <c r="G311" i="128"/>
  <c r="A311" i="128"/>
  <c r="P310" i="128"/>
  <c r="O310" i="128"/>
  <c r="N310" i="128"/>
  <c r="M310" i="128"/>
  <c r="L310" i="128" s="1"/>
  <c r="K310" i="128"/>
  <c r="A310" i="128" s="1"/>
  <c r="J310" i="128"/>
  <c r="I310" i="128"/>
  <c r="H310" i="128"/>
  <c r="G310" i="128"/>
  <c r="AB309" i="128"/>
  <c r="AA309" i="128"/>
  <c r="S309" i="128"/>
  <c r="P309" i="128"/>
  <c r="O309" i="128"/>
  <c r="N309" i="128"/>
  <c r="M309" i="128"/>
  <c r="L309" i="128" s="1"/>
  <c r="K309" i="128"/>
  <c r="A309" i="128" s="1"/>
  <c r="J309" i="128"/>
  <c r="I309" i="128"/>
  <c r="H309" i="128"/>
  <c r="G309" i="128"/>
  <c r="F309" i="128"/>
  <c r="E309" i="128"/>
  <c r="D309" i="128"/>
  <c r="C309" i="128"/>
  <c r="B309" i="128"/>
  <c r="P308" i="128"/>
  <c r="O308" i="128"/>
  <c r="N308" i="128"/>
  <c r="M308" i="128"/>
  <c r="L308" i="128" s="1"/>
  <c r="K308" i="128"/>
  <c r="A308" i="128" s="1"/>
  <c r="J308" i="128"/>
  <c r="I308" i="128"/>
  <c r="H308" i="128"/>
  <c r="G308" i="128"/>
  <c r="C308" i="128"/>
  <c r="P307" i="128"/>
  <c r="O307" i="128"/>
  <c r="N307" i="128"/>
  <c r="M307" i="128"/>
  <c r="L307" i="128" s="1"/>
  <c r="K307" i="128"/>
  <c r="A307" i="128" s="1"/>
  <c r="E307" i="128" s="1"/>
  <c r="J307" i="128"/>
  <c r="I307" i="128"/>
  <c r="H307" i="128"/>
  <c r="G307" i="128"/>
  <c r="P306" i="128"/>
  <c r="O306" i="128"/>
  <c r="N306" i="128"/>
  <c r="M306" i="128"/>
  <c r="L306" i="128" s="1"/>
  <c r="K306" i="128"/>
  <c r="A306" i="128" s="1"/>
  <c r="D306" i="128" s="1"/>
  <c r="J306" i="128"/>
  <c r="I306" i="128"/>
  <c r="H306" i="128"/>
  <c r="G306" i="128"/>
  <c r="P305" i="128"/>
  <c r="O305" i="128"/>
  <c r="N305" i="128"/>
  <c r="M305" i="128"/>
  <c r="L305" i="128" s="1"/>
  <c r="K305" i="128"/>
  <c r="A305" i="128" s="1"/>
  <c r="J305" i="128"/>
  <c r="I305" i="128"/>
  <c r="H305" i="128"/>
  <c r="G305" i="128"/>
  <c r="P304" i="128"/>
  <c r="O304" i="128"/>
  <c r="N304" i="128"/>
  <c r="M304" i="128"/>
  <c r="L304" i="128" s="1"/>
  <c r="K304" i="128"/>
  <c r="A304" i="128" s="1"/>
  <c r="E304" i="128" s="1"/>
  <c r="J304" i="128"/>
  <c r="I304" i="128"/>
  <c r="H304" i="128"/>
  <c r="G304" i="128"/>
  <c r="D304" i="128"/>
  <c r="P303" i="128"/>
  <c r="O303" i="128"/>
  <c r="N303" i="128"/>
  <c r="M303" i="128"/>
  <c r="L303" i="128" s="1"/>
  <c r="K303" i="128"/>
  <c r="A303" i="128" s="1"/>
  <c r="D303" i="128" s="1"/>
  <c r="J303" i="128"/>
  <c r="I303" i="128"/>
  <c r="H303" i="128"/>
  <c r="G303" i="128"/>
  <c r="P302" i="128"/>
  <c r="O302" i="128"/>
  <c r="N302" i="128"/>
  <c r="M302" i="128"/>
  <c r="L302" i="128" s="1"/>
  <c r="K302" i="128"/>
  <c r="A302" i="128" s="1"/>
  <c r="E302" i="128" s="1"/>
  <c r="J302" i="128"/>
  <c r="I302" i="128"/>
  <c r="H302" i="128"/>
  <c r="G302" i="128"/>
  <c r="AB301" i="128"/>
  <c r="AA301" i="128"/>
  <c r="S301" i="128"/>
  <c r="P301" i="128"/>
  <c r="O301" i="128"/>
  <c r="N301" i="128"/>
  <c r="M301" i="128"/>
  <c r="L301" i="128" s="1"/>
  <c r="K301" i="128"/>
  <c r="A301" i="128" s="1"/>
  <c r="J301" i="128"/>
  <c r="I301" i="128"/>
  <c r="H301" i="128"/>
  <c r="G301" i="128"/>
  <c r="F301" i="128"/>
  <c r="E301" i="128"/>
  <c r="D301" i="128"/>
  <c r="C301" i="128"/>
  <c r="B301" i="128"/>
  <c r="P300" i="128"/>
  <c r="O300" i="128"/>
  <c r="N300" i="128"/>
  <c r="M300" i="128"/>
  <c r="L300" i="128" s="1"/>
  <c r="K300" i="128"/>
  <c r="A300" i="128" s="1"/>
  <c r="J300" i="128"/>
  <c r="I300" i="128"/>
  <c r="H300" i="128"/>
  <c r="G300" i="128"/>
  <c r="P299" i="128"/>
  <c r="O299" i="128"/>
  <c r="N299" i="128"/>
  <c r="M299" i="128"/>
  <c r="L299" i="128"/>
  <c r="K299" i="128"/>
  <c r="A299" i="128" s="1"/>
  <c r="J299" i="128"/>
  <c r="I299" i="128"/>
  <c r="H299" i="128"/>
  <c r="G299" i="128"/>
  <c r="P298" i="128"/>
  <c r="O298" i="128"/>
  <c r="N298" i="128"/>
  <c r="M298" i="128"/>
  <c r="L298" i="128" s="1"/>
  <c r="K298" i="128"/>
  <c r="A298" i="128" s="1"/>
  <c r="C298" i="128" s="1"/>
  <c r="J298" i="128"/>
  <c r="I298" i="128"/>
  <c r="H298" i="128"/>
  <c r="G298" i="128"/>
  <c r="P297" i="128"/>
  <c r="O297" i="128"/>
  <c r="N297" i="128"/>
  <c r="M297" i="128"/>
  <c r="L297" i="128"/>
  <c r="K297" i="128"/>
  <c r="A297" i="128" s="1"/>
  <c r="J297" i="128"/>
  <c r="I297" i="128"/>
  <c r="H297" i="128"/>
  <c r="G297" i="128"/>
  <c r="P296" i="128"/>
  <c r="O296" i="128"/>
  <c r="N296" i="128"/>
  <c r="M296" i="128"/>
  <c r="L296" i="128" s="1"/>
  <c r="K296" i="128"/>
  <c r="A296" i="128" s="1"/>
  <c r="J296" i="128"/>
  <c r="I296" i="128"/>
  <c r="H296" i="128"/>
  <c r="G296" i="128"/>
  <c r="P295" i="128"/>
  <c r="O295" i="128"/>
  <c r="N295" i="128"/>
  <c r="M295" i="128"/>
  <c r="L295" i="128"/>
  <c r="K295" i="128"/>
  <c r="A295" i="128" s="1"/>
  <c r="J295" i="128"/>
  <c r="I295" i="128"/>
  <c r="H295" i="128"/>
  <c r="G295" i="128"/>
  <c r="P294" i="128"/>
  <c r="O294" i="128"/>
  <c r="N294" i="128"/>
  <c r="M294" i="128"/>
  <c r="L294" i="128"/>
  <c r="K294" i="128"/>
  <c r="A294" i="128" s="1"/>
  <c r="D294" i="128" s="1"/>
  <c r="J294" i="128"/>
  <c r="I294" i="128"/>
  <c r="H294" i="128"/>
  <c r="G294" i="128"/>
  <c r="AD293" i="128"/>
  <c r="AB293" i="128"/>
  <c r="AA293" i="128"/>
  <c r="AF293" i="128" s="1"/>
  <c r="S293" i="128"/>
  <c r="P293" i="128"/>
  <c r="O293" i="128"/>
  <c r="N293" i="128"/>
  <c r="M293" i="128"/>
  <c r="L293" i="128" s="1"/>
  <c r="K293" i="128"/>
  <c r="A293" i="128" s="1"/>
  <c r="J293" i="128"/>
  <c r="I293" i="128"/>
  <c r="H293" i="128"/>
  <c r="G293" i="128"/>
  <c r="F293" i="128"/>
  <c r="E293" i="128"/>
  <c r="D293" i="128"/>
  <c r="C293" i="128"/>
  <c r="B293" i="128"/>
  <c r="P292" i="128"/>
  <c r="O292" i="128"/>
  <c r="N292" i="128"/>
  <c r="M292" i="128"/>
  <c r="L292" i="128"/>
  <c r="K292" i="128"/>
  <c r="A292" i="128" s="1"/>
  <c r="J292" i="128"/>
  <c r="I292" i="128"/>
  <c r="H292" i="128"/>
  <c r="G292" i="128"/>
  <c r="P291" i="128"/>
  <c r="O291" i="128"/>
  <c r="N291" i="128"/>
  <c r="M291" i="128"/>
  <c r="L291" i="128"/>
  <c r="K291" i="128"/>
  <c r="A291" i="128" s="1"/>
  <c r="C291" i="128" s="1"/>
  <c r="J291" i="128"/>
  <c r="I291" i="128"/>
  <c r="H291" i="128"/>
  <c r="G291" i="128"/>
  <c r="F291" i="128"/>
  <c r="P290" i="128"/>
  <c r="O290" i="128"/>
  <c r="N290" i="128"/>
  <c r="M290" i="128"/>
  <c r="L290" i="128" s="1"/>
  <c r="K290" i="128"/>
  <c r="A290" i="128" s="1"/>
  <c r="J290" i="128"/>
  <c r="I290" i="128"/>
  <c r="H290" i="128"/>
  <c r="G290" i="128"/>
  <c r="P289" i="128"/>
  <c r="O289" i="128"/>
  <c r="N289" i="128"/>
  <c r="M289" i="128"/>
  <c r="L289" i="128" s="1"/>
  <c r="K289" i="128"/>
  <c r="A289" i="128" s="1"/>
  <c r="C289" i="128" s="1"/>
  <c r="J289" i="128"/>
  <c r="I289" i="128"/>
  <c r="H289" i="128"/>
  <c r="G289" i="128"/>
  <c r="F289" i="128"/>
  <c r="B289" i="128"/>
  <c r="P288" i="128"/>
  <c r="O288" i="128"/>
  <c r="N288" i="128"/>
  <c r="M288" i="128"/>
  <c r="L288" i="128" s="1"/>
  <c r="K288" i="128"/>
  <c r="A288" i="128" s="1"/>
  <c r="J288" i="128"/>
  <c r="I288" i="128"/>
  <c r="H288" i="128"/>
  <c r="G288" i="128"/>
  <c r="F288" i="128"/>
  <c r="C288" i="128"/>
  <c r="B288" i="128"/>
  <c r="P287" i="128"/>
  <c r="O287" i="128"/>
  <c r="N287" i="128"/>
  <c r="M287" i="128"/>
  <c r="L287" i="128" s="1"/>
  <c r="K287" i="128"/>
  <c r="A287" i="128" s="1"/>
  <c r="J287" i="128"/>
  <c r="I287" i="128"/>
  <c r="H287" i="128"/>
  <c r="G287" i="128"/>
  <c r="B287" i="128"/>
  <c r="P286" i="128"/>
  <c r="O286" i="128"/>
  <c r="N286" i="128"/>
  <c r="M286" i="128"/>
  <c r="L286" i="128" s="1"/>
  <c r="K286" i="128"/>
  <c r="A286" i="128" s="1"/>
  <c r="J286" i="128"/>
  <c r="I286" i="128"/>
  <c r="H286" i="128"/>
  <c r="G286" i="128"/>
  <c r="F286" i="128"/>
  <c r="AB285" i="128"/>
  <c r="AC285" i="128" s="1"/>
  <c r="AA285" i="128"/>
  <c r="S285" i="128"/>
  <c r="P285" i="128"/>
  <c r="O285" i="128"/>
  <c r="N285" i="128"/>
  <c r="M285" i="128"/>
  <c r="L285" i="128" s="1"/>
  <c r="K285" i="128"/>
  <c r="A285" i="128" s="1"/>
  <c r="J285" i="128"/>
  <c r="I285" i="128"/>
  <c r="H285" i="128"/>
  <c r="G285" i="128"/>
  <c r="F285" i="128"/>
  <c r="E285" i="128"/>
  <c r="D285" i="128"/>
  <c r="C285" i="128"/>
  <c r="B285" i="128"/>
  <c r="P284" i="128"/>
  <c r="O284" i="128"/>
  <c r="N284" i="128"/>
  <c r="M284" i="128"/>
  <c r="L284" i="128" s="1"/>
  <c r="K284" i="128"/>
  <c r="A284" i="128" s="1"/>
  <c r="D284" i="128" s="1"/>
  <c r="J284" i="128"/>
  <c r="I284" i="128"/>
  <c r="H284" i="128"/>
  <c r="G284" i="128"/>
  <c r="P283" i="128"/>
  <c r="O283" i="128"/>
  <c r="N283" i="128"/>
  <c r="M283" i="128"/>
  <c r="L283" i="128" s="1"/>
  <c r="K283" i="128"/>
  <c r="J283" i="128"/>
  <c r="I283" i="128"/>
  <c r="H283" i="128"/>
  <c r="G283" i="128"/>
  <c r="A283" i="128"/>
  <c r="E283" i="128" s="1"/>
  <c r="P282" i="128"/>
  <c r="O282" i="128"/>
  <c r="N282" i="128"/>
  <c r="M282" i="128"/>
  <c r="L282" i="128" s="1"/>
  <c r="K282" i="128"/>
  <c r="J282" i="128"/>
  <c r="I282" i="128"/>
  <c r="H282" i="128"/>
  <c r="G282" i="128"/>
  <c r="F282" i="128"/>
  <c r="E282" i="128"/>
  <c r="D282" i="128"/>
  <c r="A282" i="128"/>
  <c r="P281" i="128"/>
  <c r="O281" i="128"/>
  <c r="N281" i="128"/>
  <c r="M281" i="128"/>
  <c r="L281" i="128" s="1"/>
  <c r="K281" i="128"/>
  <c r="A281" i="128" s="1"/>
  <c r="J281" i="128"/>
  <c r="I281" i="128"/>
  <c r="H281" i="128"/>
  <c r="G281" i="128"/>
  <c r="P280" i="128"/>
  <c r="O280" i="128"/>
  <c r="N280" i="128"/>
  <c r="M280" i="128"/>
  <c r="L280" i="128" s="1"/>
  <c r="K280" i="128"/>
  <c r="J280" i="128"/>
  <c r="I280" i="128"/>
  <c r="H280" i="128"/>
  <c r="G280" i="128"/>
  <c r="A280" i="128"/>
  <c r="D280" i="128" s="1"/>
  <c r="P279" i="128"/>
  <c r="O279" i="128"/>
  <c r="N279" i="128"/>
  <c r="M279" i="128"/>
  <c r="L279" i="128" s="1"/>
  <c r="K279" i="128"/>
  <c r="J279" i="128"/>
  <c r="I279" i="128"/>
  <c r="H279" i="128"/>
  <c r="G279" i="128"/>
  <c r="A279" i="128"/>
  <c r="F279" i="128" s="1"/>
  <c r="P278" i="128"/>
  <c r="O278" i="128"/>
  <c r="N278" i="128"/>
  <c r="M278" i="128"/>
  <c r="L278" i="128" s="1"/>
  <c r="K278" i="128"/>
  <c r="J278" i="128"/>
  <c r="I278" i="128"/>
  <c r="H278" i="128"/>
  <c r="G278" i="128"/>
  <c r="F278" i="128"/>
  <c r="E278" i="128"/>
  <c r="D278" i="128"/>
  <c r="A278" i="128"/>
  <c r="AB277" i="128"/>
  <c r="AA277" i="128"/>
  <c r="S277" i="128"/>
  <c r="P277" i="128"/>
  <c r="O277" i="128"/>
  <c r="N277" i="128"/>
  <c r="M277" i="128"/>
  <c r="L277" i="128" s="1"/>
  <c r="K277" i="128"/>
  <c r="A277" i="128" s="1"/>
  <c r="J277" i="128"/>
  <c r="I277" i="128"/>
  <c r="H277" i="128"/>
  <c r="G277" i="128"/>
  <c r="F277" i="128"/>
  <c r="E277" i="128"/>
  <c r="D277" i="128"/>
  <c r="C277" i="128"/>
  <c r="B277" i="128"/>
  <c r="P276" i="128"/>
  <c r="O276" i="128"/>
  <c r="N276" i="128"/>
  <c r="M276" i="128"/>
  <c r="L276" i="128" s="1"/>
  <c r="K276" i="128"/>
  <c r="A276" i="128" s="1"/>
  <c r="E276" i="128" s="1"/>
  <c r="J276" i="128"/>
  <c r="I276" i="128"/>
  <c r="H276" i="128"/>
  <c r="G276" i="128"/>
  <c r="F276" i="128"/>
  <c r="P275" i="128"/>
  <c r="O275" i="128"/>
  <c r="N275" i="128"/>
  <c r="M275" i="128"/>
  <c r="L275" i="128"/>
  <c r="K275" i="128"/>
  <c r="A275" i="128" s="1"/>
  <c r="D275" i="128" s="1"/>
  <c r="J275" i="128"/>
  <c r="I275" i="128"/>
  <c r="H275" i="128"/>
  <c r="G275" i="128"/>
  <c r="P274" i="128"/>
  <c r="O274" i="128"/>
  <c r="N274" i="128"/>
  <c r="M274" i="128"/>
  <c r="L274" i="128"/>
  <c r="K274" i="128"/>
  <c r="A274" i="128" s="1"/>
  <c r="J274" i="128"/>
  <c r="I274" i="128"/>
  <c r="H274" i="128"/>
  <c r="G274" i="128"/>
  <c r="P273" i="128"/>
  <c r="O273" i="128"/>
  <c r="N273" i="128"/>
  <c r="M273" i="128"/>
  <c r="L273" i="128" s="1"/>
  <c r="K273" i="128"/>
  <c r="A273" i="128" s="1"/>
  <c r="J273" i="128"/>
  <c r="I273" i="128"/>
  <c r="H273" i="128"/>
  <c r="G273" i="128"/>
  <c r="P272" i="128"/>
  <c r="O272" i="128"/>
  <c r="N272" i="128"/>
  <c r="M272" i="128"/>
  <c r="L272" i="128" s="1"/>
  <c r="K272" i="128"/>
  <c r="A272" i="128" s="1"/>
  <c r="E272" i="128" s="1"/>
  <c r="J272" i="128"/>
  <c r="I272" i="128"/>
  <c r="H272" i="128"/>
  <c r="G272" i="128"/>
  <c r="F272" i="128"/>
  <c r="D272" i="128"/>
  <c r="C272" i="128"/>
  <c r="B272" i="128"/>
  <c r="P271" i="128"/>
  <c r="O271" i="128"/>
  <c r="N271" i="128"/>
  <c r="M271" i="128"/>
  <c r="L271" i="128" s="1"/>
  <c r="K271" i="128"/>
  <c r="A271" i="128" s="1"/>
  <c r="J271" i="128"/>
  <c r="I271" i="128"/>
  <c r="H271" i="128"/>
  <c r="G271" i="128"/>
  <c r="D271" i="128"/>
  <c r="C271" i="128"/>
  <c r="B271" i="128"/>
  <c r="P270" i="128"/>
  <c r="O270" i="128"/>
  <c r="N270" i="128"/>
  <c r="M270" i="128"/>
  <c r="L270" i="128"/>
  <c r="K270" i="128"/>
  <c r="A270" i="128" s="1"/>
  <c r="J270" i="128"/>
  <c r="I270" i="128"/>
  <c r="H270" i="128"/>
  <c r="G270" i="128"/>
  <c r="AB269" i="128"/>
  <c r="AA269" i="128"/>
  <c r="S269" i="128"/>
  <c r="P269" i="128"/>
  <c r="O269" i="128"/>
  <c r="N269" i="128"/>
  <c r="M269" i="128"/>
  <c r="Q269" i="128" s="1"/>
  <c r="K269" i="128"/>
  <c r="A269" i="128" s="1"/>
  <c r="J269" i="128"/>
  <c r="I269" i="128"/>
  <c r="H269" i="128"/>
  <c r="G269" i="128"/>
  <c r="F269" i="128"/>
  <c r="E269" i="128"/>
  <c r="D269" i="128"/>
  <c r="C269" i="128"/>
  <c r="B269" i="128"/>
  <c r="P268" i="128"/>
  <c r="O268" i="128"/>
  <c r="N268" i="128"/>
  <c r="M268" i="128"/>
  <c r="L268" i="128" s="1"/>
  <c r="K268" i="128"/>
  <c r="A268" i="128" s="1"/>
  <c r="E268" i="128" s="1"/>
  <c r="J268" i="128"/>
  <c r="I268" i="128"/>
  <c r="H268" i="128"/>
  <c r="G268" i="128"/>
  <c r="P267" i="128"/>
  <c r="O267" i="128"/>
  <c r="N267" i="128"/>
  <c r="M267" i="128"/>
  <c r="L267" i="128" s="1"/>
  <c r="K267" i="128"/>
  <c r="A267" i="128" s="1"/>
  <c r="D267" i="128" s="1"/>
  <c r="J267" i="128"/>
  <c r="I267" i="128"/>
  <c r="H267" i="128"/>
  <c r="G267" i="128"/>
  <c r="F267" i="128"/>
  <c r="P266" i="128"/>
  <c r="O266" i="128"/>
  <c r="N266" i="128"/>
  <c r="M266" i="128"/>
  <c r="L266" i="128" s="1"/>
  <c r="K266" i="128"/>
  <c r="A266" i="128" s="1"/>
  <c r="J266" i="128"/>
  <c r="I266" i="128"/>
  <c r="H266" i="128"/>
  <c r="G266" i="128"/>
  <c r="P265" i="128"/>
  <c r="O265" i="128"/>
  <c r="N265" i="128"/>
  <c r="M265" i="128"/>
  <c r="L265" i="128" s="1"/>
  <c r="K265" i="128"/>
  <c r="A265" i="128" s="1"/>
  <c r="J265" i="128"/>
  <c r="I265" i="128"/>
  <c r="H265" i="128"/>
  <c r="G265" i="128"/>
  <c r="P264" i="128"/>
  <c r="O264" i="128"/>
  <c r="N264" i="128"/>
  <c r="M264" i="128"/>
  <c r="L264" i="128" s="1"/>
  <c r="K264" i="128"/>
  <c r="A264" i="128" s="1"/>
  <c r="J264" i="128"/>
  <c r="I264" i="128"/>
  <c r="H264" i="128"/>
  <c r="G264" i="128"/>
  <c r="P263" i="128"/>
  <c r="O263" i="128"/>
  <c r="N263" i="128"/>
  <c r="M263" i="128"/>
  <c r="L263" i="128" s="1"/>
  <c r="K263" i="128"/>
  <c r="A263" i="128" s="1"/>
  <c r="F263" i="128" s="1"/>
  <c r="J263" i="128"/>
  <c r="I263" i="128"/>
  <c r="H263" i="128"/>
  <c r="G263" i="128"/>
  <c r="P262" i="128"/>
  <c r="O262" i="128"/>
  <c r="N262" i="128"/>
  <c r="M262" i="128"/>
  <c r="L262" i="128" s="1"/>
  <c r="K262" i="128"/>
  <c r="A262" i="128" s="1"/>
  <c r="J262" i="128"/>
  <c r="I262" i="128"/>
  <c r="H262" i="128"/>
  <c r="G262" i="128"/>
  <c r="AB261" i="128"/>
  <c r="AA261" i="128"/>
  <c r="S261" i="128"/>
  <c r="P261" i="128"/>
  <c r="O261" i="128"/>
  <c r="N261" i="128"/>
  <c r="M261" i="128"/>
  <c r="L261" i="128" s="1"/>
  <c r="AF261" i="128" s="1"/>
  <c r="K261" i="128"/>
  <c r="A261" i="128" s="1"/>
  <c r="J261" i="128"/>
  <c r="I261" i="128"/>
  <c r="H261" i="128"/>
  <c r="G261" i="128"/>
  <c r="F261" i="128"/>
  <c r="E261" i="128"/>
  <c r="D261" i="128"/>
  <c r="C261" i="128"/>
  <c r="B261" i="128"/>
  <c r="P260" i="128"/>
  <c r="O260" i="128"/>
  <c r="N260" i="128"/>
  <c r="M260" i="128"/>
  <c r="L260" i="128" s="1"/>
  <c r="K260" i="128"/>
  <c r="A260" i="128" s="1"/>
  <c r="J260" i="128"/>
  <c r="I260" i="128"/>
  <c r="H260" i="128"/>
  <c r="G260" i="128"/>
  <c r="P259" i="128"/>
  <c r="O259" i="128"/>
  <c r="N259" i="128"/>
  <c r="M259" i="128"/>
  <c r="L259" i="128" s="1"/>
  <c r="K259" i="128"/>
  <c r="A259" i="128" s="1"/>
  <c r="J259" i="128"/>
  <c r="I259" i="128"/>
  <c r="H259" i="128"/>
  <c r="G259" i="128"/>
  <c r="P258" i="128"/>
  <c r="O258" i="128"/>
  <c r="N258" i="128"/>
  <c r="M258" i="128"/>
  <c r="L258" i="128" s="1"/>
  <c r="K258" i="128"/>
  <c r="A258" i="128" s="1"/>
  <c r="J258" i="128"/>
  <c r="I258" i="128"/>
  <c r="H258" i="128"/>
  <c r="G258" i="128"/>
  <c r="P257" i="128"/>
  <c r="O257" i="128"/>
  <c r="N257" i="128"/>
  <c r="M257" i="128"/>
  <c r="L257" i="128"/>
  <c r="K257" i="128"/>
  <c r="A257" i="128" s="1"/>
  <c r="D257" i="128" s="1"/>
  <c r="J257" i="128"/>
  <c r="I257" i="128"/>
  <c r="H257" i="128"/>
  <c r="G257" i="128"/>
  <c r="P256" i="128"/>
  <c r="O256" i="128"/>
  <c r="N256" i="128"/>
  <c r="M256" i="128"/>
  <c r="L256" i="128"/>
  <c r="K256" i="128"/>
  <c r="A256" i="128" s="1"/>
  <c r="J256" i="128"/>
  <c r="I256" i="128"/>
  <c r="H256" i="128"/>
  <c r="G256" i="128"/>
  <c r="P255" i="128"/>
  <c r="O255" i="128"/>
  <c r="N255" i="128"/>
  <c r="M255" i="128"/>
  <c r="L255" i="128" s="1"/>
  <c r="K255" i="128"/>
  <c r="A255" i="128" s="1"/>
  <c r="J255" i="128"/>
  <c r="I255" i="128"/>
  <c r="H255" i="128"/>
  <c r="G255" i="128"/>
  <c r="P254" i="128"/>
  <c r="O254" i="128"/>
  <c r="N254" i="128"/>
  <c r="M254" i="128"/>
  <c r="L254" i="128" s="1"/>
  <c r="K254" i="128"/>
  <c r="A254" i="128" s="1"/>
  <c r="J254" i="128"/>
  <c r="I254" i="128"/>
  <c r="H254" i="128"/>
  <c r="G254" i="128"/>
  <c r="AB253" i="128"/>
  <c r="AA253" i="128"/>
  <c r="S253" i="128"/>
  <c r="P253" i="128"/>
  <c r="O253" i="128"/>
  <c r="N253" i="128"/>
  <c r="M253" i="128"/>
  <c r="K253" i="128"/>
  <c r="J253" i="128"/>
  <c r="I253" i="128"/>
  <c r="H253" i="128"/>
  <c r="G253" i="128"/>
  <c r="F253" i="128"/>
  <c r="E253" i="128"/>
  <c r="D253" i="128"/>
  <c r="C253" i="128"/>
  <c r="B253" i="128"/>
  <c r="P252" i="128"/>
  <c r="O252" i="128"/>
  <c r="N252" i="128"/>
  <c r="M252" i="128"/>
  <c r="L252" i="128" s="1"/>
  <c r="K252" i="128"/>
  <c r="J252" i="128"/>
  <c r="I252" i="128"/>
  <c r="H252" i="128"/>
  <c r="G252" i="128"/>
  <c r="A252" i="128"/>
  <c r="E252" i="128" s="1"/>
  <c r="P251" i="128"/>
  <c r="O251" i="128"/>
  <c r="N251" i="128"/>
  <c r="M251" i="128"/>
  <c r="L251" i="128" s="1"/>
  <c r="K251" i="128"/>
  <c r="A251" i="128" s="1"/>
  <c r="B251" i="128" s="1"/>
  <c r="J251" i="128"/>
  <c r="I251" i="128"/>
  <c r="H251" i="128"/>
  <c r="G251" i="128"/>
  <c r="P250" i="128"/>
  <c r="O250" i="128"/>
  <c r="N250" i="128"/>
  <c r="M250" i="128"/>
  <c r="L250" i="128" s="1"/>
  <c r="K250" i="128"/>
  <c r="A250" i="128" s="1"/>
  <c r="J250" i="128"/>
  <c r="I250" i="128"/>
  <c r="H250" i="128"/>
  <c r="G250" i="128"/>
  <c r="P249" i="128"/>
  <c r="O249" i="128"/>
  <c r="N249" i="128"/>
  <c r="M249" i="128"/>
  <c r="L249" i="128" s="1"/>
  <c r="K249" i="128"/>
  <c r="A249" i="128" s="1"/>
  <c r="J249" i="128"/>
  <c r="I249" i="128"/>
  <c r="H249" i="128"/>
  <c r="G249" i="128"/>
  <c r="P248" i="128"/>
  <c r="O248" i="128"/>
  <c r="N248" i="128"/>
  <c r="M248" i="128"/>
  <c r="L248" i="128"/>
  <c r="K248" i="128"/>
  <c r="A248" i="128" s="1"/>
  <c r="J248" i="128"/>
  <c r="I248" i="128"/>
  <c r="H248" i="128"/>
  <c r="G248" i="128"/>
  <c r="P247" i="128"/>
  <c r="O247" i="128"/>
  <c r="N247" i="128"/>
  <c r="M247" i="128"/>
  <c r="L247" i="128" s="1"/>
  <c r="K247" i="128"/>
  <c r="A247" i="128" s="1"/>
  <c r="J247" i="128"/>
  <c r="I247" i="128"/>
  <c r="H247" i="128"/>
  <c r="G247" i="128"/>
  <c r="B247" i="128"/>
  <c r="P246" i="128"/>
  <c r="O246" i="128"/>
  <c r="N246" i="128"/>
  <c r="M246" i="128"/>
  <c r="L246" i="128" s="1"/>
  <c r="K246" i="128"/>
  <c r="A246" i="128" s="1"/>
  <c r="J246" i="128"/>
  <c r="I246" i="128"/>
  <c r="H246" i="128"/>
  <c r="G246" i="128"/>
  <c r="AB245" i="128"/>
  <c r="AA245" i="128"/>
  <c r="S245" i="128"/>
  <c r="P245" i="128"/>
  <c r="O245" i="128"/>
  <c r="N245" i="128"/>
  <c r="M245" i="128"/>
  <c r="L245" i="128" s="1"/>
  <c r="A245" i="128" s="1"/>
  <c r="K245" i="128"/>
  <c r="J245" i="128"/>
  <c r="I245" i="128"/>
  <c r="H245" i="128"/>
  <c r="G245" i="128"/>
  <c r="F245" i="128"/>
  <c r="E245" i="128"/>
  <c r="D245" i="128"/>
  <c r="C245" i="128"/>
  <c r="B245" i="128"/>
  <c r="P244" i="128"/>
  <c r="O244" i="128"/>
  <c r="N244" i="128"/>
  <c r="M244" i="128"/>
  <c r="L244" i="128" s="1"/>
  <c r="K244" i="128"/>
  <c r="A244" i="128" s="1"/>
  <c r="J244" i="128"/>
  <c r="I244" i="128"/>
  <c r="H244" i="128"/>
  <c r="G244" i="128"/>
  <c r="P243" i="128"/>
  <c r="O243" i="128"/>
  <c r="N243" i="128"/>
  <c r="M243" i="128"/>
  <c r="L243" i="128" s="1"/>
  <c r="K243" i="128"/>
  <c r="A243" i="128" s="1"/>
  <c r="B243" i="128" s="1"/>
  <c r="J243" i="128"/>
  <c r="I243" i="128"/>
  <c r="H243" i="128"/>
  <c r="G243" i="128"/>
  <c r="E243" i="128"/>
  <c r="P242" i="128"/>
  <c r="O242" i="128"/>
  <c r="N242" i="128"/>
  <c r="M242" i="128"/>
  <c r="L242" i="128" s="1"/>
  <c r="K242" i="128"/>
  <c r="A242" i="128" s="1"/>
  <c r="B242" i="128" s="1"/>
  <c r="J242" i="128"/>
  <c r="I242" i="128"/>
  <c r="H242" i="128"/>
  <c r="G242" i="128"/>
  <c r="P241" i="128"/>
  <c r="O241" i="128"/>
  <c r="N241" i="128"/>
  <c r="M241" i="128"/>
  <c r="L241" i="128"/>
  <c r="K241" i="128"/>
  <c r="A241" i="128" s="1"/>
  <c r="J241" i="128"/>
  <c r="I241" i="128"/>
  <c r="H241" i="128"/>
  <c r="G241" i="128"/>
  <c r="P240" i="128"/>
  <c r="O240" i="128"/>
  <c r="N240" i="128"/>
  <c r="M240" i="128"/>
  <c r="L240" i="128" s="1"/>
  <c r="K240" i="128"/>
  <c r="A240" i="128" s="1"/>
  <c r="E240" i="128" s="1"/>
  <c r="J240" i="128"/>
  <c r="I240" i="128"/>
  <c r="H240" i="128"/>
  <c r="G240" i="128"/>
  <c r="P239" i="128"/>
  <c r="O239" i="128"/>
  <c r="N239" i="128"/>
  <c r="M239" i="128"/>
  <c r="L239" i="128" s="1"/>
  <c r="K239" i="128"/>
  <c r="A239" i="128" s="1"/>
  <c r="B239" i="128" s="1"/>
  <c r="J239" i="128"/>
  <c r="I239" i="128"/>
  <c r="H239" i="128"/>
  <c r="G239" i="128"/>
  <c r="P238" i="128"/>
  <c r="O238" i="128"/>
  <c r="N238" i="128"/>
  <c r="M238" i="128"/>
  <c r="L238" i="128" s="1"/>
  <c r="K238" i="128"/>
  <c r="A238" i="128" s="1"/>
  <c r="B238" i="128" s="1"/>
  <c r="J238" i="128"/>
  <c r="I238" i="128"/>
  <c r="H238" i="128"/>
  <c r="G238" i="128"/>
  <c r="AB237" i="128"/>
  <c r="AA237" i="128"/>
  <c r="S237" i="128"/>
  <c r="P237" i="128"/>
  <c r="O237" i="128"/>
  <c r="N237" i="128"/>
  <c r="M237" i="128"/>
  <c r="K237" i="128"/>
  <c r="J237" i="128"/>
  <c r="I237" i="128"/>
  <c r="H237" i="128"/>
  <c r="G237" i="128"/>
  <c r="F237" i="128"/>
  <c r="E237" i="128"/>
  <c r="D237" i="128"/>
  <c r="C237" i="128"/>
  <c r="B237" i="128"/>
  <c r="P236" i="128"/>
  <c r="O236" i="128"/>
  <c r="N236" i="128"/>
  <c r="M236" i="128"/>
  <c r="L236" i="128" s="1"/>
  <c r="K236" i="128"/>
  <c r="A236" i="128" s="1"/>
  <c r="F236" i="128" s="1"/>
  <c r="J236" i="128"/>
  <c r="I236" i="128"/>
  <c r="H236" i="128"/>
  <c r="G236" i="128"/>
  <c r="E236" i="128"/>
  <c r="D236" i="128"/>
  <c r="C236" i="128"/>
  <c r="B236" i="128"/>
  <c r="P235" i="128"/>
  <c r="O235" i="128"/>
  <c r="N235" i="128"/>
  <c r="M235" i="128"/>
  <c r="L235" i="128" s="1"/>
  <c r="K235" i="128"/>
  <c r="A235" i="128" s="1"/>
  <c r="J235" i="128"/>
  <c r="I235" i="128"/>
  <c r="H235" i="128"/>
  <c r="G235" i="128"/>
  <c r="P234" i="128"/>
  <c r="O234" i="128"/>
  <c r="N234" i="128"/>
  <c r="M234" i="128"/>
  <c r="L234" i="128" s="1"/>
  <c r="K234" i="128"/>
  <c r="A234" i="128" s="1"/>
  <c r="J234" i="128"/>
  <c r="I234" i="128"/>
  <c r="H234" i="128"/>
  <c r="G234" i="128"/>
  <c r="P233" i="128"/>
  <c r="O233" i="128"/>
  <c r="N233" i="128"/>
  <c r="M233" i="128"/>
  <c r="L233" i="128" s="1"/>
  <c r="K233" i="128"/>
  <c r="A233" i="128" s="1"/>
  <c r="F233" i="128" s="1"/>
  <c r="J233" i="128"/>
  <c r="I233" i="128"/>
  <c r="H233" i="128"/>
  <c r="G233" i="128"/>
  <c r="P232" i="128"/>
  <c r="O232" i="128"/>
  <c r="N232" i="128"/>
  <c r="M232" i="128"/>
  <c r="L232" i="128" s="1"/>
  <c r="K232" i="128"/>
  <c r="A232" i="128" s="1"/>
  <c r="F232" i="128" s="1"/>
  <c r="J232" i="128"/>
  <c r="I232" i="128"/>
  <c r="H232" i="128"/>
  <c r="G232" i="128"/>
  <c r="P231" i="128"/>
  <c r="O231" i="128"/>
  <c r="N231" i="128"/>
  <c r="M231" i="128"/>
  <c r="L231" i="128" s="1"/>
  <c r="K231" i="128"/>
  <c r="A231" i="128" s="1"/>
  <c r="C231" i="128" s="1"/>
  <c r="J231" i="128"/>
  <c r="I231" i="128"/>
  <c r="H231" i="128"/>
  <c r="G231" i="128"/>
  <c r="P230" i="128"/>
  <c r="O230" i="128"/>
  <c r="N230" i="128"/>
  <c r="M230" i="128"/>
  <c r="L230" i="128" s="1"/>
  <c r="K230" i="128"/>
  <c r="A230" i="128" s="1"/>
  <c r="J230" i="128"/>
  <c r="I230" i="128"/>
  <c r="H230" i="128"/>
  <c r="G230" i="128"/>
  <c r="AB229" i="128"/>
  <c r="AA229" i="128"/>
  <c r="S229" i="128"/>
  <c r="P229" i="128"/>
  <c r="O229" i="128"/>
  <c r="N229" i="128"/>
  <c r="M229" i="128"/>
  <c r="R229" i="128" s="1"/>
  <c r="A229" i="128" s="1"/>
  <c r="L229" i="128"/>
  <c r="K229" i="128"/>
  <c r="J229" i="128"/>
  <c r="I229" i="128"/>
  <c r="H229" i="128"/>
  <c r="G229" i="128"/>
  <c r="F229" i="128"/>
  <c r="E229" i="128"/>
  <c r="D229" i="128"/>
  <c r="C229" i="128"/>
  <c r="B229" i="128"/>
  <c r="P228" i="128"/>
  <c r="O228" i="128"/>
  <c r="N228" i="128"/>
  <c r="M228" i="128"/>
  <c r="L228" i="128" s="1"/>
  <c r="K228" i="128"/>
  <c r="A228" i="128" s="1"/>
  <c r="J228" i="128"/>
  <c r="I228" i="128"/>
  <c r="H228" i="128"/>
  <c r="G228" i="128"/>
  <c r="P227" i="128"/>
  <c r="O227" i="128"/>
  <c r="N227" i="128"/>
  <c r="M227" i="128"/>
  <c r="L227" i="128" s="1"/>
  <c r="K227" i="128"/>
  <c r="A227" i="128" s="1"/>
  <c r="D227" i="128" s="1"/>
  <c r="J227" i="128"/>
  <c r="I227" i="128"/>
  <c r="H227" i="128"/>
  <c r="G227" i="128"/>
  <c r="P226" i="128"/>
  <c r="O226" i="128"/>
  <c r="N226" i="128"/>
  <c r="M226" i="128"/>
  <c r="L226" i="128" s="1"/>
  <c r="K226" i="128"/>
  <c r="A226" i="128" s="1"/>
  <c r="C226" i="128" s="1"/>
  <c r="J226" i="128"/>
  <c r="I226" i="128"/>
  <c r="H226" i="128"/>
  <c r="G226" i="128"/>
  <c r="P225" i="128"/>
  <c r="O225" i="128"/>
  <c r="N225" i="128"/>
  <c r="M225" i="128"/>
  <c r="L225" i="128"/>
  <c r="K225" i="128"/>
  <c r="A225" i="128" s="1"/>
  <c r="J225" i="128"/>
  <c r="I225" i="128"/>
  <c r="H225" i="128"/>
  <c r="G225" i="128"/>
  <c r="P224" i="128"/>
  <c r="O224" i="128"/>
  <c r="N224" i="128"/>
  <c r="M224" i="128"/>
  <c r="L224" i="128" s="1"/>
  <c r="K224" i="128"/>
  <c r="J224" i="128"/>
  <c r="I224" i="128"/>
  <c r="H224" i="128"/>
  <c r="G224" i="128"/>
  <c r="A224" i="128"/>
  <c r="P223" i="128"/>
  <c r="O223" i="128"/>
  <c r="N223" i="128"/>
  <c r="M223" i="128"/>
  <c r="L223" i="128" s="1"/>
  <c r="K223" i="128"/>
  <c r="A223" i="128" s="1"/>
  <c r="J223" i="128"/>
  <c r="I223" i="128"/>
  <c r="H223" i="128"/>
  <c r="G223" i="128"/>
  <c r="P222" i="128"/>
  <c r="O222" i="128"/>
  <c r="N222" i="128"/>
  <c r="M222" i="128"/>
  <c r="L222" i="128" s="1"/>
  <c r="K222" i="128"/>
  <c r="A222" i="128" s="1"/>
  <c r="J222" i="128"/>
  <c r="I222" i="128"/>
  <c r="H222" i="128"/>
  <c r="G222" i="128"/>
  <c r="AB221" i="128"/>
  <c r="AC221" i="128" s="1"/>
  <c r="AA221" i="128"/>
  <c r="S221" i="128"/>
  <c r="P221" i="128"/>
  <c r="O221" i="128"/>
  <c r="N221" i="128"/>
  <c r="M221" i="128"/>
  <c r="K221" i="128"/>
  <c r="J221" i="128"/>
  <c r="I221" i="128"/>
  <c r="H221" i="128"/>
  <c r="G221" i="128"/>
  <c r="F221" i="128"/>
  <c r="E221" i="128"/>
  <c r="D221" i="128"/>
  <c r="C221" i="128"/>
  <c r="B221" i="128"/>
  <c r="P220" i="128"/>
  <c r="O220" i="128"/>
  <c r="N220" i="128"/>
  <c r="M220" i="128"/>
  <c r="L220" i="128" s="1"/>
  <c r="K220" i="128"/>
  <c r="A220" i="128" s="1"/>
  <c r="J220" i="128"/>
  <c r="I220" i="128"/>
  <c r="H220" i="128"/>
  <c r="G220" i="128"/>
  <c r="P219" i="128"/>
  <c r="O219" i="128"/>
  <c r="N219" i="128"/>
  <c r="M219" i="128"/>
  <c r="L219" i="128" s="1"/>
  <c r="K219" i="128"/>
  <c r="A219" i="128" s="1"/>
  <c r="J219" i="128"/>
  <c r="I219" i="128"/>
  <c r="H219" i="128"/>
  <c r="G219" i="128"/>
  <c r="P218" i="128"/>
  <c r="O218" i="128"/>
  <c r="N218" i="128"/>
  <c r="M218" i="128"/>
  <c r="L218" i="128" s="1"/>
  <c r="K218" i="128"/>
  <c r="A218" i="128" s="1"/>
  <c r="J218" i="128"/>
  <c r="I218" i="128"/>
  <c r="H218" i="128"/>
  <c r="G218" i="128"/>
  <c r="P217" i="128"/>
  <c r="O217" i="128"/>
  <c r="N217" i="128"/>
  <c r="M217" i="128"/>
  <c r="L217" i="128" s="1"/>
  <c r="K217" i="128"/>
  <c r="A217" i="128" s="1"/>
  <c r="B217" i="128" s="1"/>
  <c r="J217" i="128"/>
  <c r="I217" i="128"/>
  <c r="H217" i="128"/>
  <c r="G217" i="128"/>
  <c r="P216" i="128"/>
  <c r="O216" i="128"/>
  <c r="N216" i="128"/>
  <c r="M216" i="128"/>
  <c r="L216" i="128" s="1"/>
  <c r="K216" i="128"/>
  <c r="A216" i="128" s="1"/>
  <c r="B216" i="128" s="1"/>
  <c r="J216" i="128"/>
  <c r="I216" i="128"/>
  <c r="H216" i="128"/>
  <c r="G216" i="128"/>
  <c r="P215" i="128"/>
  <c r="O215" i="128"/>
  <c r="N215" i="128"/>
  <c r="M215" i="128"/>
  <c r="L215" i="128" s="1"/>
  <c r="K215" i="128"/>
  <c r="J215" i="128"/>
  <c r="I215" i="128"/>
  <c r="H215" i="128"/>
  <c r="G215" i="128"/>
  <c r="A215" i="128"/>
  <c r="P214" i="128"/>
  <c r="O214" i="128"/>
  <c r="N214" i="128"/>
  <c r="M214" i="128"/>
  <c r="L214" i="128" s="1"/>
  <c r="K214" i="128"/>
  <c r="A214" i="128" s="1"/>
  <c r="J214" i="128"/>
  <c r="I214" i="128"/>
  <c r="H214" i="128"/>
  <c r="G214" i="128"/>
  <c r="AB213" i="128"/>
  <c r="AA213" i="128"/>
  <c r="S213" i="128"/>
  <c r="P213" i="128"/>
  <c r="O213" i="128"/>
  <c r="N213" i="128"/>
  <c r="M213" i="128"/>
  <c r="K213" i="128"/>
  <c r="J213" i="128"/>
  <c r="I213" i="128"/>
  <c r="H213" i="128"/>
  <c r="G213" i="128"/>
  <c r="F213" i="128"/>
  <c r="E213" i="128"/>
  <c r="D213" i="128"/>
  <c r="C213" i="128"/>
  <c r="B213" i="128"/>
  <c r="P212" i="128"/>
  <c r="O212" i="128"/>
  <c r="N212" i="128"/>
  <c r="M212" i="128"/>
  <c r="L212" i="128" s="1"/>
  <c r="K212" i="128"/>
  <c r="J212" i="128"/>
  <c r="I212" i="128"/>
  <c r="H212" i="128"/>
  <c r="G212" i="128"/>
  <c r="A212" i="128"/>
  <c r="F212" i="128" s="1"/>
  <c r="P211" i="128"/>
  <c r="O211" i="128"/>
  <c r="N211" i="128"/>
  <c r="M211" i="128"/>
  <c r="L211" i="128" s="1"/>
  <c r="K211" i="128"/>
  <c r="J211" i="128"/>
  <c r="I211" i="128"/>
  <c r="H211" i="128"/>
  <c r="G211" i="128"/>
  <c r="A211" i="128"/>
  <c r="P210" i="128"/>
  <c r="O210" i="128"/>
  <c r="N210" i="128"/>
  <c r="M210" i="128"/>
  <c r="L210" i="128" s="1"/>
  <c r="K210" i="128"/>
  <c r="A210" i="128" s="1"/>
  <c r="D210" i="128" s="1"/>
  <c r="J210" i="128"/>
  <c r="I210" i="128"/>
  <c r="H210" i="128"/>
  <c r="G210" i="128"/>
  <c r="P209" i="128"/>
  <c r="O209" i="128"/>
  <c r="N209" i="128"/>
  <c r="M209" i="128"/>
  <c r="L209" i="128" s="1"/>
  <c r="K209" i="128"/>
  <c r="A209" i="128" s="1"/>
  <c r="J209" i="128"/>
  <c r="I209" i="128"/>
  <c r="H209" i="128"/>
  <c r="G209" i="128"/>
  <c r="P208" i="128"/>
  <c r="O208" i="128"/>
  <c r="N208" i="128"/>
  <c r="M208" i="128"/>
  <c r="L208" i="128" s="1"/>
  <c r="K208" i="128"/>
  <c r="A208" i="128" s="1"/>
  <c r="J208" i="128"/>
  <c r="I208" i="128"/>
  <c r="H208" i="128"/>
  <c r="G208" i="128"/>
  <c r="P207" i="128"/>
  <c r="O207" i="128"/>
  <c r="N207" i="128"/>
  <c r="M207" i="128"/>
  <c r="L207" i="128" s="1"/>
  <c r="K207" i="128"/>
  <c r="A207" i="128" s="1"/>
  <c r="J207" i="128"/>
  <c r="I207" i="128"/>
  <c r="H207" i="128"/>
  <c r="G207" i="128"/>
  <c r="P206" i="128"/>
  <c r="O206" i="128"/>
  <c r="N206" i="128"/>
  <c r="M206" i="128"/>
  <c r="L206" i="128" s="1"/>
  <c r="K206" i="128"/>
  <c r="A206" i="128" s="1"/>
  <c r="J206" i="128"/>
  <c r="I206" i="128"/>
  <c r="H206" i="128"/>
  <c r="G206" i="128"/>
  <c r="F206" i="128"/>
  <c r="AB205" i="128"/>
  <c r="AG205" i="128" s="1"/>
  <c r="AA205" i="128"/>
  <c r="AF205" i="128" s="1"/>
  <c r="S205" i="128"/>
  <c r="P205" i="128"/>
  <c r="O205" i="128"/>
  <c r="N205" i="128"/>
  <c r="M205" i="128"/>
  <c r="L205" i="128"/>
  <c r="A205" i="128" s="1"/>
  <c r="K205" i="128"/>
  <c r="J205" i="128"/>
  <c r="I205" i="128"/>
  <c r="H205" i="128"/>
  <c r="G205" i="128"/>
  <c r="F205" i="128"/>
  <c r="E205" i="128"/>
  <c r="D205" i="128"/>
  <c r="C205" i="128"/>
  <c r="B205" i="128"/>
  <c r="P204" i="128"/>
  <c r="O204" i="128"/>
  <c r="N204" i="128"/>
  <c r="M204" i="128"/>
  <c r="L204" i="128" s="1"/>
  <c r="K204" i="128"/>
  <c r="A204" i="128" s="1"/>
  <c r="J204" i="128"/>
  <c r="I204" i="128"/>
  <c r="H204" i="128"/>
  <c r="G204" i="128"/>
  <c r="P203" i="128"/>
  <c r="O203" i="128"/>
  <c r="N203" i="128"/>
  <c r="M203" i="128"/>
  <c r="L203" i="128" s="1"/>
  <c r="K203" i="128"/>
  <c r="A203" i="128" s="1"/>
  <c r="B203" i="128" s="1"/>
  <c r="J203" i="128"/>
  <c r="I203" i="128"/>
  <c r="H203" i="128"/>
  <c r="G203" i="128"/>
  <c r="P202" i="128"/>
  <c r="O202" i="128"/>
  <c r="N202" i="128"/>
  <c r="M202" i="128"/>
  <c r="L202" i="128" s="1"/>
  <c r="K202" i="128"/>
  <c r="A202" i="128" s="1"/>
  <c r="J202" i="128"/>
  <c r="I202" i="128"/>
  <c r="H202" i="128"/>
  <c r="G202" i="128"/>
  <c r="P201" i="128"/>
  <c r="O201" i="128"/>
  <c r="N201" i="128"/>
  <c r="M201" i="128"/>
  <c r="L201" i="128" s="1"/>
  <c r="K201" i="128"/>
  <c r="A201" i="128" s="1"/>
  <c r="J201" i="128"/>
  <c r="I201" i="128"/>
  <c r="H201" i="128"/>
  <c r="G201" i="128"/>
  <c r="P200" i="128"/>
  <c r="O200" i="128"/>
  <c r="N200" i="128"/>
  <c r="M200" i="128"/>
  <c r="L200" i="128" s="1"/>
  <c r="K200" i="128"/>
  <c r="A200" i="128" s="1"/>
  <c r="J200" i="128"/>
  <c r="I200" i="128"/>
  <c r="H200" i="128"/>
  <c r="G200" i="128"/>
  <c r="P199" i="128"/>
  <c r="O199" i="128"/>
  <c r="N199" i="128"/>
  <c r="M199" i="128"/>
  <c r="L199" i="128" s="1"/>
  <c r="K199" i="128"/>
  <c r="A199" i="128" s="1"/>
  <c r="J199" i="128"/>
  <c r="I199" i="128"/>
  <c r="H199" i="128"/>
  <c r="G199" i="128"/>
  <c r="P198" i="128"/>
  <c r="O198" i="128"/>
  <c r="N198" i="128"/>
  <c r="M198" i="128"/>
  <c r="L198" i="128" s="1"/>
  <c r="K198" i="128"/>
  <c r="A198" i="128" s="1"/>
  <c r="J198" i="128"/>
  <c r="I198" i="128"/>
  <c r="H198" i="128"/>
  <c r="G198" i="128"/>
  <c r="AB197" i="128"/>
  <c r="AA197" i="128"/>
  <c r="S197" i="128"/>
  <c r="P197" i="128"/>
  <c r="O197" i="128"/>
  <c r="N197" i="128"/>
  <c r="M197" i="128"/>
  <c r="L197" i="128" s="1"/>
  <c r="K197" i="128"/>
  <c r="J197" i="128"/>
  <c r="I197" i="128"/>
  <c r="H197" i="128"/>
  <c r="G197" i="128"/>
  <c r="F197" i="128"/>
  <c r="E197" i="128"/>
  <c r="D197" i="128"/>
  <c r="C197" i="128"/>
  <c r="B197" i="128"/>
  <c r="A197" i="128"/>
  <c r="P196" i="128"/>
  <c r="O196" i="128"/>
  <c r="N196" i="128"/>
  <c r="M196" i="128"/>
  <c r="L196" i="128"/>
  <c r="K196" i="128"/>
  <c r="A196" i="128" s="1"/>
  <c r="F196" i="128" s="1"/>
  <c r="J196" i="128"/>
  <c r="I196" i="128"/>
  <c r="H196" i="128"/>
  <c r="G196" i="128"/>
  <c r="P195" i="128"/>
  <c r="O195" i="128"/>
  <c r="N195" i="128"/>
  <c r="M195" i="128"/>
  <c r="L195" i="128" s="1"/>
  <c r="K195" i="128"/>
  <c r="A195" i="128" s="1"/>
  <c r="J195" i="128"/>
  <c r="I195" i="128"/>
  <c r="H195" i="128"/>
  <c r="G195" i="128"/>
  <c r="P194" i="128"/>
  <c r="O194" i="128"/>
  <c r="N194" i="128"/>
  <c r="M194" i="128"/>
  <c r="L194" i="128" s="1"/>
  <c r="K194" i="128"/>
  <c r="J194" i="128"/>
  <c r="I194" i="128"/>
  <c r="H194" i="128"/>
  <c r="G194" i="128"/>
  <c r="A194" i="128"/>
  <c r="F194" i="128" s="1"/>
  <c r="P193" i="128"/>
  <c r="O193" i="128"/>
  <c r="N193" i="128"/>
  <c r="M193" i="128"/>
  <c r="L193" i="128" s="1"/>
  <c r="K193" i="128"/>
  <c r="J193" i="128"/>
  <c r="I193" i="128"/>
  <c r="H193" i="128"/>
  <c r="G193" i="128"/>
  <c r="A193" i="128"/>
  <c r="P192" i="128"/>
  <c r="O192" i="128"/>
  <c r="N192" i="128"/>
  <c r="M192" i="128"/>
  <c r="L192" i="128"/>
  <c r="K192" i="128"/>
  <c r="J192" i="128"/>
  <c r="I192" i="128"/>
  <c r="H192" i="128"/>
  <c r="G192" i="128"/>
  <c r="A192" i="128"/>
  <c r="F192" i="128" s="1"/>
  <c r="P191" i="128"/>
  <c r="O191" i="128"/>
  <c r="N191" i="128"/>
  <c r="M191" i="128"/>
  <c r="L191" i="128" s="1"/>
  <c r="K191" i="128"/>
  <c r="A191" i="128" s="1"/>
  <c r="J191" i="128"/>
  <c r="I191" i="128"/>
  <c r="H191" i="128"/>
  <c r="G191" i="128"/>
  <c r="P190" i="128"/>
  <c r="O190" i="128"/>
  <c r="N190" i="128"/>
  <c r="M190" i="128"/>
  <c r="L190" i="128"/>
  <c r="K190" i="128"/>
  <c r="A190" i="128" s="1"/>
  <c r="F190" i="128" s="1"/>
  <c r="J190" i="128"/>
  <c r="I190" i="128"/>
  <c r="H190" i="128"/>
  <c r="G190" i="128"/>
  <c r="AC189" i="128"/>
  <c r="AB189" i="128"/>
  <c r="AA189" i="128"/>
  <c r="S189" i="128"/>
  <c r="P189" i="128"/>
  <c r="O189" i="128"/>
  <c r="N189" i="128"/>
  <c r="M189" i="128"/>
  <c r="L189" i="128"/>
  <c r="K189" i="128"/>
  <c r="A189" i="128" s="1"/>
  <c r="J189" i="128"/>
  <c r="I189" i="128"/>
  <c r="H189" i="128"/>
  <c r="G189" i="128"/>
  <c r="F189" i="128"/>
  <c r="E189" i="128"/>
  <c r="D189" i="128"/>
  <c r="C189" i="128"/>
  <c r="B189" i="128"/>
  <c r="P188" i="128"/>
  <c r="O188" i="128"/>
  <c r="N188" i="128"/>
  <c r="M188" i="128"/>
  <c r="L188" i="128"/>
  <c r="K188" i="128"/>
  <c r="J188" i="128"/>
  <c r="I188" i="128"/>
  <c r="H188" i="128"/>
  <c r="G188" i="128"/>
  <c r="A188" i="128"/>
  <c r="C188" i="128" s="1"/>
  <c r="P187" i="128"/>
  <c r="O187" i="128"/>
  <c r="N187" i="128"/>
  <c r="M187" i="128"/>
  <c r="L187" i="128" s="1"/>
  <c r="K187" i="128"/>
  <c r="J187" i="128"/>
  <c r="I187" i="128"/>
  <c r="H187" i="128"/>
  <c r="G187" i="128"/>
  <c r="A187" i="128"/>
  <c r="C187" i="128" s="1"/>
  <c r="P186" i="128"/>
  <c r="O186" i="128"/>
  <c r="N186" i="128"/>
  <c r="M186" i="128"/>
  <c r="L186" i="128" s="1"/>
  <c r="K186" i="128"/>
  <c r="A186" i="128" s="1"/>
  <c r="J186" i="128"/>
  <c r="I186" i="128"/>
  <c r="H186" i="128"/>
  <c r="G186" i="128"/>
  <c r="P185" i="128"/>
  <c r="O185" i="128"/>
  <c r="N185" i="128"/>
  <c r="M185" i="128"/>
  <c r="L185" i="128" s="1"/>
  <c r="K185" i="128"/>
  <c r="J185" i="128"/>
  <c r="I185" i="128"/>
  <c r="H185" i="128"/>
  <c r="G185" i="128"/>
  <c r="A185" i="128"/>
  <c r="C185" i="128" s="1"/>
  <c r="P184" i="128"/>
  <c r="O184" i="128"/>
  <c r="N184" i="128"/>
  <c r="M184" i="128"/>
  <c r="L184" i="128" s="1"/>
  <c r="K184" i="128"/>
  <c r="J184" i="128"/>
  <c r="I184" i="128"/>
  <c r="H184" i="128"/>
  <c r="G184" i="128"/>
  <c r="A184" i="128"/>
  <c r="C184" i="128" s="1"/>
  <c r="P183" i="128"/>
  <c r="O183" i="128"/>
  <c r="N183" i="128"/>
  <c r="M183" i="128"/>
  <c r="L183" i="128" s="1"/>
  <c r="K183" i="128"/>
  <c r="J183" i="128"/>
  <c r="I183" i="128"/>
  <c r="H183" i="128"/>
  <c r="G183" i="128"/>
  <c r="A183" i="128"/>
  <c r="D183" i="128" s="1"/>
  <c r="P182" i="128"/>
  <c r="O182" i="128"/>
  <c r="N182" i="128"/>
  <c r="M182" i="128"/>
  <c r="L182" i="128"/>
  <c r="K182" i="128"/>
  <c r="A182" i="128" s="1"/>
  <c r="J182" i="128"/>
  <c r="I182" i="128"/>
  <c r="H182" i="128"/>
  <c r="G182" i="128"/>
  <c r="AB181" i="128"/>
  <c r="AA181" i="128"/>
  <c r="S181" i="128"/>
  <c r="P181" i="128"/>
  <c r="O181" i="128"/>
  <c r="N181" i="128"/>
  <c r="M181" i="128"/>
  <c r="L181" i="128" s="1"/>
  <c r="K181" i="128"/>
  <c r="A181" i="128" s="1"/>
  <c r="J181" i="128"/>
  <c r="I181" i="128"/>
  <c r="H181" i="128"/>
  <c r="G181" i="128"/>
  <c r="F181" i="128"/>
  <c r="E181" i="128"/>
  <c r="D181" i="128"/>
  <c r="C181" i="128"/>
  <c r="B181" i="128"/>
  <c r="P180" i="128"/>
  <c r="O180" i="128"/>
  <c r="N180" i="128"/>
  <c r="M180" i="128"/>
  <c r="L180" i="128" s="1"/>
  <c r="K180" i="128"/>
  <c r="A180" i="128" s="1"/>
  <c r="J180" i="128"/>
  <c r="I180" i="128"/>
  <c r="H180" i="128"/>
  <c r="G180" i="128"/>
  <c r="P179" i="128"/>
  <c r="O179" i="128"/>
  <c r="N179" i="128"/>
  <c r="M179" i="128"/>
  <c r="L179" i="128" s="1"/>
  <c r="K179" i="128"/>
  <c r="A179" i="128" s="1"/>
  <c r="J179" i="128"/>
  <c r="I179" i="128"/>
  <c r="H179" i="128"/>
  <c r="G179" i="128"/>
  <c r="B179" i="128"/>
  <c r="P178" i="128"/>
  <c r="O178" i="128"/>
  <c r="N178" i="128"/>
  <c r="M178" i="128"/>
  <c r="L178" i="128" s="1"/>
  <c r="K178" i="128"/>
  <c r="A178" i="128" s="1"/>
  <c r="F178" i="128" s="1"/>
  <c r="J178" i="128"/>
  <c r="I178" i="128"/>
  <c r="H178" i="128"/>
  <c r="G178" i="128"/>
  <c r="D178" i="128"/>
  <c r="P177" i="128"/>
  <c r="O177" i="128"/>
  <c r="N177" i="128"/>
  <c r="M177" i="128"/>
  <c r="L177" i="128" s="1"/>
  <c r="K177" i="128"/>
  <c r="A177" i="128" s="1"/>
  <c r="F177" i="128" s="1"/>
  <c r="J177" i="128"/>
  <c r="I177" i="128"/>
  <c r="H177" i="128"/>
  <c r="G177" i="128"/>
  <c r="P176" i="128"/>
  <c r="O176" i="128"/>
  <c r="N176" i="128"/>
  <c r="M176" i="128"/>
  <c r="L176" i="128" s="1"/>
  <c r="K176" i="128"/>
  <c r="A176" i="128" s="1"/>
  <c r="C176" i="128" s="1"/>
  <c r="J176" i="128"/>
  <c r="I176" i="128"/>
  <c r="H176" i="128"/>
  <c r="G176" i="128"/>
  <c r="B176" i="128"/>
  <c r="P175" i="128"/>
  <c r="O175" i="128"/>
  <c r="N175" i="128"/>
  <c r="M175" i="128"/>
  <c r="L175" i="128" s="1"/>
  <c r="K175" i="128"/>
  <c r="A175" i="128" s="1"/>
  <c r="F175" i="128" s="1"/>
  <c r="J175" i="128"/>
  <c r="I175" i="128"/>
  <c r="H175" i="128"/>
  <c r="G175" i="128"/>
  <c r="P174" i="128"/>
  <c r="O174" i="128"/>
  <c r="N174" i="128"/>
  <c r="M174" i="128"/>
  <c r="L174" i="128" s="1"/>
  <c r="K174" i="128"/>
  <c r="A174" i="128" s="1"/>
  <c r="J174" i="128"/>
  <c r="I174" i="128"/>
  <c r="H174" i="128"/>
  <c r="G174" i="128"/>
  <c r="AB173" i="128"/>
  <c r="AA173" i="128"/>
  <c r="S173" i="128"/>
  <c r="P173" i="128"/>
  <c r="O173" i="128"/>
  <c r="N173" i="128"/>
  <c r="M173" i="128"/>
  <c r="L173" i="128" s="1"/>
  <c r="K173" i="128"/>
  <c r="A173" i="128" s="1"/>
  <c r="J173" i="128"/>
  <c r="I173" i="128"/>
  <c r="H173" i="128"/>
  <c r="G173" i="128"/>
  <c r="F173" i="128"/>
  <c r="E173" i="128"/>
  <c r="D173" i="128"/>
  <c r="C173" i="128"/>
  <c r="B173" i="128"/>
  <c r="P172" i="128"/>
  <c r="O172" i="128"/>
  <c r="N172" i="128"/>
  <c r="M172" i="128"/>
  <c r="L172" i="128" s="1"/>
  <c r="K172" i="128"/>
  <c r="A172" i="128" s="1"/>
  <c r="J172" i="128"/>
  <c r="I172" i="128"/>
  <c r="H172" i="128"/>
  <c r="G172" i="128"/>
  <c r="P171" i="128"/>
  <c r="O171" i="128"/>
  <c r="N171" i="128"/>
  <c r="M171" i="128"/>
  <c r="L171" i="128" s="1"/>
  <c r="K171" i="128"/>
  <c r="A171" i="128" s="1"/>
  <c r="J171" i="128"/>
  <c r="I171" i="128"/>
  <c r="H171" i="128"/>
  <c r="G171" i="128"/>
  <c r="P170" i="128"/>
  <c r="O170" i="128"/>
  <c r="N170" i="128"/>
  <c r="M170" i="128"/>
  <c r="L170" i="128" s="1"/>
  <c r="K170" i="128"/>
  <c r="A170" i="128" s="1"/>
  <c r="J170" i="128"/>
  <c r="I170" i="128"/>
  <c r="H170" i="128"/>
  <c r="G170" i="128"/>
  <c r="P169" i="128"/>
  <c r="O169" i="128"/>
  <c r="N169" i="128"/>
  <c r="M169" i="128"/>
  <c r="L169" i="128" s="1"/>
  <c r="K169" i="128"/>
  <c r="A169" i="128" s="1"/>
  <c r="J169" i="128"/>
  <c r="I169" i="128"/>
  <c r="H169" i="128"/>
  <c r="G169" i="128"/>
  <c r="P168" i="128"/>
  <c r="O168" i="128"/>
  <c r="N168" i="128"/>
  <c r="M168" i="128"/>
  <c r="L168" i="128" s="1"/>
  <c r="K168" i="128"/>
  <c r="A168" i="128" s="1"/>
  <c r="J168" i="128"/>
  <c r="I168" i="128"/>
  <c r="H168" i="128"/>
  <c r="G168" i="128"/>
  <c r="P167" i="128"/>
  <c r="O167" i="128"/>
  <c r="N167" i="128"/>
  <c r="M167" i="128"/>
  <c r="L167" i="128" s="1"/>
  <c r="K167" i="128"/>
  <c r="A167" i="128" s="1"/>
  <c r="J167" i="128"/>
  <c r="I167" i="128"/>
  <c r="H167" i="128"/>
  <c r="G167" i="128"/>
  <c r="P166" i="128"/>
  <c r="O166" i="128"/>
  <c r="N166" i="128"/>
  <c r="M166" i="128"/>
  <c r="L166" i="128" s="1"/>
  <c r="K166" i="128"/>
  <c r="J166" i="128"/>
  <c r="I166" i="128"/>
  <c r="H166" i="128"/>
  <c r="G166" i="128"/>
  <c r="A166" i="128"/>
  <c r="AB165" i="128"/>
  <c r="AA165" i="128"/>
  <c r="S165" i="128"/>
  <c r="P165" i="128"/>
  <c r="O165" i="128"/>
  <c r="N165" i="128"/>
  <c r="M165" i="128"/>
  <c r="AF165" i="128" s="1"/>
  <c r="L165" i="128"/>
  <c r="K165" i="128"/>
  <c r="A165" i="128" s="1"/>
  <c r="J165" i="128"/>
  <c r="I165" i="128"/>
  <c r="H165" i="128"/>
  <c r="G165" i="128"/>
  <c r="F165" i="128"/>
  <c r="E165" i="128"/>
  <c r="D165" i="128"/>
  <c r="C165" i="128"/>
  <c r="B165" i="128"/>
  <c r="P164" i="128"/>
  <c r="O164" i="128"/>
  <c r="N164" i="128"/>
  <c r="M164" i="128"/>
  <c r="L164" i="128" s="1"/>
  <c r="K164" i="128"/>
  <c r="A164" i="128" s="1"/>
  <c r="J164" i="128"/>
  <c r="I164" i="128"/>
  <c r="H164" i="128"/>
  <c r="G164" i="128"/>
  <c r="P163" i="128"/>
  <c r="O163" i="128"/>
  <c r="N163" i="128"/>
  <c r="M163" i="128"/>
  <c r="L163" i="128"/>
  <c r="K163" i="128"/>
  <c r="A163" i="128" s="1"/>
  <c r="F163" i="128" s="1"/>
  <c r="J163" i="128"/>
  <c r="I163" i="128"/>
  <c r="H163" i="128"/>
  <c r="G163" i="128"/>
  <c r="P162" i="128"/>
  <c r="O162" i="128"/>
  <c r="N162" i="128"/>
  <c r="M162" i="128"/>
  <c r="L162" i="128" s="1"/>
  <c r="K162" i="128"/>
  <c r="J162" i="128"/>
  <c r="I162" i="128"/>
  <c r="H162" i="128"/>
  <c r="G162" i="128"/>
  <c r="A162" i="128"/>
  <c r="P161" i="128"/>
  <c r="O161" i="128"/>
  <c r="N161" i="128"/>
  <c r="M161" i="128"/>
  <c r="L161" i="128" s="1"/>
  <c r="K161" i="128"/>
  <c r="J161" i="128"/>
  <c r="I161" i="128"/>
  <c r="H161" i="128"/>
  <c r="G161" i="128"/>
  <c r="A161" i="128"/>
  <c r="F161" i="128" s="1"/>
  <c r="P160" i="128"/>
  <c r="O160" i="128"/>
  <c r="N160" i="128"/>
  <c r="M160" i="128"/>
  <c r="L160" i="128"/>
  <c r="K160" i="128"/>
  <c r="J160" i="128"/>
  <c r="I160" i="128"/>
  <c r="H160" i="128"/>
  <c r="G160" i="128"/>
  <c r="A160" i="128"/>
  <c r="P159" i="128"/>
  <c r="O159" i="128"/>
  <c r="N159" i="128"/>
  <c r="M159" i="128"/>
  <c r="L159" i="128" s="1"/>
  <c r="K159" i="128"/>
  <c r="J159" i="128"/>
  <c r="I159" i="128"/>
  <c r="H159" i="128"/>
  <c r="G159" i="128"/>
  <c r="A159" i="128"/>
  <c r="F159" i="128" s="1"/>
  <c r="P158" i="128"/>
  <c r="O158" i="128"/>
  <c r="N158" i="128"/>
  <c r="M158" i="128"/>
  <c r="L158" i="128" s="1"/>
  <c r="K158" i="128"/>
  <c r="A158" i="128" s="1"/>
  <c r="J158" i="128"/>
  <c r="I158" i="128"/>
  <c r="H158" i="128"/>
  <c r="G158" i="128"/>
  <c r="AB157" i="128"/>
  <c r="AA157" i="128"/>
  <c r="S157" i="128"/>
  <c r="P157" i="128"/>
  <c r="O157" i="128"/>
  <c r="N157" i="128"/>
  <c r="M157" i="128"/>
  <c r="K157" i="128"/>
  <c r="J157" i="128"/>
  <c r="I157" i="128"/>
  <c r="H157" i="128"/>
  <c r="G157" i="128"/>
  <c r="F157" i="128"/>
  <c r="E157" i="128"/>
  <c r="D157" i="128"/>
  <c r="C157" i="128"/>
  <c r="B157" i="128"/>
  <c r="P156" i="128"/>
  <c r="O156" i="128"/>
  <c r="N156" i="128"/>
  <c r="M156" i="128"/>
  <c r="L156" i="128" s="1"/>
  <c r="K156" i="128"/>
  <c r="A156" i="128" s="1"/>
  <c r="J156" i="128"/>
  <c r="I156" i="128"/>
  <c r="H156" i="128"/>
  <c r="G156" i="128"/>
  <c r="F156" i="128"/>
  <c r="E156" i="128"/>
  <c r="P155" i="128"/>
  <c r="O155" i="128"/>
  <c r="N155" i="128"/>
  <c r="M155" i="128"/>
  <c r="L155" i="128" s="1"/>
  <c r="K155" i="128"/>
  <c r="A155" i="128" s="1"/>
  <c r="J155" i="128"/>
  <c r="I155" i="128"/>
  <c r="H155" i="128"/>
  <c r="G155" i="128"/>
  <c r="P154" i="128"/>
  <c r="O154" i="128"/>
  <c r="N154" i="128"/>
  <c r="M154" i="128"/>
  <c r="L154" i="128" s="1"/>
  <c r="K154" i="128"/>
  <c r="A154" i="128" s="1"/>
  <c r="E154" i="128" s="1"/>
  <c r="J154" i="128"/>
  <c r="I154" i="128"/>
  <c r="H154" i="128"/>
  <c r="G154" i="128"/>
  <c r="P153" i="128"/>
  <c r="O153" i="128"/>
  <c r="N153" i="128"/>
  <c r="M153" i="128"/>
  <c r="L153" i="128" s="1"/>
  <c r="K153" i="128"/>
  <c r="A153" i="128" s="1"/>
  <c r="F153" i="128" s="1"/>
  <c r="J153" i="128"/>
  <c r="I153" i="128"/>
  <c r="H153" i="128"/>
  <c r="G153" i="128"/>
  <c r="P152" i="128"/>
  <c r="O152" i="128"/>
  <c r="N152" i="128"/>
  <c r="M152" i="128"/>
  <c r="L152" i="128" s="1"/>
  <c r="K152" i="128"/>
  <c r="A152" i="128" s="1"/>
  <c r="J152" i="128"/>
  <c r="I152" i="128"/>
  <c r="H152" i="128"/>
  <c r="G152" i="128"/>
  <c r="P151" i="128"/>
  <c r="O151" i="128"/>
  <c r="N151" i="128"/>
  <c r="M151" i="128"/>
  <c r="L151" i="128" s="1"/>
  <c r="K151" i="128"/>
  <c r="A151" i="128" s="1"/>
  <c r="F151" i="128" s="1"/>
  <c r="J151" i="128"/>
  <c r="I151" i="128"/>
  <c r="H151" i="128"/>
  <c r="G151" i="128"/>
  <c r="P150" i="128"/>
  <c r="O150" i="128"/>
  <c r="N150" i="128"/>
  <c r="M150" i="128"/>
  <c r="L150" i="128" s="1"/>
  <c r="K150" i="128"/>
  <c r="A150" i="128" s="1"/>
  <c r="J150" i="128"/>
  <c r="I150" i="128"/>
  <c r="H150" i="128"/>
  <c r="G150" i="128"/>
  <c r="E150" i="128"/>
  <c r="B150" i="128"/>
  <c r="AB149" i="128"/>
  <c r="AC149" i="128" s="1"/>
  <c r="AA149" i="128"/>
  <c r="S149" i="128"/>
  <c r="P149" i="128"/>
  <c r="O149" i="128"/>
  <c r="N149" i="128"/>
  <c r="M149" i="128"/>
  <c r="L149" i="128" s="1"/>
  <c r="K149" i="128"/>
  <c r="A149" i="128" s="1"/>
  <c r="J149" i="128"/>
  <c r="I149" i="128"/>
  <c r="H149" i="128"/>
  <c r="G149" i="128"/>
  <c r="F149" i="128"/>
  <c r="E149" i="128"/>
  <c r="D149" i="128"/>
  <c r="C149" i="128"/>
  <c r="B149" i="128"/>
  <c r="P148" i="128"/>
  <c r="O148" i="128"/>
  <c r="N148" i="128"/>
  <c r="M148" i="128"/>
  <c r="L148" i="128"/>
  <c r="K148" i="128"/>
  <c r="J148" i="128"/>
  <c r="I148" i="128"/>
  <c r="H148" i="128"/>
  <c r="G148" i="128"/>
  <c r="A148" i="128"/>
  <c r="P147" i="128"/>
  <c r="O147" i="128"/>
  <c r="N147" i="128"/>
  <c r="M147" i="128"/>
  <c r="L147" i="128" s="1"/>
  <c r="K147" i="128"/>
  <c r="A147" i="128" s="1"/>
  <c r="B147" i="128" s="1"/>
  <c r="J147" i="128"/>
  <c r="I147" i="128"/>
  <c r="H147" i="128"/>
  <c r="G147" i="128"/>
  <c r="F147" i="128"/>
  <c r="E147" i="128"/>
  <c r="D147" i="128"/>
  <c r="C147" i="128"/>
  <c r="P146" i="128"/>
  <c r="O146" i="128"/>
  <c r="N146" i="128"/>
  <c r="M146" i="128"/>
  <c r="L146" i="128" s="1"/>
  <c r="K146" i="128"/>
  <c r="A146" i="128" s="1"/>
  <c r="J146" i="128"/>
  <c r="I146" i="128"/>
  <c r="H146" i="128"/>
  <c r="G146" i="128"/>
  <c r="P145" i="128"/>
  <c r="O145" i="128"/>
  <c r="N145" i="128"/>
  <c r="M145" i="128"/>
  <c r="L145" i="128"/>
  <c r="K145" i="128"/>
  <c r="A145" i="128" s="1"/>
  <c r="J145" i="128"/>
  <c r="I145" i="128"/>
  <c r="H145" i="128"/>
  <c r="G145" i="128"/>
  <c r="P144" i="128"/>
  <c r="O144" i="128"/>
  <c r="N144" i="128"/>
  <c r="M144" i="128"/>
  <c r="L144" i="128" s="1"/>
  <c r="K144" i="128"/>
  <c r="A144" i="128" s="1"/>
  <c r="J144" i="128"/>
  <c r="I144" i="128"/>
  <c r="H144" i="128"/>
  <c r="G144" i="128"/>
  <c r="P143" i="128"/>
  <c r="O143" i="128"/>
  <c r="N143" i="128"/>
  <c r="M143" i="128"/>
  <c r="L143" i="128" s="1"/>
  <c r="K143" i="128"/>
  <c r="A143" i="128" s="1"/>
  <c r="J143" i="128"/>
  <c r="I143" i="128"/>
  <c r="H143" i="128"/>
  <c r="G143" i="128"/>
  <c r="P142" i="128"/>
  <c r="O142" i="128"/>
  <c r="N142" i="128"/>
  <c r="M142" i="128"/>
  <c r="L142" i="128"/>
  <c r="K142" i="128"/>
  <c r="A142" i="128" s="1"/>
  <c r="J142" i="128"/>
  <c r="I142" i="128"/>
  <c r="H142" i="128"/>
  <c r="G142" i="128"/>
  <c r="AB141" i="128"/>
  <c r="AA141" i="128"/>
  <c r="S141" i="128"/>
  <c r="P141" i="128"/>
  <c r="O141" i="128"/>
  <c r="N141" i="128"/>
  <c r="M141" i="128"/>
  <c r="L141" i="128" s="1"/>
  <c r="A141" i="128" s="1"/>
  <c r="K141" i="128"/>
  <c r="J141" i="128"/>
  <c r="I141" i="128"/>
  <c r="H141" i="128"/>
  <c r="G141" i="128"/>
  <c r="F141" i="128"/>
  <c r="E141" i="128"/>
  <c r="D141" i="128"/>
  <c r="C141" i="128"/>
  <c r="B141" i="128"/>
  <c r="P140" i="128"/>
  <c r="O140" i="128"/>
  <c r="N140" i="128"/>
  <c r="M140" i="128"/>
  <c r="L140" i="128"/>
  <c r="K140" i="128"/>
  <c r="A140" i="128" s="1"/>
  <c r="J140" i="128"/>
  <c r="I140" i="128"/>
  <c r="H140" i="128"/>
  <c r="G140" i="128"/>
  <c r="P139" i="128"/>
  <c r="O139" i="128"/>
  <c r="N139" i="128"/>
  <c r="M139" i="128"/>
  <c r="L139" i="128" s="1"/>
  <c r="K139" i="128"/>
  <c r="A139" i="128" s="1"/>
  <c r="J139" i="128"/>
  <c r="I139" i="128"/>
  <c r="H139" i="128"/>
  <c r="G139" i="128"/>
  <c r="P138" i="128"/>
  <c r="O138" i="128"/>
  <c r="N138" i="128"/>
  <c r="M138" i="128"/>
  <c r="L138" i="128" s="1"/>
  <c r="K138" i="128"/>
  <c r="A138" i="128" s="1"/>
  <c r="B138" i="128" s="1"/>
  <c r="J138" i="128"/>
  <c r="I138" i="128"/>
  <c r="H138" i="128"/>
  <c r="G138" i="128"/>
  <c r="P137" i="128"/>
  <c r="O137" i="128"/>
  <c r="N137" i="128"/>
  <c r="M137" i="128"/>
  <c r="L137" i="128" s="1"/>
  <c r="K137" i="128"/>
  <c r="A137" i="128" s="1"/>
  <c r="J137" i="128"/>
  <c r="I137" i="128"/>
  <c r="H137" i="128"/>
  <c r="G137" i="128"/>
  <c r="P136" i="128"/>
  <c r="O136" i="128"/>
  <c r="N136" i="128"/>
  <c r="M136" i="128"/>
  <c r="L136" i="128" s="1"/>
  <c r="K136" i="128"/>
  <c r="A136" i="128" s="1"/>
  <c r="J136" i="128"/>
  <c r="I136" i="128"/>
  <c r="H136" i="128"/>
  <c r="G136" i="128"/>
  <c r="F136" i="128"/>
  <c r="P135" i="128"/>
  <c r="O135" i="128"/>
  <c r="N135" i="128"/>
  <c r="M135" i="128"/>
  <c r="L135" i="128" s="1"/>
  <c r="K135" i="128"/>
  <c r="A135" i="128" s="1"/>
  <c r="J135" i="128"/>
  <c r="I135" i="128"/>
  <c r="H135" i="128"/>
  <c r="G135" i="128"/>
  <c r="P134" i="128"/>
  <c r="O134" i="128"/>
  <c r="N134" i="128"/>
  <c r="M134" i="128"/>
  <c r="L134" i="128" s="1"/>
  <c r="K134" i="128"/>
  <c r="A134" i="128" s="1"/>
  <c r="J134" i="128"/>
  <c r="I134" i="128"/>
  <c r="H134" i="128"/>
  <c r="G134" i="128"/>
  <c r="AB133" i="128"/>
  <c r="AA133" i="128"/>
  <c r="S133" i="128"/>
  <c r="P133" i="128"/>
  <c r="O133" i="128"/>
  <c r="N133" i="128"/>
  <c r="M133" i="128"/>
  <c r="K133" i="128"/>
  <c r="A133" i="128" s="1"/>
  <c r="J133" i="128"/>
  <c r="I133" i="128"/>
  <c r="H133" i="128"/>
  <c r="G133" i="128"/>
  <c r="F133" i="128"/>
  <c r="E133" i="128"/>
  <c r="D133" i="128"/>
  <c r="C133" i="128"/>
  <c r="B133" i="128"/>
  <c r="P132" i="128"/>
  <c r="O132" i="128"/>
  <c r="N132" i="128"/>
  <c r="M132" i="128"/>
  <c r="L132" i="128" s="1"/>
  <c r="K132" i="128"/>
  <c r="J132" i="128"/>
  <c r="I132" i="128"/>
  <c r="H132" i="128"/>
  <c r="G132" i="128"/>
  <c r="A132" i="128"/>
  <c r="P131" i="128"/>
  <c r="O131" i="128"/>
  <c r="N131" i="128"/>
  <c r="M131" i="128"/>
  <c r="L131" i="128"/>
  <c r="K131" i="128"/>
  <c r="J131" i="128"/>
  <c r="I131" i="128"/>
  <c r="H131" i="128"/>
  <c r="G131" i="128"/>
  <c r="A131" i="128"/>
  <c r="E131" i="128" s="1"/>
  <c r="P130" i="128"/>
  <c r="O130" i="128"/>
  <c r="N130" i="128"/>
  <c r="M130" i="128"/>
  <c r="L130" i="128" s="1"/>
  <c r="K130" i="128"/>
  <c r="A130" i="128" s="1"/>
  <c r="E130" i="128" s="1"/>
  <c r="J130" i="128"/>
  <c r="I130" i="128"/>
  <c r="H130" i="128"/>
  <c r="G130" i="128"/>
  <c r="P129" i="128"/>
  <c r="O129" i="128"/>
  <c r="N129" i="128"/>
  <c r="M129" i="128"/>
  <c r="L129" i="128" s="1"/>
  <c r="K129" i="128"/>
  <c r="A129" i="128" s="1"/>
  <c r="J129" i="128"/>
  <c r="I129" i="128"/>
  <c r="H129" i="128"/>
  <c r="G129" i="128"/>
  <c r="P128" i="128"/>
  <c r="O128" i="128"/>
  <c r="N128" i="128"/>
  <c r="M128" i="128"/>
  <c r="L128" i="128" s="1"/>
  <c r="K128" i="128"/>
  <c r="A128" i="128" s="1"/>
  <c r="D128" i="128" s="1"/>
  <c r="J128" i="128"/>
  <c r="I128" i="128"/>
  <c r="H128" i="128"/>
  <c r="G128" i="128"/>
  <c r="P127" i="128"/>
  <c r="O127" i="128"/>
  <c r="N127" i="128"/>
  <c r="M127" i="128"/>
  <c r="L127" i="128" s="1"/>
  <c r="K127" i="128"/>
  <c r="J127" i="128"/>
  <c r="I127" i="128"/>
  <c r="H127" i="128"/>
  <c r="G127" i="128"/>
  <c r="A127" i="128"/>
  <c r="P126" i="128"/>
  <c r="O126" i="128"/>
  <c r="N126" i="128"/>
  <c r="M126" i="128"/>
  <c r="L126" i="128"/>
  <c r="K126" i="128"/>
  <c r="A126" i="128" s="1"/>
  <c r="J126" i="128"/>
  <c r="I126" i="128"/>
  <c r="H126" i="128"/>
  <c r="G126" i="128"/>
  <c r="AB125" i="128"/>
  <c r="AC125" i="128" s="1"/>
  <c r="AA125" i="128"/>
  <c r="S125" i="128"/>
  <c r="P125" i="128"/>
  <c r="O125" i="128"/>
  <c r="N125" i="128"/>
  <c r="M125" i="128"/>
  <c r="K125" i="128"/>
  <c r="J125" i="128"/>
  <c r="I125" i="128"/>
  <c r="H125" i="128"/>
  <c r="G125" i="128"/>
  <c r="F125" i="128"/>
  <c r="E125" i="128"/>
  <c r="D125" i="128"/>
  <c r="C125" i="128"/>
  <c r="B125" i="128"/>
  <c r="P124" i="128"/>
  <c r="O124" i="128"/>
  <c r="N124" i="128"/>
  <c r="M124" i="128"/>
  <c r="L124" i="128"/>
  <c r="K124" i="128"/>
  <c r="A124" i="128" s="1"/>
  <c r="B124" i="128" s="1"/>
  <c r="J124" i="128"/>
  <c r="I124" i="128"/>
  <c r="H124" i="128"/>
  <c r="G124" i="128"/>
  <c r="F124" i="128"/>
  <c r="P123" i="128"/>
  <c r="O123" i="128"/>
  <c r="N123" i="128"/>
  <c r="M123" i="128"/>
  <c r="L123" i="128" s="1"/>
  <c r="K123" i="128"/>
  <c r="A123" i="128" s="1"/>
  <c r="J123" i="128"/>
  <c r="I123" i="128"/>
  <c r="H123" i="128"/>
  <c r="G123" i="128"/>
  <c r="P122" i="128"/>
  <c r="O122" i="128"/>
  <c r="N122" i="128"/>
  <c r="M122" i="128"/>
  <c r="L122" i="128"/>
  <c r="K122" i="128"/>
  <c r="A122" i="128" s="1"/>
  <c r="B122" i="128" s="1"/>
  <c r="J122" i="128"/>
  <c r="I122" i="128"/>
  <c r="H122" i="128"/>
  <c r="G122" i="128"/>
  <c r="C122" i="128"/>
  <c r="P121" i="128"/>
  <c r="O121" i="128"/>
  <c r="N121" i="128"/>
  <c r="M121" i="128"/>
  <c r="L121" i="128" s="1"/>
  <c r="K121" i="128"/>
  <c r="A121" i="128" s="1"/>
  <c r="J121" i="128"/>
  <c r="I121" i="128"/>
  <c r="H121" i="128"/>
  <c r="G121" i="128"/>
  <c r="C121" i="128"/>
  <c r="P120" i="128"/>
  <c r="O120" i="128"/>
  <c r="N120" i="128"/>
  <c r="M120" i="128"/>
  <c r="L120" i="128"/>
  <c r="K120" i="128"/>
  <c r="A120" i="128" s="1"/>
  <c r="C120" i="128" s="1"/>
  <c r="J120" i="128"/>
  <c r="I120" i="128"/>
  <c r="H120" i="128"/>
  <c r="G120" i="128"/>
  <c r="F120" i="128"/>
  <c r="E120" i="128"/>
  <c r="D120" i="128"/>
  <c r="P119" i="128"/>
  <c r="O119" i="128"/>
  <c r="N119" i="128"/>
  <c r="M119" i="128"/>
  <c r="L119" i="128" s="1"/>
  <c r="K119" i="128"/>
  <c r="A119" i="128" s="1"/>
  <c r="J119" i="128"/>
  <c r="I119" i="128"/>
  <c r="H119" i="128"/>
  <c r="G119" i="128"/>
  <c r="P118" i="128"/>
  <c r="O118" i="128"/>
  <c r="N118" i="128"/>
  <c r="M118" i="128"/>
  <c r="L118" i="128" s="1"/>
  <c r="K118" i="128"/>
  <c r="A118" i="128" s="1"/>
  <c r="B118" i="128" s="1"/>
  <c r="J118" i="128"/>
  <c r="I118" i="128"/>
  <c r="H118" i="128"/>
  <c r="G118" i="128"/>
  <c r="AB117" i="128"/>
  <c r="AA117" i="128"/>
  <c r="S117" i="128"/>
  <c r="P117" i="128"/>
  <c r="O117" i="128"/>
  <c r="N117" i="128"/>
  <c r="M117" i="128"/>
  <c r="L117" i="128"/>
  <c r="K117" i="128"/>
  <c r="A117" i="128" s="1"/>
  <c r="J117" i="128"/>
  <c r="I117" i="128"/>
  <c r="H117" i="128"/>
  <c r="G117" i="128"/>
  <c r="F117" i="128"/>
  <c r="E117" i="128"/>
  <c r="D117" i="128"/>
  <c r="C117" i="128"/>
  <c r="B117" i="128"/>
  <c r="P116" i="128"/>
  <c r="O116" i="128"/>
  <c r="N116" i="128"/>
  <c r="M116" i="128"/>
  <c r="L116" i="128"/>
  <c r="K116" i="128"/>
  <c r="A116" i="128" s="1"/>
  <c r="J116" i="128"/>
  <c r="I116" i="128"/>
  <c r="H116" i="128"/>
  <c r="G116" i="128"/>
  <c r="P115" i="128"/>
  <c r="O115" i="128"/>
  <c r="N115" i="128"/>
  <c r="M115" i="128"/>
  <c r="L115" i="128" s="1"/>
  <c r="K115" i="128"/>
  <c r="A115" i="128" s="1"/>
  <c r="F115" i="128" s="1"/>
  <c r="J115" i="128"/>
  <c r="I115" i="128"/>
  <c r="H115" i="128"/>
  <c r="G115" i="128"/>
  <c r="E115" i="128"/>
  <c r="D115" i="128"/>
  <c r="C115" i="128"/>
  <c r="P114" i="128"/>
  <c r="O114" i="128"/>
  <c r="N114" i="128"/>
  <c r="M114" i="128"/>
  <c r="L114" i="128" s="1"/>
  <c r="K114" i="128"/>
  <c r="A114" i="128" s="1"/>
  <c r="D114" i="128" s="1"/>
  <c r="J114" i="128"/>
  <c r="I114" i="128"/>
  <c r="H114" i="128"/>
  <c r="G114" i="128"/>
  <c r="P113" i="128"/>
  <c r="O113" i="128"/>
  <c r="N113" i="128"/>
  <c r="M113" i="128"/>
  <c r="L113" i="128" s="1"/>
  <c r="K113" i="128"/>
  <c r="A113" i="128" s="1"/>
  <c r="J113" i="128"/>
  <c r="I113" i="128"/>
  <c r="H113" i="128"/>
  <c r="G113" i="128"/>
  <c r="P112" i="128"/>
  <c r="O112" i="128"/>
  <c r="N112" i="128"/>
  <c r="M112" i="128"/>
  <c r="L112" i="128" s="1"/>
  <c r="K112" i="128"/>
  <c r="A112" i="128" s="1"/>
  <c r="F112" i="128" s="1"/>
  <c r="J112" i="128"/>
  <c r="I112" i="128"/>
  <c r="H112" i="128"/>
  <c r="G112" i="128"/>
  <c r="P111" i="128"/>
  <c r="O111" i="128"/>
  <c r="N111" i="128"/>
  <c r="M111" i="128"/>
  <c r="L111" i="128" s="1"/>
  <c r="K111" i="128"/>
  <c r="A111" i="128" s="1"/>
  <c r="F111" i="128" s="1"/>
  <c r="J111" i="128"/>
  <c r="I111" i="128"/>
  <c r="H111" i="128"/>
  <c r="G111" i="128"/>
  <c r="P110" i="128"/>
  <c r="O110" i="128"/>
  <c r="N110" i="128"/>
  <c r="M110" i="128"/>
  <c r="L110" i="128" s="1"/>
  <c r="K110" i="128"/>
  <c r="A110" i="128" s="1"/>
  <c r="D110" i="128" s="1"/>
  <c r="J110" i="128"/>
  <c r="I110" i="128"/>
  <c r="H110" i="128"/>
  <c r="G110" i="128"/>
  <c r="AB109" i="128"/>
  <c r="AA109" i="128"/>
  <c r="S109" i="128"/>
  <c r="P109" i="128"/>
  <c r="O109" i="128"/>
  <c r="N109" i="128"/>
  <c r="M109" i="128"/>
  <c r="K109" i="128"/>
  <c r="A109" i="128" s="1"/>
  <c r="J109" i="128"/>
  <c r="I109" i="128"/>
  <c r="H109" i="128"/>
  <c r="G109" i="128"/>
  <c r="F109" i="128"/>
  <c r="E109" i="128"/>
  <c r="D109" i="128"/>
  <c r="C109" i="128"/>
  <c r="B109" i="128"/>
  <c r="P108" i="128"/>
  <c r="O108" i="128"/>
  <c r="N108" i="128"/>
  <c r="M108" i="128"/>
  <c r="L108" i="128" s="1"/>
  <c r="K108" i="128"/>
  <c r="J108" i="128"/>
  <c r="I108" i="128"/>
  <c r="H108" i="128"/>
  <c r="G108" i="128"/>
  <c r="A108" i="128"/>
  <c r="P107" i="128"/>
  <c r="O107" i="128"/>
  <c r="N107" i="128"/>
  <c r="M107" i="128"/>
  <c r="L107" i="128" s="1"/>
  <c r="K107" i="128"/>
  <c r="A107" i="128" s="1"/>
  <c r="F107" i="128" s="1"/>
  <c r="J107" i="128"/>
  <c r="I107" i="128"/>
  <c r="H107" i="128"/>
  <c r="G107" i="128"/>
  <c r="P106" i="128"/>
  <c r="O106" i="128"/>
  <c r="N106" i="128"/>
  <c r="M106" i="128"/>
  <c r="L106" i="128" s="1"/>
  <c r="K106" i="128"/>
  <c r="A106" i="128" s="1"/>
  <c r="J106" i="128"/>
  <c r="I106" i="128"/>
  <c r="H106" i="128"/>
  <c r="G106" i="128"/>
  <c r="P105" i="128"/>
  <c r="O105" i="128"/>
  <c r="N105" i="128"/>
  <c r="M105" i="128"/>
  <c r="L105" i="128" s="1"/>
  <c r="K105" i="128"/>
  <c r="J105" i="128"/>
  <c r="I105" i="128"/>
  <c r="H105" i="128"/>
  <c r="G105" i="128"/>
  <c r="A105" i="128"/>
  <c r="E105" i="128" s="1"/>
  <c r="P104" i="128"/>
  <c r="O104" i="128"/>
  <c r="N104" i="128"/>
  <c r="M104" i="128"/>
  <c r="L104" i="128" s="1"/>
  <c r="K104" i="128"/>
  <c r="A104" i="128" s="1"/>
  <c r="J104" i="128"/>
  <c r="I104" i="128"/>
  <c r="H104" i="128"/>
  <c r="G104" i="128"/>
  <c r="F104" i="128"/>
  <c r="B104" i="128"/>
  <c r="P103" i="128"/>
  <c r="O103" i="128"/>
  <c r="N103" i="128"/>
  <c r="M103" i="128"/>
  <c r="L103" i="128" s="1"/>
  <c r="K103" i="128"/>
  <c r="J103" i="128"/>
  <c r="I103" i="128"/>
  <c r="H103" i="128"/>
  <c r="G103" i="128"/>
  <c r="A103" i="128"/>
  <c r="D103" i="128" s="1"/>
  <c r="P102" i="128"/>
  <c r="O102" i="128"/>
  <c r="N102" i="128"/>
  <c r="M102" i="128"/>
  <c r="L102" i="128" s="1"/>
  <c r="K102" i="128"/>
  <c r="A102" i="128" s="1"/>
  <c r="J102" i="128"/>
  <c r="I102" i="128"/>
  <c r="H102" i="128"/>
  <c r="G102" i="128"/>
  <c r="AB101" i="128"/>
  <c r="AA101" i="128"/>
  <c r="S101" i="128"/>
  <c r="P101" i="128"/>
  <c r="O101" i="128"/>
  <c r="N101" i="128"/>
  <c r="M101" i="128"/>
  <c r="AG101" i="128" s="1"/>
  <c r="K101" i="128"/>
  <c r="J101" i="128"/>
  <c r="I101" i="128"/>
  <c r="H101" i="128"/>
  <c r="G101" i="128"/>
  <c r="F101" i="128"/>
  <c r="E101" i="128"/>
  <c r="D101" i="128"/>
  <c r="C101" i="128"/>
  <c r="B101" i="128"/>
  <c r="A101" i="128"/>
  <c r="P100" i="128"/>
  <c r="O100" i="128"/>
  <c r="N100" i="128"/>
  <c r="M100" i="128"/>
  <c r="L100" i="128" s="1"/>
  <c r="K100" i="128"/>
  <c r="J100" i="128"/>
  <c r="I100" i="128"/>
  <c r="H100" i="128"/>
  <c r="G100" i="128"/>
  <c r="A100" i="128"/>
  <c r="P99" i="128"/>
  <c r="O99" i="128"/>
  <c r="N99" i="128"/>
  <c r="M99" i="128"/>
  <c r="L99" i="128" s="1"/>
  <c r="K99" i="128"/>
  <c r="A99" i="128" s="1"/>
  <c r="J99" i="128"/>
  <c r="I99" i="128"/>
  <c r="H99" i="128"/>
  <c r="G99" i="128"/>
  <c r="F99" i="128"/>
  <c r="P98" i="128"/>
  <c r="O98" i="128"/>
  <c r="N98" i="128"/>
  <c r="M98" i="128"/>
  <c r="L98" i="128" s="1"/>
  <c r="K98" i="128"/>
  <c r="A98" i="128" s="1"/>
  <c r="J98" i="128"/>
  <c r="I98" i="128"/>
  <c r="H98" i="128"/>
  <c r="G98" i="128"/>
  <c r="P97" i="128"/>
  <c r="O97" i="128"/>
  <c r="N97" i="128"/>
  <c r="M97" i="128"/>
  <c r="L97" i="128" s="1"/>
  <c r="K97" i="128"/>
  <c r="A97" i="128" s="1"/>
  <c r="J97" i="128"/>
  <c r="I97" i="128"/>
  <c r="H97" i="128"/>
  <c r="G97" i="128"/>
  <c r="P96" i="128"/>
  <c r="O96" i="128"/>
  <c r="N96" i="128"/>
  <c r="M96" i="128"/>
  <c r="L96" i="128" s="1"/>
  <c r="K96" i="128"/>
  <c r="J96" i="128"/>
  <c r="I96" i="128"/>
  <c r="H96" i="128"/>
  <c r="G96" i="128"/>
  <c r="A96" i="128"/>
  <c r="P95" i="128"/>
  <c r="O95" i="128"/>
  <c r="N95" i="128"/>
  <c r="M95" i="128"/>
  <c r="L95" i="128"/>
  <c r="K95" i="128"/>
  <c r="A95" i="128" s="1"/>
  <c r="J95" i="128"/>
  <c r="I95" i="128"/>
  <c r="H95" i="128"/>
  <c r="G95" i="128"/>
  <c r="P94" i="128"/>
  <c r="O94" i="128"/>
  <c r="N94" i="128"/>
  <c r="M94" i="128"/>
  <c r="L94" i="128" s="1"/>
  <c r="K94" i="128"/>
  <c r="A94" i="128" s="1"/>
  <c r="J94" i="128"/>
  <c r="I94" i="128"/>
  <c r="H94" i="128"/>
  <c r="G94" i="128"/>
  <c r="AB93" i="128"/>
  <c r="AC93" i="128" s="1"/>
  <c r="AA93" i="128"/>
  <c r="S93" i="128"/>
  <c r="P93" i="128"/>
  <c r="O93" i="128"/>
  <c r="N93" i="128"/>
  <c r="M93" i="128"/>
  <c r="K93" i="128"/>
  <c r="J93" i="128"/>
  <c r="I93" i="128"/>
  <c r="H93" i="128"/>
  <c r="G93" i="128"/>
  <c r="F93" i="128"/>
  <c r="E93" i="128"/>
  <c r="D93" i="128"/>
  <c r="C93" i="128"/>
  <c r="B93" i="128"/>
  <c r="P92" i="128"/>
  <c r="O92" i="128"/>
  <c r="N92" i="128"/>
  <c r="M92" i="128"/>
  <c r="L92" i="128" s="1"/>
  <c r="K92" i="128"/>
  <c r="A92" i="128" s="1"/>
  <c r="J92" i="128"/>
  <c r="I92" i="128"/>
  <c r="H92" i="128"/>
  <c r="G92" i="128"/>
  <c r="P91" i="128"/>
  <c r="O91" i="128"/>
  <c r="N91" i="128"/>
  <c r="M91" i="128"/>
  <c r="L91" i="128" s="1"/>
  <c r="K91" i="128"/>
  <c r="A91" i="128" s="1"/>
  <c r="J91" i="128"/>
  <c r="I91" i="128"/>
  <c r="H91" i="128"/>
  <c r="G91" i="128"/>
  <c r="P90" i="128"/>
  <c r="O90" i="128"/>
  <c r="N90" i="128"/>
  <c r="M90" i="128"/>
  <c r="L90" i="128" s="1"/>
  <c r="K90" i="128"/>
  <c r="A90" i="128" s="1"/>
  <c r="J90" i="128"/>
  <c r="I90" i="128"/>
  <c r="H90" i="128"/>
  <c r="G90" i="128"/>
  <c r="P89" i="128"/>
  <c r="O89" i="128"/>
  <c r="N89" i="128"/>
  <c r="M89" i="128"/>
  <c r="L89" i="128" s="1"/>
  <c r="K89" i="128"/>
  <c r="J89" i="128"/>
  <c r="I89" i="128"/>
  <c r="H89" i="128"/>
  <c r="G89" i="128"/>
  <c r="A89" i="128"/>
  <c r="P88" i="128"/>
  <c r="O88" i="128"/>
  <c r="N88" i="128"/>
  <c r="M88" i="128"/>
  <c r="L88" i="128"/>
  <c r="K88" i="128"/>
  <c r="A88" i="128" s="1"/>
  <c r="J88" i="128"/>
  <c r="I88" i="128"/>
  <c r="H88" i="128"/>
  <c r="G88" i="128"/>
  <c r="P87" i="128"/>
  <c r="O87" i="128"/>
  <c r="N87" i="128"/>
  <c r="M87" i="128"/>
  <c r="L87" i="128" s="1"/>
  <c r="K87" i="128"/>
  <c r="A87" i="128" s="1"/>
  <c r="B87" i="128" s="1"/>
  <c r="J87" i="128"/>
  <c r="I87" i="128"/>
  <c r="H87" i="128"/>
  <c r="G87" i="128"/>
  <c r="P86" i="128"/>
  <c r="O86" i="128"/>
  <c r="N86" i="128"/>
  <c r="M86" i="128"/>
  <c r="L86" i="128" s="1"/>
  <c r="K86" i="128"/>
  <c r="A86" i="128" s="1"/>
  <c r="J86" i="128"/>
  <c r="I86" i="128"/>
  <c r="H86" i="128"/>
  <c r="G86" i="128"/>
  <c r="AB85" i="128"/>
  <c r="AA85" i="128"/>
  <c r="S85" i="128"/>
  <c r="P85" i="128"/>
  <c r="O85" i="128"/>
  <c r="N85" i="128"/>
  <c r="M85" i="128"/>
  <c r="L85" i="128" s="1"/>
  <c r="K85" i="128"/>
  <c r="A85" i="128" s="1"/>
  <c r="J85" i="128"/>
  <c r="I85" i="128"/>
  <c r="H85" i="128"/>
  <c r="G85" i="128"/>
  <c r="F85" i="128"/>
  <c r="E85" i="128"/>
  <c r="D85" i="128"/>
  <c r="C85" i="128"/>
  <c r="B85" i="128"/>
  <c r="P84" i="128"/>
  <c r="O84" i="128"/>
  <c r="N84" i="128"/>
  <c r="M84" i="128"/>
  <c r="L84" i="128" s="1"/>
  <c r="K84" i="128"/>
  <c r="A84" i="128" s="1"/>
  <c r="J84" i="128"/>
  <c r="I84" i="128"/>
  <c r="H84" i="128"/>
  <c r="G84" i="128"/>
  <c r="P83" i="128"/>
  <c r="O83" i="128"/>
  <c r="N83" i="128"/>
  <c r="M83" i="128"/>
  <c r="L83" i="128" s="1"/>
  <c r="K83" i="128"/>
  <c r="A83" i="128" s="1"/>
  <c r="J83" i="128"/>
  <c r="I83" i="128"/>
  <c r="H83" i="128"/>
  <c r="G83" i="128"/>
  <c r="P82" i="128"/>
  <c r="O82" i="128"/>
  <c r="N82" i="128"/>
  <c r="M82" i="128"/>
  <c r="L82" i="128" s="1"/>
  <c r="K82" i="128"/>
  <c r="A82" i="128" s="1"/>
  <c r="J82" i="128"/>
  <c r="I82" i="128"/>
  <c r="H82" i="128"/>
  <c r="G82" i="128"/>
  <c r="P81" i="128"/>
  <c r="O81" i="128"/>
  <c r="N81" i="128"/>
  <c r="M81" i="128"/>
  <c r="L81" i="128" s="1"/>
  <c r="K81" i="128"/>
  <c r="A81" i="128" s="1"/>
  <c r="F81" i="128" s="1"/>
  <c r="J81" i="128"/>
  <c r="I81" i="128"/>
  <c r="H81" i="128"/>
  <c r="G81" i="128"/>
  <c r="P80" i="128"/>
  <c r="O80" i="128"/>
  <c r="N80" i="128"/>
  <c r="M80" i="128"/>
  <c r="L80" i="128" s="1"/>
  <c r="K80" i="128"/>
  <c r="A80" i="128" s="1"/>
  <c r="J80" i="128"/>
  <c r="I80" i="128"/>
  <c r="H80" i="128"/>
  <c r="G80" i="128"/>
  <c r="P79" i="128"/>
  <c r="O79" i="128"/>
  <c r="N79" i="128"/>
  <c r="M79" i="128"/>
  <c r="L79" i="128" s="1"/>
  <c r="K79" i="128"/>
  <c r="A79" i="128" s="1"/>
  <c r="F79" i="128" s="1"/>
  <c r="J79" i="128"/>
  <c r="I79" i="128"/>
  <c r="H79" i="128"/>
  <c r="G79" i="128"/>
  <c r="P78" i="128"/>
  <c r="O78" i="128"/>
  <c r="N78" i="128"/>
  <c r="M78" i="128"/>
  <c r="L78" i="128" s="1"/>
  <c r="K78" i="128"/>
  <c r="A78" i="128" s="1"/>
  <c r="J78" i="128"/>
  <c r="I78" i="128"/>
  <c r="H78" i="128"/>
  <c r="G78" i="128"/>
  <c r="AB77" i="128"/>
  <c r="AA77" i="128"/>
  <c r="S77" i="128"/>
  <c r="P77" i="128"/>
  <c r="O77" i="128"/>
  <c r="N77" i="128"/>
  <c r="M77" i="128"/>
  <c r="L77" i="128"/>
  <c r="K77" i="128"/>
  <c r="A77" i="128" s="1"/>
  <c r="J77" i="128"/>
  <c r="I77" i="128"/>
  <c r="H77" i="128"/>
  <c r="G77" i="128"/>
  <c r="F77" i="128"/>
  <c r="E77" i="128"/>
  <c r="D77" i="128"/>
  <c r="C77" i="128"/>
  <c r="B77" i="128"/>
  <c r="P76" i="128"/>
  <c r="O76" i="128"/>
  <c r="N76" i="128"/>
  <c r="M76" i="128"/>
  <c r="L76" i="128" s="1"/>
  <c r="K76" i="128"/>
  <c r="A76" i="128" s="1"/>
  <c r="J76" i="128"/>
  <c r="I76" i="128"/>
  <c r="H76" i="128"/>
  <c r="G76" i="128"/>
  <c r="P75" i="128"/>
  <c r="O75" i="128"/>
  <c r="N75" i="128"/>
  <c r="M75" i="128"/>
  <c r="L75" i="128" s="1"/>
  <c r="K75" i="128"/>
  <c r="A75" i="128" s="1"/>
  <c r="B75" i="128" s="1"/>
  <c r="J75" i="128"/>
  <c r="I75" i="128"/>
  <c r="H75" i="128"/>
  <c r="G75" i="128"/>
  <c r="C75" i="128"/>
  <c r="P74" i="128"/>
  <c r="O74" i="128"/>
  <c r="N74" i="128"/>
  <c r="M74" i="128"/>
  <c r="L74" i="128"/>
  <c r="K74" i="128"/>
  <c r="A74" i="128" s="1"/>
  <c r="J74" i="128"/>
  <c r="I74" i="128"/>
  <c r="H74" i="128"/>
  <c r="G74" i="128"/>
  <c r="P73" i="128"/>
  <c r="O73" i="128"/>
  <c r="N73" i="128"/>
  <c r="M73" i="128"/>
  <c r="L73" i="128" s="1"/>
  <c r="K73" i="128"/>
  <c r="A73" i="128" s="1"/>
  <c r="J73" i="128"/>
  <c r="I73" i="128"/>
  <c r="H73" i="128"/>
  <c r="G73" i="128"/>
  <c r="E73" i="128"/>
  <c r="P72" i="128"/>
  <c r="O72" i="128"/>
  <c r="N72" i="128"/>
  <c r="M72" i="128"/>
  <c r="L72" i="128" s="1"/>
  <c r="K72" i="128"/>
  <c r="A72" i="128" s="1"/>
  <c r="J72" i="128"/>
  <c r="I72" i="128"/>
  <c r="H72" i="128"/>
  <c r="G72" i="128"/>
  <c r="P71" i="128"/>
  <c r="O71" i="128"/>
  <c r="N71" i="128"/>
  <c r="M71" i="128"/>
  <c r="L71" i="128" s="1"/>
  <c r="K71" i="128"/>
  <c r="A71" i="128" s="1"/>
  <c r="C71" i="128" s="1"/>
  <c r="J71" i="128"/>
  <c r="I71" i="128"/>
  <c r="H71" i="128"/>
  <c r="G71" i="128"/>
  <c r="P70" i="128"/>
  <c r="O70" i="128"/>
  <c r="N70" i="128"/>
  <c r="M70" i="128"/>
  <c r="L70" i="128"/>
  <c r="K70" i="128"/>
  <c r="A70" i="128" s="1"/>
  <c r="B70" i="128" s="1"/>
  <c r="J70" i="128"/>
  <c r="I70" i="128"/>
  <c r="H70" i="128"/>
  <c r="G70" i="128"/>
  <c r="D70" i="128"/>
  <c r="AB69" i="128"/>
  <c r="AA69" i="128"/>
  <c r="S69" i="128"/>
  <c r="P69" i="128"/>
  <c r="O69" i="128"/>
  <c r="N69" i="128"/>
  <c r="M69" i="128"/>
  <c r="K69" i="128"/>
  <c r="A69" i="128" s="1"/>
  <c r="J69" i="128"/>
  <c r="I69" i="128"/>
  <c r="H69" i="128"/>
  <c r="G69" i="128"/>
  <c r="F69" i="128"/>
  <c r="E69" i="128"/>
  <c r="D69" i="128"/>
  <c r="C69" i="128"/>
  <c r="B69" i="128"/>
  <c r="P68" i="128"/>
  <c r="O68" i="128"/>
  <c r="N68" i="128"/>
  <c r="M68" i="128"/>
  <c r="K68" i="128"/>
  <c r="A68" i="128" s="1"/>
  <c r="J68" i="128"/>
  <c r="I68" i="128"/>
  <c r="H68" i="128"/>
  <c r="G68" i="128"/>
  <c r="P67" i="128"/>
  <c r="O67" i="128"/>
  <c r="N67" i="128"/>
  <c r="M67" i="128"/>
  <c r="K67" i="128"/>
  <c r="A67" i="128" s="1"/>
  <c r="J67" i="128"/>
  <c r="I67" i="128"/>
  <c r="H67" i="128"/>
  <c r="G67" i="128"/>
  <c r="P66" i="128"/>
  <c r="O66" i="128"/>
  <c r="N66" i="128"/>
  <c r="M66" i="128"/>
  <c r="K66" i="128"/>
  <c r="A66" i="128" s="1"/>
  <c r="J66" i="128"/>
  <c r="I66" i="128"/>
  <c r="H66" i="128"/>
  <c r="G66" i="128"/>
  <c r="P65" i="128"/>
  <c r="O65" i="128"/>
  <c r="N65" i="128"/>
  <c r="M65" i="128"/>
  <c r="K65" i="128"/>
  <c r="A65" i="128" s="1"/>
  <c r="C65" i="128" s="1"/>
  <c r="J65" i="128"/>
  <c r="I65" i="128"/>
  <c r="H65" i="128"/>
  <c r="G65" i="128"/>
  <c r="P64" i="128"/>
  <c r="O64" i="128"/>
  <c r="N64" i="128"/>
  <c r="M64" i="128"/>
  <c r="K64" i="128"/>
  <c r="A64" i="128" s="1"/>
  <c r="J64" i="128"/>
  <c r="I64" i="128"/>
  <c r="H64" i="128"/>
  <c r="G64" i="128"/>
  <c r="P63" i="128"/>
  <c r="O63" i="128"/>
  <c r="N63" i="128"/>
  <c r="M63" i="128"/>
  <c r="K63" i="128"/>
  <c r="A63" i="128" s="1"/>
  <c r="J63" i="128"/>
  <c r="I63" i="128"/>
  <c r="H63" i="128"/>
  <c r="G63" i="128"/>
  <c r="P62" i="128"/>
  <c r="O62" i="128"/>
  <c r="N62" i="128"/>
  <c r="M62" i="128"/>
  <c r="K62" i="128"/>
  <c r="A62" i="128" s="1"/>
  <c r="J62" i="128"/>
  <c r="I62" i="128"/>
  <c r="H62" i="128"/>
  <c r="G62" i="128"/>
  <c r="AA61" i="128"/>
  <c r="P61" i="128"/>
  <c r="O61" i="128"/>
  <c r="N61" i="128"/>
  <c r="M61" i="128"/>
  <c r="K61" i="128"/>
  <c r="A61" i="128" s="1"/>
  <c r="J61" i="128"/>
  <c r="I61" i="128"/>
  <c r="H61" i="128"/>
  <c r="G61" i="128"/>
  <c r="F61" i="128"/>
  <c r="E61" i="128"/>
  <c r="D61" i="128"/>
  <c r="C61" i="128"/>
  <c r="B61" i="128"/>
  <c r="P60" i="128"/>
  <c r="O60" i="128"/>
  <c r="N60" i="128"/>
  <c r="M60" i="128"/>
  <c r="K60" i="128"/>
  <c r="A60" i="128" s="1"/>
  <c r="J60" i="128"/>
  <c r="I60" i="128"/>
  <c r="H60" i="128"/>
  <c r="G60" i="128"/>
  <c r="P59" i="128"/>
  <c r="O59" i="128"/>
  <c r="N59" i="128"/>
  <c r="M59" i="128"/>
  <c r="K59" i="128"/>
  <c r="A59" i="128" s="1"/>
  <c r="B59" i="128" s="1"/>
  <c r="J59" i="128"/>
  <c r="I59" i="128"/>
  <c r="H59" i="128"/>
  <c r="G59" i="128"/>
  <c r="P58" i="128"/>
  <c r="O58" i="128"/>
  <c r="N58" i="128"/>
  <c r="M58" i="128"/>
  <c r="K58" i="128"/>
  <c r="A58" i="128" s="1"/>
  <c r="F58" i="128" s="1"/>
  <c r="J58" i="128"/>
  <c r="I58" i="128"/>
  <c r="H58" i="128"/>
  <c r="G58" i="128"/>
  <c r="P57" i="128"/>
  <c r="O57" i="128"/>
  <c r="N57" i="128"/>
  <c r="M57" i="128"/>
  <c r="K57" i="128"/>
  <c r="A57" i="128" s="1"/>
  <c r="J57" i="128"/>
  <c r="I57" i="128"/>
  <c r="H57" i="128"/>
  <c r="G57" i="128"/>
  <c r="P56" i="128"/>
  <c r="O56" i="128"/>
  <c r="N56" i="128"/>
  <c r="M56" i="128"/>
  <c r="K56" i="128"/>
  <c r="A56" i="128" s="1"/>
  <c r="J56" i="128"/>
  <c r="I56" i="128"/>
  <c r="H56" i="128"/>
  <c r="G56" i="128"/>
  <c r="P55" i="128"/>
  <c r="O55" i="128"/>
  <c r="N55" i="128"/>
  <c r="M55" i="128"/>
  <c r="K55" i="128"/>
  <c r="A55" i="128" s="1"/>
  <c r="J55" i="128"/>
  <c r="I55" i="128"/>
  <c r="H55" i="128"/>
  <c r="G55" i="128"/>
  <c r="P54" i="128"/>
  <c r="O54" i="128"/>
  <c r="N54" i="128"/>
  <c r="M54" i="128"/>
  <c r="K54" i="128"/>
  <c r="A54" i="128" s="1"/>
  <c r="J54" i="128"/>
  <c r="I54" i="128"/>
  <c r="H54" i="128"/>
  <c r="G54" i="128"/>
  <c r="AA53" i="128"/>
  <c r="P53" i="128"/>
  <c r="O53" i="128"/>
  <c r="N53" i="128"/>
  <c r="M53" i="128"/>
  <c r="K53" i="128"/>
  <c r="A53" i="128" s="1"/>
  <c r="J53" i="128"/>
  <c r="I53" i="128"/>
  <c r="H53" i="128"/>
  <c r="G53" i="128"/>
  <c r="F53" i="128"/>
  <c r="E53" i="128"/>
  <c r="D53" i="128"/>
  <c r="C53" i="128"/>
  <c r="B53" i="128"/>
  <c r="P52" i="128"/>
  <c r="O52" i="128"/>
  <c r="N52" i="128"/>
  <c r="M52" i="128"/>
  <c r="K52" i="128"/>
  <c r="A52" i="128" s="1"/>
  <c r="C52" i="128" s="1"/>
  <c r="J52" i="128"/>
  <c r="I52" i="128"/>
  <c r="H52" i="128"/>
  <c r="G52" i="128"/>
  <c r="P51" i="128"/>
  <c r="O51" i="128"/>
  <c r="N51" i="128"/>
  <c r="M51" i="128"/>
  <c r="K51" i="128"/>
  <c r="A51" i="128" s="1"/>
  <c r="C51" i="128" s="1"/>
  <c r="J51" i="128"/>
  <c r="I51" i="128"/>
  <c r="H51" i="128"/>
  <c r="G51" i="128"/>
  <c r="P50" i="128"/>
  <c r="O50" i="128"/>
  <c r="N50" i="128"/>
  <c r="M50" i="128"/>
  <c r="K50" i="128"/>
  <c r="A50" i="128" s="1"/>
  <c r="J50" i="128"/>
  <c r="I50" i="128"/>
  <c r="H50" i="128"/>
  <c r="G50" i="128"/>
  <c r="P49" i="128"/>
  <c r="O49" i="128"/>
  <c r="N49" i="128"/>
  <c r="M49" i="128"/>
  <c r="K49" i="128"/>
  <c r="A49" i="128" s="1"/>
  <c r="D49" i="128" s="1"/>
  <c r="J49" i="128"/>
  <c r="I49" i="128"/>
  <c r="H49" i="128"/>
  <c r="G49" i="128"/>
  <c r="P48" i="128"/>
  <c r="O48" i="128"/>
  <c r="N48" i="128"/>
  <c r="M48" i="128"/>
  <c r="K48" i="128"/>
  <c r="A48" i="128" s="1"/>
  <c r="J48" i="128"/>
  <c r="I48" i="128"/>
  <c r="H48" i="128"/>
  <c r="G48" i="128"/>
  <c r="P47" i="128"/>
  <c r="O47" i="128"/>
  <c r="N47" i="128"/>
  <c r="M47" i="128"/>
  <c r="K47" i="128"/>
  <c r="A47" i="128" s="1"/>
  <c r="J47" i="128"/>
  <c r="I47" i="128"/>
  <c r="H47" i="128"/>
  <c r="G47" i="128"/>
  <c r="P46" i="128"/>
  <c r="O46" i="128"/>
  <c r="N46" i="128"/>
  <c r="M46" i="128"/>
  <c r="K46" i="128"/>
  <c r="A46" i="128" s="1"/>
  <c r="J46" i="128"/>
  <c r="I46" i="128"/>
  <c r="H46" i="128"/>
  <c r="G46" i="128"/>
  <c r="AA45" i="128"/>
  <c r="P45" i="128"/>
  <c r="O45" i="128"/>
  <c r="N45" i="128"/>
  <c r="M45" i="128"/>
  <c r="K45" i="128"/>
  <c r="A45" i="128" s="1"/>
  <c r="J45" i="128"/>
  <c r="I45" i="128"/>
  <c r="H45" i="128"/>
  <c r="G45" i="128"/>
  <c r="F45" i="128"/>
  <c r="E45" i="128"/>
  <c r="D45" i="128"/>
  <c r="C45" i="128"/>
  <c r="B45" i="128"/>
  <c r="P44" i="128"/>
  <c r="O44" i="128"/>
  <c r="N44" i="128"/>
  <c r="M44" i="128"/>
  <c r="K44" i="128"/>
  <c r="A44" i="128" s="1"/>
  <c r="J44" i="128"/>
  <c r="I44" i="128"/>
  <c r="H44" i="128"/>
  <c r="G44" i="128"/>
  <c r="P43" i="128"/>
  <c r="O43" i="128"/>
  <c r="N43" i="128"/>
  <c r="M43" i="128"/>
  <c r="K43" i="128"/>
  <c r="A43" i="128" s="1"/>
  <c r="J43" i="128"/>
  <c r="I43" i="128"/>
  <c r="H43" i="128"/>
  <c r="G43" i="128"/>
  <c r="P42" i="128"/>
  <c r="O42" i="128"/>
  <c r="N42" i="128"/>
  <c r="M42" i="128"/>
  <c r="K42" i="128"/>
  <c r="A42" i="128" s="1"/>
  <c r="F42" i="128" s="1"/>
  <c r="J42" i="128"/>
  <c r="I42" i="128"/>
  <c r="H42" i="128"/>
  <c r="G42" i="128"/>
  <c r="P41" i="128"/>
  <c r="O41" i="128"/>
  <c r="N41" i="128"/>
  <c r="M41" i="128"/>
  <c r="K41" i="128"/>
  <c r="A41" i="128" s="1"/>
  <c r="E41" i="128" s="1"/>
  <c r="J41" i="128"/>
  <c r="I41" i="128"/>
  <c r="H41" i="128"/>
  <c r="G41" i="128"/>
  <c r="P40" i="128"/>
  <c r="O40" i="128"/>
  <c r="N40" i="128"/>
  <c r="M40" i="128"/>
  <c r="K40" i="128"/>
  <c r="A40" i="128" s="1"/>
  <c r="J40" i="128"/>
  <c r="I40" i="128"/>
  <c r="H40" i="128"/>
  <c r="G40" i="128"/>
  <c r="P39" i="128"/>
  <c r="O39" i="128"/>
  <c r="N39" i="128"/>
  <c r="M39" i="128"/>
  <c r="K39" i="128"/>
  <c r="A39" i="128" s="1"/>
  <c r="E39" i="128" s="1"/>
  <c r="J39" i="128"/>
  <c r="I39" i="128"/>
  <c r="H39" i="128"/>
  <c r="G39" i="128"/>
  <c r="P38" i="128"/>
  <c r="O38" i="128"/>
  <c r="N38" i="128"/>
  <c r="M38" i="128"/>
  <c r="K38" i="128"/>
  <c r="A38" i="128" s="1"/>
  <c r="J38" i="128"/>
  <c r="I38" i="128"/>
  <c r="H38" i="128"/>
  <c r="G38" i="128"/>
  <c r="AA37" i="128"/>
  <c r="P37" i="128"/>
  <c r="O37" i="128"/>
  <c r="N37" i="128"/>
  <c r="M37" i="128"/>
  <c r="R37" i="128" s="1"/>
  <c r="A37" i="128" s="1"/>
  <c r="K37" i="128"/>
  <c r="J37" i="128"/>
  <c r="I37" i="128"/>
  <c r="H37" i="128"/>
  <c r="G37" i="128"/>
  <c r="F37" i="128"/>
  <c r="E37" i="128"/>
  <c r="D37" i="128"/>
  <c r="C37" i="128"/>
  <c r="B37" i="128"/>
  <c r="P36" i="128"/>
  <c r="O36" i="128"/>
  <c r="N36" i="128"/>
  <c r="M36" i="128"/>
  <c r="K36" i="128"/>
  <c r="A36" i="128" s="1"/>
  <c r="J36" i="128"/>
  <c r="I36" i="128"/>
  <c r="H36" i="128"/>
  <c r="G36" i="128"/>
  <c r="P35" i="128"/>
  <c r="O35" i="128"/>
  <c r="N35" i="128"/>
  <c r="M35" i="128"/>
  <c r="K35" i="128"/>
  <c r="A35" i="128" s="1"/>
  <c r="F35" i="128" s="1"/>
  <c r="J35" i="128"/>
  <c r="I35" i="128"/>
  <c r="H35" i="128"/>
  <c r="G35" i="128"/>
  <c r="P34" i="128"/>
  <c r="O34" i="128"/>
  <c r="N34" i="128"/>
  <c r="M34" i="128"/>
  <c r="K34" i="128"/>
  <c r="A34" i="128" s="1"/>
  <c r="B34" i="128" s="1"/>
  <c r="J34" i="128"/>
  <c r="I34" i="128"/>
  <c r="H34" i="128"/>
  <c r="G34" i="128"/>
  <c r="P33" i="128"/>
  <c r="O33" i="128"/>
  <c r="N33" i="128"/>
  <c r="M33" i="128"/>
  <c r="K33" i="128"/>
  <c r="A33" i="128" s="1"/>
  <c r="J33" i="128"/>
  <c r="I33" i="128"/>
  <c r="H33" i="128"/>
  <c r="G33" i="128"/>
  <c r="P32" i="128"/>
  <c r="O32" i="128"/>
  <c r="N32" i="128"/>
  <c r="M32" i="128"/>
  <c r="K32" i="128"/>
  <c r="A32" i="128" s="1"/>
  <c r="J32" i="128"/>
  <c r="I32" i="128"/>
  <c r="H32" i="128"/>
  <c r="G32" i="128"/>
  <c r="P31" i="128"/>
  <c r="O31" i="128"/>
  <c r="N31" i="128"/>
  <c r="M31" i="128"/>
  <c r="K31" i="128"/>
  <c r="A31" i="128" s="1"/>
  <c r="J31" i="128"/>
  <c r="I31" i="128"/>
  <c r="H31" i="128"/>
  <c r="G31" i="128"/>
  <c r="P30" i="128"/>
  <c r="O30" i="128"/>
  <c r="N30" i="128"/>
  <c r="M30" i="128"/>
  <c r="K30" i="128"/>
  <c r="A30" i="128" s="1"/>
  <c r="J30" i="128"/>
  <c r="I30" i="128"/>
  <c r="H30" i="128"/>
  <c r="G30" i="128"/>
  <c r="AA29" i="128"/>
  <c r="P29" i="128"/>
  <c r="O29" i="128"/>
  <c r="N29" i="128"/>
  <c r="M29" i="128"/>
  <c r="K29" i="128"/>
  <c r="A29" i="128" s="1"/>
  <c r="J29" i="128"/>
  <c r="I29" i="128"/>
  <c r="H29" i="128"/>
  <c r="G29" i="128"/>
  <c r="F29" i="128"/>
  <c r="E29" i="128"/>
  <c r="D29" i="128"/>
  <c r="C29" i="128"/>
  <c r="B29" i="128"/>
  <c r="P28" i="128"/>
  <c r="O28" i="128"/>
  <c r="N28" i="128"/>
  <c r="M28" i="128"/>
  <c r="K28" i="128"/>
  <c r="A28" i="128" s="1"/>
  <c r="J28" i="128"/>
  <c r="I28" i="128"/>
  <c r="H28" i="128"/>
  <c r="G28" i="128"/>
  <c r="P27" i="128"/>
  <c r="O27" i="128"/>
  <c r="N27" i="128"/>
  <c r="M27" i="128"/>
  <c r="K27" i="128"/>
  <c r="A27" i="128" s="1"/>
  <c r="C27" i="128" s="1"/>
  <c r="J27" i="128"/>
  <c r="I27" i="128"/>
  <c r="H27" i="128"/>
  <c r="G27" i="128"/>
  <c r="P26" i="128"/>
  <c r="O26" i="128"/>
  <c r="N26" i="128"/>
  <c r="M26" i="128"/>
  <c r="K26" i="128"/>
  <c r="A26" i="128" s="1"/>
  <c r="J26" i="128"/>
  <c r="I26" i="128"/>
  <c r="H26" i="128"/>
  <c r="G26" i="128"/>
  <c r="P25" i="128"/>
  <c r="O25" i="128"/>
  <c r="N25" i="128"/>
  <c r="M25" i="128"/>
  <c r="K25" i="128"/>
  <c r="A25" i="128" s="1"/>
  <c r="F25" i="128" s="1"/>
  <c r="J25" i="128"/>
  <c r="I25" i="128"/>
  <c r="H25" i="128"/>
  <c r="G25" i="128"/>
  <c r="P24" i="128"/>
  <c r="O24" i="128"/>
  <c r="N24" i="128"/>
  <c r="M24" i="128"/>
  <c r="K24" i="128"/>
  <c r="A24" i="128" s="1"/>
  <c r="J24" i="128"/>
  <c r="I24" i="128"/>
  <c r="H24" i="128"/>
  <c r="G24" i="128"/>
  <c r="P23" i="128"/>
  <c r="O23" i="128"/>
  <c r="N23" i="128"/>
  <c r="M23" i="128"/>
  <c r="K23" i="128"/>
  <c r="A23" i="128" s="1"/>
  <c r="J23" i="128"/>
  <c r="I23" i="128"/>
  <c r="H23" i="128"/>
  <c r="G23" i="128"/>
  <c r="P22" i="128"/>
  <c r="O22" i="128"/>
  <c r="N22" i="128"/>
  <c r="M22" i="128"/>
  <c r="K22" i="128"/>
  <c r="A22" i="128" s="1"/>
  <c r="J22" i="128"/>
  <c r="I22" i="128"/>
  <c r="H22" i="128"/>
  <c r="G22" i="128"/>
  <c r="AA21" i="128"/>
  <c r="P21" i="128"/>
  <c r="O21" i="128"/>
  <c r="N21" i="128"/>
  <c r="M21" i="128"/>
  <c r="K21" i="128"/>
  <c r="A21" i="128" s="1"/>
  <c r="J21" i="128"/>
  <c r="I21" i="128"/>
  <c r="H21" i="128"/>
  <c r="G21" i="128"/>
  <c r="F21" i="128"/>
  <c r="E21" i="128"/>
  <c r="D21" i="128"/>
  <c r="C21" i="128"/>
  <c r="B21" i="128"/>
  <c r="P20" i="128"/>
  <c r="O20" i="128"/>
  <c r="N20" i="128"/>
  <c r="M20" i="128"/>
  <c r="K20" i="128"/>
  <c r="A20" i="128" s="1"/>
  <c r="C20" i="128" s="1"/>
  <c r="J20" i="128"/>
  <c r="I20" i="128"/>
  <c r="H20" i="128"/>
  <c r="G20" i="128"/>
  <c r="P19" i="128"/>
  <c r="O19" i="128"/>
  <c r="N19" i="128"/>
  <c r="M19" i="128"/>
  <c r="K19" i="128"/>
  <c r="A19" i="128" s="1"/>
  <c r="J19" i="128"/>
  <c r="I19" i="128"/>
  <c r="H19" i="128"/>
  <c r="G19" i="128"/>
  <c r="P18" i="128"/>
  <c r="O18" i="128"/>
  <c r="N18" i="128"/>
  <c r="M18" i="128"/>
  <c r="K18" i="128"/>
  <c r="A18" i="128" s="1"/>
  <c r="C18" i="128" s="1"/>
  <c r="J18" i="128"/>
  <c r="I18" i="128"/>
  <c r="H18" i="128"/>
  <c r="G18" i="128"/>
  <c r="P17" i="128"/>
  <c r="O17" i="128"/>
  <c r="N17" i="128"/>
  <c r="M17" i="128"/>
  <c r="K17" i="128"/>
  <c r="A17" i="128" s="1"/>
  <c r="F17" i="128" s="1"/>
  <c r="J17" i="128"/>
  <c r="I17" i="128"/>
  <c r="H17" i="128"/>
  <c r="G17" i="128"/>
  <c r="P16" i="128"/>
  <c r="O16" i="128"/>
  <c r="N16" i="128"/>
  <c r="M16" i="128"/>
  <c r="K16" i="128"/>
  <c r="A16" i="128" s="1"/>
  <c r="C16" i="128" s="1"/>
  <c r="J16" i="128"/>
  <c r="I16" i="128"/>
  <c r="H16" i="128"/>
  <c r="G16" i="128"/>
  <c r="P15" i="128"/>
  <c r="O15" i="128"/>
  <c r="N15" i="128"/>
  <c r="M15" i="128"/>
  <c r="K15" i="128"/>
  <c r="A15" i="128" s="1"/>
  <c r="E15" i="128" s="1"/>
  <c r="J15" i="128"/>
  <c r="I15" i="128"/>
  <c r="H15" i="128"/>
  <c r="G15" i="128"/>
  <c r="P14" i="128"/>
  <c r="O14" i="128"/>
  <c r="N14" i="128"/>
  <c r="M14" i="128"/>
  <c r="K14" i="128"/>
  <c r="A14" i="128" s="1"/>
  <c r="C14" i="128" s="1"/>
  <c r="J14" i="128"/>
  <c r="I14" i="128"/>
  <c r="H14" i="128"/>
  <c r="G14" i="128"/>
  <c r="AA13" i="128"/>
  <c r="P13" i="128"/>
  <c r="O13" i="128"/>
  <c r="N13" i="128"/>
  <c r="M13" i="128"/>
  <c r="K13" i="128"/>
  <c r="A13" i="128" s="1"/>
  <c r="J13" i="128"/>
  <c r="I13" i="128"/>
  <c r="H13" i="128"/>
  <c r="G13" i="128"/>
  <c r="F13" i="128"/>
  <c r="E13" i="128"/>
  <c r="D13" i="128"/>
  <c r="C13" i="128"/>
  <c r="B13" i="128"/>
  <c r="P12" i="128"/>
  <c r="O12" i="128"/>
  <c r="N12" i="128"/>
  <c r="M12" i="128"/>
  <c r="K12" i="128"/>
  <c r="A12" i="128" s="1"/>
  <c r="F12" i="128" s="1"/>
  <c r="J12" i="128"/>
  <c r="I12" i="128"/>
  <c r="H12" i="128"/>
  <c r="G12" i="128"/>
  <c r="P11" i="128"/>
  <c r="O11" i="128"/>
  <c r="N11" i="128"/>
  <c r="M11" i="128"/>
  <c r="K11" i="128"/>
  <c r="A11" i="128" s="1"/>
  <c r="J11" i="128"/>
  <c r="I11" i="128"/>
  <c r="H11" i="128"/>
  <c r="G11" i="128"/>
  <c r="P10" i="128"/>
  <c r="O10" i="128"/>
  <c r="N10" i="128"/>
  <c r="M10" i="128"/>
  <c r="K10" i="128"/>
  <c r="A10" i="128" s="1"/>
  <c r="J10" i="128"/>
  <c r="I10" i="128"/>
  <c r="H10" i="128"/>
  <c r="G10" i="128"/>
  <c r="P9" i="128"/>
  <c r="O9" i="128"/>
  <c r="N9" i="128"/>
  <c r="M9" i="128"/>
  <c r="K9" i="128"/>
  <c r="A9" i="128" s="1"/>
  <c r="D9" i="128" s="1"/>
  <c r="J9" i="128"/>
  <c r="I9" i="128"/>
  <c r="H9" i="128"/>
  <c r="G9" i="128"/>
  <c r="P8" i="128"/>
  <c r="O8" i="128"/>
  <c r="N8" i="128"/>
  <c r="M8" i="128"/>
  <c r="K8" i="128"/>
  <c r="A8" i="128" s="1"/>
  <c r="J8" i="128"/>
  <c r="I8" i="128"/>
  <c r="H8" i="128"/>
  <c r="G8" i="128"/>
  <c r="P7" i="128"/>
  <c r="O7" i="128"/>
  <c r="N7" i="128"/>
  <c r="M7" i="128"/>
  <c r="K7" i="128"/>
  <c r="A7" i="128" s="1"/>
  <c r="J7" i="128"/>
  <c r="I7" i="128"/>
  <c r="H7" i="128"/>
  <c r="G7" i="128"/>
  <c r="P6" i="128"/>
  <c r="O6" i="128"/>
  <c r="N6" i="128"/>
  <c r="M6" i="128"/>
  <c r="K6" i="128"/>
  <c r="A6" i="128" s="1"/>
  <c r="J6" i="128"/>
  <c r="I6" i="128"/>
  <c r="H6" i="128"/>
  <c r="G6" i="128"/>
  <c r="AA5" i="128"/>
  <c r="P5" i="128"/>
  <c r="O5" i="128"/>
  <c r="N5" i="128"/>
  <c r="M5" i="128"/>
  <c r="K5" i="128"/>
  <c r="A5" i="128" s="1"/>
  <c r="J5" i="128"/>
  <c r="I5" i="128"/>
  <c r="H5" i="128"/>
  <c r="G5" i="128"/>
  <c r="F5" i="128"/>
  <c r="E5" i="128"/>
  <c r="D5" i="128"/>
  <c r="C5" i="128"/>
  <c r="B5" i="128"/>
  <c r="Z4" i="128"/>
  <c r="Y4" i="128"/>
  <c r="X4" i="128"/>
  <c r="W4" i="128"/>
  <c r="V4" i="128"/>
  <c r="U4" i="128"/>
  <c r="G4" i="128"/>
  <c r="F4" i="128"/>
  <c r="E4" i="128"/>
  <c r="D4" i="128"/>
  <c r="B1" i="128"/>
  <c r="L324" i="60"/>
  <c r="K324" i="60"/>
  <c r="J324" i="60"/>
  <c r="I324" i="60"/>
  <c r="H324" i="60"/>
  <c r="G324" i="60"/>
  <c r="L323" i="60"/>
  <c r="K323" i="60"/>
  <c r="J323" i="60"/>
  <c r="I323" i="60"/>
  <c r="H323" i="60"/>
  <c r="G323" i="60"/>
  <c r="L322" i="60"/>
  <c r="K322" i="60"/>
  <c r="J322" i="60"/>
  <c r="I322" i="60"/>
  <c r="H322" i="60"/>
  <c r="G322" i="60"/>
  <c r="L321" i="60"/>
  <c r="K321" i="60"/>
  <c r="J321" i="60"/>
  <c r="I321" i="60"/>
  <c r="H321" i="60"/>
  <c r="G321" i="60"/>
  <c r="L320" i="60"/>
  <c r="K320" i="60"/>
  <c r="J320" i="60"/>
  <c r="I320" i="60"/>
  <c r="H320" i="60"/>
  <c r="G320" i="60"/>
  <c r="L319" i="60"/>
  <c r="K319" i="60"/>
  <c r="J319" i="60"/>
  <c r="I319" i="60"/>
  <c r="H319" i="60"/>
  <c r="G319" i="60"/>
  <c r="L318" i="60"/>
  <c r="K318" i="60"/>
  <c r="J318" i="60"/>
  <c r="I318" i="60"/>
  <c r="H318" i="60"/>
  <c r="G318" i="60"/>
  <c r="W317" i="60"/>
  <c r="V317" i="60"/>
  <c r="L317" i="60"/>
  <c r="K317" i="60"/>
  <c r="J317" i="60"/>
  <c r="I317" i="60"/>
  <c r="H317" i="60"/>
  <c r="G317" i="60"/>
  <c r="F317" i="60"/>
  <c r="E317" i="60"/>
  <c r="D317" i="60"/>
  <c r="C317" i="60"/>
  <c r="B317" i="60"/>
  <c r="L316" i="60"/>
  <c r="K316" i="60"/>
  <c r="J316" i="60"/>
  <c r="I316" i="60"/>
  <c r="H316" i="60"/>
  <c r="G316" i="60"/>
  <c r="L315" i="60"/>
  <c r="K315" i="60"/>
  <c r="J315" i="60"/>
  <c r="I315" i="60"/>
  <c r="H315" i="60"/>
  <c r="G315" i="60"/>
  <c r="L314" i="60"/>
  <c r="K314" i="60"/>
  <c r="J314" i="60"/>
  <c r="I314" i="60"/>
  <c r="H314" i="60"/>
  <c r="G314" i="60"/>
  <c r="L313" i="60"/>
  <c r="K313" i="60"/>
  <c r="J313" i="60"/>
  <c r="I313" i="60"/>
  <c r="H313" i="60"/>
  <c r="G313" i="60"/>
  <c r="L312" i="60"/>
  <c r="K312" i="60"/>
  <c r="J312" i="60"/>
  <c r="I312" i="60"/>
  <c r="H312" i="60"/>
  <c r="G312" i="60"/>
  <c r="L311" i="60"/>
  <c r="K311" i="60"/>
  <c r="J311" i="60"/>
  <c r="I311" i="60"/>
  <c r="H311" i="60"/>
  <c r="G311" i="60"/>
  <c r="L310" i="60"/>
  <c r="K310" i="60"/>
  <c r="J310" i="60"/>
  <c r="I310" i="60"/>
  <c r="H310" i="60"/>
  <c r="G310" i="60"/>
  <c r="W309" i="60"/>
  <c r="V309" i="60"/>
  <c r="L309" i="60"/>
  <c r="K309" i="60"/>
  <c r="J309" i="60"/>
  <c r="I309" i="60"/>
  <c r="H309" i="60"/>
  <c r="G309" i="60"/>
  <c r="F309" i="60"/>
  <c r="E309" i="60"/>
  <c r="D309" i="60"/>
  <c r="C309" i="60"/>
  <c r="B309" i="60"/>
  <c r="L308" i="60"/>
  <c r="K308" i="60"/>
  <c r="J308" i="60"/>
  <c r="I308" i="60"/>
  <c r="H308" i="60"/>
  <c r="G308" i="60"/>
  <c r="L307" i="60"/>
  <c r="K307" i="60"/>
  <c r="J307" i="60"/>
  <c r="I307" i="60"/>
  <c r="H307" i="60"/>
  <c r="G307" i="60"/>
  <c r="L306" i="60"/>
  <c r="K306" i="60"/>
  <c r="J306" i="60"/>
  <c r="I306" i="60"/>
  <c r="H306" i="60"/>
  <c r="G306" i="60"/>
  <c r="L305" i="60"/>
  <c r="K305" i="60"/>
  <c r="J305" i="60"/>
  <c r="I305" i="60"/>
  <c r="H305" i="60"/>
  <c r="G305" i="60"/>
  <c r="L304" i="60"/>
  <c r="K304" i="60"/>
  <c r="J304" i="60"/>
  <c r="I304" i="60"/>
  <c r="H304" i="60"/>
  <c r="G304" i="60"/>
  <c r="L303" i="60"/>
  <c r="K303" i="60"/>
  <c r="J303" i="60"/>
  <c r="I303" i="60"/>
  <c r="H303" i="60"/>
  <c r="G303" i="60"/>
  <c r="L302" i="60"/>
  <c r="K302" i="60"/>
  <c r="J302" i="60"/>
  <c r="I302" i="60"/>
  <c r="H302" i="60"/>
  <c r="G302" i="60"/>
  <c r="W301" i="60"/>
  <c r="V301" i="60"/>
  <c r="L301" i="60"/>
  <c r="K301" i="60"/>
  <c r="J301" i="60"/>
  <c r="I301" i="60"/>
  <c r="H301" i="60"/>
  <c r="G301" i="60"/>
  <c r="F301" i="60"/>
  <c r="E301" i="60"/>
  <c r="D301" i="60"/>
  <c r="C301" i="60"/>
  <c r="B301" i="60"/>
  <c r="L300" i="60"/>
  <c r="K300" i="60"/>
  <c r="J300" i="60"/>
  <c r="I300" i="60"/>
  <c r="H300" i="60"/>
  <c r="G300" i="60"/>
  <c r="L299" i="60"/>
  <c r="K299" i="60"/>
  <c r="J299" i="60"/>
  <c r="I299" i="60"/>
  <c r="H299" i="60"/>
  <c r="G299" i="60"/>
  <c r="L298" i="60"/>
  <c r="K298" i="60"/>
  <c r="J298" i="60"/>
  <c r="I298" i="60"/>
  <c r="H298" i="60"/>
  <c r="G298" i="60"/>
  <c r="L297" i="60"/>
  <c r="K297" i="60"/>
  <c r="J297" i="60"/>
  <c r="I297" i="60"/>
  <c r="H297" i="60"/>
  <c r="G297" i="60"/>
  <c r="L296" i="60"/>
  <c r="K296" i="60"/>
  <c r="J296" i="60"/>
  <c r="I296" i="60"/>
  <c r="H296" i="60"/>
  <c r="G296" i="60"/>
  <c r="L295" i="60"/>
  <c r="K295" i="60"/>
  <c r="J295" i="60"/>
  <c r="I295" i="60"/>
  <c r="H295" i="60"/>
  <c r="G295" i="60"/>
  <c r="L294" i="60"/>
  <c r="K294" i="60"/>
  <c r="J294" i="60"/>
  <c r="I294" i="60"/>
  <c r="H294" i="60"/>
  <c r="G294" i="60"/>
  <c r="AA293" i="60"/>
  <c r="W293" i="60"/>
  <c r="V293" i="60"/>
  <c r="L293" i="60"/>
  <c r="K293" i="60"/>
  <c r="J293" i="60"/>
  <c r="I293" i="60"/>
  <c r="H293" i="60"/>
  <c r="G293" i="60"/>
  <c r="F293" i="60"/>
  <c r="E293" i="60"/>
  <c r="D293" i="60"/>
  <c r="C293" i="60"/>
  <c r="B293" i="60"/>
  <c r="L292" i="60"/>
  <c r="K292" i="60"/>
  <c r="J292" i="60"/>
  <c r="I292" i="60"/>
  <c r="H292" i="60"/>
  <c r="G292" i="60"/>
  <c r="L291" i="60"/>
  <c r="K291" i="60"/>
  <c r="J291" i="60"/>
  <c r="I291" i="60"/>
  <c r="H291" i="60"/>
  <c r="G291" i="60"/>
  <c r="L290" i="60"/>
  <c r="K290" i="60"/>
  <c r="J290" i="60"/>
  <c r="I290" i="60"/>
  <c r="H290" i="60"/>
  <c r="G290" i="60"/>
  <c r="L289" i="60"/>
  <c r="K289" i="60"/>
  <c r="J289" i="60"/>
  <c r="I289" i="60"/>
  <c r="H289" i="60"/>
  <c r="G289" i="60"/>
  <c r="L288" i="60"/>
  <c r="K288" i="60"/>
  <c r="J288" i="60"/>
  <c r="I288" i="60"/>
  <c r="H288" i="60"/>
  <c r="G288" i="60"/>
  <c r="L287" i="60"/>
  <c r="K287" i="60"/>
  <c r="J287" i="60"/>
  <c r="I287" i="60"/>
  <c r="H287" i="60"/>
  <c r="G287" i="60"/>
  <c r="L286" i="60"/>
  <c r="K286" i="60"/>
  <c r="J286" i="60"/>
  <c r="I286" i="60"/>
  <c r="H286" i="60"/>
  <c r="G286" i="60"/>
  <c r="W285" i="60"/>
  <c r="V285" i="60"/>
  <c r="L285" i="60"/>
  <c r="K285" i="60"/>
  <c r="J285" i="60"/>
  <c r="I285" i="60"/>
  <c r="H285" i="60"/>
  <c r="G285" i="60"/>
  <c r="F285" i="60"/>
  <c r="E285" i="60"/>
  <c r="D285" i="60"/>
  <c r="C285" i="60"/>
  <c r="B285" i="60"/>
  <c r="L284" i="60"/>
  <c r="K284" i="60"/>
  <c r="J284" i="60"/>
  <c r="I284" i="60"/>
  <c r="H284" i="60"/>
  <c r="G284" i="60"/>
  <c r="L283" i="60"/>
  <c r="K283" i="60"/>
  <c r="J283" i="60"/>
  <c r="I283" i="60"/>
  <c r="H283" i="60"/>
  <c r="G283" i="60"/>
  <c r="L282" i="60"/>
  <c r="K282" i="60"/>
  <c r="J282" i="60"/>
  <c r="I282" i="60"/>
  <c r="H282" i="60"/>
  <c r="G282" i="60"/>
  <c r="L281" i="60"/>
  <c r="K281" i="60"/>
  <c r="J281" i="60"/>
  <c r="I281" i="60"/>
  <c r="H281" i="60"/>
  <c r="G281" i="60"/>
  <c r="L280" i="60"/>
  <c r="K280" i="60"/>
  <c r="J280" i="60"/>
  <c r="I280" i="60"/>
  <c r="H280" i="60"/>
  <c r="G280" i="60"/>
  <c r="L279" i="60"/>
  <c r="K279" i="60"/>
  <c r="J279" i="60"/>
  <c r="I279" i="60"/>
  <c r="H279" i="60"/>
  <c r="G279" i="60"/>
  <c r="L278" i="60"/>
  <c r="K278" i="60"/>
  <c r="J278" i="60"/>
  <c r="I278" i="60"/>
  <c r="H278" i="60"/>
  <c r="G278" i="60"/>
  <c r="W277" i="60"/>
  <c r="V277" i="60"/>
  <c r="L277" i="60"/>
  <c r="K277" i="60"/>
  <c r="J277" i="60"/>
  <c r="I277" i="60"/>
  <c r="H277" i="60"/>
  <c r="G277" i="60"/>
  <c r="F277" i="60"/>
  <c r="E277" i="60"/>
  <c r="D277" i="60"/>
  <c r="C277" i="60"/>
  <c r="B277" i="60"/>
  <c r="L276" i="60"/>
  <c r="K276" i="60"/>
  <c r="J276" i="60"/>
  <c r="I276" i="60"/>
  <c r="H276" i="60"/>
  <c r="G276" i="60"/>
  <c r="L275" i="60"/>
  <c r="K275" i="60"/>
  <c r="J275" i="60"/>
  <c r="I275" i="60"/>
  <c r="H275" i="60"/>
  <c r="G275" i="60"/>
  <c r="L274" i="60"/>
  <c r="K274" i="60"/>
  <c r="J274" i="60"/>
  <c r="I274" i="60"/>
  <c r="H274" i="60"/>
  <c r="G274" i="60"/>
  <c r="L273" i="60"/>
  <c r="K273" i="60"/>
  <c r="J273" i="60"/>
  <c r="I273" i="60"/>
  <c r="H273" i="60"/>
  <c r="G273" i="60"/>
  <c r="L272" i="60"/>
  <c r="K272" i="60"/>
  <c r="J272" i="60"/>
  <c r="I272" i="60"/>
  <c r="H272" i="60"/>
  <c r="G272" i="60"/>
  <c r="L271" i="60"/>
  <c r="K271" i="60"/>
  <c r="J271" i="60"/>
  <c r="I271" i="60"/>
  <c r="H271" i="60"/>
  <c r="G271" i="60"/>
  <c r="L270" i="60"/>
  <c r="K270" i="60"/>
  <c r="J270" i="60"/>
  <c r="I270" i="60"/>
  <c r="H270" i="60"/>
  <c r="G270" i="60"/>
  <c r="W269" i="60"/>
  <c r="V269" i="60"/>
  <c r="L269" i="60"/>
  <c r="K269" i="60"/>
  <c r="J269" i="60"/>
  <c r="I269" i="60"/>
  <c r="H269" i="60"/>
  <c r="F269" i="60"/>
  <c r="E269" i="60"/>
  <c r="D269" i="60"/>
  <c r="C269" i="60"/>
  <c r="B269" i="60"/>
  <c r="L268" i="60"/>
  <c r="K268" i="60"/>
  <c r="J268" i="60"/>
  <c r="I268" i="60"/>
  <c r="H268" i="60"/>
  <c r="G268" i="60"/>
  <c r="L267" i="60"/>
  <c r="K267" i="60"/>
  <c r="J267" i="60"/>
  <c r="I267" i="60"/>
  <c r="H267" i="60"/>
  <c r="G267" i="60"/>
  <c r="L266" i="60"/>
  <c r="K266" i="60"/>
  <c r="J266" i="60"/>
  <c r="I266" i="60"/>
  <c r="H266" i="60"/>
  <c r="G266" i="60"/>
  <c r="L265" i="60"/>
  <c r="K265" i="60"/>
  <c r="J265" i="60"/>
  <c r="I265" i="60"/>
  <c r="H265" i="60"/>
  <c r="G265" i="60"/>
  <c r="L264" i="60"/>
  <c r="K264" i="60"/>
  <c r="J264" i="60"/>
  <c r="I264" i="60"/>
  <c r="H264" i="60"/>
  <c r="G264" i="60"/>
  <c r="L263" i="60"/>
  <c r="K263" i="60"/>
  <c r="J263" i="60"/>
  <c r="I263" i="60"/>
  <c r="H263" i="60"/>
  <c r="G263" i="60"/>
  <c r="L262" i="60"/>
  <c r="K262" i="60"/>
  <c r="J262" i="60"/>
  <c r="I262" i="60"/>
  <c r="H262" i="60"/>
  <c r="G262" i="60"/>
  <c r="W261" i="60"/>
  <c r="V261" i="60"/>
  <c r="L261" i="60"/>
  <c r="K261" i="60"/>
  <c r="J261" i="60"/>
  <c r="I261" i="60"/>
  <c r="H261" i="60"/>
  <c r="F261" i="60"/>
  <c r="E261" i="60"/>
  <c r="D261" i="60"/>
  <c r="C261" i="60"/>
  <c r="B261" i="60"/>
  <c r="L260" i="60"/>
  <c r="K260" i="60"/>
  <c r="J260" i="60"/>
  <c r="I260" i="60"/>
  <c r="H260" i="60"/>
  <c r="G260" i="60"/>
  <c r="L259" i="60"/>
  <c r="K259" i="60"/>
  <c r="J259" i="60"/>
  <c r="I259" i="60"/>
  <c r="H259" i="60"/>
  <c r="G259" i="60"/>
  <c r="L258" i="60"/>
  <c r="K258" i="60"/>
  <c r="J258" i="60"/>
  <c r="I258" i="60"/>
  <c r="H258" i="60"/>
  <c r="G258" i="60"/>
  <c r="L257" i="60"/>
  <c r="K257" i="60"/>
  <c r="J257" i="60"/>
  <c r="I257" i="60"/>
  <c r="H257" i="60"/>
  <c r="G257" i="60"/>
  <c r="L256" i="60"/>
  <c r="K256" i="60"/>
  <c r="J256" i="60"/>
  <c r="I256" i="60"/>
  <c r="H256" i="60"/>
  <c r="G256" i="60"/>
  <c r="L255" i="60"/>
  <c r="K255" i="60"/>
  <c r="J255" i="60"/>
  <c r="I255" i="60"/>
  <c r="H255" i="60"/>
  <c r="G255" i="60"/>
  <c r="L254" i="60"/>
  <c r="K254" i="60"/>
  <c r="J254" i="60"/>
  <c r="I254" i="60"/>
  <c r="H254" i="60"/>
  <c r="G254" i="60"/>
  <c r="W253" i="60"/>
  <c r="V253" i="60"/>
  <c r="L253" i="60"/>
  <c r="K253" i="60"/>
  <c r="J253" i="60"/>
  <c r="I253" i="60"/>
  <c r="H253" i="60"/>
  <c r="F253" i="60"/>
  <c r="E253" i="60"/>
  <c r="D253" i="60"/>
  <c r="C253" i="60"/>
  <c r="B253" i="60"/>
  <c r="L252" i="60"/>
  <c r="K252" i="60"/>
  <c r="J252" i="60"/>
  <c r="I252" i="60"/>
  <c r="H252" i="60"/>
  <c r="G252" i="60"/>
  <c r="L251" i="60"/>
  <c r="K251" i="60"/>
  <c r="J251" i="60"/>
  <c r="I251" i="60"/>
  <c r="H251" i="60"/>
  <c r="G251" i="60"/>
  <c r="L250" i="60"/>
  <c r="K250" i="60"/>
  <c r="J250" i="60"/>
  <c r="I250" i="60"/>
  <c r="H250" i="60"/>
  <c r="G250" i="60"/>
  <c r="L249" i="60"/>
  <c r="K249" i="60"/>
  <c r="J249" i="60"/>
  <c r="I249" i="60"/>
  <c r="H249" i="60"/>
  <c r="G249" i="60"/>
  <c r="L248" i="60"/>
  <c r="K248" i="60"/>
  <c r="J248" i="60"/>
  <c r="I248" i="60"/>
  <c r="H248" i="60"/>
  <c r="G248" i="60"/>
  <c r="L247" i="60"/>
  <c r="K247" i="60"/>
  <c r="J247" i="60"/>
  <c r="I247" i="60"/>
  <c r="H247" i="60"/>
  <c r="G247" i="60"/>
  <c r="L246" i="60"/>
  <c r="K246" i="60"/>
  <c r="J246" i="60"/>
  <c r="I246" i="60"/>
  <c r="H246" i="60"/>
  <c r="G246" i="60"/>
  <c r="W245" i="60"/>
  <c r="V245" i="60"/>
  <c r="L245" i="60"/>
  <c r="K245" i="60"/>
  <c r="J245" i="60"/>
  <c r="I245" i="60"/>
  <c r="H245" i="60"/>
  <c r="F245" i="60"/>
  <c r="E245" i="60"/>
  <c r="D245" i="60"/>
  <c r="C245" i="60"/>
  <c r="B245" i="60"/>
  <c r="L244" i="60"/>
  <c r="K244" i="60"/>
  <c r="J244" i="60"/>
  <c r="I244" i="60"/>
  <c r="H244" i="60"/>
  <c r="G244" i="60"/>
  <c r="L243" i="60"/>
  <c r="K243" i="60"/>
  <c r="J243" i="60"/>
  <c r="I243" i="60"/>
  <c r="H243" i="60"/>
  <c r="G243" i="60"/>
  <c r="L242" i="60"/>
  <c r="K242" i="60"/>
  <c r="J242" i="60"/>
  <c r="I242" i="60"/>
  <c r="H242" i="60"/>
  <c r="G242" i="60"/>
  <c r="L241" i="60"/>
  <c r="K241" i="60"/>
  <c r="J241" i="60"/>
  <c r="I241" i="60"/>
  <c r="H241" i="60"/>
  <c r="G241" i="60"/>
  <c r="L240" i="60"/>
  <c r="K240" i="60"/>
  <c r="J240" i="60"/>
  <c r="I240" i="60"/>
  <c r="H240" i="60"/>
  <c r="G240" i="60"/>
  <c r="L239" i="60"/>
  <c r="K239" i="60"/>
  <c r="J239" i="60"/>
  <c r="I239" i="60"/>
  <c r="H239" i="60"/>
  <c r="G239" i="60"/>
  <c r="L238" i="60"/>
  <c r="K238" i="60"/>
  <c r="J238" i="60"/>
  <c r="I238" i="60"/>
  <c r="H238" i="60"/>
  <c r="G238" i="60"/>
  <c r="W237" i="60"/>
  <c r="V237" i="60"/>
  <c r="L237" i="60"/>
  <c r="K237" i="60"/>
  <c r="J237" i="60"/>
  <c r="I237" i="60"/>
  <c r="H237" i="60"/>
  <c r="F237" i="60"/>
  <c r="E237" i="60"/>
  <c r="D237" i="60"/>
  <c r="C237" i="60"/>
  <c r="B237" i="60"/>
  <c r="L236" i="60"/>
  <c r="K236" i="60"/>
  <c r="J236" i="60"/>
  <c r="I236" i="60"/>
  <c r="H236" i="60"/>
  <c r="G236" i="60"/>
  <c r="L235" i="60"/>
  <c r="K235" i="60"/>
  <c r="J235" i="60"/>
  <c r="I235" i="60"/>
  <c r="H235" i="60"/>
  <c r="G235" i="60"/>
  <c r="L234" i="60"/>
  <c r="K234" i="60"/>
  <c r="J234" i="60"/>
  <c r="I234" i="60"/>
  <c r="H234" i="60"/>
  <c r="G234" i="60"/>
  <c r="L233" i="60"/>
  <c r="K233" i="60"/>
  <c r="J233" i="60"/>
  <c r="I233" i="60"/>
  <c r="H233" i="60"/>
  <c r="G233" i="60"/>
  <c r="L232" i="60"/>
  <c r="K232" i="60"/>
  <c r="J232" i="60"/>
  <c r="I232" i="60"/>
  <c r="H232" i="60"/>
  <c r="G232" i="60"/>
  <c r="L231" i="60"/>
  <c r="K231" i="60"/>
  <c r="J231" i="60"/>
  <c r="I231" i="60"/>
  <c r="H231" i="60"/>
  <c r="G231" i="60"/>
  <c r="L230" i="60"/>
  <c r="K230" i="60"/>
  <c r="J230" i="60"/>
  <c r="I230" i="60"/>
  <c r="H230" i="60"/>
  <c r="G230" i="60"/>
  <c r="W229" i="60"/>
  <c r="V229" i="60"/>
  <c r="L229" i="60"/>
  <c r="K229" i="60"/>
  <c r="J229" i="60"/>
  <c r="I229" i="60"/>
  <c r="H229" i="60"/>
  <c r="G229" i="60"/>
  <c r="F229" i="60"/>
  <c r="E229" i="60"/>
  <c r="D229" i="60"/>
  <c r="C229" i="60"/>
  <c r="B229" i="60"/>
  <c r="L228" i="60"/>
  <c r="K228" i="60"/>
  <c r="J228" i="60"/>
  <c r="I228" i="60"/>
  <c r="H228" i="60"/>
  <c r="G228" i="60"/>
  <c r="L227" i="60"/>
  <c r="K227" i="60"/>
  <c r="J227" i="60"/>
  <c r="I227" i="60"/>
  <c r="H227" i="60"/>
  <c r="G227" i="60"/>
  <c r="L226" i="60"/>
  <c r="K226" i="60"/>
  <c r="J226" i="60"/>
  <c r="I226" i="60"/>
  <c r="H226" i="60"/>
  <c r="G226" i="60"/>
  <c r="L225" i="60"/>
  <c r="K225" i="60"/>
  <c r="J225" i="60"/>
  <c r="I225" i="60"/>
  <c r="H225" i="60"/>
  <c r="G225" i="60"/>
  <c r="L224" i="60"/>
  <c r="K224" i="60"/>
  <c r="J224" i="60"/>
  <c r="I224" i="60"/>
  <c r="H224" i="60"/>
  <c r="G224" i="60"/>
  <c r="L223" i="60"/>
  <c r="K223" i="60"/>
  <c r="J223" i="60"/>
  <c r="I223" i="60"/>
  <c r="H223" i="60"/>
  <c r="G223" i="60"/>
  <c r="L222" i="60"/>
  <c r="K222" i="60"/>
  <c r="J222" i="60"/>
  <c r="I222" i="60"/>
  <c r="H222" i="60"/>
  <c r="G222" i="60"/>
  <c r="W221" i="60"/>
  <c r="V221" i="60"/>
  <c r="L221" i="60"/>
  <c r="K221" i="60"/>
  <c r="J221" i="60"/>
  <c r="I221" i="60"/>
  <c r="H221" i="60"/>
  <c r="F221" i="60"/>
  <c r="E221" i="60"/>
  <c r="D221" i="60"/>
  <c r="C221" i="60"/>
  <c r="B221" i="60"/>
  <c r="L220" i="60"/>
  <c r="K220" i="60"/>
  <c r="J220" i="60"/>
  <c r="I220" i="60"/>
  <c r="H220" i="60"/>
  <c r="G220" i="60"/>
  <c r="L219" i="60"/>
  <c r="K219" i="60"/>
  <c r="J219" i="60"/>
  <c r="I219" i="60"/>
  <c r="H219" i="60"/>
  <c r="G219" i="60"/>
  <c r="L218" i="60"/>
  <c r="K218" i="60"/>
  <c r="J218" i="60"/>
  <c r="I218" i="60"/>
  <c r="H218" i="60"/>
  <c r="G218" i="60"/>
  <c r="L217" i="60"/>
  <c r="K217" i="60"/>
  <c r="J217" i="60"/>
  <c r="I217" i="60"/>
  <c r="H217" i="60"/>
  <c r="G217" i="60"/>
  <c r="L216" i="60"/>
  <c r="K216" i="60"/>
  <c r="J216" i="60"/>
  <c r="I216" i="60"/>
  <c r="H216" i="60"/>
  <c r="G216" i="60"/>
  <c r="L215" i="60"/>
  <c r="K215" i="60"/>
  <c r="J215" i="60"/>
  <c r="I215" i="60"/>
  <c r="H215" i="60"/>
  <c r="G215" i="60"/>
  <c r="L214" i="60"/>
  <c r="K214" i="60"/>
  <c r="J214" i="60"/>
  <c r="I214" i="60"/>
  <c r="H214" i="60"/>
  <c r="G214" i="60"/>
  <c r="W213" i="60"/>
  <c r="V213" i="60"/>
  <c r="L213" i="60"/>
  <c r="K213" i="60"/>
  <c r="J213" i="60"/>
  <c r="I213" i="60"/>
  <c r="H213" i="60"/>
  <c r="F213" i="60"/>
  <c r="E213" i="60"/>
  <c r="D213" i="60"/>
  <c r="C213" i="60"/>
  <c r="B213" i="60"/>
  <c r="L212" i="60"/>
  <c r="K212" i="60"/>
  <c r="J212" i="60"/>
  <c r="I212" i="60"/>
  <c r="H212" i="60"/>
  <c r="G212" i="60"/>
  <c r="L211" i="60"/>
  <c r="K211" i="60"/>
  <c r="J211" i="60"/>
  <c r="I211" i="60"/>
  <c r="H211" i="60"/>
  <c r="G211" i="60"/>
  <c r="L210" i="60"/>
  <c r="K210" i="60"/>
  <c r="J210" i="60"/>
  <c r="I210" i="60"/>
  <c r="H210" i="60"/>
  <c r="G210" i="60"/>
  <c r="L209" i="60"/>
  <c r="K209" i="60"/>
  <c r="J209" i="60"/>
  <c r="I209" i="60"/>
  <c r="H209" i="60"/>
  <c r="G209" i="60"/>
  <c r="L208" i="60"/>
  <c r="K208" i="60"/>
  <c r="J208" i="60"/>
  <c r="I208" i="60"/>
  <c r="H208" i="60"/>
  <c r="G208" i="60"/>
  <c r="L207" i="60"/>
  <c r="K207" i="60"/>
  <c r="J207" i="60"/>
  <c r="I207" i="60"/>
  <c r="H207" i="60"/>
  <c r="G207" i="60"/>
  <c r="L206" i="60"/>
  <c r="K206" i="60"/>
  <c r="J206" i="60"/>
  <c r="I206" i="60"/>
  <c r="H206" i="60"/>
  <c r="G206" i="60"/>
  <c r="W205" i="60"/>
  <c r="V205" i="60"/>
  <c r="L205" i="60"/>
  <c r="K205" i="60"/>
  <c r="J205" i="60"/>
  <c r="I205" i="60"/>
  <c r="H205" i="60"/>
  <c r="F205" i="60"/>
  <c r="E205" i="60"/>
  <c r="D205" i="60"/>
  <c r="C205" i="60"/>
  <c r="B205" i="60"/>
  <c r="L204" i="60"/>
  <c r="K204" i="60"/>
  <c r="J204" i="60"/>
  <c r="I204" i="60"/>
  <c r="H204" i="60"/>
  <c r="G204" i="60"/>
  <c r="L203" i="60"/>
  <c r="K203" i="60"/>
  <c r="J203" i="60"/>
  <c r="I203" i="60"/>
  <c r="H203" i="60"/>
  <c r="G203" i="60"/>
  <c r="L202" i="60"/>
  <c r="K202" i="60"/>
  <c r="J202" i="60"/>
  <c r="I202" i="60"/>
  <c r="H202" i="60"/>
  <c r="G202" i="60"/>
  <c r="L201" i="60"/>
  <c r="K201" i="60"/>
  <c r="J201" i="60"/>
  <c r="I201" i="60"/>
  <c r="H201" i="60"/>
  <c r="G201" i="60"/>
  <c r="L200" i="60"/>
  <c r="K200" i="60"/>
  <c r="J200" i="60"/>
  <c r="I200" i="60"/>
  <c r="H200" i="60"/>
  <c r="G200" i="60"/>
  <c r="L199" i="60"/>
  <c r="K199" i="60"/>
  <c r="J199" i="60"/>
  <c r="I199" i="60"/>
  <c r="H199" i="60"/>
  <c r="G199" i="60"/>
  <c r="L198" i="60"/>
  <c r="K198" i="60"/>
  <c r="J198" i="60"/>
  <c r="I198" i="60"/>
  <c r="H198" i="60"/>
  <c r="G198" i="60"/>
  <c r="W197" i="60"/>
  <c r="V197" i="60"/>
  <c r="L197" i="60"/>
  <c r="K197" i="60"/>
  <c r="J197" i="60"/>
  <c r="I197" i="60"/>
  <c r="H197" i="60"/>
  <c r="F197" i="60"/>
  <c r="E197" i="60"/>
  <c r="D197" i="60"/>
  <c r="C197" i="60"/>
  <c r="B197" i="60"/>
  <c r="L196" i="60"/>
  <c r="K196" i="60"/>
  <c r="J196" i="60"/>
  <c r="I196" i="60"/>
  <c r="H196" i="60"/>
  <c r="G196" i="60"/>
  <c r="L195" i="60"/>
  <c r="K195" i="60"/>
  <c r="J195" i="60"/>
  <c r="I195" i="60"/>
  <c r="H195" i="60"/>
  <c r="G195" i="60"/>
  <c r="L194" i="60"/>
  <c r="K194" i="60"/>
  <c r="J194" i="60"/>
  <c r="I194" i="60"/>
  <c r="H194" i="60"/>
  <c r="G194" i="60"/>
  <c r="L193" i="60"/>
  <c r="K193" i="60"/>
  <c r="J193" i="60"/>
  <c r="I193" i="60"/>
  <c r="H193" i="60"/>
  <c r="G193" i="60"/>
  <c r="L192" i="60"/>
  <c r="K192" i="60"/>
  <c r="J192" i="60"/>
  <c r="I192" i="60"/>
  <c r="H192" i="60"/>
  <c r="G192" i="60"/>
  <c r="L191" i="60"/>
  <c r="K191" i="60"/>
  <c r="J191" i="60"/>
  <c r="I191" i="60"/>
  <c r="H191" i="60"/>
  <c r="G191" i="60"/>
  <c r="L190" i="60"/>
  <c r="K190" i="60"/>
  <c r="J190" i="60"/>
  <c r="I190" i="60"/>
  <c r="H190" i="60"/>
  <c r="G190" i="60"/>
  <c r="V189" i="60"/>
  <c r="L189" i="60"/>
  <c r="K189" i="60"/>
  <c r="J189" i="60"/>
  <c r="I189" i="60"/>
  <c r="H189" i="60"/>
  <c r="G189" i="60"/>
  <c r="F189" i="60"/>
  <c r="E189" i="60"/>
  <c r="D189" i="60"/>
  <c r="C189" i="60"/>
  <c r="B189" i="60"/>
  <c r="L188" i="60"/>
  <c r="K188" i="60"/>
  <c r="J188" i="60"/>
  <c r="I188" i="60"/>
  <c r="H188" i="60"/>
  <c r="G188" i="60"/>
  <c r="L187" i="60"/>
  <c r="K187" i="60"/>
  <c r="J187" i="60"/>
  <c r="I187" i="60"/>
  <c r="H187" i="60"/>
  <c r="G187" i="60"/>
  <c r="L186" i="60"/>
  <c r="K186" i="60"/>
  <c r="J186" i="60"/>
  <c r="I186" i="60"/>
  <c r="H186" i="60"/>
  <c r="G186" i="60"/>
  <c r="L185" i="60"/>
  <c r="K185" i="60"/>
  <c r="J185" i="60"/>
  <c r="I185" i="60"/>
  <c r="H185" i="60"/>
  <c r="G185" i="60"/>
  <c r="L184" i="60"/>
  <c r="K184" i="60"/>
  <c r="J184" i="60"/>
  <c r="I184" i="60"/>
  <c r="H184" i="60"/>
  <c r="G184" i="60"/>
  <c r="L183" i="60"/>
  <c r="K183" i="60"/>
  <c r="J183" i="60"/>
  <c r="I183" i="60"/>
  <c r="H183" i="60"/>
  <c r="G183" i="60"/>
  <c r="L182" i="60"/>
  <c r="K182" i="60"/>
  <c r="J182" i="60"/>
  <c r="I182" i="60"/>
  <c r="H182" i="60"/>
  <c r="G182" i="60"/>
  <c r="V181" i="60"/>
  <c r="L181" i="60"/>
  <c r="K181" i="60"/>
  <c r="J181" i="60"/>
  <c r="I181" i="60"/>
  <c r="H181" i="60"/>
  <c r="F181" i="60"/>
  <c r="E181" i="60"/>
  <c r="D181" i="60"/>
  <c r="C181" i="60"/>
  <c r="B181" i="60"/>
  <c r="L180" i="60"/>
  <c r="K180" i="60"/>
  <c r="J180" i="60"/>
  <c r="I180" i="60"/>
  <c r="H180" i="60"/>
  <c r="G180" i="60"/>
  <c r="L179" i="60"/>
  <c r="K179" i="60"/>
  <c r="J179" i="60"/>
  <c r="I179" i="60"/>
  <c r="H179" i="60"/>
  <c r="G179" i="60"/>
  <c r="L178" i="60"/>
  <c r="K178" i="60"/>
  <c r="J178" i="60"/>
  <c r="I178" i="60"/>
  <c r="H178" i="60"/>
  <c r="G178" i="60"/>
  <c r="L177" i="60"/>
  <c r="K177" i="60"/>
  <c r="J177" i="60"/>
  <c r="I177" i="60"/>
  <c r="H177" i="60"/>
  <c r="G177" i="60"/>
  <c r="L176" i="60"/>
  <c r="K176" i="60"/>
  <c r="J176" i="60"/>
  <c r="I176" i="60"/>
  <c r="H176" i="60"/>
  <c r="G176" i="60"/>
  <c r="L175" i="60"/>
  <c r="K175" i="60"/>
  <c r="J175" i="60"/>
  <c r="I175" i="60"/>
  <c r="H175" i="60"/>
  <c r="G175" i="60"/>
  <c r="L174" i="60"/>
  <c r="K174" i="60"/>
  <c r="J174" i="60"/>
  <c r="I174" i="60"/>
  <c r="H174" i="60"/>
  <c r="G174" i="60"/>
  <c r="V173" i="60"/>
  <c r="L173" i="60"/>
  <c r="K173" i="60"/>
  <c r="J173" i="60"/>
  <c r="I173" i="60"/>
  <c r="H173" i="60"/>
  <c r="F173" i="60"/>
  <c r="E173" i="60"/>
  <c r="D173" i="60"/>
  <c r="C173" i="60"/>
  <c r="B173" i="60"/>
  <c r="L172" i="60"/>
  <c r="K172" i="60"/>
  <c r="J172" i="60"/>
  <c r="I172" i="60"/>
  <c r="H172" i="60"/>
  <c r="G172" i="60"/>
  <c r="L171" i="60"/>
  <c r="K171" i="60"/>
  <c r="J171" i="60"/>
  <c r="I171" i="60"/>
  <c r="H171" i="60"/>
  <c r="G171" i="60"/>
  <c r="L170" i="60"/>
  <c r="K170" i="60"/>
  <c r="J170" i="60"/>
  <c r="I170" i="60"/>
  <c r="H170" i="60"/>
  <c r="G170" i="60"/>
  <c r="L169" i="60"/>
  <c r="K169" i="60"/>
  <c r="J169" i="60"/>
  <c r="I169" i="60"/>
  <c r="H169" i="60"/>
  <c r="G169" i="60"/>
  <c r="L168" i="60"/>
  <c r="K168" i="60"/>
  <c r="J168" i="60"/>
  <c r="I168" i="60"/>
  <c r="H168" i="60"/>
  <c r="G168" i="60"/>
  <c r="L167" i="60"/>
  <c r="K167" i="60"/>
  <c r="J167" i="60"/>
  <c r="I167" i="60"/>
  <c r="H167" i="60"/>
  <c r="G167" i="60"/>
  <c r="L166" i="60"/>
  <c r="K166" i="60"/>
  <c r="J166" i="60"/>
  <c r="I166" i="60"/>
  <c r="H166" i="60"/>
  <c r="G166" i="60"/>
  <c r="V165" i="60"/>
  <c r="L165" i="60"/>
  <c r="K165" i="60"/>
  <c r="J165" i="60"/>
  <c r="I165" i="60"/>
  <c r="H165" i="60"/>
  <c r="G165" i="60"/>
  <c r="F165" i="60"/>
  <c r="E165" i="60"/>
  <c r="D165" i="60"/>
  <c r="C165" i="60"/>
  <c r="B165" i="60"/>
  <c r="L164" i="60"/>
  <c r="K164" i="60"/>
  <c r="J164" i="60"/>
  <c r="I164" i="60"/>
  <c r="H164" i="60"/>
  <c r="G164" i="60"/>
  <c r="L163" i="60"/>
  <c r="K163" i="60"/>
  <c r="J163" i="60"/>
  <c r="I163" i="60"/>
  <c r="H163" i="60"/>
  <c r="G163" i="60"/>
  <c r="L162" i="60"/>
  <c r="K162" i="60"/>
  <c r="J162" i="60"/>
  <c r="I162" i="60"/>
  <c r="H162" i="60"/>
  <c r="G162" i="60"/>
  <c r="L161" i="60"/>
  <c r="K161" i="60"/>
  <c r="J161" i="60"/>
  <c r="I161" i="60"/>
  <c r="H161" i="60"/>
  <c r="G161" i="60"/>
  <c r="L160" i="60"/>
  <c r="K160" i="60"/>
  <c r="J160" i="60"/>
  <c r="I160" i="60"/>
  <c r="H160" i="60"/>
  <c r="G160" i="60"/>
  <c r="L159" i="60"/>
  <c r="K159" i="60"/>
  <c r="J159" i="60"/>
  <c r="I159" i="60"/>
  <c r="H159" i="60"/>
  <c r="G159" i="60"/>
  <c r="L158" i="60"/>
  <c r="K158" i="60"/>
  <c r="J158" i="60"/>
  <c r="I158" i="60"/>
  <c r="H158" i="60"/>
  <c r="G158" i="60"/>
  <c r="V157" i="60"/>
  <c r="L157" i="60"/>
  <c r="K157" i="60"/>
  <c r="J157" i="60"/>
  <c r="I157" i="60"/>
  <c r="H157" i="60"/>
  <c r="F157" i="60"/>
  <c r="E157" i="60"/>
  <c r="D157" i="60"/>
  <c r="C157" i="60"/>
  <c r="B157" i="60"/>
  <c r="L156" i="60"/>
  <c r="K156" i="60"/>
  <c r="J156" i="60"/>
  <c r="I156" i="60"/>
  <c r="H156" i="60"/>
  <c r="G156" i="60"/>
  <c r="L155" i="60"/>
  <c r="K155" i="60"/>
  <c r="J155" i="60"/>
  <c r="I155" i="60"/>
  <c r="H155" i="60"/>
  <c r="G155" i="60"/>
  <c r="L154" i="60"/>
  <c r="K154" i="60"/>
  <c r="J154" i="60"/>
  <c r="I154" i="60"/>
  <c r="H154" i="60"/>
  <c r="G154" i="60"/>
  <c r="L153" i="60"/>
  <c r="K153" i="60"/>
  <c r="J153" i="60"/>
  <c r="I153" i="60"/>
  <c r="H153" i="60"/>
  <c r="G153" i="60"/>
  <c r="L152" i="60"/>
  <c r="K152" i="60"/>
  <c r="J152" i="60"/>
  <c r="I152" i="60"/>
  <c r="H152" i="60"/>
  <c r="G152" i="60"/>
  <c r="L151" i="60"/>
  <c r="K151" i="60"/>
  <c r="J151" i="60"/>
  <c r="I151" i="60"/>
  <c r="H151" i="60"/>
  <c r="G151" i="60"/>
  <c r="L150" i="60"/>
  <c r="K150" i="60"/>
  <c r="J150" i="60"/>
  <c r="I150" i="60"/>
  <c r="H150" i="60"/>
  <c r="G150" i="60"/>
  <c r="W149" i="60"/>
  <c r="V149" i="60"/>
  <c r="L149" i="60"/>
  <c r="K149" i="60"/>
  <c r="J149" i="60"/>
  <c r="I149" i="60"/>
  <c r="H149" i="60"/>
  <c r="F149" i="60"/>
  <c r="E149" i="60"/>
  <c r="D149" i="60"/>
  <c r="C149" i="60"/>
  <c r="B149" i="60"/>
  <c r="L148" i="60"/>
  <c r="K148" i="60"/>
  <c r="J148" i="60"/>
  <c r="I148" i="60"/>
  <c r="H148" i="60"/>
  <c r="G148" i="60"/>
  <c r="L147" i="60"/>
  <c r="K147" i="60"/>
  <c r="J147" i="60"/>
  <c r="I147" i="60"/>
  <c r="H147" i="60"/>
  <c r="G147" i="60"/>
  <c r="L146" i="60"/>
  <c r="K146" i="60"/>
  <c r="J146" i="60"/>
  <c r="I146" i="60"/>
  <c r="H146" i="60"/>
  <c r="G146" i="60"/>
  <c r="L145" i="60"/>
  <c r="K145" i="60"/>
  <c r="J145" i="60"/>
  <c r="I145" i="60"/>
  <c r="H145" i="60"/>
  <c r="G145" i="60"/>
  <c r="L144" i="60"/>
  <c r="K144" i="60"/>
  <c r="J144" i="60"/>
  <c r="I144" i="60"/>
  <c r="H144" i="60"/>
  <c r="G144" i="60"/>
  <c r="L143" i="60"/>
  <c r="K143" i="60"/>
  <c r="J143" i="60"/>
  <c r="I143" i="60"/>
  <c r="H143" i="60"/>
  <c r="G143" i="60"/>
  <c r="L142" i="60"/>
  <c r="K142" i="60"/>
  <c r="J142" i="60"/>
  <c r="I142" i="60"/>
  <c r="H142" i="60"/>
  <c r="W141" i="60"/>
  <c r="V141" i="60"/>
  <c r="L141" i="60"/>
  <c r="K141" i="60"/>
  <c r="J141" i="60"/>
  <c r="I141" i="60"/>
  <c r="H141" i="60"/>
  <c r="F141" i="60"/>
  <c r="E141" i="60"/>
  <c r="D141" i="60"/>
  <c r="C141" i="60"/>
  <c r="B141" i="60"/>
  <c r="L140" i="60"/>
  <c r="K140" i="60"/>
  <c r="J140" i="60"/>
  <c r="I140" i="60"/>
  <c r="H140" i="60"/>
  <c r="G140" i="60"/>
  <c r="L139" i="60"/>
  <c r="K139" i="60"/>
  <c r="J139" i="60"/>
  <c r="I139" i="60"/>
  <c r="H139" i="60"/>
  <c r="G139" i="60"/>
  <c r="L138" i="60"/>
  <c r="K138" i="60"/>
  <c r="J138" i="60"/>
  <c r="I138" i="60"/>
  <c r="H138" i="60"/>
  <c r="G138" i="60"/>
  <c r="L137" i="60"/>
  <c r="K137" i="60"/>
  <c r="J137" i="60"/>
  <c r="I137" i="60"/>
  <c r="H137" i="60"/>
  <c r="G137" i="60"/>
  <c r="L136" i="60"/>
  <c r="K136" i="60"/>
  <c r="J136" i="60"/>
  <c r="I136" i="60"/>
  <c r="H136" i="60"/>
  <c r="G136" i="60"/>
  <c r="L135" i="60"/>
  <c r="K135" i="60"/>
  <c r="J135" i="60"/>
  <c r="I135" i="60"/>
  <c r="H135" i="60"/>
  <c r="G135" i="60"/>
  <c r="L134" i="60"/>
  <c r="K134" i="60"/>
  <c r="J134" i="60"/>
  <c r="I134" i="60"/>
  <c r="H134" i="60"/>
  <c r="G134" i="60"/>
  <c r="W133" i="60"/>
  <c r="V133" i="60"/>
  <c r="L133" i="60"/>
  <c r="K133" i="60"/>
  <c r="J133" i="60"/>
  <c r="I133" i="60"/>
  <c r="H133" i="60"/>
  <c r="F133" i="60"/>
  <c r="E133" i="60"/>
  <c r="D133" i="60"/>
  <c r="C133" i="60"/>
  <c r="B133" i="60"/>
  <c r="L132" i="60"/>
  <c r="K132" i="60"/>
  <c r="J132" i="60"/>
  <c r="I132" i="60"/>
  <c r="H132" i="60"/>
  <c r="G132" i="60"/>
  <c r="L131" i="60"/>
  <c r="K131" i="60"/>
  <c r="J131" i="60"/>
  <c r="I131" i="60"/>
  <c r="H131" i="60"/>
  <c r="G131" i="60"/>
  <c r="L130" i="60"/>
  <c r="K130" i="60"/>
  <c r="J130" i="60"/>
  <c r="I130" i="60"/>
  <c r="H130" i="60"/>
  <c r="G130" i="60"/>
  <c r="L129" i="60"/>
  <c r="K129" i="60"/>
  <c r="J129" i="60"/>
  <c r="I129" i="60"/>
  <c r="H129" i="60"/>
  <c r="G129" i="60"/>
  <c r="L128" i="60"/>
  <c r="K128" i="60"/>
  <c r="J128" i="60"/>
  <c r="I128" i="60"/>
  <c r="H128" i="60"/>
  <c r="G128" i="60"/>
  <c r="L127" i="60"/>
  <c r="K127" i="60"/>
  <c r="J127" i="60"/>
  <c r="I127" i="60"/>
  <c r="H127" i="60"/>
  <c r="G127" i="60"/>
  <c r="L126" i="60"/>
  <c r="K126" i="60"/>
  <c r="J126" i="60"/>
  <c r="H126" i="60"/>
  <c r="G126" i="60"/>
  <c r="V125" i="60"/>
  <c r="L125" i="60"/>
  <c r="K125" i="60"/>
  <c r="J125" i="60"/>
  <c r="I125" i="60"/>
  <c r="H125" i="60"/>
  <c r="F125" i="60"/>
  <c r="E125" i="60"/>
  <c r="D125" i="60"/>
  <c r="C125" i="60"/>
  <c r="B125" i="60"/>
  <c r="L124" i="60"/>
  <c r="K124" i="60"/>
  <c r="J124" i="60"/>
  <c r="I124" i="60"/>
  <c r="H124" i="60"/>
  <c r="G124" i="60"/>
  <c r="L123" i="60"/>
  <c r="K123" i="60"/>
  <c r="J123" i="60"/>
  <c r="I123" i="60"/>
  <c r="H123" i="60"/>
  <c r="G123" i="60"/>
  <c r="L122" i="60"/>
  <c r="K122" i="60"/>
  <c r="J122" i="60"/>
  <c r="I122" i="60"/>
  <c r="H122" i="60"/>
  <c r="G122" i="60"/>
  <c r="L121" i="60"/>
  <c r="K121" i="60"/>
  <c r="J121" i="60"/>
  <c r="I121" i="60"/>
  <c r="H121" i="60"/>
  <c r="G121" i="60"/>
  <c r="L120" i="60"/>
  <c r="K120" i="60"/>
  <c r="J120" i="60"/>
  <c r="I120" i="60"/>
  <c r="H120" i="60"/>
  <c r="G120" i="60"/>
  <c r="L119" i="60"/>
  <c r="K119" i="60"/>
  <c r="J119" i="60"/>
  <c r="I119" i="60"/>
  <c r="H119" i="60"/>
  <c r="G119" i="60"/>
  <c r="L118" i="60"/>
  <c r="K118" i="60"/>
  <c r="J118" i="60"/>
  <c r="I118" i="60"/>
  <c r="H118" i="60"/>
  <c r="G118" i="60"/>
  <c r="V117" i="60"/>
  <c r="L117" i="60"/>
  <c r="K117" i="60"/>
  <c r="J117" i="60"/>
  <c r="I117" i="60"/>
  <c r="H117" i="60"/>
  <c r="F117" i="60"/>
  <c r="E117" i="60"/>
  <c r="D117" i="60"/>
  <c r="C117" i="60"/>
  <c r="B117" i="60"/>
  <c r="L116" i="60"/>
  <c r="K116" i="60"/>
  <c r="J116" i="60"/>
  <c r="I116" i="60"/>
  <c r="H116" i="60"/>
  <c r="G116" i="60"/>
  <c r="L115" i="60"/>
  <c r="K115" i="60"/>
  <c r="J115" i="60"/>
  <c r="I115" i="60"/>
  <c r="H115" i="60"/>
  <c r="G115" i="60"/>
  <c r="L114" i="60"/>
  <c r="K114" i="60"/>
  <c r="J114" i="60"/>
  <c r="I114" i="60"/>
  <c r="H114" i="60"/>
  <c r="G114" i="60"/>
  <c r="L113" i="60"/>
  <c r="K113" i="60"/>
  <c r="J113" i="60"/>
  <c r="I113" i="60"/>
  <c r="H113" i="60"/>
  <c r="G113" i="60"/>
  <c r="L112" i="60"/>
  <c r="K112" i="60"/>
  <c r="J112" i="60"/>
  <c r="I112" i="60"/>
  <c r="H112" i="60"/>
  <c r="G112" i="60"/>
  <c r="L111" i="60"/>
  <c r="K111" i="60"/>
  <c r="J111" i="60"/>
  <c r="I111" i="60"/>
  <c r="H111" i="60"/>
  <c r="G111" i="60"/>
  <c r="L110" i="60"/>
  <c r="K110" i="60"/>
  <c r="J110" i="60"/>
  <c r="I110" i="60"/>
  <c r="H110" i="60"/>
  <c r="G110" i="60"/>
  <c r="V109" i="60"/>
  <c r="L109" i="60"/>
  <c r="K109" i="60"/>
  <c r="J109" i="60"/>
  <c r="I109" i="60"/>
  <c r="H109" i="60"/>
  <c r="F109" i="60"/>
  <c r="E109" i="60"/>
  <c r="D109" i="60"/>
  <c r="C109" i="60"/>
  <c r="B109" i="60"/>
  <c r="L108" i="60"/>
  <c r="K108" i="60"/>
  <c r="J108" i="60"/>
  <c r="I108" i="60"/>
  <c r="H108" i="60"/>
  <c r="G108" i="60"/>
  <c r="L107" i="60"/>
  <c r="K107" i="60"/>
  <c r="J107" i="60"/>
  <c r="I107" i="60"/>
  <c r="H107" i="60"/>
  <c r="G107" i="60"/>
  <c r="L106" i="60"/>
  <c r="K106" i="60"/>
  <c r="J106" i="60"/>
  <c r="I106" i="60"/>
  <c r="H106" i="60"/>
  <c r="G106" i="60"/>
  <c r="L105" i="60"/>
  <c r="K105" i="60"/>
  <c r="J105" i="60"/>
  <c r="I105" i="60"/>
  <c r="H105" i="60"/>
  <c r="G105" i="60"/>
  <c r="L104" i="60"/>
  <c r="K104" i="60"/>
  <c r="J104" i="60"/>
  <c r="I104" i="60"/>
  <c r="H104" i="60"/>
  <c r="G104" i="60"/>
  <c r="L103" i="60"/>
  <c r="K103" i="60"/>
  <c r="J103" i="60"/>
  <c r="I103" i="60"/>
  <c r="H103" i="60"/>
  <c r="G103" i="60"/>
  <c r="L102" i="60"/>
  <c r="K102" i="60"/>
  <c r="J102" i="60"/>
  <c r="I102" i="60"/>
  <c r="H102" i="60"/>
  <c r="G102" i="60"/>
  <c r="V101" i="60"/>
  <c r="L101" i="60"/>
  <c r="K101" i="60"/>
  <c r="J101" i="60"/>
  <c r="I101" i="60"/>
  <c r="H101" i="60"/>
  <c r="F101" i="60"/>
  <c r="E101" i="60"/>
  <c r="D101" i="60"/>
  <c r="C101" i="60"/>
  <c r="B101" i="60"/>
  <c r="L100" i="60"/>
  <c r="K100" i="60"/>
  <c r="J100" i="60"/>
  <c r="I100" i="60"/>
  <c r="H100" i="60"/>
  <c r="G100" i="60"/>
  <c r="L99" i="60"/>
  <c r="K99" i="60"/>
  <c r="J99" i="60"/>
  <c r="I99" i="60"/>
  <c r="H99" i="60"/>
  <c r="G99" i="60"/>
  <c r="L98" i="60"/>
  <c r="K98" i="60"/>
  <c r="J98" i="60"/>
  <c r="I98" i="60"/>
  <c r="H98" i="60"/>
  <c r="G98" i="60"/>
  <c r="L97" i="60"/>
  <c r="K97" i="60"/>
  <c r="J97" i="60"/>
  <c r="I97" i="60"/>
  <c r="H97" i="60"/>
  <c r="G97" i="60"/>
  <c r="L96" i="60"/>
  <c r="K96" i="60"/>
  <c r="J96" i="60"/>
  <c r="I96" i="60"/>
  <c r="H96" i="60"/>
  <c r="G96" i="60"/>
  <c r="L95" i="60"/>
  <c r="K95" i="60"/>
  <c r="J95" i="60"/>
  <c r="I95" i="60"/>
  <c r="H95" i="60"/>
  <c r="G95" i="60"/>
  <c r="L94" i="60"/>
  <c r="K94" i="60"/>
  <c r="J94" i="60"/>
  <c r="I94" i="60"/>
  <c r="H94" i="60"/>
  <c r="G94" i="60"/>
  <c r="V93" i="60"/>
  <c r="L93" i="60"/>
  <c r="K93" i="60"/>
  <c r="J93" i="60"/>
  <c r="I93" i="60"/>
  <c r="H93" i="60"/>
  <c r="G93" i="60"/>
  <c r="F93" i="60"/>
  <c r="E93" i="60"/>
  <c r="D93" i="60"/>
  <c r="C93" i="60"/>
  <c r="B93" i="60"/>
  <c r="L92" i="60"/>
  <c r="K92" i="60"/>
  <c r="J92" i="60"/>
  <c r="I92" i="60"/>
  <c r="H92" i="60"/>
  <c r="G92" i="60"/>
  <c r="L91" i="60"/>
  <c r="K91" i="60"/>
  <c r="J91" i="60"/>
  <c r="I91" i="60"/>
  <c r="H91" i="60"/>
  <c r="G91" i="60"/>
  <c r="L90" i="60"/>
  <c r="K90" i="60"/>
  <c r="J90" i="60"/>
  <c r="I90" i="60"/>
  <c r="H90" i="60"/>
  <c r="G90" i="60"/>
  <c r="L89" i="60"/>
  <c r="K89" i="60"/>
  <c r="J89" i="60"/>
  <c r="I89" i="60"/>
  <c r="H89" i="60"/>
  <c r="G89" i="60"/>
  <c r="L88" i="60"/>
  <c r="K88" i="60"/>
  <c r="J88" i="60"/>
  <c r="I88" i="60"/>
  <c r="H88" i="60"/>
  <c r="G88" i="60"/>
  <c r="L87" i="60"/>
  <c r="K87" i="60"/>
  <c r="J87" i="60"/>
  <c r="I87" i="60"/>
  <c r="H87" i="60"/>
  <c r="G87" i="60"/>
  <c r="L86" i="60"/>
  <c r="K86" i="60"/>
  <c r="J86" i="60"/>
  <c r="I86" i="60"/>
  <c r="H86" i="60"/>
  <c r="G86" i="60"/>
  <c r="V85" i="60"/>
  <c r="L85" i="60"/>
  <c r="K85" i="60"/>
  <c r="J85" i="60"/>
  <c r="I85" i="60"/>
  <c r="H85" i="60"/>
  <c r="G85" i="60"/>
  <c r="F85" i="60"/>
  <c r="E85" i="60"/>
  <c r="D85" i="60"/>
  <c r="C85" i="60"/>
  <c r="B85" i="60"/>
  <c r="L84" i="60"/>
  <c r="K84" i="60"/>
  <c r="J84" i="60"/>
  <c r="I84" i="60"/>
  <c r="H84" i="60"/>
  <c r="G84" i="60"/>
  <c r="L83" i="60"/>
  <c r="K83" i="60"/>
  <c r="J83" i="60"/>
  <c r="I83" i="60"/>
  <c r="H83" i="60"/>
  <c r="G83" i="60"/>
  <c r="L82" i="60"/>
  <c r="K82" i="60"/>
  <c r="J82" i="60"/>
  <c r="I82" i="60"/>
  <c r="H82" i="60"/>
  <c r="G82" i="60"/>
  <c r="L81" i="60"/>
  <c r="K81" i="60"/>
  <c r="J81" i="60"/>
  <c r="I81" i="60"/>
  <c r="H81" i="60"/>
  <c r="G81" i="60"/>
  <c r="L80" i="60"/>
  <c r="K80" i="60"/>
  <c r="J80" i="60"/>
  <c r="I80" i="60"/>
  <c r="H80" i="60"/>
  <c r="G80" i="60"/>
  <c r="L79" i="60"/>
  <c r="K79" i="60"/>
  <c r="J79" i="60"/>
  <c r="I79" i="60"/>
  <c r="H79" i="60"/>
  <c r="G79" i="60"/>
  <c r="L78" i="60"/>
  <c r="K78" i="60"/>
  <c r="J78" i="60"/>
  <c r="I78" i="60"/>
  <c r="H78" i="60"/>
  <c r="G78" i="60"/>
  <c r="V77" i="60"/>
  <c r="L77" i="60"/>
  <c r="K77" i="60"/>
  <c r="J77" i="60"/>
  <c r="I77" i="60"/>
  <c r="H77" i="60"/>
  <c r="F77" i="60"/>
  <c r="E77" i="60"/>
  <c r="D77" i="60"/>
  <c r="C77" i="60"/>
  <c r="B77" i="60"/>
  <c r="K76" i="60"/>
  <c r="J76" i="60"/>
  <c r="I76" i="60"/>
  <c r="H76" i="60"/>
  <c r="G76" i="60"/>
  <c r="K75" i="60"/>
  <c r="J75" i="60"/>
  <c r="I75" i="60"/>
  <c r="H75" i="60"/>
  <c r="G75" i="60"/>
  <c r="K74" i="60"/>
  <c r="J74" i="60"/>
  <c r="I74" i="60"/>
  <c r="H74" i="60"/>
  <c r="G74" i="60"/>
  <c r="K73" i="60"/>
  <c r="J73" i="60"/>
  <c r="I73" i="60"/>
  <c r="H73" i="60"/>
  <c r="G73" i="60"/>
  <c r="K72" i="60"/>
  <c r="J72" i="60"/>
  <c r="I72" i="60"/>
  <c r="H72" i="60"/>
  <c r="G72" i="60"/>
  <c r="K71" i="60"/>
  <c r="J71" i="60"/>
  <c r="I71" i="60"/>
  <c r="H71" i="60"/>
  <c r="G71" i="60"/>
  <c r="K70" i="60"/>
  <c r="J70" i="60"/>
  <c r="I70" i="60"/>
  <c r="H70" i="60"/>
  <c r="V69" i="60"/>
  <c r="K69" i="60"/>
  <c r="J69" i="60"/>
  <c r="I69" i="60"/>
  <c r="H69" i="60"/>
  <c r="F69" i="60"/>
  <c r="E69" i="60"/>
  <c r="D69" i="60"/>
  <c r="C69" i="60"/>
  <c r="B69" i="60"/>
  <c r="R68" i="60"/>
  <c r="K68" i="60"/>
  <c r="J68" i="60"/>
  <c r="I68" i="60"/>
  <c r="H68" i="60"/>
  <c r="G68" i="60"/>
  <c r="R67" i="60"/>
  <c r="O67" i="60"/>
  <c r="N67" i="60"/>
  <c r="K67" i="60"/>
  <c r="J67" i="60"/>
  <c r="I67" i="60"/>
  <c r="H67" i="60"/>
  <c r="G67" i="60"/>
  <c r="R66" i="60"/>
  <c r="P66" i="60"/>
  <c r="O66" i="60"/>
  <c r="N66" i="60"/>
  <c r="K66" i="60"/>
  <c r="J66" i="60"/>
  <c r="I66" i="60"/>
  <c r="H66" i="60"/>
  <c r="G66" i="60"/>
  <c r="R65" i="60"/>
  <c r="P65" i="60"/>
  <c r="O65" i="60"/>
  <c r="N65" i="60"/>
  <c r="K65" i="60"/>
  <c r="J65" i="60"/>
  <c r="I65" i="60"/>
  <c r="H65" i="60"/>
  <c r="G65" i="60"/>
  <c r="R64" i="60"/>
  <c r="P64" i="60"/>
  <c r="O64" i="60"/>
  <c r="N64" i="60"/>
  <c r="K64" i="60"/>
  <c r="J64" i="60"/>
  <c r="I64" i="60"/>
  <c r="H64" i="60"/>
  <c r="G64" i="60"/>
  <c r="R63" i="60"/>
  <c r="P63" i="60"/>
  <c r="O63" i="60"/>
  <c r="N63" i="60"/>
  <c r="K63" i="60"/>
  <c r="J63" i="60"/>
  <c r="I63" i="60"/>
  <c r="H63" i="60"/>
  <c r="G63" i="60"/>
  <c r="R62" i="60"/>
  <c r="P62" i="60"/>
  <c r="O62" i="60"/>
  <c r="N62" i="60"/>
  <c r="K62" i="60"/>
  <c r="J62" i="60"/>
  <c r="I62" i="60"/>
  <c r="H62" i="60"/>
  <c r="G62" i="60"/>
  <c r="V61" i="60"/>
  <c r="R61" i="60"/>
  <c r="P61" i="60"/>
  <c r="O61" i="60"/>
  <c r="N61" i="60"/>
  <c r="K61" i="60"/>
  <c r="J61" i="60"/>
  <c r="I61" i="60"/>
  <c r="H61" i="60"/>
  <c r="F61" i="60"/>
  <c r="E61" i="60"/>
  <c r="D61" i="60"/>
  <c r="C61" i="60"/>
  <c r="B61" i="60"/>
  <c r="R60" i="60"/>
  <c r="P60" i="60"/>
  <c r="O60" i="60"/>
  <c r="N60" i="60"/>
  <c r="K60" i="60"/>
  <c r="J60" i="60"/>
  <c r="I60" i="60"/>
  <c r="H60" i="60"/>
  <c r="G60" i="60"/>
  <c r="R59" i="60"/>
  <c r="P59" i="60"/>
  <c r="O59" i="60"/>
  <c r="N59" i="60"/>
  <c r="K59" i="60"/>
  <c r="J59" i="60"/>
  <c r="I59" i="60"/>
  <c r="H59" i="60"/>
  <c r="G59" i="60"/>
  <c r="R58" i="60"/>
  <c r="P58" i="60"/>
  <c r="O58" i="60"/>
  <c r="N58" i="60"/>
  <c r="K58" i="60"/>
  <c r="J58" i="60"/>
  <c r="I58" i="60"/>
  <c r="H58" i="60"/>
  <c r="G58" i="60"/>
  <c r="R57" i="60"/>
  <c r="P57" i="60"/>
  <c r="O57" i="60"/>
  <c r="N57" i="60"/>
  <c r="K57" i="60"/>
  <c r="J57" i="60"/>
  <c r="I57" i="60"/>
  <c r="H57" i="60"/>
  <c r="G57" i="60"/>
  <c r="R56" i="60"/>
  <c r="P56" i="60"/>
  <c r="O56" i="60"/>
  <c r="N56" i="60"/>
  <c r="K56" i="60"/>
  <c r="J56" i="60"/>
  <c r="I56" i="60"/>
  <c r="H56" i="60"/>
  <c r="G56" i="60"/>
  <c r="R55" i="60"/>
  <c r="P55" i="60"/>
  <c r="O55" i="60"/>
  <c r="N55" i="60"/>
  <c r="K55" i="60"/>
  <c r="J55" i="60"/>
  <c r="I55" i="60"/>
  <c r="H55" i="60"/>
  <c r="G55" i="60"/>
  <c r="R54" i="60"/>
  <c r="P54" i="60"/>
  <c r="O54" i="60"/>
  <c r="N54" i="60"/>
  <c r="K54" i="60"/>
  <c r="J54" i="60"/>
  <c r="I54" i="60"/>
  <c r="H54" i="60"/>
  <c r="G54" i="60"/>
  <c r="V53" i="60"/>
  <c r="R53" i="60"/>
  <c r="P53" i="60"/>
  <c r="O53" i="60"/>
  <c r="N53" i="60"/>
  <c r="K53" i="60"/>
  <c r="J53" i="60"/>
  <c r="I53" i="60"/>
  <c r="H53" i="60"/>
  <c r="F53" i="60"/>
  <c r="E53" i="60"/>
  <c r="D53" i="60"/>
  <c r="C53" i="60"/>
  <c r="B53" i="60"/>
  <c r="R52" i="60"/>
  <c r="P52" i="60"/>
  <c r="O52" i="60"/>
  <c r="N52" i="60"/>
  <c r="K52" i="60"/>
  <c r="J52" i="60"/>
  <c r="I52" i="60"/>
  <c r="H52" i="60"/>
  <c r="G52" i="60"/>
  <c r="R51" i="60"/>
  <c r="P51" i="60"/>
  <c r="O51" i="60"/>
  <c r="N51" i="60"/>
  <c r="K51" i="60"/>
  <c r="J51" i="60"/>
  <c r="I51" i="60"/>
  <c r="H51" i="60"/>
  <c r="G51" i="60"/>
  <c r="R50" i="60"/>
  <c r="P50" i="60"/>
  <c r="O50" i="60"/>
  <c r="N50" i="60"/>
  <c r="K50" i="60"/>
  <c r="J50" i="60"/>
  <c r="I50" i="60"/>
  <c r="H50" i="60"/>
  <c r="G50" i="60"/>
  <c r="R49" i="60"/>
  <c r="P49" i="60"/>
  <c r="O49" i="60"/>
  <c r="N49" i="60"/>
  <c r="K49" i="60"/>
  <c r="J49" i="60"/>
  <c r="I49" i="60"/>
  <c r="H49" i="60"/>
  <c r="G49" i="60"/>
  <c r="R48" i="60"/>
  <c r="P48" i="60"/>
  <c r="O48" i="60"/>
  <c r="N48" i="60"/>
  <c r="K48" i="60"/>
  <c r="J48" i="60"/>
  <c r="I48" i="60"/>
  <c r="H48" i="60"/>
  <c r="G48" i="60"/>
  <c r="R47" i="60"/>
  <c r="P47" i="60"/>
  <c r="O47" i="60"/>
  <c r="N47" i="60"/>
  <c r="K47" i="60"/>
  <c r="J47" i="60"/>
  <c r="I47" i="60"/>
  <c r="H47" i="60"/>
  <c r="G47" i="60"/>
  <c r="R46" i="60"/>
  <c r="P46" i="60"/>
  <c r="O46" i="60"/>
  <c r="N46" i="60"/>
  <c r="K46" i="60"/>
  <c r="J46" i="60"/>
  <c r="I46" i="60"/>
  <c r="H46" i="60"/>
  <c r="G46" i="60"/>
  <c r="V45" i="60"/>
  <c r="R45" i="60"/>
  <c r="P45" i="60"/>
  <c r="O45" i="60"/>
  <c r="N45" i="60"/>
  <c r="K45" i="60"/>
  <c r="J45" i="60"/>
  <c r="I45" i="60"/>
  <c r="H45" i="60"/>
  <c r="F45" i="60"/>
  <c r="E45" i="60"/>
  <c r="D45" i="60"/>
  <c r="C45" i="60"/>
  <c r="B45" i="60"/>
  <c r="R44" i="60"/>
  <c r="P44" i="60"/>
  <c r="O44" i="60"/>
  <c r="N44" i="60"/>
  <c r="K44" i="60"/>
  <c r="J44" i="60"/>
  <c r="I44" i="60"/>
  <c r="H44" i="60"/>
  <c r="G44" i="60"/>
  <c r="R43" i="60"/>
  <c r="P43" i="60"/>
  <c r="O43" i="60"/>
  <c r="N43" i="60"/>
  <c r="K43" i="60"/>
  <c r="J43" i="60"/>
  <c r="I43" i="60"/>
  <c r="H43" i="60"/>
  <c r="G43" i="60"/>
  <c r="R42" i="60"/>
  <c r="P42" i="60"/>
  <c r="O42" i="60"/>
  <c r="N42" i="60"/>
  <c r="K42" i="60"/>
  <c r="J42" i="60"/>
  <c r="I42" i="60"/>
  <c r="H42" i="60"/>
  <c r="G42" i="60"/>
  <c r="R41" i="60"/>
  <c r="P41" i="60"/>
  <c r="O41" i="60"/>
  <c r="N41" i="60"/>
  <c r="K41" i="60"/>
  <c r="J41" i="60"/>
  <c r="I41" i="60"/>
  <c r="H41" i="60"/>
  <c r="G41" i="60"/>
  <c r="R40" i="60"/>
  <c r="P40" i="60"/>
  <c r="O40" i="60"/>
  <c r="N40" i="60"/>
  <c r="K40" i="60"/>
  <c r="J40" i="60"/>
  <c r="I40" i="60"/>
  <c r="H40" i="60"/>
  <c r="G40" i="60"/>
  <c r="R39" i="60"/>
  <c r="P39" i="60"/>
  <c r="O39" i="60"/>
  <c r="N39" i="60"/>
  <c r="K39" i="60"/>
  <c r="J39" i="60"/>
  <c r="I39" i="60"/>
  <c r="H39" i="60"/>
  <c r="G39" i="60"/>
  <c r="R38" i="60"/>
  <c r="P38" i="60"/>
  <c r="O38" i="60"/>
  <c r="N38" i="60"/>
  <c r="K38" i="60"/>
  <c r="J38" i="60"/>
  <c r="I38" i="60"/>
  <c r="H38" i="60"/>
  <c r="G38" i="60"/>
  <c r="V37" i="60"/>
  <c r="R37" i="60"/>
  <c r="P37" i="60"/>
  <c r="O37" i="60"/>
  <c r="N37" i="60"/>
  <c r="K37" i="60"/>
  <c r="J37" i="60"/>
  <c r="I37" i="60"/>
  <c r="H37" i="60"/>
  <c r="F37" i="60"/>
  <c r="E37" i="60"/>
  <c r="D37" i="60"/>
  <c r="C37" i="60"/>
  <c r="B37" i="60"/>
  <c r="R36" i="60"/>
  <c r="P36" i="60"/>
  <c r="O36" i="60"/>
  <c r="N36" i="60"/>
  <c r="K36" i="60"/>
  <c r="J36" i="60"/>
  <c r="I36" i="60"/>
  <c r="H36" i="60"/>
  <c r="G36" i="60"/>
  <c r="R35" i="60"/>
  <c r="P35" i="60"/>
  <c r="O35" i="60"/>
  <c r="N35" i="60"/>
  <c r="K35" i="60"/>
  <c r="J35" i="60"/>
  <c r="I35" i="60"/>
  <c r="H35" i="60"/>
  <c r="G35" i="60"/>
  <c r="R34" i="60"/>
  <c r="P34" i="60"/>
  <c r="O34" i="60"/>
  <c r="N34" i="60"/>
  <c r="K34" i="60"/>
  <c r="J34" i="60"/>
  <c r="I34" i="60"/>
  <c r="H34" i="60"/>
  <c r="G34" i="60"/>
  <c r="R33" i="60"/>
  <c r="P33" i="60"/>
  <c r="O33" i="60"/>
  <c r="N33" i="60"/>
  <c r="K33" i="60"/>
  <c r="J33" i="60"/>
  <c r="I33" i="60"/>
  <c r="H33" i="60"/>
  <c r="R32" i="60"/>
  <c r="P32" i="60"/>
  <c r="O32" i="60"/>
  <c r="N32" i="60"/>
  <c r="K32" i="60"/>
  <c r="J32" i="60"/>
  <c r="I32" i="60"/>
  <c r="H32" i="60"/>
  <c r="G32" i="60"/>
  <c r="R31" i="60"/>
  <c r="P31" i="60"/>
  <c r="O31" i="60"/>
  <c r="N31" i="60"/>
  <c r="K31" i="60"/>
  <c r="J31" i="60"/>
  <c r="I31" i="60"/>
  <c r="H31" i="60"/>
  <c r="R30" i="60"/>
  <c r="P30" i="60"/>
  <c r="O30" i="60"/>
  <c r="N30" i="60"/>
  <c r="K30" i="60"/>
  <c r="J30" i="60"/>
  <c r="I30" i="60"/>
  <c r="H30" i="60"/>
  <c r="G30" i="60"/>
  <c r="V29" i="60"/>
  <c r="R29" i="60"/>
  <c r="P29" i="60"/>
  <c r="O29" i="60"/>
  <c r="N29" i="60"/>
  <c r="K29" i="60"/>
  <c r="J29" i="60"/>
  <c r="I29" i="60"/>
  <c r="H29" i="60"/>
  <c r="F29" i="60"/>
  <c r="E29" i="60"/>
  <c r="D29" i="60"/>
  <c r="C29" i="60"/>
  <c r="B29" i="60"/>
  <c r="R28" i="60"/>
  <c r="P28" i="60"/>
  <c r="O28" i="60"/>
  <c r="N28" i="60"/>
  <c r="K28" i="60"/>
  <c r="J28" i="60"/>
  <c r="I28" i="60"/>
  <c r="H28" i="60"/>
  <c r="G28" i="60"/>
  <c r="R27" i="60"/>
  <c r="P27" i="60"/>
  <c r="O27" i="60"/>
  <c r="N27" i="60"/>
  <c r="K27" i="60"/>
  <c r="J27" i="60"/>
  <c r="I27" i="60"/>
  <c r="H27" i="60"/>
  <c r="G27" i="60"/>
  <c r="R26" i="60"/>
  <c r="P26" i="60"/>
  <c r="O26" i="60"/>
  <c r="N26" i="60"/>
  <c r="K26" i="60"/>
  <c r="J26" i="60"/>
  <c r="I26" i="60"/>
  <c r="H26" i="60"/>
  <c r="G26" i="60"/>
  <c r="R25" i="60"/>
  <c r="P25" i="60"/>
  <c r="O25" i="60"/>
  <c r="N25" i="60"/>
  <c r="K25" i="60"/>
  <c r="J25" i="60"/>
  <c r="I25" i="60"/>
  <c r="H25" i="60"/>
  <c r="G25" i="60"/>
  <c r="R24" i="60"/>
  <c r="P24" i="60"/>
  <c r="O24" i="60"/>
  <c r="N24" i="60"/>
  <c r="K24" i="60"/>
  <c r="J24" i="60"/>
  <c r="I24" i="60"/>
  <c r="H24" i="60"/>
  <c r="G24" i="60"/>
  <c r="R23" i="60"/>
  <c r="P23" i="60"/>
  <c r="O23" i="60"/>
  <c r="N23" i="60"/>
  <c r="K23" i="60"/>
  <c r="J23" i="60"/>
  <c r="I23" i="60"/>
  <c r="H23" i="60"/>
  <c r="G23" i="60"/>
  <c r="R22" i="60"/>
  <c r="P22" i="60"/>
  <c r="O22" i="60"/>
  <c r="N22" i="60"/>
  <c r="K22" i="60"/>
  <c r="J22" i="60"/>
  <c r="I22" i="60"/>
  <c r="H22" i="60"/>
  <c r="V21" i="60"/>
  <c r="R21" i="60"/>
  <c r="P21" i="60"/>
  <c r="O21" i="60"/>
  <c r="N21" i="60"/>
  <c r="K21" i="60"/>
  <c r="J21" i="60"/>
  <c r="I21" i="60"/>
  <c r="H21" i="60"/>
  <c r="F21" i="60"/>
  <c r="E21" i="60"/>
  <c r="D21" i="60"/>
  <c r="C21" i="60"/>
  <c r="B21" i="60"/>
  <c r="R20" i="60"/>
  <c r="P20" i="60"/>
  <c r="O20" i="60"/>
  <c r="N20" i="60"/>
  <c r="K20" i="60"/>
  <c r="J20" i="60"/>
  <c r="I20" i="60"/>
  <c r="H20" i="60"/>
  <c r="G20" i="60"/>
  <c r="R19" i="60"/>
  <c r="P19" i="60"/>
  <c r="O19" i="60"/>
  <c r="N19" i="60"/>
  <c r="K19" i="60"/>
  <c r="J19" i="60"/>
  <c r="I19" i="60"/>
  <c r="H19" i="60"/>
  <c r="G19" i="60"/>
  <c r="R18" i="60"/>
  <c r="P18" i="60"/>
  <c r="O18" i="60"/>
  <c r="N18" i="60"/>
  <c r="K18" i="60"/>
  <c r="J18" i="60"/>
  <c r="I18" i="60"/>
  <c r="H18" i="60"/>
  <c r="G18" i="60"/>
  <c r="R17" i="60"/>
  <c r="P17" i="60"/>
  <c r="O17" i="60"/>
  <c r="N17" i="60"/>
  <c r="K17" i="60"/>
  <c r="J17" i="60"/>
  <c r="I17" i="60"/>
  <c r="H17" i="60"/>
  <c r="G17" i="60"/>
  <c r="R16" i="60"/>
  <c r="P16" i="60"/>
  <c r="O16" i="60"/>
  <c r="N16" i="60"/>
  <c r="K16" i="60"/>
  <c r="J16" i="60"/>
  <c r="I16" i="60"/>
  <c r="H16" i="60"/>
  <c r="G16" i="60"/>
  <c r="R15" i="60"/>
  <c r="P15" i="60"/>
  <c r="O15" i="60"/>
  <c r="N15" i="60"/>
  <c r="K15" i="60"/>
  <c r="J15" i="60"/>
  <c r="I15" i="60"/>
  <c r="H15" i="60"/>
  <c r="G15" i="60"/>
  <c r="R14" i="60"/>
  <c r="P14" i="60"/>
  <c r="O14" i="60"/>
  <c r="N14" i="60"/>
  <c r="K14" i="60"/>
  <c r="J14" i="60"/>
  <c r="I14" i="60"/>
  <c r="H14" i="60"/>
  <c r="G14" i="60"/>
  <c r="V13" i="60"/>
  <c r="R13" i="60"/>
  <c r="P13" i="60"/>
  <c r="O13" i="60"/>
  <c r="N13" i="60"/>
  <c r="M13" i="60"/>
  <c r="K13" i="60"/>
  <c r="J13" i="60"/>
  <c r="I13" i="60"/>
  <c r="H13" i="60"/>
  <c r="F13" i="60"/>
  <c r="E13" i="60"/>
  <c r="D13" i="60"/>
  <c r="C13" i="60"/>
  <c r="B13" i="60"/>
  <c r="R12" i="60"/>
  <c r="P12" i="60"/>
  <c r="O12" i="60"/>
  <c r="N12" i="60"/>
  <c r="M12" i="60"/>
  <c r="K12" i="60"/>
  <c r="J12" i="60"/>
  <c r="I12" i="60"/>
  <c r="H12" i="60"/>
  <c r="G12" i="60"/>
  <c r="R11" i="60"/>
  <c r="P11" i="60"/>
  <c r="O11" i="60"/>
  <c r="N11" i="60"/>
  <c r="M11" i="60"/>
  <c r="K11" i="60"/>
  <c r="J11" i="60"/>
  <c r="I11" i="60"/>
  <c r="H11" i="60"/>
  <c r="G11" i="60"/>
  <c r="R10" i="60"/>
  <c r="P10" i="60"/>
  <c r="O10" i="60"/>
  <c r="N10" i="60"/>
  <c r="M10" i="60"/>
  <c r="K10" i="60"/>
  <c r="J10" i="60"/>
  <c r="I10" i="60"/>
  <c r="H10" i="60"/>
  <c r="G10" i="60"/>
  <c r="R9" i="60"/>
  <c r="P9" i="60"/>
  <c r="O9" i="60"/>
  <c r="N9" i="60"/>
  <c r="M9" i="60"/>
  <c r="K9" i="60"/>
  <c r="J9" i="60"/>
  <c r="I9" i="60"/>
  <c r="H9" i="60"/>
  <c r="G9" i="60"/>
  <c r="R8" i="60"/>
  <c r="P8" i="60"/>
  <c r="O8" i="60"/>
  <c r="N8" i="60"/>
  <c r="M8" i="60"/>
  <c r="K8" i="60"/>
  <c r="J8" i="60"/>
  <c r="I8" i="60"/>
  <c r="H8" i="60"/>
  <c r="G8" i="60"/>
  <c r="R7" i="60"/>
  <c r="P7" i="60"/>
  <c r="O7" i="60"/>
  <c r="N7" i="60"/>
  <c r="M7" i="60"/>
  <c r="K7" i="60"/>
  <c r="J7" i="60"/>
  <c r="I7" i="60"/>
  <c r="H7" i="60"/>
  <c r="G7" i="60"/>
  <c r="R6" i="60"/>
  <c r="P6" i="60"/>
  <c r="O6" i="60"/>
  <c r="N6" i="60"/>
  <c r="M6" i="60"/>
  <c r="K6" i="60"/>
  <c r="J6" i="60"/>
  <c r="I6" i="60"/>
  <c r="H6" i="60"/>
  <c r="G6" i="60"/>
  <c r="V5" i="60"/>
  <c r="R5" i="60"/>
  <c r="P5" i="60"/>
  <c r="O5" i="60"/>
  <c r="N5" i="60"/>
  <c r="M5" i="60"/>
  <c r="K5" i="60"/>
  <c r="J5" i="60"/>
  <c r="I5" i="60"/>
  <c r="H5" i="60"/>
  <c r="F5" i="60"/>
  <c r="E5" i="60"/>
  <c r="D5" i="60"/>
  <c r="C5" i="60"/>
  <c r="B5" i="60"/>
  <c r="Q4" i="60"/>
  <c r="B1" i="60"/>
  <c r="A90" i="119"/>
  <c r="A89" i="119"/>
  <c r="A88" i="119"/>
  <c r="A87" i="119"/>
  <c r="A86" i="119"/>
  <c r="A85" i="119"/>
  <c r="A84" i="119"/>
  <c r="AP83" i="119"/>
  <c r="AP84" i="119" s="1"/>
  <c r="AP85" i="119" s="1"/>
  <c r="A83" i="119"/>
  <c r="AE81" i="119"/>
  <c r="X81" i="119"/>
  <c r="T81" i="119"/>
  <c r="A81" i="119" s="1"/>
  <c r="A82" i="119" s="1"/>
  <c r="P81" i="119"/>
  <c r="L81" i="119"/>
  <c r="I81" i="119"/>
  <c r="F81" i="119"/>
  <c r="B81" i="119"/>
  <c r="AE79" i="119"/>
  <c r="X79" i="119"/>
  <c r="T79" i="119"/>
  <c r="A79" i="119" s="1"/>
  <c r="A80" i="119" s="1"/>
  <c r="P79" i="119"/>
  <c r="L79" i="119"/>
  <c r="I79" i="119"/>
  <c r="F79" i="119"/>
  <c r="B79" i="119"/>
  <c r="AE77" i="119"/>
  <c r="X77" i="119"/>
  <c r="T77" i="119"/>
  <c r="A77" i="119" s="1"/>
  <c r="P77" i="119"/>
  <c r="L77" i="119"/>
  <c r="I77" i="119"/>
  <c r="F77" i="119"/>
  <c r="B77" i="119"/>
  <c r="AE75" i="119"/>
  <c r="X75" i="119"/>
  <c r="T75" i="119"/>
  <c r="A75" i="119" s="1"/>
  <c r="P75" i="119"/>
  <c r="L75" i="119"/>
  <c r="I75" i="119"/>
  <c r="F75" i="119"/>
  <c r="B75" i="119"/>
  <c r="AE73" i="119"/>
  <c r="X73" i="119"/>
  <c r="T73" i="119"/>
  <c r="A73" i="119" s="1"/>
  <c r="P73" i="119"/>
  <c r="L73" i="119"/>
  <c r="I73" i="119"/>
  <c r="F73" i="119"/>
  <c r="B73" i="119"/>
  <c r="AE71" i="119"/>
  <c r="X71" i="119"/>
  <c r="T71" i="119"/>
  <c r="A71" i="119" s="1"/>
  <c r="P71" i="119"/>
  <c r="L71" i="119"/>
  <c r="I71" i="119"/>
  <c r="F71" i="119"/>
  <c r="X69" i="119"/>
  <c r="T69" i="119"/>
  <c r="A69" i="119" s="1"/>
  <c r="P69" i="119"/>
  <c r="L69" i="119"/>
  <c r="I69" i="119"/>
  <c r="F69" i="119"/>
  <c r="B69" i="119"/>
  <c r="X67" i="119"/>
  <c r="T67" i="119"/>
  <c r="A67" i="119" s="1"/>
  <c r="P67" i="119"/>
  <c r="L67" i="119"/>
  <c r="I67" i="119"/>
  <c r="F67" i="119"/>
  <c r="B67" i="119"/>
  <c r="X65" i="119"/>
  <c r="T65" i="119"/>
  <c r="A65" i="119" s="1"/>
  <c r="P65" i="119"/>
  <c r="L65" i="119"/>
  <c r="I65" i="119"/>
  <c r="F65" i="119"/>
  <c r="B65" i="119"/>
  <c r="X63" i="119"/>
  <c r="T63" i="119"/>
  <c r="A63" i="119" s="1"/>
  <c r="P63" i="119"/>
  <c r="L63" i="119"/>
  <c r="I63" i="119"/>
  <c r="F63" i="119"/>
  <c r="B63" i="119"/>
  <c r="AK61" i="119"/>
  <c r="X61" i="119"/>
  <c r="T61" i="119"/>
  <c r="A61" i="119" s="1"/>
  <c r="P61" i="119"/>
  <c r="L61" i="119"/>
  <c r="I61" i="119"/>
  <c r="F61" i="119"/>
  <c r="B61" i="119"/>
  <c r="X59" i="119"/>
  <c r="T59" i="119"/>
  <c r="A59" i="119" s="1"/>
  <c r="P59" i="119"/>
  <c r="L59" i="119"/>
  <c r="I59" i="119"/>
  <c r="F59" i="119"/>
  <c r="B59" i="119"/>
  <c r="X57" i="119"/>
  <c r="T57" i="119"/>
  <c r="A57" i="119" s="1"/>
  <c r="P57" i="119"/>
  <c r="L57" i="119"/>
  <c r="I57" i="119"/>
  <c r="F57" i="119"/>
  <c r="B57" i="119"/>
  <c r="X55" i="119"/>
  <c r="T55" i="119"/>
  <c r="A55" i="119" s="1"/>
  <c r="P55" i="119"/>
  <c r="L55" i="119"/>
  <c r="I55" i="119"/>
  <c r="F55" i="119"/>
  <c r="B55" i="119"/>
  <c r="X53" i="119"/>
  <c r="T53" i="119"/>
  <c r="A53" i="119" s="1"/>
  <c r="P53" i="119"/>
  <c r="L53" i="119"/>
  <c r="I53" i="119"/>
  <c r="F53" i="119"/>
  <c r="B53" i="119"/>
  <c r="X51" i="119"/>
  <c r="T51" i="119"/>
  <c r="A51" i="119" s="1"/>
  <c r="P51" i="119"/>
  <c r="L51" i="119"/>
  <c r="I51" i="119"/>
  <c r="F51" i="119"/>
  <c r="B51" i="119"/>
  <c r="X49" i="119"/>
  <c r="T49" i="119"/>
  <c r="A49" i="119" s="1"/>
  <c r="P49" i="119"/>
  <c r="L49" i="119"/>
  <c r="I49" i="119"/>
  <c r="F49" i="119"/>
  <c r="B49" i="119"/>
  <c r="X47" i="119"/>
  <c r="T47" i="119"/>
  <c r="A47" i="119" s="1"/>
  <c r="P47" i="119"/>
  <c r="L47" i="119"/>
  <c r="I47" i="119"/>
  <c r="F47" i="119"/>
  <c r="B47" i="119"/>
  <c r="X45" i="119"/>
  <c r="T45" i="119"/>
  <c r="A45" i="119" s="1"/>
  <c r="P45" i="119"/>
  <c r="L45" i="119"/>
  <c r="I45" i="119"/>
  <c r="F45" i="119"/>
  <c r="B45" i="119"/>
  <c r="X43" i="119"/>
  <c r="T43" i="119"/>
  <c r="A43" i="119" s="1"/>
  <c r="P43" i="119"/>
  <c r="L43" i="119"/>
  <c r="I43" i="119"/>
  <c r="F43" i="119"/>
  <c r="B43" i="119"/>
  <c r="AE41" i="119"/>
  <c r="X41" i="119"/>
  <c r="T41" i="119"/>
  <c r="A41" i="119" s="1"/>
  <c r="P41" i="119"/>
  <c r="L41" i="119"/>
  <c r="I41" i="119"/>
  <c r="F41" i="119"/>
  <c r="B41" i="119"/>
  <c r="AE39" i="119"/>
  <c r="X39" i="119"/>
  <c r="T39" i="119"/>
  <c r="A39" i="119" s="1"/>
  <c r="P39" i="119"/>
  <c r="L39" i="119"/>
  <c r="I39" i="119"/>
  <c r="F39" i="119"/>
  <c r="B39" i="119"/>
  <c r="AE37" i="119"/>
  <c r="X37" i="119"/>
  <c r="T37" i="119"/>
  <c r="A37" i="119" s="1"/>
  <c r="P37" i="119"/>
  <c r="L37" i="119"/>
  <c r="I37" i="119"/>
  <c r="F37" i="119"/>
  <c r="B37" i="119"/>
  <c r="AE35" i="119"/>
  <c r="X35" i="119"/>
  <c r="T35" i="119"/>
  <c r="A35" i="119" s="1"/>
  <c r="P35" i="119"/>
  <c r="L35" i="119"/>
  <c r="I35" i="119"/>
  <c r="F35" i="119"/>
  <c r="B35" i="119"/>
  <c r="X33" i="119"/>
  <c r="T33" i="119"/>
  <c r="A33" i="119" s="1"/>
  <c r="P33" i="119"/>
  <c r="L33" i="119"/>
  <c r="I33" i="119"/>
  <c r="F33" i="119"/>
  <c r="B33" i="119"/>
  <c r="X31" i="119"/>
  <c r="T31" i="119"/>
  <c r="A31" i="119" s="1"/>
  <c r="P31" i="119"/>
  <c r="L31" i="119"/>
  <c r="I31" i="119"/>
  <c r="F31" i="119"/>
  <c r="B31" i="119"/>
  <c r="X29" i="119"/>
  <c r="T29" i="119"/>
  <c r="A29" i="119" s="1"/>
  <c r="P29" i="119"/>
  <c r="L29" i="119"/>
  <c r="I29" i="119"/>
  <c r="F29" i="119"/>
  <c r="B29" i="119"/>
  <c r="X27" i="119"/>
  <c r="T27" i="119"/>
  <c r="A27" i="119" s="1"/>
  <c r="P27" i="119"/>
  <c r="L27" i="119"/>
  <c r="I27" i="119"/>
  <c r="F27" i="119"/>
  <c r="B27" i="119"/>
  <c r="X25" i="119"/>
  <c r="T25" i="119"/>
  <c r="A25" i="119" s="1"/>
  <c r="P25" i="119"/>
  <c r="L25" i="119"/>
  <c r="I25" i="119"/>
  <c r="F25" i="119"/>
  <c r="B25" i="119"/>
  <c r="X23" i="119"/>
  <c r="T23" i="119"/>
  <c r="A23" i="119" s="1"/>
  <c r="P23" i="119"/>
  <c r="L23" i="119"/>
  <c r="I23" i="119"/>
  <c r="F23" i="119"/>
  <c r="B23" i="119"/>
  <c r="X21" i="119"/>
  <c r="T21" i="119"/>
  <c r="A21" i="119" s="1"/>
  <c r="P21" i="119"/>
  <c r="L21" i="119"/>
  <c r="I21" i="119"/>
  <c r="F21" i="119"/>
  <c r="B21" i="119"/>
  <c r="X19" i="119"/>
  <c r="P19" i="119"/>
  <c r="L19" i="119"/>
  <c r="I19" i="119"/>
  <c r="F19" i="119"/>
  <c r="B19" i="119"/>
  <c r="AE17" i="119"/>
  <c r="X17" i="119"/>
  <c r="T17" i="119"/>
  <c r="A17" i="119" s="1"/>
  <c r="P17" i="119"/>
  <c r="L17" i="119"/>
  <c r="I17" i="119"/>
  <c r="F17" i="119"/>
  <c r="B17" i="119"/>
  <c r="AE15" i="119"/>
  <c r="X15" i="119"/>
  <c r="T15" i="119"/>
  <c r="A15" i="119" s="1"/>
  <c r="P15" i="119"/>
  <c r="L15" i="119"/>
  <c r="I15" i="119"/>
  <c r="F15" i="119"/>
  <c r="B15" i="119"/>
  <c r="AE13" i="119"/>
  <c r="X13" i="119"/>
  <c r="T13" i="119"/>
  <c r="A13" i="119" s="1"/>
  <c r="P13" i="119"/>
  <c r="L13" i="119"/>
  <c r="I13" i="119"/>
  <c r="F13" i="119"/>
  <c r="B13" i="119"/>
  <c r="AE11" i="119"/>
  <c r="X11" i="119"/>
  <c r="T11" i="119"/>
  <c r="A11" i="119" s="1"/>
  <c r="P11" i="119"/>
  <c r="L11" i="119"/>
  <c r="I11" i="119"/>
  <c r="F11" i="119"/>
  <c r="B11" i="119"/>
  <c r="AE9" i="119"/>
  <c r="X9" i="119"/>
  <c r="T9" i="119"/>
  <c r="A9" i="119" s="1"/>
  <c r="P9" i="119"/>
  <c r="L9" i="119"/>
  <c r="I9" i="119"/>
  <c r="F9" i="119"/>
  <c r="B9" i="119"/>
  <c r="AQ7" i="119"/>
  <c r="AE7" i="119"/>
  <c r="X7" i="119"/>
  <c r="T7" i="119"/>
  <c r="A7" i="119" s="1"/>
  <c r="P7" i="119"/>
  <c r="L7" i="119"/>
  <c r="I7" i="119"/>
  <c r="F7" i="119"/>
  <c r="B7" i="119"/>
  <c r="AQ5" i="119"/>
  <c r="AE5" i="119"/>
  <c r="X5" i="119"/>
  <c r="T5" i="119"/>
  <c r="A5" i="119" s="1"/>
  <c r="P5" i="119"/>
  <c r="L5" i="119"/>
  <c r="I5" i="119"/>
  <c r="F5" i="119"/>
  <c r="B5" i="119"/>
  <c r="AE3" i="119"/>
  <c r="X3" i="119"/>
  <c r="T3" i="119"/>
  <c r="A3" i="119" s="1"/>
  <c r="P3" i="119"/>
  <c r="L3" i="119"/>
  <c r="I3" i="119"/>
  <c r="F3" i="119"/>
  <c r="B3" i="119"/>
  <c r="A437" i="143"/>
  <c r="S437" i="143" s="1"/>
  <c r="C436" i="143"/>
  <c r="AQ435" i="143"/>
  <c r="AI435" i="143"/>
  <c r="AA435" i="143"/>
  <c r="E429" i="143"/>
  <c r="E425" i="143"/>
  <c r="E424" i="143"/>
  <c r="E422" i="143"/>
  <c r="E421" i="143"/>
  <c r="AQ418" i="143"/>
  <c r="AI418" i="143"/>
  <c r="AA418" i="143"/>
  <c r="S418" i="143"/>
  <c r="K418" i="143"/>
  <c r="E412" i="143"/>
  <c r="E410" i="143"/>
  <c r="E407" i="143"/>
  <c r="AO402" i="143"/>
  <c r="A429" i="143" s="1"/>
  <c r="Z402" i="143"/>
  <c r="G418" i="143" s="1"/>
  <c r="L402" i="143"/>
  <c r="C418" i="143" s="1"/>
  <c r="A380" i="143"/>
  <c r="S380" i="143" s="1"/>
  <c r="C379" i="143"/>
  <c r="AQ378" i="143"/>
  <c r="AI378" i="143"/>
  <c r="AA378" i="143"/>
  <c r="E372" i="143"/>
  <c r="E368" i="143"/>
  <c r="E367" i="143"/>
  <c r="E365" i="143"/>
  <c r="E364" i="143"/>
  <c r="AQ361" i="143"/>
  <c r="AI361" i="143"/>
  <c r="AA361" i="143"/>
  <c r="S361" i="143"/>
  <c r="K361" i="143"/>
  <c r="E355" i="143"/>
  <c r="E353" i="143"/>
  <c r="E350" i="143"/>
  <c r="AO345" i="143"/>
  <c r="Z345" i="143"/>
  <c r="G361" i="143" s="1"/>
  <c r="L345" i="143"/>
  <c r="C361" i="143" s="1"/>
  <c r="S323" i="143"/>
  <c r="C322" i="143"/>
  <c r="AQ321" i="143"/>
  <c r="AI321" i="143"/>
  <c r="AA321" i="143"/>
  <c r="E315" i="143"/>
  <c r="E311" i="143"/>
  <c r="E310" i="143"/>
  <c r="E308" i="143"/>
  <c r="I78" i="119" s="1"/>
  <c r="E307" i="143"/>
  <c r="AQ304" i="143"/>
  <c r="AI304" i="143"/>
  <c r="AA304" i="143"/>
  <c r="S304" i="143"/>
  <c r="K304" i="143"/>
  <c r="E298" i="143"/>
  <c r="E293" i="143"/>
  <c r="AO288" i="143"/>
  <c r="A316" i="143" s="1"/>
  <c r="Z288" i="143"/>
  <c r="G304" i="143" s="1"/>
  <c r="L288" i="143"/>
  <c r="C304" i="143" s="1"/>
  <c r="A266" i="143"/>
  <c r="S266" i="143" s="1"/>
  <c r="AQ264" i="143"/>
  <c r="AI264" i="143"/>
  <c r="AA264" i="143"/>
  <c r="E258" i="143"/>
  <c r="E253" i="143"/>
  <c r="AQ247" i="143"/>
  <c r="E254" i="143" s="1"/>
  <c r="AI247" i="143"/>
  <c r="AA247" i="143"/>
  <c r="S247" i="143"/>
  <c r="K247" i="143"/>
  <c r="E241" i="143"/>
  <c r="E236" i="143"/>
  <c r="AO231" i="143"/>
  <c r="Z231" i="143"/>
  <c r="G247" i="143" s="1"/>
  <c r="L231" i="143"/>
  <c r="A209" i="143"/>
  <c r="S209" i="143" s="1"/>
  <c r="C208" i="143"/>
  <c r="AQ207" i="143"/>
  <c r="AI207" i="143"/>
  <c r="AA207" i="143"/>
  <c r="E201" i="143"/>
  <c r="E196" i="143"/>
  <c r="E194" i="143"/>
  <c r="I74" i="119" s="1"/>
  <c r="E193" i="143"/>
  <c r="AQ190" i="143"/>
  <c r="E197" i="143" s="1"/>
  <c r="AI190" i="143"/>
  <c r="AA190" i="143"/>
  <c r="S190" i="143"/>
  <c r="K190" i="143"/>
  <c r="E184" i="143"/>
  <c r="E179" i="143"/>
  <c r="AO174" i="143"/>
  <c r="A202" i="143" s="1"/>
  <c r="Z174" i="143"/>
  <c r="G190" i="143" s="1"/>
  <c r="L174" i="143"/>
  <c r="A152" i="143"/>
  <c r="AQ150" i="143"/>
  <c r="AI150" i="143"/>
  <c r="AA150" i="143"/>
  <c r="E144" i="143"/>
  <c r="E139" i="143"/>
  <c r="E137" i="143"/>
  <c r="I72" i="119" s="1"/>
  <c r="E136" i="143"/>
  <c r="AQ133" i="143"/>
  <c r="E140" i="143" s="1"/>
  <c r="AI133" i="143"/>
  <c r="AA133" i="143"/>
  <c r="S133" i="143"/>
  <c r="K133" i="143"/>
  <c r="A144" i="143" s="1"/>
  <c r="E127" i="143"/>
  <c r="E122" i="143"/>
  <c r="AO117" i="143"/>
  <c r="Z117" i="143"/>
  <c r="G133" i="143" s="1"/>
  <c r="L117" i="143"/>
  <c r="C133" i="143" s="1"/>
  <c r="A95" i="143"/>
  <c r="S95" i="143" s="1"/>
  <c r="C94" i="143"/>
  <c r="AQ93" i="143"/>
  <c r="AI93" i="143"/>
  <c r="AA93" i="143"/>
  <c r="E87" i="143"/>
  <c r="E82" i="143"/>
  <c r="E80" i="143"/>
  <c r="I70" i="119" s="1"/>
  <c r="E79" i="143"/>
  <c r="AQ76" i="143"/>
  <c r="E83" i="143" s="1"/>
  <c r="AI76" i="143"/>
  <c r="AA76" i="143"/>
  <c r="S76" i="143"/>
  <c r="K76" i="143"/>
  <c r="A70" i="143" s="1"/>
  <c r="E70" i="143"/>
  <c r="E65" i="143"/>
  <c r="AO60" i="143"/>
  <c r="Z60" i="143"/>
  <c r="G76" i="143" s="1"/>
  <c r="L60" i="143"/>
  <c r="A37" i="143"/>
  <c r="S37" i="143" s="1"/>
  <c r="C36" i="143"/>
  <c r="AQ35" i="143"/>
  <c r="AI35" i="143"/>
  <c r="AA35" i="143"/>
  <c r="E30" i="143"/>
  <c r="E23" i="143"/>
  <c r="I68" i="119" s="1"/>
  <c r="E22" i="143"/>
  <c r="AQ19" i="143"/>
  <c r="E26" i="143" s="1"/>
  <c r="AI19" i="143"/>
  <c r="AA19" i="143"/>
  <c r="S19" i="143"/>
  <c r="K19" i="143"/>
  <c r="E13" i="143"/>
  <c r="E10" i="143"/>
  <c r="E8" i="143"/>
  <c r="AO3" i="143"/>
  <c r="Z3" i="143"/>
  <c r="G19" i="143" s="1"/>
  <c r="L3" i="143"/>
  <c r="C19" i="143" s="1"/>
  <c r="A437" i="140"/>
  <c r="S437" i="140" s="1"/>
  <c r="C436" i="140"/>
  <c r="AQ435" i="140"/>
  <c r="AI435" i="140"/>
  <c r="AA435" i="140"/>
  <c r="E429" i="140"/>
  <c r="E422" i="140"/>
  <c r="I66" i="119" s="1"/>
  <c r="E421" i="140"/>
  <c r="AQ418" i="140"/>
  <c r="E425" i="140" s="1"/>
  <c r="AI418" i="140"/>
  <c r="AA418" i="140"/>
  <c r="S418" i="140"/>
  <c r="K418" i="140"/>
  <c r="E412" i="140"/>
  <c r="E407" i="140"/>
  <c r="AO402" i="140"/>
  <c r="Z402" i="140"/>
  <c r="L402" i="140"/>
  <c r="C418" i="140" s="1"/>
  <c r="A380" i="140"/>
  <c r="S380" i="140" s="1"/>
  <c r="C379" i="140"/>
  <c r="AQ378" i="140"/>
  <c r="AI378" i="140"/>
  <c r="AA378" i="140"/>
  <c r="E372" i="140"/>
  <c r="E365" i="140"/>
  <c r="I64" i="119" s="1"/>
  <c r="E364" i="140"/>
  <c r="AQ361" i="140"/>
  <c r="E368" i="140" s="1"/>
  <c r="AI361" i="140"/>
  <c r="AA361" i="140"/>
  <c r="S361" i="140"/>
  <c r="K361" i="140"/>
  <c r="E355" i="140"/>
  <c r="E350" i="140"/>
  <c r="AO345" i="140"/>
  <c r="A373" i="140" s="1"/>
  <c r="Z345" i="140"/>
  <c r="G361" i="140" s="1"/>
  <c r="L345" i="140"/>
  <c r="C361" i="140" s="1"/>
  <c r="A323" i="140"/>
  <c r="C322" i="140"/>
  <c r="AQ321" i="140"/>
  <c r="AI321" i="140"/>
  <c r="AA321" i="140"/>
  <c r="E315" i="140"/>
  <c r="E308" i="140"/>
  <c r="I62" i="119" s="1"/>
  <c r="E307" i="140"/>
  <c r="AQ304" i="140"/>
  <c r="E311" i="140" s="1"/>
  <c r="AI304" i="140"/>
  <c r="AA304" i="140"/>
  <c r="S304" i="140"/>
  <c r="K304" i="140"/>
  <c r="A294" i="140" s="1"/>
  <c r="E298" i="140"/>
  <c r="E293" i="140"/>
  <c r="AO288" i="140"/>
  <c r="Z288" i="140"/>
  <c r="G304" i="140" s="1"/>
  <c r="L288" i="140"/>
  <c r="C304" i="140" s="1"/>
  <c r="A266" i="140"/>
  <c r="AQ264" i="140"/>
  <c r="AI264" i="140"/>
  <c r="AA264" i="140"/>
  <c r="E258" i="140"/>
  <c r="AQ247" i="140"/>
  <c r="E254" i="140" s="1"/>
  <c r="AI247" i="140"/>
  <c r="AA247" i="140"/>
  <c r="S247" i="140"/>
  <c r="K247" i="140"/>
  <c r="A232" i="140" s="1"/>
  <c r="E241" i="140"/>
  <c r="E236" i="140"/>
  <c r="AO231" i="140"/>
  <c r="C265" i="140" s="1"/>
  <c r="Z231" i="140"/>
  <c r="G247" i="140" s="1"/>
  <c r="L231" i="140"/>
  <c r="C247" i="140" s="1"/>
  <c r="A209" i="140"/>
  <c r="C208" i="140"/>
  <c r="AQ207" i="140"/>
  <c r="AI207" i="140"/>
  <c r="AA207" i="140"/>
  <c r="E201" i="140"/>
  <c r="E194" i="140"/>
  <c r="I58" i="119" s="1"/>
  <c r="E193" i="140"/>
  <c r="AQ190" i="140"/>
  <c r="E197" i="140" s="1"/>
  <c r="AI190" i="140"/>
  <c r="AA190" i="140"/>
  <c r="S190" i="140"/>
  <c r="K190" i="140"/>
  <c r="E184" i="140"/>
  <c r="E179" i="140"/>
  <c r="AO174" i="140"/>
  <c r="A202" i="140" s="1"/>
  <c r="Z174" i="140"/>
  <c r="G190" i="140" s="1"/>
  <c r="L174" i="140"/>
  <c r="C190" i="140" s="1"/>
  <c r="A152" i="140"/>
  <c r="AQ150" i="140"/>
  <c r="AI150" i="140"/>
  <c r="AA150" i="140"/>
  <c r="E144" i="140"/>
  <c r="E137" i="140"/>
  <c r="I56" i="119" s="1"/>
  <c r="E136" i="140"/>
  <c r="AQ133" i="140"/>
  <c r="E140" i="140" s="1"/>
  <c r="AI133" i="140"/>
  <c r="AA133" i="140"/>
  <c r="S133" i="140"/>
  <c r="K133" i="140"/>
  <c r="E127" i="140"/>
  <c r="E122" i="140"/>
  <c r="AO117" i="140"/>
  <c r="Z117" i="140"/>
  <c r="G133" i="140" s="1"/>
  <c r="L117" i="140"/>
  <c r="A95" i="140"/>
  <c r="S95" i="140" s="1"/>
  <c r="C94" i="140"/>
  <c r="AQ93" i="140"/>
  <c r="AI93" i="140"/>
  <c r="AA93" i="140"/>
  <c r="E87" i="140"/>
  <c r="E80" i="140"/>
  <c r="I54" i="119" s="1"/>
  <c r="E79" i="140"/>
  <c r="AQ76" i="140"/>
  <c r="E83" i="140" s="1"/>
  <c r="AI76" i="140"/>
  <c r="AA76" i="140"/>
  <c r="S76" i="140"/>
  <c r="K76" i="140"/>
  <c r="A67" i="140" s="1"/>
  <c r="E70" i="140"/>
  <c r="E65" i="140"/>
  <c r="AO60" i="140"/>
  <c r="Z60" i="140"/>
  <c r="G76" i="140" s="1"/>
  <c r="L60" i="140"/>
  <c r="C76" i="140" s="1"/>
  <c r="A37" i="140"/>
  <c r="S37" i="140" s="1"/>
  <c r="C36" i="140"/>
  <c r="AQ35" i="140"/>
  <c r="AI35" i="140"/>
  <c r="AA35" i="140"/>
  <c r="E30" i="140"/>
  <c r="E23" i="140"/>
  <c r="I52" i="119" s="1"/>
  <c r="E22" i="140"/>
  <c r="AQ19" i="140"/>
  <c r="E26" i="140" s="1"/>
  <c r="AI19" i="140"/>
  <c r="AA19" i="140"/>
  <c r="S19" i="140"/>
  <c r="K19" i="140"/>
  <c r="E13" i="140"/>
  <c r="E10" i="140"/>
  <c r="E8" i="140"/>
  <c r="AO3" i="140"/>
  <c r="Z3" i="140"/>
  <c r="G19" i="140" s="1"/>
  <c r="L3" i="140"/>
  <c r="C19" i="140" s="1"/>
  <c r="C436" i="137"/>
  <c r="AQ435" i="137"/>
  <c r="AI435" i="137"/>
  <c r="AA435" i="137"/>
  <c r="E429" i="137"/>
  <c r="E422" i="137"/>
  <c r="I50" i="119" s="1"/>
  <c r="E421" i="137"/>
  <c r="AQ418" i="137"/>
  <c r="E425" i="137" s="1"/>
  <c r="S418" i="137"/>
  <c r="K418" i="137"/>
  <c r="E412" i="137"/>
  <c r="E407" i="137"/>
  <c r="AO402" i="137"/>
  <c r="A430" i="137" s="1"/>
  <c r="Z402" i="137"/>
  <c r="G418" i="137" s="1"/>
  <c r="L402" i="137"/>
  <c r="C418" i="137" s="1"/>
  <c r="C379" i="137"/>
  <c r="AQ378" i="137"/>
  <c r="AI378" i="137"/>
  <c r="AA378" i="137"/>
  <c r="E372" i="137"/>
  <c r="E365" i="137"/>
  <c r="I48" i="119" s="1"/>
  <c r="E364" i="137"/>
  <c r="AQ361" i="137"/>
  <c r="E368" i="137" s="1"/>
  <c r="S361" i="137"/>
  <c r="K361" i="137"/>
  <c r="E355" i="137"/>
  <c r="E350" i="137"/>
  <c r="AO345" i="137"/>
  <c r="Z345" i="137"/>
  <c r="G361" i="137" s="1"/>
  <c r="L345" i="137"/>
  <c r="A323" i="137"/>
  <c r="C322" i="137"/>
  <c r="AQ321" i="137"/>
  <c r="AI321" i="137"/>
  <c r="AA321" i="137"/>
  <c r="E315" i="137"/>
  <c r="E308" i="137"/>
  <c r="I46" i="119" s="1"/>
  <c r="E307" i="137"/>
  <c r="AQ304" i="137"/>
  <c r="E311" i="137" s="1"/>
  <c r="S304" i="137"/>
  <c r="K304" i="137"/>
  <c r="A304" i="137" s="1"/>
  <c r="E298" i="137"/>
  <c r="E293" i="137"/>
  <c r="AO288" i="137"/>
  <c r="Z288" i="137"/>
  <c r="G304" i="137" s="1"/>
  <c r="L288" i="137"/>
  <c r="A266" i="137"/>
  <c r="AQ264" i="137"/>
  <c r="AI264" i="137"/>
  <c r="AA264" i="137"/>
  <c r="E258" i="137"/>
  <c r="AQ247" i="137"/>
  <c r="E254" i="137" s="1"/>
  <c r="S247" i="137"/>
  <c r="K247" i="137"/>
  <c r="E241" i="137"/>
  <c r="E236" i="137"/>
  <c r="AO231" i="137"/>
  <c r="Z231" i="137"/>
  <c r="G247" i="137" s="1"/>
  <c r="L231" i="137"/>
  <c r="A209" i="137"/>
  <c r="C208" i="137"/>
  <c r="AQ207" i="137"/>
  <c r="AI207" i="137"/>
  <c r="AA207" i="137"/>
  <c r="E201" i="137"/>
  <c r="E194" i="137"/>
  <c r="I42" i="119" s="1"/>
  <c r="E193" i="137"/>
  <c r="AQ190" i="137"/>
  <c r="E197" i="137" s="1"/>
  <c r="S190" i="137"/>
  <c r="K190" i="137"/>
  <c r="E184" i="137"/>
  <c r="E179" i="137"/>
  <c r="AO174" i="137"/>
  <c r="Z174" i="137"/>
  <c r="G190" i="137" s="1"/>
  <c r="L174" i="137"/>
  <c r="C190" i="137" s="1"/>
  <c r="A152" i="137"/>
  <c r="AQ150" i="137"/>
  <c r="AI150" i="137"/>
  <c r="AA150" i="137"/>
  <c r="E144" i="137"/>
  <c r="E137" i="137"/>
  <c r="I40" i="119" s="1"/>
  <c r="E136" i="137"/>
  <c r="AQ133" i="137"/>
  <c r="E140" i="137" s="1"/>
  <c r="AI133" i="137"/>
  <c r="AA133" i="137"/>
  <c r="S133" i="137"/>
  <c r="K133" i="137"/>
  <c r="E127" i="137"/>
  <c r="E122" i="137"/>
  <c r="AO117" i="137"/>
  <c r="Z117" i="137"/>
  <c r="G133" i="137" s="1"/>
  <c r="L117" i="137"/>
  <c r="C133" i="137" s="1"/>
  <c r="A95" i="137"/>
  <c r="C94" i="137"/>
  <c r="AQ93" i="137"/>
  <c r="AI93" i="137"/>
  <c r="AA93" i="137"/>
  <c r="E87" i="137"/>
  <c r="E80" i="137"/>
  <c r="I38" i="119" s="1"/>
  <c r="E79" i="137"/>
  <c r="AQ76" i="137"/>
  <c r="E83" i="137" s="1"/>
  <c r="AI76" i="137"/>
  <c r="AA76" i="137"/>
  <c r="S76" i="137"/>
  <c r="K76" i="137"/>
  <c r="E70" i="137"/>
  <c r="E65" i="137"/>
  <c r="AO60" i="137"/>
  <c r="Z60" i="137"/>
  <c r="G76" i="137" s="1"/>
  <c r="L60" i="137"/>
  <c r="A37" i="137"/>
  <c r="C36" i="137"/>
  <c r="AQ35" i="137"/>
  <c r="AI35" i="137"/>
  <c r="AA35" i="137"/>
  <c r="E30" i="137"/>
  <c r="E23" i="137"/>
  <c r="I36" i="119" s="1"/>
  <c r="E22" i="137"/>
  <c r="AQ19" i="137"/>
  <c r="E26" i="137" s="1"/>
  <c r="AI19" i="137"/>
  <c r="AA19" i="137"/>
  <c r="S19" i="137"/>
  <c r="K19" i="137"/>
  <c r="A26" i="137" s="1"/>
  <c r="E13" i="137"/>
  <c r="E10" i="137"/>
  <c r="E8" i="137"/>
  <c r="AO3" i="137"/>
  <c r="Z3" i="137"/>
  <c r="G19" i="137" s="1"/>
  <c r="L3" i="137"/>
  <c r="C19" i="137" s="1"/>
  <c r="A437" i="134"/>
  <c r="C436" i="134"/>
  <c r="AQ435" i="134"/>
  <c r="AI435" i="134"/>
  <c r="AA435" i="134"/>
  <c r="E429" i="134"/>
  <c r="E422" i="134"/>
  <c r="I34" i="119" s="1"/>
  <c r="E421" i="134"/>
  <c r="AQ418" i="134"/>
  <c r="E425" i="134" s="1"/>
  <c r="S418" i="134"/>
  <c r="K418" i="134"/>
  <c r="E412" i="134"/>
  <c r="E407" i="134"/>
  <c r="AO402" i="134"/>
  <c r="Z402" i="134"/>
  <c r="G418" i="134" s="1"/>
  <c r="L402" i="134"/>
  <c r="A380" i="134"/>
  <c r="C379" i="134"/>
  <c r="AQ378" i="134"/>
  <c r="AI378" i="134"/>
  <c r="AA378" i="134"/>
  <c r="E372" i="134"/>
  <c r="E365" i="134"/>
  <c r="I32" i="119" s="1"/>
  <c r="E364" i="134"/>
  <c r="AQ361" i="134"/>
  <c r="E368" i="134" s="1"/>
  <c r="S361" i="134"/>
  <c r="K361" i="134"/>
  <c r="E355" i="134"/>
  <c r="E350" i="134"/>
  <c r="AO345" i="134"/>
  <c r="Z345" i="134"/>
  <c r="G361" i="134" s="1"/>
  <c r="L345" i="134"/>
  <c r="C361" i="134" s="1"/>
  <c r="A323" i="134"/>
  <c r="C322" i="134"/>
  <c r="AQ321" i="134"/>
  <c r="AI321" i="134"/>
  <c r="AA321" i="134"/>
  <c r="E315" i="134"/>
  <c r="E308" i="134"/>
  <c r="I30" i="119" s="1"/>
  <c r="E307" i="134"/>
  <c r="AQ304" i="134"/>
  <c r="E311" i="134" s="1"/>
  <c r="S304" i="134"/>
  <c r="K304" i="134"/>
  <c r="A304" i="134" s="1"/>
  <c r="E298" i="134"/>
  <c r="E293" i="134"/>
  <c r="AO288" i="134"/>
  <c r="A316" i="134" s="1"/>
  <c r="Z288" i="134"/>
  <c r="G304" i="134" s="1"/>
  <c r="L288" i="134"/>
  <c r="C304" i="134" s="1"/>
  <c r="A266" i="134"/>
  <c r="AQ264" i="134"/>
  <c r="AI264" i="134"/>
  <c r="AA264" i="134"/>
  <c r="E258" i="134"/>
  <c r="AQ247" i="134"/>
  <c r="E254" i="134" s="1"/>
  <c r="S247" i="134"/>
  <c r="K247" i="134"/>
  <c r="E241" i="134"/>
  <c r="E236" i="134"/>
  <c r="AO231" i="134"/>
  <c r="Z231" i="134"/>
  <c r="L231" i="134"/>
  <c r="C247" i="134" s="1"/>
  <c r="A209" i="134"/>
  <c r="C208" i="134"/>
  <c r="AQ207" i="134"/>
  <c r="AI207" i="134"/>
  <c r="AA207" i="134"/>
  <c r="E201" i="134"/>
  <c r="E194" i="134"/>
  <c r="I26" i="119" s="1"/>
  <c r="E193" i="134"/>
  <c r="AQ190" i="134"/>
  <c r="E197" i="134" s="1"/>
  <c r="S190" i="134"/>
  <c r="K190" i="134"/>
  <c r="E184" i="134"/>
  <c r="E179" i="134"/>
  <c r="AO174" i="134"/>
  <c r="Z174" i="134"/>
  <c r="G190" i="134" s="1"/>
  <c r="L174" i="134"/>
  <c r="C190" i="134" s="1"/>
  <c r="A152" i="134"/>
  <c r="AQ150" i="134"/>
  <c r="AI150" i="134"/>
  <c r="AA150" i="134"/>
  <c r="E144" i="134"/>
  <c r="E137" i="134"/>
  <c r="I24" i="119" s="1"/>
  <c r="E136" i="134"/>
  <c r="AQ133" i="134"/>
  <c r="E140" i="134" s="1"/>
  <c r="S133" i="134"/>
  <c r="K133" i="134"/>
  <c r="A115" i="134" s="1"/>
  <c r="E127" i="134"/>
  <c r="E122" i="134"/>
  <c r="AO117" i="134"/>
  <c r="Z117" i="134"/>
  <c r="G133" i="134" s="1"/>
  <c r="L117" i="134"/>
  <c r="A95" i="134"/>
  <c r="C94" i="134"/>
  <c r="AQ93" i="134"/>
  <c r="AI93" i="134"/>
  <c r="AA93" i="134"/>
  <c r="E87" i="134"/>
  <c r="E80" i="134"/>
  <c r="I22" i="119" s="1"/>
  <c r="E79" i="134"/>
  <c r="AQ76" i="134"/>
  <c r="E83" i="134" s="1"/>
  <c r="S76" i="134"/>
  <c r="K76" i="134"/>
  <c r="E70" i="134"/>
  <c r="E65" i="134"/>
  <c r="AO60" i="134"/>
  <c r="A88" i="134" s="1"/>
  <c r="Z60" i="134"/>
  <c r="G76" i="134" s="1"/>
  <c r="L60" i="134"/>
  <c r="A37" i="134"/>
  <c r="C36" i="134"/>
  <c r="AQ35" i="134"/>
  <c r="AI35" i="134"/>
  <c r="AA35" i="134"/>
  <c r="E22" i="134"/>
  <c r="AQ19" i="134"/>
  <c r="E26" i="134" s="1"/>
  <c r="S19" i="134"/>
  <c r="K19" i="134"/>
  <c r="A8" i="134" s="1"/>
  <c r="E13" i="134"/>
  <c r="E8" i="134"/>
  <c r="AO3" i="134"/>
  <c r="Z3" i="134"/>
  <c r="G19" i="134" s="1"/>
  <c r="L3" i="134"/>
  <c r="A437" i="131"/>
  <c r="C436" i="131"/>
  <c r="AQ435" i="131"/>
  <c r="AI435" i="131"/>
  <c r="AA435" i="131"/>
  <c r="E429" i="131"/>
  <c r="E422" i="131"/>
  <c r="I18" i="119" s="1"/>
  <c r="E421" i="131"/>
  <c r="AQ418" i="131"/>
  <c r="E425" i="131" s="1"/>
  <c r="S418" i="131"/>
  <c r="K418" i="131"/>
  <c r="A432" i="131" s="1"/>
  <c r="E412" i="131"/>
  <c r="E407" i="131"/>
  <c r="AO402" i="131"/>
  <c r="A445" i="131" s="1"/>
  <c r="Z402" i="131"/>
  <c r="G418" i="131" s="1"/>
  <c r="L402" i="131"/>
  <c r="C418" i="131" s="1"/>
  <c r="A380" i="131"/>
  <c r="C379" i="131"/>
  <c r="AQ378" i="131"/>
  <c r="AI378" i="131"/>
  <c r="AA378" i="131"/>
  <c r="E372" i="131"/>
  <c r="E365" i="131"/>
  <c r="I16" i="119" s="1"/>
  <c r="E364" i="131"/>
  <c r="AQ361" i="131"/>
  <c r="E368" i="131" s="1"/>
  <c r="S361" i="131"/>
  <c r="K361" i="131"/>
  <c r="A376" i="131" s="1"/>
  <c r="E355" i="131"/>
  <c r="E350" i="131"/>
  <c r="AO345" i="131"/>
  <c r="Z345" i="131"/>
  <c r="G361" i="131" s="1"/>
  <c r="L345" i="131"/>
  <c r="C361" i="131" s="1"/>
  <c r="A323" i="131"/>
  <c r="C322" i="131"/>
  <c r="AQ321" i="131"/>
  <c r="AI321" i="131"/>
  <c r="AA321" i="131"/>
  <c r="E315" i="131"/>
  <c r="E308" i="131"/>
  <c r="I14" i="119" s="1"/>
  <c r="E307" i="131"/>
  <c r="AQ304" i="131"/>
  <c r="E311" i="131" s="1"/>
  <c r="S304" i="131"/>
  <c r="K304" i="131"/>
  <c r="A303" i="131" s="1"/>
  <c r="E298" i="131"/>
  <c r="E293" i="131"/>
  <c r="AO288" i="131"/>
  <c r="Z288" i="131"/>
  <c r="G304" i="131" s="1"/>
  <c r="L288" i="131"/>
  <c r="C304" i="131" s="1"/>
  <c r="A266" i="131"/>
  <c r="AQ264" i="131"/>
  <c r="AI264" i="131"/>
  <c r="AA264" i="131"/>
  <c r="E258" i="131"/>
  <c r="AQ247" i="131"/>
  <c r="E254" i="131" s="1"/>
  <c r="S247" i="131"/>
  <c r="K247" i="131"/>
  <c r="A256" i="131" s="1"/>
  <c r="E241" i="131"/>
  <c r="E236" i="131"/>
  <c r="AO231" i="131"/>
  <c r="C265" i="131" s="1"/>
  <c r="Z231" i="131"/>
  <c r="G247" i="131" s="1"/>
  <c r="L231" i="131"/>
  <c r="C247" i="131" s="1"/>
  <c r="A209" i="131"/>
  <c r="C208" i="131"/>
  <c r="AQ207" i="131"/>
  <c r="AI207" i="131"/>
  <c r="AA207" i="131"/>
  <c r="E201" i="131"/>
  <c r="E194" i="131"/>
  <c r="E193" i="131"/>
  <c r="I10" i="119" s="1"/>
  <c r="AQ190" i="131"/>
  <c r="E197" i="131" s="1"/>
  <c r="S190" i="131"/>
  <c r="K190" i="131"/>
  <c r="A184" i="131" s="1"/>
  <c r="E184" i="131"/>
  <c r="E179" i="131"/>
  <c r="AO174" i="131"/>
  <c r="Z174" i="131"/>
  <c r="G190" i="131" s="1"/>
  <c r="L174" i="131"/>
  <c r="A152" i="131"/>
  <c r="AQ150" i="131"/>
  <c r="AI150" i="131"/>
  <c r="AA150" i="131"/>
  <c r="E144" i="131"/>
  <c r="E137" i="131"/>
  <c r="E136" i="131"/>
  <c r="I8" i="119" s="1"/>
  <c r="AQ133" i="131"/>
  <c r="E140" i="131" s="1"/>
  <c r="S133" i="131"/>
  <c r="K133" i="131"/>
  <c r="A120" i="131" s="1"/>
  <c r="E127" i="131"/>
  <c r="E122" i="131"/>
  <c r="AO117" i="131"/>
  <c r="Z117" i="131"/>
  <c r="G133" i="131" s="1"/>
  <c r="L117" i="131"/>
  <c r="A95" i="131"/>
  <c r="C94" i="131"/>
  <c r="AQ93" i="131"/>
  <c r="AI93" i="131"/>
  <c r="AA93" i="131"/>
  <c r="E87" i="131"/>
  <c r="E80" i="131"/>
  <c r="I6" i="119" s="1"/>
  <c r="E79" i="131"/>
  <c r="AQ76" i="131"/>
  <c r="E83" i="131" s="1"/>
  <c r="S76" i="131"/>
  <c r="K76" i="131"/>
  <c r="E70" i="131"/>
  <c r="E65" i="131"/>
  <c r="AO60" i="131"/>
  <c r="Z60" i="131"/>
  <c r="G76" i="131" s="1"/>
  <c r="L60" i="131"/>
  <c r="A37" i="131"/>
  <c r="C36" i="131"/>
  <c r="AQ35" i="131"/>
  <c r="AI35" i="131"/>
  <c r="AA35" i="131"/>
  <c r="E30" i="131"/>
  <c r="E23" i="131"/>
  <c r="E22" i="131"/>
  <c r="AQ19" i="131"/>
  <c r="E26" i="131" s="1"/>
  <c r="S19" i="131"/>
  <c r="K19" i="131"/>
  <c r="A10" i="131" s="1"/>
  <c r="E13" i="131"/>
  <c r="E10" i="131"/>
  <c r="E8" i="131"/>
  <c r="AO3" i="131"/>
  <c r="Z3" i="131"/>
  <c r="G19" i="131" s="1"/>
  <c r="L3" i="131"/>
  <c r="A9" i="9"/>
  <c r="E7" i="9"/>
  <c r="A6" i="9"/>
  <c r="B5" i="9"/>
  <c r="B3" i="9"/>
  <c r="B2" i="9"/>
  <c r="J98" i="133"/>
  <c r="H99" i="133" s="1"/>
  <c r="L99" i="133" s="1"/>
  <c r="N99" i="133" s="1"/>
  <c r="A71" i="133"/>
  <c r="A70" i="133"/>
  <c r="A69" i="133"/>
  <c r="A68" i="133"/>
  <c r="A67" i="133"/>
  <c r="A66" i="133"/>
  <c r="A65" i="133"/>
  <c r="A64" i="133"/>
  <c r="A63" i="133"/>
  <c r="A62" i="133"/>
  <c r="A61" i="133"/>
  <c r="A60" i="133"/>
  <c r="A59" i="133"/>
  <c r="A58" i="133"/>
  <c r="A57" i="133"/>
  <c r="A56" i="133"/>
  <c r="A55" i="133"/>
  <c r="A54" i="133"/>
  <c r="A53" i="133"/>
  <c r="A52" i="133"/>
  <c r="A51" i="133"/>
  <c r="A50" i="133"/>
  <c r="A49" i="133"/>
  <c r="A48" i="133"/>
  <c r="J47" i="133"/>
  <c r="G47" i="133"/>
  <c r="D47" i="133"/>
  <c r="D87" i="133" s="1"/>
  <c r="B47" i="133"/>
  <c r="B87" i="133" s="1"/>
  <c r="J46" i="133"/>
  <c r="A46" i="133" s="1"/>
  <c r="G46" i="133"/>
  <c r="D46" i="133"/>
  <c r="D86" i="133" s="1"/>
  <c r="B46" i="133"/>
  <c r="B86" i="133" s="1"/>
  <c r="J45" i="133"/>
  <c r="A45" i="133" s="1"/>
  <c r="G45" i="133"/>
  <c r="D45" i="133"/>
  <c r="D85" i="133" s="1"/>
  <c r="B45" i="133"/>
  <c r="B85" i="133" s="1"/>
  <c r="J44" i="133"/>
  <c r="G44" i="133"/>
  <c r="D44" i="133"/>
  <c r="D84" i="133" s="1"/>
  <c r="B44" i="133"/>
  <c r="B84" i="133" s="1"/>
  <c r="J43" i="133"/>
  <c r="A43" i="133" s="1"/>
  <c r="G43" i="133"/>
  <c r="D43" i="133"/>
  <c r="D83" i="133" s="1"/>
  <c r="B43" i="133"/>
  <c r="B83" i="133" s="1"/>
  <c r="J42" i="133"/>
  <c r="G42" i="133"/>
  <c r="D42" i="133"/>
  <c r="D82" i="133" s="1"/>
  <c r="B42" i="133"/>
  <c r="B82" i="133" s="1"/>
  <c r="J41" i="133"/>
  <c r="A41" i="133" s="1"/>
  <c r="G41" i="133"/>
  <c r="D41" i="133"/>
  <c r="D81" i="133" s="1"/>
  <c r="B41" i="133"/>
  <c r="B81" i="133" s="1"/>
  <c r="J40" i="133"/>
  <c r="A40" i="133" s="1"/>
  <c r="D40" i="133"/>
  <c r="D80" i="133" s="1"/>
  <c r="B40" i="133"/>
  <c r="B80" i="133" s="1"/>
  <c r="J39" i="133"/>
  <c r="G39" i="133"/>
  <c r="D39" i="133"/>
  <c r="D79" i="133" s="1"/>
  <c r="B39" i="133"/>
  <c r="B79" i="133" s="1"/>
  <c r="J38" i="133"/>
  <c r="A38" i="133" s="1"/>
  <c r="G38" i="133"/>
  <c r="D38" i="133"/>
  <c r="D78" i="133" s="1"/>
  <c r="B38" i="133"/>
  <c r="B78" i="133" s="1"/>
  <c r="J37" i="133"/>
  <c r="G37" i="133"/>
  <c r="D37" i="133"/>
  <c r="D77" i="133" s="1"/>
  <c r="B37" i="133"/>
  <c r="B77" i="133" s="1"/>
  <c r="J36" i="133"/>
  <c r="G36" i="133"/>
  <c r="D36" i="133"/>
  <c r="D76" i="133" s="1"/>
  <c r="B36" i="133"/>
  <c r="B76" i="133" s="1"/>
  <c r="J35" i="133"/>
  <c r="A35" i="133" s="1"/>
  <c r="G35" i="133"/>
  <c r="D35" i="133"/>
  <c r="D75" i="133" s="1"/>
  <c r="B35" i="133"/>
  <c r="B75" i="133" s="1"/>
  <c r="J34" i="133"/>
  <c r="A34" i="133" s="1"/>
  <c r="G34" i="133"/>
  <c r="D34" i="133"/>
  <c r="D74" i="133" s="1"/>
  <c r="B34" i="133"/>
  <c r="B74" i="133" s="1"/>
  <c r="J33" i="133"/>
  <c r="G33" i="133"/>
  <c r="D33" i="133"/>
  <c r="D73" i="133" s="1"/>
  <c r="B33" i="133"/>
  <c r="B73" i="133" s="1"/>
  <c r="J32" i="133"/>
  <c r="A32" i="133" s="1"/>
  <c r="D32" i="133"/>
  <c r="D72" i="133" s="1"/>
  <c r="B32" i="133"/>
  <c r="B72" i="133" s="1"/>
  <c r="J31" i="133"/>
  <c r="G31" i="133"/>
  <c r="D31" i="133"/>
  <c r="B31" i="133"/>
  <c r="J30" i="133"/>
  <c r="A30" i="133" s="1"/>
  <c r="G30" i="133"/>
  <c r="D30" i="133"/>
  <c r="B30" i="133"/>
  <c r="J29" i="133"/>
  <c r="G29" i="133"/>
  <c r="D29" i="133"/>
  <c r="B29" i="133"/>
  <c r="J28" i="133"/>
  <c r="G28" i="133"/>
  <c r="D28" i="133"/>
  <c r="B28" i="133"/>
  <c r="J27" i="133"/>
  <c r="G27" i="133"/>
  <c r="D27" i="133"/>
  <c r="B27" i="133"/>
  <c r="J26" i="133"/>
  <c r="G26" i="133"/>
  <c r="D26" i="133"/>
  <c r="B26" i="133"/>
  <c r="J25" i="133"/>
  <c r="A25" i="133" s="1"/>
  <c r="G25" i="133"/>
  <c r="D25" i="133"/>
  <c r="B25" i="133"/>
  <c r="J24" i="133"/>
  <c r="A24" i="133" s="1"/>
  <c r="D24" i="133"/>
  <c r="B24" i="133"/>
  <c r="J23" i="133"/>
  <c r="G23" i="133"/>
  <c r="D23" i="133"/>
  <c r="B23" i="133"/>
  <c r="J22" i="133"/>
  <c r="A22" i="133" s="1"/>
  <c r="G22" i="133"/>
  <c r="D22" i="133"/>
  <c r="B22" i="133"/>
  <c r="J21" i="133"/>
  <c r="A21" i="133" s="1"/>
  <c r="G21" i="133"/>
  <c r="D21" i="133"/>
  <c r="B21" i="133"/>
  <c r="J20" i="133"/>
  <c r="G20" i="133"/>
  <c r="D20" i="133"/>
  <c r="B20" i="133"/>
  <c r="J19" i="133"/>
  <c r="A19" i="133" s="1"/>
  <c r="G19" i="133"/>
  <c r="D19" i="133"/>
  <c r="B19" i="133"/>
  <c r="J18" i="133"/>
  <c r="G18" i="133"/>
  <c r="D18" i="133"/>
  <c r="B18" i="133"/>
  <c r="J17" i="133"/>
  <c r="A17" i="133" s="1"/>
  <c r="G17" i="133"/>
  <c r="D17" i="133"/>
  <c r="B17" i="133"/>
  <c r="D16" i="133"/>
  <c r="B16" i="133"/>
  <c r="J15" i="133"/>
  <c r="A15" i="133" s="1"/>
  <c r="G15" i="133"/>
  <c r="D15" i="133"/>
  <c r="B15" i="133"/>
  <c r="J14" i="133"/>
  <c r="A14" i="133" s="1"/>
  <c r="G14" i="133"/>
  <c r="D14" i="133"/>
  <c r="B14" i="133"/>
  <c r="J13" i="133"/>
  <c r="A13" i="133" s="1"/>
  <c r="G13" i="133"/>
  <c r="D13" i="133"/>
  <c r="B13" i="133"/>
  <c r="J12" i="133"/>
  <c r="A12" i="133" s="1"/>
  <c r="G12" i="133"/>
  <c r="D12" i="133"/>
  <c r="B12" i="133"/>
  <c r="J11" i="133"/>
  <c r="A11" i="133" s="1"/>
  <c r="G11" i="133"/>
  <c r="D11" i="133"/>
  <c r="D51" i="133" s="1"/>
  <c r="B11" i="133"/>
  <c r="B51" i="133" s="1"/>
  <c r="J10" i="133"/>
  <c r="A10" i="133" s="1"/>
  <c r="G10" i="133"/>
  <c r="D10" i="133"/>
  <c r="D50" i="133" s="1"/>
  <c r="B10" i="133"/>
  <c r="B50" i="133" s="1"/>
  <c r="J9" i="133"/>
  <c r="A9" i="133" s="1"/>
  <c r="G9" i="133"/>
  <c r="D9" i="133"/>
  <c r="D49" i="133" s="1"/>
  <c r="D89" i="133" s="1"/>
  <c r="B9" i="133"/>
  <c r="B49" i="133" s="1"/>
  <c r="B89" i="133" s="1"/>
  <c r="J8" i="133"/>
  <c r="A8" i="133" s="1"/>
  <c r="D8" i="133"/>
  <c r="D48" i="133" s="1"/>
  <c r="D88" i="133" s="1"/>
  <c r="B8" i="133"/>
  <c r="B48" i="133" s="1"/>
  <c r="B88" i="133" s="1"/>
  <c r="V2" i="8"/>
  <c r="B2" i="8"/>
  <c r="E56" i="7"/>
  <c r="P52" i="7"/>
  <c r="P50" i="7"/>
  <c r="I40" i="7"/>
  <c r="F40" i="7"/>
  <c r="B40" i="7"/>
  <c r="F39" i="7"/>
  <c r="B39" i="7"/>
  <c r="I35" i="7"/>
  <c r="I36" i="7" s="1"/>
  <c r="I37" i="7" s="1"/>
  <c r="F35" i="7"/>
  <c r="B35" i="7"/>
  <c r="I34" i="7"/>
  <c r="F34" i="7"/>
  <c r="B34" i="7"/>
  <c r="F33" i="7"/>
  <c r="B33" i="7"/>
  <c r="I32" i="7"/>
  <c r="F32" i="7"/>
  <c r="B32" i="7"/>
  <c r="I31" i="7"/>
  <c r="F31" i="7"/>
  <c r="B31" i="7"/>
  <c r="I30" i="7"/>
  <c r="F30" i="7"/>
  <c r="B30" i="7"/>
  <c r="I29" i="7"/>
  <c r="F29" i="7"/>
  <c r="B29" i="7"/>
  <c r="I38" i="7"/>
  <c r="F28" i="7"/>
  <c r="B28" i="7"/>
  <c r="I27" i="7"/>
  <c r="F27" i="7"/>
  <c r="B27" i="7"/>
  <c r="B26" i="7"/>
  <c r="J21" i="7"/>
  <c r="F21" i="7"/>
  <c r="B21" i="7"/>
  <c r="J20" i="7"/>
  <c r="F20" i="7"/>
  <c r="B20" i="7"/>
  <c r="J19" i="7"/>
  <c r="F19" i="7"/>
  <c r="B19" i="7"/>
  <c r="J18" i="7"/>
  <c r="F18" i="7"/>
  <c r="B18" i="7"/>
  <c r="J12" i="7"/>
  <c r="S65" i="6"/>
  <c r="F6" i="6"/>
  <c r="F3" i="6"/>
  <c r="N38" i="3"/>
  <c r="A38" i="3" s="1"/>
  <c r="M38" i="3"/>
  <c r="N37" i="3"/>
  <c r="A37" i="3" s="1"/>
  <c r="M37" i="3"/>
  <c r="N33" i="3"/>
  <c r="AC24" i="3"/>
  <c r="AC23" i="3"/>
  <c r="K19" i="3"/>
  <c r="B15" i="3"/>
  <c r="M8" i="3"/>
  <c r="F11" i="147" s="1"/>
  <c r="D27" i="3"/>
  <c r="R27" i="1"/>
  <c r="L17" i="18" s="1"/>
  <c r="S26" i="1"/>
  <c r="M16" i="18" s="1"/>
  <c r="R26" i="1"/>
  <c r="L16" i="18" s="1"/>
  <c r="R25" i="1"/>
  <c r="L15" i="18" s="1"/>
  <c r="R24" i="1"/>
  <c r="M14" i="18" s="1"/>
  <c r="S23" i="1"/>
  <c r="M13" i="18" s="1"/>
  <c r="R23" i="1"/>
  <c r="L13" i="18" s="1"/>
  <c r="S22" i="1"/>
  <c r="R22" i="1"/>
  <c r="G12" i="7" s="1"/>
  <c r="P21" i="1"/>
  <c r="R21" i="1" s="1"/>
  <c r="I39" i="7"/>
  <c r="I33" i="7"/>
  <c r="C97" i="128" l="1"/>
  <c r="D97" i="128"/>
  <c r="E134" i="128"/>
  <c r="F134" i="128"/>
  <c r="D134" i="128"/>
  <c r="C255" i="128"/>
  <c r="D255" i="128"/>
  <c r="F75" i="128"/>
  <c r="AG93" i="128"/>
  <c r="E187" i="128"/>
  <c r="D188" i="128"/>
  <c r="D283" i="128"/>
  <c r="B120" i="128"/>
  <c r="F187" i="128"/>
  <c r="E188" i="128"/>
  <c r="F283" i="128"/>
  <c r="B115" i="128"/>
  <c r="F188" i="128"/>
  <c r="N349" i="141"/>
  <c r="N337" i="141"/>
  <c r="N325" i="141"/>
  <c r="N360" i="141"/>
  <c r="N348" i="141"/>
  <c r="N336" i="141"/>
  <c r="N324" i="141"/>
  <c r="N359" i="141"/>
  <c r="N347" i="141"/>
  <c r="N335" i="141"/>
  <c r="N323" i="141"/>
  <c r="N350" i="141"/>
  <c r="N358" i="141"/>
  <c r="N346" i="141"/>
  <c r="N334" i="141"/>
  <c r="N322" i="141"/>
  <c r="N357" i="141"/>
  <c r="N345" i="141"/>
  <c r="N333" i="141"/>
  <c r="N321" i="141"/>
  <c r="N356" i="141"/>
  <c r="N344" i="141"/>
  <c r="N332" i="141"/>
  <c r="N320" i="141"/>
  <c r="N355" i="141"/>
  <c r="N343" i="141"/>
  <c r="N331" i="141"/>
  <c r="N319" i="141"/>
  <c r="N326" i="141"/>
  <c r="N354" i="141"/>
  <c r="N342" i="141"/>
  <c r="N330" i="141"/>
  <c r="N318" i="141"/>
  <c r="N338" i="141"/>
  <c r="N353" i="141"/>
  <c r="N341" i="141"/>
  <c r="N329" i="141"/>
  <c r="N317" i="141"/>
  <c r="N352" i="141"/>
  <c r="N340" i="141"/>
  <c r="N328" i="141"/>
  <c r="N316" i="141"/>
  <c r="N351" i="141"/>
  <c r="N339" i="141"/>
  <c r="N327" i="141"/>
  <c r="M357" i="141"/>
  <c r="M359" i="141"/>
  <c r="D319" i="128"/>
  <c r="E319" i="128"/>
  <c r="J87" i="138"/>
  <c r="J89" i="138"/>
  <c r="J177" i="141"/>
  <c r="J179" i="141"/>
  <c r="J222" i="141"/>
  <c r="J224" i="141"/>
  <c r="A18" i="55"/>
  <c r="F18" i="55"/>
  <c r="G18" i="55"/>
  <c r="F24" i="55"/>
  <c r="G24" i="55"/>
  <c r="A24" i="55"/>
  <c r="A30" i="55"/>
  <c r="F30" i="55"/>
  <c r="G30" i="55"/>
  <c r="F36" i="55"/>
  <c r="G36" i="55"/>
  <c r="A36" i="55"/>
  <c r="F42" i="55"/>
  <c r="G42" i="55"/>
  <c r="A42" i="55"/>
  <c r="F48" i="55"/>
  <c r="G48" i="55"/>
  <c r="A48" i="55"/>
  <c r="F54" i="55"/>
  <c r="G54" i="55"/>
  <c r="A54" i="55"/>
  <c r="F60" i="55"/>
  <c r="G60" i="55"/>
  <c r="A60" i="55"/>
  <c r="G81" i="55"/>
  <c r="F81" i="55"/>
  <c r="A81" i="55"/>
  <c r="G87" i="55"/>
  <c r="F87" i="55"/>
  <c r="A87" i="55"/>
  <c r="G93" i="55"/>
  <c r="F93" i="55"/>
  <c r="A93" i="55"/>
  <c r="G99" i="55"/>
  <c r="F99" i="55"/>
  <c r="A99" i="55"/>
  <c r="G105" i="55"/>
  <c r="F105" i="55"/>
  <c r="A105" i="55"/>
  <c r="G111" i="55"/>
  <c r="F111" i="55"/>
  <c r="A111" i="55"/>
  <c r="G117" i="55"/>
  <c r="F117" i="55"/>
  <c r="A117" i="55"/>
  <c r="G123" i="55"/>
  <c r="F123" i="55"/>
  <c r="A123" i="55"/>
  <c r="F138" i="55"/>
  <c r="A138" i="55"/>
  <c r="G138" i="55"/>
  <c r="F144" i="55"/>
  <c r="G144" i="55"/>
  <c r="A144" i="55"/>
  <c r="F150" i="55"/>
  <c r="G150" i="55"/>
  <c r="A150" i="55"/>
  <c r="F156" i="55"/>
  <c r="G156" i="55"/>
  <c r="A156" i="55"/>
  <c r="F162" i="55"/>
  <c r="G162" i="55"/>
  <c r="A162" i="55"/>
  <c r="F168" i="55"/>
  <c r="A168" i="55"/>
  <c r="G168" i="55"/>
  <c r="F174" i="55"/>
  <c r="A174" i="55"/>
  <c r="G174" i="55"/>
  <c r="F180" i="55"/>
  <c r="A180" i="55"/>
  <c r="G180" i="55"/>
  <c r="G201" i="55"/>
  <c r="F201" i="55"/>
  <c r="A201" i="55"/>
  <c r="G207" i="55"/>
  <c r="F207" i="55"/>
  <c r="A207" i="55"/>
  <c r="G213" i="55"/>
  <c r="F213" i="55"/>
  <c r="A213" i="55"/>
  <c r="G219" i="55"/>
  <c r="F219" i="55"/>
  <c r="A219" i="55"/>
  <c r="G225" i="55"/>
  <c r="F225" i="55"/>
  <c r="A225" i="55"/>
  <c r="G231" i="55"/>
  <c r="F231" i="55"/>
  <c r="A231" i="55"/>
  <c r="G237" i="55"/>
  <c r="F237" i="55"/>
  <c r="A237" i="55"/>
  <c r="G243" i="55"/>
  <c r="F243" i="55"/>
  <c r="A243" i="55"/>
  <c r="G258" i="55"/>
  <c r="F258" i="55"/>
  <c r="A258" i="55"/>
  <c r="G264" i="55"/>
  <c r="F264" i="55"/>
  <c r="A264" i="55"/>
  <c r="G270" i="55"/>
  <c r="F270" i="55"/>
  <c r="A270" i="55"/>
  <c r="G276" i="55"/>
  <c r="F276" i="55"/>
  <c r="A276" i="55"/>
  <c r="G282" i="55"/>
  <c r="F282" i="55"/>
  <c r="A282" i="55"/>
  <c r="G288" i="55"/>
  <c r="F288" i="55"/>
  <c r="A288" i="55"/>
  <c r="G294" i="55"/>
  <c r="F294" i="55"/>
  <c r="A294" i="55"/>
  <c r="G300" i="55"/>
  <c r="F300" i="55"/>
  <c r="A300" i="55"/>
  <c r="F321" i="55"/>
  <c r="A321" i="55"/>
  <c r="G321" i="55"/>
  <c r="F327" i="55"/>
  <c r="G327" i="55"/>
  <c r="A327" i="55"/>
  <c r="F333" i="55"/>
  <c r="G333" i="55"/>
  <c r="A333" i="55"/>
  <c r="F339" i="55"/>
  <c r="G339" i="55"/>
  <c r="A339" i="55"/>
  <c r="F345" i="55"/>
  <c r="G345" i="55"/>
  <c r="A345" i="55"/>
  <c r="F351" i="55"/>
  <c r="A351" i="55"/>
  <c r="G351" i="55"/>
  <c r="F357" i="55"/>
  <c r="A357" i="55"/>
  <c r="G357" i="55"/>
  <c r="F363" i="55"/>
  <c r="G363" i="55"/>
  <c r="A363" i="55"/>
  <c r="G378" i="55"/>
  <c r="F378" i="55"/>
  <c r="A378" i="55"/>
  <c r="G384" i="55"/>
  <c r="F384" i="55"/>
  <c r="A384" i="55"/>
  <c r="G390" i="55"/>
  <c r="F390" i="55"/>
  <c r="A390" i="55"/>
  <c r="G396" i="55"/>
  <c r="F396" i="55"/>
  <c r="A396" i="55"/>
  <c r="G402" i="55"/>
  <c r="F402" i="55"/>
  <c r="A402" i="55"/>
  <c r="G408" i="55"/>
  <c r="F408" i="55"/>
  <c r="A408" i="55"/>
  <c r="G414" i="55"/>
  <c r="F414" i="55"/>
  <c r="A414" i="55"/>
  <c r="G420" i="55"/>
  <c r="F420" i="55"/>
  <c r="A420" i="55"/>
  <c r="F441" i="55"/>
  <c r="G441" i="55"/>
  <c r="A441" i="55"/>
  <c r="G457" i="55"/>
  <c r="F457" i="55"/>
  <c r="A457" i="55"/>
  <c r="G463" i="55"/>
  <c r="F463" i="55"/>
  <c r="A463" i="55"/>
  <c r="G469" i="55"/>
  <c r="F469" i="55"/>
  <c r="A469" i="55"/>
  <c r="G475" i="55"/>
  <c r="F475" i="55"/>
  <c r="A475" i="55"/>
  <c r="G481" i="55"/>
  <c r="F481" i="55"/>
  <c r="A481" i="55"/>
  <c r="G487" i="55"/>
  <c r="F487" i="55"/>
  <c r="A487" i="55"/>
  <c r="G493" i="55"/>
  <c r="F493" i="55"/>
  <c r="A493" i="55"/>
  <c r="G499" i="55"/>
  <c r="F499" i="55"/>
  <c r="A499" i="55"/>
  <c r="F520" i="55"/>
  <c r="G520" i="55"/>
  <c r="A520" i="55"/>
  <c r="F526" i="55"/>
  <c r="G526" i="55"/>
  <c r="A526" i="55"/>
  <c r="F532" i="55"/>
  <c r="G532" i="55"/>
  <c r="A532" i="55"/>
  <c r="F538" i="55"/>
  <c r="G538" i="55"/>
  <c r="A538" i="55"/>
  <c r="F544" i="55"/>
  <c r="G544" i="55"/>
  <c r="A544" i="55"/>
  <c r="F550" i="55"/>
  <c r="G550" i="55"/>
  <c r="A550" i="55"/>
  <c r="F556" i="55"/>
  <c r="G556" i="55"/>
  <c r="A556" i="55"/>
  <c r="F562" i="55"/>
  <c r="G562" i="55"/>
  <c r="A562" i="55"/>
  <c r="F577" i="55"/>
  <c r="G577" i="55"/>
  <c r="A577" i="55"/>
  <c r="F583" i="55"/>
  <c r="G583" i="55"/>
  <c r="A583" i="55"/>
  <c r="F589" i="55"/>
  <c r="G589" i="55"/>
  <c r="A589" i="55"/>
  <c r="F595" i="55"/>
  <c r="G595" i="55"/>
  <c r="A595" i="55"/>
  <c r="F601" i="55"/>
  <c r="G601" i="55"/>
  <c r="A601" i="55"/>
  <c r="F607" i="55"/>
  <c r="G607" i="55"/>
  <c r="A607" i="55"/>
  <c r="F613" i="55"/>
  <c r="G613" i="55"/>
  <c r="A613" i="55"/>
  <c r="F619" i="55"/>
  <c r="G619" i="55"/>
  <c r="A619" i="55"/>
  <c r="G640" i="55"/>
  <c r="F640" i="55"/>
  <c r="A640" i="55"/>
  <c r="G646" i="55"/>
  <c r="A646" i="55"/>
  <c r="F646" i="55"/>
  <c r="G652" i="55"/>
  <c r="F652" i="55"/>
  <c r="A652" i="55"/>
  <c r="G658" i="55"/>
  <c r="F658" i="55"/>
  <c r="A658" i="55"/>
  <c r="G664" i="55"/>
  <c r="F664" i="55"/>
  <c r="A664" i="55"/>
  <c r="G670" i="55"/>
  <c r="F670" i="55"/>
  <c r="A670" i="55"/>
  <c r="G676" i="55"/>
  <c r="F676" i="55"/>
  <c r="A676" i="55"/>
  <c r="G682" i="55"/>
  <c r="F682" i="55"/>
  <c r="A682" i="55"/>
  <c r="F697" i="55"/>
  <c r="G697" i="55"/>
  <c r="A697" i="55"/>
  <c r="F703" i="55"/>
  <c r="G703" i="55"/>
  <c r="A703" i="55"/>
  <c r="F709" i="55"/>
  <c r="G709" i="55"/>
  <c r="A709" i="55"/>
  <c r="F715" i="55"/>
  <c r="G715" i="55"/>
  <c r="A715" i="55"/>
  <c r="F721" i="55"/>
  <c r="G721" i="55"/>
  <c r="A721" i="55"/>
  <c r="F727" i="55"/>
  <c r="G727" i="55"/>
  <c r="A727" i="55"/>
  <c r="F733" i="55"/>
  <c r="G733" i="55"/>
  <c r="A733" i="55"/>
  <c r="F739" i="55"/>
  <c r="G739" i="55"/>
  <c r="A739" i="55"/>
  <c r="G760" i="55"/>
  <c r="F760" i="55"/>
  <c r="A760" i="55"/>
  <c r="G766" i="55"/>
  <c r="F766" i="55"/>
  <c r="A766" i="55"/>
  <c r="G772" i="55"/>
  <c r="F772" i="55"/>
  <c r="A772" i="55"/>
  <c r="G778" i="55"/>
  <c r="F778" i="55"/>
  <c r="A778" i="55"/>
  <c r="G784" i="55"/>
  <c r="F784" i="55"/>
  <c r="A784" i="55"/>
  <c r="G790" i="55"/>
  <c r="F790" i="55"/>
  <c r="A790" i="55"/>
  <c r="G796" i="55"/>
  <c r="F796" i="55"/>
  <c r="A796" i="55"/>
  <c r="G802" i="55"/>
  <c r="F802" i="55"/>
  <c r="A802" i="55"/>
  <c r="G817" i="55"/>
  <c r="F817" i="55"/>
  <c r="A817" i="55"/>
  <c r="G823" i="55"/>
  <c r="F823" i="55"/>
  <c r="A823" i="55"/>
  <c r="G829" i="55"/>
  <c r="F829" i="55"/>
  <c r="A829" i="55"/>
  <c r="G835" i="55"/>
  <c r="F835" i="55"/>
  <c r="A835" i="55"/>
  <c r="G841" i="55"/>
  <c r="F841" i="55"/>
  <c r="A841" i="55"/>
  <c r="G847" i="55"/>
  <c r="F847" i="55"/>
  <c r="A847" i="55"/>
  <c r="G853" i="55"/>
  <c r="F853" i="55"/>
  <c r="A853" i="55"/>
  <c r="G859" i="55"/>
  <c r="F859" i="55"/>
  <c r="A859" i="55"/>
  <c r="F874" i="55"/>
  <c r="G874" i="55"/>
  <c r="A874" i="55"/>
  <c r="F880" i="55"/>
  <c r="G880" i="55"/>
  <c r="A880" i="55"/>
  <c r="F895" i="55"/>
  <c r="G895" i="55"/>
  <c r="A895" i="55"/>
  <c r="F904" i="55"/>
  <c r="G904" i="55"/>
  <c r="A904" i="55"/>
  <c r="F910" i="55"/>
  <c r="G910" i="55"/>
  <c r="A910" i="55"/>
  <c r="F916" i="55"/>
  <c r="G916" i="55"/>
  <c r="A916" i="55"/>
  <c r="F925" i="55"/>
  <c r="G925" i="55"/>
  <c r="A925" i="55"/>
  <c r="F931" i="55"/>
  <c r="G931" i="55"/>
  <c r="A931" i="55"/>
  <c r="F937" i="55"/>
  <c r="G937" i="55"/>
  <c r="A937" i="55"/>
  <c r="G960" i="55"/>
  <c r="F960" i="55"/>
  <c r="A960" i="55"/>
  <c r="G967" i="55"/>
  <c r="F967" i="55"/>
  <c r="A967" i="55"/>
  <c r="G973" i="55"/>
  <c r="F973" i="55"/>
  <c r="A973" i="55"/>
  <c r="G980" i="55"/>
  <c r="F980" i="55"/>
  <c r="A980" i="55"/>
  <c r="G988" i="55"/>
  <c r="F988" i="55"/>
  <c r="A988" i="55"/>
  <c r="G994" i="55"/>
  <c r="F994" i="55"/>
  <c r="A994" i="55"/>
  <c r="G1000" i="55"/>
  <c r="F1000" i="55"/>
  <c r="A1000" i="55"/>
  <c r="G1015" i="55"/>
  <c r="F1015" i="55"/>
  <c r="A1015" i="55"/>
  <c r="G1024" i="55"/>
  <c r="F1024" i="55"/>
  <c r="A1024" i="55"/>
  <c r="G1030" i="55"/>
  <c r="F1030" i="55"/>
  <c r="A1030" i="55"/>
  <c r="G1036" i="55"/>
  <c r="F1036" i="55"/>
  <c r="A1036" i="55"/>
  <c r="G1042" i="55"/>
  <c r="F1042" i="55"/>
  <c r="A1042" i="55"/>
  <c r="G1048" i="55"/>
  <c r="F1048" i="55"/>
  <c r="A1048" i="55"/>
  <c r="G1054" i="55"/>
  <c r="F1054" i="55"/>
  <c r="A1054" i="55"/>
  <c r="G1060" i="55"/>
  <c r="F1060" i="55"/>
  <c r="A1060" i="55"/>
  <c r="G1075" i="55"/>
  <c r="F1075" i="55"/>
  <c r="A1075" i="55"/>
  <c r="G1081" i="55"/>
  <c r="F1081" i="55"/>
  <c r="A1081" i="55"/>
  <c r="G1087" i="55"/>
  <c r="F1087" i="55"/>
  <c r="A1087" i="55"/>
  <c r="G1093" i="55"/>
  <c r="F1093" i="55"/>
  <c r="A1093" i="55"/>
  <c r="G1099" i="55"/>
  <c r="F1099" i="55"/>
  <c r="A1099" i="55"/>
  <c r="G1105" i="55"/>
  <c r="F1105" i="55"/>
  <c r="A1105" i="55"/>
  <c r="G1111" i="55"/>
  <c r="F1111" i="55"/>
  <c r="A1111" i="55"/>
  <c r="G1117" i="55"/>
  <c r="F1117" i="55"/>
  <c r="A1117" i="55"/>
  <c r="G1138" i="55"/>
  <c r="F1138" i="55"/>
  <c r="A1138" i="55"/>
  <c r="G1144" i="55"/>
  <c r="F1144" i="55"/>
  <c r="A1144" i="55"/>
  <c r="G1150" i="55"/>
  <c r="F1150" i="55"/>
  <c r="A1150" i="55"/>
  <c r="G1156" i="55"/>
  <c r="F1156" i="55"/>
  <c r="A1156" i="55"/>
  <c r="G1162" i="55"/>
  <c r="F1162" i="55"/>
  <c r="A1162" i="55"/>
  <c r="G1168" i="55"/>
  <c r="F1168" i="55"/>
  <c r="A1168" i="55"/>
  <c r="G1174" i="55"/>
  <c r="F1174" i="55"/>
  <c r="A1174" i="55"/>
  <c r="G1180" i="55"/>
  <c r="F1180" i="55"/>
  <c r="A1180" i="55"/>
  <c r="G1195" i="55"/>
  <c r="F1195" i="55"/>
  <c r="A1195" i="55"/>
  <c r="G1201" i="55"/>
  <c r="F1201" i="55"/>
  <c r="A1201" i="55"/>
  <c r="G1207" i="55"/>
  <c r="F1207" i="55"/>
  <c r="A1207" i="55"/>
  <c r="G1213" i="55"/>
  <c r="F1213" i="55"/>
  <c r="A1213" i="55"/>
  <c r="G1219" i="55"/>
  <c r="F1219" i="55"/>
  <c r="A1219" i="55"/>
  <c r="G1225" i="55"/>
  <c r="F1225" i="55"/>
  <c r="A1225" i="55"/>
  <c r="G1231" i="55"/>
  <c r="F1231" i="55"/>
  <c r="A1231" i="55"/>
  <c r="G1237" i="55"/>
  <c r="F1237" i="55"/>
  <c r="A1237" i="55"/>
  <c r="G1258" i="55"/>
  <c r="F1258" i="55"/>
  <c r="A1258" i="55"/>
  <c r="G1264" i="55"/>
  <c r="F1264" i="55"/>
  <c r="A1264" i="55"/>
  <c r="G1270" i="55"/>
  <c r="F1270" i="55"/>
  <c r="A1270" i="55"/>
  <c r="G1276" i="55"/>
  <c r="F1276" i="55"/>
  <c r="A1276" i="55"/>
  <c r="G1282" i="55"/>
  <c r="F1282" i="55"/>
  <c r="A1282" i="55"/>
  <c r="G1288" i="55"/>
  <c r="F1288" i="55"/>
  <c r="A1288" i="55"/>
  <c r="G1294" i="55"/>
  <c r="F1294" i="55"/>
  <c r="A1294" i="55"/>
  <c r="G1300" i="55"/>
  <c r="F1300" i="55"/>
  <c r="A1300" i="55"/>
  <c r="F1315" i="55"/>
  <c r="G1315" i="55"/>
  <c r="A1315" i="55"/>
  <c r="F1366" i="55"/>
  <c r="G1366" i="55"/>
  <c r="A1366" i="55"/>
  <c r="F1372" i="55"/>
  <c r="G1372" i="55"/>
  <c r="A1372" i="55"/>
  <c r="F1378" i="55"/>
  <c r="G1378" i="55"/>
  <c r="A1378" i="55"/>
  <c r="F1393" i="55"/>
  <c r="G1393" i="55"/>
  <c r="A1393" i="55"/>
  <c r="F1406" i="55"/>
  <c r="G1406" i="55"/>
  <c r="A1406" i="55"/>
  <c r="F1412" i="55"/>
  <c r="G1412" i="55"/>
  <c r="A1412" i="55"/>
  <c r="F1425" i="55"/>
  <c r="G1425" i="55"/>
  <c r="A1425" i="55"/>
  <c r="F1431" i="55"/>
  <c r="G1431" i="55"/>
  <c r="A1431" i="55"/>
  <c r="F1437" i="55"/>
  <c r="G1437" i="55"/>
  <c r="A1437" i="55"/>
  <c r="G1452" i="55"/>
  <c r="F1452" i="55"/>
  <c r="A1452" i="55"/>
  <c r="G1466" i="55"/>
  <c r="F1466" i="55"/>
  <c r="A1466" i="55"/>
  <c r="G1472" i="55"/>
  <c r="F1472" i="55"/>
  <c r="A1472" i="55"/>
  <c r="G1478" i="55"/>
  <c r="F1478" i="55"/>
  <c r="A1478" i="55"/>
  <c r="G1484" i="55"/>
  <c r="F1484" i="55"/>
  <c r="A1484" i="55"/>
  <c r="G1490" i="55"/>
  <c r="F1490" i="55"/>
  <c r="A1490" i="55"/>
  <c r="G1496" i="55"/>
  <c r="F1496" i="55"/>
  <c r="A1496" i="55"/>
  <c r="G1517" i="55"/>
  <c r="F1517" i="55"/>
  <c r="A1517" i="55"/>
  <c r="G1523" i="55"/>
  <c r="F1523" i="55"/>
  <c r="A1523" i="55"/>
  <c r="G1529" i="55"/>
  <c r="F1529" i="55"/>
  <c r="A1529" i="55"/>
  <c r="G1535" i="55"/>
  <c r="F1535" i="55"/>
  <c r="A1535" i="55"/>
  <c r="G1541" i="55"/>
  <c r="F1541" i="55"/>
  <c r="A1541" i="55"/>
  <c r="G1547" i="55"/>
  <c r="F1547" i="55"/>
  <c r="A1547" i="55"/>
  <c r="G1553" i="55"/>
  <c r="F1553" i="55"/>
  <c r="A1553" i="55"/>
  <c r="G1559" i="55"/>
  <c r="F1559" i="55"/>
  <c r="A1559" i="55"/>
  <c r="G1574" i="55"/>
  <c r="F1574" i="55"/>
  <c r="A1574" i="55"/>
  <c r="G1580" i="55"/>
  <c r="F1580" i="55"/>
  <c r="A1580" i="55"/>
  <c r="G1586" i="55"/>
  <c r="F1586" i="55"/>
  <c r="A1586" i="55"/>
  <c r="G1592" i="55"/>
  <c r="F1592" i="55"/>
  <c r="A1592" i="55"/>
  <c r="G1598" i="55"/>
  <c r="F1598" i="55"/>
  <c r="A1598" i="55"/>
  <c r="G1604" i="55"/>
  <c r="F1604" i="55"/>
  <c r="A1604" i="55"/>
  <c r="G1610" i="55"/>
  <c r="F1610" i="55"/>
  <c r="A1610" i="55"/>
  <c r="G1616" i="55"/>
  <c r="F1616" i="55"/>
  <c r="A1616" i="55"/>
  <c r="G1637" i="55"/>
  <c r="F1637" i="55"/>
  <c r="A1637" i="55"/>
  <c r="G1643" i="55"/>
  <c r="F1643" i="55"/>
  <c r="A1643" i="55"/>
  <c r="G1649" i="55"/>
  <c r="F1649" i="55"/>
  <c r="A1649" i="55"/>
  <c r="G1655" i="55"/>
  <c r="F1655" i="55"/>
  <c r="A1655" i="55"/>
  <c r="G1661" i="55"/>
  <c r="F1661" i="55"/>
  <c r="A1661" i="55"/>
  <c r="G1667" i="55"/>
  <c r="F1667" i="55"/>
  <c r="A1667" i="55"/>
  <c r="G1673" i="55"/>
  <c r="F1673" i="55"/>
  <c r="A1673" i="55"/>
  <c r="G1679" i="55"/>
  <c r="F1679" i="55"/>
  <c r="A1679" i="55"/>
  <c r="G1694" i="55"/>
  <c r="F1694" i="55"/>
  <c r="A1694" i="55"/>
  <c r="G1700" i="55"/>
  <c r="F1700" i="55"/>
  <c r="A1700" i="55"/>
  <c r="G1706" i="55"/>
  <c r="F1706" i="55"/>
  <c r="A1706" i="55"/>
  <c r="G1712" i="55"/>
  <c r="F1712" i="55"/>
  <c r="A1712" i="55"/>
  <c r="G1718" i="55"/>
  <c r="F1718" i="55"/>
  <c r="A1718" i="55"/>
  <c r="G1724" i="55"/>
  <c r="F1724" i="55"/>
  <c r="A1724" i="55"/>
  <c r="G1730" i="55"/>
  <c r="F1730" i="55"/>
  <c r="A1730" i="55"/>
  <c r="G1736" i="55"/>
  <c r="F1736" i="55"/>
  <c r="A1736" i="55"/>
  <c r="F1757" i="55"/>
  <c r="G1757" i="55"/>
  <c r="A1757" i="55"/>
  <c r="D105" i="128"/>
  <c r="AC157" i="128"/>
  <c r="AF181" i="128"/>
  <c r="E184" i="128"/>
  <c r="E185" i="128"/>
  <c r="C242" i="128"/>
  <c r="B252" i="128"/>
  <c r="E279" i="128"/>
  <c r="M132" i="135"/>
  <c r="M134" i="135"/>
  <c r="K43" i="141"/>
  <c r="K44" i="141"/>
  <c r="B154" i="128"/>
  <c r="AG181" i="128"/>
  <c r="F184" i="128"/>
  <c r="E242" i="128"/>
  <c r="C303" i="128"/>
  <c r="J267" i="135"/>
  <c r="J269" i="135"/>
  <c r="K42" i="138"/>
  <c r="K44" i="138"/>
  <c r="S25" i="1"/>
  <c r="M15" i="18" s="1"/>
  <c r="AF77" i="128"/>
  <c r="B130" i="128"/>
  <c r="B177" i="128"/>
  <c r="B232" i="128"/>
  <c r="C240" i="128"/>
  <c r="F242" i="128"/>
  <c r="C70" i="128"/>
  <c r="D130" i="128"/>
  <c r="B175" i="128"/>
  <c r="E177" i="128"/>
  <c r="C232" i="128"/>
  <c r="B233" i="128"/>
  <c r="C238" i="128"/>
  <c r="D240" i="128"/>
  <c r="D302" i="128"/>
  <c r="B112" i="128"/>
  <c r="AF173" i="128"/>
  <c r="C175" i="128"/>
  <c r="D231" i="128"/>
  <c r="D232" i="128"/>
  <c r="D238" i="128"/>
  <c r="E239" i="128"/>
  <c r="B275" i="128"/>
  <c r="B276" i="128"/>
  <c r="L16" i="128"/>
  <c r="E70" i="128"/>
  <c r="AC85" i="128"/>
  <c r="B111" i="128"/>
  <c r="E112" i="128"/>
  <c r="AG141" i="128"/>
  <c r="D175" i="128"/>
  <c r="AF229" i="128"/>
  <c r="E232" i="128"/>
  <c r="E238" i="128"/>
  <c r="C276" i="128"/>
  <c r="S27" i="1"/>
  <c r="M17" i="18" s="1"/>
  <c r="E79" i="128"/>
  <c r="D111" i="128"/>
  <c r="C124" i="128"/>
  <c r="E175" i="128"/>
  <c r="AF213" i="128"/>
  <c r="F238" i="128"/>
  <c r="AC261" i="128"/>
  <c r="B267" i="128"/>
  <c r="D276" i="128"/>
  <c r="J267" i="70"/>
  <c r="J269" i="70"/>
  <c r="K178" i="135"/>
  <c r="K179" i="135"/>
  <c r="L314" i="135"/>
  <c r="H146" i="141"/>
  <c r="R161" i="73"/>
  <c r="R160" i="73" s="1"/>
  <c r="AI133" i="131" s="1"/>
  <c r="Q236" i="73"/>
  <c r="Q235" i="73" s="1"/>
  <c r="R536" i="136"/>
  <c r="R535" i="136" s="1"/>
  <c r="J42" i="70"/>
  <c r="J44" i="70"/>
  <c r="L269" i="135"/>
  <c r="M42" i="141"/>
  <c r="M44" i="141"/>
  <c r="A21" i="55"/>
  <c r="F21" i="55"/>
  <c r="G21" i="55"/>
  <c r="F27" i="55"/>
  <c r="A27" i="55"/>
  <c r="G27" i="55"/>
  <c r="A33" i="55"/>
  <c r="F33" i="55"/>
  <c r="G33" i="55"/>
  <c r="F39" i="55"/>
  <c r="G39" i="55"/>
  <c r="A39" i="55"/>
  <c r="F45" i="55"/>
  <c r="G45" i="55"/>
  <c r="A45" i="55"/>
  <c r="F51" i="55"/>
  <c r="G51" i="55"/>
  <c r="A51" i="55"/>
  <c r="F57" i="55"/>
  <c r="G57" i="55"/>
  <c r="A57" i="55"/>
  <c r="F63" i="55"/>
  <c r="G63" i="55"/>
  <c r="A63" i="55"/>
  <c r="G78" i="55"/>
  <c r="F78" i="55"/>
  <c r="A78" i="55"/>
  <c r="G84" i="55"/>
  <c r="F84" i="55"/>
  <c r="A84" i="55"/>
  <c r="G90" i="55"/>
  <c r="F90" i="55"/>
  <c r="A90" i="55"/>
  <c r="G96" i="55"/>
  <c r="F96" i="55"/>
  <c r="A96" i="55"/>
  <c r="G102" i="55"/>
  <c r="F102" i="55"/>
  <c r="A102" i="55"/>
  <c r="G108" i="55"/>
  <c r="F108" i="55"/>
  <c r="A108" i="55"/>
  <c r="G114" i="55"/>
  <c r="F114" i="55"/>
  <c r="A114" i="55"/>
  <c r="G120" i="55"/>
  <c r="F120" i="55"/>
  <c r="A120" i="55"/>
  <c r="G141" i="55"/>
  <c r="F141" i="55"/>
  <c r="A141" i="55"/>
  <c r="G147" i="55"/>
  <c r="F147" i="55"/>
  <c r="A147" i="55"/>
  <c r="G153" i="55"/>
  <c r="F153" i="55"/>
  <c r="A153" i="55"/>
  <c r="G159" i="55"/>
  <c r="F159" i="55"/>
  <c r="A159" i="55"/>
  <c r="G165" i="55"/>
  <c r="F165" i="55"/>
  <c r="A165" i="55"/>
  <c r="G171" i="55"/>
  <c r="F171" i="55"/>
  <c r="A171" i="55"/>
  <c r="G177" i="55"/>
  <c r="F177" i="55"/>
  <c r="A177" i="55"/>
  <c r="G183" i="55"/>
  <c r="F183" i="55"/>
  <c r="A183" i="55"/>
  <c r="G198" i="55"/>
  <c r="F198" i="55"/>
  <c r="A198" i="55"/>
  <c r="G204" i="55"/>
  <c r="F204" i="55"/>
  <c r="A204" i="55"/>
  <c r="G210" i="55"/>
  <c r="F210" i="55"/>
  <c r="A210" i="55"/>
  <c r="G216" i="55"/>
  <c r="F216" i="55"/>
  <c r="A216" i="55"/>
  <c r="G222" i="55"/>
  <c r="F222" i="55"/>
  <c r="A222" i="55"/>
  <c r="G228" i="55"/>
  <c r="F228" i="55"/>
  <c r="A228" i="55"/>
  <c r="G234" i="55"/>
  <c r="F234" i="55"/>
  <c r="A234" i="55"/>
  <c r="G240" i="55"/>
  <c r="F240" i="55"/>
  <c r="A240" i="55"/>
  <c r="G261" i="55"/>
  <c r="F261" i="55"/>
  <c r="A261" i="55"/>
  <c r="G267" i="55"/>
  <c r="F267" i="55"/>
  <c r="A267" i="55"/>
  <c r="G273" i="55"/>
  <c r="F273" i="55"/>
  <c r="A273" i="55"/>
  <c r="G279" i="55"/>
  <c r="F279" i="55"/>
  <c r="A279" i="55"/>
  <c r="G285" i="55"/>
  <c r="F285" i="55"/>
  <c r="A285" i="55"/>
  <c r="G291" i="55"/>
  <c r="F291" i="55"/>
  <c r="A291" i="55"/>
  <c r="G297" i="55"/>
  <c r="F297" i="55"/>
  <c r="A297" i="55"/>
  <c r="G303" i="55"/>
  <c r="F303" i="55"/>
  <c r="A303" i="55"/>
  <c r="G318" i="55"/>
  <c r="F318" i="55"/>
  <c r="A318" i="55"/>
  <c r="G324" i="55"/>
  <c r="F324" i="55"/>
  <c r="A324" i="55"/>
  <c r="G330" i="55"/>
  <c r="F330" i="55"/>
  <c r="A330" i="55"/>
  <c r="G336" i="55"/>
  <c r="F336" i="55"/>
  <c r="A336" i="55"/>
  <c r="G342" i="55"/>
  <c r="F342" i="55"/>
  <c r="A342" i="55"/>
  <c r="G348" i="55"/>
  <c r="F348" i="55"/>
  <c r="A348" i="55"/>
  <c r="G354" i="55"/>
  <c r="F354" i="55"/>
  <c r="A354" i="55"/>
  <c r="G360" i="55"/>
  <c r="F360" i="55"/>
  <c r="A360" i="55"/>
  <c r="G381" i="55"/>
  <c r="F381" i="55"/>
  <c r="A381" i="55"/>
  <c r="G387" i="55"/>
  <c r="F387" i="55"/>
  <c r="A387" i="55"/>
  <c r="G393" i="55"/>
  <c r="F393" i="55"/>
  <c r="A393" i="55"/>
  <c r="G399" i="55"/>
  <c r="F399" i="55"/>
  <c r="A399" i="55"/>
  <c r="G405" i="55"/>
  <c r="F405" i="55"/>
  <c r="A405" i="55"/>
  <c r="G411" i="55"/>
  <c r="F411" i="55"/>
  <c r="A411" i="55"/>
  <c r="G417" i="55"/>
  <c r="F417" i="55"/>
  <c r="A417" i="55"/>
  <c r="G423" i="55"/>
  <c r="F423" i="55"/>
  <c r="A423" i="55"/>
  <c r="F438" i="55"/>
  <c r="G438" i="55"/>
  <c r="A438" i="55"/>
  <c r="F460" i="55"/>
  <c r="G460" i="55"/>
  <c r="A460" i="55"/>
  <c r="F466" i="55"/>
  <c r="G466" i="55"/>
  <c r="A466" i="55"/>
  <c r="F472" i="55"/>
  <c r="G472" i="55"/>
  <c r="A472" i="55"/>
  <c r="F478" i="55"/>
  <c r="G478" i="55"/>
  <c r="A478" i="55"/>
  <c r="F484" i="55"/>
  <c r="G484" i="55"/>
  <c r="A484" i="55"/>
  <c r="F490" i="55"/>
  <c r="G490" i="55"/>
  <c r="A490" i="55"/>
  <c r="F496" i="55"/>
  <c r="G496" i="55"/>
  <c r="A496" i="55"/>
  <c r="F502" i="55"/>
  <c r="G502" i="55"/>
  <c r="A502" i="55"/>
  <c r="F517" i="55"/>
  <c r="G517" i="55"/>
  <c r="A517" i="55"/>
  <c r="F523" i="55"/>
  <c r="G523" i="55"/>
  <c r="A523" i="55"/>
  <c r="F529" i="55"/>
  <c r="G529" i="55"/>
  <c r="A529" i="55"/>
  <c r="F535" i="55"/>
  <c r="G535" i="55"/>
  <c r="A535" i="55"/>
  <c r="F541" i="55"/>
  <c r="G541" i="55"/>
  <c r="A541" i="55"/>
  <c r="F547" i="55"/>
  <c r="G547" i="55"/>
  <c r="A547" i="55"/>
  <c r="F553" i="55"/>
  <c r="G553" i="55"/>
  <c r="A553" i="55"/>
  <c r="F559" i="55"/>
  <c r="G559" i="55"/>
  <c r="A559" i="55"/>
  <c r="F580" i="55"/>
  <c r="G580" i="55"/>
  <c r="A580" i="55"/>
  <c r="F586" i="55"/>
  <c r="G586" i="55"/>
  <c r="A586" i="55"/>
  <c r="F592" i="55"/>
  <c r="G592" i="55"/>
  <c r="A592" i="55"/>
  <c r="F598" i="55"/>
  <c r="G598" i="55"/>
  <c r="A598" i="55"/>
  <c r="F604" i="55"/>
  <c r="G604" i="55"/>
  <c r="A604" i="55"/>
  <c r="F610" i="55"/>
  <c r="G610" i="55"/>
  <c r="A610" i="55"/>
  <c r="F616" i="55"/>
  <c r="G616" i="55"/>
  <c r="A616" i="55"/>
  <c r="F622" i="55"/>
  <c r="G622" i="55"/>
  <c r="A622" i="55"/>
  <c r="F637" i="55"/>
  <c r="G637" i="55"/>
  <c r="A637" i="55"/>
  <c r="F643" i="55"/>
  <c r="G643" i="55"/>
  <c r="A643" i="55"/>
  <c r="F649" i="55"/>
  <c r="G649" i="55"/>
  <c r="A649" i="55"/>
  <c r="F655" i="55"/>
  <c r="G655" i="55"/>
  <c r="A655" i="55"/>
  <c r="F661" i="55"/>
  <c r="G661" i="55"/>
  <c r="A661" i="55"/>
  <c r="F667" i="55"/>
  <c r="G667" i="55"/>
  <c r="A667" i="55"/>
  <c r="F673" i="55"/>
  <c r="G673" i="55"/>
  <c r="A673" i="55"/>
  <c r="F679" i="55"/>
  <c r="G679" i="55"/>
  <c r="A679" i="55"/>
  <c r="G700" i="55"/>
  <c r="F700" i="55"/>
  <c r="A700" i="55"/>
  <c r="G706" i="55"/>
  <c r="F706" i="55"/>
  <c r="A706" i="55"/>
  <c r="G712" i="55"/>
  <c r="F712" i="55"/>
  <c r="A712" i="55"/>
  <c r="G718" i="55"/>
  <c r="F718" i="55"/>
  <c r="A718" i="55"/>
  <c r="G724" i="55"/>
  <c r="F724" i="55"/>
  <c r="A724" i="55"/>
  <c r="G730" i="55"/>
  <c r="F730" i="55"/>
  <c r="A730" i="55"/>
  <c r="G736" i="55"/>
  <c r="F736" i="55"/>
  <c r="A736" i="55"/>
  <c r="G742" i="55"/>
  <c r="F742" i="55"/>
  <c r="A742" i="55"/>
  <c r="G757" i="55"/>
  <c r="F757" i="55"/>
  <c r="A757" i="55"/>
  <c r="G763" i="55"/>
  <c r="F763" i="55"/>
  <c r="A763" i="55"/>
  <c r="G769" i="55"/>
  <c r="F769" i="55"/>
  <c r="A769" i="55"/>
  <c r="G775" i="55"/>
  <c r="F775" i="55"/>
  <c r="A775" i="55"/>
  <c r="G781" i="55"/>
  <c r="F781" i="55"/>
  <c r="A781" i="55"/>
  <c r="G787" i="55"/>
  <c r="F787" i="55"/>
  <c r="A787" i="55"/>
  <c r="G793" i="55"/>
  <c r="F793" i="55"/>
  <c r="A793" i="55"/>
  <c r="G799" i="55"/>
  <c r="F799" i="55"/>
  <c r="A799" i="55"/>
  <c r="G820" i="55"/>
  <c r="F820" i="55"/>
  <c r="A820" i="55"/>
  <c r="G826" i="55"/>
  <c r="F826" i="55"/>
  <c r="A826" i="55"/>
  <c r="G832" i="55"/>
  <c r="F832" i="55"/>
  <c r="A832" i="55"/>
  <c r="G838" i="55"/>
  <c r="F838" i="55"/>
  <c r="A838" i="55"/>
  <c r="G844" i="55"/>
  <c r="F844" i="55"/>
  <c r="A844" i="55"/>
  <c r="G850" i="55"/>
  <c r="F850" i="55"/>
  <c r="A850" i="55"/>
  <c r="G856" i="55"/>
  <c r="F856" i="55"/>
  <c r="A856" i="55"/>
  <c r="G862" i="55"/>
  <c r="F862" i="55"/>
  <c r="A862" i="55"/>
  <c r="G871" i="55"/>
  <c r="F871" i="55"/>
  <c r="A871" i="55"/>
  <c r="G877" i="55"/>
  <c r="F877" i="55"/>
  <c r="A877" i="55"/>
  <c r="F900" i="55"/>
  <c r="G900" i="55"/>
  <c r="A900" i="55"/>
  <c r="F907" i="55"/>
  <c r="G907" i="55"/>
  <c r="A907" i="55"/>
  <c r="F913" i="55"/>
  <c r="G913" i="55"/>
  <c r="A913" i="55"/>
  <c r="G920" i="55"/>
  <c r="F920" i="55"/>
  <c r="A920" i="55"/>
  <c r="F928" i="55"/>
  <c r="G928" i="55"/>
  <c r="A928" i="55"/>
  <c r="F934" i="55"/>
  <c r="G934" i="55"/>
  <c r="A934" i="55"/>
  <c r="F940" i="55"/>
  <c r="G940" i="55"/>
  <c r="A940" i="55"/>
  <c r="G955" i="55"/>
  <c r="F955" i="55"/>
  <c r="A955" i="55"/>
  <c r="G964" i="55"/>
  <c r="F964" i="55"/>
  <c r="A964" i="55"/>
  <c r="G970" i="55"/>
  <c r="F970" i="55"/>
  <c r="A970" i="55"/>
  <c r="G976" i="55"/>
  <c r="F976" i="55"/>
  <c r="A976" i="55"/>
  <c r="G985" i="55"/>
  <c r="F985" i="55"/>
  <c r="A985" i="55"/>
  <c r="G991" i="55"/>
  <c r="F991" i="55"/>
  <c r="A991" i="55"/>
  <c r="G997" i="55"/>
  <c r="F997" i="55"/>
  <c r="A997" i="55"/>
  <c r="F1020" i="55"/>
  <c r="G1020" i="55"/>
  <c r="A1020" i="55"/>
  <c r="G1027" i="55"/>
  <c r="F1027" i="55"/>
  <c r="A1027" i="55"/>
  <c r="G1033" i="55"/>
  <c r="F1033" i="55"/>
  <c r="A1033" i="55"/>
  <c r="G1039" i="55"/>
  <c r="F1039" i="55"/>
  <c r="A1039" i="55"/>
  <c r="G1045" i="55"/>
  <c r="F1045" i="55"/>
  <c r="A1045" i="55"/>
  <c r="G1051" i="55"/>
  <c r="F1051" i="55"/>
  <c r="A1051" i="55"/>
  <c r="G1057" i="55"/>
  <c r="F1057" i="55"/>
  <c r="A1057" i="55"/>
  <c r="G1078" i="55"/>
  <c r="F1078" i="55"/>
  <c r="A1078" i="55"/>
  <c r="G1084" i="55"/>
  <c r="F1084" i="55"/>
  <c r="A1084" i="55"/>
  <c r="G1090" i="55"/>
  <c r="F1090" i="55"/>
  <c r="A1090" i="55"/>
  <c r="G1096" i="55"/>
  <c r="F1096" i="55"/>
  <c r="A1096" i="55"/>
  <c r="G1102" i="55"/>
  <c r="F1102" i="55"/>
  <c r="A1102" i="55"/>
  <c r="G1108" i="55"/>
  <c r="F1108" i="55"/>
  <c r="A1108" i="55"/>
  <c r="G1114" i="55"/>
  <c r="F1114" i="55"/>
  <c r="A1114" i="55"/>
  <c r="G1120" i="55"/>
  <c r="F1120" i="55"/>
  <c r="A1120" i="55"/>
  <c r="G1135" i="55"/>
  <c r="F1135" i="55"/>
  <c r="A1135" i="55"/>
  <c r="G1141" i="55"/>
  <c r="F1141" i="55"/>
  <c r="A1141" i="55"/>
  <c r="G1147" i="55"/>
  <c r="F1147" i="55"/>
  <c r="A1147" i="55"/>
  <c r="G1153" i="55"/>
  <c r="F1153" i="55"/>
  <c r="A1153" i="55"/>
  <c r="G1159" i="55"/>
  <c r="F1159" i="55"/>
  <c r="A1159" i="55"/>
  <c r="G1165" i="55"/>
  <c r="F1165" i="55"/>
  <c r="A1165" i="55"/>
  <c r="G1171" i="55"/>
  <c r="F1171" i="55"/>
  <c r="A1171" i="55"/>
  <c r="G1177" i="55"/>
  <c r="F1177" i="55"/>
  <c r="A1177" i="55"/>
  <c r="G1198" i="55"/>
  <c r="F1198" i="55"/>
  <c r="A1198" i="55"/>
  <c r="G1204" i="55"/>
  <c r="F1204" i="55"/>
  <c r="A1204" i="55"/>
  <c r="G1210" i="55"/>
  <c r="F1210" i="55"/>
  <c r="A1210" i="55"/>
  <c r="G1216" i="55"/>
  <c r="F1216" i="55"/>
  <c r="A1216" i="55"/>
  <c r="G1222" i="55"/>
  <c r="F1222" i="55"/>
  <c r="A1222" i="55"/>
  <c r="G1228" i="55"/>
  <c r="F1228" i="55"/>
  <c r="A1228" i="55"/>
  <c r="G1234" i="55"/>
  <c r="F1234" i="55"/>
  <c r="A1234" i="55"/>
  <c r="G1240" i="55"/>
  <c r="F1240" i="55"/>
  <c r="A1240" i="55"/>
  <c r="G1255" i="55"/>
  <c r="F1255" i="55"/>
  <c r="A1255" i="55"/>
  <c r="G1261" i="55"/>
  <c r="F1261" i="55"/>
  <c r="A1261" i="55"/>
  <c r="G1267" i="55"/>
  <c r="F1267" i="55"/>
  <c r="A1267" i="55"/>
  <c r="G1273" i="55"/>
  <c r="F1273" i="55"/>
  <c r="A1273" i="55"/>
  <c r="G1279" i="55"/>
  <c r="F1279" i="55"/>
  <c r="A1279" i="55"/>
  <c r="G1285" i="55"/>
  <c r="F1285" i="55"/>
  <c r="A1285" i="55"/>
  <c r="G1291" i="55"/>
  <c r="F1291" i="55"/>
  <c r="A1291" i="55"/>
  <c r="G1297" i="55"/>
  <c r="F1297" i="55"/>
  <c r="A1297" i="55"/>
  <c r="F1318" i="55"/>
  <c r="G1318" i="55"/>
  <c r="A1318" i="55"/>
  <c r="G1334" i="55"/>
  <c r="F1334" i="55"/>
  <c r="A1334" i="55"/>
  <c r="F1369" i="55"/>
  <c r="G1369" i="55"/>
  <c r="A1369" i="55"/>
  <c r="F1375" i="55"/>
  <c r="G1375" i="55"/>
  <c r="A1375" i="55"/>
  <c r="F1403" i="55"/>
  <c r="G1403" i="55"/>
  <c r="A1403" i="55"/>
  <c r="F1409" i="55"/>
  <c r="G1409" i="55"/>
  <c r="A1409" i="55"/>
  <c r="F1415" i="55"/>
  <c r="G1415" i="55"/>
  <c r="A1415" i="55"/>
  <c r="F1428" i="55"/>
  <c r="G1428" i="55"/>
  <c r="A1428" i="55"/>
  <c r="F1434" i="55"/>
  <c r="G1434" i="55"/>
  <c r="A1434" i="55"/>
  <c r="F1440" i="55"/>
  <c r="G1440" i="55"/>
  <c r="A1440" i="55"/>
  <c r="G1463" i="55"/>
  <c r="F1463" i="55"/>
  <c r="A1463" i="55"/>
  <c r="G1469" i="55"/>
  <c r="F1469" i="55"/>
  <c r="A1469" i="55"/>
  <c r="G1475" i="55"/>
  <c r="F1475" i="55"/>
  <c r="A1475" i="55"/>
  <c r="G1481" i="55"/>
  <c r="F1481" i="55"/>
  <c r="A1481" i="55"/>
  <c r="G1487" i="55"/>
  <c r="F1487" i="55"/>
  <c r="A1487" i="55"/>
  <c r="G1493" i="55"/>
  <c r="F1493" i="55"/>
  <c r="A1493" i="55"/>
  <c r="G1499" i="55"/>
  <c r="F1499" i="55"/>
  <c r="A1499" i="55"/>
  <c r="G1514" i="55"/>
  <c r="F1514" i="55"/>
  <c r="A1514" i="55"/>
  <c r="G1520" i="55"/>
  <c r="F1520" i="55"/>
  <c r="A1520" i="55"/>
  <c r="G1526" i="55"/>
  <c r="F1526" i="55"/>
  <c r="A1526" i="55"/>
  <c r="G1532" i="55"/>
  <c r="F1532" i="55"/>
  <c r="A1532" i="55"/>
  <c r="G1538" i="55"/>
  <c r="F1538" i="55"/>
  <c r="A1538" i="55"/>
  <c r="G1544" i="55"/>
  <c r="F1544" i="55"/>
  <c r="A1544" i="55"/>
  <c r="G1550" i="55"/>
  <c r="F1550" i="55"/>
  <c r="A1550" i="55"/>
  <c r="G1556" i="55"/>
  <c r="F1556" i="55"/>
  <c r="A1556" i="55"/>
  <c r="G1577" i="55"/>
  <c r="F1577" i="55"/>
  <c r="A1577" i="55"/>
  <c r="G1583" i="55"/>
  <c r="F1583" i="55"/>
  <c r="A1583" i="55"/>
  <c r="G1589" i="55"/>
  <c r="F1589" i="55"/>
  <c r="A1589" i="55"/>
  <c r="G1595" i="55"/>
  <c r="F1595" i="55"/>
  <c r="A1595" i="55"/>
  <c r="G1601" i="55"/>
  <c r="F1601" i="55"/>
  <c r="A1601" i="55"/>
  <c r="G1607" i="55"/>
  <c r="F1607" i="55"/>
  <c r="A1607" i="55"/>
  <c r="G1613" i="55"/>
  <c r="F1613" i="55"/>
  <c r="A1613" i="55"/>
  <c r="G1619" i="55"/>
  <c r="F1619" i="55"/>
  <c r="A1619" i="55"/>
  <c r="G1634" i="55"/>
  <c r="F1634" i="55"/>
  <c r="A1634" i="55"/>
  <c r="G1640" i="55"/>
  <c r="F1640" i="55"/>
  <c r="A1640" i="55"/>
  <c r="G1646" i="55"/>
  <c r="F1646" i="55"/>
  <c r="A1646" i="55"/>
  <c r="G1652" i="55"/>
  <c r="F1652" i="55"/>
  <c r="A1652" i="55"/>
  <c r="G1658" i="55"/>
  <c r="F1658" i="55"/>
  <c r="A1658" i="55"/>
  <c r="G1664" i="55"/>
  <c r="F1664" i="55"/>
  <c r="A1664" i="55"/>
  <c r="G1670" i="55"/>
  <c r="F1670" i="55"/>
  <c r="A1670" i="55"/>
  <c r="G1676" i="55"/>
  <c r="F1676" i="55"/>
  <c r="A1676" i="55"/>
  <c r="G1697" i="55"/>
  <c r="F1697" i="55"/>
  <c r="A1697" i="55"/>
  <c r="G1703" i="55"/>
  <c r="F1703" i="55"/>
  <c r="A1703" i="55"/>
  <c r="G1709" i="55"/>
  <c r="F1709" i="55"/>
  <c r="A1709" i="55"/>
  <c r="G1715" i="55"/>
  <c r="F1715" i="55"/>
  <c r="A1715" i="55"/>
  <c r="G1721" i="55"/>
  <c r="F1721" i="55"/>
  <c r="A1721" i="55"/>
  <c r="G1727" i="55"/>
  <c r="F1727" i="55"/>
  <c r="A1727" i="55"/>
  <c r="G1733" i="55"/>
  <c r="F1733" i="55"/>
  <c r="A1733" i="55"/>
  <c r="G1739" i="55"/>
  <c r="F1739" i="55"/>
  <c r="A1739" i="55"/>
  <c r="F1754" i="55"/>
  <c r="G1754" i="55"/>
  <c r="A1754" i="55"/>
  <c r="R236" i="73"/>
  <c r="R235" i="73" s="1"/>
  <c r="AI190" i="131" s="1"/>
  <c r="Q311" i="73"/>
  <c r="Q310" i="73" s="1"/>
  <c r="K178" i="70"/>
  <c r="K179" i="70"/>
  <c r="K88" i="135"/>
  <c r="K89" i="135"/>
  <c r="L179" i="135"/>
  <c r="L224" i="135"/>
  <c r="R311" i="73"/>
  <c r="R310" i="73" s="1"/>
  <c r="AI247" i="131" s="1"/>
  <c r="Q386" i="73"/>
  <c r="Q385" i="73" s="1"/>
  <c r="K87" i="70"/>
  <c r="K89" i="70"/>
  <c r="D64" i="70"/>
  <c r="H64" i="70" s="1"/>
  <c r="K312" i="70"/>
  <c r="K314" i="70"/>
  <c r="K357" i="70"/>
  <c r="K359" i="70"/>
  <c r="L134" i="135"/>
  <c r="M357" i="135"/>
  <c r="M359" i="135"/>
  <c r="M132" i="138"/>
  <c r="M134" i="138"/>
  <c r="M177" i="138"/>
  <c r="M179" i="138"/>
  <c r="L269" i="138"/>
  <c r="L314" i="138"/>
  <c r="N127" i="141"/>
  <c r="N115" i="141"/>
  <c r="N103" i="141"/>
  <c r="N91" i="141"/>
  <c r="N128" i="141"/>
  <c r="N126" i="141"/>
  <c r="N114" i="141"/>
  <c r="N102" i="141"/>
  <c r="N112" i="141"/>
  <c r="N116" i="141"/>
  <c r="N125" i="141"/>
  <c r="N113" i="141"/>
  <c r="N101" i="141"/>
  <c r="N124" i="141"/>
  <c r="N100" i="141"/>
  <c r="N95" i="141"/>
  <c r="N135" i="141"/>
  <c r="N123" i="141"/>
  <c r="N111" i="141"/>
  <c r="N99" i="141"/>
  <c r="N110" i="141"/>
  <c r="N92" i="141"/>
  <c r="N134" i="141"/>
  <c r="N122" i="141"/>
  <c r="N98" i="141"/>
  <c r="N133" i="141"/>
  <c r="N121" i="141"/>
  <c r="N109" i="141"/>
  <c r="N97" i="141"/>
  <c r="N131" i="141"/>
  <c r="N132" i="141"/>
  <c r="N120" i="141"/>
  <c r="N108" i="141"/>
  <c r="N96" i="141"/>
  <c r="N119" i="141"/>
  <c r="N104" i="141"/>
  <c r="N107" i="141"/>
  <c r="N130" i="141"/>
  <c r="N118" i="141"/>
  <c r="N106" i="141"/>
  <c r="N94" i="141"/>
  <c r="N105" i="141"/>
  <c r="N129" i="141"/>
  <c r="N117" i="141"/>
  <c r="N93" i="141"/>
  <c r="M132" i="141"/>
  <c r="M134" i="141"/>
  <c r="G22" i="55"/>
  <c r="A22" i="55"/>
  <c r="F22" i="55"/>
  <c r="G28" i="55"/>
  <c r="A28" i="55"/>
  <c r="F28" i="55"/>
  <c r="G34" i="55"/>
  <c r="A34" i="55"/>
  <c r="F34" i="55"/>
  <c r="G40" i="55"/>
  <c r="A40" i="55"/>
  <c r="F40" i="55"/>
  <c r="G46" i="55"/>
  <c r="F46" i="55"/>
  <c r="A46" i="55"/>
  <c r="G52" i="55"/>
  <c r="A52" i="55"/>
  <c r="F52" i="55"/>
  <c r="G58" i="55"/>
  <c r="F58" i="55"/>
  <c r="A58" i="55"/>
  <c r="G79" i="55"/>
  <c r="F79" i="55"/>
  <c r="A79" i="55"/>
  <c r="G85" i="55"/>
  <c r="F85" i="55"/>
  <c r="A85" i="55"/>
  <c r="G91" i="55"/>
  <c r="F91" i="55"/>
  <c r="A91" i="55"/>
  <c r="G97" i="55"/>
  <c r="F97" i="55"/>
  <c r="A97" i="55"/>
  <c r="G103" i="55"/>
  <c r="F103" i="55"/>
  <c r="A103" i="55"/>
  <c r="G109" i="55"/>
  <c r="F109" i="55"/>
  <c r="A109" i="55"/>
  <c r="G115" i="55"/>
  <c r="F115" i="55"/>
  <c r="A115" i="55"/>
  <c r="G121" i="55"/>
  <c r="F121" i="55"/>
  <c r="A121" i="55"/>
  <c r="G142" i="55"/>
  <c r="F142" i="55"/>
  <c r="A142" i="55"/>
  <c r="G148" i="55"/>
  <c r="F148" i="55"/>
  <c r="A148" i="55"/>
  <c r="G154" i="55"/>
  <c r="F154" i="55"/>
  <c r="A154" i="55"/>
  <c r="G160" i="55"/>
  <c r="F160" i="55"/>
  <c r="A160" i="55"/>
  <c r="G166" i="55"/>
  <c r="F166" i="55"/>
  <c r="A166" i="55"/>
  <c r="G172" i="55"/>
  <c r="F172" i="55"/>
  <c r="A172" i="55"/>
  <c r="G178" i="55"/>
  <c r="F178" i="55"/>
  <c r="A178" i="55"/>
  <c r="F199" i="55"/>
  <c r="A199" i="55"/>
  <c r="G199" i="55"/>
  <c r="F205" i="55"/>
  <c r="G205" i="55"/>
  <c r="A205" i="55"/>
  <c r="F211" i="55"/>
  <c r="A211" i="55"/>
  <c r="G211" i="55"/>
  <c r="F217" i="55"/>
  <c r="G217" i="55"/>
  <c r="A217" i="55"/>
  <c r="F223" i="55"/>
  <c r="A223" i="55"/>
  <c r="G223" i="55"/>
  <c r="F229" i="55"/>
  <c r="G229" i="55"/>
  <c r="A229" i="55"/>
  <c r="F235" i="55"/>
  <c r="G235" i="55"/>
  <c r="A235" i="55"/>
  <c r="F241" i="55"/>
  <c r="G241" i="55"/>
  <c r="A241" i="55"/>
  <c r="G262" i="55"/>
  <c r="F262" i="55"/>
  <c r="A262" i="55"/>
  <c r="G268" i="55"/>
  <c r="F268" i="55"/>
  <c r="A268" i="55"/>
  <c r="G274" i="55"/>
  <c r="F274" i="55"/>
  <c r="A274" i="55"/>
  <c r="G280" i="55"/>
  <c r="F280" i="55"/>
  <c r="A280" i="55"/>
  <c r="G286" i="55"/>
  <c r="F286" i="55"/>
  <c r="A286" i="55"/>
  <c r="G292" i="55"/>
  <c r="F292" i="55"/>
  <c r="A292" i="55"/>
  <c r="G298" i="55"/>
  <c r="F298" i="55"/>
  <c r="A298" i="55"/>
  <c r="G319" i="55"/>
  <c r="F319" i="55"/>
  <c r="A319" i="55"/>
  <c r="G325" i="55"/>
  <c r="F325" i="55"/>
  <c r="A325" i="55"/>
  <c r="G331" i="55"/>
  <c r="F331" i="55"/>
  <c r="A331" i="55"/>
  <c r="G337" i="55"/>
  <c r="F337" i="55"/>
  <c r="A337" i="55"/>
  <c r="G343" i="55"/>
  <c r="F343" i="55"/>
  <c r="A343" i="55"/>
  <c r="G349" i="55"/>
  <c r="F349" i="55"/>
  <c r="A349" i="55"/>
  <c r="G355" i="55"/>
  <c r="F355" i="55"/>
  <c r="A355" i="55"/>
  <c r="G361" i="55"/>
  <c r="F361" i="55"/>
  <c r="A361" i="55"/>
  <c r="F382" i="55"/>
  <c r="A382" i="55"/>
  <c r="G382" i="55"/>
  <c r="F388" i="55"/>
  <c r="G388" i="55"/>
  <c r="A388" i="55"/>
  <c r="F394" i="55"/>
  <c r="A394" i="55"/>
  <c r="G394" i="55"/>
  <c r="F400" i="55"/>
  <c r="G400" i="55"/>
  <c r="A400" i="55"/>
  <c r="G406" i="55"/>
  <c r="F406" i="55"/>
  <c r="A406" i="55"/>
  <c r="G412" i="55"/>
  <c r="F412" i="55"/>
  <c r="A412" i="55"/>
  <c r="G418" i="55"/>
  <c r="F418" i="55"/>
  <c r="A418" i="55"/>
  <c r="G439" i="55"/>
  <c r="F439" i="55"/>
  <c r="A439" i="55"/>
  <c r="F461" i="55"/>
  <c r="G461" i="55"/>
  <c r="A461" i="55"/>
  <c r="F467" i="55"/>
  <c r="G467" i="55"/>
  <c r="A467" i="55"/>
  <c r="F473" i="55"/>
  <c r="G473" i="55"/>
  <c r="A473" i="55"/>
  <c r="F479" i="55"/>
  <c r="G479" i="55"/>
  <c r="A479" i="55"/>
  <c r="F485" i="55"/>
  <c r="G485" i="55"/>
  <c r="A485" i="55"/>
  <c r="F491" i="55"/>
  <c r="G491" i="55"/>
  <c r="A491" i="55"/>
  <c r="F497" i="55"/>
  <c r="G497" i="55"/>
  <c r="A497" i="55"/>
  <c r="F518" i="55"/>
  <c r="G518" i="55"/>
  <c r="A518" i="55"/>
  <c r="F524" i="55"/>
  <c r="G524" i="55"/>
  <c r="A524" i="55"/>
  <c r="F530" i="55"/>
  <c r="G530" i="55"/>
  <c r="A530" i="55"/>
  <c r="F536" i="55"/>
  <c r="G536" i="55"/>
  <c r="A536" i="55"/>
  <c r="F542" i="55"/>
  <c r="G542" i="55"/>
  <c r="A542" i="55"/>
  <c r="F548" i="55"/>
  <c r="G548" i="55"/>
  <c r="A548" i="55"/>
  <c r="F554" i="55"/>
  <c r="G554" i="55"/>
  <c r="A554" i="55"/>
  <c r="F560" i="55"/>
  <c r="G560" i="55"/>
  <c r="A560" i="55"/>
  <c r="G581" i="55"/>
  <c r="F581" i="55"/>
  <c r="A581" i="55"/>
  <c r="G587" i="55"/>
  <c r="F587" i="55"/>
  <c r="A587" i="55"/>
  <c r="G593" i="55"/>
  <c r="F593" i="55"/>
  <c r="A593" i="55"/>
  <c r="G599" i="55"/>
  <c r="F599" i="55"/>
  <c r="A599" i="55"/>
  <c r="G605" i="55"/>
  <c r="F605" i="55"/>
  <c r="A605" i="55"/>
  <c r="G611" i="55"/>
  <c r="A611" i="55"/>
  <c r="F611" i="55"/>
  <c r="G617" i="55"/>
  <c r="F617" i="55"/>
  <c r="A617" i="55"/>
  <c r="F638" i="55"/>
  <c r="G638" i="55"/>
  <c r="A638" i="55"/>
  <c r="F644" i="55"/>
  <c r="G644" i="55"/>
  <c r="A644" i="55"/>
  <c r="F650" i="55"/>
  <c r="G650" i="55"/>
  <c r="A650" i="55"/>
  <c r="F656" i="55"/>
  <c r="G656" i="55"/>
  <c r="A656" i="55"/>
  <c r="F662" i="55"/>
  <c r="G662" i="55"/>
  <c r="A662" i="55"/>
  <c r="F668" i="55"/>
  <c r="G668" i="55"/>
  <c r="A668" i="55"/>
  <c r="F674" i="55"/>
  <c r="G674" i="55"/>
  <c r="A674" i="55"/>
  <c r="F680" i="55"/>
  <c r="G680" i="55"/>
  <c r="A680" i="55"/>
  <c r="G701" i="55"/>
  <c r="F701" i="55"/>
  <c r="A701" i="55"/>
  <c r="G707" i="55"/>
  <c r="F707" i="55"/>
  <c r="A707" i="55"/>
  <c r="G713" i="55"/>
  <c r="F713" i="55"/>
  <c r="A713" i="55"/>
  <c r="G719" i="55"/>
  <c r="F719" i="55"/>
  <c r="A719" i="55"/>
  <c r="G725" i="55"/>
  <c r="F725" i="55"/>
  <c r="A725" i="55"/>
  <c r="G731" i="55"/>
  <c r="F731" i="55"/>
  <c r="A731" i="55"/>
  <c r="G737" i="55"/>
  <c r="F737" i="55"/>
  <c r="A737" i="55"/>
  <c r="F758" i="55"/>
  <c r="G758" i="55"/>
  <c r="A758" i="55"/>
  <c r="F764" i="55"/>
  <c r="G764" i="55"/>
  <c r="A764" i="55"/>
  <c r="F770" i="55"/>
  <c r="G770" i="55"/>
  <c r="A770" i="55"/>
  <c r="F776" i="55"/>
  <c r="G776" i="55"/>
  <c r="A776" i="55"/>
  <c r="F782" i="55"/>
  <c r="G782" i="55"/>
  <c r="A782" i="55"/>
  <c r="F788" i="55"/>
  <c r="G788" i="55"/>
  <c r="A788" i="55"/>
  <c r="F794" i="55"/>
  <c r="G794" i="55"/>
  <c r="A794" i="55"/>
  <c r="F800" i="55"/>
  <c r="G800" i="55"/>
  <c r="A800" i="55"/>
  <c r="G821" i="55"/>
  <c r="F821" i="55"/>
  <c r="A821" i="55"/>
  <c r="G827" i="55"/>
  <c r="F827" i="55"/>
  <c r="A827" i="55"/>
  <c r="G833" i="55"/>
  <c r="F833" i="55"/>
  <c r="A833" i="55"/>
  <c r="G839" i="55"/>
  <c r="F839" i="55"/>
  <c r="A839" i="55"/>
  <c r="G845" i="55"/>
  <c r="F845" i="55"/>
  <c r="A845" i="55"/>
  <c r="G851" i="55"/>
  <c r="F851" i="55"/>
  <c r="A851" i="55"/>
  <c r="G857" i="55"/>
  <c r="F857" i="55"/>
  <c r="A857" i="55"/>
  <c r="F872" i="55"/>
  <c r="G872" i="55"/>
  <c r="A872" i="55"/>
  <c r="F878" i="55"/>
  <c r="G878" i="55"/>
  <c r="A878" i="55"/>
  <c r="G902" i="55"/>
  <c r="F902" i="55"/>
  <c r="A902" i="55"/>
  <c r="G908" i="55"/>
  <c r="F908" i="55"/>
  <c r="A908" i="55"/>
  <c r="G914" i="55"/>
  <c r="F914" i="55"/>
  <c r="A914" i="55"/>
  <c r="F922" i="55"/>
  <c r="G922" i="55"/>
  <c r="A922" i="55"/>
  <c r="F929" i="55"/>
  <c r="G929" i="55"/>
  <c r="A929" i="55"/>
  <c r="F935" i="55"/>
  <c r="G935" i="55"/>
  <c r="A935" i="55"/>
  <c r="F941" i="55"/>
  <c r="G941" i="55"/>
  <c r="A941" i="55"/>
  <c r="G957" i="55"/>
  <c r="F957" i="55"/>
  <c r="A957" i="55"/>
  <c r="F965" i="55"/>
  <c r="G965" i="55"/>
  <c r="A965" i="55"/>
  <c r="F971" i="55"/>
  <c r="G971" i="55"/>
  <c r="A971" i="55"/>
  <c r="F977" i="55"/>
  <c r="G977" i="55"/>
  <c r="A977" i="55"/>
  <c r="G986" i="55"/>
  <c r="F986" i="55"/>
  <c r="A986" i="55"/>
  <c r="G992" i="55"/>
  <c r="F992" i="55"/>
  <c r="A992" i="55"/>
  <c r="G998" i="55"/>
  <c r="F998" i="55"/>
  <c r="A998" i="55"/>
  <c r="G1022" i="55"/>
  <c r="F1022" i="55"/>
  <c r="A1022" i="55"/>
  <c r="G1028" i="55"/>
  <c r="F1028" i="55"/>
  <c r="A1028" i="55"/>
  <c r="G1034" i="55"/>
  <c r="F1034" i="55"/>
  <c r="A1034" i="55"/>
  <c r="G1040" i="55"/>
  <c r="F1040" i="55"/>
  <c r="A1040" i="55"/>
  <c r="G1046" i="55"/>
  <c r="F1046" i="55"/>
  <c r="A1046" i="55"/>
  <c r="G1052" i="55"/>
  <c r="F1052" i="55"/>
  <c r="A1052" i="55"/>
  <c r="G1058" i="55"/>
  <c r="F1058" i="55"/>
  <c r="A1058" i="55"/>
  <c r="G1079" i="55"/>
  <c r="F1079" i="55"/>
  <c r="A1079" i="55"/>
  <c r="G1085" i="55"/>
  <c r="F1085" i="55"/>
  <c r="A1085" i="55"/>
  <c r="G1091" i="55"/>
  <c r="F1091" i="55"/>
  <c r="A1091" i="55"/>
  <c r="G1097" i="55"/>
  <c r="F1097" i="55"/>
  <c r="A1097" i="55"/>
  <c r="G1103" i="55"/>
  <c r="F1103" i="55"/>
  <c r="A1103" i="55"/>
  <c r="G1109" i="55"/>
  <c r="F1109" i="55"/>
  <c r="A1109" i="55"/>
  <c r="G1115" i="55"/>
  <c r="F1115" i="55"/>
  <c r="A1115" i="55"/>
  <c r="G1121" i="55"/>
  <c r="F1121" i="55"/>
  <c r="A1121" i="55"/>
  <c r="G1136" i="55"/>
  <c r="F1136" i="55"/>
  <c r="A1136" i="55"/>
  <c r="G1142" i="55"/>
  <c r="F1142" i="55"/>
  <c r="A1142" i="55"/>
  <c r="G1148" i="55"/>
  <c r="F1148" i="55"/>
  <c r="A1148" i="55"/>
  <c r="G1154" i="55"/>
  <c r="F1154" i="55"/>
  <c r="A1154" i="55"/>
  <c r="G1160" i="55"/>
  <c r="F1160" i="55"/>
  <c r="A1160" i="55"/>
  <c r="G1166" i="55"/>
  <c r="F1166" i="55"/>
  <c r="A1166" i="55"/>
  <c r="G1172" i="55"/>
  <c r="F1172" i="55"/>
  <c r="A1172" i="55"/>
  <c r="G1178" i="55"/>
  <c r="F1178" i="55"/>
  <c r="A1178" i="55"/>
  <c r="G1199" i="55"/>
  <c r="F1199" i="55"/>
  <c r="A1199" i="55"/>
  <c r="G1205" i="55"/>
  <c r="F1205" i="55"/>
  <c r="A1205" i="55"/>
  <c r="G1211" i="55"/>
  <c r="F1211" i="55"/>
  <c r="A1211" i="55"/>
  <c r="G1217" i="55"/>
  <c r="F1217" i="55"/>
  <c r="A1217" i="55"/>
  <c r="G1223" i="55"/>
  <c r="F1223" i="55"/>
  <c r="A1223" i="55"/>
  <c r="G1229" i="55"/>
  <c r="F1229" i="55"/>
  <c r="A1229" i="55"/>
  <c r="G1235" i="55"/>
  <c r="F1235" i="55"/>
  <c r="A1235" i="55"/>
  <c r="G1241" i="55"/>
  <c r="F1241" i="55"/>
  <c r="A1241" i="55"/>
  <c r="G1256" i="55"/>
  <c r="F1256" i="55"/>
  <c r="A1256" i="55"/>
  <c r="G1262" i="55"/>
  <c r="F1262" i="55"/>
  <c r="A1262" i="55"/>
  <c r="G1268" i="55"/>
  <c r="F1268" i="55"/>
  <c r="A1268" i="55"/>
  <c r="G1274" i="55"/>
  <c r="F1274" i="55"/>
  <c r="A1274" i="55"/>
  <c r="G1280" i="55"/>
  <c r="F1280" i="55"/>
  <c r="A1280" i="55"/>
  <c r="G1286" i="55"/>
  <c r="F1286" i="55"/>
  <c r="A1286" i="55"/>
  <c r="G1292" i="55"/>
  <c r="F1292" i="55"/>
  <c r="A1292" i="55"/>
  <c r="G1298" i="55"/>
  <c r="F1298" i="55"/>
  <c r="A1298" i="55"/>
  <c r="F1319" i="55"/>
  <c r="G1319" i="55"/>
  <c r="A1319" i="55"/>
  <c r="F1364" i="55"/>
  <c r="G1364" i="55"/>
  <c r="A1364" i="55"/>
  <c r="F1370" i="55"/>
  <c r="G1370" i="55"/>
  <c r="A1370" i="55"/>
  <c r="F1376" i="55"/>
  <c r="G1376" i="55"/>
  <c r="A1376" i="55"/>
  <c r="F1404" i="55"/>
  <c r="G1404" i="55"/>
  <c r="A1404" i="55"/>
  <c r="F1410" i="55"/>
  <c r="G1410" i="55"/>
  <c r="A1410" i="55"/>
  <c r="F1416" i="55"/>
  <c r="G1416" i="55"/>
  <c r="A1416" i="55"/>
  <c r="F1429" i="55"/>
  <c r="G1429" i="55"/>
  <c r="A1429" i="55"/>
  <c r="F1435" i="55"/>
  <c r="G1435" i="55"/>
  <c r="A1435" i="55"/>
  <c r="G1464" i="55"/>
  <c r="F1464" i="55"/>
  <c r="A1464" i="55"/>
  <c r="G1470" i="55"/>
  <c r="F1470" i="55"/>
  <c r="A1470" i="55"/>
  <c r="G1476" i="55"/>
  <c r="F1476" i="55"/>
  <c r="A1476" i="55"/>
  <c r="G1482" i="55"/>
  <c r="F1482" i="55"/>
  <c r="A1482" i="55"/>
  <c r="G1488" i="55"/>
  <c r="F1488" i="55"/>
  <c r="A1488" i="55"/>
  <c r="G1494" i="55"/>
  <c r="F1494" i="55"/>
  <c r="A1494" i="55"/>
  <c r="G1500" i="55"/>
  <c r="F1500" i="55"/>
  <c r="A1500" i="55"/>
  <c r="G1515" i="55"/>
  <c r="F1515" i="55"/>
  <c r="A1515" i="55"/>
  <c r="G1521" i="55"/>
  <c r="F1521" i="55"/>
  <c r="A1521" i="55"/>
  <c r="G1527" i="55"/>
  <c r="F1527" i="55"/>
  <c r="A1527" i="55"/>
  <c r="G1533" i="55"/>
  <c r="F1533" i="55"/>
  <c r="A1533" i="55"/>
  <c r="G1539" i="55"/>
  <c r="F1539" i="55"/>
  <c r="A1539" i="55"/>
  <c r="G1545" i="55"/>
  <c r="F1545" i="55"/>
  <c r="A1545" i="55"/>
  <c r="G1551" i="55"/>
  <c r="F1551" i="55"/>
  <c r="A1551" i="55"/>
  <c r="G1557" i="55"/>
  <c r="F1557" i="55"/>
  <c r="A1557" i="55"/>
  <c r="G1572" i="55"/>
  <c r="F1572" i="55"/>
  <c r="A1572" i="55"/>
  <c r="G1578" i="55"/>
  <c r="F1578" i="55"/>
  <c r="A1578" i="55"/>
  <c r="G1584" i="55"/>
  <c r="F1584" i="55"/>
  <c r="A1584" i="55"/>
  <c r="G1590" i="55"/>
  <c r="F1590" i="55"/>
  <c r="A1590" i="55"/>
  <c r="G1596" i="55"/>
  <c r="F1596" i="55"/>
  <c r="A1596" i="55"/>
  <c r="G1602" i="55"/>
  <c r="F1602" i="55"/>
  <c r="A1602" i="55"/>
  <c r="G1608" i="55"/>
  <c r="F1608" i="55"/>
  <c r="A1608" i="55"/>
  <c r="G1614" i="55"/>
  <c r="F1614" i="55"/>
  <c r="A1614" i="55"/>
  <c r="G1620" i="55"/>
  <c r="F1620" i="55"/>
  <c r="A1620" i="55"/>
  <c r="G1635" i="55"/>
  <c r="F1635" i="55"/>
  <c r="A1635" i="55"/>
  <c r="G1641" i="55"/>
  <c r="F1641" i="55"/>
  <c r="A1641" i="55"/>
  <c r="G1647" i="55"/>
  <c r="F1647" i="55"/>
  <c r="A1647" i="55"/>
  <c r="G1653" i="55"/>
  <c r="F1653" i="55"/>
  <c r="A1653" i="55"/>
  <c r="G1659" i="55"/>
  <c r="F1659" i="55"/>
  <c r="A1659" i="55"/>
  <c r="G1665" i="55"/>
  <c r="F1665" i="55"/>
  <c r="A1665" i="55"/>
  <c r="G1671" i="55"/>
  <c r="F1671" i="55"/>
  <c r="A1671" i="55"/>
  <c r="G1677" i="55"/>
  <c r="F1677" i="55"/>
  <c r="A1677" i="55"/>
  <c r="G1692" i="55"/>
  <c r="F1692" i="55"/>
  <c r="A1692" i="55"/>
  <c r="G1698" i="55"/>
  <c r="F1698" i="55"/>
  <c r="A1698" i="55"/>
  <c r="G1704" i="55"/>
  <c r="F1704" i="55"/>
  <c r="A1704" i="55"/>
  <c r="G1710" i="55"/>
  <c r="F1710" i="55"/>
  <c r="A1710" i="55"/>
  <c r="G1716" i="55"/>
  <c r="F1716" i="55"/>
  <c r="A1716" i="55"/>
  <c r="G1722" i="55"/>
  <c r="F1722" i="55"/>
  <c r="A1722" i="55"/>
  <c r="G1728" i="55"/>
  <c r="F1728" i="55"/>
  <c r="A1728" i="55"/>
  <c r="G1734" i="55"/>
  <c r="F1734" i="55"/>
  <c r="A1734" i="55"/>
  <c r="G1740" i="55"/>
  <c r="F1740" i="55"/>
  <c r="A1740" i="55"/>
  <c r="F1755" i="55"/>
  <c r="G1755" i="55"/>
  <c r="A1755" i="55"/>
  <c r="R386" i="73"/>
  <c r="R385" i="73" s="1"/>
  <c r="AI304" i="131" s="1"/>
  <c r="Q461" i="73"/>
  <c r="Q460" i="73" s="1"/>
  <c r="Q11" i="136"/>
  <c r="Q10" i="136" s="1"/>
  <c r="K43" i="70"/>
  <c r="K44" i="70"/>
  <c r="L89" i="135"/>
  <c r="L224" i="138"/>
  <c r="J87" i="141"/>
  <c r="J89" i="141"/>
  <c r="A175" i="141"/>
  <c r="N175" i="141"/>
  <c r="N163" i="141"/>
  <c r="N151" i="141"/>
  <c r="N139" i="141"/>
  <c r="N172" i="141"/>
  <c r="N136" i="141"/>
  <c r="N174" i="141"/>
  <c r="N162" i="141"/>
  <c r="N150" i="141"/>
  <c r="N138" i="141"/>
  <c r="N148" i="141"/>
  <c r="N173" i="141"/>
  <c r="N161" i="141"/>
  <c r="N149" i="141"/>
  <c r="N137" i="141"/>
  <c r="N160" i="141"/>
  <c r="N152" i="141"/>
  <c r="N171" i="141"/>
  <c r="N159" i="141"/>
  <c r="N147" i="141"/>
  <c r="N143" i="141"/>
  <c r="N170" i="141"/>
  <c r="N158" i="141"/>
  <c r="N146" i="141"/>
  <c r="N169" i="141"/>
  <c r="N157" i="141"/>
  <c r="N145" i="141"/>
  <c r="N179" i="141"/>
  <c r="N140" i="141"/>
  <c r="N180" i="141"/>
  <c r="N168" i="141"/>
  <c r="N156" i="141"/>
  <c r="N144" i="141"/>
  <c r="N167" i="141"/>
  <c r="N164" i="141"/>
  <c r="N155" i="141"/>
  <c r="N176" i="141"/>
  <c r="N178" i="141"/>
  <c r="N166" i="141"/>
  <c r="N154" i="141"/>
  <c r="N142" i="141"/>
  <c r="N165" i="141"/>
  <c r="N177" i="141"/>
  <c r="N153" i="141"/>
  <c r="N141" i="141"/>
  <c r="A224" i="141"/>
  <c r="N223" i="141"/>
  <c r="N211" i="141"/>
  <c r="N199" i="141"/>
  <c r="N187" i="141"/>
  <c r="N222" i="141"/>
  <c r="N210" i="141"/>
  <c r="N198" i="141"/>
  <c r="N186" i="141"/>
  <c r="N221" i="141"/>
  <c r="N209" i="141"/>
  <c r="N197" i="141"/>
  <c r="N185" i="141"/>
  <c r="N220" i="141"/>
  <c r="N208" i="141"/>
  <c r="N196" i="141"/>
  <c r="N184" i="141"/>
  <c r="N219" i="141"/>
  <c r="N207" i="141"/>
  <c r="N195" i="141"/>
  <c r="N183" i="141"/>
  <c r="N200" i="141"/>
  <c r="N218" i="141"/>
  <c r="N206" i="141"/>
  <c r="N194" i="141"/>
  <c r="N182" i="141"/>
  <c r="N217" i="141"/>
  <c r="N205" i="141"/>
  <c r="N193" i="141"/>
  <c r="N181" i="141"/>
  <c r="N188" i="141"/>
  <c r="N216" i="141"/>
  <c r="N204" i="141"/>
  <c r="N192" i="141"/>
  <c r="N224" i="141"/>
  <c r="N212" i="141"/>
  <c r="N215" i="141"/>
  <c r="N203" i="141"/>
  <c r="N191" i="141"/>
  <c r="N214" i="141"/>
  <c r="N202" i="141"/>
  <c r="N190" i="141"/>
  <c r="N225" i="141"/>
  <c r="N213" i="141"/>
  <c r="N201" i="141"/>
  <c r="N189" i="141"/>
  <c r="H101" i="144"/>
  <c r="R461" i="73"/>
  <c r="R460" i="73" s="1"/>
  <c r="AI361" i="131" s="1"/>
  <c r="Q536" i="73"/>
  <c r="Q535" i="73" s="1"/>
  <c r="R11" i="136"/>
  <c r="R10" i="136" s="1"/>
  <c r="L134" i="70"/>
  <c r="L179" i="70"/>
  <c r="L44" i="135"/>
  <c r="J132" i="141"/>
  <c r="J134" i="141"/>
  <c r="L179" i="141"/>
  <c r="F17" i="55"/>
  <c r="G17" i="55"/>
  <c r="A17" i="55"/>
  <c r="F23" i="55"/>
  <c r="G23" i="55"/>
  <c r="A23" i="55"/>
  <c r="F29" i="55"/>
  <c r="G29" i="55"/>
  <c r="A29" i="55"/>
  <c r="F35" i="55"/>
  <c r="G35" i="55"/>
  <c r="A35" i="55"/>
  <c r="F41" i="55"/>
  <c r="G41" i="55"/>
  <c r="A41" i="55"/>
  <c r="F47" i="55"/>
  <c r="G47" i="55"/>
  <c r="A47" i="55"/>
  <c r="F53" i="55"/>
  <c r="G53" i="55"/>
  <c r="A53" i="55"/>
  <c r="F59" i="55"/>
  <c r="G59" i="55"/>
  <c r="A59" i="55"/>
  <c r="G80" i="55"/>
  <c r="F80" i="55"/>
  <c r="A80" i="55"/>
  <c r="G86" i="55"/>
  <c r="F86" i="55"/>
  <c r="A86" i="55"/>
  <c r="G92" i="55"/>
  <c r="F92" i="55"/>
  <c r="A92" i="55"/>
  <c r="G98" i="55"/>
  <c r="F98" i="55"/>
  <c r="A98" i="55"/>
  <c r="G104" i="55"/>
  <c r="F104" i="55"/>
  <c r="A104" i="55"/>
  <c r="G110" i="55"/>
  <c r="F110" i="55"/>
  <c r="A110" i="55"/>
  <c r="G116" i="55"/>
  <c r="F116" i="55"/>
  <c r="A116" i="55"/>
  <c r="G122" i="55"/>
  <c r="F122" i="55"/>
  <c r="A122" i="55"/>
  <c r="G137" i="55"/>
  <c r="F137" i="55"/>
  <c r="A137" i="55"/>
  <c r="G143" i="55"/>
  <c r="F143" i="55"/>
  <c r="A143" i="55"/>
  <c r="G149" i="55"/>
  <c r="F149" i="55"/>
  <c r="A149" i="55"/>
  <c r="G155" i="55"/>
  <c r="F155" i="55"/>
  <c r="A155" i="55"/>
  <c r="G161" i="55"/>
  <c r="F161" i="55"/>
  <c r="A161" i="55"/>
  <c r="G167" i="55"/>
  <c r="F167" i="55"/>
  <c r="A167" i="55"/>
  <c r="G173" i="55"/>
  <c r="F173" i="55"/>
  <c r="A173" i="55"/>
  <c r="G179" i="55"/>
  <c r="F179" i="55"/>
  <c r="A179" i="55"/>
  <c r="G200" i="55"/>
  <c r="F200" i="55"/>
  <c r="A200" i="55"/>
  <c r="G206" i="55"/>
  <c r="F206" i="55"/>
  <c r="A206" i="55"/>
  <c r="G212" i="55"/>
  <c r="F212" i="55"/>
  <c r="A212" i="55"/>
  <c r="G218" i="55"/>
  <c r="F218" i="55"/>
  <c r="A218" i="55"/>
  <c r="G224" i="55"/>
  <c r="F224" i="55"/>
  <c r="A224" i="55"/>
  <c r="G230" i="55"/>
  <c r="F230" i="55"/>
  <c r="A230" i="55"/>
  <c r="G236" i="55"/>
  <c r="F236" i="55"/>
  <c r="A236" i="55"/>
  <c r="G242" i="55"/>
  <c r="F242" i="55"/>
  <c r="A242" i="55"/>
  <c r="G257" i="55"/>
  <c r="F257" i="55"/>
  <c r="A257" i="55"/>
  <c r="G263" i="55"/>
  <c r="F263" i="55"/>
  <c r="A263" i="55"/>
  <c r="G269" i="55"/>
  <c r="F269" i="55"/>
  <c r="A269" i="55"/>
  <c r="G275" i="55"/>
  <c r="F275" i="55"/>
  <c r="A275" i="55"/>
  <c r="G281" i="55"/>
  <c r="F281" i="55"/>
  <c r="A281" i="55"/>
  <c r="G287" i="55"/>
  <c r="F287" i="55"/>
  <c r="A287" i="55"/>
  <c r="G293" i="55"/>
  <c r="F293" i="55"/>
  <c r="A293" i="55"/>
  <c r="G299" i="55"/>
  <c r="F299" i="55"/>
  <c r="A299" i="55"/>
  <c r="G320" i="55"/>
  <c r="F320" i="55"/>
  <c r="A320" i="55"/>
  <c r="G326" i="55"/>
  <c r="F326" i="55"/>
  <c r="A326" i="55"/>
  <c r="G332" i="55"/>
  <c r="F332" i="55"/>
  <c r="A332" i="55"/>
  <c r="G338" i="55"/>
  <c r="F338" i="55"/>
  <c r="A338" i="55"/>
  <c r="G344" i="55"/>
  <c r="F344" i="55"/>
  <c r="A344" i="55"/>
  <c r="G350" i="55"/>
  <c r="F350" i="55"/>
  <c r="A350" i="55"/>
  <c r="G356" i="55"/>
  <c r="F356" i="55"/>
  <c r="A356" i="55"/>
  <c r="G362" i="55"/>
  <c r="F362" i="55"/>
  <c r="A362" i="55"/>
  <c r="G377" i="55"/>
  <c r="F377" i="55"/>
  <c r="A377" i="55"/>
  <c r="G383" i="55"/>
  <c r="F383" i="55"/>
  <c r="A383" i="55"/>
  <c r="G389" i="55"/>
  <c r="F389" i="55"/>
  <c r="A389" i="55"/>
  <c r="G395" i="55"/>
  <c r="F395" i="55"/>
  <c r="A395" i="55"/>
  <c r="G401" i="55"/>
  <c r="F401" i="55"/>
  <c r="A401" i="55"/>
  <c r="G407" i="55"/>
  <c r="F407" i="55"/>
  <c r="A407" i="55"/>
  <c r="G413" i="55"/>
  <c r="F413" i="55"/>
  <c r="A413" i="55"/>
  <c r="G419" i="55"/>
  <c r="F419" i="55"/>
  <c r="A419" i="55"/>
  <c r="F440" i="55"/>
  <c r="G440" i="55"/>
  <c r="A440" i="55"/>
  <c r="F456" i="55"/>
  <c r="G456" i="55"/>
  <c r="A456" i="55"/>
  <c r="F462" i="55"/>
  <c r="G462" i="55"/>
  <c r="A462" i="55"/>
  <c r="F468" i="55"/>
  <c r="G468" i="55"/>
  <c r="A468" i="55"/>
  <c r="F474" i="55"/>
  <c r="G474" i="55"/>
  <c r="A474" i="55"/>
  <c r="F480" i="55"/>
  <c r="G480" i="55"/>
  <c r="A480" i="55"/>
  <c r="F486" i="55"/>
  <c r="G486" i="55"/>
  <c r="A486" i="55"/>
  <c r="F492" i="55"/>
  <c r="G492" i="55"/>
  <c r="A492" i="55"/>
  <c r="F498" i="55"/>
  <c r="G498" i="55"/>
  <c r="A498" i="55"/>
  <c r="F519" i="55"/>
  <c r="G519" i="55"/>
  <c r="A519" i="55"/>
  <c r="F525" i="55"/>
  <c r="G525" i="55"/>
  <c r="A525" i="55"/>
  <c r="F531" i="55"/>
  <c r="G531" i="55"/>
  <c r="A531" i="55"/>
  <c r="F537" i="55"/>
  <c r="G537" i="55"/>
  <c r="A537" i="55"/>
  <c r="F543" i="55"/>
  <c r="G543" i="55"/>
  <c r="A543" i="55"/>
  <c r="F549" i="55"/>
  <c r="G549" i="55"/>
  <c r="A549" i="55"/>
  <c r="F555" i="55"/>
  <c r="G555" i="55"/>
  <c r="A555" i="55"/>
  <c r="F561" i="55"/>
  <c r="G561" i="55"/>
  <c r="A561" i="55"/>
  <c r="F576" i="55"/>
  <c r="G576" i="55"/>
  <c r="A576" i="55"/>
  <c r="F582" i="55"/>
  <c r="G582" i="55"/>
  <c r="A582" i="55"/>
  <c r="F588" i="55"/>
  <c r="G588" i="55"/>
  <c r="A588" i="55"/>
  <c r="F594" i="55"/>
  <c r="G594" i="55"/>
  <c r="A594" i="55"/>
  <c r="F600" i="55"/>
  <c r="G600" i="55"/>
  <c r="A600" i="55"/>
  <c r="F606" i="55"/>
  <c r="G606" i="55"/>
  <c r="A606" i="55"/>
  <c r="F612" i="55"/>
  <c r="G612" i="55"/>
  <c r="A612" i="55"/>
  <c r="F618" i="55"/>
  <c r="G618" i="55"/>
  <c r="A618" i="55"/>
  <c r="F639" i="55"/>
  <c r="G639" i="55"/>
  <c r="A639" i="55"/>
  <c r="F645" i="55"/>
  <c r="G645" i="55"/>
  <c r="A645" i="55"/>
  <c r="F651" i="55"/>
  <c r="G651" i="55"/>
  <c r="A651" i="55"/>
  <c r="F657" i="55"/>
  <c r="G657" i="55"/>
  <c r="A657" i="55"/>
  <c r="F663" i="55"/>
  <c r="G663" i="55"/>
  <c r="A663" i="55"/>
  <c r="F669" i="55"/>
  <c r="G669" i="55"/>
  <c r="A669" i="55"/>
  <c r="F675" i="55"/>
  <c r="G675" i="55"/>
  <c r="A675" i="55"/>
  <c r="F681" i="55"/>
  <c r="G681" i="55"/>
  <c r="A681" i="55"/>
  <c r="G696" i="55"/>
  <c r="F696" i="55"/>
  <c r="A696" i="55"/>
  <c r="G702" i="55"/>
  <c r="F702" i="55"/>
  <c r="A702" i="55"/>
  <c r="G708" i="55"/>
  <c r="F708" i="55"/>
  <c r="A708" i="55"/>
  <c r="G714" i="55"/>
  <c r="F714" i="55"/>
  <c r="A714" i="55"/>
  <c r="G720" i="55"/>
  <c r="F720" i="55"/>
  <c r="A720" i="55"/>
  <c r="G726" i="55"/>
  <c r="F726" i="55"/>
  <c r="A726" i="55"/>
  <c r="G732" i="55"/>
  <c r="F732" i="55"/>
  <c r="A732" i="55"/>
  <c r="G738" i="55"/>
  <c r="F738" i="55"/>
  <c r="A738" i="55"/>
  <c r="G759" i="55"/>
  <c r="F759" i="55"/>
  <c r="A759" i="55"/>
  <c r="G765" i="55"/>
  <c r="F765" i="55"/>
  <c r="A765" i="55"/>
  <c r="G771" i="55"/>
  <c r="F771" i="55"/>
  <c r="A771" i="55"/>
  <c r="G777" i="55"/>
  <c r="F777" i="55"/>
  <c r="A777" i="55"/>
  <c r="G783" i="55"/>
  <c r="F783" i="55"/>
  <c r="A783" i="55"/>
  <c r="G789" i="55"/>
  <c r="F789" i="55"/>
  <c r="A789" i="55"/>
  <c r="G795" i="55"/>
  <c r="F795" i="55"/>
  <c r="A795" i="55"/>
  <c r="G801" i="55"/>
  <c r="F801" i="55"/>
  <c r="A801" i="55"/>
  <c r="G816" i="55"/>
  <c r="F816" i="55"/>
  <c r="A816" i="55"/>
  <c r="G822" i="55"/>
  <c r="F822" i="55"/>
  <c r="A822" i="55"/>
  <c r="G828" i="55"/>
  <c r="F828" i="55"/>
  <c r="A828" i="55"/>
  <c r="G834" i="55"/>
  <c r="F834" i="55"/>
  <c r="A834" i="55"/>
  <c r="G840" i="55"/>
  <c r="F840" i="55"/>
  <c r="A840" i="55"/>
  <c r="G846" i="55"/>
  <c r="F846" i="55"/>
  <c r="A846" i="55"/>
  <c r="G852" i="55"/>
  <c r="F852" i="55"/>
  <c r="A852" i="55"/>
  <c r="G858" i="55"/>
  <c r="F858" i="55"/>
  <c r="A858" i="55"/>
  <c r="F873" i="55"/>
  <c r="G873" i="55"/>
  <c r="A873" i="55"/>
  <c r="F879" i="55"/>
  <c r="G879" i="55"/>
  <c r="A879" i="55"/>
  <c r="F903" i="55"/>
  <c r="G903" i="55"/>
  <c r="A903" i="55"/>
  <c r="F909" i="55"/>
  <c r="G909" i="55"/>
  <c r="A909" i="55"/>
  <c r="F915" i="55"/>
  <c r="G915" i="55"/>
  <c r="A915" i="55"/>
  <c r="F923" i="55"/>
  <c r="G923" i="55"/>
  <c r="A923" i="55"/>
  <c r="F930" i="55"/>
  <c r="G930" i="55"/>
  <c r="A930" i="55"/>
  <c r="F936" i="55"/>
  <c r="G936" i="55"/>
  <c r="A936" i="55"/>
  <c r="F959" i="55"/>
  <c r="G959" i="55"/>
  <c r="A959" i="55"/>
  <c r="G966" i="55"/>
  <c r="F966" i="55"/>
  <c r="A966" i="55"/>
  <c r="G972" i="55"/>
  <c r="F972" i="55"/>
  <c r="A972" i="55"/>
  <c r="G978" i="55"/>
  <c r="F978" i="55"/>
  <c r="A978" i="55"/>
  <c r="G987" i="55"/>
  <c r="F987" i="55"/>
  <c r="A987" i="55"/>
  <c r="G993" i="55"/>
  <c r="F993" i="55"/>
  <c r="A993" i="55"/>
  <c r="G999" i="55"/>
  <c r="F999" i="55"/>
  <c r="A999" i="55"/>
  <c r="G1023" i="55"/>
  <c r="F1023" i="55"/>
  <c r="A1023" i="55"/>
  <c r="G1029" i="55"/>
  <c r="F1029" i="55"/>
  <c r="A1029" i="55"/>
  <c r="G1035" i="55"/>
  <c r="F1035" i="55"/>
  <c r="A1035" i="55"/>
  <c r="G1041" i="55"/>
  <c r="F1041" i="55"/>
  <c r="A1041" i="55"/>
  <c r="G1047" i="55"/>
  <c r="F1047" i="55"/>
  <c r="A1047" i="55"/>
  <c r="G1053" i="55"/>
  <c r="F1053" i="55"/>
  <c r="A1053" i="55"/>
  <c r="G1059" i="55"/>
  <c r="F1059" i="55"/>
  <c r="A1059" i="55"/>
  <c r="G1080" i="55"/>
  <c r="F1080" i="55"/>
  <c r="A1080" i="55"/>
  <c r="G1086" i="55"/>
  <c r="F1086" i="55"/>
  <c r="A1086" i="55"/>
  <c r="G1092" i="55"/>
  <c r="F1092" i="55"/>
  <c r="A1092" i="55"/>
  <c r="G1098" i="55"/>
  <c r="F1098" i="55"/>
  <c r="A1098" i="55"/>
  <c r="G1104" i="55"/>
  <c r="F1104" i="55"/>
  <c r="A1104" i="55"/>
  <c r="G1110" i="55"/>
  <c r="F1110" i="55"/>
  <c r="A1110" i="55"/>
  <c r="G1116" i="55"/>
  <c r="F1116" i="55"/>
  <c r="A1116" i="55"/>
  <c r="G1137" i="55"/>
  <c r="F1137" i="55"/>
  <c r="A1137" i="55"/>
  <c r="G1143" i="55"/>
  <c r="F1143" i="55"/>
  <c r="A1143" i="55"/>
  <c r="G1149" i="55"/>
  <c r="F1149" i="55"/>
  <c r="A1149" i="55"/>
  <c r="G1155" i="55"/>
  <c r="F1155" i="55"/>
  <c r="A1155" i="55"/>
  <c r="G1161" i="55"/>
  <c r="F1161" i="55"/>
  <c r="A1161" i="55"/>
  <c r="G1167" i="55"/>
  <c r="F1167" i="55"/>
  <c r="A1167" i="55"/>
  <c r="G1173" i="55"/>
  <c r="F1173" i="55"/>
  <c r="A1173" i="55"/>
  <c r="G1179" i="55"/>
  <c r="F1179" i="55"/>
  <c r="A1179" i="55"/>
  <c r="G1200" i="55"/>
  <c r="F1200" i="55"/>
  <c r="A1200" i="55"/>
  <c r="G1206" i="55"/>
  <c r="F1206" i="55"/>
  <c r="A1206" i="55"/>
  <c r="G1212" i="55"/>
  <c r="F1212" i="55"/>
  <c r="A1212" i="55"/>
  <c r="G1218" i="55"/>
  <c r="F1218" i="55"/>
  <c r="A1218" i="55"/>
  <c r="G1224" i="55"/>
  <c r="F1224" i="55"/>
  <c r="A1224" i="55"/>
  <c r="G1230" i="55"/>
  <c r="F1230" i="55"/>
  <c r="A1230" i="55"/>
  <c r="G1236" i="55"/>
  <c r="F1236" i="55"/>
  <c r="A1236" i="55"/>
  <c r="G1257" i="55"/>
  <c r="F1257" i="55"/>
  <c r="A1257" i="55"/>
  <c r="G1263" i="55"/>
  <c r="F1263" i="55"/>
  <c r="A1263" i="55"/>
  <c r="G1269" i="55"/>
  <c r="F1269" i="55"/>
  <c r="A1269" i="55"/>
  <c r="G1275" i="55"/>
  <c r="F1275" i="55"/>
  <c r="A1275" i="55"/>
  <c r="G1281" i="55"/>
  <c r="F1281" i="55"/>
  <c r="A1281" i="55"/>
  <c r="G1287" i="55"/>
  <c r="F1287" i="55"/>
  <c r="A1287" i="55"/>
  <c r="G1293" i="55"/>
  <c r="F1293" i="55"/>
  <c r="A1293" i="55"/>
  <c r="G1299" i="55"/>
  <c r="F1299" i="55"/>
  <c r="A1299" i="55"/>
  <c r="F1320" i="55"/>
  <c r="G1320" i="55"/>
  <c r="A1320" i="55"/>
  <c r="F1365" i="55"/>
  <c r="G1365" i="55"/>
  <c r="A1365" i="55"/>
  <c r="F1371" i="55"/>
  <c r="G1371" i="55"/>
  <c r="A1371" i="55"/>
  <c r="F1377" i="55"/>
  <c r="G1377" i="55"/>
  <c r="A1377" i="55"/>
  <c r="F1392" i="55"/>
  <c r="G1392" i="55"/>
  <c r="A1392" i="55"/>
  <c r="F1405" i="55"/>
  <c r="G1405" i="55"/>
  <c r="A1405" i="55"/>
  <c r="F1411" i="55"/>
  <c r="G1411" i="55"/>
  <c r="A1411" i="55"/>
  <c r="F1424" i="55"/>
  <c r="G1424" i="55"/>
  <c r="A1424" i="55"/>
  <c r="F1430" i="55"/>
  <c r="G1430" i="55"/>
  <c r="A1430" i="55"/>
  <c r="F1436" i="55"/>
  <c r="G1436" i="55"/>
  <c r="A1436" i="55"/>
  <c r="G1465" i="55"/>
  <c r="F1465" i="55"/>
  <c r="A1465" i="55"/>
  <c r="G1471" i="55"/>
  <c r="F1471" i="55"/>
  <c r="A1471" i="55"/>
  <c r="G1477" i="55"/>
  <c r="F1477" i="55"/>
  <c r="A1477" i="55"/>
  <c r="G1483" i="55"/>
  <c r="F1483" i="55"/>
  <c r="A1483" i="55"/>
  <c r="G1489" i="55"/>
  <c r="F1489" i="55"/>
  <c r="A1489" i="55"/>
  <c r="G1495" i="55"/>
  <c r="F1495" i="55"/>
  <c r="A1495" i="55"/>
  <c r="G1516" i="55"/>
  <c r="F1516" i="55"/>
  <c r="A1516" i="55"/>
  <c r="G1522" i="55"/>
  <c r="F1522" i="55"/>
  <c r="A1522" i="55"/>
  <c r="G1528" i="55"/>
  <c r="F1528" i="55"/>
  <c r="A1528" i="55"/>
  <c r="G1534" i="55"/>
  <c r="F1534" i="55"/>
  <c r="A1534" i="55"/>
  <c r="G1540" i="55"/>
  <c r="F1540" i="55"/>
  <c r="A1540" i="55"/>
  <c r="G1546" i="55"/>
  <c r="F1546" i="55"/>
  <c r="A1546" i="55"/>
  <c r="G1552" i="55"/>
  <c r="F1552" i="55"/>
  <c r="A1552" i="55"/>
  <c r="G1558" i="55"/>
  <c r="F1558" i="55"/>
  <c r="A1558" i="55"/>
  <c r="G1573" i="55"/>
  <c r="F1573" i="55"/>
  <c r="A1573" i="55"/>
  <c r="G1579" i="55"/>
  <c r="F1579" i="55"/>
  <c r="A1579" i="55"/>
  <c r="G1585" i="55"/>
  <c r="F1585" i="55"/>
  <c r="A1585" i="55"/>
  <c r="G1591" i="55"/>
  <c r="F1591" i="55"/>
  <c r="A1591" i="55"/>
  <c r="G1597" i="55"/>
  <c r="F1597" i="55"/>
  <c r="A1597" i="55"/>
  <c r="G1603" i="55"/>
  <c r="F1603" i="55"/>
  <c r="A1603" i="55"/>
  <c r="G1609" i="55"/>
  <c r="F1609" i="55"/>
  <c r="A1609" i="55"/>
  <c r="G1615" i="55"/>
  <c r="F1615" i="55"/>
  <c r="A1615" i="55"/>
  <c r="G1636" i="55"/>
  <c r="F1636" i="55"/>
  <c r="A1636" i="55"/>
  <c r="G1642" i="55"/>
  <c r="F1642" i="55"/>
  <c r="A1642" i="55"/>
  <c r="G1648" i="55"/>
  <c r="F1648" i="55"/>
  <c r="A1648" i="55"/>
  <c r="G1654" i="55"/>
  <c r="F1654" i="55"/>
  <c r="A1654" i="55"/>
  <c r="G1660" i="55"/>
  <c r="F1660" i="55"/>
  <c r="A1660" i="55"/>
  <c r="G1666" i="55"/>
  <c r="F1666" i="55"/>
  <c r="A1666" i="55"/>
  <c r="G1672" i="55"/>
  <c r="F1672" i="55"/>
  <c r="A1672" i="55"/>
  <c r="G1678" i="55"/>
  <c r="F1678" i="55"/>
  <c r="A1678" i="55"/>
  <c r="G1693" i="55"/>
  <c r="F1693" i="55"/>
  <c r="A1693" i="55"/>
  <c r="G1699" i="55"/>
  <c r="F1699" i="55"/>
  <c r="A1699" i="55"/>
  <c r="G1705" i="55"/>
  <c r="F1705" i="55"/>
  <c r="A1705" i="55"/>
  <c r="G1711" i="55"/>
  <c r="F1711" i="55"/>
  <c r="A1711" i="55"/>
  <c r="G1717" i="55"/>
  <c r="F1717" i="55"/>
  <c r="A1717" i="55"/>
  <c r="G1723" i="55"/>
  <c r="F1723" i="55"/>
  <c r="A1723" i="55"/>
  <c r="G1729" i="55"/>
  <c r="F1729" i="55"/>
  <c r="A1729" i="55"/>
  <c r="G1735" i="55"/>
  <c r="F1735" i="55"/>
  <c r="A1735" i="55"/>
  <c r="F1756" i="55"/>
  <c r="G1756" i="55"/>
  <c r="A1756" i="55"/>
  <c r="R536" i="73"/>
  <c r="R535" i="73" s="1"/>
  <c r="AI418" i="131" s="1"/>
  <c r="Q86" i="136"/>
  <c r="Q85" i="136" s="1"/>
  <c r="O81" i="136" s="1"/>
  <c r="Y77" i="60" s="1"/>
  <c r="R86" i="136"/>
  <c r="R85" i="136" s="1"/>
  <c r="Q161" i="136"/>
  <c r="Q160" i="136" s="1"/>
  <c r="O156" i="136" s="1"/>
  <c r="Y85" i="60" s="1"/>
  <c r="K133" i="141"/>
  <c r="K134" i="141"/>
  <c r="J267" i="141"/>
  <c r="J269" i="141"/>
  <c r="J312" i="141"/>
  <c r="J314" i="141"/>
  <c r="R236" i="136"/>
  <c r="R235" i="136" s="1"/>
  <c r="O231" i="136" s="1"/>
  <c r="Y93" i="60" s="1"/>
  <c r="Q311" i="136"/>
  <c r="Q310" i="136" s="1"/>
  <c r="M267" i="70"/>
  <c r="M269" i="70"/>
  <c r="M42" i="135"/>
  <c r="M44" i="135"/>
  <c r="K88" i="138"/>
  <c r="K89" i="138"/>
  <c r="K132" i="138"/>
  <c r="K134" i="138"/>
  <c r="K223" i="141"/>
  <c r="K224" i="141"/>
  <c r="D288" i="141"/>
  <c r="F281" i="141"/>
  <c r="H281" i="141" s="1"/>
  <c r="D283" i="141" s="1"/>
  <c r="A19" i="55"/>
  <c r="F19" i="55"/>
  <c r="G19" i="55"/>
  <c r="F25" i="55"/>
  <c r="G25" i="55"/>
  <c r="A25" i="55"/>
  <c r="F31" i="55"/>
  <c r="G31" i="55"/>
  <c r="A31" i="55"/>
  <c r="F37" i="55"/>
  <c r="G37" i="55"/>
  <c r="A37" i="55"/>
  <c r="F43" i="55"/>
  <c r="G43" i="55"/>
  <c r="A43" i="55"/>
  <c r="F49" i="55"/>
  <c r="G49" i="55"/>
  <c r="A49" i="55"/>
  <c r="F55" i="55"/>
  <c r="G55" i="55"/>
  <c r="A55" i="55"/>
  <c r="F61" i="55"/>
  <c r="G61" i="55"/>
  <c r="A61" i="55"/>
  <c r="G82" i="55"/>
  <c r="F82" i="55"/>
  <c r="A82" i="55"/>
  <c r="G88" i="55"/>
  <c r="F88" i="55"/>
  <c r="A88" i="55"/>
  <c r="G94" i="55"/>
  <c r="F94" i="55"/>
  <c r="A94" i="55"/>
  <c r="G100" i="55"/>
  <c r="F100" i="55"/>
  <c r="A100" i="55"/>
  <c r="G106" i="55"/>
  <c r="F106" i="55"/>
  <c r="A106" i="55"/>
  <c r="G112" i="55"/>
  <c r="F112" i="55"/>
  <c r="A112" i="55"/>
  <c r="G118" i="55"/>
  <c r="F118" i="55"/>
  <c r="A118" i="55"/>
  <c r="G139" i="55"/>
  <c r="F139" i="55"/>
  <c r="A139" i="55"/>
  <c r="G145" i="55"/>
  <c r="F145" i="55"/>
  <c r="A145" i="55"/>
  <c r="G151" i="55"/>
  <c r="F151" i="55"/>
  <c r="A151" i="55"/>
  <c r="G157" i="55"/>
  <c r="F157" i="55"/>
  <c r="A157" i="55"/>
  <c r="G163" i="55"/>
  <c r="F163" i="55"/>
  <c r="A163" i="55"/>
  <c r="G169" i="55"/>
  <c r="F169" i="55"/>
  <c r="A169" i="55"/>
  <c r="G175" i="55"/>
  <c r="F175" i="55"/>
  <c r="A175" i="55"/>
  <c r="G181" i="55"/>
  <c r="F181" i="55"/>
  <c r="A181" i="55"/>
  <c r="G202" i="55"/>
  <c r="F202" i="55"/>
  <c r="A202" i="55"/>
  <c r="G208" i="55"/>
  <c r="F208" i="55"/>
  <c r="A208" i="55"/>
  <c r="G214" i="55"/>
  <c r="F214" i="55"/>
  <c r="A214" i="55"/>
  <c r="G220" i="55"/>
  <c r="F220" i="55"/>
  <c r="A220" i="55"/>
  <c r="G226" i="55"/>
  <c r="F226" i="55"/>
  <c r="A226" i="55"/>
  <c r="G232" i="55"/>
  <c r="F232" i="55"/>
  <c r="A232" i="55"/>
  <c r="G238" i="55"/>
  <c r="F238" i="55"/>
  <c r="A238" i="55"/>
  <c r="G259" i="55"/>
  <c r="F259" i="55"/>
  <c r="A259" i="55"/>
  <c r="G265" i="55"/>
  <c r="F265" i="55"/>
  <c r="A265" i="55"/>
  <c r="G271" i="55"/>
  <c r="F271" i="55"/>
  <c r="A271" i="55"/>
  <c r="G277" i="55"/>
  <c r="F277" i="55"/>
  <c r="A277" i="55"/>
  <c r="G283" i="55"/>
  <c r="F283" i="55"/>
  <c r="A283" i="55"/>
  <c r="G289" i="55"/>
  <c r="F289" i="55"/>
  <c r="A289" i="55"/>
  <c r="G295" i="55"/>
  <c r="F295" i="55"/>
  <c r="A295" i="55"/>
  <c r="G301" i="55"/>
  <c r="F301" i="55"/>
  <c r="A301" i="55"/>
  <c r="G322" i="55"/>
  <c r="F322" i="55"/>
  <c r="A322" i="55"/>
  <c r="G328" i="55"/>
  <c r="F328" i="55"/>
  <c r="A328" i="55"/>
  <c r="G334" i="55"/>
  <c r="F334" i="55"/>
  <c r="A334" i="55"/>
  <c r="G340" i="55"/>
  <c r="F340" i="55"/>
  <c r="A340" i="55"/>
  <c r="G346" i="55"/>
  <c r="F346" i="55"/>
  <c r="A346" i="55"/>
  <c r="G352" i="55"/>
  <c r="F352" i="55"/>
  <c r="A352" i="55"/>
  <c r="G358" i="55"/>
  <c r="F358" i="55"/>
  <c r="A358" i="55"/>
  <c r="G379" i="55"/>
  <c r="F379" i="55"/>
  <c r="A379" i="55"/>
  <c r="G385" i="55"/>
  <c r="F385" i="55"/>
  <c r="A385" i="55"/>
  <c r="G391" i="55"/>
  <c r="F391" i="55"/>
  <c r="A391" i="55"/>
  <c r="G397" i="55"/>
  <c r="F397" i="55"/>
  <c r="A397" i="55"/>
  <c r="G403" i="55"/>
  <c r="F403" i="55"/>
  <c r="A403" i="55"/>
  <c r="G409" i="55"/>
  <c r="F409" i="55"/>
  <c r="A409" i="55"/>
  <c r="G415" i="55"/>
  <c r="F415" i="55"/>
  <c r="A415" i="55"/>
  <c r="G421" i="55"/>
  <c r="F421" i="55"/>
  <c r="A421" i="55"/>
  <c r="F442" i="55"/>
  <c r="G442" i="55"/>
  <c r="A442" i="55"/>
  <c r="F458" i="55"/>
  <c r="G458" i="55"/>
  <c r="A458" i="55"/>
  <c r="F464" i="55"/>
  <c r="G464" i="55"/>
  <c r="A464" i="55"/>
  <c r="F470" i="55"/>
  <c r="G470" i="55"/>
  <c r="A470" i="55"/>
  <c r="F476" i="55"/>
  <c r="G476" i="55"/>
  <c r="A476" i="55"/>
  <c r="F482" i="55"/>
  <c r="G482" i="55"/>
  <c r="A482" i="55"/>
  <c r="F488" i="55"/>
  <c r="G488" i="55"/>
  <c r="A488" i="55"/>
  <c r="F494" i="55"/>
  <c r="G494" i="55"/>
  <c r="A494" i="55"/>
  <c r="F500" i="55"/>
  <c r="G500" i="55"/>
  <c r="A500" i="55"/>
  <c r="F521" i="55"/>
  <c r="G521" i="55"/>
  <c r="A521" i="55"/>
  <c r="F527" i="55"/>
  <c r="G527" i="55"/>
  <c r="A527" i="55"/>
  <c r="F533" i="55"/>
  <c r="G533" i="55"/>
  <c r="A533" i="55"/>
  <c r="F539" i="55"/>
  <c r="G539" i="55"/>
  <c r="A539" i="55"/>
  <c r="F545" i="55"/>
  <c r="G545" i="55"/>
  <c r="A545" i="55"/>
  <c r="F551" i="55"/>
  <c r="G551" i="55"/>
  <c r="A551" i="55"/>
  <c r="F557" i="55"/>
  <c r="G557" i="55"/>
  <c r="A557" i="55"/>
  <c r="F578" i="55"/>
  <c r="G578" i="55"/>
  <c r="A578" i="55"/>
  <c r="F584" i="55"/>
  <c r="G584" i="55"/>
  <c r="A584" i="55"/>
  <c r="F590" i="55"/>
  <c r="G590" i="55"/>
  <c r="A590" i="55"/>
  <c r="F596" i="55"/>
  <c r="G596" i="55"/>
  <c r="A596" i="55"/>
  <c r="F602" i="55"/>
  <c r="G602" i="55"/>
  <c r="A602" i="55"/>
  <c r="F608" i="55"/>
  <c r="G608" i="55"/>
  <c r="A608" i="55"/>
  <c r="F614" i="55"/>
  <c r="G614" i="55"/>
  <c r="A614" i="55"/>
  <c r="F620" i="55"/>
  <c r="G620" i="55"/>
  <c r="A620" i="55"/>
  <c r="F641" i="55"/>
  <c r="G641" i="55"/>
  <c r="A641" i="55"/>
  <c r="F647" i="55"/>
  <c r="G647" i="55"/>
  <c r="A647" i="55"/>
  <c r="F653" i="55"/>
  <c r="G653" i="55"/>
  <c r="A653" i="55"/>
  <c r="F659" i="55"/>
  <c r="G659" i="55"/>
  <c r="A659" i="55"/>
  <c r="F665" i="55"/>
  <c r="G665" i="55"/>
  <c r="A665" i="55"/>
  <c r="F671" i="55"/>
  <c r="G671" i="55"/>
  <c r="A671" i="55"/>
  <c r="F677" i="55"/>
  <c r="G677" i="55"/>
  <c r="A677" i="55"/>
  <c r="G698" i="55"/>
  <c r="F698" i="55"/>
  <c r="A698" i="55"/>
  <c r="G704" i="55"/>
  <c r="F704" i="55"/>
  <c r="A704" i="55"/>
  <c r="G710" i="55"/>
  <c r="F710" i="55"/>
  <c r="A710" i="55"/>
  <c r="G716" i="55"/>
  <c r="F716" i="55"/>
  <c r="A716" i="55"/>
  <c r="G722" i="55"/>
  <c r="F722" i="55"/>
  <c r="A722" i="55"/>
  <c r="G728" i="55"/>
  <c r="F728" i="55"/>
  <c r="A728" i="55"/>
  <c r="G734" i="55"/>
  <c r="F734" i="55"/>
  <c r="A734" i="55"/>
  <c r="G740" i="55"/>
  <c r="F740" i="55"/>
  <c r="A740" i="55"/>
  <c r="G761" i="55"/>
  <c r="F761" i="55"/>
  <c r="A761" i="55"/>
  <c r="G767" i="55"/>
  <c r="F767" i="55"/>
  <c r="A767" i="55"/>
  <c r="G773" i="55"/>
  <c r="F773" i="55"/>
  <c r="A773" i="55"/>
  <c r="G779" i="55"/>
  <c r="F779" i="55"/>
  <c r="A779" i="55"/>
  <c r="G785" i="55"/>
  <c r="F785" i="55"/>
  <c r="A785" i="55"/>
  <c r="G791" i="55"/>
  <c r="F791" i="55"/>
  <c r="A791" i="55"/>
  <c r="G797" i="55"/>
  <c r="F797" i="55"/>
  <c r="A797" i="55"/>
  <c r="G818" i="55"/>
  <c r="F818" i="55"/>
  <c r="A818" i="55"/>
  <c r="G824" i="55"/>
  <c r="F824" i="55"/>
  <c r="A824" i="55"/>
  <c r="G830" i="55"/>
  <c r="F830" i="55"/>
  <c r="A830" i="55"/>
  <c r="G836" i="55"/>
  <c r="F836" i="55"/>
  <c r="A836" i="55"/>
  <c r="G842" i="55"/>
  <c r="F842" i="55"/>
  <c r="A842" i="55"/>
  <c r="G848" i="55"/>
  <c r="F848" i="55"/>
  <c r="A848" i="55"/>
  <c r="G854" i="55"/>
  <c r="F854" i="55"/>
  <c r="A854" i="55"/>
  <c r="G860" i="55"/>
  <c r="F860" i="55"/>
  <c r="A860" i="55"/>
  <c r="F869" i="55"/>
  <c r="G869" i="55"/>
  <c r="A869" i="55"/>
  <c r="F875" i="55"/>
  <c r="G875" i="55"/>
  <c r="A875" i="55"/>
  <c r="F881" i="55"/>
  <c r="G881" i="55"/>
  <c r="A881" i="55"/>
  <c r="F897" i="55"/>
  <c r="G897" i="55"/>
  <c r="A897" i="55"/>
  <c r="F905" i="55"/>
  <c r="G905" i="55"/>
  <c r="A905" i="55"/>
  <c r="F911" i="55"/>
  <c r="G911" i="55"/>
  <c r="A911" i="55"/>
  <c r="F917" i="55"/>
  <c r="G917" i="55"/>
  <c r="A917" i="55"/>
  <c r="G926" i="55"/>
  <c r="F926" i="55"/>
  <c r="A926" i="55"/>
  <c r="G932" i="55"/>
  <c r="F932" i="55"/>
  <c r="A932" i="55"/>
  <c r="G938" i="55"/>
  <c r="F938" i="55"/>
  <c r="A938" i="55"/>
  <c r="G962" i="55"/>
  <c r="F962" i="55"/>
  <c r="A962" i="55"/>
  <c r="G968" i="55"/>
  <c r="F968" i="55"/>
  <c r="A968" i="55"/>
  <c r="G974" i="55"/>
  <c r="F974" i="55"/>
  <c r="A974" i="55"/>
  <c r="G982" i="55"/>
  <c r="F982" i="55"/>
  <c r="A982" i="55"/>
  <c r="F989" i="55"/>
  <c r="G989" i="55"/>
  <c r="A989" i="55"/>
  <c r="F995" i="55"/>
  <c r="G995" i="55"/>
  <c r="A995" i="55"/>
  <c r="F1001" i="55"/>
  <c r="G1001" i="55"/>
  <c r="A1001" i="55"/>
  <c r="G1017" i="55"/>
  <c r="F1017" i="55"/>
  <c r="A1017" i="55"/>
  <c r="G1025" i="55"/>
  <c r="F1025" i="55"/>
  <c r="A1025" i="55"/>
  <c r="G1031" i="55"/>
  <c r="F1031" i="55"/>
  <c r="A1031" i="55"/>
  <c r="G1037" i="55"/>
  <c r="F1037" i="55"/>
  <c r="A1037" i="55"/>
  <c r="G1043" i="55"/>
  <c r="F1043" i="55"/>
  <c r="A1043" i="55"/>
  <c r="G1049" i="55"/>
  <c r="F1049" i="55"/>
  <c r="A1049" i="55"/>
  <c r="G1055" i="55"/>
  <c r="F1055" i="55"/>
  <c r="A1055" i="55"/>
  <c r="G1061" i="55"/>
  <c r="F1061" i="55"/>
  <c r="A1061" i="55"/>
  <c r="G1076" i="55"/>
  <c r="F1076" i="55"/>
  <c r="A1076" i="55"/>
  <c r="G1082" i="55"/>
  <c r="F1082" i="55"/>
  <c r="A1082" i="55"/>
  <c r="G1088" i="55"/>
  <c r="F1088" i="55"/>
  <c r="A1088" i="55"/>
  <c r="G1094" i="55"/>
  <c r="F1094" i="55"/>
  <c r="A1094" i="55"/>
  <c r="G1100" i="55"/>
  <c r="F1100" i="55"/>
  <c r="A1100" i="55"/>
  <c r="G1106" i="55"/>
  <c r="F1106" i="55"/>
  <c r="A1106" i="55"/>
  <c r="G1112" i="55"/>
  <c r="F1112" i="55"/>
  <c r="A1112" i="55"/>
  <c r="G1118" i="55"/>
  <c r="F1118" i="55"/>
  <c r="A1118" i="55"/>
  <c r="G1139" i="55"/>
  <c r="F1139" i="55"/>
  <c r="A1139" i="55"/>
  <c r="G1145" i="55"/>
  <c r="F1145" i="55"/>
  <c r="A1145" i="55"/>
  <c r="G1151" i="55"/>
  <c r="F1151" i="55"/>
  <c r="A1151" i="55"/>
  <c r="G1157" i="55"/>
  <c r="F1157" i="55"/>
  <c r="A1157" i="55"/>
  <c r="G1163" i="55"/>
  <c r="F1163" i="55"/>
  <c r="A1163" i="55"/>
  <c r="G1169" i="55"/>
  <c r="F1169" i="55"/>
  <c r="A1169" i="55"/>
  <c r="G1175" i="55"/>
  <c r="F1175" i="55"/>
  <c r="A1175" i="55"/>
  <c r="G1181" i="55"/>
  <c r="F1181" i="55"/>
  <c r="A1181" i="55"/>
  <c r="G1196" i="55"/>
  <c r="F1196" i="55"/>
  <c r="A1196" i="55"/>
  <c r="G1202" i="55"/>
  <c r="F1202" i="55"/>
  <c r="A1202" i="55"/>
  <c r="G1208" i="55"/>
  <c r="F1208" i="55"/>
  <c r="A1208" i="55"/>
  <c r="G1214" i="55"/>
  <c r="F1214" i="55"/>
  <c r="A1214" i="55"/>
  <c r="G1220" i="55"/>
  <c r="F1220" i="55"/>
  <c r="A1220" i="55"/>
  <c r="G1226" i="55"/>
  <c r="F1226" i="55"/>
  <c r="A1226" i="55"/>
  <c r="G1232" i="55"/>
  <c r="F1232" i="55"/>
  <c r="A1232" i="55"/>
  <c r="G1238" i="55"/>
  <c r="F1238" i="55"/>
  <c r="A1238" i="55"/>
  <c r="G1259" i="55"/>
  <c r="F1259" i="55"/>
  <c r="A1259" i="55"/>
  <c r="G1265" i="55"/>
  <c r="F1265" i="55"/>
  <c r="A1265" i="55"/>
  <c r="G1271" i="55"/>
  <c r="F1271" i="55"/>
  <c r="A1271" i="55"/>
  <c r="G1277" i="55"/>
  <c r="F1277" i="55"/>
  <c r="A1277" i="55"/>
  <c r="G1283" i="55"/>
  <c r="F1283" i="55"/>
  <c r="A1283" i="55"/>
  <c r="G1289" i="55"/>
  <c r="F1289" i="55"/>
  <c r="A1289" i="55"/>
  <c r="G1295" i="55"/>
  <c r="F1295" i="55"/>
  <c r="A1295" i="55"/>
  <c r="G1301" i="55"/>
  <c r="F1301" i="55"/>
  <c r="A1301" i="55"/>
  <c r="F1316" i="55"/>
  <c r="G1316" i="55"/>
  <c r="A1316" i="55"/>
  <c r="G1332" i="55"/>
  <c r="F1332" i="55"/>
  <c r="A1332" i="55"/>
  <c r="F1367" i="55"/>
  <c r="G1367" i="55"/>
  <c r="A1367" i="55"/>
  <c r="F1373" i="55"/>
  <c r="G1373" i="55"/>
  <c r="A1373" i="55"/>
  <c r="F1379" i="55"/>
  <c r="G1379" i="55"/>
  <c r="A1379" i="55"/>
  <c r="F1394" i="55"/>
  <c r="G1394" i="55"/>
  <c r="A1394" i="55"/>
  <c r="F1407" i="55"/>
  <c r="G1407" i="55"/>
  <c r="A1407" i="55"/>
  <c r="F1413" i="55"/>
  <c r="G1413" i="55"/>
  <c r="A1413" i="55"/>
  <c r="F1426" i="55"/>
  <c r="G1426" i="55"/>
  <c r="A1426" i="55"/>
  <c r="F1432" i="55"/>
  <c r="G1432" i="55"/>
  <c r="A1432" i="55"/>
  <c r="F1438" i="55"/>
  <c r="G1438" i="55"/>
  <c r="A1438" i="55"/>
  <c r="G1453" i="55"/>
  <c r="F1453" i="55"/>
  <c r="A1453" i="55"/>
  <c r="G1467" i="55"/>
  <c r="F1467" i="55"/>
  <c r="A1467" i="55"/>
  <c r="G1473" i="55"/>
  <c r="F1473" i="55"/>
  <c r="A1473" i="55"/>
  <c r="G1479" i="55"/>
  <c r="F1479" i="55"/>
  <c r="A1479" i="55"/>
  <c r="G1485" i="55"/>
  <c r="F1485" i="55"/>
  <c r="A1485" i="55"/>
  <c r="G1491" i="55"/>
  <c r="F1491" i="55"/>
  <c r="A1491" i="55"/>
  <c r="G1497" i="55"/>
  <c r="F1497" i="55"/>
  <c r="A1497" i="55"/>
  <c r="G1512" i="55"/>
  <c r="F1512" i="55"/>
  <c r="A1512" i="55"/>
  <c r="G1518" i="55"/>
  <c r="F1518" i="55"/>
  <c r="A1518" i="55"/>
  <c r="G1524" i="55"/>
  <c r="F1524" i="55"/>
  <c r="A1524" i="55"/>
  <c r="G1530" i="55"/>
  <c r="F1530" i="55"/>
  <c r="A1530" i="55"/>
  <c r="G1536" i="55"/>
  <c r="F1536" i="55"/>
  <c r="A1536" i="55"/>
  <c r="G1542" i="55"/>
  <c r="F1542" i="55"/>
  <c r="A1542" i="55"/>
  <c r="G1548" i="55"/>
  <c r="F1548" i="55"/>
  <c r="A1548" i="55"/>
  <c r="G1554" i="55"/>
  <c r="F1554" i="55"/>
  <c r="A1554" i="55"/>
  <c r="G1560" i="55"/>
  <c r="F1560" i="55"/>
  <c r="A1560" i="55"/>
  <c r="G1575" i="55"/>
  <c r="F1575" i="55"/>
  <c r="A1575" i="55"/>
  <c r="G1581" i="55"/>
  <c r="F1581" i="55"/>
  <c r="A1581" i="55"/>
  <c r="G1587" i="55"/>
  <c r="F1587" i="55"/>
  <c r="A1587" i="55"/>
  <c r="G1593" i="55"/>
  <c r="F1593" i="55"/>
  <c r="A1593" i="55"/>
  <c r="G1599" i="55"/>
  <c r="F1599" i="55"/>
  <c r="A1599" i="55"/>
  <c r="G1605" i="55"/>
  <c r="F1605" i="55"/>
  <c r="A1605" i="55"/>
  <c r="G1611" i="55"/>
  <c r="F1611" i="55"/>
  <c r="A1611" i="55"/>
  <c r="G1617" i="55"/>
  <c r="F1617" i="55"/>
  <c r="A1617" i="55"/>
  <c r="G1632" i="55"/>
  <c r="F1632" i="55"/>
  <c r="A1632" i="55"/>
  <c r="G1638" i="55"/>
  <c r="F1638" i="55"/>
  <c r="A1638" i="55"/>
  <c r="G1644" i="55"/>
  <c r="F1644" i="55"/>
  <c r="A1644" i="55"/>
  <c r="G1650" i="55"/>
  <c r="F1650" i="55"/>
  <c r="A1650" i="55"/>
  <c r="G1656" i="55"/>
  <c r="F1656" i="55"/>
  <c r="A1656" i="55"/>
  <c r="G1662" i="55"/>
  <c r="F1662" i="55"/>
  <c r="A1662" i="55"/>
  <c r="G1668" i="55"/>
  <c r="F1668" i="55"/>
  <c r="A1668" i="55"/>
  <c r="G1674" i="55"/>
  <c r="F1674" i="55"/>
  <c r="A1674" i="55"/>
  <c r="G1680" i="55"/>
  <c r="F1680" i="55"/>
  <c r="A1680" i="55"/>
  <c r="G1695" i="55"/>
  <c r="F1695" i="55"/>
  <c r="A1695" i="55"/>
  <c r="G1701" i="55"/>
  <c r="F1701" i="55"/>
  <c r="A1701" i="55"/>
  <c r="G1707" i="55"/>
  <c r="F1707" i="55"/>
  <c r="A1707" i="55"/>
  <c r="G1713" i="55"/>
  <c r="F1713" i="55"/>
  <c r="A1713" i="55"/>
  <c r="G1719" i="55"/>
  <c r="F1719" i="55"/>
  <c r="A1719" i="55"/>
  <c r="G1725" i="55"/>
  <c r="F1725" i="55"/>
  <c r="A1725" i="55"/>
  <c r="G1731" i="55"/>
  <c r="F1731" i="55"/>
  <c r="A1731" i="55"/>
  <c r="G1737" i="55"/>
  <c r="F1737" i="55"/>
  <c r="A1737" i="55"/>
  <c r="F1752" i="55"/>
  <c r="G1752" i="55"/>
  <c r="A1752" i="55"/>
  <c r="F1758" i="55"/>
  <c r="G1758" i="55"/>
  <c r="A1758" i="55"/>
  <c r="Q11" i="73"/>
  <c r="Q10" i="73" s="1"/>
  <c r="N86" i="73"/>
  <c r="N85" i="73" s="1"/>
  <c r="R311" i="136"/>
  <c r="R310" i="136" s="1"/>
  <c r="Q386" i="136"/>
  <c r="Q385" i="136" s="1"/>
  <c r="O381" i="136" s="1"/>
  <c r="Y109" i="60" s="1"/>
  <c r="M357" i="70"/>
  <c r="M359" i="70"/>
  <c r="D156" i="141"/>
  <c r="H156" i="141" s="1"/>
  <c r="D334" i="141"/>
  <c r="H334" i="141" s="1"/>
  <c r="D333" i="141"/>
  <c r="F326" i="141"/>
  <c r="H326" i="141" s="1"/>
  <c r="R11" i="73"/>
  <c r="R10" i="73" s="1"/>
  <c r="AI19" i="131" s="1"/>
  <c r="Q86" i="73"/>
  <c r="Q85" i="73" s="1"/>
  <c r="R386" i="136"/>
  <c r="R385" i="136" s="1"/>
  <c r="Q461" i="136"/>
  <c r="Q460" i="136" s="1"/>
  <c r="J132" i="70"/>
  <c r="J134" i="70"/>
  <c r="J87" i="135"/>
  <c r="J89" i="135"/>
  <c r="K267" i="135"/>
  <c r="K269" i="135"/>
  <c r="H101" i="141"/>
  <c r="K313" i="141"/>
  <c r="K314" i="141"/>
  <c r="A20" i="55"/>
  <c r="F20" i="55"/>
  <c r="G20" i="55"/>
  <c r="F26" i="55"/>
  <c r="G26" i="55"/>
  <c r="A26" i="55"/>
  <c r="A32" i="55"/>
  <c r="F32" i="55"/>
  <c r="G32" i="55"/>
  <c r="F38" i="55"/>
  <c r="G38" i="55"/>
  <c r="A38" i="55"/>
  <c r="F44" i="55"/>
  <c r="G44" i="55"/>
  <c r="A44" i="55"/>
  <c r="F50" i="55"/>
  <c r="G50" i="55"/>
  <c r="A50" i="55"/>
  <c r="F56" i="55"/>
  <c r="G56" i="55"/>
  <c r="A56" i="55"/>
  <c r="F62" i="55"/>
  <c r="G62" i="55"/>
  <c r="A62" i="55"/>
  <c r="F77" i="55"/>
  <c r="G77" i="55"/>
  <c r="A77" i="55"/>
  <c r="F83" i="55"/>
  <c r="A83" i="55"/>
  <c r="G83" i="55"/>
  <c r="F89" i="55"/>
  <c r="A89" i="55"/>
  <c r="G89" i="55"/>
  <c r="F95" i="55"/>
  <c r="A95" i="55"/>
  <c r="G95" i="55"/>
  <c r="F101" i="55"/>
  <c r="A101" i="55"/>
  <c r="G101" i="55"/>
  <c r="F107" i="55"/>
  <c r="G107" i="55"/>
  <c r="A107" i="55"/>
  <c r="F113" i="55"/>
  <c r="A113" i="55"/>
  <c r="G113" i="55"/>
  <c r="F119" i="55"/>
  <c r="G119" i="55"/>
  <c r="A119" i="55"/>
  <c r="G140" i="55"/>
  <c r="F140" i="55"/>
  <c r="A140" i="55"/>
  <c r="G146" i="55"/>
  <c r="F146" i="55"/>
  <c r="A146" i="55"/>
  <c r="G152" i="55"/>
  <c r="F152" i="55"/>
  <c r="A152" i="55"/>
  <c r="G158" i="55"/>
  <c r="F158" i="55"/>
  <c r="A158" i="55"/>
  <c r="G164" i="55"/>
  <c r="F164" i="55"/>
  <c r="A164" i="55"/>
  <c r="G170" i="55"/>
  <c r="F170" i="55"/>
  <c r="A170" i="55"/>
  <c r="G176" i="55"/>
  <c r="F176" i="55"/>
  <c r="A176" i="55"/>
  <c r="G182" i="55"/>
  <c r="F182" i="55"/>
  <c r="A182" i="55"/>
  <c r="G197" i="55"/>
  <c r="F197" i="55"/>
  <c r="A197" i="55"/>
  <c r="G203" i="55"/>
  <c r="F203" i="55"/>
  <c r="A203" i="55"/>
  <c r="G209" i="55"/>
  <c r="F209" i="55"/>
  <c r="A209" i="55"/>
  <c r="G215" i="55"/>
  <c r="F215" i="55"/>
  <c r="A215" i="55"/>
  <c r="G221" i="55"/>
  <c r="F221" i="55"/>
  <c r="A221" i="55"/>
  <c r="G227" i="55"/>
  <c r="F227" i="55"/>
  <c r="A227" i="55"/>
  <c r="G233" i="55"/>
  <c r="F233" i="55"/>
  <c r="A233" i="55"/>
  <c r="G239" i="55"/>
  <c r="F239" i="55"/>
  <c r="A239" i="55"/>
  <c r="F260" i="55"/>
  <c r="G260" i="55"/>
  <c r="A260" i="55"/>
  <c r="F266" i="55"/>
  <c r="A266" i="55"/>
  <c r="G266" i="55"/>
  <c r="F272" i="55"/>
  <c r="A272" i="55"/>
  <c r="G272" i="55"/>
  <c r="F278" i="55"/>
  <c r="A278" i="55"/>
  <c r="G278" i="55"/>
  <c r="F284" i="55"/>
  <c r="A284" i="55"/>
  <c r="G284" i="55"/>
  <c r="F290" i="55"/>
  <c r="G290" i="55"/>
  <c r="A290" i="55"/>
  <c r="F296" i="55"/>
  <c r="A296" i="55"/>
  <c r="G296" i="55"/>
  <c r="F302" i="55"/>
  <c r="G302" i="55"/>
  <c r="A302" i="55"/>
  <c r="G317" i="55"/>
  <c r="F317" i="55"/>
  <c r="A317" i="55"/>
  <c r="G323" i="55"/>
  <c r="F323" i="55"/>
  <c r="A323" i="55"/>
  <c r="G329" i="55"/>
  <c r="F329" i="55"/>
  <c r="A329" i="55"/>
  <c r="G335" i="55"/>
  <c r="F335" i="55"/>
  <c r="A335" i="55"/>
  <c r="G341" i="55"/>
  <c r="F341" i="55"/>
  <c r="A341" i="55"/>
  <c r="G347" i="55"/>
  <c r="F347" i="55"/>
  <c r="A347" i="55"/>
  <c r="G353" i="55"/>
  <c r="F353" i="55"/>
  <c r="A353" i="55"/>
  <c r="G359" i="55"/>
  <c r="F359" i="55"/>
  <c r="A359" i="55"/>
  <c r="G380" i="55"/>
  <c r="F380" i="55"/>
  <c r="A380" i="55"/>
  <c r="G386" i="55"/>
  <c r="F386" i="55"/>
  <c r="A386" i="55"/>
  <c r="G392" i="55"/>
  <c r="F392" i="55"/>
  <c r="A392" i="55"/>
  <c r="G398" i="55"/>
  <c r="F398" i="55"/>
  <c r="A398" i="55"/>
  <c r="G404" i="55"/>
  <c r="F404" i="55"/>
  <c r="A404" i="55"/>
  <c r="F410" i="55"/>
  <c r="G410" i="55"/>
  <c r="A410" i="55"/>
  <c r="F416" i="55"/>
  <c r="G416" i="55"/>
  <c r="A416" i="55"/>
  <c r="F422" i="55"/>
  <c r="G422" i="55"/>
  <c r="A422" i="55"/>
  <c r="F437" i="55"/>
  <c r="G437" i="55"/>
  <c r="A437" i="55"/>
  <c r="F459" i="55"/>
  <c r="G459" i="55"/>
  <c r="A459" i="55"/>
  <c r="F465" i="55"/>
  <c r="G465" i="55"/>
  <c r="A465" i="55"/>
  <c r="F471" i="55"/>
  <c r="G471" i="55"/>
  <c r="A471" i="55"/>
  <c r="F477" i="55"/>
  <c r="G477" i="55"/>
  <c r="A477" i="55"/>
  <c r="F483" i="55"/>
  <c r="G483" i="55"/>
  <c r="A483" i="55"/>
  <c r="F489" i="55"/>
  <c r="G489" i="55"/>
  <c r="A489" i="55"/>
  <c r="F495" i="55"/>
  <c r="G495" i="55"/>
  <c r="A495" i="55"/>
  <c r="F501" i="55"/>
  <c r="G501" i="55"/>
  <c r="A501" i="55"/>
  <c r="G516" i="55"/>
  <c r="F516" i="55"/>
  <c r="A516" i="55"/>
  <c r="G522" i="55"/>
  <c r="F522" i="55"/>
  <c r="A522" i="55"/>
  <c r="G528" i="55"/>
  <c r="F528" i="55"/>
  <c r="A528" i="55"/>
  <c r="G534" i="55"/>
  <c r="F534" i="55"/>
  <c r="A534" i="55"/>
  <c r="G540" i="55"/>
  <c r="F540" i="55"/>
  <c r="A540" i="55"/>
  <c r="G546" i="55"/>
  <c r="F546" i="55"/>
  <c r="A546" i="55"/>
  <c r="G552" i="55"/>
  <c r="F552" i="55"/>
  <c r="A552" i="55"/>
  <c r="G558" i="55"/>
  <c r="F558" i="55"/>
  <c r="A558" i="55"/>
  <c r="F579" i="55"/>
  <c r="G579" i="55"/>
  <c r="A579" i="55"/>
  <c r="F585" i="55"/>
  <c r="G585" i="55"/>
  <c r="A585" i="55"/>
  <c r="F591" i="55"/>
  <c r="G591" i="55"/>
  <c r="A591" i="55"/>
  <c r="F597" i="55"/>
  <c r="G597" i="55"/>
  <c r="A597" i="55"/>
  <c r="F603" i="55"/>
  <c r="G603" i="55"/>
  <c r="A603" i="55"/>
  <c r="F609" i="55"/>
  <c r="G609" i="55"/>
  <c r="A609" i="55"/>
  <c r="F615" i="55"/>
  <c r="G615" i="55"/>
  <c r="A615" i="55"/>
  <c r="F621" i="55"/>
  <c r="G621" i="55"/>
  <c r="A621" i="55"/>
  <c r="F636" i="55"/>
  <c r="G636" i="55"/>
  <c r="A636" i="55"/>
  <c r="F642" i="55"/>
  <c r="G642" i="55"/>
  <c r="A642" i="55"/>
  <c r="F648" i="55"/>
  <c r="G648" i="55"/>
  <c r="A648" i="55"/>
  <c r="F654" i="55"/>
  <c r="G654" i="55"/>
  <c r="A654" i="55"/>
  <c r="F660" i="55"/>
  <c r="G660" i="55"/>
  <c r="A660" i="55"/>
  <c r="F666" i="55"/>
  <c r="G666" i="55"/>
  <c r="A666" i="55"/>
  <c r="F672" i="55"/>
  <c r="G672" i="55"/>
  <c r="A672" i="55"/>
  <c r="F678" i="55"/>
  <c r="G678" i="55"/>
  <c r="A678" i="55"/>
  <c r="G699" i="55"/>
  <c r="F699" i="55"/>
  <c r="A699" i="55"/>
  <c r="G705" i="55"/>
  <c r="F705" i="55"/>
  <c r="A705" i="55"/>
  <c r="G711" i="55"/>
  <c r="F711" i="55"/>
  <c r="A711" i="55"/>
  <c r="G717" i="55"/>
  <c r="F717" i="55"/>
  <c r="A717" i="55"/>
  <c r="G723" i="55"/>
  <c r="F723" i="55"/>
  <c r="A723" i="55"/>
  <c r="G729" i="55"/>
  <c r="F729" i="55"/>
  <c r="A729" i="55"/>
  <c r="G735" i="55"/>
  <c r="F735" i="55"/>
  <c r="A735" i="55"/>
  <c r="G741" i="55"/>
  <c r="F741" i="55"/>
  <c r="A741" i="55"/>
  <c r="G756" i="55"/>
  <c r="F756" i="55"/>
  <c r="A756" i="55"/>
  <c r="G762" i="55"/>
  <c r="F762" i="55"/>
  <c r="A762" i="55"/>
  <c r="G768" i="55"/>
  <c r="F768" i="55"/>
  <c r="A768" i="55"/>
  <c r="G774" i="55"/>
  <c r="F774" i="55"/>
  <c r="A774" i="55"/>
  <c r="G780" i="55"/>
  <c r="F780" i="55"/>
  <c r="A780" i="55"/>
  <c r="G786" i="55"/>
  <c r="F786" i="55"/>
  <c r="A786" i="55"/>
  <c r="G792" i="55"/>
  <c r="F792" i="55"/>
  <c r="A792" i="55"/>
  <c r="G798" i="55"/>
  <c r="F798" i="55"/>
  <c r="A798" i="55"/>
  <c r="F819" i="55"/>
  <c r="G819" i="55"/>
  <c r="A819" i="55"/>
  <c r="F825" i="55"/>
  <c r="G825" i="55"/>
  <c r="A825" i="55"/>
  <c r="F831" i="55"/>
  <c r="G831" i="55"/>
  <c r="A831" i="55"/>
  <c r="F837" i="55"/>
  <c r="G837" i="55"/>
  <c r="A837" i="55"/>
  <c r="F843" i="55"/>
  <c r="G843" i="55"/>
  <c r="A843" i="55"/>
  <c r="F849" i="55"/>
  <c r="G849" i="55"/>
  <c r="A849" i="55"/>
  <c r="F855" i="55"/>
  <c r="G855" i="55"/>
  <c r="A855" i="55"/>
  <c r="F861" i="55"/>
  <c r="G861" i="55"/>
  <c r="A861" i="55"/>
  <c r="F870" i="55"/>
  <c r="G870" i="55"/>
  <c r="A870" i="55"/>
  <c r="F876" i="55"/>
  <c r="G876" i="55"/>
  <c r="A876" i="55"/>
  <c r="F899" i="55"/>
  <c r="G899" i="55"/>
  <c r="A899" i="55"/>
  <c r="F906" i="55"/>
  <c r="G906" i="55"/>
  <c r="A906" i="55"/>
  <c r="F912" i="55"/>
  <c r="G912" i="55"/>
  <c r="A912" i="55"/>
  <c r="F918" i="55"/>
  <c r="G918" i="55"/>
  <c r="A918" i="55"/>
  <c r="F927" i="55"/>
  <c r="G927" i="55"/>
  <c r="A927" i="55"/>
  <c r="F933" i="55"/>
  <c r="G933" i="55"/>
  <c r="A933" i="55"/>
  <c r="F939" i="55"/>
  <c r="G939" i="55"/>
  <c r="A939" i="55"/>
  <c r="G963" i="55"/>
  <c r="F963" i="55"/>
  <c r="A963" i="55"/>
  <c r="G969" i="55"/>
  <c r="F969" i="55"/>
  <c r="A969" i="55"/>
  <c r="G975" i="55"/>
  <c r="F975" i="55"/>
  <c r="A975" i="55"/>
  <c r="F983" i="55"/>
  <c r="G983" i="55"/>
  <c r="A983" i="55"/>
  <c r="G990" i="55"/>
  <c r="F990" i="55"/>
  <c r="A990" i="55"/>
  <c r="G996" i="55"/>
  <c r="F996" i="55"/>
  <c r="A996" i="55"/>
  <c r="G1019" i="55"/>
  <c r="F1019" i="55"/>
  <c r="A1019" i="55"/>
  <c r="F1026" i="55"/>
  <c r="G1026" i="55"/>
  <c r="A1026" i="55"/>
  <c r="F1032" i="55"/>
  <c r="G1032" i="55"/>
  <c r="A1032" i="55"/>
  <c r="F1038" i="55"/>
  <c r="G1038" i="55"/>
  <c r="A1038" i="55"/>
  <c r="F1044" i="55"/>
  <c r="G1044" i="55"/>
  <c r="A1044" i="55"/>
  <c r="F1050" i="55"/>
  <c r="G1050" i="55"/>
  <c r="A1050" i="55"/>
  <c r="G1056" i="55"/>
  <c r="F1056" i="55"/>
  <c r="A1056" i="55"/>
  <c r="G1077" i="55"/>
  <c r="F1077" i="55"/>
  <c r="A1077" i="55"/>
  <c r="G1083" i="55"/>
  <c r="F1083" i="55"/>
  <c r="A1083" i="55"/>
  <c r="G1089" i="55"/>
  <c r="F1089" i="55"/>
  <c r="A1089" i="55"/>
  <c r="G1095" i="55"/>
  <c r="F1095" i="55"/>
  <c r="A1095" i="55"/>
  <c r="G1101" i="55"/>
  <c r="F1101" i="55"/>
  <c r="A1101" i="55"/>
  <c r="G1107" i="55"/>
  <c r="F1107" i="55"/>
  <c r="A1107" i="55"/>
  <c r="G1113" i="55"/>
  <c r="F1113" i="55"/>
  <c r="A1113" i="55"/>
  <c r="G1119" i="55"/>
  <c r="F1119" i="55"/>
  <c r="A1119" i="55"/>
  <c r="G1140" i="55"/>
  <c r="F1140" i="55"/>
  <c r="A1140" i="55"/>
  <c r="G1146" i="55"/>
  <c r="F1146" i="55"/>
  <c r="A1146" i="55"/>
  <c r="G1152" i="55"/>
  <c r="F1152" i="55"/>
  <c r="A1152" i="55"/>
  <c r="G1158" i="55"/>
  <c r="F1158" i="55"/>
  <c r="A1158" i="55"/>
  <c r="G1164" i="55"/>
  <c r="F1164" i="55"/>
  <c r="A1164" i="55"/>
  <c r="G1170" i="55"/>
  <c r="F1170" i="55"/>
  <c r="A1170" i="55"/>
  <c r="G1176" i="55"/>
  <c r="F1176" i="55"/>
  <c r="A1176" i="55"/>
  <c r="G1197" i="55"/>
  <c r="F1197" i="55"/>
  <c r="A1197" i="55"/>
  <c r="G1203" i="55"/>
  <c r="F1203" i="55"/>
  <c r="A1203" i="55"/>
  <c r="G1209" i="55"/>
  <c r="F1209" i="55"/>
  <c r="A1209" i="55"/>
  <c r="G1215" i="55"/>
  <c r="F1215" i="55"/>
  <c r="A1215" i="55"/>
  <c r="G1221" i="55"/>
  <c r="F1221" i="55"/>
  <c r="A1221" i="55"/>
  <c r="G1227" i="55"/>
  <c r="F1227" i="55"/>
  <c r="A1227" i="55"/>
  <c r="G1233" i="55"/>
  <c r="F1233" i="55"/>
  <c r="A1233" i="55"/>
  <c r="G1239" i="55"/>
  <c r="F1239" i="55"/>
  <c r="A1239" i="55"/>
  <c r="G1260" i="55"/>
  <c r="F1260" i="55"/>
  <c r="A1260" i="55"/>
  <c r="G1266" i="55"/>
  <c r="F1266" i="55"/>
  <c r="A1266" i="55"/>
  <c r="G1272" i="55"/>
  <c r="F1272" i="55"/>
  <c r="A1272" i="55"/>
  <c r="G1278" i="55"/>
  <c r="F1278" i="55"/>
  <c r="A1278" i="55"/>
  <c r="G1284" i="55"/>
  <c r="F1284" i="55"/>
  <c r="A1284" i="55"/>
  <c r="G1290" i="55"/>
  <c r="F1290" i="55"/>
  <c r="A1290" i="55"/>
  <c r="G1296" i="55"/>
  <c r="F1296" i="55"/>
  <c r="A1296" i="55"/>
  <c r="F1317" i="55"/>
  <c r="G1317" i="55"/>
  <c r="A1317" i="55"/>
  <c r="G1333" i="55"/>
  <c r="F1333" i="55"/>
  <c r="A1333" i="55"/>
  <c r="F1368" i="55"/>
  <c r="G1368" i="55"/>
  <c r="A1368" i="55"/>
  <c r="F1374" i="55"/>
  <c r="G1374" i="55"/>
  <c r="A1374" i="55"/>
  <c r="F1380" i="55"/>
  <c r="G1380" i="55"/>
  <c r="A1380" i="55"/>
  <c r="F1402" i="55"/>
  <c r="G1402" i="55"/>
  <c r="A1402" i="55"/>
  <c r="F1408" i="55"/>
  <c r="G1408" i="55"/>
  <c r="A1408" i="55"/>
  <c r="F1414" i="55"/>
  <c r="G1414" i="55"/>
  <c r="A1414" i="55"/>
  <c r="F1427" i="55"/>
  <c r="G1427" i="55"/>
  <c r="A1427" i="55"/>
  <c r="F1433" i="55"/>
  <c r="G1433" i="55"/>
  <c r="A1433" i="55"/>
  <c r="F1439" i="55"/>
  <c r="G1439" i="55"/>
  <c r="A1439" i="55"/>
  <c r="G1454" i="55"/>
  <c r="F1454" i="55"/>
  <c r="A1454" i="55"/>
  <c r="G1468" i="55"/>
  <c r="F1468" i="55"/>
  <c r="A1468" i="55"/>
  <c r="G1474" i="55"/>
  <c r="F1474" i="55"/>
  <c r="A1474" i="55"/>
  <c r="G1480" i="55"/>
  <c r="F1480" i="55"/>
  <c r="A1480" i="55"/>
  <c r="G1486" i="55"/>
  <c r="F1486" i="55"/>
  <c r="A1486" i="55"/>
  <c r="G1492" i="55"/>
  <c r="F1492" i="55"/>
  <c r="A1492" i="55"/>
  <c r="G1498" i="55"/>
  <c r="F1498" i="55"/>
  <c r="A1498" i="55"/>
  <c r="G1513" i="55"/>
  <c r="F1513" i="55"/>
  <c r="A1513" i="55"/>
  <c r="G1519" i="55"/>
  <c r="F1519" i="55"/>
  <c r="A1519" i="55"/>
  <c r="G1525" i="55"/>
  <c r="F1525" i="55"/>
  <c r="A1525" i="55"/>
  <c r="G1531" i="55"/>
  <c r="F1531" i="55"/>
  <c r="A1531" i="55"/>
  <c r="G1537" i="55"/>
  <c r="F1537" i="55"/>
  <c r="A1537" i="55"/>
  <c r="G1543" i="55"/>
  <c r="F1543" i="55"/>
  <c r="A1543" i="55"/>
  <c r="G1549" i="55"/>
  <c r="F1549" i="55"/>
  <c r="A1549" i="55"/>
  <c r="G1555" i="55"/>
  <c r="F1555" i="55"/>
  <c r="A1555" i="55"/>
  <c r="G1576" i="55"/>
  <c r="F1576" i="55"/>
  <c r="A1576" i="55"/>
  <c r="G1582" i="55"/>
  <c r="F1582" i="55"/>
  <c r="A1582" i="55"/>
  <c r="G1588" i="55"/>
  <c r="F1588" i="55"/>
  <c r="A1588" i="55"/>
  <c r="G1594" i="55"/>
  <c r="F1594" i="55"/>
  <c r="A1594" i="55"/>
  <c r="G1600" i="55"/>
  <c r="F1600" i="55"/>
  <c r="A1600" i="55"/>
  <c r="G1606" i="55"/>
  <c r="F1606" i="55"/>
  <c r="A1606" i="55"/>
  <c r="G1612" i="55"/>
  <c r="F1612" i="55"/>
  <c r="A1612" i="55"/>
  <c r="G1618" i="55"/>
  <c r="F1618" i="55"/>
  <c r="A1618" i="55"/>
  <c r="G1633" i="55"/>
  <c r="F1633" i="55"/>
  <c r="A1633" i="55"/>
  <c r="G1639" i="55"/>
  <c r="F1639" i="55"/>
  <c r="A1639" i="55"/>
  <c r="G1645" i="55"/>
  <c r="F1645" i="55"/>
  <c r="A1645" i="55"/>
  <c r="G1651" i="55"/>
  <c r="F1651" i="55"/>
  <c r="A1651" i="55"/>
  <c r="G1657" i="55"/>
  <c r="F1657" i="55"/>
  <c r="A1657" i="55"/>
  <c r="G1663" i="55"/>
  <c r="F1663" i="55"/>
  <c r="A1663" i="55"/>
  <c r="G1669" i="55"/>
  <c r="F1669" i="55"/>
  <c r="A1669" i="55"/>
  <c r="G1675" i="55"/>
  <c r="F1675" i="55"/>
  <c r="A1675" i="55"/>
  <c r="G1696" i="55"/>
  <c r="F1696" i="55"/>
  <c r="A1696" i="55"/>
  <c r="G1702" i="55"/>
  <c r="F1702" i="55"/>
  <c r="A1702" i="55"/>
  <c r="G1708" i="55"/>
  <c r="F1708" i="55"/>
  <c r="A1708" i="55"/>
  <c r="G1714" i="55"/>
  <c r="F1714" i="55"/>
  <c r="A1714" i="55"/>
  <c r="G1720" i="55"/>
  <c r="F1720" i="55"/>
  <c r="A1720" i="55"/>
  <c r="G1726" i="55"/>
  <c r="F1726" i="55"/>
  <c r="A1726" i="55"/>
  <c r="G1732" i="55"/>
  <c r="F1732" i="55"/>
  <c r="A1732" i="55"/>
  <c r="G1738" i="55"/>
  <c r="F1738" i="55"/>
  <c r="A1738" i="55"/>
  <c r="F1753" i="55"/>
  <c r="G1753" i="55"/>
  <c r="A1753" i="55"/>
  <c r="F1759" i="55"/>
  <c r="G1759" i="55"/>
  <c r="A1759" i="55"/>
  <c r="R86" i="73"/>
  <c r="R85" i="73" s="1"/>
  <c r="AI76" i="131" s="1"/>
  <c r="Q161" i="73"/>
  <c r="Q160" i="73" s="1"/>
  <c r="R461" i="136"/>
  <c r="R460" i="136" s="1"/>
  <c r="Q536" i="136"/>
  <c r="Q535" i="136" s="1"/>
  <c r="O531" i="136" s="1"/>
  <c r="Y125" i="60" s="1"/>
  <c r="F125" i="55"/>
  <c r="F868" i="55"/>
  <c r="G868" i="55"/>
  <c r="A868" i="55"/>
  <c r="D289" i="70"/>
  <c r="H289" i="70" s="1"/>
  <c r="D244" i="70"/>
  <c r="H244" i="70" s="1"/>
  <c r="D154" i="70"/>
  <c r="H154" i="70" s="1"/>
  <c r="L359" i="138"/>
  <c r="L14" i="18"/>
  <c r="M35" i="133"/>
  <c r="M75" i="133" s="1"/>
  <c r="H18" i="141"/>
  <c r="N32" i="133" s="1"/>
  <c r="F11" i="141"/>
  <c r="H11" i="141" s="1"/>
  <c r="D13" i="141" s="1"/>
  <c r="A867" i="55"/>
  <c r="A866" i="55"/>
  <c r="J21" i="70"/>
  <c r="J111" i="70"/>
  <c r="J155" i="70"/>
  <c r="J20" i="135"/>
  <c r="J111" i="135"/>
  <c r="J156" i="135"/>
  <c r="J326" i="135"/>
  <c r="J56" i="138"/>
  <c r="J66" i="144"/>
  <c r="J335" i="144"/>
  <c r="J246" i="70"/>
  <c r="J291" i="70"/>
  <c r="J335" i="70"/>
  <c r="J66" i="135"/>
  <c r="J19" i="138"/>
  <c r="J111" i="144"/>
  <c r="J201" i="144"/>
  <c r="J291" i="144"/>
  <c r="J21" i="135"/>
  <c r="J109" i="138"/>
  <c r="J154" i="138"/>
  <c r="J56" i="141"/>
  <c r="J326" i="141"/>
  <c r="J336" i="144"/>
  <c r="J146" i="135"/>
  <c r="J191" i="135"/>
  <c r="J236" i="135"/>
  <c r="J65" i="138"/>
  <c r="J201" i="138"/>
  <c r="J326" i="138"/>
  <c r="J101" i="141"/>
  <c r="J289" i="141"/>
  <c r="J11" i="144"/>
  <c r="J56" i="144"/>
  <c r="J56" i="70"/>
  <c r="J146" i="70"/>
  <c r="J101" i="135"/>
  <c r="J290" i="135"/>
  <c r="J336" i="135"/>
  <c r="J21" i="138"/>
  <c r="J155" i="138"/>
  <c r="J20" i="141"/>
  <c r="J154" i="141"/>
  <c r="J101" i="144"/>
  <c r="J191" i="144"/>
  <c r="J281" i="144"/>
  <c r="J19" i="70"/>
  <c r="J326" i="70"/>
  <c r="J11" i="135"/>
  <c r="J56" i="135"/>
  <c r="J199" i="135"/>
  <c r="J244" i="135"/>
  <c r="J66" i="138"/>
  <c r="J111" i="138"/>
  <c r="J289" i="138"/>
  <c r="J65" i="141"/>
  <c r="J200" i="141"/>
  <c r="J245" i="141"/>
  <c r="J290" i="141"/>
  <c r="J335" i="141"/>
  <c r="J326" i="144"/>
  <c r="J64" i="70"/>
  <c r="J110" i="70"/>
  <c r="J154" i="70"/>
  <c r="J199" i="70"/>
  <c r="J244" i="70"/>
  <c r="J289" i="70"/>
  <c r="J155" i="135"/>
  <c r="J21" i="141"/>
  <c r="J65" i="144"/>
  <c r="J154" i="144"/>
  <c r="D65" i="141"/>
  <c r="H65" i="141" s="1"/>
  <c r="D66" i="141"/>
  <c r="H66" i="141" s="1"/>
  <c r="F56" i="141"/>
  <c r="H56" i="141" s="1"/>
  <c r="A89" i="141"/>
  <c r="N88" i="141"/>
  <c r="N80" i="141"/>
  <c r="N72" i="141"/>
  <c r="N64" i="141"/>
  <c r="N56" i="141"/>
  <c r="N48" i="141"/>
  <c r="N75" i="141"/>
  <c r="N59" i="141"/>
  <c r="N90" i="141"/>
  <c r="N50" i="141"/>
  <c r="N73" i="141"/>
  <c r="N87" i="141"/>
  <c r="N79" i="141"/>
  <c r="N71" i="141"/>
  <c r="N63" i="141"/>
  <c r="N55" i="141"/>
  <c r="N47" i="141"/>
  <c r="N83" i="141"/>
  <c r="N67" i="141"/>
  <c r="N82" i="141"/>
  <c r="N58" i="141"/>
  <c r="N89" i="141"/>
  <c r="N49" i="141"/>
  <c r="N86" i="141"/>
  <c r="N78" i="141"/>
  <c r="N70" i="141"/>
  <c r="N62" i="141"/>
  <c r="N54" i="141"/>
  <c r="N46" i="141"/>
  <c r="N66" i="141"/>
  <c r="N57" i="141"/>
  <c r="N85" i="141"/>
  <c r="N77" i="141"/>
  <c r="N69" i="141"/>
  <c r="N61" i="141"/>
  <c r="N53" i="141"/>
  <c r="N51" i="141"/>
  <c r="N81" i="141"/>
  <c r="N84" i="141"/>
  <c r="N76" i="141"/>
  <c r="N68" i="141"/>
  <c r="N60" i="141"/>
  <c r="N52" i="141"/>
  <c r="N74" i="141"/>
  <c r="N65" i="141"/>
  <c r="N40" i="141"/>
  <c r="N32" i="141"/>
  <c r="N24" i="141"/>
  <c r="N16" i="141"/>
  <c r="N8" i="141"/>
  <c r="N9" i="141"/>
  <c r="N39" i="141"/>
  <c r="N31" i="141"/>
  <c r="N23" i="141"/>
  <c r="N15" i="141"/>
  <c r="N7" i="141"/>
  <c r="N25" i="141"/>
  <c r="N38" i="141"/>
  <c r="N30" i="141"/>
  <c r="N22" i="141"/>
  <c r="N14" i="141"/>
  <c r="N6" i="141"/>
  <c r="N41" i="141"/>
  <c r="N45" i="141"/>
  <c r="N37" i="141"/>
  <c r="N29" i="141"/>
  <c r="N21" i="141"/>
  <c r="N13" i="141"/>
  <c r="N5" i="141"/>
  <c r="N33" i="141"/>
  <c r="N44" i="141"/>
  <c r="N36" i="141"/>
  <c r="N28" i="141"/>
  <c r="N20" i="141"/>
  <c r="N12" i="141"/>
  <c r="N4" i="141"/>
  <c r="N43" i="141"/>
  <c r="N35" i="141"/>
  <c r="N27" i="141"/>
  <c r="N19" i="141"/>
  <c r="N11" i="141"/>
  <c r="N3" i="141"/>
  <c r="N1" i="141"/>
  <c r="N42" i="141"/>
  <c r="N34" i="141"/>
  <c r="N26" i="141"/>
  <c r="N18" i="141"/>
  <c r="N10" i="141"/>
  <c r="N2" i="141"/>
  <c r="N17" i="141"/>
  <c r="N314" i="141"/>
  <c r="N306" i="141"/>
  <c r="N298" i="141"/>
  <c r="N290" i="141"/>
  <c r="N282" i="141"/>
  <c r="N274" i="141"/>
  <c r="N313" i="141"/>
  <c r="N305" i="141"/>
  <c r="N297" i="141"/>
  <c r="N289" i="141"/>
  <c r="N281" i="141"/>
  <c r="N273" i="141"/>
  <c r="N312" i="141"/>
  <c r="N304" i="141"/>
  <c r="N296" i="141"/>
  <c r="N288" i="141"/>
  <c r="N280" i="141"/>
  <c r="N272" i="141"/>
  <c r="N311" i="141"/>
  <c r="N303" i="141"/>
  <c r="N295" i="141"/>
  <c r="N287" i="141"/>
  <c r="N279" i="141"/>
  <c r="N271" i="141"/>
  <c r="N310" i="141"/>
  <c r="N302" i="141"/>
  <c r="N294" i="141"/>
  <c r="N286" i="141"/>
  <c r="N278" i="141"/>
  <c r="N309" i="141"/>
  <c r="N301" i="141"/>
  <c r="N293" i="141"/>
  <c r="N285" i="141"/>
  <c r="N277" i="141"/>
  <c r="N308" i="141"/>
  <c r="N300" i="141"/>
  <c r="N292" i="141"/>
  <c r="N284" i="141"/>
  <c r="N276" i="141"/>
  <c r="N315" i="141"/>
  <c r="N307" i="141"/>
  <c r="N299" i="141"/>
  <c r="N291" i="141"/>
  <c r="N283" i="141"/>
  <c r="N275" i="141"/>
  <c r="D244" i="141"/>
  <c r="H244" i="141" s="1"/>
  <c r="F236" i="141"/>
  <c r="D243" i="141"/>
  <c r="H236" i="141"/>
  <c r="A269" i="141"/>
  <c r="N267" i="141"/>
  <c r="N259" i="141"/>
  <c r="N251" i="141"/>
  <c r="N243" i="141"/>
  <c r="N235" i="141"/>
  <c r="N227" i="141"/>
  <c r="N266" i="141"/>
  <c r="N258" i="141"/>
  <c r="N250" i="141"/>
  <c r="N242" i="141"/>
  <c r="N234" i="141"/>
  <c r="N226" i="141"/>
  <c r="N265" i="141"/>
  <c r="N257" i="141"/>
  <c r="N249" i="141"/>
  <c r="N241" i="141"/>
  <c r="N233" i="141"/>
  <c r="N264" i="141"/>
  <c r="N256" i="141"/>
  <c r="N248" i="141"/>
  <c r="N240" i="141"/>
  <c r="N232" i="141"/>
  <c r="N263" i="141"/>
  <c r="N255" i="141"/>
  <c r="N247" i="141"/>
  <c r="N239" i="141"/>
  <c r="N231" i="141"/>
  <c r="N270" i="141"/>
  <c r="N262" i="141"/>
  <c r="N254" i="141"/>
  <c r="N246" i="141"/>
  <c r="N238" i="141"/>
  <c r="N230" i="141"/>
  <c r="N269" i="141"/>
  <c r="N261" i="141"/>
  <c r="N253" i="141"/>
  <c r="N245" i="141"/>
  <c r="N237" i="141"/>
  <c r="N229" i="141"/>
  <c r="N268" i="141"/>
  <c r="N260" i="141"/>
  <c r="N252" i="141"/>
  <c r="N244" i="141"/>
  <c r="N236" i="141"/>
  <c r="N228" i="141"/>
  <c r="A358" i="138"/>
  <c r="N356" i="138"/>
  <c r="N348" i="138"/>
  <c r="N340" i="138"/>
  <c r="N332" i="138"/>
  <c r="N324" i="138"/>
  <c r="N316" i="138"/>
  <c r="N343" i="138"/>
  <c r="N355" i="138"/>
  <c r="N347" i="138"/>
  <c r="N339" i="138"/>
  <c r="N331" i="138"/>
  <c r="N323" i="138"/>
  <c r="N335" i="138"/>
  <c r="N354" i="138"/>
  <c r="N346" i="138"/>
  <c r="N338" i="138"/>
  <c r="N330" i="138"/>
  <c r="N322" i="138"/>
  <c r="N359" i="138"/>
  <c r="N353" i="138"/>
  <c r="N345" i="138"/>
  <c r="N337" i="138"/>
  <c r="N329" i="138"/>
  <c r="N321" i="138"/>
  <c r="N319" i="138"/>
  <c r="N360" i="138"/>
  <c r="N352" i="138"/>
  <c r="N344" i="138"/>
  <c r="N336" i="138"/>
  <c r="N328" i="138"/>
  <c r="N320" i="138"/>
  <c r="N358" i="138"/>
  <c r="N350" i="138"/>
  <c r="N342" i="138"/>
  <c r="N334" i="138"/>
  <c r="N326" i="138"/>
  <c r="N318" i="138"/>
  <c r="N327" i="138"/>
  <c r="N357" i="138"/>
  <c r="N349" i="138"/>
  <c r="N341" i="138"/>
  <c r="N333" i="138"/>
  <c r="N325" i="138"/>
  <c r="N317" i="138"/>
  <c r="N351" i="138"/>
  <c r="M357" i="138"/>
  <c r="M360" i="138" s="1"/>
  <c r="M359" i="138"/>
  <c r="A302" i="138"/>
  <c r="N309" i="138"/>
  <c r="N301" i="138"/>
  <c r="N293" i="138"/>
  <c r="N285" i="138"/>
  <c r="N277" i="138"/>
  <c r="N308" i="138"/>
  <c r="N300" i="138"/>
  <c r="N292" i="138"/>
  <c r="N284" i="138"/>
  <c r="N276" i="138"/>
  <c r="N315" i="138"/>
  <c r="N307" i="138"/>
  <c r="N299" i="138"/>
  <c r="N291" i="138"/>
  <c r="N283" i="138"/>
  <c r="N275" i="138"/>
  <c r="N314" i="138"/>
  <c r="N306" i="138"/>
  <c r="N298" i="138"/>
  <c r="N290" i="138"/>
  <c r="N282" i="138"/>
  <c r="N274" i="138"/>
  <c r="N313" i="138"/>
  <c r="N305" i="138"/>
  <c r="N297" i="138"/>
  <c r="N289" i="138"/>
  <c r="N281" i="138"/>
  <c r="N273" i="138"/>
  <c r="N312" i="138"/>
  <c r="N304" i="138"/>
  <c r="N296" i="138"/>
  <c r="N288" i="138"/>
  <c r="N280" i="138"/>
  <c r="N272" i="138"/>
  <c r="N311" i="138"/>
  <c r="N303" i="138"/>
  <c r="N295" i="138"/>
  <c r="N287" i="138"/>
  <c r="N279" i="138"/>
  <c r="N271" i="138"/>
  <c r="N310" i="138"/>
  <c r="N302" i="138"/>
  <c r="N294" i="138"/>
  <c r="N286" i="138"/>
  <c r="N278" i="138"/>
  <c r="K268" i="138"/>
  <c r="K269" i="138"/>
  <c r="N263" i="138"/>
  <c r="N255" i="138"/>
  <c r="N247" i="138"/>
  <c r="N239" i="138"/>
  <c r="N231" i="138"/>
  <c r="N270" i="138"/>
  <c r="N262" i="138"/>
  <c r="N254" i="138"/>
  <c r="N246" i="138"/>
  <c r="N238" i="138"/>
  <c r="N230" i="138"/>
  <c r="N240" i="138"/>
  <c r="N269" i="138"/>
  <c r="N261" i="138"/>
  <c r="N253" i="138"/>
  <c r="N245" i="138"/>
  <c r="N237" i="138"/>
  <c r="N229" i="138"/>
  <c r="N248" i="138"/>
  <c r="N268" i="138"/>
  <c r="N260" i="138"/>
  <c r="N252" i="138"/>
  <c r="N244" i="138"/>
  <c r="N236" i="138"/>
  <c r="N228" i="138"/>
  <c r="N267" i="138"/>
  <c r="N259" i="138"/>
  <c r="N251" i="138"/>
  <c r="N243" i="138"/>
  <c r="N235" i="138"/>
  <c r="N227" i="138"/>
  <c r="N232" i="138"/>
  <c r="N266" i="138"/>
  <c r="N258" i="138"/>
  <c r="N250" i="138"/>
  <c r="N242" i="138"/>
  <c r="N234" i="138"/>
  <c r="N226" i="138"/>
  <c r="N264" i="138"/>
  <c r="N265" i="138"/>
  <c r="N257" i="138"/>
  <c r="N249" i="138"/>
  <c r="N241" i="138"/>
  <c r="N233" i="138"/>
  <c r="N256" i="138"/>
  <c r="M222" i="138"/>
  <c r="M224" i="138"/>
  <c r="M225" i="138" s="1"/>
  <c r="L208" i="138" s="1"/>
  <c r="K222" i="138"/>
  <c r="K224" i="138"/>
  <c r="N224" i="138"/>
  <c r="N216" i="138"/>
  <c r="N208" i="138"/>
  <c r="N200" i="138"/>
  <c r="N192" i="138"/>
  <c r="N184" i="138"/>
  <c r="N223" i="138"/>
  <c r="N215" i="138"/>
  <c r="N207" i="138"/>
  <c r="N199" i="138"/>
  <c r="N191" i="138"/>
  <c r="N183" i="138"/>
  <c r="N222" i="138"/>
  <c r="N214" i="138"/>
  <c r="N206" i="138"/>
  <c r="N198" i="138"/>
  <c r="N190" i="138"/>
  <c r="N182" i="138"/>
  <c r="N221" i="138"/>
  <c r="N213" i="138"/>
  <c r="N205" i="138"/>
  <c r="N197" i="138"/>
  <c r="N189" i="138"/>
  <c r="N181" i="138"/>
  <c r="N220" i="138"/>
  <c r="N212" i="138"/>
  <c r="N204" i="138"/>
  <c r="N196" i="138"/>
  <c r="N188" i="138"/>
  <c r="N219" i="138"/>
  <c r="N211" i="138"/>
  <c r="N203" i="138"/>
  <c r="N195" i="138"/>
  <c r="N187" i="138"/>
  <c r="N218" i="138"/>
  <c r="N210" i="138"/>
  <c r="N202" i="138"/>
  <c r="N194" i="138"/>
  <c r="N186" i="138"/>
  <c r="N225" i="138"/>
  <c r="N217" i="138"/>
  <c r="N209" i="138"/>
  <c r="N201" i="138"/>
  <c r="N193" i="138"/>
  <c r="N185" i="138"/>
  <c r="N176" i="138"/>
  <c r="N168" i="138"/>
  <c r="N160" i="138"/>
  <c r="N152" i="138"/>
  <c r="N144" i="138"/>
  <c r="N136" i="138"/>
  <c r="N175" i="138"/>
  <c r="N167" i="138"/>
  <c r="N159" i="138"/>
  <c r="N151" i="138"/>
  <c r="N143" i="138"/>
  <c r="N174" i="138"/>
  <c r="N166" i="138"/>
  <c r="N158" i="138"/>
  <c r="N150" i="138"/>
  <c r="N142" i="138"/>
  <c r="N173" i="138"/>
  <c r="N165" i="138"/>
  <c r="N157" i="138"/>
  <c r="N149" i="138"/>
  <c r="N141" i="138"/>
  <c r="N180" i="138"/>
  <c r="N172" i="138"/>
  <c r="N164" i="138"/>
  <c r="N156" i="138"/>
  <c r="N148" i="138"/>
  <c r="N140" i="138"/>
  <c r="N179" i="138"/>
  <c r="N171" i="138"/>
  <c r="N163" i="138"/>
  <c r="N155" i="138"/>
  <c r="N147" i="138"/>
  <c r="N139" i="138"/>
  <c r="N178" i="138"/>
  <c r="N170" i="138"/>
  <c r="N162" i="138"/>
  <c r="N154" i="138"/>
  <c r="N146" i="138"/>
  <c r="N138" i="138"/>
  <c r="N177" i="138"/>
  <c r="N169" i="138"/>
  <c r="N161" i="138"/>
  <c r="N153" i="138"/>
  <c r="N145" i="138"/>
  <c r="N137" i="138"/>
  <c r="A133" i="138"/>
  <c r="N128" i="138"/>
  <c r="N120" i="138"/>
  <c r="N112" i="138"/>
  <c r="N104" i="138"/>
  <c r="N96" i="138"/>
  <c r="N135" i="138"/>
  <c r="N127" i="138"/>
  <c r="N119" i="138"/>
  <c r="N111" i="138"/>
  <c r="N103" i="138"/>
  <c r="N95" i="138"/>
  <c r="N134" i="138"/>
  <c r="N126" i="138"/>
  <c r="N118" i="138"/>
  <c r="N110" i="138"/>
  <c r="N102" i="138"/>
  <c r="N94" i="138"/>
  <c r="N133" i="138"/>
  <c r="N125" i="138"/>
  <c r="N117" i="138"/>
  <c r="N109" i="138"/>
  <c r="N101" i="138"/>
  <c r="N93" i="138"/>
  <c r="N132" i="138"/>
  <c r="N124" i="138"/>
  <c r="N116" i="138"/>
  <c r="N108" i="138"/>
  <c r="N100" i="138"/>
  <c r="N92" i="138"/>
  <c r="N131" i="138"/>
  <c r="N123" i="138"/>
  <c r="N115" i="138"/>
  <c r="N107" i="138"/>
  <c r="N99" i="138"/>
  <c r="N91" i="138"/>
  <c r="N130" i="138"/>
  <c r="N122" i="138"/>
  <c r="N114" i="138"/>
  <c r="N106" i="138"/>
  <c r="N98" i="138"/>
  <c r="N129" i="138"/>
  <c r="N121" i="138"/>
  <c r="N113" i="138"/>
  <c r="N105" i="138"/>
  <c r="N97" i="138"/>
  <c r="N88" i="138"/>
  <c r="N80" i="138"/>
  <c r="N72" i="138"/>
  <c r="N64" i="138"/>
  <c r="N56" i="138"/>
  <c r="N48" i="138"/>
  <c r="N73" i="138"/>
  <c r="N87" i="138"/>
  <c r="N79" i="138"/>
  <c r="N71" i="138"/>
  <c r="N63" i="138"/>
  <c r="N55" i="138"/>
  <c r="N47" i="138"/>
  <c r="N49" i="138"/>
  <c r="N86" i="138"/>
  <c r="N78" i="138"/>
  <c r="N70" i="138"/>
  <c r="N62" i="138"/>
  <c r="N54" i="138"/>
  <c r="N46" i="138"/>
  <c r="N57" i="138"/>
  <c r="N85" i="138"/>
  <c r="N77" i="138"/>
  <c r="N69" i="138"/>
  <c r="N61" i="138"/>
  <c r="N53" i="138"/>
  <c r="N84" i="138"/>
  <c r="N76" i="138"/>
  <c r="N68" i="138"/>
  <c r="N60" i="138"/>
  <c r="N52" i="138"/>
  <c r="N65" i="138"/>
  <c r="N83" i="138"/>
  <c r="N75" i="138"/>
  <c r="N67" i="138"/>
  <c r="N59" i="138"/>
  <c r="N51" i="138"/>
  <c r="N81" i="138"/>
  <c r="N90" i="138"/>
  <c r="N82" i="138"/>
  <c r="N74" i="138"/>
  <c r="N66" i="138"/>
  <c r="N58" i="138"/>
  <c r="N50" i="138"/>
  <c r="N89" i="138"/>
  <c r="N40" i="138"/>
  <c r="N32" i="138"/>
  <c r="N24" i="138"/>
  <c r="N16" i="138"/>
  <c r="N8" i="138"/>
  <c r="N39" i="138"/>
  <c r="N31" i="138"/>
  <c r="N23" i="138"/>
  <c r="N15" i="138"/>
  <c r="N7" i="138"/>
  <c r="N38" i="138"/>
  <c r="N30" i="138"/>
  <c r="N22" i="138"/>
  <c r="N14" i="138"/>
  <c r="N6" i="138"/>
  <c r="N45" i="138"/>
  <c r="N37" i="138"/>
  <c r="N29" i="138"/>
  <c r="N21" i="138"/>
  <c r="N13" i="138"/>
  <c r="N5" i="138"/>
  <c r="N44" i="138"/>
  <c r="N36" i="138"/>
  <c r="N28" i="138"/>
  <c r="N20" i="138"/>
  <c r="N12" i="138"/>
  <c r="N4" i="138"/>
  <c r="N43" i="138"/>
  <c r="N35" i="138"/>
  <c r="N27" i="138"/>
  <c r="N19" i="138"/>
  <c r="N11" i="138"/>
  <c r="N3" i="138"/>
  <c r="N42" i="138"/>
  <c r="N34" i="138"/>
  <c r="N26" i="138"/>
  <c r="N18" i="138"/>
  <c r="N10" i="138"/>
  <c r="N2" i="138"/>
  <c r="N41" i="138"/>
  <c r="N33" i="138"/>
  <c r="N25" i="138"/>
  <c r="N17" i="138"/>
  <c r="N9" i="138"/>
  <c r="N1" i="138"/>
  <c r="N360" i="135"/>
  <c r="N352" i="135"/>
  <c r="N344" i="135"/>
  <c r="N336" i="135"/>
  <c r="N328" i="135"/>
  <c r="N320" i="135"/>
  <c r="N350" i="135"/>
  <c r="N318" i="135"/>
  <c r="N359" i="135"/>
  <c r="N351" i="135"/>
  <c r="N343" i="135"/>
  <c r="N335" i="135"/>
  <c r="N327" i="135"/>
  <c r="N319" i="135"/>
  <c r="N358" i="135"/>
  <c r="N326" i="135"/>
  <c r="N334" i="135"/>
  <c r="N357" i="135"/>
  <c r="N349" i="135"/>
  <c r="N341" i="135"/>
  <c r="N333" i="135"/>
  <c r="N325" i="135"/>
  <c r="N317" i="135"/>
  <c r="N346" i="135"/>
  <c r="N356" i="135"/>
  <c r="N348" i="135"/>
  <c r="N340" i="135"/>
  <c r="N332" i="135"/>
  <c r="N324" i="135"/>
  <c r="N316" i="135"/>
  <c r="N338" i="135"/>
  <c r="N355" i="135"/>
  <c r="N347" i="135"/>
  <c r="N339" i="135"/>
  <c r="N331" i="135"/>
  <c r="N323" i="135"/>
  <c r="N354" i="135"/>
  <c r="N322" i="135"/>
  <c r="N330" i="135"/>
  <c r="N353" i="135"/>
  <c r="N345" i="135"/>
  <c r="N337" i="135"/>
  <c r="N329" i="135"/>
  <c r="N321" i="135"/>
  <c r="N342" i="135"/>
  <c r="N312" i="135"/>
  <c r="N304" i="135"/>
  <c r="N296" i="135"/>
  <c r="N288" i="135"/>
  <c r="N280" i="135"/>
  <c r="N272" i="135"/>
  <c r="N281" i="135"/>
  <c r="N311" i="135"/>
  <c r="N303" i="135"/>
  <c r="N295" i="135"/>
  <c r="N287" i="135"/>
  <c r="N279" i="135"/>
  <c r="N271" i="135"/>
  <c r="N273" i="135"/>
  <c r="N310" i="135"/>
  <c r="N302" i="135"/>
  <c r="N294" i="135"/>
  <c r="N286" i="135"/>
  <c r="N278" i="135"/>
  <c r="N309" i="135"/>
  <c r="N301" i="135"/>
  <c r="N293" i="135"/>
  <c r="N285" i="135"/>
  <c r="N277" i="135"/>
  <c r="N313" i="135"/>
  <c r="N308" i="135"/>
  <c r="N300" i="135"/>
  <c r="N292" i="135"/>
  <c r="N284" i="135"/>
  <c r="N276" i="135"/>
  <c r="N297" i="135"/>
  <c r="N315" i="135"/>
  <c r="N307" i="135"/>
  <c r="N299" i="135"/>
  <c r="N291" i="135"/>
  <c r="N283" i="135"/>
  <c r="N275" i="135"/>
  <c r="N305" i="135"/>
  <c r="N314" i="135"/>
  <c r="N306" i="135"/>
  <c r="N298" i="135"/>
  <c r="N290" i="135"/>
  <c r="N282" i="135"/>
  <c r="N274" i="135"/>
  <c r="N289" i="135"/>
  <c r="A265" i="135"/>
  <c r="N264" i="135"/>
  <c r="N256" i="135"/>
  <c r="N248" i="135"/>
  <c r="N240" i="135"/>
  <c r="N232" i="135"/>
  <c r="N263" i="135"/>
  <c r="N255" i="135"/>
  <c r="N247" i="135"/>
  <c r="N239" i="135"/>
  <c r="N231" i="135"/>
  <c r="N270" i="135"/>
  <c r="N262" i="135"/>
  <c r="N254" i="135"/>
  <c r="N246" i="135"/>
  <c r="N238" i="135"/>
  <c r="N230" i="135"/>
  <c r="N251" i="135"/>
  <c r="N227" i="135"/>
  <c r="N265" i="135"/>
  <c r="N233" i="135"/>
  <c r="N269" i="135"/>
  <c r="N261" i="135"/>
  <c r="N253" i="135"/>
  <c r="N245" i="135"/>
  <c r="N237" i="135"/>
  <c r="N229" i="135"/>
  <c r="N267" i="135"/>
  <c r="N235" i="135"/>
  <c r="N241" i="135"/>
  <c r="N268" i="135"/>
  <c r="N260" i="135"/>
  <c r="N252" i="135"/>
  <c r="N244" i="135"/>
  <c r="N236" i="135"/>
  <c r="N228" i="135"/>
  <c r="N259" i="135"/>
  <c r="N243" i="135"/>
  <c r="N249" i="135"/>
  <c r="N266" i="135"/>
  <c r="N258" i="135"/>
  <c r="N250" i="135"/>
  <c r="N242" i="135"/>
  <c r="N234" i="135"/>
  <c r="N226" i="135"/>
  <c r="N257" i="135"/>
  <c r="N224" i="135"/>
  <c r="N216" i="135"/>
  <c r="N208" i="135"/>
  <c r="N200" i="135"/>
  <c r="N192" i="135"/>
  <c r="N184" i="135"/>
  <c r="N217" i="135"/>
  <c r="N223" i="135"/>
  <c r="N215" i="135"/>
  <c r="N207" i="135"/>
  <c r="N199" i="135"/>
  <c r="N191" i="135"/>
  <c r="N183" i="135"/>
  <c r="N201" i="135"/>
  <c r="N222" i="135"/>
  <c r="N214" i="135"/>
  <c r="N206" i="135"/>
  <c r="N198" i="135"/>
  <c r="N190" i="135"/>
  <c r="N182" i="135"/>
  <c r="N185" i="135"/>
  <c r="N221" i="135"/>
  <c r="N213" i="135"/>
  <c r="N205" i="135"/>
  <c r="N197" i="135"/>
  <c r="N189" i="135"/>
  <c r="N181" i="135"/>
  <c r="N220" i="135"/>
  <c r="N212" i="135"/>
  <c r="N204" i="135"/>
  <c r="N196" i="135"/>
  <c r="N188" i="135"/>
  <c r="N209" i="135"/>
  <c r="N219" i="135"/>
  <c r="N211" i="135"/>
  <c r="N203" i="135"/>
  <c r="N195" i="135"/>
  <c r="N187" i="135"/>
  <c r="N225" i="135"/>
  <c r="N218" i="135"/>
  <c r="N210" i="135"/>
  <c r="N202" i="135"/>
  <c r="N194" i="135"/>
  <c r="N186" i="135"/>
  <c r="N193" i="135"/>
  <c r="N176" i="135"/>
  <c r="N168" i="135"/>
  <c r="N160" i="135"/>
  <c r="N152" i="135"/>
  <c r="N144" i="135"/>
  <c r="N136" i="135"/>
  <c r="N175" i="135"/>
  <c r="N167" i="135"/>
  <c r="N159" i="135"/>
  <c r="N151" i="135"/>
  <c r="N143" i="135"/>
  <c r="N174" i="135"/>
  <c r="N166" i="135"/>
  <c r="N158" i="135"/>
  <c r="N150" i="135"/>
  <c r="N142" i="135"/>
  <c r="N173" i="135"/>
  <c r="N165" i="135"/>
  <c r="N157" i="135"/>
  <c r="N149" i="135"/>
  <c r="N141" i="135"/>
  <c r="N180" i="135"/>
  <c r="N172" i="135"/>
  <c r="N164" i="135"/>
  <c r="N156" i="135"/>
  <c r="N148" i="135"/>
  <c r="N140" i="135"/>
  <c r="N179" i="135"/>
  <c r="N171" i="135"/>
  <c r="N163" i="135"/>
  <c r="N155" i="135"/>
  <c r="N147" i="135"/>
  <c r="N139" i="135"/>
  <c r="N178" i="135"/>
  <c r="N170" i="135"/>
  <c r="N162" i="135"/>
  <c r="N154" i="135"/>
  <c r="N146" i="135"/>
  <c r="N138" i="135"/>
  <c r="N177" i="135"/>
  <c r="N169" i="135"/>
  <c r="N161" i="135"/>
  <c r="N153" i="135"/>
  <c r="N145" i="135"/>
  <c r="N137" i="135"/>
  <c r="N128" i="135"/>
  <c r="N120" i="135"/>
  <c r="N112" i="135"/>
  <c r="N104" i="135"/>
  <c r="N96" i="135"/>
  <c r="N135" i="135"/>
  <c r="N127" i="135"/>
  <c r="N119" i="135"/>
  <c r="N111" i="135"/>
  <c r="N103" i="135"/>
  <c r="N95" i="135"/>
  <c r="N134" i="135"/>
  <c r="N126" i="135"/>
  <c r="N118" i="135"/>
  <c r="N110" i="135"/>
  <c r="N102" i="135"/>
  <c r="N94" i="135"/>
  <c r="N133" i="135"/>
  <c r="N125" i="135"/>
  <c r="N117" i="135"/>
  <c r="N109" i="135"/>
  <c r="N101" i="135"/>
  <c r="N93" i="135"/>
  <c r="N132" i="135"/>
  <c r="N124" i="135"/>
  <c r="N116" i="135"/>
  <c r="N108" i="135"/>
  <c r="N100" i="135"/>
  <c r="N92" i="135"/>
  <c r="N131" i="135"/>
  <c r="N123" i="135"/>
  <c r="N115" i="135"/>
  <c r="N107" i="135"/>
  <c r="N99" i="135"/>
  <c r="N91" i="135"/>
  <c r="N130" i="135"/>
  <c r="N122" i="135"/>
  <c r="N114" i="135"/>
  <c r="N106" i="135"/>
  <c r="N98" i="135"/>
  <c r="N129" i="135"/>
  <c r="N121" i="135"/>
  <c r="N113" i="135"/>
  <c r="N105" i="135"/>
  <c r="N97" i="135"/>
  <c r="A89" i="135"/>
  <c r="N88" i="135"/>
  <c r="N80" i="135"/>
  <c r="N72" i="135"/>
  <c r="N64" i="135"/>
  <c r="N56" i="135"/>
  <c r="N48" i="135"/>
  <c r="N87" i="135"/>
  <c r="N79" i="135"/>
  <c r="N71" i="135"/>
  <c r="N63" i="135"/>
  <c r="N55" i="135"/>
  <c r="N47" i="135"/>
  <c r="N86" i="135"/>
  <c r="N78" i="135"/>
  <c r="N70" i="135"/>
  <c r="N62" i="135"/>
  <c r="N54" i="135"/>
  <c r="N46" i="135"/>
  <c r="N85" i="135"/>
  <c r="N77" i="135"/>
  <c r="N69" i="135"/>
  <c r="N61" i="135"/>
  <c r="N53" i="135"/>
  <c r="N84" i="135"/>
  <c r="N76" i="135"/>
  <c r="N68" i="135"/>
  <c r="N60" i="135"/>
  <c r="N52" i="135"/>
  <c r="N83" i="135"/>
  <c r="N75" i="135"/>
  <c r="N67" i="135"/>
  <c r="N59" i="135"/>
  <c r="N51" i="135"/>
  <c r="N90" i="135"/>
  <c r="N82" i="135"/>
  <c r="N74" i="135"/>
  <c r="N66" i="135"/>
  <c r="N58" i="135"/>
  <c r="N50" i="135"/>
  <c r="N89" i="135"/>
  <c r="N81" i="135"/>
  <c r="N73" i="135"/>
  <c r="N65" i="135"/>
  <c r="N57" i="135"/>
  <c r="N49" i="135"/>
  <c r="F101" i="138"/>
  <c r="H101" i="138" s="1"/>
  <c r="D103" i="138" s="1"/>
  <c r="F56" i="138"/>
  <c r="H56" i="138" s="1"/>
  <c r="F11" i="138"/>
  <c r="H11" i="138" s="1"/>
  <c r="D18" i="138"/>
  <c r="H18" i="138" s="1"/>
  <c r="H243" i="70"/>
  <c r="S21" i="60"/>
  <c r="AA5" i="119"/>
  <c r="D65" i="144"/>
  <c r="H65" i="144" s="1"/>
  <c r="D21" i="144"/>
  <c r="H21" i="144" s="1"/>
  <c r="D66" i="144"/>
  <c r="H66" i="144" s="1"/>
  <c r="H191" i="144"/>
  <c r="N135" i="144"/>
  <c r="N127" i="144"/>
  <c r="N119" i="144"/>
  <c r="N111" i="144"/>
  <c r="N103" i="144"/>
  <c r="N95" i="144"/>
  <c r="N128" i="144"/>
  <c r="N134" i="144"/>
  <c r="N126" i="144"/>
  <c r="N118" i="144"/>
  <c r="N110" i="144"/>
  <c r="N102" i="144"/>
  <c r="N94" i="144"/>
  <c r="N104" i="144"/>
  <c r="N133" i="144"/>
  <c r="N125" i="144"/>
  <c r="N117" i="144"/>
  <c r="N109" i="144"/>
  <c r="N101" i="144"/>
  <c r="N93" i="144"/>
  <c r="N96" i="144"/>
  <c r="N132" i="144"/>
  <c r="N124" i="144"/>
  <c r="N116" i="144"/>
  <c r="N108" i="144"/>
  <c r="N100" i="144"/>
  <c r="N92" i="144"/>
  <c r="N120" i="144"/>
  <c r="N131" i="144"/>
  <c r="N123" i="144"/>
  <c r="N115" i="144"/>
  <c r="N107" i="144"/>
  <c r="N99" i="144"/>
  <c r="N91" i="144"/>
  <c r="N130" i="144"/>
  <c r="N122" i="144"/>
  <c r="N114" i="144"/>
  <c r="N106" i="144"/>
  <c r="N98" i="144"/>
  <c r="N112" i="144"/>
  <c r="N129" i="144"/>
  <c r="N121" i="144"/>
  <c r="N113" i="144"/>
  <c r="N105" i="144"/>
  <c r="N97" i="144"/>
  <c r="A225" i="144"/>
  <c r="N223" i="144"/>
  <c r="N215" i="144"/>
  <c r="N207" i="144"/>
  <c r="N199" i="144"/>
  <c r="N191" i="144"/>
  <c r="N183" i="144"/>
  <c r="N200" i="144"/>
  <c r="N222" i="144"/>
  <c r="N214" i="144"/>
  <c r="N206" i="144"/>
  <c r="N198" i="144"/>
  <c r="N190" i="144"/>
  <c r="N182" i="144"/>
  <c r="N208" i="144"/>
  <c r="N221" i="144"/>
  <c r="N213" i="144"/>
  <c r="N205" i="144"/>
  <c r="N197" i="144"/>
  <c r="N189" i="144"/>
  <c r="N181" i="144"/>
  <c r="N192" i="144"/>
  <c r="N220" i="144"/>
  <c r="N212" i="144"/>
  <c r="N204" i="144"/>
  <c r="N196" i="144"/>
  <c r="N188" i="144"/>
  <c r="N224" i="144"/>
  <c r="N219" i="144"/>
  <c r="N211" i="144"/>
  <c r="N203" i="144"/>
  <c r="N195" i="144"/>
  <c r="N187" i="144"/>
  <c r="N218" i="144"/>
  <c r="N210" i="144"/>
  <c r="N202" i="144"/>
  <c r="N194" i="144"/>
  <c r="N186" i="144"/>
  <c r="N216" i="144"/>
  <c r="N225" i="144"/>
  <c r="N217" i="144"/>
  <c r="N209" i="144"/>
  <c r="N201" i="144"/>
  <c r="N193" i="144"/>
  <c r="N185" i="144"/>
  <c r="N184" i="144"/>
  <c r="N311" i="144"/>
  <c r="N303" i="144"/>
  <c r="N295" i="144"/>
  <c r="N287" i="144"/>
  <c r="N279" i="144"/>
  <c r="N271" i="144"/>
  <c r="N288" i="144"/>
  <c r="N310" i="144"/>
  <c r="N302" i="144"/>
  <c r="N294" i="144"/>
  <c r="N286" i="144"/>
  <c r="N278" i="144"/>
  <c r="N296" i="144"/>
  <c r="N309" i="144"/>
  <c r="N301" i="144"/>
  <c r="N293" i="144"/>
  <c r="N285" i="144"/>
  <c r="N277" i="144"/>
  <c r="N312" i="144"/>
  <c r="N308" i="144"/>
  <c r="N300" i="144"/>
  <c r="N292" i="144"/>
  <c r="N284" i="144"/>
  <c r="N276" i="144"/>
  <c r="N272" i="144"/>
  <c r="N315" i="144"/>
  <c r="N307" i="144"/>
  <c r="N299" i="144"/>
  <c r="N291" i="144"/>
  <c r="N283" i="144"/>
  <c r="N275" i="144"/>
  <c r="N314" i="144"/>
  <c r="N306" i="144"/>
  <c r="N298" i="144"/>
  <c r="N290" i="144"/>
  <c r="N282" i="144"/>
  <c r="N274" i="144"/>
  <c r="N304" i="144"/>
  <c r="N313" i="144"/>
  <c r="N305" i="144"/>
  <c r="N297" i="144"/>
  <c r="N289" i="144"/>
  <c r="N281" i="144"/>
  <c r="N273" i="144"/>
  <c r="N280" i="144"/>
  <c r="L357" i="144"/>
  <c r="L359" i="144"/>
  <c r="L312" i="144"/>
  <c r="L314" i="144"/>
  <c r="J87" i="144"/>
  <c r="J89" i="144"/>
  <c r="N175" i="144"/>
  <c r="N167" i="144"/>
  <c r="N159" i="144"/>
  <c r="N151" i="144"/>
  <c r="N143" i="144"/>
  <c r="N174" i="144"/>
  <c r="N166" i="144"/>
  <c r="N158" i="144"/>
  <c r="N150" i="144"/>
  <c r="N142" i="144"/>
  <c r="N168" i="144"/>
  <c r="N173" i="144"/>
  <c r="N165" i="144"/>
  <c r="N157" i="144"/>
  <c r="N149" i="144"/>
  <c r="N141" i="144"/>
  <c r="N152" i="144"/>
  <c r="N180" i="144"/>
  <c r="N172" i="144"/>
  <c r="N164" i="144"/>
  <c r="N156" i="144"/>
  <c r="N148" i="144"/>
  <c r="N140" i="144"/>
  <c r="N176" i="144"/>
  <c r="N179" i="144"/>
  <c r="N171" i="144"/>
  <c r="N163" i="144"/>
  <c r="N155" i="144"/>
  <c r="N147" i="144"/>
  <c r="N139" i="144"/>
  <c r="N136" i="144"/>
  <c r="N178" i="144"/>
  <c r="N170" i="144"/>
  <c r="N162" i="144"/>
  <c r="N154" i="144"/>
  <c r="N146" i="144"/>
  <c r="N138" i="144"/>
  <c r="N160" i="144"/>
  <c r="N177" i="144"/>
  <c r="N169" i="144"/>
  <c r="N161" i="144"/>
  <c r="N153" i="144"/>
  <c r="N145" i="144"/>
  <c r="N137" i="144"/>
  <c r="N144" i="144"/>
  <c r="A268" i="144"/>
  <c r="N263" i="144"/>
  <c r="N255" i="144"/>
  <c r="N247" i="144"/>
  <c r="N239" i="144"/>
  <c r="N231" i="144"/>
  <c r="N240" i="144"/>
  <c r="N270" i="144"/>
  <c r="N262" i="144"/>
  <c r="N254" i="144"/>
  <c r="N246" i="144"/>
  <c r="N238" i="144"/>
  <c r="N230" i="144"/>
  <c r="N256" i="144"/>
  <c r="N269" i="144"/>
  <c r="N261" i="144"/>
  <c r="N253" i="144"/>
  <c r="N245" i="144"/>
  <c r="N237" i="144"/>
  <c r="N229" i="144"/>
  <c r="N248" i="144"/>
  <c r="N268" i="144"/>
  <c r="N260" i="144"/>
  <c r="N252" i="144"/>
  <c r="N244" i="144"/>
  <c r="N236" i="144"/>
  <c r="N228" i="144"/>
  <c r="N267" i="144"/>
  <c r="N259" i="144"/>
  <c r="N251" i="144"/>
  <c r="N243" i="144"/>
  <c r="N235" i="144"/>
  <c r="N227" i="144"/>
  <c r="N266" i="144"/>
  <c r="N258" i="144"/>
  <c r="N250" i="144"/>
  <c r="N242" i="144"/>
  <c r="N234" i="144"/>
  <c r="N226" i="144"/>
  <c r="N264" i="144"/>
  <c r="N265" i="144"/>
  <c r="N257" i="144"/>
  <c r="N249" i="144"/>
  <c r="N241" i="144"/>
  <c r="N233" i="144"/>
  <c r="N232" i="144"/>
  <c r="N359" i="144"/>
  <c r="N351" i="144"/>
  <c r="N343" i="144"/>
  <c r="N335" i="144"/>
  <c r="N327" i="144"/>
  <c r="N319" i="144"/>
  <c r="N358" i="144"/>
  <c r="N350" i="144"/>
  <c r="N342" i="144"/>
  <c r="N334" i="144"/>
  <c r="N326" i="144"/>
  <c r="N318" i="144"/>
  <c r="N344" i="144"/>
  <c r="N357" i="144"/>
  <c r="N349" i="144"/>
  <c r="N341" i="144"/>
  <c r="N333" i="144"/>
  <c r="N325" i="144"/>
  <c r="N317" i="144"/>
  <c r="N356" i="144"/>
  <c r="N348" i="144"/>
  <c r="N340" i="144"/>
  <c r="N332" i="144"/>
  <c r="N324" i="144"/>
  <c r="N316" i="144"/>
  <c r="N328" i="144"/>
  <c r="N355" i="144"/>
  <c r="N347" i="144"/>
  <c r="N339" i="144"/>
  <c r="N331" i="144"/>
  <c r="N323" i="144"/>
  <c r="N354" i="144"/>
  <c r="N346" i="144"/>
  <c r="N338" i="144"/>
  <c r="N330" i="144"/>
  <c r="N322" i="144"/>
  <c r="N360" i="144"/>
  <c r="N336" i="144"/>
  <c r="N353" i="144"/>
  <c r="N345" i="144"/>
  <c r="N337" i="144"/>
  <c r="N329" i="144"/>
  <c r="N321" i="144"/>
  <c r="N352" i="144"/>
  <c r="N320" i="144"/>
  <c r="H11" i="144"/>
  <c r="D63" i="144"/>
  <c r="F56" i="144"/>
  <c r="H56" i="144" s="1"/>
  <c r="J177" i="144"/>
  <c r="J179" i="144"/>
  <c r="J267" i="144"/>
  <c r="J269" i="144"/>
  <c r="K177" i="144"/>
  <c r="K179" i="144"/>
  <c r="K268" i="144"/>
  <c r="K269" i="144"/>
  <c r="K358" i="144"/>
  <c r="K359" i="144"/>
  <c r="K42" i="144"/>
  <c r="K44" i="144"/>
  <c r="K88" i="144"/>
  <c r="K89" i="144"/>
  <c r="M222" i="144"/>
  <c r="M224" i="144"/>
  <c r="M312" i="144"/>
  <c r="M314" i="144"/>
  <c r="A44" i="144"/>
  <c r="N39" i="144"/>
  <c r="N31" i="144"/>
  <c r="N23" i="144"/>
  <c r="N15" i="144"/>
  <c r="N7" i="144"/>
  <c r="N32" i="144"/>
  <c r="N38" i="144"/>
  <c r="N30" i="144"/>
  <c r="N22" i="144"/>
  <c r="N14" i="144"/>
  <c r="N6" i="144"/>
  <c r="N8" i="144"/>
  <c r="N45" i="144"/>
  <c r="N37" i="144"/>
  <c r="N29" i="144"/>
  <c r="N21" i="144"/>
  <c r="N13" i="144"/>
  <c r="N5" i="144"/>
  <c r="N44" i="144"/>
  <c r="N36" i="144"/>
  <c r="N28" i="144"/>
  <c r="N20" i="144"/>
  <c r="N12" i="144"/>
  <c r="N4" i="144"/>
  <c r="N24" i="144"/>
  <c r="N43" i="144"/>
  <c r="N35" i="144"/>
  <c r="N27" i="144"/>
  <c r="N19" i="144"/>
  <c r="N11" i="144"/>
  <c r="N3" i="144"/>
  <c r="N42" i="144"/>
  <c r="N34" i="144"/>
  <c r="N26" i="144"/>
  <c r="N18" i="144"/>
  <c r="N10" i="144"/>
  <c r="N2" i="144"/>
  <c r="N16" i="144"/>
  <c r="N41" i="144"/>
  <c r="N33" i="144"/>
  <c r="N25" i="144"/>
  <c r="N17" i="144"/>
  <c r="N9" i="144"/>
  <c r="N1" i="144"/>
  <c r="N40" i="144"/>
  <c r="N87" i="144"/>
  <c r="N79" i="144"/>
  <c r="N71" i="144"/>
  <c r="N63" i="144"/>
  <c r="N55" i="144"/>
  <c r="N47" i="144"/>
  <c r="N80" i="144"/>
  <c r="N86" i="144"/>
  <c r="N78" i="144"/>
  <c r="N70" i="144"/>
  <c r="N62" i="144"/>
  <c r="N54" i="144"/>
  <c r="N46" i="144"/>
  <c r="N56" i="144"/>
  <c r="N85" i="144"/>
  <c r="N77" i="144"/>
  <c r="N69" i="144"/>
  <c r="N61" i="144"/>
  <c r="N53" i="144"/>
  <c r="N48" i="144"/>
  <c r="N84" i="144"/>
  <c r="N76" i="144"/>
  <c r="N68" i="144"/>
  <c r="N60" i="144"/>
  <c r="N52" i="144"/>
  <c r="N72" i="144"/>
  <c r="N83" i="144"/>
  <c r="N75" i="144"/>
  <c r="N67" i="144"/>
  <c r="N59" i="144"/>
  <c r="N51" i="144"/>
  <c r="N90" i="144"/>
  <c r="N82" i="144"/>
  <c r="N74" i="144"/>
  <c r="N66" i="144"/>
  <c r="N58" i="144"/>
  <c r="N50" i="144"/>
  <c r="N64" i="144"/>
  <c r="N89" i="144"/>
  <c r="N81" i="144"/>
  <c r="N73" i="144"/>
  <c r="N65" i="144"/>
  <c r="N57" i="144"/>
  <c r="N49" i="144"/>
  <c r="N88" i="144"/>
  <c r="H236" i="144"/>
  <c r="H146" i="144"/>
  <c r="F191" i="141"/>
  <c r="H191" i="141" s="1"/>
  <c r="D193" i="141" s="1"/>
  <c r="D195" i="141" s="1"/>
  <c r="D198" i="141"/>
  <c r="G125" i="55"/>
  <c r="F65" i="55"/>
  <c r="D335" i="141"/>
  <c r="H335" i="141" s="1"/>
  <c r="D336" i="141"/>
  <c r="H336" i="141" s="1"/>
  <c r="D291" i="141"/>
  <c r="H291" i="141" s="1"/>
  <c r="M38" i="133" s="1"/>
  <c r="M78" i="133" s="1"/>
  <c r="D246" i="141"/>
  <c r="H246" i="141" s="1"/>
  <c r="D200" i="141"/>
  <c r="H200" i="141" s="1"/>
  <c r="M36" i="133" s="1"/>
  <c r="M76" i="133" s="1"/>
  <c r="D201" i="141"/>
  <c r="H201" i="141" s="1"/>
  <c r="D109" i="141"/>
  <c r="H109" i="141" s="1"/>
  <c r="M34" i="133" s="1"/>
  <c r="M74" i="133" s="1"/>
  <c r="O74" i="133" s="1"/>
  <c r="D20" i="141"/>
  <c r="H20" i="141" s="1"/>
  <c r="M32" i="133" s="1"/>
  <c r="M72" i="133" s="1"/>
  <c r="D21" i="141"/>
  <c r="H21" i="141" s="1"/>
  <c r="O75" i="133"/>
  <c r="P75" i="133"/>
  <c r="D154" i="135"/>
  <c r="H154" i="135" s="1"/>
  <c r="D156" i="135"/>
  <c r="H156" i="135" s="1"/>
  <c r="A427" i="55"/>
  <c r="A431" i="55"/>
  <c r="F431" i="55"/>
  <c r="G431" i="55"/>
  <c r="F435" i="55"/>
  <c r="G435" i="55"/>
  <c r="A435" i="55"/>
  <c r="A428" i="55"/>
  <c r="A432" i="55"/>
  <c r="F432" i="55"/>
  <c r="G432" i="55"/>
  <c r="F436" i="55"/>
  <c r="A436" i="55"/>
  <c r="G436" i="55"/>
  <c r="A425" i="55"/>
  <c r="G425" i="55"/>
  <c r="F425" i="55"/>
  <c r="F426" i="55" s="1"/>
  <c r="F427" i="55" s="1"/>
  <c r="F428" i="55" s="1"/>
  <c r="F429" i="55"/>
  <c r="G429" i="55"/>
  <c r="A429" i="55"/>
  <c r="F433" i="55"/>
  <c r="G433" i="55"/>
  <c r="A433" i="55"/>
  <c r="G426" i="55"/>
  <c r="G427" i="55" s="1"/>
  <c r="G428" i="55" s="1"/>
  <c r="A426" i="55"/>
  <c r="A430" i="55"/>
  <c r="F430" i="55"/>
  <c r="G430" i="55"/>
  <c r="F434" i="55"/>
  <c r="G434" i="55"/>
  <c r="A434" i="55"/>
  <c r="G370" i="55"/>
  <c r="F370" i="55"/>
  <c r="A370" i="55"/>
  <c r="G374" i="55"/>
  <c r="F374" i="55"/>
  <c r="A374" i="55"/>
  <c r="G367" i="55"/>
  <c r="A367" i="55"/>
  <c r="F367" i="55"/>
  <c r="G371" i="55"/>
  <c r="F371" i="55"/>
  <c r="A371" i="55"/>
  <c r="G375" i="55"/>
  <c r="A375" i="55"/>
  <c r="F375" i="55"/>
  <c r="A368" i="55"/>
  <c r="G368" i="55"/>
  <c r="F368" i="55"/>
  <c r="A372" i="55"/>
  <c r="G372" i="55"/>
  <c r="F372" i="55"/>
  <c r="A376" i="55"/>
  <c r="G376" i="55"/>
  <c r="F376" i="55"/>
  <c r="A369" i="55"/>
  <c r="G369" i="55"/>
  <c r="F369" i="55"/>
  <c r="G373" i="55"/>
  <c r="F373" i="55"/>
  <c r="A373" i="55"/>
  <c r="A309" i="55"/>
  <c r="A313" i="55"/>
  <c r="F313" i="55"/>
  <c r="G313" i="55"/>
  <c r="A310" i="55"/>
  <c r="A314" i="55"/>
  <c r="G314" i="55"/>
  <c r="F314" i="55"/>
  <c r="A311" i="55"/>
  <c r="G315" i="55"/>
  <c r="A315" i="55"/>
  <c r="F315" i="55"/>
  <c r="A308" i="55"/>
  <c r="G312" i="55"/>
  <c r="F312" i="55"/>
  <c r="A312" i="55"/>
  <c r="G316" i="55"/>
  <c r="F316" i="55"/>
  <c r="A316" i="55"/>
  <c r="A248" i="55"/>
  <c r="G252" i="55"/>
  <c r="F252" i="55"/>
  <c r="A252" i="55"/>
  <c r="G256" i="55"/>
  <c r="F256" i="55"/>
  <c r="A256" i="55"/>
  <c r="A249" i="55"/>
  <c r="G253" i="55"/>
  <c r="A253" i="55"/>
  <c r="F253" i="55"/>
  <c r="A250" i="55"/>
  <c r="G254" i="55"/>
  <c r="F254" i="55"/>
  <c r="A254" i="55"/>
  <c r="A247" i="55"/>
  <c r="A251" i="55"/>
  <c r="A255" i="55"/>
  <c r="G255" i="55"/>
  <c r="F255" i="55"/>
  <c r="G191" i="55"/>
  <c r="F191" i="55"/>
  <c r="A191" i="55"/>
  <c r="A195" i="55"/>
  <c r="G195" i="55"/>
  <c r="F195" i="55"/>
  <c r="G188" i="55"/>
  <c r="F188" i="55"/>
  <c r="A188" i="55"/>
  <c r="A192" i="55"/>
  <c r="G192" i="55"/>
  <c r="F192" i="55"/>
  <c r="G196" i="55"/>
  <c r="F196" i="55"/>
  <c r="A196" i="55"/>
  <c r="G189" i="55"/>
  <c r="F189" i="55"/>
  <c r="A189" i="55"/>
  <c r="G193" i="55"/>
  <c r="A193" i="55"/>
  <c r="F193" i="55"/>
  <c r="F190" i="55"/>
  <c r="A190" i="55"/>
  <c r="G190" i="55"/>
  <c r="A194" i="55"/>
  <c r="F194" i="55"/>
  <c r="G194" i="55"/>
  <c r="A130" i="55"/>
  <c r="G130" i="55"/>
  <c r="F130" i="55"/>
  <c r="A134" i="55"/>
  <c r="G134" i="55"/>
  <c r="F134" i="55"/>
  <c r="F126" i="55"/>
  <c r="F127" i="55" s="1"/>
  <c r="A131" i="55"/>
  <c r="G131" i="55"/>
  <c r="F131" i="55"/>
  <c r="G135" i="55"/>
  <c r="F135" i="55"/>
  <c r="A135" i="55"/>
  <c r="G126" i="55"/>
  <c r="G128" i="55"/>
  <c r="F128" i="55"/>
  <c r="A128" i="55"/>
  <c r="G132" i="55"/>
  <c r="A132" i="55"/>
  <c r="F132" i="55"/>
  <c r="G136" i="55"/>
  <c r="F136" i="55"/>
  <c r="A136" i="55"/>
  <c r="G129" i="55"/>
  <c r="F129" i="55"/>
  <c r="A129" i="55"/>
  <c r="G133" i="55"/>
  <c r="F133" i="55"/>
  <c r="A133" i="55"/>
  <c r="G69" i="55"/>
  <c r="A69" i="55"/>
  <c r="F69" i="55"/>
  <c r="G73" i="55"/>
  <c r="F73" i="55"/>
  <c r="A73" i="55"/>
  <c r="A70" i="55"/>
  <c r="F70" i="55"/>
  <c r="G70" i="55"/>
  <c r="F74" i="55"/>
  <c r="A74" i="55"/>
  <c r="G74" i="55"/>
  <c r="F66" i="55"/>
  <c r="F67" i="55" s="1"/>
  <c r="F68" i="55" s="1"/>
  <c r="A71" i="55"/>
  <c r="G71" i="55"/>
  <c r="F71" i="55"/>
  <c r="G75" i="55"/>
  <c r="F75" i="55"/>
  <c r="A75" i="55"/>
  <c r="G72" i="55"/>
  <c r="A72" i="55"/>
  <c r="F72" i="55"/>
  <c r="G76" i="55"/>
  <c r="F76" i="55"/>
  <c r="A76" i="55"/>
  <c r="A8" i="55"/>
  <c r="A12" i="55"/>
  <c r="A16" i="55"/>
  <c r="F16" i="55"/>
  <c r="G16" i="55"/>
  <c r="S35" i="131"/>
  <c r="A31" i="131" s="1"/>
  <c r="A9" i="55"/>
  <c r="F13" i="55"/>
  <c r="G13" i="55"/>
  <c r="A13" i="55"/>
  <c r="A6" i="55"/>
  <c r="A10" i="55"/>
  <c r="F14" i="55"/>
  <c r="G14" i="55"/>
  <c r="A14" i="55"/>
  <c r="A7" i="55"/>
  <c r="A11" i="55"/>
  <c r="F15" i="55"/>
  <c r="G15" i="55"/>
  <c r="A15" i="55"/>
  <c r="A453" i="55"/>
  <c r="F453" i="55"/>
  <c r="G453" i="55"/>
  <c r="F449" i="55"/>
  <c r="G449" i="55"/>
  <c r="A449" i="55"/>
  <c r="A446" i="55"/>
  <c r="F450" i="55"/>
  <c r="A450" i="55"/>
  <c r="G450" i="55"/>
  <c r="A454" i="55"/>
  <c r="F454" i="55"/>
  <c r="G454" i="55"/>
  <c r="A447" i="55"/>
  <c r="F451" i="55"/>
  <c r="G451" i="55"/>
  <c r="A451" i="55"/>
  <c r="F455" i="55"/>
  <c r="G455" i="55"/>
  <c r="A455" i="55"/>
  <c r="A445" i="55"/>
  <c r="F448" i="55"/>
  <c r="G448" i="55"/>
  <c r="A448" i="55"/>
  <c r="A452" i="55"/>
  <c r="F452" i="55"/>
  <c r="G452" i="55"/>
  <c r="A510" i="55"/>
  <c r="F510" i="55"/>
  <c r="G510" i="55"/>
  <c r="F514" i="55"/>
  <c r="A514" i="55"/>
  <c r="G514" i="55"/>
  <c r="G507" i="55"/>
  <c r="A507" i="55"/>
  <c r="F507" i="55"/>
  <c r="A511" i="55"/>
  <c r="G511" i="55"/>
  <c r="F511" i="55"/>
  <c r="G515" i="55"/>
  <c r="A515" i="55"/>
  <c r="F515" i="55"/>
  <c r="F508" i="55"/>
  <c r="G508" i="55"/>
  <c r="A508" i="55"/>
  <c r="F512" i="55"/>
  <c r="G512" i="55"/>
  <c r="A512" i="55"/>
  <c r="F509" i="55"/>
  <c r="A509" i="55"/>
  <c r="G509" i="55"/>
  <c r="F513" i="55"/>
  <c r="G513" i="55"/>
  <c r="A513" i="55"/>
  <c r="A571" i="55"/>
  <c r="G571" i="55"/>
  <c r="F571" i="55"/>
  <c r="G575" i="55"/>
  <c r="A575" i="55"/>
  <c r="F575" i="55"/>
  <c r="F568" i="55"/>
  <c r="G568" i="55"/>
  <c r="A568" i="55"/>
  <c r="F572" i="55"/>
  <c r="G572" i="55"/>
  <c r="A572" i="55"/>
  <c r="F569" i="55"/>
  <c r="G569" i="55"/>
  <c r="A569" i="55"/>
  <c r="F573" i="55"/>
  <c r="A573" i="55"/>
  <c r="G573" i="55"/>
  <c r="F570" i="55"/>
  <c r="G570" i="55"/>
  <c r="A570" i="55"/>
  <c r="A574" i="55"/>
  <c r="F574" i="55"/>
  <c r="G574" i="55"/>
  <c r="F628" i="55"/>
  <c r="G628" i="55"/>
  <c r="A628" i="55"/>
  <c r="F632" i="55"/>
  <c r="G632" i="55"/>
  <c r="A632" i="55"/>
  <c r="A625" i="55"/>
  <c r="F629" i="55"/>
  <c r="G629" i="55"/>
  <c r="A629" i="55"/>
  <c r="F633" i="55"/>
  <c r="A633" i="55"/>
  <c r="G633" i="55"/>
  <c r="A626" i="55"/>
  <c r="F630" i="55"/>
  <c r="G630" i="55"/>
  <c r="A630" i="55"/>
  <c r="A634" i="55"/>
  <c r="F634" i="55"/>
  <c r="G634" i="55"/>
  <c r="A627" i="55"/>
  <c r="F627" i="55"/>
  <c r="G627" i="55"/>
  <c r="A631" i="55"/>
  <c r="G631" i="55"/>
  <c r="F631" i="55"/>
  <c r="G635" i="55"/>
  <c r="A635" i="55"/>
  <c r="F635" i="55"/>
  <c r="A685" i="55"/>
  <c r="F689" i="55"/>
  <c r="G689" i="55"/>
  <c r="A689" i="55"/>
  <c r="A693" i="55"/>
  <c r="F693" i="55"/>
  <c r="G693" i="55"/>
  <c r="A686" i="55"/>
  <c r="G686" i="55"/>
  <c r="F686" i="55"/>
  <c r="A690" i="55"/>
  <c r="G690" i="55"/>
  <c r="F690" i="55"/>
  <c r="A694" i="55"/>
  <c r="G694" i="55"/>
  <c r="F694" i="55"/>
  <c r="G687" i="55"/>
  <c r="F687" i="55"/>
  <c r="A687" i="55"/>
  <c r="A691" i="55"/>
  <c r="G691" i="55"/>
  <c r="F691" i="55"/>
  <c r="G695" i="55"/>
  <c r="F695" i="55"/>
  <c r="A695" i="55"/>
  <c r="G688" i="55"/>
  <c r="F688" i="55"/>
  <c r="A688" i="55"/>
  <c r="G692" i="55"/>
  <c r="F692" i="55"/>
  <c r="A692" i="55"/>
  <c r="G750" i="55"/>
  <c r="A750" i="55"/>
  <c r="F750" i="55"/>
  <c r="A754" i="55"/>
  <c r="G754" i="55"/>
  <c r="F754" i="55"/>
  <c r="G751" i="55"/>
  <c r="F751" i="55"/>
  <c r="A751" i="55"/>
  <c r="A755" i="55"/>
  <c r="G755" i="55"/>
  <c r="F755" i="55"/>
  <c r="G748" i="55"/>
  <c r="F748" i="55"/>
  <c r="A748" i="55"/>
  <c r="A752" i="55"/>
  <c r="G752" i="55"/>
  <c r="F752" i="55"/>
  <c r="G749" i="55"/>
  <c r="F749" i="55"/>
  <c r="A749" i="55"/>
  <c r="G753" i="55"/>
  <c r="F753" i="55"/>
  <c r="A753" i="55"/>
  <c r="A808" i="55"/>
  <c r="G812" i="55"/>
  <c r="F812" i="55"/>
  <c r="A812" i="55"/>
  <c r="A807" i="55"/>
  <c r="G809" i="55"/>
  <c r="A809" i="55"/>
  <c r="F809" i="55"/>
  <c r="G813" i="55"/>
  <c r="F813" i="55"/>
  <c r="A813" i="55"/>
  <c r="F811" i="55"/>
  <c r="A811" i="55"/>
  <c r="G811" i="55"/>
  <c r="A815" i="55"/>
  <c r="F815" i="55"/>
  <c r="G815" i="55"/>
  <c r="A806" i="55"/>
  <c r="G810" i="55"/>
  <c r="F810" i="55"/>
  <c r="A810" i="55"/>
  <c r="G814" i="55"/>
  <c r="A814" i="55"/>
  <c r="F814" i="55"/>
  <c r="A885" i="55"/>
  <c r="F889" i="55"/>
  <c r="G889" i="55"/>
  <c r="A889" i="55"/>
  <c r="A893" i="55"/>
  <c r="F893" i="55"/>
  <c r="G893" i="55"/>
  <c r="A886" i="55"/>
  <c r="F890" i="55"/>
  <c r="G890" i="55"/>
  <c r="A890" i="55"/>
  <c r="A894" i="55"/>
  <c r="F894" i="55"/>
  <c r="G894" i="55"/>
  <c r="A883" i="55"/>
  <c r="G883" i="55"/>
  <c r="G884" i="55" s="1"/>
  <c r="G885" i="55" s="1"/>
  <c r="G886" i="55" s="1"/>
  <c r="F883" i="55"/>
  <c r="F887" i="55"/>
  <c r="G887" i="55"/>
  <c r="A887" i="55"/>
  <c r="F891" i="55"/>
  <c r="A891" i="55"/>
  <c r="G891" i="55"/>
  <c r="A884" i="55"/>
  <c r="F884" i="55"/>
  <c r="F885" i="55" s="1"/>
  <c r="F886" i="55" s="1"/>
  <c r="F888" i="55"/>
  <c r="G888" i="55"/>
  <c r="A888" i="55"/>
  <c r="A892" i="55"/>
  <c r="F892" i="55"/>
  <c r="G892" i="55"/>
  <c r="G954" i="55"/>
  <c r="F954" i="55"/>
  <c r="A954" i="55"/>
  <c r="A1014" i="55"/>
  <c r="G1014" i="55"/>
  <c r="F1014" i="55"/>
  <c r="A1074" i="55"/>
  <c r="G1074" i="55"/>
  <c r="F1074" i="55"/>
  <c r="G1134" i="55"/>
  <c r="F1134" i="55"/>
  <c r="A1134" i="55"/>
  <c r="G1194" i="55"/>
  <c r="F1194" i="55"/>
  <c r="A1194" i="55"/>
  <c r="A1254" i="55"/>
  <c r="G1254" i="55"/>
  <c r="F1254" i="55"/>
  <c r="F1314" i="55"/>
  <c r="G1314" i="55"/>
  <c r="A1314" i="55"/>
  <c r="A1747" i="55"/>
  <c r="F1747" i="55"/>
  <c r="G1747" i="55"/>
  <c r="G1751" i="55"/>
  <c r="F1751" i="55"/>
  <c r="A1751" i="55"/>
  <c r="F1744" i="55"/>
  <c r="A1744" i="55"/>
  <c r="G1744" i="55"/>
  <c r="F1748" i="55"/>
  <c r="G1748" i="55"/>
  <c r="A1748" i="55"/>
  <c r="A1745" i="55"/>
  <c r="F1745" i="55"/>
  <c r="G1745" i="55"/>
  <c r="F1749" i="55"/>
  <c r="G1749" i="55"/>
  <c r="A1749" i="55"/>
  <c r="A1746" i="55"/>
  <c r="F1746" i="55"/>
  <c r="G1746" i="55"/>
  <c r="F1750" i="55"/>
  <c r="G1750" i="55"/>
  <c r="A1750" i="55"/>
  <c r="A1690" i="55"/>
  <c r="F1690" i="55"/>
  <c r="G1690" i="55"/>
  <c r="A1691" i="55"/>
  <c r="G1691" i="55"/>
  <c r="F1691" i="55"/>
  <c r="G1631" i="55"/>
  <c r="F1631" i="55"/>
  <c r="A1631" i="55"/>
  <c r="G1630" i="55"/>
  <c r="F1630" i="55"/>
  <c r="A1630" i="55"/>
  <c r="A1570" i="55"/>
  <c r="G1570" i="55"/>
  <c r="F1570" i="55"/>
  <c r="G1571" i="55"/>
  <c r="F1571" i="55"/>
  <c r="A1571" i="55"/>
  <c r="A1511" i="55"/>
  <c r="G1511" i="55"/>
  <c r="F1511" i="55"/>
  <c r="G1510" i="55"/>
  <c r="F1510" i="55"/>
  <c r="A1510" i="55"/>
  <c r="G1450" i="55"/>
  <c r="A1450" i="55"/>
  <c r="F1450" i="55"/>
  <c r="G1451" i="55"/>
  <c r="F1451" i="55"/>
  <c r="A1451" i="55"/>
  <c r="F1391" i="55"/>
  <c r="A1391" i="55"/>
  <c r="G1391" i="55"/>
  <c r="F1390" i="55"/>
  <c r="G1390" i="55"/>
  <c r="A1390" i="55"/>
  <c r="A1325" i="55"/>
  <c r="G1329" i="55"/>
  <c r="A1329" i="55"/>
  <c r="F1329" i="55"/>
  <c r="G1326" i="55"/>
  <c r="F1326" i="55"/>
  <c r="A1326" i="55"/>
  <c r="G1330" i="55"/>
  <c r="F1330" i="55"/>
  <c r="A1330" i="55"/>
  <c r="G1327" i="55"/>
  <c r="A1327" i="55"/>
  <c r="F1327" i="55"/>
  <c r="G1331" i="55"/>
  <c r="F1331" i="55"/>
  <c r="A1331" i="55"/>
  <c r="A1328" i="55"/>
  <c r="G1328" i="55"/>
  <c r="F1328" i="55"/>
  <c r="D18" i="144"/>
  <c r="S261" i="60" s="1"/>
  <c r="J153" i="70"/>
  <c r="J277" i="141"/>
  <c r="J343" i="144"/>
  <c r="J208" i="138"/>
  <c r="J73" i="141"/>
  <c r="J288" i="70"/>
  <c r="J325" i="70"/>
  <c r="J118" i="135"/>
  <c r="J325" i="135"/>
  <c r="M325" i="135" s="1"/>
  <c r="J333" i="138"/>
  <c r="J63" i="141"/>
  <c r="J52" i="144"/>
  <c r="J163" i="135"/>
  <c r="J253" i="135"/>
  <c r="J235" i="141"/>
  <c r="J118" i="70"/>
  <c r="J322" i="138"/>
  <c r="J232" i="70"/>
  <c r="F1763" i="55"/>
  <c r="G1763" i="55"/>
  <c r="A1763" i="55"/>
  <c r="G1846" i="55"/>
  <c r="A1846" i="55"/>
  <c r="F1846" i="55"/>
  <c r="G1877" i="55"/>
  <c r="A1877" i="55"/>
  <c r="F1877" i="55"/>
  <c r="G1905" i="55"/>
  <c r="F1905" i="55"/>
  <c r="A1905" i="55"/>
  <c r="G1925" i="55"/>
  <c r="F1925" i="55"/>
  <c r="A1925" i="55"/>
  <c r="F1966" i="55"/>
  <c r="G1966" i="55"/>
  <c r="A1966" i="55"/>
  <c r="F1982" i="55"/>
  <c r="G1982" i="55"/>
  <c r="A1982" i="55"/>
  <c r="G1998" i="55"/>
  <c r="F1998" i="55"/>
  <c r="A1998" i="55"/>
  <c r="F2011" i="55"/>
  <c r="G2011" i="55"/>
  <c r="A2011" i="55"/>
  <c r="F2035" i="55"/>
  <c r="G2035" i="55"/>
  <c r="A2035" i="55"/>
  <c r="G2072" i="55"/>
  <c r="F2072" i="55"/>
  <c r="A2072" i="55"/>
  <c r="G2104" i="55"/>
  <c r="F2104" i="55"/>
  <c r="A2104" i="55"/>
  <c r="G2133" i="55"/>
  <c r="F2133" i="55"/>
  <c r="A2133" i="55"/>
  <c r="G2161" i="55"/>
  <c r="F2161" i="55"/>
  <c r="A2161" i="55"/>
  <c r="F2190" i="55"/>
  <c r="G2190" i="55"/>
  <c r="A2190" i="55"/>
  <c r="A1766" i="55"/>
  <c r="F1766" i="55"/>
  <c r="G1766" i="55"/>
  <c r="A1770" i="55"/>
  <c r="F1770" i="55"/>
  <c r="G1770" i="55"/>
  <c r="A1782" i="55"/>
  <c r="F1782" i="55"/>
  <c r="G1782" i="55"/>
  <c r="A1786" i="55"/>
  <c r="F1786" i="55"/>
  <c r="G1786" i="55"/>
  <c r="A1790" i="55"/>
  <c r="F1790" i="55"/>
  <c r="G1790" i="55"/>
  <c r="A1794" i="55"/>
  <c r="F1794" i="55"/>
  <c r="G1794" i="55"/>
  <c r="F1800" i="55"/>
  <c r="G1800" i="55"/>
  <c r="A1800" i="55"/>
  <c r="A1805" i="55"/>
  <c r="F1805" i="55"/>
  <c r="G1805" i="55"/>
  <c r="F1809" i="55"/>
  <c r="G1809" i="55"/>
  <c r="A1809" i="55"/>
  <c r="A1813" i="55"/>
  <c r="F1813" i="55"/>
  <c r="G1813" i="55"/>
  <c r="F1817" i="55"/>
  <c r="G1817" i="55"/>
  <c r="A1817" i="55"/>
  <c r="G1826" i="55"/>
  <c r="F1826" i="55"/>
  <c r="A1826" i="55"/>
  <c r="G1830" i="55"/>
  <c r="F1830" i="55"/>
  <c r="A1830" i="55"/>
  <c r="G1835" i="55"/>
  <c r="F1835" i="55"/>
  <c r="A1835" i="55"/>
  <c r="A1841" i="55"/>
  <c r="G1841" i="55"/>
  <c r="F1841" i="55"/>
  <c r="G1845" i="55"/>
  <c r="A1845" i="55"/>
  <c r="F1845" i="55"/>
  <c r="G1849" i="55"/>
  <c r="F1849" i="55"/>
  <c r="A1849" i="55"/>
  <c r="A1853" i="55"/>
  <c r="G1853" i="55"/>
  <c r="F1853" i="55"/>
  <c r="G1858" i="55"/>
  <c r="F1858" i="55"/>
  <c r="A1858" i="55"/>
  <c r="G1864" i="55"/>
  <c r="F1864" i="55"/>
  <c r="A1864" i="55"/>
  <c r="G1868" i="55"/>
  <c r="F1868" i="55"/>
  <c r="A1868" i="55"/>
  <c r="G1872" i="55"/>
  <c r="F1872" i="55"/>
  <c r="A1872" i="55"/>
  <c r="F1876" i="55"/>
  <c r="A1876" i="55"/>
  <c r="G1876" i="55"/>
  <c r="G1889" i="55"/>
  <c r="F1889" i="55"/>
  <c r="A1889" i="55"/>
  <c r="G1893" i="55"/>
  <c r="F1893" i="55"/>
  <c r="A1893" i="55"/>
  <c r="F1900" i="55"/>
  <c r="A1900" i="55"/>
  <c r="G1900" i="55"/>
  <c r="G1904" i="55"/>
  <c r="F1904" i="55"/>
  <c r="A1904" i="55"/>
  <c r="G1908" i="55"/>
  <c r="F1908" i="55"/>
  <c r="A1908" i="55"/>
  <c r="G1912" i="55"/>
  <c r="F1912" i="55"/>
  <c r="A1912" i="55"/>
  <c r="G1916" i="55"/>
  <c r="F1916" i="55"/>
  <c r="A1916" i="55"/>
  <c r="G1920" i="55"/>
  <c r="F1920" i="55"/>
  <c r="A1920" i="55"/>
  <c r="G1924" i="55"/>
  <c r="F1924" i="55"/>
  <c r="A1924" i="55"/>
  <c r="G1928" i="55"/>
  <c r="F1928" i="55"/>
  <c r="A1928" i="55"/>
  <c r="G1932" i="55"/>
  <c r="F1932" i="55"/>
  <c r="A1932" i="55"/>
  <c r="G1936" i="55"/>
  <c r="F1936" i="55"/>
  <c r="A1936" i="55"/>
  <c r="G1949" i="55"/>
  <c r="F1949" i="55"/>
  <c r="A1949" i="55"/>
  <c r="G1953" i="55"/>
  <c r="F1953" i="55"/>
  <c r="A1953" i="55"/>
  <c r="G1957" i="55"/>
  <c r="F1957" i="55"/>
  <c r="A1957" i="55"/>
  <c r="G1961" i="55"/>
  <c r="F1961" i="55"/>
  <c r="A1961" i="55"/>
  <c r="G1965" i="55"/>
  <c r="F1965" i="55"/>
  <c r="A1965" i="55"/>
  <c r="G1969" i="55"/>
  <c r="F1969" i="55"/>
  <c r="A1969" i="55"/>
  <c r="G1973" i="55"/>
  <c r="F1973" i="55"/>
  <c r="A1973" i="55"/>
  <c r="G1977" i="55"/>
  <c r="F1977" i="55"/>
  <c r="A1977" i="55"/>
  <c r="G1981" i="55"/>
  <c r="F1981" i="55"/>
  <c r="A1981" i="55"/>
  <c r="G1985" i="55"/>
  <c r="F1985" i="55"/>
  <c r="A1985" i="55"/>
  <c r="G1989" i="55"/>
  <c r="F1989" i="55"/>
  <c r="A1989" i="55"/>
  <c r="G1993" i="55"/>
  <c r="F1993" i="55"/>
  <c r="A1993" i="55"/>
  <c r="G1997" i="55"/>
  <c r="F1997" i="55"/>
  <c r="A1997" i="55"/>
  <c r="F2002" i="55"/>
  <c r="G2002" i="55"/>
  <c r="A2002" i="55"/>
  <c r="F2006" i="55"/>
  <c r="G2006" i="55"/>
  <c r="A2006" i="55"/>
  <c r="F2010" i="55"/>
  <c r="G2010" i="55"/>
  <c r="A2010" i="55"/>
  <c r="F2014" i="55"/>
  <c r="G2014" i="55"/>
  <c r="A2014" i="55"/>
  <c r="F2018" i="55"/>
  <c r="G2018" i="55"/>
  <c r="A2018" i="55"/>
  <c r="F2022" i="55"/>
  <c r="G2022" i="55"/>
  <c r="A2022" i="55"/>
  <c r="F2026" i="55"/>
  <c r="G2026" i="55"/>
  <c r="A2026" i="55"/>
  <c r="F2030" i="55"/>
  <c r="G2030" i="55"/>
  <c r="A2030" i="55"/>
  <c r="F2034" i="55"/>
  <c r="G2034" i="55"/>
  <c r="A2034" i="55"/>
  <c r="F2038" i="55"/>
  <c r="G2038" i="55"/>
  <c r="A2038" i="55"/>
  <c r="F2042" i="55"/>
  <c r="G2042" i="55"/>
  <c r="A2042" i="55"/>
  <c r="F2046" i="55"/>
  <c r="G2046" i="55"/>
  <c r="A2046" i="55"/>
  <c r="F2050" i="55"/>
  <c r="G2050" i="55"/>
  <c r="A2050" i="55"/>
  <c r="F2054" i="55"/>
  <c r="G2054" i="55"/>
  <c r="A2054" i="55"/>
  <c r="F2058" i="55"/>
  <c r="G2058" i="55"/>
  <c r="A2058" i="55"/>
  <c r="G2063" i="55"/>
  <c r="F2063" i="55"/>
  <c r="A2063" i="55"/>
  <c r="G2067" i="55"/>
  <c r="F2067" i="55"/>
  <c r="A2067" i="55"/>
  <c r="G2071" i="55"/>
  <c r="F2071" i="55"/>
  <c r="A2071" i="55"/>
  <c r="G2075" i="55"/>
  <c r="F2075" i="55"/>
  <c r="A2075" i="55"/>
  <c r="G2079" i="55"/>
  <c r="F2079" i="55"/>
  <c r="A2079" i="55"/>
  <c r="G2083" i="55"/>
  <c r="F2083" i="55"/>
  <c r="A2083" i="55"/>
  <c r="G2087" i="55"/>
  <c r="F2087" i="55"/>
  <c r="A2087" i="55"/>
  <c r="G2091" i="55"/>
  <c r="F2091" i="55"/>
  <c r="A2091" i="55"/>
  <c r="G2095" i="55"/>
  <c r="F2095" i="55"/>
  <c r="A2095" i="55"/>
  <c r="G2099" i="55"/>
  <c r="F2099" i="55"/>
  <c r="A2099" i="55"/>
  <c r="G2103" i="55"/>
  <c r="F2103" i="55"/>
  <c r="A2103" i="55"/>
  <c r="G2107" i="55"/>
  <c r="F2107" i="55"/>
  <c r="A2107" i="55"/>
  <c r="G2111" i="55"/>
  <c r="F2111" i="55"/>
  <c r="A2111" i="55"/>
  <c r="G2115" i="55"/>
  <c r="F2115" i="55"/>
  <c r="A2115" i="55"/>
  <c r="G2119" i="55"/>
  <c r="F2119" i="55"/>
  <c r="A2119" i="55"/>
  <c r="G2124" i="55"/>
  <c r="F2124" i="55"/>
  <c r="A2124" i="55"/>
  <c r="G2128" i="55"/>
  <c r="F2128" i="55"/>
  <c r="A2128" i="55"/>
  <c r="G2132" i="55"/>
  <c r="F2132" i="55"/>
  <c r="A2132" i="55"/>
  <c r="G2136" i="55"/>
  <c r="F2136" i="55"/>
  <c r="A2136" i="55"/>
  <c r="G2140" i="55"/>
  <c r="F2140" i="55"/>
  <c r="A2140" i="55"/>
  <c r="G2144" i="55"/>
  <c r="F2144" i="55"/>
  <c r="A2144" i="55"/>
  <c r="G2148" i="55"/>
  <c r="F2148" i="55"/>
  <c r="A2148" i="55"/>
  <c r="G2152" i="55"/>
  <c r="F2152" i="55"/>
  <c r="A2152" i="55"/>
  <c r="G2156" i="55"/>
  <c r="F2156" i="55"/>
  <c r="A2156" i="55"/>
  <c r="G2160" i="55"/>
  <c r="F2160" i="55"/>
  <c r="A2160" i="55"/>
  <c r="G2164" i="55"/>
  <c r="F2164" i="55"/>
  <c r="A2164" i="55"/>
  <c r="G2168" i="55"/>
  <c r="F2168" i="55"/>
  <c r="A2168" i="55"/>
  <c r="G2172" i="55"/>
  <c r="F2172" i="55"/>
  <c r="A2172" i="55"/>
  <c r="G2176" i="55"/>
  <c r="F2176" i="55"/>
  <c r="A2176" i="55"/>
  <c r="G2181" i="55"/>
  <c r="F2181" i="55"/>
  <c r="A2181" i="55"/>
  <c r="F2185" i="55"/>
  <c r="G2185" i="55"/>
  <c r="A2185" i="55"/>
  <c r="F2189" i="55"/>
  <c r="G2189" i="55"/>
  <c r="A2189" i="55"/>
  <c r="G2193" i="55"/>
  <c r="A2193" i="55"/>
  <c r="F2193" i="55"/>
  <c r="F2197" i="55"/>
  <c r="G2197" i="55"/>
  <c r="A2197" i="55"/>
  <c r="F1791" i="55"/>
  <c r="G1791" i="55"/>
  <c r="A1791" i="55"/>
  <c r="A1814" i="55"/>
  <c r="F1814" i="55"/>
  <c r="G1814" i="55"/>
  <c r="G1842" i="55"/>
  <c r="F1842" i="55"/>
  <c r="A1842" i="55"/>
  <c r="F1869" i="55"/>
  <c r="A1869" i="55"/>
  <c r="G1869" i="55"/>
  <c r="G1890" i="55"/>
  <c r="F1890" i="55"/>
  <c r="A1890" i="55"/>
  <c r="G1917" i="55"/>
  <c r="F1917" i="55"/>
  <c r="A1917" i="55"/>
  <c r="G1933" i="55"/>
  <c r="F1933" i="55"/>
  <c r="A1933" i="55"/>
  <c r="F1954" i="55"/>
  <c r="A1954" i="55"/>
  <c r="G1954" i="55"/>
  <c r="F1974" i="55"/>
  <c r="G1974" i="55"/>
  <c r="A1974" i="55"/>
  <c r="F1994" i="55"/>
  <c r="A1994" i="55"/>
  <c r="G1994" i="55"/>
  <c r="F2007" i="55"/>
  <c r="G2007" i="55"/>
  <c r="A2007" i="55"/>
  <c r="F2023" i="55"/>
  <c r="G2023" i="55"/>
  <c r="A2023" i="55"/>
  <c r="F2039" i="55"/>
  <c r="G2039" i="55"/>
  <c r="A2039" i="55"/>
  <c r="G2064" i="55"/>
  <c r="F2064" i="55"/>
  <c r="A2064" i="55"/>
  <c r="G2092" i="55"/>
  <c r="F2092" i="55"/>
  <c r="A2092" i="55"/>
  <c r="G2137" i="55"/>
  <c r="F2137" i="55"/>
  <c r="A2137" i="55"/>
  <c r="G2169" i="55"/>
  <c r="F2169" i="55"/>
  <c r="A2169" i="55"/>
  <c r="S317" i="60"/>
  <c r="F1767" i="55"/>
  <c r="G1767" i="55"/>
  <c r="A1767" i="55"/>
  <c r="F1801" i="55"/>
  <c r="G1801" i="55"/>
  <c r="A1801" i="55"/>
  <c r="G1827" i="55"/>
  <c r="F1827" i="55"/>
  <c r="A1827" i="55"/>
  <c r="G1865" i="55"/>
  <c r="A1865" i="55"/>
  <c r="F1865" i="55"/>
  <c r="G1909" i="55"/>
  <c r="F1909" i="55"/>
  <c r="A1909" i="55"/>
  <c r="F1958" i="55"/>
  <c r="G1958" i="55"/>
  <c r="A1958" i="55"/>
  <c r="F1986" i="55"/>
  <c r="A1986" i="55"/>
  <c r="G1986" i="55"/>
  <c r="F2015" i="55"/>
  <c r="G2015" i="55"/>
  <c r="A2015" i="55"/>
  <c r="F2031" i="55"/>
  <c r="G2031" i="55"/>
  <c r="A2031" i="55"/>
  <c r="F2047" i="55"/>
  <c r="G2047" i="55"/>
  <c r="A2047" i="55"/>
  <c r="F2059" i="55"/>
  <c r="G2059" i="55"/>
  <c r="A2059" i="55"/>
  <c r="G2080" i="55"/>
  <c r="F2080" i="55"/>
  <c r="A2080" i="55"/>
  <c r="G2096" i="55"/>
  <c r="F2096" i="55"/>
  <c r="A2096" i="55"/>
  <c r="G2108" i="55"/>
  <c r="F2108" i="55"/>
  <c r="A2108" i="55"/>
  <c r="G2121" i="55"/>
  <c r="F2121" i="55"/>
  <c r="A2121" i="55"/>
  <c r="G2129" i="55"/>
  <c r="F2129" i="55"/>
  <c r="A2129" i="55"/>
  <c r="G2149" i="55"/>
  <c r="F2149" i="55"/>
  <c r="A2149" i="55"/>
  <c r="G2153" i="55"/>
  <c r="F2153" i="55"/>
  <c r="A2153" i="55"/>
  <c r="G2157" i="55"/>
  <c r="F2157" i="55"/>
  <c r="A2157" i="55"/>
  <c r="G2165" i="55"/>
  <c r="F2165" i="55"/>
  <c r="A2165" i="55"/>
  <c r="F2194" i="55"/>
  <c r="G2194" i="55"/>
  <c r="A2194" i="55"/>
  <c r="F2198" i="55"/>
  <c r="G2198" i="55"/>
  <c r="A2198" i="55"/>
  <c r="F1771" i="55"/>
  <c r="G1771" i="55"/>
  <c r="A1771" i="55"/>
  <c r="F1795" i="55"/>
  <c r="G1795" i="55"/>
  <c r="A1795" i="55"/>
  <c r="A1823" i="55"/>
  <c r="G1823" i="55"/>
  <c r="F1823" i="55"/>
  <c r="G1850" i="55"/>
  <c r="F1850" i="55"/>
  <c r="A1850" i="55"/>
  <c r="G1901" i="55"/>
  <c r="F1901" i="55"/>
  <c r="A1901" i="55"/>
  <c r="G1937" i="55"/>
  <c r="F1937" i="55"/>
  <c r="A1937" i="55"/>
  <c r="F1950" i="55"/>
  <c r="G1950" i="55"/>
  <c r="A1950" i="55"/>
  <c r="F1970" i="55"/>
  <c r="A1970" i="55"/>
  <c r="G1970" i="55"/>
  <c r="F1990" i="55"/>
  <c r="G1990" i="55"/>
  <c r="A1990" i="55"/>
  <c r="F2003" i="55"/>
  <c r="G2003" i="55"/>
  <c r="A2003" i="55"/>
  <c r="F2027" i="55"/>
  <c r="G2027" i="55"/>
  <c r="A2027" i="55"/>
  <c r="G2088" i="55"/>
  <c r="F2088" i="55"/>
  <c r="A2088" i="55"/>
  <c r="G2116" i="55"/>
  <c r="F2116" i="55"/>
  <c r="A2116" i="55"/>
  <c r="G2141" i="55"/>
  <c r="F2141" i="55"/>
  <c r="A2141" i="55"/>
  <c r="G2173" i="55"/>
  <c r="F2173" i="55"/>
  <c r="A2173" i="55"/>
  <c r="F1764" i="55"/>
  <c r="A1764" i="55"/>
  <c r="G1764" i="55"/>
  <c r="F1768" i="55"/>
  <c r="G1768" i="55"/>
  <c r="A1768" i="55"/>
  <c r="F1772" i="55"/>
  <c r="A1772" i="55"/>
  <c r="G1772" i="55"/>
  <c r="F1784" i="55"/>
  <c r="G1784" i="55"/>
  <c r="A1784" i="55"/>
  <c r="F1788" i="55"/>
  <c r="A1788" i="55"/>
  <c r="G1788" i="55"/>
  <c r="F1792" i="55"/>
  <c r="G1792" i="55"/>
  <c r="A1792" i="55"/>
  <c r="F1796" i="55"/>
  <c r="A1796" i="55"/>
  <c r="G1796" i="55"/>
  <c r="F1803" i="55"/>
  <c r="G1803" i="55"/>
  <c r="A1803" i="55"/>
  <c r="F1807" i="55"/>
  <c r="G1807" i="55"/>
  <c r="A1807" i="55"/>
  <c r="F1811" i="55"/>
  <c r="G1811" i="55"/>
  <c r="A1811" i="55"/>
  <c r="F1815" i="55"/>
  <c r="G1815" i="55"/>
  <c r="A1815" i="55"/>
  <c r="F1819" i="55"/>
  <c r="G1819" i="55"/>
  <c r="A1819" i="55"/>
  <c r="A1824" i="55"/>
  <c r="G1824" i="55"/>
  <c r="F1824" i="55"/>
  <c r="G1828" i="55"/>
  <c r="F1828" i="55"/>
  <c r="A1828" i="55"/>
  <c r="A1832" i="55"/>
  <c r="G1832" i="55"/>
  <c r="F1832" i="55"/>
  <c r="G1838" i="55"/>
  <c r="A1838" i="55"/>
  <c r="F1838" i="55"/>
  <c r="G1843" i="55"/>
  <c r="F1843" i="55"/>
  <c r="A1843" i="55"/>
  <c r="G1847" i="55"/>
  <c r="F1847" i="55"/>
  <c r="A1847" i="55"/>
  <c r="G1851" i="55"/>
  <c r="F1851" i="55"/>
  <c r="A1851" i="55"/>
  <c r="G1855" i="55"/>
  <c r="F1855" i="55"/>
  <c r="A1855" i="55"/>
  <c r="A1861" i="55"/>
  <c r="G1861" i="55"/>
  <c r="F1861" i="55"/>
  <c r="G1866" i="55"/>
  <c r="F1866" i="55"/>
  <c r="A1866" i="55"/>
  <c r="G1870" i="55"/>
  <c r="A1870" i="55"/>
  <c r="F1870" i="55"/>
  <c r="G1874" i="55"/>
  <c r="F1874" i="55"/>
  <c r="A1874" i="55"/>
  <c r="G1878" i="55"/>
  <c r="A1878" i="55"/>
  <c r="F1878" i="55"/>
  <c r="G1887" i="55"/>
  <c r="F1887" i="55"/>
  <c r="A1887" i="55"/>
  <c r="G1891" i="55"/>
  <c r="A1891" i="55"/>
  <c r="F1891" i="55"/>
  <c r="G1897" i="55"/>
  <c r="F1897" i="55"/>
  <c r="A1897" i="55"/>
  <c r="G1902" i="55"/>
  <c r="G1903" i="55" s="1"/>
  <c r="F1902" i="55"/>
  <c r="A1902" i="55"/>
  <c r="G1906" i="55"/>
  <c r="F1906" i="55"/>
  <c r="A1906" i="55"/>
  <c r="G1910" i="55"/>
  <c r="F1910" i="55"/>
  <c r="A1910" i="55"/>
  <c r="G1914" i="55"/>
  <c r="F1914" i="55"/>
  <c r="A1914" i="55"/>
  <c r="G1918" i="55"/>
  <c r="F1918" i="55"/>
  <c r="A1918" i="55"/>
  <c r="G1922" i="55"/>
  <c r="F1922" i="55"/>
  <c r="A1922" i="55"/>
  <c r="G1926" i="55"/>
  <c r="F1926" i="55"/>
  <c r="A1926" i="55"/>
  <c r="G1930" i="55"/>
  <c r="F1930" i="55"/>
  <c r="A1930" i="55"/>
  <c r="G1934" i="55"/>
  <c r="F1934" i="55"/>
  <c r="A1934" i="55"/>
  <c r="G1938" i="55"/>
  <c r="F1938" i="55"/>
  <c r="A1938" i="55"/>
  <c r="G1947" i="55"/>
  <c r="F1947" i="55"/>
  <c r="A1947" i="55"/>
  <c r="G1951" i="55"/>
  <c r="F1951" i="55"/>
  <c r="A1951" i="55"/>
  <c r="G1955" i="55"/>
  <c r="F1955" i="55"/>
  <c r="A1955" i="55"/>
  <c r="G1959" i="55"/>
  <c r="F1959" i="55"/>
  <c r="A1959" i="55"/>
  <c r="G1963" i="55"/>
  <c r="F1963" i="55"/>
  <c r="A1963" i="55"/>
  <c r="G1967" i="55"/>
  <c r="F1967" i="55"/>
  <c r="A1967" i="55"/>
  <c r="G1971" i="55"/>
  <c r="F1971" i="55"/>
  <c r="A1971" i="55"/>
  <c r="G1975" i="55"/>
  <c r="F1975" i="55"/>
  <c r="A1975" i="55"/>
  <c r="G1979" i="55"/>
  <c r="F1979" i="55"/>
  <c r="A1979" i="55"/>
  <c r="G1983" i="55"/>
  <c r="F1983" i="55"/>
  <c r="A1983" i="55"/>
  <c r="G1987" i="55"/>
  <c r="F1987" i="55"/>
  <c r="A1987" i="55"/>
  <c r="G1991" i="55"/>
  <c r="F1991" i="55"/>
  <c r="A1991" i="55"/>
  <c r="G1995" i="55"/>
  <c r="F1995" i="55"/>
  <c r="A1995" i="55"/>
  <c r="G1999" i="55"/>
  <c r="F1999" i="55"/>
  <c r="A1999" i="55"/>
  <c r="F2004" i="55"/>
  <c r="G2004" i="55"/>
  <c r="A2004" i="55"/>
  <c r="F2008" i="55"/>
  <c r="G2008" i="55"/>
  <c r="A2008" i="55"/>
  <c r="F2012" i="55"/>
  <c r="G2012" i="55"/>
  <c r="A2012" i="55"/>
  <c r="F2016" i="55"/>
  <c r="G2016" i="55"/>
  <c r="A2016" i="55"/>
  <c r="F2020" i="55"/>
  <c r="G2020" i="55"/>
  <c r="A2020" i="55"/>
  <c r="F2024" i="55"/>
  <c r="G2024" i="55"/>
  <c r="A2024" i="55"/>
  <c r="F2028" i="55"/>
  <c r="G2028" i="55"/>
  <c r="A2028" i="55"/>
  <c r="F2032" i="55"/>
  <c r="G2032" i="55"/>
  <c r="A2032" i="55"/>
  <c r="F2036" i="55"/>
  <c r="G2036" i="55"/>
  <c r="A2036" i="55"/>
  <c r="F2040" i="55"/>
  <c r="G2040" i="55"/>
  <c r="A2040" i="55"/>
  <c r="F2044" i="55"/>
  <c r="G2044" i="55"/>
  <c r="A2044" i="55"/>
  <c r="F2048" i="55"/>
  <c r="G2048" i="55"/>
  <c r="A2048" i="55"/>
  <c r="F2052" i="55"/>
  <c r="G2052" i="55"/>
  <c r="A2052" i="55"/>
  <c r="F2056" i="55"/>
  <c r="G2056" i="55"/>
  <c r="A2056" i="55"/>
  <c r="G2061" i="55"/>
  <c r="F2061" i="55"/>
  <c r="A2061" i="55"/>
  <c r="G2065" i="55"/>
  <c r="F2065" i="55"/>
  <c r="A2065" i="55"/>
  <c r="A2069" i="55"/>
  <c r="G2069" i="55"/>
  <c r="F2069" i="55"/>
  <c r="G2073" i="55"/>
  <c r="F2073" i="55"/>
  <c r="A2073" i="55"/>
  <c r="G2077" i="55"/>
  <c r="F2077" i="55"/>
  <c r="A2077" i="55"/>
  <c r="G2081" i="55"/>
  <c r="A2081" i="55"/>
  <c r="F2081" i="55"/>
  <c r="G2085" i="55"/>
  <c r="F2085" i="55"/>
  <c r="A2085" i="55"/>
  <c r="F2089" i="55"/>
  <c r="A2089" i="55"/>
  <c r="G2089" i="55"/>
  <c r="G2093" i="55"/>
  <c r="F2093" i="55"/>
  <c r="A2093" i="55"/>
  <c r="G2097" i="55"/>
  <c r="F2097" i="55"/>
  <c r="A2097" i="55"/>
  <c r="G2101" i="55"/>
  <c r="F2101" i="55"/>
  <c r="A2101" i="55"/>
  <c r="G2105" i="55"/>
  <c r="F2105" i="55"/>
  <c r="A2105" i="55"/>
  <c r="G2109" i="55"/>
  <c r="F2109" i="55"/>
  <c r="A2109" i="55"/>
  <c r="G2113" i="55"/>
  <c r="A2113" i="55"/>
  <c r="F2113" i="55"/>
  <c r="G2117" i="55"/>
  <c r="F2117" i="55"/>
  <c r="A2117" i="55"/>
  <c r="F2122" i="55"/>
  <c r="A2122" i="55"/>
  <c r="G2122" i="55"/>
  <c r="G2126" i="55"/>
  <c r="F2126" i="55"/>
  <c r="A2126" i="55"/>
  <c r="G2130" i="55"/>
  <c r="F2130" i="55"/>
  <c r="A2130" i="55"/>
  <c r="A2134" i="55"/>
  <c r="G2134" i="55"/>
  <c r="F2134" i="55"/>
  <c r="G2138" i="55"/>
  <c r="F2138" i="55"/>
  <c r="A2138" i="55"/>
  <c r="G2142" i="55"/>
  <c r="F2142" i="55"/>
  <c r="A2142" i="55"/>
  <c r="G2146" i="55"/>
  <c r="F2146" i="55"/>
  <c r="A2146" i="55"/>
  <c r="G2150" i="55"/>
  <c r="F2150" i="55"/>
  <c r="A2150" i="55"/>
  <c r="F2154" i="55"/>
  <c r="A2154" i="55"/>
  <c r="G2154" i="55"/>
  <c r="G2158" i="55"/>
  <c r="F2158" i="55"/>
  <c r="A2158" i="55"/>
  <c r="G2162" i="55"/>
  <c r="F2162" i="55"/>
  <c r="A2162" i="55"/>
  <c r="A2166" i="55"/>
  <c r="G2166" i="55"/>
  <c r="F2166" i="55"/>
  <c r="G2170" i="55"/>
  <c r="F2170" i="55"/>
  <c r="A2170" i="55"/>
  <c r="G2174" i="55"/>
  <c r="F2174" i="55"/>
  <c r="A2174" i="55"/>
  <c r="G2178" i="55"/>
  <c r="A2178" i="55"/>
  <c r="F2178" i="55"/>
  <c r="F2183" i="55"/>
  <c r="G2183" i="55"/>
  <c r="A2183" i="55"/>
  <c r="F2187" i="55"/>
  <c r="G2187" i="55"/>
  <c r="A2187" i="55"/>
  <c r="F2191" i="55"/>
  <c r="G2191" i="55"/>
  <c r="A2191" i="55"/>
  <c r="F2195" i="55"/>
  <c r="G2195" i="55"/>
  <c r="A2195" i="55"/>
  <c r="F1783" i="55"/>
  <c r="G1783" i="55"/>
  <c r="A1783" i="55"/>
  <c r="A1806" i="55"/>
  <c r="F1806" i="55"/>
  <c r="G1806" i="55"/>
  <c r="A1831" i="55"/>
  <c r="G1831" i="55"/>
  <c r="F1831" i="55"/>
  <c r="G1873" i="55"/>
  <c r="F1873" i="55"/>
  <c r="A1873" i="55"/>
  <c r="G1921" i="55"/>
  <c r="F1921" i="55"/>
  <c r="A1921" i="55"/>
  <c r="F2055" i="55"/>
  <c r="G2055" i="55"/>
  <c r="A2055" i="55"/>
  <c r="G2068" i="55"/>
  <c r="F2068" i="55"/>
  <c r="A2068" i="55"/>
  <c r="G2084" i="55"/>
  <c r="F2084" i="55"/>
  <c r="A2084" i="55"/>
  <c r="G2100" i="55"/>
  <c r="F2100" i="55"/>
  <c r="A2100" i="55"/>
  <c r="G2112" i="55"/>
  <c r="F2112" i="55"/>
  <c r="A2112" i="55"/>
  <c r="G2125" i="55"/>
  <c r="F2125" i="55"/>
  <c r="A2125" i="55"/>
  <c r="G2145" i="55"/>
  <c r="F2145" i="55"/>
  <c r="A2145" i="55"/>
  <c r="G2177" i="55"/>
  <c r="F2177" i="55"/>
  <c r="A2177" i="55"/>
  <c r="G1854" i="55"/>
  <c r="A1854" i="55"/>
  <c r="F1854" i="55"/>
  <c r="F2051" i="55"/>
  <c r="G2051" i="55"/>
  <c r="A2051" i="55"/>
  <c r="F2182" i="55"/>
  <c r="G2182" i="55"/>
  <c r="A2182" i="55"/>
  <c r="A1765" i="55"/>
  <c r="F1765" i="55"/>
  <c r="G1765" i="55"/>
  <c r="F1769" i="55"/>
  <c r="G1769" i="55"/>
  <c r="A1769" i="55"/>
  <c r="A1781" i="55"/>
  <c r="F1781" i="55"/>
  <c r="G1781" i="55"/>
  <c r="F1785" i="55"/>
  <c r="G1785" i="55"/>
  <c r="A1785" i="55"/>
  <c r="A1789" i="55"/>
  <c r="F1789" i="55"/>
  <c r="G1789" i="55"/>
  <c r="F1793" i="55"/>
  <c r="G1793" i="55"/>
  <c r="A1793" i="55"/>
  <c r="A1798" i="55"/>
  <c r="F1798" i="55"/>
  <c r="G1798" i="55"/>
  <c r="F1804" i="55"/>
  <c r="A1804" i="55"/>
  <c r="G1804" i="55"/>
  <c r="F1808" i="55"/>
  <c r="G1808" i="55"/>
  <c r="A1808" i="55"/>
  <c r="F1812" i="55"/>
  <c r="A1812" i="55"/>
  <c r="G1812" i="55"/>
  <c r="F1816" i="55"/>
  <c r="G1816" i="55"/>
  <c r="A1816" i="55"/>
  <c r="G1825" i="55"/>
  <c r="F1825" i="55"/>
  <c r="A1825" i="55"/>
  <c r="A1829" i="55"/>
  <c r="G1829" i="55"/>
  <c r="F1829" i="55"/>
  <c r="G1833" i="55"/>
  <c r="F1833" i="55"/>
  <c r="A1833" i="55"/>
  <c r="F1840" i="55"/>
  <c r="A1840" i="55"/>
  <c r="G1840" i="55"/>
  <c r="G1844" i="55"/>
  <c r="F1844" i="55"/>
  <c r="A1844" i="55"/>
  <c r="A1848" i="55"/>
  <c r="G1848" i="55"/>
  <c r="F1848" i="55"/>
  <c r="G1852" i="55"/>
  <c r="F1852" i="55"/>
  <c r="A1852" i="55"/>
  <c r="G1856" i="55"/>
  <c r="A1856" i="55"/>
  <c r="F1856" i="55"/>
  <c r="G1863" i="55"/>
  <c r="F1863" i="55"/>
  <c r="A1863" i="55"/>
  <c r="G1867" i="55"/>
  <c r="F1867" i="55"/>
  <c r="A1867" i="55"/>
  <c r="G1871" i="55"/>
  <c r="F1871" i="55"/>
  <c r="A1871" i="55"/>
  <c r="G1875" i="55"/>
  <c r="F1875" i="55"/>
  <c r="A1875" i="55"/>
  <c r="G1879" i="55"/>
  <c r="F1879" i="55"/>
  <c r="A1879" i="55"/>
  <c r="G1888" i="55"/>
  <c r="F1888" i="55"/>
  <c r="A1888" i="55"/>
  <c r="G1892" i="55"/>
  <c r="F1892" i="55"/>
  <c r="A1892" i="55"/>
  <c r="G1898" i="55"/>
  <c r="F1898" i="55"/>
  <c r="A1898" i="55"/>
  <c r="F1903" i="55"/>
  <c r="A1903" i="55"/>
  <c r="F1907" i="55"/>
  <c r="G1907" i="55"/>
  <c r="A1907" i="55"/>
  <c r="G1911" i="55"/>
  <c r="F1911" i="55"/>
  <c r="A1911" i="55"/>
  <c r="F1915" i="55"/>
  <c r="A1915" i="55"/>
  <c r="G1915" i="55"/>
  <c r="F1919" i="55"/>
  <c r="G1919" i="55"/>
  <c r="A1919" i="55"/>
  <c r="F1923" i="55"/>
  <c r="A1923" i="55"/>
  <c r="G1923" i="55"/>
  <c r="F1927" i="55"/>
  <c r="G1927" i="55"/>
  <c r="A1927" i="55"/>
  <c r="F1931" i="55"/>
  <c r="A1931" i="55"/>
  <c r="G1931" i="55"/>
  <c r="F1935" i="55"/>
  <c r="G1935" i="55"/>
  <c r="A1935" i="55"/>
  <c r="F1939" i="55"/>
  <c r="G1939" i="55"/>
  <c r="A1939" i="55"/>
  <c r="G1948" i="55"/>
  <c r="F1948" i="55"/>
  <c r="A1948" i="55"/>
  <c r="G1952" i="55"/>
  <c r="F1952" i="55"/>
  <c r="A1952" i="55"/>
  <c r="G1956" i="55"/>
  <c r="F1956" i="55"/>
  <c r="A1956" i="55"/>
  <c r="G1960" i="55"/>
  <c r="F1960" i="55"/>
  <c r="A1960" i="55"/>
  <c r="G1964" i="55"/>
  <c r="F1964" i="55"/>
  <c r="A1964" i="55"/>
  <c r="G1968" i="55"/>
  <c r="F1968" i="55"/>
  <c r="A1968" i="55"/>
  <c r="G1972" i="55"/>
  <c r="F1972" i="55"/>
  <c r="A1972" i="55"/>
  <c r="G1976" i="55"/>
  <c r="F1976" i="55"/>
  <c r="A1976" i="55"/>
  <c r="G1980" i="55"/>
  <c r="F1980" i="55"/>
  <c r="A1980" i="55"/>
  <c r="G1984" i="55"/>
  <c r="A1984" i="55"/>
  <c r="F1984" i="55"/>
  <c r="G1988" i="55"/>
  <c r="F1988" i="55"/>
  <c r="A1988" i="55"/>
  <c r="G1992" i="55"/>
  <c r="F1992" i="55"/>
  <c r="A1992" i="55"/>
  <c r="G1996" i="55"/>
  <c r="F1996" i="55"/>
  <c r="A1996" i="55"/>
  <c r="G2001" i="55"/>
  <c r="F2001" i="55"/>
  <c r="A2001" i="55"/>
  <c r="G2005" i="55"/>
  <c r="A2005" i="55"/>
  <c r="F2005" i="55"/>
  <c r="F2009" i="55"/>
  <c r="G2009" i="55"/>
  <c r="A2009" i="55"/>
  <c r="F2013" i="55"/>
  <c r="A2013" i="55"/>
  <c r="G2013" i="55"/>
  <c r="F2017" i="55"/>
  <c r="G2017" i="55"/>
  <c r="A2017" i="55"/>
  <c r="F2021" i="55"/>
  <c r="G2021" i="55"/>
  <c r="A2021" i="55"/>
  <c r="A2025" i="55"/>
  <c r="F2025" i="55"/>
  <c r="G2025" i="55"/>
  <c r="F2029" i="55"/>
  <c r="G2029" i="55"/>
  <c r="A2029" i="55"/>
  <c r="F2033" i="55"/>
  <c r="G2033" i="55"/>
  <c r="A2033" i="55"/>
  <c r="G2037" i="55"/>
  <c r="A2037" i="55"/>
  <c r="F2037" i="55"/>
  <c r="F2041" i="55"/>
  <c r="G2041" i="55"/>
  <c r="A2041" i="55"/>
  <c r="F2045" i="55"/>
  <c r="G2045" i="55"/>
  <c r="A2045" i="55"/>
  <c r="F2049" i="55"/>
  <c r="G2049" i="55"/>
  <c r="A2049" i="55"/>
  <c r="F2053" i="55"/>
  <c r="G2053" i="55"/>
  <c r="A2053" i="55"/>
  <c r="A2057" i="55"/>
  <c r="F2057" i="55"/>
  <c r="G2057" i="55"/>
  <c r="G2062" i="55"/>
  <c r="F2062" i="55"/>
  <c r="A2062" i="55"/>
  <c r="G2066" i="55"/>
  <c r="F2066" i="55"/>
  <c r="A2066" i="55"/>
  <c r="G2070" i="55"/>
  <c r="F2070" i="55"/>
  <c r="A2070" i="55"/>
  <c r="G2074" i="55"/>
  <c r="F2074" i="55"/>
  <c r="A2074" i="55"/>
  <c r="G2078" i="55"/>
  <c r="A2078" i="55"/>
  <c r="F2078" i="55"/>
  <c r="G2082" i="55"/>
  <c r="F2082" i="55"/>
  <c r="A2082" i="55"/>
  <c r="G2086" i="55"/>
  <c r="F2086" i="55"/>
  <c r="A2086" i="55"/>
  <c r="G2090" i="55"/>
  <c r="A2090" i="55"/>
  <c r="F2090" i="55"/>
  <c r="G2094" i="55"/>
  <c r="F2094" i="55"/>
  <c r="A2094" i="55"/>
  <c r="G2098" i="55"/>
  <c r="F2098" i="55"/>
  <c r="A2098" i="55"/>
  <c r="G2102" i="55"/>
  <c r="F2102" i="55"/>
  <c r="A2102" i="55"/>
  <c r="G2106" i="55"/>
  <c r="F2106" i="55"/>
  <c r="A2106" i="55"/>
  <c r="G2110" i="55"/>
  <c r="A2110" i="55"/>
  <c r="F2110" i="55"/>
  <c r="G2114" i="55"/>
  <c r="F2114" i="55"/>
  <c r="A2114" i="55"/>
  <c r="G2118" i="55"/>
  <c r="F2118" i="55"/>
  <c r="A2118" i="55"/>
  <c r="G2123" i="55"/>
  <c r="A2123" i="55"/>
  <c r="F2123" i="55"/>
  <c r="G2127" i="55"/>
  <c r="F2127" i="55"/>
  <c r="A2127" i="55"/>
  <c r="G2131" i="55"/>
  <c r="F2131" i="55"/>
  <c r="A2131" i="55"/>
  <c r="G2135" i="55"/>
  <c r="F2135" i="55"/>
  <c r="A2135" i="55"/>
  <c r="G2139" i="55"/>
  <c r="F2139" i="55"/>
  <c r="A2139" i="55"/>
  <c r="G2143" i="55"/>
  <c r="F2143" i="55"/>
  <c r="A2143" i="55"/>
  <c r="G2147" i="55"/>
  <c r="F2147" i="55"/>
  <c r="A2147" i="55"/>
  <c r="G2151" i="55"/>
  <c r="F2151" i="55"/>
  <c r="A2151" i="55"/>
  <c r="G2155" i="55"/>
  <c r="F2155" i="55"/>
  <c r="A2155" i="55"/>
  <c r="G2159" i="55"/>
  <c r="F2159" i="55"/>
  <c r="A2159" i="55"/>
  <c r="G2163" i="55"/>
  <c r="F2163" i="55"/>
  <c r="A2163" i="55"/>
  <c r="G2167" i="55"/>
  <c r="F2167" i="55"/>
  <c r="A2167" i="55"/>
  <c r="G2171" i="55"/>
  <c r="F2171" i="55"/>
  <c r="A2171" i="55"/>
  <c r="G2175" i="55"/>
  <c r="F2175" i="55"/>
  <c r="A2175" i="55"/>
  <c r="G2179" i="55"/>
  <c r="F2179" i="55"/>
  <c r="A2179" i="55"/>
  <c r="F2184" i="55"/>
  <c r="G2184" i="55"/>
  <c r="A2184" i="55"/>
  <c r="F2188" i="55"/>
  <c r="G2188" i="55"/>
  <c r="A2188" i="55"/>
  <c r="F2192" i="55"/>
  <c r="G2192" i="55"/>
  <c r="A2192" i="55"/>
  <c r="F2196" i="55"/>
  <c r="G2196" i="55"/>
  <c r="A2196" i="55"/>
  <c r="F1787" i="55"/>
  <c r="G1787" i="55"/>
  <c r="A1787" i="55"/>
  <c r="A1810" i="55"/>
  <c r="F1810" i="55"/>
  <c r="G1810" i="55"/>
  <c r="A1818" i="55"/>
  <c r="F1818" i="55"/>
  <c r="G1818" i="55"/>
  <c r="A1837" i="55"/>
  <c r="G1837" i="55"/>
  <c r="F1837" i="55"/>
  <c r="G1860" i="55"/>
  <c r="F1860" i="55"/>
  <c r="A1860" i="55"/>
  <c r="G1895" i="55"/>
  <c r="F1895" i="55"/>
  <c r="A1895" i="55"/>
  <c r="G1913" i="55"/>
  <c r="A1913" i="55"/>
  <c r="F1913" i="55"/>
  <c r="G1929" i="55"/>
  <c r="F1929" i="55"/>
  <c r="A1929" i="55"/>
  <c r="F1962" i="55"/>
  <c r="A1962" i="55"/>
  <c r="G1962" i="55"/>
  <c r="F1978" i="55"/>
  <c r="G1978" i="55"/>
  <c r="A1978" i="55"/>
  <c r="F2019" i="55"/>
  <c r="G2019" i="55"/>
  <c r="A2019" i="55"/>
  <c r="F2043" i="55"/>
  <c r="G2043" i="55"/>
  <c r="A2043" i="55"/>
  <c r="G2076" i="55"/>
  <c r="F2076" i="55"/>
  <c r="A2076" i="55"/>
  <c r="F2186" i="55"/>
  <c r="G2186" i="55"/>
  <c r="A2186" i="55"/>
  <c r="T5" i="63"/>
  <c r="T7" i="63"/>
  <c r="T9" i="63"/>
  <c r="T11" i="63"/>
  <c r="D66" i="13"/>
  <c r="Q26" i="63"/>
  <c r="D68" i="13"/>
  <c r="Q28" i="63"/>
  <c r="T14" i="63"/>
  <c r="T22" i="63"/>
  <c r="T24" i="63"/>
  <c r="T26" i="63"/>
  <c r="T28" i="63"/>
  <c r="T30" i="63"/>
  <c r="T32" i="63"/>
  <c r="T34" i="63"/>
  <c r="T36" i="63"/>
  <c r="T38" i="63"/>
  <c r="T40" i="63"/>
  <c r="T42" i="63"/>
  <c r="T6" i="63"/>
  <c r="T8" i="63"/>
  <c r="T10" i="63"/>
  <c r="T12" i="63"/>
  <c r="D65" i="13"/>
  <c r="Q25" i="63"/>
  <c r="D67" i="13"/>
  <c r="Q27" i="63"/>
  <c r="T15" i="63"/>
  <c r="T17" i="63"/>
  <c r="T21" i="63"/>
  <c r="T23" i="63"/>
  <c r="T25" i="63"/>
  <c r="T27" i="63"/>
  <c r="T29" i="63"/>
  <c r="T31" i="63"/>
  <c r="T33" i="63"/>
  <c r="T35" i="63"/>
  <c r="T37" i="63"/>
  <c r="T39" i="63"/>
  <c r="T41" i="63"/>
  <c r="M47" i="133"/>
  <c r="M87" i="133" s="1"/>
  <c r="P87" i="133" s="1"/>
  <c r="M41" i="133"/>
  <c r="M81" i="133" s="1"/>
  <c r="M44" i="133"/>
  <c r="M84" i="133" s="1"/>
  <c r="P84" i="133" s="1"/>
  <c r="M45" i="133"/>
  <c r="M85" i="133" s="1"/>
  <c r="P85" i="133" s="1"/>
  <c r="M46" i="133"/>
  <c r="M86" i="133" s="1"/>
  <c r="A361" i="131"/>
  <c r="K404" i="142"/>
  <c r="H1635" i="55"/>
  <c r="K479" i="142"/>
  <c r="H1695" i="55"/>
  <c r="K329" i="142"/>
  <c r="H1575" i="55"/>
  <c r="K554" i="142"/>
  <c r="H1755" i="55"/>
  <c r="K254" i="142"/>
  <c r="H1515" i="55"/>
  <c r="K466" i="139"/>
  <c r="H1245" i="55"/>
  <c r="K390" i="139"/>
  <c r="H1184" i="55"/>
  <c r="K315" i="139"/>
  <c r="H1124" i="55"/>
  <c r="K254" i="139"/>
  <c r="H1076" i="55"/>
  <c r="K329" i="139"/>
  <c r="H1136" i="55"/>
  <c r="K404" i="139"/>
  <c r="H1196" i="55"/>
  <c r="K479" i="139"/>
  <c r="H1256" i="55"/>
  <c r="K554" i="139"/>
  <c r="H1316" i="55"/>
  <c r="K329" i="136"/>
  <c r="H697" i="55"/>
  <c r="K404" i="136"/>
  <c r="H757" i="55"/>
  <c r="K479" i="136"/>
  <c r="H817" i="55"/>
  <c r="K29" i="136"/>
  <c r="H457" i="55"/>
  <c r="K554" i="136"/>
  <c r="H877" i="55"/>
  <c r="K104" i="136"/>
  <c r="H517" i="55"/>
  <c r="K179" i="136"/>
  <c r="H577" i="55"/>
  <c r="K254" i="136"/>
  <c r="H637" i="55"/>
  <c r="K29" i="73"/>
  <c r="H18" i="55"/>
  <c r="K104" i="73"/>
  <c r="H78" i="55"/>
  <c r="K179" i="73"/>
  <c r="H138" i="55"/>
  <c r="K254" i="73"/>
  <c r="H198" i="55"/>
  <c r="K329" i="73"/>
  <c r="H258" i="55"/>
  <c r="K404" i="73"/>
  <c r="H318" i="55"/>
  <c r="K479" i="73"/>
  <c r="H378" i="55"/>
  <c r="K554" i="73"/>
  <c r="H438" i="55"/>
  <c r="A1822" i="55"/>
  <c r="A1762" i="55"/>
  <c r="G1761" i="55"/>
  <c r="G1762" i="55" s="1"/>
  <c r="F1761" i="55"/>
  <c r="F1762" i="55" s="1"/>
  <c r="A1761" i="55"/>
  <c r="A1743" i="55"/>
  <c r="G1742" i="55"/>
  <c r="G1743" i="55" s="1"/>
  <c r="A1742" i="55"/>
  <c r="F1742" i="55"/>
  <c r="F1743" i="55" s="1"/>
  <c r="A747" i="55"/>
  <c r="A746" i="55"/>
  <c r="A745" i="55"/>
  <c r="G744" i="55"/>
  <c r="G745" i="55" s="1"/>
  <c r="G746" i="55" s="1"/>
  <c r="G747" i="55" s="1"/>
  <c r="F744" i="55"/>
  <c r="F745" i="55" s="1"/>
  <c r="F746" i="55" s="1"/>
  <c r="F747" i="55" s="1"/>
  <c r="A744" i="55"/>
  <c r="A624" i="55"/>
  <c r="G624" i="55"/>
  <c r="G625" i="55" s="1"/>
  <c r="G626" i="55" s="1"/>
  <c r="F624" i="55"/>
  <c r="F625" i="55" s="1"/>
  <c r="F626" i="55" s="1"/>
  <c r="A567" i="55"/>
  <c r="A566" i="55"/>
  <c r="A565" i="55"/>
  <c r="F504" i="55"/>
  <c r="F505" i="55" s="1"/>
  <c r="F506" i="55" s="1"/>
  <c r="G504" i="55"/>
  <c r="G505" i="55" s="1"/>
  <c r="G506" i="55" s="1"/>
  <c r="A366" i="55"/>
  <c r="G365" i="55"/>
  <c r="G366" i="55" s="1"/>
  <c r="F365" i="55"/>
  <c r="F366" i="55" s="1"/>
  <c r="A365" i="55"/>
  <c r="F305" i="55"/>
  <c r="F306" i="55" s="1"/>
  <c r="F307" i="55" s="1"/>
  <c r="F308" i="55" s="1"/>
  <c r="F309" i="55" s="1"/>
  <c r="F310" i="55" s="1"/>
  <c r="F311" i="55" s="1"/>
  <c r="G305" i="55"/>
  <c r="G306" i="55" s="1"/>
  <c r="G307" i="55" s="1"/>
  <c r="G308" i="55" s="1"/>
  <c r="G309" i="55" s="1"/>
  <c r="G310" i="55" s="1"/>
  <c r="G311" i="55" s="1"/>
  <c r="F185" i="55"/>
  <c r="F186" i="55" s="1"/>
  <c r="F187" i="55" s="1"/>
  <c r="G185" i="55"/>
  <c r="G186" i="55" s="1"/>
  <c r="G187" i="55" s="1"/>
  <c r="G65" i="55"/>
  <c r="G66" i="55" s="1"/>
  <c r="G67" i="55" s="1"/>
  <c r="G68" i="55" s="1"/>
  <c r="G5" i="55"/>
  <c r="G6" i="55" s="1"/>
  <c r="G7" i="55" s="1"/>
  <c r="G8" i="55" s="1"/>
  <c r="G9" i="55" s="1"/>
  <c r="G10" i="55" s="1"/>
  <c r="G11" i="55" s="1"/>
  <c r="G12" i="55" s="1"/>
  <c r="F5" i="55"/>
  <c r="F6" i="55" s="1"/>
  <c r="F7" i="55" s="1"/>
  <c r="F8" i="55" s="1"/>
  <c r="F9" i="55" s="1"/>
  <c r="F10" i="55" s="1"/>
  <c r="F11" i="55" s="1"/>
  <c r="F12" i="55" s="1"/>
  <c r="A5" i="55"/>
  <c r="F684" i="55"/>
  <c r="F685" i="55" s="1"/>
  <c r="G684" i="55"/>
  <c r="G685" i="55" s="1"/>
  <c r="G1942" i="55"/>
  <c r="F1942" i="55"/>
  <c r="A1942" i="55"/>
  <c r="G1946" i="55"/>
  <c r="F1946" i="55"/>
  <c r="A1946" i="55"/>
  <c r="A1943" i="55"/>
  <c r="G1943" i="55"/>
  <c r="F1943" i="55"/>
  <c r="G1944" i="55"/>
  <c r="F1944" i="55"/>
  <c r="A1944" i="55"/>
  <c r="G1941" i="55"/>
  <c r="A1941" i="55"/>
  <c r="F1941" i="55"/>
  <c r="G1945" i="55"/>
  <c r="F1945" i="55"/>
  <c r="A1945" i="55"/>
  <c r="A1886" i="55"/>
  <c r="G1886" i="55"/>
  <c r="F1886" i="55"/>
  <c r="G1884" i="55"/>
  <c r="F1884" i="55"/>
  <c r="A1884" i="55"/>
  <c r="G1885" i="55"/>
  <c r="F1885" i="55"/>
  <c r="A1885" i="55"/>
  <c r="G1683" i="55"/>
  <c r="A1683" i="55"/>
  <c r="F1683" i="55"/>
  <c r="G1687" i="55"/>
  <c r="A1687" i="55"/>
  <c r="F1687" i="55"/>
  <c r="A1684" i="55"/>
  <c r="G1684" i="55"/>
  <c r="F1684" i="55"/>
  <c r="G1688" i="55"/>
  <c r="F1688" i="55"/>
  <c r="A1688" i="55"/>
  <c r="G1685" i="55"/>
  <c r="F1685" i="55"/>
  <c r="A1685" i="55"/>
  <c r="A1689" i="55"/>
  <c r="G1689" i="55"/>
  <c r="F1689" i="55"/>
  <c r="G1682" i="55"/>
  <c r="F1682" i="55"/>
  <c r="A1682" i="55"/>
  <c r="G1686" i="55"/>
  <c r="F1686" i="55"/>
  <c r="A1686" i="55"/>
  <c r="G1626" i="55"/>
  <c r="A1626" i="55"/>
  <c r="F1626" i="55"/>
  <c r="G1627" i="55"/>
  <c r="F1627" i="55"/>
  <c r="A1627" i="55"/>
  <c r="A1628" i="55"/>
  <c r="G1628" i="55"/>
  <c r="F1628" i="55"/>
  <c r="G1629" i="55"/>
  <c r="F1629" i="55"/>
  <c r="A1629" i="55"/>
  <c r="G1565" i="55"/>
  <c r="F1565" i="55"/>
  <c r="A1565" i="55"/>
  <c r="G1569" i="55"/>
  <c r="A1569" i="55"/>
  <c r="F1569" i="55"/>
  <c r="G1562" i="55"/>
  <c r="G1563" i="55" s="1"/>
  <c r="G1564" i="55" s="1"/>
  <c r="A1562" i="55"/>
  <c r="F1562" i="55"/>
  <c r="F1563" i="55" s="1"/>
  <c r="F1564" i="55" s="1"/>
  <c r="A1566" i="55"/>
  <c r="G1566" i="55"/>
  <c r="F1566" i="55"/>
  <c r="A1563" i="55"/>
  <c r="A1567" i="55"/>
  <c r="G1567" i="55"/>
  <c r="F1567" i="55"/>
  <c r="A1564" i="55"/>
  <c r="G1568" i="55"/>
  <c r="F1568" i="55"/>
  <c r="A1568" i="55"/>
  <c r="F1504" i="55"/>
  <c r="A1504" i="55"/>
  <c r="G1504" i="55"/>
  <c r="F1508" i="55"/>
  <c r="A1508" i="55"/>
  <c r="G1508" i="55"/>
  <c r="G1505" i="55"/>
  <c r="A1505" i="55"/>
  <c r="F1505" i="55"/>
  <c r="A1509" i="55"/>
  <c r="G1509" i="55"/>
  <c r="F1509" i="55"/>
  <c r="A1502" i="55"/>
  <c r="G1502" i="55"/>
  <c r="G1503" i="55" s="1"/>
  <c r="F1502" i="55"/>
  <c r="G1506" i="55"/>
  <c r="F1506" i="55"/>
  <c r="A1506" i="55"/>
  <c r="F1503" i="55"/>
  <c r="A1503" i="55"/>
  <c r="G1507" i="55"/>
  <c r="F1507" i="55"/>
  <c r="A1507" i="55"/>
  <c r="A1447" i="55"/>
  <c r="G1447" i="55"/>
  <c r="F1447" i="55"/>
  <c r="F1444" i="55"/>
  <c r="A1444" i="55"/>
  <c r="G1444" i="55"/>
  <c r="A1448" i="55"/>
  <c r="G1448" i="55"/>
  <c r="F1448" i="55"/>
  <c r="G1445" i="55"/>
  <c r="F1445" i="55"/>
  <c r="A1445" i="55"/>
  <c r="G1449" i="55"/>
  <c r="F1449" i="55"/>
  <c r="A1449" i="55"/>
  <c r="G1442" i="55"/>
  <c r="G1443" i="55" s="1"/>
  <c r="A1442" i="55"/>
  <c r="F1442" i="55"/>
  <c r="F1443" i="55" s="1"/>
  <c r="G1446" i="55"/>
  <c r="A1446" i="55"/>
  <c r="F1446" i="55"/>
  <c r="F1384" i="55"/>
  <c r="G1384" i="55"/>
  <c r="A1384" i="55"/>
  <c r="F1388" i="55"/>
  <c r="G1388" i="55"/>
  <c r="A1388" i="55"/>
  <c r="F1385" i="55"/>
  <c r="A1385" i="55"/>
  <c r="G1385" i="55"/>
  <c r="A1389" i="55"/>
  <c r="F1389" i="55"/>
  <c r="G1389" i="55"/>
  <c r="G1382" i="55"/>
  <c r="G1383" i="55" s="1"/>
  <c r="F1382" i="55"/>
  <c r="F1383" i="55" s="1"/>
  <c r="A1382" i="55"/>
  <c r="A1386" i="55"/>
  <c r="F1386" i="55"/>
  <c r="G1386" i="55"/>
  <c r="F1387" i="55"/>
  <c r="A1387" i="55"/>
  <c r="G1387" i="55"/>
  <c r="A1322" i="55"/>
  <c r="F1322" i="55"/>
  <c r="F1323" i="55" s="1"/>
  <c r="F1324" i="55" s="1"/>
  <c r="F1325" i="55" s="1"/>
  <c r="G1322" i="55"/>
  <c r="G1323" i="55" s="1"/>
  <c r="G1324" i="55" s="1"/>
  <c r="G1325" i="55" s="1"/>
  <c r="A1308" i="55"/>
  <c r="F1308" i="55"/>
  <c r="G1308" i="55"/>
  <c r="F1312" i="55"/>
  <c r="G1312" i="55"/>
  <c r="A1312" i="55"/>
  <c r="A1305" i="55"/>
  <c r="F1305" i="55"/>
  <c r="G1305" i="55"/>
  <c r="F1309" i="55"/>
  <c r="A1309" i="55"/>
  <c r="G1309" i="55"/>
  <c r="A1313" i="55"/>
  <c r="F1313" i="55"/>
  <c r="G1313" i="55"/>
  <c r="F1306" i="55"/>
  <c r="G1306" i="55"/>
  <c r="A1306" i="55"/>
  <c r="F1310" i="55"/>
  <c r="G1310" i="55"/>
  <c r="A1310" i="55"/>
  <c r="G1303" i="55"/>
  <c r="G1304" i="55" s="1"/>
  <c r="A1303" i="55"/>
  <c r="F1303" i="55"/>
  <c r="F1304" i="55" s="1"/>
  <c r="F1307" i="55"/>
  <c r="A1307" i="55"/>
  <c r="G1307" i="55"/>
  <c r="F1311" i="55"/>
  <c r="G1311" i="55"/>
  <c r="A1311" i="55"/>
  <c r="A1244" i="55"/>
  <c r="A1248" i="55"/>
  <c r="G1248" i="55"/>
  <c r="F1248" i="55"/>
  <c r="G1252" i="55"/>
  <c r="F1252" i="55"/>
  <c r="A1252" i="55"/>
  <c r="F1243" i="55"/>
  <c r="F1244" i="55" s="1"/>
  <c r="F1245" i="55" s="1"/>
  <c r="F1246" i="55" s="1"/>
  <c r="A1243" i="55"/>
  <c r="G1243" i="55"/>
  <c r="G1244" i="55" s="1"/>
  <c r="G1245" i="55" s="1"/>
  <c r="G1246" i="55" s="1"/>
  <c r="A1245" i="55"/>
  <c r="G1249" i="55"/>
  <c r="A1249" i="55"/>
  <c r="F1249" i="55"/>
  <c r="G1253" i="55"/>
  <c r="F1253" i="55"/>
  <c r="A1253" i="55"/>
  <c r="F1251" i="55"/>
  <c r="A1251" i="55"/>
  <c r="G1251" i="55"/>
  <c r="A1247" i="55"/>
  <c r="F1247" i="55"/>
  <c r="G1247" i="55"/>
  <c r="A1246" i="55"/>
  <c r="G1250" i="55"/>
  <c r="F1250" i="55"/>
  <c r="A1250" i="55"/>
  <c r="A1190" i="55"/>
  <c r="F1190" i="55"/>
  <c r="G1190" i="55"/>
  <c r="G1183" i="55"/>
  <c r="G1184" i="55" s="1"/>
  <c r="G1185" i="55" s="1"/>
  <c r="G1186" i="55" s="1"/>
  <c r="A1183" i="55"/>
  <c r="F1183" i="55"/>
  <c r="F1184" i="55" s="1"/>
  <c r="F1185" i="55" s="1"/>
  <c r="F1186" i="55" s="1"/>
  <c r="A1187" i="55"/>
  <c r="G1187" i="55"/>
  <c r="F1187" i="55"/>
  <c r="G1191" i="55"/>
  <c r="A1191" i="55"/>
  <c r="F1191" i="55"/>
  <c r="A1188" i="55"/>
  <c r="G1188" i="55"/>
  <c r="F1188" i="55"/>
  <c r="G1192" i="55"/>
  <c r="F1192" i="55"/>
  <c r="A1192" i="55"/>
  <c r="G1189" i="55"/>
  <c r="F1189" i="55"/>
  <c r="A1189" i="55"/>
  <c r="G1193" i="55"/>
  <c r="F1193" i="55"/>
  <c r="A1193" i="55"/>
  <c r="A1125" i="55"/>
  <c r="G1129" i="55"/>
  <c r="F1129" i="55"/>
  <c r="A1129" i="55"/>
  <c r="G1133" i="55"/>
  <c r="F1133" i="55"/>
  <c r="A1133" i="55"/>
  <c r="A1126" i="55"/>
  <c r="A1130" i="55"/>
  <c r="F1130" i="55"/>
  <c r="G1130" i="55"/>
  <c r="A1123" i="55"/>
  <c r="G1123" i="55"/>
  <c r="G1124" i="55" s="1"/>
  <c r="G1125" i="55" s="1"/>
  <c r="G1126" i="55" s="1"/>
  <c r="F1123" i="55"/>
  <c r="F1124" i="55" s="1"/>
  <c r="F1125" i="55" s="1"/>
  <c r="F1126" i="55" s="1"/>
  <c r="G1127" i="55"/>
  <c r="F1127" i="55"/>
  <c r="A1127" i="55"/>
  <c r="A1131" i="55"/>
  <c r="G1131" i="55"/>
  <c r="F1131" i="55"/>
  <c r="A1124" i="55"/>
  <c r="G1128" i="55"/>
  <c r="F1128" i="55"/>
  <c r="A1128" i="55"/>
  <c r="G1132" i="55"/>
  <c r="A1132" i="55"/>
  <c r="F1132" i="55"/>
  <c r="F1068" i="55"/>
  <c r="A1068" i="55"/>
  <c r="G1068" i="55"/>
  <c r="F1072" i="55"/>
  <c r="A1072" i="55"/>
  <c r="G1072" i="55"/>
  <c r="A1069" i="55"/>
  <c r="F1069" i="55"/>
  <c r="G1069" i="55"/>
  <c r="G1066" i="55"/>
  <c r="F1066" i="55"/>
  <c r="A1066" i="55"/>
  <c r="A1070" i="55"/>
  <c r="G1070" i="55"/>
  <c r="F1070" i="55"/>
  <c r="F1063" i="55"/>
  <c r="F1064" i="55" s="1"/>
  <c r="F1065" i="55" s="1"/>
  <c r="A1063" i="55"/>
  <c r="G1063" i="55"/>
  <c r="G1064" i="55" s="1"/>
  <c r="G1065" i="55" s="1"/>
  <c r="G1067" i="55"/>
  <c r="F1067" i="55"/>
  <c r="A1067" i="55"/>
  <c r="G1071" i="55"/>
  <c r="F1071" i="55"/>
  <c r="A1071" i="55"/>
  <c r="F1073" i="55"/>
  <c r="G1073" i="55"/>
  <c r="A1073" i="55"/>
  <c r="G1008" i="55"/>
  <c r="F1008" i="55"/>
  <c r="A1008" i="55"/>
  <c r="A1012" i="55"/>
  <c r="G1012" i="55"/>
  <c r="F1012" i="55"/>
  <c r="A1005" i="55"/>
  <c r="F1009" i="55"/>
  <c r="G1009" i="55"/>
  <c r="A1009" i="55"/>
  <c r="F1013" i="55"/>
  <c r="A1013" i="55"/>
  <c r="G1013" i="55"/>
  <c r="A1006" i="55"/>
  <c r="A1010" i="55"/>
  <c r="G1010" i="55"/>
  <c r="F1010" i="55"/>
  <c r="A1003" i="55"/>
  <c r="G1003" i="55"/>
  <c r="G1004" i="55" s="1"/>
  <c r="G1005" i="55" s="1"/>
  <c r="G1006" i="55" s="1"/>
  <c r="G1007" i="55" s="1"/>
  <c r="F1003" i="55"/>
  <c r="F1004" i="55" s="1"/>
  <c r="F1005" i="55" s="1"/>
  <c r="F1006" i="55" s="1"/>
  <c r="F1007" i="55" s="1"/>
  <c r="A1007" i="55"/>
  <c r="A1011" i="55"/>
  <c r="G1011" i="55"/>
  <c r="F1011" i="55"/>
  <c r="G946" i="55"/>
  <c r="A946" i="55"/>
  <c r="F946" i="55"/>
  <c r="G950" i="55"/>
  <c r="F950" i="55"/>
  <c r="A950" i="55"/>
  <c r="A949" i="55"/>
  <c r="G949" i="55"/>
  <c r="F949" i="55"/>
  <c r="A943" i="55"/>
  <c r="F943" i="55"/>
  <c r="F944" i="55" s="1"/>
  <c r="F945" i="55" s="1"/>
  <c r="G943" i="55"/>
  <c r="G944" i="55" s="1"/>
  <c r="G945" i="55" s="1"/>
  <c r="F947" i="55"/>
  <c r="G947" i="55"/>
  <c r="A947" i="55"/>
  <c r="F951" i="55"/>
  <c r="A951" i="55"/>
  <c r="G951" i="55"/>
  <c r="A945" i="55"/>
  <c r="A948" i="55"/>
  <c r="F948" i="55"/>
  <c r="G948" i="55"/>
  <c r="F952" i="55"/>
  <c r="A952" i="55"/>
  <c r="G952" i="55"/>
  <c r="G953" i="55"/>
  <c r="F953" i="55"/>
  <c r="A953" i="55"/>
  <c r="F864" i="55"/>
  <c r="F865" i="55" s="1"/>
  <c r="F866" i="55" s="1"/>
  <c r="F867" i="55" s="1"/>
  <c r="G864" i="55"/>
  <c r="G865" i="55" s="1"/>
  <c r="G866" i="55" s="1"/>
  <c r="G867" i="55" s="1"/>
  <c r="F804" i="55"/>
  <c r="F805" i="55" s="1"/>
  <c r="F806" i="55" s="1"/>
  <c r="F807" i="55" s="1"/>
  <c r="F808" i="55" s="1"/>
  <c r="G804" i="55"/>
  <c r="G805" i="55" s="1"/>
  <c r="G806" i="55" s="1"/>
  <c r="G807" i="55" s="1"/>
  <c r="G808" i="55" s="1"/>
  <c r="F564" i="55"/>
  <c r="F565" i="55" s="1"/>
  <c r="F566" i="55" s="1"/>
  <c r="F567" i="55" s="1"/>
  <c r="G564" i="55"/>
  <c r="G565" i="55" s="1"/>
  <c r="G566" i="55" s="1"/>
  <c r="G567" i="55" s="1"/>
  <c r="G444" i="55"/>
  <c r="G445" i="55" s="1"/>
  <c r="G446" i="55" s="1"/>
  <c r="G447" i="55" s="1"/>
  <c r="F444" i="55"/>
  <c r="F445" i="55" s="1"/>
  <c r="F446" i="55" s="1"/>
  <c r="F447" i="55" s="1"/>
  <c r="A444" i="55"/>
  <c r="A307" i="55"/>
  <c r="D199" i="70"/>
  <c r="H199" i="70" s="1"/>
  <c r="F245" i="55"/>
  <c r="F246" i="55" s="1"/>
  <c r="F247" i="55" s="1"/>
  <c r="F248" i="55" s="1"/>
  <c r="F249" i="55" s="1"/>
  <c r="F250" i="55" s="1"/>
  <c r="F251" i="55" s="1"/>
  <c r="G245" i="55"/>
  <c r="G246" i="55" s="1"/>
  <c r="G247" i="55" s="1"/>
  <c r="G248" i="55" s="1"/>
  <c r="G249" i="55" s="1"/>
  <c r="G250" i="55" s="1"/>
  <c r="G251" i="55" s="1"/>
  <c r="E38" i="128"/>
  <c r="D30" i="128"/>
  <c r="G127" i="55"/>
  <c r="H37" i="14"/>
  <c r="A230" i="131"/>
  <c r="A232" i="131"/>
  <c r="A23" i="131"/>
  <c r="I4" i="119"/>
  <c r="A1883" i="55"/>
  <c r="A1882" i="55"/>
  <c r="G1881" i="55"/>
  <c r="G1882" i="55" s="1"/>
  <c r="G1883" i="55" s="1"/>
  <c r="F1881" i="55"/>
  <c r="F1882" i="55" s="1"/>
  <c r="F1883" i="55" s="1"/>
  <c r="A1881" i="55"/>
  <c r="A1821" i="55"/>
  <c r="F1821" i="55"/>
  <c r="F1822" i="55" s="1"/>
  <c r="G1821" i="55"/>
  <c r="G1822" i="55" s="1"/>
  <c r="K329" i="145"/>
  <c r="H2014" i="55"/>
  <c r="K554" i="145"/>
  <c r="H2194" i="55"/>
  <c r="K254" i="145"/>
  <c r="H1954" i="55"/>
  <c r="K404" i="145"/>
  <c r="H2074" i="55"/>
  <c r="K479" i="145"/>
  <c r="H2134" i="55"/>
  <c r="A1625" i="55"/>
  <c r="A1624" i="55"/>
  <c r="A1623" i="55"/>
  <c r="F1622" i="55"/>
  <c r="F1623" i="55" s="1"/>
  <c r="F1624" i="55" s="1"/>
  <c r="F1625" i="55" s="1"/>
  <c r="A1622" i="55"/>
  <c r="G1622" i="55"/>
  <c r="G1623" i="55" s="1"/>
  <c r="G1624" i="55" s="1"/>
  <c r="G1625" i="55" s="1"/>
  <c r="A348" i="141"/>
  <c r="B82" i="13"/>
  <c r="O42" i="63"/>
  <c r="C82" i="13"/>
  <c r="P42" i="63"/>
  <c r="B81" i="13"/>
  <c r="O41" i="63"/>
  <c r="C81" i="13"/>
  <c r="P41" i="63"/>
  <c r="C80" i="13"/>
  <c r="P40" i="63"/>
  <c r="B80" i="13"/>
  <c r="O40" i="63"/>
  <c r="C79" i="13"/>
  <c r="P39" i="63"/>
  <c r="B79" i="13"/>
  <c r="O39" i="63"/>
  <c r="A46" i="144"/>
  <c r="C78" i="13"/>
  <c r="P38" i="63"/>
  <c r="B78" i="13"/>
  <c r="O38" i="63"/>
  <c r="C77" i="13"/>
  <c r="P37" i="63"/>
  <c r="B77" i="13"/>
  <c r="O37" i="63"/>
  <c r="B76" i="13"/>
  <c r="O36" i="63"/>
  <c r="C76" i="13"/>
  <c r="P36" i="63"/>
  <c r="B75" i="13"/>
  <c r="O35" i="63"/>
  <c r="C75" i="13"/>
  <c r="P35" i="63"/>
  <c r="A229" i="141"/>
  <c r="A259" i="141"/>
  <c r="A226" i="141"/>
  <c r="B74" i="13"/>
  <c r="O34" i="63"/>
  <c r="C74" i="13"/>
  <c r="P34" i="63"/>
  <c r="L177" i="141"/>
  <c r="L132" i="141"/>
  <c r="A184" i="141"/>
  <c r="A181" i="141"/>
  <c r="A86" i="141"/>
  <c r="B73" i="13"/>
  <c r="O33" i="63"/>
  <c r="C73" i="13"/>
  <c r="P33" i="63"/>
  <c r="B72" i="13"/>
  <c r="O32" i="63"/>
  <c r="C72" i="13"/>
  <c r="P32" i="63"/>
  <c r="B71" i="13"/>
  <c r="O31" i="63"/>
  <c r="C71" i="13"/>
  <c r="P31" i="63"/>
  <c r="B70" i="13"/>
  <c r="O30" i="63"/>
  <c r="C70" i="13"/>
  <c r="P30" i="63"/>
  <c r="B69" i="13"/>
  <c r="O29" i="63"/>
  <c r="C69" i="13"/>
  <c r="P29" i="63"/>
  <c r="B68" i="13"/>
  <c r="O28" i="63"/>
  <c r="C68" i="13"/>
  <c r="P28" i="63"/>
  <c r="D289" i="138"/>
  <c r="H289" i="138" s="1"/>
  <c r="D290" i="138"/>
  <c r="H290" i="138" s="1"/>
  <c r="D291" i="138"/>
  <c r="H291" i="138" s="1"/>
  <c r="B67" i="13"/>
  <c r="O27" i="63"/>
  <c r="C67" i="13"/>
  <c r="P27" i="63"/>
  <c r="B66" i="13"/>
  <c r="O26" i="63"/>
  <c r="C66" i="13"/>
  <c r="P26" i="63"/>
  <c r="B65" i="13"/>
  <c r="O25" i="63"/>
  <c r="C65" i="13"/>
  <c r="P25" i="63"/>
  <c r="D290" i="135"/>
  <c r="H290" i="135" s="1"/>
  <c r="D245" i="135"/>
  <c r="H245" i="135" s="1"/>
  <c r="D201" i="135"/>
  <c r="H201" i="135" s="1"/>
  <c r="D66" i="135"/>
  <c r="H66" i="135" s="1"/>
  <c r="F62" i="128"/>
  <c r="D52" i="133"/>
  <c r="D54" i="133"/>
  <c r="B53" i="133"/>
  <c r="B55" i="133"/>
  <c r="D53" i="133"/>
  <c r="D55" i="133"/>
  <c r="B52" i="133"/>
  <c r="B54" i="133"/>
  <c r="D59" i="133"/>
  <c r="D56" i="133"/>
  <c r="B57" i="133"/>
  <c r="B59" i="133"/>
  <c r="B58" i="133"/>
  <c r="D58" i="133"/>
  <c r="D57" i="133"/>
  <c r="B56" i="133"/>
  <c r="D63" i="133"/>
  <c r="B60" i="133"/>
  <c r="B62" i="133"/>
  <c r="B61" i="133"/>
  <c r="D60" i="133"/>
  <c r="D62" i="133"/>
  <c r="B63" i="133"/>
  <c r="D61" i="133"/>
  <c r="B65" i="133"/>
  <c r="B67" i="133"/>
  <c r="D65" i="133"/>
  <c r="D67" i="133"/>
  <c r="B64" i="133"/>
  <c r="D66" i="133"/>
  <c r="B66" i="133"/>
  <c r="D64" i="133"/>
  <c r="B68" i="133"/>
  <c r="B70" i="133"/>
  <c r="D68" i="133"/>
  <c r="D70" i="133"/>
  <c r="B69" i="133"/>
  <c r="B71" i="133"/>
  <c r="D69" i="133"/>
  <c r="D71" i="133"/>
  <c r="A23" i="134"/>
  <c r="I20" i="119"/>
  <c r="L357" i="141"/>
  <c r="AK63" i="119"/>
  <c r="AK81" i="119"/>
  <c r="AK47" i="119"/>
  <c r="AK5" i="119"/>
  <c r="L75" i="60"/>
  <c r="A75" i="60" s="1"/>
  <c r="D75" i="60" s="1"/>
  <c r="AK7" i="119"/>
  <c r="L72" i="60"/>
  <c r="A72" i="60" s="1"/>
  <c r="AK53" i="119"/>
  <c r="L73" i="60"/>
  <c r="L68" i="60"/>
  <c r="A68" i="60" s="1"/>
  <c r="L76" i="60"/>
  <c r="A76" i="60" s="1"/>
  <c r="B76" i="60" s="1"/>
  <c r="AK3" i="119"/>
  <c r="L74" i="60"/>
  <c r="A74" i="60" s="1"/>
  <c r="A259" i="144"/>
  <c r="D79" i="13"/>
  <c r="W79" i="13" s="1"/>
  <c r="Z39" i="13"/>
  <c r="AB43" i="13"/>
  <c r="AC43" i="13"/>
  <c r="Z43" i="13"/>
  <c r="AA43" i="13"/>
  <c r="A136" i="144"/>
  <c r="A167" i="144"/>
  <c r="AC44" i="13"/>
  <c r="AB44" i="13"/>
  <c r="Z44" i="13"/>
  <c r="AA44" i="13"/>
  <c r="D110" i="144"/>
  <c r="H110" i="144" s="1"/>
  <c r="D19" i="144"/>
  <c r="H19" i="144" s="1"/>
  <c r="A269" i="144"/>
  <c r="D20" i="144"/>
  <c r="H20" i="144" s="1"/>
  <c r="A75" i="144"/>
  <c r="D111" i="144"/>
  <c r="H111" i="144" s="1"/>
  <c r="D155" i="144"/>
  <c r="H155" i="144" s="1"/>
  <c r="A255" i="144"/>
  <c r="S301" i="60"/>
  <c r="S264" i="143"/>
  <c r="H153" i="144"/>
  <c r="H108" i="144"/>
  <c r="AA63" i="119"/>
  <c r="S245" i="60"/>
  <c r="S264" i="140"/>
  <c r="A260" i="140" s="1"/>
  <c r="H63" i="141"/>
  <c r="N33" i="133" s="1"/>
  <c r="D334" i="138"/>
  <c r="H334" i="138" s="1"/>
  <c r="AI361" i="137"/>
  <c r="AI418" i="137"/>
  <c r="D154" i="138"/>
  <c r="H154" i="138" s="1"/>
  <c r="AA247" i="137"/>
  <c r="D306" i="138"/>
  <c r="AI247" i="137"/>
  <c r="AI304" i="137"/>
  <c r="AK39" i="119"/>
  <c r="K267" i="138"/>
  <c r="AA304" i="137"/>
  <c r="H25" i="14"/>
  <c r="AK43" i="119"/>
  <c r="D20" i="138"/>
  <c r="H20" i="138" s="1"/>
  <c r="D21" i="138"/>
  <c r="H21" i="138" s="1"/>
  <c r="AI190" i="137"/>
  <c r="L267" i="144"/>
  <c r="H44" i="14"/>
  <c r="A44" i="14"/>
  <c r="Z42" i="13"/>
  <c r="J222" i="144"/>
  <c r="J225" i="144" s="1"/>
  <c r="L186" i="144" s="1"/>
  <c r="Z41" i="13"/>
  <c r="Z40" i="13"/>
  <c r="M177" i="144"/>
  <c r="M180" i="144" s="1"/>
  <c r="L162" i="144" s="1"/>
  <c r="A166" i="144"/>
  <c r="S435" i="131"/>
  <c r="A431" i="131" s="1"/>
  <c r="H9" i="14"/>
  <c r="H27" i="14"/>
  <c r="L42" i="141"/>
  <c r="H38" i="14"/>
  <c r="A357" i="141"/>
  <c r="A38" i="14"/>
  <c r="A37" i="14"/>
  <c r="A267" i="141"/>
  <c r="A228" i="141"/>
  <c r="A182" i="141"/>
  <c r="A221" i="141"/>
  <c r="A209" i="141"/>
  <c r="A215" i="141"/>
  <c r="H153" i="141"/>
  <c r="N35" i="133" s="1"/>
  <c r="A170" i="141"/>
  <c r="A137" i="141"/>
  <c r="AK57" i="119"/>
  <c r="D336" i="138"/>
  <c r="H336" i="138" s="1"/>
  <c r="D335" i="138"/>
  <c r="H335" i="138" s="1"/>
  <c r="A350" i="138"/>
  <c r="H28" i="14"/>
  <c r="A28" i="14"/>
  <c r="A221" i="138"/>
  <c r="L222" i="138"/>
  <c r="D244" i="138"/>
  <c r="H244" i="138" s="1"/>
  <c r="D245" i="138"/>
  <c r="H245" i="138" s="1"/>
  <c r="D246" i="138"/>
  <c r="H246" i="138" s="1"/>
  <c r="D110" i="138"/>
  <c r="H110" i="138" s="1"/>
  <c r="D111" i="138"/>
  <c r="H111" i="138" s="1"/>
  <c r="D84" i="13"/>
  <c r="A402" i="143"/>
  <c r="A416" i="143"/>
  <c r="X317" i="60"/>
  <c r="H45" i="14"/>
  <c r="K312" i="144"/>
  <c r="X43" i="13"/>
  <c r="D83" i="13"/>
  <c r="K313" i="144"/>
  <c r="D82" i="13"/>
  <c r="A209" i="144"/>
  <c r="K222" i="144"/>
  <c r="X41" i="13"/>
  <c r="D81" i="13"/>
  <c r="M225" i="144"/>
  <c r="K223" i="144"/>
  <c r="X285" i="60"/>
  <c r="H42" i="14"/>
  <c r="A42" i="14"/>
  <c r="Y40" i="13"/>
  <c r="D80" i="13"/>
  <c r="Z80" i="13" s="1"/>
  <c r="AK73" i="119"/>
  <c r="A138" i="144"/>
  <c r="A180" i="144"/>
  <c r="S207" i="143"/>
  <c r="M360" i="141"/>
  <c r="L343" i="141" s="1"/>
  <c r="AK65" i="119"/>
  <c r="X253" i="60"/>
  <c r="X36" i="13"/>
  <c r="D76" i="13"/>
  <c r="A347" i="141"/>
  <c r="X245" i="60"/>
  <c r="X35" i="13"/>
  <c r="D75" i="13"/>
  <c r="A254" i="141"/>
  <c r="A36" i="14"/>
  <c r="H36" i="14"/>
  <c r="A227" i="141"/>
  <c r="X237" i="60"/>
  <c r="Z34" i="13"/>
  <c r="D74" i="13"/>
  <c r="A270" i="141"/>
  <c r="A258" i="141"/>
  <c r="A211" i="141"/>
  <c r="AK59" i="119"/>
  <c r="A213" i="141"/>
  <c r="X33" i="13"/>
  <c r="D73" i="13"/>
  <c r="A220" i="141"/>
  <c r="X229" i="60"/>
  <c r="A177" i="141"/>
  <c r="A164" i="141"/>
  <c r="J180" i="141"/>
  <c r="L141" i="141" s="1"/>
  <c r="X32" i="13"/>
  <c r="D72" i="13"/>
  <c r="A136" i="141"/>
  <c r="A138" i="141"/>
  <c r="A166" i="141"/>
  <c r="A176" i="141"/>
  <c r="X221" i="60"/>
  <c r="A47" i="141"/>
  <c r="A354" i="138"/>
  <c r="AK49" i="119"/>
  <c r="A355" i="138"/>
  <c r="AK45" i="119"/>
  <c r="A214" i="138"/>
  <c r="D199" i="138"/>
  <c r="H199" i="138" s="1"/>
  <c r="D200" i="138"/>
  <c r="H200" i="138" s="1"/>
  <c r="D201" i="138"/>
  <c r="H201" i="138" s="1"/>
  <c r="AK41" i="119"/>
  <c r="A168" i="138"/>
  <c r="A176" i="60"/>
  <c r="F176" i="60" s="1"/>
  <c r="A161" i="60"/>
  <c r="B161" i="60" s="1"/>
  <c r="A166" i="60"/>
  <c r="C166" i="60" s="1"/>
  <c r="A170" i="60"/>
  <c r="F170" i="60" s="1"/>
  <c r="A175" i="60"/>
  <c r="B175" i="60" s="1"/>
  <c r="A179" i="60"/>
  <c r="B179" i="60" s="1"/>
  <c r="A184" i="60"/>
  <c r="A188" i="60"/>
  <c r="D188" i="60" s="1"/>
  <c r="A160" i="60"/>
  <c r="E160" i="60" s="1"/>
  <c r="A164" i="60"/>
  <c r="F164" i="60" s="1"/>
  <c r="A181" i="60"/>
  <c r="A192" i="60"/>
  <c r="B192" i="60" s="1"/>
  <c r="A196" i="60"/>
  <c r="C196" i="60" s="1"/>
  <c r="A169" i="60"/>
  <c r="B169" i="60" s="1"/>
  <c r="A174" i="60"/>
  <c r="C174" i="60" s="1"/>
  <c r="A178" i="60"/>
  <c r="C178" i="60" s="1"/>
  <c r="A183" i="60"/>
  <c r="A187" i="60"/>
  <c r="C187" i="60" s="1"/>
  <c r="A157" i="60"/>
  <c r="A159" i="60"/>
  <c r="F159" i="60" s="1"/>
  <c r="A163" i="60"/>
  <c r="F163" i="60" s="1"/>
  <c r="A189" i="60"/>
  <c r="A191" i="60"/>
  <c r="B191" i="60" s="1"/>
  <c r="A195" i="60"/>
  <c r="D195" i="60" s="1"/>
  <c r="AK37" i="119"/>
  <c r="A165" i="60"/>
  <c r="A168" i="60"/>
  <c r="E168" i="60" s="1"/>
  <c r="A172" i="60"/>
  <c r="E172" i="60" s="1"/>
  <c r="A177" i="60"/>
  <c r="F177" i="60" s="1"/>
  <c r="A182" i="60"/>
  <c r="E182" i="60" s="1"/>
  <c r="A186" i="60"/>
  <c r="E186" i="60" s="1"/>
  <c r="A167" i="60"/>
  <c r="E167" i="60" s="1"/>
  <c r="A171" i="60"/>
  <c r="D171" i="60" s="1"/>
  <c r="A180" i="60"/>
  <c r="E180" i="60" s="1"/>
  <c r="A185" i="60"/>
  <c r="F185" i="60" s="1"/>
  <c r="A173" i="60"/>
  <c r="A193" i="60"/>
  <c r="F193" i="60" s="1"/>
  <c r="A158" i="60"/>
  <c r="C158" i="60" s="1"/>
  <c r="A162" i="60"/>
  <c r="B162" i="60" s="1"/>
  <c r="A190" i="60"/>
  <c r="B190" i="60" s="1"/>
  <c r="A194" i="60"/>
  <c r="C194" i="60" s="1"/>
  <c r="A4" i="138"/>
  <c r="AK35" i="119"/>
  <c r="D334" i="135"/>
  <c r="H334" i="135" s="1"/>
  <c r="D335" i="135"/>
  <c r="H335" i="135" s="1"/>
  <c r="D336" i="135"/>
  <c r="H336" i="135" s="1"/>
  <c r="AK33" i="119"/>
  <c r="A308" i="60"/>
  <c r="E308" i="60" s="1"/>
  <c r="A316" i="60"/>
  <c r="B316" i="60" s="1"/>
  <c r="A287" i="60"/>
  <c r="C287" i="60" s="1"/>
  <c r="X277" i="60"/>
  <c r="A295" i="60"/>
  <c r="D295" i="60" s="1"/>
  <c r="A299" i="60"/>
  <c r="C299" i="60" s="1"/>
  <c r="A303" i="60"/>
  <c r="B303" i="60" s="1"/>
  <c r="A307" i="60"/>
  <c r="E307" i="60" s="1"/>
  <c r="A311" i="60"/>
  <c r="D311" i="60" s="1"/>
  <c r="A315" i="60"/>
  <c r="C315" i="60" s="1"/>
  <c r="A319" i="60"/>
  <c r="E319" i="60" s="1"/>
  <c r="A323" i="60"/>
  <c r="C323" i="60" s="1"/>
  <c r="Y37" i="13"/>
  <c r="D77" i="13"/>
  <c r="R77" i="13" s="1"/>
  <c r="A3" i="144"/>
  <c r="A286" i="60"/>
  <c r="D286" i="60" s="1"/>
  <c r="A290" i="60"/>
  <c r="B290" i="60" s="1"/>
  <c r="A301" i="60"/>
  <c r="A309" i="60"/>
  <c r="A317" i="60"/>
  <c r="AK69" i="119"/>
  <c r="A300" i="60"/>
  <c r="C300" i="60" s="1"/>
  <c r="A320" i="60"/>
  <c r="F320" i="60" s="1"/>
  <c r="A291" i="60"/>
  <c r="F291" i="60" s="1"/>
  <c r="A298" i="60"/>
  <c r="E298" i="60" s="1"/>
  <c r="A322" i="60"/>
  <c r="E322" i="60" s="1"/>
  <c r="A289" i="60"/>
  <c r="E289" i="60" s="1"/>
  <c r="A2" i="144"/>
  <c r="A304" i="60"/>
  <c r="D304" i="60" s="1"/>
  <c r="A324" i="60"/>
  <c r="E324" i="60" s="1"/>
  <c r="AK71" i="119"/>
  <c r="A294" i="60"/>
  <c r="D294" i="60" s="1"/>
  <c r="A306" i="60"/>
  <c r="C306" i="60" s="1"/>
  <c r="A318" i="60"/>
  <c r="D318" i="60" s="1"/>
  <c r="A297" i="60"/>
  <c r="B297" i="60" s="1"/>
  <c r="A305" i="60"/>
  <c r="F305" i="60" s="1"/>
  <c r="A313" i="60"/>
  <c r="E313" i="60" s="1"/>
  <c r="A321" i="60"/>
  <c r="C321" i="60" s="1"/>
  <c r="W38" i="13"/>
  <c r="D78" i="13"/>
  <c r="A296" i="60"/>
  <c r="E296" i="60" s="1"/>
  <c r="A312" i="60"/>
  <c r="B312" i="60" s="1"/>
  <c r="A285" i="60"/>
  <c r="A302" i="60"/>
  <c r="E302" i="60" s="1"/>
  <c r="A310" i="60"/>
  <c r="B310" i="60" s="1"/>
  <c r="A314" i="60"/>
  <c r="B314" i="60" s="1"/>
  <c r="A4" i="144"/>
  <c r="AK67" i="119"/>
  <c r="A288" i="60"/>
  <c r="D288" i="60" s="1"/>
  <c r="A292" i="60"/>
  <c r="B292" i="60" s="1"/>
  <c r="A247" i="60"/>
  <c r="D247" i="60" s="1"/>
  <c r="A256" i="60"/>
  <c r="D256" i="60" s="1"/>
  <c r="D69" i="13"/>
  <c r="A225" i="60"/>
  <c r="E225" i="60" s="1"/>
  <c r="A237" i="60"/>
  <c r="S205" i="60"/>
  <c r="A230" i="60"/>
  <c r="E230" i="60" s="1"/>
  <c r="A234" i="60"/>
  <c r="F234" i="60" s="1"/>
  <c r="A240" i="60"/>
  <c r="B240" i="60" s="1"/>
  <c r="A244" i="60"/>
  <c r="D244" i="60" s="1"/>
  <c r="A246" i="60"/>
  <c r="B246" i="60" s="1"/>
  <c r="A250" i="60"/>
  <c r="B250" i="60" s="1"/>
  <c r="A255" i="60"/>
  <c r="E255" i="60" s="1"/>
  <c r="A259" i="60"/>
  <c r="C259" i="60" s="1"/>
  <c r="H33" i="14"/>
  <c r="A228" i="60"/>
  <c r="B228" i="60" s="1"/>
  <c r="H31" i="14"/>
  <c r="AK55" i="119"/>
  <c r="A233" i="60"/>
  <c r="B233" i="60" s="1"/>
  <c r="A239" i="60"/>
  <c r="A243" i="60"/>
  <c r="B243" i="60" s="1"/>
  <c r="A249" i="60"/>
  <c r="B249" i="60" s="1"/>
  <c r="A254" i="60"/>
  <c r="B254" i="60" s="1"/>
  <c r="A258" i="60"/>
  <c r="F258" i="60" s="1"/>
  <c r="D70" i="13"/>
  <c r="A74" i="141"/>
  <c r="A221" i="60"/>
  <c r="A224" i="60"/>
  <c r="E224" i="60" s="1"/>
  <c r="A223" i="60"/>
  <c r="F223" i="60" s="1"/>
  <c r="A227" i="60"/>
  <c r="E227" i="60" s="1"/>
  <c r="A245" i="60"/>
  <c r="A33" i="14"/>
  <c r="A229" i="60"/>
  <c r="A232" i="60"/>
  <c r="F232" i="60" s="1"/>
  <c r="A236" i="60"/>
  <c r="B236" i="60" s="1"/>
  <c r="A238" i="60"/>
  <c r="E238" i="60" s="1"/>
  <c r="A242" i="60"/>
  <c r="E242" i="60" s="1"/>
  <c r="A248" i="60"/>
  <c r="F248" i="60" s="1"/>
  <c r="A252" i="60"/>
  <c r="F252" i="60" s="1"/>
  <c r="A257" i="60"/>
  <c r="D257" i="60" s="1"/>
  <c r="A31" i="14"/>
  <c r="A231" i="60"/>
  <c r="B231" i="60" s="1"/>
  <c r="A235" i="60"/>
  <c r="F235" i="60" s="1"/>
  <c r="A241" i="60"/>
  <c r="F241" i="60" s="1"/>
  <c r="A251" i="60"/>
  <c r="C251" i="60" s="1"/>
  <c r="A260" i="60"/>
  <c r="D260" i="60" s="1"/>
  <c r="Y31" i="13"/>
  <c r="D71" i="13"/>
  <c r="AK51" i="119"/>
  <c r="A253" i="60"/>
  <c r="A222" i="60"/>
  <c r="F222" i="60" s="1"/>
  <c r="A226" i="60"/>
  <c r="B226" i="60" s="1"/>
  <c r="AK31" i="119"/>
  <c r="AK29" i="119"/>
  <c r="AK27" i="119"/>
  <c r="D155" i="135"/>
  <c r="H155" i="135" s="1"/>
  <c r="D158" i="135" s="1"/>
  <c r="AK25" i="119"/>
  <c r="AK23" i="119"/>
  <c r="A83" i="60"/>
  <c r="E83" i="60" s="1"/>
  <c r="A87" i="60"/>
  <c r="F87" i="60" s="1"/>
  <c r="A91" i="60"/>
  <c r="B91" i="60" s="1"/>
  <c r="A99" i="60"/>
  <c r="C99" i="60" s="1"/>
  <c r="A103" i="60"/>
  <c r="D103" i="60" s="1"/>
  <c r="A111" i="60"/>
  <c r="F111" i="60" s="1"/>
  <c r="A123" i="60"/>
  <c r="B123" i="60" s="1"/>
  <c r="A126" i="60"/>
  <c r="C126" i="60" s="1"/>
  <c r="A77" i="60"/>
  <c r="A93" i="60"/>
  <c r="A117" i="60"/>
  <c r="A78" i="60"/>
  <c r="E78" i="60" s="1"/>
  <c r="A90" i="60"/>
  <c r="C90" i="60" s="1"/>
  <c r="A129" i="60"/>
  <c r="F129" i="60" s="1"/>
  <c r="A81" i="60"/>
  <c r="B81" i="60" s="1"/>
  <c r="A89" i="60"/>
  <c r="F89" i="60" s="1"/>
  <c r="A97" i="60"/>
  <c r="B97" i="60" s="1"/>
  <c r="A105" i="60"/>
  <c r="D105" i="60" s="1"/>
  <c r="A113" i="60"/>
  <c r="B113" i="60" s="1"/>
  <c r="A121" i="60"/>
  <c r="F121" i="60" s="1"/>
  <c r="A128" i="60"/>
  <c r="D128" i="60" s="1"/>
  <c r="A132" i="60"/>
  <c r="D132" i="60" s="1"/>
  <c r="A79" i="60"/>
  <c r="D79" i="60" s="1"/>
  <c r="A95" i="60"/>
  <c r="A107" i="60"/>
  <c r="E107" i="60" s="1"/>
  <c r="A115" i="60"/>
  <c r="E115" i="60" s="1"/>
  <c r="A119" i="60"/>
  <c r="E119" i="60" s="1"/>
  <c r="A130" i="60"/>
  <c r="C130" i="60" s="1"/>
  <c r="A85" i="60"/>
  <c r="A101" i="60"/>
  <c r="A109" i="60"/>
  <c r="A125" i="60"/>
  <c r="A82" i="60"/>
  <c r="D82" i="60" s="1"/>
  <c r="A86" i="60"/>
  <c r="E86" i="60" s="1"/>
  <c r="A94" i="60"/>
  <c r="F94" i="60" s="1"/>
  <c r="A98" i="60"/>
  <c r="D98" i="60" s="1"/>
  <c r="A102" i="60"/>
  <c r="F102" i="60" s="1"/>
  <c r="A106" i="60"/>
  <c r="E106" i="60" s="1"/>
  <c r="A110" i="60"/>
  <c r="B110" i="60" s="1"/>
  <c r="A114" i="60"/>
  <c r="F114" i="60" s="1"/>
  <c r="A118" i="60"/>
  <c r="B118" i="60" s="1"/>
  <c r="A122" i="60"/>
  <c r="F122" i="60" s="1"/>
  <c r="A80" i="60"/>
  <c r="B80" i="60" s="1"/>
  <c r="A84" i="60"/>
  <c r="D84" i="60" s="1"/>
  <c r="A88" i="60"/>
  <c r="C88" i="60" s="1"/>
  <c r="A92" i="60"/>
  <c r="B92" i="60" s="1"/>
  <c r="A96" i="60"/>
  <c r="F96" i="60" s="1"/>
  <c r="A100" i="60"/>
  <c r="B100" i="60" s="1"/>
  <c r="A104" i="60"/>
  <c r="B104" i="60" s="1"/>
  <c r="A108" i="60"/>
  <c r="B108" i="60" s="1"/>
  <c r="A112" i="60"/>
  <c r="B112" i="60" s="1"/>
  <c r="A116" i="60"/>
  <c r="B116" i="60" s="1"/>
  <c r="A120" i="60"/>
  <c r="E120" i="60" s="1"/>
  <c r="A124" i="60"/>
  <c r="C124" i="60" s="1"/>
  <c r="A127" i="60"/>
  <c r="F127" i="60" s="1"/>
  <c r="A131" i="60"/>
  <c r="E131" i="60" s="1"/>
  <c r="AK21" i="119"/>
  <c r="L71" i="60"/>
  <c r="A71" i="60" s="1"/>
  <c r="L70" i="60"/>
  <c r="L69" i="60"/>
  <c r="A69" i="60" s="1"/>
  <c r="AK19" i="119"/>
  <c r="AK17" i="119"/>
  <c r="A270" i="60"/>
  <c r="D270" i="60" s="1"/>
  <c r="A274" i="60"/>
  <c r="C274" i="60" s="1"/>
  <c r="A273" i="60"/>
  <c r="E273" i="60" s="1"/>
  <c r="A278" i="60"/>
  <c r="F278" i="60" s="1"/>
  <c r="A282" i="60"/>
  <c r="E282" i="60" s="1"/>
  <c r="A264" i="60"/>
  <c r="C264" i="60" s="1"/>
  <c r="A268" i="60"/>
  <c r="D268" i="60" s="1"/>
  <c r="A279" i="60"/>
  <c r="F279" i="60" s="1"/>
  <c r="A272" i="60"/>
  <c r="D272" i="60" s="1"/>
  <c r="A261" i="60"/>
  <c r="A263" i="60"/>
  <c r="C263" i="60" s="1"/>
  <c r="A267" i="60"/>
  <c r="F267" i="60" s="1"/>
  <c r="A265" i="60"/>
  <c r="D265" i="60" s="1"/>
  <c r="A276" i="60"/>
  <c r="D276" i="60" s="1"/>
  <c r="A269" i="60"/>
  <c r="A271" i="60"/>
  <c r="B271" i="60" s="1"/>
  <c r="A275" i="60"/>
  <c r="C275" i="60" s="1"/>
  <c r="A280" i="60"/>
  <c r="E280" i="60" s="1"/>
  <c r="A284" i="60"/>
  <c r="E284" i="60" s="1"/>
  <c r="A283" i="60"/>
  <c r="F283" i="60" s="1"/>
  <c r="A281" i="60"/>
  <c r="D281" i="60" s="1"/>
  <c r="A262" i="60"/>
  <c r="B262" i="60" s="1"/>
  <c r="A266" i="60"/>
  <c r="C266" i="60" s="1"/>
  <c r="A277" i="60"/>
  <c r="A198" i="60"/>
  <c r="E198" i="60" s="1"/>
  <c r="A202" i="60"/>
  <c r="F202" i="60" s="1"/>
  <c r="A213" i="60"/>
  <c r="A215" i="60"/>
  <c r="B215" i="60" s="1"/>
  <c r="A219" i="60"/>
  <c r="D219" i="60" s="1"/>
  <c r="A206" i="60"/>
  <c r="E206" i="60" s="1"/>
  <c r="A210" i="60"/>
  <c r="B210" i="60" s="1"/>
  <c r="A200" i="60"/>
  <c r="B200" i="60" s="1"/>
  <c r="A204" i="60"/>
  <c r="F204" i="60" s="1"/>
  <c r="A217" i="60"/>
  <c r="B217" i="60" s="1"/>
  <c r="A197" i="60"/>
  <c r="A208" i="60"/>
  <c r="D208" i="60" s="1"/>
  <c r="A212" i="60"/>
  <c r="D212" i="60" s="1"/>
  <c r="A199" i="60"/>
  <c r="B199" i="60" s="1"/>
  <c r="A203" i="60"/>
  <c r="F203" i="60" s="1"/>
  <c r="A216" i="60"/>
  <c r="F216" i="60" s="1"/>
  <c r="A220" i="60"/>
  <c r="C220" i="60" s="1"/>
  <c r="A205" i="60"/>
  <c r="A207" i="60"/>
  <c r="F207" i="60" s="1"/>
  <c r="A211" i="60"/>
  <c r="C211" i="60" s="1"/>
  <c r="A201" i="60"/>
  <c r="D201" i="60" s="1"/>
  <c r="A214" i="60"/>
  <c r="D214" i="60" s="1"/>
  <c r="A218" i="60"/>
  <c r="E218" i="60" s="1"/>
  <c r="A209" i="60"/>
  <c r="C209" i="60" s="1"/>
  <c r="A136" i="60"/>
  <c r="D136" i="60" s="1"/>
  <c r="A140" i="60"/>
  <c r="C140" i="60" s="1"/>
  <c r="A144" i="60"/>
  <c r="E144" i="60" s="1"/>
  <c r="A148" i="60"/>
  <c r="C148" i="60" s="1"/>
  <c r="A152" i="60"/>
  <c r="E152" i="60" s="1"/>
  <c r="A156" i="60"/>
  <c r="C156" i="60" s="1"/>
  <c r="A133" i="60"/>
  <c r="A135" i="60"/>
  <c r="D135" i="60" s="1"/>
  <c r="A139" i="60"/>
  <c r="F139" i="60" s="1"/>
  <c r="A143" i="60"/>
  <c r="E143" i="60" s="1"/>
  <c r="A147" i="60"/>
  <c r="B147" i="60" s="1"/>
  <c r="A134" i="60"/>
  <c r="F134" i="60" s="1"/>
  <c r="A138" i="60"/>
  <c r="E138" i="60" s="1"/>
  <c r="A142" i="60"/>
  <c r="D142" i="60" s="1"/>
  <c r="A146" i="60"/>
  <c r="B146" i="60" s="1"/>
  <c r="A150" i="60"/>
  <c r="F150" i="60" s="1"/>
  <c r="A154" i="60"/>
  <c r="E154" i="60" s="1"/>
  <c r="A137" i="60"/>
  <c r="B137" i="60" s="1"/>
  <c r="A145" i="60"/>
  <c r="D145" i="60" s="1"/>
  <c r="A153" i="60"/>
  <c r="E153" i="60" s="1"/>
  <c r="A141" i="60"/>
  <c r="A149" i="60"/>
  <c r="A151" i="60"/>
  <c r="F151" i="60" s="1"/>
  <c r="A155" i="60"/>
  <c r="D155" i="60" s="1"/>
  <c r="AK15" i="119"/>
  <c r="AK13" i="119"/>
  <c r="AK11" i="119"/>
  <c r="AK9" i="119"/>
  <c r="Q6" i="63"/>
  <c r="Y64" i="13"/>
  <c r="X64" i="13"/>
  <c r="W64" i="13"/>
  <c r="V64" i="13"/>
  <c r="U64" i="13"/>
  <c r="T64" i="13"/>
  <c r="S64" i="13"/>
  <c r="Z64" i="13"/>
  <c r="R64" i="13"/>
  <c r="Q10" i="63"/>
  <c r="Q12" i="63"/>
  <c r="O5" i="63"/>
  <c r="Z61" i="13"/>
  <c r="R61" i="13"/>
  <c r="Y61" i="13"/>
  <c r="W61" i="13"/>
  <c r="V61" i="13"/>
  <c r="U61" i="13"/>
  <c r="T61" i="13"/>
  <c r="S61" i="13"/>
  <c r="X61" i="13"/>
  <c r="Q7" i="63"/>
  <c r="Q9" i="63"/>
  <c r="Q11" i="63"/>
  <c r="Q15" i="63"/>
  <c r="Q19" i="63"/>
  <c r="Q16" i="63"/>
  <c r="Q20" i="63"/>
  <c r="Q13" i="63"/>
  <c r="Q14" i="63"/>
  <c r="Q18" i="63"/>
  <c r="X261" i="60"/>
  <c r="H39" i="14"/>
  <c r="H40" i="14"/>
  <c r="H41" i="14"/>
  <c r="A58" i="143"/>
  <c r="A41" i="14"/>
  <c r="A30" i="144"/>
  <c r="A86" i="144"/>
  <c r="X269" i="60"/>
  <c r="A45" i="144"/>
  <c r="E121" i="140"/>
  <c r="A85" i="141"/>
  <c r="A80" i="141"/>
  <c r="M87" i="141"/>
  <c r="M90" i="141" s="1"/>
  <c r="K43" i="138"/>
  <c r="H23" i="14"/>
  <c r="E7" i="131"/>
  <c r="A2" i="143"/>
  <c r="E64" i="143"/>
  <c r="C76" i="143"/>
  <c r="A419" i="143"/>
  <c r="A350" i="143"/>
  <c r="A405" i="143"/>
  <c r="A176" i="143"/>
  <c r="A118" i="143"/>
  <c r="A182" i="143"/>
  <c r="A407" i="143"/>
  <c r="E178" i="143"/>
  <c r="A400" i="143"/>
  <c r="A409" i="143"/>
  <c r="A204" i="143"/>
  <c r="A180" i="143"/>
  <c r="A186" i="143"/>
  <c r="A191" i="143"/>
  <c r="A345" i="143"/>
  <c r="A355" i="143"/>
  <c r="E406" i="143"/>
  <c r="A415" i="143"/>
  <c r="A181" i="143"/>
  <c r="A187" i="143"/>
  <c r="A175" i="143"/>
  <c r="A188" i="143"/>
  <c r="A172" i="143"/>
  <c r="A177" i="143"/>
  <c r="A197" i="143"/>
  <c r="A78" i="143"/>
  <c r="A173" i="143"/>
  <c r="A178" i="143"/>
  <c r="A183" i="143"/>
  <c r="A201" i="143"/>
  <c r="A174" i="143"/>
  <c r="A179" i="143"/>
  <c r="A184" i="143"/>
  <c r="A403" i="143"/>
  <c r="A412" i="143"/>
  <c r="A12" i="143"/>
  <c r="A63" i="143"/>
  <c r="A64" i="143"/>
  <c r="A185" i="143"/>
  <c r="A199" i="143"/>
  <c r="A298" i="143"/>
  <c r="A414" i="143"/>
  <c r="A435" i="143"/>
  <c r="E121" i="143"/>
  <c r="A7" i="143"/>
  <c r="E7" i="143"/>
  <c r="A60" i="143"/>
  <c r="A88" i="143"/>
  <c r="A372" i="143"/>
  <c r="A404" i="143"/>
  <c r="A410" i="143"/>
  <c r="A418" i="143"/>
  <c r="A59" i="143"/>
  <c r="A69" i="143"/>
  <c r="A190" i="143"/>
  <c r="A205" i="143"/>
  <c r="A293" i="143"/>
  <c r="A436" i="143"/>
  <c r="A195" i="143"/>
  <c r="A207" i="143"/>
  <c r="A401" i="143"/>
  <c r="A406" i="143"/>
  <c r="A411" i="143"/>
  <c r="A425" i="143"/>
  <c r="E178" i="140"/>
  <c r="E7" i="140"/>
  <c r="A305" i="140"/>
  <c r="A302" i="140"/>
  <c r="A322" i="140"/>
  <c r="A371" i="140"/>
  <c r="A178" i="140"/>
  <c r="A303" i="140"/>
  <c r="A344" i="140"/>
  <c r="A345" i="140"/>
  <c r="A355" i="140"/>
  <c r="A290" i="140"/>
  <c r="A4" i="140"/>
  <c r="A173" i="140"/>
  <c r="A354" i="140"/>
  <c r="A7" i="140"/>
  <c r="A183" i="140"/>
  <c r="A360" i="140"/>
  <c r="A185" i="140"/>
  <c r="A197" i="140"/>
  <c r="A208" i="140"/>
  <c r="A120" i="140"/>
  <c r="A180" i="140"/>
  <c r="A186" i="140"/>
  <c r="A200" i="140"/>
  <c r="E292" i="140"/>
  <c r="A304" i="140"/>
  <c r="A349" i="140"/>
  <c r="A363" i="140"/>
  <c r="A175" i="140"/>
  <c r="A188" i="140"/>
  <c r="A191" i="140"/>
  <c r="A350" i="140"/>
  <c r="A361" i="140"/>
  <c r="A127" i="140"/>
  <c r="A176" i="140"/>
  <c r="A182" i="140"/>
  <c r="A189" i="140"/>
  <c r="A204" i="140"/>
  <c r="A196" i="140"/>
  <c r="A174" i="140"/>
  <c r="A181" i="140"/>
  <c r="A187" i="140"/>
  <c r="A201" i="140"/>
  <c r="E349" i="140"/>
  <c r="A172" i="140"/>
  <c r="A177" i="140"/>
  <c r="A190" i="140"/>
  <c r="E235" i="140"/>
  <c r="A411" i="137"/>
  <c r="S379" i="137"/>
  <c r="S380" i="137" s="1"/>
  <c r="A412" i="137"/>
  <c r="A311" i="137"/>
  <c r="A369" i="137"/>
  <c r="A288" i="137"/>
  <c r="A297" i="137"/>
  <c r="A305" i="137"/>
  <c r="A292" i="137"/>
  <c r="A350" i="137"/>
  <c r="A237" i="137"/>
  <c r="A351" i="137"/>
  <c r="A15" i="137"/>
  <c r="A302" i="137"/>
  <c r="A115" i="137"/>
  <c r="A87" i="137"/>
  <c r="E235" i="137"/>
  <c r="A405" i="137"/>
  <c r="A235" i="137"/>
  <c r="A296" i="137"/>
  <c r="A313" i="137"/>
  <c r="A406" i="137"/>
  <c r="A410" i="137"/>
  <c r="A128" i="137"/>
  <c r="A299" i="137"/>
  <c r="A246" i="137"/>
  <c r="A322" i="137"/>
  <c r="A436" i="137"/>
  <c r="A423" i="137"/>
  <c r="A400" i="137"/>
  <c r="A294" i="137"/>
  <c r="A303" i="137"/>
  <c r="A306" i="137"/>
  <c r="A362" i="137"/>
  <c r="A376" i="137"/>
  <c r="A401" i="137"/>
  <c r="A407" i="137"/>
  <c r="A416" i="137"/>
  <c r="A419" i="137"/>
  <c r="A428" i="137"/>
  <c r="E406" i="137"/>
  <c r="A426" i="137"/>
  <c r="A356" i="137"/>
  <c r="A363" i="137"/>
  <c r="A402" i="137"/>
  <c r="A417" i="137"/>
  <c r="A420" i="137"/>
  <c r="A245" i="137"/>
  <c r="A254" i="137"/>
  <c r="A358" i="137"/>
  <c r="A418" i="137"/>
  <c r="A433" i="137"/>
  <c r="E64" i="134"/>
  <c r="A231" i="131"/>
  <c r="A242" i="131"/>
  <c r="N536" i="73"/>
  <c r="N535" i="73" s="1"/>
  <c r="N461" i="73"/>
  <c r="N460" i="73" s="1"/>
  <c r="N386" i="73"/>
  <c r="N385" i="73" s="1"/>
  <c r="N311" i="73"/>
  <c r="N310" i="73" s="1"/>
  <c r="A225" i="70"/>
  <c r="N236" i="73"/>
  <c r="N235" i="73" s="1"/>
  <c r="N161" i="73"/>
  <c r="N160" i="73" s="1"/>
  <c r="N11" i="73"/>
  <c r="N10" i="73" s="1"/>
  <c r="N536" i="136"/>
  <c r="N535" i="136" s="1"/>
  <c r="N461" i="136"/>
  <c r="N460" i="136" s="1"/>
  <c r="N386" i="136"/>
  <c r="N385" i="136" s="1"/>
  <c r="N311" i="136"/>
  <c r="N310" i="136" s="1"/>
  <c r="N236" i="136"/>
  <c r="N235" i="136" s="1"/>
  <c r="N161" i="136"/>
  <c r="N160" i="136" s="1"/>
  <c r="N86" i="136"/>
  <c r="N85" i="136" s="1"/>
  <c r="N11" i="136"/>
  <c r="N10" i="136" s="1"/>
  <c r="D244" i="135"/>
  <c r="H244" i="135" s="1"/>
  <c r="AI190" i="134"/>
  <c r="L312" i="135"/>
  <c r="D246" i="135"/>
  <c r="H246" i="135" s="1"/>
  <c r="AI304" i="134"/>
  <c r="D291" i="135"/>
  <c r="H291" i="135" s="1"/>
  <c r="D293" i="135" s="1"/>
  <c r="A44" i="138"/>
  <c r="A38" i="138"/>
  <c r="A14" i="137"/>
  <c r="A4" i="137"/>
  <c r="A2" i="138"/>
  <c r="A84" i="138"/>
  <c r="A25" i="14"/>
  <c r="A125" i="138"/>
  <c r="A190" i="137"/>
  <c r="A201" i="137"/>
  <c r="E178" i="137"/>
  <c r="A179" i="137"/>
  <c r="M180" i="138"/>
  <c r="A288" i="131"/>
  <c r="D66" i="138"/>
  <c r="H66" i="138" s="1"/>
  <c r="D65" i="138"/>
  <c r="H65" i="138" s="1"/>
  <c r="O21" i="63"/>
  <c r="P21" i="63"/>
  <c r="O23" i="63"/>
  <c r="P23" i="63"/>
  <c r="S25" i="13"/>
  <c r="X27" i="13"/>
  <c r="X21" i="13"/>
  <c r="O22" i="63"/>
  <c r="O24" i="63"/>
  <c r="W31" i="13"/>
  <c r="P22" i="63"/>
  <c r="P24" i="63"/>
  <c r="Z22" i="13"/>
  <c r="W28" i="13"/>
  <c r="A184" i="137"/>
  <c r="H26" i="14"/>
  <c r="Q24" i="63"/>
  <c r="D155" i="138"/>
  <c r="H155" i="138" s="1"/>
  <c r="A174" i="137"/>
  <c r="A183" i="137"/>
  <c r="D156" i="138"/>
  <c r="H156" i="138" s="1"/>
  <c r="K178" i="138"/>
  <c r="X149" i="60"/>
  <c r="M135" i="138"/>
  <c r="S23" i="13"/>
  <c r="Q23" i="63"/>
  <c r="D109" i="138"/>
  <c r="H109" i="138" s="1"/>
  <c r="A119" i="138"/>
  <c r="K87" i="138"/>
  <c r="A61" i="137"/>
  <c r="D64" i="138"/>
  <c r="H64" i="138" s="1"/>
  <c r="J90" i="138"/>
  <c r="L51" i="138" s="1"/>
  <c r="X22" i="13"/>
  <c r="Q22" i="63"/>
  <c r="A31" i="138"/>
  <c r="A40" i="138"/>
  <c r="Q21" i="63"/>
  <c r="A3" i="138"/>
  <c r="A6" i="137"/>
  <c r="A32" i="137"/>
  <c r="A39" i="138"/>
  <c r="A11" i="137"/>
  <c r="A35" i="138"/>
  <c r="A41" i="138"/>
  <c r="L267" i="135"/>
  <c r="D199" i="135"/>
  <c r="H199" i="135" s="1"/>
  <c r="D200" i="135"/>
  <c r="H200" i="135" s="1"/>
  <c r="L132" i="135"/>
  <c r="D109" i="135"/>
  <c r="H109" i="135" s="1"/>
  <c r="D110" i="135"/>
  <c r="H110" i="135" s="1"/>
  <c r="P15" i="63"/>
  <c r="P19" i="63"/>
  <c r="Q17" i="63"/>
  <c r="E235" i="134"/>
  <c r="O16" i="63"/>
  <c r="J270" i="135"/>
  <c r="L231" i="135" s="1"/>
  <c r="P17" i="63"/>
  <c r="AI76" i="134"/>
  <c r="P18" i="63"/>
  <c r="AI361" i="134"/>
  <c r="D351" i="135"/>
  <c r="A315" i="134"/>
  <c r="T16" i="63"/>
  <c r="T18" i="63"/>
  <c r="T20" i="63"/>
  <c r="D64" i="135"/>
  <c r="H64" i="135" s="1"/>
  <c r="A58" i="134"/>
  <c r="T19" i="63"/>
  <c r="A302" i="135"/>
  <c r="A372" i="134"/>
  <c r="O18" i="63"/>
  <c r="O20" i="63"/>
  <c r="A304" i="135"/>
  <c r="P16" i="63"/>
  <c r="P20" i="63"/>
  <c r="O15" i="63"/>
  <c r="O17" i="63"/>
  <c r="O19" i="63"/>
  <c r="D65" i="135"/>
  <c r="H65" i="135" s="1"/>
  <c r="H22" i="14"/>
  <c r="AI19" i="134"/>
  <c r="O14" i="63"/>
  <c r="P14" i="63"/>
  <c r="A66" i="134"/>
  <c r="B53" i="13"/>
  <c r="O13" i="63"/>
  <c r="C53" i="13"/>
  <c r="P13" i="63"/>
  <c r="P12" i="63"/>
  <c r="D336" i="70"/>
  <c r="H336" i="70" s="1"/>
  <c r="O12" i="63"/>
  <c r="P11" i="63"/>
  <c r="A13" i="14"/>
  <c r="O11" i="63"/>
  <c r="D291" i="70"/>
  <c r="H291" i="70" s="1"/>
  <c r="H13" i="14"/>
  <c r="N307" i="70"/>
  <c r="D290" i="70"/>
  <c r="H290" i="70" s="1"/>
  <c r="B55" i="128"/>
  <c r="O10" i="63"/>
  <c r="A292" i="131"/>
  <c r="P10" i="63"/>
  <c r="D246" i="70"/>
  <c r="H246" i="70" s="1"/>
  <c r="L267" i="70"/>
  <c r="B42" i="128"/>
  <c r="C42" i="128"/>
  <c r="F41" i="128"/>
  <c r="O9" i="63"/>
  <c r="P9" i="63"/>
  <c r="H11" i="14"/>
  <c r="B41" i="128"/>
  <c r="V48" i="13"/>
  <c r="Q8" i="63"/>
  <c r="D155" i="70"/>
  <c r="H155" i="70" s="1"/>
  <c r="O8" i="63"/>
  <c r="L177" i="70"/>
  <c r="P8" i="63"/>
  <c r="O7" i="63"/>
  <c r="D111" i="70"/>
  <c r="H111" i="70" s="1"/>
  <c r="P7" i="63"/>
  <c r="A92" i="70"/>
  <c r="A91" i="70"/>
  <c r="P6" i="63"/>
  <c r="O6" i="63"/>
  <c r="F15" i="128"/>
  <c r="D66" i="70"/>
  <c r="H66" i="70" s="1"/>
  <c r="C45" i="13"/>
  <c r="P5" i="63"/>
  <c r="D45" i="13"/>
  <c r="U45" i="13" s="1"/>
  <c r="Q5" i="63"/>
  <c r="B45" i="13"/>
  <c r="Y27" i="13"/>
  <c r="Z27" i="13"/>
  <c r="T36" i="13"/>
  <c r="V31" i="13"/>
  <c r="W36" i="13"/>
  <c r="J109" i="146"/>
  <c r="M109" i="146" s="1"/>
  <c r="J65" i="146"/>
  <c r="M65" i="146" s="1"/>
  <c r="J64" i="146"/>
  <c r="M64" i="146" s="1"/>
  <c r="J19" i="146"/>
  <c r="M19" i="146" s="1"/>
  <c r="J56" i="146"/>
  <c r="M56" i="146" s="1"/>
  <c r="J66" i="146"/>
  <c r="M66" i="146" s="1"/>
  <c r="J20" i="146"/>
  <c r="M20" i="146" s="1"/>
  <c r="J101" i="146"/>
  <c r="M101" i="146" s="1"/>
  <c r="J11" i="146"/>
  <c r="M11" i="146" s="1"/>
  <c r="J111" i="146"/>
  <c r="M111" i="146" s="1"/>
  <c r="J110" i="146"/>
  <c r="M110" i="146" s="1"/>
  <c r="J21" i="146"/>
  <c r="M21" i="146" s="1"/>
  <c r="J333" i="144"/>
  <c r="J7" i="146"/>
  <c r="M6" i="146" s="1"/>
  <c r="J52" i="146"/>
  <c r="M51" i="146" s="1"/>
  <c r="M50" i="146" s="1"/>
  <c r="J108" i="146"/>
  <c r="M108" i="146" s="1"/>
  <c r="J100" i="146"/>
  <c r="M100" i="146" s="1"/>
  <c r="J18" i="146"/>
  <c r="M18" i="146" s="1"/>
  <c r="J118" i="146"/>
  <c r="M117" i="146" s="1"/>
  <c r="M116" i="146" s="1"/>
  <c r="J73" i="146"/>
  <c r="M72" i="146" s="1"/>
  <c r="M71" i="146" s="1"/>
  <c r="J63" i="146"/>
  <c r="M63" i="146" s="1"/>
  <c r="J10" i="146"/>
  <c r="M10" i="146" s="1"/>
  <c r="J97" i="146"/>
  <c r="M96" i="146" s="1"/>
  <c r="J28" i="146"/>
  <c r="M27" i="146" s="1"/>
  <c r="M26" i="146" s="1"/>
  <c r="J55" i="146"/>
  <c r="M55" i="146" s="1"/>
  <c r="J63" i="70"/>
  <c r="J190" i="70"/>
  <c r="M190" i="70" s="1"/>
  <c r="J7" i="135"/>
  <c r="J187" i="135"/>
  <c r="J235" i="135"/>
  <c r="M235" i="135" s="1"/>
  <c r="J7" i="138"/>
  <c r="J97" i="138"/>
  <c r="J187" i="138"/>
  <c r="J198" i="138"/>
  <c r="J243" i="141"/>
  <c r="J10" i="144"/>
  <c r="M10" i="144" s="1"/>
  <c r="J163" i="144"/>
  <c r="J187" i="144"/>
  <c r="J142" i="70"/>
  <c r="J277" i="70"/>
  <c r="J28" i="138"/>
  <c r="J280" i="138"/>
  <c r="M280" i="138" s="1"/>
  <c r="J343" i="138"/>
  <c r="J343" i="141"/>
  <c r="J142" i="144"/>
  <c r="J10" i="70"/>
  <c r="M10" i="70" s="1"/>
  <c r="J243" i="135"/>
  <c r="J187" i="70"/>
  <c r="J243" i="70"/>
  <c r="J10" i="135"/>
  <c r="M10" i="135" s="1"/>
  <c r="J97" i="135"/>
  <c r="J190" i="135"/>
  <c r="M190" i="135" s="1"/>
  <c r="J232" i="135"/>
  <c r="J63" i="138"/>
  <c r="J73" i="138"/>
  <c r="J100" i="138"/>
  <c r="M100" i="138" s="1"/>
  <c r="J190" i="138"/>
  <c r="J153" i="141"/>
  <c r="J325" i="141"/>
  <c r="M325" i="141" s="1"/>
  <c r="J253" i="144"/>
  <c r="J280" i="144"/>
  <c r="M280" i="144" s="1"/>
  <c r="J108" i="70"/>
  <c r="J288" i="138"/>
  <c r="J55" i="141"/>
  <c r="M55" i="141" s="1"/>
  <c r="J118" i="141"/>
  <c r="J253" i="141"/>
  <c r="J18" i="70"/>
  <c r="J55" i="70"/>
  <c r="M55" i="70" s="1"/>
  <c r="J280" i="70"/>
  <c r="M280" i="70" s="1"/>
  <c r="J142" i="135"/>
  <c r="J333" i="135"/>
  <c r="J18" i="138"/>
  <c r="J52" i="141"/>
  <c r="J142" i="141"/>
  <c r="J198" i="141"/>
  <c r="J208" i="141"/>
  <c r="J145" i="144"/>
  <c r="J243" i="144"/>
  <c r="J298" i="144"/>
  <c r="J153" i="135"/>
  <c r="J28" i="141"/>
  <c r="J235" i="144"/>
  <c r="J73" i="70"/>
  <c r="J298" i="70"/>
  <c r="J322" i="70"/>
  <c r="J55" i="135"/>
  <c r="J73" i="135"/>
  <c r="J280" i="135"/>
  <c r="J322" i="135"/>
  <c r="J10" i="138"/>
  <c r="M10" i="138" s="1"/>
  <c r="J118" i="138"/>
  <c r="J163" i="138"/>
  <c r="J7" i="141"/>
  <c r="J163" i="141"/>
  <c r="J288" i="141"/>
  <c r="J298" i="141"/>
  <c r="J55" i="144"/>
  <c r="J118" i="144"/>
  <c r="J198" i="144"/>
  <c r="A125" i="134"/>
  <c r="A118" i="134"/>
  <c r="A119" i="134"/>
  <c r="L177" i="135"/>
  <c r="C418" i="134"/>
  <c r="E406" i="134"/>
  <c r="AI247" i="134"/>
  <c r="W125" i="60"/>
  <c r="K223" i="135"/>
  <c r="J357" i="135"/>
  <c r="AI133" i="134"/>
  <c r="E292" i="134"/>
  <c r="A131" i="134"/>
  <c r="AI418" i="134"/>
  <c r="A132" i="134"/>
  <c r="D216" i="135"/>
  <c r="M222" i="135"/>
  <c r="M225" i="135" s="1"/>
  <c r="H16" i="14"/>
  <c r="A264" i="135"/>
  <c r="A309" i="135"/>
  <c r="M360" i="135"/>
  <c r="V18" i="13"/>
  <c r="Z20" i="13"/>
  <c r="W20" i="13"/>
  <c r="X28" i="13"/>
  <c r="Y20" i="13"/>
  <c r="X19" i="13"/>
  <c r="Z29" i="13"/>
  <c r="W32" i="13"/>
  <c r="F98" i="133"/>
  <c r="D99" i="133" s="1"/>
  <c r="R99" i="133" s="1"/>
  <c r="J90" i="135"/>
  <c r="L51" i="135" s="1"/>
  <c r="D20" i="135"/>
  <c r="H20" i="135" s="1"/>
  <c r="H14" i="14"/>
  <c r="A14" i="14"/>
  <c r="A402" i="131"/>
  <c r="A418" i="131"/>
  <c r="D335" i="70"/>
  <c r="H335" i="70" s="1"/>
  <c r="A350" i="131"/>
  <c r="N306" i="70"/>
  <c r="N260" i="70"/>
  <c r="A314" i="131"/>
  <c r="L49" i="128"/>
  <c r="N268" i="70"/>
  <c r="A295" i="131"/>
  <c r="C49" i="128"/>
  <c r="N231" i="70"/>
  <c r="N251" i="70"/>
  <c r="A287" i="131"/>
  <c r="N247" i="70"/>
  <c r="A264" i="70"/>
  <c r="N270" i="70"/>
  <c r="N239" i="70"/>
  <c r="A300" i="131"/>
  <c r="N227" i="70"/>
  <c r="N233" i="70"/>
  <c r="N249" i="70"/>
  <c r="N255" i="70"/>
  <c r="A304" i="131"/>
  <c r="N229" i="70"/>
  <c r="D245" i="70"/>
  <c r="H245" i="70" s="1"/>
  <c r="A260" i="70"/>
  <c r="N267" i="70"/>
  <c r="E40" i="128"/>
  <c r="F40" i="128"/>
  <c r="A243" i="131"/>
  <c r="A255" i="131"/>
  <c r="A247" i="131"/>
  <c r="D201" i="70"/>
  <c r="H201" i="70" s="1"/>
  <c r="L222" i="70"/>
  <c r="S37" i="128"/>
  <c r="N129" i="70"/>
  <c r="N131" i="70"/>
  <c r="E121" i="131"/>
  <c r="N114" i="70"/>
  <c r="A58" i="131"/>
  <c r="L13" i="128"/>
  <c r="L57" i="60"/>
  <c r="A70" i="131"/>
  <c r="L50" i="128"/>
  <c r="K88" i="70"/>
  <c r="A86" i="131"/>
  <c r="A67" i="131"/>
  <c r="N66" i="70"/>
  <c r="A86" i="70"/>
  <c r="A92" i="131"/>
  <c r="L47" i="128"/>
  <c r="A46" i="70"/>
  <c r="N69" i="70"/>
  <c r="A89" i="70"/>
  <c r="A61" i="131"/>
  <c r="A75" i="131"/>
  <c r="AF13" i="128"/>
  <c r="E17" i="128"/>
  <c r="A75" i="70"/>
  <c r="A62" i="131"/>
  <c r="A76" i="131"/>
  <c r="D65" i="70"/>
  <c r="H65" i="70" s="1"/>
  <c r="G32" i="133"/>
  <c r="L6" i="60"/>
  <c r="L7" i="60"/>
  <c r="L11" i="60"/>
  <c r="L10" i="128"/>
  <c r="D20" i="70"/>
  <c r="H20" i="70" s="1"/>
  <c r="K177" i="135"/>
  <c r="X15" i="13"/>
  <c r="A124" i="134"/>
  <c r="A67" i="134"/>
  <c r="A86" i="134"/>
  <c r="A91" i="134"/>
  <c r="A61" i="134"/>
  <c r="A62" i="134"/>
  <c r="A72" i="134"/>
  <c r="A63" i="134"/>
  <c r="A74" i="134"/>
  <c r="W14" i="13"/>
  <c r="A68" i="134"/>
  <c r="A75" i="134"/>
  <c r="Y13" i="13"/>
  <c r="D53" i="13"/>
  <c r="F68" i="128"/>
  <c r="E68" i="128"/>
  <c r="A436" i="131"/>
  <c r="N324" i="70"/>
  <c r="A425" i="131"/>
  <c r="A411" i="131"/>
  <c r="B65" i="128"/>
  <c r="A404" i="131"/>
  <c r="A412" i="131"/>
  <c r="D65" i="128"/>
  <c r="S12" i="13"/>
  <c r="N330" i="70"/>
  <c r="A406" i="131"/>
  <c r="A433" i="131"/>
  <c r="E65" i="128"/>
  <c r="K358" i="70"/>
  <c r="A400" i="131"/>
  <c r="E406" i="131"/>
  <c r="A413" i="131"/>
  <c r="A419" i="131"/>
  <c r="L61" i="128"/>
  <c r="L64" i="128"/>
  <c r="F65" i="128"/>
  <c r="N326" i="70"/>
  <c r="A401" i="131"/>
  <c r="A407" i="131"/>
  <c r="A415" i="131"/>
  <c r="N350" i="70"/>
  <c r="C60" i="128"/>
  <c r="F60" i="128"/>
  <c r="E60" i="128"/>
  <c r="D60" i="128"/>
  <c r="A351" i="131"/>
  <c r="A369" i="131"/>
  <c r="C59" i="128"/>
  <c r="A349" i="131"/>
  <c r="E59" i="128"/>
  <c r="A379" i="131"/>
  <c r="A345" i="131"/>
  <c r="X11" i="13"/>
  <c r="A355" i="131"/>
  <c r="A377" i="131"/>
  <c r="L53" i="128"/>
  <c r="D59" i="128"/>
  <c r="A362" i="131"/>
  <c r="E349" i="131"/>
  <c r="A356" i="131"/>
  <c r="F59" i="128"/>
  <c r="E292" i="131"/>
  <c r="A301" i="131"/>
  <c r="A305" i="131"/>
  <c r="A318" i="131"/>
  <c r="L46" i="128"/>
  <c r="A294" i="131"/>
  <c r="A302" i="131"/>
  <c r="L48" i="128"/>
  <c r="A289" i="131"/>
  <c r="A311" i="131"/>
  <c r="L52" i="128"/>
  <c r="A256" i="70"/>
  <c r="A265" i="70"/>
  <c r="N269" i="70"/>
  <c r="A290" i="131"/>
  <c r="A297" i="131"/>
  <c r="A322" i="131"/>
  <c r="L49" i="60"/>
  <c r="L51" i="128"/>
  <c r="U10" i="13"/>
  <c r="A258" i="70"/>
  <c r="N266" i="70"/>
  <c r="A270" i="70"/>
  <c r="N207" i="70"/>
  <c r="B38" i="128"/>
  <c r="Y9" i="13"/>
  <c r="N220" i="70"/>
  <c r="F38" i="128"/>
  <c r="N184" i="70"/>
  <c r="S9" i="13"/>
  <c r="K222" i="70"/>
  <c r="N181" i="70"/>
  <c r="A214" i="70"/>
  <c r="K223" i="70"/>
  <c r="A11" i="14"/>
  <c r="D200" i="70"/>
  <c r="H200" i="70" s="1"/>
  <c r="N212" i="70"/>
  <c r="N199" i="70"/>
  <c r="L35" i="128"/>
  <c r="K177" i="70"/>
  <c r="A169" i="70"/>
  <c r="A178" i="70"/>
  <c r="E178" i="131"/>
  <c r="N149" i="70"/>
  <c r="J135" i="70"/>
  <c r="L96" i="70" s="1"/>
  <c r="N121" i="70"/>
  <c r="L28" i="60"/>
  <c r="N123" i="70"/>
  <c r="A94" i="70"/>
  <c r="A124" i="70"/>
  <c r="U7" i="13"/>
  <c r="N94" i="70"/>
  <c r="N101" i="70"/>
  <c r="N107" i="70"/>
  <c r="N116" i="70"/>
  <c r="N133" i="70"/>
  <c r="A9" i="14"/>
  <c r="L65" i="128"/>
  <c r="Y6" i="13"/>
  <c r="A64" i="131"/>
  <c r="A74" i="131"/>
  <c r="A77" i="131"/>
  <c r="L62" i="60"/>
  <c r="A85" i="70"/>
  <c r="L39" i="128"/>
  <c r="L45" i="128"/>
  <c r="L16" i="60"/>
  <c r="L28" i="128"/>
  <c r="A94" i="131"/>
  <c r="L15" i="60"/>
  <c r="L22" i="60"/>
  <c r="C15" i="128"/>
  <c r="L15" i="128"/>
  <c r="N64" i="70"/>
  <c r="N77" i="70"/>
  <c r="L14" i="60"/>
  <c r="L63" i="60"/>
  <c r="L31" i="128"/>
  <c r="L60" i="128"/>
  <c r="A68" i="131"/>
  <c r="A84" i="131"/>
  <c r="L17" i="60"/>
  <c r="D11" i="128"/>
  <c r="E11" i="128"/>
  <c r="D6" i="128"/>
  <c r="E6" i="128"/>
  <c r="D10" i="128"/>
  <c r="E10" i="128"/>
  <c r="D7" i="128"/>
  <c r="E7" i="128"/>
  <c r="D8" i="128"/>
  <c r="E8" i="128"/>
  <c r="E9" i="128"/>
  <c r="M4" i="60"/>
  <c r="L8" i="60"/>
  <c r="L6" i="128"/>
  <c r="L12" i="128"/>
  <c r="L10" i="60"/>
  <c r="H7" i="14"/>
  <c r="L9" i="128"/>
  <c r="AA17" i="119"/>
  <c r="A373" i="143"/>
  <c r="A14" i="143"/>
  <c r="A26" i="143"/>
  <c r="A80" i="143"/>
  <c r="A79" i="143"/>
  <c r="A90" i="143"/>
  <c r="A120" i="143"/>
  <c r="A141" i="143"/>
  <c r="A294" i="143"/>
  <c r="A299" i="143"/>
  <c r="A310" i="143"/>
  <c r="A318" i="143"/>
  <c r="S322" i="143"/>
  <c r="A351" i="143"/>
  <c r="A356" i="143"/>
  <c r="A376" i="143"/>
  <c r="A9" i="143"/>
  <c r="A15" i="143"/>
  <c r="A29" i="143"/>
  <c r="A36" i="143"/>
  <c r="A65" i="143"/>
  <c r="A81" i="143"/>
  <c r="A91" i="143"/>
  <c r="A115" i="143"/>
  <c r="A128" i="143"/>
  <c r="A142" i="143"/>
  <c r="A289" i="143"/>
  <c r="A295" i="143"/>
  <c r="A300" i="143"/>
  <c r="A319" i="143"/>
  <c r="A352" i="143"/>
  <c r="A357" i="143"/>
  <c r="A368" i="143"/>
  <c r="A378" i="143"/>
  <c r="A417" i="143"/>
  <c r="A420" i="143"/>
  <c r="A427" i="143"/>
  <c r="A16" i="143"/>
  <c r="A30" i="143"/>
  <c r="A117" i="143"/>
  <c r="A4" i="143"/>
  <c r="A17" i="143"/>
  <c r="A20" i="143"/>
  <c r="A67" i="143"/>
  <c r="A74" i="143"/>
  <c r="A123" i="143"/>
  <c r="A130" i="143"/>
  <c r="A134" i="143"/>
  <c r="A189" i="143"/>
  <c r="A192" i="143"/>
  <c r="A200" i="143"/>
  <c r="A286" i="143"/>
  <c r="A291" i="143"/>
  <c r="A296" i="143"/>
  <c r="A302" i="143"/>
  <c r="A305" i="143"/>
  <c r="A347" i="143"/>
  <c r="A353" i="143"/>
  <c r="A359" i="143"/>
  <c r="A362" i="143"/>
  <c r="A370" i="143"/>
  <c r="A422" i="143"/>
  <c r="A421" i="143"/>
  <c r="A23" i="143"/>
  <c r="A22" i="143"/>
  <c r="A24" i="143"/>
  <c r="A137" i="143"/>
  <c r="A136" i="143"/>
  <c r="A138" i="143"/>
  <c r="A308" i="143"/>
  <c r="A307" i="143"/>
  <c r="A322" i="143"/>
  <c r="A365" i="143"/>
  <c r="A364" i="143"/>
  <c r="A3" i="143"/>
  <c r="A25" i="143"/>
  <c r="A119" i="143"/>
  <c r="A126" i="143"/>
  <c r="A256" i="143"/>
  <c r="A251" i="143"/>
  <c r="A250" i="143"/>
  <c r="A309" i="143"/>
  <c r="A366" i="143"/>
  <c r="A375" i="143"/>
  <c r="A73" i="143"/>
  <c r="A82" i="143"/>
  <c r="A129" i="143"/>
  <c r="A143" i="143"/>
  <c r="A151" i="143"/>
  <c r="A290" i="143"/>
  <c r="A301" i="143"/>
  <c r="A311" i="143"/>
  <c r="A320" i="143"/>
  <c r="A346" i="143"/>
  <c r="A358" i="143"/>
  <c r="A5" i="143"/>
  <c r="A11" i="143"/>
  <c r="A18" i="143"/>
  <c r="A32" i="143"/>
  <c r="A61" i="143"/>
  <c r="A75" i="143"/>
  <c r="A83" i="143"/>
  <c r="A124" i="143"/>
  <c r="A131" i="143"/>
  <c r="A287" i="143"/>
  <c r="A292" i="143"/>
  <c r="A303" i="143"/>
  <c r="A306" i="143"/>
  <c r="A312" i="143"/>
  <c r="A343" i="143"/>
  <c r="A348" i="143"/>
  <c r="A360" i="143"/>
  <c r="A363" i="143"/>
  <c r="A371" i="143"/>
  <c r="A423" i="143"/>
  <c r="A432" i="143"/>
  <c r="A10" i="143"/>
  <c r="A6" i="143"/>
  <c r="A19" i="143"/>
  <c r="A33" i="143"/>
  <c r="A62" i="143"/>
  <c r="A68" i="143"/>
  <c r="A76" i="143"/>
  <c r="A77" i="143"/>
  <c r="A87" i="143"/>
  <c r="A94" i="143"/>
  <c r="A125" i="143"/>
  <c r="A133" i="143"/>
  <c r="A150" i="143"/>
  <c r="A194" i="143"/>
  <c r="A193" i="143"/>
  <c r="A208" i="143"/>
  <c r="A288" i="143"/>
  <c r="E292" i="143"/>
  <c r="A297" i="143"/>
  <c r="A304" i="143"/>
  <c r="A314" i="143"/>
  <c r="A344" i="143"/>
  <c r="A349" i="143"/>
  <c r="A354" i="143"/>
  <c r="A361" i="143"/>
  <c r="A379" i="143"/>
  <c r="A408" i="143"/>
  <c r="A413" i="143"/>
  <c r="A424" i="143"/>
  <c r="A433" i="143"/>
  <c r="A80" i="140"/>
  <c r="A79" i="140"/>
  <c r="A136" i="140"/>
  <c r="A137" i="140"/>
  <c r="A138" i="140"/>
  <c r="A150" i="140"/>
  <c r="A251" i="140"/>
  <c r="A250" i="140"/>
  <c r="A421" i="140"/>
  <c r="A422" i="140"/>
  <c r="A423" i="140"/>
  <c r="A432" i="140"/>
  <c r="A68" i="140"/>
  <c r="A83" i="140"/>
  <c r="A94" i="140"/>
  <c r="A116" i="140"/>
  <c r="A121" i="140"/>
  <c r="A404" i="140"/>
  <c r="A411" i="140"/>
  <c r="A424" i="140"/>
  <c r="A85" i="140"/>
  <c r="A122" i="140"/>
  <c r="A265" i="140"/>
  <c r="A375" i="140"/>
  <c r="A405" i="140"/>
  <c r="A61" i="140"/>
  <c r="A129" i="140"/>
  <c r="A141" i="140"/>
  <c r="A308" i="140"/>
  <c r="A307" i="140"/>
  <c r="A366" i="140"/>
  <c r="A376" i="140"/>
  <c r="A400" i="140"/>
  <c r="A406" i="140"/>
  <c r="A413" i="140"/>
  <c r="A425" i="140"/>
  <c r="A63" i="140"/>
  <c r="A72" i="140"/>
  <c r="A93" i="140"/>
  <c r="A123" i="140"/>
  <c r="A130" i="140"/>
  <c r="A144" i="140"/>
  <c r="A151" i="140"/>
  <c r="A351" i="140"/>
  <c r="A356" i="140"/>
  <c r="A367" i="140"/>
  <c r="A401" i="140"/>
  <c r="A415" i="140"/>
  <c r="A36" i="140"/>
  <c r="A64" i="140"/>
  <c r="A73" i="140"/>
  <c r="A77" i="140"/>
  <c r="A124" i="140"/>
  <c r="A131" i="140"/>
  <c r="A135" i="140"/>
  <c r="A296" i="140"/>
  <c r="A313" i="140"/>
  <c r="A346" i="140"/>
  <c r="A352" i="140"/>
  <c r="A357" i="140"/>
  <c r="A402" i="140"/>
  <c r="A408" i="140"/>
  <c r="A416" i="140"/>
  <c r="A419" i="140"/>
  <c r="A426" i="140"/>
  <c r="A436" i="140"/>
  <c r="A23" i="140"/>
  <c r="A22" i="140"/>
  <c r="A139" i="140"/>
  <c r="A235" i="140"/>
  <c r="A434" i="140"/>
  <c r="A117" i="140"/>
  <c r="A128" i="140"/>
  <c r="A364" i="140"/>
  <c r="A365" i="140"/>
  <c r="A12" i="140"/>
  <c r="A58" i="140"/>
  <c r="A75" i="140"/>
  <c r="A118" i="140"/>
  <c r="A125" i="140"/>
  <c r="A132" i="140"/>
  <c r="A147" i="140"/>
  <c r="A347" i="140"/>
  <c r="A358" i="140"/>
  <c r="A368" i="140"/>
  <c r="A417" i="140"/>
  <c r="A59" i="140"/>
  <c r="A66" i="140"/>
  <c r="A76" i="140"/>
  <c r="A119" i="140"/>
  <c r="A149" i="140"/>
  <c r="A193" i="140"/>
  <c r="A194" i="140"/>
  <c r="A195" i="140"/>
  <c r="A343" i="140"/>
  <c r="A348" i="140"/>
  <c r="A353" i="140"/>
  <c r="A359" i="140"/>
  <c r="A362" i="140"/>
  <c r="A379" i="140"/>
  <c r="A410" i="140"/>
  <c r="A418" i="140"/>
  <c r="S436" i="140"/>
  <c r="A63" i="137"/>
  <c r="A204" i="137"/>
  <c r="A58" i="137"/>
  <c r="A64" i="137"/>
  <c r="A73" i="137"/>
  <c r="A86" i="137"/>
  <c r="A132" i="137"/>
  <c r="A139" i="137"/>
  <c r="A180" i="137"/>
  <c r="A185" i="137"/>
  <c r="A196" i="137"/>
  <c r="A205" i="137"/>
  <c r="A231" i="137"/>
  <c r="A361" i="137"/>
  <c r="A377" i="137"/>
  <c r="A372" i="137"/>
  <c r="A422" i="137"/>
  <c r="A421" i="137"/>
  <c r="A432" i="137"/>
  <c r="S436" i="137"/>
  <c r="S437" i="137" s="1"/>
  <c r="A18" i="137"/>
  <c r="A75" i="137"/>
  <c r="A77" i="137"/>
  <c r="A176" i="137"/>
  <c r="A187" i="137"/>
  <c r="A197" i="137"/>
  <c r="A240" i="137"/>
  <c r="A408" i="137"/>
  <c r="A413" i="137"/>
  <c r="A434" i="137"/>
  <c r="A80" i="137"/>
  <c r="A79" i="137"/>
  <c r="A81" i="137"/>
  <c r="A62" i="137"/>
  <c r="A70" i="137"/>
  <c r="A82" i="137"/>
  <c r="A194" i="137"/>
  <c r="A193" i="137"/>
  <c r="A195" i="137"/>
  <c r="A265" i="137"/>
  <c r="A251" i="137"/>
  <c r="A250" i="137"/>
  <c r="A255" i="137"/>
  <c r="E7" i="137"/>
  <c r="A59" i="137"/>
  <c r="A65" i="137"/>
  <c r="A74" i="137"/>
  <c r="E121" i="137"/>
  <c r="A137" i="137"/>
  <c r="A136" i="137"/>
  <c r="A175" i="137"/>
  <c r="A181" i="137"/>
  <c r="A186" i="137"/>
  <c r="A379" i="137"/>
  <c r="A365" i="137"/>
  <c r="A364" i="137"/>
  <c r="A378" i="137"/>
  <c r="A3" i="137"/>
  <c r="A9" i="137"/>
  <c r="A19" i="137"/>
  <c r="A67" i="137"/>
  <c r="A76" i="137"/>
  <c r="A88" i="137"/>
  <c r="A124" i="137"/>
  <c r="A147" i="137"/>
  <c r="A172" i="137"/>
  <c r="A177" i="137"/>
  <c r="A182" i="137"/>
  <c r="A188" i="137"/>
  <c r="A191" i="137"/>
  <c r="A308" i="137"/>
  <c r="A307" i="137"/>
  <c r="A345" i="137"/>
  <c r="A368" i="137"/>
  <c r="A403" i="137"/>
  <c r="A409" i="137"/>
  <c r="A414" i="137"/>
  <c r="A425" i="137"/>
  <c r="A23" i="137"/>
  <c r="A22" i="137"/>
  <c r="A68" i="137"/>
  <c r="A91" i="137"/>
  <c r="A173" i="137"/>
  <c r="A178" i="137"/>
  <c r="A189" i="137"/>
  <c r="A192" i="137"/>
  <c r="A200" i="137"/>
  <c r="A208" i="137"/>
  <c r="A234" i="137"/>
  <c r="A242" i="137"/>
  <c r="A248" i="137"/>
  <c r="S265" i="137"/>
  <c r="S266" i="137" s="1"/>
  <c r="E292" i="137"/>
  <c r="E349" i="137"/>
  <c r="A354" i="137"/>
  <c r="A404" i="137"/>
  <c r="A415" i="137"/>
  <c r="A137" i="134"/>
  <c r="A136" i="134"/>
  <c r="A151" i="134"/>
  <c r="A120" i="134"/>
  <c r="A127" i="134"/>
  <c r="A143" i="134"/>
  <c r="A296" i="134"/>
  <c r="A73" i="134"/>
  <c r="A78" i="134"/>
  <c r="A121" i="134"/>
  <c r="A288" i="134"/>
  <c r="C265" i="134"/>
  <c r="A116" i="134"/>
  <c r="A122" i="134"/>
  <c r="A128" i="134"/>
  <c r="A147" i="134"/>
  <c r="A306" i="134"/>
  <c r="A364" i="134"/>
  <c r="A365" i="134"/>
  <c r="A129" i="134"/>
  <c r="A149" i="134"/>
  <c r="G247" i="134"/>
  <c r="A303" i="134"/>
  <c r="A403" i="134"/>
  <c r="A421" i="134"/>
  <c r="A422" i="134"/>
  <c r="A430" i="134"/>
  <c r="A123" i="134"/>
  <c r="A130" i="134"/>
  <c r="A135" i="134"/>
  <c r="E178" i="134"/>
  <c r="A251" i="134"/>
  <c r="A250" i="134"/>
  <c r="E349" i="134"/>
  <c r="A194" i="134"/>
  <c r="A193" i="134"/>
  <c r="A308" i="134"/>
  <c r="A307" i="134"/>
  <c r="A259" i="131"/>
  <c r="A63" i="131"/>
  <c r="A90" i="131"/>
  <c r="S94" i="131"/>
  <c r="S95" i="131" s="1"/>
  <c r="A142" i="131"/>
  <c r="A137" i="131"/>
  <c r="A136" i="131"/>
  <c r="E235" i="131"/>
  <c r="A250" i="131"/>
  <c r="A251" i="131"/>
  <c r="A286" i="131"/>
  <c r="A291" i="131"/>
  <c r="A296" i="131"/>
  <c r="A344" i="131"/>
  <c r="A360" i="131"/>
  <c r="A363" i="131"/>
  <c r="A388" i="131"/>
  <c r="A373" i="131" s="1"/>
  <c r="A408" i="131"/>
  <c r="A417" i="131"/>
  <c r="A420" i="131"/>
  <c r="A429" i="131"/>
  <c r="A194" i="131"/>
  <c r="A193" i="131"/>
  <c r="A59" i="131"/>
  <c r="A65" i="131"/>
  <c r="A82" i="131"/>
  <c r="A177" i="131"/>
  <c r="A308" i="131"/>
  <c r="A307" i="131"/>
  <c r="A309" i="131"/>
  <c r="A365" i="131"/>
  <c r="A364" i="131"/>
  <c r="A422" i="131"/>
  <c r="A421" i="131"/>
  <c r="A80" i="131"/>
  <c r="A79" i="131"/>
  <c r="A81" i="131"/>
  <c r="A176" i="131"/>
  <c r="A201" i="131"/>
  <c r="A72" i="131"/>
  <c r="A293" i="131"/>
  <c r="A310" i="131"/>
  <c r="A423" i="131"/>
  <c r="A66" i="131"/>
  <c r="A73" i="131"/>
  <c r="A83" i="131"/>
  <c r="A299" i="131"/>
  <c r="A354" i="131"/>
  <c r="A368" i="131"/>
  <c r="A429" i="134"/>
  <c r="A373" i="134"/>
  <c r="A180" i="134"/>
  <c r="A182" i="135"/>
  <c r="A222" i="135"/>
  <c r="A254" i="135"/>
  <c r="A291" i="134"/>
  <c r="A297" i="134"/>
  <c r="A228" i="135"/>
  <c r="A268" i="135"/>
  <c r="A298" i="134"/>
  <c r="A226" i="135"/>
  <c r="A286" i="134"/>
  <c r="A229" i="135"/>
  <c r="A292" i="134"/>
  <c r="A311" i="134"/>
  <c r="A287" i="134"/>
  <c r="A293" i="134"/>
  <c r="A302" i="134"/>
  <c r="A305" i="134"/>
  <c r="A312" i="134"/>
  <c r="A227" i="135"/>
  <c r="A349" i="134"/>
  <c r="A348" i="134"/>
  <c r="A343" i="134"/>
  <c r="A293" i="60"/>
  <c r="A22" i="14"/>
  <c r="A351" i="134"/>
  <c r="A357" i="134"/>
  <c r="A368" i="134"/>
  <c r="A305" i="135"/>
  <c r="A21" i="14"/>
  <c r="A352" i="134"/>
  <c r="A359" i="134"/>
  <c r="A306" i="135"/>
  <c r="A313" i="135"/>
  <c r="A354" i="134"/>
  <c r="S379" i="134"/>
  <c r="S380" i="134" s="1"/>
  <c r="H21" i="14"/>
  <c r="A344" i="134"/>
  <c r="A375" i="134"/>
  <c r="A345" i="134"/>
  <c r="A356" i="134"/>
  <c r="A377" i="134"/>
  <c r="A367" i="134"/>
  <c r="A360" i="134"/>
  <c r="A362" i="134"/>
  <c r="A369" i="134"/>
  <c r="A346" i="134"/>
  <c r="A353" i="134"/>
  <c r="A361" i="134"/>
  <c r="A371" i="134"/>
  <c r="A379" i="134"/>
  <c r="A322" i="134"/>
  <c r="A259" i="135"/>
  <c r="A294" i="134"/>
  <c r="A299" i="134"/>
  <c r="A309" i="134"/>
  <c r="A318" i="134"/>
  <c r="A266" i="135"/>
  <c r="A20" i="14"/>
  <c r="H20" i="14"/>
  <c r="A314" i="134"/>
  <c r="A289" i="134"/>
  <c r="A295" i="134"/>
  <c r="A300" i="134"/>
  <c r="A310" i="134"/>
  <c r="A319" i="134"/>
  <c r="S322" i="134"/>
  <c r="S323" i="134" s="1"/>
  <c r="A267" i="135"/>
  <c r="A270" i="135"/>
  <c r="A290" i="134"/>
  <c r="A301" i="134"/>
  <c r="A320" i="134"/>
  <c r="A233" i="134"/>
  <c r="A240" i="134"/>
  <c r="A234" i="134"/>
  <c r="A252" i="134"/>
  <c r="A229" i="134"/>
  <c r="A235" i="134"/>
  <c r="A242" i="134"/>
  <c r="A253" i="134"/>
  <c r="A212" i="135"/>
  <c r="H19" i="14"/>
  <c r="A230" i="134"/>
  <c r="A244" i="134"/>
  <c r="A231" i="134"/>
  <c r="A237" i="134"/>
  <c r="A245" i="134"/>
  <c r="A257" i="134"/>
  <c r="A246" i="134"/>
  <c r="A248" i="134"/>
  <c r="A239" i="134"/>
  <c r="A247" i="134"/>
  <c r="A262" i="134"/>
  <c r="A172" i="134"/>
  <c r="A182" i="134"/>
  <c r="S208" i="134"/>
  <c r="S209" i="134" s="1"/>
  <c r="A184" i="134"/>
  <c r="A199" i="134"/>
  <c r="A177" i="134"/>
  <c r="A188" i="134"/>
  <c r="A192" i="134"/>
  <c r="A205" i="134"/>
  <c r="R41" i="13"/>
  <c r="R43" i="13"/>
  <c r="Z31" i="13"/>
  <c r="V38" i="13"/>
  <c r="S41" i="13"/>
  <c r="S42" i="13"/>
  <c r="S43" i="13"/>
  <c r="R7" i="13"/>
  <c r="T16" i="13"/>
  <c r="U34" i="13"/>
  <c r="T41" i="13"/>
  <c r="U43" i="13"/>
  <c r="W6" i="13"/>
  <c r="S7" i="13"/>
  <c r="W16" i="13"/>
  <c r="S22" i="13"/>
  <c r="U29" i="13"/>
  <c r="V34" i="13"/>
  <c r="U41" i="13"/>
  <c r="V43" i="13"/>
  <c r="X6" i="13"/>
  <c r="V7" i="13"/>
  <c r="S21" i="13"/>
  <c r="T22" i="13"/>
  <c r="S28" i="13"/>
  <c r="V29" i="13"/>
  <c r="R36" i="13"/>
  <c r="W7" i="13"/>
  <c r="R20" i="13"/>
  <c r="W21" i="13"/>
  <c r="V22" i="13"/>
  <c r="R27" i="13"/>
  <c r="W29" i="13"/>
  <c r="S36" i="13"/>
  <c r="R19" i="13"/>
  <c r="S26" i="13"/>
  <c r="R30" i="13"/>
  <c r="Y34" i="13"/>
  <c r="R35" i="13"/>
  <c r="Z7" i="13"/>
  <c r="R10" i="13"/>
  <c r="U11" i="13"/>
  <c r="R12" i="13"/>
  <c r="S13" i="13"/>
  <c r="T18" i="13"/>
  <c r="Y22" i="13"/>
  <c r="V26" i="13"/>
  <c r="Y29" i="13"/>
  <c r="U30" i="13"/>
  <c r="V36" i="13"/>
  <c r="R40" i="13"/>
  <c r="Y41" i="13"/>
  <c r="Y43" i="13"/>
  <c r="U44" i="13"/>
  <c r="V10" i="13"/>
  <c r="T12" i="13"/>
  <c r="X26" i="13"/>
  <c r="S40" i="13"/>
  <c r="V44" i="13"/>
  <c r="T9" i="13"/>
  <c r="W10" i="13"/>
  <c r="W11" i="13"/>
  <c r="U12" i="13"/>
  <c r="S27" i="13"/>
  <c r="W30" i="13"/>
  <c r="R31" i="13"/>
  <c r="Y36" i="13"/>
  <c r="T40" i="13"/>
  <c r="T42" i="13"/>
  <c r="W44" i="13"/>
  <c r="V11" i="13"/>
  <c r="W18" i="13"/>
  <c r="Z10" i="13"/>
  <c r="V12" i="13"/>
  <c r="T27" i="13"/>
  <c r="Y30" i="13"/>
  <c r="S31" i="13"/>
  <c r="T33" i="13"/>
  <c r="S34" i="13"/>
  <c r="Z36" i="13"/>
  <c r="V40" i="13"/>
  <c r="U42" i="13"/>
  <c r="V30" i="13"/>
  <c r="Z12" i="13"/>
  <c r="R22" i="13"/>
  <c r="V27" i="13"/>
  <c r="R29" i="13"/>
  <c r="Z30" i="13"/>
  <c r="T31" i="13"/>
  <c r="T34" i="13"/>
  <c r="W40" i="13"/>
  <c r="W42" i="13"/>
  <c r="A144" i="134"/>
  <c r="A138" i="134"/>
  <c r="D111" i="135"/>
  <c r="H111" i="135" s="1"/>
  <c r="A139" i="134"/>
  <c r="W15" i="13"/>
  <c r="C76" i="134"/>
  <c r="U14" i="13"/>
  <c r="A81" i="134"/>
  <c r="V14" i="13"/>
  <c r="A59" i="134"/>
  <c r="A64" i="134"/>
  <c r="A69" i="134"/>
  <c r="A82" i="134"/>
  <c r="T14" i="13"/>
  <c r="A60" i="134"/>
  <c r="Y14" i="13"/>
  <c r="C19" i="134"/>
  <c r="E7" i="134"/>
  <c r="K43" i="135"/>
  <c r="D19" i="135"/>
  <c r="H19" i="135" s="1"/>
  <c r="D21" i="135"/>
  <c r="H21" i="135" s="1"/>
  <c r="L42" i="135"/>
  <c r="R13" i="13"/>
  <c r="A446" i="131"/>
  <c r="A447" i="131" s="1"/>
  <c r="A430" i="131"/>
  <c r="F63" i="128"/>
  <c r="D66" i="128"/>
  <c r="C66" i="128"/>
  <c r="B66" i="128"/>
  <c r="F66" i="128"/>
  <c r="E66" i="128"/>
  <c r="B64" i="128"/>
  <c r="E64" i="128"/>
  <c r="D64" i="128"/>
  <c r="C64" i="128"/>
  <c r="F64" i="128"/>
  <c r="E67" i="128"/>
  <c r="D67" i="128"/>
  <c r="C67" i="128"/>
  <c r="B67" i="128"/>
  <c r="F67" i="128"/>
  <c r="B62" i="128"/>
  <c r="B63" i="128" s="1"/>
  <c r="C62" i="128"/>
  <c r="C63" i="128" s="1"/>
  <c r="A426" i="131"/>
  <c r="A434" i="131"/>
  <c r="S436" i="131"/>
  <c r="S437" i="131" s="1"/>
  <c r="D62" i="128"/>
  <c r="D63" i="128" s="1"/>
  <c r="B68" i="128"/>
  <c r="W12" i="13"/>
  <c r="L64" i="60"/>
  <c r="A427" i="131"/>
  <c r="A435" i="131"/>
  <c r="E62" i="128"/>
  <c r="E63" i="128" s="1"/>
  <c r="C68" i="128"/>
  <c r="X12" i="13"/>
  <c r="D334" i="70"/>
  <c r="H334" i="70" s="1"/>
  <c r="A403" i="131"/>
  <c r="A409" i="131"/>
  <c r="A414" i="131"/>
  <c r="A428" i="131"/>
  <c r="D68" i="128"/>
  <c r="L68" i="128"/>
  <c r="Y12" i="13"/>
  <c r="A356" i="70"/>
  <c r="M360" i="70"/>
  <c r="L65" i="60"/>
  <c r="L67" i="128"/>
  <c r="A405" i="131"/>
  <c r="A410" i="131"/>
  <c r="A416" i="131"/>
  <c r="A424" i="131"/>
  <c r="L66" i="128"/>
  <c r="L357" i="70"/>
  <c r="D56" i="128"/>
  <c r="F56" i="128"/>
  <c r="E56" i="128"/>
  <c r="D58" i="128"/>
  <c r="E57" i="128"/>
  <c r="F57" i="128"/>
  <c r="E58" i="128"/>
  <c r="B57" i="128"/>
  <c r="J312" i="70"/>
  <c r="C57" i="128"/>
  <c r="B56" i="128"/>
  <c r="B58" i="128"/>
  <c r="E54" i="128"/>
  <c r="B54" i="128"/>
  <c r="D54" i="128"/>
  <c r="C54" i="128"/>
  <c r="C55" i="128" s="1"/>
  <c r="C56" i="128"/>
  <c r="C58" i="128"/>
  <c r="F54" i="128"/>
  <c r="F55" i="128" s="1"/>
  <c r="E55" i="128"/>
  <c r="D55" i="128"/>
  <c r="A372" i="131"/>
  <c r="A367" i="131"/>
  <c r="A359" i="131"/>
  <c r="A353" i="131"/>
  <c r="A348" i="131"/>
  <c r="A343" i="131"/>
  <c r="A371" i="131"/>
  <c r="A357" i="131"/>
  <c r="A346" i="131"/>
  <c r="A366" i="131"/>
  <c r="A358" i="131"/>
  <c r="A347" i="131"/>
  <c r="A352" i="131"/>
  <c r="A378" i="131"/>
  <c r="A370" i="131"/>
  <c r="A375" i="131"/>
  <c r="S379" i="131"/>
  <c r="S380" i="131" s="1"/>
  <c r="L55" i="60"/>
  <c r="D57" i="128"/>
  <c r="L59" i="128"/>
  <c r="T11" i="13"/>
  <c r="Z11" i="13"/>
  <c r="Y11" i="13"/>
  <c r="S11" i="13"/>
  <c r="R11" i="13"/>
  <c r="L56" i="60"/>
  <c r="L54" i="128"/>
  <c r="B60" i="128"/>
  <c r="N272" i="70"/>
  <c r="A300" i="70"/>
  <c r="L60" i="60"/>
  <c r="N274" i="70"/>
  <c r="B49" i="128"/>
  <c r="F49" i="128"/>
  <c r="E49" i="128"/>
  <c r="K267" i="70"/>
  <c r="B52" i="128"/>
  <c r="D52" i="128"/>
  <c r="F52" i="128"/>
  <c r="E52" i="128"/>
  <c r="A316" i="131"/>
  <c r="B46" i="128"/>
  <c r="B47" i="128" s="1"/>
  <c r="B48" i="128" s="1"/>
  <c r="F46" i="128"/>
  <c r="F47" i="128" s="1"/>
  <c r="F48" i="128" s="1"/>
  <c r="E46" i="128"/>
  <c r="E47" i="128" s="1"/>
  <c r="E48" i="128" s="1"/>
  <c r="B50" i="128"/>
  <c r="F50" i="128"/>
  <c r="E50" i="128"/>
  <c r="C46" i="128"/>
  <c r="C47" i="128" s="1"/>
  <c r="C48" i="128" s="1"/>
  <c r="C50" i="128"/>
  <c r="H12" i="14"/>
  <c r="A12" i="14"/>
  <c r="D46" i="128"/>
  <c r="D47" i="128" s="1"/>
  <c r="D48" i="128" s="1"/>
  <c r="D50" i="128"/>
  <c r="B51" i="128"/>
  <c r="F51" i="128"/>
  <c r="E51" i="128"/>
  <c r="D51" i="128"/>
  <c r="X10" i="13"/>
  <c r="N230" i="70"/>
  <c r="N236" i="70"/>
  <c r="N248" i="70"/>
  <c r="N252" i="70"/>
  <c r="N256" i="70"/>
  <c r="N265" i="70"/>
  <c r="A268" i="70"/>
  <c r="L48" i="60"/>
  <c r="Y10" i="13"/>
  <c r="N234" i="70"/>
  <c r="N240" i="70"/>
  <c r="N243" i="70"/>
  <c r="A257" i="70"/>
  <c r="N261" i="70"/>
  <c r="A266" i="70"/>
  <c r="A298" i="131"/>
  <c r="A306" i="131"/>
  <c r="A319" i="131"/>
  <c r="S10" i="13"/>
  <c r="A226" i="70"/>
  <c r="A228" i="70"/>
  <c r="N241" i="70"/>
  <c r="N253" i="70"/>
  <c r="N258" i="70"/>
  <c r="N262" i="70"/>
  <c r="A267" i="70"/>
  <c r="A312" i="131"/>
  <c r="A320" i="131"/>
  <c r="S322" i="131"/>
  <c r="S323" i="131" s="1"/>
  <c r="T10" i="13"/>
  <c r="N226" i="70"/>
  <c r="N228" i="70"/>
  <c r="N238" i="70"/>
  <c r="N246" i="70"/>
  <c r="A254" i="70"/>
  <c r="A259" i="70"/>
  <c r="J270" i="70"/>
  <c r="L231" i="70" s="1"/>
  <c r="M231" i="70" s="1"/>
  <c r="A313" i="131"/>
  <c r="A321" i="131"/>
  <c r="L50" i="60"/>
  <c r="A227" i="70"/>
  <c r="A229" i="70"/>
  <c r="N232" i="70"/>
  <c r="N235" i="70"/>
  <c r="N242" i="70"/>
  <c r="N244" i="70"/>
  <c r="N254" i="70"/>
  <c r="N259" i="70"/>
  <c r="N263" i="70"/>
  <c r="AF37" i="128"/>
  <c r="F43" i="128"/>
  <c r="E43" i="128"/>
  <c r="B43" i="128"/>
  <c r="C43" i="128"/>
  <c r="J222" i="70"/>
  <c r="A237" i="131"/>
  <c r="A244" i="131"/>
  <c r="A248" i="131"/>
  <c r="A257" i="131"/>
  <c r="A265" i="131"/>
  <c r="L37" i="128"/>
  <c r="C38" i="128"/>
  <c r="C40" i="128"/>
  <c r="B40" i="128"/>
  <c r="D43" i="128"/>
  <c r="V9" i="13"/>
  <c r="U9" i="13"/>
  <c r="Z9" i="13"/>
  <c r="R9" i="13"/>
  <c r="A182" i="70"/>
  <c r="N189" i="70"/>
  <c r="N194" i="70"/>
  <c r="N203" i="70"/>
  <c r="A216" i="70"/>
  <c r="A238" i="131"/>
  <c r="A246" i="131"/>
  <c r="D38" i="128"/>
  <c r="D40" i="128"/>
  <c r="L41" i="128"/>
  <c r="E42" i="128"/>
  <c r="D42" i="128"/>
  <c r="L43" i="128"/>
  <c r="M222" i="70"/>
  <c r="M225" i="70" s="1"/>
  <c r="L207" i="70" s="1"/>
  <c r="M207" i="70" s="1"/>
  <c r="M206" i="70" s="1"/>
  <c r="F44" i="128"/>
  <c r="C44" i="128"/>
  <c r="S265" i="131"/>
  <c r="S266" i="131" s="1"/>
  <c r="A262" i="131"/>
  <c r="A261" i="131"/>
  <c r="A254" i="131"/>
  <c r="A249" i="131"/>
  <c r="A241" i="131"/>
  <c r="A236" i="131"/>
  <c r="A252" i="131"/>
  <c r="A245" i="131"/>
  <c r="A239" i="131"/>
  <c r="A234" i="131"/>
  <c r="A229" i="131"/>
  <c r="A263" i="131"/>
  <c r="L37" i="60"/>
  <c r="L42" i="60"/>
  <c r="L38" i="128"/>
  <c r="B39" i="128"/>
  <c r="F39" i="128"/>
  <c r="B44" i="128"/>
  <c r="N225" i="70"/>
  <c r="N219" i="70"/>
  <c r="N215" i="70"/>
  <c r="N200" i="70"/>
  <c r="A223" i="70"/>
  <c r="A219" i="70"/>
  <c r="N214" i="70"/>
  <c r="N192" i="70"/>
  <c r="N185" i="70"/>
  <c r="A212" i="70"/>
  <c r="N202" i="70"/>
  <c r="N190" i="70"/>
  <c r="A184" i="70"/>
  <c r="N221" i="70"/>
  <c r="N216" i="70"/>
  <c r="N195" i="70"/>
  <c r="A209" i="70"/>
  <c r="N217" i="70"/>
  <c r="A233" i="131"/>
  <c r="A240" i="131"/>
  <c r="A253" i="131"/>
  <c r="A264" i="131"/>
  <c r="L38" i="60"/>
  <c r="C39" i="128"/>
  <c r="D44" i="128"/>
  <c r="W9" i="13"/>
  <c r="N205" i="70"/>
  <c r="A210" i="70"/>
  <c r="A235" i="131"/>
  <c r="D39" i="128"/>
  <c r="D41" i="128"/>
  <c r="C41" i="128"/>
  <c r="L42" i="128"/>
  <c r="E44" i="128"/>
  <c r="X9" i="13"/>
  <c r="N183" i="70"/>
  <c r="N187" i="70"/>
  <c r="N201" i="70"/>
  <c r="N210" i="70"/>
  <c r="A220" i="70"/>
  <c r="N224" i="70"/>
  <c r="L40" i="60"/>
  <c r="L43" i="60"/>
  <c r="L40" i="128"/>
  <c r="L41" i="60"/>
  <c r="L44" i="128"/>
  <c r="F36" i="128"/>
  <c r="E36" i="128"/>
  <c r="B36" i="128"/>
  <c r="S8" i="13"/>
  <c r="Z8" i="13"/>
  <c r="R8" i="13"/>
  <c r="W8" i="13"/>
  <c r="V8" i="13"/>
  <c r="A204" i="131"/>
  <c r="A197" i="131"/>
  <c r="A191" i="131"/>
  <c r="A190" i="131"/>
  <c r="A183" i="131"/>
  <c r="A174" i="131"/>
  <c r="A200" i="131"/>
  <c r="A186" i="131"/>
  <c r="A181" i="131"/>
  <c r="A175" i="131"/>
  <c r="A208" i="131"/>
  <c r="B30" i="128"/>
  <c r="B31" i="128" s="1"/>
  <c r="B32" i="128" s="1"/>
  <c r="B33" i="128" s="1"/>
  <c r="A178" i="131"/>
  <c r="H10" i="14"/>
  <c r="A172" i="131"/>
  <c r="A196" i="131"/>
  <c r="A173" i="131"/>
  <c r="A206" i="131"/>
  <c r="F30" i="128"/>
  <c r="F31" i="128" s="1"/>
  <c r="F32" i="128" s="1"/>
  <c r="F33" i="128" s="1"/>
  <c r="L34" i="128"/>
  <c r="A180" i="131"/>
  <c r="A188" i="131"/>
  <c r="A207" i="131"/>
  <c r="E31" i="128"/>
  <c r="E32" i="128" s="1"/>
  <c r="E33" i="128" s="1"/>
  <c r="D31" i="128"/>
  <c r="D32" i="128" s="1"/>
  <c r="D33" i="128" s="1"/>
  <c r="E35" i="128"/>
  <c r="D35" i="128"/>
  <c r="Y8" i="13"/>
  <c r="N180" i="70"/>
  <c r="A10" i="14"/>
  <c r="A189" i="131"/>
  <c r="A192" i="131"/>
  <c r="A198" i="131"/>
  <c r="L35" i="60"/>
  <c r="B35" i="128"/>
  <c r="M177" i="70"/>
  <c r="D34" i="128"/>
  <c r="C34" i="128"/>
  <c r="A195" i="131"/>
  <c r="C30" i="128"/>
  <c r="C31" i="128" s="1"/>
  <c r="C32" i="128" s="1"/>
  <c r="C33" i="128" s="1"/>
  <c r="C36" i="128"/>
  <c r="T8" i="13"/>
  <c r="A179" i="131"/>
  <c r="A185" i="131"/>
  <c r="A205" i="131"/>
  <c r="S208" i="131"/>
  <c r="S209" i="131" s="1"/>
  <c r="E30" i="128"/>
  <c r="E34" i="128"/>
  <c r="D36" i="128"/>
  <c r="U8" i="13"/>
  <c r="A187" i="131"/>
  <c r="L30" i="60"/>
  <c r="L30" i="128"/>
  <c r="F34" i="128"/>
  <c r="X8" i="13"/>
  <c r="A182" i="131"/>
  <c r="C190" i="131"/>
  <c r="A199" i="131"/>
  <c r="L29" i="60"/>
  <c r="C35" i="128"/>
  <c r="L33" i="128"/>
  <c r="L31" i="60"/>
  <c r="L34" i="60"/>
  <c r="L32" i="128"/>
  <c r="L36" i="128"/>
  <c r="A127" i="131"/>
  <c r="A138" i="131"/>
  <c r="A147" i="131"/>
  <c r="E22" i="128"/>
  <c r="D22" i="128"/>
  <c r="F24" i="128"/>
  <c r="C24" i="128"/>
  <c r="B24" i="128"/>
  <c r="E26" i="128"/>
  <c r="D26" i="128"/>
  <c r="C28" i="128"/>
  <c r="B28" i="128"/>
  <c r="F28" i="128"/>
  <c r="A115" i="131"/>
  <c r="A122" i="131"/>
  <c r="A128" i="131"/>
  <c r="A139" i="131"/>
  <c r="A149" i="131"/>
  <c r="B22" i="128"/>
  <c r="D24" i="128"/>
  <c r="B26" i="128"/>
  <c r="D28" i="128"/>
  <c r="A116" i="131"/>
  <c r="A130" i="131"/>
  <c r="A150" i="131"/>
  <c r="C22" i="128"/>
  <c r="E24" i="128"/>
  <c r="C26" i="128"/>
  <c r="E28" i="128"/>
  <c r="A121" i="131"/>
  <c r="A123" i="131"/>
  <c r="F22" i="128"/>
  <c r="F23" i="128"/>
  <c r="E23" i="128"/>
  <c r="B23" i="128"/>
  <c r="A132" i="131"/>
  <c r="A141" i="131"/>
  <c r="L23" i="128"/>
  <c r="D25" i="128"/>
  <c r="C25" i="128"/>
  <c r="M132" i="70"/>
  <c r="A125" i="131"/>
  <c r="C133" i="131"/>
  <c r="C23" i="128"/>
  <c r="B25" i="128"/>
  <c r="A143" i="131"/>
  <c r="A129" i="131"/>
  <c r="A124" i="131"/>
  <c r="A118" i="131"/>
  <c r="A148" i="131"/>
  <c r="A140" i="131"/>
  <c r="A134" i="131"/>
  <c r="A133" i="131"/>
  <c r="A126" i="131"/>
  <c r="A117" i="131"/>
  <c r="S151" i="131"/>
  <c r="S152" i="131" s="1"/>
  <c r="A131" i="131"/>
  <c r="F26" i="128"/>
  <c r="B27" i="128"/>
  <c r="F27" i="128"/>
  <c r="E27" i="128"/>
  <c r="A135" i="131"/>
  <c r="L27" i="128"/>
  <c r="A119" i="131"/>
  <c r="A144" i="131"/>
  <c r="A151" i="131"/>
  <c r="D23" i="128"/>
  <c r="E25" i="128"/>
  <c r="D27" i="128"/>
  <c r="X7" i="13"/>
  <c r="Y7" i="13"/>
  <c r="N91" i="70"/>
  <c r="N118" i="70"/>
  <c r="A130" i="70"/>
  <c r="L23" i="60"/>
  <c r="T7" i="13"/>
  <c r="N117" i="70"/>
  <c r="A103" i="131"/>
  <c r="A105" i="131"/>
  <c r="A88" i="131"/>
  <c r="A104" i="131"/>
  <c r="A87" i="131"/>
  <c r="L22" i="128"/>
  <c r="C76" i="131"/>
  <c r="E64" i="131"/>
  <c r="L29" i="128"/>
  <c r="AF29" i="128"/>
  <c r="AF53" i="128"/>
  <c r="A8" i="14"/>
  <c r="AF61" i="128"/>
  <c r="B15" i="128"/>
  <c r="D15" i="128"/>
  <c r="L18" i="128"/>
  <c r="B19" i="128"/>
  <c r="D19" i="128"/>
  <c r="F19" i="128"/>
  <c r="E19" i="128"/>
  <c r="C19" i="128"/>
  <c r="A60" i="131"/>
  <c r="A69" i="131"/>
  <c r="A78" i="131"/>
  <c r="A91" i="131"/>
  <c r="L58" i="60"/>
  <c r="L14" i="128"/>
  <c r="L19" i="128"/>
  <c r="L57" i="128"/>
  <c r="L63" i="128"/>
  <c r="L20" i="60"/>
  <c r="L33" i="60"/>
  <c r="B17" i="128"/>
  <c r="D17" i="128"/>
  <c r="L26" i="128"/>
  <c r="A85" i="131"/>
  <c r="A93" i="131"/>
  <c r="C17" i="128"/>
  <c r="L17" i="128"/>
  <c r="L20" i="128"/>
  <c r="L52" i="60"/>
  <c r="L53" i="60"/>
  <c r="L54" i="60"/>
  <c r="L59" i="60"/>
  <c r="B14" i="128"/>
  <c r="D14" i="128"/>
  <c r="B16" i="128"/>
  <c r="D16" i="128"/>
  <c r="B18" i="128"/>
  <c r="D18" i="128"/>
  <c r="B20" i="128"/>
  <c r="D20" i="128"/>
  <c r="L21" i="128"/>
  <c r="AF21" i="128"/>
  <c r="L58" i="128"/>
  <c r="S6" i="13"/>
  <c r="Z6" i="13"/>
  <c r="R6" i="13"/>
  <c r="U6" i="13"/>
  <c r="A76" i="70"/>
  <c r="N81" i="70"/>
  <c r="N88" i="70"/>
  <c r="N75" i="70"/>
  <c r="N58" i="70"/>
  <c r="N52" i="70"/>
  <c r="A78" i="70"/>
  <c r="N4" i="60"/>
  <c r="L36" i="60"/>
  <c r="E14" i="128"/>
  <c r="E16" i="128"/>
  <c r="E18" i="128"/>
  <c r="E20" i="128"/>
  <c r="L25" i="128"/>
  <c r="AF45" i="128"/>
  <c r="L56" i="128"/>
  <c r="L62" i="128"/>
  <c r="T6" i="13"/>
  <c r="N47" i="70"/>
  <c r="N59" i="70"/>
  <c r="A81" i="70"/>
  <c r="H8" i="14"/>
  <c r="F14" i="128"/>
  <c r="F16" i="128"/>
  <c r="F18" i="128"/>
  <c r="F20" i="128"/>
  <c r="L24" i="128"/>
  <c r="L55" i="128"/>
  <c r="V6" i="13"/>
  <c r="N49" i="70"/>
  <c r="N67" i="70"/>
  <c r="L19" i="60"/>
  <c r="L21" i="60"/>
  <c r="L24" i="60"/>
  <c r="L32" i="60"/>
  <c r="L44" i="60"/>
  <c r="L46" i="60"/>
  <c r="L51" i="60"/>
  <c r="L67" i="60"/>
  <c r="L18" i="60"/>
  <c r="L25" i="60"/>
  <c r="L27" i="60"/>
  <c r="L39" i="60"/>
  <c r="L47" i="60"/>
  <c r="L61" i="60"/>
  <c r="L66" i="60"/>
  <c r="L87" i="70"/>
  <c r="L90" i="70" s="1"/>
  <c r="L26" i="60"/>
  <c r="L45" i="60"/>
  <c r="O4" i="128"/>
  <c r="A4" i="131"/>
  <c r="A13" i="131"/>
  <c r="A28" i="131"/>
  <c r="L12" i="60"/>
  <c r="P4" i="128"/>
  <c r="L7" i="128"/>
  <c r="A5" i="131"/>
  <c r="L5" i="60"/>
  <c r="O4" i="60"/>
  <c r="A8" i="131"/>
  <c r="A14" i="131"/>
  <c r="A30" i="131"/>
  <c r="S36" i="131"/>
  <c r="S37" i="131" s="1"/>
  <c r="N4" i="128"/>
  <c r="W5" i="13"/>
  <c r="V5" i="13"/>
  <c r="U5" i="13"/>
  <c r="T5" i="13"/>
  <c r="X5" i="13"/>
  <c r="S5" i="13"/>
  <c r="R5" i="13"/>
  <c r="Z5" i="13"/>
  <c r="Y5" i="13"/>
  <c r="A33" i="131"/>
  <c r="A26" i="131"/>
  <c r="A20" i="131"/>
  <c r="A19" i="131"/>
  <c r="A12" i="131"/>
  <c r="A3" i="131"/>
  <c r="A36" i="131"/>
  <c r="A32" i="131"/>
  <c r="A25" i="131"/>
  <c r="A18" i="131"/>
  <c r="A7" i="131"/>
  <c r="A2" i="131"/>
  <c r="A24" i="131"/>
  <c r="A17" i="131"/>
  <c r="A11" i="131"/>
  <c r="A6" i="131"/>
  <c r="A35" i="131"/>
  <c r="A27" i="131"/>
  <c r="A22" i="131"/>
  <c r="A29" i="131"/>
  <c r="A15" i="131"/>
  <c r="A21" i="131"/>
  <c r="L8" i="128"/>
  <c r="C19" i="131"/>
  <c r="A9" i="131"/>
  <c r="A16" i="131"/>
  <c r="A34" i="131"/>
  <c r="L9" i="60"/>
  <c r="L5" i="128"/>
  <c r="AF5" i="128"/>
  <c r="L11" i="128"/>
  <c r="F6" i="128"/>
  <c r="F7" i="128"/>
  <c r="F8" i="128"/>
  <c r="F9" i="128"/>
  <c r="F10" i="128"/>
  <c r="F11" i="128"/>
  <c r="P4" i="60"/>
  <c r="B12" i="128"/>
  <c r="B6" i="128"/>
  <c r="B7" i="128"/>
  <c r="B8" i="128"/>
  <c r="B9" i="128"/>
  <c r="B10" i="128"/>
  <c r="B11" i="128"/>
  <c r="C12" i="128"/>
  <c r="K4" i="128"/>
  <c r="C6" i="128"/>
  <c r="C7" i="128"/>
  <c r="C8" i="128"/>
  <c r="C9" i="128"/>
  <c r="C10" i="128"/>
  <c r="C11" i="128"/>
  <c r="D12" i="128"/>
  <c r="E12" i="128"/>
  <c r="D21" i="70"/>
  <c r="H21" i="70" s="1"/>
  <c r="D19" i="70"/>
  <c r="H19" i="70" s="1"/>
  <c r="N21" i="70"/>
  <c r="N19" i="70"/>
  <c r="N31" i="70"/>
  <c r="J45" i="70"/>
  <c r="L6" i="70" s="1"/>
  <c r="L11" i="18"/>
  <c r="G11" i="7"/>
  <c r="J11" i="18"/>
  <c r="L12" i="18"/>
  <c r="J200" i="70"/>
  <c r="J281" i="70"/>
  <c r="J334" i="135"/>
  <c r="J156" i="138"/>
  <c r="J245" i="138"/>
  <c r="J146" i="141"/>
  <c r="M146" i="141" s="1"/>
  <c r="J246" i="141"/>
  <c r="J281" i="141"/>
  <c r="J19" i="144"/>
  <c r="J245" i="144"/>
  <c r="J11" i="70"/>
  <c r="J65" i="70"/>
  <c r="J156" i="70"/>
  <c r="J236" i="70"/>
  <c r="J336" i="70"/>
  <c r="J64" i="135"/>
  <c r="J109" i="135"/>
  <c r="J245" i="135"/>
  <c r="J291" i="135"/>
  <c r="J64" i="138"/>
  <c r="J146" i="138"/>
  <c r="J199" i="138"/>
  <c r="J290" i="138"/>
  <c r="J334" i="138"/>
  <c r="J109" i="141"/>
  <c r="J155" i="141"/>
  <c r="J155" i="144"/>
  <c r="J236" i="144"/>
  <c r="M236" i="144" s="1"/>
  <c r="J334" i="144"/>
  <c r="J109" i="70"/>
  <c r="J290" i="70"/>
  <c r="J201" i="135"/>
  <c r="J335" i="135"/>
  <c r="J20" i="138"/>
  <c r="J110" i="138"/>
  <c r="J236" i="138"/>
  <c r="J246" i="138"/>
  <c r="J281" i="138"/>
  <c r="J19" i="141"/>
  <c r="J291" i="141"/>
  <c r="J334" i="141"/>
  <c r="J20" i="144"/>
  <c r="J64" i="144"/>
  <c r="J199" i="144"/>
  <c r="J246" i="144"/>
  <c r="J289" i="144"/>
  <c r="J20" i="70"/>
  <c r="J66" i="70"/>
  <c r="J101" i="70"/>
  <c r="J191" i="70"/>
  <c r="J201" i="70"/>
  <c r="J245" i="70"/>
  <c r="J19" i="135"/>
  <c r="J65" i="135"/>
  <c r="J110" i="135"/>
  <c r="J154" i="135"/>
  <c r="J246" i="135"/>
  <c r="J281" i="135"/>
  <c r="J289" i="135"/>
  <c r="J101" i="138"/>
  <c r="J191" i="138"/>
  <c r="J200" i="138"/>
  <c r="J291" i="138"/>
  <c r="J335" i="138"/>
  <c r="J11" i="141"/>
  <c r="J64" i="141"/>
  <c r="J110" i="141"/>
  <c r="J156" i="141"/>
  <c r="J191" i="141"/>
  <c r="J199" i="141"/>
  <c r="J236" i="141"/>
  <c r="J244" i="141"/>
  <c r="M11" i="144"/>
  <c r="J109" i="144"/>
  <c r="J146" i="144"/>
  <c r="J156" i="144"/>
  <c r="J100" i="70"/>
  <c r="M100" i="70" s="1"/>
  <c r="J235" i="70"/>
  <c r="M235" i="70" s="1"/>
  <c r="J100" i="135"/>
  <c r="M100" i="135" s="1"/>
  <c r="J198" i="135"/>
  <c r="M280" i="135"/>
  <c r="J298" i="135"/>
  <c r="J55" i="138"/>
  <c r="M55" i="138" s="1"/>
  <c r="J145" i="138"/>
  <c r="M145" i="138" s="1"/>
  <c r="J232" i="138"/>
  <c r="J243" i="138"/>
  <c r="J100" i="141"/>
  <c r="M100" i="141" s="1"/>
  <c r="J190" i="141"/>
  <c r="M190" i="141" s="1"/>
  <c r="M235" i="141"/>
  <c r="J280" i="141"/>
  <c r="M280" i="141" s="1"/>
  <c r="J322" i="141"/>
  <c r="J28" i="144"/>
  <c r="J63" i="144"/>
  <c r="J100" i="144"/>
  <c r="M100" i="144" s="1"/>
  <c r="J208" i="144"/>
  <c r="J325" i="144"/>
  <c r="M325" i="144" s="1"/>
  <c r="J52" i="70"/>
  <c r="J97" i="70"/>
  <c r="J145" i="70"/>
  <c r="M145" i="70" s="1"/>
  <c r="M325" i="70"/>
  <c r="J333" i="70"/>
  <c r="J28" i="135"/>
  <c r="J52" i="135"/>
  <c r="J63" i="135"/>
  <c r="J145" i="135"/>
  <c r="M145" i="135" s="1"/>
  <c r="J288" i="135"/>
  <c r="J343" i="135"/>
  <c r="M190" i="138"/>
  <c r="J253" i="138"/>
  <c r="J277" i="138"/>
  <c r="J325" i="138"/>
  <c r="M325" i="138" s="1"/>
  <c r="J10" i="141"/>
  <c r="M10" i="141" s="1"/>
  <c r="J18" i="141"/>
  <c r="J187" i="141"/>
  <c r="J7" i="144"/>
  <c r="J73" i="144"/>
  <c r="J153" i="144"/>
  <c r="J190" i="144"/>
  <c r="M190" i="144" s="1"/>
  <c r="J232" i="144"/>
  <c r="J277" i="144"/>
  <c r="J288" i="144"/>
  <c r="J7" i="70"/>
  <c r="J28" i="70"/>
  <c r="J163" i="70"/>
  <c r="J198" i="70"/>
  <c r="J253" i="70"/>
  <c r="J343" i="70"/>
  <c r="J108" i="135"/>
  <c r="J208" i="135"/>
  <c r="J277" i="135"/>
  <c r="J52" i="138"/>
  <c r="J108" i="138"/>
  <c r="J142" i="138"/>
  <c r="J153" i="138"/>
  <c r="J235" i="138"/>
  <c r="M235" i="138" s="1"/>
  <c r="J97" i="141"/>
  <c r="J108" i="141"/>
  <c r="J145" i="141"/>
  <c r="M145" i="141" s="1"/>
  <c r="J232" i="141"/>
  <c r="J333" i="141"/>
  <c r="J18" i="144"/>
  <c r="J97" i="144"/>
  <c r="J108" i="144"/>
  <c r="M145" i="144"/>
  <c r="J322" i="144"/>
  <c r="C94" i="128"/>
  <c r="B94" i="128"/>
  <c r="D296" i="128"/>
  <c r="C296" i="128"/>
  <c r="E119" i="128"/>
  <c r="C119" i="128"/>
  <c r="F119" i="128"/>
  <c r="F174" i="128"/>
  <c r="D174" i="128"/>
  <c r="B174" i="128"/>
  <c r="E174" i="128"/>
  <c r="D235" i="128"/>
  <c r="C235" i="128"/>
  <c r="B235" i="128"/>
  <c r="C207" i="128"/>
  <c r="F207" i="128"/>
  <c r="E207" i="128"/>
  <c r="F84" i="128"/>
  <c r="E84" i="128"/>
  <c r="C227" i="128"/>
  <c r="B227" i="128"/>
  <c r="L69" i="128"/>
  <c r="M4" i="128"/>
  <c r="D118" i="128"/>
  <c r="E118" i="128"/>
  <c r="C118" i="128"/>
  <c r="F118" i="128"/>
  <c r="D214" i="128"/>
  <c r="F214" i="128"/>
  <c r="E214" i="128"/>
  <c r="AF93" i="128"/>
  <c r="L93" i="128"/>
  <c r="R93" i="128"/>
  <c r="C183" i="128"/>
  <c r="F183" i="128"/>
  <c r="AF69" i="128"/>
  <c r="B74" i="128"/>
  <c r="E74" i="128"/>
  <c r="D74" i="128"/>
  <c r="F74" i="128"/>
  <c r="C74" i="128"/>
  <c r="E78" i="128"/>
  <c r="F78" i="128"/>
  <c r="B148" i="128"/>
  <c r="F148" i="128"/>
  <c r="E148" i="128"/>
  <c r="C182" i="128"/>
  <c r="E182" i="128"/>
  <c r="D182" i="128"/>
  <c r="F182" i="128"/>
  <c r="E183" i="128"/>
  <c r="B207" i="128"/>
  <c r="C100" i="128"/>
  <c r="F100" i="128"/>
  <c r="D100" i="128"/>
  <c r="B100" i="128"/>
  <c r="E100" i="128"/>
  <c r="E135" i="128"/>
  <c r="F135" i="128"/>
  <c r="D135" i="128"/>
  <c r="AF101" i="128"/>
  <c r="L101" i="128"/>
  <c r="E106" i="128"/>
  <c r="F106" i="128"/>
  <c r="D106" i="128"/>
  <c r="F123" i="128"/>
  <c r="E123" i="128"/>
  <c r="D123" i="128"/>
  <c r="C123" i="128"/>
  <c r="B123" i="128"/>
  <c r="D148" i="128"/>
  <c r="C203" i="128"/>
  <c r="D207" i="128"/>
  <c r="B270" i="128"/>
  <c r="C270" i="128"/>
  <c r="F116" i="128"/>
  <c r="B116" i="128"/>
  <c r="E116" i="128"/>
  <c r="C186" i="128"/>
  <c r="F186" i="128"/>
  <c r="E186" i="128"/>
  <c r="D186" i="128"/>
  <c r="C228" i="128"/>
  <c r="B228" i="128"/>
  <c r="F155" i="128"/>
  <c r="E155" i="128"/>
  <c r="F179" i="128"/>
  <c r="E179" i="128"/>
  <c r="D179" i="128"/>
  <c r="C179" i="128"/>
  <c r="AC197" i="128"/>
  <c r="AG197" i="128"/>
  <c r="D217" i="128"/>
  <c r="F217" i="128"/>
  <c r="E217" i="128"/>
  <c r="E222" i="128"/>
  <c r="D222" i="128"/>
  <c r="F222" i="128"/>
  <c r="D264" i="128"/>
  <c r="F264" i="128"/>
  <c r="E264" i="128"/>
  <c r="B71" i="128"/>
  <c r="F71" i="128"/>
  <c r="E104" i="128"/>
  <c r="D104" i="128"/>
  <c r="C104" i="128"/>
  <c r="B240" i="128"/>
  <c r="F240" i="128"/>
  <c r="AC245" i="128"/>
  <c r="AC269" i="128"/>
  <c r="D324" i="128"/>
  <c r="C324" i="128"/>
  <c r="AG77" i="128"/>
  <c r="AC77" i="128"/>
  <c r="C206" i="128"/>
  <c r="E206" i="128"/>
  <c r="D263" i="128"/>
  <c r="E263" i="128"/>
  <c r="B263" i="128"/>
  <c r="E275" i="128"/>
  <c r="F275" i="128"/>
  <c r="AC317" i="128"/>
  <c r="C98" i="128"/>
  <c r="F98" i="128"/>
  <c r="E98" i="128"/>
  <c r="C99" i="128"/>
  <c r="E99" i="128"/>
  <c r="C212" i="128"/>
  <c r="E212" i="128"/>
  <c r="D212" i="128"/>
  <c r="D218" i="128"/>
  <c r="F218" i="128"/>
  <c r="E218" i="128"/>
  <c r="D268" i="128"/>
  <c r="F268" i="128"/>
  <c r="L269" i="128"/>
  <c r="Q4" i="128"/>
  <c r="D73" i="128"/>
  <c r="C73" i="128"/>
  <c r="D98" i="128"/>
  <c r="AC101" i="128"/>
  <c r="AG109" i="128"/>
  <c r="L109" i="128"/>
  <c r="AG125" i="128"/>
  <c r="L125" i="128"/>
  <c r="A125" i="128" s="1"/>
  <c r="AC165" i="128"/>
  <c r="AG165" i="128"/>
  <c r="B212" i="128"/>
  <c r="E271" i="128"/>
  <c r="F271" i="128"/>
  <c r="C275" i="128"/>
  <c r="AG69" i="128"/>
  <c r="AC253" i="128"/>
  <c r="AC301" i="128"/>
  <c r="AC309" i="128"/>
  <c r="B97" i="128"/>
  <c r="C105" i="128"/>
  <c r="C111" i="128"/>
  <c r="B178" i="128"/>
  <c r="D185" i="128"/>
  <c r="AF197" i="128"/>
  <c r="C239" i="128"/>
  <c r="C243" i="128"/>
  <c r="AF245" i="128"/>
  <c r="AG253" i="128"/>
  <c r="AF277" i="128"/>
  <c r="D279" i="128"/>
  <c r="C302" i="128"/>
  <c r="E97" i="128"/>
  <c r="F105" i="128"/>
  <c r="E111" i="128"/>
  <c r="E178" i="128"/>
  <c r="F185" i="128"/>
  <c r="AF189" i="128"/>
  <c r="AG189" i="128"/>
  <c r="E233" i="128"/>
  <c r="F239" i="128"/>
  <c r="F243" i="128"/>
  <c r="F70" i="128"/>
  <c r="F97" i="128"/>
  <c r="AG133" i="128"/>
  <c r="C134" i="128"/>
  <c r="AF141" i="128"/>
  <c r="D184" i="128"/>
  <c r="D187" i="128"/>
  <c r="N39" i="70"/>
  <c r="G40" i="133"/>
  <c r="N9" i="70"/>
  <c r="N11" i="70"/>
  <c r="N30" i="70"/>
  <c r="H108" i="70"/>
  <c r="S21" i="128"/>
  <c r="AA7" i="119"/>
  <c r="N179" i="70"/>
  <c r="N173" i="70"/>
  <c r="A170" i="70"/>
  <c r="A167" i="70"/>
  <c r="N156" i="70"/>
  <c r="N175" i="70"/>
  <c r="N167" i="70"/>
  <c r="N164" i="70"/>
  <c r="A138" i="70"/>
  <c r="A136" i="70"/>
  <c r="A179" i="70"/>
  <c r="N172" i="70"/>
  <c r="N168" i="70"/>
  <c r="N162" i="70"/>
  <c r="N155" i="70"/>
  <c r="N150" i="70"/>
  <c r="N143" i="70"/>
  <c r="N141" i="70"/>
  <c r="N138" i="70"/>
  <c r="N178" i="70"/>
  <c r="A177" i="70"/>
  <c r="A165" i="70"/>
  <c r="N159" i="70"/>
  <c r="N157" i="70"/>
  <c r="N152" i="70"/>
  <c r="N148" i="70"/>
  <c r="N146" i="70"/>
  <c r="N137" i="70"/>
  <c r="N171" i="70"/>
  <c r="N166" i="70"/>
  <c r="N153" i="70"/>
  <c r="N151" i="70"/>
  <c r="N139" i="70"/>
  <c r="N177" i="70"/>
  <c r="N174" i="70"/>
  <c r="N169" i="70"/>
  <c r="A164" i="70"/>
  <c r="A180" i="70"/>
  <c r="N165" i="70"/>
  <c r="N158" i="70"/>
  <c r="N142" i="70"/>
  <c r="A171" i="70"/>
  <c r="N163" i="70"/>
  <c r="N160" i="70"/>
  <c r="N145" i="70"/>
  <c r="A139" i="70"/>
  <c r="A176" i="70"/>
  <c r="A168" i="70"/>
  <c r="N147" i="70"/>
  <c r="A175" i="70"/>
  <c r="N161" i="70"/>
  <c r="N144" i="70"/>
  <c r="A137" i="70"/>
  <c r="N176" i="70"/>
  <c r="A166" i="70"/>
  <c r="N154" i="70"/>
  <c r="A174" i="70"/>
  <c r="N136" i="70"/>
  <c r="N140" i="70"/>
  <c r="A347" i="70"/>
  <c r="N359" i="70"/>
  <c r="S53" i="60"/>
  <c r="S53" i="128"/>
  <c r="AA15" i="119"/>
  <c r="S378" i="131"/>
  <c r="A374" i="131" s="1"/>
  <c r="AA9" i="119"/>
  <c r="H153" i="70"/>
  <c r="S29" i="60"/>
  <c r="S207" i="131"/>
  <c r="A203" i="131" s="1"/>
  <c r="G16" i="133"/>
  <c r="N45" i="70"/>
  <c r="J87" i="70"/>
  <c r="J90" i="70" s="1"/>
  <c r="J357" i="70"/>
  <c r="G8" i="133"/>
  <c r="N5" i="70"/>
  <c r="N24" i="70"/>
  <c r="A40" i="70"/>
  <c r="A346" i="70"/>
  <c r="N356" i="70"/>
  <c r="S29" i="128"/>
  <c r="A2" i="70"/>
  <c r="A31" i="70"/>
  <c r="K133" i="70"/>
  <c r="K132" i="70"/>
  <c r="H288" i="70"/>
  <c r="A44" i="70"/>
  <c r="A45" i="70"/>
  <c r="N43" i="70"/>
  <c r="A39" i="70"/>
  <c r="N35" i="70"/>
  <c r="N29" i="70"/>
  <c r="N27" i="70"/>
  <c r="N23" i="70"/>
  <c r="N38" i="70"/>
  <c r="N34" i="70"/>
  <c r="N20" i="70"/>
  <c r="N17" i="70"/>
  <c r="N13" i="70"/>
  <c r="N4" i="70"/>
  <c r="A41" i="70"/>
  <c r="N36" i="70"/>
  <c r="A33" i="70"/>
  <c r="A30" i="70"/>
  <c r="N16" i="70"/>
  <c r="N14" i="70"/>
  <c r="N7" i="70"/>
  <c r="N2" i="70"/>
  <c r="N44" i="70"/>
  <c r="N42" i="70"/>
  <c r="A29" i="70"/>
  <c r="A4" i="70"/>
  <c r="N1" i="70"/>
  <c r="N37" i="70"/>
  <c r="N32" i="70"/>
  <c r="N28" i="70"/>
  <c r="N25" i="70"/>
  <c r="N12" i="70"/>
  <c r="N10" i="70"/>
  <c r="N6" i="70"/>
  <c r="N3" i="70"/>
  <c r="A42" i="70"/>
  <c r="A36" i="70"/>
  <c r="N15" i="70"/>
  <c r="N8" i="70"/>
  <c r="N41" i="70"/>
  <c r="A35" i="70"/>
  <c r="N22" i="70"/>
  <c r="A43" i="70"/>
  <c r="A34" i="70"/>
  <c r="N33" i="70"/>
  <c r="N18" i="70"/>
  <c r="N40" i="70"/>
  <c r="A32" i="70"/>
  <c r="A3" i="70"/>
  <c r="D110" i="70"/>
  <c r="H110" i="70" s="1"/>
  <c r="N355" i="70"/>
  <c r="N351" i="70"/>
  <c r="N345" i="70"/>
  <c r="N334" i="70"/>
  <c r="N331" i="70"/>
  <c r="N329" i="70"/>
  <c r="N322" i="70"/>
  <c r="N317" i="70"/>
  <c r="A359" i="70"/>
  <c r="N353" i="70"/>
  <c r="N349" i="70"/>
  <c r="N341" i="70"/>
  <c r="N337" i="70"/>
  <c r="N335" i="70"/>
  <c r="N352" i="70"/>
  <c r="A348" i="70"/>
  <c r="N344" i="70"/>
  <c r="N327" i="70"/>
  <c r="N321" i="70"/>
  <c r="A319" i="70"/>
  <c r="N316" i="70"/>
  <c r="N358" i="70"/>
  <c r="A357" i="70"/>
  <c r="N347" i="70"/>
  <c r="N339" i="70"/>
  <c r="N333" i="70"/>
  <c r="N323" i="70"/>
  <c r="N318" i="70"/>
  <c r="A316" i="70"/>
  <c r="A360" i="70"/>
  <c r="A358" i="70"/>
  <c r="N354" i="70"/>
  <c r="A349" i="70"/>
  <c r="A344" i="70"/>
  <c r="N340" i="70"/>
  <c r="N346" i="70"/>
  <c r="A317" i="70"/>
  <c r="A355" i="70"/>
  <c r="N348" i="70"/>
  <c r="N360" i="70"/>
  <c r="A354" i="70"/>
  <c r="N336" i="70"/>
  <c r="N328" i="70"/>
  <c r="N325" i="70"/>
  <c r="N320" i="70"/>
  <c r="N319" i="70"/>
  <c r="N357" i="70"/>
  <c r="N343" i="70"/>
  <c r="A345" i="70"/>
  <c r="N332" i="70"/>
  <c r="A318" i="70"/>
  <c r="N338" i="70"/>
  <c r="A351" i="70"/>
  <c r="N342" i="70"/>
  <c r="L42" i="70"/>
  <c r="L45" i="70" s="1"/>
  <c r="N96" i="70"/>
  <c r="N111" i="70"/>
  <c r="N315" i="70"/>
  <c r="A312" i="70"/>
  <c r="N304" i="70"/>
  <c r="N301" i="70"/>
  <c r="A299" i="70"/>
  <c r="N281" i="70"/>
  <c r="N278" i="70"/>
  <c r="N276" i="70"/>
  <c r="A274" i="70"/>
  <c r="A272" i="70"/>
  <c r="A310" i="70"/>
  <c r="N302" i="70"/>
  <c r="N299" i="70"/>
  <c r="N289" i="70"/>
  <c r="N282" i="70"/>
  <c r="N280" i="70"/>
  <c r="N273" i="70"/>
  <c r="A271" i="70"/>
  <c r="N312" i="70"/>
  <c r="N309" i="70"/>
  <c r="A306" i="70"/>
  <c r="A302" i="70"/>
  <c r="N286" i="70"/>
  <c r="N277" i="70"/>
  <c r="N275" i="70"/>
  <c r="A309" i="70"/>
  <c r="N305" i="70"/>
  <c r="N295" i="70"/>
  <c r="N293" i="70"/>
  <c r="N291" i="70"/>
  <c r="A313" i="70"/>
  <c r="N298" i="70"/>
  <c r="A273" i="70"/>
  <c r="A314" i="70"/>
  <c r="N311" i="70"/>
  <c r="N300" i="70"/>
  <c r="N297" i="70"/>
  <c r="N294" i="70"/>
  <c r="N292" i="70"/>
  <c r="N288" i="70"/>
  <c r="N283" i="70"/>
  <c r="N313" i="70"/>
  <c r="N308" i="70"/>
  <c r="N303" i="70"/>
  <c r="N271" i="70"/>
  <c r="A303" i="70"/>
  <c r="N287" i="70"/>
  <c r="N284" i="70"/>
  <c r="A311" i="70"/>
  <c r="A304" i="70"/>
  <c r="N314" i="70"/>
  <c r="A301" i="70"/>
  <c r="N296" i="70"/>
  <c r="N279" i="70"/>
  <c r="A315" i="70"/>
  <c r="N310" i="70"/>
  <c r="N290" i="70"/>
  <c r="N285" i="70"/>
  <c r="K42" i="70"/>
  <c r="N134" i="70"/>
  <c r="N128" i="70"/>
  <c r="N135" i="70"/>
  <c r="N132" i="70"/>
  <c r="A131" i="70"/>
  <c r="N126" i="70"/>
  <c r="N120" i="70"/>
  <c r="N109" i="70"/>
  <c r="N106" i="70"/>
  <c r="N104" i="70"/>
  <c r="N97" i="70"/>
  <c r="N92" i="70"/>
  <c r="N130" i="70"/>
  <c r="A123" i="70"/>
  <c r="N112" i="70"/>
  <c r="N99" i="70"/>
  <c r="N95" i="70"/>
  <c r="A134" i="70"/>
  <c r="A132" i="70"/>
  <c r="A119" i="70"/>
  <c r="N110" i="70"/>
  <c r="N102" i="70"/>
  <c r="N98" i="70"/>
  <c r="A93" i="70"/>
  <c r="A135" i="70"/>
  <c r="A129" i="70"/>
  <c r="N124" i="70"/>
  <c r="A121" i="70"/>
  <c r="N115" i="70"/>
  <c r="N105" i="70"/>
  <c r="A133" i="70"/>
  <c r="N127" i="70"/>
  <c r="N122" i="70"/>
  <c r="N103" i="70"/>
  <c r="A122" i="70"/>
  <c r="N108" i="70"/>
  <c r="N100" i="70"/>
  <c r="A120" i="70"/>
  <c r="N93" i="70"/>
  <c r="A126" i="70"/>
  <c r="N119" i="70"/>
  <c r="N113" i="70"/>
  <c r="N125" i="70"/>
  <c r="K313" i="70"/>
  <c r="N60" i="70"/>
  <c r="N65" i="70"/>
  <c r="N71" i="70"/>
  <c r="N90" i="70"/>
  <c r="A87" i="70"/>
  <c r="N79" i="70"/>
  <c r="N76" i="70"/>
  <c r="A74" i="70"/>
  <c r="N56" i="70"/>
  <c r="N53" i="70"/>
  <c r="N51" i="70"/>
  <c r="A49" i="70"/>
  <c r="A47" i="70"/>
  <c r="A88" i="70"/>
  <c r="N86" i="70"/>
  <c r="N82" i="70"/>
  <c r="A79" i="70"/>
  <c r="N73" i="70"/>
  <c r="N63" i="70"/>
  <c r="N48" i="70"/>
  <c r="N46" i="70"/>
  <c r="N83" i="70"/>
  <c r="N78" i="70"/>
  <c r="N72" i="70"/>
  <c r="N54" i="70"/>
  <c r="A48" i="70"/>
  <c r="A90" i="70"/>
  <c r="N85" i="70"/>
  <c r="N61" i="70"/>
  <c r="N57" i="70"/>
  <c r="N50" i="70"/>
  <c r="N89" i="70"/>
  <c r="N87" i="70"/>
  <c r="N84" i="70"/>
  <c r="A80" i="70"/>
  <c r="N74" i="70"/>
  <c r="N68" i="70"/>
  <c r="N62" i="70"/>
  <c r="A84" i="70"/>
  <c r="N70" i="70"/>
  <c r="N55" i="70"/>
  <c r="A77" i="70"/>
  <c r="D156" i="70"/>
  <c r="H156" i="70" s="1"/>
  <c r="M42" i="70"/>
  <c r="M45" i="70" s="1"/>
  <c r="M87" i="70"/>
  <c r="M90" i="70" s="1"/>
  <c r="L132" i="70"/>
  <c r="D109" i="70"/>
  <c r="H109" i="70" s="1"/>
  <c r="J177" i="70"/>
  <c r="J180" i="70" s="1"/>
  <c r="L141" i="70" s="1"/>
  <c r="M270" i="70"/>
  <c r="L312" i="70"/>
  <c r="N222" i="70"/>
  <c r="A221" i="70"/>
  <c r="N213" i="70"/>
  <c r="A211" i="70"/>
  <c r="N206" i="70"/>
  <c r="N204" i="70"/>
  <c r="A183" i="70"/>
  <c r="A181" i="70"/>
  <c r="A224" i="70"/>
  <c r="N218" i="70"/>
  <c r="A215" i="70"/>
  <c r="N211" i="70"/>
  <c r="N208" i="70"/>
  <c r="N197" i="70"/>
  <c r="N193" i="70"/>
  <c r="N191" i="70"/>
  <c r="N182" i="70"/>
  <c r="N188" i="70"/>
  <c r="N196" i="70"/>
  <c r="N198" i="70"/>
  <c r="N209" i="70"/>
  <c r="A213" i="70"/>
  <c r="A222" i="70"/>
  <c r="N223" i="70"/>
  <c r="K268" i="70"/>
  <c r="M312" i="70"/>
  <c r="N237" i="70"/>
  <c r="N245" i="70"/>
  <c r="N250" i="70"/>
  <c r="A255" i="70"/>
  <c r="N257" i="70"/>
  <c r="A261" i="70"/>
  <c r="N264" i="70"/>
  <c r="A48" i="135"/>
  <c r="A81" i="135"/>
  <c r="A93" i="135"/>
  <c r="A119" i="135"/>
  <c r="A46" i="135"/>
  <c r="A49" i="135"/>
  <c r="M87" i="135"/>
  <c r="M90" i="135" s="1"/>
  <c r="L72" i="135" s="1"/>
  <c r="M72" i="135" s="1"/>
  <c r="M71" i="135" s="1"/>
  <c r="A91" i="135"/>
  <c r="A121" i="135"/>
  <c r="A224" i="135"/>
  <c r="A85" i="135"/>
  <c r="K358" i="135"/>
  <c r="A78" i="135"/>
  <c r="A47" i="135"/>
  <c r="A94" i="135"/>
  <c r="A75" i="135"/>
  <c r="A92" i="135"/>
  <c r="M135" i="135"/>
  <c r="A184" i="135"/>
  <c r="A256" i="135"/>
  <c r="K312" i="135"/>
  <c r="A315" i="135"/>
  <c r="K357" i="135"/>
  <c r="A86" i="135"/>
  <c r="A133" i="135"/>
  <c r="K313" i="135"/>
  <c r="A131" i="135"/>
  <c r="M55" i="135"/>
  <c r="A76" i="135"/>
  <c r="A124" i="135"/>
  <c r="A132" i="135"/>
  <c r="A175" i="135"/>
  <c r="A180" i="135"/>
  <c r="A216" i="135"/>
  <c r="K222" i="135"/>
  <c r="M267" i="135"/>
  <c r="M270" i="135" s="1"/>
  <c r="L253" i="135" s="1"/>
  <c r="A300" i="135"/>
  <c r="M312" i="135"/>
  <c r="M315" i="135" s="1"/>
  <c r="L297" i="135" s="1"/>
  <c r="L42" i="138"/>
  <c r="L132" i="138"/>
  <c r="M87" i="138"/>
  <c r="A315" i="138"/>
  <c r="A301" i="138"/>
  <c r="A271" i="138"/>
  <c r="A306" i="138"/>
  <c r="A311" i="138"/>
  <c r="A303" i="138"/>
  <c r="A273" i="138"/>
  <c r="A130" i="138"/>
  <c r="A132" i="138"/>
  <c r="A122" i="138"/>
  <c r="A94" i="138"/>
  <c r="A92" i="138"/>
  <c r="A131" i="138"/>
  <c r="A121" i="138"/>
  <c r="A93" i="138"/>
  <c r="A91" i="138"/>
  <c r="A135" i="138"/>
  <c r="A129" i="138"/>
  <c r="A314" i="138"/>
  <c r="M42" i="138"/>
  <c r="A124" i="138"/>
  <c r="J132" i="138"/>
  <c r="K313" i="138"/>
  <c r="A78" i="138"/>
  <c r="A310" i="138"/>
  <c r="A215" i="138"/>
  <c r="A222" i="138"/>
  <c r="A344" i="138"/>
  <c r="A209" i="138"/>
  <c r="A357" i="138"/>
  <c r="A183" i="138"/>
  <c r="A211" i="138"/>
  <c r="L312" i="138"/>
  <c r="A360" i="138"/>
  <c r="A181" i="138"/>
  <c r="A223" i="138"/>
  <c r="A316" i="138"/>
  <c r="A318" i="138"/>
  <c r="L357" i="138"/>
  <c r="A32" i="138"/>
  <c r="A45" i="138"/>
  <c r="K177" i="138"/>
  <c r="A184" i="138"/>
  <c r="A212" i="138"/>
  <c r="A319" i="138"/>
  <c r="A347" i="138"/>
  <c r="A33" i="138"/>
  <c r="L177" i="138"/>
  <c r="A182" i="138"/>
  <c r="A317" i="138"/>
  <c r="A348" i="138"/>
  <c r="K358" i="138"/>
  <c r="K358" i="141"/>
  <c r="L267" i="141"/>
  <c r="A45" i="141"/>
  <c r="A30" i="141"/>
  <c r="A43" i="141"/>
  <c r="A31" i="141"/>
  <c r="A2" i="141"/>
  <c r="A41" i="141"/>
  <c r="A4" i="141"/>
  <c r="D148" i="141"/>
  <c r="D150" i="141" s="1"/>
  <c r="M45" i="141"/>
  <c r="L27" i="141" s="1"/>
  <c r="A76" i="141"/>
  <c r="A126" i="141"/>
  <c r="K132" i="141"/>
  <c r="A139" i="141"/>
  <c r="A167" i="141"/>
  <c r="M177" i="141"/>
  <c r="M180" i="141" s="1"/>
  <c r="L162" i="141" s="1"/>
  <c r="M162" i="141" s="1"/>
  <c r="M161" i="141" s="1"/>
  <c r="A222" i="141"/>
  <c r="A260" i="141"/>
  <c r="A264" i="141"/>
  <c r="M267" i="141"/>
  <c r="M270" i="141" s="1"/>
  <c r="L253" i="141" s="1"/>
  <c r="A344" i="141"/>
  <c r="A350" i="141"/>
  <c r="A354" i="141"/>
  <c r="J90" i="141"/>
  <c r="L51" i="141" s="1"/>
  <c r="M51" i="141" s="1"/>
  <c r="J315" i="141"/>
  <c r="L276" i="141" s="1"/>
  <c r="M276" i="141" s="1"/>
  <c r="M275" i="141" s="1"/>
  <c r="A349" i="141"/>
  <c r="AA59" i="119"/>
  <c r="A123" i="141"/>
  <c r="L180" i="141"/>
  <c r="L152" i="141" s="1"/>
  <c r="M154" i="141" s="1"/>
  <c r="J225" i="141"/>
  <c r="L186" i="141" s="1"/>
  <c r="A358" i="141"/>
  <c r="L87" i="141"/>
  <c r="L90" i="141" s="1"/>
  <c r="L62" i="141" s="1"/>
  <c r="M65" i="141" s="1"/>
  <c r="A94" i="141"/>
  <c r="A256" i="141"/>
  <c r="A265" i="141"/>
  <c r="A316" i="141"/>
  <c r="A48" i="141"/>
  <c r="A77" i="141"/>
  <c r="J135" i="141"/>
  <c r="L96" i="141" s="1"/>
  <c r="A134" i="141"/>
  <c r="A169" i="141"/>
  <c r="A178" i="141"/>
  <c r="L222" i="141"/>
  <c r="L225" i="141" s="1"/>
  <c r="L197" i="141" s="1"/>
  <c r="M200" i="141" s="1"/>
  <c r="A268" i="141"/>
  <c r="K312" i="141"/>
  <c r="A87" i="141"/>
  <c r="A360" i="141"/>
  <c r="A318" i="141"/>
  <c r="A355" i="141"/>
  <c r="A46" i="141"/>
  <c r="A49" i="141"/>
  <c r="A78" i="141"/>
  <c r="A92" i="141"/>
  <c r="A183" i="141"/>
  <c r="A212" i="141"/>
  <c r="A257" i="141"/>
  <c r="A266" i="141"/>
  <c r="L312" i="141"/>
  <c r="L315" i="141" s="1"/>
  <c r="L287" i="141" s="1"/>
  <c r="M289" i="141" s="1"/>
  <c r="A317" i="141"/>
  <c r="A319" i="141"/>
  <c r="M146" i="144"/>
  <c r="D148" i="144"/>
  <c r="D150" i="144" s="1"/>
  <c r="D238" i="144"/>
  <c r="K43" i="144"/>
  <c r="L87" i="144"/>
  <c r="L90" i="144" s="1"/>
  <c r="L62" i="144" s="1"/>
  <c r="M64" i="144" s="1"/>
  <c r="A129" i="144"/>
  <c r="A174" i="144"/>
  <c r="K178" i="144"/>
  <c r="A215" i="144"/>
  <c r="J270" i="144"/>
  <c r="L231" i="144" s="1"/>
  <c r="M231" i="144" s="1"/>
  <c r="M230" i="144" s="1"/>
  <c r="A40" i="144"/>
  <c r="A81" i="144"/>
  <c r="A170" i="144"/>
  <c r="A360" i="144"/>
  <c r="K357" i="144"/>
  <c r="A33" i="144"/>
  <c r="K132" i="144"/>
  <c r="A176" i="144"/>
  <c r="D285" i="144"/>
  <c r="A41" i="144"/>
  <c r="J90" i="144"/>
  <c r="L51" i="144" s="1"/>
  <c r="M51" i="144" s="1"/>
  <c r="M50" i="144" s="1"/>
  <c r="A261" i="144"/>
  <c r="K267" i="144"/>
  <c r="A354" i="144"/>
  <c r="A36" i="144"/>
  <c r="A42" i="144"/>
  <c r="M55" i="144"/>
  <c r="D68" i="144"/>
  <c r="D70" i="144" s="1"/>
  <c r="K133" i="144"/>
  <c r="A219" i="144"/>
  <c r="A224" i="144"/>
  <c r="M281" i="144"/>
  <c r="M326" i="144"/>
  <c r="D328" i="144"/>
  <c r="J357" i="144"/>
  <c r="J360" i="144" s="1"/>
  <c r="L321" i="144" s="1"/>
  <c r="A345" i="144"/>
  <c r="X44" i="13"/>
  <c r="M357" i="144"/>
  <c r="M360" i="144" s="1"/>
  <c r="A426" i="143"/>
  <c r="A434" i="143"/>
  <c r="S436" i="143"/>
  <c r="Y44" i="13"/>
  <c r="A316" i="144"/>
  <c r="A318" i="144"/>
  <c r="D338" i="144"/>
  <c r="A346" i="144"/>
  <c r="A356" i="144"/>
  <c r="H333" i="144"/>
  <c r="H46" i="14"/>
  <c r="R44" i="13"/>
  <c r="A349" i="144"/>
  <c r="A358" i="144"/>
  <c r="A428" i="143"/>
  <c r="S435" i="143"/>
  <c r="S44" i="13"/>
  <c r="A317" i="144"/>
  <c r="A319" i="144"/>
  <c r="A344" i="144"/>
  <c r="A357" i="144"/>
  <c r="A351" i="144"/>
  <c r="A359" i="144"/>
  <c r="AA81" i="119"/>
  <c r="A348" i="144"/>
  <c r="A355" i="144"/>
  <c r="A47" i="133"/>
  <c r="T44" i="13"/>
  <c r="A347" i="144"/>
  <c r="A350" i="144"/>
  <c r="A311" i="144"/>
  <c r="A301" i="144"/>
  <c r="A273" i="144"/>
  <c r="A271" i="144"/>
  <c r="A310" i="144"/>
  <c r="A303" i="144"/>
  <c r="A315" i="144"/>
  <c r="A309" i="144"/>
  <c r="A305" i="144"/>
  <c r="A302" i="144"/>
  <c r="S309" i="60"/>
  <c r="S378" i="143"/>
  <c r="H288" i="144"/>
  <c r="AA79" i="119"/>
  <c r="X309" i="60"/>
  <c r="A314" i="144"/>
  <c r="A274" i="144"/>
  <c r="D293" i="144"/>
  <c r="A304" i="144"/>
  <c r="A45" i="14"/>
  <c r="A312" i="144"/>
  <c r="L315" i="144"/>
  <c r="L287" i="144" s="1"/>
  <c r="E349" i="143"/>
  <c r="A272" i="144"/>
  <c r="A306" i="144"/>
  <c r="A299" i="144"/>
  <c r="A300" i="144"/>
  <c r="A313" i="144"/>
  <c r="A369" i="143"/>
  <c r="A377" i="143"/>
  <c r="S379" i="143"/>
  <c r="T43" i="13"/>
  <c r="J312" i="144"/>
  <c r="J315" i="144" s="1"/>
  <c r="L276" i="144" s="1"/>
  <c r="W43" i="13"/>
  <c r="A367" i="143"/>
  <c r="M267" i="144"/>
  <c r="H243" i="144"/>
  <c r="N45" i="133" s="1"/>
  <c r="A270" i="144"/>
  <c r="A264" i="144"/>
  <c r="A260" i="144"/>
  <c r="A257" i="144"/>
  <c r="A267" i="144"/>
  <c r="A254" i="144"/>
  <c r="A229" i="144"/>
  <c r="A227" i="144"/>
  <c r="A266" i="144"/>
  <c r="A256" i="144"/>
  <c r="A228" i="144"/>
  <c r="A226" i="144"/>
  <c r="A258" i="144"/>
  <c r="A265" i="144"/>
  <c r="D248" i="144"/>
  <c r="X301" i="60"/>
  <c r="AA77" i="119"/>
  <c r="A313" i="143"/>
  <c r="A321" i="143"/>
  <c r="V42" i="13"/>
  <c r="X42" i="13"/>
  <c r="Y42" i="13"/>
  <c r="R42" i="13"/>
  <c r="D203" i="144"/>
  <c r="A259" i="143"/>
  <c r="A237" i="143"/>
  <c r="A244" i="143"/>
  <c r="A249" i="143"/>
  <c r="A255" i="143"/>
  <c r="A212" i="144"/>
  <c r="E235" i="143"/>
  <c r="A238" i="143"/>
  <c r="C247" i="143"/>
  <c r="A248" i="143"/>
  <c r="A247" i="143"/>
  <c r="A240" i="143"/>
  <c r="A231" i="143"/>
  <c r="A253" i="143"/>
  <c r="A246" i="143"/>
  <c r="A235" i="143"/>
  <c r="A230" i="143"/>
  <c r="A252" i="143"/>
  <c r="A245" i="143"/>
  <c r="A239" i="143"/>
  <c r="A234" i="143"/>
  <c r="A229" i="143"/>
  <c r="A265" i="143"/>
  <c r="M191" i="144"/>
  <c r="D193" i="144"/>
  <c r="L222" i="144"/>
  <c r="A232" i="143"/>
  <c r="A241" i="143"/>
  <c r="A261" i="143"/>
  <c r="C265" i="143"/>
  <c r="A233" i="143"/>
  <c r="A262" i="143"/>
  <c r="S265" i="143"/>
  <c r="A223" i="144"/>
  <c r="A214" i="144"/>
  <c r="A220" i="144"/>
  <c r="A213" i="144"/>
  <c r="A221" i="144"/>
  <c r="A211" i="144"/>
  <c r="A183" i="144"/>
  <c r="A181" i="144"/>
  <c r="A222" i="144"/>
  <c r="A236" i="143"/>
  <c r="A242" i="143"/>
  <c r="A254" i="143"/>
  <c r="A263" i="143"/>
  <c r="AK75" i="119"/>
  <c r="AK79" i="119"/>
  <c r="A210" i="144"/>
  <c r="A216" i="144"/>
  <c r="A243" i="143"/>
  <c r="A264" i="143"/>
  <c r="AK77" i="119"/>
  <c r="X293" i="60"/>
  <c r="A184" i="144"/>
  <c r="H43" i="14"/>
  <c r="A44" i="133"/>
  <c r="A257" i="143"/>
  <c r="A182" i="144"/>
  <c r="V41" i="13"/>
  <c r="W41" i="13"/>
  <c r="C190" i="143"/>
  <c r="A165" i="144"/>
  <c r="A171" i="144"/>
  <c r="A179" i="144"/>
  <c r="A196" i="143"/>
  <c r="AA73" i="119"/>
  <c r="U40" i="13"/>
  <c r="A168" i="144"/>
  <c r="A175" i="144"/>
  <c r="L177" i="144"/>
  <c r="L180" i="144" s="1"/>
  <c r="L152" i="144" s="1"/>
  <c r="M154" i="144" s="1"/>
  <c r="X40" i="13"/>
  <c r="A169" i="144"/>
  <c r="A178" i="144"/>
  <c r="A198" i="143"/>
  <c r="A206" i="143"/>
  <c r="S208" i="143"/>
  <c r="A137" i="144"/>
  <c r="A139" i="144"/>
  <c r="A164" i="144"/>
  <c r="A177" i="144"/>
  <c r="M101" i="144"/>
  <c r="D103" i="144"/>
  <c r="A132" i="144"/>
  <c r="A119" i="144"/>
  <c r="A94" i="144"/>
  <c r="A92" i="144"/>
  <c r="A131" i="144"/>
  <c r="A133" i="144"/>
  <c r="A124" i="144"/>
  <c r="A120" i="144"/>
  <c r="A125" i="144"/>
  <c r="A134" i="144"/>
  <c r="A93" i="144"/>
  <c r="A121" i="144"/>
  <c r="A126" i="144"/>
  <c r="A149" i="143"/>
  <c r="S151" i="143"/>
  <c r="S152" i="143" s="1"/>
  <c r="A148" i="143"/>
  <c r="A140" i="143"/>
  <c r="A135" i="143"/>
  <c r="A127" i="143"/>
  <c r="A122" i="143"/>
  <c r="A139" i="143"/>
  <c r="A132" i="143"/>
  <c r="A121" i="143"/>
  <c r="A116" i="143"/>
  <c r="A147" i="143"/>
  <c r="A122" i="144"/>
  <c r="J132" i="144"/>
  <c r="J135" i="144" s="1"/>
  <c r="L96" i="144" s="1"/>
  <c r="A91" i="144"/>
  <c r="M132" i="144"/>
  <c r="L132" i="144"/>
  <c r="A130" i="144"/>
  <c r="A135" i="144"/>
  <c r="A42" i="133"/>
  <c r="A123" i="144"/>
  <c r="S269" i="60"/>
  <c r="S93" i="143"/>
  <c r="A89" i="143" s="1"/>
  <c r="AA69" i="119"/>
  <c r="H63" i="144"/>
  <c r="A78" i="144"/>
  <c r="K87" i="144"/>
  <c r="U38" i="13"/>
  <c r="Z38" i="13"/>
  <c r="T38" i="13"/>
  <c r="R38" i="13"/>
  <c r="S38" i="13"/>
  <c r="X38" i="13"/>
  <c r="A90" i="144"/>
  <c r="A84" i="144"/>
  <c r="A88" i="144"/>
  <c r="A80" i="144"/>
  <c r="A77" i="144"/>
  <c r="A79" i="144"/>
  <c r="A87" i="144"/>
  <c r="A74" i="144"/>
  <c r="A49" i="144"/>
  <c r="A47" i="144"/>
  <c r="A76" i="144"/>
  <c r="Y38" i="13"/>
  <c r="M87" i="144"/>
  <c r="M90" i="144" s="1"/>
  <c r="A48" i="144"/>
  <c r="A85" i="144"/>
  <c r="A89" i="144"/>
  <c r="A84" i="143"/>
  <c r="A92" i="143"/>
  <c r="S94" i="143"/>
  <c r="A66" i="143"/>
  <c r="A72" i="143"/>
  <c r="A85" i="143"/>
  <c r="A93" i="143"/>
  <c r="A86" i="143"/>
  <c r="K278" i="145"/>
  <c r="K203" i="145"/>
  <c r="K428" i="145"/>
  <c r="K503" i="145"/>
  <c r="K578" i="145"/>
  <c r="K579" i="145" s="1"/>
  <c r="K580" i="145" s="1"/>
  <c r="K581" i="145" s="1"/>
  <c r="K582" i="145" s="1"/>
  <c r="K583" i="145" s="1"/>
  <c r="K584" i="145" s="1"/>
  <c r="K585" i="145" s="1"/>
  <c r="K586" i="145" s="1"/>
  <c r="K587" i="145" s="1"/>
  <c r="K588" i="145" s="1"/>
  <c r="K589" i="145" s="1"/>
  <c r="K590" i="145" s="1"/>
  <c r="K591" i="145" s="1"/>
  <c r="K592" i="145" s="1"/>
  <c r="K593" i="145" s="1"/>
  <c r="K594" i="145" s="1"/>
  <c r="K595" i="145" s="1"/>
  <c r="K596" i="145" s="1"/>
  <c r="K597" i="145" s="1"/>
  <c r="K598" i="145" s="1"/>
  <c r="K599" i="145" s="1"/>
  <c r="K600" i="145" s="1"/>
  <c r="K353" i="145"/>
  <c r="R37" i="13"/>
  <c r="D13" i="144"/>
  <c r="V37" i="13"/>
  <c r="W37" i="13"/>
  <c r="U37" i="13"/>
  <c r="T37" i="13"/>
  <c r="S37" i="13"/>
  <c r="X37" i="13"/>
  <c r="Z37" i="13"/>
  <c r="M42" i="144"/>
  <c r="M45" i="144" s="1"/>
  <c r="A8" i="143"/>
  <c r="A13" i="143"/>
  <c r="A21" i="143"/>
  <c r="A34" i="143"/>
  <c r="S36" i="143"/>
  <c r="A31" i="144"/>
  <c r="J42" i="144"/>
  <c r="J45" i="144" s="1"/>
  <c r="L6" i="144" s="1"/>
  <c r="A39" i="14"/>
  <c r="A27" i="143"/>
  <c r="A35" i="143"/>
  <c r="A43" i="144"/>
  <c r="A34" i="144"/>
  <c r="A35" i="144"/>
  <c r="A39" i="144"/>
  <c r="A28" i="143"/>
  <c r="A29" i="144"/>
  <c r="A32" i="144"/>
  <c r="L42" i="144"/>
  <c r="D338" i="141"/>
  <c r="A39" i="133"/>
  <c r="S435" i="140"/>
  <c r="S253" i="60"/>
  <c r="H333" i="141"/>
  <c r="N39" i="133" s="1"/>
  <c r="AA65" i="119"/>
  <c r="A430" i="140"/>
  <c r="G418" i="140"/>
  <c r="E406" i="140"/>
  <c r="J357" i="141"/>
  <c r="J360" i="141" s="1"/>
  <c r="L321" i="141" s="1"/>
  <c r="A407" i="140"/>
  <c r="A412" i="140"/>
  <c r="A420" i="140"/>
  <c r="A433" i="140"/>
  <c r="U36" i="13"/>
  <c r="A345" i="141"/>
  <c r="A351" i="141"/>
  <c r="K357" i="141"/>
  <c r="A359" i="141"/>
  <c r="A427" i="140"/>
  <c r="A435" i="140"/>
  <c r="A403" i="140"/>
  <c r="A409" i="140"/>
  <c r="A414" i="140"/>
  <c r="A428" i="140"/>
  <c r="A346" i="141"/>
  <c r="A356" i="141"/>
  <c r="A315" i="141"/>
  <c r="A309" i="141"/>
  <c r="A305" i="141"/>
  <c r="A302" i="141"/>
  <c r="A311" i="141"/>
  <c r="A301" i="141"/>
  <c r="A273" i="141"/>
  <c r="A271" i="141"/>
  <c r="A300" i="141"/>
  <c r="M312" i="141"/>
  <c r="M315" i="141" s="1"/>
  <c r="A310" i="141"/>
  <c r="A313" i="141"/>
  <c r="S35" i="13"/>
  <c r="W35" i="13"/>
  <c r="A272" i="141"/>
  <c r="A312" i="141"/>
  <c r="S378" i="140"/>
  <c r="A374" i="140" s="1"/>
  <c r="A299" i="141"/>
  <c r="A304" i="141"/>
  <c r="U35" i="13"/>
  <c r="T35" i="13"/>
  <c r="Y35" i="13"/>
  <c r="A306" i="141"/>
  <c r="V35" i="13"/>
  <c r="A274" i="141"/>
  <c r="A314" i="141"/>
  <c r="Z35" i="13"/>
  <c r="A303" i="141"/>
  <c r="A369" i="140"/>
  <c r="A377" i="140"/>
  <c r="S379" i="140"/>
  <c r="A370" i="140"/>
  <c r="A378" i="140"/>
  <c r="A315" i="140"/>
  <c r="D238" i="141"/>
  <c r="M236" i="141"/>
  <c r="A291" i="140"/>
  <c r="A297" i="140"/>
  <c r="A310" i="140"/>
  <c r="A318" i="140"/>
  <c r="A286" i="140"/>
  <c r="A292" i="140"/>
  <c r="A321" i="140"/>
  <c r="K267" i="141"/>
  <c r="K268" i="141"/>
  <c r="A37" i="133"/>
  <c r="A287" i="140"/>
  <c r="A299" i="140"/>
  <c r="A311" i="140"/>
  <c r="J270" i="141"/>
  <c r="L231" i="141" s="1"/>
  <c r="S321" i="140"/>
  <c r="A317" i="140" s="1"/>
  <c r="AA61" i="119"/>
  <c r="A314" i="140"/>
  <c r="A300" i="140"/>
  <c r="A295" i="140"/>
  <c r="A289" i="140"/>
  <c r="S322" i="140"/>
  <c r="S323" i="140" s="1"/>
  <c r="A320" i="140"/>
  <c r="A312" i="140"/>
  <c r="A319" i="140"/>
  <c r="A306" i="140"/>
  <c r="A298" i="140"/>
  <c r="A293" i="140"/>
  <c r="A309" i="140"/>
  <c r="H243" i="141"/>
  <c r="N37" i="133" s="1"/>
  <c r="A288" i="140"/>
  <c r="A301" i="140"/>
  <c r="S237" i="60"/>
  <c r="W34" i="13"/>
  <c r="X34" i="13"/>
  <c r="R34" i="13"/>
  <c r="A255" i="141"/>
  <c r="A261" i="141"/>
  <c r="D203" i="141"/>
  <c r="M222" i="141"/>
  <c r="M225" i="141" s="1"/>
  <c r="A252" i="140"/>
  <c r="A245" i="140"/>
  <c r="A239" i="140"/>
  <c r="A234" i="140"/>
  <c r="A229" i="140"/>
  <c r="A257" i="140"/>
  <c r="A244" i="140"/>
  <c r="A233" i="140"/>
  <c r="A262" i="140"/>
  <c r="A261" i="140"/>
  <c r="A230" i="140"/>
  <c r="A236" i="140"/>
  <c r="A253" i="140"/>
  <c r="A263" i="140"/>
  <c r="A231" i="140"/>
  <c r="A242" i="140"/>
  <c r="A264" i="140"/>
  <c r="S33" i="13"/>
  <c r="Z33" i="13"/>
  <c r="R33" i="13"/>
  <c r="W33" i="13"/>
  <c r="U33" i="13"/>
  <c r="K222" i="141"/>
  <c r="A35" i="14"/>
  <c r="A36" i="133"/>
  <c r="A237" i="140"/>
  <c r="A243" i="140"/>
  <c r="A254" i="140"/>
  <c r="V33" i="13"/>
  <c r="A240" i="140"/>
  <c r="S265" i="140"/>
  <c r="S266" i="140" s="1"/>
  <c r="H35" i="14"/>
  <c r="A241" i="140"/>
  <c r="A238" i="140"/>
  <c r="A246" i="140"/>
  <c r="A248" i="140"/>
  <c r="A255" i="140"/>
  <c r="A247" i="140"/>
  <c r="A249" i="140"/>
  <c r="A256" i="140"/>
  <c r="Y33" i="13"/>
  <c r="A214" i="141"/>
  <c r="A223" i="141"/>
  <c r="A219" i="141"/>
  <c r="A225" i="141"/>
  <c r="A210" i="141"/>
  <c r="A216" i="141"/>
  <c r="H148" i="141"/>
  <c r="K177" i="141"/>
  <c r="K178" i="141"/>
  <c r="V32" i="13"/>
  <c r="R32" i="13"/>
  <c r="Y32" i="13"/>
  <c r="U32" i="13"/>
  <c r="T32" i="13"/>
  <c r="S32" i="13"/>
  <c r="Z32" i="13"/>
  <c r="D158" i="141"/>
  <c r="A179" i="140"/>
  <c r="A184" i="140"/>
  <c r="A192" i="140"/>
  <c r="A205" i="140"/>
  <c r="A174" i="141"/>
  <c r="A180" i="141"/>
  <c r="A198" i="140"/>
  <c r="A206" i="140"/>
  <c r="S208" i="140"/>
  <c r="S209" i="140" s="1"/>
  <c r="A165" i="141"/>
  <c r="A171" i="141"/>
  <c r="A179" i="141"/>
  <c r="H34" i="14"/>
  <c r="A199" i="140"/>
  <c r="A207" i="140"/>
  <c r="A168" i="141"/>
  <c r="A34" i="14"/>
  <c r="S150" i="140"/>
  <c r="A146" i="140" s="1"/>
  <c r="S213" i="60"/>
  <c r="AA55" i="119"/>
  <c r="H108" i="141"/>
  <c r="N34" i="133" s="1"/>
  <c r="D103" i="141"/>
  <c r="M101" i="141"/>
  <c r="A132" i="141"/>
  <c r="D113" i="141"/>
  <c r="M135" i="141"/>
  <c r="X213" i="60"/>
  <c r="A120" i="141"/>
  <c r="A124" i="141"/>
  <c r="A135" i="141"/>
  <c r="A129" i="141"/>
  <c r="A125" i="141"/>
  <c r="A122" i="141"/>
  <c r="A131" i="141"/>
  <c r="A121" i="141"/>
  <c r="A93" i="141"/>
  <c r="A91" i="141"/>
  <c r="A119" i="141"/>
  <c r="C133" i="140"/>
  <c r="A130" i="141"/>
  <c r="A133" i="141"/>
  <c r="A126" i="140"/>
  <c r="A133" i="140"/>
  <c r="A134" i="140"/>
  <c r="A140" i="140"/>
  <c r="A148" i="140"/>
  <c r="S151" i="140"/>
  <c r="S152" i="140" s="1"/>
  <c r="U31" i="13"/>
  <c r="A142" i="140"/>
  <c r="X31" i="13"/>
  <c r="A143" i="140"/>
  <c r="K87" i="141"/>
  <c r="K88" i="141"/>
  <c r="A33" i="133"/>
  <c r="A86" i="140"/>
  <c r="A32" i="14"/>
  <c r="H32" i="14"/>
  <c r="A87" i="140"/>
  <c r="X205" i="60"/>
  <c r="D68" i="141"/>
  <c r="A88" i="140"/>
  <c r="S94" i="140"/>
  <c r="A92" i="140"/>
  <c r="A84" i="140"/>
  <c r="A70" i="140"/>
  <c r="A65" i="140"/>
  <c r="A91" i="140"/>
  <c r="A78" i="140"/>
  <c r="A69" i="140"/>
  <c r="A60" i="140"/>
  <c r="A82" i="140"/>
  <c r="A74" i="140"/>
  <c r="A62" i="140"/>
  <c r="A81" i="140"/>
  <c r="A90" i="140"/>
  <c r="X30" i="13"/>
  <c r="A79" i="141"/>
  <c r="A88" i="141"/>
  <c r="E64" i="140"/>
  <c r="S30" i="13"/>
  <c r="A84" i="141"/>
  <c r="A90" i="141"/>
  <c r="T30" i="13"/>
  <c r="A75" i="141"/>
  <c r="A81" i="141"/>
  <c r="K278" i="142"/>
  <c r="K203" i="142"/>
  <c r="K353" i="142"/>
  <c r="K428" i="142"/>
  <c r="K578" i="142"/>
  <c r="K579" i="142" s="1"/>
  <c r="K580" i="142" s="1"/>
  <c r="K581" i="142" s="1"/>
  <c r="K582" i="142" s="1"/>
  <c r="K583" i="142" s="1"/>
  <c r="K584" i="142" s="1"/>
  <c r="K585" i="142" s="1"/>
  <c r="K586" i="142" s="1"/>
  <c r="K587" i="142" s="1"/>
  <c r="K588" i="142" s="1"/>
  <c r="K589" i="142" s="1"/>
  <c r="K590" i="142" s="1"/>
  <c r="K591" i="142" s="1"/>
  <c r="K592" i="142" s="1"/>
  <c r="K593" i="142" s="1"/>
  <c r="K594" i="142" s="1"/>
  <c r="K595" i="142" s="1"/>
  <c r="K596" i="142" s="1"/>
  <c r="K597" i="142" s="1"/>
  <c r="K598" i="142" s="1"/>
  <c r="K599" i="142" s="1"/>
  <c r="K600" i="142" s="1"/>
  <c r="K503" i="142"/>
  <c r="D23" i="141"/>
  <c r="A24" i="140"/>
  <c r="A17" i="140"/>
  <c r="A11" i="140"/>
  <c r="A6" i="140"/>
  <c r="A16" i="140"/>
  <c r="A5" i="140"/>
  <c r="A35" i="140"/>
  <c r="A27" i="140"/>
  <c r="A32" i="140"/>
  <c r="A13" i="140"/>
  <c r="A33" i="140"/>
  <c r="S36" i="140"/>
  <c r="A36" i="141"/>
  <c r="A2" i="140"/>
  <c r="A8" i="140"/>
  <c r="A25" i="140"/>
  <c r="A34" i="140"/>
  <c r="A42" i="141"/>
  <c r="A3" i="140"/>
  <c r="A14" i="140"/>
  <c r="A26" i="140"/>
  <c r="A40" i="141"/>
  <c r="A33" i="141"/>
  <c r="A35" i="141"/>
  <c r="A32" i="141"/>
  <c r="A44" i="141"/>
  <c r="A9" i="140"/>
  <c r="A15" i="140"/>
  <c r="J42" i="141"/>
  <c r="J45" i="141" s="1"/>
  <c r="L6" i="141" s="1"/>
  <c r="M6" i="141" s="1"/>
  <c r="A10" i="140"/>
  <c r="A18" i="140"/>
  <c r="A20" i="140"/>
  <c r="A28" i="140"/>
  <c r="X197" i="60"/>
  <c r="A3" i="141"/>
  <c r="A29" i="141"/>
  <c r="K42" i="141"/>
  <c r="A30" i="140"/>
  <c r="A19" i="140"/>
  <c r="A21" i="140"/>
  <c r="A29" i="140"/>
  <c r="A34" i="141"/>
  <c r="A39" i="141"/>
  <c r="X29" i="13"/>
  <c r="S29" i="13"/>
  <c r="T29" i="13"/>
  <c r="V28" i="13"/>
  <c r="U28" i="13"/>
  <c r="T28" i="13"/>
  <c r="Z28" i="13"/>
  <c r="R28" i="13"/>
  <c r="Y28" i="13"/>
  <c r="A31" i="133"/>
  <c r="J357" i="138"/>
  <c r="J360" i="138" s="1"/>
  <c r="L321" i="138" s="1"/>
  <c r="H30" i="14"/>
  <c r="A427" i="137"/>
  <c r="A435" i="137"/>
  <c r="A345" i="138"/>
  <c r="A351" i="138"/>
  <c r="K357" i="138"/>
  <c r="A359" i="138"/>
  <c r="A424" i="137"/>
  <c r="A346" i="138"/>
  <c r="A356" i="138"/>
  <c r="A349" i="138"/>
  <c r="A373" i="137"/>
  <c r="C361" i="137"/>
  <c r="J312" i="138"/>
  <c r="J315" i="138" s="1"/>
  <c r="L276" i="138" s="1"/>
  <c r="A370" i="137"/>
  <c r="M312" i="138"/>
  <c r="K312" i="138"/>
  <c r="A29" i="14"/>
  <c r="H29" i="14"/>
  <c r="A347" i="137"/>
  <c r="A355" i="137"/>
  <c r="A309" i="138"/>
  <c r="A360" i="137"/>
  <c r="A349" i="137"/>
  <c r="A344" i="137"/>
  <c r="A367" i="137"/>
  <c r="A359" i="137"/>
  <c r="A353" i="137"/>
  <c r="A348" i="137"/>
  <c r="A343" i="137"/>
  <c r="A371" i="137"/>
  <c r="A357" i="137"/>
  <c r="A352" i="137"/>
  <c r="A346" i="137"/>
  <c r="A366" i="137"/>
  <c r="A375" i="137"/>
  <c r="A312" i="138"/>
  <c r="A299" i="138"/>
  <c r="A274" i="138"/>
  <c r="A272" i="138"/>
  <c r="A313" i="138"/>
  <c r="A304" i="138"/>
  <c r="A300" i="138"/>
  <c r="A305" i="138"/>
  <c r="U27" i="13"/>
  <c r="W27" i="13"/>
  <c r="A260" i="138"/>
  <c r="A257" i="138"/>
  <c r="A268" i="138"/>
  <c r="A267" i="138"/>
  <c r="A254" i="138"/>
  <c r="A229" i="138"/>
  <c r="A227" i="138"/>
  <c r="A259" i="138"/>
  <c r="A266" i="138"/>
  <c r="A256" i="138"/>
  <c r="A228" i="138"/>
  <c r="A226" i="138"/>
  <c r="A265" i="138"/>
  <c r="A291" i="137"/>
  <c r="C304" i="137"/>
  <c r="A316" i="137"/>
  <c r="J267" i="138"/>
  <c r="J270" i="138" s="1"/>
  <c r="L231" i="138" s="1"/>
  <c r="A261" i="138"/>
  <c r="A269" i="138"/>
  <c r="A309" i="137"/>
  <c r="A301" i="137"/>
  <c r="A290" i="137"/>
  <c r="A314" i="137"/>
  <c r="A300" i="137"/>
  <c r="A295" i="137"/>
  <c r="A289" i="137"/>
  <c r="S322" i="137"/>
  <c r="S323" i="137" s="1"/>
  <c r="A320" i="137"/>
  <c r="A312" i="137"/>
  <c r="A318" i="137"/>
  <c r="A29" i="133"/>
  <c r="A286" i="137"/>
  <c r="A298" i="137"/>
  <c r="A310" i="137"/>
  <c r="A319" i="137"/>
  <c r="Z26" i="13"/>
  <c r="R26" i="13"/>
  <c r="Y26" i="13"/>
  <c r="W26" i="13"/>
  <c r="T26" i="13"/>
  <c r="L267" i="138"/>
  <c r="A255" i="138"/>
  <c r="A270" i="138"/>
  <c r="A287" i="137"/>
  <c r="A293" i="137"/>
  <c r="A321" i="137"/>
  <c r="U26" i="13"/>
  <c r="A258" i="138"/>
  <c r="A264" i="138"/>
  <c r="M267" i="138"/>
  <c r="M270" i="138" s="1"/>
  <c r="A28" i="133"/>
  <c r="R25" i="13"/>
  <c r="C265" i="137"/>
  <c r="A239" i="137"/>
  <c r="A247" i="137"/>
  <c r="A249" i="137"/>
  <c r="A258" i="137"/>
  <c r="C247" i="137"/>
  <c r="W25" i="13"/>
  <c r="V25" i="13"/>
  <c r="U25" i="13"/>
  <c r="T25" i="13"/>
  <c r="X25" i="13"/>
  <c r="A257" i="137"/>
  <c r="A244" i="137"/>
  <c r="A233" i="137"/>
  <c r="A264" i="137"/>
  <c r="A256" i="137"/>
  <c r="A243" i="137"/>
  <c r="A238" i="137"/>
  <c r="A232" i="137"/>
  <c r="A262" i="137"/>
  <c r="Y25" i="13"/>
  <c r="K223" i="138"/>
  <c r="A229" i="137"/>
  <c r="A241" i="137"/>
  <c r="A252" i="137"/>
  <c r="A261" i="137"/>
  <c r="Z25" i="13"/>
  <c r="A27" i="14"/>
  <c r="A230" i="137"/>
  <c r="A236" i="137"/>
  <c r="A253" i="137"/>
  <c r="A263" i="137"/>
  <c r="A219" i="138"/>
  <c r="J222" i="138"/>
  <c r="J225" i="138" s="1"/>
  <c r="L186" i="138" s="1"/>
  <c r="A225" i="138"/>
  <c r="A216" i="138"/>
  <c r="A213" i="138"/>
  <c r="A220" i="138"/>
  <c r="A210" i="138"/>
  <c r="A224" i="138"/>
  <c r="A178" i="138"/>
  <c r="A169" i="138"/>
  <c r="A176" i="138"/>
  <c r="A166" i="138"/>
  <c r="A138" i="138"/>
  <c r="A136" i="138"/>
  <c r="A164" i="138"/>
  <c r="A137" i="138"/>
  <c r="A167" i="138"/>
  <c r="A179" i="138"/>
  <c r="A177" i="138"/>
  <c r="A171" i="138"/>
  <c r="A175" i="138"/>
  <c r="A139" i="138"/>
  <c r="A170" i="138"/>
  <c r="A165" i="138"/>
  <c r="A174" i="138"/>
  <c r="A180" i="138"/>
  <c r="A27" i="133"/>
  <c r="Z24" i="13"/>
  <c r="R24" i="13"/>
  <c r="Y24" i="13"/>
  <c r="S24" i="13"/>
  <c r="T24" i="13"/>
  <c r="A202" i="137"/>
  <c r="U24" i="13"/>
  <c r="V24" i="13"/>
  <c r="W24" i="13"/>
  <c r="J177" i="138"/>
  <c r="J180" i="138" s="1"/>
  <c r="L141" i="138" s="1"/>
  <c r="A26" i="14"/>
  <c r="X24" i="13"/>
  <c r="A198" i="137"/>
  <c r="A206" i="137"/>
  <c r="S208" i="137"/>
  <c r="S209" i="137" s="1"/>
  <c r="A199" i="137"/>
  <c r="A207" i="137"/>
  <c r="A26" i="133"/>
  <c r="A120" i="137"/>
  <c r="A143" i="137"/>
  <c r="R23" i="13"/>
  <c r="K133" i="138"/>
  <c r="A144" i="137"/>
  <c r="A138" i="137"/>
  <c r="A130" i="137"/>
  <c r="A119" i="137"/>
  <c r="A150" i="137"/>
  <c r="A141" i="137"/>
  <c r="S151" i="137"/>
  <c r="S152" i="137" s="1"/>
  <c r="A140" i="137"/>
  <c r="A133" i="137"/>
  <c r="A149" i="137"/>
  <c r="A135" i="137"/>
  <c r="A127" i="137"/>
  <c r="A122" i="137"/>
  <c r="A148" i="137"/>
  <c r="A134" i="137"/>
  <c r="A126" i="137"/>
  <c r="A117" i="137"/>
  <c r="A118" i="137"/>
  <c r="A125" i="137"/>
  <c r="A142" i="137"/>
  <c r="A151" i="137"/>
  <c r="A121" i="137"/>
  <c r="Y23" i="13"/>
  <c r="V23" i="13"/>
  <c r="U23" i="13"/>
  <c r="T23" i="13"/>
  <c r="W23" i="13"/>
  <c r="A116" i="137"/>
  <c r="A129" i="137"/>
  <c r="X23" i="13"/>
  <c r="A123" i="137"/>
  <c r="A131" i="137"/>
  <c r="Z23" i="13"/>
  <c r="A120" i="138"/>
  <c r="A126" i="138"/>
  <c r="A134" i="138"/>
  <c r="A123" i="138"/>
  <c r="A24" i="14"/>
  <c r="C76" i="137"/>
  <c r="E64" i="137"/>
  <c r="A80" i="138"/>
  <c r="A77" i="138"/>
  <c r="A87" i="138"/>
  <c r="A74" i="138"/>
  <c r="A49" i="138"/>
  <c r="A47" i="138"/>
  <c r="A88" i="138"/>
  <c r="A79" i="138"/>
  <c r="A86" i="138"/>
  <c r="A76" i="138"/>
  <c r="A48" i="138"/>
  <c r="A46" i="138"/>
  <c r="A85" i="138"/>
  <c r="A75" i="138"/>
  <c r="A81" i="138"/>
  <c r="A89" i="138"/>
  <c r="X141" i="60"/>
  <c r="A90" i="138"/>
  <c r="H24" i="14"/>
  <c r="L87" i="138"/>
  <c r="A60" i="137"/>
  <c r="A69" i="137"/>
  <c r="A78" i="137"/>
  <c r="A83" i="137"/>
  <c r="A90" i="137"/>
  <c r="A94" i="137"/>
  <c r="U22" i="13"/>
  <c r="A84" i="137"/>
  <c r="A92" i="137"/>
  <c r="S94" i="137"/>
  <c r="S95" i="137" s="1"/>
  <c r="W22" i="13"/>
  <c r="A66" i="137"/>
  <c r="A72" i="137"/>
  <c r="A85" i="137"/>
  <c r="A93" i="137"/>
  <c r="X133" i="60"/>
  <c r="A30" i="137"/>
  <c r="K503" i="139"/>
  <c r="K278" i="139"/>
  <c r="K578" i="139"/>
  <c r="K579" i="139" s="1"/>
  <c r="K580" i="139" s="1"/>
  <c r="K581" i="139" s="1"/>
  <c r="K582" i="139" s="1"/>
  <c r="K583" i="139" s="1"/>
  <c r="K584" i="139" s="1"/>
  <c r="K585" i="139" s="1"/>
  <c r="K586" i="139" s="1"/>
  <c r="K587" i="139" s="1"/>
  <c r="K588" i="139" s="1"/>
  <c r="K589" i="139" s="1"/>
  <c r="K590" i="139" s="1"/>
  <c r="K591" i="139" s="1"/>
  <c r="K592" i="139" s="1"/>
  <c r="K593" i="139" s="1"/>
  <c r="K594" i="139" s="1"/>
  <c r="K595" i="139" s="1"/>
  <c r="K596" i="139" s="1"/>
  <c r="K597" i="139" s="1"/>
  <c r="K598" i="139" s="1"/>
  <c r="K599" i="139" s="1"/>
  <c r="K600" i="139" s="1"/>
  <c r="K428" i="139"/>
  <c r="K203" i="139"/>
  <c r="K353" i="139"/>
  <c r="A16" i="137"/>
  <c r="A5" i="137"/>
  <c r="A35" i="137"/>
  <c r="A27" i="137"/>
  <c r="S36" i="137"/>
  <c r="S37" i="137" s="1"/>
  <c r="A34" i="137"/>
  <c r="A21" i="137"/>
  <c r="A13" i="137"/>
  <c r="A8" i="137"/>
  <c r="A33" i="137"/>
  <c r="A7" i="137"/>
  <c r="A12" i="137"/>
  <c r="A24" i="137"/>
  <c r="A2" i="137"/>
  <c r="A25" i="137"/>
  <c r="J42" i="138"/>
  <c r="J45" i="138" s="1"/>
  <c r="L6" i="138" s="1"/>
  <c r="M6" i="138" s="1"/>
  <c r="A28" i="137"/>
  <c r="U21" i="13"/>
  <c r="Z21" i="13"/>
  <c r="R21" i="13"/>
  <c r="Y21" i="13"/>
  <c r="T21" i="13"/>
  <c r="A10" i="137"/>
  <c r="A17" i="137"/>
  <c r="A20" i="137"/>
  <c r="A29" i="137"/>
  <c r="A36" i="137"/>
  <c r="V21" i="13"/>
  <c r="A34" i="138"/>
  <c r="A43" i="138"/>
  <c r="A29" i="138"/>
  <c r="A42" i="138"/>
  <c r="A30" i="138"/>
  <c r="A36" i="138"/>
  <c r="S436" i="134"/>
  <c r="S437" i="134" s="1"/>
  <c r="A434" i="134"/>
  <c r="A426" i="134"/>
  <c r="A436" i="134"/>
  <c r="A425" i="134"/>
  <c r="A418" i="134"/>
  <c r="A417" i="134"/>
  <c r="A433" i="134"/>
  <c r="A420" i="134"/>
  <c r="A412" i="134"/>
  <c r="A407" i="134"/>
  <c r="A432" i="134"/>
  <c r="A419" i="134"/>
  <c r="A411" i="134"/>
  <c r="A402" i="134"/>
  <c r="A424" i="134"/>
  <c r="A358" i="135"/>
  <c r="A349" i="135"/>
  <c r="A355" i="135"/>
  <c r="A348" i="135"/>
  <c r="A356" i="135"/>
  <c r="A346" i="135"/>
  <c r="A318" i="135"/>
  <c r="A316" i="135"/>
  <c r="A345" i="135"/>
  <c r="A351" i="135"/>
  <c r="A404" i="134"/>
  <c r="A410" i="134"/>
  <c r="A405" i="134"/>
  <c r="A319" i="135"/>
  <c r="A347" i="135"/>
  <c r="A360" i="135"/>
  <c r="A400" i="134"/>
  <c r="A406" i="134"/>
  <c r="A427" i="134"/>
  <c r="V20" i="13"/>
  <c r="T20" i="13"/>
  <c r="U20" i="13"/>
  <c r="S20" i="13"/>
  <c r="X20" i="13"/>
  <c r="A350" i="135"/>
  <c r="A359" i="135"/>
  <c r="A23" i="133"/>
  <c r="A401" i="134"/>
  <c r="A413" i="134"/>
  <c r="A428" i="134"/>
  <c r="A414" i="134"/>
  <c r="A317" i="135"/>
  <c r="L357" i="135"/>
  <c r="L360" i="135" s="1"/>
  <c r="A344" i="135"/>
  <c r="A354" i="135"/>
  <c r="A408" i="134"/>
  <c r="A415" i="134"/>
  <c r="A409" i="134"/>
  <c r="A416" i="134"/>
  <c r="A423" i="134"/>
  <c r="A435" i="134"/>
  <c r="A357" i="135"/>
  <c r="S19" i="13"/>
  <c r="Y19" i="13"/>
  <c r="W19" i="13"/>
  <c r="T19" i="13"/>
  <c r="U19" i="13"/>
  <c r="V19" i="13"/>
  <c r="Z19" i="13"/>
  <c r="A312" i="135"/>
  <c r="A299" i="135"/>
  <c r="A274" i="135"/>
  <c r="A272" i="135"/>
  <c r="A311" i="135"/>
  <c r="A301" i="135"/>
  <c r="A273" i="135"/>
  <c r="A271" i="135"/>
  <c r="A310" i="135"/>
  <c r="A303" i="135"/>
  <c r="A314" i="135"/>
  <c r="J312" i="135"/>
  <c r="J315" i="135" s="1"/>
  <c r="L276" i="135" s="1"/>
  <c r="A350" i="134"/>
  <c r="A355" i="134"/>
  <c r="A363" i="134"/>
  <c r="A376" i="134"/>
  <c r="A370" i="134"/>
  <c r="A378" i="134"/>
  <c r="A347" i="134"/>
  <c r="A358" i="134"/>
  <c r="A366" i="134"/>
  <c r="X18" i="13"/>
  <c r="R18" i="13"/>
  <c r="Z18" i="13"/>
  <c r="Y18" i="13"/>
  <c r="A313" i="134"/>
  <c r="A321" i="134"/>
  <c r="X91" i="119"/>
  <c r="S18" i="13"/>
  <c r="A257" i="135"/>
  <c r="A260" i="135"/>
  <c r="K268" i="135"/>
  <c r="U18" i="13"/>
  <c r="A255" i="135"/>
  <c r="A261" i="135"/>
  <c r="A269" i="135"/>
  <c r="A258" i="135"/>
  <c r="Z17" i="13"/>
  <c r="R17" i="13"/>
  <c r="Y17" i="13"/>
  <c r="W17" i="13"/>
  <c r="T17" i="13"/>
  <c r="U17" i="13"/>
  <c r="A259" i="134"/>
  <c r="V17" i="13"/>
  <c r="X17" i="13"/>
  <c r="A209" i="135"/>
  <c r="J222" i="135"/>
  <c r="J225" i="135" s="1"/>
  <c r="L186" i="135" s="1"/>
  <c r="M186" i="135" s="1"/>
  <c r="A20" i="133"/>
  <c r="A223" i="135"/>
  <c r="A214" i="135"/>
  <c r="A221" i="135"/>
  <c r="A211" i="135"/>
  <c r="A183" i="135"/>
  <c r="A181" i="135"/>
  <c r="A220" i="135"/>
  <c r="A213" i="135"/>
  <c r="S17" i="13"/>
  <c r="L222" i="135"/>
  <c r="A210" i="135"/>
  <c r="A215" i="135"/>
  <c r="A219" i="135"/>
  <c r="A225" i="135"/>
  <c r="A236" i="134"/>
  <c r="A241" i="134"/>
  <c r="A249" i="134"/>
  <c r="A254" i="134"/>
  <c r="A261" i="134"/>
  <c r="A265" i="134"/>
  <c r="A255" i="134"/>
  <c r="A263" i="134"/>
  <c r="S265" i="134"/>
  <c r="S266" i="134" s="1"/>
  <c r="A232" i="134"/>
  <c r="A238" i="134"/>
  <c r="A243" i="134"/>
  <c r="A256" i="134"/>
  <c r="A264" i="134"/>
  <c r="A208" i="134"/>
  <c r="A204" i="134"/>
  <c r="A197" i="134"/>
  <c r="A191" i="134"/>
  <c r="A190" i="134"/>
  <c r="A183" i="134"/>
  <c r="A174" i="134"/>
  <c r="A189" i="134"/>
  <c r="A178" i="134"/>
  <c r="A173" i="134"/>
  <c r="A201" i="134"/>
  <c r="A195" i="134"/>
  <c r="A187" i="134"/>
  <c r="A176" i="134"/>
  <c r="A200" i="134"/>
  <c r="A186" i="134"/>
  <c r="A181" i="134"/>
  <c r="A175" i="134"/>
  <c r="A206" i="134"/>
  <c r="V16" i="13"/>
  <c r="U16" i="13"/>
  <c r="S16" i="13"/>
  <c r="Z16" i="13"/>
  <c r="R16" i="13"/>
  <c r="X16" i="13"/>
  <c r="A168" i="135"/>
  <c r="A174" i="135"/>
  <c r="A178" i="135"/>
  <c r="A196" i="134"/>
  <c r="A207" i="134"/>
  <c r="Y16" i="13"/>
  <c r="A169" i="135"/>
  <c r="H18" i="14"/>
  <c r="A170" i="135"/>
  <c r="A167" i="135"/>
  <c r="A177" i="135"/>
  <c r="A164" i="135"/>
  <c r="A139" i="135"/>
  <c r="A137" i="135"/>
  <c r="A176" i="135"/>
  <c r="A166" i="135"/>
  <c r="A138" i="135"/>
  <c r="A136" i="135"/>
  <c r="M177" i="135"/>
  <c r="A165" i="135"/>
  <c r="A171" i="135"/>
  <c r="A179" i="135"/>
  <c r="A179" i="134"/>
  <c r="A185" i="134"/>
  <c r="A198" i="134"/>
  <c r="J177" i="135"/>
  <c r="J180" i="135" s="1"/>
  <c r="L141" i="135" s="1"/>
  <c r="M141" i="135" s="1"/>
  <c r="C133" i="134"/>
  <c r="E121" i="134"/>
  <c r="A17" i="14"/>
  <c r="V15" i="13"/>
  <c r="H17" i="14"/>
  <c r="A18" i="133"/>
  <c r="K132" i="135"/>
  <c r="K133" i="135"/>
  <c r="U15" i="13"/>
  <c r="T15" i="13"/>
  <c r="S15" i="13"/>
  <c r="Z15" i="13"/>
  <c r="R15" i="13"/>
  <c r="Y15" i="13"/>
  <c r="A122" i="135"/>
  <c r="A125" i="135"/>
  <c r="A117" i="134"/>
  <c r="A126" i="134"/>
  <c r="A133" i="134"/>
  <c r="A134" i="134"/>
  <c r="A140" i="134"/>
  <c r="A148" i="134"/>
  <c r="S151" i="134"/>
  <c r="S152" i="134" s="1"/>
  <c r="A129" i="135"/>
  <c r="J132" i="135"/>
  <c r="J135" i="135" s="1"/>
  <c r="L96" i="135" s="1"/>
  <c r="A135" i="135"/>
  <c r="A126" i="135"/>
  <c r="A141" i="134"/>
  <c r="A150" i="134"/>
  <c r="A123" i="135"/>
  <c r="A130" i="135"/>
  <c r="A120" i="135"/>
  <c r="A134" i="135"/>
  <c r="A142" i="134"/>
  <c r="A87" i="134"/>
  <c r="A90" i="135"/>
  <c r="A84" i="135"/>
  <c r="A87" i="135"/>
  <c r="A74" i="135"/>
  <c r="A80" i="135"/>
  <c r="A77" i="135"/>
  <c r="A88" i="135"/>
  <c r="A79" i="135"/>
  <c r="K87" i="135"/>
  <c r="L87" i="135"/>
  <c r="A76" i="134"/>
  <c r="A77" i="134"/>
  <c r="A83" i="134"/>
  <c r="A90" i="134"/>
  <c r="A94" i="134"/>
  <c r="X14" i="13"/>
  <c r="A65" i="134"/>
  <c r="A70" i="134"/>
  <c r="A79" i="134"/>
  <c r="A84" i="134"/>
  <c r="A92" i="134"/>
  <c r="S94" i="134"/>
  <c r="S95" i="134" s="1"/>
  <c r="R14" i="13"/>
  <c r="Z14" i="13"/>
  <c r="A85" i="134"/>
  <c r="A93" i="134"/>
  <c r="S14" i="13"/>
  <c r="A32" i="134"/>
  <c r="A18" i="134"/>
  <c r="A7" i="134"/>
  <c r="A2" i="134"/>
  <c r="A28" i="134"/>
  <c r="A16" i="134"/>
  <c r="A36" i="134"/>
  <c r="A29" i="134"/>
  <c r="A22" i="134"/>
  <c r="A17" i="134"/>
  <c r="A11" i="134"/>
  <c r="A6" i="134"/>
  <c r="A21" i="134"/>
  <c r="A5" i="134"/>
  <c r="A27" i="134"/>
  <c r="A20" i="134"/>
  <c r="A15" i="134"/>
  <c r="A10" i="134"/>
  <c r="A4" i="134"/>
  <c r="A33" i="134"/>
  <c r="J50" i="136"/>
  <c r="U50" i="136" s="1"/>
  <c r="A34" i="134"/>
  <c r="J17" i="136"/>
  <c r="U17" i="136" s="1"/>
  <c r="J57" i="136"/>
  <c r="U57" i="136" s="1"/>
  <c r="J75" i="136"/>
  <c r="U75" i="136" s="1"/>
  <c r="A9" i="134"/>
  <c r="A35" i="134"/>
  <c r="I3" i="136"/>
  <c r="J16" i="136"/>
  <c r="U16" i="136" s="1"/>
  <c r="J35" i="136"/>
  <c r="U35" i="136" s="1"/>
  <c r="J42" i="136"/>
  <c r="U42" i="136" s="1"/>
  <c r="J49" i="136"/>
  <c r="U49" i="136" s="1"/>
  <c r="A3" i="134"/>
  <c r="A12" i="134"/>
  <c r="A80" i="134"/>
  <c r="J3" i="136"/>
  <c r="U3" i="136" s="1"/>
  <c r="J8" i="136"/>
  <c r="U8" i="136" s="1"/>
  <c r="J15" i="136"/>
  <c r="U15" i="136" s="1"/>
  <c r="J67" i="136"/>
  <c r="U67" i="136" s="1"/>
  <c r="J68" i="136"/>
  <c r="U68" i="136" s="1"/>
  <c r="J60" i="136"/>
  <c r="U60" i="136" s="1"/>
  <c r="J44" i="136"/>
  <c r="U44" i="136" s="1"/>
  <c r="J36" i="136"/>
  <c r="U36" i="136" s="1"/>
  <c r="J28" i="136"/>
  <c r="U28" i="136" s="1"/>
  <c r="J10" i="136"/>
  <c r="U10" i="136" s="1"/>
  <c r="I8" i="136"/>
  <c r="J6" i="136"/>
  <c r="U6" i="136" s="1"/>
  <c r="J2" i="136"/>
  <c r="U2" i="136" s="1"/>
  <c r="E15" i="14"/>
  <c r="H15" i="14" s="1"/>
  <c r="H2" i="135"/>
  <c r="J70" i="136"/>
  <c r="U70" i="136" s="1"/>
  <c r="J62" i="136"/>
  <c r="U62" i="136" s="1"/>
  <c r="J54" i="136"/>
  <c r="U54" i="136" s="1"/>
  <c r="J30" i="136"/>
  <c r="U30" i="136" s="1"/>
  <c r="J18" i="136"/>
  <c r="U18" i="136" s="1"/>
  <c r="J4" i="136"/>
  <c r="U4" i="136" s="1"/>
  <c r="J69" i="136"/>
  <c r="U69" i="136" s="1"/>
  <c r="J61" i="136"/>
  <c r="U61" i="136" s="1"/>
  <c r="J53" i="136"/>
  <c r="U53" i="136" s="1"/>
  <c r="J45" i="136"/>
  <c r="U45" i="136" s="1"/>
  <c r="J37" i="136"/>
  <c r="U37" i="136" s="1"/>
  <c r="J29" i="136"/>
  <c r="U29" i="136" s="1"/>
  <c r="I10" i="136"/>
  <c r="I6" i="136"/>
  <c r="I2" i="136"/>
  <c r="G13" i="13"/>
  <c r="J46" i="136"/>
  <c r="U46" i="136" s="1"/>
  <c r="J38" i="136"/>
  <c r="U38" i="136" s="1"/>
  <c r="J19" i="136"/>
  <c r="U19" i="136" s="1"/>
  <c r="J11" i="136"/>
  <c r="U11" i="136" s="1"/>
  <c r="J7" i="136"/>
  <c r="U7" i="136" s="1"/>
  <c r="J71" i="136"/>
  <c r="U71" i="136" s="1"/>
  <c r="J63" i="136"/>
  <c r="U63" i="136" s="1"/>
  <c r="J55" i="136"/>
  <c r="U55" i="136" s="1"/>
  <c r="J47" i="136"/>
  <c r="U47" i="136" s="1"/>
  <c r="J39" i="136"/>
  <c r="U39" i="136" s="1"/>
  <c r="J31" i="136"/>
  <c r="U31" i="136" s="1"/>
  <c r="J27" i="136"/>
  <c r="U27" i="136" s="1"/>
  <c r="J20" i="136"/>
  <c r="U20" i="136" s="1"/>
  <c r="I11" i="136"/>
  <c r="I7" i="136"/>
  <c r="J5" i="136"/>
  <c r="U5" i="136" s="1"/>
  <c r="I4" i="136"/>
  <c r="J1" i="136"/>
  <c r="U1" i="136" s="1"/>
  <c r="J72" i="136"/>
  <c r="U72" i="136" s="1"/>
  <c r="J64" i="136"/>
  <c r="U64" i="136" s="1"/>
  <c r="J56" i="136"/>
  <c r="U56" i="136" s="1"/>
  <c r="J52" i="136"/>
  <c r="U52" i="136" s="1"/>
  <c r="J48" i="136"/>
  <c r="U48" i="136" s="1"/>
  <c r="J40" i="136"/>
  <c r="U40" i="136" s="1"/>
  <c r="J32" i="136"/>
  <c r="U32" i="136" s="1"/>
  <c r="J24" i="136"/>
  <c r="U24" i="136" s="1"/>
  <c r="J23" i="136"/>
  <c r="U23" i="136" s="1"/>
  <c r="J22" i="136"/>
  <c r="U22" i="136" s="1"/>
  <c r="J21" i="136"/>
  <c r="U21" i="136" s="1"/>
  <c r="J12" i="136"/>
  <c r="U12" i="136" s="1"/>
  <c r="J9" i="136"/>
  <c r="U9" i="136" s="1"/>
  <c r="I5" i="136"/>
  <c r="J25" i="136"/>
  <c r="U25" i="136" s="1"/>
  <c r="J43" i="136"/>
  <c r="U43" i="136" s="1"/>
  <c r="A13" i="134"/>
  <c r="A24" i="134"/>
  <c r="J14" i="136"/>
  <c r="U14" i="136" s="1"/>
  <c r="J34" i="136"/>
  <c r="U34" i="136" s="1"/>
  <c r="J41" i="136"/>
  <c r="U41" i="136" s="1"/>
  <c r="A14" i="134"/>
  <c r="A26" i="134"/>
  <c r="T19" i="119"/>
  <c r="J26" i="136"/>
  <c r="U26" i="136" s="1"/>
  <c r="J33" i="136"/>
  <c r="U33" i="136" s="1"/>
  <c r="J51" i="136"/>
  <c r="U51" i="136" s="1"/>
  <c r="A25" i="134"/>
  <c r="I9" i="136"/>
  <c r="J13" i="136"/>
  <c r="U13" i="136" s="1"/>
  <c r="J59" i="136"/>
  <c r="U59" i="136" s="1"/>
  <c r="J66" i="136"/>
  <c r="U66" i="136" s="1"/>
  <c r="J73" i="136"/>
  <c r="U73" i="136" s="1"/>
  <c r="J16" i="133"/>
  <c r="A19" i="134"/>
  <c r="S36" i="134"/>
  <c r="S37" i="134" s="1"/>
  <c r="J58" i="136"/>
  <c r="U58" i="136" s="1"/>
  <c r="J65" i="136"/>
  <c r="U65" i="136" s="1"/>
  <c r="R4" i="60"/>
  <c r="T13" i="13"/>
  <c r="U13" i="13"/>
  <c r="A30" i="134"/>
  <c r="V13" i="13"/>
  <c r="K42" i="135"/>
  <c r="J42" i="135"/>
  <c r="J45" i="135" s="1"/>
  <c r="L6" i="135" s="1"/>
  <c r="M6" i="135" s="1"/>
  <c r="M5" i="135" s="1"/>
  <c r="W13" i="13"/>
  <c r="M45" i="135"/>
  <c r="X13" i="13"/>
  <c r="E191" i="128"/>
  <c r="D191" i="128"/>
  <c r="C191" i="128"/>
  <c r="B191" i="128"/>
  <c r="E193" i="128"/>
  <c r="D193" i="128"/>
  <c r="C193" i="128"/>
  <c r="B193" i="128"/>
  <c r="E195" i="128"/>
  <c r="D195" i="128"/>
  <c r="C195" i="128"/>
  <c r="B195" i="128"/>
  <c r="F198" i="128"/>
  <c r="E198" i="128"/>
  <c r="D198" i="128"/>
  <c r="C198" i="128"/>
  <c r="B198" i="128"/>
  <c r="F201" i="128"/>
  <c r="E201" i="128"/>
  <c r="D201" i="128"/>
  <c r="C201" i="128"/>
  <c r="D220" i="128"/>
  <c r="F220" i="128"/>
  <c r="E220" i="128"/>
  <c r="C220" i="128"/>
  <c r="B220" i="128"/>
  <c r="E223" i="128"/>
  <c r="D223" i="128"/>
  <c r="C223" i="128"/>
  <c r="B223" i="128"/>
  <c r="F223" i="128"/>
  <c r="F193" i="128"/>
  <c r="F195" i="128"/>
  <c r="B144" i="128"/>
  <c r="F144" i="128"/>
  <c r="E144" i="128"/>
  <c r="D144" i="128"/>
  <c r="C144" i="128"/>
  <c r="B142" i="128"/>
  <c r="E142" i="128"/>
  <c r="D142" i="128"/>
  <c r="C142" i="128"/>
  <c r="F142" i="128"/>
  <c r="B145" i="128"/>
  <c r="F145" i="128"/>
  <c r="E145" i="128"/>
  <c r="D145" i="128"/>
  <c r="C145" i="128"/>
  <c r="F191" i="128"/>
  <c r="B201" i="128"/>
  <c r="E140" i="128"/>
  <c r="F140" i="128"/>
  <c r="D140" i="128"/>
  <c r="C140" i="128"/>
  <c r="B140" i="128"/>
  <c r="AC141" i="128"/>
  <c r="B146" i="128"/>
  <c r="F146" i="128"/>
  <c r="E146" i="128"/>
  <c r="C146" i="128"/>
  <c r="D146" i="128"/>
  <c r="E274" i="128"/>
  <c r="F274" i="128"/>
  <c r="D274" i="128"/>
  <c r="C274" i="128"/>
  <c r="B274" i="128"/>
  <c r="B76" i="128"/>
  <c r="F76" i="128"/>
  <c r="E76" i="128"/>
  <c r="D76" i="128"/>
  <c r="C76" i="128"/>
  <c r="C126" i="128"/>
  <c r="F126" i="128"/>
  <c r="E126" i="128"/>
  <c r="D126" i="128"/>
  <c r="B126" i="128"/>
  <c r="C96" i="128"/>
  <c r="F96" i="128"/>
  <c r="E96" i="128"/>
  <c r="D96" i="128"/>
  <c r="B72" i="128"/>
  <c r="F72" i="128"/>
  <c r="E72" i="128"/>
  <c r="D72" i="128"/>
  <c r="C72" i="128"/>
  <c r="B96" i="128"/>
  <c r="E102" i="128"/>
  <c r="F102" i="128"/>
  <c r="D102" i="128"/>
  <c r="C102" i="128"/>
  <c r="B102" i="128"/>
  <c r="C129" i="128"/>
  <c r="F129" i="128"/>
  <c r="E129" i="128"/>
  <c r="D129" i="128"/>
  <c r="B129" i="128"/>
  <c r="F166" i="128"/>
  <c r="E166" i="128"/>
  <c r="D166" i="128"/>
  <c r="C166" i="128"/>
  <c r="B166" i="128"/>
  <c r="F113" i="128"/>
  <c r="E113" i="128"/>
  <c r="D113" i="128"/>
  <c r="C113" i="128"/>
  <c r="B113" i="128"/>
  <c r="E164" i="128"/>
  <c r="D164" i="128"/>
  <c r="C164" i="128"/>
  <c r="B164" i="128"/>
  <c r="F164" i="128"/>
  <c r="F169" i="128"/>
  <c r="E169" i="128"/>
  <c r="D169" i="128"/>
  <c r="C169" i="128"/>
  <c r="B169" i="128"/>
  <c r="F172" i="128"/>
  <c r="E172" i="128"/>
  <c r="D172" i="128"/>
  <c r="C172" i="128"/>
  <c r="B172" i="128"/>
  <c r="D216" i="128"/>
  <c r="F216" i="128"/>
  <c r="E216" i="128"/>
  <c r="C216" i="128"/>
  <c r="E225" i="128"/>
  <c r="F225" i="128"/>
  <c r="D225" i="128"/>
  <c r="C225" i="128"/>
  <c r="B225" i="128"/>
  <c r="D266" i="128"/>
  <c r="F266" i="128"/>
  <c r="E266" i="128"/>
  <c r="C266" i="128"/>
  <c r="B266" i="128"/>
  <c r="D82" i="128"/>
  <c r="C82" i="128"/>
  <c r="B82" i="128"/>
  <c r="F82" i="128"/>
  <c r="E82" i="128"/>
  <c r="D152" i="128"/>
  <c r="C152" i="128"/>
  <c r="F152" i="128"/>
  <c r="E152" i="128"/>
  <c r="B152" i="128"/>
  <c r="E162" i="128"/>
  <c r="D162" i="128"/>
  <c r="C162" i="128"/>
  <c r="B162" i="128"/>
  <c r="F162" i="128"/>
  <c r="E224" i="128"/>
  <c r="F224" i="128"/>
  <c r="D224" i="128"/>
  <c r="C224" i="128"/>
  <c r="B224" i="128"/>
  <c r="F234" i="128"/>
  <c r="E234" i="128"/>
  <c r="D234" i="128"/>
  <c r="C234" i="128"/>
  <c r="B234" i="128"/>
  <c r="D83" i="128"/>
  <c r="C83" i="128"/>
  <c r="B83" i="128"/>
  <c r="F83" i="128"/>
  <c r="E83" i="128"/>
  <c r="E160" i="128"/>
  <c r="D160" i="128"/>
  <c r="C160" i="128"/>
  <c r="B160" i="128"/>
  <c r="F160" i="128"/>
  <c r="F168" i="128"/>
  <c r="E168" i="128"/>
  <c r="D168" i="128"/>
  <c r="C168" i="128"/>
  <c r="B168" i="128"/>
  <c r="F202" i="128"/>
  <c r="E202" i="128"/>
  <c r="D202" i="128"/>
  <c r="C202" i="128"/>
  <c r="B202" i="128"/>
  <c r="C208" i="128"/>
  <c r="F208" i="128"/>
  <c r="E208" i="128"/>
  <c r="D208" i="128"/>
  <c r="B208" i="128"/>
  <c r="E138" i="128"/>
  <c r="F138" i="128"/>
  <c r="D138" i="128"/>
  <c r="C138" i="128"/>
  <c r="E139" i="128"/>
  <c r="F139" i="128"/>
  <c r="D139" i="128"/>
  <c r="C139" i="128"/>
  <c r="B139" i="128"/>
  <c r="E158" i="128"/>
  <c r="D158" i="128"/>
  <c r="C158" i="128"/>
  <c r="B158" i="128"/>
  <c r="F158" i="128"/>
  <c r="D80" i="128"/>
  <c r="C80" i="128"/>
  <c r="B80" i="128"/>
  <c r="F80" i="128"/>
  <c r="E80" i="128"/>
  <c r="F91" i="128"/>
  <c r="E91" i="128"/>
  <c r="D91" i="128"/>
  <c r="C91" i="128"/>
  <c r="C95" i="128"/>
  <c r="F95" i="128"/>
  <c r="E95" i="128"/>
  <c r="D95" i="128"/>
  <c r="B95" i="128"/>
  <c r="E103" i="128"/>
  <c r="F103" i="128"/>
  <c r="F110" i="128"/>
  <c r="E110" i="128"/>
  <c r="F114" i="128"/>
  <c r="E114" i="128"/>
  <c r="AF117" i="128"/>
  <c r="AC117" i="128"/>
  <c r="C127" i="128"/>
  <c r="F127" i="128"/>
  <c r="E127" i="128"/>
  <c r="D127" i="128"/>
  <c r="B127" i="128"/>
  <c r="R213" i="128"/>
  <c r="A213" i="128" s="1"/>
  <c r="L213" i="128"/>
  <c r="D262" i="128"/>
  <c r="F262" i="128"/>
  <c r="E262" i="128"/>
  <c r="C262" i="128"/>
  <c r="B262" i="128"/>
  <c r="F89" i="128"/>
  <c r="E89" i="128"/>
  <c r="D89" i="128"/>
  <c r="C89" i="128"/>
  <c r="B91" i="128"/>
  <c r="B103" i="128"/>
  <c r="B110" i="128"/>
  <c r="B114" i="128"/>
  <c r="F167" i="128"/>
  <c r="E167" i="128"/>
  <c r="D167" i="128"/>
  <c r="C167" i="128"/>
  <c r="B167" i="128"/>
  <c r="F180" i="128"/>
  <c r="E180" i="128"/>
  <c r="D180" i="128"/>
  <c r="C180" i="128"/>
  <c r="B180" i="128"/>
  <c r="AC181" i="128"/>
  <c r="AG229" i="128"/>
  <c r="AC229" i="128"/>
  <c r="B241" i="128"/>
  <c r="F241" i="128"/>
  <c r="E241" i="128"/>
  <c r="D241" i="128"/>
  <c r="C241" i="128"/>
  <c r="B73" i="128"/>
  <c r="F73" i="128"/>
  <c r="F87" i="128"/>
  <c r="E87" i="128"/>
  <c r="D87" i="128"/>
  <c r="C87" i="128"/>
  <c r="B89" i="128"/>
  <c r="C103" i="128"/>
  <c r="E108" i="128"/>
  <c r="F108" i="128"/>
  <c r="D108" i="128"/>
  <c r="C108" i="128"/>
  <c r="B108" i="128"/>
  <c r="C110" i="128"/>
  <c r="C114" i="128"/>
  <c r="F122" i="128"/>
  <c r="E122" i="128"/>
  <c r="D122" i="128"/>
  <c r="F132" i="128"/>
  <c r="C132" i="128"/>
  <c r="E132" i="128"/>
  <c r="D132" i="128"/>
  <c r="B132" i="128"/>
  <c r="D78" i="128"/>
  <c r="C78" i="128"/>
  <c r="B78" i="128"/>
  <c r="AF85" i="128"/>
  <c r="E107" i="128"/>
  <c r="D107" i="128"/>
  <c r="C107" i="128"/>
  <c r="B107" i="128"/>
  <c r="AG117" i="128"/>
  <c r="AF149" i="128"/>
  <c r="D150" i="128"/>
  <c r="C150" i="128"/>
  <c r="F150" i="128"/>
  <c r="C211" i="128"/>
  <c r="F211" i="128"/>
  <c r="E211" i="128"/>
  <c r="D211" i="128"/>
  <c r="B211" i="128"/>
  <c r="D81" i="128"/>
  <c r="C81" i="128"/>
  <c r="B81" i="128"/>
  <c r="AG85" i="128"/>
  <c r="F121" i="128"/>
  <c r="E121" i="128"/>
  <c r="D121" i="128"/>
  <c r="AF133" i="128"/>
  <c r="AC133" i="128"/>
  <c r="E137" i="128"/>
  <c r="F137" i="128"/>
  <c r="D137" i="128"/>
  <c r="C137" i="128"/>
  <c r="B137" i="128"/>
  <c r="AG149" i="128"/>
  <c r="F170" i="128"/>
  <c r="E170" i="128"/>
  <c r="D170" i="128"/>
  <c r="F171" i="128"/>
  <c r="E171" i="128"/>
  <c r="D171" i="128"/>
  <c r="C171" i="128"/>
  <c r="B171" i="128"/>
  <c r="F199" i="128"/>
  <c r="E199" i="128"/>
  <c r="D199" i="128"/>
  <c r="F200" i="128"/>
  <c r="E200" i="128"/>
  <c r="D200" i="128"/>
  <c r="C200" i="128"/>
  <c r="B200" i="128"/>
  <c r="D215" i="128"/>
  <c r="F215" i="128"/>
  <c r="E215" i="128"/>
  <c r="C215" i="128"/>
  <c r="B215" i="128"/>
  <c r="E226" i="128"/>
  <c r="F226" i="128"/>
  <c r="D226" i="128"/>
  <c r="F230" i="128"/>
  <c r="E230" i="128"/>
  <c r="D230" i="128"/>
  <c r="C230" i="128"/>
  <c r="B230" i="128"/>
  <c r="F257" i="128"/>
  <c r="E257" i="128"/>
  <c r="B257" i="128"/>
  <c r="C257" i="128"/>
  <c r="B306" i="128"/>
  <c r="F306" i="128"/>
  <c r="E306" i="128"/>
  <c r="F313" i="128"/>
  <c r="E313" i="128"/>
  <c r="B313" i="128"/>
  <c r="D313" i="128"/>
  <c r="B321" i="128"/>
  <c r="F321" i="128"/>
  <c r="E321" i="128"/>
  <c r="D321" i="128"/>
  <c r="C321" i="128"/>
  <c r="AC69" i="128"/>
  <c r="D71" i="128"/>
  <c r="D75" i="128"/>
  <c r="D84" i="128"/>
  <c r="C84" i="128"/>
  <c r="B84" i="128"/>
  <c r="F86" i="128"/>
  <c r="E86" i="128"/>
  <c r="D86" i="128"/>
  <c r="C86" i="128"/>
  <c r="F88" i="128"/>
  <c r="E88" i="128"/>
  <c r="D88" i="128"/>
  <c r="C88" i="128"/>
  <c r="F90" i="128"/>
  <c r="E90" i="128"/>
  <c r="D90" i="128"/>
  <c r="C90" i="128"/>
  <c r="F92" i="128"/>
  <c r="E92" i="128"/>
  <c r="D92" i="128"/>
  <c r="C92" i="128"/>
  <c r="AF109" i="128"/>
  <c r="AC109" i="128"/>
  <c r="C112" i="128"/>
  <c r="C116" i="128"/>
  <c r="D124" i="128"/>
  <c r="AF125" i="128"/>
  <c r="C128" i="128"/>
  <c r="F128" i="128"/>
  <c r="E128" i="128"/>
  <c r="B143" i="128"/>
  <c r="F143" i="128"/>
  <c r="E143" i="128"/>
  <c r="D143" i="128"/>
  <c r="C143" i="128"/>
  <c r="D154" i="128"/>
  <c r="C154" i="128"/>
  <c r="F154" i="128"/>
  <c r="B170" i="128"/>
  <c r="C177" i="128"/>
  <c r="B199" i="128"/>
  <c r="C209" i="128"/>
  <c r="F209" i="128"/>
  <c r="E209" i="128"/>
  <c r="D209" i="128"/>
  <c r="B209" i="128"/>
  <c r="AG213" i="128"/>
  <c r="F249" i="128"/>
  <c r="E249" i="128"/>
  <c r="D249" i="128"/>
  <c r="C249" i="128"/>
  <c r="L253" i="128"/>
  <c r="A253" i="128" s="1"/>
  <c r="AF253" i="128"/>
  <c r="F254" i="128"/>
  <c r="E254" i="128"/>
  <c r="B254" i="128"/>
  <c r="D254" i="128"/>
  <c r="C254" i="128"/>
  <c r="F311" i="128"/>
  <c r="E311" i="128"/>
  <c r="B311" i="128"/>
  <c r="D311" i="128"/>
  <c r="C313" i="128"/>
  <c r="E71" i="128"/>
  <c r="E75" i="128"/>
  <c r="D79" i="128"/>
  <c r="C79" i="128"/>
  <c r="B79" i="128"/>
  <c r="E81" i="128"/>
  <c r="B86" i="128"/>
  <c r="B88" i="128"/>
  <c r="B90" i="128"/>
  <c r="B92" i="128"/>
  <c r="F94" i="128"/>
  <c r="E94" i="128"/>
  <c r="D94" i="128"/>
  <c r="D112" i="128"/>
  <c r="D116" i="128"/>
  <c r="B121" i="128"/>
  <c r="E124" i="128"/>
  <c r="B128" i="128"/>
  <c r="E136" i="128"/>
  <c r="D136" i="128"/>
  <c r="C136" i="128"/>
  <c r="B136" i="128"/>
  <c r="C170" i="128"/>
  <c r="F176" i="128"/>
  <c r="E176" i="128"/>
  <c r="D176" i="128"/>
  <c r="D177" i="128"/>
  <c r="C199" i="128"/>
  <c r="F203" i="128"/>
  <c r="E203" i="128"/>
  <c r="D203" i="128"/>
  <c r="F204" i="128"/>
  <c r="E204" i="128"/>
  <c r="D204" i="128"/>
  <c r="C204" i="128"/>
  <c r="B204" i="128"/>
  <c r="AC205" i="128"/>
  <c r="AC213" i="128"/>
  <c r="B226" i="128"/>
  <c r="E228" i="128"/>
  <c r="F228" i="128"/>
  <c r="D228" i="128"/>
  <c r="D242" i="128"/>
  <c r="F247" i="128"/>
  <c r="E247" i="128"/>
  <c r="D247" i="128"/>
  <c r="C247" i="128"/>
  <c r="B249" i="128"/>
  <c r="F258" i="128"/>
  <c r="E258" i="128"/>
  <c r="B258" i="128"/>
  <c r="C258" i="128"/>
  <c r="D258" i="128"/>
  <c r="F260" i="128"/>
  <c r="E260" i="128"/>
  <c r="B260" i="128"/>
  <c r="D260" i="128"/>
  <c r="C260" i="128"/>
  <c r="AG285" i="128"/>
  <c r="AF285" i="128"/>
  <c r="F299" i="128"/>
  <c r="E299" i="128"/>
  <c r="B299" i="128"/>
  <c r="D299" i="128"/>
  <c r="C299" i="128"/>
  <c r="C306" i="128"/>
  <c r="C311" i="128"/>
  <c r="B119" i="128"/>
  <c r="L133" i="128"/>
  <c r="D155" i="128"/>
  <c r="C155" i="128"/>
  <c r="B155" i="128"/>
  <c r="E159" i="128"/>
  <c r="D159" i="128"/>
  <c r="C159" i="128"/>
  <c r="B159" i="128"/>
  <c r="E161" i="128"/>
  <c r="D161" i="128"/>
  <c r="C161" i="128"/>
  <c r="B161" i="128"/>
  <c r="E163" i="128"/>
  <c r="D163" i="128"/>
  <c r="C163" i="128"/>
  <c r="B163" i="128"/>
  <c r="E190" i="128"/>
  <c r="D190" i="128"/>
  <c r="C190" i="128"/>
  <c r="B190" i="128"/>
  <c r="E192" i="128"/>
  <c r="D192" i="128"/>
  <c r="C192" i="128"/>
  <c r="B192" i="128"/>
  <c r="E194" i="128"/>
  <c r="D194" i="128"/>
  <c r="C194" i="128"/>
  <c r="B194" i="128"/>
  <c r="E196" i="128"/>
  <c r="D196" i="128"/>
  <c r="C196" i="128"/>
  <c r="B196" i="128"/>
  <c r="E227" i="128"/>
  <c r="F227" i="128"/>
  <c r="E273" i="128"/>
  <c r="F273" i="128"/>
  <c r="D273" i="128"/>
  <c r="C273" i="128"/>
  <c r="B273" i="128"/>
  <c r="E292" i="128"/>
  <c r="D292" i="128"/>
  <c r="F292" i="128"/>
  <c r="C292" i="128"/>
  <c r="B292" i="128"/>
  <c r="F295" i="128"/>
  <c r="E295" i="128"/>
  <c r="B295" i="128"/>
  <c r="D295" i="128"/>
  <c r="C295" i="128"/>
  <c r="F300" i="128"/>
  <c r="E300" i="128"/>
  <c r="B300" i="128"/>
  <c r="D300" i="128"/>
  <c r="C300" i="128"/>
  <c r="B318" i="128"/>
  <c r="F318" i="128"/>
  <c r="E318" i="128"/>
  <c r="D318" i="128"/>
  <c r="C318" i="128"/>
  <c r="F131" i="128"/>
  <c r="C131" i="128"/>
  <c r="D151" i="128"/>
  <c r="C151" i="128"/>
  <c r="D153" i="128"/>
  <c r="C153" i="128"/>
  <c r="AG173" i="128"/>
  <c r="AC173" i="128"/>
  <c r="R237" i="128"/>
  <c r="A237" i="128" s="1"/>
  <c r="L237" i="128"/>
  <c r="F256" i="128"/>
  <c r="E256" i="128"/>
  <c r="B256" i="128"/>
  <c r="D256" i="128"/>
  <c r="C256" i="128"/>
  <c r="F259" i="128"/>
  <c r="E259" i="128"/>
  <c r="B259" i="128"/>
  <c r="D259" i="128"/>
  <c r="C259" i="128"/>
  <c r="AG277" i="128"/>
  <c r="AC277" i="128"/>
  <c r="C281" i="128"/>
  <c r="B281" i="128"/>
  <c r="F281" i="128"/>
  <c r="E281" i="128"/>
  <c r="D281" i="128"/>
  <c r="B99" i="128"/>
  <c r="B106" i="128"/>
  <c r="D119" i="128"/>
  <c r="B131" i="128"/>
  <c r="B135" i="128"/>
  <c r="B151" i="128"/>
  <c r="B153" i="128"/>
  <c r="L157" i="128"/>
  <c r="R157" i="128"/>
  <c r="A157" i="128" s="1"/>
  <c r="AF157" i="128"/>
  <c r="C210" i="128"/>
  <c r="F210" i="128"/>
  <c r="E210" i="128"/>
  <c r="F231" i="128"/>
  <c r="E231" i="128"/>
  <c r="F244" i="128"/>
  <c r="B244" i="128"/>
  <c r="E244" i="128"/>
  <c r="D244" i="128"/>
  <c r="C244" i="128"/>
  <c r="E270" i="128"/>
  <c r="F270" i="128"/>
  <c r="D270" i="128"/>
  <c r="E290" i="128"/>
  <c r="D290" i="128"/>
  <c r="F290" i="128"/>
  <c r="C290" i="128"/>
  <c r="B290" i="128"/>
  <c r="B323" i="128"/>
  <c r="F323" i="128"/>
  <c r="E323" i="128"/>
  <c r="D323" i="128"/>
  <c r="B98" i="128"/>
  <c r="D99" i="128"/>
  <c r="B105" i="128"/>
  <c r="C106" i="128"/>
  <c r="F130" i="128"/>
  <c r="C130" i="128"/>
  <c r="D131" i="128"/>
  <c r="B134" i="128"/>
  <c r="C135" i="128"/>
  <c r="C148" i="128"/>
  <c r="E151" i="128"/>
  <c r="E153" i="128"/>
  <c r="D156" i="128"/>
  <c r="C156" i="128"/>
  <c r="B156" i="128"/>
  <c r="AG157" i="128"/>
  <c r="C174" i="128"/>
  <c r="C178" i="128"/>
  <c r="B210" i="128"/>
  <c r="C217" i="128"/>
  <c r="D219" i="128"/>
  <c r="F219" i="128"/>
  <c r="E219" i="128"/>
  <c r="C219" i="128"/>
  <c r="B219" i="128"/>
  <c r="L221" i="128"/>
  <c r="R221" i="128"/>
  <c r="A221" i="128" s="1"/>
  <c r="AG221" i="128"/>
  <c r="AF221" i="128"/>
  <c r="B231" i="128"/>
  <c r="F235" i="128"/>
  <c r="E235" i="128"/>
  <c r="F251" i="128"/>
  <c r="E251" i="128"/>
  <c r="D251" i="128"/>
  <c r="C251" i="128"/>
  <c r="F298" i="128"/>
  <c r="E298" i="128"/>
  <c r="B298" i="128"/>
  <c r="D298" i="128"/>
  <c r="F316" i="128"/>
  <c r="E316" i="128"/>
  <c r="B316" i="128"/>
  <c r="D316" i="128"/>
  <c r="C316" i="128"/>
  <c r="D252" i="128"/>
  <c r="C252" i="128"/>
  <c r="F252" i="128"/>
  <c r="C284" i="128"/>
  <c r="B284" i="128"/>
  <c r="F284" i="128"/>
  <c r="E284" i="128"/>
  <c r="E287" i="128"/>
  <c r="D287" i="128"/>
  <c r="F287" i="128"/>
  <c r="C287" i="128"/>
  <c r="B305" i="128"/>
  <c r="F305" i="128"/>
  <c r="E305" i="128"/>
  <c r="D305" i="128"/>
  <c r="C305" i="128"/>
  <c r="F314" i="128"/>
  <c r="E314" i="128"/>
  <c r="B314" i="128"/>
  <c r="AF237" i="128"/>
  <c r="F246" i="128"/>
  <c r="E246" i="128"/>
  <c r="D246" i="128"/>
  <c r="C246" i="128"/>
  <c r="F248" i="128"/>
  <c r="E248" i="128"/>
  <c r="D248" i="128"/>
  <c r="C248" i="128"/>
  <c r="F250" i="128"/>
  <c r="E250" i="128"/>
  <c r="D250" i="128"/>
  <c r="C250" i="128"/>
  <c r="AG269" i="128"/>
  <c r="AF269" i="128"/>
  <c r="B182" i="128"/>
  <c r="B183" i="128"/>
  <c r="B184" i="128"/>
  <c r="B185" i="128"/>
  <c r="B186" i="128"/>
  <c r="B187" i="128"/>
  <c r="B188" i="128"/>
  <c r="B206" i="128"/>
  <c r="B214" i="128"/>
  <c r="B218" i="128"/>
  <c r="B222" i="128"/>
  <c r="C233" i="128"/>
  <c r="AG237" i="128"/>
  <c r="B246" i="128"/>
  <c r="B248" i="128"/>
  <c r="B250" i="128"/>
  <c r="C267" i="128"/>
  <c r="F294" i="128"/>
  <c r="E294" i="128"/>
  <c r="B294" i="128"/>
  <c r="C294" i="128"/>
  <c r="B308" i="128"/>
  <c r="F308" i="128"/>
  <c r="E308" i="128"/>
  <c r="D308" i="128"/>
  <c r="F315" i="128"/>
  <c r="E315" i="128"/>
  <c r="B315" i="128"/>
  <c r="D315" i="128"/>
  <c r="C315" i="128"/>
  <c r="D206" i="128"/>
  <c r="C214" i="128"/>
  <c r="C218" i="128"/>
  <c r="C222" i="128"/>
  <c r="D233" i="128"/>
  <c r="AC237" i="128"/>
  <c r="D239" i="128"/>
  <c r="D243" i="128"/>
  <c r="C263" i="128"/>
  <c r="D265" i="128"/>
  <c r="F265" i="128"/>
  <c r="E265" i="128"/>
  <c r="C265" i="128"/>
  <c r="B265" i="128"/>
  <c r="E267" i="128"/>
  <c r="C280" i="128"/>
  <c r="B280" i="128"/>
  <c r="F280" i="128"/>
  <c r="E280" i="128"/>
  <c r="AC293" i="128"/>
  <c r="AG293" i="128"/>
  <c r="F296" i="128"/>
  <c r="E296" i="128"/>
  <c r="B296" i="128"/>
  <c r="B303" i="128"/>
  <c r="F303" i="128"/>
  <c r="E303" i="128"/>
  <c r="F310" i="128"/>
  <c r="E310" i="128"/>
  <c r="B310" i="128"/>
  <c r="D310" i="128"/>
  <c r="C310" i="128"/>
  <c r="B320" i="128"/>
  <c r="F320" i="128"/>
  <c r="E320" i="128"/>
  <c r="D320" i="128"/>
  <c r="C320" i="128"/>
  <c r="C279" i="128"/>
  <c r="B279" i="128"/>
  <c r="C283" i="128"/>
  <c r="B283" i="128"/>
  <c r="E289" i="128"/>
  <c r="D289" i="128"/>
  <c r="B302" i="128"/>
  <c r="F302" i="128"/>
  <c r="E286" i="128"/>
  <c r="D286" i="128"/>
  <c r="F297" i="128"/>
  <c r="E297" i="128"/>
  <c r="B297" i="128"/>
  <c r="B307" i="128"/>
  <c r="F307" i="128"/>
  <c r="F312" i="128"/>
  <c r="E312" i="128"/>
  <c r="B312" i="128"/>
  <c r="B322" i="128"/>
  <c r="F322" i="128"/>
  <c r="B264" i="128"/>
  <c r="B268" i="128"/>
  <c r="C278" i="128"/>
  <c r="B278" i="128"/>
  <c r="C282" i="128"/>
  <c r="B282" i="128"/>
  <c r="B286" i="128"/>
  <c r="E291" i="128"/>
  <c r="D291" i="128"/>
  <c r="C297" i="128"/>
  <c r="B304" i="128"/>
  <c r="F304" i="128"/>
  <c r="C307" i="128"/>
  <c r="C312" i="128"/>
  <c r="B319" i="128"/>
  <c r="F319" i="128"/>
  <c r="C322" i="128"/>
  <c r="AG245" i="128"/>
  <c r="F255" i="128"/>
  <c r="E255" i="128"/>
  <c r="B255" i="128"/>
  <c r="AG261" i="128"/>
  <c r="C264" i="128"/>
  <c r="C268" i="128"/>
  <c r="C286" i="128"/>
  <c r="E288" i="128"/>
  <c r="D288" i="128"/>
  <c r="B291" i="128"/>
  <c r="D297" i="128"/>
  <c r="C304" i="128"/>
  <c r="D307" i="128"/>
  <c r="D312" i="128"/>
  <c r="C319" i="128"/>
  <c r="D322" i="128"/>
  <c r="B324" i="128"/>
  <c r="F324" i="128"/>
  <c r="L13" i="60"/>
  <c r="D328" i="141" l="1"/>
  <c r="M326" i="141"/>
  <c r="K354" i="139"/>
  <c r="H1159" i="55"/>
  <c r="O306" i="136"/>
  <c r="Y101" i="60" s="1"/>
  <c r="K204" i="139"/>
  <c r="H1039" i="55"/>
  <c r="O531" i="73"/>
  <c r="D351" i="70"/>
  <c r="F326" i="70" s="1"/>
  <c r="H326" i="70" s="1"/>
  <c r="W61" i="60"/>
  <c r="X61" i="60" s="1"/>
  <c r="AB61" i="128"/>
  <c r="AA418" i="131"/>
  <c r="K429" i="139"/>
  <c r="H1219" i="55"/>
  <c r="O156" i="73"/>
  <c r="D126" i="70"/>
  <c r="F101" i="70" s="1"/>
  <c r="H101" i="70" s="1"/>
  <c r="W21" i="60"/>
  <c r="X21" i="60" s="1"/>
  <c r="AB21" i="128"/>
  <c r="AA133" i="131"/>
  <c r="D248" i="141"/>
  <c r="K279" i="139"/>
  <c r="H1099" i="55"/>
  <c r="O456" i="136"/>
  <c r="Y117" i="60" s="1"/>
  <c r="K504" i="139"/>
  <c r="H1279" i="55"/>
  <c r="K504" i="142"/>
  <c r="H1718" i="55"/>
  <c r="O6" i="73"/>
  <c r="D36" i="70"/>
  <c r="F11" i="70" s="1"/>
  <c r="H11" i="70" s="1"/>
  <c r="AA19" i="131"/>
  <c r="W5" i="60"/>
  <c r="X5" i="60" s="1"/>
  <c r="AB5" i="128"/>
  <c r="M9" i="146"/>
  <c r="O81" i="73"/>
  <c r="D81" i="70"/>
  <c r="F56" i="70" s="1"/>
  <c r="H56" i="70" s="1"/>
  <c r="M56" i="70" s="1"/>
  <c r="AA76" i="131"/>
  <c r="AB13" i="128"/>
  <c r="W13" i="60"/>
  <c r="X13" i="60" s="1"/>
  <c r="O6" i="136"/>
  <c r="Y69" i="60" s="1"/>
  <c r="K429" i="142"/>
  <c r="H1658" i="55"/>
  <c r="O456" i="73"/>
  <c r="D306" i="70"/>
  <c r="F281" i="70" s="1"/>
  <c r="H281" i="70" s="1"/>
  <c r="D283" i="70" s="1"/>
  <c r="W53" i="60"/>
  <c r="X53" i="60" s="1"/>
  <c r="AB53" i="128"/>
  <c r="AA361" i="131"/>
  <c r="O306" i="73"/>
  <c r="D216" i="70"/>
  <c r="F191" i="70" s="1"/>
  <c r="H191" i="70" s="1"/>
  <c r="D193" i="70" s="1"/>
  <c r="D195" i="70" s="1"/>
  <c r="AA247" i="131"/>
  <c r="AB37" i="128"/>
  <c r="W37" i="60"/>
  <c r="X37" i="60" s="1"/>
  <c r="K354" i="142"/>
  <c r="H1598" i="55"/>
  <c r="K90" i="70"/>
  <c r="K204" i="142"/>
  <c r="H1478" i="55"/>
  <c r="M281" i="141"/>
  <c r="O381" i="73"/>
  <c r="D261" i="70"/>
  <c r="F236" i="70" s="1"/>
  <c r="H236" i="70" s="1"/>
  <c r="D238" i="70" s="1"/>
  <c r="H238" i="70" s="1"/>
  <c r="W45" i="60"/>
  <c r="X45" i="60" s="1"/>
  <c r="AA304" i="131"/>
  <c r="AB45" i="128"/>
  <c r="O231" i="73"/>
  <c r="D171" i="70"/>
  <c r="F146" i="70" s="1"/>
  <c r="H146" i="70" s="1"/>
  <c r="AA190" i="131"/>
  <c r="AB29" i="128"/>
  <c r="W29" i="60"/>
  <c r="X29" i="60" s="1"/>
  <c r="K279" i="142"/>
  <c r="H1538" i="55"/>
  <c r="J115" i="146"/>
  <c r="M115" i="146" s="1"/>
  <c r="J60" i="146"/>
  <c r="M60" i="146" s="1"/>
  <c r="J25" i="146"/>
  <c r="M25" i="146" s="1"/>
  <c r="J105" i="146"/>
  <c r="M105" i="146" s="1"/>
  <c r="J70" i="146"/>
  <c r="M70" i="146" s="1"/>
  <c r="J15" i="146"/>
  <c r="M15" i="146" s="1"/>
  <c r="J15" i="144"/>
  <c r="J250" i="141"/>
  <c r="J105" i="141"/>
  <c r="J25" i="138"/>
  <c r="J250" i="135"/>
  <c r="J115" i="135"/>
  <c r="J60" i="135"/>
  <c r="J60" i="70"/>
  <c r="J285" i="144"/>
  <c r="M285" i="144" s="1"/>
  <c r="J160" i="144"/>
  <c r="J60" i="144"/>
  <c r="J150" i="141"/>
  <c r="M150" i="141" s="1"/>
  <c r="J285" i="138"/>
  <c r="J205" i="138"/>
  <c r="J150" i="138"/>
  <c r="J330" i="135"/>
  <c r="J195" i="135"/>
  <c r="J285" i="70"/>
  <c r="J160" i="70"/>
  <c r="J330" i="144"/>
  <c r="J205" i="144"/>
  <c r="J295" i="141"/>
  <c r="J195" i="141"/>
  <c r="M195" i="141" s="1"/>
  <c r="J25" i="141"/>
  <c r="J70" i="138"/>
  <c r="J25" i="135"/>
  <c r="J105" i="70"/>
  <c r="J15" i="141"/>
  <c r="J60" i="138"/>
  <c r="J15" i="135"/>
  <c r="J70" i="70"/>
  <c r="J105" i="144"/>
  <c r="J340" i="141"/>
  <c r="J240" i="141"/>
  <c r="J70" i="141"/>
  <c r="J330" i="138"/>
  <c r="J250" i="138"/>
  <c r="J15" i="138"/>
  <c r="J295" i="135"/>
  <c r="J240" i="135"/>
  <c r="J160" i="135"/>
  <c r="J105" i="135"/>
  <c r="J330" i="70"/>
  <c r="J205" i="70"/>
  <c r="J25" i="70"/>
  <c r="J250" i="144"/>
  <c r="J150" i="144"/>
  <c r="M150" i="144" s="1"/>
  <c r="J25" i="144"/>
  <c r="J115" i="141"/>
  <c r="J195" i="138"/>
  <c r="J115" i="138"/>
  <c r="J250" i="70"/>
  <c r="J150" i="70"/>
  <c r="J295" i="144"/>
  <c r="J195" i="144"/>
  <c r="J70" i="144"/>
  <c r="M70" i="144" s="1"/>
  <c r="J205" i="141"/>
  <c r="J160" i="141"/>
  <c r="J295" i="138"/>
  <c r="J160" i="138"/>
  <c r="J340" i="135"/>
  <c r="J285" i="135"/>
  <c r="J150" i="135"/>
  <c r="J295" i="70"/>
  <c r="J195" i="70"/>
  <c r="J285" i="141"/>
  <c r="J70" i="135"/>
  <c r="J15" i="70"/>
  <c r="J340" i="144"/>
  <c r="J240" i="144"/>
  <c r="J115" i="144"/>
  <c r="J330" i="141"/>
  <c r="J60" i="141"/>
  <c r="J340" i="138"/>
  <c r="J240" i="138"/>
  <c r="J105" i="138"/>
  <c r="J340" i="70"/>
  <c r="J240" i="70"/>
  <c r="J115" i="70"/>
  <c r="J205" i="135"/>
  <c r="D293" i="141"/>
  <c r="M37" i="133"/>
  <c r="M77" i="133" s="1"/>
  <c r="O77" i="133" s="1"/>
  <c r="M33" i="133"/>
  <c r="M73" i="133" s="1"/>
  <c r="P73" i="133" s="1"/>
  <c r="H13" i="141"/>
  <c r="D15" i="141"/>
  <c r="M11" i="141"/>
  <c r="H193" i="70"/>
  <c r="M191" i="70"/>
  <c r="M321" i="138"/>
  <c r="M320" i="138" s="1"/>
  <c r="M289" i="144"/>
  <c r="O73" i="133"/>
  <c r="M56" i="141"/>
  <c r="D58" i="141"/>
  <c r="F95" i="60"/>
  <c r="N40" i="135"/>
  <c r="N32" i="135"/>
  <c r="N24" i="135"/>
  <c r="N16" i="135"/>
  <c r="N8" i="135"/>
  <c r="N1" i="135"/>
  <c r="N39" i="135"/>
  <c r="N31" i="135"/>
  <c r="N23" i="135"/>
  <c r="N15" i="135"/>
  <c r="N7" i="135"/>
  <c r="N25" i="135"/>
  <c r="N38" i="135"/>
  <c r="N30" i="135"/>
  <c r="N22" i="135"/>
  <c r="N14" i="135"/>
  <c r="N6" i="135"/>
  <c r="N17" i="135"/>
  <c r="N45" i="135"/>
  <c r="N37" i="135"/>
  <c r="N29" i="135"/>
  <c r="N21" i="135"/>
  <c r="N13" i="135"/>
  <c r="N5" i="135"/>
  <c r="N41" i="135"/>
  <c r="N44" i="135"/>
  <c r="N36" i="135"/>
  <c r="N28" i="135"/>
  <c r="N20" i="135"/>
  <c r="N12" i="135"/>
  <c r="N4" i="135"/>
  <c r="N43" i="135"/>
  <c r="N35" i="135"/>
  <c r="N27" i="135"/>
  <c r="N19" i="135"/>
  <c r="N11" i="135"/>
  <c r="N3" i="135"/>
  <c r="N9" i="135"/>
  <c r="N42" i="135"/>
  <c r="N34" i="135"/>
  <c r="N26" i="135"/>
  <c r="N18" i="135"/>
  <c r="N10" i="135"/>
  <c r="N2" i="135"/>
  <c r="N33" i="135"/>
  <c r="M101" i="138"/>
  <c r="M56" i="138"/>
  <c r="D58" i="138"/>
  <c r="H58" i="138" s="1"/>
  <c r="M11" i="138"/>
  <c r="D13" i="138"/>
  <c r="D15" i="138" s="1"/>
  <c r="F326" i="135"/>
  <c r="H326" i="135" s="1"/>
  <c r="S125" i="60"/>
  <c r="F191" i="135"/>
  <c r="H191" i="135" s="1"/>
  <c r="H198" i="135"/>
  <c r="N20" i="133" s="1"/>
  <c r="D328" i="70"/>
  <c r="H328" i="70" s="1"/>
  <c r="M326" i="70"/>
  <c r="M281" i="70"/>
  <c r="D148" i="70"/>
  <c r="M146" i="70"/>
  <c r="D103" i="70"/>
  <c r="H103" i="70" s="1"/>
  <c r="M101" i="70"/>
  <c r="D13" i="70"/>
  <c r="M11" i="70"/>
  <c r="M315" i="144"/>
  <c r="L298" i="144" s="1"/>
  <c r="J180" i="144"/>
  <c r="L141" i="144" s="1"/>
  <c r="M141" i="144" s="1"/>
  <c r="L360" i="144"/>
  <c r="L332" i="144" s="1"/>
  <c r="M334" i="144" s="1"/>
  <c r="M56" i="144"/>
  <c r="D58" i="144"/>
  <c r="M191" i="141"/>
  <c r="H288" i="138"/>
  <c r="F281" i="138"/>
  <c r="H281" i="138" s="1"/>
  <c r="D283" i="138" s="1"/>
  <c r="M39" i="133"/>
  <c r="M79" i="133" s="1"/>
  <c r="P79" i="133" s="1"/>
  <c r="L270" i="70"/>
  <c r="L242" i="70" s="1"/>
  <c r="M244" i="70" s="1"/>
  <c r="P74" i="133"/>
  <c r="T79" i="13"/>
  <c r="X345" i="63"/>
  <c r="M17" i="133"/>
  <c r="M57" i="133" s="1"/>
  <c r="P57" i="133" s="1"/>
  <c r="O78" i="133"/>
  <c r="P78" i="133"/>
  <c r="O76" i="133"/>
  <c r="P76" i="133"/>
  <c r="O72" i="133"/>
  <c r="P72" i="133"/>
  <c r="O84" i="133"/>
  <c r="O87" i="133"/>
  <c r="O85" i="133"/>
  <c r="L135" i="141"/>
  <c r="L107" i="141" s="1"/>
  <c r="M111" i="141" s="1"/>
  <c r="M291" i="141"/>
  <c r="M290" i="141"/>
  <c r="M199" i="141"/>
  <c r="M201" i="141"/>
  <c r="M156" i="141"/>
  <c r="M155" i="141"/>
  <c r="M64" i="141"/>
  <c r="M66" i="141"/>
  <c r="L28" i="141"/>
  <c r="M19" i="133"/>
  <c r="F128" i="60"/>
  <c r="S5" i="128"/>
  <c r="M153" i="141"/>
  <c r="M63" i="141"/>
  <c r="K504" i="145"/>
  <c r="H2157" i="55"/>
  <c r="K204" i="145"/>
  <c r="H1917" i="55"/>
  <c r="K279" i="145"/>
  <c r="H1977" i="55"/>
  <c r="K429" i="145"/>
  <c r="H2097" i="55"/>
  <c r="K354" i="145"/>
  <c r="H2037" i="55"/>
  <c r="S141" i="60"/>
  <c r="S142" i="60" s="1"/>
  <c r="N24" i="133"/>
  <c r="H345" i="63"/>
  <c r="A345" i="63" s="1"/>
  <c r="H395" i="63"/>
  <c r="A445" i="63"/>
  <c r="N47" i="133"/>
  <c r="M333" i="144"/>
  <c r="N42" i="133"/>
  <c r="N43" i="133"/>
  <c r="M153" i="144"/>
  <c r="N46" i="133"/>
  <c r="M288" i="144"/>
  <c r="D113" i="144"/>
  <c r="H113" i="144" s="1"/>
  <c r="N41" i="133"/>
  <c r="M63" i="144"/>
  <c r="M336" i="144"/>
  <c r="M291" i="144"/>
  <c r="M335" i="144"/>
  <c r="M290" i="144"/>
  <c r="M156" i="144"/>
  <c r="M66" i="144"/>
  <c r="M65" i="144"/>
  <c r="D23" i="144"/>
  <c r="D25" i="144" s="1"/>
  <c r="M40" i="133"/>
  <c r="M80" i="133" s="1"/>
  <c r="P86" i="133"/>
  <c r="O86" i="133"/>
  <c r="O81" i="133"/>
  <c r="P81" i="133"/>
  <c r="D158" i="144"/>
  <c r="D160" i="144" s="1"/>
  <c r="M160" i="144" s="1"/>
  <c r="M155" i="144"/>
  <c r="M26" i="133"/>
  <c r="M25" i="133"/>
  <c r="D293" i="138"/>
  <c r="H293" i="138" s="1"/>
  <c r="M31" i="133"/>
  <c r="M29" i="133"/>
  <c r="M69" i="133" s="1"/>
  <c r="M24" i="133"/>
  <c r="B128" i="60"/>
  <c r="B120" i="60"/>
  <c r="C120" i="60"/>
  <c r="E90" i="60"/>
  <c r="D120" i="60"/>
  <c r="F90" i="60"/>
  <c r="E103" i="60"/>
  <c r="F88" i="60"/>
  <c r="D88" i="60"/>
  <c r="F103" i="60"/>
  <c r="B88" i="60"/>
  <c r="E88" i="60"/>
  <c r="F206" i="60"/>
  <c r="C128" i="60"/>
  <c r="C257" i="60"/>
  <c r="F257" i="60"/>
  <c r="E199" i="60"/>
  <c r="F174" i="60"/>
  <c r="B103" i="60"/>
  <c r="K555" i="142"/>
  <c r="H1756" i="55"/>
  <c r="K330" i="142"/>
  <c r="H1576" i="55"/>
  <c r="K480" i="142"/>
  <c r="H1696" i="55"/>
  <c r="K255" i="142"/>
  <c r="H1516" i="55"/>
  <c r="K405" i="142"/>
  <c r="H1636" i="55"/>
  <c r="K467" i="139"/>
  <c r="H1246" i="55"/>
  <c r="K391" i="139"/>
  <c r="H1185" i="55"/>
  <c r="K316" i="139"/>
  <c r="H1125" i="55"/>
  <c r="K480" i="139"/>
  <c r="H1257" i="55"/>
  <c r="K405" i="139"/>
  <c r="H1197" i="55"/>
  <c r="K330" i="139"/>
  <c r="H1137" i="55"/>
  <c r="K555" i="139"/>
  <c r="H1317" i="55"/>
  <c r="K255" i="139"/>
  <c r="H1077" i="55"/>
  <c r="K255" i="136"/>
  <c r="H638" i="55"/>
  <c r="K180" i="136"/>
  <c r="H578" i="55"/>
  <c r="K480" i="136"/>
  <c r="H818" i="55"/>
  <c r="K105" i="136"/>
  <c r="H518" i="55"/>
  <c r="K405" i="136"/>
  <c r="H758" i="55"/>
  <c r="K30" i="136"/>
  <c r="H458" i="55"/>
  <c r="K555" i="136"/>
  <c r="H878" i="55"/>
  <c r="K330" i="136"/>
  <c r="H698" i="55"/>
  <c r="K555" i="73"/>
  <c r="H439" i="55"/>
  <c r="K255" i="73"/>
  <c r="H199" i="55"/>
  <c r="K480" i="73"/>
  <c r="H379" i="55"/>
  <c r="K180" i="73"/>
  <c r="H139" i="55"/>
  <c r="K405" i="73"/>
  <c r="H319" i="55"/>
  <c r="K105" i="73"/>
  <c r="H79" i="55"/>
  <c r="K330" i="73"/>
  <c r="H259" i="55"/>
  <c r="K30" i="73"/>
  <c r="H19" i="55"/>
  <c r="M321" i="141"/>
  <c r="M320" i="141" s="1"/>
  <c r="M42" i="133"/>
  <c r="M82" i="133" s="1"/>
  <c r="O82" i="133" s="1"/>
  <c r="E241" i="60"/>
  <c r="F83" i="60"/>
  <c r="C107" i="60"/>
  <c r="D258" i="60"/>
  <c r="F82" i="60"/>
  <c r="A470" i="63"/>
  <c r="H420" i="63"/>
  <c r="M43" i="133"/>
  <c r="M83" i="133" s="1"/>
  <c r="A420" i="63"/>
  <c r="A395" i="63"/>
  <c r="A270" i="63"/>
  <c r="M22" i="133"/>
  <c r="M16" i="133"/>
  <c r="C89" i="60"/>
  <c r="K255" i="145"/>
  <c r="H1955" i="55"/>
  <c r="K405" i="145"/>
  <c r="H2075" i="55"/>
  <c r="K555" i="145"/>
  <c r="H2195" i="55"/>
  <c r="K480" i="145"/>
  <c r="H2135" i="55"/>
  <c r="K330" i="145"/>
  <c r="H2015" i="55"/>
  <c r="E118" i="60"/>
  <c r="E82" i="60"/>
  <c r="D118" i="60"/>
  <c r="F97" i="60"/>
  <c r="C83" i="60"/>
  <c r="C82" i="60"/>
  <c r="B83" i="60"/>
  <c r="F118" i="60"/>
  <c r="D104" i="60"/>
  <c r="D97" i="60"/>
  <c r="E104" i="60"/>
  <c r="C97" i="60"/>
  <c r="D83" i="60"/>
  <c r="F104" i="60"/>
  <c r="D107" i="60"/>
  <c r="E97" i="60"/>
  <c r="B107" i="60"/>
  <c r="M18" i="133"/>
  <c r="M58" i="133" s="1"/>
  <c r="M27" i="133"/>
  <c r="M67" i="133" s="1"/>
  <c r="M297" i="135"/>
  <c r="M296" i="135" s="1"/>
  <c r="M162" i="144"/>
  <c r="M161" i="144" s="1"/>
  <c r="M96" i="144"/>
  <c r="M95" i="144" s="1"/>
  <c r="M231" i="135"/>
  <c r="M96" i="70"/>
  <c r="M95" i="70" s="1"/>
  <c r="M231" i="141"/>
  <c r="M230" i="141" s="1"/>
  <c r="E129" i="60"/>
  <c r="H470" i="63"/>
  <c r="H445" i="63"/>
  <c r="L360" i="141"/>
  <c r="L332" i="141" s="1"/>
  <c r="H370" i="63"/>
  <c r="L45" i="141"/>
  <c r="L17" i="141" s="1"/>
  <c r="M19" i="141" s="1"/>
  <c r="A370" i="63"/>
  <c r="H320" i="63"/>
  <c r="A320" i="63"/>
  <c r="H295" i="63"/>
  <c r="M30" i="133"/>
  <c r="A295" i="63"/>
  <c r="H270" i="63"/>
  <c r="M28" i="133"/>
  <c r="D338" i="135"/>
  <c r="M23" i="133"/>
  <c r="M21" i="133"/>
  <c r="M61" i="133" s="1"/>
  <c r="O61" i="133" s="1"/>
  <c r="M20" i="133"/>
  <c r="M60" i="133" s="1"/>
  <c r="O60" i="133" s="1"/>
  <c r="A372" i="140"/>
  <c r="L270" i="141"/>
  <c r="L242" i="141" s="1"/>
  <c r="M245" i="141" s="1"/>
  <c r="M270" i="144"/>
  <c r="L135" i="144"/>
  <c r="L107" i="144" s="1"/>
  <c r="M109" i="144" s="1"/>
  <c r="D248" i="135"/>
  <c r="S61" i="128"/>
  <c r="S61" i="60"/>
  <c r="A20" i="63"/>
  <c r="U79" i="13"/>
  <c r="E292" i="60"/>
  <c r="B96" i="60"/>
  <c r="B79" i="60"/>
  <c r="F112" i="60"/>
  <c r="F275" i="60"/>
  <c r="F79" i="60"/>
  <c r="F110" i="60"/>
  <c r="C119" i="60"/>
  <c r="A73" i="60"/>
  <c r="E73" i="60" s="1"/>
  <c r="C91" i="60"/>
  <c r="F124" i="60"/>
  <c r="C304" i="60"/>
  <c r="C81" i="60"/>
  <c r="C110" i="60"/>
  <c r="D81" i="60"/>
  <c r="B115" i="60"/>
  <c r="C172" i="60"/>
  <c r="D202" i="60"/>
  <c r="F230" i="60"/>
  <c r="E81" i="60"/>
  <c r="D167" i="60"/>
  <c r="B124" i="60"/>
  <c r="F123" i="60"/>
  <c r="F167" i="60"/>
  <c r="D129" i="60"/>
  <c r="E122" i="60"/>
  <c r="D86" i="60"/>
  <c r="C206" i="60"/>
  <c r="C307" i="60"/>
  <c r="E96" i="60"/>
  <c r="E132" i="60"/>
  <c r="F105" i="60"/>
  <c r="B105" i="60"/>
  <c r="D90" i="60"/>
  <c r="S22" i="60"/>
  <c r="S23" i="60" s="1"/>
  <c r="E108" i="60"/>
  <c r="F226" i="60"/>
  <c r="E92" i="60"/>
  <c r="D140" i="60"/>
  <c r="F120" i="60"/>
  <c r="C103" i="60"/>
  <c r="B90" i="60"/>
  <c r="D102" i="60"/>
  <c r="C118" i="60"/>
  <c r="C104" i="60"/>
  <c r="B82" i="60"/>
  <c r="F166" i="60"/>
  <c r="D220" i="60"/>
  <c r="B235" i="60"/>
  <c r="F107" i="60"/>
  <c r="E128" i="60"/>
  <c r="E207" i="60"/>
  <c r="C236" i="60"/>
  <c r="C87" i="60"/>
  <c r="D199" i="60"/>
  <c r="E315" i="60"/>
  <c r="B206" i="60"/>
  <c r="C102" i="60"/>
  <c r="B102" i="60"/>
  <c r="E300" i="60"/>
  <c r="E102" i="60"/>
  <c r="C111" i="60"/>
  <c r="B129" i="60"/>
  <c r="B122" i="60"/>
  <c r="D68" i="60"/>
  <c r="B68" i="60"/>
  <c r="F68" i="60"/>
  <c r="E68" i="60"/>
  <c r="C68" i="60"/>
  <c r="D74" i="60"/>
  <c r="C74" i="60"/>
  <c r="E74" i="60"/>
  <c r="B74" i="60"/>
  <c r="F74" i="60"/>
  <c r="D72" i="60"/>
  <c r="C72" i="60"/>
  <c r="E72" i="60"/>
  <c r="F72" i="60"/>
  <c r="B72" i="60"/>
  <c r="D89" i="60"/>
  <c r="F250" i="60"/>
  <c r="C121" i="60"/>
  <c r="E243" i="60"/>
  <c r="B219" i="60"/>
  <c r="E250" i="60"/>
  <c r="B111" i="60"/>
  <c r="D87" i="60"/>
  <c r="C258" i="60"/>
  <c r="F86" i="60"/>
  <c r="E110" i="60"/>
  <c r="F220" i="60"/>
  <c r="D96" i="60"/>
  <c r="D91" i="60"/>
  <c r="B119" i="60"/>
  <c r="C212" i="60"/>
  <c r="B114" i="60"/>
  <c r="F132" i="60"/>
  <c r="D115" i="60"/>
  <c r="F315" i="60"/>
  <c r="C230" i="60"/>
  <c r="B230" i="60"/>
  <c r="E113" i="60"/>
  <c r="D110" i="60"/>
  <c r="F299" i="60"/>
  <c r="C105" i="60"/>
  <c r="F106" i="60"/>
  <c r="D111" i="60"/>
  <c r="A70" i="60"/>
  <c r="B257" i="60"/>
  <c r="E257" i="60"/>
  <c r="D123" i="60"/>
  <c r="D94" i="60"/>
  <c r="D230" i="60"/>
  <c r="D119" i="60"/>
  <c r="D113" i="60"/>
  <c r="F113" i="60"/>
  <c r="C92" i="60"/>
  <c r="D320" i="60"/>
  <c r="F130" i="60"/>
  <c r="E220" i="60"/>
  <c r="F212" i="60"/>
  <c r="F243" i="60"/>
  <c r="C100" i="60"/>
  <c r="B86" i="60"/>
  <c r="F81" i="60"/>
  <c r="F296" i="60"/>
  <c r="F92" i="60"/>
  <c r="C320" i="60"/>
  <c r="D130" i="60"/>
  <c r="B159" i="60"/>
  <c r="B302" i="60"/>
  <c r="X79" i="13"/>
  <c r="S79" i="13"/>
  <c r="Y79" i="13"/>
  <c r="R79" i="13"/>
  <c r="V79" i="13"/>
  <c r="Z79" i="13"/>
  <c r="U80" i="13"/>
  <c r="T80" i="13"/>
  <c r="S321" i="143"/>
  <c r="S293" i="60"/>
  <c r="AA67" i="119"/>
  <c r="H198" i="144"/>
  <c r="L45" i="144"/>
  <c r="L17" i="144" s="1"/>
  <c r="M21" i="144" s="1"/>
  <c r="H198" i="141"/>
  <c r="N36" i="133" s="1"/>
  <c r="H288" i="141"/>
  <c r="M288" i="141" s="1"/>
  <c r="H193" i="141"/>
  <c r="S229" i="60"/>
  <c r="J360" i="135"/>
  <c r="L321" i="135" s="1"/>
  <c r="M321" i="135" s="1"/>
  <c r="M320" i="135" s="1"/>
  <c r="L135" i="70"/>
  <c r="L107" i="70" s="1"/>
  <c r="H333" i="70"/>
  <c r="S150" i="131"/>
  <c r="A146" i="131" s="1"/>
  <c r="K360" i="70"/>
  <c r="L324" i="70" s="1"/>
  <c r="B299" i="60"/>
  <c r="C289" i="60"/>
  <c r="E297" i="60"/>
  <c r="AA75" i="119"/>
  <c r="X80" i="13"/>
  <c r="S80" i="13"/>
  <c r="Z77" i="13"/>
  <c r="L163" i="144"/>
  <c r="F297" i="60"/>
  <c r="V80" i="13"/>
  <c r="F294" i="60"/>
  <c r="D315" i="60"/>
  <c r="W80" i="13"/>
  <c r="S150" i="143"/>
  <c r="L270" i="144"/>
  <c r="L242" i="144" s="1"/>
  <c r="M186" i="144"/>
  <c r="M185" i="144" s="1"/>
  <c r="C292" i="60"/>
  <c r="E294" i="60"/>
  <c r="F322" i="60"/>
  <c r="D299" i="60"/>
  <c r="E299" i="60"/>
  <c r="D297" i="60"/>
  <c r="S77" i="13"/>
  <c r="B294" i="60"/>
  <c r="D292" i="60"/>
  <c r="C294" i="60"/>
  <c r="D300" i="60"/>
  <c r="C298" i="60"/>
  <c r="F300" i="60"/>
  <c r="B315" i="60"/>
  <c r="F298" i="60"/>
  <c r="B300" i="60"/>
  <c r="S35" i="143"/>
  <c r="A31" i="143" s="1"/>
  <c r="C308" i="60"/>
  <c r="S277" i="60"/>
  <c r="F292" i="60"/>
  <c r="C297" i="60"/>
  <c r="B298" i="60"/>
  <c r="H18" i="144"/>
  <c r="S285" i="60"/>
  <c r="D298" i="60"/>
  <c r="AA71" i="119"/>
  <c r="K225" i="144"/>
  <c r="L189" i="144" s="1"/>
  <c r="M189" i="144" s="1"/>
  <c r="S221" i="60"/>
  <c r="AA57" i="119"/>
  <c r="S207" i="140"/>
  <c r="AA53" i="119"/>
  <c r="S93" i="140"/>
  <c r="S197" i="60"/>
  <c r="AA51" i="119"/>
  <c r="S35" i="140"/>
  <c r="H63" i="138"/>
  <c r="C195" i="60"/>
  <c r="E169" i="60"/>
  <c r="C154" i="60"/>
  <c r="O456" i="139"/>
  <c r="Y181" i="60" s="1"/>
  <c r="F160" i="60"/>
  <c r="AA361" i="137"/>
  <c r="D163" i="60"/>
  <c r="S181" i="60"/>
  <c r="S378" i="137"/>
  <c r="A374" i="137" s="1"/>
  <c r="C137" i="60"/>
  <c r="E193" i="60"/>
  <c r="D180" i="60"/>
  <c r="L315" i="138"/>
  <c r="L287" i="138" s="1"/>
  <c r="M291" i="138" s="1"/>
  <c r="W181" i="60"/>
  <c r="AA35" i="119"/>
  <c r="S133" i="60"/>
  <c r="S134" i="60" s="1"/>
  <c r="D166" i="60"/>
  <c r="D170" i="60"/>
  <c r="D158" i="60"/>
  <c r="F137" i="60"/>
  <c r="S93" i="137"/>
  <c r="C180" i="60"/>
  <c r="D137" i="60"/>
  <c r="S35" i="137"/>
  <c r="A31" i="137" s="1"/>
  <c r="AA37" i="119"/>
  <c r="B160" i="60"/>
  <c r="W173" i="60"/>
  <c r="C142" i="60"/>
  <c r="F140" i="60"/>
  <c r="B188" i="60"/>
  <c r="B140" i="60"/>
  <c r="E137" i="60"/>
  <c r="B166" i="60"/>
  <c r="C152" i="60"/>
  <c r="D261" i="138"/>
  <c r="O306" i="139"/>
  <c r="Y165" i="60" s="1"/>
  <c r="W165" i="60"/>
  <c r="O381" i="139"/>
  <c r="Y173" i="60" s="1"/>
  <c r="D174" i="60"/>
  <c r="E140" i="60"/>
  <c r="B174" i="60"/>
  <c r="F154" i="60"/>
  <c r="C191" i="60"/>
  <c r="E156" i="60"/>
  <c r="C143" i="60"/>
  <c r="L62" i="138"/>
  <c r="M65" i="138" s="1"/>
  <c r="D152" i="60"/>
  <c r="E166" i="60"/>
  <c r="B139" i="60"/>
  <c r="D216" i="138"/>
  <c r="F186" i="60"/>
  <c r="E183" i="60"/>
  <c r="D160" i="60"/>
  <c r="K270" i="138"/>
  <c r="L234" i="138" s="1"/>
  <c r="E163" i="60"/>
  <c r="B177" i="60"/>
  <c r="E171" i="60"/>
  <c r="D177" i="60"/>
  <c r="F171" i="60"/>
  <c r="D193" i="60"/>
  <c r="C160" i="60"/>
  <c r="F175" i="60"/>
  <c r="B172" i="60"/>
  <c r="B163" i="60"/>
  <c r="O531" i="139"/>
  <c r="Y189" i="60" s="1"/>
  <c r="W189" i="60"/>
  <c r="D351" i="138"/>
  <c r="AA418" i="137"/>
  <c r="B194" i="60"/>
  <c r="B171" i="60"/>
  <c r="F194" i="60"/>
  <c r="K45" i="138"/>
  <c r="L9" i="138" s="1"/>
  <c r="C177" i="60"/>
  <c r="C171" i="60"/>
  <c r="D159" i="60"/>
  <c r="C176" i="60"/>
  <c r="E177" i="60"/>
  <c r="D194" i="60"/>
  <c r="E175" i="60"/>
  <c r="D176" i="60"/>
  <c r="C179" i="60"/>
  <c r="B176" i="60"/>
  <c r="E176" i="60"/>
  <c r="B167" i="60"/>
  <c r="C163" i="60"/>
  <c r="E194" i="60"/>
  <c r="B164" i="60"/>
  <c r="C193" i="60"/>
  <c r="O231" i="139"/>
  <c r="Y157" i="60" s="1"/>
  <c r="W157" i="60"/>
  <c r="D171" i="138"/>
  <c r="AA190" i="137"/>
  <c r="E159" i="60"/>
  <c r="B193" i="60"/>
  <c r="F161" i="60"/>
  <c r="C175" i="60"/>
  <c r="D175" i="60"/>
  <c r="D169" i="60"/>
  <c r="L270" i="138"/>
  <c r="L242" i="138" s="1"/>
  <c r="M246" i="138" s="1"/>
  <c r="L360" i="138"/>
  <c r="L332" i="138" s="1"/>
  <c r="M334" i="138" s="1"/>
  <c r="S93" i="131"/>
  <c r="S13" i="60"/>
  <c r="S13" i="128"/>
  <c r="H18" i="70"/>
  <c r="S5" i="60"/>
  <c r="Y80" i="13"/>
  <c r="K180" i="144"/>
  <c r="L144" i="144" s="1"/>
  <c r="M144" i="144" s="1"/>
  <c r="R80" i="13"/>
  <c r="C240" i="60"/>
  <c r="D113" i="138"/>
  <c r="D115" i="138" s="1"/>
  <c r="M115" i="138" s="1"/>
  <c r="L225" i="138"/>
  <c r="L197" i="138" s="1"/>
  <c r="M200" i="138" s="1"/>
  <c r="D248" i="138"/>
  <c r="D250" i="138" s="1"/>
  <c r="M250" i="138" s="1"/>
  <c r="D338" i="138"/>
  <c r="H338" i="138" s="1"/>
  <c r="L270" i="135"/>
  <c r="L242" i="135" s="1"/>
  <c r="M244" i="135" s="1"/>
  <c r="L135" i="135"/>
  <c r="L107" i="135" s="1"/>
  <c r="M111" i="135" s="1"/>
  <c r="A46" i="60"/>
  <c r="D46" i="60" s="1"/>
  <c r="A55" i="60"/>
  <c r="F55" i="60" s="1"/>
  <c r="F270" i="60"/>
  <c r="E11" i="1"/>
  <c r="S66" i="6" s="1"/>
  <c r="E164" i="60"/>
  <c r="E226" i="60"/>
  <c r="A47" i="60"/>
  <c r="F187" i="60"/>
  <c r="D296" i="60"/>
  <c r="A22" i="60"/>
  <c r="E22" i="60" s="1"/>
  <c r="C296" i="60"/>
  <c r="F265" i="60"/>
  <c r="D179" i="60"/>
  <c r="B132" i="60"/>
  <c r="F172" i="60"/>
  <c r="F115" i="60"/>
  <c r="E270" i="60"/>
  <c r="D124" i="60"/>
  <c r="D92" i="60"/>
  <c r="C210" i="60"/>
  <c r="B220" i="60"/>
  <c r="C219" i="60"/>
  <c r="E105" i="60"/>
  <c r="E114" i="60"/>
  <c r="B152" i="60"/>
  <c r="D164" i="60"/>
  <c r="E179" i="60"/>
  <c r="F302" i="60"/>
  <c r="A39" i="60"/>
  <c r="C39" i="60" s="1"/>
  <c r="A32" i="60"/>
  <c r="A36" i="60"/>
  <c r="C36" i="60" s="1"/>
  <c r="A54" i="60"/>
  <c r="C54" i="60" s="1"/>
  <c r="A31" i="60"/>
  <c r="A42" i="60"/>
  <c r="C42" i="60" s="1"/>
  <c r="E212" i="60"/>
  <c r="B154" i="60"/>
  <c r="B87" i="60"/>
  <c r="A15" i="60"/>
  <c r="D15" i="60" s="1"/>
  <c r="A20" i="60"/>
  <c r="E20" i="60" s="1"/>
  <c r="A48" i="60"/>
  <c r="B296" i="60"/>
  <c r="C302" i="60"/>
  <c r="E219" i="60"/>
  <c r="C235" i="60"/>
  <c r="E235" i="60"/>
  <c r="A44" i="60"/>
  <c r="B44" i="60" s="1"/>
  <c r="A59" i="60"/>
  <c r="E59" i="60" s="1"/>
  <c r="A34" i="60"/>
  <c r="B34" i="60" s="1"/>
  <c r="A60" i="60"/>
  <c r="D60" i="60" s="1"/>
  <c r="C272" i="60"/>
  <c r="C164" i="60"/>
  <c r="B195" i="60"/>
  <c r="C122" i="60"/>
  <c r="D100" i="60"/>
  <c r="D161" i="60"/>
  <c r="C190" i="60"/>
  <c r="B170" i="60"/>
  <c r="C169" i="60"/>
  <c r="E124" i="60"/>
  <c r="C167" i="60"/>
  <c r="E275" i="60"/>
  <c r="B187" i="60"/>
  <c r="B180" i="60"/>
  <c r="F126" i="60"/>
  <c r="F219" i="60"/>
  <c r="D121" i="60"/>
  <c r="F152" i="60"/>
  <c r="C159" i="60"/>
  <c r="F179" i="60"/>
  <c r="C250" i="60"/>
  <c r="A9" i="60"/>
  <c r="F9" i="60" s="1"/>
  <c r="A27" i="60"/>
  <c r="E27" i="60" s="1"/>
  <c r="A24" i="60"/>
  <c r="B24" i="60" s="1"/>
  <c r="E8" i="1"/>
  <c r="A30" i="60"/>
  <c r="B30" i="60" s="1"/>
  <c r="A35" i="60"/>
  <c r="D35" i="60" s="1"/>
  <c r="A41" i="60"/>
  <c r="D41" i="60" s="1"/>
  <c r="A64" i="60"/>
  <c r="C106" i="60"/>
  <c r="E187" i="60"/>
  <c r="A16" i="60"/>
  <c r="E16" i="60" s="1"/>
  <c r="A52" i="60"/>
  <c r="C52" i="60" s="1"/>
  <c r="A50" i="60"/>
  <c r="E50" i="60" s="1"/>
  <c r="A8" i="60"/>
  <c r="F8" i="60" s="1"/>
  <c r="A49" i="60"/>
  <c r="F49" i="60" s="1"/>
  <c r="A11" i="60"/>
  <c r="B11" i="60" s="1"/>
  <c r="C161" i="60"/>
  <c r="B223" i="60"/>
  <c r="F284" i="60"/>
  <c r="B320" i="60"/>
  <c r="A18" i="60"/>
  <c r="F18" i="60" s="1"/>
  <c r="A19" i="60"/>
  <c r="B19" i="60" s="1"/>
  <c r="A58" i="60"/>
  <c r="E58" i="60" s="1"/>
  <c r="A38" i="60"/>
  <c r="F38" i="60" s="1"/>
  <c r="D187" i="60"/>
  <c r="C147" i="60"/>
  <c r="A7" i="60"/>
  <c r="C7" i="60" s="1"/>
  <c r="A13" i="60"/>
  <c r="F236" i="60"/>
  <c r="E195" i="60"/>
  <c r="E268" i="60"/>
  <c r="C115" i="60"/>
  <c r="D122" i="60"/>
  <c r="F138" i="60"/>
  <c r="E111" i="60"/>
  <c r="D190" i="60"/>
  <c r="D172" i="60"/>
  <c r="D108" i="60"/>
  <c r="D147" i="60"/>
  <c r="E87" i="60"/>
  <c r="C86" i="60"/>
  <c r="E210" i="60"/>
  <c r="E158" i="60"/>
  <c r="E236" i="60"/>
  <c r="E203" i="60"/>
  <c r="E320" i="60"/>
  <c r="B212" i="60"/>
  <c r="A67" i="60"/>
  <c r="E67" i="60" s="1"/>
  <c r="A23" i="60"/>
  <c r="E23" i="60" s="1"/>
  <c r="A43" i="60"/>
  <c r="B43" i="60" s="1"/>
  <c r="A56" i="60"/>
  <c r="F56" i="60" s="1"/>
  <c r="F84" i="60"/>
  <c r="C131" i="60"/>
  <c r="D242" i="60"/>
  <c r="D106" i="60"/>
  <c r="A14" i="60"/>
  <c r="D14" i="60" s="1"/>
  <c r="A28" i="60"/>
  <c r="E28" i="60" s="1"/>
  <c r="A6" i="60"/>
  <c r="E6" i="60" s="1"/>
  <c r="A12" i="60"/>
  <c r="C12" i="60" s="1"/>
  <c r="A26" i="60"/>
  <c r="D26" i="60" s="1"/>
  <c r="A25" i="60"/>
  <c r="C25" i="60" s="1"/>
  <c r="A17" i="60"/>
  <c r="E17" i="60" s="1"/>
  <c r="F169" i="60"/>
  <c r="E161" i="60"/>
  <c r="E7" i="1"/>
  <c r="J15" i="147" s="1"/>
  <c r="F282" i="60"/>
  <c r="F195" i="60"/>
  <c r="F190" i="60"/>
  <c r="D154" i="60"/>
  <c r="C132" i="60"/>
  <c r="C108" i="60"/>
  <c r="E190" i="60"/>
  <c r="F108" i="60"/>
  <c r="F158" i="60"/>
  <c r="C129" i="60"/>
  <c r="B158" i="60"/>
  <c r="D235" i="60"/>
  <c r="B98" i="60"/>
  <c r="D151" i="60"/>
  <c r="B106" i="60"/>
  <c r="C207" i="60"/>
  <c r="A66" i="60"/>
  <c r="F66" i="60" s="1"/>
  <c r="A51" i="60"/>
  <c r="D51" i="60" s="1"/>
  <c r="A33" i="60"/>
  <c r="A40" i="60"/>
  <c r="C40" i="60" s="1"/>
  <c r="A65" i="60"/>
  <c r="E65" i="60" s="1"/>
  <c r="E84" i="60"/>
  <c r="A10" i="60"/>
  <c r="E10" i="60" s="1"/>
  <c r="A57" i="60"/>
  <c r="E57" i="60" s="1"/>
  <c r="E272" i="60"/>
  <c r="F273" i="60"/>
  <c r="D275" i="60"/>
  <c r="B273" i="60"/>
  <c r="D273" i="60"/>
  <c r="D284" i="60"/>
  <c r="C322" i="60"/>
  <c r="C284" i="60"/>
  <c r="C273" i="60"/>
  <c r="F319" i="60"/>
  <c r="B319" i="60"/>
  <c r="B284" i="60"/>
  <c r="E303" i="60"/>
  <c r="D263" i="60"/>
  <c r="B268" i="60"/>
  <c r="F263" i="60"/>
  <c r="F266" i="60"/>
  <c r="C265" i="60"/>
  <c r="D266" i="60"/>
  <c r="C268" i="60"/>
  <c r="B263" i="60"/>
  <c r="F268" i="60"/>
  <c r="E263" i="60"/>
  <c r="B266" i="60"/>
  <c r="E265" i="60"/>
  <c r="E266" i="60"/>
  <c r="L252" i="141"/>
  <c r="M252" i="141" s="1"/>
  <c r="M251" i="141" s="1"/>
  <c r="C238" i="60"/>
  <c r="D238" i="60"/>
  <c r="E239" i="60"/>
  <c r="M186" i="141"/>
  <c r="M185" i="141" s="1"/>
  <c r="B207" i="60"/>
  <c r="C247" i="60"/>
  <c r="F240" i="60"/>
  <c r="E254" i="60"/>
  <c r="D210" i="60"/>
  <c r="B204" i="60"/>
  <c r="D203" i="138"/>
  <c r="D205" i="138" s="1"/>
  <c r="M205" i="138" s="1"/>
  <c r="C324" i="60"/>
  <c r="B318" i="60"/>
  <c r="K360" i="144"/>
  <c r="L324" i="144" s="1"/>
  <c r="M324" i="144" s="1"/>
  <c r="D310" i="60"/>
  <c r="D316" i="60"/>
  <c r="K315" i="144"/>
  <c r="L279" i="144" s="1"/>
  <c r="M279" i="144" s="1"/>
  <c r="F310" i="60"/>
  <c r="C310" i="60"/>
  <c r="E316" i="60"/>
  <c r="D307" i="60"/>
  <c r="B306" i="60"/>
  <c r="E306" i="60"/>
  <c r="F303" i="60"/>
  <c r="F306" i="60"/>
  <c r="B305" i="60"/>
  <c r="D306" i="60"/>
  <c r="D302" i="60"/>
  <c r="D303" i="60"/>
  <c r="E305" i="60"/>
  <c r="C305" i="60"/>
  <c r="L208" i="144"/>
  <c r="L207" i="144"/>
  <c r="M207" i="144" s="1"/>
  <c r="M206" i="144" s="1"/>
  <c r="D290" i="60"/>
  <c r="B286" i="60"/>
  <c r="A203" i="143"/>
  <c r="H148" i="144"/>
  <c r="B289" i="60"/>
  <c r="C290" i="60"/>
  <c r="C282" i="60"/>
  <c r="F281" i="60"/>
  <c r="M135" i="144"/>
  <c r="L117" i="144" s="1"/>
  <c r="M117" i="144" s="1"/>
  <c r="M116" i="144" s="1"/>
  <c r="F295" i="60"/>
  <c r="B288" i="60"/>
  <c r="F272" i="60"/>
  <c r="C303" i="60"/>
  <c r="C319" i="60"/>
  <c r="D305" i="60"/>
  <c r="B324" i="60"/>
  <c r="B304" i="60"/>
  <c r="B275" i="60"/>
  <c r="B322" i="60"/>
  <c r="D283" i="60"/>
  <c r="E288" i="60"/>
  <c r="C312" i="60"/>
  <c r="C295" i="60"/>
  <c r="F312" i="60"/>
  <c r="C288" i="60"/>
  <c r="C286" i="60"/>
  <c r="C316" i="60"/>
  <c r="D319" i="60"/>
  <c r="E304" i="60"/>
  <c r="E311" i="60"/>
  <c r="D322" i="60"/>
  <c r="E323" i="60"/>
  <c r="E290" i="60"/>
  <c r="F313" i="60"/>
  <c r="C281" i="60"/>
  <c r="E286" i="60"/>
  <c r="F304" i="60"/>
  <c r="B311" i="60"/>
  <c r="D323" i="60"/>
  <c r="E276" i="60"/>
  <c r="B272" i="60"/>
  <c r="D308" i="60"/>
  <c r="F316" i="60"/>
  <c r="E321" i="60"/>
  <c r="F286" i="60"/>
  <c r="B282" i="60"/>
  <c r="F289" i="60"/>
  <c r="F323" i="60"/>
  <c r="F308" i="60"/>
  <c r="B308" i="60"/>
  <c r="E258" i="60"/>
  <c r="L342" i="141"/>
  <c r="M342" i="141" s="1"/>
  <c r="M341" i="141" s="1"/>
  <c r="K360" i="141"/>
  <c r="L324" i="141" s="1"/>
  <c r="M324" i="141" s="1"/>
  <c r="E246" i="60"/>
  <c r="C252" i="60"/>
  <c r="F246" i="60"/>
  <c r="B252" i="60"/>
  <c r="B247" i="60"/>
  <c r="D246" i="60"/>
  <c r="D252" i="60"/>
  <c r="C246" i="60"/>
  <c r="E252" i="60"/>
  <c r="F247" i="60"/>
  <c r="C243" i="60"/>
  <c r="D243" i="60"/>
  <c r="F238" i="60"/>
  <c r="X73" i="13"/>
  <c r="U73" i="13"/>
  <c r="Y73" i="13"/>
  <c r="C234" i="60"/>
  <c r="R73" i="13"/>
  <c r="V73" i="13"/>
  <c r="T73" i="13"/>
  <c r="Z73" i="13"/>
  <c r="S73" i="13"/>
  <c r="W73" i="13"/>
  <c r="B225" i="60"/>
  <c r="F214" i="60"/>
  <c r="D217" i="60"/>
  <c r="C214" i="60"/>
  <c r="B214" i="60"/>
  <c r="F217" i="60"/>
  <c r="L163" i="141"/>
  <c r="M141" i="141"/>
  <c r="M140" i="141" s="1"/>
  <c r="C225" i="60"/>
  <c r="D225" i="60"/>
  <c r="F225" i="60"/>
  <c r="D224" i="60"/>
  <c r="C218" i="60"/>
  <c r="B218" i="60"/>
  <c r="C217" i="60"/>
  <c r="E217" i="60"/>
  <c r="K135" i="141"/>
  <c r="L99" i="141" s="1"/>
  <c r="M99" i="141" s="1"/>
  <c r="F227" i="60"/>
  <c r="D250" i="60"/>
  <c r="D216" i="60"/>
  <c r="C223" i="60"/>
  <c r="C241" i="60"/>
  <c r="B241" i="60"/>
  <c r="E256" i="60"/>
  <c r="B251" i="60"/>
  <c r="E234" i="60"/>
  <c r="D241" i="60"/>
  <c r="C249" i="60"/>
  <c r="B234" i="60"/>
  <c r="C256" i="60"/>
  <c r="F244" i="60"/>
  <c r="E251" i="60"/>
  <c r="C255" i="60"/>
  <c r="D255" i="60"/>
  <c r="E249" i="60"/>
  <c r="B238" i="60"/>
  <c r="D234" i="60"/>
  <c r="C228" i="60"/>
  <c r="F251" i="60"/>
  <c r="F255" i="60"/>
  <c r="C242" i="60"/>
  <c r="B198" i="60"/>
  <c r="E201" i="60"/>
  <c r="E204" i="60"/>
  <c r="C198" i="60"/>
  <c r="D198" i="60"/>
  <c r="C204" i="60"/>
  <c r="F198" i="60"/>
  <c r="B201" i="60"/>
  <c r="D203" i="60"/>
  <c r="F201" i="60"/>
  <c r="D204" i="60"/>
  <c r="C201" i="60"/>
  <c r="C203" i="60"/>
  <c r="F196" i="60"/>
  <c r="B196" i="60"/>
  <c r="E196" i="60"/>
  <c r="D196" i="60"/>
  <c r="L152" i="138"/>
  <c r="M156" i="138" s="1"/>
  <c r="K180" i="138"/>
  <c r="L144" i="138" s="1"/>
  <c r="C185" i="60"/>
  <c r="F147" i="60"/>
  <c r="B168" i="60"/>
  <c r="B178" i="60"/>
  <c r="E151" i="60"/>
  <c r="D186" i="60"/>
  <c r="E170" i="60"/>
  <c r="B151" i="60"/>
  <c r="E191" i="60"/>
  <c r="D192" i="60"/>
  <c r="E178" i="60"/>
  <c r="E162" i="60"/>
  <c r="D191" i="60"/>
  <c r="C192" i="60"/>
  <c r="D168" i="60"/>
  <c r="B142" i="60"/>
  <c r="E174" i="60"/>
  <c r="D178" i="60"/>
  <c r="B186" i="60"/>
  <c r="C188" i="60"/>
  <c r="D146" i="60"/>
  <c r="F178" i="60"/>
  <c r="B145" i="60"/>
  <c r="F146" i="60"/>
  <c r="D182" i="60"/>
  <c r="D183" i="60" s="1"/>
  <c r="D184" i="60" s="1"/>
  <c r="F156" i="60"/>
  <c r="E184" i="60"/>
  <c r="F162" i="60"/>
  <c r="F191" i="60"/>
  <c r="E192" i="60"/>
  <c r="F168" i="60"/>
  <c r="F180" i="60"/>
  <c r="E142" i="60"/>
  <c r="B182" i="60"/>
  <c r="B183" i="60" s="1"/>
  <c r="B184" i="60" s="1"/>
  <c r="C170" i="60"/>
  <c r="C168" i="60"/>
  <c r="C162" i="60"/>
  <c r="D143" i="60"/>
  <c r="D185" i="60"/>
  <c r="F182" i="60"/>
  <c r="F183" i="60" s="1"/>
  <c r="F184" i="60" s="1"/>
  <c r="E188" i="60"/>
  <c r="B156" i="60"/>
  <c r="F192" i="60"/>
  <c r="F143" i="60"/>
  <c r="F142" i="60"/>
  <c r="C182" i="60"/>
  <c r="C183" i="60" s="1"/>
  <c r="C184" i="60" s="1"/>
  <c r="B185" i="60"/>
  <c r="C186" i="60"/>
  <c r="E185" i="60"/>
  <c r="C146" i="60"/>
  <c r="D162" i="60"/>
  <c r="E145" i="60"/>
  <c r="F188" i="60"/>
  <c r="D156" i="60"/>
  <c r="E147" i="60"/>
  <c r="B143" i="60"/>
  <c r="E136" i="60"/>
  <c r="D139" i="60"/>
  <c r="B138" i="60"/>
  <c r="B136" i="60"/>
  <c r="C138" i="60"/>
  <c r="D23" i="138"/>
  <c r="D25" i="138" s="1"/>
  <c r="C139" i="60"/>
  <c r="C136" i="60"/>
  <c r="F136" i="60"/>
  <c r="E139" i="60"/>
  <c r="D138" i="60"/>
  <c r="T77" i="13"/>
  <c r="E295" i="60"/>
  <c r="E274" i="60"/>
  <c r="F287" i="60"/>
  <c r="B287" i="60"/>
  <c r="B265" i="60"/>
  <c r="C314" i="60"/>
  <c r="D287" i="60"/>
  <c r="D321" i="60"/>
  <c r="F324" i="60"/>
  <c r="C318" i="60"/>
  <c r="F290" i="60"/>
  <c r="E291" i="60"/>
  <c r="B264" i="60"/>
  <c r="E312" i="60"/>
  <c r="X77" i="13"/>
  <c r="C313" i="60"/>
  <c r="D314" i="60"/>
  <c r="E287" i="60"/>
  <c r="D289" i="60"/>
  <c r="F321" i="60"/>
  <c r="B270" i="60"/>
  <c r="D324" i="60"/>
  <c r="E318" i="60"/>
  <c r="B281" i="60"/>
  <c r="B291" i="60"/>
  <c r="B313" i="60"/>
  <c r="D312" i="60"/>
  <c r="E314" i="60"/>
  <c r="E310" i="60"/>
  <c r="F314" i="60"/>
  <c r="D282" i="60"/>
  <c r="B321" i="60"/>
  <c r="C270" i="60"/>
  <c r="F318" i="60"/>
  <c r="C311" i="60"/>
  <c r="F288" i="60"/>
  <c r="B295" i="60"/>
  <c r="E281" i="60"/>
  <c r="C291" i="60"/>
  <c r="B323" i="60"/>
  <c r="F307" i="60"/>
  <c r="F311" i="60"/>
  <c r="U77" i="13"/>
  <c r="V77" i="13"/>
  <c r="D291" i="60"/>
  <c r="W77" i="13"/>
  <c r="D313" i="60"/>
  <c r="B307" i="60"/>
  <c r="K45" i="144"/>
  <c r="L9" i="144" s="1"/>
  <c r="M9" i="144" s="1"/>
  <c r="Y77" i="13"/>
  <c r="B248" i="60"/>
  <c r="B244" i="60"/>
  <c r="D254" i="60"/>
  <c r="D231" i="60"/>
  <c r="C233" i="60"/>
  <c r="C232" i="60"/>
  <c r="D223" i="60"/>
  <c r="E214" i="60"/>
  <c r="B222" i="60"/>
  <c r="B256" i="60"/>
  <c r="F224" i="60"/>
  <c r="B255" i="60"/>
  <c r="F249" i="60"/>
  <c r="F233" i="60"/>
  <c r="C224" i="60"/>
  <c r="D236" i="60"/>
  <c r="C199" i="60"/>
  <c r="D232" i="60"/>
  <c r="E223" i="60"/>
  <c r="D222" i="60"/>
  <c r="B258" i="60"/>
  <c r="D228" i="60"/>
  <c r="B242" i="60"/>
  <c r="D206" i="60"/>
  <c r="D233" i="60"/>
  <c r="E231" i="60"/>
  <c r="E202" i="60"/>
  <c r="D249" i="60"/>
  <c r="C227" i="60"/>
  <c r="D226" i="60"/>
  <c r="E232" i="60"/>
  <c r="F242" i="60"/>
  <c r="E240" i="60"/>
  <c r="B260" i="60"/>
  <c r="F256" i="60"/>
  <c r="F260" i="60"/>
  <c r="C260" i="60"/>
  <c r="B232" i="60"/>
  <c r="B259" i="60"/>
  <c r="C200" i="60"/>
  <c r="C222" i="60"/>
  <c r="F228" i="60"/>
  <c r="E233" i="60"/>
  <c r="C248" i="60"/>
  <c r="C231" i="60"/>
  <c r="D227" i="60"/>
  <c r="F259" i="60"/>
  <c r="E260" i="60"/>
  <c r="B202" i="60"/>
  <c r="C244" i="60"/>
  <c r="F199" i="60"/>
  <c r="D259" i="60"/>
  <c r="D251" i="60"/>
  <c r="E222" i="60"/>
  <c r="E228" i="60"/>
  <c r="D248" i="60"/>
  <c r="B227" i="60"/>
  <c r="B224" i="60"/>
  <c r="D240" i="60"/>
  <c r="C254" i="60"/>
  <c r="C202" i="60"/>
  <c r="E244" i="60"/>
  <c r="E259" i="60"/>
  <c r="B216" i="60"/>
  <c r="F254" i="60"/>
  <c r="F231" i="60"/>
  <c r="E247" i="60"/>
  <c r="B203" i="60"/>
  <c r="C226" i="60"/>
  <c r="E248" i="60"/>
  <c r="L315" i="135"/>
  <c r="L287" i="135" s="1"/>
  <c r="M290" i="135" s="1"/>
  <c r="F78" i="60"/>
  <c r="E130" i="60"/>
  <c r="C84" i="60"/>
  <c r="E121" i="60"/>
  <c r="D95" i="60"/>
  <c r="C116" i="60"/>
  <c r="D99" i="60"/>
  <c r="B84" i="60"/>
  <c r="D131" i="60"/>
  <c r="C114" i="60"/>
  <c r="B121" i="60"/>
  <c r="E116" i="60"/>
  <c r="E80" i="60"/>
  <c r="C94" i="60"/>
  <c r="C95" i="60" s="1"/>
  <c r="B78" i="60"/>
  <c r="D114" i="60"/>
  <c r="C113" i="60"/>
  <c r="F100" i="60"/>
  <c r="B126" i="60"/>
  <c r="E99" i="60"/>
  <c r="E98" i="60"/>
  <c r="E91" i="60"/>
  <c r="F119" i="60"/>
  <c r="B89" i="60"/>
  <c r="C96" i="60"/>
  <c r="C80" i="60"/>
  <c r="F116" i="60"/>
  <c r="F80" i="60"/>
  <c r="E94" i="60"/>
  <c r="E95" i="60" s="1"/>
  <c r="D78" i="60"/>
  <c r="E100" i="60"/>
  <c r="E126" i="60"/>
  <c r="F99" i="60"/>
  <c r="C98" i="60"/>
  <c r="F91" i="60"/>
  <c r="E112" i="60"/>
  <c r="E79" i="60"/>
  <c r="D68" i="135"/>
  <c r="D70" i="135" s="1"/>
  <c r="M70" i="135" s="1"/>
  <c r="D116" i="60"/>
  <c r="D126" i="60"/>
  <c r="B99" i="60"/>
  <c r="F98" i="60"/>
  <c r="E127" i="60"/>
  <c r="D112" i="60"/>
  <c r="B131" i="60"/>
  <c r="E89" i="60"/>
  <c r="B130" i="60"/>
  <c r="F131" i="60"/>
  <c r="B127" i="60"/>
  <c r="D80" i="60"/>
  <c r="C79" i="60"/>
  <c r="C123" i="60"/>
  <c r="B94" i="60"/>
  <c r="B95" i="60" s="1"/>
  <c r="C78" i="60"/>
  <c r="C127" i="60"/>
  <c r="E123" i="60"/>
  <c r="D127" i="60"/>
  <c r="C112" i="60"/>
  <c r="B75" i="60"/>
  <c r="F76" i="60"/>
  <c r="E75" i="60"/>
  <c r="D76" i="60"/>
  <c r="C76" i="60"/>
  <c r="E76" i="60"/>
  <c r="C75" i="60"/>
  <c r="F75" i="60"/>
  <c r="C283" i="60"/>
  <c r="B267" i="60"/>
  <c r="E283" i="60"/>
  <c r="C279" i="60"/>
  <c r="B278" i="60"/>
  <c r="D271" i="60"/>
  <c r="D267" i="60"/>
  <c r="C278" i="60"/>
  <c r="B279" i="60"/>
  <c r="E279" i="60"/>
  <c r="E278" i="60"/>
  <c r="F271" i="60"/>
  <c r="D279" i="60"/>
  <c r="E267" i="60"/>
  <c r="B283" i="60"/>
  <c r="F210" i="60"/>
  <c r="F218" i="60"/>
  <c r="D207" i="60"/>
  <c r="D218" i="60"/>
  <c r="F215" i="60"/>
  <c r="D211" i="60"/>
  <c r="E211" i="60"/>
  <c r="F148" i="60"/>
  <c r="E155" i="60"/>
  <c r="F155" i="60"/>
  <c r="B148" i="60"/>
  <c r="E135" i="60"/>
  <c r="E148" i="60"/>
  <c r="C135" i="60"/>
  <c r="D148" i="60"/>
  <c r="F135" i="60"/>
  <c r="A63" i="60"/>
  <c r="A62" i="60"/>
  <c r="C62" i="60" s="1"/>
  <c r="C276" i="60"/>
  <c r="F276" i="60"/>
  <c r="D264" i="60"/>
  <c r="F280" i="60"/>
  <c r="F262" i="60"/>
  <c r="C262" i="60"/>
  <c r="B276" i="60"/>
  <c r="F264" i="60"/>
  <c r="D278" i="60"/>
  <c r="B280" i="60"/>
  <c r="D262" i="60"/>
  <c r="D280" i="60"/>
  <c r="C271" i="60"/>
  <c r="F274" i="60"/>
  <c r="B274" i="60"/>
  <c r="E262" i="60"/>
  <c r="C280" i="60"/>
  <c r="C267" i="60"/>
  <c r="E271" i="60"/>
  <c r="D274" i="60"/>
  <c r="E264" i="60"/>
  <c r="E216" i="60"/>
  <c r="B211" i="60"/>
  <c r="C208" i="60"/>
  <c r="B209" i="60"/>
  <c r="F200" i="60"/>
  <c r="F211" i="60"/>
  <c r="E209" i="60"/>
  <c r="D200" i="60"/>
  <c r="D215" i="60"/>
  <c r="B208" i="60"/>
  <c r="E208" i="60"/>
  <c r="D209" i="60"/>
  <c r="E200" i="60"/>
  <c r="C215" i="60"/>
  <c r="F209" i="60"/>
  <c r="C216" i="60"/>
  <c r="F208" i="60"/>
  <c r="E215" i="60"/>
  <c r="B134" i="60"/>
  <c r="E146" i="60"/>
  <c r="D153" i="60"/>
  <c r="E134" i="60"/>
  <c r="E150" i="60"/>
  <c r="D150" i="60"/>
  <c r="D144" i="60"/>
  <c r="B153" i="60"/>
  <c r="F153" i="60"/>
  <c r="B155" i="60"/>
  <c r="C153" i="60"/>
  <c r="B150" i="60"/>
  <c r="D134" i="60"/>
  <c r="C134" i="60"/>
  <c r="C144" i="60"/>
  <c r="C145" i="60"/>
  <c r="C150" i="60"/>
  <c r="F145" i="60"/>
  <c r="C151" i="60"/>
  <c r="F144" i="60"/>
  <c r="B135" i="60"/>
  <c r="C155" i="60"/>
  <c r="B144" i="60"/>
  <c r="S54" i="60"/>
  <c r="M14" i="133"/>
  <c r="J225" i="70"/>
  <c r="L186" i="70" s="1"/>
  <c r="M186" i="70" s="1"/>
  <c r="M185" i="70" s="1"/>
  <c r="L225" i="70"/>
  <c r="L197" i="70" s="1"/>
  <c r="M200" i="70" s="1"/>
  <c r="S30" i="60"/>
  <c r="M11" i="133"/>
  <c r="M51" i="133" s="1"/>
  <c r="O51" i="133" s="1"/>
  <c r="X67" i="13"/>
  <c r="W67" i="13"/>
  <c r="V67" i="13"/>
  <c r="U67" i="13"/>
  <c r="T67" i="13"/>
  <c r="S67" i="13"/>
  <c r="Z67" i="13"/>
  <c r="R67" i="13"/>
  <c r="Y67" i="13"/>
  <c r="T63" i="13"/>
  <c r="S63" i="13"/>
  <c r="Z63" i="13"/>
  <c r="Y63" i="13"/>
  <c r="X63" i="13"/>
  <c r="W63" i="13"/>
  <c r="V63" i="13"/>
  <c r="U63" i="13"/>
  <c r="R63" i="13"/>
  <c r="U68" i="13"/>
  <c r="T68" i="13"/>
  <c r="Z68" i="13"/>
  <c r="R68" i="13"/>
  <c r="Y68" i="13"/>
  <c r="X68" i="13"/>
  <c r="W68" i="13"/>
  <c r="V68" i="13"/>
  <c r="S68" i="13"/>
  <c r="W62" i="13"/>
  <c r="V62" i="13"/>
  <c r="T62" i="13"/>
  <c r="S62" i="13"/>
  <c r="Z62" i="13"/>
  <c r="R62" i="13"/>
  <c r="Y62" i="13"/>
  <c r="X62" i="13"/>
  <c r="U62" i="13"/>
  <c r="S66" i="13"/>
  <c r="Z66" i="13"/>
  <c r="R66" i="13"/>
  <c r="Y66" i="13"/>
  <c r="X66" i="13"/>
  <c r="W66" i="13"/>
  <c r="V66" i="13"/>
  <c r="U66" i="13"/>
  <c r="T66" i="13"/>
  <c r="V65" i="13"/>
  <c r="U65" i="13"/>
  <c r="T65" i="13"/>
  <c r="S65" i="13"/>
  <c r="Z65" i="13"/>
  <c r="R65" i="13"/>
  <c r="Y65" i="13"/>
  <c r="X65" i="13"/>
  <c r="W65" i="13"/>
  <c r="W70" i="13"/>
  <c r="V70" i="13"/>
  <c r="U70" i="13"/>
  <c r="T70" i="13"/>
  <c r="S70" i="13"/>
  <c r="Z70" i="13"/>
  <c r="R70" i="13"/>
  <c r="Y70" i="13"/>
  <c r="X70" i="13"/>
  <c r="X75" i="13"/>
  <c r="W75" i="13"/>
  <c r="V75" i="13"/>
  <c r="U75" i="13"/>
  <c r="T75" i="13"/>
  <c r="S75" i="13"/>
  <c r="Z75" i="13"/>
  <c r="Y75" i="13"/>
  <c r="R75" i="13"/>
  <c r="Z69" i="13"/>
  <c r="R69" i="13"/>
  <c r="Y69" i="13"/>
  <c r="X69" i="13"/>
  <c r="W69" i="13"/>
  <c r="V69" i="13"/>
  <c r="U69" i="13"/>
  <c r="T69" i="13"/>
  <c r="S69" i="13"/>
  <c r="U76" i="13"/>
  <c r="T76" i="13"/>
  <c r="S76" i="13"/>
  <c r="Z76" i="13"/>
  <c r="R76" i="13"/>
  <c r="Y76" i="13"/>
  <c r="X76" i="13"/>
  <c r="W76" i="13"/>
  <c r="V76" i="13"/>
  <c r="S74" i="13"/>
  <c r="Z74" i="13"/>
  <c r="R74" i="13"/>
  <c r="Y74" i="13"/>
  <c r="X74" i="13"/>
  <c r="W74" i="13"/>
  <c r="V74" i="13"/>
  <c r="U74" i="13"/>
  <c r="T74" i="13"/>
  <c r="Y72" i="13"/>
  <c r="X72" i="13"/>
  <c r="W72" i="13"/>
  <c r="V72" i="13"/>
  <c r="U72" i="13"/>
  <c r="T72" i="13"/>
  <c r="Z72" i="13"/>
  <c r="S72" i="13"/>
  <c r="R72" i="13"/>
  <c r="T71" i="13"/>
  <c r="S71" i="13"/>
  <c r="Z71" i="13"/>
  <c r="R71" i="13"/>
  <c r="Y71" i="13"/>
  <c r="X71" i="13"/>
  <c r="W71" i="13"/>
  <c r="V71" i="13"/>
  <c r="U71" i="13"/>
  <c r="Y48" i="13"/>
  <c r="A95" i="63"/>
  <c r="H68" i="144"/>
  <c r="M99" i="146"/>
  <c r="K135" i="144"/>
  <c r="L99" i="144" s="1"/>
  <c r="M99" i="144" s="1"/>
  <c r="M45" i="138"/>
  <c r="L27" i="138" s="1"/>
  <c r="M27" i="138" s="1"/>
  <c r="M26" i="138" s="1"/>
  <c r="M96" i="141"/>
  <c r="M95" i="141" s="1"/>
  <c r="AA3" i="119"/>
  <c r="A430" i="143"/>
  <c r="A316" i="140"/>
  <c r="M135" i="70"/>
  <c r="L117" i="70" s="1"/>
  <c r="M117" i="70" s="1"/>
  <c r="M116" i="70" s="1"/>
  <c r="H63" i="70"/>
  <c r="L62" i="70"/>
  <c r="M64" i="70" s="1"/>
  <c r="R45" i="13"/>
  <c r="X45" i="13"/>
  <c r="D203" i="135"/>
  <c r="H203" i="135" s="1"/>
  <c r="W101" i="60"/>
  <c r="X101" i="60" s="1"/>
  <c r="D113" i="135"/>
  <c r="H113" i="135" s="1"/>
  <c r="AA247" i="134"/>
  <c r="L180" i="135"/>
  <c r="L152" i="135" s="1"/>
  <c r="S435" i="134"/>
  <c r="A431" i="134" s="1"/>
  <c r="H333" i="135"/>
  <c r="N23" i="133" s="1"/>
  <c r="A245" i="63"/>
  <c r="M141" i="138"/>
  <c r="M140" i="138" s="1"/>
  <c r="H245" i="63"/>
  <c r="A220" i="63"/>
  <c r="H220" i="63"/>
  <c r="K225" i="138"/>
  <c r="L189" i="138" s="1"/>
  <c r="L207" i="138"/>
  <c r="M207" i="138" s="1"/>
  <c r="M206" i="138" s="1"/>
  <c r="D68" i="138"/>
  <c r="H68" i="138" s="1"/>
  <c r="L107" i="138"/>
  <c r="M110" i="138" s="1"/>
  <c r="K90" i="138"/>
  <c r="L54" i="138" s="1"/>
  <c r="M54" i="138" s="1"/>
  <c r="K315" i="138"/>
  <c r="L279" i="138" s="1"/>
  <c r="J135" i="138"/>
  <c r="L96" i="138" s="1"/>
  <c r="M96" i="138" s="1"/>
  <c r="M95" i="138" s="1"/>
  <c r="M90" i="138"/>
  <c r="L72" i="138" s="1"/>
  <c r="M72" i="138" s="1"/>
  <c r="M71" i="138" s="1"/>
  <c r="D158" i="138"/>
  <c r="D160" i="138" s="1"/>
  <c r="M160" i="138" s="1"/>
  <c r="T45" i="13"/>
  <c r="Z45" i="13"/>
  <c r="Y45" i="13"/>
  <c r="V45" i="13"/>
  <c r="S45" i="13"/>
  <c r="W45" i="13"/>
  <c r="AC84" i="13"/>
  <c r="U84" i="13"/>
  <c r="AB84" i="13"/>
  <c r="S84" i="13"/>
  <c r="W84" i="13"/>
  <c r="Z84" i="13"/>
  <c r="R84" i="13"/>
  <c r="Y84" i="13"/>
  <c r="X84" i="13"/>
  <c r="V84" i="13"/>
  <c r="T84" i="13"/>
  <c r="AA84" i="13"/>
  <c r="Y78" i="13"/>
  <c r="X78" i="13"/>
  <c r="W78" i="13"/>
  <c r="V78" i="13"/>
  <c r="U78" i="13"/>
  <c r="Z78" i="13"/>
  <c r="R78" i="13"/>
  <c r="T78" i="13"/>
  <c r="S78" i="13"/>
  <c r="S81" i="13"/>
  <c r="Y81" i="13"/>
  <c r="V81" i="13"/>
  <c r="U81" i="13"/>
  <c r="X81" i="13"/>
  <c r="W81" i="13"/>
  <c r="T81" i="13"/>
  <c r="Z81" i="13"/>
  <c r="R81" i="13"/>
  <c r="Y82" i="13"/>
  <c r="X82" i="13"/>
  <c r="S82" i="13"/>
  <c r="V82" i="13"/>
  <c r="U82" i="13"/>
  <c r="Z82" i="13"/>
  <c r="R82" i="13"/>
  <c r="W82" i="13"/>
  <c r="T82" i="13"/>
  <c r="W83" i="13"/>
  <c r="U83" i="13"/>
  <c r="Z83" i="13"/>
  <c r="AB83" i="13"/>
  <c r="T83" i="13"/>
  <c r="AA83" i="13"/>
  <c r="S83" i="13"/>
  <c r="X83" i="13"/>
  <c r="V83" i="13"/>
  <c r="AC83" i="13"/>
  <c r="R83" i="13"/>
  <c r="Y83" i="13"/>
  <c r="H70" i="63"/>
  <c r="Z48" i="13"/>
  <c r="U48" i="13"/>
  <c r="S48" i="13"/>
  <c r="H45" i="63"/>
  <c r="R48" i="13"/>
  <c r="T48" i="13"/>
  <c r="X48" i="13"/>
  <c r="W48" i="13"/>
  <c r="H95" i="63"/>
  <c r="AA39" i="119"/>
  <c r="H108" i="138"/>
  <c r="S149" i="60"/>
  <c r="S150" i="60" s="1"/>
  <c r="S150" i="137"/>
  <c r="A146" i="137" s="1"/>
  <c r="L45" i="138"/>
  <c r="L17" i="138" s="1"/>
  <c r="M19" i="138" s="1"/>
  <c r="K360" i="135"/>
  <c r="L324" i="135" s="1"/>
  <c r="A195" i="63"/>
  <c r="H170" i="63"/>
  <c r="AA27" i="119"/>
  <c r="R57" i="13"/>
  <c r="AA361" i="134"/>
  <c r="U57" i="13"/>
  <c r="W57" i="13"/>
  <c r="Z57" i="13"/>
  <c r="Y57" i="13"/>
  <c r="W117" i="60"/>
  <c r="A170" i="63"/>
  <c r="D306" i="135"/>
  <c r="S57" i="13"/>
  <c r="H145" i="63"/>
  <c r="AA418" i="134"/>
  <c r="T57" i="13"/>
  <c r="X57" i="13"/>
  <c r="V57" i="13"/>
  <c r="A145" i="63"/>
  <c r="H195" i="63"/>
  <c r="H120" i="63"/>
  <c r="Z13" i="13"/>
  <c r="G87" i="13" s="1"/>
  <c r="T13" i="63"/>
  <c r="A120" i="63" s="1"/>
  <c r="L360" i="70"/>
  <c r="L332" i="70" s="1"/>
  <c r="M335" i="70" s="1"/>
  <c r="M315" i="70"/>
  <c r="L297" i="70" s="1"/>
  <c r="M297" i="70" s="1"/>
  <c r="M296" i="70" s="1"/>
  <c r="D293" i="70"/>
  <c r="D295" i="70" s="1"/>
  <c r="D248" i="70"/>
  <c r="H248" i="70" s="1"/>
  <c r="S45" i="128"/>
  <c r="AA13" i="119"/>
  <c r="M13" i="133"/>
  <c r="A70" i="63"/>
  <c r="K225" i="70"/>
  <c r="L189" i="70" s="1"/>
  <c r="L180" i="70"/>
  <c r="L152" i="70" s="1"/>
  <c r="A45" i="63"/>
  <c r="M9" i="133"/>
  <c r="M49" i="133" s="1"/>
  <c r="H20" i="63"/>
  <c r="L54" i="70"/>
  <c r="A202" i="131"/>
  <c r="M17" i="146"/>
  <c r="M31" i="146" s="1"/>
  <c r="M30" i="146" s="1"/>
  <c r="M54" i="146"/>
  <c r="M107" i="146"/>
  <c r="M62" i="146"/>
  <c r="M27" i="141"/>
  <c r="M26" i="141" s="1"/>
  <c r="M141" i="70"/>
  <c r="M95" i="146"/>
  <c r="M96" i="135"/>
  <c r="M95" i="135" s="1"/>
  <c r="M51" i="138"/>
  <c r="M50" i="138" s="1"/>
  <c r="M186" i="138"/>
  <c r="M185" i="138" s="1"/>
  <c r="M5" i="146"/>
  <c r="M231" i="138"/>
  <c r="M230" i="138" s="1"/>
  <c r="M276" i="144"/>
  <c r="M275" i="144" s="1"/>
  <c r="AA19" i="134"/>
  <c r="K225" i="135"/>
  <c r="L189" i="135" s="1"/>
  <c r="K180" i="135"/>
  <c r="L144" i="135" s="1"/>
  <c r="X125" i="60"/>
  <c r="W109" i="60"/>
  <c r="AA304" i="134"/>
  <c r="D261" i="135"/>
  <c r="D81" i="135"/>
  <c r="AA76" i="134"/>
  <c r="W77" i="60"/>
  <c r="AA190" i="134"/>
  <c r="D171" i="135"/>
  <c r="W93" i="60"/>
  <c r="W69" i="60"/>
  <c r="D126" i="135"/>
  <c r="AA133" i="134"/>
  <c r="W85" i="60"/>
  <c r="D36" i="135"/>
  <c r="E4" i="1"/>
  <c r="S67" i="6"/>
  <c r="L45" i="135"/>
  <c r="L17" i="135" s="1"/>
  <c r="K180" i="70"/>
  <c r="L144" i="70" s="1"/>
  <c r="D68" i="70"/>
  <c r="D70" i="70" s="1"/>
  <c r="M70" i="70" s="1"/>
  <c r="M65" i="133"/>
  <c r="L332" i="135"/>
  <c r="M335" i="135" s="1"/>
  <c r="L298" i="135"/>
  <c r="M51" i="135"/>
  <c r="M50" i="135" s="1"/>
  <c r="V60" i="13"/>
  <c r="T60" i="13"/>
  <c r="U60" i="13"/>
  <c r="S60" i="13"/>
  <c r="Z60" i="13"/>
  <c r="R60" i="13"/>
  <c r="Y60" i="13"/>
  <c r="X60" i="13"/>
  <c r="W60" i="13"/>
  <c r="X58" i="13"/>
  <c r="W58" i="13"/>
  <c r="V58" i="13"/>
  <c r="U58" i="13"/>
  <c r="T58" i="13"/>
  <c r="S58" i="13"/>
  <c r="Z58" i="13"/>
  <c r="R58" i="13"/>
  <c r="Y58" i="13"/>
  <c r="S59" i="13"/>
  <c r="Z59" i="13"/>
  <c r="R59" i="13"/>
  <c r="Y59" i="13"/>
  <c r="X59" i="13"/>
  <c r="W59" i="13"/>
  <c r="V59" i="13"/>
  <c r="U59" i="13"/>
  <c r="T59" i="13"/>
  <c r="D23" i="135"/>
  <c r="D25" i="135" s="1"/>
  <c r="M25" i="135" s="1"/>
  <c r="L315" i="70"/>
  <c r="L287" i="70" s="1"/>
  <c r="S45" i="60"/>
  <c r="S321" i="131"/>
  <c r="N13" i="133"/>
  <c r="D203" i="70"/>
  <c r="D205" i="70" s="1"/>
  <c r="S37" i="60"/>
  <c r="S264" i="131"/>
  <c r="A260" i="131" s="1"/>
  <c r="AA11" i="119"/>
  <c r="H198" i="70"/>
  <c r="D158" i="70"/>
  <c r="D160" i="70" s="1"/>
  <c r="M160" i="70" s="1"/>
  <c r="M180" i="70"/>
  <c r="L162" i="70" s="1"/>
  <c r="M162" i="70" s="1"/>
  <c r="M161" i="70" s="1"/>
  <c r="L51" i="70"/>
  <c r="M51" i="70" s="1"/>
  <c r="D23" i="70"/>
  <c r="D25" i="70" s="1"/>
  <c r="M25" i="70" s="1"/>
  <c r="U56" i="13"/>
  <c r="S56" i="13"/>
  <c r="Z56" i="13"/>
  <c r="V56" i="13"/>
  <c r="T56" i="13"/>
  <c r="R56" i="13"/>
  <c r="Y56" i="13"/>
  <c r="X56" i="13"/>
  <c r="W56" i="13"/>
  <c r="S55" i="13"/>
  <c r="Z55" i="13"/>
  <c r="R55" i="13"/>
  <c r="Y55" i="13"/>
  <c r="X55" i="13"/>
  <c r="W55" i="13"/>
  <c r="V55" i="13"/>
  <c r="U55" i="13"/>
  <c r="T55" i="13"/>
  <c r="W54" i="13"/>
  <c r="R54" i="13"/>
  <c r="Y54" i="13"/>
  <c r="X54" i="13"/>
  <c r="V54" i="13"/>
  <c r="U54" i="13"/>
  <c r="T54" i="13"/>
  <c r="S54" i="13"/>
  <c r="Z54" i="13"/>
  <c r="L73" i="135"/>
  <c r="V53" i="13"/>
  <c r="T53" i="13"/>
  <c r="Z53" i="13"/>
  <c r="X53" i="13"/>
  <c r="U53" i="13"/>
  <c r="Y53" i="13"/>
  <c r="S53" i="13"/>
  <c r="W53" i="13"/>
  <c r="R53" i="13"/>
  <c r="K45" i="135"/>
  <c r="L9" i="135" s="1"/>
  <c r="Z52" i="13"/>
  <c r="V52" i="13"/>
  <c r="W52" i="13"/>
  <c r="Y52" i="13"/>
  <c r="S52" i="13"/>
  <c r="T52" i="13"/>
  <c r="R52" i="13"/>
  <c r="U52" i="13"/>
  <c r="X52" i="13"/>
  <c r="V51" i="13"/>
  <c r="X51" i="13"/>
  <c r="W51" i="13"/>
  <c r="Z51" i="13"/>
  <c r="U51" i="13"/>
  <c r="T51" i="13"/>
  <c r="Y51" i="13"/>
  <c r="S51" i="13"/>
  <c r="R51" i="13"/>
  <c r="K315" i="70"/>
  <c r="L279" i="70" s="1"/>
  <c r="O37" i="133"/>
  <c r="P37" i="133" s="1"/>
  <c r="X50" i="13"/>
  <c r="R50" i="13"/>
  <c r="U50" i="13"/>
  <c r="Y50" i="13"/>
  <c r="T50" i="13"/>
  <c r="W50" i="13"/>
  <c r="Z50" i="13"/>
  <c r="S50" i="13"/>
  <c r="V50" i="13"/>
  <c r="M12" i="133"/>
  <c r="V49" i="13"/>
  <c r="R49" i="13"/>
  <c r="X49" i="13"/>
  <c r="Z49" i="13"/>
  <c r="U49" i="13"/>
  <c r="Y49" i="13"/>
  <c r="T49" i="13"/>
  <c r="S49" i="13"/>
  <c r="W49" i="13"/>
  <c r="T47" i="13"/>
  <c r="R47" i="13"/>
  <c r="V47" i="13"/>
  <c r="U47" i="13"/>
  <c r="Y47" i="13"/>
  <c r="Z47" i="13"/>
  <c r="S47" i="13"/>
  <c r="W47" i="13"/>
  <c r="X47" i="13"/>
  <c r="W46" i="13"/>
  <c r="U46" i="13"/>
  <c r="Z46" i="13"/>
  <c r="S46" i="13"/>
  <c r="T46" i="13"/>
  <c r="R46" i="13"/>
  <c r="X46" i="13"/>
  <c r="V46" i="13"/>
  <c r="Y46" i="13"/>
  <c r="M6" i="70"/>
  <c r="M5" i="70" s="1"/>
  <c r="J13" i="146"/>
  <c r="M13" i="146" s="1"/>
  <c r="D14" i="146" s="1"/>
  <c r="M14" i="146" s="1"/>
  <c r="M12" i="146" s="1"/>
  <c r="J23" i="146"/>
  <c r="M23" i="146" s="1"/>
  <c r="D24" i="146" s="1"/>
  <c r="M24" i="146" s="1"/>
  <c r="M22" i="146" s="1"/>
  <c r="J103" i="146"/>
  <c r="M103" i="146" s="1"/>
  <c r="D104" i="146" s="1"/>
  <c r="M104" i="146" s="1"/>
  <c r="M102" i="146" s="1"/>
  <c r="J113" i="146"/>
  <c r="M113" i="146" s="1"/>
  <c r="J68" i="146"/>
  <c r="M68" i="146" s="1"/>
  <c r="D69" i="146" s="1"/>
  <c r="M69" i="146" s="1"/>
  <c r="M67" i="146" s="1"/>
  <c r="J58" i="146"/>
  <c r="M58" i="146" s="1"/>
  <c r="D59" i="146" s="1"/>
  <c r="M59" i="146" s="1"/>
  <c r="M57" i="146" s="1"/>
  <c r="L17" i="70"/>
  <c r="L208" i="70"/>
  <c r="A389" i="131"/>
  <c r="A390" i="131" s="1"/>
  <c r="A315" i="131"/>
  <c r="A315" i="143"/>
  <c r="A429" i="140"/>
  <c r="A5" i="60"/>
  <c r="A29" i="60"/>
  <c r="A53" i="60"/>
  <c r="A61" i="60"/>
  <c r="A21" i="60"/>
  <c r="A37" i="60"/>
  <c r="A45" i="60"/>
  <c r="L90" i="135"/>
  <c r="L62" i="135" s="1"/>
  <c r="M66" i="135" s="1"/>
  <c r="M15" i="133"/>
  <c r="D338" i="70"/>
  <c r="H338" i="70" s="1"/>
  <c r="J315" i="70"/>
  <c r="L276" i="70" s="1"/>
  <c r="M276" i="70" s="1"/>
  <c r="M230" i="70"/>
  <c r="K270" i="70"/>
  <c r="L234" i="70" s="1"/>
  <c r="A258" i="131"/>
  <c r="AF325" i="128"/>
  <c r="L4" i="128"/>
  <c r="M56" i="133"/>
  <c r="M8" i="133"/>
  <c r="J203" i="144"/>
  <c r="J148" i="144"/>
  <c r="J328" i="141"/>
  <c r="J338" i="138"/>
  <c r="J293" i="138"/>
  <c r="J203" i="138"/>
  <c r="J193" i="138"/>
  <c r="J148" i="138"/>
  <c r="J68" i="138"/>
  <c r="J338" i="135"/>
  <c r="J293" i="135"/>
  <c r="J238" i="135"/>
  <c r="J23" i="135"/>
  <c r="J293" i="70"/>
  <c r="J193" i="70"/>
  <c r="M193" i="70" s="1"/>
  <c r="D194" i="70" s="1"/>
  <c r="M194" i="70" s="1"/>
  <c r="M192" i="70" s="1"/>
  <c r="J248" i="141"/>
  <c r="J203" i="141"/>
  <c r="J58" i="138"/>
  <c r="J58" i="135"/>
  <c r="J248" i="70"/>
  <c r="J23" i="70"/>
  <c r="J283" i="144"/>
  <c r="M283" i="144" s="1"/>
  <c r="D284" i="144" s="1"/>
  <c r="M284" i="144" s="1"/>
  <c r="M282" i="144" s="1"/>
  <c r="J158" i="144"/>
  <c r="J103" i="144"/>
  <c r="J58" i="144"/>
  <c r="J23" i="144"/>
  <c r="J13" i="144"/>
  <c r="J158" i="141"/>
  <c r="J68" i="141"/>
  <c r="J23" i="141"/>
  <c r="J158" i="138"/>
  <c r="J328" i="144"/>
  <c r="J293" i="144"/>
  <c r="J283" i="141"/>
  <c r="J148" i="141"/>
  <c r="M148" i="141" s="1"/>
  <c r="J238" i="138"/>
  <c r="J113" i="138"/>
  <c r="J103" i="138"/>
  <c r="J248" i="135"/>
  <c r="J68" i="135"/>
  <c r="J338" i="70"/>
  <c r="J328" i="70"/>
  <c r="J68" i="70"/>
  <c r="J338" i="144"/>
  <c r="J13" i="138"/>
  <c r="J283" i="135"/>
  <c r="J193" i="135"/>
  <c r="J158" i="135"/>
  <c r="J148" i="135"/>
  <c r="J113" i="70"/>
  <c r="J13" i="70"/>
  <c r="J238" i="144"/>
  <c r="J238" i="141"/>
  <c r="J113" i="141"/>
  <c r="J328" i="138"/>
  <c r="J248" i="138"/>
  <c r="J328" i="135"/>
  <c r="J113" i="135"/>
  <c r="J238" i="70"/>
  <c r="J148" i="70"/>
  <c r="J103" i="70"/>
  <c r="J248" i="144"/>
  <c r="J193" i="144"/>
  <c r="J338" i="141"/>
  <c r="J283" i="138"/>
  <c r="J23" i="138"/>
  <c r="J13" i="135"/>
  <c r="J113" i="144"/>
  <c r="J68" i="144"/>
  <c r="J293" i="141"/>
  <c r="J193" i="141"/>
  <c r="J103" i="141"/>
  <c r="J58" i="141"/>
  <c r="J13" i="141"/>
  <c r="M13" i="141" s="1"/>
  <c r="D14" i="141" s="1"/>
  <c r="M14" i="141" s="1"/>
  <c r="M12" i="141" s="1"/>
  <c r="J203" i="135"/>
  <c r="J103" i="135"/>
  <c r="J283" i="70"/>
  <c r="J203" i="70"/>
  <c r="J158" i="70"/>
  <c r="J58" i="70"/>
  <c r="M276" i="138"/>
  <c r="M275" i="138" s="1"/>
  <c r="M321" i="144"/>
  <c r="M320" i="144" s="1"/>
  <c r="M276" i="135"/>
  <c r="M275" i="135" s="1"/>
  <c r="M6" i="144"/>
  <c r="M5" i="144" s="1"/>
  <c r="R4" i="128"/>
  <c r="A93" i="128"/>
  <c r="L253" i="70"/>
  <c r="L252" i="70"/>
  <c r="M252" i="70" s="1"/>
  <c r="M251" i="70" s="1"/>
  <c r="L72" i="70"/>
  <c r="M72" i="70" s="1"/>
  <c r="M71" i="70" s="1"/>
  <c r="L73" i="70"/>
  <c r="D285" i="70"/>
  <c r="M285" i="70" s="1"/>
  <c r="H283" i="70"/>
  <c r="D105" i="70"/>
  <c r="M105" i="70" s="1"/>
  <c r="N10" i="133"/>
  <c r="M59" i="133"/>
  <c r="N11" i="133"/>
  <c r="L28" i="70"/>
  <c r="L27" i="70"/>
  <c r="M27" i="70" s="1"/>
  <c r="M26" i="70" s="1"/>
  <c r="K45" i="70"/>
  <c r="L9" i="70" s="1"/>
  <c r="M9" i="70" s="1"/>
  <c r="O46" i="133"/>
  <c r="P46" i="133" s="1"/>
  <c r="N14" i="133"/>
  <c r="L343" i="70"/>
  <c r="L342" i="70"/>
  <c r="M342" i="70" s="1"/>
  <c r="M341" i="70" s="1"/>
  <c r="M66" i="133"/>
  <c r="D113" i="70"/>
  <c r="M10" i="133"/>
  <c r="M50" i="133" s="1"/>
  <c r="K135" i="70"/>
  <c r="L99" i="70" s="1"/>
  <c r="M99" i="70" s="1"/>
  <c r="J360" i="70"/>
  <c r="L321" i="70" s="1"/>
  <c r="M321" i="70" s="1"/>
  <c r="L117" i="135"/>
  <c r="M117" i="135" s="1"/>
  <c r="M116" i="135" s="1"/>
  <c r="L118" i="135"/>
  <c r="K315" i="135"/>
  <c r="L279" i="135" s="1"/>
  <c r="L252" i="135"/>
  <c r="M252" i="135" s="1"/>
  <c r="M251" i="135" s="1"/>
  <c r="K360" i="138"/>
  <c r="L324" i="138" s="1"/>
  <c r="K45" i="141"/>
  <c r="L9" i="141" s="1"/>
  <c r="M9" i="141" s="1"/>
  <c r="K315" i="141"/>
  <c r="L279" i="141" s="1"/>
  <c r="M279" i="141" s="1"/>
  <c r="K270" i="144"/>
  <c r="L234" i="144" s="1"/>
  <c r="H238" i="144"/>
  <c r="D240" i="144"/>
  <c r="M240" i="144" s="1"/>
  <c r="L225" i="144"/>
  <c r="L197" i="144" s="1"/>
  <c r="D340" i="144"/>
  <c r="M340" i="144" s="1"/>
  <c r="H338" i="144"/>
  <c r="L342" i="144"/>
  <c r="M342" i="144" s="1"/>
  <c r="M341" i="144" s="1"/>
  <c r="L343" i="144"/>
  <c r="D330" i="144"/>
  <c r="H328" i="144"/>
  <c r="D295" i="144"/>
  <c r="M295" i="144" s="1"/>
  <c r="H293" i="144"/>
  <c r="L252" i="144"/>
  <c r="M252" i="144" s="1"/>
  <c r="M251" i="144" s="1"/>
  <c r="L253" i="144"/>
  <c r="D250" i="144"/>
  <c r="M250" i="144" s="1"/>
  <c r="H248" i="144"/>
  <c r="A258" i="143"/>
  <c r="D195" i="144"/>
  <c r="M195" i="144" s="1"/>
  <c r="H193" i="144"/>
  <c r="H203" i="144"/>
  <c r="D205" i="144"/>
  <c r="M205" i="144" s="1"/>
  <c r="H158" i="144"/>
  <c r="M140" i="144"/>
  <c r="D105" i="144"/>
  <c r="H103" i="144"/>
  <c r="L72" i="144"/>
  <c r="M72" i="144" s="1"/>
  <c r="M71" i="144" s="1"/>
  <c r="L73" i="144"/>
  <c r="K90" i="144"/>
  <c r="L54" i="144" s="1"/>
  <c r="M54" i="144" s="1"/>
  <c r="D60" i="144"/>
  <c r="M60" i="144" s="1"/>
  <c r="H58" i="144"/>
  <c r="H13" i="144"/>
  <c r="D15" i="144"/>
  <c r="M15" i="144" s="1"/>
  <c r="L28" i="144"/>
  <c r="L27" i="144"/>
  <c r="M27" i="144" s="1"/>
  <c r="M26" i="144" s="1"/>
  <c r="D340" i="141"/>
  <c r="M340" i="141" s="1"/>
  <c r="H338" i="141"/>
  <c r="L298" i="141"/>
  <c r="L297" i="141"/>
  <c r="M297" i="141" s="1"/>
  <c r="M296" i="141" s="1"/>
  <c r="H283" i="141"/>
  <c r="D285" i="141"/>
  <c r="M285" i="141" s="1"/>
  <c r="H293" i="141"/>
  <c r="D295" i="141"/>
  <c r="M295" i="141" s="1"/>
  <c r="H238" i="141"/>
  <c r="D240" i="141"/>
  <c r="M240" i="141" s="1"/>
  <c r="K270" i="141"/>
  <c r="L234" i="141" s="1"/>
  <c r="M234" i="141" s="1"/>
  <c r="D250" i="141"/>
  <c r="M250" i="141" s="1"/>
  <c r="H248" i="141"/>
  <c r="K225" i="141"/>
  <c r="L189" i="141" s="1"/>
  <c r="M189" i="141" s="1"/>
  <c r="L208" i="141"/>
  <c r="L207" i="141"/>
  <c r="M207" i="141" s="1"/>
  <c r="M206" i="141" s="1"/>
  <c r="H203" i="141"/>
  <c r="D205" i="141"/>
  <c r="M205" i="141" s="1"/>
  <c r="A259" i="140"/>
  <c r="A258" i="140"/>
  <c r="H158" i="141"/>
  <c r="D160" i="141"/>
  <c r="M160" i="141" s="1"/>
  <c r="K180" i="141"/>
  <c r="L144" i="141" s="1"/>
  <c r="M144" i="141" s="1"/>
  <c r="L118" i="141"/>
  <c r="L117" i="141"/>
  <c r="M117" i="141" s="1"/>
  <c r="M116" i="141" s="1"/>
  <c r="H113" i="141"/>
  <c r="D115" i="141"/>
  <c r="M115" i="141" s="1"/>
  <c r="H103" i="141"/>
  <c r="D105" i="141"/>
  <c r="M105" i="141" s="1"/>
  <c r="H68" i="141"/>
  <c r="D70" i="141"/>
  <c r="M70" i="141" s="1"/>
  <c r="L73" i="141"/>
  <c r="L72" i="141"/>
  <c r="M72" i="141" s="1"/>
  <c r="M71" i="141" s="1"/>
  <c r="K90" i="141"/>
  <c r="L54" i="141" s="1"/>
  <c r="M54" i="141" s="1"/>
  <c r="M50" i="141"/>
  <c r="D60" i="141"/>
  <c r="M60" i="141" s="1"/>
  <c r="H58" i="141"/>
  <c r="M5" i="141"/>
  <c r="H23" i="141"/>
  <c r="D25" i="141"/>
  <c r="M25" i="141" s="1"/>
  <c r="L343" i="138"/>
  <c r="L342" i="138"/>
  <c r="M342" i="138" s="1"/>
  <c r="M341" i="138" s="1"/>
  <c r="D285" i="138"/>
  <c r="M285" i="138" s="1"/>
  <c r="H283" i="138"/>
  <c r="M315" i="138"/>
  <c r="L252" i="138"/>
  <c r="M252" i="138" s="1"/>
  <c r="M251" i="138" s="1"/>
  <c r="L253" i="138"/>
  <c r="A259" i="137"/>
  <c r="L163" i="138"/>
  <c r="L162" i="138"/>
  <c r="M162" i="138" s="1"/>
  <c r="M161" i="138" s="1"/>
  <c r="L117" i="138"/>
  <c r="M117" i="138" s="1"/>
  <c r="M116" i="138" s="1"/>
  <c r="L118" i="138"/>
  <c r="K135" i="138"/>
  <c r="L99" i="138" s="1"/>
  <c r="M99" i="138" s="1"/>
  <c r="D105" i="138"/>
  <c r="H103" i="138"/>
  <c r="M5" i="138"/>
  <c r="H338" i="135"/>
  <c r="D340" i="135"/>
  <c r="M340" i="135" s="1"/>
  <c r="L343" i="135"/>
  <c r="L342" i="135"/>
  <c r="M342" i="135" s="1"/>
  <c r="M341" i="135" s="1"/>
  <c r="D295" i="135"/>
  <c r="M295" i="135" s="1"/>
  <c r="H293" i="135"/>
  <c r="M230" i="135"/>
  <c r="K270" i="135"/>
  <c r="L234" i="135" s="1"/>
  <c r="H248" i="135"/>
  <c r="D250" i="135"/>
  <c r="M250" i="135" s="1"/>
  <c r="M185" i="135"/>
  <c r="A258" i="134"/>
  <c r="L208" i="135"/>
  <c r="L207" i="135"/>
  <c r="M207" i="135" s="1"/>
  <c r="M206" i="135" s="1"/>
  <c r="L225" i="135"/>
  <c r="L197" i="135" s="1"/>
  <c r="M180" i="135"/>
  <c r="M140" i="135"/>
  <c r="A202" i="134"/>
  <c r="D160" i="135"/>
  <c r="M160" i="135" s="1"/>
  <c r="H158" i="135"/>
  <c r="K135" i="135"/>
  <c r="L99" i="135" s="1"/>
  <c r="K90" i="135"/>
  <c r="L54" i="135" s="1"/>
  <c r="A16" i="133"/>
  <c r="T91" i="119"/>
  <c r="F91" i="119" s="1"/>
  <c r="A19" i="119"/>
  <c r="A42" i="135"/>
  <c r="A34" i="135"/>
  <c r="A30" i="135"/>
  <c r="A33" i="135"/>
  <c r="A44" i="135"/>
  <c r="A41" i="135"/>
  <c r="A29" i="135"/>
  <c r="A4" i="135"/>
  <c r="A2" i="135"/>
  <c r="A40" i="135"/>
  <c r="A36" i="135"/>
  <c r="A32" i="135"/>
  <c r="A3" i="135"/>
  <c r="A43" i="135"/>
  <c r="A31" i="135"/>
  <c r="A35" i="135"/>
  <c r="A45" i="135"/>
  <c r="A39" i="135"/>
  <c r="A15" i="14"/>
  <c r="L27" i="135"/>
  <c r="M27" i="135" s="1"/>
  <c r="M26" i="135" s="1"/>
  <c r="L28" i="135"/>
  <c r="L4" i="60"/>
  <c r="AD5" i="60" s="1"/>
  <c r="M238" i="70" l="1"/>
  <c r="M293" i="135"/>
  <c r="D240" i="70"/>
  <c r="K505" i="139"/>
  <c r="H1280" i="55"/>
  <c r="Y45" i="60"/>
  <c r="AD45" i="128"/>
  <c r="Y13" i="60"/>
  <c r="AD13" i="128"/>
  <c r="L297" i="144"/>
  <c r="M297" i="144" s="1"/>
  <c r="M296" i="144" s="1"/>
  <c r="M205" i="70"/>
  <c r="AG53" i="128"/>
  <c r="AC53" i="128"/>
  <c r="K280" i="139"/>
  <c r="H1100" i="55"/>
  <c r="M283" i="70"/>
  <c r="D58" i="70"/>
  <c r="D60" i="70" s="1"/>
  <c r="M60" i="70" s="1"/>
  <c r="K280" i="142"/>
  <c r="H1539" i="55"/>
  <c r="AC5" i="128"/>
  <c r="AG5" i="128"/>
  <c r="Y61" i="60"/>
  <c r="AD61" i="128"/>
  <c r="Y37" i="60"/>
  <c r="AD37" i="128"/>
  <c r="K205" i="142"/>
  <c r="H1479" i="55"/>
  <c r="AG29" i="128"/>
  <c r="AC29" i="128"/>
  <c r="Y53" i="60"/>
  <c r="AD53" i="128"/>
  <c r="AG21" i="128"/>
  <c r="AC21" i="128"/>
  <c r="K205" i="139"/>
  <c r="H1040" i="55"/>
  <c r="AG61" i="128"/>
  <c r="AC61" i="128"/>
  <c r="K355" i="142"/>
  <c r="H1599" i="55"/>
  <c r="K430" i="142"/>
  <c r="H1659" i="55"/>
  <c r="Y5" i="60"/>
  <c r="AD5" i="128"/>
  <c r="M328" i="141"/>
  <c r="M330" i="141"/>
  <c r="M348" i="141" s="1"/>
  <c r="Y29" i="60"/>
  <c r="AD29" i="128"/>
  <c r="Y21" i="60"/>
  <c r="AD21" i="128"/>
  <c r="K355" i="139"/>
  <c r="H1160" i="55"/>
  <c r="M236" i="70"/>
  <c r="M234" i="70" s="1"/>
  <c r="AC45" i="128"/>
  <c r="AG45" i="128"/>
  <c r="AG37" i="128"/>
  <c r="AC37" i="128"/>
  <c r="K505" i="142"/>
  <c r="H1719" i="55"/>
  <c r="AC13" i="128"/>
  <c r="AG13" i="128"/>
  <c r="K430" i="139"/>
  <c r="H1220" i="55"/>
  <c r="H328" i="141"/>
  <c r="D330" i="141"/>
  <c r="M324" i="70"/>
  <c r="M189" i="70"/>
  <c r="H58" i="70"/>
  <c r="P77" i="133"/>
  <c r="M13" i="144"/>
  <c r="M195" i="70"/>
  <c r="M105" i="144"/>
  <c r="M295" i="70"/>
  <c r="M25" i="144"/>
  <c r="M303" i="144"/>
  <c r="M78" i="146"/>
  <c r="M240" i="70"/>
  <c r="M15" i="138"/>
  <c r="M330" i="144"/>
  <c r="M105" i="138"/>
  <c r="M123" i="138" s="1"/>
  <c r="M168" i="141"/>
  <c r="M168" i="144"/>
  <c r="M33" i="146"/>
  <c r="M78" i="144"/>
  <c r="N38" i="13" s="1"/>
  <c r="M213" i="141"/>
  <c r="M123" i="146"/>
  <c r="M25" i="138"/>
  <c r="M15" i="141"/>
  <c r="M33" i="141" s="1"/>
  <c r="H13" i="138"/>
  <c r="M193" i="141"/>
  <c r="D194" i="141" s="1"/>
  <c r="M194" i="141" s="1"/>
  <c r="M192" i="141" s="1"/>
  <c r="M188" i="141" s="1"/>
  <c r="O79" i="133"/>
  <c r="S101" i="60"/>
  <c r="S264" i="134"/>
  <c r="A260" i="134" s="1"/>
  <c r="M144" i="70"/>
  <c r="M54" i="70"/>
  <c r="F191" i="138"/>
  <c r="H191" i="138" s="1"/>
  <c r="D193" i="138" s="1"/>
  <c r="D195" i="138" s="1"/>
  <c r="M195" i="138" s="1"/>
  <c r="M213" i="138" s="1"/>
  <c r="D60" i="138"/>
  <c r="M60" i="138" s="1"/>
  <c r="AA33" i="119"/>
  <c r="D330" i="70"/>
  <c r="M330" i="70" s="1"/>
  <c r="M279" i="70"/>
  <c r="M9" i="138"/>
  <c r="AA47" i="119"/>
  <c r="F236" i="138"/>
  <c r="H236" i="138" s="1"/>
  <c r="D238" i="138" s="1"/>
  <c r="D240" i="138" s="1"/>
  <c r="M240" i="138" s="1"/>
  <c r="M258" i="138" s="1"/>
  <c r="H243" i="138"/>
  <c r="M243" i="138" s="1"/>
  <c r="F146" i="138"/>
  <c r="H146" i="138" s="1"/>
  <c r="H153" i="138"/>
  <c r="M326" i="135"/>
  <c r="M324" i="135" s="1"/>
  <c r="D328" i="135"/>
  <c r="F281" i="135"/>
  <c r="H281" i="135" s="1"/>
  <c r="F236" i="135"/>
  <c r="H236" i="135" s="1"/>
  <c r="S109" i="60"/>
  <c r="M191" i="135"/>
  <c r="M189" i="135" s="1"/>
  <c r="D193" i="135"/>
  <c r="F146" i="135"/>
  <c r="H146" i="135" s="1"/>
  <c r="F101" i="135"/>
  <c r="H101" i="135" s="1"/>
  <c r="H108" i="135"/>
  <c r="M108" i="135" s="1"/>
  <c r="F56" i="135"/>
  <c r="H56" i="135" s="1"/>
  <c r="S77" i="60"/>
  <c r="F11" i="135"/>
  <c r="H11" i="135" s="1"/>
  <c r="AA19" i="119"/>
  <c r="H148" i="70"/>
  <c r="M148" i="70" s="1"/>
  <c r="D149" i="70" s="1"/>
  <c r="M149" i="70" s="1"/>
  <c r="M147" i="70" s="1"/>
  <c r="D150" i="70"/>
  <c r="M150" i="70" s="1"/>
  <c r="M168" i="70" s="1"/>
  <c r="D15" i="70"/>
  <c r="M15" i="70" s="1"/>
  <c r="M33" i="70" s="1"/>
  <c r="H13" i="70"/>
  <c r="M13" i="70" s="1"/>
  <c r="D14" i="70" s="1"/>
  <c r="M14" i="70" s="1"/>
  <c r="M12" i="70" s="1"/>
  <c r="D115" i="144"/>
  <c r="M115" i="144" s="1"/>
  <c r="H23" i="144"/>
  <c r="F326" i="138"/>
  <c r="H326" i="138" s="1"/>
  <c r="M281" i="138"/>
  <c r="M279" i="138" s="1"/>
  <c r="D295" i="138"/>
  <c r="M295" i="138" s="1"/>
  <c r="M303" i="138" s="1"/>
  <c r="M108" i="141"/>
  <c r="M109" i="141"/>
  <c r="M110" i="141"/>
  <c r="M289" i="138"/>
  <c r="M110" i="135"/>
  <c r="M198" i="70"/>
  <c r="E30" i="60"/>
  <c r="C30" i="60"/>
  <c r="M335" i="141"/>
  <c r="M336" i="141"/>
  <c r="M333" i="141"/>
  <c r="M334" i="141"/>
  <c r="M243" i="141"/>
  <c r="M244" i="141"/>
  <c r="M246" i="141"/>
  <c r="M20" i="141"/>
  <c r="M21" i="141"/>
  <c r="M18" i="141"/>
  <c r="M290" i="138"/>
  <c r="M334" i="135"/>
  <c r="M336" i="135"/>
  <c r="M291" i="135"/>
  <c r="M289" i="135"/>
  <c r="M245" i="135"/>
  <c r="M246" i="135"/>
  <c r="M64" i="135"/>
  <c r="M65" i="135"/>
  <c r="M199" i="135"/>
  <c r="M200" i="135"/>
  <c r="M201" i="135"/>
  <c r="M155" i="135"/>
  <c r="M156" i="135"/>
  <c r="M154" i="135"/>
  <c r="M109" i="135"/>
  <c r="M21" i="135"/>
  <c r="M20" i="135"/>
  <c r="M19" i="135"/>
  <c r="M333" i="70"/>
  <c r="M334" i="70"/>
  <c r="M336" i="70"/>
  <c r="M291" i="70"/>
  <c r="M289" i="70"/>
  <c r="M288" i="70"/>
  <c r="M290" i="70"/>
  <c r="M243" i="70"/>
  <c r="M245" i="70"/>
  <c r="M246" i="70"/>
  <c r="M201" i="70"/>
  <c r="M199" i="70"/>
  <c r="M154" i="70"/>
  <c r="M155" i="70"/>
  <c r="M153" i="70"/>
  <c r="M156" i="70"/>
  <c r="M110" i="70"/>
  <c r="M111" i="70"/>
  <c r="M108" i="70"/>
  <c r="M109" i="70"/>
  <c r="M65" i="70"/>
  <c r="M66" i="70"/>
  <c r="M19" i="70"/>
  <c r="M21" i="70"/>
  <c r="M20" i="70"/>
  <c r="M333" i="135"/>
  <c r="M198" i="135"/>
  <c r="M198" i="141"/>
  <c r="M197" i="141" s="1"/>
  <c r="M211" i="141" s="1"/>
  <c r="M210" i="141" s="1"/>
  <c r="J73" i="13" s="1"/>
  <c r="K73" i="13" s="1"/>
  <c r="N9" i="133"/>
  <c r="O9" i="133" s="1"/>
  <c r="P9" i="133" s="1"/>
  <c r="M63" i="70"/>
  <c r="N8" i="133"/>
  <c r="O8" i="133" s="1"/>
  <c r="P8" i="133" s="1"/>
  <c r="M18" i="70"/>
  <c r="K430" i="145"/>
  <c r="H2098" i="55"/>
  <c r="K205" i="145"/>
  <c r="H1918" i="55"/>
  <c r="K280" i="145"/>
  <c r="H1978" i="55"/>
  <c r="K355" i="145"/>
  <c r="H2038" i="55"/>
  <c r="K505" i="145"/>
  <c r="H2158" i="55"/>
  <c r="M244" i="138"/>
  <c r="N30" i="133"/>
  <c r="O30" i="133" s="1"/>
  <c r="P30" i="133" s="1"/>
  <c r="M288" i="138"/>
  <c r="M245" i="138"/>
  <c r="M199" i="138"/>
  <c r="M201" i="138"/>
  <c r="M336" i="138"/>
  <c r="M335" i="138"/>
  <c r="M155" i="138"/>
  <c r="M154" i="138"/>
  <c r="N26" i="133"/>
  <c r="O26" i="133" s="1"/>
  <c r="P26" i="133" s="1"/>
  <c r="M108" i="138"/>
  <c r="M111" i="138"/>
  <c r="M109" i="138"/>
  <c r="M64" i="138"/>
  <c r="M63" i="138"/>
  <c r="M66" i="138"/>
  <c r="M18" i="138"/>
  <c r="M20" i="138"/>
  <c r="M21" i="138"/>
  <c r="N44" i="133"/>
  <c r="O44" i="133" s="1"/>
  <c r="P44" i="133" s="1"/>
  <c r="M198" i="144"/>
  <c r="M108" i="144"/>
  <c r="M235" i="144"/>
  <c r="M234" i="144" s="1"/>
  <c r="N40" i="133"/>
  <c r="O40" i="133" s="1"/>
  <c r="P40" i="133" s="1"/>
  <c r="M18" i="144"/>
  <c r="P80" i="133"/>
  <c r="O80" i="133"/>
  <c r="M19" i="144"/>
  <c r="M20" i="144"/>
  <c r="M200" i="144"/>
  <c r="M199" i="144"/>
  <c r="M201" i="144"/>
  <c r="M110" i="144"/>
  <c r="M111" i="144"/>
  <c r="M246" i="144"/>
  <c r="M245" i="144"/>
  <c r="M244" i="144"/>
  <c r="H248" i="138"/>
  <c r="M248" i="138" s="1"/>
  <c r="D249" i="138" s="1"/>
  <c r="M249" i="138" s="1"/>
  <c r="M247" i="138" s="1"/>
  <c r="P82" i="133"/>
  <c r="K256" i="142"/>
  <c r="H1517" i="55"/>
  <c r="K481" i="142"/>
  <c r="H1697" i="55"/>
  <c r="K331" i="142"/>
  <c r="H1577" i="55"/>
  <c r="K406" i="142"/>
  <c r="H1637" i="55"/>
  <c r="K556" i="142"/>
  <c r="H1757" i="55"/>
  <c r="K468" i="139"/>
  <c r="H1247" i="55"/>
  <c r="K392" i="139"/>
  <c r="H1186" i="55"/>
  <c r="K317" i="139"/>
  <c r="H1126" i="55"/>
  <c r="K556" i="139"/>
  <c r="H1318" i="55"/>
  <c r="K331" i="139"/>
  <c r="H1138" i="55"/>
  <c r="K406" i="139"/>
  <c r="H1198" i="55"/>
  <c r="K256" i="139"/>
  <c r="H1078" i="55"/>
  <c r="K481" i="139"/>
  <c r="H1258" i="55"/>
  <c r="K331" i="136"/>
  <c r="H699" i="55"/>
  <c r="K106" i="136"/>
  <c r="H519" i="55"/>
  <c r="K556" i="136"/>
  <c r="H879" i="55"/>
  <c r="K481" i="136"/>
  <c r="H819" i="55"/>
  <c r="K31" i="136"/>
  <c r="H459" i="55"/>
  <c r="K181" i="136"/>
  <c r="H579" i="55"/>
  <c r="K406" i="136"/>
  <c r="H759" i="55"/>
  <c r="K256" i="136"/>
  <c r="H639" i="55"/>
  <c r="K31" i="73"/>
  <c r="H20" i="55"/>
  <c r="K181" i="73"/>
  <c r="H140" i="55"/>
  <c r="K331" i="73"/>
  <c r="H260" i="55"/>
  <c r="K481" i="73"/>
  <c r="H380" i="55"/>
  <c r="K106" i="73"/>
  <c r="H80" i="55"/>
  <c r="K256" i="73"/>
  <c r="H200" i="55"/>
  <c r="K406" i="73"/>
  <c r="H320" i="55"/>
  <c r="K556" i="73"/>
  <c r="H440" i="55"/>
  <c r="D17" i="60"/>
  <c r="D11" i="60"/>
  <c r="D44" i="60"/>
  <c r="P83" i="133"/>
  <c r="O83" i="133"/>
  <c r="C9" i="60"/>
  <c r="A203" i="140"/>
  <c r="K481" i="145"/>
  <c r="H2136" i="55"/>
  <c r="K556" i="145"/>
  <c r="H2196" i="55"/>
  <c r="K406" i="145"/>
  <c r="H2076" i="55"/>
  <c r="K331" i="145"/>
  <c r="H2016" i="55"/>
  <c r="K256" i="145"/>
  <c r="H1956" i="55"/>
  <c r="F12" i="60"/>
  <c r="B26" i="60"/>
  <c r="M287" i="141"/>
  <c r="M301" i="141" s="1"/>
  <c r="M300" i="141" s="1"/>
  <c r="J75" i="13" s="1"/>
  <c r="K75" i="13" s="1"/>
  <c r="N38" i="133"/>
  <c r="O38" i="133" s="1"/>
  <c r="P38" i="133" s="1"/>
  <c r="D47" i="60"/>
  <c r="D48" i="60" s="1"/>
  <c r="N25" i="133"/>
  <c r="O25" i="133" s="1"/>
  <c r="P25" i="133" s="1"/>
  <c r="N23" i="150"/>
  <c r="A23" i="150" s="1"/>
  <c r="M23" i="150"/>
  <c r="O49" i="133"/>
  <c r="M89" i="133"/>
  <c r="M54" i="133"/>
  <c r="O54" i="133" s="1"/>
  <c r="M243" i="144"/>
  <c r="M148" i="144"/>
  <c r="D149" i="144" s="1"/>
  <c r="M149" i="144" s="1"/>
  <c r="L118" i="70"/>
  <c r="D250" i="70"/>
  <c r="M250" i="70" s="1"/>
  <c r="N15" i="133"/>
  <c r="O15" i="133" s="1"/>
  <c r="P15" i="133" s="1"/>
  <c r="F44" i="60"/>
  <c r="D73" i="60"/>
  <c r="C73" i="60"/>
  <c r="F73" i="60"/>
  <c r="F30" i="60"/>
  <c r="B42" i="60"/>
  <c r="B60" i="60"/>
  <c r="F42" i="60"/>
  <c r="C60" i="60"/>
  <c r="A146" i="143"/>
  <c r="F16" i="60"/>
  <c r="D19" i="60"/>
  <c r="B73" i="60"/>
  <c r="F51" i="60"/>
  <c r="C59" i="60"/>
  <c r="C67" i="60"/>
  <c r="E51" i="60"/>
  <c r="M203" i="135"/>
  <c r="D204" i="135" s="1"/>
  <c r="M204" i="135" s="1"/>
  <c r="M202" i="135" s="1"/>
  <c r="M248" i="70"/>
  <c r="D249" i="70" s="1"/>
  <c r="M249" i="70" s="1"/>
  <c r="M247" i="70" s="1"/>
  <c r="M238" i="144"/>
  <c r="D239" i="144" s="1"/>
  <c r="M239" i="144" s="1"/>
  <c r="M237" i="144" s="1"/>
  <c r="M158" i="141"/>
  <c r="D159" i="141" s="1"/>
  <c r="M159" i="141" s="1"/>
  <c r="M157" i="141" s="1"/>
  <c r="D12" i="60"/>
  <c r="D58" i="60"/>
  <c r="F36" i="60"/>
  <c r="E12" i="60"/>
  <c r="B58" i="60"/>
  <c r="B54" i="60"/>
  <c r="F22" i="60"/>
  <c r="B36" i="60"/>
  <c r="D36" i="60"/>
  <c r="B23" i="60"/>
  <c r="C63" i="60"/>
  <c r="C64" i="60" s="1"/>
  <c r="D23" i="60"/>
  <c r="C50" i="60"/>
  <c r="D24" i="60"/>
  <c r="E36" i="60"/>
  <c r="D34" i="60"/>
  <c r="E44" i="60"/>
  <c r="F50" i="60"/>
  <c r="C49" i="60"/>
  <c r="B62" i="60"/>
  <c r="B20" i="60"/>
  <c r="F35" i="60"/>
  <c r="E14" i="60"/>
  <c r="C38" i="60"/>
  <c r="C27" i="60"/>
  <c r="C14" i="60"/>
  <c r="E8" i="60"/>
  <c r="C8" i="60"/>
  <c r="E26" i="60"/>
  <c r="D42" i="60"/>
  <c r="D10" i="60"/>
  <c r="C16" i="60"/>
  <c r="C35" i="60"/>
  <c r="E60" i="60"/>
  <c r="D38" i="60"/>
  <c r="C51" i="60"/>
  <c r="B8" i="60"/>
  <c r="C10" i="60"/>
  <c r="F58" i="60"/>
  <c r="C58" i="60"/>
  <c r="B38" i="60"/>
  <c r="F60" i="60"/>
  <c r="C43" i="60"/>
  <c r="C44" i="60"/>
  <c r="D27" i="60"/>
  <c r="E46" i="60"/>
  <c r="E47" i="60" s="1"/>
  <c r="E48" i="60" s="1"/>
  <c r="D30" i="60"/>
  <c r="B16" i="60"/>
  <c r="D16" i="60"/>
  <c r="S24" i="60"/>
  <c r="S25" i="60" s="1"/>
  <c r="B35" i="60"/>
  <c r="B14" i="60"/>
  <c r="F27" i="60"/>
  <c r="E42" i="60"/>
  <c r="E9" i="60"/>
  <c r="B27" i="60"/>
  <c r="F23" i="60"/>
  <c r="E43" i="60"/>
  <c r="F43" i="60"/>
  <c r="B50" i="60"/>
  <c r="E38" i="60"/>
  <c r="C20" i="60"/>
  <c r="B12" i="60"/>
  <c r="B51" i="60"/>
  <c r="F14" i="60"/>
  <c r="C26" i="60"/>
  <c r="F26" i="60"/>
  <c r="D43" i="60"/>
  <c r="D20" i="60"/>
  <c r="C23" i="60"/>
  <c r="B9" i="60"/>
  <c r="D50" i="60"/>
  <c r="E35" i="60"/>
  <c r="D8" i="60"/>
  <c r="D9" i="60"/>
  <c r="B57" i="60"/>
  <c r="D62" i="60"/>
  <c r="D56" i="60"/>
  <c r="B18" i="60"/>
  <c r="C55" i="60"/>
  <c r="B46" i="60"/>
  <c r="B47" i="60" s="1"/>
  <c r="B48" i="60" s="1"/>
  <c r="C22" i="60"/>
  <c r="C70" i="60"/>
  <c r="D70" i="60"/>
  <c r="F54" i="60"/>
  <c r="E24" i="60"/>
  <c r="F28" i="60"/>
  <c r="C41" i="60"/>
  <c r="D59" i="60"/>
  <c r="F25" i="60"/>
  <c r="F20" i="60"/>
  <c r="B40" i="60"/>
  <c r="D54" i="60"/>
  <c r="F10" i="60"/>
  <c r="D22" i="60"/>
  <c r="F57" i="60"/>
  <c r="D57" i="60"/>
  <c r="B22" i="60"/>
  <c r="E70" i="60"/>
  <c r="C18" i="60"/>
  <c r="F41" i="60"/>
  <c r="F46" i="60"/>
  <c r="C46" i="60"/>
  <c r="F15" i="60"/>
  <c r="C28" i="60"/>
  <c r="E41" i="60"/>
  <c r="D40" i="60"/>
  <c r="B10" i="60"/>
  <c r="C57" i="60"/>
  <c r="F70" i="60"/>
  <c r="B70" i="60"/>
  <c r="H68" i="135"/>
  <c r="M68" i="135" s="1"/>
  <c r="D69" i="135" s="1"/>
  <c r="M69" i="135" s="1"/>
  <c r="M67" i="135" s="1"/>
  <c r="O14" i="133"/>
  <c r="P14" i="133" s="1"/>
  <c r="P51" i="133"/>
  <c r="A89" i="131"/>
  <c r="L118" i="144"/>
  <c r="M278" i="144"/>
  <c r="A89" i="140"/>
  <c r="A31" i="140"/>
  <c r="A89" i="137"/>
  <c r="X173" i="60"/>
  <c r="X181" i="60"/>
  <c r="H203" i="138"/>
  <c r="M203" i="138" s="1"/>
  <c r="D204" i="138" s="1"/>
  <c r="M204" i="138" s="1"/>
  <c r="X165" i="60"/>
  <c r="M338" i="138"/>
  <c r="D339" i="138" s="1"/>
  <c r="M339" i="138" s="1"/>
  <c r="M337" i="138" s="1"/>
  <c r="D340" i="138"/>
  <c r="M340" i="138" s="1"/>
  <c r="AA41" i="119"/>
  <c r="S157" i="60"/>
  <c r="AA49" i="119"/>
  <c r="S435" i="137"/>
  <c r="H333" i="138"/>
  <c r="M333" i="138" s="1"/>
  <c r="S189" i="60"/>
  <c r="X157" i="60"/>
  <c r="X189" i="60"/>
  <c r="M50" i="70"/>
  <c r="O32" i="133"/>
  <c r="P32" i="133" s="1"/>
  <c r="O24" i="133"/>
  <c r="P24" i="133" s="1"/>
  <c r="S14" i="60"/>
  <c r="S6" i="60"/>
  <c r="N35" i="3"/>
  <c r="F5" i="6" s="1"/>
  <c r="S63" i="6"/>
  <c r="N36" i="3"/>
  <c r="A36" i="3" s="1"/>
  <c r="B5" i="6"/>
  <c r="J35" i="3"/>
  <c r="N39" i="3"/>
  <c r="X69" i="60"/>
  <c r="H113" i="138"/>
  <c r="M113" i="138" s="1"/>
  <c r="D114" i="138" s="1"/>
  <c r="M114" i="138" s="1"/>
  <c r="M112" i="138" s="1"/>
  <c r="D205" i="135"/>
  <c r="M205" i="135" s="1"/>
  <c r="G88" i="13"/>
  <c r="G90" i="13" s="1"/>
  <c r="B39" i="60"/>
  <c r="C15" i="60"/>
  <c r="C11" i="60"/>
  <c r="E11" i="60"/>
  <c r="E40" i="60"/>
  <c r="E54" i="60"/>
  <c r="F52" i="60"/>
  <c r="B31" i="60"/>
  <c r="C65" i="60"/>
  <c r="D39" i="60"/>
  <c r="B17" i="60"/>
  <c r="E62" i="60"/>
  <c r="F39" i="60"/>
  <c r="D7" i="60"/>
  <c r="B7" i="60"/>
  <c r="F34" i="60"/>
  <c r="S64" i="6"/>
  <c r="B65" i="60"/>
  <c r="B15" i="60"/>
  <c r="B59" i="60"/>
  <c r="E31" i="60"/>
  <c r="B52" i="60"/>
  <c r="C34" i="60"/>
  <c r="B67" i="60"/>
  <c r="E15" i="60"/>
  <c r="F11" i="60"/>
  <c r="E18" i="60"/>
  <c r="C31" i="60"/>
  <c r="D25" i="60"/>
  <c r="E56" i="60"/>
  <c r="C56" i="60"/>
  <c r="E34" i="60"/>
  <c r="D18" i="60"/>
  <c r="C66" i="60"/>
  <c r="F24" i="60"/>
  <c r="C24" i="60"/>
  <c r="F17" i="60"/>
  <c r="D6" i="60"/>
  <c r="C6" i="60"/>
  <c r="B49" i="60"/>
  <c r="D49" i="60"/>
  <c r="E39" i="60"/>
  <c r="D66" i="60"/>
  <c r="F59" i="60"/>
  <c r="E5" i="1"/>
  <c r="M36" i="3"/>
  <c r="E25" i="60"/>
  <c r="C19" i="60"/>
  <c r="E19" i="60"/>
  <c r="F19" i="60"/>
  <c r="F65" i="60"/>
  <c r="F40" i="60"/>
  <c r="E66" i="60"/>
  <c r="J13" i="147"/>
  <c r="D28" i="60"/>
  <c r="F7" i="60"/>
  <c r="B25" i="60"/>
  <c r="B66" i="60"/>
  <c r="C17" i="60"/>
  <c r="J39" i="3"/>
  <c r="F6" i="60"/>
  <c r="K5" i="6"/>
  <c r="D67" i="60"/>
  <c r="B41" i="60"/>
  <c r="F67" i="60"/>
  <c r="B56" i="60"/>
  <c r="E52" i="60"/>
  <c r="D52" i="60"/>
  <c r="D65" i="60"/>
  <c r="F62" i="60"/>
  <c r="E49" i="60"/>
  <c r="B28" i="60"/>
  <c r="B6" i="60"/>
  <c r="E7" i="60"/>
  <c r="L28" i="138"/>
  <c r="M76" i="146"/>
  <c r="M75" i="146" s="1"/>
  <c r="D239" i="60"/>
  <c r="F239" i="60"/>
  <c r="B239" i="60"/>
  <c r="C239" i="60"/>
  <c r="M152" i="141"/>
  <c r="M166" i="141" s="1"/>
  <c r="M165" i="141" s="1"/>
  <c r="J72" i="13" s="1"/>
  <c r="K72" i="13" s="1"/>
  <c r="N43" i="13"/>
  <c r="O43" i="13" s="1"/>
  <c r="N83" i="13"/>
  <c r="O83" i="13" s="1"/>
  <c r="N40" i="13"/>
  <c r="N80" i="13"/>
  <c r="M121" i="146"/>
  <c r="M120" i="146" s="1"/>
  <c r="N33" i="13"/>
  <c r="N73" i="13"/>
  <c r="M123" i="141"/>
  <c r="N31" i="13" s="1"/>
  <c r="N32" i="13"/>
  <c r="N72" i="13"/>
  <c r="H23" i="138"/>
  <c r="M23" i="138" s="1"/>
  <c r="D24" i="138" s="1"/>
  <c r="M24" i="138" s="1"/>
  <c r="M22" i="138" s="1"/>
  <c r="S135" i="60"/>
  <c r="S126" i="60"/>
  <c r="M68" i="144"/>
  <c r="D69" i="144" s="1"/>
  <c r="M69" i="144" s="1"/>
  <c r="M67" i="144" s="1"/>
  <c r="M123" i="144"/>
  <c r="S102" i="60"/>
  <c r="F63" i="60"/>
  <c r="F64" i="60" s="1"/>
  <c r="B63" i="60"/>
  <c r="B64" i="60" s="1"/>
  <c r="S63" i="60"/>
  <c r="S55" i="60"/>
  <c r="E55" i="60"/>
  <c r="D55" i="60"/>
  <c r="B55" i="60"/>
  <c r="P61" i="133"/>
  <c r="A317" i="131"/>
  <c r="S38" i="60"/>
  <c r="O11" i="133"/>
  <c r="P11" i="133" s="1"/>
  <c r="S31" i="60"/>
  <c r="O41" i="133"/>
  <c r="P41" i="133" s="1"/>
  <c r="O33" i="133"/>
  <c r="P33" i="133" s="1"/>
  <c r="P49" i="133"/>
  <c r="D114" i="146"/>
  <c r="M114" i="146" s="1"/>
  <c r="M112" i="146" s="1"/>
  <c r="M106" i="146" s="1"/>
  <c r="M62" i="141"/>
  <c r="M76" i="141" s="1"/>
  <c r="M75" i="141" s="1"/>
  <c r="M78" i="141"/>
  <c r="D70" i="138"/>
  <c r="M70" i="138" s="1"/>
  <c r="M78" i="138" s="1"/>
  <c r="M71" i="133"/>
  <c r="M70" i="133"/>
  <c r="O13" i="133"/>
  <c r="P13" i="133" s="1"/>
  <c r="O45" i="133"/>
  <c r="P45" i="133" s="1"/>
  <c r="P69" i="133"/>
  <c r="O69" i="133"/>
  <c r="M53" i="133"/>
  <c r="O53" i="133" s="1"/>
  <c r="M68" i="133"/>
  <c r="O67" i="133"/>
  <c r="P67" i="133"/>
  <c r="M140" i="70"/>
  <c r="O66" i="133"/>
  <c r="P66" i="133"/>
  <c r="O65" i="133"/>
  <c r="P65" i="133"/>
  <c r="M64" i="133"/>
  <c r="D115" i="135"/>
  <c r="M115" i="135" s="1"/>
  <c r="H158" i="138"/>
  <c r="M158" i="138" s="1"/>
  <c r="D159" i="138" s="1"/>
  <c r="M159" i="138" s="1"/>
  <c r="M157" i="138" s="1"/>
  <c r="L73" i="138"/>
  <c r="H288" i="135"/>
  <c r="M288" i="135" s="1"/>
  <c r="S378" i="134"/>
  <c r="A374" i="134" s="1"/>
  <c r="AA31" i="119"/>
  <c r="S117" i="60"/>
  <c r="S207" i="134"/>
  <c r="A203" i="134" s="1"/>
  <c r="AA25" i="119"/>
  <c r="H153" i="135"/>
  <c r="M153" i="135" s="1"/>
  <c r="S93" i="60"/>
  <c r="X117" i="60"/>
  <c r="O39" i="133"/>
  <c r="P39" i="133" s="1"/>
  <c r="L298" i="70"/>
  <c r="M62" i="133"/>
  <c r="H293" i="70"/>
  <c r="M293" i="70" s="1"/>
  <c r="D294" i="70" s="1"/>
  <c r="M294" i="70" s="1"/>
  <c r="M292" i="70" s="1"/>
  <c r="O36" i="133"/>
  <c r="P36" i="133" s="1"/>
  <c r="L163" i="70"/>
  <c r="H68" i="70"/>
  <c r="M68" i="70" s="1"/>
  <c r="D69" i="70" s="1"/>
  <c r="M69" i="70" s="1"/>
  <c r="M67" i="70" s="1"/>
  <c r="M16" i="146"/>
  <c r="M113" i="135"/>
  <c r="D114" i="135" s="1"/>
  <c r="M114" i="135" s="1"/>
  <c r="M338" i="135"/>
  <c r="D339" i="135" s="1"/>
  <c r="M339" i="135" s="1"/>
  <c r="M337" i="135" s="1"/>
  <c r="M58" i="138"/>
  <c r="D59" i="138" s="1"/>
  <c r="M59" i="138" s="1"/>
  <c r="M57" i="138" s="1"/>
  <c r="M8" i="141"/>
  <c r="M62" i="144"/>
  <c r="M152" i="144"/>
  <c r="M166" i="144" s="1"/>
  <c r="M165" i="144" s="1"/>
  <c r="J80" i="13" s="1"/>
  <c r="K80" i="13" s="1"/>
  <c r="M61" i="146"/>
  <c r="O57" i="133"/>
  <c r="X93" i="60"/>
  <c r="X109" i="60"/>
  <c r="X85" i="60"/>
  <c r="X77" i="60"/>
  <c r="H203" i="70"/>
  <c r="M203" i="70" s="1"/>
  <c r="O20" i="133"/>
  <c r="P20" i="133" s="1"/>
  <c r="N12" i="133"/>
  <c r="O12" i="133" s="1"/>
  <c r="P12" i="133" s="1"/>
  <c r="M275" i="70"/>
  <c r="H23" i="135"/>
  <c r="M23" i="135" s="1"/>
  <c r="D24" i="135" s="1"/>
  <c r="M24" i="135" s="1"/>
  <c r="M22" i="135" s="1"/>
  <c r="P60" i="133"/>
  <c r="H158" i="70"/>
  <c r="M158" i="70" s="1"/>
  <c r="D159" i="70" s="1"/>
  <c r="M159" i="70" s="1"/>
  <c r="M157" i="70" s="1"/>
  <c r="H23" i="70"/>
  <c r="M23" i="70" s="1"/>
  <c r="G86" i="13"/>
  <c r="O86" i="13"/>
  <c r="O85" i="13"/>
  <c r="D340" i="70"/>
  <c r="M340" i="70" s="1"/>
  <c r="M348" i="70" s="1"/>
  <c r="G85" i="13"/>
  <c r="J88" i="133" s="1"/>
  <c r="K86" i="13"/>
  <c r="M85" i="13"/>
  <c r="M52" i="133"/>
  <c r="M86" i="13"/>
  <c r="K85" i="13"/>
  <c r="M293" i="144"/>
  <c r="D294" i="144" s="1"/>
  <c r="M294" i="144" s="1"/>
  <c r="M292" i="144" s="1"/>
  <c r="M302" i="144" s="1"/>
  <c r="M283" i="141"/>
  <c r="D284" i="141" s="1"/>
  <c r="M284" i="141" s="1"/>
  <c r="M282" i="141" s="1"/>
  <c r="M68" i="138"/>
  <c r="D69" i="138" s="1"/>
  <c r="M69" i="138" s="1"/>
  <c r="M77" i="146"/>
  <c r="M53" i="146"/>
  <c r="M248" i="135"/>
  <c r="D249" i="135" s="1"/>
  <c r="M249" i="135" s="1"/>
  <c r="M247" i="135" s="1"/>
  <c r="M338" i="141"/>
  <c r="D339" i="141" s="1"/>
  <c r="M339" i="141" s="1"/>
  <c r="M337" i="141" s="1"/>
  <c r="M23" i="144"/>
  <c r="D24" i="144" s="1"/>
  <c r="M24" i="144" s="1"/>
  <c r="M22" i="144" s="1"/>
  <c r="M193" i="144"/>
  <c r="D194" i="144" s="1"/>
  <c r="M194" i="144" s="1"/>
  <c r="M192" i="144" s="1"/>
  <c r="M328" i="144"/>
  <c r="D329" i="144" s="1"/>
  <c r="M329" i="144" s="1"/>
  <c r="M327" i="144" s="1"/>
  <c r="M203" i="141"/>
  <c r="D204" i="141" s="1"/>
  <c r="M204" i="141" s="1"/>
  <c r="M202" i="141" s="1"/>
  <c r="M58" i="144"/>
  <c r="D59" i="144" s="1"/>
  <c r="M59" i="144" s="1"/>
  <c r="M57" i="144" s="1"/>
  <c r="M103" i="144"/>
  <c r="D104" i="144" s="1"/>
  <c r="M104" i="144" s="1"/>
  <c r="M102" i="144" s="1"/>
  <c r="M328" i="70"/>
  <c r="D329" i="70" s="1"/>
  <c r="M329" i="70" s="1"/>
  <c r="M327" i="70" s="1"/>
  <c r="M248" i="141"/>
  <c r="D249" i="141" s="1"/>
  <c r="M249" i="141" s="1"/>
  <c r="M247" i="141" s="1"/>
  <c r="M58" i="70"/>
  <c r="D59" i="70" s="1"/>
  <c r="M59" i="70" s="1"/>
  <c r="M57" i="70" s="1"/>
  <c r="M98" i="146"/>
  <c r="M158" i="135"/>
  <c r="D159" i="135" s="1"/>
  <c r="M159" i="135" s="1"/>
  <c r="M157" i="135" s="1"/>
  <c r="M103" i="141"/>
  <c r="D104" i="141" s="1"/>
  <c r="M104" i="141" s="1"/>
  <c r="M102" i="141" s="1"/>
  <c r="M113" i="141"/>
  <c r="D114" i="141" s="1"/>
  <c r="M114" i="141" s="1"/>
  <c r="M112" i="141" s="1"/>
  <c r="M8" i="146"/>
  <c r="M32" i="146"/>
  <c r="M48" i="133"/>
  <c r="M88" i="133" s="1"/>
  <c r="P50" i="133"/>
  <c r="O50" i="133"/>
  <c r="M55" i="133"/>
  <c r="M63" i="133"/>
  <c r="P56" i="133"/>
  <c r="O56" i="133"/>
  <c r="P58" i="133"/>
  <c r="O58" i="133"/>
  <c r="O59" i="133"/>
  <c r="P59" i="133"/>
  <c r="O47" i="133"/>
  <c r="P47" i="133" s="1"/>
  <c r="O23" i="133"/>
  <c r="P23" i="133" s="1"/>
  <c r="D239" i="70"/>
  <c r="M239" i="70" s="1"/>
  <c r="M237" i="70" s="1"/>
  <c r="D149" i="141"/>
  <c r="M149" i="141" s="1"/>
  <c r="M147" i="141" s="1"/>
  <c r="M143" i="141" s="1"/>
  <c r="M293" i="138"/>
  <c r="D294" i="138" s="1"/>
  <c r="M294" i="138" s="1"/>
  <c r="M23" i="141"/>
  <c r="D24" i="141" s="1"/>
  <c r="M24" i="141" s="1"/>
  <c r="M22" i="141" s="1"/>
  <c r="M32" i="141" s="1"/>
  <c r="M113" i="144"/>
  <c r="D114" i="144" s="1"/>
  <c r="M114" i="144" s="1"/>
  <c r="M112" i="144" s="1"/>
  <c r="M338" i="144"/>
  <c r="M338" i="70"/>
  <c r="D339" i="70" s="1"/>
  <c r="M339" i="70" s="1"/>
  <c r="D329" i="141"/>
  <c r="M329" i="141" s="1"/>
  <c r="M327" i="141" s="1"/>
  <c r="M323" i="141" s="1"/>
  <c r="M293" i="141"/>
  <c r="D294" i="141" s="1"/>
  <c r="M294" i="141" s="1"/>
  <c r="M158" i="144"/>
  <c r="D159" i="144" s="1"/>
  <c r="M159" i="144" s="1"/>
  <c r="M68" i="141"/>
  <c r="D69" i="141" s="1"/>
  <c r="M69" i="141" s="1"/>
  <c r="M67" i="141" s="1"/>
  <c r="M248" i="144"/>
  <c r="D249" i="144" s="1"/>
  <c r="M249" i="144" s="1"/>
  <c r="M247" i="144" s="1"/>
  <c r="M103" i="70"/>
  <c r="D104" i="70" s="1"/>
  <c r="M104" i="70" s="1"/>
  <c r="M102" i="70" s="1"/>
  <c r="M103" i="138"/>
  <c r="D104" i="138" s="1"/>
  <c r="M104" i="138" s="1"/>
  <c r="M102" i="138" s="1"/>
  <c r="M238" i="141"/>
  <c r="M13" i="138"/>
  <c r="D14" i="138" s="1"/>
  <c r="M14" i="138" s="1"/>
  <c r="M12" i="138" s="1"/>
  <c r="M283" i="138"/>
  <c r="D284" i="138" s="1"/>
  <c r="M284" i="138" s="1"/>
  <c r="M282" i="138" s="1"/>
  <c r="M58" i="141"/>
  <c r="D59" i="141" s="1"/>
  <c r="M59" i="141" s="1"/>
  <c r="M57" i="141" s="1"/>
  <c r="M53" i="141" s="1"/>
  <c r="M203" i="144"/>
  <c r="D204" i="144" s="1"/>
  <c r="M204" i="144" s="1"/>
  <c r="O43" i="133"/>
  <c r="P43" i="133" s="1"/>
  <c r="O34" i="133"/>
  <c r="P34" i="133" s="1"/>
  <c r="O35" i="133"/>
  <c r="P35" i="133" s="1"/>
  <c r="D284" i="70"/>
  <c r="M284" i="70" s="1"/>
  <c r="M282" i="70" s="1"/>
  <c r="O10" i="133"/>
  <c r="P10" i="133" s="1"/>
  <c r="H113" i="70"/>
  <c r="M113" i="70" s="1"/>
  <c r="D115" i="70"/>
  <c r="M115" i="70" s="1"/>
  <c r="M123" i="70" s="1"/>
  <c r="M320" i="70"/>
  <c r="O42" i="133"/>
  <c r="P42" i="133" s="1"/>
  <c r="M78" i="70"/>
  <c r="M303" i="70"/>
  <c r="M33" i="144"/>
  <c r="M287" i="144"/>
  <c r="M301" i="144" s="1"/>
  <c r="M300" i="144" s="1"/>
  <c r="M332" i="144"/>
  <c r="M346" i="144" s="1"/>
  <c r="M345" i="144" s="1"/>
  <c r="J84" i="13" s="1"/>
  <c r="K84" i="13" s="1"/>
  <c r="M258" i="144"/>
  <c r="M348" i="144"/>
  <c r="M213" i="144"/>
  <c r="D14" i="144"/>
  <c r="M14" i="144" s="1"/>
  <c r="M12" i="144" s="1"/>
  <c r="M303" i="141"/>
  <c r="M258" i="141"/>
  <c r="L297" i="138"/>
  <c r="M297" i="138" s="1"/>
  <c r="L298" i="138"/>
  <c r="D294" i="135"/>
  <c r="M294" i="135" s="1"/>
  <c r="M292" i="135" s="1"/>
  <c r="L162" i="135"/>
  <c r="M162" i="135" s="1"/>
  <c r="L163" i="135"/>
  <c r="N36" i="13" l="1"/>
  <c r="N76" i="13"/>
  <c r="K506" i="142"/>
  <c r="H1720" i="55"/>
  <c r="M29" i="146"/>
  <c r="AG325" i="128"/>
  <c r="AH325" i="128" s="1"/>
  <c r="K281" i="142"/>
  <c r="H1540" i="55"/>
  <c r="K431" i="142"/>
  <c r="H1660" i="55"/>
  <c r="M233" i="70"/>
  <c r="M213" i="70"/>
  <c r="N9" i="13" s="1"/>
  <c r="O9" i="13" s="1"/>
  <c r="AC9" i="13" s="1"/>
  <c r="K506" i="139"/>
  <c r="H1281" i="55"/>
  <c r="K356" i="139"/>
  <c r="H1161" i="55"/>
  <c r="K356" i="142"/>
  <c r="H1600" i="55"/>
  <c r="K206" i="142"/>
  <c r="H1480" i="55"/>
  <c r="K431" i="139"/>
  <c r="H1221" i="55"/>
  <c r="K281" i="139"/>
  <c r="H1101" i="55"/>
  <c r="K206" i="139"/>
  <c r="H1041" i="55"/>
  <c r="M188" i="70"/>
  <c r="M258" i="70"/>
  <c r="N10" i="13" s="1"/>
  <c r="O10" i="13" s="1"/>
  <c r="AC10" i="13" s="1"/>
  <c r="M33" i="138"/>
  <c r="N29" i="13"/>
  <c r="N69" i="13"/>
  <c r="N78" i="13"/>
  <c r="S207" i="137"/>
  <c r="M107" i="141"/>
  <c r="M106" i="141" s="1"/>
  <c r="M236" i="138"/>
  <c r="M234" i="138" s="1"/>
  <c r="H238" i="138"/>
  <c r="M238" i="138" s="1"/>
  <c r="D239" i="138" s="1"/>
  <c r="M239" i="138" s="1"/>
  <c r="M237" i="138" s="1"/>
  <c r="H193" i="138"/>
  <c r="M193" i="138" s="1"/>
  <c r="D194" i="138" s="1"/>
  <c r="M194" i="138" s="1"/>
  <c r="M192" i="138" s="1"/>
  <c r="N65" i="13"/>
  <c r="O65" i="13" s="1"/>
  <c r="AC65" i="13" s="1"/>
  <c r="N25" i="13"/>
  <c r="O25" i="13" s="1"/>
  <c r="AC25" i="13" s="1"/>
  <c r="M191" i="138"/>
  <c r="M189" i="138" s="1"/>
  <c r="H243" i="135"/>
  <c r="M243" i="135" s="1"/>
  <c r="M242" i="135" s="1"/>
  <c r="AA29" i="119"/>
  <c r="S321" i="134"/>
  <c r="A317" i="134" s="1"/>
  <c r="S85" i="60"/>
  <c r="S86" i="60" s="1"/>
  <c r="D148" i="138"/>
  <c r="M146" i="138"/>
  <c r="M144" i="138" s="1"/>
  <c r="H328" i="135"/>
  <c r="M328" i="135" s="1"/>
  <c r="D329" i="135" s="1"/>
  <c r="M329" i="135" s="1"/>
  <c r="M327" i="135" s="1"/>
  <c r="M347" i="135" s="1"/>
  <c r="D330" i="135"/>
  <c r="M330" i="135" s="1"/>
  <c r="M348" i="135" s="1"/>
  <c r="N20" i="13" s="1"/>
  <c r="O20" i="13" s="1"/>
  <c r="D283" i="135"/>
  <c r="M281" i="135"/>
  <c r="M279" i="135" s="1"/>
  <c r="M236" i="135"/>
  <c r="M234" i="135" s="1"/>
  <c r="D238" i="135"/>
  <c r="D195" i="135"/>
  <c r="M195" i="135" s="1"/>
  <c r="M213" i="135" s="1"/>
  <c r="H193" i="135"/>
  <c r="M193" i="135" s="1"/>
  <c r="D194" i="135" s="1"/>
  <c r="M194" i="135" s="1"/>
  <c r="M192" i="135" s="1"/>
  <c r="M212" i="135" s="1"/>
  <c r="D148" i="135"/>
  <c r="M146" i="135"/>
  <c r="M144" i="135" s="1"/>
  <c r="AA23" i="119"/>
  <c r="S150" i="134"/>
  <c r="A146" i="134" s="1"/>
  <c r="D103" i="135"/>
  <c r="M101" i="135"/>
  <c r="M99" i="135" s="1"/>
  <c r="M56" i="135"/>
  <c r="M54" i="135" s="1"/>
  <c r="D58" i="135"/>
  <c r="D13" i="135"/>
  <c r="M11" i="135"/>
  <c r="M9" i="135" s="1"/>
  <c r="M143" i="70"/>
  <c r="N8" i="13"/>
  <c r="O8" i="13" s="1"/>
  <c r="AC8" i="13" s="1"/>
  <c r="N48" i="13"/>
  <c r="O48" i="13" s="1"/>
  <c r="AC48" i="13" s="1"/>
  <c r="N5" i="13"/>
  <c r="O5" i="13" s="1"/>
  <c r="AC5" i="13" s="1"/>
  <c r="N45" i="13"/>
  <c r="O45" i="13" s="1"/>
  <c r="AC45" i="13" s="1"/>
  <c r="M8" i="70"/>
  <c r="M326" i="138"/>
  <c r="M324" i="138" s="1"/>
  <c r="D328" i="138"/>
  <c r="M153" i="138"/>
  <c r="M152" i="138" s="1"/>
  <c r="C28" i="12"/>
  <c r="M332" i="141"/>
  <c r="M346" i="141" s="1"/>
  <c r="M345" i="141" s="1"/>
  <c r="J76" i="13" s="1"/>
  <c r="K76" i="13" s="1"/>
  <c r="M17" i="141"/>
  <c r="M31" i="141" s="1"/>
  <c r="M30" i="141" s="1"/>
  <c r="J69" i="13" s="1"/>
  <c r="K69" i="13" s="1"/>
  <c r="M242" i="70"/>
  <c r="M256" i="70" s="1"/>
  <c r="M255" i="70" s="1"/>
  <c r="J50" i="13" s="1"/>
  <c r="K50" i="13" s="1"/>
  <c r="AA50" i="13" s="1"/>
  <c r="S68" i="6"/>
  <c r="K356" i="145"/>
  <c r="H2039" i="55"/>
  <c r="K281" i="145"/>
  <c r="H1979" i="55"/>
  <c r="K206" i="145"/>
  <c r="H1919" i="55"/>
  <c r="K506" i="145"/>
  <c r="H2159" i="55"/>
  <c r="K431" i="145"/>
  <c r="H2099" i="55"/>
  <c r="S165" i="60"/>
  <c r="O78" i="13"/>
  <c r="AC78" i="13" s="1"/>
  <c r="O72" i="13"/>
  <c r="AC72" i="13" s="1"/>
  <c r="AC80" i="13"/>
  <c r="O80" i="13"/>
  <c r="O38" i="13"/>
  <c r="AC38" i="13" s="1"/>
  <c r="O32" i="13"/>
  <c r="AC32" i="13" s="1"/>
  <c r="AC40" i="13"/>
  <c r="O40" i="13"/>
  <c r="O31" i="13"/>
  <c r="AC31" i="13" s="1"/>
  <c r="O73" i="13"/>
  <c r="AC73" i="13" s="1"/>
  <c r="O33" i="13"/>
  <c r="AC33" i="13" s="1"/>
  <c r="O69" i="13"/>
  <c r="AC69" i="13" s="1"/>
  <c r="O76" i="13"/>
  <c r="AC76" i="13" s="1"/>
  <c r="O29" i="13"/>
  <c r="AC29" i="13" s="1"/>
  <c r="O36" i="13"/>
  <c r="AC36" i="13" s="1"/>
  <c r="M233" i="144"/>
  <c r="K407" i="142"/>
  <c r="H1638" i="55"/>
  <c r="K332" i="142"/>
  <c r="H1578" i="55"/>
  <c r="K482" i="142"/>
  <c r="H1698" i="55"/>
  <c r="K557" i="142"/>
  <c r="H1758" i="55"/>
  <c r="K257" i="142"/>
  <c r="H1518" i="55"/>
  <c r="K469" i="139"/>
  <c r="H1248" i="55"/>
  <c r="K393" i="139"/>
  <c r="H1187" i="55"/>
  <c r="K318" i="139"/>
  <c r="H1127" i="55"/>
  <c r="K257" i="139"/>
  <c r="H1079" i="55"/>
  <c r="K407" i="139"/>
  <c r="H1199" i="55"/>
  <c r="K332" i="139"/>
  <c r="H1139" i="55"/>
  <c r="K482" i="139"/>
  <c r="H1259" i="55"/>
  <c r="K557" i="139"/>
  <c r="H1319" i="55"/>
  <c r="K257" i="136"/>
  <c r="H640" i="55"/>
  <c r="K482" i="136"/>
  <c r="H820" i="55"/>
  <c r="K407" i="136"/>
  <c r="H760" i="55"/>
  <c r="K557" i="136"/>
  <c r="H880" i="55"/>
  <c r="K182" i="136"/>
  <c r="H580" i="55"/>
  <c r="K107" i="136"/>
  <c r="H520" i="55"/>
  <c r="K32" i="136"/>
  <c r="H460" i="55"/>
  <c r="K332" i="136"/>
  <c r="H700" i="55"/>
  <c r="K557" i="73"/>
  <c r="H441" i="55"/>
  <c r="K482" i="73"/>
  <c r="H381" i="55"/>
  <c r="K407" i="73"/>
  <c r="H321" i="55"/>
  <c r="K332" i="73"/>
  <c r="H261" i="55"/>
  <c r="K257" i="73"/>
  <c r="H201" i="55"/>
  <c r="K182" i="73"/>
  <c r="H141" i="55"/>
  <c r="K107" i="73"/>
  <c r="H81" i="55"/>
  <c r="K32" i="73"/>
  <c r="H21" i="55"/>
  <c r="M242" i="141"/>
  <c r="M256" i="141" s="1"/>
  <c r="M255" i="141" s="1"/>
  <c r="J74" i="13" s="1"/>
  <c r="H198" i="138"/>
  <c r="S264" i="137"/>
  <c r="A260" i="137" s="1"/>
  <c r="AA43" i="119"/>
  <c r="M107" i="144"/>
  <c r="M121" i="144" s="1"/>
  <c r="M120" i="144" s="1"/>
  <c r="J39" i="13" s="1"/>
  <c r="M17" i="144"/>
  <c r="M31" i="144" s="1"/>
  <c r="M30" i="144" s="1"/>
  <c r="J77" i="13" s="1"/>
  <c r="K77" i="13" s="1"/>
  <c r="S93" i="134"/>
  <c r="A89" i="134" s="1"/>
  <c r="AA21" i="119"/>
  <c r="H18" i="135"/>
  <c r="M242" i="144"/>
  <c r="M256" i="144" s="1"/>
  <c r="M255" i="144" s="1"/>
  <c r="J82" i="13" s="1"/>
  <c r="K332" i="145"/>
  <c r="H2017" i="55"/>
  <c r="K407" i="145"/>
  <c r="H2077" i="55"/>
  <c r="K557" i="145"/>
  <c r="H2197" i="55"/>
  <c r="K257" i="145"/>
  <c r="H1957" i="55"/>
  <c r="K482" i="145"/>
  <c r="H2137" i="55"/>
  <c r="AA45" i="119"/>
  <c r="S321" i="137"/>
  <c r="A317" i="137" s="1"/>
  <c r="S173" i="60"/>
  <c r="N29" i="133"/>
  <c r="O29" i="133" s="1"/>
  <c r="P29" i="133" s="1"/>
  <c r="M242" i="138"/>
  <c r="H63" i="135"/>
  <c r="S35" i="134"/>
  <c r="A31" i="134" s="1"/>
  <c r="S69" i="60"/>
  <c r="S70" i="60" s="1"/>
  <c r="M107" i="70"/>
  <c r="M121" i="70" s="1"/>
  <c r="M120" i="70" s="1"/>
  <c r="J47" i="13" s="1"/>
  <c r="M107" i="135"/>
  <c r="N18" i="133"/>
  <c r="O18" i="133" s="1"/>
  <c r="P18" i="133" s="1"/>
  <c r="F47" i="60"/>
  <c r="C47" i="60"/>
  <c r="M332" i="138"/>
  <c r="M331" i="138" s="1"/>
  <c r="N31" i="133"/>
  <c r="O31" i="133" s="1"/>
  <c r="P31" i="133" s="1"/>
  <c r="M287" i="138"/>
  <c r="M301" i="138" s="1"/>
  <c r="M300" i="138" s="1"/>
  <c r="J67" i="13" s="1"/>
  <c r="K67" i="13" s="1"/>
  <c r="N27" i="133"/>
  <c r="O27" i="133" s="1"/>
  <c r="P27" i="133" s="1"/>
  <c r="M62" i="138"/>
  <c r="M76" i="138" s="1"/>
  <c r="M75" i="138" s="1"/>
  <c r="J62" i="13" s="1"/>
  <c r="K62" i="13" s="1"/>
  <c r="M287" i="135"/>
  <c r="N22" i="133"/>
  <c r="O22" i="133" s="1"/>
  <c r="P22" i="133" s="1"/>
  <c r="M152" i="135"/>
  <c r="M151" i="135" s="1"/>
  <c r="N19" i="133"/>
  <c r="O19" i="133" s="1"/>
  <c r="P19" i="133" s="1"/>
  <c r="D31" i="60"/>
  <c r="B32" i="60"/>
  <c r="C32" i="60"/>
  <c r="F31" i="60"/>
  <c r="E32" i="60"/>
  <c r="M9" i="3"/>
  <c r="M9" i="150"/>
  <c r="A86" i="13"/>
  <c r="J89" i="133"/>
  <c r="J7" i="133" s="1"/>
  <c r="A7" i="133" s="1"/>
  <c r="G88" i="133"/>
  <c r="A88" i="133"/>
  <c r="P88" i="133"/>
  <c r="O88" i="133"/>
  <c r="O89" i="133"/>
  <c r="P54" i="133"/>
  <c r="M147" i="144"/>
  <c r="M143" i="144" s="1"/>
  <c r="D63" i="60"/>
  <c r="D64" i="60" s="1"/>
  <c r="E63" i="60"/>
  <c r="E64" i="60" s="1"/>
  <c r="D71" i="60"/>
  <c r="C71" i="60"/>
  <c r="B71" i="60"/>
  <c r="F71" i="60"/>
  <c r="E71" i="60"/>
  <c r="M62" i="70"/>
  <c r="M76" i="70" s="1"/>
  <c r="M75" i="70" s="1"/>
  <c r="J46" i="13" s="1"/>
  <c r="A203" i="137"/>
  <c r="A35" i="3"/>
  <c r="A431" i="137"/>
  <c r="N34" i="3"/>
  <c r="S15" i="60"/>
  <c r="S7" i="60"/>
  <c r="F4" i="6"/>
  <c r="E6" i="1"/>
  <c r="S26" i="60"/>
  <c r="H2" i="9"/>
  <c r="M332" i="70"/>
  <c r="M346" i="70" s="1"/>
  <c r="M345" i="70" s="1"/>
  <c r="J52" i="13" s="1"/>
  <c r="M197" i="70"/>
  <c r="M211" i="70" s="1"/>
  <c r="M210" i="70" s="1"/>
  <c r="J49" i="13" s="1"/>
  <c r="M332" i="135"/>
  <c r="M331" i="135" s="1"/>
  <c r="M61" i="144"/>
  <c r="M74" i="146"/>
  <c r="D239" i="141"/>
  <c r="M239" i="141" s="1"/>
  <c r="M237" i="141" s="1"/>
  <c r="N27" i="13"/>
  <c r="O27" i="13" s="1"/>
  <c r="N67" i="13"/>
  <c r="N44" i="13"/>
  <c r="O44" i="13" s="1"/>
  <c r="N84" i="13"/>
  <c r="O84" i="13" s="1"/>
  <c r="L43" i="13"/>
  <c r="M43" i="13" s="1"/>
  <c r="L83" i="13"/>
  <c r="M83" i="13" s="1"/>
  <c r="J43" i="13"/>
  <c r="K43" i="13" s="1"/>
  <c r="J83" i="13"/>
  <c r="K83" i="13" s="1"/>
  <c r="N42" i="13"/>
  <c r="N82" i="13"/>
  <c r="N41" i="13"/>
  <c r="N81" i="13"/>
  <c r="AA75" i="13"/>
  <c r="N35" i="13"/>
  <c r="N75" i="13"/>
  <c r="N34" i="13"/>
  <c r="N74" i="13"/>
  <c r="AA73" i="13"/>
  <c r="N71" i="13"/>
  <c r="AA72" i="13"/>
  <c r="M61" i="141"/>
  <c r="N26" i="13"/>
  <c r="N66" i="13"/>
  <c r="N23" i="13"/>
  <c r="O23" i="13" s="1"/>
  <c r="N63" i="13"/>
  <c r="N22" i="13"/>
  <c r="O22" i="13" s="1"/>
  <c r="N62" i="13"/>
  <c r="N21" i="13"/>
  <c r="O21" i="13" s="1"/>
  <c r="N61" i="13"/>
  <c r="S136" i="60"/>
  <c r="S127" i="60"/>
  <c r="N39" i="13"/>
  <c r="N79" i="13"/>
  <c r="N37" i="13"/>
  <c r="N77" i="13"/>
  <c r="N30" i="13"/>
  <c r="N70" i="13"/>
  <c r="J30" i="13"/>
  <c r="J70" i="13"/>
  <c r="K70" i="13" s="1"/>
  <c r="L29" i="13"/>
  <c r="L69" i="13"/>
  <c r="S118" i="60"/>
  <c r="S110" i="60"/>
  <c r="S103" i="60"/>
  <c r="S94" i="60"/>
  <c r="S79" i="60"/>
  <c r="S64" i="60"/>
  <c r="S56" i="60"/>
  <c r="P53" i="133"/>
  <c r="S39" i="60"/>
  <c r="S32" i="60"/>
  <c r="M122" i="146"/>
  <c r="M119" i="146" s="1"/>
  <c r="M107" i="138"/>
  <c r="M121" i="138" s="1"/>
  <c r="M120" i="138" s="1"/>
  <c r="M76" i="144"/>
  <c r="M75" i="144" s="1"/>
  <c r="J78" i="13" s="1"/>
  <c r="K78" i="13" s="1"/>
  <c r="N12" i="13"/>
  <c r="O12" i="13" s="1"/>
  <c r="N52" i="13"/>
  <c r="P71" i="133"/>
  <c r="O71" i="133"/>
  <c r="N11" i="13"/>
  <c r="O11" i="13" s="1"/>
  <c r="N51" i="13"/>
  <c r="O70" i="133"/>
  <c r="P70" i="133"/>
  <c r="P68" i="133"/>
  <c r="O68" i="133"/>
  <c r="M152" i="70"/>
  <c r="M166" i="70" s="1"/>
  <c r="M165" i="70" s="1"/>
  <c r="J48" i="13" s="1"/>
  <c r="N7" i="13"/>
  <c r="O7" i="13" s="1"/>
  <c r="N47" i="13"/>
  <c r="N6" i="13"/>
  <c r="O6" i="13" s="1"/>
  <c r="N46" i="13"/>
  <c r="O64" i="133"/>
  <c r="P64" i="133"/>
  <c r="M112" i="135"/>
  <c r="M17" i="138"/>
  <c r="M31" i="138" s="1"/>
  <c r="M30" i="138" s="1"/>
  <c r="J61" i="13" s="1"/>
  <c r="K61" i="13" s="1"/>
  <c r="M287" i="70"/>
  <c r="M301" i="70" s="1"/>
  <c r="M300" i="70" s="1"/>
  <c r="J51" i="13" s="1"/>
  <c r="O62" i="133"/>
  <c r="P62" i="133"/>
  <c r="M67" i="138"/>
  <c r="M17" i="70"/>
  <c r="M31" i="70" s="1"/>
  <c r="M30" i="70" s="1"/>
  <c r="I86" i="13"/>
  <c r="P52" i="133"/>
  <c r="O52" i="133"/>
  <c r="M292" i="138"/>
  <c r="M292" i="141"/>
  <c r="M286" i="141" s="1"/>
  <c r="M157" i="144"/>
  <c r="M151" i="144" s="1"/>
  <c r="M202" i="144"/>
  <c r="M212" i="144" s="1"/>
  <c r="D339" i="144"/>
  <c r="M339" i="144" s="1"/>
  <c r="M337" i="144" s="1"/>
  <c r="P55" i="133"/>
  <c r="O55" i="133"/>
  <c r="P48" i="133"/>
  <c r="O48" i="133"/>
  <c r="P63" i="133"/>
  <c r="O63" i="133"/>
  <c r="D204" i="70"/>
  <c r="M204" i="70" s="1"/>
  <c r="M202" i="70" s="1"/>
  <c r="M257" i="70"/>
  <c r="M337" i="70"/>
  <c r="M167" i="70"/>
  <c r="D24" i="70"/>
  <c r="M24" i="70" s="1"/>
  <c r="M22" i="70" s="1"/>
  <c r="M202" i="138"/>
  <c r="M197" i="144"/>
  <c r="M211" i="144" s="1"/>
  <c r="M210" i="144" s="1"/>
  <c r="J81" i="13" s="1"/>
  <c r="M98" i="70"/>
  <c r="M323" i="70"/>
  <c r="M302" i="70"/>
  <c r="M278" i="70"/>
  <c r="M77" i="70"/>
  <c r="M53" i="70"/>
  <c r="D114" i="70"/>
  <c r="M114" i="70" s="1"/>
  <c r="M112" i="70" s="1"/>
  <c r="M53" i="138"/>
  <c r="M77" i="144"/>
  <c r="M53" i="144"/>
  <c r="M299" i="144"/>
  <c r="J44" i="13"/>
  <c r="K44" i="13" s="1"/>
  <c r="M323" i="144"/>
  <c r="M286" i="144"/>
  <c r="M257" i="144"/>
  <c r="M188" i="144"/>
  <c r="J40" i="13"/>
  <c r="K40" i="13" s="1"/>
  <c r="M122" i="144"/>
  <c r="L79" i="13" s="1"/>
  <c r="M98" i="144"/>
  <c r="M32" i="144"/>
  <c r="M8" i="144"/>
  <c r="M347" i="141"/>
  <c r="L76" i="13" s="1"/>
  <c r="M278" i="141"/>
  <c r="J35" i="13"/>
  <c r="K35" i="13" s="1"/>
  <c r="M196" i="141"/>
  <c r="M212" i="141"/>
  <c r="J33" i="13"/>
  <c r="K33" i="13" s="1"/>
  <c r="M151" i="141"/>
  <c r="M167" i="141"/>
  <c r="J32" i="13"/>
  <c r="K32" i="13" s="1"/>
  <c r="M122" i="141"/>
  <c r="M98" i="141"/>
  <c r="M77" i="141"/>
  <c r="L70" i="13" s="1"/>
  <c r="M278" i="138"/>
  <c r="M296" i="138"/>
  <c r="M122" i="138"/>
  <c r="M98" i="138"/>
  <c r="M32" i="138"/>
  <c r="L61" i="13" s="1"/>
  <c r="M61" i="13" s="1"/>
  <c r="M8" i="138"/>
  <c r="M197" i="135"/>
  <c r="M161" i="135"/>
  <c r="K432" i="139" l="1"/>
  <c r="H1222" i="55"/>
  <c r="K432" i="142"/>
  <c r="H1661" i="55"/>
  <c r="K207" i="142"/>
  <c r="H1481" i="55"/>
  <c r="K282" i="142"/>
  <c r="H1541" i="55"/>
  <c r="M121" i="141"/>
  <c r="M120" i="141" s="1"/>
  <c r="J71" i="13" s="1"/>
  <c r="K71" i="13" s="1"/>
  <c r="AA71" i="13" s="1"/>
  <c r="N49" i="13"/>
  <c r="O49" i="13" s="1"/>
  <c r="AC49" i="13" s="1"/>
  <c r="K357" i="142"/>
  <c r="H1601" i="55"/>
  <c r="K357" i="139"/>
  <c r="H1162" i="55"/>
  <c r="K507" i="142"/>
  <c r="H1721" i="55"/>
  <c r="K282" i="139"/>
  <c r="H1102" i="55"/>
  <c r="K207" i="139"/>
  <c r="H1042" i="55"/>
  <c r="K507" i="139"/>
  <c r="H1282" i="55"/>
  <c r="M233" i="138"/>
  <c r="N50" i="13"/>
  <c r="O50" i="13" s="1"/>
  <c r="AC50" i="13" s="1"/>
  <c r="M256" i="138"/>
  <c r="M255" i="138" s="1"/>
  <c r="J66" i="13" s="1"/>
  <c r="M16" i="141"/>
  <c r="M257" i="138"/>
  <c r="L66" i="13" s="1"/>
  <c r="M66" i="13" s="1"/>
  <c r="N21" i="133"/>
  <c r="O21" i="133" s="1"/>
  <c r="P21" i="133" s="1"/>
  <c r="M188" i="135"/>
  <c r="M188" i="138"/>
  <c r="M331" i="141"/>
  <c r="J36" i="13"/>
  <c r="K36" i="13" s="1"/>
  <c r="AA36" i="13" s="1"/>
  <c r="M301" i="135"/>
  <c r="M300" i="135" s="1"/>
  <c r="J19" i="13" s="1"/>
  <c r="K19" i="13" s="1"/>
  <c r="M256" i="135"/>
  <c r="M255" i="135" s="1"/>
  <c r="J58" i="13" s="1"/>
  <c r="K58" i="13" s="1"/>
  <c r="AA58" i="13" s="1"/>
  <c r="M121" i="135"/>
  <c r="M120" i="135" s="1"/>
  <c r="J55" i="13" s="1"/>
  <c r="K55" i="13" s="1"/>
  <c r="AA55" i="13" s="1"/>
  <c r="M166" i="138"/>
  <c r="M165" i="138" s="1"/>
  <c r="J64" i="13" s="1"/>
  <c r="K64" i="13" s="1"/>
  <c r="AA64" i="13" s="1"/>
  <c r="D150" i="138"/>
  <c r="M150" i="138" s="1"/>
  <c r="M168" i="138" s="1"/>
  <c r="H148" i="138"/>
  <c r="M148" i="138" s="1"/>
  <c r="D149" i="138" s="1"/>
  <c r="M149" i="138" s="1"/>
  <c r="M147" i="138" s="1"/>
  <c r="M167" i="138" s="1"/>
  <c r="L64" i="13" s="1"/>
  <c r="M64" i="13" s="1"/>
  <c r="AB64" i="13" s="1"/>
  <c r="M323" i="135"/>
  <c r="N60" i="13"/>
  <c r="O60" i="13" s="1"/>
  <c r="AC60" i="13" s="1"/>
  <c r="H283" i="135"/>
  <c r="M283" i="135" s="1"/>
  <c r="D284" i="135" s="1"/>
  <c r="M284" i="135" s="1"/>
  <c r="M282" i="135" s="1"/>
  <c r="M302" i="135" s="1"/>
  <c r="D285" i="135"/>
  <c r="M285" i="135" s="1"/>
  <c r="M303" i="135" s="1"/>
  <c r="D240" i="135"/>
  <c r="M240" i="135" s="1"/>
  <c r="M258" i="135" s="1"/>
  <c r="H238" i="135"/>
  <c r="M238" i="135" s="1"/>
  <c r="D239" i="135" s="1"/>
  <c r="M239" i="135" s="1"/>
  <c r="M237" i="135" s="1"/>
  <c r="N17" i="13"/>
  <c r="O17" i="13" s="1"/>
  <c r="AC17" i="13" s="1"/>
  <c r="N57" i="13"/>
  <c r="O57" i="13" s="1"/>
  <c r="AC57" i="13" s="1"/>
  <c r="H148" i="135"/>
  <c r="M148" i="135" s="1"/>
  <c r="D149" i="135" s="1"/>
  <c r="M149" i="135" s="1"/>
  <c r="M147" i="135" s="1"/>
  <c r="M167" i="135" s="1"/>
  <c r="L16" i="13" s="1"/>
  <c r="M16" i="13" s="1"/>
  <c r="D150" i="135"/>
  <c r="M150" i="135" s="1"/>
  <c r="M168" i="135" s="1"/>
  <c r="H103" i="135"/>
  <c r="M103" i="135" s="1"/>
  <c r="D104" i="135" s="1"/>
  <c r="M104" i="135" s="1"/>
  <c r="M102" i="135" s="1"/>
  <c r="M122" i="135" s="1"/>
  <c r="D105" i="135"/>
  <c r="M105" i="135" s="1"/>
  <c r="M123" i="135" s="1"/>
  <c r="D60" i="135"/>
  <c r="M60" i="135" s="1"/>
  <c r="M78" i="135" s="1"/>
  <c r="H58" i="135"/>
  <c r="M58" i="135" s="1"/>
  <c r="D59" i="135" s="1"/>
  <c r="M59" i="135" s="1"/>
  <c r="M57" i="135" s="1"/>
  <c r="H13" i="135"/>
  <c r="M13" i="135" s="1"/>
  <c r="D14" i="135" s="1"/>
  <c r="M14" i="135" s="1"/>
  <c r="M12" i="135" s="1"/>
  <c r="D15" i="135"/>
  <c r="M15" i="135" s="1"/>
  <c r="M33" i="135" s="1"/>
  <c r="D330" i="138"/>
  <c r="M330" i="138" s="1"/>
  <c r="M348" i="138" s="1"/>
  <c r="H328" i="138"/>
  <c r="M328" i="138" s="1"/>
  <c r="D329" i="138" s="1"/>
  <c r="M329" i="138" s="1"/>
  <c r="M327" i="138" s="1"/>
  <c r="M241" i="70"/>
  <c r="J10" i="13"/>
  <c r="K10" i="13" s="1"/>
  <c r="M63" i="135"/>
  <c r="M62" i="135" s="1"/>
  <c r="M18" i="135"/>
  <c r="M17" i="135" s="1"/>
  <c r="K507" i="145"/>
  <c r="H2160" i="55"/>
  <c r="K207" i="145"/>
  <c r="H1920" i="55"/>
  <c r="K282" i="145"/>
  <c r="H1980" i="55"/>
  <c r="K432" i="145"/>
  <c r="H2100" i="55"/>
  <c r="K357" i="145"/>
  <c r="H2040" i="55"/>
  <c r="M198" i="138"/>
  <c r="M197" i="138" s="1"/>
  <c r="AB79" i="13"/>
  <c r="M79" i="13"/>
  <c r="O46" i="13"/>
  <c r="AC46" i="13" s="1"/>
  <c r="M69" i="13"/>
  <c r="AB69" i="13" s="1"/>
  <c r="AC79" i="13"/>
  <c r="O79" i="13"/>
  <c r="O62" i="13"/>
  <c r="AC62" i="13" s="1"/>
  <c r="K47" i="13"/>
  <c r="AA47" i="13" s="1"/>
  <c r="AA39" i="13"/>
  <c r="K39" i="13"/>
  <c r="M29" i="13"/>
  <c r="AB29" i="13" s="1"/>
  <c r="AC39" i="13"/>
  <c r="O39" i="13"/>
  <c r="O63" i="13"/>
  <c r="AC63" i="13" s="1"/>
  <c r="O71" i="13"/>
  <c r="AC71" i="13" s="1"/>
  <c r="K46" i="13"/>
  <c r="AA46" i="13" s="1"/>
  <c r="O47" i="13"/>
  <c r="AC47" i="13" s="1"/>
  <c r="AA81" i="13"/>
  <c r="K81" i="13"/>
  <c r="K51" i="13"/>
  <c r="AA51" i="13" s="1"/>
  <c r="K30" i="13"/>
  <c r="AA30" i="13" s="1"/>
  <c r="AC81" i="13"/>
  <c r="O81" i="13"/>
  <c r="K49" i="13"/>
  <c r="AA49" i="13" s="1"/>
  <c r="AA82" i="13"/>
  <c r="K82" i="13"/>
  <c r="O74" i="13"/>
  <c r="AC74" i="13" s="1"/>
  <c r="AC41" i="13"/>
  <c r="O41" i="13"/>
  <c r="K52" i="13"/>
  <c r="AA52" i="13" s="1"/>
  <c r="K66" i="13"/>
  <c r="AA66" i="13" s="1"/>
  <c r="K74" i="13"/>
  <c r="AA74" i="13" s="1"/>
  <c r="O52" i="13"/>
  <c r="AC52" i="13" s="1"/>
  <c r="O30" i="13"/>
  <c r="AC30" i="13" s="1"/>
  <c r="O34" i="13"/>
  <c r="AC34" i="13" s="1"/>
  <c r="AC82" i="13"/>
  <c r="O82" i="13"/>
  <c r="O67" i="13"/>
  <c r="AC67" i="13" s="1"/>
  <c r="O51" i="13"/>
  <c r="AC51" i="13" s="1"/>
  <c r="M76" i="13"/>
  <c r="AB76" i="13" s="1"/>
  <c r="M70" i="13"/>
  <c r="AB70" i="13" s="1"/>
  <c r="O77" i="13"/>
  <c r="AC77" i="13" s="1"/>
  <c r="O61" i="13"/>
  <c r="AC61" i="13" s="1"/>
  <c r="O66" i="13"/>
  <c r="AC66" i="13" s="1"/>
  <c r="O75" i="13"/>
  <c r="AC75" i="13" s="1"/>
  <c r="AC42" i="13"/>
  <c r="O42" i="13"/>
  <c r="K48" i="13"/>
  <c r="AA48" i="13" s="1"/>
  <c r="O70" i="13"/>
  <c r="AC70" i="13" s="1"/>
  <c r="O37" i="13"/>
  <c r="AC37" i="13" s="1"/>
  <c r="O26" i="13"/>
  <c r="AC26" i="13" s="1"/>
  <c r="O35" i="13"/>
  <c r="AC35" i="13" s="1"/>
  <c r="J42" i="13"/>
  <c r="K42" i="13" s="1"/>
  <c r="J37" i="13"/>
  <c r="K37" i="13" s="1"/>
  <c r="M241" i="144"/>
  <c r="J79" i="13"/>
  <c r="K79" i="13" s="1"/>
  <c r="M106" i="144"/>
  <c r="N28" i="133"/>
  <c r="O28" i="133" s="1"/>
  <c r="P28" i="133" s="1"/>
  <c r="K558" i="142"/>
  <c r="K559" i="142" s="1"/>
  <c r="K560" i="142" s="1"/>
  <c r="K561" i="142" s="1"/>
  <c r="K562" i="142" s="1"/>
  <c r="K563" i="142" s="1"/>
  <c r="K564" i="142" s="1"/>
  <c r="K565" i="142" s="1"/>
  <c r="K566" i="142" s="1"/>
  <c r="K567" i="142" s="1"/>
  <c r="K568" i="142" s="1"/>
  <c r="K569" i="142" s="1"/>
  <c r="K570" i="142" s="1"/>
  <c r="K571" i="142" s="1"/>
  <c r="K572" i="142" s="1"/>
  <c r="K573" i="142" s="1"/>
  <c r="K574" i="142" s="1"/>
  <c r="K575" i="142" s="1"/>
  <c r="H1759" i="55"/>
  <c r="K483" i="142"/>
  <c r="H1699" i="55"/>
  <c r="K333" i="142"/>
  <c r="H1579" i="55"/>
  <c r="K258" i="142"/>
  <c r="H1519" i="55"/>
  <c r="K408" i="142"/>
  <c r="H1639" i="55"/>
  <c r="K470" i="139"/>
  <c r="H1249" i="55"/>
  <c r="K394" i="139"/>
  <c r="H1188" i="55"/>
  <c r="K319" i="139"/>
  <c r="H1128" i="55"/>
  <c r="K483" i="139"/>
  <c r="H1260" i="55"/>
  <c r="K333" i="139"/>
  <c r="H1140" i="55"/>
  <c r="K408" i="139"/>
  <c r="H1200" i="55"/>
  <c r="K558" i="139"/>
  <c r="K559" i="139" s="1"/>
  <c r="K560" i="139" s="1"/>
  <c r="K561" i="139" s="1"/>
  <c r="K562" i="139" s="1"/>
  <c r="K563" i="139" s="1"/>
  <c r="K564" i="139" s="1"/>
  <c r="K565" i="139" s="1"/>
  <c r="K566" i="139" s="1"/>
  <c r="K567" i="139" s="1"/>
  <c r="K568" i="139" s="1"/>
  <c r="K569" i="139" s="1"/>
  <c r="K570" i="139" s="1"/>
  <c r="K571" i="139" s="1"/>
  <c r="K572" i="139" s="1"/>
  <c r="K573" i="139" s="1"/>
  <c r="K574" i="139" s="1"/>
  <c r="K575" i="139" s="1"/>
  <c r="H1320" i="55"/>
  <c r="K258" i="139"/>
  <c r="H1080" i="55"/>
  <c r="K333" i="136"/>
  <c r="H701" i="55"/>
  <c r="K558" i="136"/>
  <c r="K559" i="136" s="1"/>
  <c r="K560" i="136" s="1"/>
  <c r="K561" i="136" s="1"/>
  <c r="K562" i="136" s="1"/>
  <c r="K563" i="136" s="1"/>
  <c r="K564" i="136" s="1"/>
  <c r="K565" i="136" s="1"/>
  <c r="K566" i="136" s="1"/>
  <c r="K567" i="136" s="1"/>
  <c r="K568" i="136" s="1"/>
  <c r="K569" i="136" s="1"/>
  <c r="K570" i="136" s="1"/>
  <c r="K571" i="136" s="1"/>
  <c r="K572" i="136" s="1"/>
  <c r="K573" i="136" s="1"/>
  <c r="K574" i="136" s="1"/>
  <c r="K575" i="136" s="1"/>
  <c r="H881" i="55"/>
  <c r="K33" i="136"/>
  <c r="H461" i="55"/>
  <c r="K408" i="136"/>
  <c r="H761" i="55"/>
  <c r="K108" i="136"/>
  <c r="H521" i="55"/>
  <c r="K483" i="136"/>
  <c r="H821" i="55"/>
  <c r="K183" i="136"/>
  <c r="H581" i="55"/>
  <c r="K258" i="136"/>
  <c r="H641" i="55"/>
  <c r="K333" i="73"/>
  <c r="H262" i="55"/>
  <c r="K108" i="73"/>
  <c r="H82" i="55"/>
  <c r="K408" i="73"/>
  <c r="H322" i="55"/>
  <c r="K183" i="73"/>
  <c r="H142" i="55"/>
  <c r="K483" i="73"/>
  <c r="H382" i="55"/>
  <c r="K33" i="73"/>
  <c r="H22" i="55"/>
  <c r="K258" i="73"/>
  <c r="H202" i="55"/>
  <c r="K558" i="73"/>
  <c r="K559" i="73" s="1"/>
  <c r="K560" i="73" s="1"/>
  <c r="K561" i="73" s="1"/>
  <c r="K562" i="73" s="1"/>
  <c r="K563" i="73" s="1"/>
  <c r="K564" i="73" s="1"/>
  <c r="K565" i="73" s="1"/>
  <c r="K566" i="73" s="1"/>
  <c r="K567" i="73" s="1"/>
  <c r="K568" i="73" s="1"/>
  <c r="K569" i="73" s="1"/>
  <c r="K570" i="73" s="1"/>
  <c r="K571" i="73" s="1"/>
  <c r="K572" i="73" s="1"/>
  <c r="K573" i="73" s="1"/>
  <c r="K574" i="73" s="1"/>
  <c r="K575" i="73" s="1"/>
  <c r="H442" i="55"/>
  <c r="J34" i="13"/>
  <c r="M241" i="141"/>
  <c r="M16" i="144"/>
  <c r="N17" i="133"/>
  <c r="O17" i="133" s="1"/>
  <c r="P17" i="133" s="1"/>
  <c r="N16" i="133"/>
  <c r="O16" i="133" s="1"/>
  <c r="P16" i="133" s="1"/>
  <c r="M346" i="138"/>
  <c r="M345" i="138" s="1"/>
  <c r="J28" i="13" s="1"/>
  <c r="M241" i="135"/>
  <c r="M331" i="70"/>
  <c r="J7" i="13"/>
  <c r="K7" i="13" s="1"/>
  <c r="K558" i="145"/>
  <c r="K559" i="145" s="1"/>
  <c r="K560" i="145" s="1"/>
  <c r="K561" i="145" s="1"/>
  <c r="K562" i="145" s="1"/>
  <c r="K563" i="145" s="1"/>
  <c r="K564" i="145" s="1"/>
  <c r="K565" i="145" s="1"/>
  <c r="K566" i="145" s="1"/>
  <c r="K567" i="145" s="1"/>
  <c r="K568" i="145" s="1"/>
  <c r="K569" i="145" s="1"/>
  <c r="K570" i="145" s="1"/>
  <c r="K571" i="145" s="1"/>
  <c r="K572" i="145" s="1"/>
  <c r="K573" i="145" s="1"/>
  <c r="K574" i="145" s="1"/>
  <c r="K575" i="145" s="1"/>
  <c r="H2198" i="55"/>
  <c r="K408" i="145"/>
  <c r="H2078" i="55"/>
  <c r="K258" i="145"/>
  <c r="H1958" i="55"/>
  <c r="K483" i="145"/>
  <c r="H2138" i="55"/>
  <c r="K333" i="145"/>
  <c r="H2018" i="55"/>
  <c r="M286" i="138"/>
  <c r="J6" i="13"/>
  <c r="K6" i="13" s="1"/>
  <c r="M61" i="70"/>
  <c r="C48" i="60"/>
  <c r="F48" i="60"/>
  <c r="M61" i="138"/>
  <c r="B33" i="60"/>
  <c r="C33" i="60"/>
  <c r="E33" i="60"/>
  <c r="F32" i="60"/>
  <c r="D32" i="60"/>
  <c r="P89" i="133"/>
  <c r="G89" i="133"/>
  <c r="A89" i="133"/>
  <c r="M151" i="138"/>
  <c r="M286" i="135"/>
  <c r="M241" i="138"/>
  <c r="J26" i="13"/>
  <c r="K26" i="13" s="1"/>
  <c r="S16" i="60"/>
  <c r="S8" i="60"/>
  <c r="M166" i="135"/>
  <c r="M165" i="135" s="1"/>
  <c r="J56" i="13" s="1"/>
  <c r="AC27" i="13"/>
  <c r="AC22" i="13"/>
  <c r="M302" i="138"/>
  <c r="L27" i="13" s="1"/>
  <c r="M27" i="13" s="1"/>
  <c r="M346" i="135"/>
  <c r="M345" i="135" s="1"/>
  <c r="J60" i="13" s="1"/>
  <c r="S27" i="60"/>
  <c r="J12" i="13"/>
  <c r="K12" i="13" s="1"/>
  <c r="M233" i="141"/>
  <c r="M257" i="141"/>
  <c r="L74" i="13" s="1"/>
  <c r="M74" i="13" s="1"/>
  <c r="I43" i="13"/>
  <c r="A43" i="13" s="1"/>
  <c r="H43" i="13"/>
  <c r="L42" i="13"/>
  <c r="L82" i="13"/>
  <c r="M82" i="13" s="1"/>
  <c r="L41" i="13"/>
  <c r="L81" i="13"/>
  <c r="M81" i="13" s="1"/>
  <c r="M167" i="144"/>
  <c r="H79" i="13"/>
  <c r="J38" i="13"/>
  <c r="H76" i="13"/>
  <c r="L33" i="13"/>
  <c r="L73" i="13"/>
  <c r="M73" i="13" s="1"/>
  <c r="L32" i="13"/>
  <c r="L72" i="13"/>
  <c r="M72" i="13" s="1"/>
  <c r="L26" i="13"/>
  <c r="M26" i="13" s="1"/>
  <c r="AC23" i="13"/>
  <c r="J63" i="13"/>
  <c r="K63" i="13" s="1"/>
  <c r="L23" i="13"/>
  <c r="M23" i="13" s="1"/>
  <c r="L63" i="13"/>
  <c r="M63" i="13" s="1"/>
  <c r="AA61" i="13"/>
  <c r="AC21" i="13"/>
  <c r="H61" i="13"/>
  <c r="AB61" i="13"/>
  <c r="S137" i="60"/>
  <c r="AC20" i="13"/>
  <c r="L20" i="13"/>
  <c r="M20" i="13" s="1"/>
  <c r="L60" i="13"/>
  <c r="M60" i="13" s="1"/>
  <c r="S128" i="60"/>
  <c r="L38" i="13"/>
  <c r="L78" i="13"/>
  <c r="L37" i="13"/>
  <c r="L77" i="13"/>
  <c r="H70" i="13"/>
  <c r="L31" i="13"/>
  <c r="L71" i="13"/>
  <c r="H69" i="13"/>
  <c r="S119" i="60"/>
  <c r="S111" i="60"/>
  <c r="L17" i="13"/>
  <c r="L57" i="13"/>
  <c r="M57" i="13" s="1"/>
  <c r="S104" i="60"/>
  <c r="S95" i="60"/>
  <c r="S87" i="60"/>
  <c r="S80" i="60"/>
  <c r="S65" i="60"/>
  <c r="M286" i="70"/>
  <c r="S57" i="60"/>
  <c r="S48" i="60"/>
  <c r="S40" i="60"/>
  <c r="S33" i="60"/>
  <c r="AC12" i="13"/>
  <c r="AC11" i="13"/>
  <c r="AC6" i="13"/>
  <c r="AC7" i="13"/>
  <c r="M106" i="138"/>
  <c r="J23" i="13"/>
  <c r="K23" i="13" s="1"/>
  <c r="J21" i="13"/>
  <c r="K21" i="13" s="1"/>
  <c r="M16" i="138"/>
  <c r="L11" i="13"/>
  <c r="M11" i="13" s="1"/>
  <c r="L51" i="13"/>
  <c r="M51" i="13" s="1"/>
  <c r="L10" i="13"/>
  <c r="M10" i="13" s="1"/>
  <c r="L50" i="13"/>
  <c r="L8" i="13"/>
  <c r="M8" i="13" s="1"/>
  <c r="L48" i="13"/>
  <c r="J8" i="13"/>
  <c r="K8" i="13" s="1"/>
  <c r="M151" i="70"/>
  <c r="L6" i="13"/>
  <c r="M6" i="13" s="1"/>
  <c r="L46" i="13"/>
  <c r="M46" i="13" s="1"/>
  <c r="J5" i="13"/>
  <c r="K5" i="13" s="1"/>
  <c r="J45" i="13"/>
  <c r="M106" i="135"/>
  <c r="H83" i="13"/>
  <c r="I83" i="13"/>
  <c r="J22" i="13"/>
  <c r="K22" i="13" s="1"/>
  <c r="M77" i="138"/>
  <c r="M347" i="70"/>
  <c r="L52" i="13" s="1"/>
  <c r="M331" i="144"/>
  <c r="M347" i="144"/>
  <c r="M212" i="138"/>
  <c r="L65" i="13" s="1"/>
  <c r="M65" i="13" s="1"/>
  <c r="M196" i="144"/>
  <c r="M302" i="141"/>
  <c r="M74" i="144"/>
  <c r="M254" i="70"/>
  <c r="M212" i="70"/>
  <c r="M196" i="70"/>
  <c r="M32" i="70"/>
  <c r="L45" i="13" s="1"/>
  <c r="M45" i="13" s="1"/>
  <c r="M16" i="70"/>
  <c r="M254" i="144"/>
  <c r="M209" i="141"/>
  <c r="M164" i="70"/>
  <c r="M106" i="70"/>
  <c r="M122" i="70"/>
  <c r="L47" i="13" s="1"/>
  <c r="M74" i="70"/>
  <c r="J9" i="13"/>
  <c r="K9" i="13" s="1"/>
  <c r="M299" i="70"/>
  <c r="J11" i="13"/>
  <c r="K11" i="13" s="1"/>
  <c r="M254" i="138"/>
  <c r="L21" i="13"/>
  <c r="M21" i="13" s="1"/>
  <c r="M29" i="138"/>
  <c r="M119" i="138"/>
  <c r="L36" i="13"/>
  <c r="M36" i="13" s="1"/>
  <c r="M344" i="141"/>
  <c r="L30" i="13"/>
  <c r="M30" i="13" s="1"/>
  <c r="M74" i="141"/>
  <c r="M164" i="141"/>
  <c r="L39" i="13"/>
  <c r="M119" i="144"/>
  <c r="M29" i="144"/>
  <c r="J41" i="13"/>
  <c r="K41" i="13" s="1"/>
  <c r="M209" i="144"/>
  <c r="AA40" i="13"/>
  <c r="AA35" i="13"/>
  <c r="AA33" i="13"/>
  <c r="AA32" i="13"/>
  <c r="J29" i="13"/>
  <c r="K29" i="13" s="1"/>
  <c r="M29" i="141"/>
  <c r="J27" i="13"/>
  <c r="K27" i="13" s="1"/>
  <c r="M196" i="135"/>
  <c r="M211" i="135"/>
  <c r="M210" i="135" s="1"/>
  <c r="J57" i="13" s="1"/>
  <c r="K57" i="13" s="1"/>
  <c r="K208" i="139" l="1"/>
  <c r="H1043" i="55"/>
  <c r="K283" i="142"/>
  <c r="H1542" i="55"/>
  <c r="K358" i="142"/>
  <c r="H1602" i="55"/>
  <c r="M299" i="135"/>
  <c r="K283" i="139"/>
  <c r="H1103" i="55"/>
  <c r="K208" i="142"/>
  <c r="H1482" i="55"/>
  <c r="J31" i="13"/>
  <c r="K31" i="13" s="1"/>
  <c r="K508" i="139"/>
  <c r="H1283" i="55"/>
  <c r="K508" i="142"/>
  <c r="H1722" i="55"/>
  <c r="K433" i="142"/>
  <c r="H1662" i="55"/>
  <c r="M119" i="141"/>
  <c r="J18" i="13"/>
  <c r="K358" i="139"/>
  <c r="H1163" i="55"/>
  <c r="K433" i="139"/>
  <c r="H1223" i="55"/>
  <c r="J59" i="13"/>
  <c r="J15" i="13"/>
  <c r="K15" i="13" s="1"/>
  <c r="AA15" i="13" s="1"/>
  <c r="J24" i="13"/>
  <c r="K24" i="13" s="1"/>
  <c r="AA24" i="13" s="1"/>
  <c r="L24" i="13"/>
  <c r="M24" i="13" s="1"/>
  <c r="M143" i="138"/>
  <c r="M164" i="138"/>
  <c r="N24" i="13"/>
  <c r="O24" i="13" s="1"/>
  <c r="AC24" i="13" s="1"/>
  <c r="N64" i="13"/>
  <c r="O64" i="13" s="1"/>
  <c r="I64" i="13" s="1"/>
  <c r="L19" i="13"/>
  <c r="M19" i="13" s="1"/>
  <c r="AB19" i="13" s="1"/>
  <c r="L59" i="13"/>
  <c r="M59" i="13" s="1"/>
  <c r="AB59" i="13" s="1"/>
  <c r="M278" i="135"/>
  <c r="N19" i="13"/>
  <c r="O19" i="13" s="1"/>
  <c r="AC19" i="13" s="1"/>
  <c r="N59" i="13"/>
  <c r="O59" i="13" s="1"/>
  <c r="AC59" i="13" s="1"/>
  <c r="M257" i="135"/>
  <c r="M254" i="135" s="1"/>
  <c r="M233" i="135"/>
  <c r="N18" i="13"/>
  <c r="O18" i="13" s="1"/>
  <c r="AC18" i="13" s="1"/>
  <c r="N58" i="13"/>
  <c r="O58" i="13" s="1"/>
  <c r="AC58" i="13" s="1"/>
  <c r="L56" i="13"/>
  <c r="M56" i="13" s="1"/>
  <c r="AB56" i="13" s="1"/>
  <c r="N56" i="13"/>
  <c r="O56" i="13" s="1"/>
  <c r="AC56" i="13" s="1"/>
  <c r="N16" i="13"/>
  <c r="O16" i="13" s="1"/>
  <c r="AC16" i="13" s="1"/>
  <c r="M143" i="135"/>
  <c r="L55" i="13"/>
  <c r="M55" i="13" s="1"/>
  <c r="AB55" i="13" s="1"/>
  <c r="M119" i="135"/>
  <c r="L15" i="13"/>
  <c r="M15" i="13" s="1"/>
  <c r="AB15" i="13" s="1"/>
  <c r="N15" i="13"/>
  <c r="O15" i="13" s="1"/>
  <c r="AC15" i="13" s="1"/>
  <c r="N55" i="13"/>
  <c r="O55" i="13" s="1"/>
  <c r="AC55" i="13" s="1"/>
  <c r="M98" i="135"/>
  <c r="M53" i="135"/>
  <c r="M77" i="135"/>
  <c r="N14" i="13"/>
  <c r="O14" i="13" s="1"/>
  <c r="AC14" i="13" s="1"/>
  <c r="N54" i="13"/>
  <c r="O54" i="13" s="1"/>
  <c r="AC54" i="13" s="1"/>
  <c r="N13" i="13"/>
  <c r="O13" i="13" s="1"/>
  <c r="AC13" i="13" s="1"/>
  <c r="N53" i="13"/>
  <c r="O53" i="13" s="1"/>
  <c r="AC53" i="13" s="1"/>
  <c r="M32" i="135"/>
  <c r="M8" i="135"/>
  <c r="M347" i="138"/>
  <c r="M344" i="138" s="1"/>
  <c r="M323" i="138"/>
  <c r="N28" i="13"/>
  <c r="O28" i="13" s="1"/>
  <c r="AC28" i="13" s="1"/>
  <c r="N68" i="13"/>
  <c r="O68" i="13" s="1"/>
  <c r="AC68" i="13" s="1"/>
  <c r="M254" i="141"/>
  <c r="M31" i="135"/>
  <c r="M30" i="135" s="1"/>
  <c r="M16" i="135"/>
  <c r="M61" i="135"/>
  <c r="M76" i="135"/>
  <c r="M75" i="135" s="1"/>
  <c r="J54" i="13" s="1"/>
  <c r="K54" i="13" s="1"/>
  <c r="I79" i="13"/>
  <c r="K433" i="145"/>
  <c r="H2101" i="55"/>
  <c r="K283" i="145"/>
  <c r="H1981" i="55"/>
  <c r="K208" i="145"/>
  <c r="H1921" i="55"/>
  <c r="K358" i="145"/>
  <c r="H2041" i="55"/>
  <c r="K508" i="145"/>
  <c r="H2161" i="55"/>
  <c r="M211" i="138"/>
  <c r="M210" i="138" s="1"/>
  <c r="M209" i="138" s="1"/>
  <c r="M196" i="138"/>
  <c r="M17" i="13"/>
  <c r="AB17" i="13" s="1"/>
  <c r="K38" i="13"/>
  <c r="AA38" i="13" s="1"/>
  <c r="M77" i="13"/>
  <c r="AB77" i="13" s="1"/>
  <c r="H47" i="13"/>
  <c r="M47" i="13"/>
  <c r="AB47" i="13" s="1"/>
  <c r="M37" i="13"/>
  <c r="AB37" i="13" s="1"/>
  <c r="K56" i="13"/>
  <c r="AA56" i="13" s="1"/>
  <c r="K34" i="13"/>
  <c r="AA34" i="13" s="1"/>
  <c r="H52" i="13"/>
  <c r="M52" i="13"/>
  <c r="I52" i="13" s="1"/>
  <c r="H48" i="13"/>
  <c r="M48" i="13"/>
  <c r="I48" i="13" s="1"/>
  <c r="M78" i="13"/>
  <c r="AB78" i="13" s="1"/>
  <c r="K18" i="13"/>
  <c r="AA18" i="13" s="1"/>
  <c r="K59" i="13"/>
  <c r="AA59" i="13" s="1"/>
  <c r="K45" i="13"/>
  <c r="I45" i="13" s="1"/>
  <c r="H50" i="13"/>
  <c r="M50" i="13"/>
  <c r="I50" i="13" s="1"/>
  <c r="M38" i="13"/>
  <c r="AB38" i="13" s="1"/>
  <c r="M32" i="13"/>
  <c r="AB32" i="13" s="1"/>
  <c r="AB41" i="13"/>
  <c r="M41" i="13"/>
  <c r="K28" i="13"/>
  <c r="AA28" i="13" s="1"/>
  <c r="AB39" i="13"/>
  <c r="M39" i="13"/>
  <c r="I39" i="13" s="1"/>
  <c r="M71" i="13"/>
  <c r="AB71" i="13" s="1"/>
  <c r="M31" i="13"/>
  <c r="AB31" i="13" s="1"/>
  <c r="M33" i="13"/>
  <c r="AB33" i="13" s="1"/>
  <c r="AB42" i="13"/>
  <c r="M42" i="13"/>
  <c r="I42" i="13" s="1"/>
  <c r="A42" i="13" s="1"/>
  <c r="K60" i="13"/>
  <c r="AA60" i="13" s="1"/>
  <c r="M299" i="138"/>
  <c r="K259" i="142"/>
  <c r="H1520" i="55"/>
  <c r="K334" i="142"/>
  <c r="H1580" i="55"/>
  <c r="K484" i="142"/>
  <c r="H1700" i="55"/>
  <c r="K409" i="142"/>
  <c r="H1640" i="55"/>
  <c r="K471" i="139"/>
  <c r="H1250" i="55"/>
  <c r="K395" i="139"/>
  <c r="H1189" i="55"/>
  <c r="K320" i="139"/>
  <c r="H1129" i="55"/>
  <c r="K409" i="139"/>
  <c r="H1201" i="55"/>
  <c r="K334" i="139"/>
  <c r="H1141" i="55"/>
  <c r="K259" i="139"/>
  <c r="H1081" i="55"/>
  <c r="K484" i="139"/>
  <c r="H1261" i="55"/>
  <c r="K259" i="136"/>
  <c r="H642" i="55"/>
  <c r="K184" i="136"/>
  <c r="H582" i="55"/>
  <c r="K34" i="136"/>
  <c r="H462" i="55"/>
  <c r="K409" i="136"/>
  <c r="H762" i="55"/>
  <c r="K484" i="136"/>
  <c r="H822" i="55"/>
  <c r="K109" i="136"/>
  <c r="H522" i="55"/>
  <c r="K334" i="136"/>
  <c r="H702" i="55"/>
  <c r="K184" i="73"/>
  <c r="H143" i="55"/>
  <c r="K259" i="73"/>
  <c r="H203" i="55"/>
  <c r="K409" i="73"/>
  <c r="H323" i="55"/>
  <c r="K34" i="73"/>
  <c r="H23" i="55"/>
  <c r="K109" i="73"/>
  <c r="H83" i="55"/>
  <c r="K484" i="73"/>
  <c r="H383" i="55"/>
  <c r="K334" i="73"/>
  <c r="H263" i="55"/>
  <c r="P7" i="133"/>
  <c r="D92" i="133" s="1"/>
  <c r="A9" i="8" s="1"/>
  <c r="J68" i="13"/>
  <c r="AA57" i="13"/>
  <c r="K484" i="145"/>
  <c r="H2139" i="55"/>
  <c r="K259" i="145"/>
  <c r="H1959" i="55"/>
  <c r="K409" i="145"/>
  <c r="H2079" i="55"/>
  <c r="K334" i="145"/>
  <c r="H2019" i="55"/>
  <c r="M344" i="135"/>
  <c r="AA6" i="13"/>
  <c r="D33" i="60"/>
  <c r="F33" i="60"/>
  <c r="AB16" i="13"/>
  <c r="L34" i="13"/>
  <c r="AB6" i="13"/>
  <c r="AB20" i="13"/>
  <c r="H78" i="13"/>
  <c r="H42" i="13"/>
  <c r="H38" i="13"/>
  <c r="AA26" i="13"/>
  <c r="L67" i="13"/>
  <c r="AA22" i="13"/>
  <c r="J20" i="13"/>
  <c r="S17" i="60"/>
  <c r="S9" i="60"/>
  <c r="AA42" i="13"/>
  <c r="J16" i="13"/>
  <c r="K16" i="13" s="1"/>
  <c r="M164" i="135"/>
  <c r="AA12" i="13"/>
  <c r="AB27" i="13"/>
  <c r="AB23" i="13"/>
  <c r="L25" i="13"/>
  <c r="M25" i="13" s="1"/>
  <c r="H26" i="13"/>
  <c r="S28" i="60"/>
  <c r="H21" i="13"/>
  <c r="AA79" i="13"/>
  <c r="H77" i="13"/>
  <c r="AA37" i="13"/>
  <c r="I76" i="13"/>
  <c r="AA76" i="13"/>
  <c r="H33" i="13"/>
  <c r="H32" i="13"/>
  <c r="I70" i="13"/>
  <c r="AA70" i="13"/>
  <c r="I30" i="13"/>
  <c r="A30" i="13" s="1"/>
  <c r="AB30" i="13"/>
  <c r="I69" i="13"/>
  <c r="AA69" i="13"/>
  <c r="AA67" i="13"/>
  <c r="AB26" i="13"/>
  <c r="L44" i="13"/>
  <c r="L84" i="13"/>
  <c r="M84" i="13" s="1"/>
  <c r="H82" i="13"/>
  <c r="H81" i="13"/>
  <c r="L40" i="13"/>
  <c r="M40" i="13" s="1"/>
  <c r="L80" i="13"/>
  <c r="M80" i="13" s="1"/>
  <c r="M164" i="144"/>
  <c r="H37" i="13"/>
  <c r="L35" i="13"/>
  <c r="L75" i="13"/>
  <c r="M75" i="13" s="1"/>
  <c r="H74" i="13"/>
  <c r="H73" i="13"/>
  <c r="H72" i="13"/>
  <c r="H66" i="13"/>
  <c r="AB63" i="13"/>
  <c r="AA63" i="13"/>
  <c r="H63" i="13"/>
  <c r="AA62" i="13"/>
  <c r="L22" i="13"/>
  <c r="M22" i="13" s="1"/>
  <c r="L62" i="13"/>
  <c r="M62" i="13" s="1"/>
  <c r="S138" i="60"/>
  <c r="I61" i="13"/>
  <c r="H60" i="13"/>
  <c r="S129" i="60"/>
  <c r="H71" i="13"/>
  <c r="S120" i="60"/>
  <c r="S112" i="60"/>
  <c r="S105" i="60"/>
  <c r="S96" i="60"/>
  <c r="S88" i="60"/>
  <c r="S81" i="60"/>
  <c r="S72" i="60"/>
  <c r="S66" i="60"/>
  <c r="AB11" i="13"/>
  <c r="S58" i="60"/>
  <c r="AB10" i="13"/>
  <c r="S49" i="60"/>
  <c r="S41" i="60"/>
  <c r="S34" i="60"/>
  <c r="H8" i="13"/>
  <c r="H6" i="13"/>
  <c r="H10" i="13"/>
  <c r="AB8" i="13"/>
  <c r="H51" i="13"/>
  <c r="AA23" i="13"/>
  <c r="H23" i="13"/>
  <c r="H46" i="13"/>
  <c r="AA21" i="13"/>
  <c r="H45" i="13"/>
  <c r="AA5" i="13"/>
  <c r="L9" i="13"/>
  <c r="L49" i="13"/>
  <c r="M49" i="13" s="1"/>
  <c r="H57" i="13"/>
  <c r="M74" i="138"/>
  <c r="AA80" i="13"/>
  <c r="AA77" i="13"/>
  <c r="AA78" i="13"/>
  <c r="AB57" i="13"/>
  <c r="AB60" i="13"/>
  <c r="AB51" i="13"/>
  <c r="I51" i="13"/>
  <c r="I46" i="13"/>
  <c r="AB46" i="13"/>
  <c r="AB45" i="13"/>
  <c r="M209" i="70"/>
  <c r="M299" i="141"/>
  <c r="L12" i="13"/>
  <c r="M12" i="13" s="1"/>
  <c r="M344" i="70"/>
  <c r="M344" i="144"/>
  <c r="H39" i="13"/>
  <c r="L5" i="13"/>
  <c r="M5" i="13" s="1"/>
  <c r="M29" i="70"/>
  <c r="H11" i="13"/>
  <c r="AA10" i="13"/>
  <c r="AA7" i="13"/>
  <c r="L7" i="13"/>
  <c r="M7" i="13" s="1"/>
  <c r="M119" i="70"/>
  <c r="H30" i="13"/>
  <c r="H36" i="13"/>
  <c r="H41" i="13"/>
  <c r="H29" i="13"/>
  <c r="H27" i="13"/>
  <c r="M209" i="135"/>
  <c r="J17" i="13"/>
  <c r="K17" i="13" s="1"/>
  <c r="K209" i="142" l="1"/>
  <c r="H1483" i="55"/>
  <c r="H31" i="13"/>
  <c r="K359" i="139"/>
  <c r="H1164" i="55"/>
  <c r="K284" i="139"/>
  <c r="H1104" i="55"/>
  <c r="K434" i="142"/>
  <c r="H1663" i="55"/>
  <c r="K359" i="142"/>
  <c r="H1603" i="55"/>
  <c r="K509" i="142"/>
  <c r="H1723" i="55"/>
  <c r="K284" i="142"/>
  <c r="H1543" i="55"/>
  <c r="K434" i="139"/>
  <c r="H1224" i="55"/>
  <c r="K509" i="139"/>
  <c r="H1284" i="55"/>
  <c r="K209" i="139"/>
  <c r="H1044" i="55"/>
  <c r="H59" i="13"/>
  <c r="H56" i="13"/>
  <c r="AC64" i="13"/>
  <c r="O88" i="13" s="1"/>
  <c r="O87" i="13"/>
  <c r="H24" i="13"/>
  <c r="H64" i="13"/>
  <c r="H19" i="13"/>
  <c r="I19" i="13"/>
  <c r="A19" i="13" s="1"/>
  <c r="L18" i="13"/>
  <c r="L58" i="13"/>
  <c r="H15" i="13"/>
  <c r="H55" i="13"/>
  <c r="I55" i="13"/>
  <c r="M74" i="135"/>
  <c r="L14" i="13"/>
  <c r="M14" i="13" s="1"/>
  <c r="AB14" i="13" s="1"/>
  <c r="L54" i="13"/>
  <c r="M54" i="13" s="1"/>
  <c r="AB54" i="13" s="1"/>
  <c r="L13" i="13"/>
  <c r="M13" i="13" s="1"/>
  <c r="AB13" i="13" s="1"/>
  <c r="L53" i="13"/>
  <c r="M53" i="13" s="1"/>
  <c r="AB53" i="13" s="1"/>
  <c r="L68" i="13"/>
  <c r="M68" i="13" s="1"/>
  <c r="AB68" i="13" s="1"/>
  <c r="L28" i="13"/>
  <c r="I56" i="13"/>
  <c r="I38" i="13"/>
  <c r="A38" i="13" s="1"/>
  <c r="I59" i="13"/>
  <c r="J14" i="13"/>
  <c r="K14" i="13" s="1"/>
  <c r="AA14" i="13" s="1"/>
  <c r="I77" i="13"/>
  <c r="J13" i="13"/>
  <c r="J53" i="13"/>
  <c r="M29" i="135"/>
  <c r="I33" i="13"/>
  <c r="A33" i="13" s="1"/>
  <c r="I78" i="13"/>
  <c r="AA45" i="13"/>
  <c r="K359" i="145"/>
  <c r="H2042" i="55"/>
  <c r="K209" i="145"/>
  <c r="H1922" i="55"/>
  <c r="K284" i="145"/>
  <c r="H1982" i="55"/>
  <c r="K509" i="145"/>
  <c r="H2162" i="55"/>
  <c r="K434" i="145"/>
  <c r="H2102" i="55"/>
  <c r="J65" i="13"/>
  <c r="J25" i="13"/>
  <c r="K25" i="13" s="1"/>
  <c r="AA25" i="13" s="1"/>
  <c r="I60" i="13"/>
  <c r="M9" i="13"/>
  <c r="AB9" i="13" s="1"/>
  <c r="I71" i="13"/>
  <c r="M34" i="13"/>
  <c r="I34" i="13" s="1"/>
  <c r="A34" i="13" s="1"/>
  <c r="K68" i="13"/>
  <c r="H20" i="13"/>
  <c r="K20" i="13"/>
  <c r="I20" i="13" s="1"/>
  <c r="A20" i="13" s="1"/>
  <c r="I37" i="13"/>
  <c r="A37" i="13" s="1"/>
  <c r="M35" i="13"/>
  <c r="I35" i="13" s="1"/>
  <c r="A35" i="13" s="1"/>
  <c r="M44" i="13"/>
  <c r="I44" i="13" s="1"/>
  <c r="A44" i="13" s="1"/>
  <c r="M67" i="13"/>
  <c r="AB67" i="13" s="1"/>
  <c r="I32" i="13"/>
  <c r="A32" i="13" s="1"/>
  <c r="I57" i="13"/>
  <c r="K410" i="142"/>
  <c r="H1641" i="55"/>
  <c r="K485" i="142"/>
  <c r="H1701" i="55"/>
  <c r="K335" i="142"/>
  <c r="H1581" i="55"/>
  <c r="K260" i="142"/>
  <c r="H1521" i="55"/>
  <c r="K472" i="139"/>
  <c r="H1251" i="55"/>
  <c r="K396" i="139"/>
  <c r="H1190" i="55"/>
  <c r="K321" i="139"/>
  <c r="H1130" i="55"/>
  <c r="K485" i="139"/>
  <c r="H1262" i="55"/>
  <c r="K260" i="139"/>
  <c r="H1082" i="55"/>
  <c r="K335" i="139"/>
  <c r="H1142" i="55"/>
  <c r="K410" i="139"/>
  <c r="H1202" i="55"/>
  <c r="K335" i="136"/>
  <c r="H703" i="55"/>
  <c r="K35" i="136"/>
  <c r="H463" i="55"/>
  <c r="K410" i="136"/>
  <c r="H763" i="55"/>
  <c r="K110" i="136"/>
  <c r="H523" i="55"/>
  <c r="K185" i="136"/>
  <c r="H583" i="55"/>
  <c r="K485" i="136"/>
  <c r="H823" i="55"/>
  <c r="K260" i="136"/>
  <c r="H643" i="55"/>
  <c r="K335" i="73"/>
  <c r="H264" i="55"/>
  <c r="K410" i="73"/>
  <c r="H324" i="55"/>
  <c r="K485" i="73"/>
  <c r="H384" i="55"/>
  <c r="K260" i="73"/>
  <c r="H204" i="55"/>
  <c r="K35" i="73"/>
  <c r="H24" i="55"/>
  <c r="K110" i="73"/>
  <c r="H84" i="55"/>
  <c r="K185" i="73"/>
  <c r="H144" i="55"/>
  <c r="P95" i="133"/>
  <c r="K335" i="145"/>
  <c r="H2020" i="55"/>
  <c r="K410" i="145"/>
  <c r="H2080" i="55"/>
  <c r="K260" i="145"/>
  <c r="H1960" i="55"/>
  <c r="K485" i="145"/>
  <c r="H2140" i="55"/>
  <c r="H34" i="13"/>
  <c r="I6" i="13"/>
  <c r="A6" i="13" s="1"/>
  <c r="AB50" i="13"/>
  <c r="I10" i="13"/>
  <c r="A10" i="13" s="1"/>
  <c r="I15" i="13"/>
  <c r="A15" i="13" s="1"/>
  <c r="AB25" i="13"/>
  <c r="I47" i="13"/>
  <c r="AB22" i="13"/>
  <c r="AA16" i="13"/>
  <c r="I8" i="13"/>
  <c r="A8" i="13" s="1"/>
  <c r="AB52" i="13"/>
  <c r="H44" i="13"/>
  <c r="H67" i="13"/>
  <c r="AA8" i="13"/>
  <c r="S18" i="60"/>
  <c r="S10" i="60"/>
  <c r="I82" i="13"/>
  <c r="AB82" i="13"/>
  <c r="I81" i="13"/>
  <c r="AB81" i="13"/>
  <c r="I41" i="13"/>
  <c r="A41" i="13" s="1"/>
  <c r="AA41" i="13"/>
  <c r="AA19" i="13"/>
  <c r="H16" i="13"/>
  <c r="I36" i="13"/>
  <c r="A36" i="13" s="1"/>
  <c r="AB36" i="13"/>
  <c r="H35" i="13"/>
  <c r="I74" i="13"/>
  <c r="AB74" i="13"/>
  <c r="I73" i="13"/>
  <c r="AB73" i="13"/>
  <c r="I72" i="13"/>
  <c r="AB72" i="13"/>
  <c r="I31" i="13"/>
  <c r="A31" i="13" s="1"/>
  <c r="AA31" i="13"/>
  <c r="I29" i="13"/>
  <c r="A29" i="13" s="1"/>
  <c r="AA29" i="13"/>
  <c r="I27" i="13"/>
  <c r="A27" i="13" s="1"/>
  <c r="AA27" i="13"/>
  <c r="I26" i="13"/>
  <c r="A26" i="13" s="1"/>
  <c r="I84" i="13"/>
  <c r="H84" i="13"/>
  <c r="H80" i="13"/>
  <c r="H40" i="13"/>
  <c r="H75" i="13"/>
  <c r="AB66" i="13"/>
  <c r="I66" i="13"/>
  <c r="AB65" i="13"/>
  <c r="I23" i="13"/>
  <c r="A23" i="13" s="1"/>
  <c r="I63" i="13"/>
  <c r="H22" i="13"/>
  <c r="H62" i="13"/>
  <c r="S139" i="60"/>
  <c r="S130" i="60"/>
  <c r="S121" i="60"/>
  <c r="S113" i="60"/>
  <c r="S106" i="60"/>
  <c r="S97" i="60"/>
  <c r="S89" i="60"/>
  <c r="S82" i="60"/>
  <c r="S73" i="60"/>
  <c r="S67" i="60"/>
  <c r="AB48" i="13"/>
  <c r="S59" i="60"/>
  <c r="S50" i="60"/>
  <c r="S42" i="60"/>
  <c r="S35" i="60"/>
  <c r="H9" i="13"/>
  <c r="H49" i="13"/>
  <c r="I24" i="13"/>
  <c r="A24" i="13" s="1"/>
  <c r="AB24" i="13"/>
  <c r="I21" i="13"/>
  <c r="A21" i="13" s="1"/>
  <c r="AB21" i="13"/>
  <c r="H12" i="13"/>
  <c r="A39" i="13"/>
  <c r="H5" i="13"/>
  <c r="AA9" i="13"/>
  <c r="H7" i="13"/>
  <c r="AA11" i="13"/>
  <c r="I11" i="13"/>
  <c r="A11" i="13" s="1"/>
  <c r="H17" i="13"/>
  <c r="K510" i="142" l="1"/>
  <c r="H1724" i="55"/>
  <c r="K360" i="142"/>
  <c r="H1604" i="55"/>
  <c r="K285" i="139"/>
  <c r="H1105" i="55"/>
  <c r="K210" i="139"/>
  <c r="H1045" i="55"/>
  <c r="K435" i="139"/>
  <c r="H1225" i="55"/>
  <c r="K360" i="139"/>
  <c r="H1165" i="55"/>
  <c r="K285" i="142"/>
  <c r="H1544" i="55"/>
  <c r="K435" i="142"/>
  <c r="H1664" i="55"/>
  <c r="K510" i="139"/>
  <c r="H1285" i="55"/>
  <c r="K210" i="142"/>
  <c r="H1484" i="55"/>
  <c r="H68" i="13"/>
  <c r="H14" i="13"/>
  <c r="I68" i="13"/>
  <c r="H54" i="13"/>
  <c r="O90" i="13"/>
  <c r="D10" i="12" s="1"/>
  <c r="M58" i="13"/>
  <c r="H58" i="13"/>
  <c r="M18" i="13"/>
  <c r="H18" i="13"/>
  <c r="M28" i="13"/>
  <c r="H28" i="13"/>
  <c r="H53" i="13"/>
  <c r="K53" i="13"/>
  <c r="K13" i="13"/>
  <c r="H13" i="13"/>
  <c r="H25" i="13"/>
  <c r="I9" i="13"/>
  <c r="A9" i="13" s="1"/>
  <c r="I67" i="13"/>
  <c r="AB34" i="13"/>
  <c r="K435" i="145"/>
  <c r="H2103" i="55"/>
  <c r="K510" i="145"/>
  <c r="H2163" i="55"/>
  <c r="K360" i="145"/>
  <c r="H2043" i="55"/>
  <c r="K285" i="145"/>
  <c r="H1983" i="55"/>
  <c r="K210" i="145"/>
  <c r="H1923" i="55"/>
  <c r="K65" i="13"/>
  <c r="H65" i="13"/>
  <c r="AB35" i="13"/>
  <c r="AA68" i="13"/>
  <c r="K261" i="142"/>
  <c r="H1522" i="55"/>
  <c r="K336" i="142"/>
  <c r="H1582" i="55"/>
  <c r="K486" i="142"/>
  <c r="H1702" i="55"/>
  <c r="K411" i="142"/>
  <c r="H1642" i="55"/>
  <c r="K473" i="139"/>
  <c r="H1252" i="55"/>
  <c r="K397" i="139"/>
  <c r="H1191" i="55"/>
  <c r="K322" i="139"/>
  <c r="H1131" i="55"/>
  <c r="K336" i="139"/>
  <c r="H1143" i="55"/>
  <c r="K411" i="139"/>
  <c r="H1203" i="55"/>
  <c r="K261" i="139"/>
  <c r="H1083" i="55"/>
  <c r="K486" i="139"/>
  <c r="H1263" i="55"/>
  <c r="K336" i="136"/>
  <c r="H704" i="55"/>
  <c r="K411" i="136"/>
  <c r="H764" i="55"/>
  <c r="K111" i="136"/>
  <c r="H524" i="55"/>
  <c r="K261" i="136"/>
  <c r="H644" i="55"/>
  <c r="K486" i="136"/>
  <c r="H824" i="55"/>
  <c r="K36" i="136"/>
  <c r="H464" i="55"/>
  <c r="K186" i="136"/>
  <c r="H584" i="55"/>
  <c r="K486" i="73"/>
  <c r="H385" i="55"/>
  <c r="K261" i="73"/>
  <c r="H205" i="55"/>
  <c r="K186" i="73"/>
  <c r="H145" i="55"/>
  <c r="K111" i="73"/>
  <c r="H85" i="55"/>
  <c r="K411" i="73"/>
  <c r="H325" i="55"/>
  <c r="K36" i="73"/>
  <c r="H25" i="55"/>
  <c r="K336" i="73"/>
  <c r="H265" i="55"/>
  <c r="K486" i="145"/>
  <c r="H2141" i="55"/>
  <c r="K261" i="145"/>
  <c r="H1961" i="55"/>
  <c r="K411" i="145"/>
  <c r="H2081" i="55"/>
  <c r="K336" i="145"/>
  <c r="H2021" i="55"/>
  <c r="AA20" i="13"/>
  <c r="I16" i="13"/>
  <c r="A16" i="13" s="1"/>
  <c r="I25" i="13"/>
  <c r="A25" i="13" s="1"/>
  <c r="I22" i="13"/>
  <c r="A22" i="13" s="1"/>
  <c r="S19" i="60"/>
  <c r="S11" i="60"/>
  <c r="I80" i="13"/>
  <c r="AB80" i="13"/>
  <c r="I40" i="13"/>
  <c r="A40" i="13" s="1"/>
  <c r="AB40" i="13"/>
  <c r="I75" i="13"/>
  <c r="AB75" i="13"/>
  <c r="AB62" i="13"/>
  <c r="I62" i="13"/>
  <c r="S140" i="60"/>
  <c r="S131" i="60"/>
  <c r="S122" i="60"/>
  <c r="S114" i="60"/>
  <c r="S107" i="60"/>
  <c r="S98" i="60"/>
  <c r="S90" i="60"/>
  <c r="I14" i="13"/>
  <c r="A14" i="13" s="1"/>
  <c r="S83" i="60"/>
  <c r="S74" i="60"/>
  <c r="S68" i="60"/>
  <c r="S60" i="60"/>
  <c r="S51" i="60"/>
  <c r="S43" i="60"/>
  <c r="I49" i="13"/>
  <c r="AB49" i="13"/>
  <c r="S36" i="60"/>
  <c r="AA54" i="13"/>
  <c r="I54" i="13"/>
  <c r="I17" i="13"/>
  <c r="A17" i="13" s="1"/>
  <c r="AA17" i="13"/>
  <c r="AB12" i="13"/>
  <c r="I12" i="13"/>
  <c r="A12" i="13" s="1"/>
  <c r="AB5" i="13"/>
  <c r="I5" i="13"/>
  <c r="A5" i="13" s="1"/>
  <c r="AB7" i="13"/>
  <c r="I7" i="13"/>
  <c r="A7" i="13" s="1"/>
  <c r="K436" i="139" l="1"/>
  <c r="H1226" i="55"/>
  <c r="K361" i="139"/>
  <c r="H1166" i="55"/>
  <c r="K211" i="142"/>
  <c r="H1485" i="55"/>
  <c r="K211" i="139"/>
  <c r="H1046" i="55"/>
  <c r="K511" i="139"/>
  <c r="H1286" i="55"/>
  <c r="K286" i="139"/>
  <c r="H1106" i="55"/>
  <c r="K436" i="142"/>
  <c r="H1665" i="55"/>
  <c r="K361" i="142"/>
  <c r="H1605" i="55"/>
  <c r="K286" i="142"/>
  <c r="H1545" i="55"/>
  <c r="K511" i="142"/>
  <c r="H1725" i="55"/>
  <c r="I28" i="13"/>
  <c r="A28" i="13" s="1"/>
  <c r="AB28" i="13"/>
  <c r="AB18" i="13"/>
  <c r="I18" i="13"/>
  <c r="A18" i="13" s="1"/>
  <c r="I58" i="13"/>
  <c r="AB58" i="13"/>
  <c r="M88" i="13" s="1"/>
  <c r="AA13" i="13"/>
  <c r="K87" i="13" s="1"/>
  <c r="I13" i="13"/>
  <c r="A13" i="13" s="1"/>
  <c r="AA53" i="13"/>
  <c r="I53" i="13"/>
  <c r="K286" i="145"/>
  <c r="H1984" i="55"/>
  <c r="K361" i="145"/>
  <c r="H2044" i="55"/>
  <c r="K511" i="145"/>
  <c r="H2164" i="55"/>
  <c r="K211" i="145"/>
  <c r="H1924" i="55"/>
  <c r="K436" i="145"/>
  <c r="H2104" i="55"/>
  <c r="AA65" i="13"/>
  <c r="I65" i="13"/>
  <c r="K412" i="142"/>
  <c r="H1643" i="55"/>
  <c r="K487" i="142"/>
  <c r="H1703" i="55"/>
  <c r="K337" i="142"/>
  <c r="H1583" i="55"/>
  <c r="K262" i="142"/>
  <c r="H1523" i="55"/>
  <c r="K474" i="139"/>
  <c r="H1253" i="55"/>
  <c r="K398" i="139"/>
  <c r="H1192" i="55"/>
  <c r="K323" i="139"/>
  <c r="H1132" i="55"/>
  <c r="K262" i="139"/>
  <c r="H1084" i="55"/>
  <c r="K337" i="139"/>
  <c r="H1144" i="55"/>
  <c r="K412" i="139"/>
  <c r="H1204" i="55"/>
  <c r="K487" i="139"/>
  <c r="H1264" i="55"/>
  <c r="K262" i="136"/>
  <c r="H645" i="55"/>
  <c r="K112" i="136"/>
  <c r="H525" i="55"/>
  <c r="K37" i="136"/>
  <c r="H465" i="55"/>
  <c r="K412" i="136"/>
  <c r="H765" i="55"/>
  <c r="K187" i="136"/>
  <c r="H585" i="55"/>
  <c r="K487" i="136"/>
  <c r="H825" i="55"/>
  <c r="K337" i="136"/>
  <c r="H705" i="55"/>
  <c r="K112" i="73"/>
  <c r="H86" i="55"/>
  <c r="K337" i="73"/>
  <c r="H266" i="55"/>
  <c r="K187" i="73"/>
  <c r="H146" i="55"/>
  <c r="K37" i="73"/>
  <c r="H26" i="55"/>
  <c r="K262" i="73"/>
  <c r="H206" i="55"/>
  <c r="K412" i="73"/>
  <c r="H326" i="55"/>
  <c r="K487" i="73"/>
  <c r="H386" i="55"/>
  <c r="K337" i="145"/>
  <c r="H2022" i="55"/>
  <c r="K412" i="145"/>
  <c r="H2082" i="55"/>
  <c r="K262" i="145"/>
  <c r="H1962" i="55"/>
  <c r="K487" i="145"/>
  <c r="H2142" i="55"/>
  <c r="S20" i="60"/>
  <c r="S12" i="60"/>
  <c r="S132" i="60"/>
  <c r="S123" i="60"/>
  <c r="S115" i="60"/>
  <c r="S108" i="60"/>
  <c r="S99" i="60"/>
  <c r="S91" i="60"/>
  <c r="S84" i="60"/>
  <c r="S75" i="60"/>
  <c r="S52" i="60"/>
  <c r="S44" i="60"/>
  <c r="K512" i="139" l="1"/>
  <c r="H1287" i="55"/>
  <c r="K512" i="142"/>
  <c r="H1726" i="55"/>
  <c r="K212" i="139"/>
  <c r="H1047" i="55"/>
  <c r="K287" i="142"/>
  <c r="H1546" i="55"/>
  <c r="K212" i="142"/>
  <c r="H1486" i="55"/>
  <c r="K362" i="142"/>
  <c r="H1606" i="55"/>
  <c r="K362" i="139"/>
  <c r="H1167" i="55"/>
  <c r="K287" i="139"/>
  <c r="H1107" i="55"/>
  <c r="K437" i="142"/>
  <c r="H1666" i="55"/>
  <c r="K437" i="139"/>
  <c r="H1227" i="55"/>
  <c r="M87" i="13"/>
  <c r="M90" i="13" s="1"/>
  <c r="K88" i="13"/>
  <c r="K90" i="13" s="1"/>
  <c r="K512" i="145"/>
  <c r="H2165" i="55"/>
  <c r="K212" i="145"/>
  <c r="H1925" i="55"/>
  <c r="K362" i="145"/>
  <c r="H2045" i="55"/>
  <c r="K437" i="145"/>
  <c r="H2105" i="55"/>
  <c r="K287" i="145"/>
  <c r="H1985" i="55"/>
  <c r="K488" i="142"/>
  <c r="H1704" i="55"/>
  <c r="K338" i="142"/>
  <c r="H1584" i="55"/>
  <c r="K263" i="142"/>
  <c r="H1524" i="55"/>
  <c r="K413" i="142"/>
  <c r="H1644" i="55"/>
  <c r="K475" i="139"/>
  <c r="H1255" i="55" s="1"/>
  <c r="H1254" i="55"/>
  <c r="K399" i="139"/>
  <c r="H1193" i="55"/>
  <c r="K324" i="139"/>
  <c r="H1133" i="55"/>
  <c r="K263" i="139"/>
  <c r="H1085" i="55"/>
  <c r="K413" i="139"/>
  <c r="H1205" i="55"/>
  <c r="K488" i="139"/>
  <c r="H1265" i="55"/>
  <c r="K338" i="139"/>
  <c r="H1145" i="55"/>
  <c r="K338" i="136"/>
  <c r="H706" i="55"/>
  <c r="K113" i="136"/>
  <c r="H526" i="55"/>
  <c r="K413" i="136"/>
  <c r="H766" i="55"/>
  <c r="K38" i="136"/>
  <c r="H466" i="55"/>
  <c r="K488" i="136"/>
  <c r="H826" i="55"/>
  <c r="K188" i="136"/>
  <c r="H586" i="55"/>
  <c r="K263" i="136"/>
  <c r="H646" i="55"/>
  <c r="K38" i="73"/>
  <c r="H27" i="55"/>
  <c r="K488" i="73"/>
  <c r="H387" i="55"/>
  <c r="K188" i="73"/>
  <c r="H147" i="55"/>
  <c r="K338" i="73"/>
  <c r="H267" i="55"/>
  <c r="K413" i="73"/>
  <c r="H327" i="55"/>
  <c r="K263" i="73"/>
  <c r="H207" i="55"/>
  <c r="K113" i="73"/>
  <c r="H87" i="55"/>
  <c r="K488" i="145"/>
  <c r="H2143" i="55"/>
  <c r="K338" i="145"/>
  <c r="H2023" i="55"/>
  <c r="K263" i="145"/>
  <c r="H1963" i="55"/>
  <c r="K413" i="145"/>
  <c r="H2083" i="55"/>
  <c r="S124" i="60"/>
  <c r="S116" i="60"/>
  <c r="S100" i="60"/>
  <c r="S92" i="60"/>
  <c r="S76" i="60"/>
  <c r="K363" i="142" l="1"/>
  <c r="H1607" i="55"/>
  <c r="K213" i="142"/>
  <c r="H1487" i="55"/>
  <c r="K288" i="142"/>
  <c r="H1547" i="55"/>
  <c r="K438" i="142"/>
  <c r="H1667" i="55"/>
  <c r="K213" i="139"/>
  <c r="H1048" i="55"/>
  <c r="K288" i="139"/>
  <c r="H1108" i="55"/>
  <c r="K513" i="142"/>
  <c r="H1727" i="55"/>
  <c r="K438" i="139"/>
  <c r="H1228" i="55"/>
  <c r="K363" i="139"/>
  <c r="H1168" i="55"/>
  <c r="K513" i="139"/>
  <c r="H1288" i="55"/>
  <c r="I87" i="13"/>
  <c r="I88" i="13"/>
  <c r="A88" i="13" s="1"/>
  <c r="D4" i="12"/>
  <c r="D6" i="12" s="1"/>
  <c r="D7" i="12"/>
  <c r="K363" i="145"/>
  <c r="H2046" i="55"/>
  <c r="K213" i="145"/>
  <c r="H1926" i="55"/>
  <c r="K438" i="145"/>
  <c r="H2106" i="55"/>
  <c r="K288" i="145"/>
  <c r="H1986" i="55"/>
  <c r="K513" i="145"/>
  <c r="H2166" i="55"/>
  <c r="K414" i="142"/>
  <c r="H1645" i="55"/>
  <c r="K264" i="142"/>
  <c r="H1525" i="55"/>
  <c r="K339" i="142"/>
  <c r="H1585" i="55"/>
  <c r="K489" i="142"/>
  <c r="H1705" i="55"/>
  <c r="K400" i="139"/>
  <c r="H1195" i="55" s="1"/>
  <c r="H1194" i="55"/>
  <c r="K325" i="139"/>
  <c r="H1135" i="55" s="1"/>
  <c r="H1134" i="55"/>
  <c r="K339" i="139"/>
  <c r="H1146" i="55"/>
  <c r="K489" i="139"/>
  <c r="H1266" i="55"/>
  <c r="K414" i="139"/>
  <c r="H1206" i="55"/>
  <c r="K264" i="139"/>
  <c r="H1086" i="55"/>
  <c r="K39" i="136"/>
  <c r="H467" i="55"/>
  <c r="K264" i="136"/>
  <c r="H647" i="55"/>
  <c r="K414" i="136"/>
  <c r="H767" i="55"/>
  <c r="K189" i="136"/>
  <c r="H587" i="55"/>
  <c r="K114" i="136"/>
  <c r="H527" i="55"/>
  <c r="K489" i="136"/>
  <c r="H827" i="55"/>
  <c r="K339" i="136"/>
  <c r="H707" i="55"/>
  <c r="K339" i="73"/>
  <c r="H268" i="55"/>
  <c r="K189" i="73"/>
  <c r="H148" i="55"/>
  <c r="K264" i="73"/>
  <c r="H208" i="55"/>
  <c r="K114" i="73"/>
  <c r="H88" i="55"/>
  <c r="K489" i="73"/>
  <c r="H388" i="55"/>
  <c r="K414" i="73"/>
  <c r="H328" i="55"/>
  <c r="K39" i="73"/>
  <c r="H28" i="55"/>
  <c r="K414" i="145"/>
  <c r="H2084" i="55"/>
  <c r="K489" i="145"/>
  <c r="H2144" i="55"/>
  <c r="K264" i="145"/>
  <c r="H1964" i="55"/>
  <c r="K339" i="145"/>
  <c r="H2024" i="55"/>
  <c r="I90" i="13"/>
  <c r="K514" i="139" l="1"/>
  <c r="H1289" i="55"/>
  <c r="D8" i="12"/>
  <c r="D9" i="12" s="1"/>
  <c r="D17" i="12" s="1"/>
  <c r="D15" i="12"/>
  <c r="D13" i="12"/>
  <c r="D14" i="12" s="1"/>
  <c r="K364" i="139"/>
  <c r="H1169" i="55"/>
  <c r="K289" i="142"/>
  <c r="H1548" i="55"/>
  <c r="K289" i="139"/>
  <c r="H1109" i="55"/>
  <c r="K214" i="139"/>
  <c r="H1049" i="55"/>
  <c r="K439" i="139"/>
  <c r="H1229" i="55"/>
  <c r="K214" i="142"/>
  <c r="H1488" i="55"/>
  <c r="K439" i="142"/>
  <c r="H1668" i="55"/>
  <c r="K514" i="142"/>
  <c r="H1728" i="55"/>
  <c r="K364" i="142"/>
  <c r="H1608" i="55"/>
  <c r="D18" i="12"/>
  <c r="K289" i="145"/>
  <c r="H1987" i="55"/>
  <c r="K439" i="145"/>
  <c r="H2107" i="55"/>
  <c r="K214" i="145"/>
  <c r="H1927" i="55"/>
  <c r="K514" i="145"/>
  <c r="H2167" i="55"/>
  <c r="K364" i="145"/>
  <c r="H2047" i="55"/>
  <c r="K490" i="142"/>
  <c r="H1706" i="55"/>
  <c r="K340" i="142"/>
  <c r="H1586" i="55"/>
  <c r="K265" i="142"/>
  <c r="H1526" i="55"/>
  <c r="K415" i="142"/>
  <c r="H1646" i="55"/>
  <c r="K265" i="139"/>
  <c r="H1087" i="55"/>
  <c r="K415" i="139"/>
  <c r="H1207" i="55"/>
  <c r="K490" i="139"/>
  <c r="H1267" i="55"/>
  <c r="K340" i="139"/>
  <c r="H1147" i="55"/>
  <c r="K340" i="136"/>
  <c r="H708" i="55"/>
  <c r="K190" i="136"/>
  <c r="H588" i="55"/>
  <c r="K415" i="136"/>
  <c r="H768" i="55"/>
  <c r="K490" i="136"/>
  <c r="H828" i="55"/>
  <c r="K265" i="136"/>
  <c r="H648" i="55"/>
  <c r="K115" i="136"/>
  <c r="H528" i="55"/>
  <c r="K40" i="136"/>
  <c r="H468" i="55"/>
  <c r="K415" i="73"/>
  <c r="H329" i="55"/>
  <c r="K115" i="73"/>
  <c r="H89" i="55"/>
  <c r="K265" i="73"/>
  <c r="H209" i="55"/>
  <c r="K40" i="73"/>
  <c r="H29" i="55"/>
  <c r="K190" i="73"/>
  <c r="H149" i="55"/>
  <c r="K490" i="73"/>
  <c r="H389" i="55"/>
  <c r="K340" i="73"/>
  <c r="H269" i="55"/>
  <c r="K490" i="145"/>
  <c r="H2145" i="55"/>
  <c r="K340" i="145"/>
  <c r="H2025" i="55"/>
  <c r="K265" i="145"/>
  <c r="H1965" i="55"/>
  <c r="K415" i="145"/>
  <c r="H2085" i="55"/>
  <c r="D16" i="12"/>
  <c r="D12" i="12"/>
  <c r="D19" i="12"/>
  <c r="D11" i="12"/>
  <c r="K215" i="139" l="1"/>
  <c r="H1050" i="55"/>
  <c r="K365" i="142"/>
  <c r="H1609" i="55"/>
  <c r="K515" i="142"/>
  <c r="H1729" i="55"/>
  <c r="K440" i="142"/>
  <c r="H1669" i="55"/>
  <c r="K365" i="139"/>
  <c r="H1170" i="55"/>
  <c r="K290" i="142"/>
  <c r="H1549" i="55"/>
  <c r="K290" i="139"/>
  <c r="H1110" i="55"/>
  <c r="K215" i="142"/>
  <c r="H1489" i="55"/>
  <c r="K440" i="139"/>
  <c r="H1230" i="55"/>
  <c r="K515" i="139"/>
  <c r="H1290" i="55"/>
  <c r="K215" i="145"/>
  <c r="H1928" i="55"/>
  <c r="K515" i="145"/>
  <c r="H2168" i="55"/>
  <c r="K440" i="145"/>
  <c r="H2108" i="55"/>
  <c r="K365" i="145"/>
  <c r="H2048" i="55"/>
  <c r="K290" i="145"/>
  <c r="H1988" i="55"/>
  <c r="K416" i="142"/>
  <c r="H1647" i="55"/>
  <c r="K266" i="142"/>
  <c r="H1527" i="55"/>
  <c r="K341" i="142"/>
  <c r="H1587" i="55"/>
  <c r="K491" i="142"/>
  <c r="H1707" i="55"/>
  <c r="K341" i="139"/>
  <c r="H1148" i="55"/>
  <c r="K491" i="139"/>
  <c r="H1268" i="55"/>
  <c r="K416" i="139"/>
  <c r="H1208" i="55"/>
  <c r="K266" i="139"/>
  <c r="H1088" i="55"/>
  <c r="K416" i="136"/>
  <c r="H769" i="55"/>
  <c r="K491" i="136"/>
  <c r="H829" i="55"/>
  <c r="K41" i="136"/>
  <c r="H469" i="55"/>
  <c r="K116" i="136"/>
  <c r="H529" i="55"/>
  <c r="K191" i="136"/>
  <c r="H589" i="55"/>
  <c r="K266" i="136"/>
  <c r="H649" i="55"/>
  <c r="K341" i="136"/>
  <c r="H709" i="55"/>
  <c r="K491" i="73"/>
  <c r="H390" i="55"/>
  <c r="K41" i="73"/>
  <c r="H30" i="55"/>
  <c r="K341" i="73"/>
  <c r="H270" i="55"/>
  <c r="K266" i="73"/>
  <c r="H210" i="55"/>
  <c r="K116" i="73"/>
  <c r="H90" i="55"/>
  <c r="K191" i="73"/>
  <c r="H150" i="55"/>
  <c r="K416" i="73"/>
  <c r="H330" i="55"/>
  <c r="K491" i="145"/>
  <c r="H2146" i="55"/>
  <c r="K416" i="145"/>
  <c r="H2086" i="55"/>
  <c r="K266" i="145"/>
  <c r="H1966" i="55"/>
  <c r="K341" i="145"/>
  <c r="H2026" i="55"/>
  <c r="D20" i="12"/>
  <c r="K366" i="139" l="1"/>
  <c r="H1171" i="55"/>
  <c r="K291" i="142"/>
  <c r="H1550" i="55"/>
  <c r="K516" i="142"/>
  <c r="H1730" i="55"/>
  <c r="K516" i="139"/>
  <c r="H1291" i="55"/>
  <c r="K216" i="142"/>
  <c r="H1490" i="55"/>
  <c r="K366" i="142"/>
  <c r="H1610" i="55"/>
  <c r="K441" i="142"/>
  <c r="H1670" i="55"/>
  <c r="K441" i="139"/>
  <c r="H1231" i="55"/>
  <c r="K291" i="139"/>
  <c r="H1111" i="55"/>
  <c r="K216" i="139"/>
  <c r="H1051" i="55"/>
  <c r="K516" i="145"/>
  <c r="H2169" i="55"/>
  <c r="K441" i="145"/>
  <c r="H2109" i="55"/>
  <c r="K366" i="145"/>
  <c r="H2049" i="55"/>
  <c r="K291" i="145"/>
  <c r="H1989" i="55"/>
  <c r="K216" i="145"/>
  <c r="H1929" i="55"/>
  <c r="K342" i="142"/>
  <c r="H1588" i="55"/>
  <c r="K267" i="142"/>
  <c r="H1528" i="55"/>
  <c r="K492" i="142"/>
  <c r="H1708" i="55"/>
  <c r="K417" i="142"/>
  <c r="H1648" i="55"/>
  <c r="K267" i="139"/>
  <c r="H1089" i="55"/>
  <c r="K417" i="139"/>
  <c r="H1209" i="55"/>
  <c r="K492" i="139"/>
  <c r="H1269" i="55"/>
  <c r="K342" i="139"/>
  <c r="H1149" i="55"/>
  <c r="K342" i="136"/>
  <c r="H710" i="55"/>
  <c r="K117" i="136"/>
  <c r="H530" i="55"/>
  <c r="K42" i="136"/>
  <c r="H470" i="55"/>
  <c r="K267" i="136"/>
  <c r="H650" i="55"/>
  <c r="K492" i="136"/>
  <c r="H830" i="55"/>
  <c r="K192" i="136"/>
  <c r="H590" i="55"/>
  <c r="K417" i="136"/>
  <c r="H770" i="55"/>
  <c r="K267" i="73"/>
  <c r="H211" i="55"/>
  <c r="K417" i="73"/>
  <c r="H331" i="55"/>
  <c r="K342" i="73"/>
  <c r="H271" i="55"/>
  <c r="K192" i="73"/>
  <c r="H151" i="55"/>
  <c r="K42" i="73"/>
  <c r="H31" i="55"/>
  <c r="K117" i="73"/>
  <c r="H91" i="55"/>
  <c r="K492" i="73"/>
  <c r="H391" i="55"/>
  <c r="K342" i="145"/>
  <c r="H2027" i="55"/>
  <c r="K492" i="145"/>
  <c r="H2147" i="55"/>
  <c r="K267" i="145"/>
  <c r="H1967" i="55"/>
  <c r="K417" i="145"/>
  <c r="H2087" i="55"/>
  <c r="D21" i="12"/>
  <c r="K367" i="142" l="1"/>
  <c r="H1611" i="55"/>
  <c r="K217" i="142"/>
  <c r="H1491" i="55"/>
  <c r="K517" i="142"/>
  <c r="H1731" i="55"/>
  <c r="K517" i="139"/>
  <c r="H1292" i="55"/>
  <c r="K442" i="139"/>
  <c r="H1232" i="55"/>
  <c r="K292" i="142"/>
  <c r="H1551" i="55"/>
  <c r="K217" i="139"/>
  <c r="H1052" i="55"/>
  <c r="K292" i="139"/>
  <c r="H1112" i="55"/>
  <c r="K442" i="142"/>
  <c r="H1671" i="55"/>
  <c r="K367" i="139"/>
  <c r="H1172" i="55"/>
  <c r="K442" i="145"/>
  <c r="H2110" i="55"/>
  <c r="K292" i="145"/>
  <c r="H1990" i="55"/>
  <c r="K367" i="145"/>
  <c r="H2050" i="55"/>
  <c r="K217" i="145"/>
  <c r="H1930" i="55"/>
  <c r="K517" i="145"/>
  <c r="H2170" i="55"/>
  <c r="K418" i="142"/>
  <c r="H1649" i="55"/>
  <c r="K268" i="142"/>
  <c r="H1529" i="55"/>
  <c r="K493" i="142"/>
  <c r="H1709" i="55"/>
  <c r="K343" i="142"/>
  <c r="H1589" i="55"/>
  <c r="K343" i="139"/>
  <c r="H1150" i="55"/>
  <c r="K493" i="139"/>
  <c r="H1270" i="55"/>
  <c r="K418" i="139"/>
  <c r="H1210" i="55"/>
  <c r="K268" i="139"/>
  <c r="H1090" i="55"/>
  <c r="K268" i="136"/>
  <c r="H651" i="55"/>
  <c r="K43" i="136"/>
  <c r="H471" i="55"/>
  <c r="K418" i="136"/>
  <c r="H771" i="55"/>
  <c r="K193" i="136"/>
  <c r="H591" i="55"/>
  <c r="K118" i="136"/>
  <c r="H531" i="55"/>
  <c r="K493" i="136"/>
  <c r="H831" i="55"/>
  <c r="K343" i="136"/>
  <c r="H711" i="55"/>
  <c r="K493" i="73"/>
  <c r="H392" i="55"/>
  <c r="K193" i="73"/>
  <c r="H152" i="55"/>
  <c r="K343" i="73"/>
  <c r="H272" i="55"/>
  <c r="K118" i="73"/>
  <c r="H92" i="55"/>
  <c r="K418" i="73"/>
  <c r="H332" i="55"/>
  <c r="K43" i="73"/>
  <c r="H32" i="55"/>
  <c r="K268" i="73"/>
  <c r="H212" i="55"/>
  <c r="K343" i="145"/>
  <c r="H2028" i="55"/>
  <c r="K418" i="145"/>
  <c r="H2088" i="55"/>
  <c r="K268" i="145"/>
  <c r="H1968" i="55"/>
  <c r="K493" i="145"/>
  <c r="H2148" i="55"/>
  <c r="E20" i="12"/>
  <c r="D22" i="12"/>
  <c r="D23" i="12" s="1"/>
  <c r="E6" i="12"/>
  <c r="E9" i="12"/>
  <c r="K518" i="139" l="1"/>
  <c r="H1293" i="55"/>
  <c r="K518" i="142"/>
  <c r="H1732" i="55"/>
  <c r="K293" i="142"/>
  <c r="H1552" i="55"/>
  <c r="K443" i="139"/>
  <c r="H1233" i="55"/>
  <c r="K368" i="139"/>
  <c r="H1173" i="55"/>
  <c r="K443" i="142"/>
  <c r="H1672" i="55"/>
  <c r="K293" i="139"/>
  <c r="H1113" i="55"/>
  <c r="K218" i="142"/>
  <c r="H1492" i="55"/>
  <c r="K218" i="139"/>
  <c r="H1053" i="55"/>
  <c r="K368" i="142"/>
  <c r="H1612" i="55"/>
  <c r="K218" i="145"/>
  <c r="H1931" i="55"/>
  <c r="K368" i="145"/>
  <c r="H2051" i="55"/>
  <c r="K293" i="145"/>
  <c r="H1991" i="55"/>
  <c r="K518" i="145"/>
  <c r="H2171" i="55"/>
  <c r="K443" i="145"/>
  <c r="H2111" i="55"/>
  <c r="K344" i="142"/>
  <c r="H1590" i="55"/>
  <c r="K494" i="142"/>
  <c r="H1710" i="55"/>
  <c r="K269" i="142"/>
  <c r="H1530" i="55"/>
  <c r="K419" i="142"/>
  <c r="H1650" i="55"/>
  <c r="K269" i="139"/>
  <c r="H1091" i="55"/>
  <c r="K419" i="139"/>
  <c r="H1211" i="55"/>
  <c r="K494" i="139"/>
  <c r="H1271" i="55"/>
  <c r="K344" i="139"/>
  <c r="H1151" i="55"/>
  <c r="K194" i="136"/>
  <c r="H592" i="55"/>
  <c r="K344" i="136"/>
  <c r="H712" i="55"/>
  <c r="K419" i="136"/>
  <c r="H772" i="55"/>
  <c r="K494" i="136"/>
  <c r="H832" i="55"/>
  <c r="K44" i="136"/>
  <c r="H472" i="55"/>
  <c r="K119" i="136"/>
  <c r="H532" i="55"/>
  <c r="K269" i="136"/>
  <c r="H652" i="55"/>
  <c r="K119" i="73"/>
  <c r="H93" i="55"/>
  <c r="K269" i="73"/>
  <c r="H213" i="55"/>
  <c r="K344" i="73"/>
  <c r="H273" i="55"/>
  <c r="K44" i="73"/>
  <c r="H33" i="55"/>
  <c r="K194" i="73"/>
  <c r="H153" i="55"/>
  <c r="K419" i="73"/>
  <c r="H333" i="55"/>
  <c r="K494" i="73"/>
  <c r="H393" i="55"/>
  <c r="K494" i="145"/>
  <c r="H2149" i="55"/>
  <c r="K344" i="145"/>
  <c r="H2029" i="55"/>
  <c r="K269" i="145"/>
  <c r="H1969" i="55"/>
  <c r="K419" i="145"/>
  <c r="H2089" i="55"/>
  <c r="K444" i="142" l="1"/>
  <c r="H1673" i="55"/>
  <c r="K369" i="139"/>
  <c r="H1174" i="55"/>
  <c r="K444" i="139"/>
  <c r="H1234" i="55"/>
  <c r="K219" i="139"/>
  <c r="H1054" i="55"/>
  <c r="K294" i="142"/>
  <c r="H1553" i="55"/>
  <c r="K219" i="142"/>
  <c r="H1493" i="55"/>
  <c r="K519" i="142"/>
  <c r="H1733" i="55"/>
  <c r="K369" i="142"/>
  <c r="H1613" i="55"/>
  <c r="K294" i="139"/>
  <c r="H1114" i="55"/>
  <c r="K519" i="139"/>
  <c r="H1294" i="55"/>
  <c r="K294" i="145"/>
  <c r="H1992" i="55"/>
  <c r="K519" i="145"/>
  <c r="H2172" i="55"/>
  <c r="K369" i="145"/>
  <c r="H2052" i="55"/>
  <c r="K444" i="145"/>
  <c r="H2112" i="55"/>
  <c r="K219" i="145"/>
  <c r="H1932" i="55"/>
  <c r="K345" i="142"/>
  <c r="H1591" i="55"/>
  <c r="K420" i="142"/>
  <c r="H1651" i="55"/>
  <c r="K495" i="142"/>
  <c r="H1711" i="55"/>
  <c r="K270" i="142"/>
  <c r="H1531" i="55"/>
  <c r="K345" i="139"/>
  <c r="H1152" i="55"/>
  <c r="K495" i="139"/>
  <c r="H1272" i="55"/>
  <c r="K420" i="139"/>
  <c r="H1212" i="55"/>
  <c r="K270" i="139"/>
  <c r="H1092" i="55"/>
  <c r="K270" i="136"/>
  <c r="H653" i="55"/>
  <c r="K420" i="136"/>
  <c r="H773" i="55"/>
  <c r="K495" i="136"/>
  <c r="H833" i="55"/>
  <c r="K120" i="136"/>
  <c r="H533" i="55"/>
  <c r="K345" i="136"/>
  <c r="H713" i="55"/>
  <c r="K45" i="136"/>
  <c r="H473" i="55"/>
  <c r="K195" i="136"/>
  <c r="H593" i="55"/>
  <c r="K495" i="73"/>
  <c r="H394" i="55"/>
  <c r="K45" i="73"/>
  <c r="H34" i="55"/>
  <c r="K345" i="73"/>
  <c r="H274" i="55"/>
  <c r="K420" i="73"/>
  <c r="H334" i="55"/>
  <c r="K270" i="73"/>
  <c r="H214" i="55"/>
  <c r="K195" i="73"/>
  <c r="H154" i="55"/>
  <c r="K120" i="73"/>
  <c r="H94" i="55"/>
  <c r="K495" i="145"/>
  <c r="H2150" i="55"/>
  <c r="K420" i="145"/>
  <c r="H2090" i="55"/>
  <c r="K270" i="145"/>
  <c r="H1970" i="55"/>
  <c r="K345" i="145"/>
  <c r="H2030" i="55"/>
  <c r="D24" i="12"/>
  <c r="K520" i="139" l="1"/>
  <c r="H1295" i="55"/>
  <c r="K445" i="139"/>
  <c r="H1235" i="55"/>
  <c r="K295" i="139"/>
  <c r="H1115" i="55"/>
  <c r="K370" i="142"/>
  <c r="H1614" i="55"/>
  <c r="K370" i="139"/>
  <c r="H1175" i="55"/>
  <c r="K220" i="142"/>
  <c r="H1494" i="55"/>
  <c r="K295" i="142"/>
  <c r="H1554" i="55"/>
  <c r="K220" i="139"/>
  <c r="H1055" i="55"/>
  <c r="K520" i="142"/>
  <c r="H1734" i="55"/>
  <c r="K445" i="142"/>
  <c r="H1674" i="55"/>
  <c r="K445" i="145"/>
  <c r="H2113" i="55"/>
  <c r="K370" i="145"/>
  <c r="H2053" i="55"/>
  <c r="K520" i="145"/>
  <c r="H2173" i="55"/>
  <c r="K220" i="145"/>
  <c r="H1933" i="55"/>
  <c r="K295" i="145"/>
  <c r="H1993" i="55"/>
  <c r="K496" i="142"/>
  <c r="H1712" i="55"/>
  <c r="K271" i="142"/>
  <c r="H1532" i="55"/>
  <c r="K421" i="142"/>
  <c r="H1652" i="55"/>
  <c r="K346" i="142"/>
  <c r="H1592" i="55"/>
  <c r="K271" i="139"/>
  <c r="H1093" i="55"/>
  <c r="K421" i="139"/>
  <c r="H1213" i="55"/>
  <c r="K496" i="139"/>
  <c r="H1273" i="55"/>
  <c r="K346" i="139"/>
  <c r="H1153" i="55"/>
  <c r="K121" i="136"/>
  <c r="H534" i="55"/>
  <c r="K196" i="136"/>
  <c r="H594" i="55"/>
  <c r="K496" i="136"/>
  <c r="H834" i="55"/>
  <c r="K46" i="136"/>
  <c r="H474" i="55"/>
  <c r="K421" i="136"/>
  <c r="H774" i="55"/>
  <c r="K346" i="136"/>
  <c r="H714" i="55"/>
  <c r="K271" i="136"/>
  <c r="H654" i="55"/>
  <c r="K421" i="73"/>
  <c r="H335" i="55"/>
  <c r="K121" i="73"/>
  <c r="H95" i="55"/>
  <c r="K346" i="73"/>
  <c r="H275" i="55"/>
  <c r="K196" i="73"/>
  <c r="H155" i="55"/>
  <c r="K46" i="73"/>
  <c r="H35" i="55"/>
  <c r="K271" i="73"/>
  <c r="H215" i="55"/>
  <c r="K496" i="73"/>
  <c r="H395" i="55"/>
  <c r="K496" i="145"/>
  <c r="H2151" i="55"/>
  <c r="K346" i="145"/>
  <c r="H2031" i="55"/>
  <c r="K271" i="145"/>
  <c r="H1971" i="55"/>
  <c r="K421" i="145"/>
  <c r="H2091" i="55"/>
  <c r="D25" i="12"/>
  <c r="K22" i="12" s="1"/>
  <c r="W45" i="3"/>
  <c r="K45" i="3" s="1"/>
  <c r="K371" i="139" l="1"/>
  <c r="H1176" i="55"/>
  <c r="K371" i="142"/>
  <c r="H1615" i="55"/>
  <c r="K296" i="139"/>
  <c r="H1116" i="55"/>
  <c r="K221" i="142"/>
  <c r="H1495" i="55"/>
  <c r="K446" i="142"/>
  <c r="H1675" i="55"/>
  <c r="K521" i="142"/>
  <c r="H1735" i="55"/>
  <c r="K221" i="139"/>
  <c r="H1056" i="55"/>
  <c r="K446" i="139"/>
  <c r="H1236" i="55"/>
  <c r="K296" i="142"/>
  <c r="H1555" i="55"/>
  <c r="K521" i="139"/>
  <c r="H1296" i="55"/>
  <c r="D26" i="12"/>
  <c r="K446" i="145"/>
  <c r="H2114" i="55"/>
  <c r="K296" i="145"/>
  <c r="H1994" i="55"/>
  <c r="K221" i="145"/>
  <c r="H1934" i="55"/>
  <c r="K521" i="145"/>
  <c r="H2174" i="55"/>
  <c r="K371" i="145"/>
  <c r="H2054" i="55"/>
  <c r="K347" i="142"/>
  <c r="H1593" i="55"/>
  <c r="K497" i="142"/>
  <c r="H1713" i="55"/>
  <c r="K272" i="142"/>
  <c r="H1533" i="55"/>
  <c r="K422" i="142"/>
  <c r="H1653" i="55"/>
  <c r="K347" i="139"/>
  <c r="H1154" i="55"/>
  <c r="K497" i="139"/>
  <c r="H1274" i="55"/>
  <c r="K422" i="139"/>
  <c r="H1214" i="55"/>
  <c r="K272" i="139"/>
  <c r="H1094" i="55"/>
  <c r="K197" i="136"/>
  <c r="H595" i="55"/>
  <c r="K497" i="136"/>
  <c r="H835" i="55"/>
  <c r="K47" i="136"/>
  <c r="H475" i="55"/>
  <c r="K272" i="136"/>
  <c r="H655" i="55"/>
  <c r="K347" i="136"/>
  <c r="H715" i="55"/>
  <c r="K422" i="136"/>
  <c r="H775" i="55"/>
  <c r="K122" i="136"/>
  <c r="H535" i="55"/>
  <c r="K497" i="73"/>
  <c r="H396" i="55"/>
  <c r="K347" i="73"/>
  <c r="H276" i="55"/>
  <c r="K197" i="73"/>
  <c r="H156" i="55"/>
  <c r="K272" i="73"/>
  <c r="H216" i="55"/>
  <c r="K122" i="73"/>
  <c r="H96" i="55"/>
  <c r="K47" i="73"/>
  <c r="H36" i="55"/>
  <c r="K422" i="73"/>
  <c r="H336" i="55"/>
  <c r="K422" i="145"/>
  <c r="H2092" i="55"/>
  <c r="K497" i="145"/>
  <c r="H2152" i="55"/>
  <c r="K272" i="145"/>
  <c r="H1972" i="55"/>
  <c r="K347" i="145"/>
  <c r="H2032" i="55"/>
  <c r="V60" i="9"/>
  <c r="W46" i="3"/>
  <c r="K46" i="3" s="1"/>
  <c r="K522" i="139" l="1"/>
  <c r="H1297" i="55"/>
  <c r="K222" i="142"/>
  <c r="H1496" i="55"/>
  <c r="K522" i="142"/>
  <c r="H1736" i="55"/>
  <c r="K447" i="142"/>
  <c r="H1676" i="55"/>
  <c r="K297" i="142"/>
  <c r="H1556" i="55"/>
  <c r="K297" i="139"/>
  <c r="H1117" i="55"/>
  <c r="K447" i="139"/>
  <c r="H1237" i="55"/>
  <c r="K372" i="142"/>
  <c r="H1616" i="55"/>
  <c r="K222" i="139"/>
  <c r="H1057" i="55"/>
  <c r="K372" i="139"/>
  <c r="H1177" i="55"/>
  <c r="D28" i="12"/>
  <c r="K24" i="12"/>
  <c r="K25" i="12"/>
  <c r="K522" i="145"/>
  <c r="H2175" i="55"/>
  <c r="K222" i="145"/>
  <c r="H1935" i="55"/>
  <c r="K297" i="145"/>
  <c r="H1995" i="55"/>
  <c r="K372" i="145"/>
  <c r="H2055" i="55"/>
  <c r="K447" i="145"/>
  <c r="H2115" i="55"/>
  <c r="K348" i="142"/>
  <c r="H1594" i="55"/>
  <c r="K423" i="142"/>
  <c r="H1654" i="55"/>
  <c r="K273" i="142"/>
  <c r="H1534" i="55"/>
  <c r="K498" i="142"/>
  <c r="H1714" i="55"/>
  <c r="K273" i="139"/>
  <c r="H1095" i="55"/>
  <c r="K423" i="139"/>
  <c r="H1215" i="55"/>
  <c r="K498" i="139"/>
  <c r="H1275" i="55"/>
  <c r="K348" i="139"/>
  <c r="H1155" i="55"/>
  <c r="K273" i="136"/>
  <c r="H656" i="55"/>
  <c r="K123" i="136"/>
  <c r="H536" i="55"/>
  <c r="K48" i="136"/>
  <c r="H476" i="55"/>
  <c r="K423" i="136"/>
  <c r="H776" i="55"/>
  <c r="K498" i="136"/>
  <c r="H836" i="55"/>
  <c r="K348" i="136"/>
  <c r="H716" i="55"/>
  <c r="K198" i="136"/>
  <c r="H596" i="55"/>
  <c r="K48" i="73"/>
  <c r="H37" i="55"/>
  <c r="K423" i="73"/>
  <c r="H337" i="55"/>
  <c r="K273" i="73"/>
  <c r="H217" i="55"/>
  <c r="K198" i="73"/>
  <c r="H157" i="55"/>
  <c r="K348" i="73"/>
  <c r="H277" i="55"/>
  <c r="K123" i="73"/>
  <c r="H97" i="55"/>
  <c r="K498" i="73"/>
  <c r="H397" i="55"/>
  <c r="K423" i="145"/>
  <c r="H2093" i="55"/>
  <c r="K348" i="145"/>
  <c r="H2033" i="55"/>
  <c r="K273" i="145"/>
  <c r="H1973" i="55"/>
  <c r="K498" i="145"/>
  <c r="H2153" i="55"/>
  <c r="W44" i="3"/>
  <c r="K223" i="139" l="1"/>
  <c r="H1058" i="55"/>
  <c r="K523" i="142"/>
  <c r="H1737" i="55"/>
  <c r="K448" i="142"/>
  <c r="H1677" i="55"/>
  <c r="K373" i="142"/>
  <c r="H1617" i="55"/>
  <c r="K223" i="142"/>
  <c r="H1497" i="55"/>
  <c r="K298" i="139"/>
  <c r="H1118" i="55"/>
  <c r="K298" i="142"/>
  <c r="H1557" i="55"/>
  <c r="K373" i="139"/>
  <c r="H1178" i="55"/>
  <c r="K448" i="139"/>
  <c r="H1238" i="55"/>
  <c r="K523" i="139"/>
  <c r="H1298" i="55"/>
  <c r="K373" i="145"/>
  <c r="H2056" i="55"/>
  <c r="K298" i="145"/>
  <c r="H1996" i="55"/>
  <c r="K223" i="145"/>
  <c r="H1936" i="55"/>
  <c r="K448" i="145"/>
  <c r="H2116" i="55"/>
  <c r="K523" i="145"/>
  <c r="H2176" i="55"/>
  <c r="K499" i="142"/>
  <c r="H1715" i="55"/>
  <c r="K349" i="142"/>
  <c r="H1595" i="55"/>
  <c r="K424" i="142"/>
  <c r="H1655" i="55"/>
  <c r="K274" i="142"/>
  <c r="H1535" i="55"/>
  <c r="K349" i="139"/>
  <c r="H1156" i="55"/>
  <c r="K499" i="139"/>
  <c r="H1276" i="55"/>
  <c r="K424" i="139"/>
  <c r="H1216" i="55"/>
  <c r="K274" i="139"/>
  <c r="H1096" i="55"/>
  <c r="K424" i="136"/>
  <c r="H777" i="55"/>
  <c r="K199" i="136"/>
  <c r="H597" i="55"/>
  <c r="K49" i="136"/>
  <c r="H477" i="55"/>
  <c r="K349" i="136"/>
  <c r="H717" i="55"/>
  <c r="K124" i="136"/>
  <c r="H537" i="55"/>
  <c r="K499" i="136"/>
  <c r="H837" i="55"/>
  <c r="K274" i="136"/>
  <c r="H657" i="55"/>
  <c r="K124" i="73"/>
  <c r="H98" i="55"/>
  <c r="K199" i="73"/>
  <c r="H158" i="55"/>
  <c r="K274" i="73"/>
  <c r="H218" i="55"/>
  <c r="K499" i="73"/>
  <c r="H398" i="55"/>
  <c r="K424" i="73"/>
  <c r="H338" i="55"/>
  <c r="K349" i="73"/>
  <c r="H278" i="55"/>
  <c r="K49" i="73"/>
  <c r="H38" i="55"/>
  <c r="K424" i="145"/>
  <c r="H2094" i="55"/>
  <c r="K499" i="145"/>
  <c r="H2154" i="55"/>
  <c r="K274" i="145"/>
  <c r="H1974" i="55"/>
  <c r="K349" i="145"/>
  <c r="H2034" i="55"/>
  <c r="K44" i="3"/>
  <c r="K449" i="139" l="1"/>
  <c r="H1239" i="55"/>
  <c r="K449" i="142"/>
  <c r="H1678" i="55"/>
  <c r="K524" i="139"/>
  <c r="H1299" i="55"/>
  <c r="K299" i="139"/>
  <c r="H1119" i="55"/>
  <c r="K224" i="142"/>
  <c r="H1498" i="55"/>
  <c r="K374" i="142"/>
  <c r="H1618" i="55"/>
  <c r="K374" i="139"/>
  <c r="H1179" i="55"/>
  <c r="K524" i="142"/>
  <c r="H1738" i="55"/>
  <c r="K299" i="142"/>
  <c r="H1558" i="55"/>
  <c r="K224" i="139"/>
  <c r="H1059" i="55"/>
  <c r="K374" i="145"/>
  <c r="H2057" i="55"/>
  <c r="K524" i="145"/>
  <c r="H2177" i="55"/>
  <c r="K449" i="145"/>
  <c r="H2117" i="55"/>
  <c r="K224" i="145"/>
  <c r="H1937" i="55"/>
  <c r="K299" i="145"/>
  <c r="H1997" i="55"/>
  <c r="K275" i="142"/>
  <c r="H1537" i="55" s="1"/>
  <c r="H1536" i="55"/>
  <c r="K425" i="142"/>
  <c r="H1657" i="55" s="1"/>
  <c r="H1656" i="55"/>
  <c r="K350" i="142"/>
  <c r="H1597" i="55" s="1"/>
  <c r="H1596" i="55"/>
  <c r="K500" i="142"/>
  <c r="H1717" i="55" s="1"/>
  <c r="H1716" i="55"/>
  <c r="K275" i="139"/>
  <c r="H1098" i="55" s="1"/>
  <c r="H1097" i="55"/>
  <c r="K425" i="139"/>
  <c r="H1218" i="55" s="1"/>
  <c r="H1217" i="55"/>
  <c r="K500" i="139"/>
  <c r="H1278" i="55" s="1"/>
  <c r="H1277" i="55"/>
  <c r="K350" i="139"/>
  <c r="H1158" i="55" s="1"/>
  <c r="H1157" i="55"/>
  <c r="K350" i="136"/>
  <c r="H719" i="55" s="1"/>
  <c r="H718" i="55"/>
  <c r="K275" i="136"/>
  <c r="H659" i="55" s="1"/>
  <c r="H658" i="55"/>
  <c r="K50" i="136"/>
  <c r="H478" i="55"/>
  <c r="K500" i="136"/>
  <c r="H839" i="55" s="1"/>
  <c r="H838" i="55"/>
  <c r="K200" i="136"/>
  <c r="H599" i="55" s="1"/>
  <c r="H598" i="55"/>
  <c r="K125" i="136"/>
  <c r="H539" i="55" s="1"/>
  <c r="H538" i="55"/>
  <c r="K425" i="136"/>
  <c r="H779" i="55" s="1"/>
  <c r="H778" i="55"/>
  <c r="K500" i="73"/>
  <c r="H400" i="55" s="1"/>
  <c r="H399" i="55"/>
  <c r="K50" i="73"/>
  <c r="H39" i="55"/>
  <c r="K275" i="73"/>
  <c r="H220" i="55" s="1"/>
  <c r="H219" i="55"/>
  <c r="K350" i="73"/>
  <c r="H280" i="55" s="1"/>
  <c r="H279" i="55"/>
  <c r="K200" i="73"/>
  <c r="H160" i="55" s="1"/>
  <c r="H159" i="55"/>
  <c r="K425" i="73"/>
  <c r="H340" i="55" s="1"/>
  <c r="H339" i="55"/>
  <c r="K125" i="73"/>
  <c r="H100" i="55" s="1"/>
  <c r="H99" i="55"/>
  <c r="K425" i="145"/>
  <c r="H2096" i="55" s="1"/>
  <c r="H2095" i="55"/>
  <c r="K350" i="145"/>
  <c r="H2036" i="55" s="1"/>
  <c r="H2035" i="55"/>
  <c r="K275" i="145"/>
  <c r="H1976" i="55" s="1"/>
  <c r="H1975" i="55"/>
  <c r="K500" i="145"/>
  <c r="H2156" i="55" s="1"/>
  <c r="H2155" i="55"/>
  <c r="K300" i="139" l="1"/>
  <c r="H1121" i="55" s="1"/>
  <c r="H1120" i="55"/>
  <c r="K525" i="142"/>
  <c r="H1740" i="55" s="1"/>
  <c r="H1739" i="55"/>
  <c r="K450" i="142"/>
  <c r="H1680" i="55" s="1"/>
  <c r="H1679" i="55"/>
  <c r="K375" i="142"/>
  <c r="H1620" i="55" s="1"/>
  <c r="H1619" i="55"/>
  <c r="K225" i="142"/>
  <c r="H1500" i="55" s="1"/>
  <c r="H1499" i="55"/>
  <c r="K225" i="139"/>
  <c r="H1061" i="55" s="1"/>
  <c r="H1060" i="55"/>
  <c r="K525" i="139"/>
  <c r="H1301" i="55" s="1"/>
  <c r="H1300" i="55"/>
  <c r="K300" i="142"/>
  <c r="H1560" i="55" s="1"/>
  <c r="H1559" i="55"/>
  <c r="K375" i="139"/>
  <c r="H1181" i="55" s="1"/>
  <c r="H1180" i="55"/>
  <c r="K450" i="139"/>
  <c r="H1241" i="55" s="1"/>
  <c r="H1240" i="55"/>
  <c r="K450" i="145"/>
  <c r="H2119" i="55" s="1"/>
  <c r="H2118" i="55"/>
  <c r="K525" i="145"/>
  <c r="H2179" i="55" s="1"/>
  <c r="H2178" i="55"/>
  <c r="K225" i="145"/>
  <c r="H1939" i="55" s="1"/>
  <c r="H1938" i="55"/>
  <c r="K300" i="145"/>
  <c r="H1999" i="55" s="1"/>
  <c r="H1998" i="55"/>
  <c r="K375" i="145"/>
  <c r="H2059" i="55" s="1"/>
  <c r="H2058" i="55"/>
  <c r="H479" i="55"/>
  <c r="K128" i="136"/>
  <c r="K203" i="136"/>
  <c r="K503" i="136"/>
  <c r="K578" i="136"/>
  <c r="K579" i="136" s="1"/>
  <c r="K580" i="136" s="1"/>
  <c r="K581" i="136" s="1"/>
  <c r="K582" i="136" s="1"/>
  <c r="K583" i="136" s="1"/>
  <c r="K584" i="136" s="1"/>
  <c r="K585" i="136" s="1"/>
  <c r="K586" i="136" s="1"/>
  <c r="K587" i="136" s="1"/>
  <c r="K588" i="136" s="1"/>
  <c r="K589" i="136" s="1"/>
  <c r="K590" i="136" s="1"/>
  <c r="K591" i="136" s="1"/>
  <c r="K592" i="136" s="1"/>
  <c r="K593" i="136" s="1"/>
  <c r="K594" i="136" s="1"/>
  <c r="K595" i="136" s="1"/>
  <c r="K596" i="136" s="1"/>
  <c r="K597" i="136" s="1"/>
  <c r="K598" i="136" s="1"/>
  <c r="K599" i="136" s="1"/>
  <c r="K600" i="136" s="1"/>
  <c r="K53" i="136"/>
  <c r="K353" i="136"/>
  <c r="K278" i="136"/>
  <c r="K428" i="136"/>
  <c r="H40" i="55"/>
  <c r="K278" i="73"/>
  <c r="K203" i="73"/>
  <c r="K128" i="73"/>
  <c r="K503" i="73"/>
  <c r="K428" i="73"/>
  <c r="K353" i="73"/>
  <c r="K53" i="73"/>
  <c r="K578" i="73"/>
  <c r="K579" i="73" s="1"/>
  <c r="K580" i="73" s="1"/>
  <c r="K581" i="73" s="1"/>
  <c r="K582" i="73" s="1"/>
  <c r="K583" i="73" s="1"/>
  <c r="K584" i="73" s="1"/>
  <c r="K585" i="73" s="1"/>
  <c r="K586" i="73" s="1"/>
  <c r="K587" i="73" s="1"/>
  <c r="K588" i="73" s="1"/>
  <c r="K589" i="73" s="1"/>
  <c r="K590" i="73" s="1"/>
  <c r="K591" i="73" s="1"/>
  <c r="K592" i="73" s="1"/>
  <c r="K593" i="73" s="1"/>
  <c r="K594" i="73" s="1"/>
  <c r="K595" i="73" s="1"/>
  <c r="K596" i="73" s="1"/>
  <c r="K597" i="73" s="1"/>
  <c r="K598" i="73" s="1"/>
  <c r="K599" i="73" s="1"/>
  <c r="K600" i="73" s="1"/>
  <c r="K279" i="136" l="1"/>
  <c r="H660" i="55"/>
  <c r="K54" i="136"/>
  <c r="H480" i="55"/>
  <c r="K354" i="136"/>
  <c r="H720" i="55"/>
  <c r="K504" i="136"/>
  <c r="H840" i="55"/>
  <c r="K204" i="136"/>
  <c r="H600" i="55"/>
  <c r="K129" i="136"/>
  <c r="H540" i="55"/>
  <c r="K429" i="136"/>
  <c r="H780" i="55"/>
  <c r="K429" i="73"/>
  <c r="H341" i="55"/>
  <c r="K54" i="73"/>
  <c r="H41" i="55"/>
  <c r="K354" i="73"/>
  <c r="H281" i="55"/>
  <c r="K504" i="73"/>
  <c r="H401" i="55"/>
  <c r="K129" i="73"/>
  <c r="H101" i="55"/>
  <c r="K204" i="73"/>
  <c r="H161" i="55"/>
  <c r="K279" i="73"/>
  <c r="H221" i="55"/>
  <c r="K355" i="136" l="1"/>
  <c r="H721" i="55"/>
  <c r="K505" i="136"/>
  <c r="H841" i="55"/>
  <c r="K430" i="136"/>
  <c r="H781" i="55"/>
  <c r="K130" i="136"/>
  <c r="H541" i="55"/>
  <c r="K55" i="136"/>
  <c r="H481" i="55"/>
  <c r="K205" i="136"/>
  <c r="H601" i="55"/>
  <c r="K280" i="136"/>
  <c r="H661" i="55"/>
  <c r="K55" i="73"/>
  <c r="H42" i="55"/>
  <c r="K355" i="73"/>
  <c r="H282" i="55"/>
  <c r="K505" i="73"/>
  <c r="H402" i="55"/>
  <c r="K280" i="73"/>
  <c r="H222" i="55"/>
  <c r="K205" i="73"/>
  <c r="H162" i="55"/>
  <c r="K130" i="73"/>
  <c r="H102" i="55"/>
  <c r="K430" i="73"/>
  <c r="H342" i="55"/>
  <c r="K431" i="136" l="1"/>
  <c r="H782" i="55"/>
  <c r="K206" i="136"/>
  <c r="H602" i="55"/>
  <c r="K506" i="136"/>
  <c r="H842" i="55"/>
  <c r="K281" i="136"/>
  <c r="H662" i="55"/>
  <c r="K131" i="136"/>
  <c r="H542" i="55"/>
  <c r="K56" i="136"/>
  <c r="H482" i="55"/>
  <c r="K356" i="136"/>
  <c r="H722" i="55"/>
  <c r="K431" i="73"/>
  <c r="H343" i="55"/>
  <c r="K131" i="73"/>
  <c r="H103" i="55"/>
  <c r="K281" i="73"/>
  <c r="H223" i="55"/>
  <c r="K506" i="73"/>
  <c r="H403" i="55"/>
  <c r="K356" i="73"/>
  <c r="H283" i="55"/>
  <c r="K206" i="73"/>
  <c r="H163" i="55"/>
  <c r="K56" i="73"/>
  <c r="H43" i="55"/>
  <c r="K282" i="136" l="1"/>
  <c r="H663" i="55"/>
  <c r="K357" i="136"/>
  <c r="H723" i="55"/>
  <c r="K507" i="136"/>
  <c r="H843" i="55"/>
  <c r="K57" i="136"/>
  <c r="H483" i="55"/>
  <c r="K207" i="136"/>
  <c r="H603" i="55"/>
  <c r="K132" i="136"/>
  <c r="H543" i="55"/>
  <c r="K432" i="136"/>
  <c r="H783" i="55"/>
  <c r="K507" i="73"/>
  <c r="H404" i="55"/>
  <c r="K57" i="73"/>
  <c r="H44" i="55"/>
  <c r="K282" i="73"/>
  <c r="H224" i="55"/>
  <c r="K207" i="73"/>
  <c r="H164" i="55"/>
  <c r="K132" i="73"/>
  <c r="H104" i="55"/>
  <c r="K357" i="73"/>
  <c r="H284" i="55"/>
  <c r="K432" i="73"/>
  <c r="H344" i="55"/>
  <c r="K58" i="136" l="1"/>
  <c r="H484" i="55"/>
  <c r="K433" i="136"/>
  <c r="H784" i="55"/>
  <c r="K508" i="136"/>
  <c r="H844" i="55"/>
  <c r="K133" i="136"/>
  <c r="H544" i="55"/>
  <c r="K358" i="136"/>
  <c r="H724" i="55"/>
  <c r="K208" i="136"/>
  <c r="H604" i="55"/>
  <c r="K283" i="136"/>
  <c r="H664" i="55"/>
  <c r="K283" i="73"/>
  <c r="H225" i="55"/>
  <c r="K358" i="73"/>
  <c r="H285" i="55"/>
  <c r="K208" i="73"/>
  <c r="H165" i="55"/>
  <c r="K433" i="73"/>
  <c r="H345" i="55"/>
  <c r="K58" i="73"/>
  <c r="H45" i="55"/>
  <c r="K133" i="73"/>
  <c r="H105" i="55"/>
  <c r="K508" i="73"/>
  <c r="H405" i="55"/>
  <c r="K284" i="136" l="1"/>
  <c r="H665" i="55"/>
  <c r="K134" i="136"/>
  <c r="H545" i="55"/>
  <c r="K509" i="136"/>
  <c r="H845" i="55"/>
  <c r="K209" i="136"/>
  <c r="H605" i="55"/>
  <c r="K434" i="136"/>
  <c r="H785" i="55"/>
  <c r="K359" i="136"/>
  <c r="H725" i="55"/>
  <c r="K59" i="136"/>
  <c r="H485" i="55"/>
  <c r="K509" i="73"/>
  <c r="H406" i="55"/>
  <c r="K134" i="73"/>
  <c r="H106" i="55"/>
  <c r="K434" i="73"/>
  <c r="H346" i="55"/>
  <c r="K209" i="73"/>
  <c r="H166" i="55"/>
  <c r="K359" i="73"/>
  <c r="H286" i="55"/>
  <c r="K59" i="73"/>
  <c r="H46" i="55"/>
  <c r="K284" i="73"/>
  <c r="H226" i="55"/>
  <c r="K60" i="136" l="1"/>
  <c r="H486" i="55"/>
  <c r="K210" i="136"/>
  <c r="H606" i="55"/>
  <c r="K510" i="136"/>
  <c r="H846" i="55"/>
  <c r="K360" i="136"/>
  <c r="H726" i="55"/>
  <c r="K135" i="136"/>
  <c r="H546" i="55"/>
  <c r="K435" i="136"/>
  <c r="H786" i="55"/>
  <c r="K285" i="136"/>
  <c r="H666" i="55"/>
  <c r="K435" i="73"/>
  <c r="H347" i="55"/>
  <c r="K60" i="73"/>
  <c r="H47" i="55"/>
  <c r="K210" i="73"/>
  <c r="H167" i="55"/>
  <c r="K285" i="73"/>
  <c r="H227" i="55"/>
  <c r="K135" i="73"/>
  <c r="H107" i="55"/>
  <c r="K360" i="73"/>
  <c r="H287" i="55"/>
  <c r="K510" i="73"/>
  <c r="H407" i="55"/>
  <c r="K286" i="136" l="1"/>
  <c r="H667" i="55"/>
  <c r="K361" i="136"/>
  <c r="H727" i="55"/>
  <c r="K511" i="136"/>
  <c r="H847" i="55"/>
  <c r="K436" i="136"/>
  <c r="H787" i="55"/>
  <c r="K211" i="136"/>
  <c r="H607" i="55"/>
  <c r="K136" i="136"/>
  <c r="H547" i="55"/>
  <c r="K61" i="136"/>
  <c r="H487" i="55"/>
  <c r="K61" i="73"/>
  <c r="H48" i="55"/>
  <c r="K511" i="73"/>
  <c r="H408" i="55"/>
  <c r="K361" i="73"/>
  <c r="H288" i="55"/>
  <c r="K286" i="73"/>
  <c r="H228" i="55"/>
  <c r="K211" i="73"/>
  <c r="H168" i="55"/>
  <c r="K136" i="73"/>
  <c r="H108" i="55"/>
  <c r="K436" i="73"/>
  <c r="H348" i="55"/>
  <c r="K62" i="136" l="1"/>
  <c r="H488" i="55"/>
  <c r="K437" i="136"/>
  <c r="H788" i="55"/>
  <c r="K512" i="136"/>
  <c r="H848" i="55"/>
  <c r="K137" i="136"/>
  <c r="H548" i="55"/>
  <c r="K362" i="136"/>
  <c r="H728" i="55"/>
  <c r="K212" i="136"/>
  <c r="H608" i="55"/>
  <c r="K287" i="136"/>
  <c r="H668" i="55"/>
  <c r="K437" i="73"/>
  <c r="H349" i="55"/>
  <c r="K512" i="73"/>
  <c r="H409" i="55"/>
  <c r="K287" i="73"/>
  <c r="H229" i="55"/>
  <c r="K362" i="73"/>
  <c r="H289" i="55"/>
  <c r="K137" i="73"/>
  <c r="H109" i="55"/>
  <c r="K212" i="73"/>
  <c r="H169" i="55"/>
  <c r="K62" i="73"/>
  <c r="H49" i="55"/>
  <c r="K288" i="136" l="1"/>
  <c r="H669" i="55"/>
  <c r="K138" i="136"/>
  <c r="H549" i="55"/>
  <c r="K513" i="136"/>
  <c r="H849" i="55"/>
  <c r="K213" i="136"/>
  <c r="H609" i="55"/>
  <c r="K438" i="136"/>
  <c r="H789" i="55"/>
  <c r="K363" i="136"/>
  <c r="H729" i="55"/>
  <c r="K63" i="136"/>
  <c r="H489" i="55"/>
  <c r="K288" i="73"/>
  <c r="H230" i="55"/>
  <c r="K213" i="73"/>
  <c r="H170" i="55"/>
  <c r="K363" i="73"/>
  <c r="H290" i="55"/>
  <c r="K63" i="73"/>
  <c r="H50" i="55"/>
  <c r="K513" i="73"/>
  <c r="H410" i="55"/>
  <c r="K138" i="73"/>
  <c r="H110" i="55"/>
  <c r="K438" i="73"/>
  <c r="H350" i="55"/>
  <c r="K214" i="136" l="1"/>
  <c r="H610" i="55"/>
  <c r="K64" i="136"/>
  <c r="H490" i="55"/>
  <c r="K514" i="136"/>
  <c r="H850" i="55"/>
  <c r="K364" i="136"/>
  <c r="H730" i="55"/>
  <c r="K139" i="136"/>
  <c r="H550" i="55"/>
  <c r="K439" i="136"/>
  <c r="H790" i="55"/>
  <c r="K289" i="136"/>
  <c r="H670" i="55"/>
  <c r="K364" i="73"/>
  <c r="H291" i="55"/>
  <c r="K64" i="73"/>
  <c r="H51" i="55"/>
  <c r="K439" i="73"/>
  <c r="H351" i="55"/>
  <c r="K139" i="73"/>
  <c r="H111" i="55"/>
  <c r="K214" i="73"/>
  <c r="H171" i="55"/>
  <c r="K514" i="73"/>
  <c r="H411" i="55"/>
  <c r="K289" i="73"/>
  <c r="H231" i="55"/>
  <c r="K290" i="136" l="1"/>
  <c r="H671" i="55"/>
  <c r="K365" i="136"/>
  <c r="H731" i="55"/>
  <c r="K515" i="136"/>
  <c r="H851" i="55"/>
  <c r="K440" i="136"/>
  <c r="H791" i="55"/>
  <c r="K65" i="136"/>
  <c r="H491" i="55"/>
  <c r="K140" i="136"/>
  <c r="H551" i="55"/>
  <c r="K215" i="136"/>
  <c r="H611" i="55"/>
  <c r="K290" i="73"/>
  <c r="H232" i="55"/>
  <c r="K515" i="73"/>
  <c r="H412" i="55"/>
  <c r="K140" i="73"/>
  <c r="H112" i="55"/>
  <c r="K440" i="73"/>
  <c r="H352" i="55"/>
  <c r="K65" i="73"/>
  <c r="H52" i="55"/>
  <c r="K215" i="73"/>
  <c r="H172" i="55"/>
  <c r="K365" i="73"/>
  <c r="H292" i="55"/>
  <c r="K216" i="136" l="1"/>
  <c r="H612" i="55"/>
  <c r="K441" i="136"/>
  <c r="H792" i="55"/>
  <c r="K516" i="136"/>
  <c r="H852" i="55"/>
  <c r="K141" i="136"/>
  <c r="H552" i="55"/>
  <c r="K366" i="136"/>
  <c r="H732" i="55"/>
  <c r="K66" i="136"/>
  <c r="H492" i="55"/>
  <c r="K291" i="136"/>
  <c r="H672" i="55"/>
  <c r="K141" i="73"/>
  <c r="H113" i="55"/>
  <c r="K216" i="73"/>
  <c r="H173" i="55"/>
  <c r="K441" i="73"/>
  <c r="H353" i="55"/>
  <c r="K366" i="73"/>
  <c r="H293" i="55"/>
  <c r="K516" i="73"/>
  <c r="H413" i="55"/>
  <c r="K66" i="73"/>
  <c r="H53" i="55"/>
  <c r="K291" i="73"/>
  <c r="H233" i="55"/>
  <c r="K292" i="136" l="1"/>
  <c r="H673" i="55"/>
  <c r="K142" i="136"/>
  <c r="H553" i="55"/>
  <c r="K517" i="136"/>
  <c r="H853" i="55"/>
  <c r="K67" i="136"/>
  <c r="H493" i="55"/>
  <c r="K442" i="136"/>
  <c r="H793" i="55"/>
  <c r="K367" i="136"/>
  <c r="H733" i="55"/>
  <c r="K217" i="136"/>
  <c r="H613" i="55"/>
  <c r="K367" i="73"/>
  <c r="H294" i="55"/>
  <c r="K442" i="73"/>
  <c r="H354" i="55"/>
  <c r="K292" i="73"/>
  <c r="H234" i="55"/>
  <c r="K67" i="73"/>
  <c r="H54" i="55"/>
  <c r="K217" i="73"/>
  <c r="H174" i="55"/>
  <c r="K517" i="73"/>
  <c r="H414" i="55"/>
  <c r="K142" i="73"/>
  <c r="H114" i="55"/>
  <c r="K218" i="136" l="1"/>
  <c r="H614" i="55"/>
  <c r="K68" i="136"/>
  <c r="H494" i="55"/>
  <c r="K518" i="136"/>
  <c r="H854" i="55"/>
  <c r="K368" i="136"/>
  <c r="H734" i="55"/>
  <c r="K143" i="136"/>
  <c r="H554" i="55"/>
  <c r="K443" i="136"/>
  <c r="H794" i="55"/>
  <c r="K293" i="136"/>
  <c r="H674" i="55"/>
  <c r="K143" i="73"/>
  <c r="H115" i="55"/>
  <c r="K68" i="73"/>
  <c r="H55" i="55"/>
  <c r="K293" i="73"/>
  <c r="H235" i="55"/>
  <c r="K518" i="73"/>
  <c r="H415" i="55"/>
  <c r="K443" i="73"/>
  <c r="H355" i="55"/>
  <c r="K218" i="73"/>
  <c r="H175" i="55"/>
  <c r="K368" i="73"/>
  <c r="H295" i="55"/>
  <c r="K294" i="136" l="1"/>
  <c r="H675" i="55"/>
  <c r="K369" i="136"/>
  <c r="H735" i="55"/>
  <c r="K519" i="136"/>
  <c r="H855" i="55"/>
  <c r="K444" i="136"/>
  <c r="H795" i="55"/>
  <c r="K69" i="136"/>
  <c r="H495" i="55"/>
  <c r="K144" i="136"/>
  <c r="H555" i="55"/>
  <c r="K219" i="136"/>
  <c r="H615" i="55"/>
  <c r="K369" i="73"/>
  <c r="H296" i="55"/>
  <c r="K219" i="73"/>
  <c r="H176" i="55"/>
  <c r="K519" i="73"/>
  <c r="H416" i="55"/>
  <c r="K294" i="73"/>
  <c r="H236" i="55"/>
  <c r="K69" i="73"/>
  <c r="H56" i="55"/>
  <c r="K444" i="73"/>
  <c r="H356" i="55"/>
  <c r="K144" i="73"/>
  <c r="H116" i="55"/>
  <c r="K520" i="136" l="1"/>
  <c r="H856" i="55"/>
  <c r="K445" i="136"/>
  <c r="H796" i="55"/>
  <c r="K220" i="136"/>
  <c r="H616" i="55"/>
  <c r="K145" i="136"/>
  <c r="H556" i="55"/>
  <c r="K370" i="136"/>
  <c r="H736" i="55"/>
  <c r="K70" i="136"/>
  <c r="H496" i="55"/>
  <c r="K295" i="136"/>
  <c r="H676" i="55"/>
  <c r="K520" i="73"/>
  <c r="H417" i="55"/>
  <c r="K445" i="73"/>
  <c r="H357" i="55"/>
  <c r="K295" i="73"/>
  <c r="H237" i="55"/>
  <c r="K145" i="73"/>
  <c r="H117" i="55"/>
  <c r="K220" i="73"/>
  <c r="H177" i="55"/>
  <c r="K70" i="73"/>
  <c r="H57" i="55"/>
  <c r="K370" i="73"/>
  <c r="H297" i="55"/>
  <c r="K221" i="136" l="1"/>
  <c r="H617" i="55"/>
  <c r="K146" i="136"/>
  <c r="H557" i="55"/>
  <c r="K296" i="136"/>
  <c r="H677" i="55"/>
  <c r="K71" i="136"/>
  <c r="H497" i="55"/>
  <c r="K446" i="136"/>
  <c r="H797" i="55"/>
  <c r="K371" i="136"/>
  <c r="H737" i="55"/>
  <c r="K521" i="136"/>
  <c r="H857" i="55"/>
  <c r="K371" i="73"/>
  <c r="H298" i="55"/>
  <c r="K71" i="73"/>
  <c r="H58" i="55"/>
  <c r="K146" i="73"/>
  <c r="H118" i="55"/>
  <c r="K296" i="73"/>
  <c r="H238" i="55"/>
  <c r="K446" i="73"/>
  <c r="H358" i="55"/>
  <c r="K221" i="73"/>
  <c r="H178" i="55"/>
  <c r="K521" i="73"/>
  <c r="H418" i="55"/>
  <c r="K72" i="136" l="1"/>
  <c r="H498" i="55"/>
  <c r="K522" i="136"/>
  <c r="H858" i="55"/>
  <c r="K297" i="136"/>
  <c r="H678" i="55"/>
  <c r="K372" i="136"/>
  <c r="H738" i="55"/>
  <c r="K147" i="136"/>
  <c r="H558" i="55"/>
  <c r="K447" i="136"/>
  <c r="H798" i="55"/>
  <c r="K222" i="136"/>
  <c r="H618" i="55"/>
  <c r="K297" i="73"/>
  <c r="H239" i="55"/>
  <c r="K147" i="73"/>
  <c r="H119" i="55"/>
  <c r="K222" i="73"/>
  <c r="H179" i="55"/>
  <c r="K522" i="73"/>
  <c r="H419" i="55"/>
  <c r="K72" i="73"/>
  <c r="H59" i="55"/>
  <c r="K447" i="73"/>
  <c r="H359" i="55"/>
  <c r="K372" i="73"/>
  <c r="H299" i="55"/>
  <c r="K373" i="136" l="1"/>
  <c r="H739" i="55"/>
  <c r="K223" i="136"/>
  <c r="H619" i="55"/>
  <c r="K298" i="136"/>
  <c r="H679" i="55"/>
  <c r="K448" i="136"/>
  <c r="H799" i="55"/>
  <c r="K523" i="136"/>
  <c r="H859" i="55"/>
  <c r="K148" i="136"/>
  <c r="H559" i="55"/>
  <c r="K73" i="136"/>
  <c r="H499" i="55"/>
  <c r="K223" i="73"/>
  <c r="H180" i="55"/>
  <c r="K448" i="73"/>
  <c r="H360" i="55"/>
  <c r="K523" i="73"/>
  <c r="H420" i="55"/>
  <c r="K373" i="73"/>
  <c r="H300" i="55"/>
  <c r="K148" i="73"/>
  <c r="H120" i="55"/>
  <c r="K73" i="73"/>
  <c r="H60" i="55"/>
  <c r="K298" i="73"/>
  <c r="H240" i="55"/>
  <c r="K449" i="136" l="1"/>
  <c r="H800" i="55"/>
  <c r="K224" i="136"/>
  <c r="H620" i="55"/>
  <c r="K74" i="136"/>
  <c r="H500" i="55"/>
  <c r="K299" i="136"/>
  <c r="H680" i="55"/>
  <c r="K149" i="136"/>
  <c r="H560" i="55"/>
  <c r="K524" i="136"/>
  <c r="H860" i="55"/>
  <c r="K374" i="136"/>
  <c r="H740" i="55"/>
  <c r="K524" i="73"/>
  <c r="H421" i="55"/>
  <c r="K74" i="73"/>
  <c r="H61" i="55"/>
  <c r="K374" i="73"/>
  <c r="H301" i="55"/>
  <c r="K299" i="73"/>
  <c r="H241" i="55"/>
  <c r="K449" i="73"/>
  <c r="H361" i="55"/>
  <c r="K149" i="73"/>
  <c r="H121" i="55"/>
  <c r="K224" i="73"/>
  <c r="H181" i="55"/>
  <c r="K300" i="136" l="1"/>
  <c r="H682" i="55" s="1"/>
  <c r="H681" i="55"/>
  <c r="K375" i="136"/>
  <c r="H742" i="55" s="1"/>
  <c r="H741" i="55"/>
  <c r="K75" i="136"/>
  <c r="H502" i="55" s="1"/>
  <c r="H501" i="55"/>
  <c r="K525" i="136"/>
  <c r="H862" i="55" s="1"/>
  <c r="H861" i="55"/>
  <c r="K225" i="136"/>
  <c r="H622" i="55" s="1"/>
  <c r="H621" i="55"/>
  <c r="K150" i="136"/>
  <c r="H562" i="55" s="1"/>
  <c r="H561" i="55"/>
  <c r="K450" i="136"/>
  <c r="H802" i="55" s="1"/>
  <c r="H801" i="55"/>
  <c r="K300" i="73"/>
  <c r="H243" i="55" s="1"/>
  <c r="H242" i="55"/>
  <c r="K375" i="73"/>
  <c r="H303" i="55" s="1"/>
  <c r="H302" i="55"/>
  <c r="K150" i="73"/>
  <c r="H123" i="55" s="1"/>
  <c r="H122" i="55"/>
  <c r="K225" i="73"/>
  <c r="H183" i="55" s="1"/>
  <c r="H182" i="55"/>
  <c r="K75" i="73"/>
  <c r="H63" i="55" s="1"/>
  <c r="H62" i="55"/>
  <c r="K450" i="73"/>
  <c r="H363" i="55" s="1"/>
  <c r="H362" i="55"/>
  <c r="K525" i="73"/>
  <c r="H423" i="55" s="1"/>
  <c r="H422" i="5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오명익님</author>
  </authors>
  <commentList>
    <comment ref="S4" authorId="0" shapeId="0" xr:uid="{00000000-0006-0000-1F00-000001000000}">
      <text>
        <r>
          <rPr>
            <b/>
            <sz val="9"/>
            <color indexed="81"/>
            <rFont val="돋움"/>
            <family val="3"/>
            <charset val="129"/>
          </rPr>
          <t>표준지의 개수가 모자라면 붉은 바탕임.</t>
        </r>
      </text>
    </comment>
    <comment ref="P6" authorId="0" shapeId="0" xr:uid="{00000000-0006-0000-1F00-000002000000}">
      <text>
        <r>
          <rPr>
            <b/>
            <sz val="12"/>
            <color indexed="10"/>
            <rFont val="굴림"/>
            <family val="3"/>
            <charset val="129"/>
          </rPr>
          <t>평균경사입력</t>
        </r>
      </text>
    </comment>
    <comment ref="S79" authorId="0" shapeId="0" xr:uid="{00000000-0006-0000-1F00-000003000000}">
      <text>
        <r>
          <rPr>
            <b/>
            <sz val="9"/>
            <color indexed="81"/>
            <rFont val="돋움"/>
            <family val="3"/>
            <charset val="129"/>
          </rPr>
          <t>표준지의 개수가 모자라면 붉은 바탕임.</t>
        </r>
      </text>
    </comment>
    <comment ref="P81" authorId="0" shapeId="0" xr:uid="{00000000-0006-0000-1F00-000004000000}">
      <text>
        <r>
          <rPr>
            <b/>
            <sz val="12"/>
            <color indexed="10"/>
            <rFont val="굴림"/>
            <family val="3"/>
            <charset val="129"/>
          </rPr>
          <t>평균경사입력</t>
        </r>
      </text>
    </comment>
    <comment ref="S154" authorId="0" shapeId="0" xr:uid="{00000000-0006-0000-1F00-000005000000}">
      <text>
        <r>
          <rPr>
            <b/>
            <sz val="9"/>
            <color indexed="81"/>
            <rFont val="돋움"/>
            <family val="3"/>
            <charset val="129"/>
          </rPr>
          <t>표준지의 개수가 모자라면 붉은 바탕임.</t>
        </r>
      </text>
    </comment>
    <comment ref="P156" authorId="0" shapeId="0" xr:uid="{00000000-0006-0000-1F00-000006000000}">
      <text>
        <r>
          <rPr>
            <b/>
            <sz val="12"/>
            <color indexed="10"/>
            <rFont val="굴림"/>
            <family val="3"/>
            <charset val="129"/>
          </rPr>
          <t>평균경사입력</t>
        </r>
      </text>
    </comment>
    <comment ref="S229" authorId="0" shapeId="0" xr:uid="{00000000-0006-0000-1F00-000007000000}">
      <text>
        <r>
          <rPr>
            <b/>
            <sz val="9"/>
            <color indexed="81"/>
            <rFont val="돋움"/>
            <family val="3"/>
            <charset val="129"/>
          </rPr>
          <t>표준지의 개수가 모자라면 붉은 바탕임.</t>
        </r>
      </text>
    </comment>
    <comment ref="P231" authorId="0" shapeId="0" xr:uid="{00000000-0006-0000-1F00-000008000000}">
      <text>
        <r>
          <rPr>
            <b/>
            <sz val="12"/>
            <color indexed="10"/>
            <rFont val="굴림"/>
            <family val="3"/>
            <charset val="129"/>
          </rPr>
          <t>평균경사입력</t>
        </r>
      </text>
    </comment>
    <comment ref="S304" authorId="0" shapeId="0" xr:uid="{00000000-0006-0000-1F00-000009000000}">
      <text>
        <r>
          <rPr>
            <b/>
            <sz val="9"/>
            <color indexed="81"/>
            <rFont val="돋움"/>
            <family val="3"/>
            <charset val="129"/>
          </rPr>
          <t>표준지의 개수가 모자라면 붉은 바탕임.</t>
        </r>
      </text>
    </comment>
    <comment ref="P306" authorId="0" shapeId="0" xr:uid="{00000000-0006-0000-1F00-00000A000000}">
      <text>
        <r>
          <rPr>
            <b/>
            <sz val="12"/>
            <color indexed="10"/>
            <rFont val="굴림"/>
            <family val="3"/>
            <charset val="129"/>
          </rPr>
          <t>평균경사입력</t>
        </r>
      </text>
    </comment>
    <comment ref="S379" authorId="0" shapeId="0" xr:uid="{00000000-0006-0000-1F00-00000B000000}">
      <text>
        <r>
          <rPr>
            <b/>
            <sz val="9"/>
            <color indexed="81"/>
            <rFont val="돋움"/>
            <family val="3"/>
            <charset val="129"/>
          </rPr>
          <t>표준지의 개수가 모자라면 붉은 바탕임.</t>
        </r>
      </text>
    </comment>
    <comment ref="P381" authorId="0" shapeId="0" xr:uid="{00000000-0006-0000-1F00-00000C000000}">
      <text>
        <r>
          <rPr>
            <b/>
            <sz val="12"/>
            <color indexed="10"/>
            <rFont val="굴림"/>
            <family val="3"/>
            <charset val="129"/>
          </rPr>
          <t>평균경사입력</t>
        </r>
      </text>
    </comment>
    <comment ref="S454" authorId="0" shapeId="0" xr:uid="{00000000-0006-0000-1F00-00000D000000}">
      <text>
        <r>
          <rPr>
            <b/>
            <sz val="9"/>
            <color indexed="81"/>
            <rFont val="돋움"/>
            <family val="3"/>
            <charset val="129"/>
          </rPr>
          <t>표준지의 개수가 모자라면 붉은 바탕임.</t>
        </r>
      </text>
    </comment>
    <comment ref="P456" authorId="0" shapeId="0" xr:uid="{00000000-0006-0000-1F00-00000E000000}">
      <text>
        <r>
          <rPr>
            <b/>
            <sz val="12"/>
            <color indexed="10"/>
            <rFont val="굴림"/>
            <family val="3"/>
            <charset val="129"/>
          </rPr>
          <t>평균경사입력</t>
        </r>
      </text>
    </comment>
    <comment ref="S529" authorId="0" shapeId="0" xr:uid="{00000000-0006-0000-1F00-00000F000000}">
      <text>
        <r>
          <rPr>
            <b/>
            <sz val="9"/>
            <color indexed="81"/>
            <rFont val="돋움"/>
            <family val="3"/>
            <charset val="129"/>
          </rPr>
          <t>표준지의 개수가 모자라면 붉은 바탕임.</t>
        </r>
      </text>
    </comment>
    <comment ref="P531" authorId="0" shapeId="0" xr:uid="{00000000-0006-0000-1F00-000010000000}">
      <text>
        <r>
          <rPr>
            <b/>
            <sz val="12"/>
            <color indexed="10"/>
            <rFont val="굴림"/>
            <family val="3"/>
            <charset val="129"/>
          </rPr>
          <t>평균경사입력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오명익님</author>
  </authors>
  <commentList>
    <comment ref="S4" authorId="0" shapeId="0" xr:uid="{00000000-0006-0000-2000-000001000000}">
      <text>
        <r>
          <rPr>
            <b/>
            <sz val="9"/>
            <color indexed="81"/>
            <rFont val="돋움"/>
            <family val="3"/>
            <charset val="129"/>
          </rPr>
          <t>표준지의 개수가 모자라면 붉은 바탕임.</t>
        </r>
      </text>
    </comment>
    <comment ref="P6" authorId="0" shapeId="0" xr:uid="{00000000-0006-0000-2000-000002000000}">
      <text>
        <r>
          <rPr>
            <b/>
            <sz val="12"/>
            <color indexed="10"/>
            <rFont val="굴림"/>
            <family val="3"/>
            <charset val="129"/>
          </rPr>
          <t>평균경사입력</t>
        </r>
      </text>
    </comment>
    <comment ref="S79" authorId="0" shapeId="0" xr:uid="{00000000-0006-0000-2000-000003000000}">
      <text>
        <r>
          <rPr>
            <b/>
            <sz val="9"/>
            <color indexed="81"/>
            <rFont val="돋움"/>
            <family val="3"/>
            <charset val="129"/>
          </rPr>
          <t>표준지의 개수가 모자라면 붉은 바탕임.</t>
        </r>
      </text>
    </comment>
    <comment ref="P81" authorId="0" shapeId="0" xr:uid="{00000000-0006-0000-2000-000004000000}">
      <text>
        <r>
          <rPr>
            <b/>
            <sz val="12"/>
            <color indexed="10"/>
            <rFont val="굴림"/>
            <family val="3"/>
            <charset val="129"/>
          </rPr>
          <t>평균경사입력</t>
        </r>
      </text>
    </comment>
    <comment ref="S154" authorId="0" shapeId="0" xr:uid="{00000000-0006-0000-2000-000005000000}">
      <text>
        <r>
          <rPr>
            <b/>
            <sz val="9"/>
            <color indexed="81"/>
            <rFont val="돋움"/>
            <family val="3"/>
            <charset val="129"/>
          </rPr>
          <t>표준지의 개수가 모자라면 붉은 바탕임.</t>
        </r>
      </text>
    </comment>
    <comment ref="P156" authorId="0" shapeId="0" xr:uid="{00000000-0006-0000-2000-000006000000}">
      <text>
        <r>
          <rPr>
            <b/>
            <sz val="12"/>
            <color indexed="10"/>
            <rFont val="굴림"/>
            <family val="3"/>
            <charset val="129"/>
          </rPr>
          <t>평균경사입력</t>
        </r>
      </text>
    </comment>
    <comment ref="S229" authorId="0" shapeId="0" xr:uid="{00000000-0006-0000-2000-000007000000}">
      <text>
        <r>
          <rPr>
            <b/>
            <sz val="9"/>
            <color indexed="81"/>
            <rFont val="돋움"/>
            <family val="3"/>
            <charset val="129"/>
          </rPr>
          <t>표준지의 개수가 모자라면 붉은 바탕임.</t>
        </r>
      </text>
    </comment>
    <comment ref="P231" authorId="0" shapeId="0" xr:uid="{00000000-0006-0000-2000-000008000000}">
      <text>
        <r>
          <rPr>
            <b/>
            <sz val="12"/>
            <color indexed="10"/>
            <rFont val="굴림"/>
            <family val="3"/>
            <charset val="129"/>
          </rPr>
          <t>평균경사입력</t>
        </r>
      </text>
    </comment>
    <comment ref="S304" authorId="0" shapeId="0" xr:uid="{00000000-0006-0000-2000-000009000000}">
      <text>
        <r>
          <rPr>
            <b/>
            <sz val="9"/>
            <color indexed="81"/>
            <rFont val="돋움"/>
            <family val="3"/>
            <charset val="129"/>
          </rPr>
          <t>표준지의 개수가 모자라면 붉은 바탕임.</t>
        </r>
      </text>
    </comment>
    <comment ref="P306" authorId="0" shapeId="0" xr:uid="{00000000-0006-0000-2000-00000A000000}">
      <text>
        <r>
          <rPr>
            <b/>
            <sz val="12"/>
            <color indexed="10"/>
            <rFont val="굴림"/>
            <family val="3"/>
            <charset val="129"/>
          </rPr>
          <t>평균경사입력</t>
        </r>
      </text>
    </comment>
    <comment ref="S379" authorId="0" shapeId="0" xr:uid="{00000000-0006-0000-2000-00000B000000}">
      <text>
        <r>
          <rPr>
            <b/>
            <sz val="9"/>
            <color indexed="81"/>
            <rFont val="돋움"/>
            <family val="3"/>
            <charset val="129"/>
          </rPr>
          <t>표준지의 개수가 모자라면 붉은 바탕임.</t>
        </r>
      </text>
    </comment>
    <comment ref="P381" authorId="0" shapeId="0" xr:uid="{00000000-0006-0000-2000-00000C000000}">
      <text>
        <r>
          <rPr>
            <b/>
            <sz val="12"/>
            <color indexed="10"/>
            <rFont val="굴림"/>
            <family val="3"/>
            <charset val="129"/>
          </rPr>
          <t>평균경사입력</t>
        </r>
      </text>
    </comment>
    <comment ref="S454" authorId="0" shapeId="0" xr:uid="{00000000-0006-0000-2000-00000D000000}">
      <text>
        <r>
          <rPr>
            <b/>
            <sz val="9"/>
            <color indexed="81"/>
            <rFont val="돋움"/>
            <family val="3"/>
            <charset val="129"/>
          </rPr>
          <t>표준지의 개수가 모자라면 붉은 바탕임.</t>
        </r>
      </text>
    </comment>
    <comment ref="P456" authorId="0" shapeId="0" xr:uid="{00000000-0006-0000-2000-00000E000000}">
      <text>
        <r>
          <rPr>
            <b/>
            <sz val="12"/>
            <color indexed="10"/>
            <rFont val="굴림"/>
            <family val="3"/>
            <charset val="129"/>
          </rPr>
          <t>평균경사입력</t>
        </r>
      </text>
    </comment>
    <comment ref="S529" authorId="0" shapeId="0" xr:uid="{00000000-0006-0000-2000-00000F000000}">
      <text>
        <r>
          <rPr>
            <b/>
            <sz val="9"/>
            <color indexed="81"/>
            <rFont val="돋움"/>
            <family val="3"/>
            <charset val="129"/>
          </rPr>
          <t>표준지의 개수가 모자라면 붉은 바탕임.</t>
        </r>
      </text>
    </comment>
    <comment ref="P531" authorId="0" shapeId="0" xr:uid="{00000000-0006-0000-2000-000010000000}">
      <text>
        <r>
          <rPr>
            <b/>
            <sz val="12"/>
            <color indexed="10"/>
            <rFont val="굴림"/>
            <family val="3"/>
            <charset val="129"/>
          </rPr>
          <t>평균경사입력</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오명익님</author>
  </authors>
  <commentList>
    <comment ref="S4" authorId="0" shapeId="0" xr:uid="{00000000-0006-0000-2100-000001000000}">
      <text>
        <r>
          <rPr>
            <b/>
            <sz val="9"/>
            <color indexed="81"/>
            <rFont val="돋움"/>
            <family val="3"/>
            <charset val="129"/>
          </rPr>
          <t>표준지의 개수가 모자라면 붉은 바탕임.</t>
        </r>
      </text>
    </comment>
    <comment ref="P6" authorId="0" shapeId="0" xr:uid="{00000000-0006-0000-2100-000002000000}">
      <text>
        <r>
          <rPr>
            <b/>
            <sz val="12"/>
            <color indexed="10"/>
            <rFont val="굴림"/>
            <family val="3"/>
            <charset val="129"/>
          </rPr>
          <t>평균경사입력</t>
        </r>
      </text>
    </comment>
    <comment ref="S29" authorId="0" shapeId="0" xr:uid="{00000000-0006-0000-2100-000003000000}">
      <text>
        <r>
          <rPr>
            <b/>
            <sz val="9"/>
            <color indexed="81"/>
            <rFont val="돋움"/>
            <family val="3"/>
            <charset val="129"/>
          </rPr>
          <t>표준지의 개수가 모자라면 붉은 바탕임.</t>
        </r>
      </text>
    </comment>
    <comment ref="P31" authorId="0" shapeId="0" xr:uid="{00000000-0006-0000-2100-000004000000}">
      <text>
        <r>
          <rPr>
            <b/>
            <sz val="12"/>
            <color indexed="10"/>
            <rFont val="굴림"/>
            <family val="3"/>
            <charset val="129"/>
          </rPr>
          <t>평균경사입력</t>
        </r>
      </text>
    </comment>
    <comment ref="S54" authorId="0" shapeId="0" xr:uid="{00000000-0006-0000-2100-000005000000}">
      <text>
        <r>
          <rPr>
            <b/>
            <sz val="9"/>
            <color indexed="81"/>
            <rFont val="돋움"/>
            <family val="3"/>
            <charset val="129"/>
          </rPr>
          <t>표준지의 개수가 모자라면 붉은 바탕임.</t>
        </r>
      </text>
    </comment>
    <comment ref="P56" authorId="0" shapeId="0" xr:uid="{00000000-0006-0000-2100-000006000000}">
      <text>
        <r>
          <rPr>
            <b/>
            <sz val="12"/>
            <color indexed="10"/>
            <rFont val="굴림"/>
            <family val="3"/>
            <charset val="129"/>
          </rPr>
          <t>평균경사입력</t>
        </r>
      </text>
    </comment>
    <comment ref="S79" authorId="0" shapeId="0" xr:uid="{00000000-0006-0000-2100-000007000000}">
      <text>
        <r>
          <rPr>
            <b/>
            <sz val="9"/>
            <color indexed="81"/>
            <rFont val="돋움"/>
            <family val="3"/>
            <charset val="129"/>
          </rPr>
          <t>표준지의 개수가 모자라면 붉은 바탕임.</t>
        </r>
      </text>
    </comment>
    <comment ref="P81" authorId="0" shapeId="0" xr:uid="{00000000-0006-0000-2100-000008000000}">
      <text>
        <r>
          <rPr>
            <b/>
            <sz val="12"/>
            <color indexed="10"/>
            <rFont val="굴림"/>
            <family val="3"/>
            <charset val="129"/>
          </rPr>
          <t>평균경사입력</t>
        </r>
      </text>
    </comment>
    <comment ref="S104" authorId="0" shapeId="0" xr:uid="{00000000-0006-0000-2100-000009000000}">
      <text>
        <r>
          <rPr>
            <b/>
            <sz val="9"/>
            <color indexed="81"/>
            <rFont val="돋움"/>
            <family val="3"/>
            <charset val="129"/>
          </rPr>
          <t>표준지의 개수가 모자라면 붉은 바탕임.</t>
        </r>
      </text>
    </comment>
    <comment ref="P106" authorId="0" shapeId="0" xr:uid="{00000000-0006-0000-2100-00000A000000}">
      <text>
        <r>
          <rPr>
            <b/>
            <sz val="12"/>
            <color indexed="10"/>
            <rFont val="굴림"/>
            <family val="3"/>
            <charset val="129"/>
          </rPr>
          <t>평균경사입력</t>
        </r>
      </text>
    </comment>
    <comment ref="S129" authorId="0" shapeId="0" xr:uid="{00000000-0006-0000-2100-00000B000000}">
      <text>
        <r>
          <rPr>
            <b/>
            <sz val="9"/>
            <color indexed="81"/>
            <rFont val="돋움"/>
            <family val="3"/>
            <charset val="129"/>
          </rPr>
          <t>표준지의 개수가 모자라면 붉은 바탕임.</t>
        </r>
      </text>
    </comment>
    <comment ref="P131" authorId="0" shapeId="0" xr:uid="{00000000-0006-0000-2100-00000C000000}">
      <text>
        <r>
          <rPr>
            <b/>
            <sz val="12"/>
            <color indexed="10"/>
            <rFont val="굴림"/>
            <family val="3"/>
            <charset val="129"/>
          </rPr>
          <t>평균경사입력</t>
        </r>
      </text>
    </comment>
    <comment ref="S154" authorId="0" shapeId="0" xr:uid="{00000000-0006-0000-2100-00000D000000}">
      <text>
        <r>
          <rPr>
            <b/>
            <sz val="9"/>
            <color indexed="81"/>
            <rFont val="돋움"/>
            <family val="3"/>
            <charset val="129"/>
          </rPr>
          <t>표준지의 개수가 모자라면 붉은 바탕임.</t>
        </r>
      </text>
    </comment>
    <comment ref="P156" authorId="0" shapeId="0" xr:uid="{00000000-0006-0000-2100-00000E000000}">
      <text>
        <r>
          <rPr>
            <b/>
            <sz val="12"/>
            <color indexed="10"/>
            <rFont val="굴림"/>
            <family val="3"/>
            <charset val="129"/>
          </rPr>
          <t>평균경사입력</t>
        </r>
      </text>
    </comment>
    <comment ref="S179" authorId="0" shapeId="0" xr:uid="{00000000-0006-0000-2100-00000F000000}">
      <text>
        <r>
          <rPr>
            <b/>
            <sz val="9"/>
            <color indexed="81"/>
            <rFont val="돋움"/>
            <family val="3"/>
            <charset val="129"/>
          </rPr>
          <t>표준지의 개수가 모자라면 붉은 바탕임.</t>
        </r>
      </text>
    </comment>
    <comment ref="P181" authorId="0" shapeId="0" xr:uid="{00000000-0006-0000-2100-000010000000}">
      <text>
        <r>
          <rPr>
            <b/>
            <sz val="12"/>
            <color indexed="10"/>
            <rFont val="굴림"/>
            <family val="3"/>
            <charset val="129"/>
          </rPr>
          <t>평균경사입력</t>
        </r>
      </text>
    </comment>
    <comment ref="S229" authorId="0" shapeId="0" xr:uid="{00000000-0006-0000-2100-000011000000}">
      <text>
        <r>
          <rPr>
            <b/>
            <sz val="9"/>
            <color indexed="81"/>
            <rFont val="돋움"/>
            <family val="3"/>
            <charset val="129"/>
          </rPr>
          <t>표준지의 개수가 모자라면 붉은 바탕임.</t>
        </r>
      </text>
    </comment>
    <comment ref="P231" authorId="0" shapeId="0" xr:uid="{00000000-0006-0000-2100-000012000000}">
      <text>
        <r>
          <rPr>
            <b/>
            <sz val="12"/>
            <color indexed="10"/>
            <rFont val="굴림"/>
            <family val="3"/>
            <charset val="129"/>
          </rPr>
          <t>평균경사입력</t>
        </r>
      </text>
    </comment>
    <comment ref="S304" authorId="0" shapeId="0" xr:uid="{00000000-0006-0000-2100-000013000000}">
      <text>
        <r>
          <rPr>
            <b/>
            <sz val="9"/>
            <color indexed="81"/>
            <rFont val="돋움"/>
            <family val="3"/>
            <charset val="129"/>
          </rPr>
          <t>표준지의 개수가 모자라면 붉은 바탕임.</t>
        </r>
      </text>
    </comment>
    <comment ref="P306" authorId="0" shapeId="0" xr:uid="{00000000-0006-0000-2100-000014000000}">
      <text>
        <r>
          <rPr>
            <b/>
            <sz val="12"/>
            <color indexed="10"/>
            <rFont val="굴림"/>
            <family val="3"/>
            <charset val="129"/>
          </rPr>
          <t>평균경사입력</t>
        </r>
      </text>
    </comment>
    <comment ref="S379" authorId="0" shapeId="0" xr:uid="{00000000-0006-0000-2100-000015000000}">
      <text>
        <r>
          <rPr>
            <b/>
            <sz val="9"/>
            <color indexed="81"/>
            <rFont val="돋움"/>
            <family val="3"/>
            <charset val="129"/>
          </rPr>
          <t>표준지의 개수가 모자라면 붉은 바탕임.</t>
        </r>
      </text>
    </comment>
    <comment ref="P381" authorId="0" shapeId="0" xr:uid="{00000000-0006-0000-2100-000016000000}">
      <text>
        <r>
          <rPr>
            <b/>
            <sz val="12"/>
            <color indexed="10"/>
            <rFont val="굴림"/>
            <family val="3"/>
            <charset val="129"/>
          </rPr>
          <t>평균경사입력</t>
        </r>
      </text>
    </comment>
    <comment ref="S454" authorId="0" shapeId="0" xr:uid="{00000000-0006-0000-2100-000017000000}">
      <text>
        <r>
          <rPr>
            <b/>
            <sz val="9"/>
            <color indexed="81"/>
            <rFont val="돋움"/>
            <family val="3"/>
            <charset val="129"/>
          </rPr>
          <t>표준지의 개수가 모자라면 붉은 바탕임.</t>
        </r>
      </text>
    </comment>
    <comment ref="P456" authorId="0" shapeId="0" xr:uid="{00000000-0006-0000-2100-000018000000}">
      <text>
        <r>
          <rPr>
            <b/>
            <sz val="12"/>
            <color indexed="10"/>
            <rFont val="굴림"/>
            <family val="3"/>
            <charset val="129"/>
          </rPr>
          <t>평균경사입력</t>
        </r>
      </text>
    </comment>
    <comment ref="S529" authorId="0" shapeId="0" xr:uid="{00000000-0006-0000-2100-000019000000}">
      <text>
        <r>
          <rPr>
            <b/>
            <sz val="9"/>
            <color indexed="81"/>
            <rFont val="돋움"/>
            <family val="3"/>
            <charset val="129"/>
          </rPr>
          <t>표준지의 개수가 모자라면 붉은 바탕임.</t>
        </r>
      </text>
    </comment>
    <comment ref="P531" authorId="0" shapeId="0" xr:uid="{00000000-0006-0000-2100-00001A000000}">
      <text>
        <r>
          <rPr>
            <b/>
            <sz val="12"/>
            <color indexed="10"/>
            <rFont val="굴림"/>
            <family val="3"/>
            <charset val="129"/>
          </rPr>
          <t>평균경사입력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오명익님</author>
  </authors>
  <commentList>
    <comment ref="S4" authorId="0" shapeId="0" xr:uid="{00000000-0006-0000-2200-000001000000}">
      <text>
        <r>
          <rPr>
            <b/>
            <sz val="9"/>
            <color indexed="81"/>
            <rFont val="돋움"/>
            <family val="3"/>
            <charset val="129"/>
          </rPr>
          <t>표준지의 개수가 모자라면 붉은 바탕임.</t>
        </r>
      </text>
    </comment>
    <comment ref="P6" authorId="0" shapeId="0" xr:uid="{00000000-0006-0000-2200-000002000000}">
      <text>
        <r>
          <rPr>
            <b/>
            <sz val="12"/>
            <color indexed="10"/>
            <rFont val="굴림"/>
            <family val="3"/>
            <charset val="129"/>
          </rPr>
          <t>평균경사입력</t>
        </r>
      </text>
    </comment>
    <comment ref="S29" authorId="0" shapeId="0" xr:uid="{00000000-0006-0000-2200-000003000000}">
      <text>
        <r>
          <rPr>
            <b/>
            <sz val="9"/>
            <color indexed="81"/>
            <rFont val="돋움"/>
            <family val="3"/>
            <charset val="129"/>
          </rPr>
          <t>표준지의 개수가 모자라면 붉은 바탕임.</t>
        </r>
      </text>
    </comment>
    <comment ref="P31" authorId="0" shapeId="0" xr:uid="{00000000-0006-0000-2200-000004000000}">
      <text>
        <r>
          <rPr>
            <b/>
            <sz val="12"/>
            <color indexed="10"/>
            <rFont val="굴림"/>
            <family val="3"/>
            <charset val="129"/>
          </rPr>
          <t>평균경사입력</t>
        </r>
      </text>
    </comment>
    <comment ref="S54" authorId="0" shapeId="0" xr:uid="{00000000-0006-0000-2200-000005000000}">
      <text>
        <r>
          <rPr>
            <b/>
            <sz val="9"/>
            <color indexed="81"/>
            <rFont val="돋움"/>
            <family val="3"/>
            <charset val="129"/>
          </rPr>
          <t>표준지의 개수가 모자라면 붉은 바탕임.</t>
        </r>
      </text>
    </comment>
    <comment ref="P56" authorId="0" shapeId="0" xr:uid="{00000000-0006-0000-2200-000006000000}">
      <text>
        <r>
          <rPr>
            <b/>
            <sz val="12"/>
            <color indexed="10"/>
            <rFont val="굴림"/>
            <family val="3"/>
            <charset val="129"/>
          </rPr>
          <t>평균경사입력</t>
        </r>
      </text>
    </comment>
    <comment ref="S79" authorId="0" shapeId="0" xr:uid="{00000000-0006-0000-2200-000007000000}">
      <text>
        <r>
          <rPr>
            <b/>
            <sz val="9"/>
            <color indexed="81"/>
            <rFont val="돋움"/>
            <family val="3"/>
            <charset val="129"/>
          </rPr>
          <t>표준지의 개수가 모자라면 붉은 바탕임.</t>
        </r>
      </text>
    </comment>
    <comment ref="P81" authorId="0" shapeId="0" xr:uid="{00000000-0006-0000-2200-000008000000}">
      <text>
        <r>
          <rPr>
            <b/>
            <sz val="12"/>
            <color indexed="10"/>
            <rFont val="굴림"/>
            <family val="3"/>
            <charset val="129"/>
          </rPr>
          <t>평균경사입력</t>
        </r>
      </text>
    </comment>
    <comment ref="S104" authorId="0" shapeId="0" xr:uid="{00000000-0006-0000-2200-000009000000}">
      <text>
        <r>
          <rPr>
            <b/>
            <sz val="9"/>
            <color indexed="81"/>
            <rFont val="돋움"/>
            <family val="3"/>
            <charset val="129"/>
          </rPr>
          <t>표준지의 개수가 모자라면 붉은 바탕임.</t>
        </r>
      </text>
    </comment>
    <comment ref="P106" authorId="0" shapeId="0" xr:uid="{00000000-0006-0000-2200-00000A000000}">
      <text>
        <r>
          <rPr>
            <b/>
            <sz val="12"/>
            <color indexed="10"/>
            <rFont val="굴림"/>
            <family val="3"/>
            <charset val="129"/>
          </rPr>
          <t>평균경사입력</t>
        </r>
      </text>
    </comment>
    <comment ref="S129" authorId="0" shapeId="0" xr:uid="{00000000-0006-0000-2200-00000B000000}">
      <text>
        <r>
          <rPr>
            <b/>
            <sz val="9"/>
            <color indexed="81"/>
            <rFont val="돋움"/>
            <family val="3"/>
            <charset val="129"/>
          </rPr>
          <t>표준지의 개수가 모자라면 붉은 바탕임.</t>
        </r>
      </text>
    </comment>
    <comment ref="P131" authorId="0" shapeId="0" xr:uid="{00000000-0006-0000-2200-00000C000000}">
      <text>
        <r>
          <rPr>
            <b/>
            <sz val="12"/>
            <color indexed="10"/>
            <rFont val="굴림"/>
            <family val="3"/>
            <charset val="129"/>
          </rPr>
          <t>평균경사입력</t>
        </r>
      </text>
    </comment>
    <comment ref="S154" authorId="0" shapeId="0" xr:uid="{00000000-0006-0000-2200-00000D000000}">
      <text>
        <r>
          <rPr>
            <b/>
            <sz val="9"/>
            <color indexed="81"/>
            <rFont val="돋움"/>
            <family val="3"/>
            <charset val="129"/>
          </rPr>
          <t>표준지의 개수가 모자라면 붉은 바탕임.</t>
        </r>
      </text>
    </comment>
    <comment ref="P156" authorId="0" shapeId="0" xr:uid="{00000000-0006-0000-2200-00000E000000}">
      <text>
        <r>
          <rPr>
            <b/>
            <sz val="12"/>
            <color indexed="10"/>
            <rFont val="굴림"/>
            <family val="3"/>
            <charset val="129"/>
          </rPr>
          <t>평균경사입력</t>
        </r>
      </text>
    </comment>
    <comment ref="S179" authorId="0" shapeId="0" xr:uid="{00000000-0006-0000-2200-00000F000000}">
      <text>
        <r>
          <rPr>
            <b/>
            <sz val="9"/>
            <color indexed="81"/>
            <rFont val="돋움"/>
            <family val="3"/>
            <charset val="129"/>
          </rPr>
          <t>표준지의 개수가 모자라면 붉은 바탕임.</t>
        </r>
      </text>
    </comment>
    <comment ref="P181" authorId="0" shapeId="0" xr:uid="{00000000-0006-0000-2200-000010000000}">
      <text>
        <r>
          <rPr>
            <b/>
            <sz val="12"/>
            <color indexed="10"/>
            <rFont val="굴림"/>
            <family val="3"/>
            <charset val="129"/>
          </rPr>
          <t>평균경사입력</t>
        </r>
      </text>
    </comment>
    <comment ref="S229" authorId="0" shapeId="0" xr:uid="{00000000-0006-0000-2200-000011000000}">
      <text>
        <r>
          <rPr>
            <b/>
            <sz val="9"/>
            <color indexed="81"/>
            <rFont val="돋움"/>
            <family val="3"/>
            <charset val="129"/>
          </rPr>
          <t>표준지의 개수가 모자라면 붉은 바탕임.</t>
        </r>
      </text>
    </comment>
    <comment ref="P231" authorId="0" shapeId="0" xr:uid="{00000000-0006-0000-2200-000012000000}">
      <text>
        <r>
          <rPr>
            <b/>
            <sz val="12"/>
            <color indexed="10"/>
            <rFont val="굴림"/>
            <family val="3"/>
            <charset val="129"/>
          </rPr>
          <t>평균경사입력</t>
        </r>
      </text>
    </comment>
    <comment ref="S304" authorId="0" shapeId="0" xr:uid="{00000000-0006-0000-2200-000013000000}">
      <text>
        <r>
          <rPr>
            <b/>
            <sz val="9"/>
            <color indexed="81"/>
            <rFont val="돋움"/>
            <family val="3"/>
            <charset val="129"/>
          </rPr>
          <t>표준지의 개수가 모자라면 붉은 바탕임.</t>
        </r>
      </text>
    </comment>
    <comment ref="P306" authorId="0" shapeId="0" xr:uid="{00000000-0006-0000-2200-000014000000}">
      <text>
        <r>
          <rPr>
            <b/>
            <sz val="12"/>
            <color indexed="10"/>
            <rFont val="굴림"/>
            <family val="3"/>
            <charset val="129"/>
          </rPr>
          <t>평균경사입력</t>
        </r>
      </text>
    </comment>
    <comment ref="S379" authorId="0" shapeId="0" xr:uid="{00000000-0006-0000-2200-000015000000}">
      <text>
        <r>
          <rPr>
            <b/>
            <sz val="9"/>
            <color indexed="81"/>
            <rFont val="돋움"/>
            <family val="3"/>
            <charset val="129"/>
          </rPr>
          <t>표준지의 개수가 모자라면 붉은 바탕임.</t>
        </r>
      </text>
    </comment>
    <comment ref="P381" authorId="0" shapeId="0" xr:uid="{00000000-0006-0000-2200-000016000000}">
      <text>
        <r>
          <rPr>
            <b/>
            <sz val="12"/>
            <color indexed="10"/>
            <rFont val="굴림"/>
            <family val="3"/>
            <charset val="129"/>
          </rPr>
          <t>평균경사입력</t>
        </r>
      </text>
    </comment>
    <comment ref="S454" authorId="0" shapeId="0" xr:uid="{00000000-0006-0000-2200-000017000000}">
      <text>
        <r>
          <rPr>
            <b/>
            <sz val="9"/>
            <color indexed="81"/>
            <rFont val="돋움"/>
            <family val="3"/>
            <charset val="129"/>
          </rPr>
          <t>표준지의 개수가 모자라면 붉은 바탕임.</t>
        </r>
      </text>
    </comment>
    <comment ref="P456" authorId="0" shapeId="0" xr:uid="{00000000-0006-0000-2200-000018000000}">
      <text>
        <r>
          <rPr>
            <b/>
            <sz val="12"/>
            <color indexed="10"/>
            <rFont val="굴림"/>
            <family val="3"/>
            <charset val="129"/>
          </rPr>
          <t>평균경사입력</t>
        </r>
      </text>
    </comment>
    <comment ref="S529" authorId="0" shapeId="0" xr:uid="{00000000-0006-0000-2200-000019000000}">
      <text>
        <r>
          <rPr>
            <b/>
            <sz val="9"/>
            <color indexed="81"/>
            <rFont val="돋움"/>
            <family val="3"/>
            <charset val="129"/>
          </rPr>
          <t>표준지의 개수가 모자라면 붉은 바탕임.</t>
        </r>
      </text>
    </comment>
    <comment ref="P531" authorId="0" shapeId="0" xr:uid="{00000000-0006-0000-2200-00001A000000}">
      <text>
        <r>
          <rPr>
            <b/>
            <sz val="12"/>
            <color indexed="10"/>
            <rFont val="굴림"/>
            <family val="3"/>
            <charset val="129"/>
          </rPr>
          <t>평균경사입력</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오명익님</author>
  </authors>
  <commentList>
    <comment ref="S4" authorId="0" shapeId="0" xr:uid="{00000000-0006-0000-2300-000001000000}">
      <text>
        <r>
          <rPr>
            <b/>
            <sz val="9"/>
            <color indexed="81"/>
            <rFont val="돋움"/>
            <family val="3"/>
            <charset val="129"/>
          </rPr>
          <t>표준지의 개수가 모자라면 붉은 바탕임.</t>
        </r>
      </text>
    </comment>
    <comment ref="P6" authorId="0" shapeId="0" xr:uid="{00000000-0006-0000-2300-000002000000}">
      <text>
        <r>
          <rPr>
            <b/>
            <sz val="12"/>
            <color indexed="10"/>
            <rFont val="굴림"/>
            <family val="3"/>
            <charset val="129"/>
          </rPr>
          <t>평균경사입력</t>
        </r>
      </text>
    </comment>
    <comment ref="S29" authorId="0" shapeId="0" xr:uid="{00000000-0006-0000-2300-000003000000}">
      <text>
        <r>
          <rPr>
            <b/>
            <sz val="9"/>
            <color indexed="81"/>
            <rFont val="돋움"/>
            <family val="3"/>
            <charset val="129"/>
          </rPr>
          <t>표준지의 개수가 모자라면 붉은 바탕임.</t>
        </r>
      </text>
    </comment>
    <comment ref="P31" authorId="0" shapeId="0" xr:uid="{00000000-0006-0000-2300-000004000000}">
      <text>
        <r>
          <rPr>
            <b/>
            <sz val="12"/>
            <color indexed="10"/>
            <rFont val="굴림"/>
            <family val="3"/>
            <charset val="129"/>
          </rPr>
          <t>평균경사입력</t>
        </r>
      </text>
    </comment>
    <comment ref="S54" authorId="0" shapeId="0" xr:uid="{00000000-0006-0000-2300-000005000000}">
      <text>
        <r>
          <rPr>
            <b/>
            <sz val="9"/>
            <color indexed="81"/>
            <rFont val="돋움"/>
            <family val="3"/>
            <charset val="129"/>
          </rPr>
          <t>표준지의 개수가 모자라면 붉은 바탕임.</t>
        </r>
      </text>
    </comment>
    <comment ref="P56" authorId="0" shapeId="0" xr:uid="{00000000-0006-0000-2300-000006000000}">
      <text>
        <r>
          <rPr>
            <b/>
            <sz val="12"/>
            <color indexed="10"/>
            <rFont val="굴림"/>
            <family val="3"/>
            <charset val="129"/>
          </rPr>
          <t>평균경사입력</t>
        </r>
      </text>
    </comment>
    <comment ref="S79" authorId="0" shapeId="0" xr:uid="{00000000-0006-0000-2300-000007000000}">
      <text>
        <r>
          <rPr>
            <b/>
            <sz val="9"/>
            <color indexed="81"/>
            <rFont val="돋움"/>
            <family val="3"/>
            <charset val="129"/>
          </rPr>
          <t>표준지의 개수가 모자라면 붉은 바탕임.</t>
        </r>
      </text>
    </comment>
    <comment ref="P81" authorId="0" shapeId="0" xr:uid="{00000000-0006-0000-2300-000008000000}">
      <text>
        <r>
          <rPr>
            <b/>
            <sz val="12"/>
            <color indexed="10"/>
            <rFont val="굴림"/>
            <family val="3"/>
            <charset val="129"/>
          </rPr>
          <t>평균경사입력</t>
        </r>
      </text>
    </comment>
    <comment ref="S104" authorId="0" shapeId="0" xr:uid="{00000000-0006-0000-2300-000009000000}">
      <text>
        <r>
          <rPr>
            <b/>
            <sz val="9"/>
            <color indexed="81"/>
            <rFont val="돋움"/>
            <family val="3"/>
            <charset val="129"/>
          </rPr>
          <t>표준지의 개수가 모자라면 붉은 바탕임.</t>
        </r>
      </text>
    </comment>
    <comment ref="P106" authorId="0" shapeId="0" xr:uid="{00000000-0006-0000-2300-00000A000000}">
      <text>
        <r>
          <rPr>
            <b/>
            <sz val="12"/>
            <color indexed="10"/>
            <rFont val="굴림"/>
            <family val="3"/>
            <charset val="129"/>
          </rPr>
          <t>평균경사입력</t>
        </r>
      </text>
    </comment>
    <comment ref="S129" authorId="0" shapeId="0" xr:uid="{00000000-0006-0000-2300-00000B000000}">
      <text>
        <r>
          <rPr>
            <b/>
            <sz val="9"/>
            <color indexed="81"/>
            <rFont val="돋움"/>
            <family val="3"/>
            <charset val="129"/>
          </rPr>
          <t>표준지의 개수가 모자라면 붉은 바탕임.</t>
        </r>
      </text>
    </comment>
    <comment ref="P131" authorId="0" shapeId="0" xr:uid="{00000000-0006-0000-2300-00000C000000}">
      <text>
        <r>
          <rPr>
            <b/>
            <sz val="12"/>
            <color indexed="10"/>
            <rFont val="굴림"/>
            <family val="3"/>
            <charset val="129"/>
          </rPr>
          <t>평균경사입력</t>
        </r>
      </text>
    </comment>
    <comment ref="S154" authorId="0" shapeId="0" xr:uid="{00000000-0006-0000-2300-00000D000000}">
      <text>
        <r>
          <rPr>
            <b/>
            <sz val="9"/>
            <color indexed="81"/>
            <rFont val="돋움"/>
            <family val="3"/>
            <charset val="129"/>
          </rPr>
          <t>표준지의 개수가 모자라면 붉은 바탕임.</t>
        </r>
      </text>
    </comment>
    <comment ref="P156" authorId="0" shapeId="0" xr:uid="{00000000-0006-0000-2300-00000E000000}">
      <text>
        <r>
          <rPr>
            <b/>
            <sz val="12"/>
            <color indexed="10"/>
            <rFont val="굴림"/>
            <family val="3"/>
            <charset val="129"/>
          </rPr>
          <t>평균경사입력</t>
        </r>
      </text>
    </comment>
    <comment ref="S179" authorId="0" shapeId="0" xr:uid="{00000000-0006-0000-2300-00000F000000}">
      <text>
        <r>
          <rPr>
            <b/>
            <sz val="9"/>
            <color indexed="81"/>
            <rFont val="돋움"/>
            <family val="3"/>
            <charset val="129"/>
          </rPr>
          <t>표준지의 개수가 모자라면 붉은 바탕임.</t>
        </r>
      </text>
    </comment>
    <comment ref="P181" authorId="0" shapeId="0" xr:uid="{00000000-0006-0000-2300-000010000000}">
      <text>
        <r>
          <rPr>
            <b/>
            <sz val="12"/>
            <color indexed="10"/>
            <rFont val="굴림"/>
            <family val="3"/>
            <charset val="129"/>
          </rPr>
          <t>평균경사입력</t>
        </r>
      </text>
    </comment>
    <comment ref="S229" authorId="0" shapeId="0" xr:uid="{00000000-0006-0000-2300-000011000000}">
      <text>
        <r>
          <rPr>
            <b/>
            <sz val="9"/>
            <color indexed="81"/>
            <rFont val="돋움"/>
            <family val="3"/>
            <charset val="129"/>
          </rPr>
          <t>표준지의 개수가 모자라면 붉은 바탕임.</t>
        </r>
      </text>
    </comment>
    <comment ref="P231" authorId="0" shapeId="0" xr:uid="{00000000-0006-0000-2300-000012000000}">
      <text>
        <r>
          <rPr>
            <b/>
            <sz val="12"/>
            <color indexed="10"/>
            <rFont val="굴림"/>
            <family val="3"/>
            <charset val="129"/>
          </rPr>
          <t>평균경사입력</t>
        </r>
      </text>
    </comment>
    <comment ref="S304" authorId="0" shapeId="0" xr:uid="{00000000-0006-0000-2300-000013000000}">
      <text>
        <r>
          <rPr>
            <b/>
            <sz val="9"/>
            <color indexed="81"/>
            <rFont val="돋움"/>
            <family val="3"/>
            <charset val="129"/>
          </rPr>
          <t>표준지의 개수가 모자라면 붉은 바탕임.</t>
        </r>
      </text>
    </comment>
    <comment ref="P306" authorId="0" shapeId="0" xr:uid="{00000000-0006-0000-2300-000014000000}">
      <text>
        <r>
          <rPr>
            <b/>
            <sz val="12"/>
            <color indexed="10"/>
            <rFont val="굴림"/>
            <family val="3"/>
            <charset val="129"/>
          </rPr>
          <t>평균경사입력</t>
        </r>
      </text>
    </comment>
    <comment ref="S379" authorId="0" shapeId="0" xr:uid="{00000000-0006-0000-2300-000015000000}">
      <text>
        <r>
          <rPr>
            <b/>
            <sz val="9"/>
            <color indexed="81"/>
            <rFont val="돋움"/>
            <family val="3"/>
            <charset val="129"/>
          </rPr>
          <t>표준지의 개수가 모자라면 붉은 바탕임.</t>
        </r>
      </text>
    </comment>
    <comment ref="P381" authorId="0" shapeId="0" xr:uid="{00000000-0006-0000-2300-000016000000}">
      <text>
        <r>
          <rPr>
            <b/>
            <sz val="12"/>
            <color indexed="10"/>
            <rFont val="굴림"/>
            <family val="3"/>
            <charset val="129"/>
          </rPr>
          <t>평균경사입력</t>
        </r>
      </text>
    </comment>
    <comment ref="S454" authorId="0" shapeId="0" xr:uid="{00000000-0006-0000-2300-000017000000}">
      <text>
        <r>
          <rPr>
            <b/>
            <sz val="9"/>
            <color indexed="81"/>
            <rFont val="돋움"/>
            <family val="3"/>
            <charset val="129"/>
          </rPr>
          <t>표준지의 개수가 모자라면 붉은 바탕임.</t>
        </r>
      </text>
    </comment>
    <comment ref="P456" authorId="0" shapeId="0" xr:uid="{00000000-0006-0000-2300-000018000000}">
      <text>
        <r>
          <rPr>
            <b/>
            <sz val="12"/>
            <color indexed="10"/>
            <rFont val="굴림"/>
            <family val="3"/>
            <charset val="129"/>
          </rPr>
          <t>평균경사입력</t>
        </r>
      </text>
    </comment>
    <comment ref="S529" authorId="0" shapeId="0" xr:uid="{00000000-0006-0000-2300-000019000000}">
      <text>
        <r>
          <rPr>
            <b/>
            <sz val="9"/>
            <color indexed="81"/>
            <rFont val="돋움"/>
            <family val="3"/>
            <charset val="129"/>
          </rPr>
          <t>표준지의 개수가 모자라면 붉은 바탕임.</t>
        </r>
      </text>
    </comment>
    <comment ref="P531" authorId="0" shapeId="0" xr:uid="{00000000-0006-0000-2300-00001A000000}">
      <text>
        <r>
          <rPr>
            <b/>
            <sz val="12"/>
            <color indexed="10"/>
            <rFont val="굴림"/>
            <family val="3"/>
            <charset val="129"/>
          </rPr>
          <t>평균경사입력</t>
        </r>
      </text>
    </comment>
  </commentList>
</comments>
</file>

<file path=xl/sharedStrings.xml><?xml version="1.0" encoding="utf-8"?>
<sst xmlns="http://schemas.openxmlformats.org/spreadsheetml/2006/main" count="17203" uniqueCount="1941">
  <si>
    <t>가)</t>
    <phoneticPr fontId="3" type="noConversion"/>
  </si>
  <si>
    <t>나)</t>
    <phoneticPr fontId="3" type="noConversion"/>
  </si>
  <si>
    <t>해당좌표계에표기</t>
    <phoneticPr fontId="3" type="noConversion"/>
  </si>
  <si>
    <t>중부</t>
    <phoneticPr fontId="3" type="noConversion"/>
  </si>
  <si>
    <t>동부</t>
    <phoneticPr fontId="3" type="noConversion"/>
  </si>
  <si>
    <t>항목</t>
    <phoneticPr fontId="3" type="noConversion"/>
  </si>
  <si>
    <t>보통인부</t>
    <phoneticPr fontId="3" type="noConversion"/>
  </si>
  <si>
    <t>적용년도</t>
    <phoneticPr fontId="3" type="noConversion"/>
  </si>
  <si>
    <t>특별인부</t>
    <phoneticPr fontId="3" type="noConversion"/>
  </si>
  <si>
    <t>물가정보</t>
    <phoneticPr fontId="3" type="noConversion"/>
  </si>
  <si>
    <t>거래가격</t>
    <phoneticPr fontId="3" type="noConversion"/>
  </si>
  <si>
    <t>물가자료</t>
    <phoneticPr fontId="3" type="noConversion"/>
  </si>
  <si>
    <t>한국석유공사</t>
    <phoneticPr fontId="3" type="noConversion"/>
  </si>
  <si>
    <t>적용단가</t>
    <phoneticPr fontId="3" type="noConversion"/>
  </si>
  <si>
    <t>무연휘발유</t>
    <phoneticPr fontId="3" type="noConversion"/>
  </si>
  <si>
    <t>1ℓ</t>
    <phoneticPr fontId="3" type="noConversion"/>
  </si>
  <si>
    <t>ℓ</t>
    <phoneticPr fontId="3" type="noConversion"/>
  </si>
  <si>
    <t>홈페이지</t>
    <phoneticPr fontId="3" type="noConversion"/>
  </si>
  <si>
    <t>경유</t>
    <phoneticPr fontId="3" type="noConversion"/>
  </si>
  <si>
    <t>ℓ</t>
  </si>
  <si>
    <t>대</t>
    <phoneticPr fontId="3" type="noConversion"/>
  </si>
  <si>
    <t>간접노무비</t>
  </si>
  <si>
    <t>산재보험료</t>
  </si>
  <si>
    <t>고용보험료</t>
  </si>
  <si>
    <t>국민연금보험료</t>
  </si>
  <si>
    <t>일반관리비</t>
  </si>
  <si>
    <t>이윤</t>
  </si>
  <si>
    <t>부가가치세</t>
  </si>
  <si>
    <t>1.</t>
    <phoneticPr fontId="3" type="noConversion"/>
  </si>
  <si>
    <t>2.</t>
    <phoneticPr fontId="3" type="noConversion"/>
  </si>
  <si>
    <t>3.</t>
    <phoneticPr fontId="3" type="noConversion"/>
  </si>
  <si>
    <t>4.</t>
    <phoneticPr fontId="3" type="noConversion"/>
  </si>
  <si>
    <t>현    장    사    진</t>
    <phoneticPr fontId="3" type="noConversion"/>
  </si>
  <si>
    <t>라)</t>
    <phoneticPr fontId="3" type="noConversion"/>
  </si>
  <si>
    <t>5.</t>
    <phoneticPr fontId="3" type="noConversion"/>
  </si>
  <si>
    <t>6.</t>
    <phoneticPr fontId="3" type="noConversion"/>
  </si>
  <si>
    <t>8.</t>
    <phoneticPr fontId="3" type="noConversion"/>
  </si>
  <si>
    <t>9.</t>
    <phoneticPr fontId="3" type="noConversion"/>
  </si>
  <si>
    <t>작업종</t>
    <phoneticPr fontId="3" type="noConversion"/>
  </si>
  <si>
    <t>구분</t>
    <phoneticPr fontId="3" type="noConversion"/>
  </si>
  <si>
    <t>단위</t>
    <phoneticPr fontId="3" type="noConversion"/>
  </si>
  <si>
    <t>수량</t>
    <phoneticPr fontId="3" type="noConversion"/>
  </si>
  <si>
    <t>ha</t>
  </si>
  <si>
    <t>계</t>
    <phoneticPr fontId="3" type="noConversion"/>
  </si>
  <si>
    <t>10.</t>
    <phoneticPr fontId="3" type="noConversion"/>
  </si>
  <si>
    <t>설 계 적 용 기 준</t>
  </si>
  <si>
    <t>○</t>
    <phoneticPr fontId="3" type="noConversion"/>
  </si>
  <si>
    <t>재료비</t>
    <phoneticPr fontId="3" type="noConversion"/>
  </si>
  <si>
    <t>단가</t>
    <phoneticPr fontId="3" type="noConversion"/>
  </si>
  <si>
    <t>비             고</t>
    <phoneticPr fontId="3" type="noConversion"/>
  </si>
  <si>
    <t>휘발류</t>
    <phoneticPr fontId="3" type="noConversion"/>
  </si>
  <si>
    <t>품셈은 실시설계비 사업비 산출 방법에 의한 작업단계별 품셈을 적용하였다.</t>
    <phoneticPr fontId="3" type="noConversion"/>
  </si>
  <si>
    <t>GPS좌표 적용기준</t>
    <phoneticPr fontId="3" type="noConversion"/>
  </si>
  <si>
    <t xml:space="preserve">직각좌표계 원점의 경위도 </t>
    <phoneticPr fontId="3" type="noConversion"/>
  </si>
  <si>
    <t>명칭</t>
    <phoneticPr fontId="3" type="noConversion"/>
  </si>
  <si>
    <t>원점의 경위도</t>
    <phoneticPr fontId="3" type="noConversion"/>
  </si>
  <si>
    <t>적용구간</t>
    <phoneticPr fontId="3" type="noConversion"/>
  </si>
  <si>
    <t>비   고</t>
    <phoneticPr fontId="3" type="noConversion"/>
  </si>
  <si>
    <t xml:space="preserve"> 위도 : 동경 38°00‘00“.0000</t>
    <phoneticPr fontId="3" type="noConversion"/>
  </si>
  <si>
    <t>중부좌표계</t>
    <phoneticPr fontId="3" type="noConversion"/>
  </si>
  <si>
    <t xml:space="preserve"> 경도 : 동경 127°00‘00“.0000</t>
    <phoneticPr fontId="3" type="noConversion"/>
  </si>
  <si>
    <t>동부좌표계</t>
    <phoneticPr fontId="3" type="noConversion"/>
  </si>
  <si>
    <t xml:space="preserve"> 경도 : 동경 129°00‘00“.0000</t>
    <phoneticPr fontId="3" type="noConversion"/>
  </si>
  <si>
    <t>7.</t>
    <phoneticPr fontId="3" type="noConversion"/>
  </si>
  <si>
    <t>작업기간</t>
    <phoneticPr fontId="3" type="noConversion"/>
  </si>
  <si>
    <t>할인,할증요소적용</t>
    <phoneticPr fontId="3" type="noConversion"/>
  </si>
  <si>
    <t>기타</t>
    <phoneticPr fontId="3" type="noConversion"/>
  </si>
  <si>
    <t>사   업   명</t>
    <phoneticPr fontId="8" type="noConversion"/>
  </si>
  <si>
    <t xml:space="preserve">사  업  량 </t>
    <phoneticPr fontId="8" type="noConversion"/>
  </si>
  <si>
    <t>감 염 여 부</t>
    <phoneticPr fontId="8" type="noConversion"/>
  </si>
  <si>
    <t>감   염</t>
    <phoneticPr fontId="8" type="noConversion"/>
  </si>
  <si>
    <t xml:space="preserve">미 감 염 </t>
    <phoneticPr fontId="8" type="noConversion"/>
  </si>
  <si>
    <t>○</t>
    <phoneticPr fontId="8" type="noConversion"/>
  </si>
  <si>
    <t>1. 일  반  기  준</t>
    <phoneticPr fontId="3" type="noConversion"/>
  </si>
  <si>
    <t>1. 적용범위</t>
    <phoneticPr fontId="3" type="noConversion"/>
  </si>
  <si>
    <t>가.</t>
    <phoneticPr fontId="3" type="noConversion"/>
  </si>
  <si>
    <t>나.</t>
    <phoneticPr fontId="3" type="noConversion"/>
  </si>
  <si>
    <t>다.</t>
    <phoneticPr fontId="3" type="noConversion"/>
  </si>
  <si>
    <t>라.</t>
    <phoneticPr fontId="3" type="noConversion"/>
  </si>
  <si>
    <t>2. 용어의 정의</t>
    <phoneticPr fontId="3" type="noConversion"/>
  </si>
  <si>
    <t>계   약   서:</t>
    <phoneticPr fontId="3" type="noConversion"/>
  </si>
  <si>
    <t>시   방   서:</t>
    <phoneticPr fontId="3" type="noConversion"/>
  </si>
  <si>
    <t>특별시방서:</t>
    <phoneticPr fontId="3" type="noConversion"/>
  </si>
  <si>
    <t>설계변경:</t>
    <phoneticPr fontId="3" type="noConversion"/>
  </si>
  <si>
    <t>마.</t>
    <phoneticPr fontId="3" type="noConversion"/>
  </si>
  <si>
    <t>발   주   자:</t>
    <phoneticPr fontId="3" type="noConversion"/>
  </si>
  <si>
    <t>바.</t>
    <phoneticPr fontId="3" type="noConversion"/>
  </si>
  <si>
    <t>시   공   자:</t>
    <phoneticPr fontId="3" type="noConversion"/>
  </si>
  <si>
    <t>사.</t>
    <phoneticPr fontId="3" type="noConversion"/>
  </si>
  <si>
    <t>감   독   관:</t>
    <phoneticPr fontId="3" type="noConversion"/>
  </si>
  <si>
    <t>아.</t>
    <phoneticPr fontId="3" type="noConversion"/>
  </si>
  <si>
    <t>감   리   원:</t>
    <phoneticPr fontId="3" type="noConversion"/>
  </si>
  <si>
    <t>자.</t>
    <phoneticPr fontId="3" type="noConversion"/>
  </si>
  <si>
    <t>발주자 측에서 발의하여 감독관이 도급자에 대하여 작업감독의 소관업무에 관한 방침, 기준, 계획 등을 알려주고 실시하게 하는 것을 말한다.</t>
    <phoneticPr fontId="3" type="noConversion"/>
  </si>
  <si>
    <t>차.</t>
    <phoneticPr fontId="3" type="noConversion"/>
  </si>
  <si>
    <t>도급자 측에서 신청한 사항을 발주자 또는 감독관이 서면으로 동의하는 것을 말한다.</t>
    <phoneticPr fontId="3" type="noConversion"/>
  </si>
  <si>
    <t>카.</t>
    <phoneticPr fontId="3" type="noConversion"/>
  </si>
  <si>
    <t>감독관 또는 그가 지정하는 대리인이 현장에 참석하여 작업사항을 확인하는 것을 말한다.</t>
    <phoneticPr fontId="3" type="noConversion"/>
  </si>
  <si>
    <t>타.</t>
    <phoneticPr fontId="3" type="noConversion"/>
  </si>
  <si>
    <t>감독관과 도급자가 대등한 입장에서 합의하는 것을 말한다.</t>
    <phoneticPr fontId="3" type="noConversion"/>
  </si>
  <si>
    <t>3. 제출서류</t>
    <phoneticPr fontId="3" type="noConversion"/>
  </si>
  <si>
    <t>4. 현장대리인 지정</t>
    <phoneticPr fontId="3" type="noConversion"/>
  </si>
  <si>
    <t>감독관은 현장대리인, 도급자의 고용인 및 노무자가 작업시행 또는 관리에 대하여 부적당하다고 인정될 경우 감리자의 의견을 물어 시공자에게 교체를 요구할 수 있다.</t>
    <phoneticPr fontId="3" type="noConversion"/>
  </si>
  <si>
    <t>6. 제보고 : 도급자는 계약서에서 지정한 것과 감독관이 지시한 각종 보고를 지정한 기일 내에 지체없이 서류를 구비하여 제출 또는 보고하여야 한다.</t>
    <phoneticPr fontId="3" type="noConversion"/>
  </si>
  <si>
    <t>9. 공사시행</t>
    <phoneticPr fontId="3" type="noConversion"/>
  </si>
  <si>
    <t>설계도서 및 시방서에 명시되지 않은 사항이라도 작업의 성질상 당연히 필요한 사항은 감독관의 지시에 따라 도급자의 부담으로 시행하여야 한다.</t>
    <phoneticPr fontId="3" type="noConversion"/>
  </si>
  <si>
    <t>11. 작업시간</t>
    <phoneticPr fontId="3" type="noConversion"/>
  </si>
  <si>
    <t>도급자는 작업개시 및 종료시간을 감독관에게 통지하여야 한다.</t>
    <phoneticPr fontId="3" type="noConversion"/>
  </si>
  <si>
    <t>13. 작업확인 : 도급자는 작업장의 작업면적이 설계상의 면적과 다를 경우에는 면적을 확인토록 하고 그 결과를 감독관과 감리에게 알린 후 지시에 따른다.</t>
    <phoneticPr fontId="3" type="noConversion"/>
  </si>
  <si>
    <t>15. 작업추진 관리</t>
    <phoneticPr fontId="3" type="noConversion"/>
  </si>
  <si>
    <t>현장대리인은 감독관의 지시에 따라 작업계획서를 제출하여 승인을 받아 작업을 실행하여야 하며 작업일보 및 작업 진도를 표기하여 추진현황을 알려야 한다.</t>
    <phoneticPr fontId="3" type="noConversion"/>
  </si>
  <si>
    <t>17. 작업관리</t>
    <phoneticPr fontId="3" type="noConversion"/>
  </si>
  <si>
    <t>육림작업에 필요한 작업과정은 감독관, 감리원, 설계자, 현장대리인, 현장작업자의 입회하에 설계자 주관의 설계 설명 및 작업교육을 실시하여 작업의 질 향상에 노력한다.</t>
    <phoneticPr fontId="3" type="noConversion"/>
  </si>
  <si>
    <t>18. 작업현장관리</t>
    <phoneticPr fontId="3" type="noConversion"/>
  </si>
  <si>
    <t>사업시행 기간 중 항상 안전에 유의하여 현장관리를 하여야 하며 재해예방에 최선을 다하여야 한다.</t>
    <phoneticPr fontId="3" type="noConversion"/>
  </si>
  <si>
    <t>사업시행 중 감독관 및 감리자의 승인 없이 시방서외의 작업방법을 택해서는 아니 된다.</t>
    <phoneticPr fontId="3" type="noConversion"/>
  </si>
  <si>
    <t>사업 착수와 동시에 재해예방 및 비상연락망을 편성, 운영토록 하고 우천 시는 작업을 중단 한다.</t>
    <phoneticPr fontId="3" type="noConversion"/>
  </si>
  <si>
    <t>19. 자재관리 : 자재는 일정장소에 보관 관리함을 원칙으로 하며 사용시는 산불예방 및 재해예방에 철저를 기한다.</t>
    <phoneticPr fontId="3" type="noConversion"/>
  </si>
  <si>
    <t>작업전, 작업중, 작업후 사진</t>
    <phoneticPr fontId="3" type="noConversion"/>
  </si>
  <si>
    <t>공정사진</t>
    <phoneticPr fontId="3" type="noConversion"/>
  </si>
  <si>
    <t>기록사진 : 사업 진행 상황을 촬영하고 사진첩을 3부 작성하여 제출</t>
    <phoneticPr fontId="3" type="noConversion"/>
  </si>
  <si>
    <t>기타 홍보용 사진 및 슬라이드(필요시)</t>
    <phoneticPr fontId="3" type="noConversion"/>
  </si>
  <si>
    <t>21. 안전관리</t>
    <phoneticPr fontId="3" type="noConversion"/>
  </si>
  <si>
    <t>도급자는 안전관리 책임자를 선임하여 현장에 상주토록 하고 산업재해 예방에 최선을 다한다.</t>
    <phoneticPr fontId="3" type="noConversion"/>
  </si>
  <si>
    <t>도급자는 안전사고 등이 발생하지 않도록 제반 안전수칙을 준수하여야 하며 당해 작업진행 중 발생하는 모든 사고에 대하여 책임져야 한다.</t>
    <phoneticPr fontId="3" type="noConversion"/>
  </si>
  <si>
    <t>산불방지 및 주변에 산불발생시 진화 참여는 물론 이에 대한 대책을 강구하여야 한다.</t>
    <phoneticPr fontId="3" type="noConversion"/>
  </si>
  <si>
    <t>호우, 홍수, 태풍 등에 대한 기상예보 등에 충분히 유의하여 유사시에는 피해를 최소한으로 되게 응급조치를 하여야 한다.</t>
    <phoneticPr fontId="3" type="noConversion"/>
  </si>
  <si>
    <t>사업수행에 필요한 안전조치는 관계법규에 따라 안전에 만전을 기하기 위한 조직, 계획, 점검 등을 실시하고 필요한 제반시설을 갖추어야 한다.</t>
    <phoneticPr fontId="3" type="noConversion"/>
  </si>
  <si>
    <t>작업착수 전에 안전시설을 해야 할 사항은 일반적으로 다음과 같다.</t>
    <phoneticPr fontId="3" type="noConversion"/>
  </si>
  <si>
    <t>1) 유류 및 기계톱 보관지역 및 사용 장소 설정</t>
    <phoneticPr fontId="3" type="noConversion"/>
  </si>
  <si>
    <t>도로의 교통을 제한하고자 할 때에는 교통제한의 범위, 기간, 안전조치 등에 대하여 소정의 절차를 밟아야 한다.</t>
    <phoneticPr fontId="3" type="noConversion"/>
  </si>
  <si>
    <t>작업장 내의 모든 작업관련자는 안전장비를 착용하여야 한다.</t>
    <phoneticPr fontId="3" type="noConversion"/>
  </si>
  <si>
    <t>작업장에는 구급약을 상비하여야 한다.</t>
    <phoneticPr fontId="3" type="noConversion"/>
  </si>
  <si>
    <t>작업시행시 일반인의 교통에 피해를 주지 않도록 보호대책을 강구하여야 한다.</t>
    <phoneticPr fontId="3" type="noConversion"/>
  </si>
  <si>
    <t>작업시행시 인접해 있는 수리시설 및 농작물에 지장이 없도록 적절한 조치를 강구하여야 한다.</t>
    <phoneticPr fontId="3" type="noConversion"/>
  </si>
  <si>
    <t>23. 사고의 예방</t>
    <phoneticPr fontId="3" type="noConversion"/>
  </si>
  <si>
    <t>작업기간 중 도급자는 작업장을 방문하는 사람의 통제와 안전을 위해 발주처에 의해 조치된 모든 사항에 따라야 한다.</t>
    <phoneticPr fontId="3" type="noConversion"/>
  </si>
  <si>
    <t>도급자는 기본적인 응급비품과 구급약을 상비하여야 한다.</t>
    <phoneticPr fontId="3" type="noConversion"/>
  </si>
  <si>
    <t>25. 제법규 준수</t>
    <phoneticPr fontId="3" type="noConversion"/>
  </si>
  <si>
    <t>작업시행에 있어서는 관련법규를 반드시 준수하여야 한다.</t>
    <phoneticPr fontId="3" type="noConversion"/>
  </si>
  <si>
    <t>노무자에 대한 제법규의 운영과 적용은 도급자의 책임 하에 이루어지고  전 노무자의 모든 행위에 대한 책임은 도급자가 진다.</t>
    <phoneticPr fontId="3" type="noConversion"/>
  </si>
  <si>
    <t>26. 기성고 작성 : 도급자는 기성검사 요청을 할 때는 감독관 및 감리원과 사전에 협의하여 제출한다.</t>
    <phoneticPr fontId="3" type="noConversion"/>
  </si>
  <si>
    <t>27. 작업의 일시중지</t>
    <phoneticPr fontId="3" type="noConversion"/>
  </si>
  <si>
    <t>감독관은 다음의 경우 작업을 일시 중지시킬 수 있으며 이에 대하여 감리는 의견을 제시할 수 있고 작업중지로 인한 손해는 도급자가 진다.</t>
    <phoneticPr fontId="3" type="noConversion"/>
  </si>
  <si>
    <t>기후 악조건으로 작업이 곤란할 때</t>
    <phoneticPr fontId="3" type="noConversion"/>
  </si>
  <si>
    <t>작업자의 안전을 위하여 필요하다고 인정할 때</t>
    <phoneticPr fontId="3" type="noConversion"/>
  </si>
  <si>
    <t>감독관 및 감리자의 지시 불이행으로 작업의 진행이 부당하다고 인정될 때</t>
    <phoneticPr fontId="3" type="noConversion"/>
  </si>
  <si>
    <t>민원사항이 발생하여 민원해소 시간이 필요할 때</t>
    <phoneticPr fontId="3" type="noConversion"/>
  </si>
  <si>
    <t>28. 설계변경</t>
    <phoneticPr fontId="3" type="noConversion"/>
  </si>
  <si>
    <t>작업공종에서 현지와 작업공종이 부합되지 않을 때</t>
    <phoneticPr fontId="3" type="noConversion"/>
  </si>
  <si>
    <t>설계시 품셈적용 및 계산착오가 있을 때</t>
    <phoneticPr fontId="3" type="noConversion"/>
  </si>
  <si>
    <t>당초 계획된 작업면적의 변경이 불가피한 경우</t>
    <phoneticPr fontId="3" type="noConversion"/>
  </si>
  <si>
    <t>기타 발주자가 변경을 요할 때</t>
    <phoneticPr fontId="3" type="noConversion"/>
  </si>
  <si>
    <t>29. 사업기간 연장</t>
    <phoneticPr fontId="3" type="noConversion"/>
  </si>
  <si>
    <t>천재지변 및 발주자의 사정에 의하여 작업이 중단되었을 때는 사업기간을 연장할 수 있다.</t>
    <phoneticPr fontId="3" type="noConversion"/>
  </si>
  <si>
    <t>기상이변 및 강우일수가 과거 5개년 평균일수보다 많아 작업에 막대한 지장을 초래하였다고 인정될 때</t>
    <phoneticPr fontId="3" type="noConversion"/>
  </si>
  <si>
    <t>작업장의 불가항력적인 일이 발생하여 감독관과 감리의 의견을 물어 타당성이 인정 될 때</t>
    <phoneticPr fontId="3" type="noConversion"/>
  </si>
  <si>
    <t>30. 설계 및 완료 도서관리</t>
    <phoneticPr fontId="3" type="noConversion"/>
  </si>
  <si>
    <t>31. 사업완료검사</t>
    <phoneticPr fontId="3" type="noConversion"/>
  </si>
  <si>
    <t>검사 또는 시험결과가 시방서 및 설계도서에 명시한 검사 검수기준에 일치하다고 인정되었을 때 사업완료 조치한다.</t>
    <phoneticPr fontId="3" type="noConversion"/>
  </si>
  <si>
    <t>검사결과가 시방서 및 설계도서 기준에 적합하지 않은 부분은 수정 또는 재시공 후에 재검사를 받아 합격할 경우 사업완료조치 한다.</t>
    <phoneticPr fontId="3" type="noConversion"/>
  </si>
  <si>
    <t>완료도면이 제출되어 검사가 완료되었을 때 사업완료 조치한다.</t>
    <phoneticPr fontId="3" type="noConversion"/>
  </si>
  <si>
    <t>완료도면은 도급자가 작성 제출하여 감독관의 검토 및 승인을 얻어야 한다.</t>
    <phoneticPr fontId="3" type="noConversion"/>
  </si>
  <si>
    <t>32. 사업완료 후 정리</t>
    <phoneticPr fontId="3" type="noConversion"/>
  </si>
  <si>
    <t>사업이 완료되었을 때는 감독관의 지시에 따라 설치물을 제거하고 청소 정리하여 감독관의 검사를 득해야 한다.</t>
    <phoneticPr fontId="3" type="noConversion"/>
  </si>
  <si>
    <t>33. 기타사항</t>
    <phoneticPr fontId="3" type="noConversion"/>
  </si>
  <si>
    <t>도급자는 본 사업 완료시까지 감독과의 지시에 따라야 하고 특히 민원이 발생치 않도록 사전에 발생요인을 확인 처리하여야 한다.</t>
    <phoneticPr fontId="3" type="noConversion"/>
  </si>
  <si>
    <t>도급자는 사업완료시 준공조서 2부를 작성하여 완료계와 동시에 제출하여야 한다.</t>
    <phoneticPr fontId="3" type="noConversion"/>
  </si>
  <si>
    <t>도급자는 감독관이 지시하는 내용에 따라 사업완료표시판을 제작 설치하고 완료 조사 시 광경사진을 제출 할 수 있다.</t>
    <phoneticPr fontId="3" type="noConversion"/>
  </si>
  <si>
    <t>각종 설계도서는 보안규정에 따라 보관하여야 한다.</t>
    <phoneticPr fontId="3" type="noConversion"/>
  </si>
  <si>
    <t>각종 관계서류는 지정된 기일까지 제출하여야 한다.</t>
    <phoneticPr fontId="3" type="noConversion"/>
  </si>
  <si>
    <t>2. 특  별  기  준</t>
    <phoneticPr fontId="3" type="noConversion"/>
  </si>
  <si>
    <t>1. 적용기준 : 본 사업의 설계서상 설정된 단어의 규정과 작업에 필요한 구분되어야 할 사항을 규정하였다.</t>
    <phoneticPr fontId="3" type="noConversion"/>
  </si>
  <si>
    <t>2. 작업일반</t>
    <phoneticPr fontId="3" type="noConversion"/>
  </si>
  <si>
    <t>준비작업 : 면적 및 수량의 검측에 필요한 면적 확인은 1. 일반기준 제13항에 따라야 한다.</t>
    <phoneticPr fontId="3" type="noConversion"/>
  </si>
  <si>
    <t>작업준비</t>
    <phoneticPr fontId="3" type="noConversion"/>
  </si>
  <si>
    <t>1)</t>
    <phoneticPr fontId="3" type="noConversion"/>
  </si>
  <si>
    <t>2)</t>
    <phoneticPr fontId="3" type="noConversion"/>
  </si>
  <si>
    <t>감독관은 작업 중 수시로 경계지역의 작업 상황을 점검 확인하여 민원발생이 되지 않도록 한다.</t>
    <phoneticPr fontId="3" type="noConversion"/>
  </si>
  <si>
    <t>3)</t>
    <phoneticPr fontId="3" type="noConversion"/>
  </si>
  <si>
    <t>산불예방</t>
    <phoneticPr fontId="3" type="noConversion"/>
  </si>
  <si>
    <t>작업자는 작업장에 투입 시 인화성물질을 지참하고 작업장에 진입할 수 없다.</t>
    <phoneticPr fontId="3" type="noConversion"/>
  </si>
  <si>
    <t>작업자는 흡연시는 일정장소에 안전조치를 취한 후 현장대리인 책임 하에 흡연을 하고 현장대리인은 담뱃불의  화기점검을 반드시 한 후 자리를 이동하여야 한다.</t>
    <phoneticPr fontId="3" type="noConversion"/>
  </si>
  <si>
    <t>작업자는 기계톱 사용원료인 휘발유와 오일관리에 철저를 기한다.</t>
    <phoneticPr fontId="3" type="noConversion"/>
  </si>
  <si>
    <t>작업방법</t>
    <phoneticPr fontId="3" type="noConversion"/>
  </si>
  <si>
    <t>작업자는 설계된 작업예정에 따라 작업을 하여야하며, 임의대로 변경할 수 없다. 부득이 작업예정을 변경하고자 할 때는 감독관과 협의하여 변경 실시 할 수 있다.</t>
    <phoneticPr fontId="3" type="noConversion"/>
  </si>
  <si>
    <t>4)</t>
    <phoneticPr fontId="3" type="noConversion"/>
  </si>
  <si>
    <t>5)</t>
    <phoneticPr fontId="3" type="noConversion"/>
  </si>
  <si>
    <t>6)</t>
    <phoneticPr fontId="3" type="noConversion"/>
  </si>
  <si>
    <t>제 1 장 일반적인 산림자원관리</t>
    <phoneticPr fontId="3" type="noConversion"/>
  </si>
  <si>
    <t>작업시기</t>
    <phoneticPr fontId="3" type="noConversion"/>
  </si>
  <si>
    <t>다)</t>
    <phoneticPr fontId="3" type="noConversion"/>
  </si>
  <si>
    <t>2)</t>
  </si>
  <si>
    <t>제 2 장 산림의 기능구분 및 조성·관리</t>
    <phoneticPr fontId="3" type="noConversion"/>
  </si>
  <si>
    <t>1. 산림의 기능구분</t>
    <phoneticPr fontId="3" type="noConversion"/>
  </si>
  <si>
    <t>산림을 그 기능에 따라 다음의 순위와 같이 구분함</t>
    <phoneticPr fontId="3" type="noConversion"/>
  </si>
  <si>
    <t>1) 목재생산림</t>
    <phoneticPr fontId="3" type="noConversion"/>
  </si>
  <si>
    <t>2) 수원함양림</t>
    <phoneticPr fontId="3" type="noConversion"/>
  </si>
  <si>
    <t>3) 산지재해방지림</t>
    <phoneticPr fontId="3" type="noConversion"/>
  </si>
  <si>
    <t>4) 자연환경보전림</t>
    <phoneticPr fontId="3" type="noConversion"/>
  </si>
  <si>
    <t>5) 산림휴양림</t>
    <phoneticPr fontId="3" type="noConversion"/>
  </si>
  <si>
    <t>6) 생활환경보전림</t>
    <phoneticPr fontId="3" type="noConversion"/>
  </si>
  <si>
    <t>2. 목재생산림의 조성과 관리</t>
    <phoneticPr fontId="3" type="noConversion"/>
  </si>
  <si>
    <t>관리목표 : 생태적 안정을 기반으로 하여 국민경제 활동에 필요한 양질의 목재를 지속적·효율적으로 생산·공급하기 위한 산림</t>
    <phoneticPr fontId="3" type="noConversion"/>
  </si>
  <si>
    <t>목표로 하는 산림 - 다음과 같은 목표생산재를 안정적으로 생산할 수 있는 산림</t>
    <phoneticPr fontId="3" type="noConversion"/>
  </si>
  <si>
    <t>인공림에서는 우량대경재, 우량중경재, 일반소경재로 구분</t>
    <phoneticPr fontId="3" type="noConversion"/>
  </si>
  <si>
    <t>우량대경재</t>
    <phoneticPr fontId="3" type="noConversion"/>
  </si>
  <si>
    <t>① 목표지름 : 40cm이상</t>
    <phoneticPr fontId="3" type="noConversion"/>
  </si>
  <si>
    <t>② 용도 : 문화재, 화장단판, 합판, 고급제제(각재, 판재) 구조재, 고급건축재, 가구재, 악기재 등</t>
    <phoneticPr fontId="3" type="noConversion"/>
  </si>
  <si>
    <t>우량중경재</t>
    <phoneticPr fontId="3" type="noConversion"/>
  </si>
  <si>
    <t>① 목표지름 : 40cm 미만 25cm 이상</t>
    <phoneticPr fontId="3" type="noConversion"/>
  </si>
  <si>
    <t>② 용도 : 건축재, 소형가구재, 공예재, 일반제재(각재, 판재) 등</t>
    <phoneticPr fontId="3" type="noConversion"/>
  </si>
  <si>
    <t>일반소경재</t>
    <phoneticPr fontId="3" type="noConversion"/>
  </si>
  <si>
    <t>① 목표지름 : 25cm</t>
    <phoneticPr fontId="3" type="noConversion"/>
  </si>
  <si>
    <t>② 용도 : 가설재, 포장재, 일반제재(소각재, 소판재), 펄프재, 칲, 톱밥용 등</t>
    <phoneticPr fontId="3" type="noConversion"/>
  </si>
  <si>
    <t>천연림에서는 우량대경재, 우량중경재, 특용·소경재로 구분</t>
    <phoneticPr fontId="3" type="noConversion"/>
  </si>
  <si>
    <t>② 용도 : 문화재, 화장단판, 합판, 고급제재(각재, 판재) 등</t>
    <phoneticPr fontId="3" type="noConversion"/>
  </si>
  <si>
    <t>① 목표지름 : 40cm 미만 20cm 이상</t>
    <phoneticPr fontId="3" type="noConversion"/>
  </si>
  <si>
    <t>② 용도 : 구조재, 고급건축재, 가구재, 악기재, 일반제재(각재, 판재) 등</t>
    <phoneticPr fontId="3" type="noConversion"/>
  </si>
  <si>
    <t>① 목표지름 : 20cm</t>
    <phoneticPr fontId="3" type="noConversion"/>
  </si>
  <si>
    <t>② 용도 : 특수용(약용·식용), 공예재, 버섯용원목, 펄프재</t>
    <phoneticPr fontId="3" type="noConversion"/>
  </si>
  <si>
    <t>관리대상 : 생태적으로 건강하고 지속적으로 목재를 생산할 수 있는 산림으로서 다음과 같음</t>
    <phoneticPr fontId="3" type="noConversion"/>
  </si>
  <si>
    <t>산림법에 의한 요존국유림</t>
    <phoneticPr fontId="3" type="noConversion"/>
  </si>
  <si>
    <t>임업 및 산촌진흥촉진에 관한법률에 의한 임업진흥권역 안의 모재생산을 위한 산림</t>
    <phoneticPr fontId="3" type="noConversion"/>
  </si>
  <si>
    <t>그밖에 목재생산기능 증진을 위해 관리가 필요하다고 산림관리자가 인정하는 산림</t>
    <phoneticPr fontId="3" type="noConversion"/>
  </si>
  <si>
    <t>인공림의 조성 · 관리</t>
    <phoneticPr fontId="3" type="noConversion"/>
  </si>
  <si>
    <t>조림 : 조림 수종은 주수종과 부수종으로 구분하여 식재</t>
    <phoneticPr fontId="3" type="noConversion"/>
  </si>
  <si>
    <t>① 주수종은 생산목표재가 되는 수종</t>
    <phoneticPr fontId="3" type="noConversion"/>
  </si>
  <si>
    <t>② 부수종은 산림의 생태적 안정성을 의해 또는 보조적 목재생산재로 활용할 수 있는 수종</t>
    <phoneticPr fontId="3" type="noConversion"/>
  </si>
  <si>
    <t>숲가꾸기</t>
    <phoneticPr fontId="3" type="noConversion"/>
  </si>
  <si>
    <t>① 목표생산재가 정해지기 전까지의 작업은 제Ⅲ장에서 정하는 바와 같이 숲가꾸기를 실시함</t>
    <phoneticPr fontId="3" type="noConversion"/>
  </si>
  <si>
    <t>② 도태간벌은 목표생산재가 우량대경재일 경우 적용할 수 있음</t>
    <phoneticPr fontId="3" type="noConversion"/>
  </si>
  <si>
    <t>③ 설계·감리를 시행할 경우에는 수종과 생산목표제에 따라 〔별표 2〕의 2. 인공림의 수종별 시업기준(예시)에 따라 작업을 실시할 수 있음</t>
    <phoneticPr fontId="3" type="noConversion"/>
  </si>
  <si>
    <t>④ 목표생산재가 일반소경재일 경우에는 수종의 특성에 따라 솎아베기 작업시 가지치기를 생략할 수 있음</t>
    <phoneticPr fontId="3" type="noConversion"/>
  </si>
  <si>
    <t>수확 및 산물의 처리 등은 제3장에서 정하는 바에 따름</t>
    <phoneticPr fontId="3" type="noConversion"/>
  </si>
  <si>
    <t>천연림의 조성 · 관리</t>
    <phoneticPr fontId="3" type="noConversion"/>
  </si>
  <si>
    <t>갱신 : 갱신 수종은 주수종과 부수종으로 구분</t>
    <phoneticPr fontId="3" type="noConversion"/>
  </si>
  <si>
    <t>① 주수종은 생산목표재가 되는 수종으로 함</t>
    <phoneticPr fontId="3" type="noConversion"/>
  </si>
  <si>
    <t>② 부수종은 산림의 생태적 안정성을 위해 또는 보조적 목재생산재로 활용할 수 있는 수종</t>
    <phoneticPr fontId="3" type="noConversion"/>
  </si>
  <si>
    <t>② 목표생산재가 우량대경재일 경우에는 도태간벌을 적용함</t>
    <phoneticPr fontId="3" type="noConversion"/>
  </si>
  <si>
    <t>③ 설계·감리를 시행할 경우에는 수종과 생산목표재에 따라 〔별표2〕의 3. 천연림의 수종별 시업기준(예시)에 따라 작업을 실시할 수 있음</t>
    <phoneticPr fontId="3" type="noConversion"/>
  </si>
  <si>
    <t>3. 수원함양림의 조성 · 관리</t>
    <phoneticPr fontId="3" type="noConversion"/>
  </si>
  <si>
    <t>관리목표 : 수자원함양기능과 수질정화기능이 고도로 증진되는 산림</t>
    <phoneticPr fontId="3" type="noConversion"/>
  </si>
  <si>
    <t>목표로 하는 산림 : 다층혼효림</t>
    <phoneticPr fontId="3" type="noConversion"/>
  </si>
  <si>
    <t>관리대상 : 산림의 수자원함양기능 및 수질정화기능을 높이기 위하여 지정·결정 또는 관리하는 산림으로서 다음과 같음</t>
    <phoneticPr fontId="3" type="noConversion"/>
  </si>
  <si>
    <t>산림법에 의한 수원함양보안림</t>
    <phoneticPr fontId="3" type="noConversion"/>
  </si>
  <si>
    <t>수도법에 의한 상수원보호구역 안의 산림</t>
    <phoneticPr fontId="3" type="noConversion"/>
  </si>
  <si>
    <t>한강수계상수원수질개선 및 주미지원등에 관한 법률시행규칙에 의한 한강수계 지역 안에서 수원함양에 직접적인 영향을 주는 산림</t>
    <phoneticPr fontId="3" type="noConversion"/>
  </si>
  <si>
    <t>영산강 · 섬진강 수계물 관리 및 주민지원등에 관한 법률시행규칙에 의한 영상강·섬진강수계 지역 안에서 수원함양에 직접적인 영향을 주는 산림</t>
    <phoneticPr fontId="3" type="noConversion"/>
  </si>
  <si>
    <t>금강수계물관리 및 주민지원등에 관한 법률시행규칙에 의한 금강수계 지역 안에서 수원함양에 직접적인 영향을 주는 산림</t>
    <phoneticPr fontId="3" type="noConversion"/>
  </si>
  <si>
    <t>낙동강수계물관리 및 주민지원등에 관한 법률시행규칙에 의한 낙동강수계 지역 안에서 수원함양에 직접적인 영향을 주는 산림</t>
    <phoneticPr fontId="3" type="noConversion"/>
  </si>
  <si>
    <t>7)</t>
    <phoneticPr fontId="3" type="noConversion"/>
  </si>
  <si>
    <t>댐건설 및 주변지역지원등에 관한 법률 제2조의 규정에 의한 댐으로 집수되는 자연경계구획 산림</t>
    <phoneticPr fontId="3" type="noConversion"/>
  </si>
  <si>
    <t>8)</t>
    <phoneticPr fontId="3" type="noConversion"/>
  </si>
  <si>
    <t>그밖에 수원함양기능 증진을 위해 관리가 필요하다고 산림관리자가 인정하는 산림</t>
    <phoneticPr fontId="3" type="noConversion"/>
  </si>
  <si>
    <t>조림 : 나무의 뿌리가 다층구조를 이룰 수 있도록 참나무류, 소나무 등의 심근성 수종을 중심으로 천근성수종이 혼합 되도록 조림수종을 선정</t>
    <phoneticPr fontId="3" type="noConversion"/>
  </si>
  <si>
    <t>솎아베기(간벌)</t>
    <phoneticPr fontId="3" type="noConversion"/>
  </si>
  <si>
    <t>수관울폐도를 50~80% 수준으로 유지하는 것을 원칙으로 함</t>
    <phoneticPr fontId="3" type="noConversion"/>
  </si>
  <si>
    <t>① 계곡으로 부터 홍수위 폭 만큼의 계곡부 양안 지역</t>
    <phoneticPr fontId="3" type="noConversion"/>
  </si>
  <si>
    <t>② 호소, 저수지 등 수변부는 만수위로부터 32m 이내 지역</t>
    <phoneticPr fontId="3" type="noConversion"/>
  </si>
  <si>
    <t>③ 하천의 홍수위로부터 30m 이내 지역</t>
    <phoneticPr fontId="3" type="noConversion"/>
  </si>
  <si>
    <t>수확</t>
    <phoneticPr fontId="3" type="noConversion"/>
  </si>
  <si>
    <t>수원함양림에서는 목재생산림의 우량대경재를 목표생산재로 하고 수확함</t>
    <phoneticPr fontId="3" type="noConversion"/>
  </si>
  <si>
    <t>가급적 골라베기를 원칙으로 하되 불가피할 경우 모두베기와 모수작업은 하나의 벌채구역을 2ha미만으로 함</t>
    <phoneticPr fontId="3" type="noConversion"/>
  </si>
  <si>
    <t>모두베기와 모수작업 시 벌채구역과 벌채구역 사이에는 최소 20m 이상의 수림대를 등고선 방향으로 존치</t>
    <phoneticPr fontId="3" type="noConversion"/>
  </si>
  <si>
    <t>4. 산지재해방지림의 조성 · 관리</t>
    <phoneticPr fontId="3" type="noConversion"/>
  </si>
  <si>
    <t>관리목표 : 산사태, 토사유출, 대형산불, 산림병해충 등 각종 산림재해에 강한 산림이다.</t>
    <phoneticPr fontId="3" type="noConversion"/>
  </si>
  <si>
    <t>목표로 하는 산림</t>
    <phoneticPr fontId="3" type="noConversion"/>
  </si>
  <si>
    <t>산사태, 토사유출에 강한 다층효림</t>
    <phoneticPr fontId="3" type="noConversion"/>
  </si>
  <si>
    <t>대형산불을 방지하기 위해 내화수림대가 포함된 혼효림</t>
    <phoneticPr fontId="3" type="noConversion"/>
  </si>
  <si>
    <t>산림병해충에 강하고 생태적으로 건강한 다층혼효림</t>
    <phoneticPr fontId="3" type="noConversion"/>
  </si>
  <si>
    <t>관리대상 : 산사태, 토사유출, 대형산불, 병해충 등 산림재해 발생 방지 및 임지보전을 위하여 지정·결정 또는 관리하는 산림으로서 다음과 같다.</t>
    <phoneticPr fontId="3" type="noConversion"/>
  </si>
  <si>
    <t>사방사업법에 의한 사방지(산사태복구지 포함)</t>
    <phoneticPr fontId="3" type="noConversion"/>
  </si>
  <si>
    <t>산림법에 의한 토사방비보안림</t>
    <phoneticPr fontId="3" type="noConversion"/>
  </si>
  <si>
    <t>과밀 임분으로서 산사태가 우려되는 지역의 침엽수 단순림</t>
    <phoneticPr fontId="3" type="noConversion"/>
  </si>
  <si>
    <t>대형산불의 발생이 우려되는 지역으로 침엽수 단순림</t>
    <phoneticPr fontId="3" type="noConversion"/>
  </si>
  <si>
    <t>산림병해충의 피해 우려가 있는 단순림</t>
    <phoneticPr fontId="3" type="noConversion"/>
  </si>
  <si>
    <t>그밖에 산지재해방지기능 증진을 위해 관리가 필요하다고 산림관리자가 인정하는 산림이다.</t>
    <phoneticPr fontId="3" type="noConversion"/>
  </si>
  <si>
    <t>사방지, 토사방비보안림</t>
    <phoneticPr fontId="3" type="noConversion"/>
  </si>
  <si>
    <t>사방지·토사방비보안림</t>
    <phoneticPr fontId="3" type="noConversion"/>
  </si>
  <si>
    <t>조림</t>
    <phoneticPr fontId="3" type="noConversion"/>
  </si>
  <si>
    <t>①</t>
    <phoneticPr fontId="3" type="noConversion"/>
  </si>
  <si>
    <t>사방지는 오리나무, 아까시나무, 싸리나무 등 질소고정 효과가 큰 수종과 속성수를 혼합하여 조림수종으로 선정</t>
    <phoneticPr fontId="3" type="noConversion"/>
  </si>
  <si>
    <t>②</t>
    <phoneticPr fontId="3" type="noConversion"/>
  </si>
  <si>
    <t>나무의 뿌리가 다층구조를 이룰 수 있도록 참나무류, 소나무 등의 심근성(深根性) 수종을 중심으로 천근성(淺根性) 수종이 혼합되도록 조림수종을 선정</t>
    <phoneticPr fontId="3" type="noConversion"/>
  </si>
  <si>
    <t>③</t>
    <phoneticPr fontId="3" type="noConversion"/>
  </si>
  <si>
    <t>토심이 깊은 곳에는 활엽수, 얕은 곳에는 침엽수 위주로 조림수종을 선정</t>
    <phoneticPr fontId="3" type="noConversion"/>
  </si>
  <si>
    <t>④</t>
    <phoneticPr fontId="3" type="noConversion"/>
  </si>
  <si>
    <t>ha당 5,000본을 기준으로 입지 조건에 따라 조정</t>
    <phoneticPr fontId="3" type="noConversion"/>
  </si>
  <si>
    <t>산림의 사방기능 제고를 위한 경우를 제외하고는 숲가꾸기를 실시하지 않음</t>
    <phoneticPr fontId="3" type="noConversion"/>
  </si>
  <si>
    <t>뿌리 발달과 하층식생의 생육 촉진을 위해 Ⅲ령급 이상의 산림에 대해 솎아베기 실시</t>
    <phoneticPr fontId="3" type="noConversion"/>
  </si>
  <si>
    <t>침엽수림은 솎아베기를 통해 다층혼효림으로 전환 유도</t>
    <phoneticPr fontId="3" type="noConversion"/>
  </si>
  <si>
    <t>산사태, 산불, 산림병해충 등 산림재해로 인한 피해 복구 등 공익적 목적을 위한 경우를 제외하고는 벌채하지 않음</t>
    <phoneticPr fontId="3" type="noConversion"/>
  </si>
  <si>
    <t>그 밖의 사항에 관해서는 사방사업법 등 관계법령의 규정에 따름</t>
    <phoneticPr fontId="3" type="noConversion"/>
  </si>
  <si>
    <t>산사태가 우려되는 과밀 침엽수 단순림</t>
    <phoneticPr fontId="3" type="noConversion"/>
  </si>
  <si>
    <t>대상지 : 낙엽송, 편백 등의 침엽수 단순림 중 산림관리자가 산사태 피해 이력, 현재의 산림 상태 등을 고려하여 결정</t>
    <phoneticPr fontId="3" type="noConversion"/>
  </si>
  <si>
    <t>조림 : 조림이 필요할 경우는 심근성 수종을 중심으로 혼효림 조성</t>
    <phoneticPr fontId="3" type="noConversion"/>
  </si>
  <si>
    <t>대형산불의 발생이 우려되는 지역의 침엽수 단순림</t>
    <phoneticPr fontId="3" type="noConversion"/>
  </si>
  <si>
    <t>대상지 : 산림관리자가 대형산불의 피해 이력, 현재의 산림 상태 등을 고려하여 결정</t>
    <phoneticPr fontId="3" type="noConversion"/>
  </si>
  <si>
    <t xml:space="preserve">조림 </t>
    <phoneticPr fontId="3" type="noConversion"/>
  </si>
  <si>
    <t>산불피해지의 벌채는 교호대상(交互帶狀)으로 하고 벌채하지 않은 지역은 조림지가 어린나무가꾸기에 도달할 시점에 벌채 후 조림을 실시</t>
    <phoneticPr fontId="3" type="noConversion"/>
  </si>
  <si>
    <t>벌채 후 조림할 경우에는 혼효림으로 조성</t>
    <phoneticPr fontId="3" type="noConversion"/>
  </si>
  <si>
    <t>마을, 도로, 농경지 인접 지역 산림은 ‘(가)’와 같이 내화수림대를 조성</t>
    <phoneticPr fontId="3" type="noConversion"/>
  </si>
  <si>
    <t>내화수림대를 조성할 침엽수림은 강도(强度)의 솎아베기를 실시하거나 약도의 솎아베기를 수회 반복 실시하여 혼효림으로 유도</t>
    <phoneticPr fontId="3" type="noConversion"/>
  </si>
  <si>
    <t>솎아베기를 통한 자연발생 활엽수가 부족할 경우에는 하층에 활엽수 식재 가능</t>
    <phoneticPr fontId="3" type="noConversion"/>
  </si>
  <si>
    <t>대상지 : 산림관리자가 산림병해충 피해 이력, 현재의 산림 상태 등을 고려하여 결정</t>
    <phoneticPr fontId="3" type="noConversion"/>
  </si>
  <si>
    <t>그 밖에 산림병해충 피해지의 방제에 관한 사항은 산림병해충방제규정(산림청 훈령)에 따름</t>
    <phoneticPr fontId="3" type="noConversion"/>
  </si>
  <si>
    <t>5. 자연환경보전림의 조성 · 관리</t>
    <phoneticPr fontId="3" type="noConversion"/>
  </si>
  <si>
    <t>관리목표 : 보호할 가치가 있는 산림자원이 건강하게 보전될 수 있는 산림</t>
    <phoneticPr fontId="3" type="noConversion"/>
  </si>
  <si>
    <t>자연환경보전림의 유형구분</t>
    <phoneticPr fontId="3" type="noConversion"/>
  </si>
  <si>
    <t>보존형 : 생태계, 유전자원 보호 등을 위해 보전해야 할 산림</t>
    <phoneticPr fontId="3" type="noConversion"/>
  </si>
  <si>
    <t>문화형 : 역사․문화적 가치 보호 등을 위해 보전해야 할 산림</t>
    <phoneticPr fontId="3" type="noConversion"/>
  </si>
  <si>
    <t>학술교육형 : 학술․교육의 목적으로 보전해야 할 산림</t>
    <phoneticPr fontId="3" type="noConversion"/>
  </si>
  <si>
    <t>목표로 하는 산림 : 다층혼효림 또는 지정·결정·관리의 목적을 달성할 수 있는 산림</t>
    <phoneticPr fontId="3" type="noConversion"/>
  </si>
  <si>
    <t>관리대상 : 생태․문화․역사․학술적 가치를 보전하기 위하여 지정․결정 또는 관리하는 산림으로서 다음과 같음</t>
    <phoneticPr fontId="3" type="noConversion"/>
  </si>
  <si>
    <t>산림자원의 조성 및 관리에 관한 법률에 의한 생활환경보안림, 어촌보안림, 산림유전자원보호림, 채종림, 채종원, 시험림</t>
    <phoneticPr fontId="3" type="noConversion"/>
  </si>
  <si>
    <t>백두대간 보호에 관한 법률에 의한 백두대간보호지역 안의 산림</t>
    <phoneticPr fontId="3" type="noConversion"/>
  </si>
  <si>
    <t>3)</t>
  </si>
  <si>
    <t>국토의 계획 및 이용에 관한 법률에 의한 보전녹지지역 안의 산림</t>
    <phoneticPr fontId="3" type="noConversion"/>
  </si>
  <si>
    <t>4)</t>
  </si>
  <si>
    <t>자연공원법에 의한 자연공원 안의 산림</t>
    <phoneticPr fontId="3" type="noConversion"/>
  </si>
  <si>
    <t>5)</t>
  </si>
  <si>
    <t>자연환경보전법에 의한 자연생태계․경관보전지역, 생태․자연도 1등급 권역 안의 산림</t>
    <phoneticPr fontId="3" type="noConversion"/>
  </si>
  <si>
    <t>6)</t>
  </si>
  <si>
    <t>야생동․식물보호법에 의한 야생동․식물보호구역 안의 산림</t>
    <phoneticPr fontId="3" type="noConversion"/>
  </si>
  <si>
    <t>7)</t>
  </si>
  <si>
    <t>습지보전법에 의한 습지보호지역 안의 산림</t>
    <phoneticPr fontId="3" type="noConversion"/>
  </si>
  <si>
    <t>8)</t>
  </si>
  <si>
    <t>독도등도서지역의생태계보전에관한특별법에 의한 특정도서 안의 산림</t>
    <phoneticPr fontId="3" type="noConversion"/>
  </si>
  <si>
    <t>9)</t>
  </si>
  <si>
    <t>전통사찰보존법에 의한 사찰림</t>
    <phoneticPr fontId="3" type="noConversion"/>
  </si>
  <si>
    <t>10)</t>
  </si>
  <si>
    <t>11)</t>
  </si>
  <si>
    <t>12)</t>
  </si>
  <si>
    <t>13)</t>
  </si>
  <si>
    <t>14)</t>
  </si>
  <si>
    <t>1.</t>
    <phoneticPr fontId="8" type="noConversion"/>
  </si>
  <si>
    <t>1)</t>
    <phoneticPr fontId="8" type="noConversion"/>
  </si>
  <si>
    <t>2.</t>
    <phoneticPr fontId="8" type="noConversion"/>
  </si>
  <si>
    <t>재료비</t>
    <phoneticPr fontId="10" type="noConversion"/>
  </si>
  <si>
    <t>직 접 재 료 비</t>
  </si>
  <si>
    <t>간 접 재 료 비</t>
  </si>
  <si>
    <t>소         계</t>
  </si>
  <si>
    <t>노무비</t>
    <phoneticPr fontId="10" type="noConversion"/>
  </si>
  <si>
    <t>직 접 노 무 비</t>
  </si>
  <si>
    <t>간 접 노 무 비</t>
  </si>
  <si>
    <t>기계경비</t>
    <phoneticPr fontId="10" type="noConversion"/>
  </si>
  <si>
    <t>산 재 보 험 료</t>
    <phoneticPr fontId="10" type="noConversion"/>
  </si>
  <si>
    <t>고 용 보 험 료</t>
    <phoneticPr fontId="10" type="noConversion"/>
  </si>
  <si>
    <t>국민건강보험료</t>
    <phoneticPr fontId="10" type="noConversion"/>
  </si>
  <si>
    <t>국민연금보험료</t>
    <phoneticPr fontId="10" type="noConversion"/>
  </si>
  <si>
    <t>산업안전보건관리비</t>
    <phoneticPr fontId="10" type="noConversion"/>
  </si>
  <si>
    <t>노인장기요양보험료</t>
    <phoneticPr fontId="10" type="noConversion"/>
  </si>
  <si>
    <t>소                계</t>
    <phoneticPr fontId="10" type="noConversion"/>
  </si>
  <si>
    <t>합            계</t>
    <phoneticPr fontId="10" type="noConversion"/>
  </si>
  <si>
    <t>일반관리비</t>
    <phoneticPr fontId="10" type="noConversion"/>
  </si>
  <si>
    <t>소반</t>
    <phoneticPr fontId="3" type="noConversion"/>
  </si>
  <si>
    <t>다)</t>
    <phoneticPr fontId="2" type="noConversion"/>
  </si>
  <si>
    <t>지번</t>
  </si>
  <si>
    <t>부가가치세</t>
    <phoneticPr fontId="2" type="noConversion"/>
  </si>
  <si>
    <t>도급공사비</t>
    <phoneticPr fontId="10" type="noConversion"/>
  </si>
  <si>
    <t>총  원 가</t>
    <phoneticPr fontId="10" type="noConversion"/>
  </si>
  <si>
    <t>공사원가계산의 총액은 천단위 이하 금액을 절사하여 계산하였다.</t>
    <phoneticPr fontId="3" type="noConversion"/>
  </si>
  <si>
    <t>첨부된 지형도의 임야도는 참고사항이며, 작업구역 확정용으로 사용할 수 없다.</t>
    <phoneticPr fontId="3" type="noConversion"/>
  </si>
  <si>
    <t>사업장 입구에 반드시 안전 입간판을 설치후 작업에 임한다</t>
    <phoneticPr fontId="2" type="noConversion"/>
  </si>
  <si>
    <t>작업종 선정시 전체 임분에 소면적 산개분포한 수종은 전체 작업에 영향을 미치지 않는 소면적의 경우 주요 작업종에 포함 적용하였다</t>
    <phoneticPr fontId="2" type="noConversion"/>
  </si>
  <si>
    <t>기타 설계서에 명시되지 않은 사항에 대해서는 관련법규를 준용토록 한다.</t>
    <phoneticPr fontId="3" type="noConversion"/>
  </si>
  <si>
    <t>안전교육</t>
    <phoneticPr fontId="3" type="noConversion"/>
  </si>
  <si>
    <t>감독관은 작업착수 전에 안전교육을 실시한다.</t>
    <phoneticPr fontId="3" type="noConversion"/>
  </si>
  <si>
    <t>현장대리인은 매주 2회 이상 안전교육을 실시하고 교육자의 명단과 근거사진을 촬영하여 비치하여 둔다.</t>
    <phoneticPr fontId="3" type="noConversion"/>
  </si>
  <si>
    <t>현장대리인은 작업자가 안전장비를 착용, 확인 후 작업을 실시토록 한다.</t>
    <phoneticPr fontId="3" type="noConversion"/>
  </si>
  <si>
    <t>작업장 환경관리</t>
    <phoneticPr fontId="3" type="noConversion"/>
  </si>
  <si>
    <t>현장대리인은 작업장내 작업기자재 및 폐기자재를 방치하는 일이 없도록 한다.</t>
    <phoneticPr fontId="3" type="noConversion"/>
  </si>
  <si>
    <t>작업장내의 각종 오물은 일정장소에 모아 바람에 흩날리지 않도록 관리하며 작업 후 수집 하산 처리할 수 있도록 한다.</t>
    <phoneticPr fontId="3" type="noConversion"/>
  </si>
  <si>
    <t>현장대리인은 작업장내 통행 등산객을 상대로 환경정화 및 쓰레기 투기 금지를 홍보 계도한다.</t>
    <phoneticPr fontId="3" type="noConversion"/>
  </si>
  <si>
    <t>야생동물 보호</t>
    <phoneticPr fontId="3" type="noConversion"/>
  </si>
  <si>
    <t>현장대리인은 작업장내 야생동물을 무단으로 포획하는 일이 발생되지 않도록 작업자에 대하여 교육을 실시한다.</t>
    <phoneticPr fontId="3" type="noConversion"/>
  </si>
  <si>
    <t>작업장내에 야생동물 서식처가 있을 시는 서식처 주위 일정면적을 작업면적에서 제외하고 작업을 할 수 있다.</t>
    <phoneticPr fontId="3" type="noConversion"/>
  </si>
  <si>
    <t>작업장내에서 부상당한 야생동물을 발견할 때는 가까운 야생동물 보호소나 관계부서에 연락을 취하여 응급 조치 후 본래의 보금자리로 돌려보낼 수 있도록 한다.</t>
    <phoneticPr fontId="3" type="noConversion"/>
  </si>
  <si>
    <t>무단 포획 도구 발견 시는 (덫,올무,함정 등) 공사 감독관에게 연락 후 포획도구 수거 및 원상복구 작업을 실시한다.</t>
    <phoneticPr fontId="3" type="noConversion"/>
  </si>
  <si>
    <t>현장대리인과 작업자는 야생동물 보호에 철저를 기하여야 한다.</t>
    <phoneticPr fontId="3" type="noConversion"/>
  </si>
  <si>
    <t>등산로 관리</t>
    <phoneticPr fontId="3" type="noConversion"/>
  </si>
  <si>
    <t>등산로,임내소로의 주변 작업산물은 등산로,소로 밖으로 정리하여 등산객과 성묘객의 통행에 지장이 없도록 한다.</t>
    <phoneticPr fontId="3" type="noConversion"/>
  </si>
  <si>
    <t>표시목 방법</t>
    <phoneticPr fontId="3" type="noConversion"/>
  </si>
  <si>
    <t>경 계 표 식 = 친환경 흰색 수성페인트</t>
    <phoneticPr fontId="3" type="noConversion"/>
  </si>
  <si>
    <t>나.</t>
    <phoneticPr fontId="2" type="noConversion"/>
  </si>
  <si>
    <t>인위적으로 베어진 나무가 없어야 한다</t>
    <phoneticPr fontId="2" type="noConversion"/>
  </si>
  <si>
    <t>다.</t>
    <phoneticPr fontId="2" type="noConversion"/>
  </si>
  <si>
    <t>기계를 사용하여 수계를 횡단하는 것이 허용된 곳을 제외하고는 금지하며, 최대한 짧은 거리로 개설한다</t>
    <phoneticPr fontId="2" type="noConversion"/>
  </si>
  <si>
    <t>라.</t>
    <phoneticPr fontId="2" type="noConversion"/>
  </si>
  <si>
    <t>부주의로 인하여 나무가 넘어진 경우 모든 잔해는 정리되어야 하며, 특히 수계지역에서 물의 흐름을 방해하는 일이 생기지 않도록 제거한다</t>
    <phoneticPr fontId="2" type="noConversion"/>
  </si>
  <si>
    <t>마.</t>
    <phoneticPr fontId="2" type="noConversion"/>
  </si>
  <si>
    <t>바.</t>
    <phoneticPr fontId="2" type="noConversion"/>
  </si>
  <si>
    <t>사.</t>
    <phoneticPr fontId="2" type="noConversion"/>
  </si>
  <si>
    <t>수계의 양쪽방향으로 초목류를 유지한다</t>
    <phoneticPr fontId="2" type="noConversion"/>
  </si>
  <si>
    <t>아.</t>
    <phoneticPr fontId="2" type="noConversion"/>
  </si>
  <si>
    <t>도랑지역과 물길에서 이용가치가 높은 목재를 벌채가능</t>
    <phoneticPr fontId="2" type="noConversion"/>
  </si>
  <si>
    <t>4. 기타 : 발주자의 요청에 따라 필요한 사항을 추가할 수 있다.</t>
    <phoneticPr fontId="3" type="noConversion"/>
  </si>
  <si>
    <t>12)</t>
    <phoneticPr fontId="8" type="noConversion"/>
  </si>
  <si>
    <t>3.</t>
    <phoneticPr fontId="8" type="noConversion"/>
  </si>
  <si>
    <t xml:space="preserve">작업 시 유의사항 </t>
    <phoneticPr fontId="8" type="noConversion"/>
  </si>
  <si>
    <t>산지 소득작물(송이, 두릅, 산나물류, 약초류, 과수나무류 등)이 있을 경우 반드시 사전 협의 후 작업에 임하여 민원 발생을 사전에 예방한다</t>
    <phoneticPr fontId="8" type="noConversion"/>
  </si>
  <si>
    <t>암벽지 및 쇄석지, 석력지 주위 작업 시에는 암석의 전도 등 안전에 유의하여 작업을 실시토록 한다.</t>
    <phoneticPr fontId="8" type="noConversion"/>
  </si>
  <si>
    <t>안전장구 미착용 시 2005년 6월 1일부터 즉시 과태료가 부과됨을 유의 요 (근로감독관)</t>
    <phoneticPr fontId="8" type="noConversion"/>
  </si>
  <si>
    <t xml:space="preserve">현장대리인은 작업단의 작업착수 전 당일의 안전사고 방지를 위한 교육을 실시하고 있는지 확인하고 일지에 교육내용을 기록후 유지한다. </t>
    <phoneticPr fontId="8" type="noConversion"/>
  </si>
  <si>
    <t>현장대리인은 산불과 관련하여 지속적인 교육을 실시하며 산불발생 방지를 위하여 노력하여야 한다.</t>
    <phoneticPr fontId="8" type="noConversion"/>
  </si>
  <si>
    <t>ha</t>
    <phoneticPr fontId="8" type="noConversion"/>
  </si>
  <si>
    <t>임반</t>
    <phoneticPr fontId="3" type="noConversion"/>
  </si>
  <si>
    <t>재료비 적용기준</t>
    <phoneticPr fontId="3" type="noConversion"/>
  </si>
  <si>
    <t>기술적 적용기준</t>
    <phoneticPr fontId="3" type="noConversion"/>
  </si>
  <si>
    <t>단가 적용기준</t>
    <phoneticPr fontId="3" type="noConversion"/>
  </si>
  <si>
    <t>요율 적용기준</t>
    <phoneticPr fontId="3" type="noConversion"/>
  </si>
  <si>
    <t>품셈 적용기준</t>
    <phoneticPr fontId="3" type="noConversion"/>
  </si>
  <si>
    <t>설   계   자
의         견</t>
    <phoneticPr fontId="8" type="noConversion"/>
  </si>
  <si>
    <t>위         치</t>
    <phoneticPr fontId="8" type="noConversion"/>
  </si>
  <si>
    <t>소나무재선충병 미감염증상 확인서</t>
    <phoneticPr fontId="8" type="noConversion"/>
  </si>
  <si>
    <t>도급계약서와 계약조건, 설계내역서, 설계도서, 시방서 등 기타 이것을 보충하는 서류를 말한다.</t>
    <phoneticPr fontId="3" type="noConversion"/>
  </si>
  <si>
    <t>2) 도로변 작업 시 통행자 이동제한</t>
    <phoneticPr fontId="3" type="noConversion"/>
  </si>
  <si>
    <t>도급자는 고용원 및 기타인의 생명과 건강보호 및 도급자재, 장비 등의 재산상의 피해예방과 계약기간 중 작업중단이 없도록 안전대책을 준비해야 하며 지역안전의</t>
    <phoneticPr fontId="3" type="noConversion"/>
  </si>
  <si>
    <t>목적을 위해 필요하다고 인정될 경우 추가적인 조치를 준비해야 한다.</t>
    <phoneticPr fontId="3" type="noConversion"/>
  </si>
  <si>
    <t>현장 대리인 및 작업인부의 행위가 사업수행에 지장을 주거나 부적당하다고 판단될 때 현장감독관은 감리자의 의견을 물어 도급자에게 교체를 요구할 수 있으며</t>
    <phoneticPr fontId="3" type="noConversion"/>
  </si>
  <si>
    <t>도급자는 감독관으로부터 교체요구가 있을 때에는 즉시 교체하여야 한다.</t>
    <phoneticPr fontId="3" type="noConversion"/>
  </si>
  <si>
    <t>도급자가 설계도서 및 시방서에 준하지 않는 작업을 시행하여 부실의 우려가 있을 때</t>
    <phoneticPr fontId="3" type="noConversion"/>
  </si>
  <si>
    <t>감독관의 승인을 득한 후 현지여건에 맞도록 설계 변경한다.</t>
    <phoneticPr fontId="3" type="noConversion"/>
  </si>
  <si>
    <t>※ 상기의 가, 나, 다의 경우와 기타 중대 사안이 발생시 발주처와 협의하여 공기를 연장할 수 있다.</t>
    <phoneticPr fontId="3" type="noConversion"/>
  </si>
  <si>
    <t>사업시행에 사용되는 모든 설계도서는 발주자의 관리방법에 준하여 관리하며 완료와 동시에 완료 도서를 작성하여 감독관에게 제출하고 수급인이 제공받은 설계도서 및</t>
    <phoneticPr fontId="3" type="noConversion"/>
  </si>
  <si>
    <t>성과품은 요구가 있을시 반환하여야 한다.</t>
    <phoneticPr fontId="3" type="noConversion"/>
  </si>
  <si>
    <t>본 사업 시행 중 발생한 경미한 사항은 설계도서에 명시되지 않았더라도 감독관이 필요하다고 인정되는 경우 감독관의 지시에 따라 도급자 부담으로 시행하여야 한다.</t>
    <phoneticPr fontId="3" type="noConversion"/>
  </si>
  <si>
    <t>1. 인공림의 조성 · 관리</t>
    <phoneticPr fontId="3" type="noConversion"/>
  </si>
  <si>
    <t>‘제 2, 3장에서 특별히 규정한 사항을 제외하고는 산림자원의 조성과 관리에 관한 사항은 본 장을 따름</t>
    <phoneticPr fontId="3" type="noConversion"/>
  </si>
  <si>
    <t>제2장 산림의 기능구분 및 조성· 관리요령</t>
    <phoneticPr fontId="3" type="noConversion"/>
  </si>
  <si>
    <t>관리의 원칙 : 목재생산림은 ‘나. 목표로 하는 산림’에 따라 목표생산재를 설정하고 그에 적합한 산림사업의 시기, 강도, 횟수 등을 달리하여 최소의 투입으로 최대의</t>
    <phoneticPr fontId="3" type="noConversion"/>
  </si>
  <si>
    <t>효과를 내도록 함</t>
    <phoneticPr fontId="3" type="noConversion"/>
  </si>
  <si>
    <t>솎아베기를 시행하지 않아 울폐된 침엽수림과 다음의 각 지역은 건강한 숲이 될 때까지 약도의 솎아베기를 5년 내외의 간격으로 수회 실시하여 산림토양을</t>
    <phoneticPr fontId="3" type="noConversion"/>
  </si>
  <si>
    <t>보전하고 입목의 수원함양기능을 증진</t>
    <phoneticPr fontId="2" type="noConversion"/>
  </si>
  <si>
    <t>이 시방서에 규정되지 아니한 사항은 산림청 제정 “지속가능한 산림자원관리지침” 에 의한다.</t>
    <phoneticPr fontId="2" type="noConversion"/>
  </si>
  <si>
    <t>본 시방서의 순서는 아래와 같다.</t>
    <phoneticPr fontId="3" type="noConversion"/>
  </si>
  <si>
    <t>제3장 작업자의 기준(현장대리인, 선목자 기준)</t>
    <phoneticPr fontId="3" type="noConversion"/>
  </si>
  <si>
    <t>제1장 일반산림자원관리 요령(인공림, 천연림 관리) 및 기준</t>
    <phoneticPr fontId="3" type="noConversion"/>
  </si>
  <si>
    <t>풀베기</t>
    <phoneticPr fontId="3" type="noConversion"/>
  </si>
  <si>
    <t>모두베기</t>
    <phoneticPr fontId="3" type="noConversion"/>
  </si>
  <si>
    <t>경   유</t>
    <phoneticPr fontId="3" type="noConversion"/>
  </si>
  <si>
    <t>설계상 국민연금, 고용보험료, 건강보험료 등을 사후정산 처리한다.</t>
    <phoneticPr fontId="3" type="noConversion"/>
  </si>
  <si>
    <t>예 정 공 사 기 간 :</t>
    <phoneticPr fontId="3" type="noConversion"/>
  </si>
  <si>
    <t>사항은 아래의 각 시방서의 규정에 따라 시공한다.</t>
    <phoneticPr fontId="2" type="noConversion"/>
  </si>
  <si>
    <t>안전관리 등에 대한 기술 지도를 하며 발주자의 위탁에 의하여 관계법령에 따라 발주자의 감독권한을 대행하여 감리업무를 수행하는 자를 말한다.</t>
    <phoneticPr fontId="3" type="noConversion"/>
  </si>
  <si>
    <t>풀베기사업 추진을 위한 작업순서 및 방법, 노무계획 등에 대한 작업시행 세부공정표를 별도로 작성하여 감독관의 승인을 얻어야 한다.</t>
    <phoneticPr fontId="3" type="noConversion"/>
  </si>
  <si>
    <t>떠나서는 아니 된다.</t>
    <phoneticPr fontId="3" type="noConversion"/>
  </si>
  <si>
    <t>8. 장비의 반입 : 작업용 장비 및 기구에 대해서는 현장 반입 전에 종류, 규격, 성능 등에 대하여 감독관과 협의하여야 하며 반입 후 또한 감독관의 검사와 승인을 받아야 한다.</t>
    <phoneticPr fontId="3" type="noConversion"/>
  </si>
  <si>
    <t>10. 작업순서 : 각 공정별 작업순서는 착수전에 제출한 예정공정표에 따라야 하며 더 상세한 계획은 감독관의 승인을 받아 수행한다.</t>
    <phoneticPr fontId="3" type="noConversion"/>
  </si>
  <si>
    <t>16. 보완작업 : 당해 사업은 설계도서 및 제반규정에 의한 시방기준에 따라 시행하여야 하며 감독관 및 감리의 재작업 요구가 있을 때는 그 지시에 따라야 한다.</t>
    <phoneticPr fontId="3" type="noConversion"/>
  </si>
  <si>
    <t>오일, 휘발유, 예취기, 기타 위험물의 보관 및 취급으로 인해 발생되는 모든 사고에 있어서는 현장대리인 및 도급계약자가 민형사상의 책임을 진다.</t>
    <phoneticPr fontId="3" type="noConversion"/>
  </si>
  <si>
    <t>3) 전기, 하수도 및 통신 선로 등 중요시설에 대한 보호</t>
    <phoneticPr fontId="3" type="noConversion"/>
  </si>
  <si>
    <t>4) 유류 등 화재발생대비 안전장비 구비</t>
    <phoneticPr fontId="3" type="noConversion"/>
  </si>
  <si>
    <t>24. 위험물의 취급 : 발화위험물 운반, 보관, 사용 등의 취급은 유류취급에 관한 관계법규에 의하여 확실히 안전하게 하여야 한다.</t>
    <phoneticPr fontId="3" type="noConversion"/>
  </si>
  <si>
    <t>본 작업은 조사당시 수집된 자료에 의하여 계획 설계 된 것인 바 착수 당시 작업지의 현저한 변동, 민원, 기타 조사후 변경사항 등 다음의 경우에 대하여는 사전에</t>
    <phoneticPr fontId="3" type="noConversion"/>
  </si>
  <si>
    <t>작업현장에는 작업 대상 필지의 도면과 작업내역을 비치하여 수시로 확인, 점검하여 정확한 작업이 될 수 있도록 지도 한다.</t>
    <phoneticPr fontId="3" type="noConversion"/>
  </si>
  <si>
    <t>특히 예취기의 연료와 오일관리에 유의하여 토양오염이 없도록 각별히 주의하여야 한다.</t>
    <phoneticPr fontId="3" type="noConversion"/>
  </si>
  <si>
    <t>경계 표식용 자재는 친환경적인 자재를 사용한다.</t>
    <phoneticPr fontId="3" type="noConversion"/>
  </si>
  <si>
    <t>작업 종류별 대상지</t>
    <phoneticPr fontId="3" type="noConversion"/>
  </si>
  <si>
    <t>모두베기는 조림지 전면의 잡초목을 모두 베어내는 방법으로 소나무, 낙엽송, 삼나무, 편백 등 조림 또는 갱신지에 적용</t>
    <phoneticPr fontId="3" type="noConversion"/>
  </si>
  <si>
    <t>줄베기는 조림목의 식재열을 따라 90cm~100cm 폭으로 잘라내는 방법으로 한해·풍해 등이 예상되는 지역에 적용</t>
    <phoneticPr fontId="3" type="noConversion"/>
  </si>
  <si>
    <t>둘레베기는 조림목 주변을 반경 50cm 내외로 정방형 또는 원형으로 잘라내는 방법으로 군상식재지 등 조림목의 특별한 보호가 필요한 경우에 적용</t>
    <phoneticPr fontId="2" type="noConversion"/>
  </si>
  <si>
    <t>일반적으로 1회 실행지는 5월 ~ 7월에 실시</t>
    <phoneticPr fontId="3" type="noConversion"/>
  </si>
  <si>
    <t>2회 실행지의 경우는 8월에 추가로 실시할 수 있으며 9월 초순 이후의 풀베기는 피함</t>
    <phoneticPr fontId="3" type="noConversion"/>
  </si>
  <si>
    <t>지역별 권장 시기는 다음과 같음</t>
    <phoneticPr fontId="2" type="noConversion"/>
  </si>
  <si>
    <t>1) 온대남부 : 5월 중순 ~ 9월 초순</t>
    <phoneticPr fontId="2" type="noConversion"/>
  </si>
  <si>
    <t>2) 온대중부 : 5월 하순 ~ 8월 하순</t>
    <phoneticPr fontId="2" type="noConversion"/>
  </si>
  <si>
    <t>3) 온대북부 : 6월 초순 ~ 8월 중순</t>
    <phoneticPr fontId="2" type="noConversion"/>
  </si>
  <si>
    <t>작업횟수</t>
    <phoneticPr fontId="3" type="noConversion"/>
  </si>
  <si>
    <t>조림목의 수고가 풀베기 대상물 수고에 비해 약 1.5배 또는 60~80cm 정도 더 클때까지 실시</t>
    <phoneticPr fontId="3" type="noConversion"/>
  </si>
  <si>
    <t>잣나무, 소나무류는 5~8회, 낙엽송, 참나무류(상수리나무)는 5회를 기준으로 하되 수목과 풀베기 대상물의 생장 상황에 따라 가감할 수 있음</t>
    <phoneticPr fontId="3" type="noConversion"/>
  </si>
  <si>
    <t>잡초목이 무성할 경우에는 연2회 실시하며 특히 양수의 경우에는 주위 식생에 의한 피압을 받기 쉬우므로 다른 수종보다 우선 실시</t>
    <phoneticPr fontId="3" type="noConversion"/>
  </si>
  <si>
    <t>비료를 준 조림지에서는 최소 식재당년과 이듬해에는 연2회의 풀베기 실시</t>
    <phoneticPr fontId="3" type="noConversion"/>
  </si>
  <si>
    <t>4)</t>
    <phoneticPr fontId="2" type="noConversion"/>
  </si>
  <si>
    <t>조림목 피해 산정기준</t>
    <phoneticPr fontId="2" type="noConversion"/>
  </si>
  <si>
    <t>조림목 피해적용 대상</t>
    <phoneticPr fontId="3" type="noConversion"/>
  </si>
  <si>
    <t>2) 적용대상 조림목의 피해는 예취기, 낫 등 작업도구에 의한 초두부의 절단 등 조림목의 정상적 생장에 지장을 주는 피해가 해당</t>
    <phoneticPr fontId="2" type="noConversion"/>
  </si>
  <si>
    <t>3) 풀베기 작업과정에서 피해율 허용치는 10% 미만으로 정함</t>
    <phoneticPr fontId="2" type="noConversion"/>
  </si>
  <si>
    <t>피해율 및 피해액 산정기준</t>
    <phoneticPr fontId="3" type="noConversion"/>
  </si>
  <si>
    <t>1) 피해율 산출기준</t>
    <phoneticPr fontId="2" type="noConversion"/>
  </si>
  <si>
    <t>① 피해율 조사는 감리자가 표준지 조사법에 의하여 조사</t>
    <phoneticPr fontId="2" type="noConversion"/>
  </si>
  <si>
    <t>② 피해율은 표준지내 자연고사목을 제외한 조림목 본수대비 풀베기 작업으로 인한 피해본수 비율임</t>
    <phoneticPr fontId="2" type="noConversion"/>
  </si>
  <si>
    <t>③ 세부 기준은 숲가꾸기 설계·감리 및 사업시행지침에 따름</t>
    <phoneticPr fontId="2" type="noConversion"/>
  </si>
  <si>
    <t>2) 피해액 산정기준</t>
    <phoneticPr fontId="2" type="noConversion"/>
  </si>
  <si>
    <t>① 피해액 적용단가는 산림청장이 고시하는 최근년도 조림비용 적용</t>
    <phoneticPr fontId="2" type="noConversion"/>
  </si>
  <si>
    <t>② 피해액은 피해면적에 대하여 피해율과 피해금액 적용 단가로 곱하여 산정</t>
    <phoneticPr fontId="2" type="noConversion"/>
  </si>
  <si>
    <t>줄베기</t>
    <phoneticPr fontId="3" type="noConversion"/>
  </si>
  <si>
    <t>이윤</t>
    <phoneticPr fontId="10" type="noConversion"/>
  </si>
  <si>
    <t>작업 단계별 공정은 "숲가꾸기 설계·감리 및 사업시행지침"을 적용하였다.</t>
    <phoneticPr fontId="3" type="noConversion"/>
  </si>
  <si>
    <t>설계변경조건</t>
    <phoneticPr fontId="3" type="noConversion"/>
  </si>
  <si>
    <t>당초 설계된 작업면적의 변경이 불가피한 경우</t>
    <phoneticPr fontId="3" type="noConversion"/>
  </si>
  <si>
    <t>기타 발주처의 사정에 의하여 변경을 요할 때</t>
    <phoneticPr fontId="3" type="noConversion"/>
  </si>
  <si>
    <t>예취기</t>
    <phoneticPr fontId="3" type="noConversion"/>
  </si>
  <si>
    <t>둘레베기</t>
    <phoneticPr fontId="2" type="noConversion"/>
  </si>
  <si>
    <t>줄베기</t>
    <phoneticPr fontId="2" type="noConversion"/>
  </si>
  <si>
    <t>모두베기</t>
    <phoneticPr fontId="2" type="noConversion"/>
  </si>
  <si>
    <t>사   업   준   비</t>
    <phoneticPr fontId="3" type="noConversion"/>
  </si>
  <si>
    <t>보 완  및  정 리</t>
    <phoneticPr fontId="3" type="noConversion"/>
  </si>
  <si>
    <t>○</t>
  </si>
  <si>
    <t xml:space="preserve">작업종 : </t>
    <phoneticPr fontId="8" type="noConversion"/>
  </si>
  <si>
    <t>구분</t>
    <phoneticPr fontId="8" type="noConversion"/>
  </si>
  <si>
    <t>작업량(수량)</t>
    <phoneticPr fontId="8" type="noConversion"/>
  </si>
  <si>
    <t>단위품</t>
    <phoneticPr fontId="3" type="noConversion"/>
  </si>
  <si>
    <t>소요품</t>
    <phoneticPr fontId="8" type="noConversion"/>
  </si>
  <si>
    <t>단가</t>
    <phoneticPr fontId="8" type="noConversion"/>
  </si>
  <si>
    <t>단위작업</t>
    <phoneticPr fontId="8" type="noConversion"/>
  </si>
  <si>
    <t>단위</t>
    <phoneticPr fontId="8" type="noConversion"/>
  </si>
  <si>
    <t>종류</t>
    <phoneticPr fontId="8" type="noConversion"/>
  </si>
  <si>
    <t>인</t>
    <phoneticPr fontId="8" type="noConversion"/>
  </si>
  <si>
    <t>본/ha</t>
    <phoneticPr fontId="8" type="noConversion"/>
  </si>
  <si>
    <t>인/100본</t>
    <phoneticPr fontId="8" type="noConversion"/>
  </si>
  <si>
    <t>ℓ/일, 대</t>
    <phoneticPr fontId="8" type="noConversion"/>
  </si>
  <si>
    <t>ℓ</t>
    <phoneticPr fontId="8" type="noConversion"/>
  </si>
  <si>
    <t>합계</t>
    <phoneticPr fontId="8" type="noConversion"/>
  </si>
  <si>
    <t>■ 참고사항(소반내 실시설계 표준지 조사결과의 평균을 적용)</t>
    <phoneticPr fontId="8" type="noConversion"/>
  </si>
  <si>
    <t xml:space="preserve"> ◇ 작업량 산정</t>
    <phoneticPr fontId="8" type="noConversion"/>
  </si>
  <si>
    <t>-</t>
    <phoneticPr fontId="8" type="noConversion"/>
  </si>
  <si>
    <t>-</t>
    <phoneticPr fontId="2" type="noConversion"/>
  </si>
  <si>
    <t>집단화정도</t>
    <phoneticPr fontId="8" type="noConversion"/>
  </si>
  <si>
    <t>조림후경과년수</t>
    <phoneticPr fontId="8" type="noConversion"/>
  </si>
  <si>
    <t>조림년도</t>
    <phoneticPr fontId="2" type="noConversion"/>
  </si>
  <si>
    <t>표준지기준본수</t>
    <phoneticPr fontId="2" type="noConversion"/>
  </si>
  <si>
    <t>임반</t>
    <phoneticPr fontId="2" type="noConversion"/>
  </si>
  <si>
    <t>소반</t>
    <phoneticPr fontId="2" type="noConversion"/>
  </si>
  <si>
    <t>지번</t>
    <phoneticPr fontId="2" type="noConversion"/>
  </si>
  <si>
    <t>ha당조림본수</t>
    <phoneticPr fontId="2" type="noConversion"/>
  </si>
  <si>
    <t>조림수종</t>
    <phoneticPr fontId="2" type="noConversion"/>
  </si>
  <si>
    <t>묘목규격</t>
    <phoneticPr fontId="2" type="noConversion"/>
  </si>
  <si>
    <t>작업종</t>
    <phoneticPr fontId="2" type="noConversion"/>
  </si>
  <si>
    <t>활착률</t>
    <phoneticPr fontId="2" type="noConversion"/>
  </si>
  <si>
    <t>경사도</t>
    <phoneticPr fontId="2" type="noConversion"/>
  </si>
  <si>
    <t>집단화정도</t>
    <phoneticPr fontId="2" type="noConversion"/>
  </si>
  <si>
    <t>경과년수</t>
    <phoneticPr fontId="2" type="noConversion"/>
  </si>
  <si>
    <t>소반면적(ha)</t>
    <phoneticPr fontId="2" type="noConversion"/>
  </si>
  <si>
    <t>표준지수(개소)</t>
    <phoneticPr fontId="2" type="noConversion"/>
  </si>
  <si>
    <t>표준지면적(㎡)</t>
    <phoneticPr fontId="2" type="noConversion"/>
  </si>
  <si>
    <t>◎ 조림내역 및 기본조사</t>
    <phoneticPr fontId="2" type="noConversion"/>
  </si>
  <si>
    <t>◎ 둘레베기</t>
    <phoneticPr fontId="8" type="noConversion"/>
  </si>
  <si>
    <t>보통인부</t>
    <phoneticPr fontId="8" type="noConversion"/>
  </si>
  <si>
    <t>◎ 줄베기</t>
    <phoneticPr fontId="8" type="noConversion"/>
  </si>
  <si>
    <t>인/ha</t>
    <phoneticPr fontId="8" type="noConversion"/>
  </si>
  <si>
    <t>특별인부</t>
    <phoneticPr fontId="8" type="noConversion"/>
  </si>
  <si>
    <t>휘발유</t>
    <phoneticPr fontId="2" type="noConversion"/>
  </si>
  <si>
    <t>35cc기준</t>
    <phoneticPr fontId="2" type="noConversion"/>
  </si>
  <si>
    <t>원</t>
    <phoneticPr fontId="8" type="noConversion"/>
  </si>
  <si>
    <t>주연료10%</t>
    <phoneticPr fontId="8" type="noConversion"/>
  </si>
  <si>
    <t>대/ha</t>
    <phoneticPr fontId="8" type="noConversion"/>
  </si>
  <si>
    <t>1대1인</t>
    <phoneticPr fontId="8" type="noConversion"/>
  </si>
  <si>
    <t>◎ 모두베기</t>
    <phoneticPr fontId="8" type="noConversion"/>
  </si>
  <si>
    <t>◎ 맹아제거</t>
    <phoneticPr fontId="8" type="noConversion"/>
  </si>
  <si>
    <t>◎ 순원가</t>
    <phoneticPr fontId="8" type="noConversion"/>
  </si>
  <si>
    <t>평균경사</t>
    <phoneticPr fontId="2" type="noConversion"/>
  </si>
  <si>
    <t>현장대리인는 "숲가꾸기 설계·감리 및 사업시행지침"에서 정한 자격자로서 현장에 상주하여야 한다.</t>
    <phoneticPr fontId="8" type="noConversion"/>
  </si>
  <si>
    <t>경계확인</t>
    <phoneticPr fontId="8" type="noConversion"/>
  </si>
  <si>
    <t>작업방법</t>
    <phoneticPr fontId="8" type="noConversion"/>
  </si>
  <si>
    <t>2)</t>
    <phoneticPr fontId="2" type="noConversion"/>
  </si>
  <si>
    <t>둘레베기는 조림목을 중심으로 반경 50cm 이내에 있는 모든식생을 제거하는 방법으로서 예취기를 사용하지 않고 낫으로 작업을 실행한다.</t>
    <phoneticPr fontId="3" type="noConversion"/>
  </si>
  <si>
    <t>둘레베기의 식생제거 작업시 낫으로 최대한 낮은 지점의 식생까지 모두 제거하도록 한다.</t>
    <phoneticPr fontId="3" type="noConversion"/>
  </si>
  <si>
    <t>줄베기는 묘목찾기 실행 후 식재열을 따라 폭1m 내의 모든식생을 예취기로 제거하는 방법이다.</t>
    <phoneticPr fontId="2" type="noConversion"/>
  </si>
  <si>
    <t>묘목찾기는 예취기작업으로 인한 묘목의 피해를 방지하기 위하여 묘목주변 반경 20cm이내의 식생을 낫으로 제거하는 작업이다.</t>
    <phoneticPr fontId="8" type="noConversion"/>
  </si>
  <si>
    <t>줄베기의 예취기 작업전 반드시 묘목찾기 작업을 먼저 실행하고 그다음 예취기 작업을 실행하도록 한다.</t>
    <phoneticPr fontId="8" type="noConversion"/>
  </si>
  <si>
    <t>모두베기는 묘목찾기 실행 후 작업지에 남아있는 모든 식생을 예취기로 제거하는 방법이다.</t>
    <phoneticPr fontId="8" type="noConversion"/>
  </si>
  <si>
    <t>모두베기의 예취기 작업 전 반드시 묘목찾기 작업을 먼전 실행하고 그다음 예취기 작업을 실행하도록 한다.</t>
    <phoneticPr fontId="8" type="noConversion"/>
  </si>
  <si>
    <t>맹아제거는 벌도목의 벌근에서 올라오는 맹아를 괭이나 도끼 등 도구를 이용하여 벌근에서 떼어내는 작업이다.</t>
    <phoneticPr fontId="8" type="noConversion"/>
  </si>
  <si>
    <t>맹아제거의 적용 대상은 벌근에서 올라오는 근원경 1cm 이상의 교목, 아교목성 맹아만 제거하도록 한다.</t>
    <phoneticPr fontId="8" type="noConversion"/>
  </si>
  <si>
    <t xml:space="preserve">풀베기 작업으로 인하여 발생할 수 있는 조림목의 피해허용 최고비율은 10% 미만이며 그 이상 피해가 발생할 경우 사업시행자가 피해보상을 하여야 한다. </t>
    <phoneticPr fontId="8" type="noConversion"/>
  </si>
  <si>
    <t>따라서 사업시행자는 풀베기 작업을 실행 시 주의하여 작업을 진행하고 조림목의 피해가 발생하지 않도록 사업시행에 만전을 기한다.</t>
    <phoneticPr fontId="8" type="noConversion"/>
  </si>
  <si>
    <t>줄베기와 모두베기 작업시에는 반드시 묘목찾기 작업을 먼저 실행하여 조림목의 피해가 발생되지 않도록 한다.</t>
    <phoneticPr fontId="8" type="noConversion"/>
  </si>
  <si>
    <t>둘레베기 작업시에는 낫으로 작업하여야 하며 예취기의 사용은 금한다.</t>
    <phoneticPr fontId="8" type="noConversion"/>
  </si>
  <si>
    <t>3)</t>
    <phoneticPr fontId="2" type="noConversion"/>
  </si>
  <si>
    <t>5)</t>
    <phoneticPr fontId="2" type="noConversion"/>
  </si>
  <si>
    <t>6)</t>
    <phoneticPr fontId="2" type="noConversion"/>
  </si>
  <si>
    <t>7)</t>
    <phoneticPr fontId="2" type="noConversion"/>
  </si>
  <si>
    <t xml:space="preserve">풀베기 작업 중 장거리 이동시에는 반드시 예취기의 시동을 끈 후 이동하여야 한다. </t>
    <phoneticPr fontId="8" type="noConversion"/>
  </si>
  <si>
    <t>천원미만절사</t>
    <phoneticPr fontId="2" type="noConversion"/>
  </si>
  <si>
    <t>조림지
풀베기</t>
    <phoneticPr fontId="3" type="noConversion"/>
  </si>
  <si>
    <t>노인장기요양보험료</t>
    <phoneticPr fontId="3" type="noConversion"/>
  </si>
  <si>
    <t>수성페인트</t>
    <phoneticPr fontId="3" type="noConversion"/>
  </si>
  <si>
    <t xml:space="preserve">지속가능한 산림자원관리지침 제Ⅳ장 숲가꾸기 표준지의 조사·관리 규정에서 제시한 사업대상지 면적의 1%이상으로 </t>
    <phoneticPr fontId="3" type="noConversion"/>
  </si>
  <si>
    <t>표준지를 배치하였으며 표준지는 중앙부에 지상부 1m 이상의 막대를 세우고 반지름 8m 크기의 원형으로 구획하여</t>
    <phoneticPr fontId="2" type="noConversion"/>
  </si>
  <si>
    <t xml:space="preserve"> 가능한 지형에 맞추어 산록부와 산복부에 고르게 배치하였으며 표준지의 간격은 임지의 상태에 따라 조정하였다.</t>
    <phoneticPr fontId="2" type="noConversion"/>
  </si>
  <si>
    <t>재료의 공급은 작업계약자가 자율적으로 구입(사급자재)하여 사업에 사용한다.</t>
    <phoneticPr fontId="3" type="noConversion"/>
  </si>
  <si>
    <t>※.재료비는 설계당시 물가정보 반영입력(재료비 항목 추가 가능)</t>
    <phoneticPr fontId="3" type="noConversion"/>
  </si>
  <si>
    <t xml:space="preserve">사   업   명 : </t>
    <phoneticPr fontId="8" type="noConversion"/>
  </si>
  <si>
    <t xml:space="preserve"> ※ 감염 의심목이 발견될 경우는 소나무재선충병 방제특별법 제10조 규정에 따라 시.도 산림환경 관련 연구기관장의 확인증을 첨부함</t>
    <phoneticPr fontId="8" type="noConversion"/>
  </si>
  <si>
    <t>3. FSC인증관련 보존·완충구역에서의 작업요령</t>
    <phoneticPr fontId="3" type="noConversion"/>
  </si>
  <si>
    <t>보존·완충구역은 작업설계도 또는 작업계획도에 반드시 표시되어야 한다</t>
    <phoneticPr fontId="3" type="noConversion"/>
  </si>
  <si>
    <t>벌목 등 작업으로 인한 잔유물이 보호·완충구역으로 쓸려 들어가지 않도록 한다</t>
    <phoneticPr fontId="2" type="noConversion"/>
  </si>
  <si>
    <t>가능한 한 나무를 보존·완충구역 및 수계지역의 반대쪽 방향으로 쓰러지도록 유도한다</t>
    <phoneticPr fontId="2" type="noConversion"/>
  </si>
  <si>
    <t>일 반  시 방 서</t>
    <phoneticPr fontId="3" type="noConversion"/>
  </si>
  <si>
    <t>문화재보호법에 의한 문화재보호구역 안의 산림</t>
    <phoneticPr fontId="3" type="noConversion"/>
  </si>
  <si>
    <t>수목원조성 및 진흥에 관한 법률에 의한 수목원 안의 산림</t>
    <phoneticPr fontId="3" type="noConversion"/>
  </si>
  <si>
    <t>대학설립․운영규정에 의한 연습림</t>
    <phoneticPr fontId="3" type="noConversion"/>
  </si>
  <si>
    <t>고등학교 이하 각급 학교 설립․운영규정에 의한 교지 안의 학교 숲</t>
    <phoneticPr fontId="3" type="noConversion"/>
  </si>
  <si>
    <t>그 밖에 자연환경보전을 위해 관리가 필요하다고 산림관리자가 인정하는 산림</t>
    <phoneticPr fontId="3" type="noConversion"/>
  </si>
  <si>
    <t>마.</t>
    <phoneticPr fontId="3" type="noConversion"/>
  </si>
  <si>
    <t>관리의 기본 방향 : 자연환경보전림은 해당 법률의 지정․결정의 취지에 맞게 관리하여야 하며, 해당부처․기관과 협의하여 추진</t>
    <phoneticPr fontId="3" type="noConversion"/>
  </si>
  <si>
    <t>바.</t>
    <phoneticPr fontId="3" type="noConversion"/>
  </si>
  <si>
    <t>보전형</t>
    <phoneticPr fontId="3" type="noConversion"/>
  </si>
  <si>
    <t>1)</t>
    <phoneticPr fontId="3" type="noConversion"/>
  </si>
  <si>
    <t>조림</t>
    <phoneticPr fontId="3" type="noConversion"/>
  </si>
  <si>
    <t>①</t>
    <phoneticPr fontId="3" type="noConversion"/>
  </si>
  <si>
    <t>현재 자라고 있는 수종 또는 그 지역의 자생수종으로 선정</t>
    <phoneticPr fontId="3" type="noConversion"/>
  </si>
  <si>
    <t>②</t>
    <phoneticPr fontId="3" type="noConversion"/>
  </si>
  <si>
    <t>동일 지역에서 천연적으로 발생한 어린나무나 종자를 묘목으로 생산하여 조림</t>
    <phoneticPr fontId="3" type="noConversion"/>
  </si>
  <si>
    <t>2)</t>
    <phoneticPr fontId="3" type="noConversion"/>
  </si>
  <si>
    <t xml:space="preserve">숲가꾸기 </t>
    <phoneticPr fontId="3" type="noConversion"/>
  </si>
  <si>
    <t>약도의 솎아베기를 5년 내외의 간격으로 수회 실시하여 산림 구조의 급격한 변화를 피하고 안정도를 높임</t>
    <phoneticPr fontId="3" type="noConversion"/>
  </si>
  <si>
    <t>채종림은 강도의 솎아베기를 실시하여 종자 생산량과 종자의 품질을 개선</t>
    <phoneticPr fontId="3" type="noConversion"/>
  </si>
  <si>
    <t>3)</t>
    <phoneticPr fontId="3" type="noConversion"/>
  </si>
  <si>
    <t>수확</t>
    <phoneticPr fontId="3" type="noConversion"/>
  </si>
  <si>
    <t>산사태, 산불, 산림병해충 등 산림재해로 인한 피해 복구 등 공익적 목적을 위한 경우를 제외하고는 벌채하지 않음</t>
    <phoneticPr fontId="3" type="noConversion"/>
  </si>
  <si>
    <t>골라베기를 원칙으로 하되 모두베기와 모수작업은 하나의 벌채구역을 2ha미만으로 함</t>
    <phoneticPr fontId="3" type="noConversion"/>
  </si>
  <si>
    <t>③</t>
    <phoneticPr fontId="3" type="noConversion"/>
  </si>
  <si>
    <t>모두베기와 모수작업 시 벌채구역과 벌채구역 사이에는 최소 20m 이상의 수림대를 등고선 방향으로 존치</t>
    <phoneticPr fontId="3" type="noConversion"/>
  </si>
  <si>
    <t>사.</t>
    <phoneticPr fontId="3" type="noConversion"/>
  </si>
  <si>
    <t>문화형</t>
    <phoneticPr fontId="3" type="noConversion"/>
  </si>
  <si>
    <t>자생 또는 특별히 보존해야 할 수종을 조림수종으로 선정</t>
    <phoneticPr fontId="3" type="noConversion"/>
  </si>
  <si>
    <t>수목의 고사 등으로 빈 공간이 생겨 토양 유실 등 공익적 기능의 저하가 우려될 경우에 우선적으로 조림</t>
    <phoneticPr fontId="3" type="noConversion"/>
  </si>
  <si>
    <t>숲가꾸기</t>
    <phoneticPr fontId="3" type="noConversion"/>
  </si>
  <si>
    <t>약도의 솎아베기를 5년 내외의 간격으로 수회 실시하여 숲의 활력도 제고</t>
    <phoneticPr fontId="3" type="noConversion"/>
  </si>
  <si>
    <t>보호해야 할 주요 수종이 다른 경쟁 수종에 피압(被壓)될 경우에는 경쟁수종을 우선적으로 제거</t>
    <phoneticPr fontId="3" type="noConversion"/>
  </si>
  <si>
    <t>특별히 보존해야 할 숲 또는 나무는 인위적인 피해를 막기 위해 보호울타리 등 보호시설을 설치할 수 있음</t>
    <phoneticPr fontId="3" type="noConversion"/>
  </si>
  <si>
    <t>아.</t>
    <phoneticPr fontId="3" type="noConversion"/>
  </si>
  <si>
    <t>학술․교육형</t>
    <phoneticPr fontId="3" type="noConversion"/>
  </si>
  <si>
    <t>연습림은 연구와 연습의 목적에 맞게 숲을 조성․관리하되 활력(活力)을 유지하기 위해 지속적으로 솎아베기 실시</t>
    <phoneticPr fontId="3" type="noConversion"/>
  </si>
  <si>
    <t>학교 부지 안의 숲은 향토․자생 수종으로 선정하여 조성하고 방음, 교육, 휴식, 경계 등 그 기능이 최대로 발휘될 수 있도록 유지․관리</t>
    <phoneticPr fontId="3" type="noConversion"/>
  </si>
  <si>
    <t>6. 산림휴양림의 조성․관리</t>
    <phoneticPr fontId="3" type="noConversion"/>
  </si>
  <si>
    <t>가.</t>
    <phoneticPr fontId="3" type="noConversion"/>
  </si>
  <si>
    <t>관리목표</t>
    <phoneticPr fontId="3" type="noConversion"/>
  </si>
  <si>
    <t>다양한 휴양기능을 발휘할 수 있는 특색 있는 산림</t>
    <phoneticPr fontId="3" type="noConversion"/>
  </si>
  <si>
    <t>종다양성이 풍부하고 경관이 다양한 산림</t>
    <phoneticPr fontId="3" type="noConversion"/>
  </si>
  <si>
    <t>나.</t>
    <phoneticPr fontId="3" type="noConversion"/>
  </si>
  <si>
    <t>목표로 하는 산림 : 지역적 특성에 적합한 다층림 또는 다층혼효림</t>
    <phoneticPr fontId="3" type="noConversion"/>
  </si>
  <si>
    <t>다.</t>
    <phoneticPr fontId="3" type="noConversion"/>
  </si>
  <si>
    <t>관리대상 : 쾌적한 환경과 휴식처를 제공하여 인간의 정신․육체적 건강의 유지․증진에 기여하는 기능으로 지정․결정 또는 관리하는 산림으로서 다음과 같음</t>
    <phoneticPr fontId="3" type="noConversion"/>
  </si>
  <si>
    <t>산림법에 의한 자연휴양림</t>
    <phoneticPr fontId="3" type="noConversion"/>
  </si>
  <si>
    <t>그밖에 휴양기능 증진을 위해 관리가 필요하다고 산림관리자가 인정하는 산림</t>
    <phoneticPr fontId="3" type="noConversion"/>
  </si>
  <si>
    <t>라.</t>
    <phoneticPr fontId="3" type="noConversion"/>
  </si>
  <si>
    <t>산림휴양림의 구분</t>
    <phoneticPr fontId="3" type="noConversion"/>
  </si>
  <si>
    <t>시설부지, 등산로, 산책로 주변으로부터 가시권을 고려하여 30m 이내 지역은 공간이용지역으로 함</t>
    <phoneticPr fontId="3" type="noConversion"/>
  </si>
  <si>
    <t>공간이용지역을 제외한 지역은 자연유지지역으로 함</t>
    <phoneticPr fontId="3" type="noConversion"/>
  </si>
  <si>
    <t>공간이용지역의 관리</t>
    <phoneticPr fontId="3" type="noConversion"/>
  </si>
  <si>
    <t>가)</t>
    <phoneticPr fontId="3" type="noConversion"/>
  </si>
  <si>
    <t>경관수종, 화목류, 관목류, 식이(食餌)수종, 지역특색수종으로 선정</t>
    <phoneticPr fontId="3" type="noConversion"/>
  </si>
  <si>
    <t>나)</t>
    <phoneticPr fontId="3" type="noConversion"/>
  </si>
  <si>
    <t>생태적 활력도 제고를 위해 솎아베기 등 숲가꾸기 실시</t>
    <phoneticPr fontId="3" type="noConversion"/>
  </si>
  <si>
    <t>희귀식물, 노령목, 괴목(怪木), 노령고사목 등은 보존함. 다만, 병해충의 전염․확산의 우려가 있을 경우에는 제거할 수 있음</t>
    <phoneticPr fontId="3" type="noConversion"/>
  </si>
  <si>
    <t>다)</t>
    <phoneticPr fontId="3" type="noConversion"/>
  </si>
  <si>
    <t>사방지, 송진채취림 등 과거의 특별산림사업지는 보존</t>
    <phoneticPr fontId="3" type="noConversion"/>
  </si>
  <si>
    <t>라)</t>
    <phoneticPr fontId="3" type="noConversion"/>
  </si>
  <si>
    <t>덩굴제거는 필요할 경우 인력으로 제거</t>
    <phoneticPr fontId="3" type="noConversion"/>
  </si>
  <si>
    <t>마)</t>
    <phoneticPr fontId="3" type="noConversion"/>
  </si>
  <si>
    <t>살초목제(殺草木劑) 사용금지</t>
    <phoneticPr fontId="3" type="noConversion"/>
  </si>
  <si>
    <t>바)</t>
    <phoneticPr fontId="3" type="noConversion"/>
  </si>
  <si>
    <t>살충제, 화학비료는 대량 사용금지</t>
    <phoneticPr fontId="3" type="noConversion"/>
  </si>
  <si>
    <t>사)</t>
    <phoneticPr fontId="3" type="noConversion"/>
  </si>
  <si>
    <t>작업 시기는 방문객이 적은 시기에 실시</t>
    <phoneticPr fontId="3" type="noConversion"/>
  </si>
  <si>
    <t>아)</t>
    <phoneticPr fontId="3" type="noConversion"/>
  </si>
  <si>
    <t>열식간벌 등 기계적 솎아베기는 금지하고 가급적 약도의 솎아베기를 실시</t>
    <phoneticPr fontId="3" type="noConversion"/>
  </si>
  <si>
    <t>수확 : 산사태, 산불, 병해충 등 산림재해로 인한 피해 복구 등 공익적 목적을 위한 경우를 제외하고는 벌채하지 않음</t>
    <phoneticPr fontId="3" type="noConversion"/>
  </si>
  <si>
    <t>자연유지지역의 관리 : 목재생산림의 우량대경재에 준하여 관리함</t>
    <phoneticPr fontId="3" type="noConversion"/>
  </si>
  <si>
    <t>7. 생활환경보전림의 조성․관리</t>
    <phoneticPr fontId="3" type="noConversion"/>
  </si>
  <si>
    <t>관리목표 : 도시와 생활권 주변의 경관유지 등 쾌적한 환경을 제공하는 산림</t>
    <phoneticPr fontId="3" type="noConversion"/>
  </si>
  <si>
    <t>유형구분</t>
    <phoneticPr fontId="3" type="noConversion"/>
  </si>
  <si>
    <t>공원형 : 거주자의 자연체험, 레크리에이션, 환경교육 등의 장소로 이용하는 산림</t>
    <phoneticPr fontId="3" type="noConversion"/>
  </si>
  <si>
    <t>경관형 : 심리적 안정감을 주고 시각적으로 풍요로움을 주는 산림</t>
    <phoneticPr fontId="3" type="noConversion"/>
  </si>
  <si>
    <t>방풍․방음형 : 바람, 소음, 대기오염물질을 완화시켜 쾌적한 거주환경이 되도록 하는 산림</t>
    <phoneticPr fontId="3" type="noConversion"/>
  </si>
  <si>
    <t xml:space="preserve">생산형 : 거주자의 쾌적한 거주환경을 훼손하지 않는 범위 내에서 목재를 생산하는 산림 </t>
    <phoneticPr fontId="3" type="noConversion"/>
  </si>
  <si>
    <t>목표로 하는 산림</t>
    <phoneticPr fontId="3" type="noConversion"/>
  </si>
  <si>
    <t>공원형․경관형 : 생태적․경관적으로 다양한 다층혼효림</t>
    <phoneticPr fontId="3" type="noConversion"/>
  </si>
  <si>
    <t>방풍․방음형 : 방풍과 방음의 기능을 최대한 발휘할 수 있는 다층림 또는 계단식 다층림</t>
    <phoneticPr fontId="3" type="noConversion"/>
  </si>
  <si>
    <t>생산형 : 생태적으로 건강한 목재생산림</t>
    <phoneticPr fontId="3" type="noConversion"/>
  </si>
  <si>
    <t>관리대상 : 도시 또는 생활권 주변의 경관 유지, 쾌적한 생활환경 유지 기능을 위해 지정․결정 또는 관리하는 산림으로서 다음과 같음</t>
    <phoneticPr fontId="3" type="noConversion"/>
  </si>
  <si>
    <t>산림법에 의한 풍치보안림, 비사방비보안림</t>
    <phoneticPr fontId="3" type="noConversion"/>
  </si>
  <si>
    <t>도시공원법에 의한 도시공원 안의 산림</t>
    <phoneticPr fontId="3" type="noConversion"/>
  </si>
  <si>
    <t>개발제한구역의지정및관리에관한특별조치법에의한 개발제한구역 안의 산림</t>
    <phoneticPr fontId="3" type="noConversion"/>
  </si>
  <si>
    <t>그밖에 생활환경보전기능 증진을 위해 관리가 필요하다고 산림관리자가 인정하는 산림</t>
    <phoneticPr fontId="3" type="noConversion"/>
  </si>
  <si>
    <t>공원형․경관형</t>
    <phoneticPr fontId="3" type="noConversion"/>
  </si>
  <si>
    <t>수종은 경관수종, 화목류, 관목류, 식이수종, 지역특색수종으로 선정</t>
    <phoneticPr fontId="3" type="noConversion"/>
  </si>
  <si>
    <t>희귀식물, 노령목, 괴목, 노령고사목 등은 보존함. 다만, 병해충의 전염․확산의 우려가 있을 경우에는 제거할 수 있음</t>
    <phoneticPr fontId="3" type="noConversion"/>
  </si>
  <si>
    <t>5)</t>
    <phoneticPr fontId="3" type="noConversion"/>
  </si>
  <si>
    <t>살초목제 사용금지</t>
    <phoneticPr fontId="3" type="noConversion"/>
  </si>
  <si>
    <t>생리적 수확기에 달한 산림, 산불․병해충 등 피해지 이외에는 수확 벌채하지 않음</t>
    <phoneticPr fontId="3" type="noConversion"/>
  </si>
  <si>
    <t>방풍․방음형</t>
    <phoneticPr fontId="3" type="noConversion"/>
  </si>
  <si>
    <t>최소 30m 폭으로 계단식 다층림의 수림대를 조성</t>
    <phoneticPr fontId="3" type="noConversion"/>
  </si>
  <si>
    <t>30m 이내로 수림대를 조성할 경우에는 다층림으로 조성</t>
    <phoneticPr fontId="3" type="noConversion"/>
  </si>
  <si>
    <t>수종은 경관수종, 화목류, 관목류, 식이수종, 지역특색수종으로 선정하되 침엽수림을 포함하여야 함</t>
    <phoneticPr fontId="3" type="noConversion"/>
  </si>
  <si>
    <t>산물은 전량 수거하여 산불을 예방</t>
    <phoneticPr fontId="3" type="noConversion"/>
  </si>
  <si>
    <t>밀생 임분은 약도의 솎아베기 등 숲가꾸기를 통해 활력도 제고</t>
    <phoneticPr fontId="3" type="noConversion"/>
  </si>
  <si>
    <t>생산형</t>
    <phoneticPr fontId="3" type="noConversion"/>
  </si>
  <si>
    <t>목재생산림의 우량대경재에 준하여 관리함</t>
    <phoneticPr fontId="3" type="noConversion"/>
  </si>
  <si>
    <t xml:space="preserve">  조림지풀베기 작업 현장대리인 및 작업원의 기준은 다음과 같음</t>
    <phoneticPr fontId="3" type="noConversion"/>
  </si>
  <si>
    <t>1. 작업자 기준</t>
    <phoneticPr fontId="3" type="noConversion"/>
  </si>
  <si>
    <t>현장대리인 및 작업원 등</t>
    <phoneticPr fontId="3" type="noConversion"/>
  </si>
  <si>
    <t>산림경영기술자 중 기술특급, 기술1급</t>
    <phoneticPr fontId="3" type="noConversion"/>
  </si>
  <si>
    <t>산림경영기술자 중 기술2급으로서 숲가꾸기 실무경력이 2년 이상인 자</t>
    <phoneticPr fontId="3" type="noConversion"/>
  </si>
  <si>
    <t>산림조합중앙회 또는 산림조합의 산림경영지도원으로서 숲가꾸기사업 실무경력이 2년 이상인 자</t>
    <phoneticPr fontId="3" type="noConversion"/>
  </si>
  <si>
    <t>현장대인으로 인명된 자는 조림지풀베기 사업시행 전반에 대하여 사업계획(기본설계), 실시설계도.서 및 계약사항에  따라 작업을 성실히 실행한다.</t>
    <phoneticPr fontId="3" type="noConversion"/>
  </si>
  <si>
    <t>다.</t>
    <phoneticPr fontId="2" type="noConversion"/>
  </si>
  <si>
    <t>라.</t>
    <phoneticPr fontId="2" type="noConversion"/>
  </si>
  <si>
    <t>감독자와 감리원은 제 다항에 따른 작업원이 계약 당시의 구성원과 동일한지를 수시로 점검하여야 한다.</t>
    <phoneticPr fontId="2" type="noConversion"/>
  </si>
  <si>
    <t>마.</t>
    <phoneticPr fontId="2" type="noConversion"/>
  </si>
  <si>
    <t>작업원을 교체할 경우에는 감리원을 경유하여 감독자 통보하고 동의를 받아야 한다.</t>
    <phoneticPr fontId="2" type="noConversion"/>
  </si>
  <si>
    <t>전 문  시 방 서</t>
    <phoneticPr fontId="3" type="noConversion"/>
  </si>
  <si>
    <t xml:space="preserve">작업 실행전 현장을 답사하여 작업지의 경계를 확인한 후 작업에 임하도록하며 설계도서와 비교하여 불일치되는 일이 발생할 경우 감독관 및 감리에게 </t>
    <phoneticPr fontId="8" type="noConversion"/>
  </si>
  <si>
    <t>보고하고 지시에 따르도록 한다.</t>
    <phoneticPr fontId="8" type="noConversion"/>
  </si>
  <si>
    <t>도로와 인접한 절개지 및 하천 상단부 주위 작업 시 안전에 유의하여 작업을 실시하고, 도로주변 및 하천에 낙하물의 유입에 유의하여 작업을 실시한다.</t>
    <phoneticPr fontId="8" type="noConversion"/>
  </si>
  <si>
    <t>전문시방서이다.  이는 생물다양성의 보전· 증진, 산림생태계의 생산력. 건강도와 활력도 유지· 증진, 산림 내의 토양 및 수자원의 보전· 유지, 지구탄소순환에 대한 산림의</t>
    <phoneticPr fontId="3" type="noConversion"/>
  </si>
  <si>
    <t>현장 조사내용을 중심으로 작업의  방향과 방법을 제시한다.</t>
    <phoneticPr fontId="3" type="noConversion"/>
  </si>
  <si>
    <t xml:space="preserve">기여도 증진, 산림의 사회·경제적 편익 증진을 위한 작업으로 ‘지속가능한 산림자원관리 지침’과  지속가능한 산림자원관리 표준 매뉴얼을 기본으로 하여 설계 대상지의 </t>
    <phoneticPr fontId="3" type="noConversion"/>
  </si>
  <si>
    <t xml:space="preserve"> 본 시방서는 산림의 군락분포와 임지를 답사하여 자연환경에서 나타나고 있는 임분 형태와 생장속도를 최대한 고려하여 무육을 실행하기 위한 숲가꾸기 작업 의</t>
    <phoneticPr fontId="3" type="noConversion"/>
  </si>
  <si>
    <t>1) 국고보조 사업으로 실행한 풀베기 작업과정에서 발생한 조림목의 피해를 대상으로 하며, 사업시행자는 공사계약 일반조건(기획재정부·행정자치부 예규)</t>
    <phoneticPr fontId="2" type="noConversion"/>
  </si>
  <si>
    <t>에 따라 이로 인한 손해를 부담하여야 함</t>
    <phoneticPr fontId="2" type="noConversion"/>
  </si>
  <si>
    <t xml:space="preserve">  숲 가꾸기 대상지의 기능을 구분하여 이에 관련된 기능구분에 따른 조성 관리 요령을 정하며 본 장에서 규정되지 않은 사항은 산림청 지속가능한 산림자원관리지침에</t>
    <phoneticPr fontId="3" type="noConversion"/>
  </si>
  <si>
    <t xml:space="preserve"> 따른다.</t>
    <phoneticPr fontId="3" type="noConversion"/>
  </si>
  <si>
    <t xml:space="preserve">산림의 기능이 중복될 경우에는 산림관리자가 산림의 위치, 입지 조건, 지역 주민과 산주의 요구 등 경제적 · 사회적 여건을 종합적으로 고려하여 ‘가’의 규정과 </t>
    <phoneticPr fontId="3" type="noConversion"/>
  </si>
  <si>
    <t>다르게 우선순위를 정할 수 있음</t>
    <phoneticPr fontId="3" type="noConversion"/>
  </si>
  <si>
    <t>덩굴제거는 하천과 계곡(1/25,000 지형도 상의 계곡을 말함. 이하 같음)의 홍수위, 호소의 만수위 등 수계로부터 100m 이내 지역 또는 집수유역 안의 지역은</t>
    <phoneticPr fontId="3" type="noConversion"/>
  </si>
  <si>
    <t>약제를 사용하지 않고 인력으로 제거하고 기타 지역은 약해가 발생하지 않도록 소면적으로 제거</t>
    <phoneticPr fontId="2" type="noConversion"/>
  </si>
  <si>
    <t>숲가꾸기 : 숲의 활력이 회복될 때까지 약도의 솎아베기를 5년 내외의 간격으로 수회 실시하여 산사태와 수해, 풍해, 설해 등을 예방하고 장기적으로는 뿌리</t>
    <phoneticPr fontId="3" type="noConversion"/>
  </si>
  <si>
    <t>발달이 좋은 혼효림으로 조성</t>
    <phoneticPr fontId="2" type="noConversion"/>
  </si>
  <si>
    <t>이상으로 함</t>
    <phoneticPr fontId="3" type="noConversion"/>
  </si>
  <si>
    <t>산불피해지를 복구할 경우 주풍(主風) 방향을 고려 참나무류 등 내화수종으로 30m 내외의 내화수림대를 교호로 조성하되 내화수림대간의 간격은 30m</t>
    <phoneticPr fontId="3" type="noConversion"/>
  </si>
  <si>
    <t>조림 : 산림병충해이 심한 지역은 산림병해충의 피해가 없는 수종을 선정하거나 혼효림이 조성될 수 있도록 수종을 선정하여 산림병해충 발생을 방지 또는</t>
    <phoneticPr fontId="3" type="noConversion"/>
  </si>
  <si>
    <t>확산을 저지</t>
    <phoneticPr fontId="3" type="noConversion"/>
  </si>
  <si>
    <t xml:space="preserve">숲가꾸기 : 단순림 또는 솎아베기가 지연되어 활력이 떨어지는 산림은 활력이 회복될 때까지 약도의 솎아베기를 5년 내외의 간격으로 수회에 걸쳐 실시하여 </t>
    <phoneticPr fontId="3" type="noConversion"/>
  </si>
  <si>
    <t>종다양성이 높고 생태적 활력이 좋은 혼효림으로 조성</t>
    <phoneticPr fontId="2" type="noConversion"/>
  </si>
  <si>
    <t>식재조림, 천연갱신 등을 통한 이단림 등 다층혼효림으로 조성하되 지역적․국소적으로 특성있는 수종이 있을 경우 동일 수종으로 후계림을 조성하여</t>
    <phoneticPr fontId="3" type="noConversion"/>
  </si>
  <si>
    <t>다층림으로 조성</t>
    <phoneticPr fontId="3" type="noConversion"/>
  </si>
  <si>
    <t>식재조림, 천연갱신, 솎아베기 등을 통한 다층혼효림으로 조성하되 지역적으로 특성있는 수종이 있을 경우 동일 수종으로 후계림을 조성하여 다층림으로</t>
    <phoneticPr fontId="3" type="noConversion"/>
  </si>
  <si>
    <t>조성할 수 있음</t>
    <phoneticPr fontId="3" type="noConversion"/>
  </si>
  <si>
    <t>덩굴제거는 하천․계곡의 홍수위, 호소의 만수위 등 수계와 방문객이 이동하는 산책로 등으로부터 100m 이내 지역 또는 집수유역 안의 지역은 약제를 사용</t>
    <phoneticPr fontId="3" type="noConversion"/>
  </si>
  <si>
    <t>하지 않고 인력으로 제거하고 기타 지역은 약해가 발생하지 않도록 소면적으로 제거</t>
    <phoneticPr fontId="2" type="noConversion"/>
  </si>
  <si>
    <t>현장대리인은 산림자원의 조성 및 관리에 관한 법률 시행령 제30조 제1항 (별표2)의 자격요건을 갖추고 사업시행자에 소속된 기술자 중에 다음 각호의 어느</t>
    <phoneticPr fontId="3" type="noConversion"/>
  </si>
  <si>
    <t>하나에 해당하는 자를 선임하여 이를 발주자에게 보고하여야 한다.</t>
    <phoneticPr fontId="2" type="noConversion"/>
  </si>
  <si>
    <t>솎아베기를 수반하는 숲가꾸기 사업은 전체 작업인원의 50% 이상이 산림경영기술자 기능2급 이상이어야 한다. 다만, 산주, 독림가와 임업후계자가 직접 실행</t>
    <phoneticPr fontId="3" type="noConversion"/>
  </si>
  <si>
    <t>사업으로 솎아베기를 수반하는 숲가꾸기 실행 작업원은 산림경영기술자 기능2급 이상인 자가 전체 작업원 중 30% 이상이어야 한다.</t>
    <phoneticPr fontId="2" type="noConversion"/>
  </si>
  <si>
    <t>감독자는 사업 착수 및 작업원 교체시에 현장대리인, 작업원의 인적사항과 자격정보를 숲가꾸기 작업원 관리 전산시스템에 등록하여 타지역 사업장과의</t>
    <phoneticPr fontId="3" type="noConversion"/>
  </si>
  <si>
    <t>이중등록 여부 및 자격정보를 확인하여야 한다.</t>
    <phoneticPr fontId="3" type="noConversion"/>
  </si>
  <si>
    <t>생존목</t>
    <phoneticPr fontId="2" type="noConversion"/>
  </si>
  <si>
    <t>고사목</t>
    <phoneticPr fontId="2" type="noConversion"/>
  </si>
  <si>
    <t>모두베기</t>
    <phoneticPr fontId="2" type="noConversion"/>
  </si>
  <si>
    <t>ha</t>
    <phoneticPr fontId="2" type="noConversion"/>
  </si>
  <si>
    <t>소 반 별  시 방 서</t>
  </si>
  <si>
    <t>(기계손료 x 장비단가)</t>
    <phoneticPr fontId="10" type="noConversion"/>
  </si>
  <si>
    <t>순 공 사 원 가</t>
    <phoneticPr fontId="10" type="noConversion"/>
  </si>
  <si>
    <t>경
비</t>
    <phoneticPr fontId="10" type="noConversion"/>
  </si>
  <si>
    <t>비                     목</t>
    <phoneticPr fontId="10" type="noConversion"/>
  </si>
  <si>
    <t>금           액</t>
    <phoneticPr fontId="10" type="noConversion"/>
  </si>
  <si>
    <t>구성비</t>
    <phoneticPr fontId="10" type="noConversion"/>
  </si>
  <si>
    <t>비         고</t>
    <phoneticPr fontId="10" type="noConversion"/>
  </si>
  <si>
    <t xml:space="preserve">(금액단위 : 원)  </t>
    <phoneticPr fontId="2" type="noConversion"/>
  </si>
  <si>
    <t>합계</t>
    <phoneticPr fontId="2" type="noConversion"/>
  </si>
  <si>
    <t>입력창</t>
    <phoneticPr fontId="2" type="noConversion"/>
  </si>
  <si>
    <t>드롭바</t>
    <phoneticPr fontId="2" type="noConversion"/>
  </si>
  <si>
    <t>지     번</t>
    <phoneticPr fontId="2" type="noConversion"/>
  </si>
  <si>
    <t>조림지 풀베기 ha당 단가산출서</t>
    <phoneticPr fontId="8" type="noConversion"/>
  </si>
  <si>
    <t xml:space="preserve">제 거 식 생 유 형 : </t>
    <phoneticPr fontId="3" type="noConversion"/>
  </si>
  <si>
    <t xml:space="preserve"> ㅇ직접노무비</t>
    <phoneticPr fontId="8" type="noConversion"/>
  </si>
  <si>
    <t xml:space="preserve">   - 둘레베기</t>
    <phoneticPr fontId="8" type="noConversion"/>
  </si>
  <si>
    <t xml:space="preserve">  - 묘목찾기</t>
    <phoneticPr fontId="8" type="noConversion"/>
  </si>
  <si>
    <t xml:space="preserve">   - 줄 베 기</t>
    <phoneticPr fontId="8" type="noConversion"/>
  </si>
  <si>
    <t xml:space="preserve"> ㅇ재료비(예취기)</t>
    <phoneticPr fontId="8" type="noConversion"/>
  </si>
  <si>
    <t xml:space="preserve">  - 연료</t>
    <phoneticPr fontId="8" type="noConversion"/>
  </si>
  <si>
    <t xml:space="preserve">  - 잡품</t>
    <phoneticPr fontId="8" type="noConversion"/>
  </si>
  <si>
    <t xml:space="preserve"> ㅇ기계경비(예취기)</t>
    <phoneticPr fontId="8" type="noConversion"/>
  </si>
  <si>
    <t xml:space="preserve">  - 맹아제거</t>
    <phoneticPr fontId="8" type="noConversion"/>
  </si>
  <si>
    <t xml:space="preserve"> ㅇ노무비</t>
    <phoneticPr fontId="8" type="noConversion"/>
  </si>
  <si>
    <t xml:space="preserve">  - 직접노무비</t>
    <phoneticPr fontId="8" type="noConversion"/>
  </si>
  <si>
    <t xml:space="preserve"> ㅇ재료비</t>
    <phoneticPr fontId="8" type="noConversion"/>
  </si>
  <si>
    <t xml:space="preserve"> ㅇ기계경비</t>
    <phoneticPr fontId="8" type="noConversion"/>
  </si>
  <si>
    <t xml:space="preserve"> ◇  할인 할증율 산정</t>
    <phoneticPr fontId="8" type="noConversion"/>
  </si>
  <si>
    <t xml:space="preserve">위치 및 면적 : </t>
    <phoneticPr fontId="8" type="noConversion"/>
  </si>
  <si>
    <t>할인
할증
(%)</t>
    <phoneticPr fontId="8" type="noConversion"/>
  </si>
  <si>
    <t>리동</t>
    <phoneticPr fontId="2" type="noConversion"/>
  </si>
  <si>
    <t>작업종</t>
    <phoneticPr fontId="8" type="noConversion"/>
  </si>
  <si>
    <t>제거식생유형</t>
    <phoneticPr fontId="2" type="noConversion"/>
  </si>
  <si>
    <t>조림목식별정도</t>
    <phoneticPr fontId="2" type="noConversion"/>
  </si>
  <si>
    <t>경사도</t>
    <phoneticPr fontId="8" type="noConversion"/>
  </si>
  <si>
    <t>줄베기</t>
    <phoneticPr fontId="8" type="noConversion"/>
  </si>
  <si>
    <t>대부분 목본</t>
    <phoneticPr fontId="2" type="noConversion"/>
  </si>
  <si>
    <t>3/4식별가능</t>
    <phoneticPr fontId="2" type="noConversion"/>
  </si>
  <si>
    <t>완 (15˚ 이하)</t>
    <phoneticPr fontId="8" type="noConversion"/>
  </si>
  <si>
    <t>둘레베기</t>
    <phoneticPr fontId="8" type="noConversion"/>
  </si>
  <si>
    <t>대부분 초본</t>
    <phoneticPr fontId="2" type="noConversion"/>
  </si>
  <si>
    <t>1/2식별가능</t>
    <phoneticPr fontId="2" type="noConversion"/>
  </si>
  <si>
    <t>중 (15˚ ~ 30˚)</t>
    <phoneticPr fontId="2" type="noConversion"/>
  </si>
  <si>
    <t>평균경사</t>
    <phoneticPr fontId="8" type="noConversion"/>
  </si>
  <si>
    <t>모두베기</t>
    <phoneticPr fontId="8" type="noConversion"/>
  </si>
  <si>
    <t xml:space="preserve">목본 + 초본 </t>
    <phoneticPr fontId="2" type="noConversion"/>
  </si>
  <si>
    <t>3/4식별불가</t>
    <phoneticPr fontId="2" type="noConversion"/>
  </si>
  <si>
    <t>급 (30˚ 초과)</t>
    <phoneticPr fontId="2" type="noConversion"/>
  </si>
  <si>
    <t>맹아제거</t>
    <phoneticPr fontId="2" type="noConversion"/>
  </si>
  <si>
    <t>집단화정도</t>
    <phoneticPr fontId="8" type="noConversion"/>
  </si>
  <si>
    <t>조림후경과년수</t>
    <phoneticPr fontId="8" type="noConversion"/>
  </si>
  <si>
    <t>할인할증</t>
    <phoneticPr fontId="2" type="noConversion"/>
  </si>
  <si>
    <t>개소당5ha이상</t>
    <phoneticPr fontId="8" type="noConversion"/>
  </si>
  <si>
    <t xml:space="preserve">개소당3~5ha미만 </t>
    <phoneticPr fontId="2" type="noConversion"/>
  </si>
  <si>
    <t>2년차</t>
    <phoneticPr fontId="8" type="noConversion"/>
  </si>
  <si>
    <t>개소당3ha미만</t>
    <phoneticPr fontId="2" type="noConversion"/>
  </si>
  <si>
    <t>평균</t>
    <phoneticPr fontId="2" type="noConversion"/>
  </si>
  <si>
    <t>표 준 지  조 사 서</t>
    <phoneticPr fontId="8" type="noConversion"/>
  </si>
  <si>
    <t>왼쪽의 필터에 필드값 없음만 체크할것!!!</t>
    <phoneticPr fontId="2" type="noConversion"/>
  </si>
  <si>
    <t>할인·할증요소</t>
    <phoneticPr fontId="8" type="noConversion"/>
  </si>
  <si>
    <t>단   위   작   업(%)</t>
    <phoneticPr fontId="8" type="noConversion"/>
  </si>
  <si>
    <t>경계표시</t>
    <phoneticPr fontId="2" type="noConversion"/>
  </si>
  <si>
    <t>둘레베기</t>
    <phoneticPr fontId="2" type="noConversion"/>
  </si>
  <si>
    <t>줄베기</t>
    <phoneticPr fontId="2" type="noConversion"/>
  </si>
  <si>
    <t>모두베기</t>
    <phoneticPr fontId="2" type="noConversion"/>
  </si>
  <si>
    <t>맹아제거</t>
    <phoneticPr fontId="2" type="noConversion"/>
  </si>
  <si>
    <t>소반</t>
    <phoneticPr fontId="3" type="noConversion"/>
  </si>
  <si>
    <t>구</t>
    <phoneticPr fontId="2" type="noConversion"/>
  </si>
  <si>
    <t>지적
(ha)</t>
    <phoneticPr fontId="2" type="noConversion"/>
  </si>
  <si>
    <t>임반명</t>
    <phoneticPr fontId="3" type="noConversion"/>
  </si>
  <si>
    <t>소반</t>
    <phoneticPr fontId="3" type="noConversion"/>
  </si>
  <si>
    <t>임야소재지</t>
    <phoneticPr fontId="3" type="noConversion"/>
  </si>
  <si>
    <t>조림내역</t>
    <phoneticPr fontId="2" type="noConversion"/>
  </si>
  <si>
    <t>사    업    종</t>
    <phoneticPr fontId="3" type="noConversion"/>
  </si>
  <si>
    <t>비  고</t>
    <phoneticPr fontId="3" type="noConversion"/>
  </si>
  <si>
    <t>읍.면</t>
    <phoneticPr fontId="2" type="noConversion"/>
  </si>
  <si>
    <t>동.리</t>
    <phoneticPr fontId="2" type="noConversion"/>
  </si>
  <si>
    <t>조림수종</t>
    <phoneticPr fontId="2" type="noConversion"/>
  </si>
  <si>
    <t>규격</t>
    <phoneticPr fontId="2" type="noConversion"/>
  </si>
  <si>
    <t>조림년도</t>
    <phoneticPr fontId="2" type="noConversion"/>
  </si>
  <si>
    <t>사업면적
(ha)</t>
    <phoneticPr fontId="3" type="noConversion"/>
  </si>
  <si>
    <t>모두베기</t>
    <phoneticPr fontId="3" type="noConversion"/>
  </si>
  <si>
    <t>줄베기</t>
    <phoneticPr fontId="3" type="noConversion"/>
  </si>
  <si>
    <t>둘레베기</t>
    <phoneticPr fontId="3" type="noConversion"/>
  </si>
  <si>
    <t>맹아제거</t>
    <phoneticPr fontId="3" type="noConversion"/>
  </si>
  <si>
    <t>X좌표</t>
    <phoneticPr fontId="3" type="noConversion"/>
  </si>
  <si>
    <t>Y좌표</t>
    <phoneticPr fontId="3" type="noConversion"/>
  </si>
  <si>
    <t>읍면</t>
    <phoneticPr fontId="3" type="noConversion"/>
  </si>
  <si>
    <t>리동</t>
    <phoneticPr fontId="3" type="noConversion"/>
  </si>
  <si>
    <t>지번</t>
    <phoneticPr fontId="3" type="noConversion"/>
  </si>
  <si>
    <t>비고</t>
    <phoneticPr fontId="3" type="noConversion"/>
  </si>
  <si>
    <t>왼쪽</t>
    <phoneticPr fontId="2" type="noConversion"/>
  </si>
  <si>
    <t>읍면</t>
    <phoneticPr fontId="2" type="noConversion"/>
  </si>
  <si>
    <t>◎ 표준지조사</t>
    <phoneticPr fontId="2" type="noConversion"/>
  </si>
  <si>
    <t>표준지번호</t>
    <phoneticPr fontId="2" type="noConversion"/>
  </si>
  <si>
    <t>표준지좌표
(X)</t>
    <phoneticPr fontId="2" type="noConversion"/>
  </si>
  <si>
    <t>표준지좌표
(Y)</t>
    <phoneticPr fontId="2" type="noConversion"/>
  </si>
  <si>
    <t>표준지면적
(㎡)</t>
    <phoneticPr fontId="2" type="noConversion"/>
  </si>
  <si>
    <t>표준지 조사본수</t>
    <phoneticPr fontId="2" type="noConversion"/>
  </si>
  <si>
    <t>ha당 조사본수</t>
    <phoneticPr fontId="2" type="noConversion"/>
  </si>
  <si>
    <t>면 적</t>
    <phoneticPr fontId="8" type="noConversion"/>
  </si>
  <si>
    <t xml:space="preserve">노 무 비 </t>
    <phoneticPr fontId="8" type="noConversion"/>
  </si>
  <si>
    <t>재 료 비</t>
    <phoneticPr fontId="8" type="noConversion"/>
  </si>
  <si>
    <t>ha당 단가</t>
    <phoneticPr fontId="8" type="noConversion"/>
  </si>
  <si>
    <t>임반</t>
    <phoneticPr fontId="3" type="noConversion"/>
  </si>
  <si>
    <t>합   계</t>
    <phoneticPr fontId="2" type="noConversion"/>
  </si>
  <si>
    <t>둘레베기</t>
    <phoneticPr fontId="2" type="noConversion"/>
  </si>
  <si>
    <t>줄베기</t>
    <phoneticPr fontId="2" type="noConversion"/>
  </si>
  <si>
    <t>모두베기</t>
    <phoneticPr fontId="2" type="noConversion"/>
  </si>
  <si>
    <t>( 단위 : 원 )</t>
    <phoneticPr fontId="3" type="noConversion"/>
  </si>
  <si>
    <t>임반
구분</t>
    <phoneticPr fontId="8" type="noConversion"/>
  </si>
  <si>
    <t>소반
구분</t>
    <phoneticPr fontId="8" type="noConversion"/>
  </si>
  <si>
    <t>사업종</t>
    <phoneticPr fontId="8" type="noConversion"/>
  </si>
  <si>
    <t>계</t>
    <phoneticPr fontId="8" type="noConversion"/>
  </si>
  <si>
    <t>기계경비</t>
    <phoneticPr fontId="8" type="noConversion"/>
  </si>
  <si>
    <t>금    액</t>
    <phoneticPr fontId="8" type="noConversion"/>
  </si>
  <si>
    <t>총                  계</t>
    <phoneticPr fontId="8" type="noConversion"/>
  </si>
  <si>
    <t>비고</t>
    <phoneticPr fontId="8" type="noConversion"/>
  </si>
  <si>
    <t>위        치</t>
    <phoneticPr fontId="2" type="noConversion"/>
  </si>
  <si>
    <t>경 사 도˚</t>
    <phoneticPr fontId="3" type="noConversion"/>
  </si>
  <si>
    <t>해 발 고 도(m)</t>
    <phoneticPr fontId="3" type="noConversion"/>
  </si>
  <si>
    <t>면적(ha)</t>
    <phoneticPr fontId="3" type="noConversion"/>
  </si>
  <si>
    <t>MIN</t>
    <phoneticPr fontId="3" type="noConversion"/>
  </si>
  <si>
    <t>MAX</t>
    <phoneticPr fontId="3" type="noConversion"/>
  </si>
  <si>
    <t>AVERAGE</t>
    <phoneticPr fontId="3" type="noConversion"/>
  </si>
  <si>
    <t>임소반별 평균 경사도 조서</t>
    <phoneticPr fontId="3" type="noConversion"/>
  </si>
  <si>
    <t>비 고</t>
    <phoneticPr fontId="3" type="noConversion"/>
  </si>
  <si>
    <t>// 붉은색 수기로 입력 // 파란색은 잠금!!!</t>
    <phoneticPr fontId="2" type="noConversion"/>
  </si>
  <si>
    <t>예  정  공  정  표</t>
    <phoneticPr fontId="3" type="noConversion"/>
  </si>
  <si>
    <t>공사기간 :</t>
    <phoneticPr fontId="8" type="noConversion"/>
  </si>
  <si>
    <t>조 림 지 풀 베 기</t>
    <phoneticPr fontId="3" type="noConversion"/>
  </si>
  <si>
    <t>인</t>
    <phoneticPr fontId="3" type="noConversion"/>
  </si>
  <si>
    <t>사업년도</t>
    <phoneticPr fontId="2" type="noConversion"/>
  </si>
  <si>
    <t>사업명</t>
    <phoneticPr fontId="2" type="noConversion"/>
  </si>
  <si>
    <t>위치</t>
    <phoneticPr fontId="2" type="noConversion"/>
  </si>
  <si>
    <t>발주처</t>
    <phoneticPr fontId="2" type="noConversion"/>
  </si>
  <si>
    <t>발주기관</t>
    <phoneticPr fontId="2" type="noConversion"/>
  </si>
  <si>
    <t>설계일자</t>
    <phoneticPr fontId="2" type="noConversion"/>
  </si>
  <si>
    <t>지적면적</t>
    <phoneticPr fontId="2" type="noConversion"/>
  </si>
  <si>
    <t>사업면적</t>
    <phoneticPr fontId="2" type="noConversion"/>
  </si>
  <si>
    <t>제지</t>
    <phoneticPr fontId="2" type="noConversion"/>
  </si>
  <si>
    <t>모두베기</t>
    <phoneticPr fontId="2" type="noConversion"/>
  </si>
  <si>
    <t>줄베기</t>
    <phoneticPr fontId="2" type="noConversion"/>
  </si>
  <si>
    <t>둘레베게</t>
    <phoneticPr fontId="2" type="noConversion"/>
  </si>
  <si>
    <t>맹아제거</t>
    <phoneticPr fontId="2" type="noConversion"/>
  </si>
  <si>
    <t>적   용   년   도</t>
    <phoneticPr fontId="3" type="noConversion"/>
  </si>
  <si>
    <t>비              고</t>
    <phoneticPr fontId="3" type="noConversion"/>
  </si>
  <si>
    <t>직접노무비의</t>
  </si>
  <si>
    <t>노무비의</t>
  </si>
  <si>
    <t>(재료비+직접노무비)의</t>
  </si>
  <si>
    <t>(노무비+기타경비+일반관리비)의</t>
  </si>
  <si>
    <t>요 율(%)</t>
    <phoneticPr fontId="2" type="noConversion"/>
  </si>
  <si>
    <t>요       율</t>
    <phoneticPr fontId="2" type="noConversion"/>
  </si>
  <si>
    <t>단위</t>
    <phoneticPr fontId="2" type="noConversion"/>
  </si>
  <si>
    <t>공사기간</t>
    <phoneticPr fontId="2" type="noConversion"/>
  </si>
  <si>
    <t>산업안전보건관리비</t>
    <phoneticPr fontId="3" type="noConversion"/>
  </si>
  <si>
    <t>풀베기적용</t>
    <phoneticPr fontId="3" type="noConversion"/>
  </si>
  <si>
    <t>건설기계운전사</t>
    <phoneticPr fontId="3" type="noConversion"/>
  </si>
  <si>
    <t>초급기술자</t>
    <phoneticPr fontId="3" type="noConversion"/>
  </si>
  <si>
    <t>가격</t>
    <phoneticPr fontId="2" type="noConversion"/>
  </si>
  <si>
    <t>page</t>
    <phoneticPr fontId="2" type="noConversion"/>
  </si>
  <si>
    <t>노임  및  자재단가  대비표</t>
    <phoneticPr fontId="3" type="noConversion"/>
  </si>
  <si>
    <t xml:space="preserve">              (금액단위 : 원)</t>
    <phoneticPr fontId="3" type="noConversion"/>
  </si>
  <si>
    <t>단  가</t>
    <phoneticPr fontId="3" type="noConversion"/>
  </si>
  <si>
    <t>페이지</t>
    <phoneticPr fontId="3" type="noConversion"/>
  </si>
  <si>
    <t>2. 자재단가</t>
    <phoneticPr fontId="3" type="noConversion"/>
  </si>
  <si>
    <t>1. 노임단가</t>
    <phoneticPr fontId="3" type="noConversion"/>
  </si>
  <si>
    <t>명           칭</t>
    <phoneticPr fontId="3" type="noConversion"/>
  </si>
  <si>
    <t>규   격</t>
    <phoneticPr fontId="3" type="noConversion"/>
  </si>
  <si>
    <t>인</t>
    <phoneticPr fontId="3" type="noConversion"/>
  </si>
  <si>
    <t>인</t>
    <phoneticPr fontId="2" type="noConversion"/>
  </si>
  <si>
    <t>3. 원가계산서 관련 수정사항 입력</t>
    <phoneticPr fontId="3" type="noConversion"/>
  </si>
  <si>
    <t>3. 노임단가 입력</t>
    <phoneticPr fontId="2" type="noConversion"/>
  </si>
  <si>
    <t>4. 자재단가 입력</t>
    <phoneticPr fontId="3" type="noConversion"/>
  </si>
  <si>
    <t>단       가(원)</t>
    <phoneticPr fontId="3" type="noConversion"/>
  </si>
  <si>
    <t>비           고</t>
    <phoneticPr fontId="3" type="noConversion"/>
  </si>
  <si>
    <t>품                          목</t>
    <phoneticPr fontId="3" type="noConversion"/>
  </si>
  <si>
    <t>규       격</t>
    <phoneticPr fontId="3" type="noConversion"/>
  </si>
  <si>
    <t>비       고</t>
    <phoneticPr fontId="2" type="noConversion"/>
  </si>
  <si>
    <t>1. 기초사항 입력</t>
    <phoneticPr fontId="3" type="noConversion"/>
  </si>
  <si>
    <t>부가세
포함가</t>
    <phoneticPr fontId="2" type="noConversion"/>
  </si>
  <si>
    <t>GPS좌표계</t>
    <phoneticPr fontId="3" type="noConversion"/>
  </si>
  <si>
    <t>건강보험료의</t>
    <phoneticPr fontId="2" type="noConversion"/>
  </si>
  <si>
    <t>설계</t>
    <phoneticPr fontId="3" type="noConversion"/>
  </si>
  <si>
    <t>감리</t>
    <phoneticPr fontId="3" type="noConversion"/>
  </si>
  <si>
    <t>담당</t>
    <phoneticPr fontId="3" type="noConversion"/>
  </si>
  <si>
    <t>팀장</t>
    <phoneticPr fontId="3" type="noConversion"/>
  </si>
  <si>
    <t>설  계</t>
    <phoneticPr fontId="2" type="noConversion"/>
  </si>
  <si>
    <t>심  사</t>
    <phoneticPr fontId="2" type="noConversion"/>
  </si>
  <si>
    <t>사 업 면 적 :</t>
    <phoneticPr fontId="3" type="noConversion"/>
  </si>
  <si>
    <t>▣ 사 업 개 요</t>
    <phoneticPr fontId="2" type="noConversion"/>
  </si>
  <si>
    <t>도급공사비 :</t>
    <phoneticPr fontId="3" type="noConversion"/>
  </si>
  <si>
    <t>- 부가세 :</t>
    <phoneticPr fontId="3" type="noConversion"/>
  </si>
  <si>
    <t>- 총원가 :</t>
    <phoneticPr fontId="3" type="noConversion"/>
  </si>
  <si>
    <t>설 계 설 명 서</t>
    <phoneticPr fontId="2" type="noConversion"/>
  </si>
  <si>
    <t xml:space="preserve">임지내 부분적으로 소면적 상이 수종이 있는 곳은 작업의 효율성을 고려하여 별도의 구획을 생략하였음. </t>
    <phoneticPr fontId="3" type="noConversion"/>
  </si>
  <si>
    <t>도면은 1/5000도를 기본으로하여 임야도와 지형도를 사용하였음.</t>
    <phoneticPr fontId="3" type="noConversion"/>
  </si>
  <si>
    <t>작업목표및방법:</t>
    <phoneticPr fontId="3" type="noConversion"/>
  </si>
  <si>
    <t>모두베기는 낫으로 묘목찾기 작업 실행후 남아있는 모든 식생을 예취기로 제거하는 작업이다.</t>
    <phoneticPr fontId="3" type="noConversion"/>
  </si>
  <si>
    <t>줄베기는 낫으로 묘목찾기 작업 실행후 식재열을 따라 폭 1m내의 모든 식생을 예취기로 제거하는 작업이다.</t>
    <phoneticPr fontId="3" type="noConversion"/>
  </si>
  <si>
    <t>둘레베기는 조림목을 중심으로 반경 50cm 이내의 모든 식생을 낫으로 제거하는 작업이다.</t>
    <phoneticPr fontId="3" type="noConversion"/>
  </si>
  <si>
    <t>당해년도 조림지의 경우 현장여건상 주변식생의 생장속도를 감안하여 적정한 작업종으로 적용하였다.</t>
    <phoneticPr fontId="2" type="noConversion"/>
  </si>
  <si>
    <t>사업비산출기준:</t>
    <phoneticPr fontId="3" type="noConversion"/>
  </si>
  <si>
    <t>설계적용기준 참조</t>
    <phoneticPr fontId="2" type="noConversion"/>
  </si>
  <si>
    <t>11.</t>
    <phoneticPr fontId="3" type="noConversion"/>
  </si>
  <si>
    <t>설계기준및조건:</t>
    <phoneticPr fontId="3" type="noConversion"/>
  </si>
  <si>
    <t>12.</t>
    <phoneticPr fontId="3" type="noConversion"/>
  </si>
  <si>
    <t>모두베기</t>
    <phoneticPr fontId="3" type="noConversion"/>
  </si>
  <si>
    <t>제 외 면 적</t>
    <phoneticPr fontId="2" type="noConversion"/>
  </si>
  <si>
    <t>제지/미입목지</t>
    <phoneticPr fontId="2" type="noConversion"/>
  </si>
  <si>
    <t>단위</t>
    <phoneticPr fontId="3" type="noConversion"/>
  </si>
  <si>
    <t>표 준 지 조 사:</t>
    <phoneticPr fontId="3" type="noConversion"/>
  </si>
  <si>
    <t>임 소 반 구 획:</t>
    <phoneticPr fontId="3" type="noConversion"/>
  </si>
  <si>
    <t>별도 수정사항이 없으면 패스~</t>
    <phoneticPr fontId="2" type="noConversion"/>
  </si>
  <si>
    <t>3년차 이상</t>
  </si>
  <si>
    <t>당해 년도</t>
  </si>
  <si>
    <t xml:space="preserve">조림후 경과년수  : </t>
    <phoneticPr fontId="3" type="noConversion"/>
  </si>
  <si>
    <t>3년차 이상</t>
    <phoneticPr fontId="2" type="noConversion"/>
  </si>
  <si>
    <t>조림후 경과년수</t>
  </si>
  <si>
    <t xml:space="preserve">  - 조림 당해 년도</t>
  </si>
  <si>
    <t xml:space="preserve">  - 조림 2년차</t>
  </si>
  <si>
    <t xml:space="preserve">  - 조림 3년차 이상</t>
  </si>
  <si>
    <t>위 치 :</t>
    <phoneticPr fontId="8" type="noConversion"/>
  </si>
  <si>
    <t>비고</t>
    <phoneticPr fontId="2" type="noConversion"/>
  </si>
  <si>
    <t>식재본수</t>
    <phoneticPr fontId="2" type="noConversion"/>
  </si>
  <si>
    <t>작업면적</t>
    <phoneticPr fontId="2" type="noConversion"/>
  </si>
  <si>
    <t>조림면적</t>
    <phoneticPr fontId="2" type="noConversion"/>
  </si>
  <si>
    <t>지   적</t>
    <phoneticPr fontId="2" type="noConversion"/>
  </si>
  <si>
    <t>해발고(고)</t>
    <phoneticPr fontId="8" type="noConversion"/>
  </si>
  <si>
    <t>해발고(저)</t>
    <phoneticPr fontId="8" type="noConversion"/>
  </si>
  <si>
    <t>표준지면적</t>
    <phoneticPr fontId="2" type="noConversion"/>
  </si>
  <si>
    <t>왼쪽</t>
    <phoneticPr fontId="2" type="noConversion"/>
  </si>
  <si>
    <t>시군</t>
  </si>
  <si>
    <t>○</t>
    <phoneticPr fontId="3" type="noConversion"/>
  </si>
  <si>
    <t>왼쪽</t>
    <phoneticPr fontId="2" type="noConversion"/>
  </si>
  <si>
    <t>목               차</t>
    <phoneticPr fontId="3" type="noConversion"/>
  </si>
  <si>
    <t>1.</t>
    <phoneticPr fontId="2" type="noConversion"/>
  </si>
  <si>
    <t>사업계획서</t>
    <phoneticPr fontId="2" type="noConversion"/>
  </si>
  <si>
    <t>5.</t>
    <phoneticPr fontId="2" type="noConversion"/>
  </si>
  <si>
    <t>사업비내역서</t>
    <phoneticPr fontId="2" type="noConversion"/>
  </si>
  <si>
    <t>○</t>
    <phoneticPr fontId="3" type="noConversion"/>
  </si>
  <si>
    <t>위치도</t>
    <phoneticPr fontId="2" type="noConversion"/>
  </si>
  <si>
    <t>○</t>
    <phoneticPr fontId="3" type="noConversion"/>
  </si>
  <si>
    <t>원가계산서</t>
    <phoneticPr fontId="2" type="noConversion"/>
  </si>
  <si>
    <t>설계내역서</t>
    <phoneticPr fontId="2" type="noConversion"/>
  </si>
  <si>
    <t>○</t>
    <phoneticPr fontId="3" type="noConversion"/>
  </si>
  <si>
    <t>ha당단가산출서</t>
    <phoneticPr fontId="2" type="noConversion"/>
  </si>
  <si>
    <t>6.</t>
    <phoneticPr fontId="2" type="noConversion"/>
  </si>
  <si>
    <t>산림조사자료</t>
    <phoneticPr fontId="2" type="noConversion"/>
  </si>
  <si>
    <t>G P S표준지좌표</t>
    <phoneticPr fontId="2" type="noConversion"/>
  </si>
  <si>
    <t>2.</t>
    <phoneticPr fontId="3" type="noConversion"/>
  </si>
  <si>
    <t>재선충미감염확인서</t>
    <phoneticPr fontId="2" type="noConversion"/>
  </si>
  <si>
    <t>3.</t>
    <phoneticPr fontId="3" type="noConversion"/>
  </si>
  <si>
    <t>시방서</t>
    <phoneticPr fontId="2" type="noConversion"/>
  </si>
  <si>
    <t>일반시방서</t>
    <phoneticPr fontId="2" type="noConversion"/>
  </si>
  <si>
    <t>7.</t>
    <phoneticPr fontId="2" type="noConversion"/>
  </si>
  <si>
    <t>기타자료</t>
    <phoneticPr fontId="2" type="noConversion"/>
  </si>
  <si>
    <t>자재단가조사서</t>
    <phoneticPr fontId="2" type="noConversion"/>
  </si>
  <si>
    <t>소반시방서</t>
    <phoneticPr fontId="2" type="noConversion"/>
  </si>
  <si>
    <t>8.</t>
    <phoneticPr fontId="2" type="noConversion"/>
  </si>
  <si>
    <t>설계도면</t>
    <phoneticPr fontId="2" type="noConversion"/>
  </si>
  <si>
    <t>4.</t>
    <phoneticPr fontId="2" type="noConversion"/>
  </si>
  <si>
    <t>필지별사업내역서</t>
    <phoneticPr fontId="2" type="noConversion"/>
  </si>
  <si>
    <t>표준지배치도</t>
    <phoneticPr fontId="2" type="noConversion"/>
  </si>
  <si>
    <t>작업지시도</t>
    <phoneticPr fontId="2" type="noConversion"/>
  </si>
  <si>
    <t>20. 사진제출 : 사진 촬영은 동일 장소와 방향에서 촬영하고 필요에 따라 아래 사진을 제출하여야 한다.</t>
    <phoneticPr fontId="3" type="noConversion"/>
  </si>
  <si>
    <t>5. 기술자, 작업원의 배치</t>
    <phoneticPr fontId="3" type="noConversion"/>
  </si>
  <si>
    <t>왼쪽</t>
    <phoneticPr fontId="2" type="noConversion"/>
  </si>
  <si>
    <t>임반은 국유림 경영계획을 기준으로 구획하였음.</t>
    <phoneticPr fontId="3" type="noConversion"/>
  </si>
  <si>
    <t>소반은 국유림 경영계획 및 식재 수종의 경계를 기준으로 구획하였음.</t>
    <phoneticPr fontId="3" type="noConversion"/>
  </si>
  <si>
    <t>덩굴제거는 풀베기 작업전 실시 하도록 하며, 덩굴제거 작업이 완료후 풀베기 작업이 진행 될 수 있도록 한다.</t>
    <phoneticPr fontId="2" type="noConversion"/>
  </si>
  <si>
    <t>덩굴의 제거는 감독자와 협의하여 약제처리를 적용하였으나 약제처리 작업이 어려운 경우나, 현장여건에 따라 뿌리굴취 작업으로</t>
    <phoneticPr fontId="2" type="noConversion"/>
  </si>
  <si>
    <t>변경 또는 병행하여 작업을 할 수 있도록 한다.</t>
  </si>
  <si>
    <t>사업시행자는 약제처리 작업전 인근 마을, 경작지, 계곡부, 취수장 등의 오염으로 인하여 민원발생이 우려되는 사항에 대하여 조사</t>
    <phoneticPr fontId="2" type="noConversion"/>
  </si>
  <si>
    <t>하여 감리자 또는 감독자의 확인 후 작업을 실시하여야 한다.</t>
    <phoneticPr fontId="2" type="noConversion"/>
  </si>
  <si>
    <t>약제처리시 사용한 도구는 잘 세척하여 보관하고 빈병을 반드시 감리자 및 감독자의 입회하에 회수하여 지정된 장소에서 처리한다.</t>
    <phoneticPr fontId="2" type="noConversion"/>
  </si>
  <si>
    <t>작업조건별 난이도를 적용하기 위하여 대상 사업지의 경사도, 집단화 정도, 조림후 경과년수 등을 조사하였다.</t>
    <phoneticPr fontId="3" type="noConversion"/>
  </si>
  <si>
    <t>개소당5ha이상</t>
  </si>
  <si>
    <t>표준지
번 호</t>
    <phoneticPr fontId="3" type="noConversion"/>
  </si>
  <si>
    <t xml:space="preserve">ha당 활착본수 : </t>
    <phoneticPr fontId="3" type="noConversion"/>
  </si>
  <si>
    <t>면   적</t>
    <phoneticPr fontId="3" type="noConversion"/>
  </si>
  <si>
    <t>위       치 :</t>
    <phoneticPr fontId="3" type="noConversion"/>
  </si>
  <si>
    <t xml:space="preserve">2. 사  업  량 : </t>
    <phoneticPr fontId="2" type="noConversion"/>
  </si>
  <si>
    <t>사  업  개  요:</t>
    <phoneticPr fontId="3" type="noConversion"/>
  </si>
  <si>
    <t>작업의 순서는 식재후 경과년도가 오래된 소반부터 최근 조림지의 순서로 작업 하도록 한다.</t>
    <phoneticPr fontId="2" type="noConversion"/>
  </si>
  <si>
    <t>사   업   명:</t>
    <phoneticPr fontId="3" type="noConversion"/>
  </si>
  <si>
    <t>소   재   지:</t>
    <phoneticPr fontId="3" type="noConversion"/>
  </si>
  <si>
    <t>사 업  면 적:</t>
    <phoneticPr fontId="3" type="noConversion"/>
  </si>
  <si>
    <t>사 업 기 간:</t>
    <phoneticPr fontId="3" type="noConversion"/>
  </si>
  <si>
    <t>현 장 설 명:</t>
    <phoneticPr fontId="3" type="noConversion"/>
  </si>
  <si>
    <t>입    지 :</t>
    <phoneticPr fontId="3" type="noConversion"/>
  </si>
  <si>
    <t>지    황 :</t>
    <phoneticPr fontId="3" type="noConversion"/>
  </si>
  <si>
    <t>임    황 :</t>
    <phoneticPr fontId="3" type="noConversion"/>
  </si>
  <si>
    <t>설 계 목 적:</t>
    <phoneticPr fontId="3" type="noConversion"/>
  </si>
  <si>
    <t>비고</t>
    <phoneticPr fontId="3" type="noConversion"/>
  </si>
  <si>
    <t>조림지가꾸기</t>
    <phoneticPr fontId="3" type="noConversion"/>
  </si>
  <si>
    <t>지     시:</t>
    <phoneticPr fontId="3" type="noConversion"/>
  </si>
  <si>
    <t>승      인:</t>
    <phoneticPr fontId="3" type="noConversion"/>
  </si>
  <si>
    <t>입      회:</t>
    <phoneticPr fontId="3" type="noConversion"/>
  </si>
  <si>
    <t>협      의:</t>
    <phoneticPr fontId="3" type="noConversion"/>
  </si>
  <si>
    <t>천연수성</t>
    <phoneticPr fontId="3" type="noConversion"/>
  </si>
  <si>
    <t>제 2 장 자격관리 기준 및 관리 구분</t>
    <phoneticPr fontId="3" type="noConversion"/>
  </si>
  <si>
    <t>조림목이 정상적으로 생육하기 위해서 식생을 제거하여야 하며 현장여건을 고려하여 줄베기로 적용한다.</t>
  </si>
  <si>
    <t>임소반별 평균 경사도조서</t>
    <phoneticPr fontId="2" type="noConversion"/>
  </si>
  <si>
    <t>표준지조사서</t>
    <phoneticPr fontId="2" type="noConversion"/>
  </si>
  <si>
    <t>비 고</t>
    <phoneticPr fontId="2" type="noConversion"/>
  </si>
  <si>
    <t>작업방법</t>
    <phoneticPr fontId="2" type="noConversion"/>
  </si>
  <si>
    <t>조림년도</t>
    <phoneticPr fontId="2" type="noConversion"/>
  </si>
  <si>
    <t>규격</t>
    <phoneticPr fontId="2" type="noConversion"/>
  </si>
  <si>
    <t>수종</t>
    <phoneticPr fontId="2" type="noConversion"/>
  </si>
  <si>
    <t>임/소반</t>
    <phoneticPr fontId="2" type="noConversion"/>
  </si>
  <si>
    <t>6-3(2)</t>
    <phoneticPr fontId="2" type="noConversion"/>
  </si>
  <si>
    <t>6-3(1)</t>
  </si>
  <si>
    <t>6-3(1)</t>
    <phoneticPr fontId="2" type="noConversion"/>
  </si>
  <si>
    <t>6-3()</t>
    <phoneticPr fontId="2" type="noConversion"/>
  </si>
  <si>
    <t>현장대리인은 매 작업 착수 전 안전교육을 실시하여 안전사고를 미연에 방지한다.</t>
    <phoneticPr fontId="8" type="noConversion"/>
  </si>
  <si>
    <t xml:space="preserve"> 작업시 뱀 및 벌 등으로부터 물리거나 쏘이지 않도록 유의하여 작업하도록 하며 현장내 구급약품을 비치하여 안전사고 발생시 응급처치를 실시하도록 한다.</t>
    <phoneticPr fontId="8" type="noConversion"/>
  </si>
  <si>
    <t xml:space="preserve"> 안전사고 발생시 안전관리계획서내 사고발생시 처리계획 및 절차에 따라 조치토록 한다.</t>
    <phoneticPr fontId="8" type="noConversion"/>
  </si>
  <si>
    <t xml:space="preserve"> 본 사업은 햇볕에 많이 노출되는 작업으로 작업장내 물과 그늘을 갖추고 작업자의 휴식을 의무화토록 한다.</t>
    <phoneticPr fontId="8" type="noConversion"/>
  </si>
  <si>
    <t xml:space="preserve"> 여름철 폭염 등으로 작업시간의 탄력적 운영으로 작업원들의 안전사고를 미연에 방지토록 한다.</t>
    <phoneticPr fontId="8" type="noConversion"/>
  </si>
  <si>
    <t>8)</t>
    <phoneticPr fontId="2" type="noConversion"/>
  </si>
  <si>
    <t>9)</t>
    <phoneticPr fontId="2" type="noConversion"/>
  </si>
  <si>
    <t>10)</t>
    <phoneticPr fontId="2" type="noConversion"/>
  </si>
  <si>
    <t>11)</t>
    <phoneticPr fontId="2" type="noConversion"/>
  </si>
  <si>
    <t>12)</t>
    <phoneticPr fontId="2" type="noConversion"/>
  </si>
  <si>
    <t>13)</t>
    <phoneticPr fontId="2" type="noConversion"/>
  </si>
  <si>
    <t>사업면적</t>
  </si>
  <si>
    <t>계</t>
  </si>
  <si>
    <t/>
  </si>
  <si>
    <t>오피넷</t>
    <phoneticPr fontId="3" type="noConversion"/>
  </si>
  <si>
    <t>22. 안전조치</t>
    <phoneticPr fontId="3" type="noConversion"/>
  </si>
  <si>
    <t>건강보험료</t>
    <phoneticPr fontId="2" type="noConversion"/>
  </si>
  <si>
    <t>기 타 경 비</t>
    <phoneticPr fontId="10" type="noConversion"/>
  </si>
  <si>
    <t>야장순서</t>
    <phoneticPr fontId="2" type="noConversion"/>
  </si>
  <si>
    <t>1-1</t>
    <phoneticPr fontId="2" type="noConversion"/>
  </si>
  <si>
    <t>1-2</t>
    <phoneticPr fontId="2" type="noConversion"/>
  </si>
  <si>
    <t>1-3</t>
    <phoneticPr fontId="2" type="noConversion"/>
  </si>
  <si>
    <t>1-4</t>
    <phoneticPr fontId="2" type="noConversion"/>
  </si>
  <si>
    <t>1-5</t>
    <phoneticPr fontId="2" type="noConversion"/>
  </si>
  <si>
    <t>1-6</t>
    <phoneticPr fontId="2" type="noConversion"/>
  </si>
  <si>
    <t>1-7</t>
    <phoneticPr fontId="2" type="noConversion"/>
  </si>
  <si>
    <t>1-8</t>
    <phoneticPr fontId="2" type="noConversion"/>
  </si>
  <si>
    <t>2-5</t>
    <phoneticPr fontId="2" type="noConversion"/>
  </si>
  <si>
    <t>표준지내의 조림수종, 조림목본수, 고사목본수 등을 조사하였다.</t>
    <phoneticPr fontId="3" type="noConversion"/>
  </si>
  <si>
    <t>설계자 : ㈜ 성일엔지니어링 
산림기술자 고급  윤 덕 진</t>
    <phoneticPr fontId="8" type="noConversion"/>
  </si>
  <si>
    <t>3-1</t>
    <phoneticPr fontId="2" type="noConversion"/>
  </si>
  <si>
    <t>3-2</t>
    <phoneticPr fontId="2" type="noConversion"/>
  </si>
  <si>
    <t>3-3</t>
    <phoneticPr fontId="2" type="noConversion"/>
  </si>
  <si>
    <t>3-4</t>
    <phoneticPr fontId="2" type="noConversion"/>
  </si>
  <si>
    <t>3-5</t>
    <phoneticPr fontId="2" type="noConversion"/>
  </si>
  <si>
    <t>3-6</t>
    <phoneticPr fontId="2" type="noConversion"/>
  </si>
  <si>
    <t>3-7</t>
    <phoneticPr fontId="2" type="noConversion"/>
  </si>
  <si>
    <t>3-8</t>
    <phoneticPr fontId="2" type="noConversion"/>
  </si>
  <si>
    <t>4-5</t>
    <phoneticPr fontId="2" type="noConversion"/>
  </si>
  <si>
    <t>식재본수</t>
    <phoneticPr fontId="2" type="noConversion"/>
  </si>
  <si>
    <t>활착본수</t>
    <phoneticPr fontId="2" type="noConversion"/>
  </si>
  <si>
    <t>활착율</t>
    <phoneticPr fontId="2" type="noConversion"/>
  </si>
  <si>
    <t>(%)</t>
    <phoneticPr fontId="2" type="noConversion"/>
  </si>
  <si>
    <t>(본/ha)</t>
    <phoneticPr fontId="2" type="noConversion"/>
  </si>
  <si>
    <t>모두베기
(2회베기)</t>
    <phoneticPr fontId="3" type="noConversion"/>
  </si>
  <si>
    <t>2회베기</t>
    <phoneticPr fontId="2" type="noConversion"/>
  </si>
  <si>
    <t>-</t>
    <phoneticPr fontId="2" type="noConversion"/>
  </si>
  <si>
    <t>가지치기</t>
    <phoneticPr fontId="2" type="noConversion"/>
  </si>
  <si>
    <t>식재본수대비
활착율</t>
    <phoneticPr fontId="2" type="noConversion"/>
  </si>
  <si>
    <t>조사
총본수</t>
    <phoneticPr fontId="2" type="noConversion"/>
  </si>
  <si>
    <t>식재 총본수</t>
    <phoneticPr fontId="2" type="noConversion"/>
  </si>
  <si>
    <t>6월초 ~ 중순</t>
    <phoneticPr fontId="2" type="noConversion"/>
  </si>
  <si>
    <t>6월 중순 ~ 7월말</t>
    <phoneticPr fontId="2" type="noConversion"/>
  </si>
  <si>
    <t>8월</t>
    <phoneticPr fontId="2" type="noConversion"/>
  </si>
  <si>
    <t>6-3(3)</t>
    <phoneticPr fontId="2" type="noConversion"/>
  </si>
  <si>
    <t>6-3(4)</t>
    <phoneticPr fontId="2" type="noConversion"/>
  </si>
  <si>
    <t>참고</t>
    <phoneticPr fontId="2" type="noConversion"/>
  </si>
  <si>
    <t>목본류 및 초본류</t>
    <phoneticPr fontId="2" type="noConversion"/>
  </si>
  <si>
    <t>제외</t>
    <phoneticPr fontId="2" type="noConversion"/>
  </si>
  <si>
    <t>2회베기
(ha)</t>
    <phoneticPr fontId="2" type="noConversion"/>
  </si>
  <si>
    <t>묘목찾기
(본/ha)</t>
    <phoneticPr fontId="2" type="noConversion"/>
  </si>
  <si>
    <t>6월초중</t>
    <phoneticPr fontId="2" type="noConversion"/>
  </si>
  <si>
    <t>6월중말</t>
    <phoneticPr fontId="2" type="noConversion"/>
  </si>
  <si>
    <t>7월초중</t>
    <phoneticPr fontId="2" type="noConversion"/>
  </si>
  <si>
    <t>7월중말</t>
    <phoneticPr fontId="2" type="noConversion"/>
  </si>
  <si>
    <t>8월초중</t>
    <phoneticPr fontId="2" type="noConversion"/>
  </si>
  <si>
    <t>8월중말</t>
    <phoneticPr fontId="2" type="noConversion"/>
  </si>
  <si>
    <t>8월초 ~ 중</t>
    <phoneticPr fontId="2" type="noConversion"/>
  </si>
  <si>
    <t>6월초 ~ 중</t>
    <phoneticPr fontId="2" type="noConversion"/>
  </si>
  <si>
    <t>7월초 ~ 중</t>
    <phoneticPr fontId="2" type="noConversion"/>
  </si>
  <si>
    <t>7월중 ~ 말</t>
    <phoneticPr fontId="2" type="noConversion"/>
  </si>
  <si>
    <t>6월중 ~ 말
8월초 ~ 중(2회)</t>
    <phoneticPr fontId="2" type="noConversion"/>
  </si>
  <si>
    <t>6월초 ~ 중
8월초 ~ 중(2회)</t>
    <phoneticPr fontId="2" type="noConversion"/>
  </si>
  <si>
    <t>6월초 ~ 중
8월중 ~ 말(2회)</t>
    <phoneticPr fontId="2" type="noConversion"/>
  </si>
  <si>
    <t>6월중 ~ 말
8월중 ~ 말(2회)</t>
    <phoneticPr fontId="2" type="noConversion"/>
  </si>
  <si>
    <t>예정 
작업시기</t>
    <phoneticPr fontId="3" type="noConversion"/>
  </si>
  <si>
    <t>ha당 묘목찾기
(본)</t>
    <phoneticPr fontId="2" type="noConversion"/>
  </si>
  <si>
    <t>어린나무의 가지치기와 수형교정은 가급적 전정 가위로 실행하고 수고의 50% 내외의 높이까지 가지제거</t>
    <phoneticPr fontId="8" type="noConversion"/>
  </si>
  <si>
    <t>솎아베기 작업 대상목에 대한 가지치기는 톱으로 실행하고 최종수확 대상목을 중심으로 가지치기를 50 ~ 60% 내외의 높이까지 가지제거</t>
    <phoneticPr fontId="8" type="noConversion"/>
  </si>
  <si>
    <t>침엽수는 절단면이 줄기와 평행하게 되도록 가지를 제거</t>
    <phoneticPr fontId="8" type="noConversion"/>
  </si>
  <si>
    <t>5)</t>
    <phoneticPr fontId="2" type="noConversion"/>
  </si>
  <si>
    <t>6)</t>
    <phoneticPr fontId="2" type="noConversion"/>
  </si>
  <si>
    <t>7)</t>
    <phoneticPr fontId="2" type="noConversion"/>
  </si>
  <si>
    <t>조림목의 생육에 지장을 주는 식생을 제거하여 산림의 생태, 환경적인 건전성을 유지하고, 국민경제 활동에 필요한 양질의 목재를 지속적으로 생산하여 산림의 경제적 가치를 증진시키는데 그 목적이 있다.</t>
    <phoneticPr fontId="3" type="noConversion"/>
  </si>
  <si>
    <t>작업시기</t>
    <phoneticPr fontId="2" type="noConversion"/>
  </si>
  <si>
    <t>작업방법</t>
    <phoneticPr fontId="2" type="noConversion"/>
  </si>
  <si>
    <t>시군</t>
    <phoneticPr fontId="3" type="noConversion"/>
  </si>
  <si>
    <t xml:space="preserve">1. 위        치 : </t>
    <phoneticPr fontId="2" type="noConversion"/>
  </si>
  <si>
    <t>모두베기(2회베기)</t>
    <phoneticPr fontId="2" type="noConversion"/>
  </si>
  <si>
    <t>오피넷</t>
    <phoneticPr fontId="3" type="noConversion"/>
  </si>
  <si>
    <t>6월초 ~ 중</t>
    <phoneticPr fontId="2" type="noConversion"/>
  </si>
  <si>
    <t xml:space="preserve"> 본 시방서는 1. 일반기준  2. 특별기준으로 구분하며 1은 작업설계에 대한 일반적인 기준과 준수사항을 정하며 2는 조림지가꾸기 작업에 따른 사업별 작업범위 기준을 정하였다.</t>
  </si>
  <si>
    <t>조림지가꾸기 작업 수행에 관련되는 제반규정 및 요구사항 등을 정한 서류를 말한다.</t>
  </si>
  <si>
    <t>계약된 조림지가꾸기 사업의 변경을 말한다.</t>
  </si>
  <si>
    <t>조림지가꾸기 사업을 시행하기 위하여 입찰을 부여하거나 사업을 발주하고 도급계약을 체결하여 이를 집행하는 자를 말한다.</t>
  </si>
  <si>
    <t>조림지가꾸기 사업에 관해 발주자와 도급계약을 체결한 자 또는 회사를 말하며 기타 규정에 따라 인정된 도급자의 대리인, 승계인을 포함한다.</t>
  </si>
  <si>
    <t>발주청을 대리하여 현장 비상주 근무자로서 조림지가꾸기 사업의 검토시행, 설계변경에 관한 검토 및 자금집행 등 조림지가꾸기 사업 전반에 관한</t>
  </si>
  <si>
    <t>업무를 관장하는 자와 현장에 상주하여 조림지가꾸기 사업에 관한 감독업무를 수행하는 자를 말한다.</t>
  </si>
  <si>
    <t>일정한 자격을 갖춘 자로서 당해 조림지가꾸기 사업의 설계도서, 기타 관계서류의 내용대로 시행되는지의 여부를 확인하고 품질관리, 작업관리 및</t>
  </si>
  <si>
    <t>도급자는 조림지가꾸기 사업 착수 전에 착수계, 도급 내역서, 예정공정표 및 기타 발주처의 규정에 의한 제반서류를 제출하여야 한다. 또한 작업착수 전에 본 조림지</t>
  </si>
  <si>
    <t>현장대리인은 본 조림지가꾸기 사업 수행에 필요한 전문지식과 충분한 경험이 있고 법규에 적합한 자격자를 고정 배치하여야 하며 감독관의 승인 없이는 임의로 현장을</t>
  </si>
  <si>
    <t>작업현장에는 본 조림지가꾸기 사업의 자격에 적합한 작업원을 배치하여야 하며 현장대리인은 현장에서 조림지가꾸기 기술지도를 하여야 한다.</t>
  </si>
  <si>
    <t>7. 설계도서 등의 비치 : 조림지가꾸기 사업 현장에는 당해 작업에 관련된 계약조건, 설계도서, 예정공정표, 작업계획서 및 기타 필요한 서류 등을 비치하여야 한다.</t>
  </si>
  <si>
    <t>도급자는 조림지가꾸기 사업의 착수와 동시 또는 진행 중 설계도서 및 현장조건에 상이한 사항을 발견하는 즉시 감독관에게 보고하여야 한다.</t>
  </si>
  <si>
    <t>감독관이 조림지가꾸기 사업 시행 상 필요하다고 인정할 때는 작업시간을 변경할 수 있다.</t>
  </si>
  <si>
    <t>14. 가설물 및 안내표시판 설치 : 착수와 동시에 감독관의 지시에 따라 조림지가꾸기 사업 현장에 사업안내판 및 안전표식의 입간판을 설치할 수 있다.</t>
  </si>
  <si>
    <t>당해 조림지가꾸기 작업으로 인하여 각종 차량 및 사람의 통행에 지장을 초래해서는 안 된다.</t>
  </si>
  <si>
    <t>도급자는 본 조림지가꾸기 사업 중에 일어나는 작업상 인명손실, 외상, 직업병과 재산상의 피해사고 등 모든 사고를 감독관에게 보고하여야 한다.</t>
  </si>
  <si>
    <t>접근성</t>
    <phoneticPr fontId="2" type="noConversion"/>
  </si>
  <si>
    <t>도로 및 농로가 연접되어 접근이 용이하다.</t>
    <phoneticPr fontId="2" type="noConversion"/>
  </si>
  <si>
    <t>생육상태</t>
    <phoneticPr fontId="2" type="noConversion"/>
  </si>
  <si>
    <t>특이사항</t>
    <phoneticPr fontId="2" type="noConversion"/>
  </si>
  <si>
    <t>작업종</t>
  </si>
  <si>
    <t>작업종</t>
    <phoneticPr fontId="2" type="noConversion"/>
  </si>
  <si>
    <t>묘목찾기(미반영)</t>
    <phoneticPr fontId="2" type="noConversion"/>
  </si>
  <si>
    <t>2회베기</t>
    <phoneticPr fontId="2" type="noConversion"/>
  </si>
  <si>
    <t>기타 작업방법은 일반, 전문, 특별 시방서를 사업 착수전 반드시 숙지하여 작업을 실시토록 한다.</t>
    <phoneticPr fontId="8" type="noConversion"/>
  </si>
  <si>
    <t>현장대리인은 현장에 상주하여 현장관리에 만전을 기하도록 한다.</t>
    <phoneticPr fontId="2" type="noConversion"/>
  </si>
  <si>
    <t>현장내 구급약품을 비치하여 안전사고 발생시 응급처치를 실시하도록 한다.</t>
    <phoneticPr fontId="2" type="noConversion"/>
  </si>
  <si>
    <t>작업후에는 음식물이나 장갑, 기름통 등 사용재료를 잘 수거하여 환경오염을 예방한다.</t>
    <phoneticPr fontId="8" type="noConversion"/>
  </si>
  <si>
    <t>작업시 뱀 및 벌 등으로부터 물리거나 쏘이지 않도록 유의하여 작업하도록 한다.</t>
    <phoneticPr fontId="2" type="noConversion"/>
  </si>
  <si>
    <t>작업시 안전장구를 착용하고 작업에 임하여 안전사고 예방에 만전을 기한다.</t>
    <phoneticPr fontId="2" type="noConversion"/>
  </si>
  <si>
    <t>작업전 매일 안전교육을 실시하여 취급 부주의로 인한 안전사고를 미연에 방지한다.</t>
    <phoneticPr fontId="8" type="noConversion"/>
  </si>
  <si>
    <t>기타</t>
    <phoneticPr fontId="2" type="noConversion"/>
  </si>
  <si>
    <t>마.</t>
    <phoneticPr fontId="2" type="noConversion"/>
  </si>
  <si>
    <t>줄베기는 묘목찾기 실행 후 식재열을 따라 폭1m 내의 모든식생을 예취기로 제거하는 방법이다.</t>
    <phoneticPr fontId="2" type="noConversion"/>
  </si>
  <si>
    <t>라.줄베기</t>
    <phoneticPr fontId="2" type="noConversion"/>
  </si>
  <si>
    <t>모두베기 작업은 예취기를 사용하여 제거작업을 실시하며 조림목을 제외한 나머지 식생을 모두 제거한다.</t>
    <phoneticPr fontId="2" type="noConversion"/>
  </si>
  <si>
    <t>라.모두베기</t>
    <phoneticPr fontId="2" type="noConversion"/>
  </si>
  <si>
    <t>묘목찾기 작업은 낫으로 제거작업을 실시하며 예취기작업전 반드시 본작업을 실행하여 풀베기작업으로 제거되는 식생이 발생하지 않도록 한다.</t>
    <phoneticPr fontId="2" type="noConversion"/>
  </si>
  <si>
    <t>예취기작업시 조림목에 피해가 가지 않도록 조림목주변 반경 20cm 이내에 있는 식생을 사전에 제거한다.</t>
    <phoneticPr fontId="2" type="noConversion"/>
  </si>
  <si>
    <t>묘목찾기</t>
    <phoneticPr fontId="2" type="noConversion"/>
  </si>
  <si>
    <t>다.</t>
    <phoneticPr fontId="2" type="noConversion"/>
  </si>
  <si>
    <t>ha</t>
    <phoneticPr fontId="2" type="noConversion"/>
  </si>
  <si>
    <t>2회베기</t>
    <phoneticPr fontId="2" type="noConversion"/>
  </si>
  <si>
    <t>ha</t>
    <phoneticPr fontId="2" type="noConversion"/>
  </si>
  <si>
    <t>본/ha</t>
    <phoneticPr fontId="2" type="noConversion"/>
  </si>
  <si>
    <t>집단화정도</t>
    <phoneticPr fontId="2" type="noConversion"/>
  </si>
  <si>
    <t>경사도</t>
    <phoneticPr fontId="2" type="noConversion"/>
  </si>
  <si>
    <t>수량</t>
    <phoneticPr fontId="2" type="noConversion"/>
  </si>
  <si>
    <t>단위</t>
    <phoneticPr fontId="2" type="noConversion"/>
  </si>
  <si>
    <t>작업구분</t>
    <phoneticPr fontId="2" type="noConversion"/>
  </si>
  <si>
    <t>작업난이도</t>
    <phoneticPr fontId="2" type="noConversion"/>
  </si>
  <si>
    <t>작업량</t>
    <phoneticPr fontId="2" type="noConversion"/>
  </si>
  <si>
    <t>작업량과 작업난이도</t>
    <phoneticPr fontId="2" type="noConversion"/>
  </si>
  <si>
    <t>나.</t>
    <phoneticPr fontId="2" type="noConversion"/>
  </si>
  <si>
    <t>단위작업의 종류</t>
    <phoneticPr fontId="2" type="noConversion"/>
  </si>
  <si>
    <t>가.</t>
    <phoneticPr fontId="2" type="noConversion"/>
  </si>
  <si>
    <t>3. 작업량 및 작업방법</t>
    <phoneticPr fontId="3" type="noConversion"/>
  </si>
  <si>
    <t>제거대상식생</t>
    <phoneticPr fontId="2" type="noConversion"/>
  </si>
  <si>
    <t>조림목의 생육상태 및 기타 특이사항</t>
    <phoneticPr fontId="2" type="noConversion"/>
  </si>
  <si>
    <t>소반</t>
    <phoneticPr fontId="2" type="noConversion"/>
  </si>
  <si>
    <t>임반</t>
    <phoneticPr fontId="2" type="noConversion"/>
  </si>
  <si>
    <t>고사목</t>
    <phoneticPr fontId="2" type="noConversion"/>
  </si>
  <si>
    <t>생존목</t>
    <phoneticPr fontId="2" type="noConversion"/>
  </si>
  <si>
    <t>조림목본수 (본/ha)</t>
    <phoneticPr fontId="2" type="noConversion"/>
  </si>
  <si>
    <t>조림수종</t>
    <phoneticPr fontId="2" type="noConversion"/>
  </si>
  <si>
    <t>사업면적(ha)</t>
    <phoneticPr fontId="2" type="noConversion"/>
  </si>
  <si>
    <t>임소반명</t>
    <phoneticPr fontId="2" type="noConversion"/>
  </si>
  <si>
    <t>임황개요</t>
    <phoneticPr fontId="2" type="noConversion"/>
  </si>
  <si>
    <t>2. 임     황</t>
    <phoneticPr fontId="3" type="noConversion"/>
  </si>
  <si>
    <t>접근성</t>
    <phoneticPr fontId="2" type="noConversion"/>
  </si>
  <si>
    <t>면적</t>
    <phoneticPr fontId="3" type="noConversion"/>
  </si>
  <si>
    <t>지형</t>
    <phoneticPr fontId="2" type="noConversion"/>
  </si>
  <si>
    <t>1. 지     황</t>
    <phoneticPr fontId="3" type="noConversion"/>
  </si>
  <si>
    <t>◈ 작 업 방 법 :</t>
    <phoneticPr fontId="3" type="noConversion"/>
  </si>
  <si>
    <t>◈ 소 반 명 :</t>
    <phoneticPr fontId="3" type="noConversion"/>
  </si>
  <si>
    <t>◈ 임 반 명 :</t>
    <phoneticPr fontId="3" type="noConversion"/>
  </si>
  <si>
    <t>모두베기</t>
    <phoneticPr fontId="2" type="noConversion"/>
  </si>
  <si>
    <t>제거대상식생은 목본류 및 초본류이며, 근주에서 올라온 맹아가 불규칙하게 분포한다.</t>
  </si>
  <si>
    <t>왼쪽</t>
    <phoneticPr fontId="2" type="noConversion"/>
  </si>
  <si>
    <t>2회</t>
    <phoneticPr fontId="2" type="noConversion"/>
  </si>
  <si>
    <t>【 작업기간산출기초자료 】</t>
  </si>
  <si>
    <t>임반</t>
  </si>
  <si>
    <t>소반</t>
  </si>
  <si>
    <t>ha당 소요인력</t>
  </si>
  <si>
    <t>총소요인력</t>
  </si>
  <si>
    <t xml:space="preserve">   □ 총 소요인원 :</t>
  </si>
  <si>
    <t>명</t>
  </si>
  <si>
    <t>【 작업기간결정 】</t>
  </si>
  <si>
    <t xml:space="preserve">작업기간조정사유 및 기간 : </t>
  </si>
  <si>
    <t>작업기간
(일)</t>
  </si>
  <si>
    <t>( 총 소요인력 ÷ 등록인원 ) + 【{(총 소요인력 ÷ 등록인원) ÷ 5} x 2】</t>
  </si>
  <si>
    <t>작업일수</t>
  </si>
  <si>
    <t>(</t>
  </si>
  <si>
    <t>÷</t>
  </si>
  <si>
    <t>) + 【{(</t>
  </si>
  <si>
    <t>) ÷</t>
  </si>
  <si>
    <t xml:space="preserve">} x </t>
  </si>
  <si>
    <t>】</t>
  </si>
  <si>
    <t>9</t>
  </si>
  <si>
    <t>일</t>
  </si>
  <si>
    <t>2-4</t>
  </si>
  <si>
    <t>2-5</t>
  </si>
  <si>
    <t>2-6</t>
  </si>
  <si>
    <t>2-7</t>
  </si>
  <si>
    <t>2-8</t>
  </si>
  <si>
    <t>3-3</t>
  </si>
  <si>
    <t>3-4</t>
  </si>
  <si>
    <t>3-5</t>
  </si>
  <si>
    <t>3-6</t>
  </si>
  <si>
    <t>3-7</t>
  </si>
  <si>
    <t>3-8</t>
  </si>
  <si>
    <t>4-4</t>
  </si>
  <si>
    <t>4-5</t>
  </si>
  <si>
    <t>4-6</t>
  </si>
  <si>
    <t>4-7</t>
  </si>
  <si>
    <t>4-8</t>
  </si>
  <si>
    <t>5-3</t>
  </si>
  <si>
    <t>5-4</t>
  </si>
  <si>
    <t>5-5</t>
  </si>
  <si>
    <t>5-6</t>
  </si>
  <si>
    <t>5-7</t>
  </si>
  <si>
    <t>5-8</t>
  </si>
  <si>
    <t>명</t>
    <phoneticPr fontId="2" type="noConversion"/>
  </si>
  <si>
    <t>□ 일당 평균 소요인원 :</t>
    <phoneticPr fontId="2" type="noConversion"/>
  </si>
  <si>
    <t>산출 : 총소요인원 ÷ 공사기간 = 일당 평균 소요인원</t>
    <phoneticPr fontId="2" type="noConversion"/>
  </si>
  <si>
    <t>일</t>
    <phoneticPr fontId="2" type="noConversion"/>
  </si>
  <si>
    <t>5-2</t>
    <phoneticPr fontId="2" type="noConversion"/>
  </si>
  <si>
    <t>5-1</t>
    <phoneticPr fontId="2" type="noConversion"/>
  </si>
  <si>
    <t>4-3</t>
    <phoneticPr fontId="2" type="noConversion"/>
  </si>
  <si>
    <t>4-2</t>
    <phoneticPr fontId="2" type="noConversion"/>
  </si>
  <si>
    <t>4-1</t>
    <phoneticPr fontId="2" type="noConversion"/>
  </si>
  <si>
    <t>3-2</t>
    <phoneticPr fontId="2" type="noConversion"/>
  </si>
  <si>
    <t>3-1</t>
    <phoneticPr fontId="2" type="noConversion"/>
  </si>
  <si>
    <t>2-3</t>
    <phoneticPr fontId="2" type="noConversion"/>
  </si>
  <si>
    <t>2-2</t>
    <phoneticPr fontId="2" type="noConversion"/>
  </si>
  <si>
    <t>2-1</t>
    <phoneticPr fontId="2" type="noConversion"/>
  </si>
  <si>
    <t>계</t>
    <phoneticPr fontId="2" type="noConversion"/>
  </si>
  <si>
    <t>묘목찾기</t>
    <phoneticPr fontId="2" type="noConversion"/>
  </si>
  <si>
    <t>단위작업</t>
    <phoneticPr fontId="2" type="noConversion"/>
  </si>
  <si>
    <t>조림지 풀베기 ha당 단가산출서(조림 당해년도)</t>
    <phoneticPr fontId="8" type="noConversion"/>
  </si>
  <si>
    <t>조림지 풀베기 ha당 단가산출서(조림 2년차)</t>
    <phoneticPr fontId="8" type="noConversion"/>
  </si>
  <si>
    <t>조림지 풀베기 ha당 단가산출서(조림 3년차 이상)</t>
    <phoneticPr fontId="8" type="noConversion"/>
  </si>
  <si>
    <t>위   치 :</t>
    <phoneticPr fontId="2" type="noConversion"/>
  </si>
  <si>
    <t>공사종류 :</t>
    <phoneticPr fontId="2" type="noConversion"/>
  </si>
  <si>
    <t>:</t>
    <phoneticPr fontId="2" type="noConversion"/>
  </si>
  <si>
    <t>ha</t>
    <phoneticPr fontId="2" type="noConversion"/>
  </si>
  <si>
    <t>사업면적 :</t>
    <phoneticPr fontId="2" type="noConversion"/>
  </si>
  <si>
    <t>:</t>
    <phoneticPr fontId="2" type="noConversion"/>
  </si>
  <si>
    <t>ha</t>
    <phoneticPr fontId="2" type="noConversion"/>
  </si>
  <si>
    <t>공사종류</t>
    <phoneticPr fontId="2" type="noConversion"/>
  </si>
  <si>
    <t>조림지가꾸기</t>
    <phoneticPr fontId="3" type="noConversion"/>
  </si>
  <si>
    <t>모두베기</t>
  </si>
  <si>
    <t>공통 임반</t>
    <phoneticPr fontId="2" type="noConversion"/>
  </si>
  <si>
    <t>공통 소반</t>
    <phoneticPr fontId="2" type="noConversion"/>
  </si>
  <si>
    <t>모두베기</t>
    <phoneticPr fontId="2" type="noConversion"/>
  </si>
  <si>
    <t>■ 2회차 모두베기는 1회차 작업을 감안 당해년도 품 적용 및 묘묙찾기 단가는 제외 하였다.</t>
    <phoneticPr fontId="8" type="noConversion"/>
  </si>
  <si>
    <t>(2회)</t>
    <phoneticPr fontId="2" type="noConversion"/>
  </si>
  <si>
    <t>○</t>
    <phoneticPr fontId="3" type="noConversion"/>
  </si>
  <si>
    <t>도면은 1/5000도를 기본으로하여 임야도와 지형도를 사용하였음.</t>
  </si>
  <si>
    <t>조림지 가꾸기사업의 작업종은 모두베기, 줄베기, 둘레베기, 맹아제거 등으로 구분한다.</t>
    <phoneticPr fontId="3" type="noConversion"/>
  </si>
  <si>
    <t>조림지가꾸기사업은 계약서, 설계도서, 입찰유의서, 계약일반조건, 계약 특수조건 등 계약 문서에 의하여 시행하여야 하며 본 계약문서에 규정하지 않은</t>
  </si>
  <si>
    <t>작업기간 산출</t>
    <phoneticPr fontId="2" type="noConversion"/>
  </si>
  <si>
    <t>표준지조사 야장</t>
    <phoneticPr fontId="2" type="noConversion"/>
  </si>
  <si>
    <t>모두베기(2회)</t>
    <phoneticPr fontId="2" type="noConversion"/>
  </si>
  <si>
    <t>구  분</t>
    <phoneticPr fontId="2" type="noConversion"/>
  </si>
  <si>
    <t>비   고</t>
    <phoneticPr fontId="8" type="noConversion"/>
  </si>
  <si>
    <t>사   업   기   간</t>
    <phoneticPr fontId="8" type="noConversion"/>
  </si>
  <si>
    <t>휴식기</t>
    <phoneticPr fontId="2" type="noConversion"/>
  </si>
  <si>
    <t>작업면적
(ha)</t>
    <phoneticPr fontId="2" type="noConversion"/>
  </si>
  <si>
    <t>2회베기의 작업진행 순서는 1회베기와 동일하게 순차적으로 진행토록 한다.</t>
    <phoneticPr fontId="3" type="noConversion"/>
  </si>
  <si>
    <t>소반중 2회 풀베기 적용 지역은 1회차 작업을 감안하여 당해년도 단위품을 적용 하였다.</t>
    <phoneticPr fontId="3" type="noConversion"/>
  </si>
  <si>
    <t>2회베기는 감독관이 결정한 시일에 따라 작업 투입토록 한다.</t>
    <phoneticPr fontId="3" type="noConversion"/>
  </si>
  <si>
    <t>모두베기(2회)</t>
    <phoneticPr fontId="2" type="noConversion"/>
  </si>
  <si>
    <t>묘목찾기 + 모두베기</t>
    <phoneticPr fontId="2" type="noConversion"/>
  </si>
  <si>
    <t>적용 여부 확인</t>
    <phoneticPr fontId="2" type="noConversion"/>
  </si>
  <si>
    <t>수종</t>
    <phoneticPr fontId="8" type="noConversion"/>
  </si>
  <si>
    <t>임반</t>
    <phoneticPr fontId="2" type="noConversion"/>
  </si>
  <si>
    <t>소반</t>
    <phoneticPr fontId="2" type="noConversion"/>
  </si>
  <si>
    <t>구분</t>
    <phoneticPr fontId="2" type="noConversion"/>
  </si>
  <si>
    <t>수종</t>
    <phoneticPr fontId="2" type="noConversion"/>
  </si>
  <si>
    <t>면적</t>
    <phoneticPr fontId="2" type="noConversion"/>
  </si>
  <si>
    <t>기타경비</t>
    <phoneticPr fontId="2" type="noConversion"/>
  </si>
  <si>
    <t>동경 126°~128°구역내
(200,000 / 600,000)</t>
    <phoneticPr fontId="3" type="noConversion"/>
  </si>
  <si>
    <t>동경 128°~130°구역내
(200,000 / 600,000)</t>
    <phoneticPr fontId="3" type="noConversion"/>
  </si>
  <si>
    <t>본 시방서는 작업의 일반사항을 위한 것이며 기술적인 사항은 소반별시방서에 의한다.</t>
    <phoneticPr fontId="3" type="noConversion"/>
  </si>
  <si>
    <t>도면과 시방서가 상이할 경우에는 도면을 우선으로 하되 도면이 오류나 누락 등으로 모순이 있을 경우에는 발주처장, 감독관과 시공자가 상호 협의하여 결정하여야 한다.</t>
    <phoneticPr fontId="3" type="noConversion"/>
  </si>
  <si>
    <t>일반 및 소반별시방서에 명기된 내용 이외에 특별한 작업종 및 조림지가꾸기작업의 품질향상을 위하여 필요한 사항은 발주처장과 협의하여 시행하여야 한다.</t>
    <phoneticPr fontId="2" type="noConversion"/>
  </si>
  <si>
    <t>생략</t>
    <phoneticPr fontId="2" type="noConversion"/>
  </si>
  <si>
    <t>본 조림지가꾸기 사업은 설계도서와 일반, 소반별시방서에 의거 감독관의 지시에 따라 시행한다.</t>
    <phoneticPr fontId="2" type="noConversion"/>
  </si>
  <si>
    <t>12. 측량기구 비치 : 생략</t>
    <phoneticPr fontId="3" type="noConversion"/>
  </si>
  <si>
    <t>작업자는 작업에 앞서 작업장의 경계를 확인 하여야 하며 경계를 넘어 작업을 하여서는 아니 된다.</t>
    <phoneticPr fontId="3" type="noConversion"/>
  </si>
  <si>
    <t>바.</t>
    <phoneticPr fontId="3" type="noConversion"/>
  </si>
  <si>
    <t>사.</t>
    <phoneticPr fontId="3" type="noConversion"/>
  </si>
  <si>
    <t>아.</t>
    <phoneticPr fontId="3" type="noConversion"/>
  </si>
  <si>
    <t>기타경비</t>
    <phoneticPr fontId="2" type="noConversion"/>
  </si>
  <si>
    <t>1</t>
    <phoneticPr fontId="2" type="noConversion"/>
  </si>
  <si>
    <t>2</t>
    <phoneticPr fontId="2" type="noConversion"/>
  </si>
  <si>
    <t>3</t>
    <phoneticPr fontId="2" type="noConversion"/>
  </si>
  <si>
    <t>4</t>
    <phoneticPr fontId="2" type="noConversion"/>
  </si>
  <si>
    <t>5</t>
    <phoneticPr fontId="2" type="noConversion"/>
  </si>
  <si>
    <t>6</t>
    <phoneticPr fontId="2" type="noConversion"/>
  </si>
  <si>
    <t>7</t>
    <phoneticPr fontId="2" type="noConversion"/>
  </si>
  <si>
    <t>8</t>
    <phoneticPr fontId="2" type="noConversion"/>
  </si>
  <si>
    <t>소반의 묘목찾기는 조림목의 생육 및 식별 등을 고려 미적용 하였다.</t>
    <phoneticPr fontId="2" type="noConversion"/>
  </si>
  <si>
    <t>식재된  는 활착이 안정된 상태로 신초발달이 양호하며 고사목은 단목으로 불규칙하게 분포되어 있음</t>
  </si>
  <si>
    <t>식재된 의 수고 및 현장여건등을 고려하여 묘목찾기는 미반영 하였다.</t>
  </si>
  <si>
    <t>소반내 조림목의 생육상태, 현장여건 등을 고려하여 작업종은 로 적용한다.</t>
  </si>
  <si>
    <t>번지</t>
  </si>
  <si>
    <t>완 (15˚ 이하)</t>
  </si>
  <si>
    <t>식재된 0 는 활착이 안정된 상태로 신초발달이 양호하며 고사목은 단목으로 불규칙하게 분포되어 있음</t>
  </si>
  <si>
    <t>식재된 0의 수고 및 현장여건등을 고려하여 묘목찾기는 미반영 하였다.</t>
  </si>
  <si>
    <t>2년차</t>
  </si>
  <si>
    <t>낙엽송(용)</t>
    <phoneticPr fontId="2" type="noConversion"/>
  </si>
  <si>
    <t>소반 주변 임도가 개설되어 있어 접근이 용이하다.</t>
    <phoneticPr fontId="2" type="noConversion"/>
  </si>
  <si>
    <t>시군</t>
    <phoneticPr fontId="2" type="noConversion"/>
  </si>
  <si>
    <t>기 타</t>
    <phoneticPr fontId="2" type="noConversion"/>
  </si>
  <si>
    <t>1</t>
    <phoneticPr fontId="2" type="noConversion"/>
  </si>
  <si>
    <t>2</t>
    <phoneticPr fontId="2" type="noConversion"/>
  </si>
  <si>
    <t>3</t>
    <phoneticPr fontId="2" type="noConversion"/>
  </si>
  <si>
    <t>4</t>
    <phoneticPr fontId="2" type="noConversion"/>
  </si>
  <si>
    <t>5</t>
    <phoneticPr fontId="2" type="noConversion"/>
  </si>
  <si>
    <t>6</t>
    <phoneticPr fontId="2" type="noConversion"/>
  </si>
  <si>
    <t>작업 순서
2차 작업</t>
    <phoneticPr fontId="3" type="noConversion"/>
  </si>
  <si>
    <t>임반은 국유림경영계획에 따라 구획하였음.</t>
    <phoneticPr fontId="2" type="noConversion"/>
  </si>
  <si>
    <t xml:space="preserve">임지내 부분적으로 소면적 묘지 등은 작업의 효율성을 고려하여 별도의 구획을 생략하였음. </t>
    <phoneticPr fontId="2" type="noConversion"/>
  </si>
  <si>
    <t>대상지 근경</t>
    <phoneticPr fontId="2" type="noConversion"/>
  </si>
  <si>
    <t>각 소반 작업구분중 2회베기 실시 소반은 1차 모두베기 작업으로 묘목찾기 비용은 제외 하였다.</t>
    <phoneticPr fontId="3" type="noConversion"/>
  </si>
  <si>
    <t>표준지좌표</t>
    <phoneticPr fontId="3" type="noConversion"/>
  </si>
  <si>
    <t>소장</t>
    <phoneticPr fontId="2" type="noConversion"/>
  </si>
  <si>
    <t>1</t>
    <phoneticPr fontId="2" type="noConversion"/>
  </si>
  <si>
    <t>각 소반의 묘목찾기 적용 여부는 현장여건, 식생 크기, 조림목 크기 등을 고려하여 반영 하였다.</t>
    <phoneticPr fontId="3" type="noConversion"/>
  </si>
  <si>
    <t>□ 작업기간 :</t>
    <phoneticPr fontId="2" type="noConversion"/>
  </si>
  <si>
    <t>묘목찾기 작업이 포함되어 있으면 묘목찾기 완료 후 예취기를 사용하여 조림목을 제외한 나머지 식생을 모두 제거한다.</t>
  </si>
  <si>
    <t>3-1</t>
    <phoneticPr fontId="2" type="noConversion"/>
  </si>
  <si>
    <t>3-2</t>
    <phoneticPr fontId="2" type="noConversion"/>
  </si>
  <si>
    <t>3-3</t>
    <phoneticPr fontId="2" type="noConversion"/>
  </si>
  <si>
    <t>3-4</t>
    <phoneticPr fontId="2" type="noConversion"/>
  </si>
  <si>
    <t>3-5</t>
    <phoneticPr fontId="2" type="noConversion"/>
  </si>
  <si>
    <t>3-6</t>
    <phoneticPr fontId="2" type="noConversion"/>
  </si>
  <si>
    <t>3-7</t>
    <phoneticPr fontId="2" type="noConversion"/>
  </si>
  <si>
    <t>3-8</t>
    <phoneticPr fontId="2" type="noConversion"/>
  </si>
  <si>
    <t>4-1</t>
    <phoneticPr fontId="2" type="noConversion"/>
  </si>
  <si>
    <t>4-2</t>
    <phoneticPr fontId="2" type="noConversion"/>
  </si>
  <si>
    <t>4-3</t>
    <phoneticPr fontId="2" type="noConversion"/>
  </si>
  <si>
    <t>4-4</t>
    <phoneticPr fontId="2" type="noConversion"/>
  </si>
  <si>
    <t>4-5</t>
    <phoneticPr fontId="2" type="noConversion"/>
  </si>
  <si>
    <t>4-6</t>
    <phoneticPr fontId="2" type="noConversion"/>
  </si>
  <si>
    <t>4-7</t>
    <phoneticPr fontId="2" type="noConversion"/>
  </si>
  <si>
    <t>4-8</t>
    <phoneticPr fontId="2" type="noConversion"/>
  </si>
  <si>
    <t>5-1</t>
    <phoneticPr fontId="2" type="noConversion"/>
  </si>
  <si>
    <t>5-2</t>
    <phoneticPr fontId="2" type="noConversion"/>
  </si>
  <si>
    <t>5-3</t>
    <phoneticPr fontId="2" type="noConversion"/>
  </si>
  <si>
    <t>5-4</t>
    <phoneticPr fontId="2" type="noConversion"/>
  </si>
  <si>
    <t>2-1</t>
    <phoneticPr fontId="2" type="noConversion"/>
  </si>
  <si>
    <t>2-2</t>
    <phoneticPr fontId="2" type="noConversion"/>
  </si>
  <si>
    <t>2-3</t>
    <phoneticPr fontId="2" type="noConversion"/>
  </si>
  <si>
    <t>2-4</t>
    <phoneticPr fontId="2" type="noConversion"/>
  </si>
  <si>
    <t>2-6</t>
    <phoneticPr fontId="2" type="noConversion"/>
  </si>
  <si>
    <t>2-7</t>
    <phoneticPr fontId="2" type="noConversion"/>
  </si>
  <si>
    <t>2-8</t>
    <phoneticPr fontId="2" type="noConversion"/>
  </si>
  <si>
    <t>4-1</t>
    <phoneticPr fontId="2" type="noConversion"/>
  </si>
  <si>
    <t>4-2</t>
    <phoneticPr fontId="2" type="noConversion"/>
  </si>
  <si>
    <t>4-3</t>
    <phoneticPr fontId="2" type="noConversion"/>
  </si>
  <si>
    <t>4-4</t>
    <phoneticPr fontId="2" type="noConversion"/>
  </si>
  <si>
    <t>4-6</t>
    <phoneticPr fontId="2" type="noConversion"/>
  </si>
  <si>
    <t>4-7</t>
    <phoneticPr fontId="2" type="noConversion"/>
  </si>
  <si>
    <t>4-8</t>
    <phoneticPr fontId="2" type="noConversion"/>
  </si>
  <si>
    <t>5-1</t>
    <phoneticPr fontId="2" type="noConversion"/>
  </si>
  <si>
    <t>5-2</t>
    <phoneticPr fontId="2" type="noConversion"/>
  </si>
  <si>
    <t>5-3</t>
    <phoneticPr fontId="2" type="noConversion"/>
  </si>
  <si>
    <t>5-4</t>
    <phoneticPr fontId="2" type="noConversion"/>
  </si>
  <si>
    <t>위치도</t>
  </si>
  <si>
    <t>현장사진</t>
  </si>
  <si>
    <t>설계설명서</t>
  </si>
  <si>
    <t>설계적용기준</t>
  </si>
  <si>
    <t>예정공정표</t>
  </si>
  <si>
    <t>작업기간 산출</t>
  </si>
  <si>
    <t>2-1</t>
    <phoneticPr fontId="2" type="noConversion"/>
  </si>
  <si>
    <t>2-4</t>
    <phoneticPr fontId="2" type="noConversion"/>
  </si>
  <si>
    <t>2-5</t>
    <phoneticPr fontId="2" type="noConversion"/>
  </si>
  <si>
    <t>2-1</t>
    <phoneticPr fontId="2" type="noConversion"/>
  </si>
  <si>
    <t>2-2</t>
    <phoneticPr fontId="2" type="noConversion"/>
  </si>
  <si>
    <t>2-3</t>
    <phoneticPr fontId="2" type="noConversion"/>
  </si>
  <si>
    <t>2-6</t>
    <phoneticPr fontId="2" type="noConversion"/>
  </si>
  <si>
    <t>2-7</t>
    <phoneticPr fontId="2" type="noConversion"/>
  </si>
  <si>
    <t>2-8</t>
    <phoneticPr fontId="2" type="noConversion"/>
  </si>
  <si>
    <t>묘목찾기는 현장여건(조림목의 크기, 생육상태, 식별정도) 등을 고려하여 적용 또는 미적용하였다.</t>
    <phoneticPr fontId="2" type="noConversion"/>
  </si>
  <si>
    <t>작업시 안전장구를 착용하고 작업에 임하여 안전사고 예방에 만전을 기한다.</t>
    <phoneticPr fontId="8" type="noConversion"/>
  </si>
  <si>
    <t>소반별시방서(공통)</t>
    <phoneticPr fontId="8" type="noConversion"/>
  </si>
  <si>
    <t>* 평균경사도 첨부</t>
    <phoneticPr fontId="2" type="noConversion"/>
  </si>
  <si>
    <t>소반은 국유림경영계획 및 수종에 따라  구획하였다.</t>
    <phoneticPr fontId="2" type="noConversion"/>
  </si>
  <si>
    <t>조림 후 경과년수 및 현장여건을 고려하여 상기 작업종 중 현장에 적합한 작업종을 적용하였다.</t>
    <phoneticPr fontId="3" type="noConversion"/>
  </si>
  <si>
    <t>확인</t>
    <phoneticPr fontId="2" type="noConversion"/>
  </si>
  <si>
    <t>확인</t>
    <phoneticPr fontId="2" type="noConversion"/>
  </si>
  <si>
    <t>위  치  도</t>
    <phoneticPr fontId="2" type="noConversion"/>
  </si>
  <si>
    <t>작 업 지 시 도</t>
    <phoneticPr fontId="2" type="noConversion"/>
  </si>
  <si>
    <t>표 준 지 배 치 도</t>
    <phoneticPr fontId="2" type="noConversion"/>
  </si>
  <si>
    <t xml:space="preserve">1. 조림목의 위치를 확인한다.
2. 조림목 중심으로 반경 20cm를 낫을 이용 식생을 제거한다.
3. 예취기 작업시에는 반드시 묘목찾기 작업을 먼저 실행하여 
    조림목의 피해가 발생되지  않도록 한다.
4. 조림목을 제외한 모든식생을 예취기로 제거한다.
5. 조림목의 피해가 발생시 일지에 기록한다. </t>
    <phoneticPr fontId="2" type="noConversion"/>
  </si>
  <si>
    <t>ha당</t>
    <phoneticPr fontId="2" type="noConversion"/>
  </si>
  <si>
    <t>단양</t>
    <phoneticPr fontId="2" type="noConversion"/>
  </si>
  <si>
    <t>소나무(용)</t>
    <phoneticPr fontId="2" type="noConversion"/>
  </si>
  <si>
    <t>제천</t>
    <phoneticPr fontId="2" type="noConversion"/>
  </si>
  <si>
    <t>상수리(노)</t>
    <phoneticPr fontId="2" type="noConversion"/>
  </si>
  <si>
    <t>단양국유림관리소</t>
    <phoneticPr fontId="3" type="noConversion"/>
  </si>
  <si>
    <t>임도 절토면 주변 작업시 추락 주의</t>
    <phoneticPr fontId="2" type="noConversion"/>
  </si>
  <si>
    <t>임도 절토면 주변 작업시 추락 주의, 소반내 석력지 작업시 모두베기 높이는 현지여건에 맞추어 다소 높게 작업한다.</t>
    <phoneticPr fontId="2" type="noConversion"/>
  </si>
  <si>
    <t>40cc</t>
    <phoneticPr fontId="3" type="noConversion"/>
  </si>
  <si>
    <t>임현리 산52-1 작업 대상지 근경</t>
    <phoneticPr fontId="2" type="noConversion"/>
  </si>
  <si>
    <t>상리 산40-1 작업 대상지 근원경</t>
    <phoneticPr fontId="2" type="noConversion"/>
  </si>
  <si>
    <t>주유소 지역별 평균 판매가격</t>
  </si>
  <si>
    <t xml:space="preserve">구분 : 일간 </t>
  </si>
  <si>
    <t xml:space="preserve">지역: 충북  </t>
  </si>
  <si>
    <t>구분</t>
  </si>
  <si>
    <t>보통휘발유</t>
  </si>
  <si>
    <t>충북</t>
  </si>
  <si>
    <t>괴산군</t>
  </si>
  <si>
    <t>단양군</t>
  </si>
  <si>
    <t>보은군</t>
  </si>
  <si>
    <t>영동군</t>
  </si>
  <si>
    <t>옥천군</t>
  </si>
  <si>
    <t>음성군</t>
  </si>
  <si>
    <t>제천시</t>
  </si>
  <si>
    <t>증평군</t>
  </si>
  <si>
    <t>진천군</t>
  </si>
  <si>
    <t>청주시</t>
  </si>
  <si>
    <t>충주시</t>
  </si>
  <si>
    <t>작업 순서</t>
    <phoneticPr fontId="3" type="noConversion"/>
  </si>
  <si>
    <t>1</t>
    <phoneticPr fontId="2" type="noConversion"/>
  </si>
  <si>
    <t>3</t>
    <phoneticPr fontId="2" type="noConversion"/>
  </si>
  <si>
    <t>4</t>
    <phoneticPr fontId="2" type="noConversion"/>
  </si>
  <si>
    <t>3</t>
    <phoneticPr fontId="2" type="noConversion"/>
  </si>
  <si>
    <t>3</t>
    <phoneticPr fontId="2" type="noConversion"/>
  </si>
  <si>
    <t>5</t>
    <phoneticPr fontId="2" type="noConversion"/>
  </si>
  <si>
    <t>5</t>
    <phoneticPr fontId="2" type="noConversion"/>
  </si>
  <si>
    <t>6</t>
    <phoneticPr fontId="2" type="noConversion"/>
  </si>
  <si>
    <t>6</t>
    <phoneticPr fontId="2" type="noConversion"/>
  </si>
  <si>
    <t>7</t>
    <phoneticPr fontId="2" type="noConversion"/>
  </si>
  <si>
    <t>7</t>
    <phoneticPr fontId="2" type="noConversion"/>
  </si>
  <si>
    <t>7</t>
    <phoneticPr fontId="2" type="noConversion"/>
  </si>
  <si>
    <t>8</t>
    <phoneticPr fontId="2" type="noConversion"/>
  </si>
  <si>
    <t>8</t>
    <phoneticPr fontId="2" type="noConversion"/>
  </si>
  <si>
    <t>8</t>
    <phoneticPr fontId="2" type="noConversion"/>
  </si>
  <si>
    <t>작업순서</t>
    <phoneticPr fontId="2" type="noConversion"/>
  </si>
  <si>
    <t>경사는 완경사에서 급경사까지 분포되어 있으며 부분적 급경사, 석력지가 있으며, 방위는 팔방위로 다양하다.</t>
    <phoneticPr fontId="3" type="noConversion"/>
  </si>
  <si>
    <t>* 부가세 포함</t>
    <phoneticPr fontId="2" type="noConversion"/>
  </si>
  <si>
    <t>묘목찾기</t>
    <phoneticPr fontId="2" type="noConversion"/>
  </si>
  <si>
    <t>묘목찾기</t>
    <phoneticPr fontId="8" type="noConversion"/>
  </si>
  <si>
    <t>적용</t>
  </si>
  <si>
    <t>적용</t>
    <phoneticPr fontId="2" type="noConversion"/>
  </si>
  <si>
    <t>미적용</t>
    <phoneticPr fontId="2" type="noConversion"/>
  </si>
  <si>
    <t>과장</t>
    <phoneticPr fontId="3" type="noConversion"/>
  </si>
  <si>
    <t>조합장</t>
    <phoneticPr fontId="2" type="noConversion"/>
  </si>
  <si>
    <t>소나무(용)</t>
    <phoneticPr fontId="2" type="noConversion"/>
  </si>
  <si>
    <t>낙엽송(용)</t>
    <phoneticPr fontId="2" type="noConversion"/>
  </si>
  <si>
    <t>백합나무(노)</t>
    <phoneticPr fontId="2" type="noConversion"/>
  </si>
  <si>
    <t>상수리(용)</t>
    <phoneticPr fontId="2" type="noConversion"/>
  </si>
  <si>
    <t>산벚(노)</t>
    <phoneticPr fontId="2" type="noConversion"/>
  </si>
  <si>
    <t>65-0</t>
    <phoneticPr fontId="2" type="noConversion"/>
  </si>
  <si>
    <t>어상천</t>
    <phoneticPr fontId="2" type="noConversion"/>
  </si>
  <si>
    <t>62-0</t>
    <phoneticPr fontId="2" type="noConversion"/>
  </si>
  <si>
    <t>24-0</t>
    <phoneticPr fontId="2" type="noConversion"/>
  </si>
  <si>
    <t>적성</t>
    <phoneticPr fontId="2" type="noConversion"/>
  </si>
  <si>
    <t>소야</t>
    <phoneticPr fontId="2" type="noConversion"/>
  </si>
  <si>
    <t>산62</t>
    <phoneticPr fontId="2" type="noConversion"/>
  </si>
  <si>
    <t>자작(용)</t>
    <phoneticPr fontId="2" type="noConversion"/>
  </si>
  <si>
    <t>임도가 연접되어 접근이 용이하다.</t>
    <phoneticPr fontId="2" type="noConversion"/>
  </si>
  <si>
    <t>원월리 산8-1 설계표준지 근경</t>
    <phoneticPr fontId="2" type="noConversion"/>
  </si>
  <si>
    <t>상리 산40-1 대상지 전경</t>
    <phoneticPr fontId="2" type="noConversion"/>
  </si>
  <si>
    <t>상리 산40-1 대상지 전경</t>
    <phoneticPr fontId="2" type="noConversion"/>
  </si>
  <si>
    <t>송학면 송한리 산41 대상지 근경</t>
    <phoneticPr fontId="2" type="noConversion"/>
  </si>
  <si>
    <t>백운면 화당리 산23-13 대상지 전경</t>
    <phoneticPr fontId="2" type="noConversion"/>
  </si>
  <si>
    <t>적성면 기동리 산20 대상지 근경</t>
  </si>
  <si>
    <t>적성면 기동리 산20 대상지 근경</t>
    <phoneticPr fontId="2" type="noConversion"/>
  </si>
  <si>
    <t>영춘면 별방리 산6 대상지 원경</t>
    <phoneticPr fontId="2" type="noConversion"/>
  </si>
  <si>
    <t>영춘면 별방리 산6 대상지 근경</t>
    <phoneticPr fontId="2" type="noConversion"/>
  </si>
  <si>
    <t>영춘면 별방리 산6 대상지 근경</t>
    <phoneticPr fontId="2" type="noConversion"/>
  </si>
  <si>
    <t>입석리 산24 대상지 전경</t>
    <phoneticPr fontId="2" type="noConversion"/>
  </si>
  <si>
    <t>연곡리 산48-2 대상지 근경</t>
    <phoneticPr fontId="2" type="noConversion"/>
  </si>
  <si>
    <t>영춘면 오사리 산1 대상지 근경</t>
  </si>
  <si>
    <t>영춘면 오사리 산1 대상지 근경</t>
    <phoneticPr fontId="2" type="noConversion"/>
  </si>
  <si>
    <t>영춘면 오사리 산1 대상지 원경</t>
    <phoneticPr fontId="2" type="noConversion"/>
  </si>
  <si>
    <t>우덕리 산70 설계표준지 전경</t>
    <phoneticPr fontId="2" type="noConversion"/>
  </si>
  <si>
    <t>만종리 산99-1 대상지 근경</t>
  </si>
  <si>
    <t>만종리 산99-1 대상지 근경</t>
    <phoneticPr fontId="2" type="noConversion"/>
  </si>
  <si>
    <t>만종리 산99-1 대상지 근경</t>
    <phoneticPr fontId="2" type="noConversion"/>
  </si>
  <si>
    <t>장발리 산134-1 대상지 근경</t>
    <phoneticPr fontId="2" type="noConversion"/>
  </si>
  <si>
    <t>대상지 근경</t>
    <phoneticPr fontId="2" type="noConversion"/>
  </si>
  <si>
    <t>대상지 원경</t>
    <phoneticPr fontId="2" type="noConversion"/>
  </si>
  <si>
    <t>표준지 GPS좌표(GRS80좌표)</t>
    <phoneticPr fontId="2" type="noConversion"/>
  </si>
  <si>
    <t>단성면 가산리 산69-1 대상지 입구</t>
    <phoneticPr fontId="2" type="noConversion"/>
  </si>
  <si>
    <t>단성면 벌천리 산56-7 설계표준지 근경</t>
    <phoneticPr fontId="2" type="noConversion"/>
  </si>
  <si>
    <t xml:space="preserve">제품: 고급휘발유  보통휘발유  자동차용경유  실내등유  </t>
  </si>
  <si>
    <t>고급휘발유</t>
  </si>
  <si>
    <t>자동차용경유</t>
  </si>
  <si>
    <t>실내등유</t>
  </si>
  <si>
    <t>설계표준지 근경</t>
    <phoneticPr fontId="2" type="noConversion"/>
  </si>
  <si>
    <t>2-0</t>
    <phoneticPr fontId="2" type="noConversion"/>
  </si>
  <si>
    <t>해발고(저)</t>
    <phoneticPr fontId="8" type="noConversion"/>
  </si>
  <si>
    <t>묘목찾기</t>
    <phoneticPr fontId="2" type="noConversion"/>
  </si>
  <si>
    <t>평균경사</t>
    <phoneticPr fontId="8" type="noConversion"/>
  </si>
  <si>
    <t>평균경사</t>
    <phoneticPr fontId="8" type="noConversion"/>
  </si>
  <si>
    <t>지     번</t>
    <phoneticPr fontId="2" type="noConversion"/>
  </si>
  <si>
    <t>지   적</t>
    <phoneticPr fontId="2" type="noConversion"/>
  </si>
  <si>
    <t>지   적</t>
    <phoneticPr fontId="2" type="noConversion"/>
  </si>
  <si>
    <t>조림면적</t>
    <phoneticPr fontId="2" type="noConversion"/>
  </si>
  <si>
    <t>조림면적</t>
    <phoneticPr fontId="2" type="noConversion"/>
  </si>
  <si>
    <t>작업면적</t>
    <phoneticPr fontId="2" type="noConversion"/>
  </si>
  <si>
    <t>조림수종</t>
    <phoneticPr fontId="2" type="noConversion"/>
  </si>
  <si>
    <t>규격</t>
    <phoneticPr fontId="2" type="noConversion"/>
  </si>
  <si>
    <t>식재본수</t>
    <phoneticPr fontId="2" type="noConversion"/>
  </si>
  <si>
    <t>조림년도</t>
    <phoneticPr fontId="2" type="noConversion"/>
  </si>
  <si>
    <t>2회</t>
    <phoneticPr fontId="2" type="noConversion"/>
  </si>
  <si>
    <t>해발고(저)</t>
    <phoneticPr fontId="8" type="noConversion"/>
  </si>
  <si>
    <t>해발고(고)</t>
    <phoneticPr fontId="8" type="noConversion"/>
  </si>
  <si>
    <t>묘목찾기</t>
    <phoneticPr fontId="2" type="noConversion"/>
  </si>
  <si>
    <t>평균경사</t>
    <phoneticPr fontId="8" type="noConversion"/>
  </si>
  <si>
    <t>지     번</t>
    <phoneticPr fontId="2" type="noConversion"/>
  </si>
  <si>
    <t>지   적</t>
    <phoneticPr fontId="2" type="noConversion"/>
  </si>
  <si>
    <t>조림면적</t>
    <phoneticPr fontId="2" type="noConversion"/>
  </si>
  <si>
    <t>작업면적</t>
    <phoneticPr fontId="2" type="noConversion"/>
  </si>
  <si>
    <t>조림수종</t>
    <phoneticPr fontId="2" type="noConversion"/>
  </si>
  <si>
    <t>규격</t>
    <phoneticPr fontId="2" type="noConversion"/>
  </si>
  <si>
    <t>식재본수</t>
    <phoneticPr fontId="2" type="noConversion"/>
  </si>
  <si>
    <t>조림년도</t>
    <phoneticPr fontId="2" type="noConversion"/>
  </si>
  <si>
    <t>2회</t>
    <phoneticPr fontId="2" type="noConversion"/>
  </si>
  <si>
    <t>해발고(저)</t>
    <phoneticPr fontId="8" type="noConversion"/>
  </si>
  <si>
    <t>해발고(고)</t>
    <phoneticPr fontId="8" type="noConversion"/>
  </si>
  <si>
    <t>묘목찾기</t>
    <phoneticPr fontId="2" type="noConversion"/>
  </si>
  <si>
    <t>평균경사</t>
    <phoneticPr fontId="8" type="noConversion"/>
  </si>
  <si>
    <t>지     번</t>
    <phoneticPr fontId="2" type="noConversion"/>
  </si>
  <si>
    <t>지   적</t>
    <phoneticPr fontId="2" type="noConversion"/>
  </si>
  <si>
    <t>작업면적</t>
    <phoneticPr fontId="2" type="noConversion"/>
  </si>
  <si>
    <t>조림수종</t>
    <phoneticPr fontId="2" type="noConversion"/>
  </si>
  <si>
    <t>식재본수</t>
    <phoneticPr fontId="2" type="noConversion"/>
  </si>
  <si>
    <t>조림년도</t>
    <phoneticPr fontId="2" type="noConversion"/>
  </si>
  <si>
    <t>2회</t>
    <phoneticPr fontId="2" type="noConversion"/>
  </si>
  <si>
    <t>해발고(고)</t>
    <phoneticPr fontId="8" type="noConversion"/>
  </si>
  <si>
    <t>묘목찾기</t>
    <phoneticPr fontId="2" type="noConversion"/>
  </si>
  <si>
    <t>평균경사</t>
    <phoneticPr fontId="8" type="noConversion"/>
  </si>
  <si>
    <t>산20</t>
    <phoneticPr fontId="2" type="noConversion"/>
  </si>
  <si>
    <t>묘목찾기</t>
    <phoneticPr fontId="2" type="noConversion"/>
  </si>
  <si>
    <t>지   적</t>
    <phoneticPr fontId="2" type="noConversion"/>
  </si>
  <si>
    <t>작업면적</t>
    <phoneticPr fontId="2" type="noConversion"/>
  </si>
  <si>
    <t>식재본수</t>
    <phoneticPr fontId="2" type="noConversion"/>
  </si>
  <si>
    <t>조림년도</t>
    <phoneticPr fontId="2" type="noConversion"/>
  </si>
  <si>
    <t>해발고(저)</t>
    <phoneticPr fontId="8" type="noConversion"/>
  </si>
  <si>
    <t>해발고(고)</t>
    <phoneticPr fontId="8" type="noConversion"/>
  </si>
  <si>
    <t>묘목찾기</t>
    <phoneticPr fontId="2" type="noConversion"/>
  </si>
  <si>
    <t>평균경사</t>
    <phoneticPr fontId="8" type="noConversion"/>
  </si>
  <si>
    <t>지     번</t>
    <phoneticPr fontId="2" type="noConversion"/>
  </si>
  <si>
    <t>지   적</t>
    <phoneticPr fontId="2" type="noConversion"/>
  </si>
  <si>
    <t>조림면적</t>
    <phoneticPr fontId="2" type="noConversion"/>
  </si>
  <si>
    <t>작업면적</t>
    <phoneticPr fontId="2" type="noConversion"/>
  </si>
  <si>
    <t>조림수종</t>
    <phoneticPr fontId="2" type="noConversion"/>
  </si>
  <si>
    <t>규격</t>
    <phoneticPr fontId="2" type="noConversion"/>
  </si>
  <si>
    <t>식재본수</t>
    <phoneticPr fontId="2" type="noConversion"/>
  </si>
  <si>
    <t>조림년도</t>
    <phoneticPr fontId="2" type="noConversion"/>
  </si>
  <si>
    <t>2회</t>
    <phoneticPr fontId="2" type="noConversion"/>
  </si>
  <si>
    <t>해발고(고)</t>
    <phoneticPr fontId="8" type="noConversion"/>
  </si>
  <si>
    <t>지     번</t>
    <phoneticPr fontId="2" type="noConversion"/>
  </si>
  <si>
    <t>지   적</t>
    <phoneticPr fontId="2" type="noConversion"/>
  </si>
  <si>
    <t>조림면적</t>
    <phoneticPr fontId="2" type="noConversion"/>
  </si>
  <si>
    <t>작업면적</t>
    <phoneticPr fontId="2" type="noConversion"/>
  </si>
  <si>
    <t>조림수종</t>
    <phoneticPr fontId="2" type="noConversion"/>
  </si>
  <si>
    <t>규격</t>
    <phoneticPr fontId="2" type="noConversion"/>
  </si>
  <si>
    <t>조림년도</t>
    <phoneticPr fontId="2" type="noConversion"/>
  </si>
  <si>
    <t>2회</t>
    <phoneticPr fontId="2" type="noConversion"/>
  </si>
  <si>
    <t>해발고(저)</t>
    <phoneticPr fontId="8" type="noConversion"/>
  </si>
  <si>
    <t>해발고(고)</t>
    <phoneticPr fontId="8" type="noConversion"/>
  </si>
  <si>
    <t>묘목찾기</t>
    <phoneticPr fontId="2" type="noConversion"/>
  </si>
  <si>
    <t>평균경사</t>
    <phoneticPr fontId="8" type="noConversion"/>
  </si>
  <si>
    <t>지   적</t>
    <phoneticPr fontId="2" type="noConversion"/>
  </si>
  <si>
    <t>규격</t>
    <phoneticPr fontId="2" type="noConversion"/>
  </si>
  <si>
    <t>식재본수</t>
    <phoneticPr fontId="2" type="noConversion"/>
  </si>
  <si>
    <t>조림년도</t>
    <phoneticPr fontId="2" type="noConversion"/>
  </si>
  <si>
    <t>2회</t>
    <phoneticPr fontId="2" type="noConversion"/>
  </si>
  <si>
    <t>해발고(저)</t>
    <phoneticPr fontId="8" type="noConversion"/>
  </si>
  <si>
    <t>해발고(고)</t>
    <phoneticPr fontId="8" type="noConversion"/>
  </si>
  <si>
    <t>평균경사</t>
    <phoneticPr fontId="8" type="noConversion"/>
  </si>
  <si>
    <t>지   적</t>
    <phoneticPr fontId="2" type="noConversion"/>
  </si>
  <si>
    <t>조림면적</t>
    <phoneticPr fontId="2" type="noConversion"/>
  </si>
  <si>
    <t>작업면적</t>
    <phoneticPr fontId="2" type="noConversion"/>
  </si>
  <si>
    <t>조림수종</t>
    <phoneticPr fontId="2" type="noConversion"/>
  </si>
  <si>
    <t>식재본수</t>
    <phoneticPr fontId="2" type="noConversion"/>
  </si>
  <si>
    <t>조림년도</t>
    <phoneticPr fontId="2" type="noConversion"/>
  </si>
  <si>
    <t>해발고(저)</t>
    <phoneticPr fontId="8" type="noConversion"/>
  </si>
  <si>
    <t>평균경사</t>
    <phoneticPr fontId="8" type="noConversion"/>
  </si>
  <si>
    <t>지     번</t>
    <phoneticPr fontId="2" type="noConversion"/>
  </si>
  <si>
    <t>지   적</t>
    <phoneticPr fontId="2" type="noConversion"/>
  </si>
  <si>
    <t>조림수종</t>
    <phoneticPr fontId="2" type="noConversion"/>
  </si>
  <si>
    <t>규격</t>
    <phoneticPr fontId="2" type="noConversion"/>
  </si>
  <si>
    <t>식재본수</t>
    <phoneticPr fontId="2" type="noConversion"/>
  </si>
  <si>
    <t>조림년도</t>
    <phoneticPr fontId="2" type="noConversion"/>
  </si>
  <si>
    <t>2회</t>
    <phoneticPr fontId="2" type="noConversion"/>
  </si>
  <si>
    <t>해발고(저)</t>
    <phoneticPr fontId="8" type="noConversion"/>
  </si>
  <si>
    <t>해발고(고)</t>
    <phoneticPr fontId="8" type="noConversion"/>
  </si>
  <si>
    <t>지     번</t>
    <phoneticPr fontId="2" type="noConversion"/>
  </si>
  <si>
    <t>조림면적</t>
    <phoneticPr fontId="2" type="noConversion"/>
  </si>
  <si>
    <t>작업면적</t>
    <phoneticPr fontId="2" type="noConversion"/>
  </si>
  <si>
    <t>조림수종</t>
    <phoneticPr fontId="2" type="noConversion"/>
  </si>
  <si>
    <t>규격</t>
    <phoneticPr fontId="2" type="noConversion"/>
  </si>
  <si>
    <t>식재본수</t>
    <phoneticPr fontId="2" type="noConversion"/>
  </si>
  <si>
    <t>조림년도</t>
    <phoneticPr fontId="2" type="noConversion"/>
  </si>
  <si>
    <t>해발고(고)</t>
    <phoneticPr fontId="8" type="noConversion"/>
  </si>
  <si>
    <t>식재본수</t>
    <phoneticPr fontId="2" type="noConversion"/>
  </si>
  <si>
    <t>2회</t>
    <phoneticPr fontId="2" type="noConversion"/>
  </si>
  <si>
    <t>표준지의 표시는 지상부 1m 이상의 막대 상부에 황색 임업용 마킹테이프를 사용하여 상하 2개소에 표식하였다.
표준지의 상, 하, 좌, 우 반지름 8m지점에 황색 임업용 마킹테이프를 사용하여 표식하였다.</t>
    <phoneticPr fontId="3" type="noConversion"/>
  </si>
  <si>
    <t>「고용보험 및 산업재해보상보험의 보험료  징수 등에 관한 법률 시행령」 제12조</t>
    <phoneticPr fontId="3" type="noConversion"/>
  </si>
  <si>
    <t>「국민건강보험법 시행령」제44조</t>
    <phoneticPr fontId="3" type="noConversion"/>
  </si>
  <si>
    <t>「노인장기요양보험법 시행령」제4조</t>
    <phoneticPr fontId="3" type="noConversion"/>
  </si>
  <si>
    <t>「국민연금법」제88조</t>
    <phoneticPr fontId="3" type="noConversion"/>
  </si>
  <si>
    <t xml:space="preserve">건설업 산업안전보건관리비 계상 및 사용기준(고용노동부고시 제2024-53호) </t>
    <phoneticPr fontId="3" type="noConversion"/>
  </si>
  <si>
    <t>부가가치세법 제30조</t>
    <phoneticPr fontId="2" type="noConversion"/>
  </si>
  <si>
    <t>소반주변 포장로가 연접되어 접근이 용이하다.</t>
    <phoneticPr fontId="2" type="noConversion"/>
  </si>
  <si>
    <t>소반은 임도가 연접되어 접근이 용이하다.</t>
    <phoneticPr fontId="2" type="noConversion"/>
  </si>
  <si>
    <t>소반 주변 포장로가 연접되어 접근이 용이하다.</t>
    <phoneticPr fontId="2" type="noConversion"/>
  </si>
  <si>
    <t>표준지</t>
    <phoneticPr fontId="2" type="noConversion"/>
  </si>
  <si>
    <t>표준지</t>
    <phoneticPr fontId="2" type="noConversion"/>
  </si>
  <si>
    <t>x</t>
    <phoneticPr fontId="2" type="noConversion"/>
  </si>
  <si>
    <t>x</t>
    <phoneticPr fontId="2" type="noConversion"/>
  </si>
  <si>
    <t>y</t>
    <phoneticPr fontId="2" type="noConversion"/>
  </si>
  <si>
    <t>표준지</t>
    <phoneticPr fontId="2" type="noConversion"/>
  </si>
  <si>
    <t>x</t>
    <phoneticPr fontId="2" type="noConversion"/>
  </si>
  <si>
    <t>y</t>
    <phoneticPr fontId="2" type="noConversion"/>
  </si>
  <si>
    <t>y</t>
    <phoneticPr fontId="2" type="noConversion"/>
  </si>
  <si>
    <t>y</t>
    <phoneticPr fontId="2" type="noConversion"/>
  </si>
  <si>
    <t>표준지</t>
    <phoneticPr fontId="2" type="noConversion"/>
  </si>
  <si>
    <t>x</t>
    <phoneticPr fontId="2" type="noConversion"/>
  </si>
  <si>
    <t>y</t>
    <phoneticPr fontId="2" type="noConversion"/>
  </si>
  <si>
    <t>표준지</t>
    <phoneticPr fontId="2" type="noConversion"/>
  </si>
  <si>
    <t>x</t>
    <phoneticPr fontId="2" type="noConversion"/>
  </si>
  <si>
    <t>y</t>
    <phoneticPr fontId="2" type="noConversion"/>
  </si>
  <si>
    <t>y</t>
    <phoneticPr fontId="2" type="noConversion"/>
  </si>
  <si>
    <t>y</t>
    <phoneticPr fontId="2" type="noConversion"/>
  </si>
  <si>
    <t>y</t>
    <phoneticPr fontId="2" type="noConversion"/>
  </si>
  <si>
    <t>표준지</t>
    <phoneticPr fontId="2" type="noConversion"/>
  </si>
  <si>
    <t>x</t>
    <phoneticPr fontId="2" type="noConversion"/>
  </si>
  <si>
    <t>x</t>
    <phoneticPr fontId="2" type="noConversion"/>
  </si>
  <si>
    <t>y</t>
    <phoneticPr fontId="2" type="noConversion"/>
  </si>
  <si>
    <t>x</t>
    <phoneticPr fontId="2" type="noConversion"/>
  </si>
  <si>
    <t>y</t>
    <phoneticPr fontId="2" type="noConversion"/>
  </si>
  <si>
    <t>표준지</t>
    <phoneticPr fontId="2" type="noConversion"/>
  </si>
  <si>
    <t>x</t>
    <phoneticPr fontId="2" type="noConversion"/>
  </si>
  <si>
    <t>x</t>
    <phoneticPr fontId="2" type="noConversion"/>
  </si>
  <si>
    <t>표준지</t>
    <phoneticPr fontId="2" type="noConversion"/>
  </si>
  <si>
    <t>x</t>
    <phoneticPr fontId="2" type="noConversion"/>
  </si>
  <si>
    <t>x</t>
    <phoneticPr fontId="2" type="noConversion"/>
  </si>
  <si>
    <t>y</t>
    <phoneticPr fontId="2" type="noConversion"/>
  </si>
  <si>
    <t>y</t>
    <phoneticPr fontId="2" type="noConversion"/>
  </si>
  <si>
    <t>x</t>
    <phoneticPr fontId="2" type="noConversion"/>
  </si>
  <si>
    <t>y</t>
    <phoneticPr fontId="2" type="noConversion"/>
  </si>
  <si>
    <t>각 소반별 작업의 순서는 조림 2년차, 3년차 이상, 당해년도 순서로 작업한다.</t>
    <phoneticPr fontId="3" type="noConversion"/>
  </si>
  <si>
    <t>㈜ 성일 엔지니어링
산림기술자 고급
윤 덕 진</t>
    <phoneticPr fontId="2" type="noConversion"/>
  </si>
  <si>
    <t>(재료비+노무비)의</t>
    <phoneticPr fontId="2" type="noConversion"/>
  </si>
  <si>
    <t>2-0</t>
    <phoneticPr fontId="2" type="noConversion"/>
  </si>
  <si>
    <t>산40-1</t>
    <phoneticPr fontId="2" type="noConversion"/>
  </si>
  <si>
    <t>1-0</t>
    <phoneticPr fontId="2" type="noConversion"/>
  </si>
  <si>
    <t>개소</t>
    <phoneticPr fontId="2" type="noConversion"/>
  </si>
  <si>
    <t>집단화</t>
    <phoneticPr fontId="2" type="noConversion"/>
  </si>
  <si>
    <t>설계</t>
    <phoneticPr fontId="2" type="noConversion"/>
  </si>
  <si>
    <t>감리</t>
    <phoneticPr fontId="2" type="noConversion"/>
  </si>
  <si>
    <t>표준지의 표시는 지상부 1m 이상의 막대 상부에 적색 임업용 마킹테이프를 사용하여 상하 2개소에 표식하였다.
표준지의 상, 하, 좌, 우 반지름 8m지점에 황색 임업용 마킹테이프를 사용하여 표식하였다.</t>
    <phoneticPr fontId="3" type="noConversion"/>
  </si>
  <si>
    <t>조달청 토목공사원가계산 제비율 적용기준 조경부 적용</t>
    <phoneticPr fontId="2" type="noConversion"/>
  </si>
  <si>
    <t>경사도 할증 제외</t>
    <phoneticPr fontId="2" type="noConversion"/>
  </si>
  <si>
    <t>경사도 결정은 수치지형도의 등고선을 이용, 프로그램으로 평균경사도를 산출 후 완,중,급에 따라 할인할증을 적용하였다.(당해년도 조림지 경사 할증 제외)</t>
    <phoneticPr fontId="3" type="noConversion"/>
  </si>
  <si>
    <t xml:space="preserve">기간: 2025년 07월 15일 ~ 2025년 07월 15일 </t>
  </si>
  <si>
    <t>2025년 07월 15일 ~ 2025년 07월 15일 (원/리터)  </t>
  </si>
  <si>
    <t>순서만 변경</t>
    <phoneticPr fontId="2" type="noConversion"/>
  </si>
  <si>
    <t>1500본 미만</t>
    <phoneticPr fontId="2" type="noConversion"/>
  </si>
  <si>
    <t>1500~ 3000</t>
    <phoneticPr fontId="2" type="noConversion"/>
  </si>
  <si>
    <t>3000본 이상</t>
    <phoneticPr fontId="2" type="noConversion"/>
  </si>
  <si>
    <t>개소당3ha이상</t>
  </si>
  <si>
    <t>개소당3ha이상</t>
    <phoneticPr fontId="8" type="noConversion"/>
  </si>
  <si>
    <t xml:space="preserve">개소당1~3ha미만 </t>
    <phoneticPr fontId="2" type="noConversion"/>
  </si>
  <si>
    <t>개소당1ha미만</t>
    <phoneticPr fontId="2" type="noConversion"/>
  </si>
  <si>
    <t>5-5</t>
    <phoneticPr fontId="2" type="noConversion"/>
  </si>
  <si>
    <t>5-6</t>
    <phoneticPr fontId="2" type="noConversion"/>
  </si>
  <si>
    <t>5-7</t>
    <phoneticPr fontId="2" type="noConversion"/>
  </si>
  <si>
    <t>5-8</t>
    <phoneticPr fontId="2" type="noConversion"/>
  </si>
  <si>
    <t>소 반 별  시 방 서</t>
    <phoneticPr fontId="2" type="noConversion"/>
  </si>
  <si>
    <t>석면분담금</t>
  </si>
  <si>
    <t>임금채권부담금</t>
  </si>
  <si>
    <t>절사 조절 금액</t>
    <phoneticPr fontId="2" type="noConversion"/>
  </si>
  <si>
    <t>입력 금액</t>
    <phoneticPr fontId="2" type="noConversion"/>
  </si>
  <si>
    <t>금액 맞추기</t>
    <phoneticPr fontId="2" type="noConversion"/>
  </si>
  <si>
    <t>증감</t>
    <phoneticPr fontId="2" type="noConversion"/>
  </si>
  <si>
    <t>좌표체계는 UTM-K를 적용함.</t>
    <phoneticPr fontId="3" type="noConversion"/>
  </si>
  <si>
    <t xml:space="preserve">기술적인 사업실행방법은 『지속가능한 산림자원 관리지침』(산림청훈령 제1454호 ‘20.06.15), 산림청 고시 제2025-82호, 2025.11.26 제정  "산림사업 </t>
    <phoneticPr fontId="3" type="noConversion"/>
  </si>
  <si>
    <t>표준품셈에 기초하였다.</t>
    <phoneticPr fontId="3" type="noConversion"/>
  </si>
  <si>
    <t>2026년 사업종류별 산재보험료율(고용노동부고시 제2024-77호) * 사업종류별 요율 + 통상적 출퇴근 요율</t>
  </si>
  <si>
    <t>2026년 상반기</t>
  </si>
  <si>
    <t>61-0</t>
    <phoneticPr fontId="2" type="noConversion"/>
  </si>
  <si>
    <t>단양</t>
    <phoneticPr fontId="2" type="noConversion"/>
  </si>
  <si>
    <t>단성</t>
    <phoneticPr fontId="2" type="noConversion"/>
  </si>
  <si>
    <t>가산</t>
    <phoneticPr fontId="2" type="noConversion"/>
  </si>
  <si>
    <t>단양</t>
    <phoneticPr fontId="2" type="noConversion"/>
  </si>
  <si>
    <t>임도가 연접되어 접근이 용이하다.</t>
    <phoneticPr fontId="2" type="noConversion"/>
  </si>
  <si>
    <t>산72-3</t>
    <phoneticPr fontId="2" type="noConversion"/>
  </si>
  <si>
    <t>산72-3</t>
    <phoneticPr fontId="2" type="noConversion"/>
  </si>
  <si>
    <t>쉬나무(용)</t>
    <phoneticPr fontId="2" type="noConversion"/>
  </si>
  <si>
    <t>2-0</t>
    <phoneticPr fontId="2" type="noConversion"/>
  </si>
  <si>
    <t>소반하단 농로가 연접되어 있어 접근이 용이하다.</t>
    <phoneticPr fontId="2" type="noConversion"/>
  </si>
  <si>
    <t>백합(용)</t>
    <phoneticPr fontId="2" type="noConversion"/>
  </si>
  <si>
    <t>소반하단 농로가 연접되어 있어 접근이 용이하다.</t>
    <phoneticPr fontId="2" type="noConversion"/>
  </si>
  <si>
    <t>산72-1</t>
    <phoneticPr fontId="2" type="noConversion"/>
  </si>
  <si>
    <t>소나무(용)</t>
    <phoneticPr fontId="2" type="noConversion"/>
  </si>
  <si>
    <t>2-0</t>
    <phoneticPr fontId="2" type="noConversion"/>
  </si>
  <si>
    <t>산72-2</t>
    <phoneticPr fontId="2" type="noConversion"/>
  </si>
  <si>
    <t>소나무(용)</t>
    <phoneticPr fontId="2" type="noConversion"/>
  </si>
  <si>
    <t>2-0</t>
    <phoneticPr fontId="2" type="noConversion"/>
  </si>
  <si>
    <t>산72-3</t>
    <phoneticPr fontId="2" type="noConversion"/>
  </si>
  <si>
    <t>소나무(용)</t>
    <phoneticPr fontId="2" type="noConversion"/>
  </si>
  <si>
    <t>소반하단 농로가 연접되어 있어 접근이 용이하다.</t>
    <phoneticPr fontId="2" type="noConversion"/>
  </si>
  <si>
    <t>소반내 칡덩굴이 불규칙적으로 분포한다.</t>
    <phoneticPr fontId="2" type="noConversion"/>
  </si>
  <si>
    <t>산40-1</t>
    <phoneticPr fontId="2" type="noConversion"/>
  </si>
  <si>
    <t>소나무(용)</t>
    <phoneticPr fontId="2" type="noConversion"/>
  </si>
  <si>
    <t>2-0</t>
    <phoneticPr fontId="2" type="noConversion"/>
  </si>
  <si>
    <t>소반하단 차량으로 접근이 가능한 작업로가 있어 접근성은 양호하다.</t>
    <phoneticPr fontId="2" type="noConversion"/>
  </si>
  <si>
    <t>산34</t>
    <phoneticPr fontId="2" type="noConversion"/>
  </si>
  <si>
    <t>산52-1</t>
    <phoneticPr fontId="2" type="noConversion"/>
  </si>
  <si>
    <t>낙엽송(용)</t>
    <phoneticPr fontId="2" type="noConversion"/>
  </si>
  <si>
    <t>산34</t>
    <phoneticPr fontId="2" type="noConversion"/>
  </si>
  <si>
    <t>밤, 산벚</t>
    <phoneticPr fontId="2" type="noConversion"/>
  </si>
  <si>
    <t>H 1.5</t>
    <phoneticPr fontId="2" type="noConversion"/>
  </si>
  <si>
    <t>백운</t>
    <phoneticPr fontId="2" type="noConversion"/>
  </si>
  <si>
    <t>산8-1</t>
    <phoneticPr fontId="2" type="noConversion"/>
  </si>
  <si>
    <t>2-0</t>
    <phoneticPr fontId="2" type="noConversion"/>
  </si>
  <si>
    <t>소반내 일부 급경사지 및 임도 절토사면 작업시 주의를 요한다.</t>
    <phoneticPr fontId="2" type="noConversion"/>
  </si>
  <si>
    <t>61-1</t>
    <phoneticPr fontId="2" type="noConversion"/>
  </si>
  <si>
    <t>15-0</t>
    <phoneticPr fontId="2" type="noConversion"/>
  </si>
  <si>
    <t>단양</t>
    <phoneticPr fontId="2" type="noConversion"/>
  </si>
  <si>
    <t>단성</t>
    <phoneticPr fontId="2" type="noConversion"/>
  </si>
  <si>
    <t>벌천</t>
    <phoneticPr fontId="2" type="noConversion"/>
  </si>
  <si>
    <t>산56-7</t>
    <phoneticPr fontId="2" type="noConversion"/>
  </si>
  <si>
    <t>소나무(용)</t>
    <phoneticPr fontId="2" type="noConversion"/>
  </si>
  <si>
    <t>소반주변 포장로가 연접되어 접근이 용이하다.</t>
    <phoneticPr fontId="2" type="noConversion"/>
  </si>
  <si>
    <t>66-0</t>
    <phoneticPr fontId="2" type="noConversion"/>
  </si>
  <si>
    <t>14-7</t>
    <phoneticPr fontId="2" type="noConversion"/>
  </si>
  <si>
    <t>단양</t>
    <phoneticPr fontId="2" type="noConversion"/>
  </si>
  <si>
    <t>영춘</t>
    <phoneticPr fontId="2" type="noConversion"/>
  </si>
  <si>
    <t>상</t>
    <phoneticPr fontId="2" type="noConversion"/>
  </si>
  <si>
    <t>산40-1</t>
    <phoneticPr fontId="2" type="noConversion"/>
  </si>
  <si>
    <t>소나무(용)</t>
    <phoneticPr fontId="2" type="noConversion"/>
  </si>
  <si>
    <t>2-0</t>
    <phoneticPr fontId="2" type="noConversion"/>
  </si>
  <si>
    <t>임도가 연접되어 접근이 용이하다.</t>
    <phoneticPr fontId="2" type="noConversion"/>
  </si>
  <si>
    <t>66-0</t>
    <phoneticPr fontId="2" type="noConversion"/>
  </si>
  <si>
    <t>14-7</t>
    <phoneticPr fontId="2" type="noConversion"/>
  </si>
  <si>
    <t>영춘</t>
    <phoneticPr fontId="2" type="noConversion"/>
  </si>
  <si>
    <t>상</t>
    <phoneticPr fontId="2" type="noConversion"/>
  </si>
  <si>
    <t>2-0</t>
    <phoneticPr fontId="2" type="noConversion"/>
  </si>
  <si>
    <t>임도가 연접되어 접근이 용이하다.</t>
    <phoneticPr fontId="2" type="noConversion"/>
  </si>
  <si>
    <t>9-2</t>
    <phoneticPr fontId="2" type="noConversion"/>
  </si>
  <si>
    <t>8-0</t>
    <phoneticPr fontId="2" type="noConversion"/>
  </si>
  <si>
    <t>송학</t>
    <phoneticPr fontId="2" type="noConversion"/>
  </si>
  <si>
    <t>송한</t>
    <phoneticPr fontId="2" type="noConversion"/>
  </si>
  <si>
    <t>산41</t>
    <phoneticPr fontId="2" type="noConversion"/>
  </si>
  <si>
    <t>3-0</t>
    <phoneticPr fontId="2" type="noConversion"/>
  </si>
  <si>
    <t>소반하단 작업로가 연접되어 있어 접근이 용이하다.</t>
    <phoneticPr fontId="2" type="noConversion"/>
  </si>
  <si>
    <t>소반 전면적 칡덩굴이 불규칙적으로 생육중</t>
    <phoneticPr fontId="2" type="noConversion"/>
  </si>
  <si>
    <t>14-0</t>
    <phoneticPr fontId="2" type="noConversion"/>
  </si>
  <si>
    <t>단양</t>
    <phoneticPr fontId="2" type="noConversion"/>
  </si>
  <si>
    <t>적성</t>
    <phoneticPr fontId="2" type="noConversion"/>
  </si>
  <si>
    <t>기동</t>
    <phoneticPr fontId="2" type="noConversion"/>
  </si>
  <si>
    <t>기동</t>
    <phoneticPr fontId="2" type="noConversion"/>
  </si>
  <si>
    <t>산20</t>
    <phoneticPr fontId="2" type="noConversion"/>
  </si>
  <si>
    <t>헛개(노)</t>
    <phoneticPr fontId="2" type="noConversion"/>
  </si>
  <si>
    <t>1-0</t>
    <phoneticPr fontId="2" type="noConversion"/>
  </si>
  <si>
    <t>14-0</t>
    <phoneticPr fontId="2" type="noConversion"/>
  </si>
  <si>
    <t>단양</t>
    <phoneticPr fontId="2" type="noConversion"/>
  </si>
  <si>
    <t>적성</t>
    <phoneticPr fontId="2" type="noConversion"/>
  </si>
  <si>
    <t>기동</t>
    <phoneticPr fontId="2" type="noConversion"/>
  </si>
  <si>
    <t>아까시(노)</t>
    <phoneticPr fontId="2" type="noConversion"/>
  </si>
  <si>
    <t>1-0</t>
    <phoneticPr fontId="2" type="noConversion"/>
  </si>
  <si>
    <t>14-0</t>
    <phoneticPr fontId="2" type="noConversion"/>
  </si>
  <si>
    <t>적성</t>
    <phoneticPr fontId="2" type="noConversion"/>
  </si>
  <si>
    <t>소반 주변 포장로가 연접되어 접근이 용이하다.</t>
    <phoneticPr fontId="2" type="noConversion"/>
  </si>
  <si>
    <t>61-0</t>
    <phoneticPr fontId="2" type="noConversion"/>
  </si>
  <si>
    <t>20-6</t>
    <phoneticPr fontId="2" type="noConversion"/>
  </si>
  <si>
    <t>단양</t>
    <phoneticPr fontId="2" type="noConversion"/>
  </si>
  <si>
    <t>산69-1</t>
    <phoneticPr fontId="2" type="noConversion"/>
  </si>
  <si>
    <t>소나무(용)</t>
    <phoneticPr fontId="2" type="noConversion"/>
  </si>
  <si>
    <t>2-0</t>
    <phoneticPr fontId="2" type="noConversion"/>
  </si>
  <si>
    <t>7-0</t>
    <phoneticPr fontId="2" type="noConversion"/>
  </si>
  <si>
    <t>10-0</t>
    <phoneticPr fontId="2" type="noConversion"/>
  </si>
  <si>
    <t>화당</t>
    <phoneticPr fontId="2" type="noConversion"/>
  </si>
  <si>
    <t>산23-13</t>
    <phoneticPr fontId="2" type="noConversion"/>
  </si>
  <si>
    <t>2-0</t>
    <phoneticPr fontId="2" type="noConversion"/>
  </si>
  <si>
    <t>9-3</t>
    <phoneticPr fontId="2" type="noConversion"/>
  </si>
  <si>
    <t>9-3</t>
    <phoneticPr fontId="2" type="noConversion"/>
  </si>
  <si>
    <t>6-0</t>
    <phoneticPr fontId="2" type="noConversion"/>
  </si>
  <si>
    <t>6-0</t>
    <phoneticPr fontId="2" type="noConversion"/>
  </si>
  <si>
    <t>제천</t>
    <phoneticPr fontId="2" type="noConversion"/>
  </si>
  <si>
    <t>송학</t>
    <phoneticPr fontId="2" type="noConversion"/>
  </si>
  <si>
    <t>입석</t>
    <phoneticPr fontId="2" type="noConversion"/>
  </si>
  <si>
    <t>산24</t>
    <phoneticPr fontId="2" type="noConversion"/>
  </si>
  <si>
    <t>산24</t>
    <phoneticPr fontId="2" type="noConversion"/>
  </si>
  <si>
    <t>낙엽송(용)</t>
    <phoneticPr fontId="2" type="noConversion"/>
  </si>
  <si>
    <t>2-0</t>
    <phoneticPr fontId="2" type="noConversion"/>
  </si>
  <si>
    <t>소반과 연접된 임도가 있어 접근이 용이하다.</t>
    <phoneticPr fontId="2" type="noConversion"/>
  </si>
  <si>
    <t>대전리</t>
    <phoneticPr fontId="2" type="noConversion"/>
  </si>
  <si>
    <t>임현리</t>
    <phoneticPr fontId="2" type="noConversion"/>
  </si>
  <si>
    <t>7-0</t>
    <phoneticPr fontId="2" type="noConversion"/>
  </si>
  <si>
    <t>10-0</t>
    <phoneticPr fontId="2" type="noConversion"/>
  </si>
  <si>
    <t>제천</t>
    <phoneticPr fontId="2" type="noConversion"/>
  </si>
  <si>
    <t>백운</t>
    <phoneticPr fontId="2" type="noConversion"/>
  </si>
  <si>
    <t>화당</t>
    <phoneticPr fontId="2" type="noConversion"/>
  </si>
  <si>
    <t>낙엽송(용)</t>
    <phoneticPr fontId="2" type="noConversion"/>
  </si>
  <si>
    <t>조림목의 생육상태 및 제거식생의 피복, 조림목의 식별등을 고려 묘목찾기는 미반영함.</t>
    <phoneticPr fontId="2" type="noConversion"/>
  </si>
  <si>
    <t>송학</t>
    <phoneticPr fontId="2" type="noConversion"/>
  </si>
  <si>
    <t>입석</t>
    <phoneticPr fontId="2" type="noConversion"/>
  </si>
  <si>
    <t>1인 172,068원/일</t>
    <phoneticPr fontId="3" type="noConversion"/>
  </si>
  <si>
    <t>1인 226,112원/일</t>
    <phoneticPr fontId="3" type="noConversion"/>
  </si>
  <si>
    <t>임연부 주변으로 산벚나무, 밤나무를 1열식 식재됨.</t>
    <phoneticPr fontId="2" type="noConversion"/>
  </si>
  <si>
    <t>야생동물 피해가 있다.</t>
    <phoneticPr fontId="2" type="noConversion"/>
  </si>
  <si>
    <t>조사야장 생존목 본수 42본으로 식재 최대본수 적용</t>
    <phoneticPr fontId="2" type="noConversion"/>
  </si>
  <si>
    <t>소반 전면적 칡덩굴 분포중</t>
    <phoneticPr fontId="2" type="noConversion"/>
  </si>
  <si>
    <t>소반내 칡덩굴이 불규칙적으로 생육중이다.</t>
    <phoneticPr fontId="2" type="noConversion"/>
  </si>
  <si>
    <t>조림목의 크기 및 식별정도에 따라 묘목찾기 제외함.</t>
    <phoneticPr fontId="2" type="noConversion"/>
  </si>
  <si>
    <t>좌표체계는 GRS80 중부원점을 적용함.</t>
    <phoneticPr fontId="3" type="noConversion"/>
  </si>
  <si>
    <t>숲가꾸기 사업시행 지침</t>
    <phoneticPr fontId="2" type="noConversion"/>
  </si>
  <si>
    <t>소반은 2024년 추기 조림지이며, 2026년 춘기에 보식되었으며, 소반과 연접되는 신규 임도가 개설되어 있다.</t>
    <phoneticPr fontId="2" type="noConversion"/>
  </si>
  <si>
    <t>(노무비+재료비+경비)의</t>
    <phoneticPr fontId="2" type="noConversion"/>
  </si>
  <si>
    <t>개소당1ha미만</t>
  </si>
  <si>
    <t xml:space="preserve">개소당1~3ha미만 </t>
  </si>
  <si>
    <t>산96-2</t>
  </si>
  <si>
    <t>소나무</t>
  </si>
  <si>
    <t>(용)2-0</t>
  </si>
  <si>
    <t>2026 재조림</t>
  </si>
  <si>
    <t>49-0</t>
    <phoneticPr fontId="2" type="noConversion"/>
  </si>
  <si>
    <t>50-0</t>
    <phoneticPr fontId="2" type="noConversion"/>
  </si>
  <si>
    <t>단양</t>
    <phoneticPr fontId="2" type="noConversion"/>
  </si>
  <si>
    <t>가곡</t>
    <phoneticPr fontId="2" type="noConversion"/>
  </si>
  <si>
    <t>보발</t>
    <phoneticPr fontId="2" type="noConversion"/>
  </si>
  <si>
    <t>산127</t>
  </si>
  <si>
    <t>마가목</t>
  </si>
  <si>
    <t>2-0</t>
  </si>
  <si>
    <t>3-0</t>
    <phoneticPr fontId="2" type="noConversion"/>
  </si>
  <si>
    <t>16-0</t>
    <phoneticPr fontId="2" type="noConversion"/>
  </si>
  <si>
    <t>제천</t>
    <phoneticPr fontId="2" type="noConversion"/>
  </si>
  <si>
    <t>덕산</t>
    <phoneticPr fontId="2" type="noConversion"/>
  </si>
  <si>
    <t>도전</t>
    <phoneticPr fontId="2" type="noConversion"/>
  </si>
  <si>
    <t>산36-5</t>
  </si>
  <si>
    <t>2025 재조림</t>
  </si>
  <si>
    <t>7-0</t>
    <phoneticPr fontId="2" type="noConversion"/>
  </si>
  <si>
    <t>6-2</t>
    <phoneticPr fontId="2" type="noConversion"/>
  </si>
  <si>
    <t>제천</t>
    <phoneticPr fontId="2" type="noConversion"/>
  </si>
  <si>
    <t>도곡</t>
    <phoneticPr fontId="2" type="noConversion"/>
  </si>
  <si>
    <t>54-0</t>
    <phoneticPr fontId="2" type="noConversion"/>
  </si>
  <si>
    <t>10-0</t>
    <phoneticPr fontId="2" type="noConversion"/>
  </si>
  <si>
    <t>대강</t>
    <phoneticPr fontId="2" type="noConversion"/>
  </si>
  <si>
    <t>미노</t>
    <phoneticPr fontId="2" type="noConversion"/>
  </si>
  <si>
    <t>산10-1</t>
  </si>
  <si>
    <t>쉬나무</t>
  </si>
  <si>
    <t>1-0</t>
  </si>
  <si>
    <t>64-0</t>
    <phoneticPr fontId="2" type="noConversion"/>
  </si>
  <si>
    <t>대강</t>
    <phoneticPr fontId="2" type="noConversion"/>
  </si>
  <si>
    <t>올산</t>
    <phoneticPr fontId="2" type="noConversion"/>
  </si>
  <si>
    <t>산74-40</t>
  </si>
  <si>
    <t>7-1</t>
    <phoneticPr fontId="2" type="noConversion"/>
  </si>
  <si>
    <t>임현</t>
    <phoneticPr fontId="2" type="noConversion"/>
  </si>
  <si>
    <t>산52-1</t>
  </si>
  <si>
    <t>낙엽송</t>
  </si>
  <si>
    <t>2024 추기</t>
  </si>
  <si>
    <t>61-0</t>
    <phoneticPr fontId="2" type="noConversion"/>
  </si>
  <si>
    <t>64-0</t>
    <phoneticPr fontId="2" type="noConversion"/>
  </si>
  <si>
    <t>올산</t>
    <phoneticPr fontId="2" type="noConversion"/>
  </si>
  <si>
    <t>산49</t>
  </si>
  <si>
    <t>산49-1</t>
  </si>
  <si>
    <t>산59</t>
  </si>
  <si>
    <t>소반하단 차량이동이 가능한 곳에서 도보 10분이내로 접근이 용이하다.</t>
    <phoneticPr fontId="2" type="noConversion"/>
  </si>
  <si>
    <t>필지 매수 후 재조림한 대상지이다.</t>
    <phoneticPr fontId="2" type="noConversion"/>
  </si>
  <si>
    <t>유휴토지조림</t>
    <phoneticPr fontId="2" type="noConversion"/>
  </si>
  <si>
    <t>소반하단 임도가 연접되어 접근이 용이하다.</t>
    <phoneticPr fontId="2" type="noConversion"/>
  </si>
  <si>
    <t>소반주변 임도가 연접되어 접근이 용이하다.</t>
    <phoneticPr fontId="2" type="noConversion"/>
  </si>
  <si>
    <t>49-0</t>
    <phoneticPr fontId="2" type="noConversion"/>
  </si>
  <si>
    <t>어상천</t>
    <phoneticPr fontId="2" type="noConversion"/>
  </si>
  <si>
    <t>방북</t>
    <phoneticPr fontId="2" type="noConversion"/>
  </si>
  <si>
    <t>충청북도 단양군 가곡면 보발리 산96-2번지 외 8필지 (49-0-50-0 외 8개소)</t>
    <phoneticPr fontId="2" type="noConversion"/>
  </si>
  <si>
    <t>본 사업지는 단양군 가곡면 보발리, 대강면 미노리, 올산리, 어상천면 임현리, 방북리, 제천시 덕산면 도전리, 백운면 도곡리 일대에 위치하며 개소당 사업지의 크기는 0.10ha ~  15.00ha 로 다양하며, 대상지는 국도 및 농로, 임도등과 인접하여 접근성은 대체로 양호함.</t>
    <phoneticPr fontId="3" type="noConversion"/>
  </si>
  <si>
    <t>사업대상지는 2022년 ~ 2026년 조림지로 대상수종은 소나무, 마가목, 낙엽송, 쉬나무이며 자연발생 관목류, 맹아와 초본류가 조림목을 피압하고 있는 상황이다.</t>
    <phoneticPr fontId="3" type="noConversion"/>
  </si>
  <si>
    <t>할증,할인 요인으로는 작업종에 따라 경사도, 조림후경과년수, 집단화정도(소반별)에 따라 적용하였다.(경사도 할증은 8차사업 경사도를 적용함.)</t>
    <phoneticPr fontId="3" type="noConversion"/>
  </si>
  <si>
    <t>2026년    07월</t>
    <phoneticPr fontId="2" type="noConversion"/>
  </si>
  <si>
    <t xml:space="preserve">2026년 숲가꾸기(풀베기) 사업(11차) </t>
    <phoneticPr fontId="2" type="noConversion"/>
  </si>
  <si>
    <t>2026년 07월</t>
    <phoneticPr fontId="2" type="noConversion"/>
  </si>
  <si>
    <t xml:space="preserve">지속가능한 산림자원관리지침 제Ⅳ장 숲가꾸기 표준지의 조사·관리 규정에서 제시한 사업대상지 면적의 1%이상으로 8차 풀베기 사업의 감리표준지를 본 사업의 </t>
    <phoneticPr fontId="3" type="noConversion"/>
  </si>
  <si>
    <t>2026. 07. 10 충북</t>
    <phoneticPr fontId="2" type="noConversion"/>
  </si>
  <si>
    <t>설계표준지로 대체 하였으며, 1차 모두베기 작업이 완료되지 않은 소반은 8차 풀베기 사업 설계표준지를 적용 하였다.</t>
    <phoneticPr fontId="2" type="noConversion"/>
  </si>
  <si>
    <t>8차사업 표준지 적용</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</si>
</sst>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_(* #,##0_);_(* \(#,##0\);_(* &quot;-&quot;_);_(@_)"/>
    <numFmt numFmtId="177" formatCode="0.00_ "/>
    <numFmt numFmtId="178" formatCode="_-* #,##0.00_-;\-* #,##0.00_-;_-* &quot;-&quot;_-;_-@_-"/>
    <numFmt numFmtId="179" formatCode="_ * #,##0_ ;_ * \-#,##0_ ;_ * &quot;-&quot;_ ;_ @_ "/>
    <numFmt numFmtId="180" formatCode="0.0%"/>
    <numFmt numFmtId="181" formatCode="#,##0_ "/>
    <numFmt numFmtId="182" formatCode="0_);[Red]\(0\)"/>
    <numFmt numFmtId="183" formatCode="0.0_);[Red]\(0.0\)"/>
    <numFmt numFmtId="184" formatCode="#,##0_);[Red]\(#,##0\)"/>
    <numFmt numFmtId="185" formatCode="#,##0.00_);[Red]\(#,##0.00\)"/>
    <numFmt numFmtId="186" formatCode="0.0000"/>
    <numFmt numFmtId="187" formatCode="&quot;(&quot;0.00&quot;)&quot;"/>
    <numFmt numFmtId="188" formatCode="_(* #,##0.00_);_(* \(#,##0.00\);_(* &quot;-&quot;_);_(@_)"/>
    <numFmt numFmtId="189" formatCode="0.00&quot;(㎥)&quot;"/>
    <numFmt numFmtId="190" formatCode="0.000_ "/>
    <numFmt numFmtId="191" formatCode="0&quot;(본)&quot;"/>
    <numFmt numFmtId="192" formatCode="_-* #,##0.0000_-;\-* #,##0.0000_-;_-* &quot;-&quot;_-;_-@_-"/>
    <numFmt numFmtId="193" formatCode="0.0"/>
    <numFmt numFmtId="194" formatCode="&quot;₩&quot;#,##0;[Red]&quot;₩&quot;\-#,##0"/>
    <numFmt numFmtId="195" formatCode="0.00;[Red]0.00"/>
    <numFmt numFmtId="196" formatCode="&quot;₩&quot;#,##0;&quot;₩&quot;\-#,##0"/>
    <numFmt numFmtId="197" formatCode="&quot;₩&quot;#,##0.00;&quot;₩&quot;\-#,##0.00"/>
    <numFmt numFmtId="198" formatCode="0.0000000"/>
    <numFmt numFmtId="199" formatCode="#,###.00&quot;ha&quot;"/>
    <numFmt numFmtId="200" formatCode="&quot; &quot;#,###.00&quot;ha&quot;"/>
    <numFmt numFmtId="201" formatCode="&quot; &quot;#,###&quot;일&quot;"/>
    <numFmt numFmtId="202" formatCode="#,###&quot;본&quot;"/>
    <numFmt numFmtId="203" formatCode="###_);[Red]###"/>
    <numFmt numFmtId="204" formatCode="&quot;(₩&quot;#,##0&quot;-/-)&quot;"/>
    <numFmt numFmtId="205" formatCode="_-* #,##0.0_-;\-* #,##0.0_-;_-* &quot;-&quot;?_-;_-@_-"/>
    <numFmt numFmtId="206" formatCode="#,###;\-#,###"/>
    <numFmt numFmtId="207" formatCode="#,###\ ;\-#,###\ "/>
    <numFmt numFmtId="208" formatCode="#,###.00\ ;\-#,###.00\ "/>
    <numFmt numFmtId="209" formatCode="#,##0.00_ "/>
    <numFmt numFmtId="210" formatCode="###0&quot; 년&quot;"/>
    <numFmt numFmtId="211" formatCode="&quot;( &quot;###0&quot; )&quot;"/>
    <numFmt numFmtId="212" formatCode="###0&quot;)&quot;"/>
    <numFmt numFmtId="213" formatCode="0.0_ "/>
    <numFmt numFmtId="214" formatCode="_-* #,##0_-;\-* #,##0_-;_-* \-_-;_-@_-"/>
    <numFmt numFmtId="215" formatCode="#,##0.0_ "/>
    <numFmt numFmtId="216" formatCode="_-* #,##0.0_-;\-* #,##0.0_-;_-* &quot;-&quot;_-;_-@_-"/>
    <numFmt numFmtId="217" formatCode="_-&quot;₩&quot;* #,##0.0_-;\-&quot;₩&quot;* #,##0.0_-;_-&quot;₩&quot;* &quot;-&quot;??_-;_-@_-"/>
    <numFmt numFmtId="218" formatCode="General&quot;.&quot;"/>
    <numFmt numFmtId="219" formatCode="0.000%"/>
    <numFmt numFmtId="220" formatCode="#,##0.000_ "/>
    <numFmt numFmtId="221" formatCode="_(* #,##0.0_);_(* \(#,##0.0\);_(* &quot;-&quot;_);_(@_)"/>
    <numFmt numFmtId="222" formatCode="_-* #,##0.00_-;\-* #,##0.00_-;_-* &quot;-&quot;?_-;_-@_-"/>
  </numFmts>
  <fonts count="153">
    <font>
      <sz val="11"/>
      <color theme="1"/>
      <name val="제주명조"/>
      <family val="2"/>
      <charset val="129"/>
      <scheme val="minor"/>
    </font>
    <font>
      <sz val="11"/>
      <color theme="1"/>
      <name val="제주명조"/>
      <family val="2"/>
      <charset val="129"/>
      <scheme val="minor"/>
    </font>
    <font>
      <sz val="8"/>
      <name val="제주명조"/>
      <family val="2"/>
      <charset val="129"/>
      <scheme val="minor"/>
    </font>
    <font>
      <sz val="8"/>
      <name val="맑은 고딕"/>
      <family val="3"/>
      <charset val="129"/>
    </font>
    <font>
      <sz val="11"/>
      <color indexed="8"/>
      <name val="맑은 고딕"/>
      <family val="3"/>
      <charset val="129"/>
    </font>
    <font>
      <sz val="10"/>
      <color theme="1"/>
      <name val="굴림"/>
      <family val="3"/>
      <charset val="129"/>
    </font>
    <font>
      <sz val="11"/>
      <name val="돋움"/>
      <family val="3"/>
      <charset val="129"/>
    </font>
    <font>
      <sz val="11"/>
      <color theme="1"/>
      <name val="제주명조"/>
      <family val="3"/>
      <charset val="129"/>
      <scheme val="minor"/>
    </font>
    <font>
      <sz val="8"/>
      <name val="돋움"/>
      <family val="3"/>
      <charset val="129"/>
    </font>
    <font>
      <sz val="12"/>
      <name val="바탕체"/>
      <family val="1"/>
      <charset val="129"/>
    </font>
    <font>
      <sz val="8"/>
      <name val="바탕"/>
      <family val="1"/>
      <charset val="129"/>
    </font>
    <font>
      <sz val="11"/>
      <color theme="1"/>
      <name val="돋움"/>
      <family val="3"/>
      <charset val="129"/>
    </font>
    <font>
      <b/>
      <sz val="11"/>
      <color theme="1"/>
      <name val="제주명조"/>
      <family val="3"/>
      <charset val="129"/>
      <scheme val="minor"/>
    </font>
    <font>
      <sz val="10"/>
      <name val="Courier New"/>
      <family val="3"/>
    </font>
    <font>
      <b/>
      <sz val="9"/>
      <color indexed="81"/>
      <name val="돋움"/>
      <family val="3"/>
      <charset val="129"/>
    </font>
    <font>
      <sz val="11"/>
      <color theme="0"/>
      <name val="제주명조"/>
      <family val="3"/>
      <charset val="129"/>
      <scheme val="minor"/>
    </font>
    <font>
      <sz val="11"/>
      <color indexed="9"/>
      <name val="맑은 고딕"/>
      <family val="3"/>
      <charset val="129"/>
    </font>
    <font>
      <sz val="11"/>
      <color rgb="FFFF0000"/>
      <name val="제주명조"/>
      <family val="3"/>
      <charset val="129"/>
      <scheme val="minor"/>
    </font>
    <font>
      <sz val="11"/>
      <color indexed="10"/>
      <name val="맑은 고딕"/>
      <family val="3"/>
      <charset val="129"/>
    </font>
    <font>
      <b/>
      <sz val="11"/>
      <color rgb="FFFA7D00"/>
      <name val="제주명조"/>
      <family val="3"/>
      <charset val="129"/>
      <scheme val="minor"/>
    </font>
    <font>
      <b/>
      <sz val="11"/>
      <color indexed="10"/>
      <name val="맑은 고딕"/>
      <family val="3"/>
      <charset val="129"/>
    </font>
    <font>
      <sz val="11"/>
      <color rgb="FF9C0006"/>
      <name val="제주명조"/>
      <family val="3"/>
      <charset val="129"/>
      <scheme val="minor"/>
    </font>
    <font>
      <sz val="11"/>
      <color indexed="20"/>
      <name val="맑은 고딕"/>
      <family val="3"/>
      <charset val="129"/>
    </font>
    <font>
      <sz val="11"/>
      <color rgb="FF9C6500"/>
      <name val="제주명조"/>
      <family val="3"/>
      <charset val="129"/>
      <scheme val="minor"/>
    </font>
    <font>
      <sz val="11"/>
      <color indexed="19"/>
      <name val="맑은 고딕"/>
      <family val="3"/>
      <charset val="129"/>
    </font>
    <font>
      <sz val="12"/>
      <name val="뼻뮝"/>
      <family val="1"/>
      <charset val="129"/>
    </font>
    <font>
      <i/>
      <sz val="11"/>
      <color rgb="FF7F7F7F"/>
      <name val="제주명조"/>
      <family val="3"/>
      <charset val="129"/>
      <scheme val="minor"/>
    </font>
    <font>
      <i/>
      <sz val="11"/>
      <color indexed="23"/>
      <name val="맑은 고딕"/>
      <family val="3"/>
      <charset val="129"/>
    </font>
    <font>
      <b/>
      <sz val="11"/>
      <color theme="0"/>
      <name val="제주명조"/>
      <family val="3"/>
      <charset val="129"/>
      <scheme val="minor"/>
    </font>
    <font>
      <b/>
      <sz val="11"/>
      <color indexed="9"/>
      <name val="맑은 고딕"/>
      <family val="3"/>
      <charset val="129"/>
    </font>
    <font>
      <sz val="11"/>
      <color rgb="FFFA7D00"/>
      <name val="제주명조"/>
      <family val="3"/>
      <charset val="129"/>
      <scheme val="minor"/>
    </font>
    <font>
      <b/>
      <sz val="11"/>
      <color indexed="8"/>
      <name val="맑은 고딕"/>
      <family val="3"/>
      <charset val="129"/>
    </font>
    <font>
      <sz val="11"/>
      <color rgb="FF3F3F76"/>
      <name val="제주명조"/>
      <family val="3"/>
      <charset val="129"/>
      <scheme val="minor"/>
    </font>
    <font>
      <sz val="11"/>
      <color indexed="62"/>
      <name val="맑은 고딕"/>
      <family val="3"/>
      <charset val="129"/>
    </font>
    <font>
      <b/>
      <sz val="15"/>
      <color theme="3"/>
      <name val="제주명조"/>
      <family val="3"/>
      <charset val="129"/>
      <scheme val="minor"/>
    </font>
    <font>
      <b/>
      <sz val="15"/>
      <color indexed="62"/>
      <name val="맑은 고딕"/>
      <family val="3"/>
      <charset val="129"/>
    </font>
    <font>
      <b/>
      <sz val="18"/>
      <color theme="3"/>
      <name val="제주고딕"/>
      <family val="3"/>
      <charset val="129"/>
      <scheme val="major"/>
    </font>
    <font>
      <b/>
      <sz val="13"/>
      <color theme="3"/>
      <name val="제주명조"/>
      <family val="3"/>
      <charset val="129"/>
      <scheme val="minor"/>
    </font>
    <font>
      <b/>
      <sz val="13"/>
      <color indexed="62"/>
      <name val="맑은 고딕"/>
      <family val="3"/>
      <charset val="129"/>
    </font>
    <font>
      <b/>
      <sz val="11"/>
      <color theme="3"/>
      <name val="제주명조"/>
      <family val="3"/>
      <charset val="129"/>
      <scheme val="minor"/>
    </font>
    <font>
      <b/>
      <sz val="11"/>
      <color indexed="62"/>
      <name val="맑은 고딕"/>
      <family val="3"/>
      <charset val="129"/>
    </font>
    <font>
      <b/>
      <sz val="18"/>
      <color indexed="62"/>
      <name val="맑은 고딕"/>
      <family val="3"/>
      <charset val="129"/>
    </font>
    <font>
      <sz val="11"/>
      <color rgb="FF006100"/>
      <name val="제주명조"/>
      <family val="3"/>
      <charset val="129"/>
      <scheme val="minor"/>
    </font>
    <font>
      <sz val="11"/>
      <color indexed="17"/>
      <name val="맑은 고딕"/>
      <family val="3"/>
      <charset val="129"/>
    </font>
    <font>
      <b/>
      <sz val="11"/>
      <color rgb="FF3F3F3F"/>
      <name val="제주명조"/>
      <family val="3"/>
      <charset val="129"/>
      <scheme val="minor"/>
    </font>
    <font>
      <b/>
      <sz val="11"/>
      <color indexed="63"/>
      <name val="맑은 고딕"/>
      <family val="3"/>
      <charset val="129"/>
    </font>
    <font>
      <sz val="12"/>
      <name val="¹UAAA¼"/>
      <family val="3"/>
      <charset val="129"/>
    </font>
    <font>
      <b/>
      <sz val="12"/>
      <name val="Arial"/>
      <family val="2"/>
    </font>
    <font>
      <sz val="10"/>
      <name val="Arial"/>
      <family val="2"/>
    </font>
    <font>
      <b/>
      <sz val="12"/>
      <color indexed="10"/>
      <name val="굴림"/>
      <family val="3"/>
      <charset val="129"/>
    </font>
    <font>
      <sz val="12"/>
      <color theme="1"/>
      <name val="제주고딕"/>
      <family val="3"/>
      <charset val="129"/>
      <scheme val="major"/>
    </font>
    <font>
      <b/>
      <sz val="24"/>
      <color rgb="FFFF0000"/>
      <name val="제주고딕"/>
      <family val="3"/>
      <charset val="129"/>
      <scheme val="major"/>
    </font>
    <font>
      <sz val="1"/>
      <color theme="1"/>
      <name val="제주고딕"/>
      <family val="3"/>
      <charset val="129"/>
      <scheme val="major"/>
    </font>
    <font>
      <sz val="11"/>
      <color theme="1"/>
      <name val="제주고딕"/>
      <family val="3"/>
      <charset val="129"/>
      <scheme val="major"/>
    </font>
    <font>
      <b/>
      <sz val="11"/>
      <color theme="1"/>
      <name val="제주고딕"/>
      <family val="3"/>
      <charset val="129"/>
      <scheme val="major"/>
    </font>
    <font>
      <sz val="11"/>
      <name val="제주고딕"/>
      <family val="3"/>
      <charset val="129"/>
      <scheme val="major"/>
    </font>
    <font>
      <sz val="10"/>
      <color theme="1"/>
      <name val="제주고딕"/>
      <family val="3"/>
      <charset val="129"/>
      <scheme val="major"/>
    </font>
    <font>
      <b/>
      <sz val="20"/>
      <color rgb="FFFF0000"/>
      <name val="제주고딕"/>
      <family val="3"/>
      <charset val="129"/>
      <scheme val="major"/>
    </font>
    <font>
      <b/>
      <sz val="20"/>
      <color theme="1"/>
      <name val="제주고딕"/>
      <family val="3"/>
      <charset val="129"/>
      <scheme val="major"/>
    </font>
    <font>
      <sz val="10"/>
      <name val="제주고딕"/>
      <family val="3"/>
      <charset val="129"/>
      <scheme val="major"/>
    </font>
    <font>
      <b/>
      <sz val="24"/>
      <color theme="1"/>
      <name val="제주고딕"/>
      <family val="3"/>
      <charset val="129"/>
      <scheme val="major"/>
    </font>
    <font>
      <sz val="8"/>
      <color theme="1"/>
      <name val="제주고딕"/>
      <family val="3"/>
      <charset val="129"/>
      <scheme val="major"/>
    </font>
    <font>
      <b/>
      <sz val="11"/>
      <color rgb="FFFF0000"/>
      <name val="제주고딕"/>
      <family val="3"/>
      <charset val="129"/>
      <scheme val="major"/>
    </font>
    <font>
      <sz val="1"/>
      <name val="제주고딕"/>
      <family val="3"/>
      <charset val="129"/>
      <scheme val="major"/>
    </font>
    <font>
      <b/>
      <sz val="10"/>
      <name val="제주고딕"/>
      <family val="3"/>
      <charset val="129"/>
      <scheme val="major"/>
    </font>
    <font>
      <b/>
      <sz val="10"/>
      <color rgb="FFFF0000"/>
      <name val="제주고딕"/>
      <family val="3"/>
      <charset val="129"/>
      <scheme val="major"/>
    </font>
    <font>
      <b/>
      <sz val="10"/>
      <color theme="1"/>
      <name val="제주고딕"/>
      <family val="3"/>
      <charset val="129"/>
      <scheme val="major"/>
    </font>
    <font>
      <b/>
      <sz val="24"/>
      <name val="제주고딕"/>
      <family val="3"/>
      <charset val="129"/>
      <scheme val="major"/>
    </font>
    <font>
      <b/>
      <sz val="20"/>
      <name val="제주고딕"/>
      <family val="3"/>
      <charset val="129"/>
      <scheme val="major"/>
    </font>
    <font>
      <sz val="9"/>
      <name val="제주고딕"/>
      <family val="3"/>
      <charset val="129"/>
      <scheme val="major"/>
    </font>
    <font>
      <sz val="8"/>
      <name val="제주고딕"/>
      <family val="3"/>
      <charset val="129"/>
      <scheme val="major"/>
    </font>
    <font>
      <b/>
      <sz val="14"/>
      <color rgb="FFFF0000"/>
      <name val="제주고딕"/>
      <family val="3"/>
      <charset val="129"/>
      <scheme val="major"/>
    </font>
    <font>
      <sz val="10"/>
      <color rgb="FFFF0000"/>
      <name val="제주고딕"/>
      <family val="3"/>
      <charset val="129"/>
      <scheme val="major"/>
    </font>
    <font>
      <b/>
      <sz val="9"/>
      <name val="제주고딕"/>
      <family val="3"/>
      <charset val="129"/>
      <scheme val="major"/>
    </font>
    <font>
      <b/>
      <sz val="24"/>
      <color indexed="8"/>
      <name val="제주고딕"/>
      <family val="3"/>
      <charset val="129"/>
      <scheme val="major"/>
    </font>
    <font>
      <sz val="10"/>
      <color indexed="8"/>
      <name val="제주고딕"/>
      <family val="3"/>
      <charset val="129"/>
      <scheme val="major"/>
    </font>
    <font>
      <b/>
      <sz val="10"/>
      <color indexed="8"/>
      <name val="제주고딕"/>
      <family val="3"/>
      <charset val="129"/>
      <scheme val="major"/>
    </font>
    <font>
      <b/>
      <sz val="12"/>
      <name val="제주고딕"/>
      <family val="3"/>
      <charset val="129"/>
      <scheme val="major"/>
    </font>
    <font>
      <sz val="12"/>
      <name val="제주고딕"/>
      <family val="3"/>
      <charset val="129"/>
      <scheme val="major"/>
    </font>
    <font>
      <b/>
      <sz val="12"/>
      <color rgb="FFFF0000"/>
      <name val="제주고딕"/>
      <family val="3"/>
      <charset val="129"/>
      <scheme val="major"/>
    </font>
    <font>
      <sz val="13"/>
      <color theme="1"/>
      <name val="제주고딕"/>
      <family val="3"/>
      <charset val="129"/>
      <scheme val="major"/>
    </font>
    <font>
      <b/>
      <sz val="13"/>
      <color theme="1"/>
      <name val="제주고딕"/>
      <family val="3"/>
      <charset val="129"/>
      <scheme val="major"/>
    </font>
    <font>
      <sz val="9"/>
      <color theme="1"/>
      <name val="제주고딕"/>
      <family val="3"/>
      <charset val="129"/>
      <scheme val="major"/>
    </font>
    <font>
      <b/>
      <sz val="9"/>
      <color theme="1"/>
      <name val="제주고딕"/>
      <family val="3"/>
      <charset val="129"/>
      <scheme val="major"/>
    </font>
    <font>
      <sz val="16"/>
      <color rgb="FFFF0000"/>
      <name val="제주고딕"/>
      <family val="3"/>
      <charset val="129"/>
      <scheme val="major"/>
    </font>
    <font>
      <b/>
      <sz val="16"/>
      <color rgb="FFFF0000"/>
      <name val="제주고딕"/>
      <family val="3"/>
      <charset val="129"/>
    </font>
    <font>
      <sz val="12"/>
      <color theme="1"/>
      <name val="제주고딕"/>
      <family val="3"/>
      <charset val="129"/>
    </font>
    <font>
      <sz val="1"/>
      <color theme="1"/>
      <name val="제주고딕"/>
      <family val="3"/>
      <charset val="129"/>
    </font>
    <font>
      <b/>
      <sz val="12"/>
      <color theme="1"/>
      <name val="제주고딕"/>
      <family val="3"/>
      <charset val="129"/>
    </font>
    <font>
      <b/>
      <sz val="30"/>
      <color theme="1"/>
      <name val="제주고딕"/>
      <family val="3"/>
      <charset val="129"/>
    </font>
    <font>
      <b/>
      <sz val="15"/>
      <color theme="1"/>
      <name val="제주고딕"/>
      <family val="3"/>
      <charset val="129"/>
    </font>
    <font>
      <b/>
      <sz val="18"/>
      <color theme="1"/>
      <name val="제주고딕"/>
      <family val="3"/>
      <charset val="129"/>
    </font>
    <font>
      <b/>
      <sz val="28"/>
      <color theme="1"/>
      <name val="제주고딕"/>
      <family val="3"/>
      <charset val="129"/>
    </font>
    <font>
      <sz val="10"/>
      <color theme="1"/>
      <name val="제주고딕"/>
      <family val="3"/>
      <charset val="129"/>
    </font>
    <font>
      <b/>
      <sz val="14"/>
      <color theme="1"/>
      <name val="제주고딕"/>
      <family val="3"/>
      <charset val="129"/>
    </font>
    <font>
      <b/>
      <sz val="16"/>
      <color theme="1"/>
      <name val="제주고딕"/>
      <family val="3"/>
      <charset val="129"/>
    </font>
    <font>
      <b/>
      <u/>
      <sz val="24"/>
      <color theme="1"/>
      <name val="제주고딕"/>
      <family val="3"/>
      <charset val="129"/>
    </font>
    <font>
      <sz val="15"/>
      <color theme="1"/>
      <name val="제주고딕"/>
      <family val="3"/>
      <charset val="129"/>
    </font>
    <font>
      <u/>
      <sz val="15"/>
      <color theme="1"/>
      <name val="제주고딕"/>
      <family val="3"/>
      <charset val="129"/>
    </font>
    <font>
      <sz val="16"/>
      <color theme="1"/>
      <name val="제주고딕"/>
      <family val="3"/>
      <charset val="129"/>
    </font>
    <font>
      <sz val="20"/>
      <color theme="1"/>
      <name val="제주고딕"/>
      <family val="3"/>
      <charset val="129"/>
    </font>
    <font>
      <sz val="11"/>
      <color theme="1"/>
      <name val="제주고딕"/>
      <family val="3"/>
      <charset val="129"/>
    </font>
    <font>
      <sz val="18"/>
      <color theme="1"/>
      <name val="제주고딕"/>
      <family val="3"/>
      <charset val="129"/>
    </font>
    <font>
      <b/>
      <sz val="24"/>
      <color theme="1"/>
      <name val="제주고딕"/>
      <family val="3"/>
      <charset val="129"/>
    </font>
    <font>
      <b/>
      <sz val="11"/>
      <color theme="1"/>
      <name val="제주고딕"/>
      <family val="3"/>
      <charset val="129"/>
    </font>
    <font>
      <b/>
      <sz val="20"/>
      <color theme="1"/>
      <name val="제주고딕"/>
      <family val="3"/>
      <charset val="129"/>
    </font>
    <font>
      <sz val="13"/>
      <color theme="1"/>
      <name val="제주고딕"/>
      <family val="3"/>
      <charset val="129"/>
    </font>
    <font>
      <b/>
      <sz val="24"/>
      <name val="제주고딕"/>
      <family val="3"/>
      <charset val="129"/>
    </font>
    <font>
      <b/>
      <u/>
      <sz val="24"/>
      <name val="제주고딕"/>
      <family val="3"/>
      <charset val="129"/>
    </font>
    <font>
      <sz val="11"/>
      <name val="제주고딕"/>
      <family val="3"/>
      <charset val="129"/>
    </font>
    <font>
      <b/>
      <sz val="12"/>
      <name val="제주고딕"/>
      <family val="3"/>
      <charset val="129"/>
    </font>
    <font>
      <sz val="18"/>
      <name val="제주고딕"/>
      <family val="3"/>
      <charset val="129"/>
    </font>
    <font>
      <sz val="16"/>
      <name val="제주고딕"/>
      <family val="3"/>
      <charset val="129"/>
    </font>
    <font>
      <b/>
      <sz val="20"/>
      <color rgb="FFFF0000"/>
      <name val="제주고딕"/>
      <family val="3"/>
      <charset val="129"/>
    </font>
    <font>
      <sz val="11"/>
      <color rgb="FFFF0000"/>
      <name val="제주고딕"/>
      <family val="3"/>
      <charset val="129"/>
    </font>
    <font>
      <sz val="8"/>
      <color rgb="FFFF0000"/>
      <name val="제주고딕"/>
      <family val="3"/>
      <charset val="129"/>
      <scheme val="major"/>
    </font>
    <font>
      <b/>
      <sz val="8"/>
      <color rgb="FFFF0000"/>
      <name val="제주고딕"/>
      <family val="3"/>
      <charset val="129"/>
      <scheme val="major"/>
    </font>
    <font>
      <sz val="8"/>
      <color theme="1"/>
      <name val="제주고딕"/>
      <family val="3"/>
      <charset val="129"/>
    </font>
    <font>
      <sz val="5"/>
      <color theme="1"/>
      <name val="제주고딕"/>
      <family val="3"/>
      <charset val="129"/>
      <scheme val="major"/>
    </font>
    <font>
      <b/>
      <sz val="10"/>
      <color theme="1"/>
      <name val="제주고딕"/>
      <family val="3"/>
      <charset val="129"/>
    </font>
    <font>
      <sz val="5"/>
      <color theme="1"/>
      <name val="제주고딕"/>
      <family val="3"/>
      <charset val="129"/>
    </font>
    <font>
      <sz val="9"/>
      <color rgb="FFFF0000"/>
      <name val="제주고딕"/>
      <family val="3"/>
      <charset val="129"/>
      <scheme val="major"/>
    </font>
    <font>
      <b/>
      <sz val="11"/>
      <name val="제주고딕"/>
      <family val="3"/>
      <charset val="129"/>
    </font>
    <font>
      <sz val="9"/>
      <color theme="1"/>
      <name val="제주명조"/>
      <family val="3"/>
      <charset val="129"/>
      <scheme val="minor"/>
    </font>
    <font>
      <sz val="9"/>
      <color theme="1"/>
      <name val="제주명조"/>
      <family val="2"/>
      <charset val="129"/>
      <scheme val="minor"/>
    </font>
    <font>
      <sz val="9"/>
      <color rgb="FFFF0000"/>
      <name val="제주명조"/>
      <family val="3"/>
      <charset val="129"/>
      <scheme val="minor"/>
    </font>
    <font>
      <sz val="11"/>
      <color indexed="8"/>
      <name val="맑은 고딕"/>
      <family val="3"/>
    </font>
    <font>
      <sz val="11"/>
      <name val="돋움"/>
      <family val="3"/>
    </font>
    <font>
      <sz val="11"/>
      <color theme="1"/>
      <name val="Calibri"/>
      <family val="2"/>
    </font>
    <font>
      <sz val="6"/>
      <name val="제주고딕"/>
      <family val="3"/>
      <charset val="129"/>
      <scheme val="major"/>
    </font>
    <font>
      <sz val="7"/>
      <name val="제주고딕"/>
      <family val="3"/>
      <charset val="129"/>
      <scheme val="major"/>
    </font>
    <font>
      <b/>
      <sz val="14"/>
      <color theme="1"/>
      <name val="제주고딕"/>
      <family val="3"/>
      <charset val="129"/>
      <scheme val="major"/>
    </font>
    <font>
      <sz val="10"/>
      <name val="제주고딕"/>
      <family val="3"/>
      <charset val="129"/>
    </font>
    <font>
      <sz val="9"/>
      <name val="제주고딕"/>
      <family val="3"/>
      <charset val="129"/>
    </font>
    <font>
      <b/>
      <sz val="8"/>
      <color theme="1"/>
      <name val="제주고딕"/>
      <family val="3"/>
      <charset val="129"/>
      <scheme val="major"/>
    </font>
    <font>
      <b/>
      <sz val="22"/>
      <color theme="1"/>
      <name val="제주고딕"/>
      <family val="3"/>
      <charset val="129"/>
    </font>
    <font>
      <sz val="11"/>
      <color theme="1"/>
      <name val="HY수평선M"/>
      <family val="1"/>
      <charset val="129"/>
    </font>
    <font>
      <sz val="14"/>
      <color theme="1"/>
      <name val="제주고딕"/>
      <family val="3"/>
      <charset val="129"/>
    </font>
    <font>
      <sz val="20"/>
      <color theme="1"/>
      <name val="제주명조"/>
      <family val="2"/>
      <charset val="129"/>
      <scheme val="minor"/>
    </font>
    <font>
      <b/>
      <sz val="35"/>
      <color theme="1"/>
      <name val="제주고딕"/>
      <family val="3"/>
      <charset val="129"/>
    </font>
    <font>
      <b/>
      <sz val="11"/>
      <color theme="1"/>
      <name val="HY수평선M"/>
      <family val="1"/>
      <charset val="129"/>
    </font>
    <font>
      <b/>
      <sz val="36"/>
      <color theme="1"/>
      <name val="제주고딕"/>
      <family val="3"/>
      <charset val="129"/>
    </font>
    <font>
      <b/>
      <sz val="17"/>
      <color theme="1"/>
      <name val="제주고딕"/>
      <family val="3"/>
      <charset val="129"/>
    </font>
    <font>
      <sz val="14"/>
      <color rgb="FFFF0000"/>
      <name val="제주고딕"/>
      <family val="3"/>
      <charset val="129"/>
      <scheme val="major"/>
    </font>
    <font>
      <sz val="10"/>
      <color rgb="FFFF0000"/>
      <name val="제주고딕"/>
      <family val="3"/>
      <charset val="129"/>
    </font>
    <font>
      <sz val="14"/>
      <color rgb="FFFF0000"/>
      <name val="제주고딕"/>
      <family val="3"/>
      <charset val="129"/>
    </font>
    <font>
      <b/>
      <sz val="12"/>
      <color theme="1"/>
      <name val="제주고딕"/>
      <family val="3"/>
      <charset val="129"/>
      <scheme val="major"/>
    </font>
    <font>
      <b/>
      <sz val="18"/>
      <color theme="1"/>
      <name val="제주명조"/>
      <family val="3"/>
      <charset val="129"/>
      <scheme val="minor"/>
    </font>
    <font>
      <sz val="10"/>
      <color theme="1"/>
      <name val="제주명조"/>
      <family val="3"/>
      <charset val="129"/>
      <scheme val="minor"/>
    </font>
    <font>
      <b/>
      <sz val="10"/>
      <color theme="1"/>
      <name val="제주명조"/>
      <family val="3"/>
      <charset val="129"/>
      <scheme val="minor"/>
    </font>
    <font>
      <sz val="10"/>
      <color rgb="FF000000"/>
      <name val="제주고딕"/>
      <family val="3"/>
      <charset val="129"/>
      <scheme val="major"/>
    </font>
    <font>
      <sz val="7"/>
      <color rgb="FFFF0000"/>
      <name val="제주고딕"/>
      <family val="3"/>
      <charset val="129"/>
      <scheme val="major"/>
    </font>
    <font>
      <b/>
      <sz val="10"/>
      <color rgb="FF002060"/>
      <name val="제주고딕"/>
      <family val="3"/>
      <charset val="129"/>
      <scheme val="major"/>
    </font>
  </fonts>
  <fills count="65">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9"/>
      </patternFill>
    </fill>
    <fill>
      <patternFill patternType="solid">
        <fgColor indexed="46"/>
      </patternFill>
    </fill>
    <fill>
      <patternFill patternType="solid">
        <fgColor indexed="55"/>
      </patternFill>
    </fill>
    <fill>
      <patternFill patternType="solid">
        <fgColor rgb="FFFFC000"/>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rgb="FFFF0000"/>
        <bgColor indexed="64"/>
      </patternFill>
    </fill>
    <fill>
      <patternFill patternType="solid">
        <fgColor theme="6" tint="0.79998168889431442"/>
        <bgColor indexed="64"/>
      </patternFill>
    </fill>
    <fill>
      <patternFill patternType="solid">
        <fgColor theme="1" tint="0.49998474074526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5" tint="0.59999389629810485"/>
        <bgColor indexed="64"/>
      </patternFill>
    </fill>
  </fills>
  <borders count="19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hair">
        <color indexed="64"/>
      </right>
      <top style="double">
        <color indexed="64"/>
      </top>
      <bottom/>
      <diagonal/>
    </border>
    <border>
      <left style="medium">
        <color indexed="64"/>
      </left>
      <right/>
      <top style="double">
        <color indexed="64"/>
      </top>
      <bottom/>
      <diagonal/>
    </border>
    <border>
      <left style="medium">
        <color indexed="64"/>
      </left>
      <right/>
      <top/>
      <bottom style="thin">
        <color indexed="64"/>
      </bottom>
      <diagonal/>
    </border>
    <border>
      <left/>
      <right style="hair">
        <color indexed="64"/>
      </right>
      <top style="thin">
        <color indexed="64"/>
      </top>
      <bottom style="thick">
        <color auto="1"/>
      </bottom>
      <diagonal/>
    </border>
    <border>
      <left/>
      <right style="medium">
        <color indexed="64"/>
      </right>
      <top/>
      <bottom style="thin">
        <color indexed="64"/>
      </bottom>
      <diagonal/>
    </border>
    <border>
      <left style="hair">
        <color indexed="64"/>
      </left>
      <right style="hair">
        <color indexed="64"/>
      </right>
      <top/>
      <bottom style="hair">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style="medium">
        <color indexed="64"/>
      </left>
      <right style="thin">
        <color indexed="64"/>
      </right>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hair">
        <color indexed="64"/>
      </right>
      <top style="double">
        <color indexed="64"/>
      </top>
      <bottom style="thick">
        <color indexed="64"/>
      </bottom>
      <diagonal/>
    </border>
    <border>
      <left style="hair">
        <color indexed="64"/>
      </left>
      <right style="thin">
        <color indexed="64"/>
      </right>
      <top style="double">
        <color indexed="64"/>
      </top>
      <bottom/>
      <diagonal/>
    </border>
    <border>
      <left style="thin">
        <color indexed="64"/>
      </left>
      <right style="hair">
        <color indexed="64"/>
      </right>
      <top style="thick">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ck">
        <color auto="1"/>
      </bottom>
      <diagonal/>
    </border>
    <border>
      <left style="thin">
        <color indexed="64"/>
      </left>
      <right style="hair">
        <color indexed="64"/>
      </right>
      <top/>
      <bottom style="medium">
        <color indexed="64"/>
      </bottom>
      <diagonal/>
    </border>
    <border>
      <left style="hair">
        <color indexed="64"/>
      </left>
      <right style="thin">
        <color indexed="64"/>
      </right>
      <top style="thick">
        <color auto="1"/>
      </top>
      <bottom style="medium">
        <color indexed="64"/>
      </bottom>
      <diagonal/>
    </border>
    <border>
      <left style="hair">
        <color indexed="64"/>
      </left>
      <right style="thin">
        <color indexed="64"/>
      </right>
      <top style="thick">
        <color indexed="64"/>
      </top>
      <bottom style="thin">
        <color indexed="64"/>
      </bottom>
      <diagonal/>
    </border>
    <border>
      <left style="hair">
        <color indexed="64"/>
      </left>
      <right style="thin">
        <color indexed="64"/>
      </right>
      <top/>
      <bottom style="medium">
        <color indexed="64"/>
      </bottom>
      <diagonal/>
    </border>
    <border>
      <left style="thin">
        <color indexed="64"/>
      </left>
      <right style="hair">
        <color indexed="64"/>
      </right>
      <top style="double">
        <color indexed="64"/>
      </top>
      <bottom/>
      <diagonal/>
    </border>
    <border>
      <left style="thin">
        <color indexed="64"/>
      </left>
      <right style="hair">
        <color indexed="64"/>
      </right>
      <top style="thin">
        <color indexed="64"/>
      </top>
      <bottom style="thick">
        <color auto="1"/>
      </bottom>
      <diagonal/>
    </border>
    <border>
      <left/>
      <right style="hair">
        <color indexed="64"/>
      </right>
      <top style="thick">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style="thin">
        <color indexed="56"/>
      </top>
      <bottom style="double">
        <color indexed="56"/>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63"/>
      </left>
      <right style="thin">
        <color indexed="63"/>
      </right>
      <top style="thin">
        <color indexed="63"/>
      </top>
      <bottom style="thin">
        <color indexed="63"/>
      </bottom>
      <diagonal/>
    </border>
    <border>
      <left/>
      <right/>
      <top style="medium">
        <color indexed="64"/>
      </top>
      <bottom style="medium">
        <color indexed="64"/>
      </bottom>
      <diagonal/>
    </border>
    <border>
      <left style="thick">
        <color auto="1"/>
      </left>
      <right/>
      <top style="thick">
        <color auto="1"/>
      </top>
      <bottom style="thick">
        <color auto="1"/>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style="thin">
        <color indexed="64"/>
      </right>
      <top style="thin">
        <color indexed="64"/>
      </top>
      <bottom/>
      <diagonal/>
    </border>
    <border>
      <left style="thick">
        <color auto="1"/>
      </left>
      <right style="thick">
        <color auto="1"/>
      </right>
      <top style="thick">
        <color auto="1"/>
      </top>
      <bottom style="thick">
        <color auto="1"/>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ck">
        <color indexed="64"/>
      </left>
      <right/>
      <top/>
      <bottom/>
      <diagonal/>
    </border>
    <border>
      <left style="medium">
        <color indexed="64"/>
      </left>
      <right/>
      <top style="thin">
        <color indexed="64"/>
      </top>
      <bottom style="thin">
        <color indexed="64"/>
      </bottom>
      <diagonal/>
    </border>
    <border>
      <left style="thick">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style="medium">
        <color indexed="64"/>
      </right>
      <top style="thin">
        <color indexed="64"/>
      </top>
      <bottom style="medium">
        <color indexed="64"/>
      </bottom>
      <diagonal/>
    </border>
    <border>
      <left style="thin">
        <color indexed="8"/>
      </left>
      <right style="thin">
        <color indexed="8"/>
      </right>
      <top style="thin">
        <color indexed="8"/>
      </top>
      <bottom/>
      <diagonal/>
    </border>
    <border>
      <left style="dotted">
        <color indexed="64"/>
      </left>
      <right style="dotted">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8"/>
      </left>
      <right/>
      <top/>
      <bottom/>
      <diagonal/>
    </border>
    <border>
      <left style="thin">
        <color indexed="64"/>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64"/>
      </right>
      <top/>
      <bottom style="thin">
        <color indexed="8"/>
      </bottom>
      <diagonal/>
    </border>
    <border>
      <left style="thin">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8"/>
      </right>
      <top style="thin">
        <color indexed="8"/>
      </top>
      <bottom/>
      <diagonal/>
    </border>
    <border>
      <left style="thin">
        <color indexed="64"/>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style="thin">
        <color indexed="64"/>
      </bottom>
      <diagonal/>
    </border>
    <border>
      <left style="thin">
        <color indexed="8"/>
      </left>
      <right/>
      <top/>
      <bottom style="thin">
        <color indexed="64"/>
      </bottom>
      <diagonal/>
    </border>
    <border>
      <left style="thin">
        <color indexed="8"/>
      </left>
      <right style="thin">
        <color indexed="8"/>
      </right>
      <top/>
      <bottom/>
      <diagonal/>
    </border>
    <border>
      <left/>
      <right style="thin">
        <color indexed="64"/>
      </right>
      <top/>
      <bottom style="double">
        <color indexed="8"/>
      </bottom>
      <diagonal/>
    </border>
    <border>
      <left/>
      <right/>
      <top/>
      <bottom style="double">
        <color indexed="8"/>
      </bottom>
      <diagonal/>
    </border>
    <border>
      <left style="thin">
        <color indexed="8"/>
      </left>
      <right style="thin">
        <color indexed="8"/>
      </right>
      <top/>
      <bottom style="double">
        <color indexed="8"/>
      </bottom>
      <diagonal/>
    </border>
    <border>
      <left/>
      <right style="thin">
        <color indexed="8"/>
      </right>
      <top/>
      <bottom style="double">
        <color indexed="8"/>
      </bottom>
      <diagonal/>
    </border>
    <border>
      <left style="thin">
        <color indexed="8"/>
      </left>
      <right/>
      <top/>
      <bottom style="double">
        <color indexed="8"/>
      </bottom>
      <diagonal/>
    </border>
    <border>
      <left style="thin">
        <color indexed="64"/>
      </left>
      <right/>
      <top/>
      <bottom style="double">
        <color indexed="8"/>
      </bottom>
      <diagonal/>
    </border>
    <border>
      <left style="thin">
        <color indexed="8"/>
      </left>
      <right/>
      <top style="thin">
        <color indexed="64"/>
      </top>
      <bottom/>
      <diagonal/>
    </border>
    <border>
      <left/>
      <right style="thin">
        <color indexed="8"/>
      </right>
      <top style="thin">
        <color indexed="64"/>
      </top>
      <bottom/>
      <diagonal/>
    </border>
    <border>
      <left style="thin">
        <color indexed="8"/>
      </left>
      <right/>
      <top style="thin">
        <color indexed="8"/>
      </top>
      <bottom/>
      <diagonal/>
    </border>
    <border>
      <left style="dotted">
        <color indexed="64"/>
      </left>
      <right style="dotted">
        <color indexed="64"/>
      </right>
      <top style="thin">
        <color indexed="64"/>
      </top>
      <bottom/>
      <diagonal/>
    </border>
    <border>
      <left style="thin">
        <color indexed="8"/>
      </left>
      <right/>
      <top/>
      <bottom style="thin">
        <color indexed="8"/>
      </bottom>
      <diagonal/>
    </border>
    <border>
      <left/>
      <right style="thick">
        <color indexed="64"/>
      </right>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medium">
        <color indexed="64"/>
      </right>
      <top/>
      <bottom/>
      <diagonal/>
    </border>
    <border>
      <left style="thin">
        <color indexed="64"/>
      </left>
      <right style="hair">
        <color indexed="64"/>
      </right>
      <top/>
      <bottom style="thick">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8"/>
      </right>
      <top/>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right style="thin">
        <color indexed="8"/>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s>
  <cellStyleXfs count="1911">
    <xf numFmtId="0" fontId="0" fillId="0" borderId="0">
      <alignment vertical="center"/>
    </xf>
    <xf numFmtId="176" fontId="1" fillId="0" borderId="0" applyFont="0" applyFill="0" applyBorder="0" applyAlignment="0" applyProtection="0">
      <alignment vertical="center"/>
    </xf>
    <xf numFmtId="176" fontId="4" fillId="0" borderId="0" applyFont="0" applyFill="0" applyBorder="0" applyAlignment="0" applyProtection="0">
      <alignment vertical="center"/>
    </xf>
    <xf numFmtId="0" fontId="6" fillId="0" borderId="0"/>
    <xf numFmtId="0" fontId="6" fillId="0" borderId="0">
      <alignment vertical="center"/>
    </xf>
    <xf numFmtId="0" fontId="6" fillId="0" borderId="0">
      <alignment vertical="center"/>
    </xf>
    <xf numFmtId="0" fontId="9" fillId="0" borderId="0"/>
    <xf numFmtId="176" fontId="6" fillId="0" borderId="0" applyFont="0" applyFill="0" applyBorder="0" applyAlignment="0" applyProtection="0"/>
    <xf numFmtId="0" fontId="6" fillId="0" borderId="0">
      <alignment vertical="center"/>
    </xf>
    <xf numFmtId="9" fontId="1" fillId="0" borderId="0" applyFont="0" applyFill="0" applyBorder="0" applyAlignment="0" applyProtection="0">
      <alignment vertical="center"/>
    </xf>
    <xf numFmtId="0" fontId="6" fillId="0" borderId="0"/>
    <xf numFmtId="9" fontId="6" fillId="0" borderId="0" applyFont="0" applyFill="0" applyBorder="0" applyAlignment="0" applyProtection="0"/>
    <xf numFmtId="3" fontId="13" fillId="0" borderId="64">
      <alignment horizontal="right" vertical="center"/>
    </xf>
    <xf numFmtId="9" fontId="11" fillId="0" borderId="0" applyFont="0" applyFill="0" applyBorder="0" applyAlignment="0" applyProtection="0">
      <alignment vertical="center"/>
    </xf>
    <xf numFmtId="0" fontId="11" fillId="0" borderId="0">
      <alignment vertical="center"/>
    </xf>
    <xf numFmtId="0" fontId="1" fillId="0" borderId="0">
      <alignment vertical="center"/>
    </xf>
    <xf numFmtId="176" fontId="1" fillId="0" borderId="0" applyFont="0" applyFill="0" applyBorder="0" applyAlignment="0" applyProtection="0">
      <alignment vertical="center"/>
    </xf>
    <xf numFmtId="41" fontId="6" fillId="0" borderId="0" applyFont="0" applyFill="0" applyBorder="0" applyAlignment="0" applyProtection="0"/>
    <xf numFmtId="0" fontId="9" fillId="0" borderId="0"/>
    <xf numFmtId="179" fontId="9" fillId="0" borderId="0" applyFont="0" applyFill="0" applyBorder="0" applyAlignment="0" applyProtection="0"/>
    <xf numFmtId="0" fontId="7" fillId="0"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4" fillId="35"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4" fillId="3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4" fillId="37"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4" fillId="38"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4" fillId="39"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4" fillId="37"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4" fillId="39"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4" fillId="36"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4" fillId="40"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4" fillId="41"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4" fillId="3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4" fillId="37"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6" fillId="39"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4"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6" fillId="42"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6" fillId="43"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2"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6" fillId="41"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6" fillId="39"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0"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6" fillId="36"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6" fillId="44"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6" fillId="42"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6" fillId="43"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6" fillId="45"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6" fillId="46"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6" fillId="47"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20" fillId="48" borderId="102"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19" fillId="8" borderId="96" applyNumberForma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49"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9" fillId="37" borderId="103"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7"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4" fillId="10" borderId="100" applyNumberFormat="0" applyFont="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4" fillId="40"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5" fillId="0" borderId="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9" fillId="50" borderId="104"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28" fillId="9" borderId="99" applyNumberFormat="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18" fillId="0" borderId="105"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30" fillId="0" borderId="98"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31" fillId="0" borderId="106"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12" fillId="0" borderId="101" applyNumberFormat="0" applyFill="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3" fillId="40" borderId="102"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2" fillId="7" borderId="96" applyNumberFormat="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5" fillId="0" borderId="107"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4" fillId="0" borderId="93"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8" fillId="0" borderId="108"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7" fillId="0" borderId="94"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40" fillId="0" borderId="109"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9" fillId="0" borderId="95"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3" fillId="39"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5" fillId="48" borderId="110"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0" fontId="44" fillId="8" borderId="97" applyNumberFormat="0" applyAlignment="0" applyProtection="0">
      <alignment vertical="center"/>
    </xf>
    <xf numFmtId="186" fontId="9" fillId="0" borderId="0" applyFont="0" applyFill="0" applyBorder="0" applyAlignment="0" applyProtection="0"/>
    <xf numFmtId="194" fontId="6" fillId="0" borderId="0" applyFon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46" fillId="0" borderId="0" applyFont="0" applyFill="0" applyBorder="0" applyAlignment="0" applyProtection="0"/>
    <xf numFmtId="0" fontId="46" fillId="0" borderId="0"/>
    <xf numFmtId="195" fontId="6" fillId="0" borderId="0" applyFont="0" applyFill="0" applyBorder="0" applyAlignment="0" applyProtection="0"/>
    <xf numFmtId="196" fontId="6" fillId="0" borderId="0" applyFont="0" applyFill="0" applyBorder="0" applyAlignment="0" applyProtection="0"/>
    <xf numFmtId="197" fontId="6" fillId="0" borderId="0" applyFont="0" applyFill="0" applyBorder="0" applyAlignment="0" applyProtection="0"/>
    <xf numFmtId="198" fontId="9" fillId="0" borderId="0" applyFont="0" applyFill="0" applyBorder="0" applyAlignment="0" applyProtection="0"/>
    <xf numFmtId="0" fontId="47" fillId="0" borderId="111" applyNumberFormat="0" applyAlignment="0" applyProtection="0">
      <alignment horizontal="left" vertical="center"/>
    </xf>
    <xf numFmtId="0" fontId="47" fillId="0" borderId="10">
      <alignment horizontal="left" vertical="center"/>
    </xf>
    <xf numFmtId="0" fontId="48" fillId="0" borderId="0"/>
    <xf numFmtId="0" fontId="126" fillId="0" borderId="0">
      <alignment vertical="center"/>
    </xf>
    <xf numFmtId="214" fontId="127" fillId="0" borderId="0" applyFill="0" applyBorder="0" applyProtection="0">
      <alignment vertical="center"/>
    </xf>
    <xf numFmtId="0" fontId="127" fillId="0" borderId="0">
      <alignment vertical="center"/>
    </xf>
    <xf numFmtId="214" fontId="127" fillId="0" borderId="0" applyFill="0" applyBorder="0" applyProtection="0">
      <alignment vertical="center"/>
    </xf>
    <xf numFmtId="214" fontId="127" fillId="0" borderId="0" applyFill="0" applyBorder="0" applyProtection="0">
      <alignment vertical="center"/>
    </xf>
    <xf numFmtId="0" fontId="128" fillId="0" borderId="0">
      <alignment vertical="center"/>
    </xf>
    <xf numFmtId="0" fontId="128" fillId="0" borderId="0">
      <alignment vertical="center"/>
    </xf>
    <xf numFmtId="0" fontId="128" fillId="0" borderId="0">
      <alignment vertical="center"/>
    </xf>
    <xf numFmtId="0" fontId="128" fillId="0" borderId="0">
      <alignment vertical="center"/>
    </xf>
    <xf numFmtId="0" fontId="128" fillId="0" borderId="0">
      <alignment vertical="center"/>
    </xf>
    <xf numFmtId="176" fontId="1" fillId="0" borderId="0" applyFont="0" applyFill="0" applyBorder="0" applyAlignment="0" applyProtection="0">
      <alignment vertical="center"/>
    </xf>
    <xf numFmtId="0" fontId="127" fillId="0" borderId="0"/>
    <xf numFmtId="0" fontId="127" fillId="0" borderId="0">
      <alignment vertical="center"/>
    </xf>
    <xf numFmtId="41" fontId="1" fillId="0" borderId="0" applyFont="0" applyFill="0" applyBorder="0" applyAlignment="0" applyProtection="0">
      <alignment vertical="center"/>
    </xf>
  </cellStyleXfs>
  <cellXfs count="2032">
    <xf numFmtId="0" fontId="0" fillId="0" borderId="0" xfId="0">
      <alignment vertical="center"/>
    </xf>
    <xf numFmtId="0" fontId="5" fillId="0" borderId="0" xfId="0" applyFont="1" applyFill="1" applyProtection="1">
      <alignment vertical="center"/>
      <protection hidden="1"/>
    </xf>
    <xf numFmtId="0" fontId="50" fillId="0" borderId="0" xfId="0" applyFont="1" applyProtection="1">
      <alignment vertical="center"/>
      <protection locked="0"/>
    </xf>
    <xf numFmtId="0" fontId="52" fillId="0" borderId="0" xfId="0" applyFont="1" applyAlignment="1" applyProtection="1">
      <alignment horizontal="center" vertical="center"/>
      <protection locked="0"/>
    </xf>
    <xf numFmtId="0" fontId="52" fillId="0" borderId="0" xfId="0" applyNumberFormat="1" applyFont="1" applyAlignment="1" applyProtection="1">
      <alignment horizontal="center" vertical="center"/>
      <protection hidden="1"/>
    </xf>
    <xf numFmtId="0" fontId="50" fillId="0" borderId="19" xfId="0" applyNumberFormat="1" applyFont="1" applyBorder="1" applyProtection="1">
      <alignment vertical="center"/>
      <protection hidden="1"/>
    </xf>
    <xf numFmtId="0" fontId="50" fillId="0" borderId="0" xfId="0" applyNumberFormat="1" applyFont="1" applyBorder="1" applyAlignment="1" applyProtection="1">
      <alignment horizontal="right" vertical="center"/>
      <protection hidden="1"/>
    </xf>
    <xf numFmtId="0" fontId="50" fillId="0" borderId="0" xfId="0" applyNumberFormat="1" applyFont="1" applyBorder="1" applyProtection="1">
      <alignment vertical="center"/>
      <protection hidden="1"/>
    </xf>
    <xf numFmtId="0" fontId="50" fillId="0" borderId="20" xfId="0" applyNumberFormat="1" applyFont="1" applyBorder="1" applyProtection="1">
      <alignment vertical="center"/>
      <protection hidden="1"/>
    </xf>
    <xf numFmtId="0" fontId="50" fillId="0" borderId="0" xfId="0" applyNumberFormat="1" applyFont="1" applyProtection="1">
      <alignment vertical="center"/>
      <protection locked="0"/>
    </xf>
    <xf numFmtId="0" fontId="50" fillId="0" borderId="0" xfId="0" applyNumberFormat="1" applyFont="1" applyProtection="1">
      <alignment vertical="center"/>
      <protection hidden="1"/>
    </xf>
    <xf numFmtId="0" fontId="57" fillId="0" borderId="112" xfId="7" applyNumberFormat="1" applyFont="1" applyFill="1" applyBorder="1" applyAlignment="1" applyProtection="1">
      <alignment horizontal="center" vertical="center"/>
      <protection locked="0"/>
    </xf>
    <xf numFmtId="176" fontId="59" fillId="0" borderId="0" xfId="7" applyFont="1" applyFill="1" applyAlignment="1" applyProtection="1">
      <alignment vertical="center"/>
      <protection hidden="1"/>
    </xf>
    <xf numFmtId="0" fontId="56" fillId="0" borderId="0" xfId="0" applyFont="1" applyFill="1" applyProtection="1">
      <alignment vertical="center"/>
      <protection hidden="1"/>
    </xf>
    <xf numFmtId="0" fontId="57" fillId="0" borderId="112" xfId="0" applyFont="1" applyFill="1" applyBorder="1" applyAlignment="1" applyProtection="1">
      <alignment horizontal="center" vertical="center"/>
      <protection locked="0"/>
    </xf>
    <xf numFmtId="0" fontId="60" fillId="0" borderId="0" xfId="0" applyFont="1" applyFill="1" applyAlignment="1" applyProtection="1">
      <alignment horizontal="centerContinuous" vertical="center"/>
      <protection hidden="1"/>
    </xf>
    <xf numFmtId="176" fontId="51" fillId="0" borderId="0" xfId="7" applyFont="1" applyFill="1" applyAlignment="1" applyProtection="1">
      <alignment vertical="center"/>
      <protection hidden="1"/>
    </xf>
    <xf numFmtId="0" fontId="54" fillId="0" borderId="0" xfId="0" applyFont="1" applyFill="1" applyProtection="1">
      <alignment vertical="center"/>
      <protection hidden="1"/>
    </xf>
    <xf numFmtId="0" fontId="52" fillId="0" borderId="0" xfId="0" applyFont="1" applyFill="1" applyProtection="1">
      <alignment vertical="center"/>
      <protection hidden="1"/>
    </xf>
    <xf numFmtId="0" fontId="59" fillId="0" borderId="0" xfId="0" applyFont="1" applyFill="1" applyProtection="1">
      <alignment vertical="center"/>
      <protection hidden="1"/>
    </xf>
    <xf numFmtId="0" fontId="66" fillId="0" borderId="0" xfId="0" applyFont="1" applyFill="1" applyAlignment="1" applyProtection="1">
      <alignment horizontal="centerContinuous" vertical="center"/>
      <protection hidden="1"/>
    </xf>
    <xf numFmtId="0" fontId="66" fillId="0" borderId="1" xfId="0" applyNumberFormat="1" applyFont="1" applyFill="1" applyBorder="1" applyAlignment="1" applyProtection="1">
      <alignment horizontal="centerContinuous" vertical="center"/>
      <protection hidden="1"/>
    </xf>
    <xf numFmtId="0" fontId="66" fillId="0" borderId="1" xfId="0" applyNumberFormat="1" applyFont="1" applyFill="1" applyBorder="1" applyAlignment="1" applyProtection="1">
      <alignment horizontal="center" vertical="center" wrapText="1"/>
      <protection hidden="1"/>
    </xf>
    <xf numFmtId="1" fontId="64" fillId="54" borderId="1" xfId="0" applyNumberFormat="1" applyFont="1" applyFill="1" applyBorder="1" applyAlignment="1" applyProtection="1">
      <alignment horizontal="center" vertical="center"/>
      <protection hidden="1"/>
    </xf>
    <xf numFmtId="0" fontId="64" fillId="54" borderId="1" xfId="0" applyNumberFormat="1" applyFont="1" applyFill="1" applyBorder="1" applyAlignment="1" applyProtection="1">
      <alignment horizontal="center" vertical="center"/>
      <protection hidden="1"/>
    </xf>
    <xf numFmtId="185" fontId="64" fillId="54" borderId="1" xfId="0" applyNumberFormat="1" applyFont="1" applyFill="1" applyBorder="1" applyAlignment="1" applyProtection="1">
      <alignment vertical="center"/>
      <protection hidden="1"/>
    </xf>
    <xf numFmtId="41" fontId="59" fillId="54" borderId="1" xfId="0" applyNumberFormat="1" applyFont="1" applyFill="1" applyBorder="1" applyProtection="1">
      <alignment vertical="center"/>
      <protection hidden="1"/>
    </xf>
    <xf numFmtId="0" fontId="67" fillId="0" borderId="0" xfId="6" applyFont="1" applyBorder="1" applyAlignment="1" applyProtection="1">
      <alignment horizontal="centerContinuous" vertical="center"/>
      <protection hidden="1"/>
    </xf>
    <xf numFmtId="0" fontId="59" fillId="0" borderId="0" xfId="3" applyFont="1" applyProtection="1">
      <protection hidden="1"/>
    </xf>
    <xf numFmtId="0" fontId="59" fillId="0" borderId="2" xfId="6" applyFont="1" applyBorder="1" applyAlignment="1" applyProtection="1">
      <alignment vertical="center"/>
      <protection hidden="1"/>
    </xf>
    <xf numFmtId="0" fontId="59" fillId="0" borderId="0" xfId="6" applyFont="1" applyBorder="1" applyAlignment="1" applyProtection="1">
      <alignment horizontal="right" vertical="center"/>
      <protection hidden="1"/>
    </xf>
    <xf numFmtId="0" fontId="67" fillId="0" borderId="0" xfId="3" applyFont="1" applyBorder="1" applyAlignment="1" applyProtection="1">
      <alignment horizontal="centerContinuous" vertical="center"/>
      <protection hidden="1"/>
    </xf>
    <xf numFmtId="0" fontId="59" fillId="0" borderId="0" xfId="3" applyFont="1" applyAlignment="1" applyProtection="1">
      <alignment horizontal="center"/>
      <protection hidden="1"/>
    </xf>
    <xf numFmtId="0" fontId="59" fillId="0" borderId="0" xfId="3" applyFont="1" applyBorder="1" applyAlignment="1" applyProtection="1">
      <alignment horizontal="center" vertical="center"/>
      <protection hidden="1"/>
    </xf>
    <xf numFmtId="0" fontId="59" fillId="0" borderId="11" xfId="3" applyFont="1" applyBorder="1" applyAlignment="1" applyProtection="1">
      <alignment horizontal="center" vertical="center"/>
      <protection hidden="1"/>
    </xf>
    <xf numFmtId="0" fontId="59" fillId="0" borderId="0" xfId="3" applyFont="1" applyAlignment="1" applyProtection="1">
      <alignment vertical="center"/>
      <protection hidden="1"/>
    </xf>
    <xf numFmtId="0" fontId="59" fillId="0" borderId="0" xfId="3" applyFont="1" applyFill="1" applyAlignment="1" applyProtection="1">
      <alignment horizontal="center" vertical="center"/>
      <protection hidden="1"/>
    </xf>
    <xf numFmtId="184" fontId="59" fillId="54" borderId="1" xfId="1" applyNumberFormat="1" applyFont="1" applyFill="1" applyBorder="1" applyAlignment="1" applyProtection="1">
      <alignment horizontal="right" vertical="center"/>
      <protection hidden="1"/>
    </xf>
    <xf numFmtId="0" fontId="59" fillId="0" borderId="0" xfId="3" applyFont="1" applyFill="1" applyAlignment="1" applyProtection="1">
      <alignment vertical="center"/>
      <protection hidden="1"/>
    </xf>
    <xf numFmtId="200" fontId="59" fillId="54" borderId="1" xfId="1" applyNumberFormat="1" applyFont="1" applyFill="1" applyBorder="1" applyAlignment="1" applyProtection="1">
      <alignment horizontal="right" vertical="center" shrinkToFit="1"/>
      <protection hidden="1"/>
    </xf>
    <xf numFmtId="184" fontId="59" fillId="54" borderId="1" xfId="1" applyNumberFormat="1" applyFont="1" applyFill="1" applyBorder="1" applyAlignment="1" applyProtection="1">
      <alignment horizontal="right" vertical="center" shrinkToFit="1"/>
      <protection hidden="1"/>
    </xf>
    <xf numFmtId="0" fontId="64" fillId="0" borderId="0" xfId="3" applyFont="1" applyAlignment="1" applyProtection="1">
      <alignment horizontal="center" vertical="center"/>
      <protection hidden="1"/>
    </xf>
    <xf numFmtId="200" fontId="64" fillId="54" borderId="1" xfId="1" applyNumberFormat="1" applyFont="1" applyFill="1" applyBorder="1" applyAlignment="1" applyProtection="1">
      <alignment vertical="center" wrapText="1"/>
      <protection hidden="1"/>
    </xf>
    <xf numFmtId="184" fontId="64" fillId="54" borderId="1" xfId="1" applyNumberFormat="1" applyFont="1" applyFill="1" applyBorder="1" applyAlignment="1" applyProtection="1">
      <alignment horizontal="right" vertical="center"/>
      <protection hidden="1"/>
    </xf>
    <xf numFmtId="184" fontId="64" fillId="54" borderId="1" xfId="1" applyNumberFormat="1" applyFont="1" applyFill="1" applyBorder="1" applyAlignment="1" applyProtection="1">
      <alignment horizontal="right" vertical="center" shrinkToFit="1"/>
      <protection hidden="1"/>
    </xf>
    <xf numFmtId="184" fontId="64" fillId="54" borderId="1" xfId="3" applyNumberFormat="1" applyFont="1" applyFill="1" applyBorder="1" applyAlignment="1" applyProtection="1">
      <alignment horizontal="center" vertical="center"/>
      <protection hidden="1"/>
    </xf>
    <xf numFmtId="0" fontId="64" fillId="0" borderId="0" xfId="3" applyFont="1" applyAlignment="1" applyProtection="1">
      <alignment vertical="center"/>
      <protection hidden="1"/>
    </xf>
    <xf numFmtId="0" fontId="59" fillId="0" borderId="0" xfId="3" applyFont="1" applyBorder="1" applyAlignment="1" applyProtection="1">
      <alignment horizontal="right"/>
      <protection hidden="1"/>
    </xf>
    <xf numFmtId="0" fontId="59" fillId="0" borderId="0" xfId="3" applyFont="1" applyBorder="1" applyProtection="1">
      <protection hidden="1"/>
    </xf>
    <xf numFmtId="0" fontId="68" fillId="0" borderId="0" xfId="7" applyNumberFormat="1" applyFont="1" applyFill="1" applyAlignment="1" applyProtection="1">
      <alignment horizontal="center" vertical="center"/>
      <protection hidden="1"/>
    </xf>
    <xf numFmtId="176" fontId="59" fillId="54" borderId="38" xfId="7" applyFont="1" applyFill="1" applyBorder="1" applyAlignment="1" applyProtection="1">
      <alignment vertical="center"/>
      <protection hidden="1"/>
    </xf>
    <xf numFmtId="0" fontId="59" fillId="54" borderId="38" xfId="7" applyNumberFormat="1" applyFont="1" applyFill="1" applyBorder="1" applyAlignment="1" applyProtection="1">
      <alignment horizontal="right" vertical="center"/>
      <protection hidden="1"/>
    </xf>
    <xf numFmtId="176" fontId="59" fillId="54" borderId="61" xfId="7" applyFont="1" applyFill="1" applyBorder="1" applyAlignment="1" applyProtection="1">
      <alignment horizontal="center" vertical="center"/>
      <protection hidden="1"/>
    </xf>
    <xf numFmtId="176" fontId="59" fillId="54" borderId="4" xfId="7" applyFont="1" applyFill="1" applyBorder="1" applyAlignment="1" applyProtection="1">
      <alignment horizontal="center" vertical="center"/>
      <protection hidden="1"/>
    </xf>
    <xf numFmtId="178" fontId="59" fillId="54" borderId="51" xfId="7" applyNumberFormat="1" applyFont="1" applyFill="1" applyBorder="1" applyAlignment="1" applyProtection="1">
      <alignment horizontal="center" vertical="center"/>
      <protection hidden="1"/>
    </xf>
    <xf numFmtId="176" fontId="59" fillId="54" borderId="31" xfId="7" applyFont="1" applyFill="1" applyBorder="1" applyAlignment="1" applyProtection="1">
      <alignment horizontal="center" vertical="center"/>
      <protection hidden="1"/>
    </xf>
    <xf numFmtId="176" fontId="59" fillId="54" borderId="51" xfId="7" applyFont="1" applyFill="1" applyBorder="1" applyAlignment="1" applyProtection="1">
      <alignment horizontal="center" vertical="center"/>
      <protection hidden="1"/>
    </xf>
    <xf numFmtId="176" fontId="64" fillId="54" borderId="32" xfId="7" applyFont="1" applyFill="1" applyBorder="1" applyAlignment="1" applyProtection="1">
      <alignment vertical="center"/>
      <protection hidden="1"/>
    </xf>
    <xf numFmtId="176" fontId="59" fillId="54" borderId="26" xfId="7" applyNumberFormat="1" applyFont="1" applyFill="1" applyBorder="1" applyAlignment="1" applyProtection="1">
      <alignment horizontal="center" vertical="center" shrinkToFit="1"/>
      <protection hidden="1"/>
    </xf>
    <xf numFmtId="176" fontId="69" fillId="54" borderId="27" xfId="7" applyFont="1" applyFill="1" applyBorder="1" applyAlignment="1" applyProtection="1">
      <alignment horizontal="center" vertical="center" shrinkToFit="1"/>
      <protection hidden="1"/>
    </xf>
    <xf numFmtId="178" fontId="59" fillId="54" borderId="26" xfId="7" applyNumberFormat="1" applyFont="1" applyFill="1" applyBorder="1" applyAlignment="1" applyProtection="1">
      <alignment horizontal="center" vertical="center" shrinkToFit="1"/>
      <protection hidden="1"/>
    </xf>
    <xf numFmtId="176" fontId="59" fillId="54" borderId="26" xfId="7" applyFont="1" applyFill="1" applyBorder="1" applyAlignment="1" applyProtection="1">
      <alignment horizontal="center" vertical="center" shrinkToFit="1"/>
      <protection hidden="1"/>
    </xf>
    <xf numFmtId="176" fontId="59" fillId="54" borderId="27" xfId="7" applyFont="1" applyFill="1" applyBorder="1" applyAlignment="1" applyProtection="1">
      <alignment horizontal="center" vertical="center" shrinkToFit="1"/>
      <protection hidden="1"/>
    </xf>
    <xf numFmtId="182" fontId="59" fillId="54" borderId="44" xfId="9" applyNumberFormat="1" applyFont="1" applyFill="1" applyBorder="1" applyAlignment="1" applyProtection="1">
      <alignment horizontal="center" vertical="center" shrinkToFit="1"/>
      <protection hidden="1"/>
    </xf>
    <xf numFmtId="206" fontId="59" fillId="54" borderId="66" xfId="7" applyNumberFormat="1" applyFont="1" applyFill="1" applyBorder="1" applyAlignment="1" applyProtection="1">
      <alignment horizontal="right" vertical="center" shrinkToFit="1"/>
      <protection hidden="1"/>
    </xf>
    <xf numFmtId="176" fontId="59" fillId="54" borderId="68" xfId="7" applyFont="1" applyFill="1" applyBorder="1" applyAlignment="1" applyProtection="1">
      <alignment vertical="center"/>
      <protection hidden="1"/>
    </xf>
    <xf numFmtId="176" fontId="59" fillId="54" borderId="28" xfId="7" applyNumberFormat="1" applyFont="1" applyFill="1" applyBorder="1" applyAlignment="1" applyProtection="1">
      <alignment horizontal="center" vertical="center" shrinkToFit="1"/>
      <protection hidden="1"/>
    </xf>
    <xf numFmtId="176" fontId="69" fillId="54" borderId="29" xfId="7" applyFont="1" applyFill="1" applyBorder="1" applyAlignment="1" applyProtection="1">
      <alignment horizontal="center" vertical="center" shrinkToFit="1"/>
      <protection hidden="1"/>
    </xf>
    <xf numFmtId="178" fontId="59" fillId="54" borderId="28" xfId="7" applyNumberFormat="1" applyFont="1" applyFill="1" applyBorder="1" applyAlignment="1" applyProtection="1">
      <alignment horizontal="center" vertical="center" shrinkToFit="1"/>
      <protection hidden="1"/>
    </xf>
    <xf numFmtId="176" fontId="59" fillId="54" borderId="28" xfId="7" applyFont="1" applyFill="1" applyBorder="1" applyAlignment="1" applyProtection="1">
      <alignment horizontal="center" vertical="center" shrinkToFit="1"/>
      <protection hidden="1"/>
    </xf>
    <xf numFmtId="176" fontId="59" fillId="54" borderId="29" xfId="7" applyFont="1" applyFill="1" applyBorder="1" applyAlignment="1" applyProtection="1">
      <alignment horizontal="center" vertical="center" shrinkToFit="1"/>
      <protection hidden="1"/>
    </xf>
    <xf numFmtId="9" fontId="59" fillId="54" borderId="68" xfId="9" applyNumberFormat="1" applyFont="1" applyFill="1" applyBorder="1" applyAlignment="1" applyProtection="1">
      <alignment horizontal="center" vertical="center" shrinkToFit="1"/>
      <protection hidden="1"/>
    </xf>
    <xf numFmtId="206" fontId="59" fillId="54" borderId="69" xfId="7" applyNumberFormat="1" applyFont="1" applyFill="1" applyBorder="1" applyAlignment="1" applyProtection="1">
      <alignment horizontal="right" vertical="center" shrinkToFit="1"/>
      <protection hidden="1"/>
    </xf>
    <xf numFmtId="182" fontId="59" fillId="54" borderId="68" xfId="9" applyNumberFormat="1" applyFont="1" applyFill="1" applyBorder="1" applyAlignment="1" applyProtection="1">
      <alignment horizontal="center" vertical="center" shrinkToFit="1"/>
      <protection hidden="1"/>
    </xf>
    <xf numFmtId="176" fontId="70" fillId="54" borderId="68" xfId="7" applyFont="1" applyFill="1" applyBorder="1" applyAlignment="1" applyProtection="1">
      <alignment vertical="center"/>
      <protection hidden="1"/>
    </xf>
    <xf numFmtId="188" fontId="59" fillId="54" borderId="28" xfId="7" applyNumberFormat="1" applyFont="1" applyFill="1" applyBorder="1" applyAlignment="1" applyProtection="1">
      <alignment horizontal="center" vertical="center" shrinkToFit="1"/>
      <protection hidden="1"/>
    </xf>
    <xf numFmtId="176" fontId="59" fillId="54" borderId="79" xfId="7" applyFont="1" applyFill="1" applyBorder="1" applyAlignment="1" applyProtection="1">
      <alignment vertical="center"/>
      <protection hidden="1"/>
    </xf>
    <xf numFmtId="188" fontId="59" fillId="54" borderId="30" xfId="7" applyNumberFormat="1" applyFont="1" applyFill="1" applyBorder="1" applyAlignment="1" applyProtection="1">
      <alignment horizontal="center" vertical="center" shrinkToFit="1"/>
      <protection hidden="1"/>
    </xf>
    <xf numFmtId="176" fontId="69" fillId="54" borderId="31" xfId="7" applyFont="1" applyFill="1" applyBorder="1" applyAlignment="1" applyProtection="1">
      <alignment horizontal="center" vertical="center" shrinkToFit="1"/>
      <protection hidden="1"/>
    </xf>
    <xf numFmtId="192" fontId="59" fillId="54" borderId="30" xfId="7" applyNumberFormat="1" applyFont="1" applyFill="1" applyBorder="1" applyAlignment="1" applyProtection="1">
      <alignment horizontal="center" vertical="center" shrinkToFit="1"/>
      <protection hidden="1"/>
    </xf>
    <xf numFmtId="178" fontId="59" fillId="54" borderId="30" xfId="7" applyNumberFormat="1" applyFont="1" applyFill="1" applyBorder="1" applyAlignment="1" applyProtection="1">
      <alignment horizontal="center" vertical="center" shrinkToFit="1"/>
      <protection hidden="1"/>
    </xf>
    <xf numFmtId="176" fontId="59" fillId="54" borderId="30" xfId="7" applyFont="1" applyFill="1" applyBorder="1" applyAlignment="1" applyProtection="1">
      <alignment horizontal="center" vertical="center" shrinkToFit="1"/>
      <protection hidden="1"/>
    </xf>
    <xf numFmtId="176" fontId="59" fillId="54" borderId="31" xfId="7" applyFont="1" applyFill="1" applyBorder="1" applyAlignment="1" applyProtection="1">
      <alignment horizontal="center" vertical="center" shrinkToFit="1"/>
      <protection hidden="1"/>
    </xf>
    <xf numFmtId="182" fontId="59" fillId="54" borderId="79" xfId="9" applyNumberFormat="1" applyFont="1" applyFill="1" applyBorder="1" applyAlignment="1" applyProtection="1">
      <alignment horizontal="center" vertical="center" shrinkToFit="1"/>
      <protection hidden="1"/>
    </xf>
    <xf numFmtId="206" fontId="59" fillId="54" borderId="80" xfId="7" applyNumberFormat="1" applyFont="1" applyFill="1" applyBorder="1" applyAlignment="1" applyProtection="1">
      <alignment horizontal="right" vertical="center" shrinkToFit="1"/>
      <protection hidden="1"/>
    </xf>
    <xf numFmtId="178" fontId="59" fillId="54" borderId="75" xfId="7" applyNumberFormat="1" applyFont="1" applyFill="1" applyBorder="1" applyAlignment="1" applyProtection="1">
      <alignment horizontal="center" vertical="center" shrinkToFit="1"/>
      <protection hidden="1"/>
    </xf>
    <xf numFmtId="176" fontId="69" fillId="54" borderId="76" xfId="7" applyFont="1" applyFill="1" applyBorder="1" applyAlignment="1" applyProtection="1">
      <alignment horizontal="center" vertical="center" shrinkToFit="1"/>
      <protection hidden="1"/>
    </xf>
    <xf numFmtId="176" fontId="59" fillId="54" borderId="75" xfId="7" applyFont="1" applyFill="1" applyBorder="1" applyAlignment="1" applyProtection="1">
      <alignment horizontal="center" vertical="center" shrinkToFit="1"/>
      <protection hidden="1"/>
    </xf>
    <xf numFmtId="176" fontId="59" fillId="54" borderId="76" xfId="7" applyFont="1" applyFill="1" applyBorder="1" applyAlignment="1" applyProtection="1">
      <alignment horizontal="center" vertical="center" shrinkToFit="1"/>
      <protection hidden="1"/>
    </xf>
    <xf numFmtId="182" fontId="59" fillId="54" borderId="77" xfId="9" applyNumberFormat="1" applyFont="1" applyFill="1" applyBorder="1" applyAlignment="1" applyProtection="1">
      <alignment horizontal="center" vertical="center" shrinkToFit="1"/>
      <protection hidden="1"/>
    </xf>
    <xf numFmtId="206" fontId="59" fillId="54" borderId="78" xfId="7" applyNumberFormat="1" applyFont="1" applyFill="1" applyBorder="1" applyAlignment="1" applyProtection="1">
      <alignment horizontal="right" vertical="center" shrinkToFit="1"/>
      <protection hidden="1"/>
    </xf>
    <xf numFmtId="176" fontId="59" fillId="54" borderId="0" xfId="7" applyFont="1" applyFill="1" applyAlignment="1" applyProtection="1">
      <alignment horizontal="center" vertical="center" shrinkToFit="1"/>
      <protection hidden="1"/>
    </xf>
    <xf numFmtId="176" fontId="59" fillId="54" borderId="0" xfId="7" applyFont="1" applyFill="1" applyAlignment="1" applyProtection="1">
      <alignment horizontal="distributed" vertical="center" shrinkToFit="1"/>
      <protection hidden="1"/>
    </xf>
    <xf numFmtId="41" fontId="59" fillId="54" borderId="0" xfId="7" applyNumberFormat="1" applyFont="1" applyFill="1" applyAlignment="1" applyProtection="1">
      <alignment horizontal="center" vertical="center" shrinkToFit="1"/>
      <protection hidden="1"/>
    </xf>
    <xf numFmtId="178" fontId="59" fillId="54" borderId="0" xfId="7" applyNumberFormat="1" applyFont="1" applyFill="1" applyAlignment="1" applyProtection="1">
      <alignment horizontal="center" vertical="center"/>
      <protection hidden="1"/>
    </xf>
    <xf numFmtId="176" fontId="59" fillId="54" borderId="0" xfId="7" applyFont="1" applyFill="1" applyAlignment="1" applyProtection="1">
      <alignment horizontal="center" vertical="center"/>
      <protection hidden="1"/>
    </xf>
    <xf numFmtId="9" fontId="59" fillId="54" borderId="0" xfId="9" applyFont="1" applyFill="1" applyAlignment="1" applyProtection="1">
      <alignment horizontal="center" vertical="center"/>
      <protection hidden="1"/>
    </xf>
    <xf numFmtId="178" fontId="59" fillId="54" borderId="0" xfId="7" applyNumberFormat="1" applyFont="1" applyFill="1" applyAlignment="1" applyProtection="1">
      <alignment vertical="center" shrinkToFit="1"/>
      <protection hidden="1"/>
    </xf>
    <xf numFmtId="178" fontId="59" fillId="54" borderId="1" xfId="7" applyNumberFormat="1" applyFont="1" applyFill="1" applyBorder="1" applyAlignment="1" applyProtection="1">
      <alignment horizontal="center" vertical="center" shrinkToFit="1"/>
      <protection hidden="1"/>
    </xf>
    <xf numFmtId="176" fontId="59" fillId="54" borderId="1" xfId="7" applyFont="1" applyFill="1" applyBorder="1" applyAlignment="1" applyProtection="1">
      <alignment vertical="center" shrinkToFit="1"/>
      <protection hidden="1"/>
    </xf>
    <xf numFmtId="178" fontId="59" fillId="0" borderId="0" xfId="7" applyNumberFormat="1" applyFont="1" applyFill="1" applyAlignment="1" applyProtection="1">
      <alignment vertical="center"/>
      <protection hidden="1"/>
    </xf>
    <xf numFmtId="9" fontId="59" fillId="0" borderId="0" xfId="9" applyFont="1" applyFill="1" applyAlignment="1" applyProtection="1">
      <alignment vertical="center"/>
      <protection hidden="1"/>
    </xf>
    <xf numFmtId="9" fontId="59" fillId="54" borderId="44" xfId="9" applyNumberFormat="1" applyFont="1" applyFill="1" applyBorder="1" applyAlignment="1" applyProtection="1">
      <alignment horizontal="center" vertical="center" shrinkToFit="1"/>
      <protection hidden="1"/>
    </xf>
    <xf numFmtId="41" fontId="59" fillId="54" borderId="28" xfId="7" applyNumberFormat="1" applyFont="1" applyFill="1" applyBorder="1" applyAlignment="1" applyProtection="1">
      <alignment horizontal="center" vertical="center" shrinkToFit="1"/>
      <protection hidden="1"/>
    </xf>
    <xf numFmtId="0" fontId="59" fillId="54" borderId="44" xfId="9" applyNumberFormat="1" applyFont="1" applyFill="1" applyBorder="1" applyAlignment="1" applyProtection="1">
      <alignment horizontal="center" vertical="center" shrinkToFit="1"/>
      <protection hidden="1"/>
    </xf>
    <xf numFmtId="176" fontId="59" fillId="54" borderId="72" xfId="7" applyFont="1" applyFill="1" applyBorder="1" applyAlignment="1" applyProtection="1">
      <alignment vertical="center"/>
      <protection hidden="1"/>
    </xf>
    <xf numFmtId="188" fontId="59" fillId="54" borderId="70" xfId="7" applyNumberFormat="1" applyFont="1" applyFill="1" applyBorder="1" applyAlignment="1" applyProtection="1">
      <alignment horizontal="center" vertical="center" shrinkToFit="1"/>
      <protection hidden="1"/>
    </xf>
    <xf numFmtId="176" fontId="69" fillId="54" borderId="71" xfId="7" applyFont="1" applyFill="1" applyBorder="1" applyAlignment="1" applyProtection="1">
      <alignment horizontal="center" vertical="center" shrinkToFit="1"/>
      <protection hidden="1"/>
    </xf>
    <xf numFmtId="192" fontId="59" fillId="54" borderId="70" xfId="7" applyNumberFormat="1" applyFont="1" applyFill="1" applyBorder="1" applyAlignment="1" applyProtection="1">
      <alignment horizontal="center" vertical="center" shrinkToFit="1"/>
      <protection hidden="1"/>
    </xf>
    <xf numFmtId="178" fontId="59" fillId="54" borderId="70" xfId="7" applyNumberFormat="1" applyFont="1" applyFill="1" applyBorder="1" applyAlignment="1" applyProtection="1">
      <alignment horizontal="center" vertical="center" shrinkToFit="1"/>
      <protection hidden="1"/>
    </xf>
    <xf numFmtId="176" fontId="59" fillId="54" borderId="70" xfId="7" applyFont="1" applyFill="1" applyBorder="1" applyAlignment="1" applyProtection="1">
      <alignment horizontal="center" vertical="center" shrinkToFit="1"/>
      <protection hidden="1"/>
    </xf>
    <xf numFmtId="176" fontId="59" fillId="54" borderId="71" xfId="7" applyFont="1" applyFill="1" applyBorder="1" applyAlignment="1" applyProtection="1">
      <alignment horizontal="center" vertical="center" shrinkToFit="1"/>
      <protection hidden="1"/>
    </xf>
    <xf numFmtId="182" fontId="59" fillId="54" borderId="72" xfId="9" applyNumberFormat="1" applyFont="1" applyFill="1" applyBorder="1" applyAlignment="1" applyProtection="1">
      <alignment horizontal="center" vertical="center" shrinkToFit="1"/>
      <protection hidden="1"/>
    </xf>
    <xf numFmtId="206" fontId="59" fillId="54" borderId="73" xfId="7" applyNumberFormat="1" applyFont="1" applyFill="1" applyBorder="1" applyAlignment="1" applyProtection="1">
      <alignment horizontal="right" vertical="center" shrinkToFit="1"/>
      <protection hidden="1"/>
    </xf>
    <xf numFmtId="0" fontId="60" fillId="0" borderId="2" xfId="0" applyFont="1" applyFill="1" applyBorder="1" applyAlignment="1" applyProtection="1">
      <alignment horizontal="centerContinuous" vertical="center"/>
      <protection hidden="1"/>
    </xf>
    <xf numFmtId="0" fontId="55" fillId="0" borderId="0" xfId="3" applyFont="1" applyProtection="1">
      <protection locked="0"/>
    </xf>
    <xf numFmtId="0" fontId="55" fillId="0" borderId="0" xfId="3" applyFont="1" applyProtection="1">
      <protection hidden="1"/>
    </xf>
    <xf numFmtId="0" fontId="57" fillId="0" borderId="120" xfId="7" applyNumberFormat="1" applyFont="1" applyFill="1" applyBorder="1" applyAlignment="1" applyProtection="1">
      <alignment horizontal="center" vertical="center"/>
      <protection locked="0"/>
    </xf>
    <xf numFmtId="0" fontId="68" fillId="0" borderId="0" xfId="3" applyFont="1" applyAlignment="1" applyProtection="1">
      <alignment horizontal="center"/>
      <protection hidden="1"/>
    </xf>
    <xf numFmtId="0" fontId="71" fillId="0" borderId="0" xfId="3" applyFont="1" applyAlignment="1" applyProtection="1">
      <alignment horizontal="center" vertical="center"/>
      <protection hidden="1"/>
    </xf>
    <xf numFmtId="0" fontId="62" fillId="0" borderId="0" xfId="3" applyFont="1" applyAlignment="1" applyProtection="1">
      <alignment horizontal="left" vertical="center"/>
      <protection hidden="1"/>
    </xf>
    <xf numFmtId="0" fontId="55" fillId="0" borderId="0" xfId="3" applyFont="1" applyAlignment="1" applyProtection="1">
      <alignment horizontal="center" vertical="center"/>
      <protection hidden="1"/>
    </xf>
    <xf numFmtId="0" fontId="69" fillId="0" borderId="0" xfId="3" applyFont="1" applyAlignment="1" applyProtection="1">
      <alignment horizontal="center" vertical="center"/>
      <protection hidden="1"/>
    </xf>
    <xf numFmtId="49" fontId="69" fillId="0" borderId="0" xfId="3" applyNumberFormat="1" applyFont="1" applyAlignment="1" applyProtection="1">
      <alignment horizontal="center" vertical="center"/>
      <protection hidden="1"/>
    </xf>
    <xf numFmtId="0" fontId="71" fillId="0" borderId="0" xfId="3" applyFont="1" applyBorder="1" applyAlignment="1" applyProtection="1">
      <alignment horizontal="center" vertical="center"/>
      <protection hidden="1"/>
    </xf>
    <xf numFmtId="0" fontId="69" fillId="0" borderId="0" xfId="3" applyFont="1" applyBorder="1" applyAlignment="1" applyProtection="1">
      <alignment horizontal="center" vertical="center"/>
      <protection hidden="1"/>
    </xf>
    <xf numFmtId="0" fontId="55" fillId="0" borderId="0" xfId="3" applyFont="1" applyBorder="1" applyAlignment="1" applyProtection="1">
      <alignment horizontal="center" vertical="center"/>
      <protection hidden="1"/>
    </xf>
    <xf numFmtId="0" fontId="55" fillId="0" borderId="0" xfId="3" applyFont="1" applyBorder="1" applyProtection="1">
      <protection hidden="1"/>
    </xf>
    <xf numFmtId="0" fontId="63" fillId="0" borderId="0" xfId="3" applyFont="1" applyProtection="1">
      <protection hidden="1"/>
    </xf>
    <xf numFmtId="0" fontId="59" fillId="0" borderId="13" xfId="3" applyFont="1" applyBorder="1" applyAlignment="1" applyProtection="1">
      <alignment horizontal="center" vertical="center"/>
      <protection locked="0"/>
    </xf>
    <xf numFmtId="49" fontId="59" fillId="0" borderId="13" xfId="3" applyNumberFormat="1" applyFont="1" applyBorder="1" applyAlignment="1" applyProtection="1">
      <alignment horizontal="center" vertical="center"/>
      <protection locked="0"/>
    </xf>
    <xf numFmtId="0" fontId="59" fillId="0" borderId="37" xfId="3" applyFont="1" applyBorder="1" applyAlignment="1" applyProtection="1">
      <alignment horizontal="center" vertical="center"/>
      <protection locked="0"/>
    </xf>
    <xf numFmtId="0" fontId="59" fillId="0" borderId="15" xfId="3" applyFont="1" applyBorder="1" applyAlignment="1" applyProtection="1">
      <alignment horizontal="center" vertical="center"/>
      <protection locked="0"/>
    </xf>
    <xf numFmtId="0" fontId="64" fillId="2" borderId="12" xfId="3" applyFont="1" applyFill="1" applyBorder="1" applyAlignment="1" applyProtection="1">
      <alignment horizontal="center" vertical="center"/>
      <protection hidden="1"/>
    </xf>
    <xf numFmtId="0" fontId="64" fillId="2" borderId="13" xfId="3" applyFont="1" applyFill="1" applyBorder="1" applyAlignment="1" applyProtection="1">
      <alignment horizontal="center" vertical="center"/>
      <protection hidden="1"/>
    </xf>
    <xf numFmtId="0" fontId="64" fillId="2" borderId="15" xfId="3"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protection hidden="1"/>
    </xf>
    <xf numFmtId="0" fontId="64" fillId="0" borderId="16" xfId="3" applyFont="1" applyBorder="1" applyAlignment="1" applyProtection="1">
      <alignment horizontal="center" vertical="center"/>
      <protection hidden="1"/>
    </xf>
    <xf numFmtId="0" fontId="72" fillId="2" borderId="1" xfId="3" applyFont="1" applyFill="1" applyBorder="1" applyAlignment="1" applyProtection="1">
      <alignment horizontal="center" vertical="center"/>
      <protection locked="0"/>
    </xf>
    <xf numFmtId="0" fontId="64" fillId="2" borderId="1" xfId="3" applyFont="1" applyFill="1" applyBorder="1" applyAlignment="1" applyProtection="1">
      <alignment horizontal="center" vertical="center"/>
      <protection locked="0"/>
    </xf>
    <xf numFmtId="0" fontId="59" fillId="0" borderId="1" xfId="3" applyFont="1" applyBorder="1" applyAlignment="1" applyProtection="1">
      <alignment horizontal="center" vertical="center"/>
      <protection locked="0"/>
    </xf>
    <xf numFmtId="49" fontId="59" fillId="0" borderId="1" xfId="3" applyNumberFormat="1" applyFont="1" applyBorder="1" applyAlignment="1" applyProtection="1">
      <alignment horizontal="center" vertical="center"/>
      <protection locked="0"/>
    </xf>
    <xf numFmtId="0" fontId="59" fillId="0" borderId="4" xfId="3" applyFont="1" applyBorder="1" applyAlignment="1" applyProtection="1">
      <alignment horizontal="center" vertical="center"/>
      <protection locked="0"/>
    </xf>
    <xf numFmtId="0" fontId="59" fillId="0" borderId="6" xfId="3" applyFont="1" applyBorder="1" applyAlignment="1" applyProtection="1">
      <alignment horizontal="center" vertical="center"/>
      <protection locked="0"/>
    </xf>
    <xf numFmtId="0" fontId="59" fillId="2" borderId="16" xfId="3" applyFont="1" applyFill="1" applyBorder="1" applyAlignment="1" applyProtection="1">
      <alignment horizontal="center" vertical="center"/>
      <protection hidden="1"/>
    </xf>
    <xf numFmtId="0" fontId="59" fillId="2" borderId="1" xfId="3" applyFont="1" applyFill="1" applyBorder="1" applyAlignment="1" applyProtection="1">
      <alignment horizontal="center" vertical="center"/>
      <protection hidden="1"/>
    </xf>
    <xf numFmtId="0" fontId="59" fillId="2" borderId="6" xfId="3" applyFont="1" applyFill="1" applyBorder="1" applyAlignment="1" applyProtection="1">
      <alignment horizontal="center" vertical="center"/>
      <protection hidden="1"/>
    </xf>
    <xf numFmtId="0" fontId="59" fillId="53" borderId="49" xfId="3" applyFont="1" applyFill="1" applyBorder="1" applyAlignment="1" applyProtection="1">
      <alignment horizontal="center" vertical="center"/>
      <protection locked="0"/>
    </xf>
    <xf numFmtId="0" fontId="59" fillId="53" borderId="46" xfId="3" applyFont="1" applyFill="1" applyBorder="1" applyAlignment="1" applyProtection="1">
      <alignment horizontal="center" vertical="center"/>
      <protection locked="0"/>
    </xf>
    <xf numFmtId="176" fontId="59" fillId="53" borderId="46" xfId="3" applyNumberFormat="1" applyFont="1" applyFill="1" applyBorder="1" applyAlignment="1" applyProtection="1">
      <alignment horizontal="center" vertical="center"/>
      <protection locked="0"/>
    </xf>
    <xf numFmtId="176" fontId="69" fillId="54" borderId="46" xfId="3" applyNumberFormat="1" applyFont="1" applyFill="1" applyBorder="1" applyAlignment="1" applyProtection="1">
      <alignment horizontal="center" vertical="center" shrinkToFit="1"/>
      <protection hidden="1"/>
    </xf>
    <xf numFmtId="177" fontId="59" fillId="54" borderId="46" xfId="3" applyNumberFormat="1" applyFont="1" applyFill="1" applyBorder="1" applyAlignment="1" applyProtection="1">
      <alignment horizontal="center" vertical="center"/>
      <protection hidden="1"/>
    </xf>
    <xf numFmtId="0" fontId="59" fillId="53" borderId="46" xfId="3" applyNumberFormat="1" applyFont="1" applyFill="1" applyBorder="1" applyAlignment="1" applyProtection="1">
      <alignment horizontal="center" vertical="center"/>
      <protection locked="0"/>
    </xf>
    <xf numFmtId="0" fontId="59" fillId="54" borderId="47" xfId="3" applyFont="1" applyFill="1" applyBorder="1" applyAlignment="1" applyProtection="1">
      <alignment horizontal="center" vertical="center"/>
      <protection hidden="1"/>
    </xf>
    <xf numFmtId="41" fontId="59" fillId="2" borderId="1" xfId="17" applyNumberFormat="1" applyFont="1" applyFill="1" applyBorder="1" applyAlignment="1" applyProtection="1">
      <alignment horizontal="center" vertical="center"/>
      <protection hidden="1"/>
    </xf>
    <xf numFmtId="176" fontId="64" fillId="54" borderId="13" xfId="1" applyFont="1" applyFill="1" applyBorder="1" applyAlignment="1" applyProtection="1">
      <alignment horizontal="center" vertical="center"/>
      <protection hidden="1"/>
    </xf>
    <xf numFmtId="41" fontId="64" fillId="54" borderId="13" xfId="17" applyFont="1" applyFill="1" applyBorder="1" applyAlignment="1" applyProtection="1">
      <alignment horizontal="center" vertical="center"/>
      <protection hidden="1"/>
    </xf>
    <xf numFmtId="0" fontId="59" fillId="2" borderId="1" xfId="17" applyNumberFormat="1" applyFont="1" applyFill="1" applyBorder="1" applyAlignment="1" applyProtection="1">
      <alignment horizontal="center" vertical="center"/>
      <protection hidden="1"/>
    </xf>
    <xf numFmtId="41" fontId="59" fillId="2" borderId="1" xfId="17" applyFont="1" applyFill="1" applyBorder="1" applyAlignment="1" applyProtection="1">
      <alignment horizontal="center" vertical="center"/>
      <protection hidden="1"/>
    </xf>
    <xf numFmtId="0" fontId="59" fillId="52" borderId="46" xfId="3" applyFont="1" applyFill="1" applyBorder="1" applyAlignment="1" applyProtection="1">
      <alignment horizontal="center" vertical="center"/>
      <protection locked="0"/>
    </xf>
    <xf numFmtId="202" fontId="59" fillId="54" borderId="46" xfId="3" applyNumberFormat="1" applyFont="1" applyFill="1" applyBorder="1" applyAlignment="1" applyProtection="1">
      <alignment horizontal="center" vertical="center"/>
      <protection locked="0"/>
    </xf>
    <xf numFmtId="10" fontId="59" fillId="54" borderId="46" xfId="3" applyNumberFormat="1" applyFont="1" applyFill="1" applyBorder="1" applyAlignment="1" applyProtection="1">
      <alignment horizontal="center" vertical="center"/>
      <protection locked="0"/>
    </xf>
    <xf numFmtId="0" fontId="70" fillId="54" borderId="46" xfId="3" applyNumberFormat="1" applyFont="1" applyFill="1" applyBorder="1" applyAlignment="1" applyProtection="1">
      <alignment horizontal="center" vertical="center"/>
      <protection hidden="1"/>
    </xf>
    <xf numFmtId="176" fontId="59" fillId="51" borderId="46" xfId="1" applyFont="1" applyFill="1" applyBorder="1" applyAlignment="1" applyProtection="1">
      <alignment horizontal="center" vertical="center"/>
      <protection locked="0"/>
    </xf>
    <xf numFmtId="0" fontId="59" fillId="54" borderId="46" xfId="17" applyNumberFormat="1" applyFont="1" applyFill="1" applyBorder="1" applyAlignment="1" applyProtection="1">
      <alignment horizontal="center" vertical="center"/>
      <protection hidden="1"/>
    </xf>
    <xf numFmtId="49" fontId="59" fillId="2" borderId="1" xfId="3" applyNumberFormat="1" applyFont="1" applyFill="1" applyBorder="1" applyAlignment="1" applyProtection="1">
      <alignment horizontal="center" vertical="center"/>
      <protection hidden="1"/>
    </xf>
    <xf numFmtId="0" fontId="55" fillId="0" borderId="0" xfId="3" applyFont="1" applyAlignment="1" applyProtection="1">
      <alignment horizontal="center" vertical="center"/>
      <protection locked="0"/>
    </xf>
    <xf numFmtId="0" fontId="69" fillId="0" borderId="0" xfId="3" applyFont="1" applyAlignment="1" applyProtection="1">
      <alignment horizontal="center" vertical="center"/>
      <protection locked="0"/>
    </xf>
    <xf numFmtId="49" fontId="69" fillId="0" borderId="0" xfId="3" applyNumberFormat="1" applyFont="1" applyAlignment="1" applyProtection="1">
      <alignment horizontal="center" vertical="center"/>
      <protection locked="0"/>
    </xf>
    <xf numFmtId="0" fontId="64" fillId="0" borderId="13" xfId="3" applyFont="1" applyBorder="1" applyAlignment="1" applyProtection="1">
      <alignment horizontal="center" vertical="center"/>
      <protection hidden="1"/>
    </xf>
    <xf numFmtId="0" fontId="59" fillId="2" borderId="49" xfId="3" applyFont="1" applyFill="1" applyBorder="1" applyAlignment="1" applyProtection="1">
      <alignment horizontal="center" vertical="center"/>
      <protection hidden="1"/>
    </xf>
    <xf numFmtId="0" fontId="59" fillId="2" borderId="46" xfId="3" applyFont="1" applyFill="1" applyBorder="1" applyAlignment="1" applyProtection="1">
      <alignment horizontal="center" vertical="center"/>
      <protection hidden="1"/>
    </xf>
    <xf numFmtId="49" fontId="59" fillId="2" borderId="46" xfId="3" applyNumberFormat="1" applyFont="1" applyFill="1" applyBorder="1" applyAlignment="1" applyProtection="1">
      <alignment horizontal="center" vertical="center"/>
      <protection hidden="1"/>
    </xf>
    <xf numFmtId="0" fontId="59" fillId="2" borderId="47" xfId="3" applyFont="1" applyFill="1" applyBorder="1" applyAlignment="1" applyProtection="1">
      <alignment horizontal="center" vertical="center"/>
      <protection hidden="1"/>
    </xf>
    <xf numFmtId="0" fontId="59" fillId="2" borderId="0" xfId="3" applyFont="1" applyFill="1" applyBorder="1" applyAlignment="1" applyProtection="1">
      <alignment horizontal="center" vertical="center"/>
      <protection hidden="1"/>
    </xf>
    <xf numFmtId="0" fontId="64" fillId="54" borderId="1" xfId="3" applyFont="1" applyFill="1" applyBorder="1" applyAlignment="1" applyProtection="1">
      <alignment horizontal="center" vertical="center"/>
      <protection hidden="1"/>
    </xf>
    <xf numFmtId="0" fontId="64" fillId="54" borderId="1" xfId="3" applyNumberFormat="1" applyFont="1" applyFill="1" applyBorder="1" applyAlignment="1" applyProtection="1">
      <alignment horizontal="center" vertical="center"/>
      <protection hidden="1"/>
    </xf>
    <xf numFmtId="176" fontId="64" fillId="54" borderId="1" xfId="1" applyFont="1" applyFill="1" applyBorder="1" applyAlignment="1" applyProtection="1">
      <alignment horizontal="center" vertical="center"/>
      <protection hidden="1"/>
    </xf>
    <xf numFmtId="0" fontId="72" fillId="0" borderId="16" xfId="3" applyFont="1" applyBorder="1" applyAlignment="1" applyProtection="1">
      <alignment horizontal="center" vertical="center"/>
      <protection locked="0"/>
    </xf>
    <xf numFmtId="0" fontId="72" fillId="0" borderId="1" xfId="3" applyFont="1" applyBorder="1" applyAlignment="1" applyProtection="1">
      <alignment horizontal="center" vertical="center"/>
      <protection locked="0"/>
    </xf>
    <xf numFmtId="49" fontId="72" fillId="0" borderId="1" xfId="3" applyNumberFormat="1" applyFont="1" applyBorder="1" applyAlignment="1" applyProtection="1">
      <alignment horizontal="center" vertical="center"/>
      <protection locked="0"/>
    </xf>
    <xf numFmtId="0" fontId="72" fillId="0" borderId="6" xfId="3" applyFont="1" applyBorder="1" applyAlignment="1" applyProtection="1">
      <alignment horizontal="center" vertical="center"/>
      <protection locked="0"/>
    </xf>
    <xf numFmtId="0" fontId="64" fillId="2" borderId="0"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0" fontId="64" fillId="54" borderId="1" xfId="3" applyFont="1" applyFill="1" applyBorder="1" applyProtection="1">
      <protection hidden="1"/>
    </xf>
    <xf numFmtId="0" fontId="59" fillId="2" borderId="15" xfId="3" applyFont="1" applyFill="1" applyBorder="1" applyAlignment="1" applyProtection="1">
      <alignment horizontal="center" vertical="center"/>
      <protection hidden="1"/>
    </xf>
    <xf numFmtId="10" fontId="59" fillId="0" borderId="1" xfId="3" applyNumberFormat="1" applyFont="1" applyBorder="1" applyAlignment="1" applyProtection="1">
      <alignment horizontal="center" vertical="center"/>
      <protection hidden="1"/>
    </xf>
    <xf numFmtId="176" fontId="59" fillId="2" borderId="6" xfId="1" applyFont="1" applyFill="1" applyBorder="1" applyAlignment="1" applyProtection="1">
      <alignment horizontal="center" vertical="center"/>
      <protection hidden="1"/>
    </xf>
    <xf numFmtId="0" fontId="59" fillId="52" borderId="1" xfId="3" applyFont="1" applyFill="1" applyBorder="1" applyAlignment="1" applyProtection="1">
      <alignment horizontal="center" vertical="center"/>
      <protection locked="0"/>
    </xf>
    <xf numFmtId="0" fontId="59" fillId="54" borderId="1" xfId="3" applyFont="1" applyFill="1" applyBorder="1" applyAlignment="1" applyProtection="1">
      <alignment horizontal="right" vertical="center" indent="1"/>
      <protection hidden="1"/>
    </xf>
    <xf numFmtId="0" fontId="59" fillId="52" borderId="1" xfId="3" applyFont="1" applyFill="1" applyBorder="1" applyAlignment="1" applyProtection="1">
      <alignment horizontal="right" vertical="center" indent="1"/>
      <protection locked="0"/>
    </xf>
    <xf numFmtId="38" fontId="59" fillId="54" borderId="1" xfId="3" applyNumberFormat="1" applyFont="1" applyFill="1" applyBorder="1" applyAlignment="1" applyProtection="1">
      <alignment horizontal="right" vertical="center" indent="1"/>
      <protection hidden="1"/>
    </xf>
    <xf numFmtId="9" fontId="59" fillId="0" borderId="1" xfId="3" applyNumberFormat="1" applyFont="1" applyBorder="1" applyAlignment="1" applyProtection="1">
      <alignment horizontal="center" vertical="center"/>
      <protection hidden="1"/>
    </xf>
    <xf numFmtId="41" fontId="59" fillId="2" borderId="6" xfId="17" applyFont="1" applyFill="1" applyBorder="1" applyAlignment="1" applyProtection="1">
      <alignment horizontal="center" vertical="center"/>
      <protection hidden="1"/>
    </xf>
    <xf numFmtId="0" fontId="59" fillId="0" borderId="1" xfId="3" applyFont="1" applyBorder="1" applyAlignment="1" applyProtection="1">
      <alignment horizontal="center" vertical="center"/>
      <protection hidden="1"/>
    </xf>
    <xf numFmtId="0" fontId="59" fillId="2" borderId="46" xfId="1" applyNumberFormat="1" applyFont="1" applyFill="1" applyBorder="1" applyAlignment="1" applyProtection="1">
      <alignment horizontal="center" vertical="center"/>
      <protection hidden="1"/>
    </xf>
    <xf numFmtId="0" fontId="64" fillId="0" borderId="1" xfId="3" applyFont="1" applyBorder="1" applyAlignment="1" applyProtection="1">
      <alignment horizontal="center" vertical="center"/>
      <protection hidden="1"/>
    </xf>
    <xf numFmtId="0" fontId="64" fillId="0" borderId="1" xfId="3" applyFont="1" applyBorder="1" applyProtection="1">
      <protection hidden="1"/>
    </xf>
    <xf numFmtId="49" fontId="64" fillId="0" borderId="1" xfId="3" applyNumberFormat="1" applyFont="1" applyBorder="1" applyProtection="1">
      <protection hidden="1"/>
    </xf>
    <xf numFmtId="0" fontId="59" fillId="0" borderId="0" xfId="3" applyFont="1" applyAlignment="1" applyProtection="1">
      <alignment horizontal="center" vertical="center"/>
      <protection hidden="1"/>
    </xf>
    <xf numFmtId="0" fontId="59" fillId="0" borderId="0" xfId="3" applyFont="1" applyProtection="1">
      <protection locked="0"/>
    </xf>
    <xf numFmtId="0" fontId="59" fillId="0" borderId="49" xfId="3" applyFont="1" applyBorder="1" applyAlignment="1" applyProtection="1">
      <alignment horizontal="center" vertical="center"/>
      <protection hidden="1"/>
    </xf>
    <xf numFmtId="0" fontId="59" fillId="0" borderId="46" xfId="3" applyFont="1" applyBorder="1" applyAlignment="1" applyProtection="1">
      <alignment horizontal="center" vertical="center"/>
      <protection hidden="1"/>
    </xf>
    <xf numFmtId="49" fontId="59" fillId="0" borderId="46" xfId="3" applyNumberFormat="1" applyFont="1" applyBorder="1" applyAlignment="1" applyProtection="1">
      <alignment horizontal="center" vertical="center"/>
      <protection hidden="1"/>
    </xf>
    <xf numFmtId="0" fontId="59" fillId="0" borderId="47" xfId="3" applyFont="1" applyBorder="1" applyAlignment="1" applyProtection="1">
      <alignment horizontal="center" vertical="center"/>
      <protection hidden="1"/>
    </xf>
    <xf numFmtId="49" fontId="59" fillId="0" borderId="0" xfId="3" applyNumberFormat="1" applyFont="1" applyBorder="1" applyAlignment="1" applyProtection="1">
      <alignment horizontal="center" vertical="center"/>
      <protection hidden="1"/>
    </xf>
    <xf numFmtId="0" fontId="64" fillId="54" borderId="49" xfId="3" applyFont="1" applyFill="1" applyBorder="1" applyAlignment="1" applyProtection="1">
      <alignment horizontal="center" vertical="center"/>
      <protection hidden="1"/>
    </xf>
    <xf numFmtId="0" fontId="59" fillId="54" borderId="46" xfId="3" applyFont="1" applyFill="1" applyBorder="1" applyAlignment="1" applyProtection="1">
      <alignment horizontal="right" vertical="center" indent="1"/>
      <protection hidden="1"/>
    </xf>
    <xf numFmtId="0" fontId="59" fillId="52" borderId="46" xfId="3" applyFont="1" applyFill="1" applyBorder="1" applyAlignment="1" applyProtection="1">
      <alignment horizontal="right" vertical="center" indent="1"/>
      <protection locked="0"/>
    </xf>
    <xf numFmtId="38" fontId="59" fillId="54" borderId="46" xfId="3" applyNumberFormat="1" applyFont="1" applyFill="1" applyBorder="1" applyAlignment="1" applyProtection="1">
      <alignment horizontal="right" vertical="center" indent="1"/>
      <protection hidden="1"/>
    </xf>
    <xf numFmtId="0" fontId="64" fillId="54" borderId="48" xfId="3" applyFont="1" applyFill="1" applyBorder="1" applyAlignment="1" applyProtection="1">
      <alignment horizontal="center" vertical="center"/>
      <protection hidden="1"/>
    </xf>
    <xf numFmtId="0" fontId="59" fillId="54" borderId="119" xfId="3" applyFont="1" applyFill="1" applyBorder="1" applyAlignment="1" applyProtection="1">
      <alignment horizontal="right" vertical="center" indent="1"/>
      <protection hidden="1"/>
    </xf>
    <xf numFmtId="0" fontId="59" fillId="52" borderId="119" xfId="3" applyFont="1" applyFill="1" applyBorder="1" applyAlignment="1" applyProtection="1">
      <alignment horizontal="right" vertical="center" indent="1"/>
      <protection locked="0"/>
    </xf>
    <xf numFmtId="38" fontId="59" fillId="54" borderId="119" xfId="3" applyNumberFormat="1" applyFont="1" applyFill="1" applyBorder="1" applyAlignment="1" applyProtection="1">
      <alignment horizontal="right" vertical="center" indent="1"/>
      <protection hidden="1"/>
    </xf>
    <xf numFmtId="0" fontId="59" fillId="0" borderId="0" xfId="3" applyFont="1" applyAlignment="1" applyProtection="1">
      <alignment horizontal="left" vertical="center"/>
      <protection locked="0"/>
    </xf>
    <xf numFmtId="49" fontId="59" fillId="0" borderId="0" xfId="3" applyNumberFormat="1" applyFont="1" applyAlignment="1" applyProtection="1">
      <alignment horizontal="left" vertical="center"/>
      <protection locked="0"/>
    </xf>
    <xf numFmtId="0" fontId="59" fillId="0" borderId="0" xfId="3" applyFont="1" applyAlignment="1" applyProtection="1">
      <alignment horizontal="left" vertical="center"/>
      <protection hidden="1"/>
    </xf>
    <xf numFmtId="0" fontId="64" fillId="0" borderId="12" xfId="3" applyFont="1" applyBorder="1" applyAlignment="1" applyProtection="1">
      <alignment horizontal="center" vertical="center"/>
      <protection locked="0"/>
    </xf>
    <xf numFmtId="0" fontId="64" fillId="0" borderId="16" xfId="3" applyFont="1" applyBorder="1" applyAlignment="1" applyProtection="1">
      <alignment horizontal="center" vertical="center"/>
      <protection locked="0"/>
    </xf>
    <xf numFmtId="0" fontId="64" fillId="0" borderId="49" xfId="3" applyFont="1" applyBorder="1" applyAlignment="1" applyProtection="1">
      <alignment horizontal="center" vertical="center"/>
      <protection locked="0"/>
    </xf>
    <xf numFmtId="0" fontId="72" fillId="2" borderId="46" xfId="3" applyFont="1" applyFill="1" applyBorder="1" applyAlignment="1" applyProtection="1">
      <alignment horizontal="center" vertical="center"/>
      <protection locked="0"/>
    </xf>
    <xf numFmtId="0" fontId="64" fillId="2" borderId="46" xfId="3" applyFont="1" applyFill="1" applyBorder="1" applyAlignment="1" applyProtection="1">
      <alignment horizontal="center" vertical="center"/>
      <protection locked="0"/>
    </xf>
    <xf numFmtId="0" fontId="59" fillId="0" borderId="46" xfId="3" applyFont="1" applyBorder="1" applyAlignment="1" applyProtection="1">
      <alignment horizontal="center" vertical="center"/>
      <protection locked="0"/>
    </xf>
    <xf numFmtId="49" fontId="59" fillId="0" borderId="46" xfId="3" applyNumberFormat="1" applyFont="1" applyBorder="1" applyAlignment="1" applyProtection="1">
      <alignment horizontal="center" vertical="center"/>
      <protection locked="0"/>
    </xf>
    <xf numFmtId="0" fontId="59" fillId="0" borderId="56" xfId="3" applyFont="1" applyBorder="1" applyAlignment="1" applyProtection="1">
      <alignment horizontal="center" vertical="center"/>
      <protection locked="0"/>
    </xf>
    <xf numFmtId="0" fontId="59" fillId="0" borderId="47" xfId="3" applyFont="1" applyBorder="1" applyAlignment="1" applyProtection="1">
      <alignment horizontal="center" vertical="center"/>
      <protection locked="0"/>
    </xf>
    <xf numFmtId="0" fontId="59" fillId="0" borderId="0" xfId="3" applyFont="1" applyBorder="1" applyAlignment="1" applyProtection="1">
      <alignment horizontal="center" vertical="center"/>
      <protection locked="0"/>
    </xf>
    <xf numFmtId="49" fontId="59" fillId="0" borderId="0" xfId="3" applyNumberFormat="1" applyFont="1" applyBorder="1" applyAlignment="1" applyProtection="1">
      <alignment horizontal="center" vertical="center"/>
      <protection locked="0"/>
    </xf>
    <xf numFmtId="0" fontId="64" fillId="0" borderId="13" xfId="3" applyFont="1" applyBorder="1" applyAlignment="1" applyProtection="1">
      <alignment horizontal="center" vertical="center"/>
      <protection locked="0"/>
    </xf>
    <xf numFmtId="49" fontId="64" fillId="0" borderId="13" xfId="3" applyNumberFormat="1" applyFont="1" applyBorder="1" applyAlignment="1" applyProtection="1">
      <alignment horizontal="center" vertical="center"/>
      <protection locked="0"/>
    </xf>
    <xf numFmtId="0" fontId="64" fillId="0" borderId="37" xfId="3" applyFont="1" applyBorder="1" applyAlignment="1" applyProtection="1">
      <alignment horizontal="center" vertical="center"/>
      <protection locked="0"/>
    </xf>
    <xf numFmtId="0" fontId="64" fillId="0" borderId="15" xfId="3" applyFont="1" applyBorder="1" applyAlignment="1" applyProtection="1">
      <alignment horizontal="center" vertical="center"/>
      <protection locked="0"/>
    </xf>
    <xf numFmtId="0" fontId="65" fillId="0" borderId="13" xfId="16" applyNumberFormat="1" applyFont="1" applyBorder="1" applyAlignment="1" applyProtection="1">
      <alignment horizontal="center" vertical="center"/>
      <protection locked="0"/>
    </xf>
    <xf numFmtId="0" fontId="64" fillId="0" borderId="13" xfId="16" applyNumberFormat="1" applyFont="1" applyBorder="1" applyAlignment="1" applyProtection="1">
      <alignment horizontal="center" vertical="center"/>
      <protection locked="0"/>
    </xf>
    <xf numFmtId="0" fontId="72" fillId="0" borderId="1" xfId="16" applyNumberFormat="1" applyFont="1" applyBorder="1" applyAlignment="1" applyProtection="1">
      <alignment horizontal="center" vertical="center"/>
      <protection locked="0"/>
    </xf>
    <xf numFmtId="0" fontId="67" fillId="0" borderId="34" xfId="5" applyFont="1" applyBorder="1" applyAlignment="1" applyProtection="1">
      <alignment horizontal="centerContinuous" vertical="center"/>
      <protection hidden="1"/>
    </xf>
    <xf numFmtId="0" fontId="67" fillId="0" borderId="35" xfId="5" applyFont="1" applyBorder="1" applyAlignment="1" applyProtection="1">
      <alignment horizontal="centerContinuous" vertical="center"/>
      <protection hidden="1"/>
    </xf>
    <xf numFmtId="0" fontId="67" fillId="0" borderId="36" xfId="5" applyFont="1" applyBorder="1" applyAlignment="1" applyProtection="1">
      <alignment horizontal="centerContinuous" vertical="center"/>
      <protection hidden="1"/>
    </xf>
    <xf numFmtId="0" fontId="78" fillId="0" borderId="0" xfId="5" applyFont="1" applyProtection="1">
      <alignment vertical="center"/>
      <protection locked="0"/>
    </xf>
    <xf numFmtId="0" fontId="77" fillId="0" borderId="12" xfId="5" applyFont="1" applyBorder="1" applyAlignment="1" applyProtection="1">
      <alignment horizontal="center" vertical="center"/>
      <protection hidden="1"/>
    </xf>
    <xf numFmtId="0" fontId="77" fillId="0" borderId="16" xfId="5" applyFont="1" applyBorder="1" applyAlignment="1" applyProtection="1">
      <alignment horizontal="center" vertical="center"/>
      <protection hidden="1"/>
    </xf>
    <xf numFmtId="0" fontId="77" fillId="0" borderId="1" xfId="5" applyFont="1" applyBorder="1" applyAlignment="1" applyProtection="1">
      <alignment horizontal="center" vertical="center"/>
      <protection hidden="1"/>
    </xf>
    <xf numFmtId="0" fontId="77" fillId="0" borderId="16" xfId="5" applyFont="1" applyBorder="1" applyAlignment="1" applyProtection="1">
      <alignment horizontal="center" vertical="center" wrapText="1"/>
      <protection hidden="1"/>
    </xf>
    <xf numFmtId="0" fontId="78" fillId="0" borderId="19" xfId="5" applyFont="1" applyBorder="1" applyAlignment="1" applyProtection="1">
      <alignment horizontal="center" vertical="center"/>
      <protection hidden="1"/>
    </xf>
    <xf numFmtId="0" fontId="78" fillId="0" borderId="0" xfId="5" applyFont="1" applyBorder="1" applyAlignment="1" applyProtection="1">
      <alignment horizontal="center" vertical="center"/>
      <protection hidden="1"/>
    </xf>
    <xf numFmtId="0" fontId="78" fillId="0" borderId="0" xfId="5" applyFont="1" applyBorder="1" applyAlignment="1" applyProtection="1">
      <alignment horizontal="center" vertical="center"/>
      <protection locked="0"/>
    </xf>
    <xf numFmtId="0" fontId="78" fillId="0" borderId="19" xfId="5" applyFont="1" applyBorder="1" applyProtection="1">
      <alignment vertical="center"/>
      <protection hidden="1"/>
    </xf>
    <xf numFmtId="0" fontId="78" fillId="0" borderId="0" xfId="5" applyFont="1" applyBorder="1" applyProtection="1">
      <alignment vertical="center"/>
      <protection hidden="1"/>
    </xf>
    <xf numFmtId="0" fontId="77" fillId="0" borderId="0" xfId="5" applyFont="1" applyBorder="1" applyAlignment="1" applyProtection="1">
      <alignment vertical="center"/>
      <protection hidden="1"/>
    </xf>
    <xf numFmtId="0" fontId="78" fillId="0" borderId="20" xfId="5" applyFont="1" applyBorder="1" applyProtection="1">
      <alignment vertical="center"/>
      <protection hidden="1"/>
    </xf>
    <xf numFmtId="0" fontId="78" fillId="0" borderId="21" xfId="5" applyFont="1" applyBorder="1" applyProtection="1">
      <alignment vertical="center"/>
      <protection hidden="1"/>
    </xf>
    <xf numFmtId="0" fontId="78" fillId="0" borderId="22" xfId="5" applyFont="1" applyBorder="1" applyProtection="1">
      <alignment vertical="center"/>
      <protection hidden="1"/>
    </xf>
    <xf numFmtId="0" fontId="78" fillId="0" borderId="23" xfId="5" applyFont="1" applyBorder="1" applyProtection="1">
      <alignment vertical="center"/>
      <protection hidden="1"/>
    </xf>
    <xf numFmtId="0" fontId="78" fillId="0" borderId="0" xfId="5" applyFont="1" applyBorder="1" applyProtection="1">
      <alignment vertical="center"/>
      <protection locked="0"/>
    </xf>
    <xf numFmtId="0" fontId="60" fillId="0" borderId="0" xfId="0" applyFont="1" applyAlignment="1">
      <alignment horizontal="centerContinuous" vertical="center"/>
    </xf>
    <xf numFmtId="0" fontId="56" fillId="0" borderId="0" xfId="0" applyFont="1" applyAlignment="1">
      <alignment vertical="center"/>
    </xf>
    <xf numFmtId="0" fontId="57" fillId="0" borderId="0" xfId="0" applyFont="1" applyAlignment="1">
      <alignment vertical="center"/>
    </xf>
    <xf numFmtId="0" fontId="56" fillId="0" borderId="0" xfId="0" applyFont="1" applyAlignment="1">
      <alignment vertical="center" wrapText="1"/>
    </xf>
    <xf numFmtId="0" fontId="82" fillId="54" borderId="0" xfId="15" applyFont="1" applyFill="1" applyProtection="1">
      <alignment vertical="center"/>
      <protection hidden="1"/>
    </xf>
    <xf numFmtId="0" fontId="82" fillId="0" borderId="0" xfId="15" applyFont="1" applyFill="1" applyProtection="1">
      <alignment vertical="center"/>
      <protection hidden="1"/>
    </xf>
    <xf numFmtId="0" fontId="56" fillId="0" borderId="0" xfId="15" applyFont="1" applyFill="1" applyProtection="1">
      <alignment vertical="center"/>
      <protection hidden="1"/>
    </xf>
    <xf numFmtId="0" fontId="69" fillId="54" borderId="0" xfId="10" applyFont="1" applyFill="1" applyAlignment="1" applyProtection="1">
      <alignment vertical="center"/>
      <protection hidden="1"/>
    </xf>
    <xf numFmtId="10" fontId="59" fillId="0" borderId="0" xfId="3" applyNumberFormat="1" applyFont="1" applyProtection="1">
      <protection hidden="1"/>
    </xf>
    <xf numFmtId="41" fontId="64" fillId="54" borderId="1" xfId="1" applyNumberFormat="1" applyFont="1" applyFill="1" applyBorder="1" applyAlignment="1" applyProtection="1">
      <alignment horizontal="right" vertical="center" indent="1"/>
      <protection hidden="1"/>
    </xf>
    <xf numFmtId="41" fontId="59" fillId="54" borderId="1" xfId="3" applyNumberFormat="1" applyFont="1" applyFill="1" applyBorder="1" applyAlignment="1" applyProtection="1">
      <alignment horizontal="right" vertical="center" indent="1"/>
      <protection hidden="1"/>
    </xf>
    <xf numFmtId="41" fontId="59" fillId="54" borderId="1" xfId="1" applyNumberFormat="1" applyFont="1" applyFill="1" applyBorder="1" applyAlignment="1" applyProtection="1">
      <alignment horizontal="right" vertical="center" indent="1"/>
      <protection hidden="1"/>
    </xf>
    <xf numFmtId="41" fontId="64" fillId="54" borderId="1" xfId="1" applyNumberFormat="1" applyFont="1" applyFill="1" applyBorder="1" applyAlignment="1" applyProtection="1">
      <alignment horizontal="right" vertical="center" indent="1"/>
    </xf>
    <xf numFmtId="0" fontId="64" fillId="54" borderId="1" xfId="3" applyFont="1" applyFill="1" applyBorder="1" applyAlignment="1" applyProtection="1">
      <alignment horizontal="center" vertical="center"/>
      <protection hidden="1"/>
    </xf>
    <xf numFmtId="0" fontId="74" fillId="0" borderId="0" xfId="0" applyFont="1" applyFill="1" applyAlignment="1">
      <alignment horizontal="centerContinuous" vertical="center"/>
    </xf>
    <xf numFmtId="0" fontId="75" fillId="0" borderId="0" xfId="0" applyFont="1" applyFill="1" applyAlignment="1">
      <alignment horizontal="centerContinuous" vertical="center"/>
    </xf>
    <xf numFmtId="0" fontId="56" fillId="0" borderId="0" xfId="0" applyFont="1" applyFill="1">
      <alignment vertical="center"/>
    </xf>
    <xf numFmtId="0" fontId="75" fillId="0" borderId="1" xfId="0" applyFont="1" applyFill="1" applyBorder="1" applyAlignment="1">
      <alignment horizontal="center" vertical="center" shrinkToFit="1"/>
    </xf>
    <xf numFmtId="0" fontId="76" fillId="0" borderId="1" xfId="0" applyFont="1" applyFill="1" applyBorder="1" applyAlignment="1">
      <alignment vertical="center" shrinkToFit="1"/>
    </xf>
    <xf numFmtId="0" fontId="75" fillId="0" borderId="1" xfId="0" applyFont="1" applyFill="1" applyBorder="1" applyAlignment="1">
      <alignment vertical="center" shrinkToFit="1"/>
    </xf>
    <xf numFmtId="206" fontId="75" fillId="0" borderId="1" xfId="1" applyNumberFormat="1" applyFont="1" applyFill="1" applyBorder="1" applyAlignment="1">
      <alignment horizontal="right" vertical="center" shrinkToFit="1"/>
    </xf>
    <xf numFmtId="38" fontId="75" fillId="0" borderId="1" xfId="0" applyNumberFormat="1" applyFont="1" applyFill="1" applyBorder="1" applyAlignment="1">
      <alignment horizontal="center" vertical="center" shrinkToFit="1"/>
    </xf>
    <xf numFmtId="206" fontId="75" fillId="0" borderId="1" xfId="0" applyNumberFormat="1" applyFont="1" applyFill="1" applyBorder="1" applyAlignment="1">
      <alignment horizontal="right" vertical="center" shrinkToFit="1"/>
    </xf>
    <xf numFmtId="206" fontId="75" fillId="0" borderId="1" xfId="0" applyNumberFormat="1" applyFont="1" applyFill="1" applyBorder="1" applyAlignment="1">
      <alignment horizontal="center" vertical="center" shrinkToFit="1"/>
    </xf>
    <xf numFmtId="0" fontId="75" fillId="0" borderId="1" xfId="0" applyFont="1" applyFill="1" applyBorder="1" applyAlignment="1">
      <alignment horizontal="distributed" vertical="center" indent="1" shrinkToFit="1"/>
    </xf>
    <xf numFmtId="176" fontId="75" fillId="0" borderId="1" xfId="1" applyFont="1" applyFill="1" applyBorder="1" applyAlignment="1">
      <alignment horizontal="center" vertical="center" shrinkToFit="1"/>
    </xf>
    <xf numFmtId="38" fontId="75" fillId="0" borderId="1" xfId="1" applyNumberFormat="1" applyFont="1" applyFill="1" applyBorder="1" applyAlignment="1">
      <alignment horizontal="center" vertical="center" shrinkToFit="1"/>
    </xf>
    <xf numFmtId="206" fontId="75" fillId="0" borderId="1" xfId="1" applyNumberFormat="1" applyFont="1" applyFill="1" applyBorder="1" applyAlignment="1">
      <alignment horizontal="center" vertical="center" shrinkToFit="1"/>
    </xf>
    <xf numFmtId="0" fontId="56" fillId="0" borderId="1" xfId="0" applyFont="1" applyFill="1" applyBorder="1" applyAlignment="1">
      <alignment horizontal="distributed" vertical="center" indent="1" shrinkToFit="1"/>
    </xf>
    <xf numFmtId="0" fontId="56" fillId="0" borderId="1" xfId="0" applyFont="1" applyFill="1" applyBorder="1" applyAlignment="1">
      <alignment vertical="center" shrinkToFit="1"/>
    </xf>
    <xf numFmtId="206" fontId="56" fillId="0" borderId="1" xfId="1" applyNumberFormat="1" applyFont="1" applyFill="1" applyBorder="1" applyAlignment="1">
      <alignment horizontal="right" vertical="center" shrinkToFit="1"/>
    </xf>
    <xf numFmtId="38" fontId="56" fillId="0" borderId="1" xfId="1" applyNumberFormat="1" applyFont="1" applyFill="1" applyBorder="1" applyAlignment="1">
      <alignment horizontal="center" vertical="center" shrinkToFit="1"/>
    </xf>
    <xf numFmtId="0" fontId="56" fillId="0" borderId="0" xfId="0" applyFont="1" applyFill="1" applyBorder="1">
      <alignment vertical="center"/>
    </xf>
    <xf numFmtId="0" fontId="56" fillId="0" borderId="1" xfId="0" applyFont="1" applyFill="1" applyBorder="1" applyAlignment="1" applyProtection="1">
      <alignment horizontal="center" vertical="center" shrinkToFit="1"/>
      <protection hidden="1"/>
    </xf>
    <xf numFmtId="0" fontId="56" fillId="0" borderId="1" xfId="0" applyFont="1" applyFill="1" applyBorder="1" applyAlignment="1" applyProtection="1">
      <alignment horizontal="center" vertical="center"/>
      <protection hidden="1"/>
    </xf>
    <xf numFmtId="205" fontId="56" fillId="0" borderId="1" xfId="0" applyNumberFormat="1" applyFont="1" applyFill="1" applyBorder="1" applyAlignment="1" applyProtection="1">
      <alignment horizontal="center" vertical="center"/>
      <protection hidden="1"/>
    </xf>
    <xf numFmtId="183" fontId="56" fillId="0" borderId="1" xfId="1" applyNumberFormat="1" applyFont="1" applyFill="1" applyBorder="1" applyProtection="1">
      <alignment vertical="center"/>
      <protection hidden="1"/>
    </xf>
    <xf numFmtId="205" fontId="56" fillId="0" borderId="1" xfId="1" applyNumberFormat="1" applyFont="1" applyFill="1" applyBorder="1" applyProtection="1">
      <alignment vertical="center"/>
      <protection hidden="1"/>
    </xf>
    <xf numFmtId="0" fontId="84" fillId="0" borderId="0" xfId="3" applyFont="1" applyAlignment="1" applyProtection="1">
      <alignment horizontal="center"/>
      <protection hidden="1"/>
    </xf>
    <xf numFmtId="0" fontId="85" fillId="0" borderId="112" xfId="0" applyFont="1" applyFill="1" applyBorder="1" applyAlignment="1" applyProtection="1">
      <alignment horizontal="center" vertical="center"/>
      <protection locked="0"/>
    </xf>
    <xf numFmtId="0" fontId="86" fillId="0" borderId="0" xfId="0" applyFont="1" applyProtection="1">
      <alignment vertical="center"/>
      <protection hidden="1"/>
    </xf>
    <xf numFmtId="0" fontId="86" fillId="0" borderId="0" xfId="0" applyFont="1" applyProtection="1">
      <alignment vertical="center"/>
      <protection locked="0"/>
    </xf>
    <xf numFmtId="0" fontId="87" fillId="0" borderId="0" xfId="0" applyFont="1" applyAlignment="1" applyProtection="1">
      <alignment horizontal="center" vertical="center"/>
      <protection hidden="1"/>
    </xf>
    <xf numFmtId="0" fontId="88" fillId="0" borderId="0" xfId="0" applyFont="1" applyAlignment="1" applyProtection="1">
      <alignment vertical="center" wrapText="1"/>
      <protection hidden="1"/>
    </xf>
    <xf numFmtId="0" fontId="89" fillId="0" borderId="0" xfId="0" applyFont="1" applyAlignment="1" applyProtection="1">
      <alignment vertical="center" shrinkToFit="1"/>
      <protection hidden="1"/>
    </xf>
    <xf numFmtId="0" fontId="90" fillId="0" borderId="0" xfId="0" applyFont="1" applyProtection="1">
      <alignment vertical="center"/>
      <protection hidden="1"/>
    </xf>
    <xf numFmtId="0" fontId="90" fillId="0" borderId="0" xfId="0" applyFont="1" applyAlignment="1" applyProtection="1">
      <alignment vertical="center"/>
      <protection hidden="1"/>
    </xf>
    <xf numFmtId="0" fontId="88" fillId="0" borderId="0" xfId="0" applyFont="1" applyProtection="1">
      <alignment vertical="center"/>
      <protection hidden="1"/>
    </xf>
    <xf numFmtId="0" fontId="90" fillId="0" borderId="0" xfId="0" applyFont="1" applyAlignment="1" applyProtection="1">
      <alignment horizontal="left" vertical="center"/>
      <protection hidden="1"/>
    </xf>
    <xf numFmtId="176" fontId="90" fillId="0" borderId="0" xfId="1" applyFont="1" applyAlignment="1" applyProtection="1">
      <alignment horizontal="left" vertical="center"/>
      <protection hidden="1"/>
    </xf>
    <xf numFmtId="0" fontId="90" fillId="0" borderId="0" xfId="0" applyFont="1" applyAlignment="1" applyProtection="1">
      <alignment vertical="center"/>
      <protection locked="0"/>
    </xf>
    <xf numFmtId="0" fontId="90" fillId="0" borderId="0" xfId="0" applyFont="1" applyProtection="1">
      <alignment vertical="center"/>
      <protection locked="0"/>
    </xf>
    <xf numFmtId="199" fontId="90" fillId="0" borderId="0" xfId="0" applyNumberFormat="1" applyFont="1" applyAlignment="1" applyProtection="1">
      <alignment vertical="center"/>
      <protection hidden="1"/>
    </xf>
    <xf numFmtId="0" fontId="88" fillId="0" borderId="0" xfId="0" applyFont="1" applyAlignment="1" applyProtection="1">
      <alignment horizontal="distributed" vertical="center"/>
      <protection hidden="1"/>
    </xf>
    <xf numFmtId="187" fontId="88" fillId="0" borderId="0" xfId="0" applyNumberFormat="1" applyFont="1" applyAlignment="1" applyProtection="1">
      <alignment horizontal="center" vertical="center"/>
      <protection hidden="1"/>
    </xf>
    <xf numFmtId="0" fontId="88" fillId="0" borderId="0" xfId="0" applyFont="1" applyAlignment="1" applyProtection="1">
      <alignment vertical="center"/>
      <protection hidden="1"/>
    </xf>
    <xf numFmtId="0" fontId="91" fillId="0" borderId="0" xfId="0" applyFont="1" applyAlignment="1" applyProtection="1">
      <alignment horizontal="centerContinuous" vertical="center"/>
      <protection hidden="1"/>
    </xf>
    <xf numFmtId="0" fontId="88" fillId="0" borderId="0" xfId="0" applyFont="1" applyAlignment="1" applyProtection="1">
      <alignment horizontal="centerContinuous" vertical="center"/>
      <protection hidden="1"/>
    </xf>
    <xf numFmtId="0" fontId="87" fillId="0" borderId="0" xfId="0" applyFont="1" applyAlignment="1" applyProtection="1">
      <alignment horizontal="center" vertical="center"/>
      <protection locked="0"/>
    </xf>
    <xf numFmtId="0" fontId="86" fillId="0" borderId="0" xfId="0" applyFont="1" applyAlignment="1" applyProtection="1">
      <alignment vertical="center"/>
      <protection hidden="1"/>
    </xf>
    <xf numFmtId="0" fontId="88" fillId="0" borderId="19" xfId="0" applyFont="1" applyBorder="1" applyAlignment="1" applyProtection="1">
      <alignment horizontal="center" vertical="center"/>
      <protection hidden="1"/>
    </xf>
    <xf numFmtId="0" fontId="88" fillId="0" borderId="0" xfId="0" applyFont="1" applyBorder="1" applyAlignment="1" applyProtection="1">
      <alignment horizontal="center" vertical="center"/>
      <protection hidden="1"/>
    </xf>
    <xf numFmtId="0" fontId="86" fillId="0" borderId="0" xfId="0" applyFont="1" applyBorder="1" applyAlignment="1" applyProtection="1">
      <alignment horizontal="center" vertical="center"/>
      <protection hidden="1"/>
    </xf>
    <xf numFmtId="0" fontId="86" fillId="0" borderId="0" xfId="0" applyFont="1" applyBorder="1" applyProtection="1">
      <alignment vertical="center"/>
      <protection hidden="1"/>
    </xf>
    <xf numFmtId="0" fontId="86" fillId="0" borderId="20" xfId="0" applyFont="1" applyBorder="1" applyAlignment="1" applyProtection="1">
      <alignment horizontal="center" vertical="center"/>
      <protection hidden="1"/>
    </xf>
    <xf numFmtId="0" fontId="89" fillId="0" borderId="19" xfId="0" applyFont="1" applyBorder="1" applyAlignment="1" applyProtection="1">
      <alignment vertical="center" wrapText="1"/>
      <protection hidden="1"/>
    </xf>
    <xf numFmtId="0" fontId="89" fillId="0" borderId="0" xfId="0" applyFont="1" applyBorder="1" applyAlignment="1" applyProtection="1">
      <alignment vertical="center" wrapText="1"/>
      <protection hidden="1"/>
    </xf>
    <xf numFmtId="0" fontId="89" fillId="0" borderId="20" xfId="0" applyFont="1" applyBorder="1" applyAlignment="1" applyProtection="1">
      <alignment vertical="center" wrapText="1"/>
      <protection hidden="1"/>
    </xf>
    <xf numFmtId="0" fontId="87" fillId="0" borderId="0" xfId="0" applyNumberFormat="1" applyFont="1" applyAlignment="1" applyProtection="1">
      <alignment horizontal="center" vertical="center"/>
      <protection hidden="1"/>
    </xf>
    <xf numFmtId="0" fontId="86" fillId="0" borderId="19" xfId="0" applyNumberFormat="1" applyFont="1" applyBorder="1" applyProtection="1">
      <alignment vertical="center"/>
      <protection hidden="1"/>
    </xf>
    <xf numFmtId="0" fontId="86" fillId="0" borderId="0" xfId="0" applyNumberFormat="1" applyFont="1" applyBorder="1" applyAlignment="1" applyProtection="1">
      <alignment horizontal="right" vertical="center"/>
      <protection hidden="1"/>
    </xf>
    <xf numFmtId="0" fontId="86" fillId="0" borderId="0" xfId="0" applyNumberFormat="1" applyFont="1" applyBorder="1" applyProtection="1">
      <alignment vertical="center"/>
      <protection hidden="1"/>
    </xf>
    <xf numFmtId="0" fontId="86" fillId="0" borderId="20" xfId="0" applyNumberFormat="1" applyFont="1" applyBorder="1" applyProtection="1">
      <alignment vertical="center"/>
      <protection hidden="1"/>
    </xf>
    <xf numFmtId="0" fontId="86" fillId="0" borderId="0" xfId="0" applyNumberFormat="1" applyFont="1" applyProtection="1">
      <alignment vertical="center"/>
      <protection locked="0"/>
    </xf>
    <xf numFmtId="0" fontId="86" fillId="0" borderId="0" xfId="0" applyNumberFormat="1" applyFont="1" applyProtection="1">
      <alignment vertical="center"/>
      <protection hidden="1"/>
    </xf>
    <xf numFmtId="0" fontId="94" fillId="0" borderId="0" xfId="0" applyNumberFormat="1" applyFont="1" applyBorder="1" applyProtection="1">
      <alignment vertical="center"/>
      <protection hidden="1"/>
    </xf>
    <xf numFmtId="0" fontId="94" fillId="0" borderId="19" xfId="0" applyNumberFormat="1" applyFont="1" applyBorder="1" applyProtection="1">
      <alignment vertical="center"/>
      <protection hidden="1"/>
    </xf>
    <xf numFmtId="0" fontId="94" fillId="0" borderId="0" xfId="0" applyNumberFormat="1" applyFont="1" applyProtection="1">
      <alignment vertical="center"/>
      <protection hidden="1"/>
    </xf>
    <xf numFmtId="0" fontId="88" fillId="0" borderId="0" xfId="0" applyNumberFormat="1" applyFont="1" applyBorder="1" applyProtection="1">
      <alignment vertical="center"/>
      <protection hidden="1"/>
    </xf>
    <xf numFmtId="0" fontId="88" fillId="0" borderId="0" xfId="0" applyNumberFormat="1" applyFont="1" applyBorder="1" applyAlignment="1" applyProtection="1">
      <alignment horizontal="right" vertical="center"/>
      <protection hidden="1"/>
    </xf>
    <xf numFmtId="0" fontId="94" fillId="0" borderId="20" xfId="0" applyNumberFormat="1" applyFont="1" applyBorder="1" applyProtection="1">
      <alignment vertical="center"/>
      <protection hidden="1"/>
    </xf>
    <xf numFmtId="0" fontId="94" fillId="0" borderId="0" xfId="0" applyNumberFormat="1" applyFont="1" applyProtection="1">
      <alignment vertical="center"/>
      <protection locked="0"/>
    </xf>
    <xf numFmtId="0" fontId="86" fillId="0" borderId="20" xfId="0" applyNumberFormat="1" applyFont="1" applyBorder="1" applyAlignment="1" applyProtection="1">
      <alignment vertical="center"/>
      <protection hidden="1"/>
    </xf>
    <xf numFmtId="49" fontId="86" fillId="0" borderId="19" xfId="0" applyNumberFormat="1" applyFont="1" applyBorder="1" applyProtection="1">
      <alignment vertical="center"/>
      <protection hidden="1"/>
    </xf>
    <xf numFmtId="49" fontId="86" fillId="0" borderId="0" xfId="0" applyNumberFormat="1" applyFont="1" applyBorder="1" applyProtection="1">
      <alignment vertical="center"/>
      <protection hidden="1"/>
    </xf>
    <xf numFmtId="0" fontId="86" fillId="0" borderId="21" xfId="0" applyFont="1" applyBorder="1" applyProtection="1">
      <alignment vertical="center"/>
      <protection hidden="1"/>
    </xf>
    <xf numFmtId="0" fontId="86" fillId="0" borderId="22" xfId="0" applyFont="1" applyBorder="1" applyProtection="1">
      <alignment vertical="center"/>
      <protection hidden="1"/>
    </xf>
    <xf numFmtId="0" fontId="86" fillId="0" borderId="23" xfId="0" applyFont="1" applyBorder="1" applyProtection="1">
      <alignment vertical="center"/>
      <protection hidden="1"/>
    </xf>
    <xf numFmtId="49" fontId="97" fillId="0" borderId="0" xfId="0" applyNumberFormat="1" applyFont="1" applyBorder="1" applyProtection="1">
      <alignment vertical="center"/>
      <protection locked="0"/>
    </xf>
    <xf numFmtId="49" fontId="98" fillId="0" borderId="0" xfId="0" applyNumberFormat="1" applyFont="1" applyBorder="1" applyAlignment="1" applyProtection="1">
      <alignment horizontal="center" vertical="center"/>
      <protection locked="0"/>
    </xf>
    <xf numFmtId="49" fontId="95" fillId="0" borderId="0" xfId="0" applyNumberFormat="1" applyFont="1" applyBorder="1" applyProtection="1">
      <alignment vertical="center"/>
      <protection locked="0"/>
    </xf>
    <xf numFmtId="49" fontId="95" fillId="0" borderId="0" xfId="0" applyNumberFormat="1" applyFont="1" applyBorder="1" applyAlignment="1" applyProtection="1">
      <alignment horizontal="center" vertical="center"/>
      <protection locked="0"/>
    </xf>
    <xf numFmtId="49" fontId="97" fillId="0" borderId="0" xfId="0" applyNumberFormat="1" applyFont="1" applyBorder="1" applyAlignment="1" applyProtection="1">
      <alignment horizontal="center" vertical="center"/>
      <protection locked="0"/>
    </xf>
    <xf numFmtId="49" fontId="97" fillId="0" borderId="0" xfId="0" applyNumberFormat="1" applyFont="1" applyBorder="1" applyAlignment="1" applyProtection="1">
      <alignment horizontal="distributed" vertical="center"/>
      <protection locked="0"/>
    </xf>
    <xf numFmtId="49" fontId="97" fillId="0" borderId="0" xfId="0" applyNumberFormat="1" applyFont="1" applyBorder="1" applyAlignment="1" applyProtection="1">
      <alignment vertical="center"/>
      <protection locked="0"/>
    </xf>
    <xf numFmtId="49" fontId="99" fillId="0" borderId="0" xfId="0" applyNumberFormat="1" applyFont="1" applyBorder="1" applyProtection="1">
      <alignment vertical="center"/>
      <protection locked="0"/>
    </xf>
    <xf numFmtId="49" fontId="95" fillId="0" borderId="0" xfId="0" applyNumberFormat="1" applyFont="1" applyBorder="1" applyAlignment="1" applyProtection="1">
      <alignment vertical="center"/>
      <protection locked="0"/>
    </xf>
    <xf numFmtId="49" fontId="99" fillId="0" borderId="0" xfId="0" applyNumberFormat="1" applyFont="1" applyBorder="1" applyAlignment="1" applyProtection="1">
      <alignment vertical="center"/>
      <protection locked="0"/>
    </xf>
    <xf numFmtId="0" fontId="101" fillId="0" borderId="0" xfId="0" applyFont="1">
      <alignment vertical="center"/>
    </xf>
    <xf numFmtId="0" fontId="101" fillId="0" borderId="0" xfId="0" applyFont="1" applyBorder="1">
      <alignment vertical="center"/>
    </xf>
    <xf numFmtId="0" fontId="103" fillId="0" borderId="0" xfId="0" applyFont="1" applyAlignment="1">
      <alignment horizontal="centerContinuous" vertical="center"/>
    </xf>
    <xf numFmtId="0" fontId="104" fillId="0" borderId="0" xfId="0" applyFont="1" applyAlignment="1">
      <alignment horizontal="centerContinuous" vertical="center"/>
    </xf>
    <xf numFmtId="0" fontId="101" fillId="0" borderId="0" xfId="0" applyFont="1" applyAlignment="1">
      <alignment horizontal="centerContinuous" vertical="center"/>
    </xf>
    <xf numFmtId="0" fontId="101" fillId="0" borderId="0" xfId="0" applyFont="1" applyAlignment="1">
      <alignment vertical="center"/>
    </xf>
    <xf numFmtId="0" fontId="101" fillId="0" borderId="0" xfId="0" applyFont="1" applyAlignment="1">
      <alignment horizontal="center" vertical="center"/>
    </xf>
    <xf numFmtId="49" fontId="104" fillId="0" borderId="0" xfId="0" applyNumberFormat="1" applyFont="1" applyAlignment="1">
      <alignment horizontal="right" vertical="center"/>
    </xf>
    <xf numFmtId="0" fontId="104" fillId="0" borderId="0" xfId="1" applyNumberFormat="1" applyFont="1" applyAlignment="1">
      <alignment horizontal="left" vertical="center"/>
    </xf>
    <xf numFmtId="49" fontId="101" fillId="0" borderId="0" xfId="0" applyNumberFormat="1" applyFont="1" applyBorder="1" applyAlignment="1">
      <alignment horizontal="left" vertical="center"/>
    </xf>
    <xf numFmtId="49" fontId="101" fillId="0" borderId="0" xfId="0" applyNumberFormat="1" applyFont="1" applyAlignment="1">
      <alignment horizontal="right" vertical="center"/>
    </xf>
    <xf numFmtId="176" fontId="101" fillId="0" borderId="0" xfId="1" applyFont="1" applyBorder="1" applyAlignment="1">
      <alignment vertical="center"/>
    </xf>
    <xf numFmtId="0" fontId="104" fillId="0" borderId="0" xfId="0" applyNumberFormat="1" applyFont="1" applyBorder="1" applyAlignment="1">
      <alignment horizontal="left" vertical="center"/>
    </xf>
    <xf numFmtId="0" fontId="101" fillId="0" borderId="0" xfId="0" applyNumberFormat="1" applyFont="1" applyBorder="1" applyAlignment="1">
      <alignment horizontal="left" vertical="center"/>
    </xf>
    <xf numFmtId="0" fontId="101" fillId="0" borderId="0" xfId="0" applyFont="1" applyBorder="1" applyAlignment="1">
      <alignment horizontal="left" vertical="center"/>
    </xf>
    <xf numFmtId="0" fontId="101" fillId="0" borderId="0" xfId="0" applyFont="1" applyAlignment="1">
      <alignment horizontal="left" vertical="center"/>
    </xf>
    <xf numFmtId="0" fontId="101" fillId="0" borderId="0" xfId="1" applyNumberFormat="1" applyFont="1" applyBorder="1" applyAlignment="1">
      <alignment vertical="center"/>
    </xf>
    <xf numFmtId="49" fontId="101" fillId="0" borderId="0" xfId="0" applyNumberFormat="1" applyFont="1" applyBorder="1" applyAlignment="1">
      <alignment vertical="center"/>
    </xf>
    <xf numFmtId="49" fontId="101" fillId="0" borderId="0" xfId="0" applyNumberFormat="1" applyFont="1" applyAlignment="1">
      <alignment vertical="center"/>
    </xf>
    <xf numFmtId="49" fontId="101" fillId="0" borderId="0" xfId="0" applyNumberFormat="1" applyFont="1" applyBorder="1" applyAlignment="1">
      <alignment horizontal="center" vertical="center"/>
    </xf>
    <xf numFmtId="49" fontId="101" fillId="0" borderId="0" xfId="0" applyNumberFormat="1" applyFont="1" applyBorder="1" applyAlignment="1">
      <alignment horizontal="distributed" vertical="center"/>
    </xf>
    <xf numFmtId="49" fontId="101" fillId="0" borderId="0" xfId="0" applyNumberFormat="1" applyFont="1" applyBorder="1" applyAlignment="1">
      <alignment vertical="center" wrapText="1"/>
    </xf>
    <xf numFmtId="0" fontId="101" fillId="0" borderId="0" xfId="0" applyNumberFormat="1" applyFont="1" applyBorder="1" applyAlignment="1">
      <alignment vertical="center" wrapText="1"/>
    </xf>
    <xf numFmtId="0" fontId="101" fillId="0" borderId="0" xfId="4" applyFont="1" applyAlignment="1">
      <alignment vertical="center"/>
    </xf>
    <xf numFmtId="49" fontId="104" fillId="0" borderId="0" xfId="0" applyNumberFormat="1" applyFont="1" applyBorder="1" applyAlignment="1">
      <alignment vertical="center"/>
    </xf>
    <xf numFmtId="49" fontId="104" fillId="0" borderId="0" xfId="0" applyNumberFormat="1" applyFont="1" applyAlignment="1">
      <alignment vertical="center"/>
    </xf>
    <xf numFmtId="49" fontId="101" fillId="0" borderId="0" xfId="0" applyNumberFormat="1" applyFont="1" applyAlignment="1">
      <alignment horizontal="center" vertical="center"/>
    </xf>
    <xf numFmtId="0" fontId="105" fillId="0" borderId="0" xfId="0" applyFont="1" applyAlignment="1">
      <alignment horizontal="centerContinuous" vertical="center"/>
    </xf>
    <xf numFmtId="49" fontId="88" fillId="0" borderId="0" xfId="0" applyNumberFormat="1" applyFont="1" applyAlignment="1">
      <alignment horizontal="right" vertical="center"/>
    </xf>
    <xf numFmtId="0" fontId="105" fillId="0" borderId="0" xfId="0" applyFont="1" applyAlignment="1">
      <alignment horizontal="center" vertical="center"/>
    </xf>
    <xf numFmtId="49" fontId="101" fillId="0" borderId="0" xfId="0" applyNumberFormat="1" applyFont="1">
      <alignment vertical="center"/>
    </xf>
    <xf numFmtId="0" fontId="101" fillId="0" borderId="0" xfId="0" applyFont="1" applyAlignment="1">
      <alignment vertical="center" wrapText="1"/>
    </xf>
    <xf numFmtId="0" fontId="88" fillId="0" borderId="0" xfId="0" applyFont="1" applyAlignment="1">
      <alignment vertical="center" wrapText="1"/>
    </xf>
    <xf numFmtId="0" fontId="101" fillId="0" borderId="0" xfId="0" applyFont="1" applyBorder="1" applyAlignment="1">
      <alignment horizontal="center" vertical="center" wrapText="1"/>
    </xf>
    <xf numFmtId="49" fontId="101" fillId="0" borderId="0" xfId="0" applyNumberFormat="1" applyFont="1" applyBorder="1" applyAlignment="1">
      <alignment horizontal="center" vertical="center" wrapText="1"/>
    </xf>
    <xf numFmtId="0" fontId="106" fillId="0" borderId="0" xfId="0" applyFont="1" applyBorder="1" applyAlignment="1">
      <alignment vertical="center"/>
    </xf>
    <xf numFmtId="0" fontId="101" fillId="0" borderId="0" xfId="0" applyFont="1" applyBorder="1" applyAlignment="1">
      <alignment vertical="center" wrapText="1"/>
    </xf>
    <xf numFmtId="0" fontId="106" fillId="0" borderId="0" xfId="0" applyFont="1" applyAlignment="1">
      <alignment vertical="center"/>
    </xf>
    <xf numFmtId="0" fontId="88" fillId="0" borderId="0" xfId="0" applyFont="1" applyBorder="1" applyAlignment="1">
      <alignment vertical="center" wrapText="1"/>
    </xf>
    <xf numFmtId="176" fontId="101" fillId="0" borderId="0" xfId="1" applyFont="1" applyAlignment="1">
      <alignment vertical="center" wrapText="1"/>
    </xf>
    <xf numFmtId="176" fontId="93" fillId="0" borderId="0" xfId="1" applyFont="1" applyAlignment="1">
      <alignment horizontal="left" vertical="center"/>
    </xf>
    <xf numFmtId="0" fontId="115" fillId="51" borderId="46" xfId="3" applyFont="1" applyFill="1" applyBorder="1" applyAlignment="1" applyProtection="1">
      <alignment horizontal="center" vertical="center"/>
      <protection locked="0"/>
    </xf>
    <xf numFmtId="0" fontId="72" fillId="52" borderId="49" xfId="3" applyFont="1" applyFill="1" applyBorder="1" applyAlignment="1" applyProtection="1">
      <alignment horizontal="center" vertical="center"/>
      <protection locked="0"/>
    </xf>
    <xf numFmtId="49" fontId="72" fillId="52" borderId="46" xfId="3" applyNumberFormat="1" applyFont="1" applyFill="1" applyBorder="1" applyAlignment="1" applyProtection="1">
      <alignment horizontal="center" vertical="center" shrinkToFit="1"/>
      <protection locked="0"/>
    </xf>
    <xf numFmtId="0" fontId="72" fillId="52" borderId="46" xfId="3" applyFont="1" applyFill="1" applyBorder="1" applyAlignment="1" applyProtection="1">
      <alignment horizontal="center" vertical="center"/>
      <protection locked="0"/>
    </xf>
    <xf numFmtId="0" fontId="115" fillId="51" borderId="46" xfId="3" applyNumberFormat="1" applyFont="1" applyFill="1" applyBorder="1" applyAlignment="1" applyProtection="1">
      <alignment horizontal="center" vertical="center"/>
      <protection locked="0" hidden="1"/>
    </xf>
    <xf numFmtId="0" fontId="72" fillId="54" borderId="47" xfId="3" applyFont="1" applyFill="1" applyBorder="1" applyAlignment="1" applyProtection="1">
      <alignment horizontal="center" vertical="center" wrapText="1"/>
      <protection hidden="1"/>
    </xf>
    <xf numFmtId="0" fontId="116" fillId="0" borderId="112" xfId="7" applyNumberFormat="1" applyFont="1" applyFill="1" applyBorder="1" applyAlignment="1" applyProtection="1">
      <alignment horizontal="center" vertical="center"/>
      <protection locked="0"/>
    </xf>
    <xf numFmtId="0" fontId="70" fillId="0" borderId="0" xfId="7" applyNumberFormat="1" applyFont="1" applyFill="1" applyAlignment="1" applyProtection="1">
      <alignment horizontal="center" vertical="center"/>
      <protection hidden="1"/>
    </xf>
    <xf numFmtId="0" fontId="59" fillId="0" borderId="0" xfId="3" applyNumberFormat="1" applyFont="1" applyProtection="1">
      <protection hidden="1"/>
    </xf>
    <xf numFmtId="210" fontId="72" fillId="0" borderId="4" xfId="3" applyNumberFormat="1" applyFont="1" applyBorder="1" applyAlignment="1" applyProtection="1">
      <alignment horizontal="center" vertical="center"/>
      <protection locked="0"/>
    </xf>
    <xf numFmtId="210" fontId="72" fillId="0" borderId="46" xfId="3" applyNumberFormat="1" applyFont="1" applyBorder="1" applyAlignment="1" applyProtection="1">
      <alignment horizontal="center" vertical="center"/>
      <protection locked="0"/>
    </xf>
    <xf numFmtId="176" fontId="93" fillId="0" borderId="0" xfId="1" applyFont="1" applyAlignment="1">
      <alignment horizontal="left" vertical="center"/>
    </xf>
    <xf numFmtId="49" fontId="59" fillId="53" borderId="46" xfId="3" applyNumberFormat="1" applyFont="1" applyFill="1" applyBorder="1" applyAlignment="1" applyProtection="1">
      <alignment horizontal="center" vertical="center"/>
      <protection locked="0"/>
    </xf>
    <xf numFmtId="0" fontId="73" fillId="54" borderId="13" xfId="3" applyFont="1" applyFill="1" applyBorder="1" applyAlignment="1" applyProtection="1">
      <alignment horizontal="center" vertical="center"/>
      <protection hidden="1"/>
    </xf>
    <xf numFmtId="0" fontId="73" fillId="54" borderId="15" xfId="3" applyFont="1" applyFill="1" applyBorder="1" applyAlignment="1" applyProtection="1">
      <alignment horizontal="center" vertical="center"/>
      <protection hidden="1"/>
    </xf>
    <xf numFmtId="0" fontId="69" fillId="54" borderId="1" xfId="0" applyNumberFormat="1" applyFont="1" applyFill="1" applyBorder="1" applyAlignment="1" applyProtection="1">
      <alignment horizontal="center" vertical="center"/>
      <protection hidden="1"/>
    </xf>
    <xf numFmtId="188" fontId="69" fillId="54" borderId="1" xfId="1" applyNumberFormat="1" applyFont="1" applyFill="1" applyBorder="1" applyAlignment="1" applyProtection="1">
      <alignment horizontal="center" vertical="center"/>
      <protection hidden="1"/>
    </xf>
    <xf numFmtId="188" fontId="69" fillId="54" borderId="1" xfId="1" applyNumberFormat="1" applyFont="1" applyFill="1" applyBorder="1" applyAlignment="1" applyProtection="1">
      <alignment horizontal="right" vertical="center"/>
      <protection hidden="1"/>
    </xf>
    <xf numFmtId="188" fontId="69" fillId="54" borderId="1" xfId="1" applyNumberFormat="1" applyFont="1" applyFill="1" applyBorder="1" applyAlignment="1" applyProtection="1">
      <alignment vertical="center"/>
      <protection hidden="1"/>
    </xf>
    <xf numFmtId="41" fontId="69" fillId="54" borderId="1" xfId="0" applyNumberFormat="1" applyFont="1" applyFill="1" applyBorder="1" applyAlignment="1" applyProtection="1">
      <alignment horizontal="center" vertical="center" wrapText="1"/>
      <protection hidden="1"/>
    </xf>
    <xf numFmtId="184" fontId="69" fillId="54" borderId="1" xfId="0" applyNumberFormat="1" applyFont="1" applyFill="1" applyBorder="1" applyAlignment="1" applyProtection="1">
      <alignment horizontal="center" vertical="center"/>
      <protection hidden="1"/>
    </xf>
    <xf numFmtId="49" fontId="69" fillId="54" borderId="1" xfId="0" applyNumberFormat="1" applyFont="1" applyFill="1" applyBorder="1" applyAlignment="1" applyProtection="1">
      <alignment horizontal="center" vertical="center"/>
      <protection hidden="1"/>
    </xf>
    <xf numFmtId="0" fontId="82" fillId="0" borderId="0" xfId="0" applyFont="1" applyAlignment="1">
      <alignment vertical="center"/>
    </xf>
    <xf numFmtId="0" fontId="82" fillId="0" borderId="0" xfId="0" applyFont="1" applyAlignment="1">
      <alignment vertical="center" wrapText="1"/>
    </xf>
    <xf numFmtId="0" fontId="82" fillId="0" borderId="0" xfId="0" applyFont="1" applyAlignment="1">
      <alignment horizontal="distributed" vertical="center"/>
    </xf>
    <xf numFmtId="176" fontId="82" fillId="0" borderId="0" xfId="1" applyFont="1" applyAlignment="1">
      <alignment horizontal="left" vertical="center"/>
    </xf>
    <xf numFmtId="176" fontId="82" fillId="0" borderId="0" xfId="1" applyFont="1" applyAlignment="1">
      <alignment vertical="center"/>
    </xf>
    <xf numFmtId="176" fontId="82" fillId="0" borderId="0" xfId="1" applyFont="1" applyAlignment="1">
      <alignment horizontal="left" vertical="center" wrapText="1"/>
    </xf>
    <xf numFmtId="0" fontId="82" fillId="0" borderId="0" xfId="0" applyFont="1" applyFill="1" applyBorder="1" applyAlignment="1">
      <alignment vertical="center"/>
    </xf>
    <xf numFmtId="0" fontId="82" fillId="0" borderId="0" xfId="0" applyFont="1" applyAlignment="1">
      <alignment horizontal="left" vertical="center"/>
    </xf>
    <xf numFmtId="49" fontId="93" fillId="0" borderId="0" xfId="0" applyNumberFormat="1" applyFont="1" applyAlignment="1">
      <alignment horizontal="right" vertical="center"/>
    </xf>
    <xf numFmtId="0" fontId="93" fillId="0" borderId="0" xfId="0" applyFont="1">
      <alignment vertical="center"/>
    </xf>
    <xf numFmtId="49" fontId="93" fillId="0" borderId="0" xfId="0" applyNumberFormat="1" applyFont="1">
      <alignment vertical="center"/>
    </xf>
    <xf numFmtId="0" fontId="93" fillId="0" borderId="0" xfId="0" applyFont="1" applyAlignment="1">
      <alignment vertical="center" wrapText="1"/>
    </xf>
    <xf numFmtId="0" fontId="93" fillId="0" borderId="0" xfId="0" applyFont="1" applyBorder="1" applyAlignment="1">
      <alignment horizontal="center" vertical="center" wrapText="1"/>
    </xf>
    <xf numFmtId="49" fontId="93" fillId="0" borderId="0" xfId="0" applyNumberFormat="1" applyFont="1" applyBorder="1" applyAlignment="1">
      <alignment horizontal="center" vertical="center" wrapText="1"/>
    </xf>
    <xf numFmtId="0" fontId="93" fillId="0" borderId="0" xfId="0" applyFont="1" applyBorder="1" applyAlignment="1">
      <alignment vertical="center"/>
    </xf>
    <xf numFmtId="0" fontId="93" fillId="0" borderId="0" xfId="0" applyFont="1" applyBorder="1" applyAlignment="1">
      <alignment vertical="center" wrapText="1"/>
    </xf>
    <xf numFmtId="0" fontId="93" fillId="0" borderId="0" xfId="0" applyFont="1" applyBorder="1" applyAlignment="1">
      <alignment horizontal="distributed" vertical="center" wrapText="1" indent="1"/>
    </xf>
    <xf numFmtId="3" fontId="93" fillId="0" borderId="0" xfId="0" applyNumberFormat="1" applyFont="1" applyBorder="1" applyAlignment="1">
      <alignment horizontal="center" vertical="center" wrapText="1"/>
    </xf>
    <xf numFmtId="0" fontId="93" fillId="0" borderId="0" xfId="0" applyFont="1" applyAlignment="1">
      <alignment vertical="center"/>
    </xf>
    <xf numFmtId="9" fontId="93" fillId="0" borderId="0" xfId="0" applyNumberFormat="1" applyFont="1" applyBorder="1" applyAlignment="1">
      <alignment horizontal="center" vertical="center" wrapText="1"/>
    </xf>
    <xf numFmtId="0" fontId="93" fillId="0" borderId="0" xfId="0" applyNumberFormat="1" applyFont="1" applyBorder="1" applyAlignment="1">
      <alignment horizontal="center" vertical="center" wrapText="1"/>
    </xf>
    <xf numFmtId="0" fontId="119" fillId="0" borderId="0" xfId="0" applyFont="1" applyAlignment="1">
      <alignment horizontal="center" vertical="center" wrapText="1"/>
    </xf>
    <xf numFmtId="176" fontId="93" fillId="0" borderId="0" xfId="1" applyFont="1" applyAlignment="1">
      <alignment vertical="center" wrapText="1"/>
    </xf>
    <xf numFmtId="206" fontId="75" fillId="0" borderId="1" xfId="1" applyNumberFormat="1" applyFont="1" applyFill="1" applyBorder="1" applyAlignment="1">
      <alignment horizontal="center" vertical="center" wrapText="1" shrinkToFit="1"/>
    </xf>
    <xf numFmtId="41" fontId="72" fillId="54" borderId="0" xfId="7" applyNumberFormat="1" applyFont="1" applyFill="1" applyAlignment="1" applyProtection="1">
      <alignment horizontal="center" vertical="center" shrinkToFit="1"/>
      <protection hidden="1"/>
    </xf>
    <xf numFmtId="176" fontId="82" fillId="0" borderId="0" xfId="1" applyFont="1" applyAlignment="1">
      <alignment horizontal="left" vertical="center"/>
    </xf>
    <xf numFmtId="176" fontId="82" fillId="0" borderId="0" xfId="1" applyFont="1" applyAlignment="1">
      <alignment horizontal="left" vertical="center" wrapText="1"/>
    </xf>
    <xf numFmtId="184" fontId="59" fillId="0" borderId="0" xfId="3" applyNumberFormat="1" applyFont="1" applyProtection="1">
      <protection hidden="1"/>
    </xf>
    <xf numFmtId="0" fontId="66" fillId="0" borderId="0" xfId="15" applyFont="1" applyFill="1" applyAlignment="1" applyProtection="1">
      <alignment horizontal="center" vertical="center"/>
      <protection hidden="1"/>
    </xf>
    <xf numFmtId="0" fontId="66" fillId="0" borderId="0" xfId="15" applyFont="1" applyFill="1" applyBorder="1" applyAlignment="1" applyProtection="1">
      <alignment horizontal="center" vertical="center"/>
      <protection hidden="1"/>
    </xf>
    <xf numFmtId="0" fontId="64" fillId="0" borderId="0" xfId="10" applyFont="1" applyFill="1" applyAlignment="1" applyProtection="1">
      <alignment horizontal="center" vertical="center" wrapText="1"/>
      <protection hidden="1"/>
    </xf>
    <xf numFmtId="0" fontId="60" fillId="0" borderId="0" xfId="3" applyFont="1" applyAlignment="1">
      <alignment horizontal="centerContinuous" vertical="center"/>
    </xf>
    <xf numFmtId="0" fontId="56" fillId="0" borderId="0" xfId="3" applyFont="1" applyAlignment="1">
      <alignment horizontal="justify" vertical="center" wrapText="1"/>
    </xf>
    <xf numFmtId="0" fontId="58" fillId="0" borderId="0" xfId="0" applyFont="1" applyAlignment="1">
      <alignment vertical="center"/>
    </xf>
    <xf numFmtId="0" fontId="82" fillId="0" borderId="0" xfId="3" quotePrefix="1" applyFont="1" applyAlignment="1">
      <alignment horizontal="right" vertical="center" wrapText="1"/>
    </xf>
    <xf numFmtId="0" fontId="82" fillId="0" borderId="0" xfId="3" applyFont="1" applyAlignment="1">
      <alignment horizontal="justify" vertical="center" wrapText="1"/>
    </xf>
    <xf numFmtId="0" fontId="82" fillId="0" borderId="0" xfId="3" applyFont="1" applyAlignment="1">
      <alignment horizontal="right" vertical="center" wrapText="1"/>
    </xf>
    <xf numFmtId="0" fontId="82" fillId="0" borderId="0" xfId="3" applyFont="1" applyAlignment="1">
      <alignment horizontal="right" vertical="center"/>
    </xf>
    <xf numFmtId="212" fontId="82" fillId="0" borderId="0" xfId="3" applyNumberFormat="1" applyFont="1" applyAlignment="1">
      <alignment horizontal="right" vertical="center" wrapText="1"/>
    </xf>
    <xf numFmtId="0" fontId="56" fillId="0" borderId="0" xfId="3" applyFont="1" applyAlignment="1">
      <alignment horizontal="right" vertical="center" wrapText="1"/>
    </xf>
    <xf numFmtId="49" fontId="96" fillId="0" borderId="24" xfId="0" applyNumberFormat="1" applyFont="1" applyBorder="1" applyAlignment="1" applyProtection="1">
      <alignment horizontal="centerContinuous" vertical="center"/>
      <protection locked="0"/>
    </xf>
    <xf numFmtId="49" fontId="96" fillId="0" borderId="14" xfId="0" applyNumberFormat="1" applyFont="1" applyBorder="1" applyAlignment="1" applyProtection="1">
      <alignment horizontal="centerContinuous" vertical="center"/>
      <protection locked="0"/>
    </xf>
    <xf numFmtId="49" fontId="96" fillId="0" borderId="25" xfId="0" applyNumberFormat="1" applyFont="1" applyBorder="1" applyAlignment="1" applyProtection="1">
      <alignment horizontal="centerContinuous" vertical="center"/>
      <protection locked="0"/>
    </xf>
    <xf numFmtId="49" fontId="98" fillId="0" borderId="19" xfId="0" applyNumberFormat="1" applyFont="1" applyBorder="1" applyAlignment="1" applyProtection="1">
      <alignment horizontal="center" vertical="center"/>
      <protection locked="0"/>
    </xf>
    <xf numFmtId="49" fontId="98" fillId="0" borderId="20" xfId="0" applyNumberFormat="1" applyFont="1" applyBorder="1" applyAlignment="1" applyProtection="1">
      <alignment horizontal="center" vertical="center"/>
      <protection locked="0"/>
    </xf>
    <xf numFmtId="49" fontId="95" fillId="0" borderId="19" xfId="0" applyNumberFormat="1" applyFont="1" applyBorder="1" applyProtection="1">
      <alignment vertical="center"/>
      <protection locked="0"/>
    </xf>
    <xf numFmtId="49" fontId="95" fillId="0" borderId="20" xfId="0" applyNumberFormat="1" applyFont="1" applyBorder="1" applyProtection="1">
      <alignment vertical="center"/>
      <protection locked="0"/>
    </xf>
    <xf numFmtId="49" fontId="97" fillId="0" borderId="19" xfId="0" applyNumberFormat="1" applyFont="1" applyBorder="1" applyProtection="1">
      <alignment vertical="center"/>
      <protection locked="0"/>
    </xf>
    <xf numFmtId="49" fontId="97" fillId="0" borderId="20" xfId="0" applyNumberFormat="1" applyFont="1" applyBorder="1" applyProtection="1">
      <alignment vertical="center"/>
      <protection locked="0"/>
    </xf>
    <xf numFmtId="49" fontId="99" fillId="0" borderId="19" xfId="0" applyNumberFormat="1" applyFont="1" applyBorder="1" applyProtection="1">
      <alignment vertical="center"/>
      <protection locked="0"/>
    </xf>
    <xf numFmtId="49" fontId="99" fillId="0" borderId="20" xfId="0" applyNumberFormat="1" applyFont="1" applyBorder="1" applyProtection="1">
      <alignment vertical="center"/>
      <protection locked="0"/>
    </xf>
    <xf numFmtId="49" fontId="97" fillId="0" borderId="21" xfId="0" applyNumberFormat="1" applyFont="1" applyBorder="1" applyProtection="1">
      <alignment vertical="center"/>
      <protection locked="0"/>
    </xf>
    <xf numFmtId="49" fontId="97" fillId="0" borderId="22" xfId="0" applyNumberFormat="1" applyFont="1" applyBorder="1" applyProtection="1">
      <alignment vertical="center"/>
      <protection locked="0"/>
    </xf>
    <xf numFmtId="49" fontId="97" fillId="0" borderId="22" xfId="0" applyNumberFormat="1" applyFont="1" applyBorder="1" applyAlignment="1" applyProtection="1">
      <alignment horizontal="center" vertical="center"/>
      <protection locked="0"/>
    </xf>
    <xf numFmtId="49" fontId="97" fillId="0" borderId="23" xfId="0" applyNumberFormat="1" applyFont="1" applyBorder="1" applyProtection="1">
      <alignment vertical="center"/>
      <protection locked="0"/>
    </xf>
    <xf numFmtId="0" fontId="0" fillId="0" borderId="0" xfId="0" applyAlignment="1">
      <alignment horizontal="center" vertical="center"/>
    </xf>
    <xf numFmtId="0" fontId="123" fillId="0" borderId="0" xfId="0" applyFont="1" applyAlignment="1">
      <alignment horizontal="center" vertical="center"/>
    </xf>
    <xf numFmtId="0" fontId="124" fillId="0" borderId="0" xfId="0" applyFont="1" applyAlignment="1">
      <alignment horizontal="center" vertical="center"/>
    </xf>
    <xf numFmtId="0" fontId="125" fillId="0" borderId="0" xfId="0" applyFont="1" applyAlignment="1">
      <alignment horizontal="center" vertical="center"/>
    </xf>
    <xf numFmtId="0" fontId="66" fillId="0" borderId="1" xfId="0" applyNumberFormat="1" applyFont="1" applyFill="1" applyBorder="1" applyAlignment="1" applyProtection="1">
      <alignment horizontal="center" vertical="center"/>
      <protection hidden="1"/>
    </xf>
    <xf numFmtId="184" fontId="59" fillId="54" borderId="1" xfId="3" applyNumberFormat="1" applyFont="1" applyFill="1" applyBorder="1" applyAlignment="1" applyProtection="1">
      <alignment horizontal="center" vertical="center"/>
      <protection hidden="1"/>
    </xf>
    <xf numFmtId="0" fontId="61" fillId="0" borderId="0" xfId="0" applyFont="1" applyFill="1" applyAlignment="1" applyProtection="1">
      <alignment horizontal="center" vertical="center"/>
      <protection hidden="1"/>
    </xf>
    <xf numFmtId="0" fontId="70" fillId="0" borderId="0" xfId="0" applyFont="1" applyFill="1" applyAlignment="1" applyProtection="1">
      <alignment horizontal="center" vertical="center"/>
      <protection hidden="1"/>
    </xf>
    <xf numFmtId="41" fontId="69" fillId="54" borderId="1" xfId="0" applyNumberFormat="1" applyFont="1" applyFill="1" applyBorder="1" applyAlignment="1" applyProtection="1">
      <alignment vertical="center" wrapText="1"/>
      <protection hidden="1"/>
    </xf>
    <xf numFmtId="49" fontId="59" fillId="0" borderId="0" xfId="3" applyNumberFormat="1" applyFont="1" applyFill="1" applyAlignment="1" applyProtection="1">
      <alignment horizontal="center" vertical="center"/>
      <protection hidden="1"/>
    </xf>
    <xf numFmtId="49" fontId="59" fillId="0" borderId="0" xfId="3" applyNumberFormat="1" applyFont="1" applyAlignment="1" applyProtection="1">
      <alignment horizontal="center" vertical="center"/>
      <protection hidden="1"/>
    </xf>
    <xf numFmtId="0" fontId="66" fillId="0" borderId="1" xfId="0" applyNumberFormat="1" applyFont="1" applyFill="1" applyBorder="1" applyAlignment="1" applyProtection="1">
      <alignment horizontal="center" vertical="center"/>
      <protection hidden="1"/>
    </xf>
    <xf numFmtId="184" fontId="59" fillId="54" borderId="1" xfId="3" applyNumberFormat="1" applyFont="1" applyFill="1" applyBorder="1" applyAlignment="1" applyProtection="1">
      <alignment horizontal="center" vertical="center"/>
      <protection hidden="1"/>
    </xf>
    <xf numFmtId="176" fontId="59" fillId="54" borderId="1" xfId="7" applyFont="1" applyFill="1" applyBorder="1" applyAlignment="1" applyProtection="1">
      <alignment horizontal="center" vertical="center" shrinkToFit="1"/>
      <protection hidden="1"/>
    </xf>
    <xf numFmtId="178" fontId="59" fillId="54" borderId="0" xfId="7" applyNumberFormat="1" applyFont="1" applyFill="1" applyAlignment="1" applyProtection="1">
      <alignment horizontal="center" vertical="center" shrinkToFit="1"/>
      <protection hidden="1"/>
    </xf>
    <xf numFmtId="0" fontId="59" fillId="54" borderId="1" xfId="7" applyNumberFormat="1" applyFont="1" applyFill="1" applyBorder="1" applyAlignment="1" applyProtection="1">
      <alignment horizontal="center" vertical="center" shrinkToFit="1"/>
      <protection hidden="1"/>
    </xf>
    <xf numFmtId="184" fontId="69" fillId="0" borderId="1" xfId="0" applyNumberFormat="1" applyFont="1" applyFill="1" applyBorder="1" applyAlignment="1" applyProtection="1">
      <alignment horizontal="center" vertical="center"/>
      <protection hidden="1"/>
    </xf>
    <xf numFmtId="0" fontId="69" fillId="0" borderId="1" xfId="0" applyNumberFormat="1" applyFont="1" applyFill="1" applyBorder="1" applyAlignment="1" applyProtection="1">
      <alignment horizontal="center" vertical="center"/>
      <protection hidden="1"/>
    </xf>
    <xf numFmtId="188" fontId="69" fillId="0" borderId="1" xfId="1" applyNumberFormat="1" applyFont="1" applyFill="1" applyBorder="1" applyAlignment="1" applyProtection="1">
      <alignment horizontal="center" vertical="center"/>
      <protection hidden="1"/>
    </xf>
    <xf numFmtId="188" fontId="69" fillId="0" borderId="1" xfId="1" applyNumberFormat="1" applyFont="1" applyFill="1" applyBorder="1" applyAlignment="1" applyProtection="1">
      <alignment horizontal="right" vertical="center"/>
      <protection hidden="1"/>
    </xf>
    <xf numFmtId="188" fontId="69" fillId="0" borderId="1" xfId="1" applyNumberFormat="1" applyFont="1" applyFill="1" applyBorder="1" applyAlignment="1" applyProtection="1">
      <alignment vertical="center"/>
      <protection hidden="1"/>
    </xf>
    <xf numFmtId="41" fontId="69" fillId="0" borderId="1" xfId="0" applyNumberFormat="1" applyFont="1" applyFill="1" applyBorder="1" applyAlignment="1" applyProtection="1">
      <alignment horizontal="center" vertical="center" wrapText="1"/>
      <protection hidden="1"/>
    </xf>
    <xf numFmtId="10" fontId="69" fillId="0" borderId="1" xfId="0" applyNumberFormat="1" applyFont="1" applyFill="1" applyBorder="1" applyAlignment="1" applyProtection="1">
      <alignment horizontal="center" vertical="center" wrapText="1"/>
      <protection hidden="1"/>
    </xf>
    <xf numFmtId="41" fontId="69" fillId="0" borderId="1" xfId="0" applyNumberFormat="1" applyFont="1" applyFill="1" applyBorder="1" applyAlignment="1" applyProtection="1">
      <alignment vertical="center" wrapText="1"/>
      <protection hidden="1"/>
    </xf>
    <xf numFmtId="49" fontId="69" fillId="0" borderId="1" xfId="0" applyNumberFormat="1" applyFont="1" applyFill="1" applyBorder="1" applyAlignment="1" applyProtection="1">
      <alignment horizontal="center" vertical="center"/>
      <protection hidden="1"/>
    </xf>
    <xf numFmtId="10" fontId="69" fillId="54" borderId="1" xfId="0" applyNumberFormat="1" applyFont="1" applyFill="1" applyBorder="1" applyAlignment="1" applyProtection="1">
      <alignment horizontal="center" vertical="center" wrapText="1"/>
      <protection hidden="1"/>
    </xf>
    <xf numFmtId="44" fontId="56" fillId="0" borderId="0" xfId="0" applyNumberFormat="1" applyFont="1" applyFill="1" applyProtection="1">
      <alignment vertical="center"/>
      <protection hidden="1"/>
    </xf>
    <xf numFmtId="0" fontId="59" fillId="0" borderId="1" xfId="0" applyFont="1" applyFill="1" applyBorder="1" applyAlignment="1" applyProtection="1">
      <alignment horizontal="center" vertical="center"/>
      <protection hidden="1"/>
    </xf>
    <xf numFmtId="200" fontId="59" fillId="0" borderId="1" xfId="3" applyNumberFormat="1" applyFont="1" applyFill="1" applyBorder="1" applyAlignment="1" applyProtection="1">
      <alignment horizontal="right" vertical="center"/>
      <protection hidden="1"/>
    </xf>
    <xf numFmtId="184" fontId="59" fillId="0" borderId="1" xfId="1" applyNumberFormat="1" applyFont="1" applyFill="1" applyBorder="1" applyAlignment="1" applyProtection="1">
      <alignment horizontal="right" vertical="center"/>
      <protection hidden="1"/>
    </xf>
    <xf numFmtId="49" fontId="59" fillId="0" borderId="1" xfId="1" applyNumberFormat="1" applyFont="1" applyFill="1" applyBorder="1" applyAlignment="1" applyProtection="1">
      <alignment horizontal="center" vertical="center" wrapText="1"/>
      <protection hidden="1"/>
    </xf>
    <xf numFmtId="49" fontId="59" fillId="0" borderId="1" xfId="0" applyNumberFormat="1" applyFont="1" applyFill="1" applyBorder="1" applyAlignment="1" applyProtection="1">
      <alignment horizontal="center" vertical="center"/>
      <protection hidden="1"/>
    </xf>
    <xf numFmtId="49" fontId="59" fillId="0" borderId="1" xfId="1" applyNumberFormat="1" applyFont="1" applyFill="1" applyBorder="1" applyAlignment="1" applyProtection="1">
      <alignment horizontal="center" vertical="center"/>
      <protection hidden="1"/>
    </xf>
    <xf numFmtId="203" fontId="93" fillId="0" borderId="119" xfId="304" applyNumberFormat="1" applyFont="1" applyFill="1" applyBorder="1" applyAlignment="1" applyProtection="1">
      <alignment horizontal="center" vertical="center"/>
      <protection hidden="1"/>
    </xf>
    <xf numFmtId="203" fontId="93" fillId="0" borderId="1" xfId="304" applyNumberFormat="1" applyFont="1" applyFill="1" applyBorder="1" applyAlignment="1" applyProtection="1">
      <alignment horizontal="center" vertical="center"/>
      <protection hidden="1"/>
    </xf>
    <xf numFmtId="203" fontId="93" fillId="0" borderId="45" xfId="304" applyNumberFormat="1" applyFont="1" applyFill="1" applyBorder="1" applyAlignment="1" applyProtection="1">
      <alignment horizontal="center" vertical="center"/>
      <protection hidden="1"/>
    </xf>
    <xf numFmtId="203" fontId="93" fillId="0" borderId="45" xfId="304" applyNumberFormat="1" applyFont="1" applyFill="1" applyBorder="1" applyAlignment="1" applyProtection="1">
      <alignment horizontal="center" vertical="center" shrinkToFit="1"/>
      <protection hidden="1"/>
    </xf>
    <xf numFmtId="203" fontId="93" fillId="0" borderId="9" xfId="304" applyNumberFormat="1" applyFont="1" applyFill="1" applyBorder="1" applyAlignment="1" applyProtection="1">
      <alignment horizontal="center" vertical="center"/>
      <protection hidden="1"/>
    </xf>
    <xf numFmtId="203" fontId="93" fillId="0" borderId="9" xfId="304" applyNumberFormat="1" applyFont="1" applyFill="1" applyBorder="1" applyAlignment="1" applyProtection="1">
      <alignment horizontal="center" vertical="center" shrinkToFit="1"/>
      <protection hidden="1"/>
    </xf>
    <xf numFmtId="10" fontId="56" fillId="0" borderId="0" xfId="0" applyNumberFormat="1" applyFont="1" applyFill="1" applyProtection="1">
      <alignment vertical="center"/>
      <protection hidden="1"/>
    </xf>
    <xf numFmtId="184" fontId="121" fillId="54" borderId="1" xfId="0" applyNumberFormat="1" applyFont="1" applyFill="1" applyBorder="1" applyAlignment="1" applyProtection="1">
      <alignment horizontal="center" vertical="center"/>
      <protection hidden="1"/>
    </xf>
    <xf numFmtId="0" fontId="121" fillId="54" borderId="1" xfId="0" applyNumberFormat="1" applyFont="1" applyFill="1" applyBorder="1" applyAlignment="1" applyProtection="1">
      <alignment horizontal="center" vertical="center"/>
      <protection hidden="1"/>
    </xf>
    <xf numFmtId="49" fontId="121" fillId="54" borderId="1" xfId="0" applyNumberFormat="1" applyFont="1" applyFill="1" applyBorder="1" applyAlignment="1" applyProtection="1">
      <alignment horizontal="center" vertical="center"/>
      <protection hidden="1"/>
    </xf>
    <xf numFmtId="188" fontId="121" fillId="54" borderId="1" xfId="1" applyNumberFormat="1" applyFont="1" applyFill="1" applyBorder="1" applyAlignment="1" applyProtection="1">
      <alignment horizontal="center" vertical="center"/>
      <protection hidden="1"/>
    </xf>
    <xf numFmtId="188" fontId="121" fillId="54" borderId="1" xfId="1" applyNumberFormat="1" applyFont="1" applyFill="1" applyBorder="1" applyAlignment="1" applyProtection="1">
      <alignment horizontal="right" vertical="center"/>
      <protection hidden="1"/>
    </xf>
    <xf numFmtId="188" fontId="121" fillId="54" borderId="1" xfId="1" applyNumberFormat="1" applyFont="1" applyFill="1" applyBorder="1" applyAlignment="1" applyProtection="1">
      <alignment vertical="center"/>
      <protection hidden="1"/>
    </xf>
    <xf numFmtId="41" fontId="121" fillId="54" borderId="1" xfId="0" applyNumberFormat="1" applyFont="1" applyFill="1" applyBorder="1" applyAlignment="1" applyProtection="1">
      <alignment horizontal="center" vertical="center" wrapText="1"/>
      <protection hidden="1"/>
    </xf>
    <xf numFmtId="10" fontId="121" fillId="54" borderId="1" xfId="0" applyNumberFormat="1" applyFont="1" applyFill="1" applyBorder="1" applyAlignment="1" applyProtection="1">
      <alignment horizontal="center" vertical="center" wrapText="1"/>
      <protection hidden="1"/>
    </xf>
    <xf numFmtId="184" fontId="121" fillId="0" borderId="1" xfId="0" applyNumberFormat="1" applyFont="1" applyFill="1" applyBorder="1" applyAlignment="1" applyProtection="1">
      <alignment horizontal="center" vertical="center"/>
      <protection hidden="1"/>
    </xf>
    <xf numFmtId="0" fontId="121" fillId="0" borderId="1" xfId="0" applyNumberFormat="1" applyFont="1" applyFill="1" applyBorder="1" applyAlignment="1" applyProtection="1">
      <alignment horizontal="center" vertical="center"/>
      <protection hidden="1"/>
    </xf>
    <xf numFmtId="49" fontId="121" fillId="0" borderId="1" xfId="0" applyNumberFormat="1" applyFont="1" applyFill="1" applyBorder="1" applyAlignment="1" applyProtection="1">
      <alignment horizontal="center" vertical="center"/>
      <protection hidden="1"/>
    </xf>
    <xf numFmtId="188" fontId="121" fillId="0" borderId="1" xfId="1" applyNumberFormat="1" applyFont="1" applyFill="1" applyBorder="1" applyAlignment="1" applyProtection="1">
      <alignment horizontal="center" vertical="center"/>
      <protection hidden="1"/>
    </xf>
    <xf numFmtId="188" fontId="121" fillId="0" borderId="1" xfId="1" applyNumberFormat="1" applyFont="1" applyFill="1" applyBorder="1" applyAlignment="1" applyProtection="1">
      <alignment horizontal="right" vertical="center"/>
      <protection hidden="1"/>
    </xf>
    <xf numFmtId="188" fontId="121" fillId="0" borderId="1" xfId="1" applyNumberFormat="1" applyFont="1" applyFill="1" applyBorder="1" applyAlignment="1" applyProtection="1">
      <alignment vertical="center"/>
      <protection hidden="1"/>
    </xf>
    <xf numFmtId="41" fontId="121" fillId="0" borderId="1" xfId="0" applyNumberFormat="1" applyFont="1" applyFill="1" applyBorder="1" applyAlignment="1" applyProtection="1">
      <alignment horizontal="center" vertical="center" wrapText="1"/>
      <protection hidden="1"/>
    </xf>
    <xf numFmtId="10" fontId="121" fillId="0" borderId="1" xfId="0" applyNumberFormat="1" applyFont="1" applyFill="1" applyBorder="1" applyAlignment="1" applyProtection="1">
      <alignment horizontal="center" vertical="center" wrapText="1"/>
      <protection hidden="1"/>
    </xf>
    <xf numFmtId="0" fontId="59" fillId="0" borderId="1" xfId="0" applyFont="1" applyFill="1" applyBorder="1" applyProtection="1">
      <alignment vertical="center"/>
      <protection hidden="1"/>
    </xf>
    <xf numFmtId="0" fontId="59" fillId="0" borderId="1" xfId="0" applyNumberFormat="1" applyFont="1" applyFill="1" applyBorder="1" applyProtection="1">
      <alignment vertical="center"/>
      <protection hidden="1"/>
    </xf>
    <xf numFmtId="0" fontId="56" fillId="0" borderId="1" xfId="0" applyNumberFormat="1" applyFont="1" applyFill="1" applyBorder="1" applyProtection="1">
      <alignment vertical="center"/>
      <protection hidden="1"/>
    </xf>
    <xf numFmtId="10" fontId="56" fillId="0" borderId="1" xfId="0" applyNumberFormat="1" applyFont="1" applyFill="1" applyBorder="1" applyProtection="1">
      <alignment vertical="center"/>
      <protection hidden="1"/>
    </xf>
    <xf numFmtId="0" fontId="59" fillId="0" borderId="1" xfId="0" applyFont="1" applyFill="1" applyBorder="1" applyAlignment="1" applyProtection="1">
      <alignment horizontal="center" vertical="center" wrapText="1"/>
      <protection hidden="1"/>
    </xf>
    <xf numFmtId="184" fontId="59" fillId="0" borderId="1" xfId="0" applyNumberFormat="1" applyFont="1" applyFill="1" applyBorder="1" applyProtection="1">
      <alignment vertical="center"/>
      <protection hidden="1"/>
    </xf>
    <xf numFmtId="184" fontId="56" fillId="0" borderId="1" xfId="0" applyNumberFormat="1" applyFont="1" applyFill="1" applyBorder="1" applyProtection="1">
      <alignment vertical="center"/>
      <protection hidden="1"/>
    </xf>
    <xf numFmtId="188" fontId="59" fillId="0" borderId="0" xfId="0" applyNumberFormat="1" applyFont="1" applyFill="1" applyProtection="1">
      <alignment vertical="center"/>
      <protection hidden="1"/>
    </xf>
    <xf numFmtId="185" fontId="59" fillId="0" borderId="0" xfId="0" applyNumberFormat="1" applyFont="1" applyFill="1" applyProtection="1">
      <alignment vertical="center"/>
      <protection hidden="1"/>
    </xf>
    <xf numFmtId="0" fontId="82" fillId="0" borderId="0" xfId="15" applyNumberFormat="1" applyFont="1" applyBorder="1" applyAlignment="1" applyProtection="1">
      <alignment horizontal="center" vertical="center"/>
      <protection hidden="1"/>
    </xf>
    <xf numFmtId="176" fontId="69" fillId="0" borderId="1" xfId="1" applyNumberFormat="1" applyFont="1" applyFill="1" applyBorder="1" applyAlignment="1" applyProtection="1">
      <alignment vertical="center"/>
      <protection hidden="1"/>
    </xf>
    <xf numFmtId="176" fontId="69" fillId="54" borderId="1" xfId="1" applyNumberFormat="1" applyFont="1" applyFill="1" applyBorder="1" applyAlignment="1" applyProtection="1">
      <alignment vertical="center"/>
      <protection hidden="1"/>
    </xf>
    <xf numFmtId="184" fontId="82" fillId="0" borderId="1" xfId="0" applyNumberFormat="1" applyFont="1" applyFill="1" applyBorder="1" applyAlignment="1" applyProtection="1">
      <alignment horizontal="center" vertical="center"/>
      <protection hidden="1"/>
    </xf>
    <xf numFmtId="0" fontId="82" fillId="0" borderId="1" xfId="0" applyNumberFormat="1" applyFont="1" applyFill="1" applyBorder="1" applyAlignment="1" applyProtection="1">
      <alignment horizontal="center" vertical="center"/>
      <protection hidden="1"/>
    </xf>
    <xf numFmtId="49" fontId="82" fillId="0" borderId="1" xfId="0" applyNumberFormat="1" applyFont="1" applyFill="1" applyBorder="1" applyAlignment="1" applyProtection="1">
      <alignment horizontal="center" vertical="center"/>
      <protection hidden="1"/>
    </xf>
    <xf numFmtId="188" fontId="82" fillId="0" borderId="1" xfId="1" applyNumberFormat="1" applyFont="1" applyFill="1" applyBorder="1" applyAlignment="1" applyProtection="1">
      <alignment horizontal="center" vertical="center"/>
      <protection hidden="1"/>
    </xf>
    <xf numFmtId="188" fontId="82" fillId="0" borderId="1" xfId="1" applyNumberFormat="1" applyFont="1" applyFill="1" applyBorder="1" applyAlignment="1" applyProtection="1">
      <alignment horizontal="right" vertical="center"/>
      <protection hidden="1"/>
    </xf>
    <xf numFmtId="188" fontId="82" fillId="0" borderId="1" xfId="1" applyNumberFormat="1" applyFont="1" applyFill="1" applyBorder="1" applyAlignment="1" applyProtection="1">
      <alignment vertical="center"/>
      <protection hidden="1"/>
    </xf>
    <xf numFmtId="176" fontId="82" fillId="0" borderId="1" xfId="1" applyNumberFormat="1" applyFont="1" applyFill="1" applyBorder="1" applyAlignment="1" applyProtection="1">
      <alignment vertical="center"/>
      <protection hidden="1"/>
    </xf>
    <xf numFmtId="41" fontId="82" fillId="0" borderId="1" xfId="0" applyNumberFormat="1" applyFont="1" applyFill="1" applyBorder="1" applyAlignment="1" applyProtection="1">
      <alignment horizontal="center" vertical="center" wrapText="1"/>
      <protection hidden="1"/>
    </xf>
    <xf numFmtId="10" fontId="82" fillId="0" borderId="1" xfId="0" applyNumberFormat="1" applyFont="1" applyFill="1" applyBorder="1" applyAlignment="1" applyProtection="1">
      <alignment horizontal="center" vertical="center" wrapText="1"/>
      <protection hidden="1"/>
    </xf>
    <xf numFmtId="0" fontId="66" fillId="0" borderId="0" xfId="0" applyNumberFormat="1" applyFont="1" applyFill="1" applyBorder="1" applyAlignment="1" applyProtection="1">
      <alignment horizontal="center" vertical="center"/>
      <protection hidden="1"/>
    </xf>
    <xf numFmtId="41" fontId="69" fillId="0" borderId="0" xfId="0" applyNumberFormat="1" applyFont="1" applyFill="1" applyBorder="1" applyAlignment="1" applyProtection="1">
      <alignment vertical="center" wrapText="1"/>
      <protection hidden="1"/>
    </xf>
    <xf numFmtId="41" fontId="69" fillId="0" borderId="0" xfId="0" applyNumberFormat="1" applyFont="1" applyFill="1" applyBorder="1" applyAlignment="1" applyProtection="1">
      <alignment horizontal="center" vertical="center" wrapText="1"/>
      <protection hidden="1"/>
    </xf>
    <xf numFmtId="41" fontId="69" fillId="54" borderId="0" xfId="0" applyNumberFormat="1" applyFont="1" applyFill="1" applyBorder="1" applyAlignment="1" applyProtection="1">
      <alignment vertical="center" wrapText="1"/>
      <protection hidden="1"/>
    </xf>
    <xf numFmtId="41" fontId="69" fillId="54" borderId="0" xfId="0" applyNumberFormat="1" applyFont="1" applyFill="1" applyBorder="1" applyAlignment="1" applyProtection="1">
      <alignment horizontal="center" vertical="center" wrapText="1"/>
      <protection hidden="1"/>
    </xf>
    <xf numFmtId="41" fontId="121" fillId="54" borderId="0" xfId="0" applyNumberFormat="1" applyFont="1" applyFill="1" applyBorder="1" applyAlignment="1" applyProtection="1">
      <alignment horizontal="center" vertical="center" wrapText="1"/>
      <protection hidden="1"/>
    </xf>
    <xf numFmtId="41" fontId="121" fillId="0" borderId="0" xfId="0" applyNumberFormat="1" applyFont="1" applyFill="1" applyBorder="1" applyAlignment="1" applyProtection="1">
      <alignment horizontal="center" vertical="center" wrapText="1"/>
      <protection hidden="1"/>
    </xf>
    <xf numFmtId="41" fontId="59" fillId="0" borderId="0" xfId="0" applyNumberFormat="1" applyFont="1" applyFill="1" applyBorder="1" applyProtection="1">
      <alignment vertical="center"/>
      <protection hidden="1"/>
    </xf>
    <xf numFmtId="216" fontId="69" fillId="0" borderId="0" xfId="0" applyNumberFormat="1" applyFont="1" applyFill="1" applyBorder="1" applyAlignment="1" applyProtection="1">
      <alignment vertical="center" wrapText="1"/>
      <protection hidden="1"/>
    </xf>
    <xf numFmtId="217" fontId="56" fillId="0" borderId="0" xfId="0" applyNumberFormat="1" applyFont="1" applyFill="1" applyProtection="1">
      <alignment vertical="center"/>
      <protection hidden="1"/>
    </xf>
    <xf numFmtId="216" fontId="69" fillId="0" borderId="1" xfId="0" applyNumberFormat="1" applyFont="1" applyFill="1" applyBorder="1" applyAlignment="1" applyProtection="1">
      <alignment vertical="center" wrapText="1"/>
      <protection hidden="1"/>
    </xf>
    <xf numFmtId="216" fontId="82" fillId="0" borderId="1" xfId="0" applyNumberFormat="1" applyFont="1" applyFill="1" applyBorder="1" applyAlignment="1" applyProtection="1">
      <alignment vertical="center" wrapText="1"/>
      <protection hidden="1"/>
    </xf>
    <xf numFmtId="42" fontId="59" fillId="0" borderId="0" xfId="3" applyNumberFormat="1" applyFont="1" applyAlignment="1" applyProtection="1">
      <alignment vertical="center"/>
      <protection hidden="1"/>
    </xf>
    <xf numFmtId="0" fontId="82" fillId="57" borderId="0" xfId="0" applyFont="1" applyFill="1" applyAlignment="1">
      <alignment vertical="center"/>
    </xf>
    <xf numFmtId="176" fontId="82" fillId="57" borderId="0" xfId="1" applyFont="1" applyFill="1" applyAlignment="1">
      <alignment horizontal="left" vertical="center"/>
    </xf>
    <xf numFmtId="0" fontId="56" fillId="0" borderId="2" xfId="0" applyFont="1" applyFill="1" applyBorder="1" applyProtection="1">
      <alignment vertical="center"/>
      <protection hidden="1"/>
    </xf>
    <xf numFmtId="0" fontId="61" fillId="0" borderId="2" xfId="0" applyFont="1" applyFill="1" applyBorder="1" applyAlignment="1" applyProtection="1">
      <alignment horizontal="center" vertical="center"/>
      <protection hidden="1"/>
    </xf>
    <xf numFmtId="0" fontId="66" fillId="0" borderId="1" xfId="8" applyFont="1" applyFill="1" applyBorder="1" applyAlignment="1" applyProtection="1">
      <alignment horizontal="center" vertical="center"/>
      <protection hidden="1"/>
    </xf>
    <xf numFmtId="0" fontId="56" fillId="0" borderId="1" xfId="8" applyFont="1" applyFill="1" applyBorder="1" applyAlignment="1" applyProtection="1">
      <alignment horizontal="center" vertical="center"/>
      <protection hidden="1"/>
    </xf>
    <xf numFmtId="49" fontId="56" fillId="0" borderId="1" xfId="0" applyNumberFormat="1" applyFont="1" applyFill="1" applyBorder="1" applyAlignment="1" applyProtection="1">
      <alignment horizontal="center" vertical="center"/>
      <protection hidden="1"/>
    </xf>
    <xf numFmtId="216" fontId="69" fillId="54" borderId="1" xfId="0" applyNumberFormat="1" applyFont="1" applyFill="1" applyBorder="1" applyAlignment="1" applyProtection="1">
      <alignment horizontal="center" vertical="center" wrapText="1"/>
      <protection hidden="1"/>
    </xf>
    <xf numFmtId="216" fontId="69" fillId="54" borderId="1" xfId="0" applyNumberFormat="1" applyFont="1" applyFill="1" applyBorder="1" applyAlignment="1" applyProtection="1">
      <alignment vertical="center" wrapText="1"/>
      <protection hidden="1"/>
    </xf>
    <xf numFmtId="0" fontId="0" fillId="0" borderId="0" xfId="0" applyAlignment="1">
      <alignment vertical="center"/>
    </xf>
    <xf numFmtId="0" fontId="66" fillId="0" borderId="1" xfId="0" applyNumberFormat="1" applyFont="1" applyFill="1" applyBorder="1" applyAlignment="1" applyProtection="1">
      <alignment horizontal="center" vertical="center"/>
      <protection hidden="1"/>
    </xf>
    <xf numFmtId="0" fontId="66" fillId="0" borderId="1" xfId="0" applyNumberFormat="1" applyFont="1" applyFill="1" applyBorder="1" applyAlignment="1" applyProtection="1">
      <alignment horizontal="center" vertical="center" wrapText="1"/>
      <protection hidden="1"/>
    </xf>
    <xf numFmtId="49" fontId="69" fillId="54" borderId="1" xfId="0" applyNumberFormat="1" applyFont="1" applyFill="1" applyBorder="1" applyAlignment="1" applyProtection="1">
      <alignment horizontal="center" vertical="center" wrapText="1"/>
      <protection hidden="1"/>
    </xf>
    <xf numFmtId="41" fontId="82" fillId="54" borderId="1" xfId="0" applyNumberFormat="1" applyFont="1" applyFill="1" applyBorder="1" applyAlignment="1" applyProtection="1">
      <alignment horizontal="center" vertical="center" wrapText="1"/>
      <protection hidden="1"/>
    </xf>
    <xf numFmtId="0" fontId="53" fillId="0" borderId="0" xfId="15" applyFont="1" applyFill="1" applyProtection="1">
      <alignment vertical="center"/>
      <protection hidden="1"/>
    </xf>
    <xf numFmtId="0" fontId="118" fillId="0" borderId="0" xfId="15" applyFont="1" applyFill="1" applyAlignment="1" applyProtection="1">
      <alignment horizontal="center" vertical="center"/>
      <protection hidden="1"/>
    </xf>
    <xf numFmtId="0" fontId="80" fillId="0" borderId="0" xfId="15" applyFont="1" applyFill="1" applyProtection="1">
      <alignment vertical="center"/>
      <protection hidden="1"/>
    </xf>
    <xf numFmtId="0" fontId="80" fillId="0" borderId="0" xfId="15" applyFont="1" applyFill="1" applyAlignment="1" applyProtection="1">
      <alignment vertical="center" shrinkToFit="1"/>
      <protection hidden="1"/>
    </xf>
    <xf numFmtId="0" fontId="54" fillId="0" borderId="0" xfId="15" applyFont="1" applyFill="1" applyAlignment="1" applyProtection="1">
      <alignment vertical="center"/>
      <protection hidden="1"/>
    </xf>
    <xf numFmtId="0" fontId="82" fillId="0" borderId="0" xfId="15" applyFont="1" applyFill="1" applyAlignment="1" applyProtection="1">
      <alignment vertical="center"/>
      <protection hidden="1"/>
    </xf>
    <xf numFmtId="0" fontId="82" fillId="0" borderId="0" xfId="15" applyFont="1" applyFill="1" applyAlignment="1" applyProtection="1">
      <alignment vertical="center" wrapText="1"/>
      <protection hidden="1"/>
    </xf>
    <xf numFmtId="0" fontId="82" fillId="0" borderId="0" xfId="15" applyFont="1" applyFill="1" applyAlignment="1" applyProtection="1">
      <alignment horizontal="left" vertical="center"/>
      <protection hidden="1"/>
    </xf>
    <xf numFmtId="177" fontId="82" fillId="0" borderId="0" xfId="15" applyNumberFormat="1" applyFont="1" applyFill="1" applyAlignment="1" applyProtection="1">
      <alignment vertical="center"/>
      <protection hidden="1"/>
    </xf>
    <xf numFmtId="0" fontId="83" fillId="0" borderId="0" xfId="15" applyFont="1" applyFill="1" applyAlignment="1" applyProtection="1">
      <alignment horizontal="left" vertical="center"/>
      <protection hidden="1"/>
    </xf>
    <xf numFmtId="176" fontId="82" fillId="0" borderId="0" xfId="15" applyNumberFormat="1" applyFont="1" applyFill="1" applyAlignment="1" applyProtection="1">
      <alignment vertical="center"/>
      <protection hidden="1"/>
    </xf>
    <xf numFmtId="0" fontId="66" fillId="0" borderId="0" xfId="15" applyFont="1" applyFill="1" applyAlignment="1" applyProtection="1">
      <alignment horizontal="center" vertical="center" wrapText="1"/>
      <protection hidden="1"/>
    </xf>
    <xf numFmtId="0" fontId="82" fillId="0" borderId="0" xfId="15" applyFont="1" applyFill="1" applyProtection="1">
      <alignment vertical="center"/>
      <protection locked="0"/>
    </xf>
    <xf numFmtId="0" fontId="82" fillId="0" borderId="0" xfId="15" applyFont="1" applyFill="1" applyAlignment="1" applyProtection="1">
      <alignment vertical="center"/>
      <protection locked="0"/>
    </xf>
    <xf numFmtId="0" fontId="82" fillId="0" borderId="0" xfId="15" applyFont="1" applyFill="1" applyBorder="1" applyAlignment="1" applyProtection="1">
      <alignment horizontal="center" vertical="center"/>
      <protection locked="0"/>
    </xf>
    <xf numFmtId="0" fontId="82" fillId="0" borderId="0" xfId="15" applyFont="1" applyFill="1" applyAlignment="1" applyProtection="1">
      <alignment horizontal="left" vertical="center" wrapText="1"/>
      <protection hidden="1"/>
    </xf>
    <xf numFmtId="177" fontId="56" fillId="0" borderId="0" xfId="15" applyNumberFormat="1" applyFont="1" applyFill="1" applyBorder="1" applyAlignment="1" applyProtection="1">
      <alignment horizontal="center" vertical="center"/>
      <protection hidden="1"/>
    </xf>
    <xf numFmtId="0" fontId="82" fillId="0" borderId="0" xfId="15" applyFont="1" applyFill="1" applyBorder="1" applyAlignment="1" applyProtection="1">
      <alignment horizontal="left" vertical="center"/>
      <protection hidden="1"/>
    </xf>
    <xf numFmtId="0" fontId="83" fillId="0" borderId="0" xfId="15" applyFont="1" applyFill="1" applyBorder="1" applyAlignment="1" applyProtection="1">
      <alignment horizontal="left" vertical="center"/>
      <protection hidden="1"/>
    </xf>
    <xf numFmtId="0" fontId="56" fillId="0" borderId="0" xfId="15" applyFont="1" applyFill="1" applyBorder="1" applyAlignment="1" applyProtection="1">
      <alignment horizontal="center" vertical="center"/>
      <protection hidden="1"/>
    </xf>
    <xf numFmtId="0" fontId="56" fillId="0" borderId="0" xfId="15" applyFont="1" applyFill="1" applyBorder="1" applyAlignment="1" applyProtection="1">
      <alignment horizontal="distributed" vertical="center" indent="1"/>
      <protection hidden="1"/>
    </xf>
    <xf numFmtId="180" fontId="56" fillId="0" borderId="0" xfId="15" applyNumberFormat="1" applyFont="1" applyFill="1" applyBorder="1" applyAlignment="1" applyProtection="1">
      <alignment horizontal="center" vertical="center"/>
      <protection hidden="1"/>
    </xf>
    <xf numFmtId="0" fontId="56" fillId="0" borderId="0" xfId="15" applyFont="1" applyFill="1" applyBorder="1" applyAlignment="1" applyProtection="1">
      <alignment vertical="center"/>
      <protection hidden="1"/>
    </xf>
    <xf numFmtId="176" fontId="56" fillId="0" borderId="0" xfId="16" applyFont="1" applyFill="1" applyBorder="1" applyAlignment="1" applyProtection="1">
      <alignment horizontal="center" vertical="center"/>
      <protection hidden="1"/>
    </xf>
    <xf numFmtId="189" fontId="56" fillId="0" borderId="0" xfId="15" applyNumberFormat="1" applyFont="1" applyFill="1" applyBorder="1" applyAlignment="1" applyProtection="1">
      <alignment horizontal="center" vertical="center"/>
      <protection hidden="1"/>
    </xf>
    <xf numFmtId="0" fontId="82" fillId="0" borderId="0" xfId="15" applyFont="1" applyFill="1" applyBorder="1" applyAlignment="1" applyProtection="1">
      <alignment vertical="center"/>
      <protection hidden="1"/>
    </xf>
    <xf numFmtId="177" fontId="82" fillId="0" borderId="0" xfId="15" applyNumberFormat="1" applyFont="1" applyFill="1" applyBorder="1" applyAlignment="1" applyProtection="1">
      <alignment vertical="center"/>
      <protection hidden="1"/>
    </xf>
    <xf numFmtId="9" fontId="82" fillId="0" borderId="0" xfId="15" applyNumberFormat="1" applyFont="1" applyFill="1" applyBorder="1" applyAlignment="1" applyProtection="1">
      <alignment vertical="center"/>
      <protection hidden="1"/>
    </xf>
    <xf numFmtId="0" fontId="82" fillId="0" borderId="0" xfId="15" applyNumberFormat="1" applyFont="1" applyFill="1" applyBorder="1" applyAlignment="1" applyProtection="1">
      <alignment vertical="center"/>
      <protection hidden="1"/>
    </xf>
    <xf numFmtId="176" fontId="82" fillId="0" borderId="0" xfId="16" applyFont="1" applyFill="1" applyBorder="1" applyAlignment="1" applyProtection="1">
      <alignment vertical="center"/>
      <protection hidden="1"/>
    </xf>
    <xf numFmtId="189" fontId="82" fillId="0" borderId="0" xfId="15" applyNumberFormat="1" applyFont="1" applyFill="1" applyBorder="1" applyAlignment="1" applyProtection="1">
      <alignment vertical="center"/>
      <protection hidden="1"/>
    </xf>
    <xf numFmtId="49" fontId="82" fillId="0" borderId="0" xfId="15" applyNumberFormat="1" applyFont="1" applyFill="1" applyBorder="1" applyAlignment="1" applyProtection="1">
      <alignment vertical="center"/>
      <protection hidden="1"/>
    </xf>
    <xf numFmtId="177" fontId="82" fillId="0" borderId="0" xfId="15" applyNumberFormat="1" applyFont="1" applyFill="1" applyBorder="1" applyAlignment="1" applyProtection="1">
      <alignment horizontal="center" vertical="center"/>
      <protection hidden="1"/>
    </xf>
    <xf numFmtId="0" fontId="82" fillId="0" borderId="0" xfId="15" applyFont="1" applyFill="1" applyBorder="1" applyAlignment="1" applyProtection="1">
      <alignment horizontal="distributed" vertical="center" indent="1"/>
      <protection hidden="1"/>
    </xf>
    <xf numFmtId="180" fontId="82" fillId="0" borderId="0" xfId="15" applyNumberFormat="1" applyFont="1" applyFill="1" applyBorder="1" applyAlignment="1" applyProtection="1">
      <alignment horizontal="center" vertical="center"/>
      <protection hidden="1"/>
    </xf>
    <xf numFmtId="176" fontId="82" fillId="0" borderId="0" xfId="16" applyFont="1" applyFill="1" applyBorder="1" applyAlignment="1" applyProtection="1">
      <alignment horizontal="center" vertical="center"/>
      <protection hidden="1"/>
    </xf>
    <xf numFmtId="189" fontId="82" fillId="0" borderId="0" xfId="15" applyNumberFormat="1" applyFont="1" applyFill="1" applyBorder="1" applyAlignment="1" applyProtection="1">
      <alignment horizontal="center" vertical="center"/>
      <protection hidden="1"/>
    </xf>
    <xf numFmtId="0" fontId="56" fillId="0" borderId="0" xfId="15" applyFont="1" applyFill="1" applyAlignment="1" applyProtection="1">
      <alignment vertical="center"/>
      <protection hidden="1"/>
    </xf>
    <xf numFmtId="0" fontId="121" fillId="0" borderId="0" xfId="15" applyFont="1" applyFill="1" applyProtection="1">
      <alignment vertical="center"/>
      <protection hidden="1"/>
    </xf>
    <xf numFmtId="0" fontId="121" fillId="0" borderId="0" xfId="15" applyFont="1" applyFill="1" applyAlignment="1" applyProtection="1">
      <alignment vertical="center"/>
      <protection hidden="1"/>
    </xf>
    <xf numFmtId="0" fontId="66" fillId="0" borderId="0" xfId="15" applyFont="1" applyFill="1" applyBorder="1" applyAlignment="1" applyProtection="1">
      <alignment vertical="center"/>
      <protection hidden="1"/>
    </xf>
    <xf numFmtId="0" fontId="69" fillId="0" borderId="0" xfId="10" applyFont="1" applyFill="1" applyAlignment="1" applyProtection="1">
      <alignment vertical="center"/>
      <protection hidden="1"/>
    </xf>
    <xf numFmtId="0" fontId="121" fillId="0" borderId="0" xfId="10" applyFont="1" applyFill="1" applyAlignment="1" applyProtection="1">
      <alignment vertical="center"/>
      <protection hidden="1"/>
    </xf>
    <xf numFmtId="190" fontId="82" fillId="0" borderId="0" xfId="15" applyNumberFormat="1" applyFont="1" applyFill="1" applyBorder="1" applyAlignment="1" applyProtection="1">
      <alignment vertical="center"/>
      <protection hidden="1"/>
    </xf>
    <xf numFmtId="191" fontId="82" fillId="0" borderId="0" xfId="15" applyNumberFormat="1" applyFont="1" applyFill="1" applyBorder="1" applyAlignment="1" applyProtection="1">
      <alignment vertical="center"/>
      <protection hidden="1"/>
    </xf>
    <xf numFmtId="10" fontId="82" fillId="0" borderId="0" xfId="15" applyNumberFormat="1" applyFont="1" applyFill="1" applyBorder="1" applyAlignment="1" applyProtection="1">
      <alignment vertical="center"/>
      <protection hidden="1"/>
    </xf>
    <xf numFmtId="41" fontId="82" fillId="0" borderId="0" xfId="15" applyNumberFormat="1" applyFont="1" applyFill="1" applyBorder="1" applyAlignment="1" applyProtection="1">
      <alignment vertical="center"/>
      <protection hidden="1"/>
    </xf>
    <xf numFmtId="176" fontId="82" fillId="0" borderId="0" xfId="15" applyNumberFormat="1" applyFont="1" applyFill="1" applyBorder="1" applyAlignment="1" applyProtection="1">
      <alignment vertical="center"/>
      <protection hidden="1"/>
    </xf>
    <xf numFmtId="9" fontId="82" fillId="0" borderId="0" xfId="11" applyFont="1" applyFill="1" applyBorder="1" applyAlignment="1" applyProtection="1">
      <alignment vertical="center"/>
      <protection hidden="1"/>
    </xf>
    <xf numFmtId="0" fontId="52" fillId="0" borderId="0" xfId="15" applyFont="1" applyFill="1" applyProtection="1">
      <alignment vertical="center"/>
      <protection hidden="1"/>
    </xf>
    <xf numFmtId="185" fontId="59" fillId="0" borderId="1" xfId="0" applyNumberFormat="1" applyFont="1" applyFill="1" applyBorder="1" applyProtection="1">
      <alignment vertical="center"/>
      <protection hidden="1"/>
    </xf>
    <xf numFmtId="0" fontId="103" fillId="0" borderId="0" xfId="0" applyFont="1" applyBorder="1" applyAlignment="1" applyProtection="1">
      <alignment horizontal="center" vertical="center" wrapText="1"/>
      <protection hidden="1"/>
    </xf>
    <xf numFmtId="199" fontId="86" fillId="0" borderId="0" xfId="0" applyNumberFormat="1" applyFont="1" applyBorder="1" applyAlignment="1" applyProtection="1">
      <alignment horizontal="left" vertical="center"/>
      <protection hidden="1"/>
    </xf>
    <xf numFmtId="49" fontId="86" fillId="0" borderId="0" xfId="0" applyNumberFormat="1" applyFont="1" applyBorder="1" applyAlignment="1" applyProtection="1">
      <alignment horizontal="left" vertical="center" indent="1"/>
      <protection hidden="1"/>
    </xf>
    <xf numFmtId="0" fontId="66" fillId="0" borderId="1" xfId="8" applyFont="1" applyFill="1" applyBorder="1" applyAlignment="1" applyProtection="1">
      <alignment horizontal="center" vertical="center" wrapText="1"/>
      <protection hidden="1"/>
    </xf>
    <xf numFmtId="0" fontId="117" fillId="0" borderId="0" xfId="0" applyFont="1" applyBorder="1" applyAlignment="1" applyProtection="1">
      <alignment horizontal="center" vertical="center"/>
      <protection locked="0"/>
    </xf>
    <xf numFmtId="0" fontId="88" fillId="0" borderId="0" xfId="0" applyFont="1" applyBorder="1" applyAlignment="1" applyProtection="1">
      <alignment horizontal="left" vertical="center" shrinkToFit="1"/>
      <protection hidden="1"/>
    </xf>
    <xf numFmtId="0" fontId="88" fillId="0" borderId="20" xfId="0" applyFont="1" applyBorder="1" applyAlignment="1" applyProtection="1">
      <alignment horizontal="left" vertical="center" shrinkToFit="1"/>
      <protection hidden="1"/>
    </xf>
    <xf numFmtId="176" fontId="59" fillId="54" borderId="1" xfId="7" applyFont="1" applyFill="1" applyBorder="1" applyAlignment="1" applyProtection="1">
      <alignment horizontal="center" vertical="center" shrinkToFit="1"/>
      <protection hidden="1"/>
    </xf>
    <xf numFmtId="178" fontId="59" fillId="54" borderId="0" xfId="7" applyNumberFormat="1" applyFont="1" applyFill="1" applyAlignment="1" applyProtection="1">
      <alignment horizontal="center" vertical="center" shrinkToFit="1"/>
      <protection hidden="1"/>
    </xf>
    <xf numFmtId="0" fontId="59" fillId="54" borderId="1" xfId="7" applyNumberFormat="1" applyFont="1" applyFill="1" applyBorder="1" applyAlignment="1" applyProtection="1">
      <alignment horizontal="center" vertical="center" shrinkToFit="1"/>
      <protection hidden="1"/>
    </xf>
    <xf numFmtId="0" fontId="64" fillId="54" borderId="1"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0" fontId="64" fillId="54" borderId="12"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wrapText="1"/>
      <protection hidden="1"/>
    </xf>
    <xf numFmtId="0" fontId="64" fillId="54" borderId="1" xfId="3" applyFont="1" applyFill="1" applyBorder="1" applyAlignment="1" applyProtection="1">
      <alignment horizontal="center" vertical="center"/>
      <protection hidden="1"/>
    </xf>
    <xf numFmtId="0" fontId="64" fillId="54" borderId="13" xfId="3" applyNumberFormat="1" applyFont="1" applyFill="1" applyBorder="1" applyAlignment="1" applyProtection="1">
      <alignment horizontal="center" vertical="center"/>
      <protection hidden="1"/>
    </xf>
    <xf numFmtId="0" fontId="59" fillId="59" borderId="1" xfId="0" applyFont="1" applyFill="1" applyBorder="1" applyAlignment="1" applyProtection="1">
      <alignment horizontal="center" vertical="center"/>
      <protection hidden="1"/>
    </xf>
    <xf numFmtId="200" fontId="59" fillId="59" borderId="1" xfId="3" applyNumberFormat="1" applyFont="1" applyFill="1" applyBorder="1" applyAlignment="1" applyProtection="1">
      <alignment horizontal="right" vertical="center"/>
      <protection hidden="1"/>
    </xf>
    <xf numFmtId="184" fontId="59" fillId="59" borderId="1" xfId="1" applyNumberFormat="1" applyFont="1" applyFill="1" applyBorder="1" applyAlignment="1" applyProtection="1">
      <alignment horizontal="right" vertical="center"/>
      <protection hidden="1"/>
    </xf>
    <xf numFmtId="184" fontId="59" fillId="59" borderId="1" xfId="3" applyNumberFormat="1" applyFont="1" applyFill="1" applyBorder="1" applyAlignment="1" applyProtection="1">
      <alignment horizontal="center" vertical="center"/>
      <protection hidden="1"/>
    </xf>
    <xf numFmtId="184" fontId="59" fillId="59" borderId="119" xfId="3" applyNumberFormat="1" applyFont="1" applyFill="1" applyBorder="1" applyAlignment="1" applyProtection="1">
      <alignment horizontal="center" vertical="center"/>
      <protection hidden="1"/>
    </xf>
    <xf numFmtId="176" fontId="66" fillId="55" borderId="1" xfId="7" applyFont="1" applyFill="1" applyBorder="1" applyAlignment="1" applyProtection="1">
      <alignment horizontal="center" vertical="center"/>
      <protection hidden="1"/>
    </xf>
    <xf numFmtId="176" fontId="65" fillId="0" borderId="4" xfId="7" applyFont="1" applyFill="1" applyBorder="1" applyAlignment="1" applyProtection="1">
      <alignment vertical="center"/>
      <protection hidden="1"/>
    </xf>
    <xf numFmtId="176" fontId="65" fillId="0" borderId="10" xfId="7" applyFont="1" applyFill="1" applyBorder="1" applyAlignment="1" applyProtection="1">
      <alignment vertical="center"/>
      <protection hidden="1"/>
    </xf>
    <xf numFmtId="176" fontId="65" fillId="0" borderId="5" xfId="7" applyFont="1" applyFill="1" applyBorder="1" applyAlignment="1" applyProtection="1">
      <alignment vertical="center"/>
      <protection hidden="1"/>
    </xf>
    <xf numFmtId="176" fontId="66" fillId="0" borderId="1" xfId="7" applyFont="1" applyFill="1" applyBorder="1" applyAlignment="1" applyProtection="1">
      <alignment horizontal="center" vertical="center"/>
      <protection hidden="1"/>
    </xf>
    <xf numFmtId="176" fontId="134" fillId="0" borderId="1" xfId="7" applyFont="1" applyFill="1" applyBorder="1" applyAlignment="1" applyProtection="1">
      <alignment horizontal="center" vertical="center"/>
      <protection hidden="1"/>
    </xf>
    <xf numFmtId="0" fontId="82" fillId="0" borderId="0" xfId="10" applyFont="1" applyFill="1" applyAlignment="1" applyProtection="1">
      <alignment vertical="center"/>
      <protection hidden="1"/>
    </xf>
    <xf numFmtId="0" fontId="64" fillId="0" borderId="6" xfId="3" applyFont="1" applyBorder="1" applyAlignment="1" applyProtection="1">
      <alignment horizontal="center" vertical="center"/>
      <protection hidden="1"/>
    </xf>
    <xf numFmtId="0" fontId="113" fillId="0" borderId="112" xfId="0" applyFont="1" applyFill="1" applyBorder="1" applyAlignment="1" applyProtection="1">
      <alignment horizontal="center" vertical="center"/>
      <protection locked="0"/>
    </xf>
    <xf numFmtId="0" fontId="104" fillId="0" borderId="0" xfId="0" applyFont="1" applyFill="1" applyProtection="1">
      <alignment vertical="center"/>
      <protection hidden="1"/>
    </xf>
    <xf numFmtId="0" fontId="120" fillId="0" borderId="0" xfId="0" applyFont="1" applyFill="1" applyAlignment="1" applyProtection="1">
      <alignment horizontal="center" vertical="center"/>
      <protection hidden="1"/>
    </xf>
    <xf numFmtId="0" fontId="101" fillId="0" borderId="0" xfId="0" applyFont="1" applyFill="1" applyProtection="1">
      <alignment vertical="center"/>
      <protection hidden="1"/>
    </xf>
    <xf numFmtId="0" fontId="101" fillId="0" borderId="1" xfId="0" applyFont="1" applyFill="1" applyBorder="1" applyProtection="1">
      <alignment vertical="center"/>
      <protection hidden="1"/>
    </xf>
    <xf numFmtId="0" fontId="93" fillId="0" borderId="0" xfId="304" applyFont="1" applyFill="1" applyProtection="1">
      <alignment vertical="center"/>
      <protection hidden="1"/>
    </xf>
    <xf numFmtId="0" fontId="87" fillId="0" borderId="0" xfId="0" applyFont="1" applyFill="1" applyProtection="1">
      <alignment vertical="center"/>
      <protection hidden="1"/>
    </xf>
    <xf numFmtId="0" fontId="56" fillId="59" borderId="1" xfId="0" applyFont="1" applyFill="1" applyBorder="1" applyAlignment="1" applyProtection="1">
      <alignment horizontal="center" vertical="center" shrinkToFit="1"/>
      <protection hidden="1"/>
    </xf>
    <xf numFmtId="0" fontId="56" fillId="59" borderId="1" xfId="0" applyFont="1" applyFill="1" applyBorder="1" applyAlignment="1" applyProtection="1">
      <alignment horizontal="center" vertical="center"/>
      <protection hidden="1"/>
    </xf>
    <xf numFmtId="205" fontId="56" fillId="59" borderId="1" xfId="0" applyNumberFormat="1" applyFont="1" applyFill="1" applyBorder="1" applyAlignment="1" applyProtection="1">
      <alignment horizontal="center" vertical="center"/>
      <protection hidden="1"/>
    </xf>
    <xf numFmtId="183" fontId="56" fillId="59" borderId="1" xfId="1" applyNumberFormat="1" applyFont="1" applyFill="1" applyBorder="1" applyProtection="1">
      <alignment vertical="center"/>
      <protection hidden="1"/>
    </xf>
    <xf numFmtId="205" fontId="56" fillId="59" borderId="1" xfId="1" applyNumberFormat="1" applyFont="1" applyFill="1" applyBorder="1" applyProtection="1">
      <alignment vertical="center"/>
      <protection hidden="1"/>
    </xf>
    <xf numFmtId="0" fontId="56" fillId="59" borderId="1" xfId="8" applyFont="1" applyFill="1" applyBorder="1" applyAlignment="1" applyProtection="1">
      <alignment horizontal="center" vertical="center"/>
      <protection hidden="1"/>
    </xf>
    <xf numFmtId="0" fontId="56" fillId="58" borderId="1" xfId="0" applyFont="1" applyFill="1" applyBorder="1" applyAlignment="1" applyProtection="1">
      <alignment horizontal="center" vertical="center" shrinkToFit="1"/>
      <protection hidden="1"/>
    </xf>
    <xf numFmtId="0" fontId="56" fillId="58" borderId="1" xfId="0" applyFont="1" applyFill="1" applyBorder="1" applyAlignment="1" applyProtection="1">
      <alignment horizontal="center" vertical="center"/>
      <protection hidden="1"/>
    </xf>
    <xf numFmtId="205" fontId="56" fillId="58" borderId="1" xfId="0" applyNumberFormat="1" applyFont="1" applyFill="1" applyBorder="1" applyAlignment="1" applyProtection="1">
      <alignment horizontal="center" vertical="center"/>
      <protection hidden="1"/>
    </xf>
    <xf numFmtId="183" fontId="56" fillId="58" borderId="1" xfId="1" applyNumberFormat="1" applyFont="1" applyFill="1" applyBorder="1" applyProtection="1">
      <alignment vertical="center"/>
      <protection hidden="1"/>
    </xf>
    <xf numFmtId="205" fontId="56" fillId="58" borderId="1" xfId="1" applyNumberFormat="1" applyFont="1" applyFill="1" applyBorder="1" applyProtection="1">
      <alignment vertical="center"/>
      <protection hidden="1"/>
    </xf>
    <xf numFmtId="0" fontId="56" fillId="58" borderId="1" xfId="8" applyFont="1" applyFill="1" applyBorder="1" applyAlignment="1" applyProtection="1">
      <alignment horizontal="center" vertical="center"/>
      <protection hidden="1"/>
    </xf>
    <xf numFmtId="49" fontId="59" fillId="59" borderId="1" xfId="1" applyNumberFormat="1" applyFont="1" applyFill="1" applyBorder="1" applyAlignment="1" applyProtection="1">
      <alignment horizontal="center" vertical="center" wrapText="1"/>
      <protection hidden="1"/>
    </xf>
    <xf numFmtId="49" fontId="59" fillId="59" borderId="1" xfId="0" applyNumberFormat="1" applyFont="1" applyFill="1" applyBorder="1" applyAlignment="1" applyProtection="1">
      <alignment horizontal="center" vertical="center"/>
      <protection hidden="1"/>
    </xf>
    <xf numFmtId="49" fontId="59" fillId="59" borderId="1" xfId="1" applyNumberFormat="1" applyFont="1" applyFill="1" applyBorder="1" applyAlignment="1" applyProtection="1">
      <alignment horizontal="center" vertical="center"/>
      <protection hidden="1"/>
    </xf>
    <xf numFmtId="0" fontId="59" fillId="60" borderId="1" xfId="0" applyFont="1" applyFill="1" applyBorder="1" applyAlignment="1" applyProtection="1">
      <alignment horizontal="center" vertical="center"/>
      <protection hidden="1"/>
    </xf>
    <xf numFmtId="49" fontId="59" fillId="60" borderId="1" xfId="1" applyNumberFormat="1" applyFont="1" applyFill="1" applyBorder="1" applyAlignment="1" applyProtection="1">
      <alignment horizontal="center" vertical="center" wrapText="1"/>
      <protection hidden="1"/>
    </xf>
    <xf numFmtId="200" fontId="59" fillId="60" borderId="1" xfId="3" applyNumberFormat="1" applyFont="1" applyFill="1" applyBorder="1" applyAlignment="1" applyProtection="1">
      <alignment horizontal="right" vertical="center"/>
      <protection hidden="1"/>
    </xf>
    <xf numFmtId="184" fontId="59" fillId="60" borderId="1" xfId="1" applyNumberFormat="1" applyFont="1" applyFill="1" applyBorder="1" applyAlignment="1" applyProtection="1">
      <alignment horizontal="right" vertical="center"/>
      <protection hidden="1"/>
    </xf>
    <xf numFmtId="184" fontId="59" fillId="60" borderId="1" xfId="3" applyNumberFormat="1" applyFont="1" applyFill="1" applyBorder="1" applyAlignment="1" applyProtection="1">
      <alignment horizontal="center" vertical="center"/>
      <protection hidden="1"/>
    </xf>
    <xf numFmtId="49" fontId="59" fillId="60" borderId="1" xfId="0" applyNumberFormat="1" applyFont="1" applyFill="1" applyBorder="1" applyAlignment="1" applyProtection="1">
      <alignment horizontal="center" vertical="center"/>
      <protection hidden="1"/>
    </xf>
    <xf numFmtId="49" fontId="59" fillId="60" borderId="1" xfId="1" applyNumberFormat="1" applyFont="1" applyFill="1" applyBorder="1" applyAlignment="1" applyProtection="1">
      <alignment horizontal="center" vertical="center"/>
      <protection hidden="1"/>
    </xf>
    <xf numFmtId="184" fontId="59" fillId="60" borderId="119" xfId="3" applyNumberFormat="1" applyFont="1" applyFill="1" applyBorder="1" applyAlignment="1" applyProtection="1">
      <alignment horizontal="center" vertical="center"/>
      <protection hidden="1"/>
    </xf>
    <xf numFmtId="0" fontId="59" fillId="58" borderId="1" xfId="0" applyFont="1" applyFill="1" applyBorder="1" applyAlignment="1" applyProtection="1">
      <alignment horizontal="center" vertical="center"/>
      <protection hidden="1"/>
    </xf>
    <xf numFmtId="49" fontId="59" fillId="58" borderId="1" xfId="1" applyNumberFormat="1" applyFont="1" applyFill="1" applyBorder="1" applyAlignment="1" applyProtection="1">
      <alignment horizontal="center" vertical="center" wrapText="1"/>
      <protection hidden="1"/>
    </xf>
    <xf numFmtId="200" fontId="59" fillId="58" borderId="1" xfId="3" applyNumberFormat="1" applyFont="1" applyFill="1" applyBorder="1" applyAlignment="1" applyProtection="1">
      <alignment horizontal="right" vertical="center"/>
      <protection hidden="1"/>
    </xf>
    <xf numFmtId="184" fontId="59" fillId="58" borderId="1" xfId="1" applyNumberFormat="1" applyFont="1" applyFill="1" applyBorder="1" applyAlignment="1" applyProtection="1">
      <alignment horizontal="right" vertical="center"/>
      <protection hidden="1"/>
    </xf>
    <xf numFmtId="184" fontId="59" fillId="58" borderId="1" xfId="3" applyNumberFormat="1" applyFont="1" applyFill="1" applyBorder="1" applyAlignment="1" applyProtection="1">
      <alignment horizontal="center" vertical="center"/>
      <protection hidden="1"/>
    </xf>
    <xf numFmtId="49" fontId="59" fillId="58" borderId="1" xfId="0" applyNumberFormat="1" applyFont="1" applyFill="1" applyBorder="1" applyAlignment="1" applyProtection="1">
      <alignment horizontal="center" vertical="center"/>
      <protection hidden="1"/>
    </xf>
    <xf numFmtId="49" fontId="59" fillId="58" borderId="1" xfId="1" applyNumberFormat="1" applyFont="1" applyFill="1" applyBorder="1" applyAlignment="1" applyProtection="1">
      <alignment horizontal="center" vertical="center"/>
      <protection hidden="1"/>
    </xf>
    <xf numFmtId="184" fontId="59" fillId="58" borderId="119" xfId="3" applyNumberFormat="1" applyFont="1" applyFill="1" applyBorder="1" applyAlignment="1" applyProtection="1">
      <alignment horizontal="center" vertical="center"/>
      <protection hidden="1"/>
    </xf>
    <xf numFmtId="0" fontId="59" fillId="61" borderId="1" xfId="0" applyFont="1" applyFill="1" applyBorder="1" applyAlignment="1" applyProtection="1">
      <alignment horizontal="center" vertical="center"/>
      <protection hidden="1"/>
    </xf>
    <xf numFmtId="49" fontId="59" fillId="61" borderId="1" xfId="1" applyNumberFormat="1" applyFont="1" applyFill="1" applyBorder="1" applyAlignment="1" applyProtection="1">
      <alignment horizontal="center" vertical="center" wrapText="1"/>
      <protection hidden="1"/>
    </xf>
    <xf numFmtId="200" fontId="59" fillId="61" borderId="1" xfId="3" applyNumberFormat="1" applyFont="1" applyFill="1" applyBorder="1" applyAlignment="1" applyProtection="1">
      <alignment horizontal="right" vertical="center"/>
      <protection hidden="1"/>
    </xf>
    <xf numFmtId="184" fontId="59" fillId="61" borderId="1" xfId="1" applyNumberFormat="1" applyFont="1" applyFill="1" applyBorder="1" applyAlignment="1" applyProtection="1">
      <alignment horizontal="right" vertical="center"/>
      <protection hidden="1"/>
    </xf>
    <xf numFmtId="184" fontId="59" fillId="61" borderId="1" xfId="3" applyNumberFormat="1" applyFont="1" applyFill="1" applyBorder="1" applyAlignment="1" applyProtection="1">
      <alignment horizontal="center" vertical="center"/>
      <protection hidden="1"/>
    </xf>
    <xf numFmtId="49" fontId="59" fillId="61" borderId="1" xfId="0" applyNumberFormat="1" applyFont="1" applyFill="1" applyBorder="1" applyAlignment="1" applyProtection="1">
      <alignment horizontal="center" vertical="center"/>
      <protection hidden="1"/>
    </xf>
    <xf numFmtId="49" fontId="59" fillId="61" borderId="1" xfId="1" applyNumberFormat="1" applyFont="1" applyFill="1" applyBorder="1" applyAlignment="1" applyProtection="1">
      <alignment horizontal="center" vertical="center"/>
      <protection hidden="1"/>
    </xf>
    <xf numFmtId="184" fontId="59" fillId="61" borderId="119" xfId="3" applyNumberFormat="1" applyFont="1" applyFill="1" applyBorder="1" applyAlignment="1" applyProtection="1">
      <alignment horizontal="center" vertical="center"/>
      <protection hidden="1"/>
    </xf>
    <xf numFmtId="203" fontId="93" fillId="59" borderId="119" xfId="304" applyNumberFormat="1" applyFont="1" applyFill="1" applyBorder="1" applyAlignment="1" applyProtection="1">
      <alignment horizontal="center" vertical="center"/>
      <protection hidden="1"/>
    </xf>
    <xf numFmtId="203" fontId="93" fillId="59" borderId="1" xfId="304" applyNumberFormat="1" applyFont="1" applyFill="1" applyBorder="1" applyAlignment="1" applyProtection="1">
      <alignment horizontal="center" vertical="center"/>
      <protection hidden="1"/>
    </xf>
    <xf numFmtId="203" fontId="93" fillId="59" borderId="45" xfId="304" applyNumberFormat="1" applyFont="1" applyFill="1" applyBorder="1" applyAlignment="1" applyProtection="1">
      <alignment horizontal="center" vertical="center"/>
      <protection hidden="1"/>
    </xf>
    <xf numFmtId="203" fontId="93" fillId="59" borderId="45" xfId="304" applyNumberFormat="1" applyFont="1" applyFill="1" applyBorder="1" applyAlignment="1" applyProtection="1">
      <alignment horizontal="center" vertical="center" shrinkToFit="1"/>
      <protection hidden="1"/>
    </xf>
    <xf numFmtId="203" fontId="93" fillId="59" borderId="9" xfId="304" applyNumberFormat="1" applyFont="1" applyFill="1" applyBorder="1" applyAlignment="1" applyProtection="1">
      <alignment horizontal="center" vertical="center"/>
      <protection hidden="1"/>
    </xf>
    <xf numFmtId="203" fontId="93" fillId="59" borderId="9" xfId="304" applyNumberFormat="1" applyFont="1" applyFill="1" applyBorder="1" applyAlignment="1" applyProtection="1">
      <alignment horizontal="center" vertical="center" shrinkToFit="1"/>
      <protection hidden="1"/>
    </xf>
    <xf numFmtId="203" fontId="93" fillId="60" borderId="119" xfId="304" applyNumberFormat="1" applyFont="1" applyFill="1" applyBorder="1" applyAlignment="1" applyProtection="1">
      <alignment horizontal="center" vertical="center"/>
      <protection hidden="1"/>
    </xf>
    <xf numFmtId="203" fontId="93" fillId="60" borderId="1" xfId="304" applyNumberFormat="1" applyFont="1" applyFill="1" applyBorder="1" applyAlignment="1" applyProtection="1">
      <alignment horizontal="center" vertical="center"/>
      <protection hidden="1"/>
    </xf>
    <xf numFmtId="203" fontId="93" fillId="60" borderId="45" xfId="304" applyNumberFormat="1" applyFont="1" applyFill="1" applyBorder="1" applyAlignment="1" applyProtection="1">
      <alignment horizontal="center" vertical="center"/>
      <protection hidden="1"/>
    </xf>
    <xf numFmtId="203" fontId="93" fillId="60" borderId="45" xfId="304" applyNumberFormat="1" applyFont="1" applyFill="1" applyBorder="1" applyAlignment="1" applyProtection="1">
      <alignment horizontal="center" vertical="center" shrinkToFit="1"/>
      <protection hidden="1"/>
    </xf>
    <xf numFmtId="203" fontId="93" fillId="60" borderId="9" xfId="304" applyNumberFormat="1" applyFont="1" applyFill="1" applyBorder="1" applyAlignment="1" applyProtection="1">
      <alignment horizontal="center" vertical="center"/>
      <protection hidden="1"/>
    </xf>
    <xf numFmtId="203" fontId="93" fillId="58" borderId="119" xfId="304" applyNumberFormat="1" applyFont="1" applyFill="1" applyBorder="1" applyAlignment="1" applyProtection="1">
      <alignment horizontal="center" vertical="center"/>
      <protection hidden="1"/>
    </xf>
    <xf numFmtId="203" fontId="93" fillId="58" borderId="1" xfId="304" applyNumberFormat="1" applyFont="1" applyFill="1" applyBorder="1" applyAlignment="1" applyProtection="1">
      <alignment horizontal="center" vertical="center"/>
      <protection hidden="1"/>
    </xf>
    <xf numFmtId="203" fontId="93" fillId="58" borderId="45" xfId="304" applyNumberFormat="1" applyFont="1" applyFill="1" applyBorder="1" applyAlignment="1" applyProtection="1">
      <alignment horizontal="center" vertical="center"/>
      <protection hidden="1"/>
    </xf>
    <xf numFmtId="203" fontId="93" fillId="58" borderId="45" xfId="304" applyNumberFormat="1" applyFont="1" applyFill="1" applyBorder="1" applyAlignment="1" applyProtection="1">
      <alignment horizontal="center" vertical="center" shrinkToFit="1"/>
      <protection hidden="1"/>
    </xf>
    <xf numFmtId="203" fontId="93" fillId="58" borderId="9" xfId="304" applyNumberFormat="1" applyFont="1" applyFill="1" applyBorder="1" applyAlignment="1" applyProtection="1">
      <alignment horizontal="center" vertical="center"/>
      <protection hidden="1"/>
    </xf>
    <xf numFmtId="203" fontId="93" fillId="58" borderId="9" xfId="304" applyNumberFormat="1" applyFont="1" applyFill="1" applyBorder="1" applyAlignment="1" applyProtection="1">
      <alignment horizontal="center" vertical="center" shrinkToFit="1"/>
      <protection hidden="1"/>
    </xf>
    <xf numFmtId="203" fontId="93" fillId="61" borderId="119" xfId="304" applyNumberFormat="1" applyFont="1" applyFill="1" applyBorder="1" applyAlignment="1" applyProtection="1">
      <alignment horizontal="center" vertical="center"/>
      <protection hidden="1"/>
    </xf>
    <xf numFmtId="203" fontId="93" fillId="61" borderId="1" xfId="304" applyNumberFormat="1" applyFont="1" applyFill="1" applyBorder="1" applyAlignment="1" applyProtection="1">
      <alignment horizontal="center" vertical="center"/>
      <protection hidden="1"/>
    </xf>
    <xf numFmtId="203" fontId="93" fillId="61" borderId="45" xfId="304" applyNumberFormat="1" applyFont="1" applyFill="1" applyBorder="1" applyAlignment="1" applyProtection="1">
      <alignment horizontal="center" vertical="center"/>
      <protection hidden="1"/>
    </xf>
    <xf numFmtId="203" fontId="93" fillId="61" borderId="45" xfId="304" applyNumberFormat="1" applyFont="1" applyFill="1" applyBorder="1" applyAlignment="1" applyProtection="1">
      <alignment horizontal="center" vertical="center" shrinkToFit="1"/>
      <protection hidden="1"/>
    </xf>
    <xf numFmtId="203" fontId="93" fillId="61" borderId="9" xfId="304" applyNumberFormat="1" applyFont="1" applyFill="1" applyBorder="1" applyAlignment="1" applyProtection="1">
      <alignment horizontal="center" vertical="center"/>
      <protection hidden="1"/>
    </xf>
    <xf numFmtId="203" fontId="93" fillId="61" borderId="9" xfId="304" applyNumberFormat="1" applyFont="1" applyFill="1" applyBorder="1" applyAlignment="1" applyProtection="1">
      <alignment horizontal="center" vertical="center" shrinkToFit="1"/>
      <protection hidden="1"/>
    </xf>
    <xf numFmtId="203" fontId="93" fillId="61" borderId="8" xfId="304" applyNumberFormat="1" applyFont="1" applyFill="1" applyBorder="1" applyAlignment="1" applyProtection="1">
      <alignment horizontal="center" vertical="center"/>
      <protection hidden="1"/>
    </xf>
    <xf numFmtId="49" fontId="56" fillId="59" borderId="1" xfId="0" applyNumberFormat="1" applyFont="1" applyFill="1" applyBorder="1" applyAlignment="1" applyProtection="1">
      <alignment horizontal="center" vertical="center"/>
      <protection hidden="1"/>
    </xf>
    <xf numFmtId="0" fontId="56" fillId="59" borderId="0" xfId="0" applyFont="1" applyFill="1" applyProtection="1">
      <alignment vertical="center"/>
      <protection hidden="1"/>
    </xf>
    <xf numFmtId="0" fontId="56" fillId="59" borderId="2" xfId="0" applyFont="1" applyFill="1" applyBorder="1" applyProtection="1">
      <alignment vertical="center"/>
      <protection hidden="1"/>
    </xf>
    <xf numFmtId="0" fontId="56" fillId="60" borderId="1" xfId="0" applyFont="1" applyFill="1" applyBorder="1" applyAlignment="1" applyProtection="1">
      <alignment horizontal="center" vertical="center" shrinkToFit="1"/>
      <protection hidden="1"/>
    </xf>
    <xf numFmtId="0" fontId="56" fillId="60" borderId="1" xfId="0" applyFont="1" applyFill="1" applyBorder="1" applyAlignment="1" applyProtection="1">
      <alignment horizontal="center" vertical="center"/>
      <protection hidden="1"/>
    </xf>
    <xf numFmtId="49" fontId="56" fillId="60" borderId="1" xfId="0" applyNumberFormat="1" applyFont="1" applyFill="1" applyBorder="1" applyAlignment="1" applyProtection="1">
      <alignment horizontal="center" vertical="center"/>
      <protection hidden="1"/>
    </xf>
    <xf numFmtId="205" fontId="56" fillId="60" borderId="1" xfId="0" applyNumberFormat="1" applyFont="1" applyFill="1" applyBorder="1" applyAlignment="1" applyProtection="1">
      <alignment horizontal="center" vertical="center"/>
      <protection hidden="1"/>
    </xf>
    <xf numFmtId="183" fontId="56" fillId="60" borderId="1" xfId="1" applyNumberFormat="1" applyFont="1" applyFill="1" applyBorder="1" applyProtection="1">
      <alignment vertical="center"/>
      <protection hidden="1"/>
    </xf>
    <xf numFmtId="205" fontId="56" fillId="60" borderId="1" xfId="1" applyNumberFormat="1" applyFont="1" applyFill="1" applyBorder="1" applyProtection="1">
      <alignment vertical="center"/>
      <protection hidden="1"/>
    </xf>
    <xf numFmtId="0" fontId="56" fillId="60" borderId="1" xfId="8" applyFont="1" applyFill="1" applyBorder="1" applyAlignment="1" applyProtection="1">
      <alignment horizontal="center" vertical="center"/>
      <protection hidden="1"/>
    </xf>
    <xf numFmtId="0" fontId="56" fillId="60" borderId="0" xfId="0" applyFont="1" applyFill="1" applyProtection="1">
      <alignment vertical="center"/>
      <protection hidden="1"/>
    </xf>
    <xf numFmtId="0" fontId="56" fillId="60" borderId="2" xfId="0" applyFont="1" applyFill="1" applyBorder="1" applyProtection="1">
      <alignment vertical="center"/>
      <protection hidden="1"/>
    </xf>
    <xf numFmtId="49" fontId="56" fillId="58" borderId="1" xfId="0" applyNumberFormat="1" applyFont="1" applyFill="1" applyBorder="1" applyAlignment="1" applyProtection="1">
      <alignment horizontal="center" vertical="center"/>
      <protection hidden="1"/>
    </xf>
    <xf numFmtId="0" fontId="56" fillId="58" borderId="0" xfId="0" applyFont="1" applyFill="1" applyProtection="1">
      <alignment vertical="center"/>
      <protection hidden="1"/>
    </xf>
    <xf numFmtId="0" fontId="56" fillId="58" borderId="2" xfId="0" applyFont="1" applyFill="1" applyBorder="1" applyProtection="1">
      <alignment vertical="center"/>
      <protection hidden="1"/>
    </xf>
    <xf numFmtId="0" fontId="56" fillId="61" borderId="1" xfId="0" applyFont="1" applyFill="1" applyBorder="1" applyAlignment="1" applyProtection="1">
      <alignment horizontal="center" vertical="center" shrinkToFit="1"/>
      <protection hidden="1"/>
    </xf>
    <xf numFmtId="0" fontId="56" fillId="61" borderId="1" xfId="0" applyFont="1" applyFill="1" applyBorder="1" applyAlignment="1" applyProtection="1">
      <alignment horizontal="center" vertical="center"/>
      <protection hidden="1"/>
    </xf>
    <xf numFmtId="49" fontId="56" fillId="61" borderId="1" xfId="0" applyNumberFormat="1" applyFont="1" applyFill="1" applyBorder="1" applyAlignment="1" applyProtection="1">
      <alignment horizontal="center" vertical="center"/>
      <protection hidden="1"/>
    </xf>
    <xf numFmtId="205" fontId="56" fillId="61" borderId="1" xfId="0" applyNumberFormat="1" applyFont="1" applyFill="1" applyBorder="1" applyAlignment="1" applyProtection="1">
      <alignment horizontal="center" vertical="center"/>
      <protection hidden="1"/>
    </xf>
    <xf numFmtId="183" fontId="56" fillId="61" borderId="1" xfId="1" applyNumberFormat="1" applyFont="1" applyFill="1" applyBorder="1" applyProtection="1">
      <alignment vertical="center"/>
      <protection hidden="1"/>
    </xf>
    <xf numFmtId="205" fontId="56" fillId="61" borderId="1" xfId="1" applyNumberFormat="1" applyFont="1" applyFill="1" applyBorder="1" applyProtection="1">
      <alignment vertical="center"/>
      <protection hidden="1"/>
    </xf>
    <xf numFmtId="0" fontId="56" fillId="61" borderId="1" xfId="8" applyFont="1" applyFill="1" applyBorder="1" applyAlignment="1" applyProtection="1">
      <alignment horizontal="center" vertical="center"/>
      <protection hidden="1"/>
    </xf>
    <xf numFmtId="0" fontId="56" fillId="61" borderId="0" xfId="0" applyFont="1" applyFill="1" applyProtection="1">
      <alignment vertical="center"/>
      <protection hidden="1"/>
    </xf>
    <xf numFmtId="0" fontId="56" fillId="61" borderId="2" xfId="0" applyFont="1" applyFill="1" applyBorder="1" applyProtection="1">
      <alignment vertical="center"/>
      <protection hidden="1"/>
    </xf>
    <xf numFmtId="0" fontId="109" fillId="0" borderId="0" xfId="1908" applyFont="1" applyFill="1" applyAlignment="1">
      <alignment horizontal="center" vertical="center"/>
    </xf>
    <xf numFmtId="0" fontId="109" fillId="0" borderId="0" xfId="1908" applyFont="1" applyFill="1" applyAlignment="1">
      <alignment vertical="center"/>
    </xf>
    <xf numFmtId="49" fontId="109" fillId="0" borderId="0" xfId="1908" applyNumberFormat="1" applyFont="1" applyFill="1" applyAlignment="1">
      <alignment horizontal="center" vertical="center"/>
    </xf>
    <xf numFmtId="0" fontId="109" fillId="0" borderId="0" xfId="1908" applyFont="1" applyFill="1" applyAlignment="1">
      <alignment horizontal="center"/>
    </xf>
    <xf numFmtId="0" fontId="109" fillId="0" borderId="0" xfId="1908" applyFont="1" applyFill="1"/>
    <xf numFmtId="0" fontId="109" fillId="0" borderId="0" xfId="1908" applyFont="1" applyFill="1" applyBorder="1" applyAlignment="1">
      <alignment vertical="center"/>
    </xf>
    <xf numFmtId="0" fontId="109" fillId="0" borderId="11" xfId="1908" applyFont="1" applyFill="1" applyBorder="1" applyAlignment="1">
      <alignment vertical="center"/>
    </xf>
    <xf numFmtId="0" fontId="133" fillId="0" borderId="153" xfId="1908" applyFont="1" applyFill="1" applyBorder="1" applyAlignment="1">
      <alignment horizontal="center" vertical="center"/>
    </xf>
    <xf numFmtId="43" fontId="132" fillId="0" borderId="4" xfId="1908" applyNumberFormat="1" applyFont="1" applyFill="1" applyBorder="1" applyAlignment="1">
      <alignment horizontal="center" vertical="center"/>
    </xf>
    <xf numFmtId="43" fontId="132" fillId="0" borderId="131" xfId="1908" applyNumberFormat="1" applyFont="1" applyFill="1" applyBorder="1" applyAlignment="1">
      <alignment horizontal="center" vertical="center"/>
    </xf>
    <xf numFmtId="43" fontId="132" fillId="0" borderId="5" xfId="1908" applyNumberFormat="1" applyFont="1" applyFill="1" applyBorder="1" applyAlignment="1">
      <alignment horizontal="center" vertical="center"/>
    </xf>
    <xf numFmtId="177" fontId="109" fillId="0" borderId="0" xfId="1908" applyNumberFormat="1" applyFont="1" applyFill="1" applyBorder="1" applyAlignment="1">
      <alignment vertical="center"/>
    </xf>
    <xf numFmtId="0" fontId="109" fillId="0" borderId="0" xfId="1908" applyFont="1" applyFill="1" applyBorder="1" applyAlignment="1">
      <alignment horizontal="right" vertical="center"/>
    </xf>
    <xf numFmtId="0" fontId="109" fillId="0" borderId="2" xfId="1908" applyFont="1" applyFill="1" applyBorder="1" applyAlignment="1">
      <alignment vertical="center"/>
    </xf>
    <xf numFmtId="193" fontId="109" fillId="0" borderId="2" xfId="1908" applyNumberFormat="1" applyFont="1" applyFill="1" applyBorder="1" applyAlignment="1">
      <alignment horizontal="right" vertical="center"/>
    </xf>
    <xf numFmtId="0" fontId="109" fillId="0" borderId="18" xfId="1908" applyFont="1" applyFill="1" applyBorder="1" applyAlignment="1">
      <alignment vertical="center"/>
    </xf>
    <xf numFmtId="0" fontId="109" fillId="0" borderId="3" xfId="1908" applyFont="1" applyFill="1" applyBorder="1" applyAlignment="1">
      <alignment horizontal="center" vertical="center"/>
    </xf>
    <xf numFmtId="0" fontId="109" fillId="0" borderId="135" xfId="1908" applyFont="1" applyFill="1" applyBorder="1" applyAlignment="1">
      <alignment horizontal="center" vertical="center"/>
    </xf>
    <xf numFmtId="0" fontId="109" fillId="0" borderId="0" xfId="1908" applyFont="1" applyFill="1" applyBorder="1" applyAlignment="1">
      <alignment horizontal="center" vertical="center"/>
    </xf>
    <xf numFmtId="177" fontId="109" fillId="0" borderId="0" xfId="1908" applyNumberFormat="1" applyFont="1" applyFill="1" applyBorder="1" applyAlignment="1">
      <alignment horizontal="center" vertical="center"/>
    </xf>
    <xf numFmtId="0" fontId="82" fillId="0" borderId="0" xfId="15" applyFont="1" applyFill="1" applyBorder="1" applyAlignment="1" applyProtection="1">
      <alignment horizontal="center" vertical="center"/>
      <protection hidden="1"/>
    </xf>
    <xf numFmtId="0" fontId="66" fillId="0" borderId="0" xfId="15" applyFont="1" applyFill="1" applyAlignment="1" applyProtection="1">
      <alignment horizontal="left" vertical="center"/>
      <protection hidden="1"/>
    </xf>
    <xf numFmtId="176" fontId="59" fillId="54" borderId="1" xfId="7" applyFont="1" applyFill="1" applyBorder="1" applyAlignment="1" applyProtection="1">
      <alignment horizontal="center" vertical="center" shrinkToFit="1"/>
      <protection hidden="1"/>
    </xf>
    <xf numFmtId="178" fontId="59" fillId="54" borderId="0" xfId="7" applyNumberFormat="1" applyFont="1" applyFill="1" applyAlignment="1" applyProtection="1">
      <alignment horizontal="center" vertical="center" shrinkToFit="1"/>
      <protection hidden="1"/>
    </xf>
    <xf numFmtId="0" fontId="59" fillId="54" borderId="1" xfId="7" applyNumberFormat="1" applyFont="1" applyFill="1" applyBorder="1" applyAlignment="1" applyProtection="1">
      <alignment horizontal="center" vertical="center" shrinkToFit="1"/>
      <protection hidden="1"/>
    </xf>
    <xf numFmtId="0" fontId="59" fillId="0" borderId="1" xfId="0" applyNumberFormat="1" applyFont="1" applyFill="1" applyBorder="1" applyAlignment="1" applyProtection="1">
      <alignment horizontal="center" vertical="center"/>
      <protection hidden="1"/>
    </xf>
    <xf numFmtId="43" fontId="132" fillId="0" borderId="32" xfId="1908" applyNumberFormat="1" applyFont="1" applyFill="1" applyBorder="1" applyAlignment="1">
      <alignment horizontal="center" vertical="center"/>
    </xf>
    <xf numFmtId="43" fontId="132" fillId="0" borderId="160" xfId="1908" applyNumberFormat="1" applyFont="1" applyFill="1" applyBorder="1" applyAlignment="1">
      <alignment horizontal="center" vertical="center"/>
    </xf>
    <xf numFmtId="43" fontId="132" fillId="0" borderId="33" xfId="1908" applyNumberFormat="1" applyFont="1" applyFill="1" applyBorder="1" applyAlignment="1">
      <alignment horizontal="center" vertical="center"/>
    </xf>
    <xf numFmtId="43" fontId="132" fillId="62" borderId="17" xfId="1908" applyNumberFormat="1" applyFont="1" applyFill="1" applyBorder="1" applyAlignment="1">
      <alignment horizontal="center" vertical="center"/>
    </xf>
    <xf numFmtId="43" fontId="132" fillId="62" borderId="131" xfId="1908" applyNumberFormat="1" applyFont="1" applyFill="1" applyBorder="1" applyAlignment="1">
      <alignment horizontal="center" vertical="center"/>
    </xf>
    <xf numFmtId="43" fontId="132" fillId="62" borderId="5" xfId="1908" applyNumberFormat="1" applyFont="1" applyFill="1" applyBorder="1" applyAlignment="1">
      <alignment horizontal="center" vertical="center"/>
    </xf>
    <xf numFmtId="0" fontId="132" fillId="0" borderId="4" xfId="1908" applyFont="1" applyFill="1" applyBorder="1" applyAlignment="1">
      <alignment horizontal="center" vertical="center"/>
    </xf>
    <xf numFmtId="0" fontId="132" fillId="0" borderId="131" xfId="1908" applyFont="1" applyFill="1" applyBorder="1" applyAlignment="1">
      <alignment horizontal="center" vertical="center"/>
    </xf>
    <xf numFmtId="0" fontId="109" fillId="0" borderId="3" xfId="1909" applyFont="1" applyFill="1" applyBorder="1" applyAlignment="1">
      <alignment horizontal="left"/>
    </xf>
    <xf numFmtId="177" fontId="109" fillId="0" borderId="2" xfId="1908" applyNumberFormat="1" applyFont="1" applyFill="1" applyBorder="1" applyAlignment="1">
      <alignment vertical="center" shrinkToFit="1"/>
    </xf>
    <xf numFmtId="0" fontId="122" fillId="0" borderId="149" xfId="1908" applyFont="1" applyFill="1" applyBorder="1" applyAlignment="1">
      <alignment horizontal="center" vertical="center"/>
    </xf>
    <xf numFmtId="0" fontId="64" fillId="0" borderId="1" xfId="0" applyNumberFormat="1" applyFont="1" applyFill="1" applyBorder="1" applyAlignment="1" applyProtection="1">
      <alignment horizontal="center" vertical="center"/>
      <protection hidden="1"/>
    </xf>
    <xf numFmtId="185" fontId="64" fillId="0" borderId="1" xfId="0" applyNumberFormat="1" applyFont="1" applyFill="1" applyBorder="1" applyAlignment="1" applyProtection="1">
      <alignment vertical="center"/>
      <protection hidden="1"/>
    </xf>
    <xf numFmtId="41" fontId="59" fillId="0" borderId="1" xfId="0" applyNumberFormat="1" applyFont="1" applyFill="1" applyBorder="1" applyProtection="1">
      <alignment vertical="center"/>
      <protection hidden="1"/>
    </xf>
    <xf numFmtId="0" fontId="82" fillId="0" borderId="7" xfId="15" applyFont="1" applyFill="1" applyBorder="1" applyAlignment="1" applyProtection="1">
      <alignment vertical="center"/>
      <protection hidden="1"/>
    </xf>
    <xf numFmtId="176" fontId="82" fillId="0" borderId="7" xfId="15" applyNumberFormat="1" applyFont="1" applyFill="1" applyBorder="1" applyAlignment="1" applyProtection="1">
      <alignment vertical="center"/>
      <protection hidden="1"/>
    </xf>
    <xf numFmtId="9" fontId="82" fillId="0" borderId="7" xfId="11" applyFont="1" applyFill="1" applyBorder="1" applyAlignment="1" applyProtection="1">
      <alignment vertical="center"/>
      <protection hidden="1"/>
    </xf>
    <xf numFmtId="0" fontId="82" fillId="0" borderId="7" xfId="15" applyNumberFormat="1" applyFont="1" applyFill="1" applyBorder="1" applyAlignment="1" applyProtection="1">
      <alignment vertical="center"/>
      <protection hidden="1"/>
    </xf>
    <xf numFmtId="176" fontId="82" fillId="0" borderId="7" xfId="16" applyFont="1" applyFill="1" applyBorder="1" applyAlignment="1" applyProtection="1">
      <alignment vertical="center"/>
      <protection hidden="1"/>
    </xf>
    <xf numFmtId="189" fontId="82" fillId="0" borderId="7" xfId="15" applyNumberFormat="1" applyFont="1" applyFill="1" applyBorder="1" applyAlignment="1" applyProtection="1">
      <alignment vertical="center"/>
      <protection hidden="1"/>
    </xf>
    <xf numFmtId="9" fontId="82" fillId="0" borderId="7" xfId="15" applyNumberFormat="1" applyFont="1" applyFill="1" applyBorder="1" applyAlignment="1" applyProtection="1">
      <alignment vertical="center" shrinkToFit="1"/>
      <protection hidden="1"/>
    </xf>
    <xf numFmtId="9" fontId="82" fillId="0" borderId="7" xfId="15" applyNumberFormat="1" applyFont="1" applyFill="1" applyBorder="1" applyAlignment="1" applyProtection="1">
      <alignment vertical="center" wrapText="1"/>
      <protection hidden="1"/>
    </xf>
    <xf numFmtId="9" fontId="82" fillId="0" borderId="0" xfId="15" applyNumberFormat="1" applyFont="1" applyFill="1" applyBorder="1" applyAlignment="1" applyProtection="1">
      <alignment vertical="center" wrapText="1"/>
      <protection hidden="1"/>
    </xf>
    <xf numFmtId="0" fontId="66" fillId="0" borderId="0" xfId="10" applyFont="1" applyFill="1" applyAlignment="1" applyProtection="1">
      <alignment horizontal="center" vertical="center" wrapText="1"/>
      <protection hidden="1"/>
    </xf>
    <xf numFmtId="0" fontId="82" fillId="0" borderId="0" xfId="10" applyFont="1" applyFill="1" applyAlignment="1" applyProtection="1">
      <alignment vertical="center" wrapText="1"/>
      <protection hidden="1"/>
    </xf>
    <xf numFmtId="9" fontId="82" fillId="0" borderId="0" xfId="15" applyNumberFormat="1" applyFont="1" applyFill="1" applyBorder="1" applyAlignment="1" applyProtection="1">
      <alignment vertical="center" shrinkToFit="1"/>
      <protection hidden="1"/>
    </xf>
    <xf numFmtId="0" fontId="104" fillId="0" borderId="0" xfId="0" applyFont="1" applyBorder="1" applyAlignment="1">
      <alignment horizontal="center" vertical="center"/>
    </xf>
    <xf numFmtId="184" fontId="59" fillId="54" borderId="1" xfId="3" applyNumberFormat="1" applyFont="1" applyFill="1" applyBorder="1" applyAlignment="1" applyProtection="1">
      <alignment horizontal="distributed" vertical="center" indent="1"/>
      <protection hidden="1"/>
    </xf>
    <xf numFmtId="0" fontId="136" fillId="0" borderId="113" xfId="0" applyFont="1" applyBorder="1">
      <alignment vertical="center"/>
    </xf>
    <xf numFmtId="0" fontId="136" fillId="0" borderId="114" xfId="0" applyFont="1" applyBorder="1">
      <alignment vertical="center"/>
    </xf>
    <xf numFmtId="0" fontId="136" fillId="0" borderId="115" xfId="0" applyFont="1" applyBorder="1">
      <alignment vertical="center"/>
    </xf>
    <xf numFmtId="0" fontId="136" fillId="0" borderId="124" xfId="0" applyFont="1" applyBorder="1">
      <alignment vertical="center"/>
    </xf>
    <xf numFmtId="0" fontId="136" fillId="0" borderId="0" xfId="0" applyFont="1" applyBorder="1">
      <alignment vertical="center"/>
    </xf>
    <xf numFmtId="0" fontId="136" fillId="0" borderId="162" xfId="0" applyFont="1" applyBorder="1">
      <alignment vertical="center"/>
    </xf>
    <xf numFmtId="0" fontId="104" fillId="0" borderId="124" xfId="0" applyFont="1" applyBorder="1">
      <alignment vertical="center"/>
    </xf>
    <xf numFmtId="0" fontId="104" fillId="0" borderId="0" xfId="0" applyFont="1" applyBorder="1">
      <alignment vertical="center"/>
    </xf>
    <xf numFmtId="0" fontId="104" fillId="0" borderId="162" xfId="0" applyFont="1" applyBorder="1">
      <alignment vertical="center"/>
    </xf>
    <xf numFmtId="0" fontId="94" fillId="0" borderId="0" xfId="0" applyFont="1" applyBorder="1" applyAlignment="1">
      <alignment vertical="center"/>
    </xf>
    <xf numFmtId="0" fontId="86" fillId="0" borderId="0" xfId="0" applyFont="1" applyBorder="1" applyAlignment="1">
      <alignment horizontal="left" vertical="center"/>
    </xf>
    <xf numFmtId="0" fontId="88" fillId="0" borderId="0" xfId="0" applyFont="1" applyBorder="1">
      <alignment vertical="center"/>
    </xf>
    <xf numFmtId="0" fontId="138" fillId="0" borderId="0" xfId="0" applyFont="1">
      <alignment vertical="center"/>
    </xf>
    <xf numFmtId="0" fontId="105" fillId="0" borderId="124" xfId="0" applyFont="1" applyBorder="1" applyAlignment="1">
      <alignment horizontal="center" vertical="center"/>
    </xf>
    <xf numFmtId="0" fontId="105" fillId="0" borderId="0" xfId="0" applyFont="1" applyBorder="1" applyAlignment="1">
      <alignment horizontal="center" vertical="center"/>
    </xf>
    <xf numFmtId="0" fontId="105" fillId="0" borderId="162" xfId="0" applyFont="1" applyBorder="1" applyAlignment="1">
      <alignment horizontal="center" vertical="center"/>
    </xf>
    <xf numFmtId="0" fontId="140" fillId="0" borderId="116" xfId="0" applyFont="1" applyBorder="1">
      <alignment vertical="center"/>
    </xf>
    <xf numFmtId="0" fontId="140" fillId="0" borderId="117" xfId="0" applyFont="1" applyBorder="1">
      <alignment vertical="center"/>
    </xf>
    <xf numFmtId="0" fontId="140" fillId="0" borderId="118" xfId="0" applyFont="1" applyBorder="1">
      <alignment vertical="center"/>
    </xf>
    <xf numFmtId="0" fontId="142" fillId="0" borderId="0" xfId="0" applyFont="1" applyBorder="1" applyAlignment="1">
      <alignment vertical="center"/>
    </xf>
    <xf numFmtId="0" fontId="85" fillId="0" borderId="0" xfId="0" applyFont="1" applyFill="1" applyBorder="1" applyAlignment="1" applyProtection="1">
      <alignment horizontal="center" vertical="center"/>
      <protection locked="0"/>
    </xf>
    <xf numFmtId="0" fontId="135" fillId="0" borderId="0" xfId="0" applyFont="1" applyAlignment="1" applyProtection="1">
      <alignment horizontal="center" vertical="center" wrapText="1" shrinkToFit="1"/>
      <protection hidden="1"/>
    </xf>
    <xf numFmtId="184" fontId="129" fillId="0" borderId="1" xfId="3" applyNumberFormat="1" applyFont="1" applyFill="1" applyBorder="1" applyAlignment="1" applyProtection="1">
      <alignment horizontal="center" vertical="center" wrapText="1"/>
      <protection hidden="1"/>
    </xf>
    <xf numFmtId="176" fontId="64" fillId="54" borderId="3" xfId="7" applyFont="1" applyFill="1" applyBorder="1" applyAlignment="1" applyProtection="1">
      <alignment vertical="center"/>
      <protection hidden="1"/>
    </xf>
    <xf numFmtId="178" fontId="59" fillId="54" borderId="163" xfId="7" applyNumberFormat="1" applyFont="1" applyFill="1" applyBorder="1" applyAlignment="1" applyProtection="1">
      <alignment horizontal="center" vertical="center" shrinkToFit="1"/>
      <protection hidden="1"/>
    </xf>
    <xf numFmtId="176" fontId="69" fillId="54" borderId="164" xfId="7" applyFont="1" applyFill="1" applyBorder="1" applyAlignment="1" applyProtection="1">
      <alignment horizontal="center" vertical="center" shrinkToFit="1"/>
      <protection hidden="1"/>
    </xf>
    <xf numFmtId="176" fontId="59" fillId="54" borderId="163" xfId="7" applyFont="1" applyFill="1" applyBorder="1" applyAlignment="1" applyProtection="1">
      <alignment horizontal="center" vertical="center" shrinkToFit="1"/>
      <protection hidden="1"/>
    </xf>
    <xf numFmtId="176" fontId="59" fillId="54" borderId="164" xfId="7" applyFont="1" applyFill="1" applyBorder="1" applyAlignment="1" applyProtection="1">
      <alignment horizontal="center" vertical="center" shrinkToFit="1"/>
      <protection hidden="1"/>
    </xf>
    <xf numFmtId="9" fontId="59" fillId="54" borderId="165" xfId="9" applyNumberFormat="1" applyFont="1" applyFill="1" applyBorder="1" applyAlignment="1" applyProtection="1">
      <alignment horizontal="center" vertical="center" shrinkToFit="1"/>
      <protection hidden="1"/>
    </xf>
    <xf numFmtId="206" fontId="59" fillId="54" borderId="166" xfId="7" applyNumberFormat="1" applyFont="1" applyFill="1" applyBorder="1" applyAlignment="1" applyProtection="1">
      <alignment horizontal="right" vertical="center" shrinkToFit="1"/>
      <protection hidden="1"/>
    </xf>
    <xf numFmtId="176" fontId="59" fillId="54" borderId="21" xfId="7" applyFont="1" applyFill="1" applyBorder="1" applyAlignment="1" applyProtection="1">
      <alignment horizontal="center" vertical="center"/>
      <protection hidden="1"/>
    </xf>
    <xf numFmtId="176" fontId="59" fillId="54" borderId="56" xfId="7" applyFont="1" applyFill="1" applyBorder="1" applyAlignment="1" applyProtection="1">
      <alignment horizontal="center" vertical="center"/>
      <protection hidden="1"/>
    </xf>
    <xf numFmtId="178" fontId="59" fillId="54" borderId="86" xfId="7" applyNumberFormat="1" applyFont="1" applyFill="1" applyBorder="1" applyAlignment="1" applyProtection="1">
      <alignment horizontal="center" vertical="center"/>
      <protection hidden="1"/>
    </xf>
    <xf numFmtId="176" fontId="59" fillId="54" borderId="76" xfId="7" applyFont="1" applyFill="1" applyBorder="1" applyAlignment="1" applyProtection="1">
      <alignment horizontal="center" vertical="center"/>
      <protection hidden="1"/>
    </xf>
    <xf numFmtId="176" fontId="59" fillId="54" borderId="86" xfId="7" applyFont="1" applyFill="1" applyBorder="1" applyAlignment="1" applyProtection="1">
      <alignment horizontal="center" vertical="center"/>
      <protection hidden="1"/>
    </xf>
    <xf numFmtId="176" fontId="64" fillId="54" borderId="128" xfId="7" applyFont="1" applyFill="1" applyBorder="1" applyAlignment="1" applyProtection="1">
      <alignment vertical="center"/>
      <protection hidden="1"/>
    </xf>
    <xf numFmtId="176" fontId="59" fillId="54" borderId="167" xfId="7" applyNumberFormat="1" applyFont="1" applyFill="1" applyBorder="1" applyAlignment="1" applyProtection="1">
      <alignment horizontal="center" vertical="center" shrinkToFit="1"/>
      <protection hidden="1"/>
    </xf>
    <xf numFmtId="176" fontId="69" fillId="54" borderId="168" xfId="7" applyFont="1" applyFill="1" applyBorder="1" applyAlignment="1" applyProtection="1">
      <alignment horizontal="center" vertical="center" shrinkToFit="1"/>
      <protection hidden="1"/>
    </xf>
    <xf numFmtId="178" fontId="59" fillId="54" borderId="167" xfId="7" applyNumberFormat="1" applyFont="1" applyFill="1" applyBorder="1" applyAlignment="1" applyProtection="1">
      <alignment horizontal="center" vertical="center" shrinkToFit="1"/>
      <protection hidden="1"/>
    </xf>
    <xf numFmtId="176" fontId="59" fillId="54" borderId="167" xfId="7" applyFont="1" applyFill="1" applyBorder="1" applyAlignment="1" applyProtection="1">
      <alignment horizontal="center" vertical="center" shrinkToFit="1"/>
      <protection hidden="1"/>
    </xf>
    <xf numFmtId="176" fontId="59" fillId="54" borderId="168" xfId="7" applyFont="1" applyFill="1" applyBorder="1" applyAlignment="1" applyProtection="1">
      <alignment horizontal="center" vertical="center" shrinkToFit="1"/>
      <protection hidden="1"/>
    </xf>
    <xf numFmtId="182" fontId="59" fillId="54" borderId="169" xfId="9" applyNumberFormat="1" applyFont="1" applyFill="1" applyBorder="1" applyAlignment="1" applyProtection="1">
      <alignment horizontal="center" vertical="center" shrinkToFit="1"/>
      <protection hidden="1"/>
    </xf>
    <xf numFmtId="206" fontId="59" fillId="54" borderId="170" xfId="7" applyNumberFormat="1" applyFont="1" applyFill="1" applyBorder="1" applyAlignment="1" applyProtection="1">
      <alignment horizontal="right" vertical="center" shrinkToFit="1"/>
      <protection hidden="1"/>
    </xf>
    <xf numFmtId="176" fontId="59" fillId="54" borderId="77" xfId="7" applyFont="1" applyFill="1" applyBorder="1" applyAlignment="1" applyProtection="1">
      <alignment vertical="center"/>
      <protection hidden="1"/>
    </xf>
    <xf numFmtId="188" fontId="59" fillId="54" borderId="75" xfId="7" applyNumberFormat="1" applyFont="1" applyFill="1" applyBorder="1" applyAlignment="1" applyProtection="1">
      <alignment horizontal="center" vertical="center" shrinkToFit="1"/>
      <protection hidden="1"/>
    </xf>
    <xf numFmtId="192" fontId="59" fillId="54" borderId="75" xfId="7" applyNumberFormat="1" applyFont="1" applyFill="1" applyBorder="1" applyAlignment="1" applyProtection="1">
      <alignment horizontal="center" vertical="center" shrinkToFit="1"/>
      <protection hidden="1"/>
    </xf>
    <xf numFmtId="184" fontId="59" fillId="0" borderId="5" xfId="3" applyNumberFormat="1" applyFont="1" applyFill="1" applyBorder="1" applyAlignment="1" applyProtection="1">
      <alignment horizontal="distributed" vertical="center" indent="1"/>
      <protection hidden="1"/>
    </xf>
    <xf numFmtId="184" fontId="59" fillId="59" borderId="5" xfId="3" applyNumberFormat="1" applyFont="1" applyFill="1" applyBorder="1" applyAlignment="1" applyProtection="1">
      <alignment horizontal="distributed" vertical="center" indent="1"/>
      <protection hidden="1"/>
    </xf>
    <xf numFmtId="184" fontId="59" fillId="60" borderId="5" xfId="3" applyNumberFormat="1" applyFont="1" applyFill="1" applyBorder="1" applyAlignment="1" applyProtection="1">
      <alignment horizontal="distributed" vertical="center" indent="1"/>
      <protection hidden="1"/>
    </xf>
    <xf numFmtId="184" fontId="59" fillId="58" borderId="5" xfId="3" applyNumberFormat="1" applyFont="1" applyFill="1" applyBorder="1" applyAlignment="1" applyProtection="1">
      <alignment horizontal="distributed" vertical="center" indent="1"/>
      <protection hidden="1"/>
    </xf>
    <xf numFmtId="184" fontId="59" fillId="61" borderId="5" xfId="3" applyNumberFormat="1" applyFont="1" applyFill="1" applyBorder="1" applyAlignment="1" applyProtection="1">
      <alignment horizontal="distributed" vertical="center" indent="1"/>
      <protection hidden="1"/>
    </xf>
    <xf numFmtId="184" fontId="59" fillId="0" borderId="4" xfId="3" applyNumberFormat="1" applyFont="1" applyFill="1" applyBorder="1" applyAlignment="1" applyProtection="1">
      <alignment horizontal="distributed" vertical="center" indent="1"/>
      <protection hidden="1"/>
    </xf>
    <xf numFmtId="184" fontId="59" fillId="59" borderId="4" xfId="3" applyNumberFormat="1" applyFont="1" applyFill="1" applyBorder="1" applyAlignment="1" applyProtection="1">
      <alignment horizontal="distributed" vertical="center" indent="1"/>
      <protection hidden="1"/>
    </xf>
    <xf numFmtId="184" fontId="59" fillId="60" borderId="4" xfId="3" applyNumberFormat="1" applyFont="1" applyFill="1" applyBorder="1" applyAlignment="1" applyProtection="1">
      <alignment horizontal="distributed" vertical="center" indent="1"/>
      <protection hidden="1"/>
    </xf>
    <xf numFmtId="184" fontId="59" fillId="58" borderId="4" xfId="3" applyNumberFormat="1" applyFont="1" applyFill="1" applyBorder="1" applyAlignment="1" applyProtection="1">
      <alignment horizontal="distributed" vertical="center" indent="1"/>
      <protection hidden="1"/>
    </xf>
    <xf numFmtId="184" fontId="59" fillId="61" borderId="4" xfId="3" applyNumberFormat="1" applyFont="1" applyFill="1" applyBorder="1" applyAlignment="1" applyProtection="1">
      <alignment horizontal="distributed" vertical="center" indent="1"/>
      <protection hidden="1"/>
    </xf>
    <xf numFmtId="184" fontId="70" fillId="0" borderId="5" xfId="3" applyNumberFormat="1" applyFont="1" applyFill="1" applyBorder="1" applyAlignment="1" applyProtection="1">
      <alignment horizontal="center" vertical="center"/>
      <protection hidden="1"/>
    </xf>
    <xf numFmtId="0" fontId="107" fillId="0" borderId="0" xfId="4" applyFont="1" applyFill="1" applyAlignment="1">
      <alignment horizontal="centerContinuous" vertical="center"/>
    </xf>
    <xf numFmtId="0" fontId="108" fillId="0" borderId="0" xfId="4" applyFont="1" applyFill="1" applyAlignment="1">
      <alignment vertical="center"/>
    </xf>
    <xf numFmtId="0" fontId="109" fillId="0" borderId="0" xfId="4" applyFont="1" applyFill="1">
      <alignment vertical="center"/>
    </xf>
    <xf numFmtId="0" fontId="110" fillId="0" borderId="22" xfId="4" applyFont="1" applyFill="1" applyBorder="1" applyAlignment="1">
      <alignment horizontal="right" vertical="center"/>
    </xf>
    <xf numFmtId="0" fontId="110" fillId="0" borderId="22" xfId="4" applyFont="1" applyFill="1" applyBorder="1" applyAlignment="1">
      <alignment vertical="center"/>
    </xf>
    <xf numFmtId="0" fontId="110" fillId="0" borderId="0" xfId="4" applyFont="1" applyFill="1">
      <alignment vertical="center"/>
    </xf>
    <xf numFmtId="0" fontId="110" fillId="0" borderId="0" xfId="4" applyFont="1" applyFill="1" applyAlignment="1">
      <alignment horizontal="left" vertical="center"/>
    </xf>
    <xf numFmtId="0" fontId="110" fillId="0" borderId="37" xfId="4" applyFont="1" applyFill="1" applyBorder="1" applyAlignment="1">
      <alignment horizontal="centerContinuous" vertical="center"/>
    </xf>
    <xf numFmtId="0" fontId="110" fillId="0" borderId="38" xfId="4" applyFont="1" applyFill="1" applyBorder="1" applyAlignment="1">
      <alignment horizontal="centerContinuous" vertical="center"/>
    </xf>
    <xf numFmtId="0" fontId="110" fillId="0" borderId="39" xfId="4" applyFont="1" applyFill="1" applyBorder="1" applyAlignment="1">
      <alignment horizontal="centerContinuous" vertical="center"/>
    </xf>
    <xf numFmtId="0" fontId="110" fillId="0" borderId="0" xfId="4" applyFont="1" applyFill="1" applyBorder="1" applyAlignment="1">
      <alignment horizontal="centerContinuous" vertical="center"/>
    </xf>
    <xf numFmtId="0" fontId="110" fillId="0" borderId="11" xfId="4" applyFont="1" applyFill="1" applyBorder="1" applyAlignment="1">
      <alignment horizontal="centerContinuous" vertical="center"/>
    </xf>
    <xf numFmtId="0" fontId="111" fillId="0" borderId="81" xfId="4" applyFont="1" applyFill="1" applyBorder="1" applyAlignment="1">
      <alignment horizontal="distributed" vertical="center" wrapText="1" indent="2"/>
    </xf>
    <xf numFmtId="0" fontId="112" fillId="0" borderId="90" xfId="4" applyFont="1" applyFill="1" applyBorder="1" applyAlignment="1">
      <alignment horizontal="center" vertical="center"/>
    </xf>
    <xf numFmtId="0" fontId="112" fillId="0" borderId="82" xfId="4" applyFont="1" applyFill="1" applyBorder="1" applyAlignment="1">
      <alignment horizontal="center" vertical="center"/>
    </xf>
    <xf numFmtId="0" fontId="112" fillId="0" borderId="59" xfId="4" applyFont="1" applyFill="1" applyBorder="1" applyAlignment="1">
      <alignment horizontal="center" vertical="center"/>
    </xf>
    <xf numFmtId="0" fontId="112" fillId="0" borderId="83" xfId="4" applyFont="1" applyFill="1" applyBorder="1" applyAlignment="1">
      <alignment vertical="center" wrapText="1"/>
    </xf>
    <xf numFmtId="0" fontId="112" fillId="0" borderId="88" xfId="4" applyFont="1" applyFill="1" applyBorder="1">
      <alignment vertical="center"/>
    </xf>
    <xf numFmtId="0" fontId="112" fillId="0" borderId="51" xfId="4" applyFont="1" applyFill="1" applyBorder="1">
      <alignment vertical="center"/>
    </xf>
    <xf numFmtId="0" fontId="112" fillId="0" borderId="84" xfId="4" applyFont="1" applyFill="1" applyBorder="1">
      <alignment vertical="center"/>
    </xf>
    <xf numFmtId="0" fontId="112" fillId="0" borderId="50" xfId="4" applyFont="1" applyFill="1" applyBorder="1">
      <alignment vertical="center"/>
    </xf>
    <xf numFmtId="0" fontId="110" fillId="0" borderId="42" xfId="4" applyFont="1" applyFill="1" applyBorder="1" applyAlignment="1">
      <alignment horizontal="center" wrapText="1"/>
    </xf>
    <xf numFmtId="0" fontId="112" fillId="0" borderId="85" xfId="4" applyFont="1" applyFill="1" applyBorder="1">
      <alignment vertical="center"/>
    </xf>
    <xf numFmtId="0" fontId="112" fillId="0" borderId="91" xfId="4" applyFont="1" applyFill="1" applyBorder="1">
      <alignment vertical="center"/>
    </xf>
    <xf numFmtId="0" fontId="112" fillId="0" borderId="55" xfId="4" applyFont="1" applyFill="1" applyBorder="1">
      <alignment vertical="center"/>
    </xf>
    <xf numFmtId="0" fontId="112" fillId="0" borderId="54" xfId="4" applyFont="1" applyFill="1" applyBorder="1">
      <alignment vertical="center"/>
    </xf>
    <xf numFmtId="41" fontId="122" fillId="0" borderId="61" xfId="1" applyNumberFormat="1" applyFont="1" applyFill="1" applyBorder="1" applyAlignment="1">
      <alignment horizontal="center" vertical="top" shrinkToFit="1"/>
    </xf>
    <xf numFmtId="0" fontId="112" fillId="0" borderId="83" xfId="4" applyFont="1" applyFill="1" applyBorder="1">
      <alignment vertical="center"/>
    </xf>
    <xf numFmtId="0" fontId="109" fillId="0" borderId="0" xfId="4" applyFont="1" applyFill="1" applyBorder="1" applyAlignment="1">
      <alignment vertical="center"/>
    </xf>
    <xf numFmtId="0" fontId="111" fillId="0" borderId="54" xfId="4" applyFont="1" applyFill="1" applyBorder="1" applyAlignment="1">
      <alignment horizontal="distributed" vertical="center" wrapText="1" indent="2"/>
    </xf>
    <xf numFmtId="0" fontId="112" fillId="0" borderId="62" xfId="4" applyFont="1" applyFill="1" applyBorder="1">
      <alignment vertical="center"/>
    </xf>
    <xf numFmtId="0" fontId="109" fillId="0" borderId="86" xfId="4" applyFont="1" applyFill="1" applyBorder="1">
      <alignment vertical="center"/>
    </xf>
    <xf numFmtId="0" fontId="109" fillId="0" borderId="89" xfId="4" applyFont="1" applyFill="1" applyBorder="1">
      <alignment vertical="center"/>
    </xf>
    <xf numFmtId="0" fontId="109" fillId="0" borderId="92" xfId="4" applyFont="1" applyFill="1" applyBorder="1">
      <alignment vertical="center"/>
    </xf>
    <xf numFmtId="0" fontId="109" fillId="0" borderId="87" xfId="4" applyFont="1" applyFill="1" applyBorder="1">
      <alignment vertical="center"/>
    </xf>
    <xf numFmtId="1" fontId="64" fillId="0" borderId="1" xfId="0" applyNumberFormat="1" applyFont="1" applyFill="1" applyBorder="1" applyAlignment="1" applyProtection="1">
      <alignment horizontal="center" vertical="center"/>
      <protection hidden="1"/>
    </xf>
    <xf numFmtId="176" fontId="93" fillId="0" borderId="0" xfId="1" applyFont="1" applyAlignment="1">
      <alignment horizontal="left" vertical="center"/>
    </xf>
    <xf numFmtId="0" fontId="111" fillId="0" borderId="172" xfId="4" applyFont="1" applyFill="1" applyBorder="1" applyAlignment="1">
      <alignment horizontal="distributed" vertical="center" wrapText="1" indent="2"/>
    </xf>
    <xf numFmtId="0" fontId="101" fillId="0" borderId="0" xfId="0" applyFont="1" applyBorder="1" applyAlignment="1">
      <alignment horizontal="center" vertical="center"/>
    </xf>
    <xf numFmtId="0" fontId="101" fillId="0" borderId="1" xfId="0" applyFont="1" applyBorder="1" applyAlignment="1">
      <alignment horizontal="center" vertical="center"/>
    </xf>
    <xf numFmtId="0" fontId="102" fillId="0" borderId="0" xfId="0" applyFont="1" applyAlignment="1">
      <alignment vertical="center"/>
    </xf>
    <xf numFmtId="184" fontId="59" fillId="54" borderId="5" xfId="3" applyNumberFormat="1" applyFont="1" applyFill="1" applyBorder="1" applyAlignment="1" applyProtection="1">
      <alignment horizontal="center" vertical="center"/>
      <protection hidden="1"/>
    </xf>
    <xf numFmtId="184" fontId="64" fillId="54" borderId="5" xfId="3" applyNumberFormat="1" applyFont="1" applyFill="1" applyBorder="1" applyAlignment="1" applyProtection="1">
      <alignment horizontal="center" vertical="center" wrapText="1"/>
      <protection hidden="1"/>
    </xf>
    <xf numFmtId="184" fontId="59" fillId="54" borderId="1" xfId="3" applyNumberFormat="1" applyFont="1" applyFill="1" applyBorder="1" applyAlignment="1" applyProtection="1">
      <alignment horizontal="distributed" vertical="center" indent="1"/>
      <protection hidden="1"/>
    </xf>
    <xf numFmtId="49" fontId="144" fillId="0" borderId="0" xfId="0" applyNumberFormat="1" applyFont="1" applyAlignment="1">
      <alignment horizontal="right" vertical="center"/>
    </xf>
    <xf numFmtId="176" fontId="65" fillId="54" borderId="32" xfId="7" applyFont="1" applyFill="1" applyBorder="1" applyAlignment="1" applyProtection="1">
      <alignment vertical="center"/>
      <protection hidden="1"/>
    </xf>
    <xf numFmtId="178" fontId="72" fillId="54" borderId="26" xfId="7" applyNumberFormat="1" applyFont="1" applyFill="1" applyBorder="1" applyAlignment="1" applyProtection="1">
      <alignment horizontal="center" vertical="center" shrinkToFit="1"/>
      <protection hidden="1"/>
    </xf>
    <xf numFmtId="176" fontId="121" fillId="54" borderId="27" xfId="7" applyFont="1" applyFill="1" applyBorder="1" applyAlignment="1" applyProtection="1">
      <alignment horizontal="center" vertical="center" shrinkToFit="1"/>
      <protection hidden="1"/>
    </xf>
    <xf numFmtId="176" fontId="72" fillId="54" borderId="26" xfId="7" applyFont="1" applyFill="1" applyBorder="1" applyAlignment="1" applyProtection="1">
      <alignment horizontal="center" vertical="center" shrinkToFit="1"/>
      <protection hidden="1"/>
    </xf>
    <xf numFmtId="176" fontId="72" fillId="54" borderId="27" xfId="7" applyFont="1" applyFill="1" applyBorder="1" applyAlignment="1" applyProtection="1">
      <alignment horizontal="center" vertical="center" shrinkToFit="1"/>
      <protection hidden="1"/>
    </xf>
    <xf numFmtId="9" fontId="72" fillId="54" borderId="44" xfId="9" applyNumberFormat="1" applyFont="1" applyFill="1" applyBorder="1" applyAlignment="1" applyProtection="1">
      <alignment horizontal="center" vertical="center" shrinkToFit="1"/>
      <protection hidden="1"/>
    </xf>
    <xf numFmtId="206" fontId="72" fillId="54" borderId="66" xfId="7" applyNumberFormat="1" applyFont="1" applyFill="1" applyBorder="1" applyAlignment="1" applyProtection="1">
      <alignment horizontal="right" vertical="center" shrinkToFit="1"/>
      <protection hidden="1"/>
    </xf>
    <xf numFmtId="176" fontId="72" fillId="54" borderId="68" xfId="7" applyFont="1" applyFill="1" applyBorder="1" applyAlignment="1" applyProtection="1">
      <alignment vertical="center"/>
      <protection hidden="1"/>
    </xf>
    <xf numFmtId="41" fontId="72" fillId="54" borderId="28" xfId="7" applyNumberFormat="1" applyFont="1" applyFill="1" applyBorder="1" applyAlignment="1" applyProtection="1">
      <alignment horizontal="center" vertical="center" shrinkToFit="1"/>
      <protection hidden="1"/>
    </xf>
    <xf numFmtId="176" fontId="121" fillId="54" borderId="29" xfId="7" applyFont="1" applyFill="1" applyBorder="1" applyAlignment="1" applyProtection="1">
      <alignment horizontal="center" vertical="center" shrinkToFit="1"/>
      <protection hidden="1"/>
    </xf>
    <xf numFmtId="178" fontId="72" fillId="54" borderId="28" xfId="7" applyNumberFormat="1" applyFont="1" applyFill="1" applyBorder="1" applyAlignment="1" applyProtection="1">
      <alignment horizontal="center" vertical="center" shrinkToFit="1"/>
      <protection hidden="1"/>
    </xf>
    <xf numFmtId="176" fontId="72" fillId="54" borderId="28" xfId="7" applyFont="1" applyFill="1" applyBorder="1" applyAlignment="1" applyProtection="1">
      <alignment horizontal="center" vertical="center" shrinkToFit="1"/>
      <protection hidden="1"/>
    </xf>
    <xf numFmtId="176" fontId="72" fillId="54" borderId="29" xfId="7" applyFont="1" applyFill="1" applyBorder="1" applyAlignment="1" applyProtection="1">
      <alignment horizontal="center" vertical="center" shrinkToFit="1"/>
      <protection hidden="1"/>
    </xf>
    <xf numFmtId="9" fontId="72" fillId="54" borderId="68" xfId="9" applyNumberFormat="1" applyFont="1" applyFill="1" applyBorder="1" applyAlignment="1" applyProtection="1">
      <alignment horizontal="center" vertical="center" shrinkToFit="1"/>
      <protection hidden="1"/>
    </xf>
    <xf numFmtId="206" fontId="72" fillId="54" borderId="69" xfId="7" applyNumberFormat="1" applyFont="1" applyFill="1" applyBorder="1" applyAlignment="1" applyProtection="1">
      <alignment horizontal="right" vertical="center" shrinkToFit="1"/>
      <protection hidden="1"/>
    </xf>
    <xf numFmtId="0" fontId="72" fillId="54" borderId="44" xfId="9" applyNumberFormat="1" applyFont="1" applyFill="1" applyBorder="1" applyAlignment="1" applyProtection="1">
      <alignment horizontal="center" vertical="center" shrinkToFit="1"/>
      <protection hidden="1"/>
    </xf>
    <xf numFmtId="176" fontId="72" fillId="54" borderId="28" xfId="7" applyNumberFormat="1" applyFont="1" applyFill="1" applyBorder="1" applyAlignment="1" applyProtection="1">
      <alignment horizontal="center" vertical="center" shrinkToFit="1"/>
      <protection hidden="1"/>
    </xf>
    <xf numFmtId="188" fontId="72" fillId="54" borderId="28" xfId="7" applyNumberFormat="1" applyFont="1" applyFill="1" applyBorder="1" applyAlignment="1" applyProtection="1">
      <alignment horizontal="center" vertical="center" shrinkToFit="1"/>
      <protection hidden="1"/>
    </xf>
    <xf numFmtId="182" fontId="72" fillId="54" borderId="68" xfId="9" applyNumberFormat="1" applyFont="1" applyFill="1" applyBorder="1" applyAlignment="1" applyProtection="1">
      <alignment horizontal="center" vertical="center" shrinkToFit="1"/>
      <protection hidden="1"/>
    </xf>
    <xf numFmtId="176" fontId="72" fillId="54" borderId="72" xfId="7" applyFont="1" applyFill="1" applyBorder="1" applyAlignment="1" applyProtection="1">
      <alignment vertical="center"/>
      <protection hidden="1"/>
    </xf>
    <xf numFmtId="188" fontId="72" fillId="54" borderId="70" xfId="7" applyNumberFormat="1" applyFont="1" applyFill="1" applyBorder="1" applyAlignment="1" applyProtection="1">
      <alignment horizontal="center" vertical="center" shrinkToFit="1"/>
      <protection hidden="1"/>
    </xf>
    <xf numFmtId="176" fontId="121" fillId="54" borderId="71" xfId="7" applyFont="1" applyFill="1" applyBorder="1" applyAlignment="1" applyProtection="1">
      <alignment horizontal="center" vertical="center" shrinkToFit="1"/>
      <protection hidden="1"/>
    </xf>
    <xf numFmtId="192" fontId="72" fillId="54" borderId="70" xfId="7" applyNumberFormat="1" applyFont="1" applyFill="1" applyBorder="1" applyAlignment="1" applyProtection="1">
      <alignment horizontal="center" vertical="center" shrinkToFit="1"/>
      <protection hidden="1"/>
    </xf>
    <xf numFmtId="178" fontId="72" fillId="54" borderId="70" xfId="7" applyNumberFormat="1" applyFont="1" applyFill="1" applyBorder="1" applyAlignment="1" applyProtection="1">
      <alignment horizontal="center" vertical="center" shrinkToFit="1"/>
      <protection hidden="1"/>
    </xf>
    <xf numFmtId="176" fontId="72" fillId="54" borderId="70" xfId="7" applyFont="1" applyFill="1" applyBorder="1" applyAlignment="1" applyProtection="1">
      <alignment horizontal="center" vertical="center" shrinkToFit="1"/>
      <protection hidden="1"/>
    </xf>
    <xf numFmtId="176" fontId="72" fillId="54" borderId="71" xfId="7" applyFont="1" applyFill="1" applyBorder="1" applyAlignment="1" applyProtection="1">
      <alignment horizontal="center" vertical="center" shrinkToFit="1"/>
      <protection hidden="1"/>
    </xf>
    <xf numFmtId="182" fontId="72" fillId="54" borderId="72" xfId="9" applyNumberFormat="1" applyFont="1" applyFill="1" applyBorder="1" applyAlignment="1" applyProtection="1">
      <alignment horizontal="center" vertical="center" shrinkToFit="1"/>
      <protection hidden="1"/>
    </xf>
    <xf numFmtId="206" fontId="72" fillId="54" borderId="73" xfId="7" applyNumberFormat="1" applyFont="1" applyFill="1" applyBorder="1" applyAlignment="1" applyProtection="1">
      <alignment horizontal="right" vertical="center" shrinkToFit="1"/>
      <protection hidden="1"/>
    </xf>
    <xf numFmtId="0" fontId="101" fillId="0" borderId="3" xfId="0" applyFont="1" applyBorder="1">
      <alignment vertical="center"/>
    </xf>
    <xf numFmtId="0" fontId="101" fillId="0" borderId="11" xfId="0" applyFont="1" applyBorder="1">
      <alignment vertical="center"/>
    </xf>
    <xf numFmtId="0" fontId="101" fillId="0" borderId="17" xfId="0" applyFont="1" applyBorder="1">
      <alignment vertical="center"/>
    </xf>
    <xf numFmtId="0" fontId="101" fillId="0" borderId="2" xfId="0" applyFont="1" applyBorder="1">
      <alignment vertical="center"/>
    </xf>
    <xf numFmtId="0" fontId="101" fillId="0" borderId="18" xfId="0" applyFont="1" applyBorder="1">
      <alignment vertical="center"/>
    </xf>
    <xf numFmtId="211" fontId="101" fillId="0" borderId="0" xfId="0" applyNumberFormat="1" applyFont="1" applyBorder="1" applyAlignment="1">
      <alignment vertical="center"/>
    </xf>
    <xf numFmtId="0" fontId="114" fillId="0" borderId="0" xfId="0" applyFont="1" applyAlignment="1">
      <alignment horizontal="center" vertical="center"/>
    </xf>
    <xf numFmtId="211" fontId="101" fillId="0" borderId="3" xfId="0" applyNumberFormat="1" applyFont="1" applyBorder="1" applyAlignment="1">
      <alignment vertical="center"/>
    </xf>
    <xf numFmtId="211" fontId="101" fillId="0" borderId="11" xfId="0" applyNumberFormat="1" applyFont="1" applyBorder="1" applyAlignment="1">
      <alignment vertical="center"/>
    </xf>
    <xf numFmtId="0" fontId="59" fillId="3" borderId="1" xfId="0" applyNumberFormat="1" applyFont="1" applyFill="1" applyBorder="1" applyAlignment="1" applyProtection="1">
      <alignment horizontal="center" vertical="center"/>
      <protection hidden="1"/>
    </xf>
    <xf numFmtId="49" fontId="59" fillId="3" borderId="1" xfId="1" applyNumberFormat="1" applyFont="1" applyFill="1" applyBorder="1" applyAlignment="1" applyProtection="1">
      <alignment horizontal="center" vertical="center"/>
      <protection hidden="1"/>
    </xf>
    <xf numFmtId="184" fontId="59" fillId="3" borderId="4" xfId="3" applyNumberFormat="1" applyFont="1" applyFill="1" applyBorder="1" applyAlignment="1" applyProtection="1">
      <alignment horizontal="distributed" vertical="center" indent="1"/>
      <protection hidden="1"/>
    </xf>
    <xf numFmtId="184" fontId="70" fillId="3" borderId="5" xfId="3" applyNumberFormat="1" applyFont="1" applyFill="1" applyBorder="1" applyAlignment="1" applyProtection="1">
      <alignment horizontal="center" vertical="center"/>
      <protection hidden="1"/>
    </xf>
    <xf numFmtId="200" fontId="59" fillId="3" borderId="1" xfId="3" applyNumberFormat="1" applyFont="1" applyFill="1" applyBorder="1" applyAlignment="1" applyProtection="1">
      <alignment horizontal="right" vertical="center"/>
      <protection hidden="1"/>
    </xf>
    <xf numFmtId="184" fontId="59" fillId="3" borderId="1" xfId="1" applyNumberFormat="1" applyFont="1" applyFill="1" applyBorder="1" applyAlignment="1" applyProtection="1">
      <alignment horizontal="right" vertical="center"/>
      <protection hidden="1"/>
    </xf>
    <xf numFmtId="184" fontId="129" fillId="3" borderId="1" xfId="3" applyNumberFormat="1" applyFont="1" applyFill="1" applyBorder="1" applyAlignment="1" applyProtection="1">
      <alignment horizontal="center" vertical="center" wrapText="1"/>
      <protection hidden="1"/>
    </xf>
    <xf numFmtId="184" fontId="59" fillId="3" borderId="1" xfId="3" applyNumberFormat="1" applyFont="1" applyFill="1" applyBorder="1" applyAlignment="1" applyProtection="1">
      <alignment horizontal="center" vertical="center" shrinkToFit="1"/>
      <protection hidden="1"/>
    </xf>
    <xf numFmtId="215" fontId="59" fillId="0" borderId="0" xfId="3" applyNumberFormat="1" applyFont="1" applyAlignment="1" applyProtection="1">
      <alignment horizontal="center" vertical="center"/>
      <protection hidden="1"/>
    </xf>
    <xf numFmtId="0" fontId="66" fillId="0" borderId="0" xfId="15" applyFont="1" applyFill="1" applyAlignment="1" applyProtection="1">
      <alignment horizontal="left" vertical="center"/>
      <protection hidden="1"/>
    </xf>
    <xf numFmtId="0" fontId="64" fillId="54" borderId="13" xfId="3" applyNumberFormat="1"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wrapText="1"/>
      <protection hidden="1"/>
    </xf>
    <xf numFmtId="0" fontId="64" fillId="54" borderId="1" xfId="3" applyFont="1" applyFill="1" applyBorder="1" applyAlignment="1" applyProtection="1">
      <alignment horizontal="center" vertical="center"/>
      <protection hidden="1"/>
    </xf>
    <xf numFmtId="0" fontId="64" fillId="54" borderId="12"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0" fontId="64" fillId="54" borderId="12"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wrapText="1"/>
      <protection hidden="1"/>
    </xf>
    <xf numFmtId="0" fontId="64" fillId="54" borderId="1" xfId="3" applyFont="1" applyFill="1" applyBorder="1" applyAlignment="1" applyProtection="1">
      <alignment horizontal="center" vertical="center"/>
      <protection hidden="1"/>
    </xf>
    <xf numFmtId="0" fontId="64" fillId="54" borderId="13" xfId="3" applyNumberFormat="1" applyFont="1" applyFill="1" applyBorder="1" applyAlignment="1" applyProtection="1">
      <alignment horizontal="center" vertical="center"/>
      <protection hidden="1"/>
    </xf>
    <xf numFmtId="0" fontId="64" fillId="54" borderId="13" xfId="3" applyNumberFormat="1"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wrapText="1"/>
      <protection hidden="1"/>
    </xf>
    <xf numFmtId="0" fontId="64" fillId="54" borderId="1" xfId="3" applyFont="1" applyFill="1" applyBorder="1" applyAlignment="1" applyProtection="1">
      <alignment horizontal="center" vertical="center"/>
      <protection hidden="1"/>
    </xf>
    <xf numFmtId="0" fontId="64" fillId="54" borderId="12"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210" fontId="72" fillId="52" borderId="46" xfId="3" applyNumberFormat="1" applyFont="1" applyFill="1" applyBorder="1" applyAlignment="1" applyProtection="1">
      <alignment horizontal="center" vertical="center"/>
      <protection locked="0"/>
    </xf>
    <xf numFmtId="0" fontId="59" fillId="54" borderId="1" xfId="0" applyNumberFormat="1" applyFont="1" applyFill="1" applyBorder="1" applyAlignment="1" applyProtection="1">
      <alignment horizontal="center" vertical="center"/>
      <protection hidden="1"/>
    </xf>
    <xf numFmtId="49" fontId="59" fillId="54" borderId="1" xfId="1" applyNumberFormat="1" applyFont="1" applyFill="1" applyBorder="1" applyAlignment="1" applyProtection="1">
      <alignment horizontal="center" vertical="center"/>
      <protection hidden="1"/>
    </xf>
    <xf numFmtId="184" fontId="59" fillId="54" borderId="4" xfId="3" applyNumberFormat="1" applyFont="1" applyFill="1" applyBorder="1" applyAlignment="1" applyProtection="1">
      <alignment horizontal="distributed" vertical="center" indent="1"/>
      <protection hidden="1"/>
    </xf>
    <xf numFmtId="184" fontId="70" fillId="54" borderId="5" xfId="3" applyNumberFormat="1" applyFont="1" applyFill="1" applyBorder="1" applyAlignment="1" applyProtection="1">
      <alignment horizontal="center" vertical="center"/>
      <protection hidden="1"/>
    </xf>
    <xf numFmtId="200" fontId="59" fillId="54" borderId="1" xfId="3" applyNumberFormat="1" applyFont="1" applyFill="1" applyBorder="1" applyAlignment="1" applyProtection="1">
      <alignment horizontal="right" vertical="center"/>
      <protection hidden="1"/>
    </xf>
    <xf numFmtId="184" fontId="129" fillId="54" borderId="1" xfId="3" applyNumberFormat="1" applyFont="1" applyFill="1" applyBorder="1" applyAlignment="1" applyProtection="1">
      <alignment horizontal="center" vertical="center" wrapText="1"/>
      <protection hidden="1"/>
    </xf>
    <xf numFmtId="184" fontId="59" fillId="54" borderId="1" xfId="3" applyNumberFormat="1" applyFont="1" applyFill="1" applyBorder="1" applyAlignment="1" applyProtection="1">
      <alignment horizontal="center" vertical="center" shrinkToFit="1"/>
      <protection hidden="1"/>
    </xf>
    <xf numFmtId="0" fontId="59" fillId="59" borderId="1" xfId="0" applyNumberFormat="1" applyFont="1" applyFill="1" applyBorder="1" applyAlignment="1" applyProtection="1">
      <alignment horizontal="center" vertical="center"/>
      <protection hidden="1"/>
    </xf>
    <xf numFmtId="184" fontId="70" fillId="59" borderId="5" xfId="3" applyNumberFormat="1" applyFont="1" applyFill="1" applyBorder="1" applyAlignment="1" applyProtection="1">
      <alignment horizontal="center" vertical="center"/>
      <protection hidden="1"/>
    </xf>
    <xf numFmtId="184" fontId="129" fillId="59" borderId="1" xfId="3" applyNumberFormat="1" applyFont="1" applyFill="1" applyBorder="1" applyAlignment="1" applyProtection="1">
      <alignment horizontal="center" vertical="center" wrapText="1"/>
      <protection hidden="1"/>
    </xf>
    <xf numFmtId="184" fontId="59" fillId="59" borderId="1" xfId="3" applyNumberFormat="1" applyFont="1" applyFill="1" applyBorder="1" applyAlignment="1" applyProtection="1">
      <alignment horizontal="center" vertical="center" shrinkToFit="1"/>
      <protection hidden="1"/>
    </xf>
    <xf numFmtId="0" fontId="59" fillId="61" borderId="1" xfId="0" applyNumberFormat="1" applyFont="1" applyFill="1" applyBorder="1" applyAlignment="1" applyProtection="1">
      <alignment horizontal="center" vertical="center"/>
      <protection hidden="1"/>
    </xf>
    <xf numFmtId="184" fontId="70" fillId="61" borderId="5" xfId="3" applyNumberFormat="1" applyFont="1" applyFill="1" applyBorder="1" applyAlignment="1" applyProtection="1">
      <alignment horizontal="center" vertical="center"/>
      <protection hidden="1"/>
    </xf>
    <xf numFmtId="184" fontId="129" fillId="61" borderId="1" xfId="3" applyNumberFormat="1" applyFont="1" applyFill="1" applyBorder="1" applyAlignment="1" applyProtection="1">
      <alignment horizontal="center" vertical="center" wrapText="1"/>
      <protection hidden="1"/>
    </xf>
    <xf numFmtId="184" fontId="59" fillId="61" borderId="1" xfId="3" applyNumberFormat="1" applyFont="1" applyFill="1" applyBorder="1" applyAlignment="1" applyProtection="1">
      <alignment horizontal="center" vertical="center" shrinkToFit="1"/>
      <protection hidden="1"/>
    </xf>
    <xf numFmtId="0" fontId="64" fillId="54" borderId="12"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wrapText="1"/>
      <protection hidden="1"/>
    </xf>
    <xf numFmtId="0" fontId="64" fillId="54" borderId="1" xfId="3" applyFont="1" applyFill="1" applyBorder="1" applyAlignment="1" applyProtection="1">
      <alignment horizontal="center" vertical="center"/>
      <protection hidden="1"/>
    </xf>
    <xf numFmtId="0" fontId="64" fillId="54" borderId="13" xfId="3" applyNumberFormat="1" applyFont="1" applyFill="1" applyBorder="1" applyAlignment="1" applyProtection="1">
      <alignment horizontal="center" vertical="center"/>
      <protection hidden="1"/>
    </xf>
    <xf numFmtId="0" fontId="72" fillId="0" borderId="1" xfId="3" applyNumberFormat="1" applyFont="1" applyBorder="1" applyAlignment="1" applyProtection="1">
      <alignment horizontal="center" vertical="center"/>
      <protection locked="0"/>
    </xf>
    <xf numFmtId="49" fontId="59" fillId="53" borderId="49" xfId="3" applyNumberFormat="1" applyFont="1" applyFill="1" applyBorder="1" applyAlignment="1" applyProtection="1">
      <alignment horizontal="center" vertical="center"/>
      <protection locked="0"/>
    </xf>
    <xf numFmtId="2" fontId="65" fillId="0" borderId="13" xfId="16" applyNumberFormat="1" applyFont="1" applyBorder="1" applyAlignment="1" applyProtection="1">
      <alignment horizontal="center" vertical="center"/>
      <protection locked="0"/>
    </xf>
    <xf numFmtId="0" fontId="101" fillId="0" borderId="0" xfId="0" applyFont="1" applyBorder="1" applyAlignment="1">
      <alignment horizontal="center" vertical="center"/>
    </xf>
    <xf numFmtId="0" fontId="101" fillId="0" borderId="1" xfId="0" applyFont="1" applyBorder="1" applyAlignment="1">
      <alignment horizontal="center" vertical="center"/>
    </xf>
    <xf numFmtId="0" fontId="0" fillId="0" borderId="0" xfId="0" applyAlignment="1">
      <alignment vertical="center" shrinkToFit="1"/>
    </xf>
    <xf numFmtId="0" fontId="101" fillId="0" borderId="1" xfId="304" applyFont="1" applyFill="1" applyBorder="1" applyAlignment="1" applyProtection="1">
      <alignment horizontal="center" vertical="center"/>
      <protection hidden="1"/>
    </xf>
    <xf numFmtId="0" fontId="101" fillId="0" borderId="119" xfId="0" applyFont="1" applyFill="1" applyBorder="1" applyProtection="1">
      <alignment vertical="center"/>
      <protection hidden="1"/>
    </xf>
    <xf numFmtId="0" fontId="101" fillId="0" borderId="9" xfId="0" applyFont="1" applyFill="1" applyBorder="1" applyProtection="1">
      <alignment vertical="center"/>
      <protection hidden="1"/>
    </xf>
    <xf numFmtId="203" fontId="93" fillId="0" borderId="1" xfId="304" applyNumberFormat="1" applyFont="1" applyFill="1" applyBorder="1" applyAlignment="1" applyProtection="1">
      <alignment horizontal="center" vertical="center" shrinkToFit="1"/>
      <protection hidden="1"/>
    </xf>
    <xf numFmtId="203" fontId="93" fillId="59" borderId="1" xfId="304" applyNumberFormat="1" applyFont="1" applyFill="1" applyBorder="1" applyAlignment="1" applyProtection="1">
      <alignment horizontal="center" vertical="center" shrinkToFit="1"/>
      <protection hidden="1"/>
    </xf>
    <xf numFmtId="203" fontId="93" fillId="60" borderId="1" xfId="304" applyNumberFormat="1" applyFont="1" applyFill="1" applyBorder="1" applyAlignment="1" applyProtection="1">
      <alignment horizontal="center" vertical="center" shrinkToFit="1"/>
      <protection hidden="1"/>
    </xf>
    <xf numFmtId="203" fontId="93" fillId="58" borderId="1" xfId="304" applyNumberFormat="1" applyFont="1" applyFill="1" applyBorder="1" applyAlignment="1" applyProtection="1">
      <alignment horizontal="center" vertical="center" shrinkToFit="1"/>
      <protection hidden="1"/>
    </xf>
    <xf numFmtId="203" fontId="93" fillId="61" borderId="1" xfId="304" applyNumberFormat="1" applyFont="1" applyFill="1" applyBorder="1" applyAlignment="1" applyProtection="1">
      <alignment horizontal="center" vertical="center" shrinkToFit="1"/>
      <protection hidden="1"/>
    </xf>
    <xf numFmtId="44" fontId="59" fillId="0" borderId="0" xfId="0" applyNumberFormat="1" applyFont="1" applyFill="1" applyProtection="1">
      <alignment vertical="center"/>
      <protection hidden="1"/>
    </xf>
    <xf numFmtId="0" fontId="82" fillId="0" borderId="0" xfId="15" applyFont="1" applyFill="1" applyBorder="1" applyProtection="1">
      <alignment vertical="center"/>
      <protection hidden="1"/>
    </xf>
    <xf numFmtId="0" fontId="56" fillId="0" borderId="0" xfId="15" applyFont="1" applyFill="1" applyBorder="1" applyProtection="1">
      <alignment vertical="center"/>
      <protection hidden="1"/>
    </xf>
    <xf numFmtId="0" fontId="82" fillId="0" borderId="7" xfId="10" applyFont="1" applyFill="1" applyBorder="1" applyAlignment="1" applyProtection="1">
      <alignment vertical="center"/>
      <protection hidden="1"/>
    </xf>
    <xf numFmtId="184" fontId="59" fillId="0" borderId="1" xfId="3" applyNumberFormat="1" applyFont="1" applyFill="1" applyBorder="1" applyAlignment="1" applyProtection="1">
      <alignment horizontal="center" vertical="center"/>
      <protection hidden="1"/>
    </xf>
    <xf numFmtId="184" fontId="59" fillId="0" borderId="119" xfId="3" applyNumberFormat="1" applyFont="1" applyFill="1" applyBorder="1" applyAlignment="1" applyProtection="1">
      <alignment horizontal="center" vertical="center"/>
      <protection hidden="1"/>
    </xf>
    <xf numFmtId="0" fontId="135" fillId="0" borderId="0" xfId="0" applyFont="1" applyAlignment="1" applyProtection="1">
      <alignment horizontal="center" vertical="center" wrapText="1" shrinkToFit="1"/>
      <protection hidden="1"/>
    </xf>
    <xf numFmtId="2" fontId="64" fillId="0" borderId="1" xfId="3" applyNumberFormat="1" applyFont="1" applyBorder="1" applyAlignment="1" applyProtection="1">
      <alignment horizontal="center" vertical="center"/>
      <protection hidden="1"/>
    </xf>
    <xf numFmtId="49" fontId="56" fillId="0" borderId="0" xfId="0" applyNumberFormat="1" applyFont="1" applyFill="1" applyProtection="1">
      <alignment vertical="center"/>
      <protection hidden="1"/>
    </xf>
    <xf numFmtId="0" fontId="64" fillId="54" borderId="16" xfId="3" applyFont="1" applyFill="1" applyBorder="1" applyAlignment="1" applyProtection="1">
      <alignment horizontal="center" vertical="center"/>
      <protection hidden="1"/>
    </xf>
    <xf numFmtId="41" fontId="64" fillId="2" borderId="1" xfId="3" applyNumberFormat="1" applyFont="1" applyFill="1" applyBorder="1" applyAlignment="1" applyProtection="1">
      <alignment horizontal="center" vertical="center"/>
      <protection locked="0"/>
    </xf>
    <xf numFmtId="184" fontId="69" fillId="0" borderId="26" xfId="0" applyNumberFormat="1" applyFont="1" applyFill="1" applyBorder="1" applyAlignment="1" applyProtection="1">
      <alignment horizontal="center" vertical="center"/>
      <protection hidden="1"/>
    </xf>
    <xf numFmtId="184" fontId="69" fillId="0" borderId="173" xfId="0" applyNumberFormat="1" applyFont="1" applyFill="1" applyBorder="1" applyAlignment="1" applyProtection="1">
      <alignment horizontal="center" vertical="center"/>
      <protection hidden="1"/>
    </xf>
    <xf numFmtId="0" fontId="69" fillId="0" borderId="173" xfId="0" applyNumberFormat="1" applyFont="1" applyFill="1" applyBorder="1" applyAlignment="1" applyProtection="1">
      <alignment horizontal="center" vertical="center"/>
      <protection hidden="1"/>
    </xf>
    <xf numFmtId="49" fontId="69" fillId="0" borderId="173" xfId="0" applyNumberFormat="1" applyFont="1" applyFill="1" applyBorder="1" applyAlignment="1" applyProtection="1">
      <alignment horizontal="center" vertical="center"/>
      <protection hidden="1"/>
    </xf>
    <xf numFmtId="188" fontId="69" fillId="0" borderId="173" xfId="1" applyNumberFormat="1" applyFont="1" applyFill="1" applyBorder="1" applyAlignment="1" applyProtection="1">
      <alignment horizontal="center" vertical="center"/>
      <protection hidden="1"/>
    </xf>
    <xf numFmtId="188" fontId="69" fillId="0" borderId="173" xfId="1" applyNumberFormat="1" applyFont="1" applyFill="1" applyBorder="1" applyAlignment="1" applyProtection="1">
      <alignment horizontal="right" vertical="center"/>
      <protection hidden="1"/>
    </xf>
    <xf numFmtId="188" fontId="69" fillId="0" borderId="173" xfId="1" applyNumberFormat="1" applyFont="1" applyFill="1" applyBorder="1" applyAlignment="1" applyProtection="1">
      <alignment vertical="center"/>
      <protection hidden="1"/>
    </xf>
    <xf numFmtId="176" fontId="69" fillId="0" borderId="173" xfId="1" applyNumberFormat="1" applyFont="1" applyFill="1" applyBorder="1" applyAlignment="1" applyProtection="1">
      <alignment vertical="center"/>
      <protection hidden="1"/>
    </xf>
    <xf numFmtId="49" fontId="69" fillId="0" borderId="173" xfId="0" applyNumberFormat="1" applyFont="1" applyFill="1" applyBorder="1" applyAlignment="1" applyProtection="1">
      <alignment horizontal="center" vertical="center" wrapText="1"/>
      <protection hidden="1"/>
    </xf>
    <xf numFmtId="41" fontId="69" fillId="0" borderId="173" xfId="0" applyNumberFormat="1" applyFont="1" applyFill="1" applyBorder="1" applyAlignment="1" applyProtection="1">
      <alignment horizontal="center" vertical="center" wrapText="1"/>
      <protection hidden="1"/>
    </xf>
    <xf numFmtId="10" fontId="69" fillId="0" borderId="173" xfId="0" applyNumberFormat="1" applyFont="1" applyFill="1" applyBorder="1" applyAlignment="1" applyProtection="1">
      <alignment horizontal="center" vertical="center" wrapText="1"/>
      <protection hidden="1"/>
    </xf>
    <xf numFmtId="41" fontId="69" fillId="0" borderId="27" xfId="0" applyNumberFormat="1" applyFont="1" applyFill="1" applyBorder="1" applyAlignment="1" applyProtection="1">
      <alignment vertical="center" wrapText="1"/>
      <protection hidden="1"/>
    </xf>
    <xf numFmtId="184" fontId="69" fillId="0" borderId="28" xfId="0" applyNumberFormat="1" applyFont="1" applyFill="1" applyBorder="1" applyAlignment="1" applyProtection="1">
      <alignment horizontal="center" vertical="center"/>
      <protection hidden="1"/>
    </xf>
    <xf numFmtId="184" fontId="69" fillId="0" borderId="174" xfId="0" applyNumberFormat="1" applyFont="1" applyFill="1" applyBorder="1" applyAlignment="1" applyProtection="1">
      <alignment horizontal="center" vertical="center"/>
      <protection hidden="1"/>
    </xf>
    <xf numFmtId="0" fontId="69" fillId="0" borderId="174" xfId="0" applyNumberFormat="1" applyFont="1" applyFill="1" applyBorder="1" applyAlignment="1" applyProtection="1">
      <alignment horizontal="center" vertical="center"/>
      <protection hidden="1"/>
    </xf>
    <xf numFmtId="49" fontId="69" fillId="0" borderId="174" xfId="0" applyNumberFormat="1" applyFont="1" applyFill="1" applyBorder="1" applyAlignment="1" applyProtection="1">
      <alignment horizontal="center" vertical="center"/>
      <protection hidden="1"/>
    </xf>
    <xf numFmtId="188" fontId="69" fillId="0" borderId="174" xfId="1" applyNumberFormat="1" applyFont="1" applyFill="1" applyBorder="1" applyAlignment="1" applyProtection="1">
      <alignment horizontal="center" vertical="center"/>
      <protection hidden="1"/>
    </xf>
    <xf numFmtId="188" fontId="69" fillId="0" borderId="174" xfId="1" applyNumberFormat="1" applyFont="1" applyFill="1" applyBorder="1" applyAlignment="1" applyProtection="1">
      <alignment horizontal="right" vertical="center"/>
      <protection hidden="1"/>
    </xf>
    <xf numFmtId="188" fontId="69" fillId="0" borderId="174" xfId="1" applyNumberFormat="1" applyFont="1" applyFill="1" applyBorder="1" applyAlignment="1" applyProtection="1">
      <alignment vertical="center"/>
      <protection hidden="1"/>
    </xf>
    <xf numFmtId="176" fontId="69" fillId="0" borderId="174" xfId="1" applyNumberFormat="1" applyFont="1" applyFill="1" applyBorder="1" applyAlignment="1" applyProtection="1">
      <alignment vertical="center"/>
      <protection hidden="1"/>
    </xf>
    <xf numFmtId="41" fontId="69" fillId="0" borderId="174" xfId="0" applyNumberFormat="1" applyFont="1" applyFill="1" applyBorder="1" applyAlignment="1" applyProtection="1">
      <alignment horizontal="center" vertical="center" wrapText="1"/>
      <protection hidden="1"/>
    </xf>
    <xf numFmtId="41" fontId="69" fillId="0" borderId="29" xfId="0" applyNumberFormat="1" applyFont="1" applyFill="1" applyBorder="1" applyAlignment="1" applyProtection="1">
      <alignment horizontal="center" vertical="center" wrapText="1"/>
      <protection hidden="1"/>
    </xf>
    <xf numFmtId="41" fontId="69" fillId="0" borderId="174" xfId="0" applyNumberFormat="1" applyFont="1" applyFill="1" applyBorder="1" applyAlignment="1" applyProtection="1">
      <alignment vertical="center" wrapText="1"/>
      <protection hidden="1"/>
    </xf>
    <xf numFmtId="41" fontId="69" fillId="0" borderId="29" xfId="0" applyNumberFormat="1" applyFont="1" applyFill="1" applyBorder="1" applyAlignment="1" applyProtection="1">
      <alignment vertical="center" wrapText="1"/>
      <protection hidden="1"/>
    </xf>
    <xf numFmtId="184" fontId="69" fillId="0" borderId="30" xfId="0" applyNumberFormat="1" applyFont="1" applyFill="1" applyBorder="1" applyAlignment="1" applyProtection="1">
      <alignment horizontal="center" vertical="center"/>
      <protection hidden="1"/>
    </xf>
    <xf numFmtId="184" fontId="69" fillId="0" borderId="175" xfId="0" applyNumberFormat="1" applyFont="1" applyFill="1" applyBorder="1" applyAlignment="1" applyProtection="1">
      <alignment horizontal="center" vertical="center"/>
      <protection hidden="1"/>
    </xf>
    <xf numFmtId="0" fontId="69" fillId="0" borderId="175" xfId="0" applyNumberFormat="1" applyFont="1" applyFill="1" applyBorder="1" applyAlignment="1" applyProtection="1">
      <alignment horizontal="center" vertical="center"/>
      <protection hidden="1"/>
    </xf>
    <xf numFmtId="49" fontId="69" fillId="0" borderId="175" xfId="0" applyNumberFormat="1" applyFont="1" applyFill="1" applyBorder="1" applyAlignment="1" applyProtection="1">
      <alignment horizontal="center" vertical="center"/>
      <protection hidden="1"/>
    </xf>
    <xf numFmtId="188" fontId="69" fillId="0" borderId="175" xfId="1" applyNumberFormat="1" applyFont="1" applyFill="1" applyBorder="1" applyAlignment="1" applyProtection="1">
      <alignment horizontal="center" vertical="center"/>
      <protection hidden="1"/>
    </xf>
    <xf numFmtId="188" fontId="69" fillId="0" borderId="175" xfId="1" applyNumberFormat="1" applyFont="1" applyFill="1" applyBorder="1" applyAlignment="1" applyProtection="1">
      <alignment horizontal="right" vertical="center"/>
      <protection hidden="1"/>
    </xf>
    <xf numFmtId="188" fontId="69" fillId="0" borderId="175" xfId="1" applyNumberFormat="1" applyFont="1" applyFill="1" applyBorder="1" applyAlignment="1" applyProtection="1">
      <alignment vertical="center"/>
      <protection hidden="1"/>
    </xf>
    <xf numFmtId="176" fontId="69" fillId="0" borderId="175" xfId="1" applyNumberFormat="1" applyFont="1" applyFill="1" applyBorder="1" applyAlignment="1" applyProtection="1">
      <alignment vertical="center"/>
      <protection hidden="1"/>
    </xf>
    <xf numFmtId="41" fontId="69" fillId="0" borderId="175" xfId="0" applyNumberFormat="1" applyFont="1" applyFill="1" applyBorder="1" applyAlignment="1" applyProtection="1">
      <alignment vertical="center" wrapText="1"/>
      <protection hidden="1"/>
    </xf>
    <xf numFmtId="41" fontId="69" fillId="0" borderId="31" xfId="0" applyNumberFormat="1" applyFont="1" applyFill="1" applyBorder="1" applyAlignment="1" applyProtection="1">
      <alignment vertical="center" wrapText="1"/>
      <protection hidden="1"/>
    </xf>
    <xf numFmtId="41" fontId="69" fillId="0" borderId="175" xfId="0" applyNumberFormat="1" applyFont="1" applyFill="1" applyBorder="1" applyAlignment="1" applyProtection="1">
      <alignment horizontal="center" vertical="center" wrapText="1"/>
      <protection hidden="1"/>
    </xf>
    <xf numFmtId="41" fontId="69" fillId="0" borderId="31" xfId="0" applyNumberFormat="1" applyFont="1" applyFill="1" applyBorder="1" applyAlignment="1" applyProtection="1">
      <alignment horizontal="center" vertical="center" wrapText="1"/>
      <protection hidden="1"/>
    </xf>
    <xf numFmtId="0" fontId="82" fillId="0" borderId="173" xfId="0" applyNumberFormat="1" applyFont="1" applyFill="1" applyBorder="1" applyAlignment="1" applyProtection="1">
      <alignment horizontal="center" vertical="center"/>
      <protection hidden="1"/>
    </xf>
    <xf numFmtId="188" fontId="82" fillId="0" borderId="173" xfId="1" applyNumberFormat="1" applyFont="1" applyFill="1" applyBorder="1" applyAlignment="1" applyProtection="1">
      <alignment horizontal="center" vertical="center"/>
      <protection hidden="1"/>
    </xf>
    <xf numFmtId="188" fontId="82" fillId="0" borderId="173" xfId="1" applyNumberFormat="1" applyFont="1" applyFill="1" applyBorder="1" applyAlignment="1" applyProtection="1">
      <alignment horizontal="right" vertical="center"/>
      <protection hidden="1"/>
    </xf>
    <xf numFmtId="188" fontId="82" fillId="0" borderId="173" xfId="1" applyNumberFormat="1" applyFont="1" applyFill="1" applyBorder="1" applyAlignment="1" applyProtection="1">
      <alignment vertical="center"/>
      <protection hidden="1"/>
    </xf>
    <xf numFmtId="176" fontId="82" fillId="0" borderId="173" xfId="1" applyNumberFormat="1" applyFont="1" applyFill="1" applyBorder="1" applyAlignment="1" applyProtection="1">
      <alignment vertical="center"/>
      <protection hidden="1"/>
    </xf>
    <xf numFmtId="188" fontId="121" fillId="0" borderId="174" xfId="1" applyNumberFormat="1" applyFont="1" applyFill="1" applyBorder="1" applyAlignment="1" applyProtection="1">
      <alignment vertical="center"/>
      <protection hidden="1"/>
    </xf>
    <xf numFmtId="188" fontId="121" fillId="0" borderId="175" xfId="1" applyNumberFormat="1" applyFont="1" applyFill="1" applyBorder="1" applyAlignment="1" applyProtection="1">
      <alignment vertical="center"/>
      <protection hidden="1"/>
    </xf>
    <xf numFmtId="188" fontId="121" fillId="0" borderId="173" xfId="1" applyNumberFormat="1" applyFont="1" applyFill="1" applyBorder="1" applyAlignment="1" applyProtection="1">
      <alignment vertical="center"/>
      <protection hidden="1"/>
    </xf>
    <xf numFmtId="41" fontId="69" fillId="59" borderId="173" xfId="0" applyNumberFormat="1" applyFont="1" applyFill="1" applyBorder="1" applyAlignment="1" applyProtection="1">
      <alignment horizontal="center" vertical="center" wrapText="1"/>
      <protection hidden="1"/>
    </xf>
    <xf numFmtId="10" fontId="69" fillId="59" borderId="173" xfId="0" applyNumberFormat="1" applyFont="1" applyFill="1" applyBorder="1" applyAlignment="1" applyProtection="1">
      <alignment horizontal="center" vertical="center" wrapText="1"/>
      <protection hidden="1"/>
    </xf>
    <xf numFmtId="0" fontId="82" fillId="0" borderId="174" xfId="0" applyNumberFormat="1" applyFont="1" applyFill="1" applyBorder="1" applyAlignment="1" applyProtection="1">
      <alignment horizontal="center" vertical="center"/>
      <protection hidden="1"/>
    </xf>
    <xf numFmtId="188" fontId="82" fillId="0" borderId="174" xfId="1" applyNumberFormat="1" applyFont="1" applyFill="1" applyBorder="1" applyAlignment="1" applyProtection="1">
      <alignment horizontal="center" vertical="center"/>
      <protection hidden="1"/>
    </xf>
    <xf numFmtId="188" fontId="82" fillId="0" borderId="174" xfId="1" applyNumberFormat="1" applyFont="1" applyFill="1" applyBorder="1" applyAlignment="1" applyProtection="1">
      <alignment horizontal="right" vertical="center"/>
      <protection hidden="1"/>
    </xf>
    <xf numFmtId="188" fontId="82" fillId="0" borderId="174" xfId="1" applyNumberFormat="1" applyFont="1" applyFill="1" applyBorder="1" applyAlignment="1" applyProtection="1">
      <alignment vertical="center"/>
      <protection hidden="1"/>
    </xf>
    <xf numFmtId="188" fontId="69" fillId="59" borderId="174" xfId="1" applyNumberFormat="1" applyFont="1" applyFill="1" applyBorder="1" applyAlignment="1" applyProtection="1">
      <alignment vertical="center"/>
      <protection hidden="1"/>
    </xf>
    <xf numFmtId="176" fontId="82" fillId="0" borderId="174" xfId="1" applyNumberFormat="1" applyFont="1" applyFill="1" applyBorder="1" applyAlignment="1" applyProtection="1">
      <alignment vertical="center"/>
      <protection hidden="1"/>
    </xf>
    <xf numFmtId="41" fontId="69" fillId="59" borderId="174" xfId="0" applyNumberFormat="1" applyFont="1" applyFill="1" applyBorder="1" applyAlignment="1" applyProtection="1">
      <alignment horizontal="center" vertical="center" wrapText="1"/>
      <protection hidden="1"/>
    </xf>
    <xf numFmtId="184" fontId="69" fillId="59" borderId="28" xfId="0" applyNumberFormat="1" applyFont="1" applyFill="1" applyBorder="1" applyAlignment="1" applyProtection="1">
      <alignment horizontal="center" vertical="center"/>
      <protection hidden="1"/>
    </xf>
    <xf numFmtId="184" fontId="69" fillId="59" borderId="174" xfId="0" applyNumberFormat="1" applyFont="1" applyFill="1" applyBorder="1" applyAlignment="1" applyProtection="1">
      <alignment horizontal="center" vertical="center"/>
      <protection hidden="1"/>
    </xf>
    <xf numFmtId="0" fontId="69" fillId="59" borderId="174" xfId="0" applyNumberFormat="1" applyFont="1" applyFill="1" applyBorder="1" applyAlignment="1" applyProtection="1">
      <alignment horizontal="center" vertical="center"/>
      <protection hidden="1"/>
    </xf>
    <xf numFmtId="49" fontId="69" fillId="59" borderId="174" xfId="0" applyNumberFormat="1" applyFont="1" applyFill="1" applyBorder="1" applyAlignment="1" applyProtection="1">
      <alignment horizontal="center" vertical="center"/>
      <protection hidden="1"/>
    </xf>
    <xf numFmtId="188" fontId="69" fillId="59" borderId="174" xfId="1" applyNumberFormat="1" applyFont="1" applyFill="1" applyBorder="1" applyAlignment="1" applyProtection="1">
      <alignment horizontal="center" vertical="center"/>
      <protection hidden="1"/>
    </xf>
    <xf numFmtId="188" fontId="69" fillId="59" borderId="174" xfId="1" applyNumberFormat="1" applyFont="1" applyFill="1" applyBorder="1" applyAlignment="1" applyProtection="1">
      <alignment horizontal="right" vertical="center"/>
      <protection hidden="1"/>
    </xf>
    <xf numFmtId="176" fontId="69" fillId="59" borderId="174" xfId="1" applyNumberFormat="1" applyFont="1" applyFill="1" applyBorder="1" applyAlignment="1" applyProtection="1">
      <alignment vertical="center"/>
      <protection hidden="1"/>
    </xf>
    <xf numFmtId="41" fontId="69" fillId="59" borderId="174" xfId="0" applyNumberFormat="1" applyFont="1" applyFill="1" applyBorder="1" applyAlignment="1" applyProtection="1">
      <alignment vertical="center" wrapText="1"/>
      <protection hidden="1"/>
    </xf>
    <xf numFmtId="41" fontId="69" fillId="59" borderId="29" xfId="0" applyNumberFormat="1" applyFont="1" applyFill="1" applyBorder="1" applyAlignment="1" applyProtection="1">
      <alignment vertical="center" wrapText="1"/>
      <protection hidden="1"/>
    </xf>
    <xf numFmtId="184" fontId="69" fillId="59" borderId="30" xfId="0" applyNumberFormat="1" applyFont="1" applyFill="1" applyBorder="1" applyAlignment="1" applyProtection="1">
      <alignment horizontal="center" vertical="center"/>
      <protection hidden="1"/>
    </xf>
    <xf numFmtId="184" fontId="69" fillId="59" borderId="175" xfId="0" applyNumberFormat="1" applyFont="1" applyFill="1" applyBorder="1" applyAlignment="1" applyProtection="1">
      <alignment horizontal="center" vertical="center"/>
      <protection hidden="1"/>
    </xf>
    <xf numFmtId="0" fontId="69" fillId="59" borderId="175" xfId="0" applyNumberFormat="1" applyFont="1" applyFill="1" applyBorder="1" applyAlignment="1" applyProtection="1">
      <alignment horizontal="center" vertical="center"/>
      <protection hidden="1"/>
    </xf>
    <xf numFmtId="49" fontId="69" fillId="59" borderId="175" xfId="0" applyNumberFormat="1" applyFont="1" applyFill="1" applyBorder="1" applyAlignment="1" applyProtection="1">
      <alignment horizontal="center" vertical="center"/>
      <protection hidden="1"/>
    </xf>
    <xf numFmtId="188" fontId="69" fillId="59" borderId="175" xfId="1" applyNumberFormat="1" applyFont="1" applyFill="1" applyBorder="1" applyAlignment="1" applyProtection="1">
      <alignment horizontal="center" vertical="center"/>
      <protection hidden="1"/>
    </xf>
    <xf numFmtId="188" fontId="69" fillId="59" borderId="175" xfId="1" applyNumberFormat="1" applyFont="1" applyFill="1" applyBorder="1" applyAlignment="1" applyProtection="1">
      <alignment horizontal="right" vertical="center"/>
      <protection hidden="1"/>
    </xf>
    <xf numFmtId="188" fontId="69" fillId="59" borderId="175" xfId="1" applyNumberFormat="1" applyFont="1" applyFill="1" applyBorder="1" applyAlignment="1" applyProtection="1">
      <alignment vertical="center"/>
      <protection hidden="1"/>
    </xf>
    <xf numFmtId="176" fontId="69" fillId="59" borderId="175" xfId="1" applyNumberFormat="1" applyFont="1" applyFill="1" applyBorder="1" applyAlignment="1" applyProtection="1">
      <alignment vertical="center"/>
      <protection hidden="1"/>
    </xf>
    <xf numFmtId="41" fontId="69" fillId="59" borderId="175" xfId="0" applyNumberFormat="1" applyFont="1" applyFill="1" applyBorder="1" applyAlignment="1" applyProtection="1">
      <alignment vertical="center" wrapText="1"/>
      <protection hidden="1"/>
    </xf>
    <xf numFmtId="41" fontId="69" fillId="59" borderId="31" xfId="0" applyNumberFormat="1" applyFont="1" applyFill="1" applyBorder="1" applyAlignment="1" applyProtection="1">
      <alignment vertical="center" wrapText="1"/>
      <protection hidden="1"/>
    </xf>
    <xf numFmtId="41" fontId="69" fillId="59" borderId="29" xfId="0" applyNumberFormat="1" applyFont="1" applyFill="1" applyBorder="1" applyAlignment="1" applyProtection="1">
      <alignment horizontal="center" vertical="center" wrapText="1"/>
      <protection hidden="1"/>
    </xf>
    <xf numFmtId="41" fontId="69" fillId="59" borderId="175" xfId="0" applyNumberFormat="1" applyFont="1" applyFill="1" applyBorder="1" applyAlignment="1" applyProtection="1">
      <alignment horizontal="center" vertical="center" wrapText="1"/>
      <protection hidden="1"/>
    </xf>
    <xf numFmtId="41" fontId="69" fillId="59" borderId="31" xfId="0" applyNumberFormat="1" applyFont="1" applyFill="1" applyBorder="1" applyAlignment="1" applyProtection="1">
      <alignment horizontal="center" vertical="center" wrapText="1"/>
      <protection hidden="1"/>
    </xf>
    <xf numFmtId="49" fontId="69" fillId="59" borderId="173" xfId="0" applyNumberFormat="1" applyFont="1" applyFill="1" applyBorder="1" applyAlignment="1" applyProtection="1">
      <alignment horizontal="center" vertical="center" wrapText="1"/>
      <protection hidden="1"/>
    </xf>
    <xf numFmtId="188" fontId="121" fillId="59" borderId="174" xfId="1" applyNumberFormat="1" applyFont="1" applyFill="1" applyBorder="1" applyAlignment="1" applyProtection="1">
      <alignment vertical="center"/>
      <protection hidden="1"/>
    </xf>
    <xf numFmtId="188" fontId="121" fillId="59" borderId="175" xfId="1" applyNumberFormat="1" applyFont="1" applyFill="1" applyBorder="1" applyAlignment="1" applyProtection="1">
      <alignment vertical="center"/>
      <protection hidden="1"/>
    </xf>
    <xf numFmtId="188" fontId="82" fillId="59" borderId="174" xfId="1" applyNumberFormat="1" applyFont="1" applyFill="1" applyBorder="1" applyAlignment="1" applyProtection="1">
      <alignment vertical="center"/>
      <protection hidden="1"/>
    </xf>
    <xf numFmtId="188" fontId="69" fillId="60" borderId="173" xfId="1" applyNumberFormat="1" applyFont="1" applyFill="1" applyBorder="1" applyAlignment="1" applyProtection="1">
      <alignment vertical="center"/>
      <protection hidden="1"/>
    </xf>
    <xf numFmtId="188" fontId="69" fillId="60" borderId="173" xfId="1" applyNumberFormat="1" applyFont="1" applyFill="1" applyBorder="1" applyAlignment="1" applyProtection="1">
      <alignment horizontal="right" vertical="center"/>
      <protection hidden="1"/>
    </xf>
    <xf numFmtId="49" fontId="69" fillId="60" borderId="173" xfId="0" applyNumberFormat="1" applyFont="1" applyFill="1" applyBorder="1" applyAlignment="1" applyProtection="1">
      <alignment horizontal="center" vertical="center" wrapText="1"/>
      <protection hidden="1"/>
    </xf>
    <xf numFmtId="41" fontId="69" fillId="60" borderId="173" xfId="0" applyNumberFormat="1" applyFont="1" applyFill="1" applyBorder="1" applyAlignment="1" applyProtection="1">
      <alignment horizontal="center" vertical="center" wrapText="1"/>
      <protection hidden="1"/>
    </xf>
    <xf numFmtId="10" fontId="69" fillId="60" borderId="173" xfId="0" applyNumberFormat="1" applyFont="1" applyFill="1" applyBorder="1" applyAlignment="1" applyProtection="1">
      <alignment horizontal="center" vertical="center" wrapText="1"/>
      <protection hidden="1"/>
    </xf>
    <xf numFmtId="184" fontId="69" fillId="60" borderId="28" xfId="0" applyNumberFormat="1" applyFont="1" applyFill="1" applyBorder="1" applyAlignment="1" applyProtection="1">
      <alignment horizontal="center" vertical="center"/>
      <protection hidden="1"/>
    </xf>
    <xf numFmtId="184" fontId="69" fillId="60" borderId="174" xfId="0" applyNumberFormat="1" applyFont="1" applyFill="1" applyBorder="1" applyAlignment="1" applyProtection="1">
      <alignment horizontal="center" vertical="center"/>
      <protection hidden="1"/>
    </xf>
    <xf numFmtId="0" fontId="69" fillId="60" borderId="174" xfId="0" applyNumberFormat="1" applyFont="1" applyFill="1" applyBorder="1" applyAlignment="1" applyProtection="1">
      <alignment horizontal="center" vertical="center"/>
      <protection hidden="1"/>
    </xf>
    <xf numFmtId="49" fontId="69" fillId="60" borderId="174" xfId="0" applyNumberFormat="1" applyFont="1" applyFill="1" applyBorder="1" applyAlignment="1" applyProtection="1">
      <alignment horizontal="center" vertical="center"/>
      <protection hidden="1"/>
    </xf>
    <xf numFmtId="188" fontId="69" fillId="60" borderId="174" xfId="1" applyNumberFormat="1" applyFont="1" applyFill="1" applyBorder="1" applyAlignment="1" applyProtection="1">
      <alignment horizontal="center" vertical="center"/>
      <protection hidden="1"/>
    </xf>
    <xf numFmtId="188" fontId="69" fillId="60" borderId="174" xfId="1" applyNumberFormat="1" applyFont="1" applyFill="1" applyBorder="1" applyAlignment="1" applyProtection="1">
      <alignment horizontal="right" vertical="center"/>
      <protection hidden="1"/>
    </xf>
    <xf numFmtId="188" fontId="69" fillId="60" borderId="174" xfId="1" applyNumberFormat="1" applyFont="1" applyFill="1" applyBorder="1" applyAlignment="1" applyProtection="1">
      <alignment vertical="center"/>
      <protection hidden="1"/>
    </xf>
    <xf numFmtId="41" fontId="69" fillId="60" borderId="174" xfId="0" applyNumberFormat="1" applyFont="1" applyFill="1" applyBorder="1" applyAlignment="1" applyProtection="1">
      <alignment horizontal="center" vertical="center" wrapText="1"/>
      <protection hidden="1"/>
    </xf>
    <xf numFmtId="41" fontId="69" fillId="60" borderId="29" xfId="0" applyNumberFormat="1" applyFont="1" applyFill="1" applyBorder="1" applyAlignment="1" applyProtection="1">
      <alignment horizontal="center" vertical="center" wrapText="1"/>
      <protection hidden="1"/>
    </xf>
    <xf numFmtId="41" fontId="69" fillId="60" borderId="174" xfId="0" applyNumberFormat="1" applyFont="1" applyFill="1" applyBorder="1" applyAlignment="1" applyProtection="1">
      <alignment vertical="center" wrapText="1"/>
      <protection hidden="1"/>
    </xf>
    <xf numFmtId="41" fontId="69" fillId="60" borderId="29" xfId="0" applyNumberFormat="1" applyFont="1" applyFill="1" applyBorder="1" applyAlignment="1" applyProtection="1">
      <alignment vertical="center" wrapText="1"/>
      <protection hidden="1"/>
    </xf>
    <xf numFmtId="184" fontId="69" fillId="60" borderId="30" xfId="0" applyNumberFormat="1" applyFont="1" applyFill="1" applyBorder="1" applyAlignment="1" applyProtection="1">
      <alignment horizontal="center" vertical="center"/>
      <protection hidden="1"/>
    </xf>
    <xf numFmtId="184" fontId="69" fillId="60" borderId="175" xfId="0" applyNumberFormat="1" applyFont="1" applyFill="1" applyBorder="1" applyAlignment="1" applyProtection="1">
      <alignment horizontal="center" vertical="center"/>
      <protection hidden="1"/>
    </xf>
    <xf numFmtId="0" fontId="69" fillId="60" borderId="175" xfId="0" applyNumberFormat="1" applyFont="1" applyFill="1" applyBorder="1" applyAlignment="1" applyProtection="1">
      <alignment horizontal="center" vertical="center"/>
      <protection hidden="1"/>
    </xf>
    <xf numFmtId="49" fontId="69" fillId="60" borderId="175" xfId="0" applyNumberFormat="1" applyFont="1" applyFill="1" applyBorder="1" applyAlignment="1" applyProtection="1">
      <alignment horizontal="center" vertical="center"/>
      <protection hidden="1"/>
    </xf>
    <xf numFmtId="188" fontId="69" fillId="60" borderId="175" xfId="1" applyNumberFormat="1" applyFont="1" applyFill="1" applyBorder="1" applyAlignment="1" applyProtection="1">
      <alignment horizontal="center" vertical="center"/>
      <protection hidden="1"/>
    </xf>
    <xf numFmtId="188" fontId="69" fillId="60" borderId="175" xfId="1" applyNumberFormat="1" applyFont="1" applyFill="1" applyBorder="1" applyAlignment="1" applyProtection="1">
      <alignment horizontal="right" vertical="center"/>
      <protection hidden="1"/>
    </xf>
    <xf numFmtId="188" fontId="69" fillId="60" borderId="175" xfId="1" applyNumberFormat="1" applyFont="1" applyFill="1" applyBorder="1" applyAlignment="1" applyProtection="1">
      <alignment vertical="center"/>
      <protection hidden="1"/>
    </xf>
    <xf numFmtId="41" fontId="69" fillId="60" borderId="175" xfId="0" applyNumberFormat="1" applyFont="1" applyFill="1" applyBorder="1" applyAlignment="1" applyProtection="1">
      <alignment vertical="center" wrapText="1"/>
      <protection hidden="1"/>
    </xf>
    <xf numFmtId="41" fontId="69" fillId="60" borderId="31" xfId="0" applyNumberFormat="1" applyFont="1" applyFill="1" applyBorder="1" applyAlignment="1" applyProtection="1">
      <alignment vertical="center" wrapText="1"/>
      <protection hidden="1"/>
    </xf>
    <xf numFmtId="41" fontId="69" fillId="60" borderId="175" xfId="0" applyNumberFormat="1" applyFont="1" applyFill="1" applyBorder="1" applyAlignment="1" applyProtection="1">
      <alignment horizontal="center" vertical="center" wrapText="1"/>
      <protection hidden="1"/>
    </xf>
    <xf numFmtId="41" fontId="69" fillId="60" borderId="31" xfId="0" applyNumberFormat="1" applyFont="1" applyFill="1" applyBorder="1" applyAlignment="1" applyProtection="1">
      <alignment horizontal="center" vertical="center" wrapText="1"/>
      <protection hidden="1"/>
    </xf>
    <xf numFmtId="188" fontId="121" fillId="60" borderId="174" xfId="1" applyNumberFormat="1" applyFont="1" applyFill="1" applyBorder="1" applyAlignment="1" applyProtection="1">
      <alignment vertical="center"/>
      <protection hidden="1"/>
    </xf>
    <xf numFmtId="188" fontId="121" fillId="60" borderId="175" xfId="1" applyNumberFormat="1" applyFont="1" applyFill="1" applyBorder="1" applyAlignment="1" applyProtection="1">
      <alignment vertical="center"/>
      <protection hidden="1"/>
    </xf>
    <xf numFmtId="49" fontId="69" fillId="58" borderId="173" xfId="0" applyNumberFormat="1" applyFont="1" applyFill="1" applyBorder="1" applyAlignment="1" applyProtection="1">
      <alignment horizontal="center" vertical="center" wrapText="1"/>
      <protection hidden="1"/>
    </xf>
    <xf numFmtId="41" fontId="69" fillId="58" borderId="173" xfId="0" applyNumberFormat="1" applyFont="1" applyFill="1" applyBorder="1" applyAlignment="1" applyProtection="1">
      <alignment horizontal="center" vertical="center" wrapText="1"/>
      <protection hidden="1"/>
    </xf>
    <xf numFmtId="10" fontId="69" fillId="58" borderId="173" xfId="0" applyNumberFormat="1" applyFont="1" applyFill="1" applyBorder="1" applyAlignment="1" applyProtection="1">
      <alignment horizontal="center" vertical="center" wrapText="1"/>
      <protection hidden="1"/>
    </xf>
    <xf numFmtId="184" fontId="69" fillId="58" borderId="28" xfId="0" applyNumberFormat="1" applyFont="1" applyFill="1" applyBorder="1" applyAlignment="1" applyProtection="1">
      <alignment horizontal="center" vertical="center"/>
      <protection hidden="1"/>
    </xf>
    <xf numFmtId="184" fontId="69" fillId="58" borderId="174" xfId="0" applyNumberFormat="1" applyFont="1" applyFill="1" applyBorder="1" applyAlignment="1" applyProtection="1">
      <alignment horizontal="center" vertical="center"/>
      <protection hidden="1"/>
    </xf>
    <xf numFmtId="0" fontId="69" fillId="58" borderId="174" xfId="0" applyNumberFormat="1" applyFont="1" applyFill="1" applyBorder="1" applyAlignment="1" applyProtection="1">
      <alignment horizontal="center" vertical="center"/>
      <protection hidden="1"/>
    </xf>
    <xf numFmtId="49" fontId="69" fillId="58" borderId="174" xfId="0" applyNumberFormat="1" applyFont="1" applyFill="1" applyBorder="1" applyAlignment="1" applyProtection="1">
      <alignment horizontal="center" vertical="center"/>
      <protection hidden="1"/>
    </xf>
    <xf numFmtId="188" fontId="69" fillId="58" borderId="174" xfId="1" applyNumberFormat="1" applyFont="1" applyFill="1" applyBorder="1" applyAlignment="1" applyProtection="1">
      <alignment horizontal="center" vertical="center"/>
      <protection hidden="1"/>
    </xf>
    <xf numFmtId="188" fontId="69" fillId="58" borderId="174" xfId="1" applyNumberFormat="1" applyFont="1" applyFill="1" applyBorder="1" applyAlignment="1" applyProtection="1">
      <alignment horizontal="right" vertical="center"/>
      <protection hidden="1"/>
    </xf>
    <xf numFmtId="188" fontId="69" fillId="58" borderId="174" xfId="1" applyNumberFormat="1" applyFont="1" applyFill="1" applyBorder="1" applyAlignment="1" applyProtection="1">
      <alignment vertical="center"/>
      <protection hidden="1"/>
    </xf>
    <xf numFmtId="41" fontId="69" fillId="58" borderId="174" xfId="0" applyNumberFormat="1" applyFont="1" applyFill="1" applyBorder="1" applyAlignment="1" applyProtection="1">
      <alignment horizontal="center" vertical="center" wrapText="1"/>
      <protection hidden="1"/>
    </xf>
    <xf numFmtId="41" fontId="69" fillId="58" borderId="29" xfId="0" applyNumberFormat="1" applyFont="1" applyFill="1" applyBorder="1" applyAlignment="1" applyProtection="1">
      <alignment horizontal="center" vertical="center" wrapText="1"/>
      <protection hidden="1"/>
    </xf>
    <xf numFmtId="41" fontId="69" fillId="58" borderId="174" xfId="0" applyNumberFormat="1" applyFont="1" applyFill="1" applyBorder="1" applyAlignment="1" applyProtection="1">
      <alignment vertical="center" wrapText="1"/>
      <protection hidden="1"/>
    </xf>
    <xf numFmtId="41" fontId="69" fillId="58" borderId="29" xfId="0" applyNumberFormat="1" applyFont="1" applyFill="1" applyBorder="1" applyAlignment="1" applyProtection="1">
      <alignment vertical="center" wrapText="1"/>
      <protection hidden="1"/>
    </xf>
    <xf numFmtId="184" fontId="69" fillId="58" borderId="30" xfId="0" applyNumberFormat="1" applyFont="1" applyFill="1" applyBorder="1" applyAlignment="1" applyProtection="1">
      <alignment horizontal="center" vertical="center"/>
      <protection hidden="1"/>
    </xf>
    <xf numFmtId="184" fontId="69" fillId="58" borderId="175" xfId="0" applyNumberFormat="1" applyFont="1" applyFill="1" applyBorder="1" applyAlignment="1" applyProtection="1">
      <alignment horizontal="center" vertical="center"/>
      <protection hidden="1"/>
    </xf>
    <xf numFmtId="0" fontId="69" fillId="58" borderId="175" xfId="0" applyNumberFormat="1" applyFont="1" applyFill="1" applyBorder="1" applyAlignment="1" applyProtection="1">
      <alignment horizontal="center" vertical="center"/>
      <protection hidden="1"/>
    </xf>
    <xf numFmtId="49" fontId="69" fillId="58" borderId="175" xfId="0" applyNumberFormat="1" applyFont="1" applyFill="1" applyBorder="1" applyAlignment="1" applyProtection="1">
      <alignment horizontal="center" vertical="center"/>
      <protection hidden="1"/>
    </xf>
    <xf numFmtId="188" fontId="69" fillId="58" borderId="175" xfId="1" applyNumberFormat="1" applyFont="1" applyFill="1" applyBorder="1" applyAlignment="1" applyProtection="1">
      <alignment horizontal="center" vertical="center"/>
      <protection hidden="1"/>
    </xf>
    <xf numFmtId="188" fontId="69" fillId="58" borderId="175" xfId="1" applyNumberFormat="1" applyFont="1" applyFill="1" applyBorder="1" applyAlignment="1" applyProtection="1">
      <alignment horizontal="right" vertical="center"/>
      <protection hidden="1"/>
    </xf>
    <xf numFmtId="188" fontId="69" fillId="58" borderId="175" xfId="1" applyNumberFormat="1" applyFont="1" applyFill="1" applyBorder="1" applyAlignment="1" applyProtection="1">
      <alignment vertical="center"/>
      <protection hidden="1"/>
    </xf>
    <xf numFmtId="41" fontId="69" fillId="58" borderId="175" xfId="0" applyNumberFormat="1" applyFont="1" applyFill="1" applyBorder="1" applyAlignment="1" applyProtection="1">
      <alignment vertical="center" wrapText="1"/>
      <protection hidden="1"/>
    </xf>
    <xf numFmtId="41" fontId="69" fillId="58" borderId="31" xfId="0" applyNumberFormat="1" applyFont="1" applyFill="1" applyBorder="1" applyAlignment="1" applyProtection="1">
      <alignment vertical="center" wrapText="1"/>
      <protection hidden="1"/>
    </xf>
    <xf numFmtId="41" fontId="69" fillId="58" borderId="175" xfId="0" applyNumberFormat="1" applyFont="1" applyFill="1" applyBorder="1" applyAlignment="1" applyProtection="1">
      <alignment horizontal="center" vertical="center" wrapText="1"/>
      <protection hidden="1"/>
    </xf>
    <xf numFmtId="41" fontId="69" fillId="58" borderId="31" xfId="0" applyNumberFormat="1" applyFont="1" applyFill="1" applyBorder="1" applyAlignment="1" applyProtection="1">
      <alignment horizontal="center" vertical="center" wrapText="1"/>
      <protection hidden="1"/>
    </xf>
    <xf numFmtId="188" fontId="121" fillId="58" borderId="174" xfId="1" applyNumberFormat="1" applyFont="1" applyFill="1" applyBorder="1" applyAlignment="1" applyProtection="1">
      <alignment vertical="center"/>
      <protection hidden="1"/>
    </xf>
    <xf numFmtId="188" fontId="121" fillId="58" borderId="175" xfId="1" applyNumberFormat="1" applyFont="1" applyFill="1" applyBorder="1" applyAlignment="1" applyProtection="1">
      <alignment vertical="center"/>
      <protection hidden="1"/>
    </xf>
    <xf numFmtId="188" fontId="69" fillId="61" borderId="173" xfId="1" applyNumberFormat="1" applyFont="1" applyFill="1" applyBorder="1" applyAlignment="1" applyProtection="1">
      <alignment vertical="center"/>
      <protection hidden="1"/>
    </xf>
    <xf numFmtId="188" fontId="69" fillId="61" borderId="173" xfId="1" applyNumberFormat="1" applyFont="1" applyFill="1" applyBorder="1" applyAlignment="1" applyProtection="1">
      <alignment horizontal="right" vertical="center"/>
      <protection hidden="1"/>
    </xf>
    <xf numFmtId="49" fontId="69" fillId="61" borderId="173" xfId="0" applyNumberFormat="1" applyFont="1" applyFill="1" applyBorder="1" applyAlignment="1" applyProtection="1">
      <alignment horizontal="center" vertical="center" wrapText="1"/>
      <protection hidden="1"/>
    </xf>
    <xf numFmtId="41" fontId="69" fillId="61" borderId="173" xfId="0" applyNumberFormat="1" applyFont="1" applyFill="1" applyBorder="1" applyAlignment="1" applyProtection="1">
      <alignment horizontal="center" vertical="center" wrapText="1"/>
      <protection hidden="1"/>
    </xf>
    <xf numFmtId="10" fontId="69" fillId="61" borderId="173" xfId="0" applyNumberFormat="1" applyFont="1" applyFill="1" applyBorder="1" applyAlignment="1" applyProtection="1">
      <alignment horizontal="center" vertical="center" wrapText="1"/>
      <protection hidden="1"/>
    </xf>
    <xf numFmtId="184" fontId="69" fillId="61" borderId="28" xfId="0" applyNumberFormat="1" applyFont="1" applyFill="1" applyBorder="1" applyAlignment="1" applyProtection="1">
      <alignment horizontal="center" vertical="center"/>
      <protection hidden="1"/>
    </xf>
    <xf numFmtId="184" fontId="69" fillId="61" borderId="174" xfId="0" applyNumberFormat="1" applyFont="1" applyFill="1" applyBorder="1" applyAlignment="1" applyProtection="1">
      <alignment horizontal="center" vertical="center"/>
      <protection hidden="1"/>
    </xf>
    <xf numFmtId="0" fontId="69" fillId="61" borderId="174" xfId="0" applyNumberFormat="1" applyFont="1" applyFill="1" applyBorder="1" applyAlignment="1" applyProtection="1">
      <alignment horizontal="center" vertical="center"/>
      <protection hidden="1"/>
    </xf>
    <xf numFmtId="49" fontId="69" fillId="61" borderId="174" xfId="0" applyNumberFormat="1" applyFont="1" applyFill="1" applyBorder="1" applyAlignment="1" applyProtection="1">
      <alignment horizontal="center" vertical="center"/>
      <protection hidden="1"/>
    </xf>
    <xf numFmtId="188" fontId="69" fillId="61" borderId="174" xfId="1" applyNumberFormat="1" applyFont="1" applyFill="1" applyBorder="1" applyAlignment="1" applyProtection="1">
      <alignment horizontal="center" vertical="center"/>
      <protection hidden="1"/>
    </xf>
    <xf numFmtId="188" fontId="69" fillId="61" borderId="174" xfId="1" applyNumberFormat="1" applyFont="1" applyFill="1" applyBorder="1" applyAlignment="1" applyProtection="1">
      <alignment horizontal="right" vertical="center"/>
      <protection hidden="1"/>
    </xf>
    <xf numFmtId="188" fontId="69" fillId="61" borderId="174" xfId="1" applyNumberFormat="1" applyFont="1" applyFill="1" applyBorder="1" applyAlignment="1" applyProtection="1">
      <alignment vertical="center"/>
      <protection hidden="1"/>
    </xf>
    <xf numFmtId="41" fontId="69" fillId="61" borderId="174" xfId="0" applyNumberFormat="1" applyFont="1" applyFill="1" applyBorder="1" applyAlignment="1" applyProtection="1">
      <alignment horizontal="center" vertical="center" wrapText="1"/>
      <protection hidden="1"/>
    </xf>
    <xf numFmtId="41" fontId="69" fillId="61" borderId="29" xfId="0" applyNumberFormat="1" applyFont="1" applyFill="1" applyBorder="1" applyAlignment="1" applyProtection="1">
      <alignment horizontal="center" vertical="center" wrapText="1"/>
      <protection hidden="1"/>
    </xf>
    <xf numFmtId="41" fontId="69" fillId="61" borderId="174" xfId="0" applyNumberFormat="1" applyFont="1" applyFill="1" applyBorder="1" applyAlignment="1" applyProtection="1">
      <alignment vertical="center" wrapText="1"/>
      <protection hidden="1"/>
    </xf>
    <xf numFmtId="41" fontId="69" fillId="61" borderId="29" xfId="0" applyNumberFormat="1" applyFont="1" applyFill="1" applyBorder="1" applyAlignment="1" applyProtection="1">
      <alignment vertical="center" wrapText="1"/>
      <protection hidden="1"/>
    </xf>
    <xf numFmtId="184" fontId="69" fillId="61" borderId="30" xfId="0" applyNumberFormat="1" applyFont="1" applyFill="1" applyBorder="1" applyAlignment="1" applyProtection="1">
      <alignment horizontal="center" vertical="center"/>
      <protection hidden="1"/>
    </xf>
    <xf numFmtId="184" fontId="69" fillId="61" borderId="175" xfId="0" applyNumberFormat="1" applyFont="1" applyFill="1" applyBorder="1" applyAlignment="1" applyProtection="1">
      <alignment horizontal="center" vertical="center"/>
      <protection hidden="1"/>
    </xf>
    <xf numFmtId="0" fontId="69" fillId="61" borderId="175" xfId="0" applyNumberFormat="1" applyFont="1" applyFill="1" applyBorder="1" applyAlignment="1" applyProtection="1">
      <alignment horizontal="center" vertical="center"/>
      <protection hidden="1"/>
    </xf>
    <xf numFmtId="49" fontId="69" fillId="61" borderId="175" xfId="0" applyNumberFormat="1" applyFont="1" applyFill="1" applyBorder="1" applyAlignment="1" applyProtection="1">
      <alignment horizontal="center" vertical="center"/>
      <protection hidden="1"/>
    </xf>
    <xf numFmtId="188" fontId="69" fillId="61" borderId="175" xfId="1" applyNumberFormat="1" applyFont="1" applyFill="1" applyBorder="1" applyAlignment="1" applyProtection="1">
      <alignment horizontal="center" vertical="center"/>
      <protection hidden="1"/>
    </xf>
    <xf numFmtId="188" fontId="69" fillId="61" borderId="175" xfId="1" applyNumberFormat="1" applyFont="1" applyFill="1" applyBorder="1" applyAlignment="1" applyProtection="1">
      <alignment horizontal="right" vertical="center"/>
      <protection hidden="1"/>
    </xf>
    <xf numFmtId="188" fontId="69" fillId="61" borderId="175" xfId="1" applyNumberFormat="1" applyFont="1" applyFill="1" applyBorder="1" applyAlignment="1" applyProtection="1">
      <alignment vertical="center"/>
      <protection hidden="1"/>
    </xf>
    <xf numFmtId="41" fontId="69" fillId="61" borderId="175" xfId="0" applyNumberFormat="1" applyFont="1" applyFill="1" applyBorder="1" applyAlignment="1" applyProtection="1">
      <alignment vertical="center" wrapText="1"/>
      <protection hidden="1"/>
    </xf>
    <xf numFmtId="41" fontId="69" fillId="61" borderId="31" xfId="0" applyNumberFormat="1" applyFont="1" applyFill="1" applyBorder="1" applyAlignment="1" applyProtection="1">
      <alignment vertical="center" wrapText="1"/>
      <protection hidden="1"/>
    </xf>
    <xf numFmtId="41" fontId="69" fillId="61" borderId="175" xfId="0" applyNumberFormat="1" applyFont="1" applyFill="1" applyBorder="1" applyAlignment="1" applyProtection="1">
      <alignment horizontal="center" vertical="center" wrapText="1"/>
      <protection hidden="1"/>
    </xf>
    <xf numFmtId="41" fontId="69" fillId="61" borderId="31" xfId="0" applyNumberFormat="1" applyFont="1" applyFill="1" applyBorder="1" applyAlignment="1" applyProtection="1">
      <alignment horizontal="center" vertical="center" wrapText="1"/>
      <protection hidden="1"/>
    </xf>
    <xf numFmtId="49" fontId="69" fillId="61" borderId="174" xfId="0" applyNumberFormat="1" applyFont="1" applyFill="1" applyBorder="1" applyAlignment="1" applyProtection="1">
      <alignment horizontal="center" vertical="center" wrapText="1"/>
      <protection hidden="1"/>
    </xf>
    <xf numFmtId="49" fontId="69" fillId="61" borderId="175" xfId="0" applyNumberFormat="1" applyFont="1" applyFill="1" applyBorder="1" applyAlignment="1" applyProtection="1">
      <alignment horizontal="center" vertical="center" wrapText="1"/>
      <protection hidden="1"/>
    </xf>
    <xf numFmtId="184" fontId="69" fillId="61" borderId="26" xfId="0" applyNumberFormat="1" applyFont="1" applyFill="1" applyBorder="1" applyAlignment="1" applyProtection="1">
      <alignment horizontal="center" vertical="center"/>
      <protection hidden="1"/>
    </xf>
    <xf numFmtId="184" fontId="69" fillId="61" borderId="173" xfId="0" applyNumberFormat="1" applyFont="1" applyFill="1" applyBorder="1" applyAlignment="1" applyProtection="1">
      <alignment horizontal="center" vertical="center"/>
      <protection hidden="1"/>
    </xf>
    <xf numFmtId="0" fontId="69" fillId="61" borderId="173" xfId="0" applyNumberFormat="1" applyFont="1" applyFill="1" applyBorder="1" applyAlignment="1" applyProtection="1">
      <alignment horizontal="center" vertical="center"/>
      <protection hidden="1"/>
    </xf>
    <xf numFmtId="49" fontId="69" fillId="61" borderId="173" xfId="0" applyNumberFormat="1" applyFont="1" applyFill="1" applyBorder="1" applyAlignment="1" applyProtection="1">
      <alignment horizontal="center" vertical="center"/>
      <protection hidden="1"/>
    </xf>
    <xf numFmtId="188" fontId="69" fillId="61" borderId="173" xfId="1" applyNumberFormat="1" applyFont="1" applyFill="1" applyBorder="1" applyAlignment="1" applyProtection="1">
      <alignment horizontal="center" vertical="center"/>
      <protection hidden="1"/>
    </xf>
    <xf numFmtId="176" fontId="69" fillId="61" borderId="173" xfId="1" applyNumberFormat="1" applyFont="1" applyFill="1" applyBorder="1" applyAlignment="1" applyProtection="1">
      <alignment vertical="center"/>
      <protection hidden="1"/>
    </xf>
    <xf numFmtId="41" fontId="69" fillId="61" borderId="27" xfId="0" applyNumberFormat="1" applyFont="1" applyFill="1" applyBorder="1" applyAlignment="1" applyProtection="1">
      <alignment vertical="center" wrapText="1"/>
      <protection hidden="1"/>
    </xf>
    <xf numFmtId="188" fontId="121" fillId="61" borderId="174" xfId="1" applyNumberFormat="1" applyFont="1" applyFill="1" applyBorder="1" applyAlignment="1" applyProtection="1">
      <alignment vertical="center"/>
      <protection hidden="1"/>
    </xf>
    <xf numFmtId="188" fontId="121" fillId="61" borderId="175" xfId="1" applyNumberFormat="1" applyFont="1" applyFill="1" applyBorder="1" applyAlignment="1" applyProtection="1">
      <alignment vertical="center"/>
      <protection hidden="1"/>
    </xf>
    <xf numFmtId="188" fontId="121" fillId="61" borderId="173" xfId="1" applyNumberFormat="1" applyFont="1" applyFill="1" applyBorder="1" applyAlignment="1" applyProtection="1">
      <alignment vertical="center"/>
      <protection hidden="1"/>
    </xf>
    <xf numFmtId="0" fontId="59" fillId="0" borderId="0" xfId="0" applyFont="1" applyFill="1" applyAlignment="1" applyProtection="1">
      <alignment horizontal="left" vertical="center"/>
      <protection hidden="1"/>
    </xf>
    <xf numFmtId="219" fontId="59" fillId="0" borderId="0" xfId="3" applyNumberFormat="1" applyFont="1" applyProtection="1">
      <protection hidden="1"/>
    </xf>
    <xf numFmtId="0" fontId="146" fillId="0" borderId="2" xfId="0" applyFont="1" applyFill="1" applyBorder="1" applyAlignment="1" applyProtection="1">
      <alignment horizontal="centerContinuous"/>
      <protection hidden="1"/>
    </xf>
    <xf numFmtId="0" fontId="86" fillId="0" borderId="0" xfId="0" applyFont="1" applyBorder="1" applyAlignment="1">
      <alignment horizontal="left" vertical="center"/>
    </xf>
    <xf numFmtId="0" fontId="105" fillId="0" borderId="124" xfId="0" applyFont="1" applyBorder="1" applyAlignment="1">
      <alignment horizontal="center" vertical="center"/>
    </xf>
    <xf numFmtId="0" fontId="105" fillId="0" borderId="0" xfId="0" applyFont="1" applyBorder="1" applyAlignment="1">
      <alignment horizontal="center" vertical="center"/>
    </xf>
    <xf numFmtId="0" fontId="105" fillId="0" borderId="162" xfId="0" applyFont="1" applyBorder="1" applyAlignment="1">
      <alignment horizontal="center" vertical="center"/>
    </xf>
    <xf numFmtId="49" fontId="114" fillId="0" borderId="0" xfId="0" applyNumberFormat="1" applyFont="1" applyBorder="1" applyAlignment="1">
      <alignment horizontal="distributed" vertical="center"/>
    </xf>
    <xf numFmtId="0" fontId="82" fillId="0" borderId="0" xfId="10" applyFont="1" applyFill="1" applyBorder="1" applyAlignment="1" applyProtection="1">
      <alignment vertical="center"/>
      <protection hidden="1"/>
    </xf>
    <xf numFmtId="0" fontId="139" fillId="0" borderId="124" xfId="0" applyFont="1" applyBorder="1" applyAlignment="1">
      <alignment vertical="center" wrapText="1"/>
    </xf>
    <xf numFmtId="0" fontId="139" fillId="0" borderId="0" xfId="0" applyFont="1" applyBorder="1" applyAlignment="1">
      <alignment vertical="center" wrapText="1"/>
    </xf>
    <xf numFmtId="0" fontId="139" fillId="0" borderId="162" xfId="0" applyFont="1" applyBorder="1" applyAlignment="1">
      <alignment vertical="center" wrapText="1"/>
    </xf>
    <xf numFmtId="0" fontId="135" fillId="0" borderId="0" xfId="0" applyFont="1" applyBorder="1" applyAlignment="1">
      <alignment vertical="center"/>
    </xf>
    <xf numFmtId="0" fontId="142" fillId="0" borderId="162" xfId="0" applyFont="1" applyBorder="1" applyAlignment="1">
      <alignment vertical="center"/>
    </xf>
    <xf numFmtId="2" fontId="142" fillId="0" borderId="0" xfId="0" applyNumberFormat="1" applyFont="1" applyBorder="1" applyAlignment="1">
      <alignment vertical="center"/>
    </xf>
    <xf numFmtId="218" fontId="90" fillId="0" borderId="0" xfId="0" applyNumberFormat="1" applyFont="1" applyBorder="1" applyAlignment="1">
      <alignment vertical="center"/>
    </xf>
    <xf numFmtId="0" fontId="97" fillId="0" borderId="0" xfId="0" applyFont="1" applyBorder="1" applyAlignment="1">
      <alignment vertical="center"/>
    </xf>
    <xf numFmtId="2" fontId="97" fillId="0" borderId="0" xfId="0" applyNumberFormat="1" applyFont="1" applyBorder="1" applyAlignment="1">
      <alignment vertical="center"/>
    </xf>
    <xf numFmtId="218" fontId="94" fillId="0" borderId="0" xfId="0" applyNumberFormat="1" applyFont="1" applyBorder="1" applyAlignment="1">
      <alignment vertical="center"/>
    </xf>
    <xf numFmtId="0" fontId="137" fillId="0" borderId="0" xfId="0" applyFont="1" applyBorder="1" applyAlignment="1">
      <alignment vertical="center" wrapText="1"/>
    </xf>
    <xf numFmtId="2" fontId="86" fillId="0" borderId="0" xfId="0" applyNumberFormat="1" applyFont="1" applyBorder="1" applyAlignment="1">
      <alignment vertical="center"/>
    </xf>
    <xf numFmtId="0" fontId="86" fillId="0" borderId="0" xfId="0" applyFont="1" applyBorder="1" applyAlignment="1">
      <alignment vertical="center"/>
    </xf>
    <xf numFmtId="0" fontId="137" fillId="0" borderId="0" xfId="0" applyFont="1" applyBorder="1" applyAlignment="1">
      <alignment vertical="center"/>
    </xf>
    <xf numFmtId="0" fontId="105" fillId="0" borderId="124" xfId="0" applyFont="1" applyBorder="1" applyAlignment="1">
      <alignment vertical="center"/>
    </xf>
    <xf numFmtId="0" fontId="105" fillId="0" borderId="0" xfId="0" applyFont="1" applyBorder="1" applyAlignment="1">
      <alignment vertical="center"/>
    </xf>
    <xf numFmtId="0" fontId="105" fillId="0" borderId="162" xfId="0" applyFont="1" applyBorder="1" applyAlignment="1">
      <alignment vertical="center"/>
    </xf>
    <xf numFmtId="0" fontId="141" fillId="0" borderId="0" xfId="0" applyFont="1" applyBorder="1" applyAlignment="1">
      <alignment vertical="center"/>
    </xf>
    <xf numFmtId="0" fontId="72" fillId="0" borderId="0" xfId="3" applyFont="1" applyAlignment="1" applyProtection="1">
      <alignment horizontal="left" vertical="center"/>
      <protection hidden="1"/>
    </xf>
    <xf numFmtId="184" fontId="59" fillId="0" borderId="0" xfId="3" applyNumberFormat="1" applyFont="1" applyAlignment="1" applyProtection="1">
      <alignment horizontal="center" vertical="center"/>
      <protection hidden="1"/>
    </xf>
    <xf numFmtId="184" fontId="59" fillId="54" borderId="1" xfId="3" applyNumberFormat="1" applyFont="1" applyFill="1" applyBorder="1" applyAlignment="1" applyProtection="1">
      <alignment horizontal="center" vertical="center"/>
      <protection hidden="1"/>
    </xf>
    <xf numFmtId="49" fontId="59" fillId="59" borderId="1" xfId="0" applyNumberFormat="1" applyFont="1" applyFill="1" applyBorder="1" applyAlignment="1" applyProtection="1">
      <alignment horizontal="center" vertical="center" wrapText="1"/>
      <protection hidden="1"/>
    </xf>
    <xf numFmtId="49" fontId="69" fillId="0" borderId="173" xfId="0" applyNumberFormat="1" applyFont="1" applyFill="1" applyBorder="1" applyAlignment="1" applyProtection="1">
      <alignment horizontal="center" vertical="center" wrapText="1"/>
      <protection hidden="1"/>
    </xf>
    <xf numFmtId="0" fontId="64" fillId="54" borderId="16" xfId="3" applyFont="1" applyFill="1" applyBorder="1" applyAlignment="1" applyProtection="1">
      <alignment horizontal="center" vertical="center"/>
      <protection hidden="1"/>
    </xf>
    <xf numFmtId="0" fontId="147" fillId="0" borderId="0" xfId="0" applyFont="1">
      <alignment vertical="center"/>
    </xf>
    <xf numFmtId="0" fontId="148" fillId="0" borderId="0" xfId="0" applyFont="1">
      <alignment vertical="center"/>
    </xf>
    <xf numFmtId="0" fontId="149" fillId="0" borderId="176" xfId="0" applyFont="1" applyBorder="1" applyAlignment="1">
      <alignment horizontal="center" vertical="center" wrapText="1"/>
    </xf>
    <xf numFmtId="0" fontId="148" fillId="0" borderId="176" xfId="0" applyFont="1" applyBorder="1" applyAlignment="1">
      <alignment vertical="center" wrapText="1"/>
    </xf>
    <xf numFmtId="193" fontId="59" fillId="0" borderId="0" xfId="3" applyNumberFormat="1" applyFont="1" applyAlignment="1" applyProtection="1">
      <alignment horizontal="center" vertical="center"/>
      <protection hidden="1"/>
    </xf>
    <xf numFmtId="49" fontId="69" fillId="0" borderId="173" xfId="0" applyNumberFormat="1" applyFont="1" applyFill="1" applyBorder="1" applyAlignment="1" applyProtection="1">
      <alignment horizontal="center" vertical="center" wrapText="1"/>
      <protection hidden="1"/>
    </xf>
    <xf numFmtId="179" fontId="59" fillId="0" borderId="1" xfId="6" applyNumberFormat="1" applyFont="1" applyFill="1" applyBorder="1" applyAlignment="1" applyProtection="1">
      <alignment horizontal="center" vertical="center"/>
      <protection hidden="1"/>
    </xf>
    <xf numFmtId="0" fontId="59" fillId="0" borderId="1" xfId="6" applyFont="1" applyFill="1" applyBorder="1" applyAlignment="1" applyProtection="1">
      <alignment horizontal="center" vertical="center"/>
      <protection hidden="1"/>
    </xf>
    <xf numFmtId="0" fontId="59" fillId="0" borderId="1" xfId="6" applyFont="1" applyFill="1" applyBorder="1" applyAlignment="1" applyProtection="1">
      <alignment horizontal="distributed" vertical="center" indent="1"/>
      <protection hidden="1"/>
    </xf>
    <xf numFmtId="184" fontId="59" fillId="0" borderId="1" xfId="1" applyNumberFormat="1" applyFont="1" applyFill="1" applyBorder="1" applyAlignment="1" applyProtection="1">
      <alignment vertical="center"/>
      <protection hidden="1"/>
    </xf>
    <xf numFmtId="0" fontId="59" fillId="0" borderId="1" xfId="6" applyFont="1" applyFill="1" applyBorder="1" applyAlignment="1" applyProtection="1">
      <alignment horizontal="left" vertical="center" indent="1"/>
      <protection hidden="1"/>
    </xf>
    <xf numFmtId="0" fontId="59" fillId="0" borderId="1" xfId="6" applyFont="1" applyFill="1" applyBorder="1" applyAlignment="1" applyProtection="1">
      <alignment horizontal="left" vertical="center" wrapText="1" indent="1"/>
      <protection hidden="1"/>
    </xf>
    <xf numFmtId="180" fontId="59" fillId="0" borderId="1" xfId="6" applyNumberFormat="1" applyFont="1" applyFill="1" applyBorder="1" applyAlignment="1" applyProtection="1">
      <alignment horizontal="center" vertical="center"/>
      <protection hidden="1"/>
    </xf>
    <xf numFmtId="2" fontId="59" fillId="0" borderId="1" xfId="6" applyNumberFormat="1" applyFont="1" applyFill="1" applyBorder="1" applyAlignment="1" applyProtection="1">
      <alignment horizontal="center" vertical="center"/>
      <protection hidden="1"/>
    </xf>
    <xf numFmtId="0" fontId="59" fillId="0" borderId="1" xfId="6" applyNumberFormat="1" applyFont="1" applyFill="1" applyBorder="1" applyAlignment="1" applyProtection="1">
      <alignment horizontal="left" vertical="center" wrapText="1" indent="1"/>
      <protection hidden="1"/>
    </xf>
    <xf numFmtId="0" fontId="130" fillId="0" borderId="1" xfId="6" applyNumberFormat="1" applyFont="1" applyFill="1" applyBorder="1" applyAlignment="1" applyProtection="1">
      <alignment horizontal="left" vertical="center" wrapText="1" indent="1"/>
      <protection hidden="1"/>
    </xf>
    <xf numFmtId="0" fontId="69" fillId="0" borderId="1" xfId="6" applyNumberFormat="1" applyFont="1" applyFill="1" applyBorder="1" applyAlignment="1" applyProtection="1">
      <alignment horizontal="left" vertical="center" wrapText="1" indent="1"/>
      <protection hidden="1"/>
    </xf>
    <xf numFmtId="0" fontId="129" fillId="0" borderId="1" xfId="6" applyNumberFormat="1" applyFont="1" applyFill="1" applyBorder="1" applyAlignment="1" applyProtection="1">
      <alignment horizontal="left" vertical="center" wrapText="1" indent="1"/>
      <protection hidden="1"/>
    </xf>
    <xf numFmtId="9" fontId="59" fillId="0" borderId="1" xfId="6" applyNumberFormat="1" applyFont="1" applyFill="1" applyBorder="1" applyAlignment="1" applyProtection="1">
      <alignment horizontal="center" vertical="center"/>
      <protection hidden="1"/>
    </xf>
    <xf numFmtId="0" fontId="59" fillId="0" borderId="4" xfId="6" applyFont="1" applyFill="1" applyBorder="1" applyAlignment="1" applyProtection="1">
      <alignment horizontal="left" vertical="center" indent="1"/>
      <protection hidden="1"/>
    </xf>
    <xf numFmtId="10" fontId="59" fillId="0" borderId="1" xfId="6" applyNumberFormat="1" applyFont="1" applyFill="1" applyBorder="1" applyAlignment="1" applyProtection="1">
      <alignment horizontal="center" vertical="center"/>
      <protection hidden="1"/>
    </xf>
    <xf numFmtId="0" fontId="59" fillId="0" borderId="4" xfId="6" applyNumberFormat="1" applyFont="1" applyFill="1" applyBorder="1" applyAlignment="1" applyProtection="1">
      <alignment horizontal="left" vertical="center" indent="1"/>
      <protection hidden="1"/>
    </xf>
    <xf numFmtId="38" fontId="59" fillId="0" borderId="5" xfId="6" applyNumberFormat="1" applyFont="1" applyFill="1" applyBorder="1" applyAlignment="1" applyProtection="1">
      <alignment horizontal="center" vertical="center"/>
      <protection hidden="1"/>
    </xf>
    <xf numFmtId="176" fontId="59" fillId="0" borderId="5" xfId="1" applyFont="1" applyFill="1" applyBorder="1" applyAlignment="1" applyProtection="1">
      <alignment horizontal="center" vertical="center"/>
      <protection hidden="1"/>
    </xf>
    <xf numFmtId="44" fontId="59" fillId="0" borderId="0" xfId="7" applyNumberFormat="1" applyFont="1" applyFill="1" applyAlignment="1" applyProtection="1">
      <alignment vertical="center"/>
      <protection hidden="1"/>
    </xf>
    <xf numFmtId="0" fontId="64" fillId="54" borderId="12" xfId="3" applyFont="1" applyFill="1" applyBorder="1" applyAlignment="1" applyProtection="1">
      <alignment horizontal="center" vertical="center"/>
      <protection hidden="1"/>
    </xf>
    <xf numFmtId="0" fontId="66" fillId="58" borderId="3" xfId="0" applyNumberFormat="1" applyFont="1" applyFill="1" applyBorder="1" applyAlignment="1" applyProtection="1">
      <alignment horizontal="center" vertical="center"/>
      <protection hidden="1"/>
    </xf>
    <xf numFmtId="0" fontId="56" fillId="0" borderId="0" xfId="0" applyNumberFormat="1" applyFont="1" applyFill="1" applyAlignment="1" applyProtection="1">
      <alignment vertical="center"/>
      <protection hidden="1"/>
    </xf>
    <xf numFmtId="0" fontId="146" fillId="54" borderId="24" xfId="1" applyNumberFormat="1" applyFont="1" applyFill="1" applyBorder="1" applyAlignment="1" applyProtection="1">
      <alignment vertical="center"/>
      <protection hidden="1"/>
    </xf>
    <xf numFmtId="0" fontId="56" fillId="54" borderId="14" xfId="0" applyNumberFormat="1" applyFont="1" applyFill="1" applyBorder="1" applyAlignment="1" applyProtection="1">
      <alignment vertical="center"/>
      <protection hidden="1"/>
    </xf>
    <xf numFmtId="0" fontId="56" fillId="54" borderId="14" xfId="0" applyNumberFormat="1" applyFont="1" applyFill="1" applyBorder="1" applyAlignment="1" applyProtection="1">
      <alignment horizontal="center" vertical="center"/>
      <protection hidden="1"/>
    </xf>
    <xf numFmtId="0" fontId="146" fillId="54" borderId="14" xfId="1" applyNumberFormat="1" applyFont="1" applyFill="1" applyBorder="1" applyAlignment="1" applyProtection="1">
      <alignment vertical="center"/>
      <protection hidden="1"/>
    </xf>
    <xf numFmtId="0" fontId="56" fillId="54" borderId="14" xfId="1" applyNumberFormat="1" applyFont="1" applyFill="1" applyBorder="1" applyAlignment="1" applyProtection="1">
      <alignment vertical="center"/>
      <protection hidden="1"/>
    </xf>
    <xf numFmtId="0" fontId="56" fillId="54" borderId="25" xfId="0" applyNumberFormat="1" applyFont="1" applyFill="1" applyBorder="1" applyAlignment="1" applyProtection="1">
      <alignment vertical="center"/>
      <protection hidden="1"/>
    </xf>
    <xf numFmtId="0" fontId="56" fillId="54" borderId="16" xfId="0" applyNumberFormat="1" applyFont="1" applyFill="1" applyBorder="1" applyAlignment="1" applyProtection="1">
      <alignment horizontal="distributed" vertical="center" indent="1"/>
      <protection hidden="1"/>
    </xf>
    <xf numFmtId="0" fontId="56" fillId="54" borderId="1" xfId="0" applyNumberFormat="1" applyFont="1" applyFill="1" applyBorder="1" applyAlignment="1" applyProtection="1">
      <alignment horizontal="distributed" vertical="center" indent="1"/>
      <protection hidden="1"/>
    </xf>
    <xf numFmtId="188" fontId="56" fillId="54" borderId="1" xfId="1" applyNumberFormat="1" applyFont="1" applyFill="1" applyBorder="1" applyAlignment="1" applyProtection="1">
      <alignment vertical="center"/>
      <protection hidden="1"/>
    </xf>
    <xf numFmtId="0" fontId="56" fillId="54" borderId="0" xfId="0" applyNumberFormat="1" applyFont="1" applyFill="1" applyBorder="1" applyAlignment="1" applyProtection="1">
      <alignment vertical="center"/>
      <protection hidden="1"/>
    </xf>
    <xf numFmtId="0" fontId="56" fillId="54" borderId="1" xfId="0" applyNumberFormat="1" applyFont="1" applyFill="1" applyBorder="1" applyAlignment="1" applyProtection="1">
      <alignment horizontal="center" vertical="center"/>
      <protection hidden="1"/>
    </xf>
    <xf numFmtId="0" fontId="56" fillId="54" borderId="1" xfId="0" applyNumberFormat="1" applyFont="1" applyFill="1" applyBorder="1" applyAlignment="1" applyProtection="1">
      <alignment horizontal="center" vertical="center"/>
      <protection locked="0"/>
    </xf>
    <xf numFmtId="0" fontId="56" fillId="54" borderId="0" xfId="0" applyNumberFormat="1" applyFont="1" applyFill="1" applyBorder="1" applyAlignment="1" applyProtection="1">
      <alignment horizontal="center" vertical="center"/>
      <protection hidden="1"/>
    </xf>
    <xf numFmtId="176" fontId="56" fillId="54" borderId="0" xfId="1" applyFont="1" applyFill="1" applyBorder="1" applyAlignment="1" applyProtection="1">
      <alignment vertical="center"/>
      <protection hidden="1"/>
    </xf>
    <xf numFmtId="0" fontId="56" fillId="54" borderId="20" xfId="0" applyNumberFormat="1" applyFont="1" applyFill="1" applyBorder="1" applyAlignment="1" applyProtection="1">
      <alignment vertical="center"/>
      <protection hidden="1"/>
    </xf>
    <xf numFmtId="0" fontId="150" fillId="54" borderId="1" xfId="0" applyNumberFormat="1" applyFont="1" applyFill="1" applyBorder="1" applyAlignment="1" applyProtection="1">
      <alignment horizontal="distributed" vertical="center" indent="1"/>
      <protection hidden="1"/>
    </xf>
    <xf numFmtId="0" fontId="150" fillId="54" borderId="4" xfId="0" applyNumberFormat="1" applyFont="1" applyFill="1" applyBorder="1" applyAlignment="1" applyProtection="1">
      <alignment horizontal="centerContinuous" vertical="center"/>
      <protection hidden="1"/>
    </xf>
    <xf numFmtId="0" fontId="150" fillId="54" borderId="10" xfId="0" applyNumberFormat="1" applyFont="1" applyFill="1" applyBorder="1" applyAlignment="1" applyProtection="1">
      <alignment horizontal="centerContinuous" vertical="center"/>
      <protection hidden="1"/>
    </xf>
    <xf numFmtId="0" fontId="150" fillId="54" borderId="5" xfId="0" applyNumberFormat="1" applyFont="1" applyFill="1" applyBorder="1" applyAlignment="1" applyProtection="1">
      <alignment horizontal="centerContinuous" vertical="center"/>
      <protection hidden="1"/>
    </xf>
    <xf numFmtId="0" fontId="150" fillId="54" borderId="41" xfId="0" applyNumberFormat="1" applyFont="1" applyFill="1" applyBorder="1" applyAlignment="1" applyProtection="1">
      <alignment horizontal="centerContinuous" vertical="center"/>
      <protection hidden="1"/>
    </xf>
    <xf numFmtId="0" fontId="150" fillId="56" borderId="1" xfId="1" applyNumberFormat="1" applyFont="1" applyFill="1" applyBorder="1" applyAlignment="1" applyProtection="1">
      <alignment horizontal="right" vertical="center"/>
      <protection hidden="1"/>
    </xf>
    <xf numFmtId="188" fontId="150" fillId="54" borderId="4" xfId="1" applyNumberFormat="1" applyFont="1" applyFill="1" applyBorder="1" applyAlignment="1" applyProtection="1">
      <alignment horizontal="right" vertical="center"/>
      <protection hidden="1"/>
    </xf>
    <xf numFmtId="0" fontId="72" fillId="54" borderId="4" xfId="0" applyNumberFormat="1" applyFont="1" applyFill="1" applyBorder="1" applyAlignment="1" applyProtection="1">
      <alignment vertical="center"/>
      <protection hidden="1"/>
    </xf>
    <xf numFmtId="0" fontId="150" fillId="54" borderId="10" xfId="0" applyNumberFormat="1" applyFont="1" applyFill="1" applyBorder="1" applyAlignment="1" applyProtection="1">
      <alignment vertical="center"/>
      <protection hidden="1"/>
    </xf>
    <xf numFmtId="0" fontId="150" fillId="54" borderId="41" xfId="0" applyNumberFormat="1" applyFont="1" applyFill="1" applyBorder="1" applyAlignment="1" applyProtection="1">
      <alignment vertical="center"/>
      <protection hidden="1"/>
    </xf>
    <xf numFmtId="0" fontId="56" fillId="54" borderId="1" xfId="0" applyNumberFormat="1" applyFont="1" applyFill="1" applyBorder="1" applyAlignment="1" applyProtection="1">
      <alignment vertical="center"/>
      <protection hidden="1"/>
    </xf>
    <xf numFmtId="0" fontId="56" fillId="54" borderId="19" xfId="0" applyNumberFormat="1" applyFont="1" applyFill="1" applyBorder="1" applyAlignment="1" applyProtection="1">
      <alignment vertical="center"/>
      <protection hidden="1"/>
    </xf>
    <xf numFmtId="0" fontId="150" fillId="54" borderId="4" xfId="0" applyNumberFormat="1" applyFont="1" applyFill="1" applyBorder="1" applyAlignment="1" applyProtection="1">
      <alignment horizontal="left" vertical="center"/>
      <protection hidden="1"/>
    </xf>
    <xf numFmtId="0" fontId="150" fillId="54" borderId="10" xfId="0" applyNumberFormat="1" applyFont="1" applyFill="1" applyBorder="1" applyAlignment="1" applyProtection="1">
      <alignment horizontal="left" vertical="center"/>
      <protection hidden="1"/>
    </xf>
    <xf numFmtId="0" fontId="150" fillId="54" borderId="41" xfId="0" applyNumberFormat="1" applyFont="1" applyFill="1" applyBorder="1" applyAlignment="1" applyProtection="1">
      <alignment horizontal="left" vertical="center"/>
      <protection hidden="1"/>
    </xf>
    <xf numFmtId="0" fontId="146" fillId="54" borderId="19" xfId="0" applyNumberFormat="1" applyFont="1" applyFill="1" applyBorder="1" applyAlignment="1" applyProtection="1">
      <alignment vertical="center"/>
      <protection hidden="1"/>
    </xf>
    <xf numFmtId="0" fontId="56" fillId="52" borderId="1" xfId="0" applyNumberFormat="1" applyFont="1" applyFill="1" applyBorder="1" applyAlignment="1" applyProtection="1">
      <alignment horizontal="center" vertical="center"/>
      <protection locked="0"/>
    </xf>
    <xf numFmtId="0" fontId="146" fillId="54" borderId="2" xfId="1" applyNumberFormat="1" applyFont="1" applyFill="1" applyBorder="1" applyAlignment="1" applyProtection="1">
      <alignment horizontal="left" vertical="center"/>
      <protection hidden="1"/>
    </xf>
    <xf numFmtId="0" fontId="56" fillId="54" borderId="9" xfId="0" applyNumberFormat="1" applyFont="1" applyFill="1" applyBorder="1" applyAlignment="1" applyProtection="1">
      <alignment horizontal="center" vertical="center"/>
      <protection hidden="1"/>
    </xf>
    <xf numFmtId="0" fontId="56" fillId="54" borderId="125" xfId="0" applyNumberFormat="1" applyFont="1" applyFill="1" applyBorder="1" applyAlignment="1" applyProtection="1">
      <alignment horizontal="distributed" vertical="center" indent="1"/>
      <protection hidden="1"/>
    </xf>
    <xf numFmtId="207" fontId="56" fillId="52" borderId="1" xfId="0" applyNumberFormat="1" applyFont="1" applyFill="1" applyBorder="1" applyAlignment="1" applyProtection="1">
      <alignment horizontal="right" vertical="center"/>
      <protection locked="0"/>
    </xf>
    <xf numFmtId="0" fontId="75" fillId="54" borderId="1" xfId="0" applyNumberFormat="1" applyFont="1" applyFill="1" applyBorder="1" applyAlignment="1" applyProtection="1">
      <alignment horizontal="distributed" vertical="center" indent="1"/>
      <protection hidden="1"/>
    </xf>
    <xf numFmtId="0" fontId="75" fillId="54" borderId="1" xfId="0" applyNumberFormat="1" applyFont="1" applyFill="1" applyBorder="1" applyAlignment="1" applyProtection="1">
      <alignment horizontal="center" vertical="center" shrinkToFit="1"/>
      <protection hidden="1"/>
    </xf>
    <xf numFmtId="207" fontId="75" fillId="52" borderId="1" xfId="0" applyNumberFormat="1" applyFont="1" applyFill="1" applyBorder="1" applyAlignment="1" applyProtection="1">
      <alignment horizontal="right" vertical="center" shrinkToFit="1"/>
      <protection locked="0"/>
    </xf>
    <xf numFmtId="0" fontId="75" fillId="52" borderId="1" xfId="0" applyNumberFormat="1" applyFont="1" applyFill="1" applyBorder="1" applyAlignment="1" applyProtection="1">
      <alignment horizontal="center" vertical="center" shrinkToFit="1"/>
      <protection locked="0"/>
    </xf>
    <xf numFmtId="207" fontId="75" fillId="52" borderId="1" xfId="2" applyNumberFormat="1" applyFont="1" applyFill="1" applyBorder="1" applyAlignment="1" applyProtection="1">
      <alignment horizontal="right" vertical="center" shrinkToFit="1"/>
      <protection locked="0"/>
    </xf>
    <xf numFmtId="207" fontId="75" fillId="54" borderId="1" xfId="2" applyNumberFormat="1" applyFont="1" applyFill="1" applyBorder="1" applyAlignment="1" applyProtection="1">
      <alignment horizontal="right" vertical="center" shrinkToFit="1"/>
      <protection hidden="1"/>
    </xf>
    <xf numFmtId="206" fontId="75" fillId="52" borderId="1" xfId="0" applyNumberFormat="1" applyFont="1" applyFill="1" applyBorder="1" applyAlignment="1" applyProtection="1">
      <alignment horizontal="center" vertical="center" shrinkToFit="1"/>
      <protection locked="0"/>
    </xf>
    <xf numFmtId="208" fontId="56" fillId="52" borderId="6" xfId="0" applyNumberFormat="1" applyFont="1" applyFill="1" applyBorder="1" applyAlignment="1" applyProtection="1">
      <alignment horizontal="right" vertical="center" shrinkToFit="1"/>
      <protection locked="0"/>
    </xf>
    <xf numFmtId="49" fontId="56" fillId="0" borderId="0" xfId="0" applyNumberFormat="1" applyFont="1" applyFill="1" applyAlignment="1" applyProtection="1">
      <alignment vertical="center"/>
      <protection hidden="1"/>
    </xf>
    <xf numFmtId="206" fontId="75" fillId="54" borderId="1" xfId="0" applyNumberFormat="1" applyFont="1" applyFill="1" applyBorder="1" applyAlignment="1" applyProtection="1">
      <alignment horizontal="center" vertical="center" shrinkToFit="1"/>
      <protection hidden="1"/>
    </xf>
    <xf numFmtId="0" fontId="56" fillId="54" borderId="6" xfId="0" applyNumberFormat="1" applyFont="1" applyFill="1" applyBorder="1" applyAlignment="1" applyProtection="1">
      <alignment vertical="center" shrinkToFit="1"/>
      <protection hidden="1"/>
    </xf>
    <xf numFmtId="207" fontId="75" fillId="52" borderId="1" xfId="1" applyNumberFormat="1" applyFont="1" applyFill="1" applyBorder="1" applyAlignment="1" applyProtection="1">
      <alignment horizontal="right" vertical="center" shrinkToFit="1"/>
      <protection locked="0"/>
    </xf>
    <xf numFmtId="0" fontId="66" fillId="54" borderId="61" xfId="0" applyNumberFormat="1" applyFont="1" applyFill="1" applyBorder="1" applyAlignment="1" applyProtection="1">
      <alignment vertical="center"/>
      <protection hidden="1"/>
    </xf>
    <xf numFmtId="0" fontId="56" fillId="54" borderId="16" xfId="0" applyNumberFormat="1" applyFont="1" applyFill="1" applyBorder="1" applyAlignment="1" applyProtection="1">
      <alignment horizontal="center" vertical="center"/>
      <protection hidden="1"/>
    </xf>
    <xf numFmtId="0" fontId="56" fillId="54" borderId="49" xfId="0" applyNumberFormat="1" applyFont="1" applyFill="1" applyBorder="1" applyAlignment="1" applyProtection="1">
      <alignment horizontal="center" vertical="center"/>
      <protection hidden="1"/>
    </xf>
    <xf numFmtId="0" fontId="56" fillId="54" borderId="22" xfId="0" applyNumberFormat="1" applyFont="1" applyFill="1" applyBorder="1" applyAlignment="1" applyProtection="1">
      <alignment vertical="center"/>
      <protection hidden="1"/>
    </xf>
    <xf numFmtId="0" fontId="75" fillId="54" borderId="46" xfId="0" applyNumberFormat="1" applyFont="1" applyFill="1" applyBorder="1" applyAlignment="1" applyProtection="1">
      <alignment horizontal="distributed" vertical="center" indent="1"/>
      <protection hidden="1"/>
    </xf>
    <xf numFmtId="0" fontId="75" fillId="54" borderId="46" xfId="0" applyNumberFormat="1" applyFont="1" applyFill="1" applyBorder="1" applyAlignment="1" applyProtection="1">
      <alignment horizontal="center" vertical="center" shrinkToFit="1"/>
      <protection hidden="1"/>
    </xf>
    <xf numFmtId="207" fontId="75" fillId="52" borderId="46" xfId="2" applyNumberFormat="1" applyFont="1" applyFill="1" applyBorder="1" applyAlignment="1" applyProtection="1">
      <alignment horizontal="right" vertical="center" shrinkToFit="1"/>
      <protection locked="0"/>
    </xf>
    <xf numFmtId="0" fontId="75" fillId="52" borderId="46" xfId="0" applyNumberFormat="1" applyFont="1" applyFill="1" applyBorder="1" applyAlignment="1" applyProtection="1">
      <alignment horizontal="center" vertical="center" shrinkToFit="1"/>
      <protection locked="0"/>
    </xf>
    <xf numFmtId="207" fontId="75" fillId="52" borderId="46" xfId="1" applyNumberFormat="1" applyFont="1" applyFill="1" applyBorder="1" applyAlignment="1" applyProtection="1">
      <alignment horizontal="right" vertical="center" shrinkToFit="1"/>
      <protection locked="0"/>
    </xf>
    <xf numFmtId="207" fontId="75" fillId="52" borderId="46" xfId="0" applyNumberFormat="1" applyFont="1" applyFill="1" applyBorder="1" applyAlignment="1" applyProtection="1">
      <alignment horizontal="right" vertical="center" shrinkToFit="1"/>
      <protection locked="0"/>
    </xf>
    <xf numFmtId="207" fontId="75" fillId="54" borderId="46" xfId="2" applyNumberFormat="1" applyFont="1" applyFill="1" applyBorder="1" applyAlignment="1" applyProtection="1">
      <alignment horizontal="right" vertical="center" shrinkToFit="1"/>
      <protection hidden="1"/>
    </xf>
    <xf numFmtId="206" fontId="75" fillId="54" borderId="46" xfId="0" applyNumberFormat="1" applyFont="1" applyFill="1" applyBorder="1" applyAlignment="1" applyProtection="1">
      <alignment horizontal="center" vertical="center" shrinkToFit="1"/>
      <protection hidden="1"/>
    </xf>
    <xf numFmtId="0" fontId="56" fillId="54" borderId="47" xfId="0" applyNumberFormat="1" applyFont="1" applyFill="1" applyBorder="1" applyAlignment="1" applyProtection="1">
      <alignment vertical="center" shrinkToFit="1"/>
      <protection hidden="1"/>
    </xf>
    <xf numFmtId="0" fontId="58" fillId="0" borderId="0" xfId="0" applyNumberFormat="1" applyFont="1" applyFill="1" applyAlignment="1" applyProtection="1">
      <alignment vertical="center"/>
      <protection hidden="1"/>
    </xf>
    <xf numFmtId="0" fontId="56" fillId="0" borderId="0" xfId="0" applyNumberFormat="1" applyFont="1" applyFill="1" applyAlignment="1" applyProtection="1">
      <alignment horizontal="center" vertical="center"/>
      <protection hidden="1"/>
    </xf>
    <xf numFmtId="0" fontId="54" fillId="54" borderId="124" xfId="0" applyNumberFormat="1" applyFont="1" applyFill="1" applyBorder="1" applyAlignment="1" applyProtection="1">
      <alignment horizontal="center" vertical="center"/>
      <protection hidden="1"/>
    </xf>
    <xf numFmtId="0" fontId="79" fillId="0" borderId="0" xfId="5" applyFont="1" applyBorder="1" applyAlignment="1" applyProtection="1">
      <alignment vertical="center" wrapText="1"/>
      <protection locked="0"/>
    </xf>
    <xf numFmtId="49" fontId="103" fillId="0" borderId="24" xfId="0" applyNumberFormat="1" applyFont="1" applyBorder="1" applyAlignment="1" applyProtection="1">
      <alignment horizontal="centerContinuous" vertical="center"/>
      <protection locked="0"/>
    </xf>
    <xf numFmtId="0" fontId="93" fillId="59" borderId="1" xfId="304" applyFont="1" applyFill="1" applyBorder="1" applyProtection="1">
      <alignment vertical="center"/>
      <protection hidden="1"/>
    </xf>
    <xf numFmtId="0" fontId="93" fillId="59" borderId="0" xfId="304" applyFont="1" applyFill="1" applyProtection="1">
      <alignment vertical="center"/>
      <protection hidden="1"/>
    </xf>
    <xf numFmtId="41" fontId="64" fillId="54" borderId="1" xfId="1" applyNumberFormat="1" applyFont="1" applyFill="1" applyBorder="1" applyAlignment="1" applyProtection="1">
      <alignment horizontal="center" vertical="center"/>
      <protection hidden="1"/>
    </xf>
    <xf numFmtId="41" fontId="59" fillId="54" borderId="1" xfId="1" applyNumberFormat="1" applyFont="1" applyFill="1" applyBorder="1" applyAlignment="1" applyProtection="1">
      <alignment horizontal="center" vertical="center"/>
      <protection hidden="1"/>
    </xf>
    <xf numFmtId="0" fontId="72" fillId="54" borderId="49" xfId="3" applyFont="1" applyFill="1" applyBorder="1" applyAlignment="1" applyProtection="1">
      <alignment horizontal="center" vertical="center"/>
      <protection locked="0"/>
    </xf>
    <xf numFmtId="49" fontId="72" fillId="54" borderId="46" xfId="3" applyNumberFormat="1" applyFont="1" applyFill="1" applyBorder="1" applyAlignment="1" applyProtection="1">
      <alignment horizontal="center" vertical="center" shrinkToFit="1"/>
      <protection locked="0"/>
    </xf>
    <xf numFmtId="210" fontId="72" fillId="54" borderId="46" xfId="3" applyNumberFormat="1" applyFont="1" applyFill="1" applyBorder="1" applyAlignment="1" applyProtection="1">
      <alignment horizontal="center" vertical="center"/>
      <protection locked="0"/>
    </xf>
    <xf numFmtId="176" fontId="59" fillId="0" borderId="46" xfId="1" applyFont="1" applyFill="1" applyBorder="1" applyAlignment="1" applyProtection="1">
      <alignment horizontal="center" vertical="center"/>
      <protection locked="0"/>
    </xf>
    <xf numFmtId="0" fontId="101" fillId="58" borderId="1" xfId="0" applyFont="1" applyFill="1" applyBorder="1" applyProtection="1">
      <alignment vertical="center"/>
      <protection hidden="1"/>
    </xf>
    <xf numFmtId="0" fontId="101" fillId="58" borderId="9" xfId="0" applyFont="1" applyFill="1" applyBorder="1" applyProtection="1">
      <alignment vertical="center"/>
      <protection hidden="1"/>
    </xf>
    <xf numFmtId="0" fontId="101" fillId="61" borderId="1" xfId="0" applyFont="1" applyFill="1" applyBorder="1" applyProtection="1">
      <alignment vertical="center"/>
      <protection hidden="1"/>
    </xf>
    <xf numFmtId="209" fontId="59" fillId="0" borderId="0" xfId="3" applyNumberFormat="1" applyFont="1" applyBorder="1" applyAlignment="1" applyProtection="1">
      <alignment horizontal="right"/>
      <protection hidden="1"/>
    </xf>
    <xf numFmtId="0" fontId="148" fillId="63" borderId="176" xfId="0" applyFont="1" applyFill="1" applyBorder="1" applyAlignment="1">
      <alignment vertical="center" wrapText="1"/>
    </xf>
    <xf numFmtId="0" fontId="55" fillId="0" borderId="12" xfId="3" applyFont="1" applyBorder="1" applyAlignment="1" applyProtection="1">
      <alignment horizontal="center" vertical="center"/>
      <protection hidden="1"/>
    </xf>
    <xf numFmtId="0" fontId="69" fillId="0" borderId="39" xfId="3" applyFont="1" applyBorder="1" applyAlignment="1" applyProtection="1">
      <alignment horizontal="center" vertical="center"/>
      <protection hidden="1"/>
    </xf>
    <xf numFmtId="0" fontId="69" fillId="0" borderId="13" xfId="3" applyFont="1" applyBorder="1" applyAlignment="1" applyProtection="1">
      <alignment horizontal="center" vertical="center"/>
      <protection hidden="1"/>
    </xf>
    <xf numFmtId="0" fontId="55" fillId="0" borderId="13" xfId="3" applyFont="1" applyBorder="1" applyAlignment="1" applyProtection="1">
      <alignment horizontal="center" vertical="center"/>
      <protection hidden="1"/>
    </xf>
    <xf numFmtId="0" fontId="55" fillId="0" borderId="13" xfId="3" applyFont="1" applyBorder="1" applyProtection="1">
      <protection hidden="1"/>
    </xf>
    <xf numFmtId="0" fontId="59" fillId="0" borderId="13" xfId="3" applyFont="1" applyBorder="1" applyProtection="1">
      <protection hidden="1"/>
    </xf>
    <xf numFmtId="0" fontId="55" fillId="0" borderId="15" xfId="3" applyFont="1" applyBorder="1" applyProtection="1">
      <protection hidden="1"/>
    </xf>
    <xf numFmtId="0" fontId="55" fillId="0" borderId="16" xfId="3" applyFont="1" applyBorder="1" applyAlignment="1" applyProtection="1">
      <alignment horizontal="center" vertical="center"/>
      <protection hidden="1"/>
    </xf>
    <xf numFmtId="0" fontId="69" fillId="0" borderId="1" xfId="3" applyFont="1" applyBorder="1" applyAlignment="1" applyProtection="1">
      <alignment horizontal="center" vertical="center"/>
      <protection hidden="1"/>
    </xf>
    <xf numFmtId="0" fontId="69" fillId="0" borderId="6" xfId="3" applyFont="1" applyBorder="1" applyAlignment="1" applyProtection="1">
      <alignment horizontal="center" vertical="center"/>
      <protection hidden="1"/>
    </xf>
    <xf numFmtId="0" fontId="55" fillId="0" borderId="49" xfId="3" applyFont="1" applyBorder="1" applyAlignment="1" applyProtection="1">
      <alignment horizontal="center" vertical="center"/>
      <protection hidden="1"/>
    </xf>
    <xf numFmtId="0" fontId="69" fillId="0" borderId="46" xfId="3" applyFont="1" applyBorder="1" applyAlignment="1" applyProtection="1">
      <alignment horizontal="center" vertical="center"/>
      <protection hidden="1"/>
    </xf>
    <xf numFmtId="0" fontId="69" fillId="0" borderId="47" xfId="3" applyFont="1" applyBorder="1" applyAlignment="1" applyProtection="1">
      <alignment horizontal="center" vertical="center"/>
      <protection hidden="1"/>
    </xf>
    <xf numFmtId="184" fontId="69" fillId="0" borderId="173" xfId="0" applyNumberFormat="1" applyFont="1" applyFill="1" applyBorder="1" applyAlignment="1" applyProtection="1">
      <alignment horizontal="center" vertical="center" wrapText="1"/>
      <protection hidden="1"/>
    </xf>
    <xf numFmtId="184" fontId="69" fillId="0" borderId="54" xfId="0" applyNumberFormat="1" applyFont="1" applyFill="1" applyBorder="1" applyAlignment="1" applyProtection="1">
      <alignment horizontal="center" vertical="center"/>
      <protection hidden="1"/>
    </xf>
    <xf numFmtId="184" fontId="69" fillId="0" borderId="178" xfId="0" applyNumberFormat="1" applyFont="1" applyFill="1" applyBorder="1" applyAlignment="1" applyProtection="1">
      <alignment horizontal="center" vertical="center"/>
      <protection hidden="1"/>
    </xf>
    <xf numFmtId="0" fontId="69" fillId="0" borderId="178" xfId="0" applyNumberFormat="1" applyFont="1" applyFill="1" applyBorder="1" applyAlignment="1" applyProtection="1">
      <alignment horizontal="center" vertical="center"/>
      <protection hidden="1"/>
    </xf>
    <xf numFmtId="49" fontId="69" fillId="0" borderId="178" xfId="0" applyNumberFormat="1" applyFont="1" applyFill="1" applyBorder="1" applyAlignment="1" applyProtection="1">
      <alignment horizontal="center" vertical="center"/>
      <protection hidden="1"/>
    </xf>
    <xf numFmtId="188" fontId="69" fillId="0" borderId="178" xfId="1" applyNumberFormat="1" applyFont="1" applyFill="1" applyBorder="1" applyAlignment="1" applyProtection="1">
      <alignment horizontal="center" vertical="center"/>
      <protection hidden="1"/>
    </xf>
    <xf numFmtId="188" fontId="69" fillId="0" borderId="178" xfId="1" applyNumberFormat="1" applyFont="1" applyFill="1" applyBorder="1" applyAlignment="1" applyProtection="1">
      <alignment horizontal="right" vertical="center"/>
      <protection hidden="1"/>
    </xf>
    <xf numFmtId="188" fontId="82" fillId="0" borderId="178" xfId="1" applyNumberFormat="1" applyFont="1" applyFill="1" applyBorder="1" applyAlignment="1" applyProtection="1">
      <alignment vertical="center"/>
      <protection hidden="1"/>
    </xf>
    <xf numFmtId="188" fontId="121" fillId="0" borderId="178" xfId="1" applyNumberFormat="1" applyFont="1" applyFill="1" applyBorder="1" applyAlignment="1" applyProtection="1">
      <alignment vertical="center"/>
      <protection hidden="1"/>
    </xf>
    <xf numFmtId="188" fontId="69" fillId="0" borderId="178" xfId="1" applyNumberFormat="1" applyFont="1" applyFill="1" applyBorder="1" applyAlignment="1" applyProtection="1">
      <alignment vertical="center"/>
      <protection hidden="1"/>
    </xf>
    <xf numFmtId="176" fontId="69" fillId="0" borderId="178" xfId="1" applyNumberFormat="1" applyFont="1" applyFill="1" applyBorder="1" applyAlignment="1" applyProtection="1">
      <alignment vertical="center"/>
      <protection hidden="1"/>
    </xf>
    <xf numFmtId="49" fontId="69" fillId="0" borderId="178" xfId="0" applyNumberFormat="1" applyFont="1" applyFill="1" applyBorder="1" applyAlignment="1" applyProtection="1">
      <alignment horizontal="center" vertical="center" wrapText="1"/>
      <protection hidden="1"/>
    </xf>
    <xf numFmtId="49" fontId="69" fillId="60" borderId="178" xfId="0" applyNumberFormat="1" applyFont="1" applyFill="1" applyBorder="1" applyAlignment="1" applyProtection="1">
      <alignment horizontal="center" vertical="center" wrapText="1"/>
      <protection hidden="1"/>
    </xf>
    <xf numFmtId="41" fontId="69" fillId="60" borderId="178" xfId="0" applyNumberFormat="1" applyFont="1" applyFill="1" applyBorder="1" applyAlignment="1" applyProtection="1">
      <alignment horizontal="center" vertical="center" wrapText="1"/>
      <protection hidden="1"/>
    </xf>
    <xf numFmtId="10" fontId="69" fillId="60" borderId="178" xfId="0" applyNumberFormat="1" applyFont="1" applyFill="1" applyBorder="1" applyAlignment="1" applyProtection="1">
      <alignment horizontal="center" vertical="center" wrapText="1"/>
      <protection hidden="1"/>
    </xf>
    <xf numFmtId="10" fontId="69" fillId="0" borderId="178" xfId="0" applyNumberFormat="1" applyFont="1" applyFill="1" applyBorder="1" applyAlignment="1" applyProtection="1">
      <alignment horizontal="center" vertical="center" wrapText="1"/>
      <protection hidden="1"/>
    </xf>
    <xf numFmtId="41" fontId="69" fillId="0" borderId="55" xfId="0" applyNumberFormat="1" applyFont="1" applyFill="1" applyBorder="1" applyAlignment="1" applyProtection="1">
      <alignment vertical="center" wrapText="1"/>
      <protection hidden="1"/>
    </xf>
    <xf numFmtId="184" fontId="69" fillId="0" borderId="163" xfId="0" applyNumberFormat="1" applyFont="1" applyFill="1" applyBorder="1" applyAlignment="1" applyProtection="1">
      <alignment horizontal="center" vertical="center"/>
      <protection hidden="1"/>
    </xf>
    <xf numFmtId="184" fontId="69" fillId="0" borderId="64" xfId="0" applyNumberFormat="1" applyFont="1" applyFill="1" applyBorder="1" applyAlignment="1" applyProtection="1">
      <alignment horizontal="center" vertical="center"/>
      <protection hidden="1"/>
    </xf>
    <xf numFmtId="0" fontId="69" fillId="0" borderId="64" xfId="0" applyNumberFormat="1" applyFont="1" applyFill="1" applyBorder="1" applyAlignment="1" applyProtection="1">
      <alignment horizontal="center" vertical="center"/>
      <protection hidden="1"/>
    </xf>
    <xf numFmtId="49" fontId="69" fillId="0" borderId="64" xfId="0" applyNumberFormat="1" applyFont="1" applyFill="1" applyBorder="1" applyAlignment="1" applyProtection="1">
      <alignment horizontal="center" vertical="center"/>
      <protection hidden="1"/>
    </xf>
    <xf numFmtId="188" fontId="69" fillId="0" borderId="64" xfId="1" applyNumberFormat="1" applyFont="1" applyFill="1" applyBorder="1" applyAlignment="1" applyProtection="1">
      <alignment horizontal="center" vertical="center"/>
      <protection hidden="1"/>
    </xf>
    <xf numFmtId="188" fontId="69" fillId="0" borderId="64" xfId="1" applyNumberFormat="1" applyFont="1" applyFill="1" applyBorder="1" applyAlignment="1" applyProtection="1">
      <alignment horizontal="right" vertical="center"/>
      <protection hidden="1"/>
    </xf>
    <xf numFmtId="188" fontId="121" fillId="60" borderId="64" xfId="1" applyNumberFormat="1" applyFont="1" applyFill="1" applyBorder="1" applyAlignment="1" applyProtection="1">
      <alignment vertical="center"/>
      <protection hidden="1"/>
    </xf>
    <xf numFmtId="188" fontId="69" fillId="60" borderId="64" xfId="1" applyNumberFormat="1" applyFont="1" applyFill="1" applyBorder="1" applyAlignment="1" applyProtection="1">
      <alignment vertical="center"/>
      <protection hidden="1"/>
    </xf>
    <xf numFmtId="188" fontId="69" fillId="0" borderId="64" xfId="1" applyNumberFormat="1" applyFont="1" applyFill="1" applyBorder="1" applyAlignment="1" applyProtection="1">
      <alignment vertical="center"/>
      <protection hidden="1"/>
    </xf>
    <xf numFmtId="41" fontId="69" fillId="60" borderId="64" xfId="0" applyNumberFormat="1" applyFont="1" applyFill="1" applyBorder="1" applyAlignment="1" applyProtection="1">
      <alignment horizontal="center" vertical="center" wrapText="1"/>
      <protection hidden="1"/>
    </xf>
    <xf numFmtId="41" fontId="69" fillId="0" borderId="64" xfId="0" applyNumberFormat="1" applyFont="1" applyFill="1" applyBorder="1" applyAlignment="1" applyProtection="1">
      <alignment horizontal="center" vertical="center" wrapText="1"/>
      <protection hidden="1"/>
    </xf>
    <xf numFmtId="41" fontId="69" fillId="0" borderId="164" xfId="0" applyNumberFormat="1" applyFont="1" applyFill="1" applyBorder="1" applyAlignment="1" applyProtection="1">
      <alignment horizontal="center" vertical="center" wrapText="1"/>
      <protection hidden="1"/>
    </xf>
    <xf numFmtId="184" fontId="69" fillId="0" borderId="179" xfId="0" applyNumberFormat="1" applyFont="1" applyFill="1" applyBorder="1" applyAlignment="1" applyProtection="1">
      <alignment horizontal="center" vertical="center"/>
      <protection hidden="1"/>
    </xf>
    <xf numFmtId="184" fontId="69" fillId="0" borderId="180" xfId="0" applyNumberFormat="1" applyFont="1" applyFill="1" applyBorder="1" applyAlignment="1" applyProtection="1">
      <alignment horizontal="center" vertical="center"/>
      <protection hidden="1"/>
    </xf>
    <xf numFmtId="0" fontId="69" fillId="0" borderId="180" xfId="0" applyNumberFormat="1" applyFont="1" applyFill="1" applyBorder="1" applyAlignment="1" applyProtection="1">
      <alignment horizontal="center" vertical="center"/>
      <protection hidden="1"/>
    </xf>
    <xf numFmtId="49" fontId="69" fillId="0" borderId="180" xfId="0" applyNumberFormat="1" applyFont="1" applyFill="1" applyBorder="1" applyAlignment="1" applyProtection="1">
      <alignment horizontal="center" vertical="center"/>
      <protection hidden="1"/>
    </xf>
    <xf numFmtId="188" fontId="69" fillId="0" borderId="180" xfId="1" applyNumberFormat="1" applyFont="1" applyFill="1" applyBorder="1" applyAlignment="1" applyProtection="1">
      <alignment horizontal="center" vertical="center"/>
      <protection hidden="1"/>
    </xf>
    <xf numFmtId="188" fontId="69" fillId="0" borderId="180" xfId="1" applyNumberFormat="1" applyFont="1" applyFill="1" applyBorder="1" applyAlignment="1" applyProtection="1">
      <alignment horizontal="right" vertical="center"/>
      <protection hidden="1"/>
    </xf>
    <xf numFmtId="188" fontId="82" fillId="0" borderId="180" xfId="1" applyNumberFormat="1" applyFont="1" applyFill="1" applyBorder="1" applyAlignment="1" applyProtection="1">
      <alignment vertical="center"/>
      <protection hidden="1"/>
    </xf>
    <xf numFmtId="188" fontId="121" fillId="60" borderId="180" xfId="1" applyNumberFormat="1" applyFont="1" applyFill="1" applyBorder="1" applyAlignment="1" applyProtection="1">
      <alignment vertical="center"/>
      <protection hidden="1"/>
    </xf>
    <xf numFmtId="188" fontId="69" fillId="60" borderId="180" xfId="1" applyNumberFormat="1" applyFont="1" applyFill="1" applyBorder="1" applyAlignment="1" applyProtection="1">
      <alignment vertical="center"/>
      <protection hidden="1"/>
    </xf>
    <xf numFmtId="188" fontId="69" fillId="0" borderId="180" xfId="1" applyNumberFormat="1" applyFont="1" applyFill="1" applyBorder="1" applyAlignment="1" applyProtection="1">
      <alignment vertical="center"/>
      <protection hidden="1"/>
    </xf>
    <xf numFmtId="41" fontId="69" fillId="60" borderId="180" xfId="0" applyNumberFormat="1" applyFont="1" applyFill="1" applyBorder="1" applyAlignment="1" applyProtection="1">
      <alignment horizontal="center" vertical="center" wrapText="1"/>
      <protection hidden="1"/>
    </xf>
    <xf numFmtId="41" fontId="69" fillId="0" borderId="180" xfId="0" applyNumberFormat="1" applyFont="1" applyFill="1" applyBorder="1" applyAlignment="1" applyProtection="1">
      <alignment horizontal="center" vertical="center" wrapText="1"/>
      <protection hidden="1"/>
    </xf>
    <xf numFmtId="41" fontId="69" fillId="0" borderId="181" xfId="0" applyNumberFormat="1" applyFont="1" applyFill="1" applyBorder="1" applyAlignment="1" applyProtection="1">
      <alignment horizontal="center" vertical="center" wrapText="1"/>
      <protection hidden="1"/>
    </xf>
    <xf numFmtId="41" fontId="69" fillId="0" borderId="178" xfId="0" applyNumberFormat="1" applyFont="1" applyFill="1" applyBorder="1" applyAlignment="1" applyProtection="1">
      <alignment horizontal="center" vertical="center" wrapText="1"/>
      <protection hidden="1"/>
    </xf>
    <xf numFmtId="176" fontId="69" fillId="0" borderId="64" xfId="1" applyNumberFormat="1" applyFont="1" applyFill="1" applyBorder="1" applyAlignment="1" applyProtection="1">
      <alignment vertical="center"/>
      <protection hidden="1"/>
    </xf>
    <xf numFmtId="176" fontId="69" fillId="0" borderId="180" xfId="1" applyNumberFormat="1" applyFont="1" applyFill="1" applyBorder="1" applyAlignment="1" applyProtection="1">
      <alignment vertical="center"/>
      <protection hidden="1"/>
    </xf>
    <xf numFmtId="184" fontId="69" fillId="60" borderId="163" xfId="0" applyNumberFormat="1" applyFont="1" applyFill="1" applyBorder="1" applyAlignment="1" applyProtection="1">
      <alignment horizontal="center" vertical="center"/>
      <protection hidden="1"/>
    </xf>
    <xf numFmtId="184" fontId="69" fillId="60" borderId="64" xfId="0" applyNumberFormat="1" applyFont="1" applyFill="1" applyBorder="1" applyAlignment="1" applyProtection="1">
      <alignment horizontal="center" vertical="center"/>
      <protection hidden="1"/>
    </xf>
    <xf numFmtId="0" fontId="69" fillId="60" borderId="64" xfId="0" applyNumberFormat="1" applyFont="1" applyFill="1" applyBorder="1" applyAlignment="1" applyProtection="1">
      <alignment horizontal="center" vertical="center"/>
      <protection hidden="1"/>
    </xf>
    <xf numFmtId="49" fontId="69" fillId="60" borderId="64" xfId="0" applyNumberFormat="1" applyFont="1" applyFill="1" applyBorder="1" applyAlignment="1" applyProtection="1">
      <alignment horizontal="center" vertical="center"/>
      <protection hidden="1"/>
    </xf>
    <xf numFmtId="188" fontId="69" fillId="60" borderId="64" xfId="1" applyNumberFormat="1" applyFont="1" applyFill="1" applyBorder="1" applyAlignment="1" applyProtection="1">
      <alignment horizontal="center" vertical="center"/>
      <protection hidden="1"/>
    </xf>
    <xf numFmtId="188" fontId="69" fillId="60" borderId="64" xfId="1" applyNumberFormat="1" applyFont="1" applyFill="1" applyBorder="1" applyAlignment="1" applyProtection="1">
      <alignment horizontal="right" vertical="center"/>
      <protection hidden="1"/>
    </xf>
    <xf numFmtId="41" fontId="69" fillId="60" borderId="164" xfId="0" applyNumberFormat="1" applyFont="1" applyFill="1" applyBorder="1" applyAlignment="1" applyProtection="1">
      <alignment horizontal="center" vertical="center" wrapText="1"/>
      <protection hidden="1"/>
    </xf>
    <xf numFmtId="184" fontId="69" fillId="0" borderId="51" xfId="0" applyNumberFormat="1" applyFont="1" applyFill="1" applyBorder="1" applyAlignment="1" applyProtection="1">
      <alignment horizontal="center" vertical="center"/>
      <protection hidden="1"/>
    </xf>
    <xf numFmtId="184" fontId="69" fillId="0" borderId="182" xfId="0" applyNumberFormat="1" applyFont="1" applyFill="1" applyBorder="1" applyAlignment="1" applyProtection="1">
      <alignment horizontal="center" vertical="center"/>
      <protection hidden="1"/>
    </xf>
    <xf numFmtId="0" fontId="69" fillId="0" borderId="182" xfId="0" applyNumberFormat="1" applyFont="1" applyFill="1" applyBorder="1" applyAlignment="1" applyProtection="1">
      <alignment horizontal="center" vertical="center"/>
      <protection hidden="1"/>
    </xf>
    <xf numFmtId="49" fontId="69" fillId="0" borderId="182" xfId="0" applyNumberFormat="1" applyFont="1" applyFill="1" applyBorder="1" applyAlignment="1" applyProtection="1">
      <alignment horizontal="center" vertical="center"/>
      <protection hidden="1"/>
    </xf>
    <xf numFmtId="188" fontId="69" fillId="0" borderId="182" xfId="1" applyNumberFormat="1" applyFont="1" applyFill="1" applyBorder="1" applyAlignment="1" applyProtection="1">
      <alignment horizontal="center" vertical="center"/>
      <protection hidden="1"/>
    </xf>
    <xf numFmtId="188" fontId="69" fillId="0" borderId="182" xfId="1" applyNumberFormat="1" applyFont="1" applyFill="1" applyBorder="1" applyAlignment="1" applyProtection="1">
      <alignment horizontal="right" vertical="center"/>
      <protection hidden="1"/>
    </xf>
    <xf numFmtId="188" fontId="82" fillId="0" borderId="182" xfId="1" applyNumberFormat="1" applyFont="1" applyFill="1" applyBorder="1" applyAlignment="1" applyProtection="1">
      <alignment vertical="center"/>
      <protection hidden="1"/>
    </xf>
    <xf numFmtId="188" fontId="69" fillId="0" borderId="182" xfId="1" applyNumberFormat="1" applyFont="1" applyFill="1" applyBorder="1" applyAlignment="1" applyProtection="1">
      <alignment vertical="center"/>
      <protection hidden="1"/>
    </xf>
    <xf numFmtId="41" fontId="69" fillId="0" borderId="84" xfId="0" applyNumberFormat="1" applyFont="1" applyFill="1" applyBorder="1" applyAlignment="1" applyProtection="1">
      <alignment horizontal="center" vertical="center" wrapText="1"/>
      <protection hidden="1"/>
    </xf>
    <xf numFmtId="0" fontId="82" fillId="0" borderId="178" xfId="0" applyNumberFormat="1" applyFont="1" applyFill="1" applyBorder="1" applyAlignment="1" applyProtection="1">
      <alignment horizontal="center" vertical="center"/>
      <protection hidden="1"/>
    </xf>
    <xf numFmtId="188" fontId="82" fillId="0" borderId="178" xfId="1" applyNumberFormat="1" applyFont="1" applyFill="1" applyBorder="1" applyAlignment="1" applyProtection="1">
      <alignment horizontal="center" vertical="center"/>
      <protection hidden="1"/>
    </xf>
    <xf numFmtId="188" fontId="82" fillId="0" borderId="178" xfId="1" applyNumberFormat="1" applyFont="1" applyFill="1" applyBorder="1" applyAlignment="1" applyProtection="1">
      <alignment horizontal="right" vertical="center"/>
      <protection hidden="1"/>
    </xf>
    <xf numFmtId="176" fontId="82" fillId="0" borderId="178" xfId="1" applyNumberFormat="1" applyFont="1" applyFill="1" applyBorder="1" applyAlignment="1" applyProtection="1">
      <alignment vertical="center"/>
      <protection hidden="1"/>
    </xf>
    <xf numFmtId="176" fontId="51" fillId="0" borderId="0" xfId="7" applyFont="1" applyFill="1" applyBorder="1" applyAlignment="1" applyProtection="1">
      <alignment horizontal="left" vertical="center"/>
      <protection hidden="1"/>
    </xf>
    <xf numFmtId="49" fontId="93" fillId="64" borderId="0" xfId="0" applyNumberFormat="1" applyFont="1" applyFill="1" applyAlignment="1">
      <alignment horizontal="right" vertical="center"/>
    </xf>
    <xf numFmtId="203" fontId="93" fillId="54" borderId="1" xfId="304" applyNumberFormat="1" applyFont="1" applyFill="1" applyBorder="1" applyAlignment="1" applyProtection="1">
      <alignment horizontal="center" vertical="center"/>
      <protection hidden="1"/>
    </xf>
    <xf numFmtId="205" fontId="56" fillId="0" borderId="1" xfId="8" applyNumberFormat="1" applyFont="1" applyFill="1" applyBorder="1" applyAlignment="1" applyProtection="1">
      <alignment horizontal="center" vertical="center"/>
      <protection hidden="1"/>
    </xf>
    <xf numFmtId="0" fontId="59" fillId="54" borderId="1" xfId="7" applyNumberFormat="1" applyFont="1" applyFill="1" applyBorder="1" applyAlignment="1" applyProtection="1">
      <alignment horizontal="center" vertical="center" shrinkToFit="1"/>
      <protection hidden="1"/>
    </xf>
    <xf numFmtId="188" fontId="59" fillId="0" borderId="0" xfId="7" applyNumberFormat="1" applyFont="1" applyFill="1" applyAlignment="1" applyProtection="1">
      <alignment vertical="center"/>
      <protection hidden="1"/>
    </xf>
    <xf numFmtId="176" fontId="59" fillId="0" borderId="1" xfId="7" applyFont="1" applyFill="1" applyBorder="1" applyAlignment="1" applyProtection="1">
      <alignment vertical="center"/>
      <protection hidden="1"/>
    </xf>
    <xf numFmtId="221" fontId="59" fillId="0" borderId="1" xfId="7" applyNumberFormat="1" applyFont="1" applyFill="1" applyBorder="1" applyAlignment="1" applyProtection="1">
      <alignment vertical="center"/>
      <protection hidden="1"/>
    </xf>
    <xf numFmtId="0" fontId="58" fillId="0" borderId="112" xfId="15" applyFont="1" applyFill="1" applyBorder="1" applyAlignment="1" applyProtection="1">
      <alignment horizontal="center" vertical="center"/>
      <protection locked="0"/>
    </xf>
    <xf numFmtId="0" fontId="121" fillId="0" borderId="0" xfId="10" applyFont="1" applyFill="1" applyBorder="1" applyAlignment="1" applyProtection="1">
      <alignment vertical="center"/>
      <protection hidden="1"/>
    </xf>
    <xf numFmtId="0" fontId="69" fillId="0" borderId="0" xfId="10" applyFont="1" applyFill="1" applyBorder="1" applyAlignment="1" applyProtection="1">
      <alignment vertical="center"/>
      <protection hidden="1"/>
    </xf>
    <xf numFmtId="43" fontId="132" fillId="62" borderId="4" xfId="1908" applyNumberFormat="1" applyFont="1" applyFill="1" applyBorder="1" applyAlignment="1">
      <alignment horizontal="center" vertical="center"/>
    </xf>
    <xf numFmtId="0" fontId="143" fillId="0" borderId="0" xfId="3" applyFont="1" applyFill="1" applyAlignment="1" applyProtection="1">
      <alignment vertical="center"/>
      <protection hidden="1"/>
    </xf>
    <xf numFmtId="0" fontId="109" fillId="0" borderId="0" xfId="3" applyFont="1" applyAlignment="1">
      <alignment horizontal="right"/>
    </xf>
    <xf numFmtId="184" fontId="109" fillId="0" borderId="1" xfId="3" applyNumberFormat="1" applyFont="1" applyBorder="1" applyAlignment="1">
      <alignment horizontal="center"/>
    </xf>
    <xf numFmtId="0" fontId="114" fillId="0" borderId="1" xfId="3" applyFont="1" applyBorder="1" applyAlignment="1">
      <alignment horizontal="center"/>
    </xf>
    <xf numFmtId="0" fontId="109" fillId="0" borderId="1" xfId="3" applyFont="1" applyBorder="1" applyAlignment="1">
      <alignment horizontal="center"/>
    </xf>
    <xf numFmtId="185" fontId="109" fillId="0" borderId="1" xfId="3" applyNumberFormat="1" applyFont="1" applyBorder="1"/>
    <xf numFmtId="0" fontId="72" fillId="0" borderId="1" xfId="6" applyFont="1" applyFill="1" applyBorder="1" applyAlignment="1" applyProtection="1">
      <alignment horizontal="distributed" vertical="center" indent="1"/>
      <protection hidden="1"/>
    </xf>
    <xf numFmtId="184" fontId="72" fillId="0" borderId="1" xfId="1" applyNumberFormat="1" applyFont="1" applyFill="1" applyBorder="1" applyAlignment="1" applyProtection="1">
      <alignment vertical="center"/>
      <protection hidden="1"/>
    </xf>
    <xf numFmtId="2" fontId="72" fillId="0" borderId="1" xfId="6" applyNumberFormat="1" applyFont="1" applyFill="1" applyBorder="1" applyAlignment="1" applyProtection="1">
      <alignment horizontal="center" vertical="center"/>
      <protection hidden="1"/>
    </xf>
    <xf numFmtId="0" fontId="72" fillId="0" borderId="1" xfId="6" applyFont="1" applyFill="1" applyBorder="1" applyAlignment="1" applyProtection="1">
      <alignment horizontal="left" vertical="center" indent="1"/>
      <protection hidden="1"/>
    </xf>
    <xf numFmtId="0" fontId="151" fillId="0" borderId="1" xfId="6" applyNumberFormat="1" applyFont="1" applyFill="1" applyBorder="1" applyAlignment="1" applyProtection="1">
      <alignment horizontal="left" vertical="center" wrapText="1" indent="1"/>
      <protection hidden="1"/>
    </xf>
    <xf numFmtId="0" fontId="93" fillId="0" borderId="1" xfId="6" applyFont="1" applyBorder="1" applyAlignment="1">
      <alignment horizontal="distributed" vertical="center" indent="1"/>
    </xf>
    <xf numFmtId="0" fontId="93" fillId="64" borderId="0" xfId="0" applyFont="1" applyFill="1" applyBorder="1" applyAlignment="1">
      <alignment vertical="center" wrapText="1"/>
    </xf>
    <xf numFmtId="41" fontId="69" fillId="0" borderId="27" xfId="0" applyNumberFormat="1" applyFont="1" applyFill="1" applyBorder="1" applyAlignment="1" applyProtection="1">
      <alignment horizontal="center" vertical="center" wrapText="1"/>
      <protection hidden="1"/>
    </xf>
    <xf numFmtId="2" fontId="72" fillId="0" borderId="1" xfId="3" applyNumberFormat="1" applyFont="1" applyBorder="1" applyAlignment="1" applyProtection="1">
      <alignment horizontal="center" vertical="center"/>
      <protection locked="0"/>
    </xf>
    <xf numFmtId="176" fontId="152" fillId="0" borderId="4" xfId="7" applyFont="1" applyFill="1" applyBorder="1" applyAlignment="1" applyProtection="1">
      <alignment vertical="center"/>
      <protection hidden="1"/>
    </xf>
    <xf numFmtId="176" fontId="59" fillId="58" borderId="28" xfId="7" applyNumberFormat="1" applyFont="1" applyFill="1" applyBorder="1" applyAlignment="1" applyProtection="1">
      <alignment horizontal="center" vertical="center" shrinkToFit="1"/>
      <protection hidden="1"/>
    </xf>
    <xf numFmtId="0" fontId="59" fillId="54" borderId="1" xfId="7" applyNumberFormat="1" applyFont="1" applyFill="1" applyBorder="1" applyAlignment="1" applyProtection="1">
      <alignment horizontal="center" vertical="center" shrinkToFit="1"/>
      <protection hidden="1"/>
    </xf>
    <xf numFmtId="222" fontId="56" fillId="0" borderId="1" xfId="1" applyNumberFormat="1" applyFont="1" applyFill="1" applyBorder="1" applyProtection="1">
      <alignment vertical="center"/>
      <protection hidden="1"/>
    </xf>
    <xf numFmtId="222" fontId="56" fillId="59" borderId="1" xfId="1" applyNumberFormat="1" applyFont="1" applyFill="1" applyBorder="1" applyProtection="1">
      <alignment vertical="center"/>
      <protection hidden="1"/>
    </xf>
    <xf numFmtId="222" fontId="56" fillId="60" borderId="1" xfId="1" applyNumberFormat="1" applyFont="1" applyFill="1" applyBorder="1" applyProtection="1">
      <alignment vertical="center"/>
      <protection hidden="1"/>
    </xf>
    <xf numFmtId="222" fontId="56" fillId="58" borderId="1" xfId="1" applyNumberFormat="1" applyFont="1" applyFill="1" applyBorder="1" applyProtection="1">
      <alignment vertical="center"/>
      <protection hidden="1"/>
    </xf>
    <xf numFmtId="176" fontId="59" fillId="2" borderId="28" xfId="7" applyNumberFormat="1" applyFont="1" applyFill="1" applyBorder="1" applyAlignment="1" applyProtection="1">
      <alignment horizontal="center" vertical="center" shrinkToFit="1"/>
      <protection hidden="1"/>
    </xf>
    <xf numFmtId="0" fontId="54" fillId="0" borderId="1" xfId="0" applyFont="1" applyBorder="1" applyAlignment="1">
      <alignment horizontal="center" vertical="center"/>
    </xf>
    <xf numFmtId="0" fontId="56" fillId="0" borderId="1" xfId="0" applyFont="1" applyBorder="1" applyAlignment="1">
      <alignment horizontal="left" vertical="center" wrapText="1" indent="1"/>
    </xf>
    <xf numFmtId="41" fontId="82" fillId="61" borderId="1" xfId="15" applyNumberFormat="1" applyFont="1" applyFill="1" applyBorder="1" applyAlignment="1" applyProtection="1">
      <alignment horizontal="center" vertical="center" wrapText="1"/>
      <protection hidden="1"/>
    </xf>
    <xf numFmtId="0" fontId="82" fillId="61" borderId="1" xfId="15" applyNumberFormat="1" applyFont="1" applyFill="1" applyBorder="1" applyAlignment="1" applyProtection="1">
      <alignment horizontal="center" vertical="center"/>
      <protection hidden="1"/>
    </xf>
    <xf numFmtId="181" fontId="82" fillId="61" borderId="1" xfId="15" applyNumberFormat="1" applyFont="1" applyFill="1" applyBorder="1" applyAlignment="1" applyProtection="1">
      <alignment horizontal="center" vertical="center"/>
      <protection hidden="1"/>
    </xf>
    <xf numFmtId="2" fontId="82" fillId="61" borderId="1" xfId="15" applyNumberFormat="1" applyFont="1" applyFill="1" applyBorder="1" applyAlignment="1" applyProtection="1">
      <alignment horizontal="center" vertical="center"/>
      <protection hidden="1"/>
    </xf>
    <xf numFmtId="0" fontId="82" fillId="61" borderId="1" xfId="15" applyNumberFormat="1" applyFont="1" applyFill="1" applyBorder="1" applyAlignment="1" applyProtection="1">
      <alignment horizontal="center" vertical="center" shrinkToFit="1"/>
      <protection hidden="1"/>
    </xf>
    <xf numFmtId="49" fontId="82" fillId="61" borderId="1" xfId="15" applyNumberFormat="1" applyFont="1" applyFill="1" applyBorder="1" applyAlignment="1" applyProtection="1">
      <alignment horizontal="center" vertical="center"/>
      <protection hidden="1"/>
    </xf>
    <xf numFmtId="181" fontId="82" fillId="58" borderId="1" xfId="15" applyNumberFormat="1" applyFont="1" applyFill="1" applyBorder="1" applyAlignment="1" applyProtection="1">
      <alignment horizontal="center" vertical="center"/>
      <protection hidden="1"/>
    </xf>
    <xf numFmtId="0" fontId="82" fillId="58" borderId="1" xfId="15" applyNumberFormat="1" applyFont="1" applyFill="1" applyBorder="1" applyAlignment="1" applyProtection="1">
      <alignment horizontal="center" vertical="center"/>
      <protection hidden="1"/>
    </xf>
    <xf numFmtId="2" fontId="82" fillId="58" borderId="1" xfId="15" applyNumberFormat="1" applyFont="1" applyFill="1" applyBorder="1" applyAlignment="1" applyProtection="1">
      <alignment horizontal="center" vertical="center"/>
      <protection hidden="1"/>
    </xf>
    <xf numFmtId="0" fontId="82" fillId="58" borderId="1" xfId="15" applyNumberFormat="1" applyFont="1" applyFill="1" applyBorder="1" applyAlignment="1" applyProtection="1">
      <alignment horizontal="center" vertical="center" shrinkToFit="1"/>
      <protection hidden="1"/>
    </xf>
    <xf numFmtId="49" fontId="82" fillId="58" borderId="1" xfId="15" applyNumberFormat="1" applyFont="1" applyFill="1" applyBorder="1" applyAlignment="1" applyProtection="1">
      <alignment horizontal="center" vertical="center"/>
      <protection hidden="1"/>
    </xf>
    <xf numFmtId="181" fontId="82" fillId="60" borderId="1" xfId="15" applyNumberFormat="1" applyFont="1" applyFill="1" applyBorder="1" applyAlignment="1" applyProtection="1">
      <alignment horizontal="center" vertical="center"/>
      <protection hidden="1"/>
    </xf>
    <xf numFmtId="0" fontId="82" fillId="60" borderId="1" xfId="15" applyNumberFormat="1" applyFont="1" applyFill="1" applyBorder="1" applyAlignment="1" applyProtection="1">
      <alignment horizontal="center" vertical="center"/>
      <protection hidden="1"/>
    </xf>
    <xf numFmtId="178" fontId="82" fillId="60" borderId="1" xfId="15" applyNumberFormat="1" applyFont="1" applyFill="1" applyBorder="1" applyAlignment="1" applyProtection="1">
      <alignment horizontal="center" vertical="center"/>
      <protection hidden="1"/>
    </xf>
    <xf numFmtId="178" fontId="82" fillId="58" borderId="1" xfId="15" applyNumberFormat="1" applyFont="1" applyFill="1" applyBorder="1" applyAlignment="1" applyProtection="1">
      <alignment horizontal="center" vertical="center"/>
      <protection hidden="1"/>
    </xf>
    <xf numFmtId="2" fontId="82" fillId="60" borderId="1" xfId="15" applyNumberFormat="1" applyFont="1" applyFill="1" applyBorder="1" applyAlignment="1" applyProtection="1">
      <alignment horizontal="center" vertical="center"/>
      <protection hidden="1"/>
    </xf>
    <xf numFmtId="0" fontId="82" fillId="60" borderId="1" xfId="15" applyNumberFormat="1" applyFont="1" applyFill="1" applyBorder="1" applyAlignment="1" applyProtection="1">
      <alignment horizontal="center" vertical="center" shrinkToFit="1"/>
      <protection hidden="1"/>
    </xf>
    <xf numFmtId="49" fontId="82" fillId="60" borderId="1" xfId="15" applyNumberFormat="1" applyFont="1" applyFill="1" applyBorder="1" applyAlignment="1" applyProtection="1">
      <alignment horizontal="center" vertical="center"/>
      <protection hidden="1"/>
    </xf>
    <xf numFmtId="41" fontId="82" fillId="60" borderId="1" xfId="15" applyNumberFormat="1" applyFont="1" applyFill="1" applyBorder="1" applyAlignment="1" applyProtection="1">
      <alignment horizontal="center" vertical="center" wrapText="1"/>
      <protection hidden="1"/>
    </xf>
    <xf numFmtId="3" fontId="82" fillId="59" borderId="1" xfId="15" applyNumberFormat="1" applyFont="1" applyFill="1" applyBorder="1" applyAlignment="1" applyProtection="1">
      <alignment horizontal="center" vertical="center"/>
      <protection hidden="1"/>
    </xf>
    <xf numFmtId="0" fontId="82" fillId="59" borderId="1" xfId="15" applyNumberFormat="1" applyFont="1" applyFill="1" applyBorder="1" applyAlignment="1" applyProtection="1">
      <alignment horizontal="center" vertical="center"/>
      <protection hidden="1"/>
    </xf>
    <xf numFmtId="0" fontId="82" fillId="59" borderId="1" xfId="15" applyNumberFormat="1" applyFont="1" applyFill="1" applyBorder="1" applyAlignment="1" applyProtection="1">
      <alignment horizontal="center" vertical="center" shrinkToFit="1"/>
      <protection hidden="1"/>
    </xf>
    <xf numFmtId="2" fontId="82" fillId="59" borderId="1" xfId="15" applyNumberFormat="1" applyFont="1" applyFill="1" applyBorder="1" applyAlignment="1" applyProtection="1">
      <alignment horizontal="center" vertical="center"/>
      <protection hidden="1"/>
    </xf>
    <xf numFmtId="49" fontId="82" fillId="59" borderId="1" xfId="15" applyNumberFormat="1" applyFont="1" applyFill="1" applyBorder="1" applyAlignment="1" applyProtection="1">
      <alignment horizontal="center" vertical="center"/>
      <protection hidden="1"/>
    </xf>
    <xf numFmtId="0" fontId="82" fillId="0" borderId="1" xfId="15" applyNumberFormat="1" applyFont="1" applyFill="1" applyBorder="1" applyAlignment="1" applyProtection="1">
      <alignment horizontal="center" vertical="center"/>
      <protection hidden="1"/>
    </xf>
    <xf numFmtId="2" fontId="82" fillId="0" borderId="1" xfId="15" applyNumberFormat="1" applyFont="1" applyFill="1" applyBorder="1" applyAlignment="1" applyProtection="1">
      <alignment horizontal="center" vertical="center"/>
      <protection hidden="1"/>
    </xf>
    <xf numFmtId="0" fontId="82" fillId="0" borderId="1" xfId="15" applyNumberFormat="1" applyFont="1" applyFill="1" applyBorder="1" applyAlignment="1" applyProtection="1">
      <alignment horizontal="center" vertical="center" shrinkToFit="1"/>
      <protection hidden="1"/>
    </xf>
    <xf numFmtId="49" fontId="82" fillId="0" borderId="1" xfId="15" applyNumberFormat="1" applyFont="1" applyFill="1" applyBorder="1" applyAlignment="1" applyProtection="1">
      <alignment horizontal="center" vertical="center"/>
      <protection hidden="1"/>
    </xf>
    <xf numFmtId="181" fontId="82" fillId="0" borderId="1" xfId="15" applyNumberFormat="1" applyFont="1" applyFill="1" applyBorder="1" applyAlignment="1" applyProtection="1">
      <alignment horizontal="center" vertical="center"/>
      <protection hidden="1"/>
    </xf>
    <xf numFmtId="49" fontId="82" fillId="58" borderId="1" xfId="15" applyNumberFormat="1" applyFont="1" applyFill="1" applyBorder="1" applyAlignment="1" applyProtection="1">
      <alignment horizontal="center" vertical="center" wrapText="1"/>
      <protection hidden="1"/>
    </xf>
    <xf numFmtId="41" fontId="82" fillId="58" borderId="1" xfId="15" applyNumberFormat="1" applyFont="1" applyFill="1" applyBorder="1" applyAlignment="1" applyProtection="1">
      <alignment horizontal="center" vertical="center" wrapText="1"/>
      <protection hidden="1"/>
    </xf>
    <xf numFmtId="0" fontId="82" fillId="0" borderId="1" xfId="15" applyFont="1" applyBorder="1" applyAlignment="1" applyProtection="1">
      <alignment horizontal="center" vertical="center" wrapText="1"/>
      <protection hidden="1"/>
    </xf>
    <xf numFmtId="0" fontId="82" fillId="0" borderId="1" xfId="15" applyFont="1" applyBorder="1" applyAlignment="1" applyProtection="1">
      <alignment horizontal="center" vertical="center"/>
      <protection hidden="1"/>
    </xf>
    <xf numFmtId="0" fontId="82" fillId="0" borderId="1" xfId="15" applyFont="1" applyBorder="1" applyAlignment="1" applyProtection="1">
      <alignment horizontal="center" vertical="center" shrinkToFit="1"/>
      <protection hidden="1"/>
    </xf>
    <xf numFmtId="49" fontId="82" fillId="60" borderId="1" xfId="15" applyNumberFormat="1" applyFont="1" applyFill="1" applyBorder="1" applyAlignment="1" applyProtection="1">
      <alignment horizontal="center" vertical="center" wrapText="1"/>
      <protection hidden="1"/>
    </xf>
    <xf numFmtId="0" fontId="82" fillId="59" borderId="1" xfId="15" applyNumberFormat="1" applyFont="1" applyFill="1" applyBorder="1" applyAlignment="1" applyProtection="1">
      <alignment horizontal="center" vertical="center" wrapText="1"/>
      <protection hidden="1"/>
    </xf>
    <xf numFmtId="49" fontId="82" fillId="59" borderId="1" xfId="15" applyNumberFormat="1" applyFont="1" applyFill="1" applyBorder="1" applyAlignment="1" applyProtection="1">
      <alignment horizontal="center" vertical="center" wrapText="1"/>
      <protection hidden="1"/>
    </xf>
    <xf numFmtId="0" fontId="82" fillId="0" borderId="1" xfId="15" applyNumberFormat="1" applyFont="1" applyBorder="1" applyAlignment="1" applyProtection="1">
      <alignment horizontal="center" vertical="center"/>
      <protection hidden="1"/>
    </xf>
    <xf numFmtId="2" fontId="82" fillId="0" borderId="1" xfId="15" applyNumberFormat="1" applyFont="1" applyBorder="1" applyAlignment="1" applyProtection="1">
      <alignment horizontal="center" vertical="center"/>
      <protection hidden="1"/>
    </xf>
    <xf numFmtId="0" fontId="82" fillId="0" borderId="1" xfId="15" applyNumberFormat="1" applyFont="1" applyBorder="1" applyAlignment="1" applyProtection="1">
      <alignment horizontal="center" vertical="center" shrinkToFit="1"/>
      <protection hidden="1"/>
    </xf>
    <xf numFmtId="0" fontId="82" fillId="0" borderId="1" xfId="15" applyNumberFormat="1" applyFont="1" applyBorder="1" applyAlignment="1" applyProtection="1">
      <alignment horizontal="center" vertical="center" wrapText="1"/>
      <protection hidden="1"/>
    </xf>
    <xf numFmtId="178" fontId="82" fillId="0" borderId="1" xfId="15" applyNumberFormat="1" applyFont="1" applyBorder="1" applyAlignment="1" applyProtection="1">
      <alignment horizontal="center" vertical="center"/>
      <protection hidden="1"/>
    </xf>
    <xf numFmtId="213" fontId="82" fillId="0" borderId="1" xfId="15" applyNumberFormat="1" applyFont="1" applyBorder="1" applyAlignment="1" applyProtection="1">
      <alignment horizontal="center" vertical="center" wrapText="1"/>
      <protection hidden="1"/>
    </xf>
    <xf numFmtId="41" fontId="82" fillId="0" borderId="1" xfId="15" applyNumberFormat="1" applyFont="1" applyFill="1" applyBorder="1" applyAlignment="1" applyProtection="1">
      <alignment horizontal="center" vertical="center" wrapText="1"/>
      <protection hidden="1"/>
    </xf>
    <xf numFmtId="41" fontId="82" fillId="56" borderId="10" xfId="15" applyNumberFormat="1" applyFont="1" applyFill="1" applyBorder="1" applyAlignment="1" applyProtection="1">
      <alignment horizontal="center" vertical="center"/>
      <protection hidden="1"/>
    </xf>
    <xf numFmtId="0" fontId="82" fillId="56" borderId="10" xfId="15" applyNumberFormat="1" applyFont="1" applyFill="1" applyBorder="1" applyAlignment="1" applyProtection="1">
      <alignment horizontal="center" vertical="center"/>
      <protection hidden="1"/>
    </xf>
    <xf numFmtId="0" fontId="82" fillId="56" borderId="5" xfId="15" applyNumberFormat="1" applyFont="1" applyFill="1" applyBorder="1" applyAlignment="1" applyProtection="1">
      <alignment horizontal="center" vertical="center"/>
      <protection hidden="1"/>
    </xf>
    <xf numFmtId="49" fontId="82" fillId="0" borderId="10" xfId="15" applyNumberFormat="1" applyFont="1" applyFill="1" applyBorder="1" applyAlignment="1" applyProtection="1">
      <alignment horizontal="center" vertical="center"/>
      <protection hidden="1"/>
    </xf>
    <xf numFmtId="0" fontId="82" fillId="0" borderId="10" xfId="15" applyNumberFormat="1" applyFont="1" applyFill="1" applyBorder="1" applyAlignment="1" applyProtection="1">
      <alignment horizontal="center" vertical="center"/>
      <protection hidden="1"/>
    </xf>
    <xf numFmtId="0" fontId="82" fillId="0" borderId="5" xfId="15" applyNumberFormat="1" applyFont="1" applyFill="1" applyBorder="1" applyAlignment="1" applyProtection="1">
      <alignment horizontal="center" vertical="center"/>
      <protection hidden="1"/>
    </xf>
    <xf numFmtId="41" fontId="82" fillId="0" borderId="10" xfId="15" applyNumberFormat="1" applyFont="1" applyFill="1" applyBorder="1" applyAlignment="1" applyProtection="1">
      <alignment horizontal="center" vertical="center"/>
      <protection hidden="1"/>
    </xf>
    <xf numFmtId="49" fontId="82" fillId="56" borderId="10" xfId="15" applyNumberFormat="1" applyFont="1" applyFill="1" applyBorder="1" applyAlignment="1" applyProtection="1">
      <alignment horizontal="center" vertical="center"/>
      <protection hidden="1"/>
    </xf>
    <xf numFmtId="0" fontId="82" fillId="0" borderId="5" xfId="15" applyFont="1" applyBorder="1" applyAlignment="1" applyProtection="1">
      <alignment horizontal="center" vertical="center"/>
      <protection hidden="1"/>
    </xf>
    <xf numFmtId="178" fontId="82" fillId="0" borderId="1" xfId="15" applyNumberFormat="1" applyFont="1" applyFill="1" applyBorder="1" applyAlignment="1" applyProtection="1">
      <alignment horizontal="center" vertical="center"/>
      <protection hidden="1"/>
    </xf>
    <xf numFmtId="178" fontId="82" fillId="59" borderId="1" xfId="15" applyNumberFormat="1" applyFont="1" applyFill="1" applyBorder="1" applyAlignment="1" applyProtection="1">
      <alignment horizontal="center" vertical="center"/>
      <protection hidden="1"/>
    </xf>
    <xf numFmtId="43" fontId="0" fillId="0" borderId="7" xfId="0" applyNumberFormat="1" applyBorder="1" applyAlignment="1">
      <alignment horizontal="center" vertical="center" shrinkToFit="1"/>
    </xf>
    <xf numFmtId="0" fontId="0" fillId="0" borderId="7" xfId="0" applyBorder="1" applyAlignment="1">
      <alignment horizontal="center" vertical="center" shrinkToFit="1"/>
    </xf>
    <xf numFmtId="49" fontId="82" fillId="61" borderId="1" xfId="15" applyNumberFormat="1" applyFont="1" applyFill="1" applyBorder="1" applyAlignment="1" applyProtection="1">
      <alignment horizontal="center" vertical="center" wrapText="1"/>
      <protection hidden="1"/>
    </xf>
    <xf numFmtId="0" fontId="131" fillId="0" borderId="24" xfId="0" applyFont="1" applyBorder="1" applyAlignment="1">
      <alignment horizontal="center" vertical="center"/>
    </xf>
    <xf numFmtId="0" fontId="131" fillId="0" borderId="14" xfId="0" applyFont="1" applyBorder="1" applyAlignment="1">
      <alignment horizontal="center" vertical="center"/>
    </xf>
    <xf numFmtId="0" fontId="131" fillId="0" borderId="134" xfId="0" applyFont="1" applyBorder="1" applyAlignment="1">
      <alignment horizontal="center" vertical="center"/>
    </xf>
    <xf numFmtId="0" fontId="131" fillId="0" borderId="19" xfId="0" applyFont="1" applyBorder="1" applyAlignment="1">
      <alignment horizontal="center" vertical="center"/>
    </xf>
    <xf numFmtId="0" fontId="131" fillId="0" borderId="0" xfId="0" applyFont="1" applyBorder="1" applyAlignment="1">
      <alignment horizontal="center" vertical="center"/>
    </xf>
    <xf numFmtId="0" fontId="131" fillId="0" borderId="11" xfId="0" applyFont="1" applyBorder="1" applyAlignment="1">
      <alignment horizontal="center" vertical="center"/>
    </xf>
    <xf numFmtId="0" fontId="131" fillId="0" borderId="21" xfId="0" applyFont="1" applyBorder="1" applyAlignment="1">
      <alignment horizontal="center" vertical="center"/>
    </xf>
    <xf numFmtId="0" fontId="131" fillId="0" borderId="22" xfId="0" applyFont="1" applyBorder="1" applyAlignment="1">
      <alignment horizontal="center" vertical="center"/>
    </xf>
    <xf numFmtId="0" fontId="131" fillId="0" borderId="34" xfId="0" applyFont="1" applyBorder="1" applyAlignment="1">
      <alignment horizontal="center" vertical="center"/>
    </xf>
    <xf numFmtId="178" fontId="82" fillId="61" borderId="1" xfId="15" applyNumberFormat="1" applyFont="1" applyFill="1" applyBorder="1" applyAlignment="1" applyProtection="1">
      <alignment horizontal="center" vertical="center"/>
      <protection hidden="1"/>
    </xf>
    <xf numFmtId="0" fontId="53" fillId="0" borderId="128" xfId="0" applyFont="1" applyBorder="1" applyAlignment="1">
      <alignment horizontal="left" vertical="center" wrapText="1" indent="1"/>
    </xf>
    <xf numFmtId="0" fontId="53" fillId="0" borderId="14" xfId="0" applyFont="1" applyBorder="1" applyAlignment="1">
      <alignment horizontal="left" vertical="center" indent="1"/>
    </xf>
    <xf numFmtId="0" fontId="53" fillId="0" borderId="25" xfId="0" applyFont="1" applyBorder="1" applyAlignment="1">
      <alignment horizontal="left" vertical="center" indent="1"/>
    </xf>
    <xf numFmtId="0" fontId="53" fillId="0" borderId="3" xfId="0" applyFont="1" applyBorder="1" applyAlignment="1">
      <alignment horizontal="left" vertical="center" indent="1"/>
    </xf>
    <xf numFmtId="0" fontId="53" fillId="0" borderId="0" xfId="0" applyFont="1" applyBorder="1" applyAlignment="1">
      <alignment horizontal="left" vertical="center" indent="1"/>
    </xf>
    <xf numFmtId="0" fontId="53" fillId="0" borderId="20" xfId="0" applyFont="1" applyBorder="1" applyAlignment="1">
      <alignment horizontal="left" vertical="center" indent="1"/>
    </xf>
    <xf numFmtId="0" fontId="53" fillId="0" borderId="36" xfId="0" applyFont="1" applyBorder="1" applyAlignment="1">
      <alignment horizontal="left" vertical="center" indent="1"/>
    </xf>
    <xf numFmtId="0" fontId="53" fillId="0" borderId="22" xfId="0" applyFont="1" applyBorder="1" applyAlignment="1">
      <alignment horizontal="left" vertical="center" indent="1"/>
    </xf>
    <xf numFmtId="0" fontId="53" fillId="0" borderId="23" xfId="0" applyFont="1" applyBorder="1" applyAlignment="1">
      <alignment horizontal="left" vertical="center" indent="1"/>
    </xf>
    <xf numFmtId="2" fontId="0" fillId="0" borderId="7" xfId="0" applyNumberFormat="1" applyBorder="1" applyAlignment="1">
      <alignment horizontal="center" vertical="center"/>
    </xf>
    <xf numFmtId="178" fontId="0" fillId="0" borderId="7" xfId="0" applyNumberFormat="1" applyBorder="1" applyAlignment="1">
      <alignment horizontal="center" vertical="center"/>
    </xf>
    <xf numFmtId="0" fontId="0" fillId="0" borderId="7" xfId="0" applyBorder="1" applyAlignment="1">
      <alignment horizontal="center" vertical="center"/>
    </xf>
    <xf numFmtId="0" fontId="139" fillId="0" borderId="113" xfId="0" applyFont="1" applyBorder="1" applyAlignment="1">
      <alignment horizontal="center" vertical="center" wrapText="1"/>
    </xf>
    <xf numFmtId="0" fontId="139" fillId="0" borderId="114" xfId="0" applyFont="1" applyBorder="1" applyAlignment="1">
      <alignment horizontal="center" vertical="center" wrapText="1"/>
    </xf>
    <xf numFmtId="0" fontId="139" fillId="0" borderId="115" xfId="0" applyFont="1" applyBorder="1" applyAlignment="1">
      <alignment horizontal="center" vertical="center" wrapText="1"/>
    </xf>
    <xf numFmtId="0" fontId="139" fillId="0" borderId="124" xfId="0" applyFont="1" applyBorder="1" applyAlignment="1">
      <alignment horizontal="center" vertical="center" wrapText="1"/>
    </xf>
    <xf numFmtId="0" fontId="139" fillId="0" borderId="0" xfId="0" applyFont="1" applyBorder="1" applyAlignment="1">
      <alignment horizontal="center" vertical="center" wrapText="1"/>
    </xf>
    <xf numFmtId="0" fontId="139" fillId="0" borderId="162" xfId="0" applyFont="1" applyBorder="1" applyAlignment="1">
      <alignment horizontal="center" vertical="center" wrapText="1"/>
    </xf>
    <xf numFmtId="0" fontId="139" fillId="0" borderId="116" xfId="0" applyFont="1" applyBorder="1" applyAlignment="1">
      <alignment horizontal="center" vertical="center" wrapText="1"/>
    </xf>
    <xf numFmtId="0" fontId="139" fillId="0" borderId="117" xfId="0" applyFont="1" applyBorder="1" applyAlignment="1">
      <alignment horizontal="center" vertical="center" wrapText="1"/>
    </xf>
    <xf numFmtId="0" fontId="139" fillId="0" borderId="118" xfId="0" applyFont="1" applyBorder="1" applyAlignment="1">
      <alignment horizontal="center" vertical="center" wrapText="1"/>
    </xf>
    <xf numFmtId="0" fontId="141" fillId="0" borderId="0" xfId="0" applyFont="1" applyBorder="1" applyAlignment="1">
      <alignment horizontal="distributed" vertical="center" indent="8"/>
    </xf>
    <xf numFmtId="218" fontId="94" fillId="0" borderId="0" xfId="0" applyNumberFormat="1" applyFont="1" applyBorder="1" applyAlignment="1">
      <alignment horizontal="right" vertical="center"/>
    </xf>
    <xf numFmtId="0" fontId="137" fillId="0" borderId="0" xfId="0" applyFont="1" applyBorder="1" applyAlignment="1">
      <alignment horizontal="right" vertical="center"/>
    </xf>
    <xf numFmtId="0" fontId="97" fillId="0" borderId="0" xfId="0" applyFont="1" applyBorder="1" applyAlignment="1">
      <alignment horizontal="center" vertical="center"/>
    </xf>
    <xf numFmtId="2" fontId="97" fillId="0" borderId="0" xfId="0" applyNumberFormat="1" applyFont="1" applyBorder="1" applyAlignment="1">
      <alignment horizontal="right" vertical="center"/>
    </xf>
    <xf numFmtId="0" fontId="97" fillId="0" borderId="0" xfId="0" applyFont="1" applyBorder="1" applyAlignment="1">
      <alignment horizontal="left" vertical="center"/>
    </xf>
    <xf numFmtId="0" fontId="137" fillId="0" borderId="0" xfId="0" applyFont="1" applyBorder="1" applyAlignment="1">
      <alignment horizontal="center" vertical="center" wrapText="1"/>
    </xf>
    <xf numFmtId="0" fontId="86" fillId="0" borderId="0" xfId="0" applyFont="1" applyBorder="1" applyAlignment="1">
      <alignment horizontal="right" vertical="center"/>
    </xf>
    <xf numFmtId="0" fontId="86" fillId="0" borderId="0" xfId="0" applyFont="1" applyBorder="1" applyAlignment="1">
      <alignment horizontal="left" vertical="center"/>
    </xf>
    <xf numFmtId="0" fontId="105" fillId="0" borderId="124" xfId="0" applyFont="1" applyBorder="1" applyAlignment="1">
      <alignment horizontal="center" vertical="center"/>
    </xf>
    <xf numFmtId="0" fontId="105" fillId="0" borderId="0" xfId="0" applyFont="1" applyBorder="1" applyAlignment="1">
      <alignment horizontal="center" vertical="center"/>
    </xf>
    <xf numFmtId="0" fontId="105" fillId="0" borderId="162" xfId="0" applyFont="1" applyBorder="1" applyAlignment="1">
      <alignment horizontal="center" vertical="center"/>
    </xf>
    <xf numFmtId="218" fontId="90" fillId="0" borderId="0" xfId="0" applyNumberFormat="1" applyFont="1" applyBorder="1" applyAlignment="1">
      <alignment horizontal="right" vertical="center"/>
    </xf>
    <xf numFmtId="0" fontId="137" fillId="0" borderId="0" xfId="0" applyFont="1" applyBorder="1" applyAlignment="1">
      <alignment horizontal="right" vertical="center" wrapText="1"/>
    </xf>
    <xf numFmtId="2" fontId="86" fillId="0" borderId="0" xfId="0" applyNumberFormat="1" applyFont="1" applyBorder="1" applyAlignment="1">
      <alignment horizontal="right" vertical="center"/>
    </xf>
    <xf numFmtId="0" fontId="135" fillId="0" borderId="0" xfId="0" applyFont="1" applyBorder="1" applyAlignment="1">
      <alignment horizontal="distributed" vertical="center" indent="1"/>
    </xf>
    <xf numFmtId="0" fontId="142" fillId="0" borderId="0" xfId="0" applyFont="1" applyBorder="1" applyAlignment="1">
      <alignment horizontal="distributed" vertical="center" indent="1"/>
    </xf>
    <xf numFmtId="0" fontId="142" fillId="0" borderId="0" xfId="0" applyFont="1" applyBorder="1" applyAlignment="1">
      <alignment horizontal="center" vertical="center"/>
    </xf>
    <xf numFmtId="0" fontId="142" fillId="0" borderId="0" xfId="0" applyFont="1" applyBorder="1" applyAlignment="1">
      <alignment horizontal="left" vertical="center"/>
    </xf>
    <xf numFmtId="2" fontId="142" fillId="0" borderId="0" xfId="0" applyNumberFormat="1" applyFont="1" applyBorder="1" applyAlignment="1">
      <alignment horizontal="center" vertical="center"/>
    </xf>
    <xf numFmtId="0" fontId="142" fillId="0" borderId="162" xfId="0" applyFont="1" applyBorder="1" applyAlignment="1">
      <alignment horizontal="left" vertical="center"/>
    </xf>
    <xf numFmtId="176" fontId="57" fillId="0" borderId="124" xfId="7" applyFont="1" applyFill="1" applyBorder="1" applyAlignment="1" applyProtection="1">
      <alignment horizontal="center" vertical="center" shrinkToFit="1"/>
      <protection hidden="1"/>
    </xf>
    <xf numFmtId="176" fontId="57" fillId="0" borderId="0" xfId="7" applyFont="1" applyFill="1" applyBorder="1" applyAlignment="1" applyProtection="1">
      <alignment horizontal="center" vertical="center" shrinkToFit="1"/>
      <protection hidden="1"/>
    </xf>
    <xf numFmtId="176" fontId="57" fillId="0" borderId="20" xfId="7" applyFont="1" applyFill="1" applyBorder="1" applyAlignment="1" applyProtection="1">
      <alignment horizontal="center" vertical="center" shrinkToFit="1"/>
      <protection hidden="1"/>
    </xf>
    <xf numFmtId="176" fontId="57" fillId="0" borderId="126" xfId="7" applyFont="1" applyFill="1" applyBorder="1" applyAlignment="1" applyProtection="1">
      <alignment horizontal="center" vertical="center" shrinkToFit="1"/>
      <protection hidden="1"/>
    </xf>
    <xf numFmtId="176" fontId="57" fillId="0" borderId="22" xfId="7" applyFont="1" applyFill="1" applyBorder="1" applyAlignment="1" applyProtection="1">
      <alignment horizontal="center" vertical="center" shrinkToFit="1"/>
      <protection hidden="1"/>
    </xf>
    <xf numFmtId="176" fontId="57" fillId="0" borderId="23" xfId="7" applyFont="1" applyFill="1" applyBorder="1" applyAlignment="1" applyProtection="1">
      <alignment horizontal="center" vertical="center" shrinkToFit="1"/>
      <protection hidden="1"/>
    </xf>
    <xf numFmtId="0" fontId="57" fillId="0" borderId="24" xfId="7" applyNumberFormat="1" applyFont="1" applyFill="1" applyBorder="1" applyAlignment="1" applyProtection="1">
      <alignment horizontal="center" vertical="center" shrinkToFit="1"/>
      <protection hidden="1"/>
    </xf>
    <xf numFmtId="0" fontId="57" fillId="0" borderId="25" xfId="7" applyNumberFormat="1" applyFont="1" applyFill="1" applyBorder="1" applyAlignment="1" applyProtection="1">
      <alignment horizontal="center" vertical="center" shrinkToFit="1"/>
      <protection hidden="1"/>
    </xf>
    <xf numFmtId="0" fontId="57" fillId="0" borderId="21" xfId="7" applyNumberFormat="1" applyFont="1" applyFill="1" applyBorder="1" applyAlignment="1" applyProtection="1">
      <alignment horizontal="center" vertical="center" shrinkToFit="1"/>
      <protection hidden="1"/>
    </xf>
    <xf numFmtId="0" fontId="57" fillId="0" borderId="23" xfId="7" applyNumberFormat="1" applyFont="1" applyFill="1" applyBorder="1" applyAlignment="1" applyProtection="1">
      <alignment horizontal="center" vertical="center" shrinkToFit="1"/>
      <protection hidden="1"/>
    </xf>
    <xf numFmtId="0" fontId="56" fillId="52" borderId="4" xfId="1" applyNumberFormat="1" applyFont="1" applyFill="1" applyBorder="1" applyAlignment="1" applyProtection="1">
      <alignment horizontal="left" vertical="center" indent="1" shrinkToFit="1"/>
      <protection locked="0"/>
    </xf>
    <xf numFmtId="0" fontId="56" fillId="52" borderId="5" xfId="1" applyNumberFormat="1" applyFont="1" applyFill="1" applyBorder="1" applyAlignment="1" applyProtection="1">
      <alignment horizontal="left" vertical="center" indent="1" shrinkToFit="1"/>
      <protection locked="0"/>
    </xf>
    <xf numFmtId="0" fontId="56" fillId="52" borderId="4" xfId="1" applyNumberFormat="1" applyFont="1" applyFill="1" applyBorder="1" applyAlignment="1" applyProtection="1">
      <alignment horizontal="left" vertical="center" wrapText="1" indent="1" shrinkToFit="1"/>
      <protection locked="0"/>
    </xf>
    <xf numFmtId="0" fontId="56" fillId="52" borderId="4" xfId="0" applyNumberFormat="1" applyFont="1" applyFill="1" applyBorder="1" applyAlignment="1" applyProtection="1">
      <alignment horizontal="left" vertical="center" indent="1" shrinkToFit="1"/>
      <protection locked="0"/>
    </xf>
    <xf numFmtId="0" fontId="56" fillId="52" borderId="5" xfId="0" applyNumberFormat="1" applyFont="1" applyFill="1" applyBorder="1" applyAlignment="1" applyProtection="1">
      <alignment horizontal="left" vertical="center" indent="1" shrinkToFit="1"/>
      <protection locked="0"/>
    </xf>
    <xf numFmtId="0" fontId="150" fillId="54" borderId="4" xfId="0" applyNumberFormat="1" applyFont="1" applyFill="1" applyBorder="1" applyAlignment="1" applyProtection="1">
      <alignment horizontal="right" vertical="center" indent="1"/>
      <protection hidden="1"/>
    </xf>
    <xf numFmtId="0" fontId="150" fillId="54" borderId="10" xfId="0" applyNumberFormat="1" applyFont="1" applyFill="1" applyBorder="1" applyAlignment="1" applyProtection="1">
      <alignment horizontal="right" vertical="center" indent="1"/>
      <protection hidden="1"/>
    </xf>
    <xf numFmtId="0" fontId="150" fillId="54" borderId="5" xfId="0" applyNumberFormat="1" applyFont="1" applyFill="1" applyBorder="1" applyAlignment="1" applyProtection="1">
      <alignment horizontal="right" vertical="center" indent="1"/>
      <protection hidden="1"/>
    </xf>
    <xf numFmtId="0" fontId="150" fillId="54" borderId="4" xfId="0" applyNumberFormat="1" applyFont="1" applyFill="1" applyBorder="1" applyAlignment="1" applyProtection="1">
      <alignment horizontal="left" vertical="center" wrapText="1"/>
      <protection hidden="1"/>
    </xf>
    <xf numFmtId="0" fontId="150" fillId="54" borderId="10" xfId="0" applyNumberFormat="1" applyFont="1" applyFill="1" applyBorder="1" applyAlignment="1" applyProtection="1">
      <alignment horizontal="left" vertical="center" wrapText="1"/>
      <protection hidden="1"/>
    </xf>
    <xf numFmtId="0" fontId="150" fillId="54" borderId="41" xfId="0" applyNumberFormat="1" applyFont="1" applyFill="1" applyBorder="1" applyAlignment="1" applyProtection="1">
      <alignment horizontal="left" vertical="center" wrapText="1"/>
      <protection hidden="1"/>
    </xf>
    <xf numFmtId="0" fontId="56" fillId="54" borderId="4" xfId="0" applyNumberFormat="1" applyFont="1" applyFill="1" applyBorder="1" applyAlignment="1" applyProtection="1">
      <alignment horizontal="center" vertical="center"/>
      <protection hidden="1"/>
    </xf>
    <xf numFmtId="0" fontId="56" fillId="54" borderId="10" xfId="0" applyNumberFormat="1" applyFont="1" applyFill="1" applyBorder="1" applyAlignment="1" applyProtection="1">
      <alignment horizontal="center" vertical="center"/>
      <protection hidden="1"/>
    </xf>
    <xf numFmtId="0" fontId="56" fillId="54" borderId="5" xfId="0" applyNumberFormat="1" applyFont="1" applyFill="1" applyBorder="1" applyAlignment="1" applyProtection="1">
      <alignment horizontal="center" vertical="center"/>
      <protection hidden="1"/>
    </xf>
    <xf numFmtId="0" fontId="56" fillId="54" borderId="1" xfId="0" applyNumberFormat="1" applyFont="1" applyFill="1" applyBorder="1" applyAlignment="1" applyProtection="1">
      <alignment horizontal="center" vertical="center"/>
      <protection hidden="1"/>
    </xf>
    <xf numFmtId="0" fontId="56" fillId="54" borderId="6" xfId="0" applyNumberFormat="1" applyFont="1" applyFill="1" applyBorder="1" applyAlignment="1" applyProtection="1">
      <alignment horizontal="center" vertical="center" wrapText="1"/>
      <protection hidden="1"/>
    </xf>
    <xf numFmtId="0" fontId="56" fillId="54" borderId="6" xfId="0" applyNumberFormat="1" applyFont="1" applyFill="1" applyBorder="1" applyAlignment="1" applyProtection="1">
      <alignment horizontal="center" vertical="center"/>
      <protection hidden="1"/>
    </xf>
    <xf numFmtId="0" fontId="56" fillId="52" borderId="9" xfId="0" applyNumberFormat="1" applyFont="1" applyFill="1" applyBorder="1" applyAlignment="1" applyProtection="1">
      <alignment horizontal="center" vertical="center"/>
      <protection locked="0"/>
    </xf>
    <xf numFmtId="0" fontId="54" fillId="54" borderId="0" xfId="0" applyNumberFormat="1" applyFont="1" applyFill="1" applyBorder="1" applyAlignment="1" applyProtection="1">
      <alignment horizontal="left" vertical="center" indent="1"/>
      <protection hidden="1"/>
    </xf>
    <xf numFmtId="0" fontId="88" fillId="0" borderId="13" xfId="0" applyFont="1" applyBorder="1" applyAlignment="1" applyProtection="1">
      <alignment horizontal="center" vertical="center"/>
      <protection hidden="1"/>
    </xf>
    <xf numFmtId="0" fontId="88" fillId="0" borderId="1" xfId="0" applyFont="1" applyBorder="1" applyAlignment="1" applyProtection="1">
      <alignment horizontal="center" vertical="center"/>
      <protection hidden="1"/>
    </xf>
    <xf numFmtId="49" fontId="94" fillId="0" borderId="0" xfId="0" quotePrefix="1" applyNumberFormat="1" applyFont="1" applyBorder="1" applyAlignment="1" applyProtection="1">
      <alignment horizontal="right" vertical="center"/>
      <protection hidden="1"/>
    </xf>
    <xf numFmtId="199" fontId="90" fillId="0" borderId="0" xfId="0" applyNumberFormat="1" applyFont="1" applyAlignment="1" applyProtection="1">
      <alignment horizontal="left" vertical="center"/>
      <protection hidden="1"/>
    </xf>
    <xf numFmtId="199" fontId="50" fillId="0" borderId="0" xfId="0" applyNumberFormat="1" applyFont="1" applyBorder="1" applyAlignment="1" applyProtection="1">
      <alignment horizontal="left" vertical="center"/>
      <protection hidden="1"/>
    </xf>
    <xf numFmtId="49" fontId="95" fillId="0" borderId="0" xfId="0" applyNumberFormat="1" applyFont="1" applyBorder="1" applyAlignment="1" applyProtection="1">
      <alignment horizontal="right" vertical="center"/>
      <protection hidden="1"/>
    </xf>
    <xf numFmtId="0" fontId="90" fillId="0" borderId="0" xfId="0" applyFont="1" applyAlignment="1" applyProtection="1">
      <alignment horizontal="center" vertical="center"/>
      <protection hidden="1"/>
    </xf>
    <xf numFmtId="0" fontId="86" fillId="0" borderId="0" xfId="0" applyNumberFormat="1" applyFont="1" applyBorder="1" applyAlignment="1" applyProtection="1">
      <alignment horizontal="left" vertical="center" indent="1"/>
      <protection hidden="1"/>
    </xf>
    <xf numFmtId="199" fontId="86" fillId="0" borderId="0" xfId="0" applyNumberFormat="1" applyFont="1" applyBorder="1" applyAlignment="1" applyProtection="1">
      <alignment horizontal="left" vertical="center"/>
      <protection hidden="1"/>
    </xf>
    <xf numFmtId="49" fontId="86" fillId="0" borderId="0" xfId="0" applyNumberFormat="1" applyFont="1" applyBorder="1" applyAlignment="1" applyProtection="1">
      <alignment horizontal="left" vertical="center" indent="1"/>
      <protection hidden="1"/>
    </xf>
    <xf numFmtId="0" fontId="92" fillId="0" borderId="0" xfId="0" applyFont="1" applyAlignment="1" applyProtection="1">
      <alignment horizontal="center" vertical="center"/>
      <protection hidden="1"/>
    </xf>
    <xf numFmtId="0" fontId="117" fillId="0" borderId="13" xfId="0" applyFont="1" applyBorder="1" applyAlignment="1" applyProtection="1">
      <alignment horizontal="center" vertical="center" wrapText="1"/>
      <protection locked="0"/>
    </xf>
    <xf numFmtId="0" fontId="117" fillId="0" borderId="13" xfId="0" applyFont="1" applyBorder="1" applyAlignment="1" applyProtection="1">
      <alignment horizontal="center" vertical="center"/>
      <protection locked="0"/>
    </xf>
    <xf numFmtId="0" fontId="117" fillId="0" borderId="1" xfId="0" applyFont="1" applyBorder="1" applyAlignment="1" applyProtection="1">
      <alignment horizontal="center" vertical="center"/>
      <protection locked="0"/>
    </xf>
    <xf numFmtId="0" fontId="88" fillId="0" borderId="12" xfId="0" applyFont="1" applyBorder="1" applyAlignment="1" applyProtection="1">
      <alignment horizontal="center" vertical="center"/>
      <protection hidden="1"/>
    </xf>
    <xf numFmtId="0" fontId="88" fillId="0" borderId="16" xfId="0" applyFont="1" applyBorder="1" applyAlignment="1" applyProtection="1">
      <alignment horizontal="center" vertical="center"/>
      <protection hidden="1"/>
    </xf>
    <xf numFmtId="0" fontId="86" fillId="0" borderId="13" xfId="0" applyFont="1" applyBorder="1" applyAlignment="1" applyProtection="1">
      <alignment horizontal="center" vertical="center"/>
      <protection hidden="1"/>
    </xf>
    <xf numFmtId="0" fontId="86" fillId="0" borderId="1" xfId="0" applyFont="1" applyBorder="1" applyAlignment="1" applyProtection="1">
      <alignment horizontal="center" vertical="center"/>
      <protection hidden="1"/>
    </xf>
    <xf numFmtId="0" fontId="135" fillId="0" borderId="0" xfId="0" applyFont="1" applyAlignment="1" applyProtection="1">
      <alignment horizontal="center" vertical="center" wrapText="1" shrinkToFit="1"/>
      <protection hidden="1"/>
    </xf>
    <xf numFmtId="0" fontId="135" fillId="0" borderId="0" xfId="0" applyFont="1" applyBorder="1" applyAlignment="1" applyProtection="1">
      <alignment horizontal="center" vertical="center" wrapText="1"/>
      <protection hidden="1"/>
    </xf>
    <xf numFmtId="199" fontId="88" fillId="0" borderId="0" xfId="0" applyNumberFormat="1" applyFont="1" applyBorder="1" applyAlignment="1" applyProtection="1">
      <alignment horizontal="left" vertical="center"/>
      <protection hidden="1"/>
    </xf>
    <xf numFmtId="0" fontId="95" fillId="0" borderId="0" xfId="1" applyNumberFormat="1" applyFont="1" applyBorder="1" applyAlignment="1" applyProtection="1">
      <alignment horizontal="left" vertical="center" shrinkToFit="1"/>
      <protection hidden="1"/>
    </xf>
    <xf numFmtId="0" fontId="94" fillId="0" borderId="0" xfId="1" applyNumberFormat="1" applyFont="1" applyBorder="1" applyAlignment="1" applyProtection="1">
      <alignment horizontal="left" vertical="center" shrinkToFit="1"/>
      <protection hidden="1"/>
    </xf>
    <xf numFmtId="204" fontId="95" fillId="0" borderId="0" xfId="0" applyNumberFormat="1" applyFont="1" applyBorder="1" applyAlignment="1" applyProtection="1">
      <alignment horizontal="left" vertical="center" shrinkToFit="1"/>
      <protection hidden="1"/>
    </xf>
    <xf numFmtId="204" fontId="95" fillId="0" borderId="20" xfId="0" applyNumberFormat="1" applyFont="1" applyBorder="1" applyAlignment="1" applyProtection="1">
      <alignment horizontal="left" vertical="center" shrinkToFit="1"/>
      <protection hidden="1"/>
    </xf>
    <xf numFmtId="204" fontId="94" fillId="0" borderId="0" xfId="0" applyNumberFormat="1" applyFont="1" applyBorder="1" applyAlignment="1" applyProtection="1">
      <alignment horizontal="left" vertical="center" shrinkToFit="1"/>
      <protection hidden="1"/>
    </xf>
    <xf numFmtId="204" fontId="94" fillId="0" borderId="20" xfId="0" applyNumberFormat="1" applyFont="1" applyBorder="1" applyAlignment="1" applyProtection="1">
      <alignment horizontal="left" vertical="center" shrinkToFit="1"/>
      <protection hidden="1"/>
    </xf>
    <xf numFmtId="0" fontId="88" fillId="0" borderId="13" xfId="0" applyFont="1" applyBorder="1" applyAlignment="1" applyProtection="1">
      <alignment horizontal="left" vertical="center" shrinkToFit="1"/>
      <protection hidden="1"/>
    </xf>
    <xf numFmtId="0" fontId="88" fillId="0" borderId="15" xfId="0" applyFont="1" applyBorder="1" applyAlignment="1" applyProtection="1">
      <alignment horizontal="left" vertical="center" shrinkToFit="1"/>
      <protection hidden="1"/>
    </xf>
    <xf numFmtId="0" fontId="88" fillId="0" borderId="1" xfId="0" applyFont="1" applyBorder="1" applyAlignment="1" applyProtection="1">
      <alignment horizontal="left" vertical="center" shrinkToFit="1"/>
      <protection hidden="1"/>
    </xf>
    <xf numFmtId="0" fontId="88" fillId="0" borderId="6" xfId="0" applyFont="1" applyBorder="1" applyAlignment="1" applyProtection="1">
      <alignment horizontal="left" vertical="center" shrinkToFit="1"/>
      <protection hidden="1"/>
    </xf>
    <xf numFmtId="49" fontId="97" fillId="0" borderId="0" xfId="0" applyNumberFormat="1" applyFont="1" applyBorder="1" applyAlignment="1" applyProtection="1">
      <alignment horizontal="distributed" vertical="center"/>
      <protection locked="0"/>
    </xf>
    <xf numFmtId="49" fontId="97" fillId="0" borderId="22" xfId="0" applyNumberFormat="1" applyFont="1" applyBorder="1" applyAlignment="1" applyProtection="1">
      <alignment horizontal="distributed" vertical="center"/>
      <protection locked="0"/>
    </xf>
    <xf numFmtId="0" fontId="100" fillId="0" borderId="32" xfId="0" applyFont="1" applyBorder="1" applyAlignment="1">
      <alignment horizontal="center" vertical="center"/>
    </xf>
    <xf numFmtId="0" fontId="100" fillId="0" borderId="7" xfId="0" applyFont="1" applyBorder="1" applyAlignment="1">
      <alignment horizontal="center" vertical="center"/>
    </xf>
    <xf numFmtId="0" fontId="100" fillId="0" borderId="33" xfId="0" applyFont="1" applyBorder="1" applyAlignment="1">
      <alignment horizontal="center" vertical="center"/>
    </xf>
    <xf numFmtId="0" fontId="101" fillId="0" borderId="0" xfId="0" applyFont="1" applyBorder="1" applyAlignment="1">
      <alignment horizontal="center" vertical="center"/>
    </xf>
    <xf numFmtId="0" fontId="101" fillId="0" borderId="11" xfId="0" applyFont="1" applyBorder="1" applyAlignment="1">
      <alignment horizontal="center" vertical="center"/>
    </xf>
    <xf numFmtId="0" fontId="104" fillId="0" borderId="1" xfId="0" applyFont="1" applyBorder="1" applyAlignment="1">
      <alignment horizontal="center" vertical="center"/>
    </xf>
    <xf numFmtId="0" fontId="101" fillId="0" borderId="1" xfId="0" applyFont="1" applyBorder="1" applyAlignment="1">
      <alignment horizontal="center" vertical="center"/>
    </xf>
    <xf numFmtId="211" fontId="101" fillId="0" borderId="17" xfId="0" applyNumberFormat="1" applyFont="1" applyBorder="1" applyAlignment="1">
      <alignment horizontal="center" vertical="center"/>
    </xf>
    <xf numFmtId="211" fontId="101" fillId="0" borderId="2" xfId="0" applyNumberFormat="1" applyFont="1" applyBorder="1" applyAlignment="1">
      <alignment horizontal="center" vertical="center"/>
    </xf>
    <xf numFmtId="211" fontId="101" fillId="0" borderId="18" xfId="0" applyNumberFormat="1" applyFont="1" applyBorder="1" applyAlignment="1">
      <alignment horizontal="center" vertical="center"/>
    </xf>
    <xf numFmtId="0" fontId="101" fillId="0" borderId="32" xfId="0" applyFont="1" applyBorder="1" applyAlignment="1">
      <alignment horizontal="center" vertical="center"/>
    </xf>
    <xf numFmtId="0" fontId="101" fillId="0" borderId="7" xfId="0" applyFont="1" applyBorder="1" applyAlignment="1">
      <alignment horizontal="center" vertical="center"/>
    </xf>
    <xf numFmtId="0" fontId="101" fillId="0" borderId="33" xfId="0" applyFont="1" applyBorder="1" applyAlignment="1">
      <alignment horizontal="center" vertical="center"/>
    </xf>
    <xf numFmtId="0" fontId="87" fillId="0" borderId="1" xfId="0" applyFont="1" applyBorder="1" applyAlignment="1">
      <alignment horizontal="center" vertical="center"/>
    </xf>
    <xf numFmtId="0" fontId="101" fillId="0" borderId="0" xfId="0" applyFont="1" applyAlignment="1">
      <alignment horizontal="center" vertical="center"/>
    </xf>
    <xf numFmtId="176" fontId="144" fillId="0" borderId="0" xfId="1" applyFont="1" applyAlignment="1">
      <alignment horizontal="left" vertical="center"/>
    </xf>
    <xf numFmtId="0" fontId="101" fillId="0" borderId="1" xfId="0" applyFont="1" applyBorder="1" applyAlignment="1">
      <alignment horizontal="distributed" vertical="center" indent="1"/>
    </xf>
    <xf numFmtId="49" fontId="101" fillId="0" borderId="4" xfId="0" applyNumberFormat="1" applyFont="1" applyBorder="1" applyAlignment="1">
      <alignment horizontal="distributed" vertical="center" indent="1"/>
    </xf>
    <xf numFmtId="49" fontId="101" fillId="0" borderId="10" xfId="0" applyNumberFormat="1" applyFont="1" applyBorder="1" applyAlignment="1">
      <alignment horizontal="distributed" vertical="center" indent="1"/>
    </xf>
    <xf numFmtId="49" fontId="101" fillId="0" borderId="5" xfId="0" applyNumberFormat="1" applyFont="1" applyBorder="1" applyAlignment="1">
      <alignment horizontal="distributed" vertical="center" indent="1"/>
    </xf>
    <xf numFmtId="176" fontId="101" fillId="0" borderId="0" xfId="1" applyFont="1" applyBorder="1" applyAlignment="1">
      <alignment vertical="center"/>
    </xf>
    <xf numFmtId="49" fontId="104" fillId="0" borderId="0" xfId="0" applyNumberFormat="1" applyFont="1" applyBorder="1" applyAlignment="1">
      <alignment horizontal="distributed" vertical="center"/>
    </xf>
    <xf numFmtId="176" fontId="101" fillId="0" borderId="0" xfId="1" applyFont="1" applyAlignment="1">
      <alignment horizontal="left" vertical="center"/>
    </xf>
    <xf numFmtId="49" fontId="101" fillId="0" borderId="0" xfId="0" applyNumberFormat="1" applyFont="1" applyAlignment="1">
      <alignment horizontal="center" vertical="center"/>
    </xf>
    <xf numFmtId="176" fontId="144" fillId="0" borderId="0" xfId="1" applyFont="1" applyAlignment="1">
      <alignment horizontal="left" vertical="center" wrapText="1"/>
    </xf>
    <xf numFmtId="176" fontId="144" fillId="0" borderId="0" xfId="1" applyFont="1" applyAlignment="1">
      <alignment vertical="center" wrapText="1"/>
    </xf>
    <xf numFmtId="176" fontId="144" fillId="0" borderId="0" xfId="1" applyFont="1" applyAlignment="1">
      <alignment vertical="center"/>
    </xf>
    <xf numFmtId="176" fontId="93" fillId="0" borderId="0" xfId="1" applyFont="1" applyAlignment="1">
      <alignment vertical="center"/>
    </xf>
    <xf numFmtId="176" fontId="93" fillId="0" borderId="0" xfId="1" applyFont="1" applyBorder="1" applyAlignment="1">
      <alignment vertical="center"/>
    </xf>
    <xf numFmtId="0" fontId="101" fillId="0" borderId="4" xfId="0" applyFont="1" applyBorder="1" applyAlignment="1">
      <alignment horizontal="distributed" vertical="center" indent="1"/>
    </xf>
    <xf numFmtId="0" fontId="101" fillId="0" borderId="10" xfId="0" applyFont="1" applyBorder="1" applyAlignment="1">
      <alignment horizontal="distributed" vertical="center" indent="1"/>
    </xf>
    <xf numFmtId="0" fontId="101" fillId="0" borderId="5" xfId="0" applyFont="1" applyBorder="1" applyAlignment="1">
      <alignment horizontal="distributed" vertical="center" indent="1"/>
    </xf>
    <xf numFmtId="176" fontId="93" fillId="0" borderId="0" xfId="1" applyFont="1" applyAlignment="1">
      <alignment horizontal="left" vertical="center"/>
    </xf>
    <xf numFmtId="176" fontId="114" fillId="0" borderId="0" xfId="1" applyFont="1" applyAlignment="1">
      <alignment horizontal="left" vertical="center"/>
    </xf>
    <xf numFmtId="176" fontId="93" fillId="0" borderId="0" xfId="1" applyFont="1" applyAlignment="1">
      <alignment horizontal="left" vertical="center" wrapText="1"/>
    </xf>
    <xf numFmtId="49" fontId="104" fillId="0" borderId="0" xfId="0" applyNumberFormat="1" applyFont="1" applyAlignment="1">
      <alignment horizontal="distributed" vertical="center"/>
    </xf>
    <xf numFmtId="49" fontId="101" fillId="0" borderId="0" xfId="0" applyNumberFormat="1" applyFont="1" applyBorder="1" applyAlignment="1">
      <alignment horizontal="center" vertical="center"/>
    </xf>
    <xf numFmtId="176" fontId="93" fillId="0" borderId="0" xfId="1" applyFont="1" applyFill="1" applyBorder="1" applyAlignment="1">
      <alignment horizontal="left" vertical="top" wrapText="1"/>
    </xf>
    <xf numFmtId="199" fontId="104" fillId="0" borderId="0" xfId="1" applyNumberFormat="1" applyFont="1" applyAlignment="1">
      <alignment horizontal="left" vertical="center"/>
    </xf>
    <xf numFmtId="199" fontId="101" fillId="0" borderId="0" xfId="1" applyNumberFormat="1" applyFont="1" applyBorder="1" applyAlignment="1">
      <alignment horizontal="left" vertical="center"/>
    </xf>
    <xf numFmtId="206" fontId="101" fillId="0" borderId="0" xfId="0" applyNumberFormat="1" applyFont="1" applyBorder="1" applyAlignment="1">
      <alignment horizontal="distributed" vertical="center"/>
    </xf>
    <xf numFmtId="49" fontId="101" fillId="0" borderId="1" xfId="0" applyNumberFormat="1" applyFont="1" applyBorder="1" applyAlignment="1">
      <alignment horizontal="center" vertical="center"/>
    </xf>
    <xf numFmtId="49" fontId="101" fillId="0" borderId="32" xfId="0" applyNumberFormat="1" applyFont="1" applyBorder="1" applyAlignment="1">
      <alignment horizontal="distributed" vertical="center" indent="1"/>
    </xf>
    <xf numFmtId="49" fontId="101" fillId="0" borderId="7" xfId="0" applyNumberFormat="1" applyFont="1" applyBorder="1" applyAlignment="1">
      <alignment horizontal="distributed" vertical="center" indent="1"/>
    </xf>
    <xf numFmtId="49" fontId="101" fillId="0" borderId="33" xfId="0" applyNumberFormat="1" applyFont="1" applyBorder="1" applyAlignment="1">
      <alignment horizontal="distributed" vertical="center" indent="1"/>
    </xf>
    <xf numFmtId="49" fontId="101" fillId="0" borderId="3" xfId="0" applyNumberFormat="1" applyFont="1" applyBorder="1" applyAlignment="1">
      <alignment horizontal="distributed" vertical="center" indent="1"/>
    </xf>
    <xf numFmtId="49" fontId="101" fillId="0" borderId="0" xfId="0" applyNumberFormat="1" applyFont="1" applyBorder="1" applyAlignment="1">
      <alignment horizontal="distributed" vertical="center" indent="1"/>
    </xf>
    <xf numFmtId="49" fontId="101" fillId="0" borderId="11" xfId="0" applyNumberFormat="1" applyFont="1" applyBorder="1" applyAlignment="1">
      <alignment horizontal="distributed" vertical="center" indent="1"/>
    </xf>
    <xf numFmtId="49" fontId="101" fillId="0" borderId="17" xfId="0" applyNumberFormat="1" applyFont="1" applyBorder="1" applyAlignment="1">
      <alignment horizontal="distributed" vertical="center" indent="1"/>
    </xf>
    <xf numFmtId="49" fontId="101" fillId="0" borderId="2" xfId="0" applyNumberFormat="1" applyFont="1" applyBorder="1" applyAlignment="1">
      <alignment horizontal="distributed" vertical="center" indent="1"/>
    </xf>
    <xf numFmtId="49" fontId="101" fillId="0" borderId="18" xfId="0" applyNumberFormat="1" applyFont="1" applyBorder="1" applyAlignment="1">
      <alignment horizontal="distributed" vertical="center" indent="1"/>
    </xf>
    <xf numFmtId="188" fontId="104" fillId="0" borderId="1" xfId="1" applyNumberFormat="1" applyFont="1" applyBorder="1" applyAlignment="1">
      <alignment horizontal="center" vertical="center"/>
    </xf>
    <xf numFmtId="188" fontId="104" fillId="0" borderId="4" xfId="1" applyNumberFormat="1" applyFont="1" applyBorder="1" applyAlignment="1">
      <alignment horizontal="center" vertical="center"/>
    </xf>
    <xf numFmtId="188" fontId="104" fillId="0" borderId="10" xfId="1" applyNumberFormat="1" applyFont="1" applyBorder="1" applyAlignment="1">
      <alignment horizontal="center" vertical="center"/>
    </xf>
    <xf numFmtId="188" fontId="104" fillId="0" borderId="5" xfId="1" applyNumberFormat="1" applyFont="1" applyBorder="1" applyAlignment="1">
      <alignment horizontal="center" vertical="center"/>
    </xf>
    <xf numFmtId="176" fontId="93" fillId="0" borderId="0" xfId="1" applyFont="1" applyAlignment="1">
      <alignment vertical="center" wrapText="1"/>
    </xf>
    <xf numFmtId="41" fontId="56" fillId="0" borderId="0" xfId="1910" applyFont="1" applyBorder="1" applyAlignment="1">
      <alignment vertical="center" wrapText="1"/>
    </xf>
    <xf numFmtId="41" fontId="56" fillId="0" borderId="0" xfId="1910" applyFont="1" applyBorder="1" applyAlignment="1">
      <alignment vertical="center"/>
    </xf>
    <xf numFmtId="176" fontId="101" fillId="0" borderId="0" xfId="1" applyFont="1" applyBorder="1" applyAlignment="1">
      <alignment vertical="center" wrapText="1"/>
    </xf>
    <xf numFmtId="49" fontId="101" fillId="0" borderId="0" xfId="0" applyNumberFormat="1" applyFont="1" applyFill="1" applyBorder="1" applyAlignment="1">
      <alignment horizontal="center" vertical="center"/>
    </xf>
    <xf numFmtId="176" fontId="144" fillId="0" borderId="0" xfId="1" applyFont="1" applyBorder="1" applyAlignment="1">
      <alignment vertical="center"/>
    </xf>
    <xf numFmtId="0" fontId="101" fillId="0" borderId="4" xfId="0" applyFont="1" applyBorder="1" applyAlignment="1">
      <alignment horizontal="center" vertical="center"/>
    </xf>
    <xf numFmtId="0" fontId="101" fillId="0" borderId="5" xfId="0" applyFont="1" applyBorder="1" applyAlignment="1">
      <alignment horizontal="center" vertical="center"/>
    </xf>
    <xf numFmtId="0" fontId="93" fillId="0" borderId="1" xfId="0" applyFont="1" applyBorder="1" applyAlignment="1">
      <alignment horizontal="distributed" vertical="center" wrapText="1" indent="1"/>
    </xf>
    <xf numFmtId="3" fontId="93" fillId="0" borderId="1" xfId="0" applyNumberFormat="1" applyFont="1" applyBorder="1" applyAlignment="1">
      <alignment horizontal="center" vertical="center" wrapText="1"/>
    </xf>
    <xf numFmtId="0" fontId="93" fillId="0" borderId="1" xfId="0" applyFont="1" applyBorder="1" applyAlignment="1">
      <alignment horizontal="center" vertical="center" wrapText="1"/>
    </xf>
    <xf numFmtId="209" fontId="93" fillId="0" borderId="1" xfId="0" applyNumberFormat="1" applyFont="1" applyBorder="1" applyAlignment="1">
      <alignment horizontal="right" vertical="center" wrapText="1" indent="1"/>
    </xf>
    <xf numFmtId="0" fontId="93" fillId="0" borderId="4" xfId="0" applyFont="1" applyBorder="1" applyAlignment="1">
      <alignment horizontal="left" vertical="center" indent="1" shrinkToFit="1"/>
    </xf>
    <xf numFmtId="0" fontId="93" fillId="0" borderId="10" xfId="0" applyFont="1" applyBorder="1" applyAlignment="1">
      <alignment horizontal="left" vertical="center" indent="1" shrinkToFit="1"/>
    </xf>
    <xf numFmtId="0" fontId="93" fillId="0" borderId="5" xfId="0" applyFont="1" applyBorder="1" applyAlignment="1">
      <alignment horizontal="left" vertical="center" indent="1" shrinkToFit="1"/>
    </xf>
    <xf numFmtId="220" fontId="93" fillId="0" borderId="1" xfId="0" applyNumberFormat="1" applyFont="1" applyBorder="1" applyAlignment="1">
      <alignment horizontal="right" vertical="center" wrapText="1" indent="1"/>
    </xf>
    <xf numFmtId="176" fontId="88" fillId="0" borderId="0" xfId="1" applyFont="1" applyAlignment="1">
      <alignment horizontal="left" vertical="center"/>
    </xf>
    <xf numFmtId="176" fontId="88" fillId="0" borderId="0" xfId="1" applyFont="1" applyAlignment="1">
      <alignment horizontal="left" vertical="center" wrapText="1"/>
    </xf>
    <xf numFmtId="176" fontId="88" fillId="0" borderId="0" xfId="1" applyFont="1" applyBorder="1" applyAlignment="1">
      <alignment horizontal="left" vertical="center" wrapText="1"/>
    </xf>
    <xf numFmtId="176" fontId="93" fillId="0" borderId="0" xfId="1" applyFont="1" applyBorder="1" applyAlignment="1">
      <alignment horizontal="left" vertical="center" wrapText="1"/>
    </xf>
    <xf numFmtId="0" fontId="93" fillId="0" borderId="4" xfId="0" applyFont="1" applyBorder="1" applyAlignment="1">
      <alignment horizontal="distributed" vertical="center" indent="1"/>
    </xf>
    <xf numFmtId="0" fontId="93" fillId="0" borderId="10" xfId="0" applyFont="1" applyBorder="1" applyAlignment="1">
      <alignment horizontal="distributed" vertical="center" indent="1"/>
    </xf>
    <xf numFmtId="0" fontId="93" fillId="0" borderId="5" xfId="0" applyFont="1" applyBorder="1" applyAlignment="1">
      <alignment horizontal="distributed" vertical="center" indent="1"/>
    </xf>
    <xf numFmtId="9" fontId="93" fillId="0" borderId="4" xfId="0" applyNumberFormat="1" applyFont="1" applyBorder="1" applyAlignment="1">
      <alignment horizontal="center" vertical="center"/>
    </xf>
    <xf numFmtId="9" fontId="93" fillId="0" borderId="10" xfId="0" applyNumberFormat="1" applyFont="1" applyBorder="1" applyAlignment="1">
      <alignment horizontal="center" vertical="center"/>
    </xf>
    <xf numFmtId="9" fontId="93" fillId="0" borderId="5" xfId="0" applyNumberFormat="1" applyFont="1" applyBorder="1" applyAlignment="1">
      <alignment horizontal="center" vertical="center"/>
    </xf>
    <xf numFmtId="0" fontId="93" fillId="0" borderId="1" xfId="0" applyFont="1" applyBorder="1" applyAlignment="1">
      <alignment horizontal="center" vertical="center" shrinkToFit="1"/>
    </xf>
    <xf numFmtId="0" fontId="93" fillId="0" borderId="0" xfId="0" applyFont="1" applyAlignment="1">
      <alignment horizontal="center" vertical="center"/>
    </xf>
    <xf numFmtId="176" fontId="93" fillId="0" borderId="0" xfId="1" applyFont="1" applyBorder="1" applyAlignment="1">
      <alignment vertical="center" wrapText="1"/>
    </xf>
    <xf numFmtId="176" fontId="93" fillId="0" borderId="1" xfId="1" applyNumberFormat="1" applyFont="1" applyBorder="1" applyAlignment="1">
      <alignment vertical="center" wrapText="1"/>
    </xf>
    <xf numFmtId="0" fontId="93" fillId="0" borderId="1" xfId="1" applyNumberFormat="1" applyFont="1" applyBorder="1" applyAlignment="1">
      <alignment vertical="center" wrapText="1"/>
    </xf>
    <xf numFmtId="0" fontId="93" fillId="0" borderId="1" xfId="0" applyFont="1" applyBorder="1" applyAlignment="1">
      <alignment horizontal="left" vertical="center" wrapText="1" indent="1"/>
    </xf>
    <xf numFmtId="176" fontId="101" fillId="0" borderId="0" xfId="1" applyFont="1" applyAlignment="1">
      <alignment horizontal="left" vertical="center" wrapText="1"/>
    </xf>
    <xf numFmtId="0" fontId="93" fillId="64" borderId="1" xfId="0" applyFont="1" applyFill="1" applyBorder="1" applyAlignment="1">
      <alignment vertical="center" wrapText="1"/>
    </xf>
    <xf numFmtId="0" fontId="93" fillId="52" borderId="1" xfId="0" applyFont="1" applyFill="1" applyBorder="1" applyAlignment="1">
      <alignment horizontal="distributed" vertical="center" wrapText="1" indent="1"/>
    </xf>
    <xf numFmtId="209" fontId="93" fillId="52" borderId="1" xfId="0" applyNumberFormat="1" applyFont="1" applyFill="1" applyBorder="1" applyAlignment="1">
      <alignment horizontal="right" vertical="center" wrapText="1" indent="1"/>
    </xf>
    <xf numFmtId="0" fontId="93" fillId="52" borderId="4" xfId="0" applyFont="1" applyFill="1" applyBorder="1" applyAlignment="1">
      <alignment horizontal="left" vertical="center" indent="1" shrinkToFit="1"/>
    </xf>
    <xf numFmtId="0" fontId="93" fillId="52" borderId="10" xfId="0" applyFont="1" applyFill="1" applyBorder="1" applyAlignment="1">
      <alignment horizontal="left" vertical="center" indent="1" shrinkToFit="1"/>
    </xf>
    <xf numFmtId="0" fontId="93" fillId="52" borderId="5" xfId="0" applyFont="1" applyFill="1" applyBorder="1" applyAlignment="1">
      <alignment horizontal="left" vertical="center" indent="1" shrinkToFit="1"/>
    </xf>
    <xf numFmtId="220" fontId="93" fillId="52" borderId="1" xfId="0" applyNumberFormat="1" applyFont="1" applyFill="1" applyBorder="1" applyAlignment="1">
      <alignment horizontal="right" vertical="center" wrapText="1" indent="1"/>
    </xf>
    <xf numFmtId="176" fontId="88" fillId="0" borderId="0" xfId="1" applyFont="1" applyAlignment="1">
      <alignment vertical="center"/>
    </xf>
    <xf numFmtId="0" fontId="119" fillId="0" borderId="0" xfId="0" applyFont="1" applyAlignment="1">
      <alignment horizontal="center" vertical="center" wrapText="1"/>
    </xf>
    <xf numFmtId="0" fontId="93" fillId="64" borderId="1" xfId="0" applyFont="1" applyFill="1" applyBorder="1" applyAlignment="1">
      <alignment horizontal="distributed" vertical="center" wrapText="1" indent="1"/>
    </xf>
    <xf numFmtId="0" fontId="93" fillId="64" borderId="1" xfId="0" applyFont="1" applyFill="1" applyBorder="1" applyAlignment="1">
      <alignment horizontal="center" vertical="center" wrapText="1"/>
    </xf>
    <xf numFmtId="0" fontId="93" fillId="64" borderId="32" xfId="0" applyNumberFormat="1" applyFont="1" applyFill="1" applyBorder="1" applyAlignment="1">
      <alignment horizontal="center" vertical="center" wrapText="1"/>
    </xf>
    <xf numFmtId="0" fontId="93" fillId="64" borderId="7" xfId="0" applyNumberFormat="1" applyFont="1" applyFill="1" applyBorder="1" applyAlignment="1">
      <alignment horizontal="center" vertical="center" wrapText="1"/>
    </xf>
    <xf numFmtId="0" fontId="93" fillId="64" borderId="33" xfId="0" applyNumberFormat="1" applyFont="1" applyFill="1" applyBorder="1" applyAlignment="1">
      <alignment horizontal="center" vertical="center" wrapText="1"/>
    </xf>
    <xf numFmtId="0" fontId="93" fillId="64" borderId="17" xfId="0" applyNumberFormat="1" applyFont="1" applyFill="1" applyBorder="1" applyAlignment="1">
      <alignment horizontal="center" vertical="center" wrapText="1"/>
    </xf>
    <xf numFmtId="0" fontId="93" fillId="64" borderId="2" xfId="0" applyNumberFormat="1" applyFont="1" applyFill="1" applyBorder="1" applyAlignment="1">
      <alignment horizontal="center" vertical="center" wrapText="1"/>
    </xf>
    <xf numFmtId="0" fontId="93" fillId="64" borderId="18" xfId="0" applyNumberFormat="1" applyFont="1" applyFill="1" applyBorder="1" applyAlignment="1">
      <alignment horizontal="center" vertical="center" wrapText="1"/>
    </xf>
    <xf numFmtId="176" fontId="93" fillId="64" borderId="0" xfId="1" applyFont="1" applyFill="1" applyBorder="1" applyAlignment="1">
      <alignment vertical="center" wrapText="1"/>
    </xf>
    <xf numFmtId="0" fontId="93" fillId="64" borderId="4" xfId="0" applyFont="1" applyFill="1" applyBorder="1" applyAlignment="1">
      <alignment horizontal="distributed" vertical="center" wrapText="1" indent="2"/>
    </xf>
    <xf numFmtId="0" fontId="93" fillId="64" borderId="10" xfId="0" applyFont="1" applyFill="1" applyBorder="1" applyAlignment="1">
      <alignment horizontal="distributed" vertical="center" wrapText="1" indent="2"/>
    </xf>
    <xf numFmtId="0" fontId="93" fillId="64" borderId="5" xfId="0" applyFont="1" applyFill="1" applyBorder="1" applyAlignment="1">
      <alignment horizontal="distributed" vertical="center" wrapText="1" indent="2"/>
    </xf>
    <xf numFmtId="49" fontId="93" fillId="64" borderId="1" xfId="0" applyNumberFormat="1" applyFont="1" applyFill="1" applyBorder="1" applyAlignment="1">
      <alignment horizontal="center" vertical="center" wrapText="1"/>
    </xf>
    <xf numFmtId="0" fontId="93" fillId="64" borderId="1" xfId="0" applyNumberFormat="1" applyFont="1" applyFill="1" applyBorder="1" applyAlignment="1">
      <alignment horizontal="center" vertical="center" wrapText="1"/>
    </xf>
    <xf numFmtId="0" fontId="145" fillId="0" borderId="0" xfId="0" applyFont="1" applyAlignment="1">
      <alignment horizontal="center" vertical="center"/>
    </xf>
    <xf numFmtId="176" fontId="93" fillId="64" borderId="0" xfId="1" applyFont="1" applyFill="1" applyAlignment="1">
      <alignment vertical="center" wrapText="1"/>
    </xf>
    <xf numFmtId="201" fontId="93" fillId="0" borderId="0" xfId="0" applyNumberFormat="1" applyFont="1" applyAlignment="1">
      <alignment horizontal="left" vertical="center"/>
    </xf>
    <xf numFmtId="0" fontId="112" fillId="0" borderId="123" xfId="4" applyFont="1" applyFill="1" applyBorder="1" applyAlignment="1">
      <alignment horizontal="center" vertical="center"/>
    </xf>
    <xf numFmtId="0" fontId="112" fillId="0" borderId="122" xfId="4" applyFont="1" applyFill="1" applyBorder="1" applyAlignment="1">
      <alignment horizontal="center" vertical="center"/>
    </xf>
    <xf numFmtId="0" fontId="110" fillId="0" borderId="1" xfId="4" applyFont="1" applyFill="1" applyBorder="1" applyAlignment="1">
      <alignment horizontal="center" vertical="center"/>
    </xf>
    <xf numFmtId="0" fontId="110" fillId="0" borderId="42" xfId="4" applyFont="1" applyFill="1" applyBorder="1" applyAlignment="1">
      <alignment horizontal="center" vertical="center" wrapText="1"/>
    </xf>
    <xf numFmtId="0" fontId="110" fillId="0" borderId="21" xfId="4" applyFont="1" applyFill="1" applyBorder="1" applyAlignment="1">
      <alignment horizontal="center" vertical="center" wrapText="1"/>
    </xf>
    <xf numFmtId="0" fontId="112" fillId="0" borderId="121" xfId="4" applyFont="1" applyFill="1" applyBorder="1" applyAlignment="1">
      <alignment horizontal="center" vertical="center"/>
    </xf>
    <xf numFmtId="0" fontId="110" fillId="0" borderId="12" xfId="4" applyFont="1" applyFill="1" applyBorder="1" applyAlignment="1">
      <alignment horizontal="center" vertical="center"/>
    </xf>
    <xf numFmtId="0" fontId="110" fillId="0" borderId="67" xfId="4" applyFont="1" applyFill="1" applyBorder="1" applyAlignment="1">
      <alignment horizontal="center" vertical="center"/>
    </xf>
    <xf numFmtId="0" fontId="110" fillId="0" borderId="57" xfId="4" applyFont="1" applyFill="1" applyBorder="1" applyAlignment="1">
      <alignment horizontal="center" vertical="center"/>
    </xf>
    <xf numFmtId="1" fontId="110" fillId="0" borderId="52" xfId="4" applyNumberFormat="1" applyFont="1" applyFill="1" applyBorder="1" applyAlignment="1">
      <alignment horizontal="center" vertical="center"/>
    </xf>
    <xf numFmtId="1" fontId="110" fillId="0" borderId="53" xfId="4" applyNumberFormat="1" applyFont="1" applyFill="1" applyBorder="1" applyAlignment="1">
      <alignment horizontal="center" vertical="center"/>
    </xf>
    <xf numFmtId="0" fontId="110" fillId="0" borderId="15" xfId="4" applyFont="1" applyFill="1" applyBorder="1" applyAlignment="1">
      <alignment horizontal="center" vertical="center"/>
    </xf>
    <xf numFmtId="0" fontId="110" fillId="0" borderId="171" xfId="4" applyFont="1" applyFill="1" applyBorder="1" applyAlignment="1">
      <alignment horizontal="center" vertical="center"/>
    </xf>
    <xf numFmtId="0" fontId="110" fillId="0" borderId="58" xfId="4" applyFont="1" applyFill="1" applyBorder="1" applyAlignment="1">
      <alignment horizontal="center" vertical="center"/>
    </xf>
    <xf numFmtId="0" fontId="110" fillId="0" borderId="60" xfId="4" applyFont="1" applyFill="1" applyBorder="1" applyAlignment="1">
      <alignment horizontal="center" vertical="center" wrapText="1"/>
    </xf>
    <xf numFmtId="0" fontId="110" fillId="0" borderId="61" xfId="4" applyFont="1" applyFill="1" applyBorder="1" applyAlignment="1">
      <alignment horizontal="center" vertical="center" wrapText="1"/>
    </xf>
    <xf numFmtId="0" fontId="112" fillId="0" borderId="6" xfId="4" applyFont="1" applyFill="1" applyBorder="1" applyAlignment="1">
      <alignment horizontal="center" vertical="center" wrapText="1"/>
    </xf>
    <xf numFmtId="0" fontId="112" fillId="0" borderId="47" xfId="4" applyFont="1" applyFill="1" applyBorder="1" applyAlignment="1">
      <alignment horizontal="center" vertical="center" wrapText="1"/>
    </xf>
    <xf numFmtId="0" fontId="109" fillId="62" borderId="136" xfId="1908" applyFont="1" applyFill="1" applyBorder="1" applyAlignment="1">
      <alignment horizontal="center" vertical="center"/>
    </xf>
    <xf numFmtId="0" fontId="109" fillId="62" borderId="137" xfId="1908" applyFont="1" applyFill="1" applyBorder="1" applyAlignment="1">
      <alignment horizontal="center" vertical="center"/>
    </xf>
    <xf numFmtId="49" fontId="109" fillId="62" borderId="137" xfId="1908" applyNumberFormat="1" applyFont="1" applyFill="1" applyBorder="1" applyAlignment="1">
      <alignment horizontal="center" vertical="center"/>
    </xf>
    <xf numFmtId="0" fontId="132" fillId="62" borderId="137" xfId="1908" applyFont="1" applyFill="1" applyBorder="1" applyAlignment="1">
      <alignment horizontal="center" vertical="center"/>
    </xf>
    <xf numFmtId="2" fontId="109" fillId="62" borderId="137" xfId="1908" applyNumberFormat="1" applyFont="1" applyFill="1" applyBorder="1" applyAlignment="1">
      <alignment horizontal="center" vertical="center"/>
    </xf>
    <xf numFmtId="2" fontId="109" fillId="62" borderId="161" xfId="1908" applyNumberFormat="1" applyFont="1" applyFill="1" applyBorder="1" applyAlignment="1">
      <alignment horizontal="center" vertical="center"/>
    </xf>
    <xf numFmtId="2" fontId="109" fillId="62" borderId="142" xfId="1908" applyNumberFormat="1" applyFont="1" applyFill="1" applyBorder="1" applyAlignment="1">
      <alignment horizontal="center" vertical="center"/>
    </xf>
    <xf numFmtId="2" fontId="109" fillId="62" borderId="140" xfId="1908" applyNumberFormat="1" applyFont="1" applyFill="1" applyBorder="1" applyAlignment="1">
      <alignment horizontal="center" vertical="center"/>
    </xf>
    <xf numFmtId="2" fontId="109" fillId="62" borderId="143" xfId="1908" applyNumberFormat="1" applyFont="1" applyFill="1" applyBorder="1" applyAlignment="1">
      <alignment horizontal="center" vertical="center"/>
    </xf>
    <xf numFmtId="0" fontId="107" fillId="0" borderId="177" xfId="1908" applyFont="1" applyFill="1" applyBorder="1" applyAlignment="1">
      <alignment horizontal="center" vertical="center"/>
    </xf>
    <xf numFmtId="0" fontId="107" fillId="0" borderId="150" xfId="1908" applyFont="1" applyFill="1" applyBorder="1" applyAlignment="1">
      <alignment horizontal="center" vertical="center"/>
    </xf>
    <xf numFmtId="0" fontId="107" fillId="0" borderId="135" xfId="1908" applyFont="1" applyFill="1" applyBorder="1" applyAlignment="1">
      <alignment horizontal="center" vertical="center"/>
    </xf>
    <xf numFmtId="0" fontId="109" fillId="0" borderId="0" xfId="1908" applyFont="1" applyFill="1" applyBorder="1" applyAlignment="1">
      <alignment horizontal="center" vertical="center"/>
    </xf>
    <xf numFmtId="0" fontId="109" fillId="0" borderId="135" xfId="1908" applyFont="1" applyFill="1" applyBorder="1" applyAlignment="1">
      <alignment horizontal="center" vertical="center"/>
    </xf>
    <xf numFmtId="0" fontId="109" fillId="0" borderId="1" xfId="1908" applyFont="1" applyFill="1" applyBorder="1" applyAlignment="1">
      <alignment horizontal="center" vertical="center"/>
    </xf>
    <xf numFmtId="0" fontId="109" fillId="0" borderId="7" xfId="1908" applyFont="1" applyFill="1" applyBorder="1" applyAlignment="1">
      <alignment horizontal="center" vertical="center"/>
    </xf>
    <xf numFmtId="0" fontId="109" fillId="0" borderId="33" xfId="1908" applyFont="1" applyFill="1" applyBorder="1" applyAlignment="1">
      <alignment horizontal="center" vertical="center"/>
    </xf>
    <xf numFmtId="0" fontId="109" fillId="0" borderId="152" xfId="1908" applyFont="1" applyFill="1" applyBorder="1" applyAlignment="1">
      <alignment horizontal="center" vertical="center"/>
    </xf>
    <xf numFmtId="0" fontId="109" fillId="0" borderId="151" xfId="1908" applyFont="1" applyFill="1" applyBorder="1" applyAlignment="1">
      <alignment horizontal="center" vertical="center"/>
    </xf>
    <xf numFmtId="0" fontId="109" fillId="0" borderId="136" xfId="1908" applyFont="1" applyFill="1" applyBorder="1" applyAlignment="1">
      <alignment horizontal="center" vertical="center"/>
    </xf>
    <xf numFmtId="0" fontId="109" fillId="0" borderId="137" xfId="1908" applyFont="1" applyFill="1" applyBorder="1" applyAlignment="1">
      <alignment horizontal="center" vertical="center"/>
    </xf>
    <xf numFmtId="2" fontId="109" fillId="0" borderId="137" xfId="1908" applyNumberFormat="1" applyFont="1" applyFill="1" applyBorder="1" applyAlignment="1">
      <alignment horizontal="center" vertical="center"/>
    </xf>
    <xf numFmtId="0" fontId="109" fillId="0" borderId="150" xfId="1908" applyFont="1" applyFill="1" applyBorder="1" applyAlignment="1">
      <alignment horizontal="right" vertical="center"/>
    </xf>
    <xf numFmtId="2" fontId="109" fillId="0" borderId="138" xfId="1908" applyNumberFormat="1" applyFont="1" applyFill="1" applyBorder="1" applyAlignment="1">
      <alignment horizontal="center" vertical="center"/>
    </xf>
    <xf numFmtId="0" fontId="109" fillId="0" borderId="32" xfId="1908" applyFont="1" applyFill="1" applyBorder="1" applyAlignment="1">
      <alignment horizontal="center" vertical="center"/>
    </xf>
    <xf numFmtId="0" fontId="109" fillId="0" borderId="158" xfId="1908" applyFont="1" applyFill="1" applyBorder="1" applyAlignment="1">
      <alignment horizontal="center" vertical="center"/>
    </xf>
    <xf numFmtId="0" fontId="109" fillId="0" borderId="156" xfId="1908" applyFont="1" applyFill="1" applyBorder="1" applyAlignment="1">
      <alignment horizontal="center" vertical="center"/>
    </xf>
    <xf numFmtId="0" fontId="109" fillId="0" borderId="154" xfId="1908" applyFont="1" applyFill="1" applyBorder="1" applyAlignment="1">
      <alignment horizontal="center" vertical="center"/>
    </xf>
    <xf numFmtId="0" fontId="109" fillId="0" borderId="157" xfId="1908" applyFont="1" applyFill="1" applyBorder="1" applyAlignment="1">
      <alignment horizontal="center" vertical="center"/>
    </xf>
    <xf numFmtId="0" fontId="109" fillId="0" borderId="155" xfId="1908" applyFont="1" applyFill="1" applyBorder="1" applyAlignment="1">
      <alignment horizontal="center" vertical="center"/>
    </xf>
    <xf numFmtId="0" fontId="109" fillId="0" borderId="139" xfId="1908" applyFont="1" applyFill="1" applyBorder="1" applyAlignment="1">
      <alignment horizontal="center" vertical="center"/>
    </xf>
    <xf numFmtId="0" fontId="109" fillId="0" borderId="140" xfId="1908" applyFont="1" applyFill="1" applyBorder="1" applyAlignment="1">
      <alignment horizontal="center" vertical="center"/>
    </xf>
    <xf numFmtId="49" fontId="109" fillId="0" borderId="140" xfId="1908" applyNumberFormat="1" applyFont="1" applyFill="1" applyBorder="1" applyAlignment="1">
      <alignment horizontal="center" vertical="center"/>
    </xf>
    <xf numFmtId="0" fontId="109" fillId="0" borderId="140" xfId="1908" applyNumberFormat="1" applyFont="1" applyFill="1" applyBorder="1" applyAlignment="1">
      <alignment horizontal="center" vertical="center"/>
    </xf>
    <xf numFmtId="0" fontId="132" fillId="0" borderId="140" xfId="1908" applyFont="1" applyFill="1" applyBorder="1" applyAlignment="1">
      <alignment horizontal="center" vertical="center"/>
    </xf>
    <xf numFmtId="2" fontId="109" fillId="0" borderId="140" xfId="1908" applyNumberFormat="1" applyFont="1" applyFill="1" applyBorder="1" applyAlignment="1">
      <alignment horizontal="center" vertical="center"/>
    </xf>
    <xf numFmtId="2" fontId="109" fillId="0" borderId="141" xfId="1908" applyNumberFormat="1" applyFont="1" applyFill="1" applyBorder="1" applyAlignment="1">
      <alignment horizontal="center" vertical="center"/>
    </xf>
    <xf numFmtId="2" fontId="109" fillId="0" borderId="142" xfId="1908" applyNumberFormat="1" applyFont="1" applyFill="1" applyBorder="1" applyAlignment="1">
      <alignment horizontal="center" vertical="center"/>
    </xf>
    <xf numFmtId="2" fontId="109" fillId="0" borderId="143" xfId="1908" applyNumberFormat="1" applyFont="1" applyFill="1" applyBorder="1" applyAlignment="1">
      <alignment horizontal="center" vertical="center"/>
    </xf>
    <xf numFmtId="49" fontId="109" fillId="0" borderId="139" xfId="1908" applyNumberFormat="1" applyFont="1" applyFill="1" applyBorder="1" applyAlignment="1">
      <alignment horizontal="center" vertical="center"/>
    </xf>
    <xf numFmtId="0" fontId="109" fillId="0" borderId="144" xfId="1908" applyFont="1" applyFill="1" applyBorder="1" applyAlignment="1">
      <alignment horizontal="center" vertical="center"/>
    </xf>
    <xf numFmtId="0" fontId="109" fillId="0" borderId="130" xfId="1908" applyFont="1" applyFill="1" applyBorder="1" applyAlignment="1">
      <alignment horizontal="center" vertical="center"/>
    </xf>
    <xf numFmtId="49" fontId="109" fillId="0" borderId="130" xfId="1908" applyNumberFormat="1" applyFont="1" applyFill="1" applyBorder="1" applyAlignment="1">
      <alignment horizontal="center" vertical="center"/>
    </xf>
    <xf numFmtId="0" fontId="132" fillId="0" borderId="130" xfId="1908" applyFont="1" applyFill="1" applyBorder="1" applyAlignment="1">
      <alignment horizontal="center" vertical="center"/>
    </xf>
    <xf numFmtId="2" fontId="109" fillId="0" borderId="130" xfId="1908" applyNumberFormat="1" applyFont="1" applyFill="1" applyBorder="1" applyAlignment="1">
      <alignment horizontal="center" vertical="center"/>
    </xf>
    <xf numFmtId="2" fontId="109" fillId="0" borderId="159" xfId="1908" applyNumberFormat="1" applyFont="1" applyFill="1" applyBorder="1" applyAlignment="1">
      <alignment horizontal="center" vertical="center"/>
    </xf>
    <xf numFmtId="0" fontId="109" fillId="0" borderId="183" xfId="1908" applyFont="1" applyFill="1" applyBorder="1" applyAlignment="1">
      <alignment horizontal="center" vertical="center"/>
    </xf>
    <xf numFmtId="0" fontId="109" fillId="0" borderId="184" xfId="1908" applyFont="1" applyFill="1" applyBorder="1" applyAlignment="1">
      <alignment horizontal="center" vertical="center"/>
    </xf>
    <xf numFmtId="49" fontId="109" fillId="0" borderId="184" xfId="1908" applyNumberFormat="1" applyFont="1" applyFill="1" applyBorder="1" applyAlignment="1">
      <alignment horizontal="center" vertical="center"/>
    </xf>
    <xf numFmtId="0" fontId="132" fillId="0" borderId="184" xfId="1908" applyFont="1" applyFill="1" applyBorder="1" applyAlignment="1">
      <alignment horizontal="center" vertical="center"/>
    </xf>
    <xf numFmtId="2" fontId="109" fillId="0" borderId="184" xfId="1908" applyNumberFormat="1" applyFont="1" applyFill="1" applyBorder="1" applyAlignment="1">
      <alignment horizontal="center" vertical="center"/>
    </xf>
    <xf numFmtId="2" fontId="109" fillId="0" borderId="157" xfId="1908" applyNumberFormat="1" applyFont="1" applyFill="1" applyBorder="1" applyAlignment="1">
      <alignment horizontal="center" vertical="center"/>
    </xf>
    <xf numFmtId="2" fontId="109" fillId="0" borderId="185" xfId="1908" applyNumberFormat="1" applyFont="1" applyFill="1" applyBorder="1" applyAlignment="1">
      <alignment horizontal="center" vertical="center"/>
    </xf>
    <xf numFmtId="2" fontId="109" fillId="0" borderId="147" xfId="1908" applyNumberFormat="1" applyFont="1" applyFill="1" applyBorder="1" applyAlignment="1">
      <alignment horizontal="center" vertical="center"/>
    </xf>
    <xf numFmtId="0" fontId="109" fillId="62" borderId="186" xfId="1908" applyFont="1" applyFill="1" applyBorder="1" applyAlignment="1">
      <alignment horizontal="center" vertical="center"/>
    </xf>
    <xf numFmtId="0" fontId="109" fillId="62" borderId="187" xfId="1908" applyFont="1" applyFill="1" applyBorder="1" applyAlignment="1">
      <alignment horizontal="center" vertical="center"/>
    </xf>
    <xf numFmtId="49" fontId="109" fillId="62" borderId="187" xfId="1908" applyNumberFormat="1" applyFont="1" applyFill="1" applyBorder="1" applyAlignment="1">
      <alignment horizontal="center" vertical="center"/>
    </xf>
    <xf numFmtId="0" fontId="132" fillId="62" borderId="187" xfId="1908" applyFont="1" applyFill="1" applyBorder="1" applyAlignment="1">
      <alignment horizontal="center" vertical="center"/>
    </xf>
    <xf numFmtId="2" fontId="109" fillId="62" borderId="187" xfId="1908" applyNumberFormat="1" applyFont="1" applyFill="1" applyBorder="1" applyAlignment="1">
      <alignment horizontal="center" vertical="center"/>
    </xf>
    <xf numFmtId="2" fontId="109" fillId="62" borderId="188" xfId="1908" applyNumberFormat="1" applyFont="1" applyFill="1" applyBorder="1" applyAlignment="1">
      <alignment horizontal="center" vertical="center"/>
    </xf>
    <xf numFmtId="2" fontId="109" fillId="62" borderId="189" xfId="1908" applyNumberFormat="1" applyFont="1" applyFill="1" applyBorder="1" applyAlignment="1">
      <alignment horizontal="center" vertical="center"/>
    </xf>
    <xf numFmtId="2" fontId="109" fillId="62" borderId="190" xfId="1908" applyNumberFormat="1" applyFont="1" applyFill="1" applyBorder="1" applyAlignment="1">
      <alignment horizontal="center" vertical="center"/>
    </xf>
    <xf numFmtId="0" fontId="109" fillId="0" borderId="145" xfId="1908" applyFont="1" applyFill="1" applyBorder="1" applyAlignment="1">
      <alignment horizontal="center" vertical="center"/>
    </xf>
    <xf numFmtId="0" fontId="109" fillId="0" borderId="146" xfId="1908" applyFont="1" applyFill="1" applyBorder="1" applyAlignment="1">
      <alignment horizontal="center" vertical="center"/>
    </xf>
    <xf numFmtId="0" fontId="109" fillId="0" borderId="142" xfId="1908" applyFont="1" applyFill="1" applyBorder="1" applyAlignment="1">
      <alignment horizontal="center" vertical="center"/>
    </xf>
    <xf numFmtId="0" fontId="109" fillId="0" borderId="141" xfId="1908" applyFont="1" applyFill="1" applyBorder="1" applyAlignment="1">
      <alignment horizontal="center" vertical="center"/>
    </xf>
    <xf numFmtId="0" fontId="109" fillId="0" borderId="143" xfId="1908" applyFont="1" applyFill="1" applyBorder="1" applyAlignment="1">
      <alignment horizontal="center" vertical="center"/>
    </xf>
    <xf numFmtId="0" fontId="109" fillId="0" borderId="139" xfId="1908" applyFont="1" applyFill="1" applyBorder="1" applyAlignment="1">
      <alignment horizontal="center" vertical="center" wrapText="1"/>
    </xf>
    <xf numFmtId="0" fontId="109" fillId="0" borderId="148" xfId="1908" applyFont="1" applyFill="1" applyBorder="1" applyAlignment="1">
      <alignment horizontal="center" vertical="center" wrapText="1"/>
    </xf>
    <xf numFmtId="0" fontId="109" fillId="0" borderId="130" xfId="1908" applyFont="1" applyFill="1" applyBorder="1" applyAlignment="1">
      <alignment horizontal="left" vertical="center"/>
    </xf>
    <xf numFmtId="0" fontId="109" fillId="0" borderId="130" xfId="1908" applyFont="1" applyFill="1" applyBorder="1" applyAlignment="1">
      <alignment horizontal="center" vertical="center" shrinkToFit="1"/>
    </xf>
    <xf numFmtId="0" fontId="109" fillId="0" borderId="147" xfId="1908" applyFont="1" applyFill="1" applyBorder="1" applyAlignment="1">
      <alignment horizontal="center" vertical="center" shrinkToFit="1"/>
    </xf>
    <xf numFmtId="0" fontId="109" fillId="0" borderId="3" xfId="1908" applyFont="1" applyFill="1" applyBorder="1" applyAlignment="1">
      <alignment horizontal="center" vertical="center"/>
    </xf>
    <xf numFmtId="0" fontId="109" fillId="0" borderId="2" xfId="1908" applyFont="1" applyFill="1" applyBorder="1" applyAlignment="1">
      <alignment horizontal="center" vertical="center"/>
    </xf>
    <xf numFmtId="0" fontId="109" fillId="0" borderId="17" xfId="1908" applyFont="1" applyFill="1" applyBorder="1" applyAlignment="1">
      <alignment horizontal="left" vertical="center"/>
    </xf>
    <xf numFmtId="0" fontId="109" fillId="0" borderId="2" xfId="1908" applyFont="1" applyFill="1" applyBorder="1" applyAlignment="1">
      <alignment horizontal="left" vertical="center"/>
    </xf>
    <xf numFmtId="177" fontId="109" fillId="0" borderId="0" xfId="1908" applyNumberFormat="1" applyFont="1" applyFill="1" applyBorder="1" applyAlignment="1">
      <alignment horizontal="center" vertical="center"/>
    </xf>
    <xf numFmtId="176" fontId="77" fillId="0" borderId="37" xfId="1" applyFont="1" applyBorder="1" applyAlignment="1" applyProtection="1">
      <alignment horizontal="left" vertical="center"/>
      <protection hidden="1"/>
    </xf>
    <xf numFmtId="176" fontId="77" fillId="0" borderId="38" xfId="1" applyFont="1" applyBorder="1" applyAlignment="1" applyProtection="1">
      <alignment horizontal="left" vertical="center"/>
      <protection hidden="1"/>
    </xf>
    <xf numFmtId="176" fontId="77" fillId="0" borderId="39" xfId="1" applyFont="1" applyBorder="1" applyAlignment="1" applyProtection="1">
      <alignment horizontal="left" vertical="center"/>
      <protection hidden="1"/>
    </xf>
    <xf numFmtId="0" fontId="77" fillId="0" borderId="37" xfId="5" applyFont="1" applyBorder="1" applyAlignment="1" applyProtection="1">
      <alignment horizontal="center" vertical="center"/>
      <protection hidden="1"/>
    </xf>
    <xf numFmtId="0" fontId="77" fillId="0" borderId="39" xfId="5" applyFont="1" applyBorder="1" applyAlignment="1" applyProtection="1">
      <alignment horizontal="center" vertical="center"/>
      <protection hidden="1"/>
    </xf>
    <xf numFmtId="0" fontId="67" fillId="0" borderId="19" xfId="5" applyNumberFormat="1" applyFont="1" applyBorder="1" applyAlignment="1" applyProtection="1">
      <alignment horizontal="left" vertical="center"/>
      <protection hidden="1"/>
    </xf>
    <xf numFmtId="0" fontId="67" fillId="0" borderId="0" xfId="5" applyNumberFormat="1" applyFont="1" applyBorder="1" applyAlignment="1" applyProtection="1">
      <alignment horizontal="left" vertical="center"/>
      <protection hidden="1"/>
    </xf>
    <xf numFmtId="176" fontId="78" fillId="0" borderId="4" xfId="1" applyFont="1" applyBorder="1" applyAlignment="1" applyProtection="1">
      <alignment horizontal="left" vertical="center"/>
      <protection hidden="1"/>
    </xf>
    <xf numFmtId="176" fontId="78" fillId="0" borderId="10" xfId="1" applyFont="1" applyBorder="1" applyAlignment="1" applyProtection="1">
      <alignment horizontal="left" vertical="center"/>
      <protection hidden="1"/>
    </xf>
    <xf numFmtId="176" fontId="78" fillId="0" borderId="41" xfId="1" applyFont="1" applyBorder="1" applyAlignment="1" applyProtection="1">
      <alignment horizontal="left" vertical="center"/>
      <protection hidden="1"/>
    </xf>
    <xf numFmtId="0" fontId="78" fillId="0" borderId="4" xfId="5" applyFont="1" applyFill="1" applyBorder="1" applyAlignment="1" applyProtection="1">
      <alignment horizontal="center" vertical="center"/>
      <protection locked="0"/>
    </xf>
    <xf numFmtId="0" fontId="78" fillId="0" borderId="5" xfId="5" applyFont="1" applyFill="1" applyBorder="1" applyAlignment="1" applyProtection="1">
      <alignment horizontal="center" vertical="center"/>
      <protection locked="0"/>
    </xf>
    <xf numFmtId="0" fontId="77" fillId="0" borderId="1" xfId="5" applyFont="1" applyFill="1" applyBorder="1" applyAlignment="1" applyProtection="1">
      <alignment horizontal="center" vertical="center"/>
      <protection hidden="1"/>
    </xf>
    <xf numFmtId="0" fontId="77" fillId="0" borderId="4" xfId="5" applyFont="1" applyFill="1" applyBorder="1" applyAlignment="1" applyProtection="1">
      <alignment horizontal="center" vertical="center"/>
      <protection locked="0"/>
    </xf>
    <xf numFmtId="0" fontId="77" fillId="0" borderId="10" xfId="5" applyFont="1" applyFill="1" applyBorder="1" applyAlignment="1" applyProtection="1">
      <alignment horizontal="center" vertical="center"/>
      <protection locked="0"/>
    </xf>
    <xf numFmtId="0" fontId="77" fillId="0" borderId="41" xfId="5" applyFont="1" applyFill="1" applyBorder="1" applyAlignment="1" applyProtection="1">
      <alignment horizontal="center" vertical="center"/>
      <protection locked="0"/>
    </xf>
    <xf numFmtId="0" fontId="78" fillId="0" borderId="4" xfId="5" applyNumberFormat="1" applyFont="1" applyBorder="1" applyAlignment="1" applyProtection="1">
      <alignment vertical="center" wrapText="1"/>
      <protection hidden="1"/>
    </xf>
    <xf numFmtId="0" fontId="78" fillId="0" borderId="10" xfId="5" applyNumberFormat="1" applyFont="1" applyBorder="1" applyAlignment="1" applyProtection="1">
      <alignment vertical="center"/>
      <protection hidden="1"/>
    </xf>
    <xf numFmtId="0" fontId="78" fillId="0" borderId="41" xfId="5" applyNumberFormat="1" applyFont="1" applyBorder="1" applyAlignment="1" applyProtection="1">
      <alignment vertical="center"/>
      <protection hidden="1"/>
    </xf>
    <xf numFmtId="0" fontId="78" fillId="0" borderId="42" xfId="5" applyFont="1" applyBorder="1" applyAlignment="1" applyProtection="1">
      <alignment horizontal="left" vertical="center" wrapText="1"/>
      <protection hidden="1"/>
    </xf>
    <xf numFmtId="0" fontId="78" fillId="0" borderId="7" xfId="5" applyFont="1" applyBorder="1" applyAlignment="1" applyProtection="1">
      <alignment horizontal="left" vertical="center" wrapText="1"/>
      <protection hidden="1"/>
    </xf>
    <xf numFmtId="0" fontId="78" fillId="0" borderId="43" xfId="5" applyFont="1" applyBorder="1" applyAlignment="1" applyProtection="1">
      <alignment horizontal="left" vertical="center" wrapText="1"/>
      <protection hidden="1"/>
    </xf>
    <xf numFmtId="0" fontId="78" fillId="0" borderId="0" xfId="5" applyFont="1" applyBorder="1" applyAlignment="1" applyProtection="1">
      <alignment horizontal="center" vertical="center"/>
      <protection hidden="1"/>
    </xf>
    <xf numFmtId="0" fontId="78" fillId="0" borderId="20" xfId="5" applyFont="1" applyBorder="1" applyAlignment="1" applyProtection="1">
      <alignment horizontal="center" vertical="center"/>
      <protection hidden="1"/>
    </xf>
    <xf numFmtId="0" fontId="78" fillId="0" borderId="0" xfId="5" applyFont="1" applyBorder="1" applyAlignment="1" applyProtection="1">
      <alignment horizontal="center" vertical="center" wrapText="1"/>
      <protection hidden="1"/>
    </xf>
    <xf numFmtId="199" fontId="77" fillId="0" borderId="37" xfId="5" applyNumberFormat="1" applyFont="1" applyBorder="1" applyAlignment="1" applyProtection="1">
      <alignment horizontal="center" vertical="center"/>
      <protection hidden="1"/>
    </xf>
    <xf numFmtId="199" fontId="77" fillId="0" borderId="40" xfId="5" applyNumberFormat="1" applyFont="1" applyBorder="1" applyAlignment="1" applyProtection="1">
      <alignment horizontal="center" vertical="center"/>
      <protection hidden="1"/>
    </xf>
    <xf numFmtId="176" fontId="82" fillId="0" borderId="0" xfId="1" applyFont="1" applyAlignment="1">
      <alignment horizontal="left" vertical="center"/>
    </xf>
    <xf numFmtId="176" fontId="82" fillId="0" borderId="0" xfId="1" applyFont="1" applyAlignment="1">
      <alignment vertical="center"/>
    </xf>
    <xf numFmtId="0" fontId="82" fillId="0" borderId="0" xfId="0" applyFont="1" applyAlignment="1">
      <alignment horizontal="distributed" vertical="center"/>
    </xf>
    <xf numFmtId="176" fontId="82" fillId="0" borderId="0" xfId="1" applyFont="1" applyAlignment="1">
      <alignment horizontal="left" vertical="center" wrapText="1"/>
    </xf>
    <xf numFmtId="0" fontId="82" fillId="0" borderId="0" xfId="0" applyFont="1" applyAlignment="1">
      <alignment vertical="center"/>
    </xf>
    <xf numFmtId="176" fontId="82" fillId="0" borderId="0" xfId="1" applyFont="1" applyAlignment="1">
      <alignment vertical="center" wrapText="1"/>
    </xf>
    <xf numFmtId="176" fontId="56" fillId="0" borderId="0" xfId="1" applyFont="1" applyAlignment="1">
      <alignment horizontal="left" vertical="center"/>
    </xf>
    <xf numFmtId="0" fontId="56" fillId="0" borderId="0" xfId="0" applyFont="1" applyAlignment="1">
      <alignment vertical="center"/>
    </xf>
    <xf numFmtId="0" fontId="56" fillId="0" borderId="0" xfId="0" applyFont="1" applyAlignment="1">
      <alignment horizontal="left" vertical="center"/>
    </xf>
    <xf numFmtId="176" fontId="82" fillId="0" borderId="0" xfId="1" applyFont="1" applyFill="1" applyBorder="1" applyAlignment="1">
      <alignment horizontal="left" vertical="center"/>
    </xf>
    <xf numFmtId="0" fontId="82" fillId="0" borderId="0" xfId="0" applyFont="1" applyFill="1" applyAlignment="1">
      <alignment vertical="center"/>
    </xf>
    <xf numFmtId="0" fontId="82" fillId="0" borderId="0" xfId="3" applyFont="1" applyAlignment="1">
      <alignment horizontal="left" vertical="center" wrapText="1"/>
    </xf>
    <xf numFmtId="0" fontId="82" fillId="0" borderId="1" xfId="15" applyFont="1" applyFill="1" applyBorder="1" applyAlignment="1" applyProtection="1">
      <alignment horizontal="center" vertical="center"/>
      <protection hidden="1"/>
    </xf>
    <xf numFmtId="193" fontId="82" fillId="0" borderId="1" xfId="15" applyNumberFormat="1" applyFont="1" applyFill="1" applyBorder="1" applyAlignment="1" applyProtection="1">
      <alignment horizontal="center" vertical="center"/>
      <protection hidden="1"/>
    </xf>
    <xf numFmtId="0" fontId="81" fillId="0" borderId="0" xfId="15" applyFont="1" applyFill="1" applyAlignment="1" applyProtection="1">
      <alignment horizontal="center" vertical="center" shrinkToFit="1"/>
      <protection hidden="1"/>
    </xf>
    <xf numFmtId="38" fontId="82" fillId="0" borderId="119" xfId="15" applyNumberFormat="1" applyFont="1" applyFill="1" applyBorder="1" applyAlignment="1" applyProtection="1">
      <alignment horizontal="center" vertical="center"/>
      <protection hidden="1"/>
    </xf>
    <xf numFmtId="38" fontId="82" fillId="0" borderId="9" xfId="15" applyNumberFormat="1" applyFont="1" applyFill="1" applyBorder="1" applyAlignment="1" applyProtection="1">
      <alignment horizontal="center" vertical="center"/>
      <protection hidden="1"/>
    </xf>
    <xf numFmtId="0" fontId="82" fillId="0" borderId="119" xfId="15" applyFont="1" applyFill="1" applyBorder="1" applyAlignment="1" applyProtection="1">
      <alignment horizontal="center" vertical="center"/>
      <protection hidden="1"/>
    </xf>
    <xf numFmtId="0" fontId="82" fillId="0" borderId="9" xfId="15" applyFont="1" applyFill="1" applyBorder="1" applyAlignment="1" applyProtection="1">
      <alignment horizontal="center" vertical="center"/>
      <protection hidden="1"/>
    </xf>
    <xf numFmtId="0" fontId="58" fillId="0" borderId="0" xfId="15" applyFont="1" applyFill="1" applyBorder="1" applyAlignment="1" applyProtection="1">
      <alignment horizontal="center" vertical="center"/>
      <protection hidden="1"/>
    </xf>
    <xf numFmtId="0" fontId="81" fillId="0" borderId="0" xfId="15" applyFont="1" applyFill="1" applyAlignment="1" applyProtection="1">
      <alignment horizontal="left" vertical="center" shrinkToFit="1"/>
      <protection hidden="1"/>
    </xf>
    <xf numFmtId="0" fontId="82" fillId="0" borderId="32" xfId="15" applyFont="1" applyFill="1" applyBorder="1" applyAlignment="1" applyProtection="1">
      <alignment horizontal="center" vertical="center" shrinkToFit="1"/>
      <protection hidden="1"/>
    </xf>
    <xf numFmtId="0" fontId="82" fillId="0" borderId="7" xfId="15" applyFont="1" applyFill="1" applyBorder="1" applyAlignment="1" applyProtection="1">
      <alignment horizontal="center" vertical="center" shrinkToFit="1"/>
      <protection hidden="1"/>
    </xf>
    <xf numFmtId="0" fontId="82" fillId="0" borderId="17" xfId="15" applyFont="1" applyFill="1" applyBorder="1" applyAlignment="1" applyProtection="1">
      <alignment horizontal="center" vertical="center" shrinkToFit="1"/>
      <protection hidden="1"/>
    </xf>
    <xf numFmtId="0" fontId="82" fillId="0" borderId="2" xfId="15" applyFont="1" applyFill="1" applyBorder="1" applyAlignment="1" applyProtection="1">
      <alignment horizontal="center" vertical="center" shrinkToFit="1"/>
      <protection hidden="1"/>
    </xf>
    <xf numFmtId="0" fontId="82" fillId="0" borderId="0" xfId="15" applyFont="1" applyFill="1" applyBorder="1" applyAlignment="1" applyProtection="1">
      <alignment horizontal="center" vertical="center" shrinkToFit="1"/>
      <protection hidden="1"/>
    </xf>
    <xf numFmtId="0" fontId="66" fillId="0" borderId="0" xfId="15" applyFont="1" applyFill="1" applyAlignment="1" applyProtection="1">
      <alignment horizontal="left" vertical="center"/>
      <protection hidden="1"/>
    </xf>
    <xf numFmtId="0" fontId="82" fillId="0" borderId="32" xfId="15" applyFont="1" applyFill="1" applyBorder="1" applyAlignment="1" applyProtection="1">
      <alignment horizontal="center" vertical="center"/>
      <protection hidden="1"/>
    </xf>
    <xf numFmtId="0" fontId="82" fillId="0" borderId="7" xfId="15" applyFont="1" applyFill="1" applyBorder="1" applyAlignment="1" applyProtection="1">
      <alignment horizontal="center" vertical="center"/>
      <protection hidden="1"/>
    </xf>
    <xf numFmtId="0" fontId="82" fillId="0" borderId="33" xfId="15" applyFont="1" applyFill="1" applyBorder="1" applyAlignment="1" applyProtection="1">
      <alignment horizontal="center" vertical="center"/>
      <protection hidden="1"/>
    </xf>
    <xf numFmtId="0" fontId="82" fillId="0" borderId="3" xfId="15" applyFont="1" applyFill="1" applyBorder="1" applyAlignment="1" applyProtection="1">
      <alignment horizontal="center" vertical="center"/>
      <protection hidden="1"/>
    </xf>
    <xf numFmtId="0" fontId="82" fillId="0" borderId="0" xfId="15" applyFont="1" applyFill="1" applyBorder="1" applyAlignment="1" applyProtection="1">
      <alignment horizontal="center" vertical="center"/>
      <protection hidden="1"/>
    </xf>
    <xf numFmtId="0" fontId="82" fillId="0" borderId="11" xfId="15" applyFont="1" applyFill="1" applyBorder="1" applyAlignment="1" applyProtection="1">
      <alignment horizontal="center" vertical="center"/>
      <protection hidden="1"/>
    </xf>
    <xf numFmtId="0" fontId="82" fillId="0" borderId="17" xfId="15" applyFont="1" applyFill="1" applyBorder="1" applyAlignment="1" applyProtection="1">
      <alignment horizontal="center" vertical="center"/>
      <protection hidden="1"/>
    </xf>
    <xf numFmtId="0" fontId="82" fillId="0" borderId="2" xfId="15" applyFont="1" applyFill="1" applyBorder="1" applyAlignment="1" applyProtection="1">
      <alignment horizontal="center" vertical="center"/>
      <protection hidden="1"/>
    </xf>
    <xf numFmtId="0" fontId="82" fillId="0" borderId="18" xfId="15" applyFont="1" applyFill="1" applyBorder="1" applyAlignment="1" applyProtection="1">
      <alignment horizontal="center" vertical="center"/>
      <protection hidden="1"/>
    </xf>
    <xf numFmtId="38" fontId="82" fillId="0" borderId="1" xfId="15" applyNumberFormat="1" applyFont="1" applyFill="1" applyBorder="1" applyAlignment="1" applyProtection="1">
      <alignment horizontal="center" vertical="center"/>
      <protection hidden="1"/>
    </xf>
    <xf numFmtId="2" fontId="82" fillId="0" borderId="119" xfId="15" applyNumberFormat="1" applyFont="1" applyFill="1" applyBorder="1" applyAlignment="1" applyProtection="1">
      <alignment horizontal="center" vertical="center"/>
      <protection hidden="1"/>
    </xf>
    <xf numFmtId="2" fontId="82" fillId="0" borderId="9" xfId="15" applyNumberFormat="1" applyFont="1" applyFill="1" applyBorder="1" applyAlignment="1" applyProtection="1">
      <alignment horizontal="center" vertical="center"/>
      <protection hidden="1"/>
    </xf>
    <xf numFmtId="0" fontId="82" fillId="0" borderId="10" xfId="15" applyFont="1" applyFill="1" applyBorder="1" applyAlignment="1" applyProtection="1">
      <alignment horizontal="center" vertical="center"/>
      <protection hidden="1"/>
    </xf>
    <xf numFmtId="0" fontId="58" fillId="0" borderId="0" xfId="15" quotePrefix="1" applyFont="1" applyFill="1" applyBorder="1" applyAlignment="1" applyProtection="1">
      <alignment horizontal="center" vertical="center"/>
      <protection hidden="1"/>
    </xf>
    <xf numFmtId="177" fontId="82" fillId="0" borderId="0" xfId="15" applyNumberFormat="1" applyFont="1" applyFill="1" applyBorder="1" applyAlignment="1" applyProtection="1">
      <alignment horizontal="left" vertical="center" wrapText="1"/>
      <protection hidden="1"/>
    </xf>
    <xf numFmtId="177" fontId="82" fillId="0" borderId="0" xfId="15" applyNumberFormat="1" applyFont="1" applyFill="1" applyBorder="1" applyAlignment="1" applyProtection="1">
      <alignment vertical="center" shrinkToFit="1"/>
      <protection hidden="1"/>
    </xf>
    <xf numFmtId="177" fontId="82" fillId="0" borderId="0" xfId="15" applyNumberFormat="1" applyFont="1" applyFill="1" applyBorder="1" applyAlignment="1" applyProtection="1">
      <alignment horizontal="left" vertical="center" shrinkToFit="1"/>
      <protection hidden="1"/>
    </xf>
    <xf numFmtId="193" fontId="82" fillId="0" borderId="119" xfId="15" applyNumberFormat="1" applyFont="1" applyFill="1" applyBorder="1" applyAlignment="1" applyProtection="1">
      <alignment horizontal="center" vertical="center"/>
      <protection hidden="1"/>
    </xf>
    <xf numFmtId="193" fontId="82" fillId="0" borderId="9" xfId="15" applyNumberFormat="1" applyFont="1" applyFill="1" applyBorder="1" applyAlignment="1" applyProtection="1">
      <alignment horizontal="center" vertical="center"/>
      <protection hidden="1"/>
    </xf>
    <xf numFmtId="176" fontId="65" fillId="0" borderId="0" xfId="7" applyFont="1" applyFill="1" applyBorder="1" applyAlignment="1" applyProtection="1">
      <alignment horizontal="left" vertical="center"/>
      <protection hidden="1"/>
    </xf>
    <xf numFmtId="185" fontId="64" fillId="0" borderId="1" xfId="0" applyNumberFormat="1" applyFont="1" applyFill="1" applyBorder="1" applyAlignment="1" applyProtection="1">
      <alignment horizontal="center" vertical="center"/>
      <protection hidden="1"/>
    </xf>
    <xf numFmtId="0" fontId="66" fillId="0" borderId="1" xfId="0" applyNumberFormat="1" applyFont="1" applyFill="1" applyBorder="1" applyAlignment="1" applyProtection="1">
      <alignment horizontal="center" vertical="center"/>
      <protection hidden="1"/>
    </xf>
    <xf numFmtId="0" fontId="66" fillId="0" borderId="4" xfId="0" applyNumberFormat="1" applyFont="1" applyFill="1" applyBorder="1" applyAlignment="1" applyProtection="1">
      <alignment horizontal="center" vertical="center"/>
      <protection hidden="1"/>
    </xf>
    <xf numFmtId="0" fontId="66" fillId="0" borderId="10" xfId="0" applyNumberFormat="1" applyFont="1" applyFill="1" applyBorder="1" applyAlignment="1" applyProtection="1">
      <alignment horizontal="center" vertical="center"/>
      <protection hidden="1"/>
    </xf>
    <xf numFmtId="0" fontId="66" fillId="0" borderId="5" xfId="0" applyNumberFormat="1" applyFont="1" applyFill="1" applyBorder="1" applyAlignment="1" applyProtection="1">
      <alignment horizontal="center" vertical="center"/>
      <protection hidden="1"/>
    </xf>
    <xf numFmtId="0" fontId="66" fillId="0" borderId="1" xfId="0" applyNumberFormat="1" applyFont="1" applyFill="1" applyBorder="1" applyAlignment="1" applyProtection="1">
      <alignment horizontal="center" vertical="center" wrapText="1"/>
      <protection hidden="1"/>
    </xf>
    <xf numFmtId="49" fontId="69" fillId="59" borderId="173" xfId="0" applyNumberFormat="1" applyFont="1" applyFill="1" applyBorder="1" applyAlignment="1" applyProtection="1">
      <alignment horizontal="center" vertical="center" wrapText="1"/>
      <protection hidden="1"/>
    </xf>
    <xf numFmtId="49" fontId="69" fillId="59" borderId="174" xfId="0" applyNumberFormat="1" applyFont="1" applyFill="1" applyBorder="1" applyAlignment="1" applyProtection="1">
      <alignment horizontal="center" vertical="center" wrapText="1"/>
      <protection hidden="1"/>
    </xf>
    <xf numFmtId="49" fontId="69" fillId="0" borderId="173" xfId="0" applyNumberFormat="1" applyFont="1" applyFill="1" applyBorder="1" applyAlignment="1" applyProtection="1">
      <alignment horizontal="center" vertical="center" wrapText="1"/>
      <protection hidden="1"/>
    </xf>
    <xf numFmtId="49" fontId="69" fillId="0" borderId="174" xfId="0" applyNumberFormat="1" applyFont="1" applyFill="1" applyBorder="1" applyAlignment="1" applyProtection="1">
      <alignment horizontal="center" vertical="center" wrapText="1"/>
      <protection hidden="1"/>
    </xf>
    <xf numFmtId="0" fontId="60" fillId="0" borderId="2" xfId="0" applyFont="1" applyFill="1" applyBorder="1" applyAlignment="1" applyProtection="1">
      <alignment horizontal="center" vertical="center"/>
      <protection hidden="1"/>
    </xf>
    <xf numFmtId="0" fontId="66" fillId="0" borderId="119" xfId="0" applyNumberFormat="1" applyFont="1" applyFill="1" applyBorder="1" applyAlignment="1" applyProtection="1">
      <alignment horizontal="center" vertical="center" wrapText="1"/>
      <protection hidden="1"/>
    </xf>
    <xf numFmtId="0" fontId="66" fillId="0" borderId="9" xfId="0" applyNumberFormat="1" applyFont="1" applyFill="1" applyBorder="1" applyAlignment="1" applyProtection="1">
      <alignment horizontal="center" vertical="center" wrapText="1"/>
      <protection hidden="1"/>
    </xf>
    <xf numFmtId="49" fontId="69" fillId="58" borderId="174" xfId="0" applyNumberFormat="1" applyFont="1" applyFill="1" applyBorder="1" applyAlignment="1" applyProtection="1">
      <alignment horizontal="center" vertical="center" wrapText="1"/>
      <protection hidden="1"/>
    </xf>
    <xf numFmtId="49" fontId="69" fillId="58" borderId="173" xfId="0" applyNumberFormat="1" applyFont="1" applyFill="1" applyBorder="1" applyAlignment="1" applyProtection="1">
      <alignment horizontal="center" vertical="center" wrapText="1"/>
      <protection hidden="1"/>
    </xf>
    <xf numFmtId="41" fontId="69" fillId="0" borderId="27" xfId="0" applyNumberFormat="1" applyFont="1" applyFill="1" applyBorder="1" applyAlignment="1" applyProtection="1">
      <alignment horizontal="center" vertical="center" wrapText="1"/>
      <protection hidden="1"/>
    </xf>
    <xf numFmtId="41" fontId="69" fillId="58" borderId="29" xfId="0" applyNumberFormat="1" applyFont="1" applyFill="1" applyBorder="1" applyAlignment="1" applyProtection="1">
      <alignment horizontal="center" vertical="center" wrapText="1"/>
      <protection hidden="1"/>
    </xf>
    <xf numFmtId="176" fontId="51" fillId="0" borderId="0" xfId="7" applyFont="1" applyFill="1" applyBorder="1" applyAlignment="1" applyProtection="1">
      <alignment horizontal="left" vertical="center"/>
      <protection hidden="1"/>
    </xf>
    <xf numFmtId="185" fontId="64" fillId="54" borderId="1" xfId="0" applyNumberFormat="1" applyFont="1" applyFill="1" applyBorder="1" applyAlignment="1" applyProtection="1">
      <alignment horizontal="center" vertical="center"/>
      <protection hidden="1"/>
    </xf>
    <xf numFmtId="0" fontId="131" fillId="0" borderId="2" xfId="0" applyFont="1" applyFill="1" applyBorder="1" applyAlignment="1" applyProtection="1">
      <alignment horizontal="center" vertical="center"/>
      <protection hidden="1"/>
    </xf>
    <xf numFmtId="0" fontId="131" fillId="58" borderId="2" xfId="0" applyFont="1" applyFill="1" applyBorder="1" applyAlignment="1" applyProtection="1">
      <alignment horizontal="center" vertical="center"/>
      <protection hidden="1"/>
    </xf>
    <xf numFmtId="0" fontId="59" fillId="0" borderId="1" xfId="6" applyFont="1" applyFill="1" applyBorder="1" applyAlignment="1" applyProtection="1">
      <alignment horizontal="distributed" vertical="center" indent="2"/>
      <protection hidden="1"/>
    </xf>
    <xf numFmtId="0" fontId="59" fillId="0" borderId="2" xfId="6" applyFont="1" applyBorder="1" applyAlignment="1" applyProtection="1">
      <alignment horizontal="left" vertical="center" indent="1"/>
      <protection hidden="1"/>
    </xf>
    <xf numFmtId="0" fontId="59" fillId="0" borderId="1" xfId="6" applyFont="1" applyFill="1" applyBorder="1" applyAlignment="1" applyProtection="1">
      <alignment horizontal="center" vertical="center"/>
      <protection hidden="1"/>
    </xf>
    <xf numFmtId="0" fontId="56" fillId="0" borderId="1" xfId="6" applyFont="1" applyFill="1" applyBorder="1" applyAlignment="1" applyProtection="1">
      <alignment horizontal="center" vertical="center" textRotation="255" wrapText="1"/>
      <protection hidden="1"/>
    </xf>
    <xf numFmtId="0" fontId="59" fillId="0" borderId="1" xfId="6" applyFont="1" applyFill="1" applyBorder="1" applyAlignment="1" applyProtection="1">
      <alignment horizontal="center" vertical="center" textRotation="255"/>
      <protection hidden="1"/>
    </xf>
    <xf numFmtId="0" fontId="59" fillId="0" borderId="1" xfId="6" applyFont="1" applyFill="1" applyBorder="1" applyAlignment="1" applyProtection="1">
      <alignment horizontal="distributed" vertical="center" wrapText="1" indent="1"/>
      <protection hidden="1"/>
    </xf>
    <xf numFmtId="0" fontId="59" fillId="0" borderId="4" xfId="6" applyFont="1" applyFill="1" applyBorder="1" applyAlignment="1" applyProtection="1">
      <alignment horizontal="distributed" vertical="center" indent="2"/>
      <protection hidden="1"/>
    </xf>
    <xf numFmtId="0" fontId="59" fillId="0" borderId="10" xfId="6" applyFont="1" applyFill="1" applyBorder="1" applyAlignment="1" applyProtection="1">
      <alignment horizontal="distributed" vertical="center" indent="2"/>
      <protection hidden="1"/>
    </xf>
    <xf numFmtId="0" fontId="59" fillId="0" borderId="5" xfId="6" applyFont="1" applyFill="1" applyBorder="1" applyAlignment="1" applyProtection="1">
      <alignment horizontal="distributed" vertical="center" indent="2"/>
      <protection hidden="1"/>
    </xf>
    <xf numFmtId="176" fontId="59" fillId="0" borderId="4" xfId="1" applyFont="1" applyFill="1" applyBorder="1" applyAlignment="1" applyProtection="1">
      <alignment horizontal="left" vertical="center" indent="1"/>
      <protection hidden="1"/>
    </xf>
    <xf numFmtId="176" fontId="59" fillId="0" borderId="5" xfId="1" applyFont="1" applyFill="1" applyBorder="1" applyAlignment="1" applyProtection="1">
      <alignment horizontal="left" vertical="center" indent="1"/>
      <protection hidden="1"/>
    </xf>
    <xf numFmtId="184" fontId="59" fillId="54" borderId="1" xfId="3" applyNumberFormat="1" applyFont="1" applyFill="1" applyBorder="1" applyAlignment="1" applyProtection="1">
      <alignment horizontal="distributed" vertical="center" indent="1"/>
      <protection hidden="1"/>
    </xf>
    <xf numFmtId="0" fontId="59" fillId="0" borderId="0" xfId="3" applyFont="1" applyBorder="1" applyAlignment="1" applyProtection="1">
      <alignment horizontal="right" vertical="center"/>
      <protection hidden="1"/>
    </xf>
    <xf numFmtId="184" fontId="59" fillId="54" borderId="1" xfId="3" applyNumberFormat="1" applyFont="1" applyFill="1" applyBorder="1" applyAlignment="1" applyProtection="1">
      <alignment horizontal="center" vertical="center" wrapText="1"/>
      <protection hidden="1"/>
    </xf>
    <xf numFmtId="184" fontId="59" fillId="54" borderId="1" xfId="3" applyNumberFormat="1" applyFont="1" applyFill="1" applyBorder="1" applyAlignment="1" applyProtection="1">
      <alignment horizontal="center" vertical="center"/>
      <protection hidden="1"/>
    </xf>
    <xf numFmtId="184" fontId="59" fillId="54" borderId="32" xfId="3" applyNumberFormat="1" applyFont="1" applyFill="1" applyBorder="1" applyAlignment="1" applyProtection="1">
      <alignment horizontal="center" vertical="center"/>
      <protection hidden="1"/>
    </xf>
    <xf numFmtId="184" fontId="59" fillId="54" borderId="33" xfId="3" applyNumberFormat="1" applyFont="1" applyFill="1" applyBorder="1" applyAlignment="1" applyProtection="1">
      <alignment horizontal="center" vertical="center"/>
      <protection hidden="1"/>
    </xf>
    <xf numFmtId="184" fontId="59" fillId="54" borderId="17" xfId="3" applyNumberFormat="1" applyFont="1" applyFill="1" applyBorder="1" applyAlignment="1" applyProtection="1">
      <alignment horizontal="center" vertical="center"/>
      <protection hidden="1"/>
    </xf>
    <xf numFmtId="184" fontId="59" fillId="54" borderId="18" xfId="3" applyNumberFormat="1" applyFont="1" applyFill="1" applyBorder="1" applyAlignment="1" applyProtection="1">
      <alignment horizontal="center" vertical="center"/>
      <protection hidden="1"/>
    </xf>
    <xf numFmtId="184" fontId="59" fillId="54" borderId="4" xfId="3" applyNumberFormat="1" applyFont="1" applyFill="1" applyBorder="1" applyAlignment="1" applyProtection="1">
      <alignment horizontal="center" vertical="center"/>
      <protection hidden="1"/>
    </xf>
    <xf numFmtId="184" fontId="59" fillId="54" borderId="10" xfId="3" applyNumberFormat="1" applyFont="1" applyFill="1" applyBorder="1" applyAlignment="1" applyProtection="1">
      <alignment horizontal="center" vertical="center"/>
      <protection hidden="1"/>
    </xf>
    <xf numFmtId="184" fontId="59" fillId="54" borderId="5" xfId="3" applyNumberFormat="1" applyFont="1" applyFill="1" applyBorder="1" applyAlignment="1" applyProtection="1">
      <alignment horizontal="center" vertical="center"/>
      <protection hidden="1"/>
    </xf>
    <xf numFmtId="184" fontId="64" fillId="54" borderId="4" xfId="3" applyNumberFormat="1" applyFont="1" applyFill="1" applyBorder="1" applyAlignment="1" applyProtection="1">
      <alignment horizontal="center" vertical="center" wrapText="1"/>
      <protection hidden="1"/>
    </xf>
    <xf numFmtId="184" fontId="64" fillId="54" borderId="10" xfId="3" applyNumberFormat="1" applyFont="1" applyFill="1" applyBorder="1" applyAlignment="1" applyProtection="1">
      <alignment horizontal="center" vertical="center" wrapText="1"/>
      <protection hidden="1"/>
    </xf>
    <xf numFmtId="184" fontId="64" fillId="54" borderId="5" xfId="3" applyNumberFormat="1" applyFont="1" applyFill="1" applyBorder="1" applyAlignment="1" applyProtection="1">
      <alignment horizontal="center" vertical="center" wrapText="1"/>
      <protection hidden="1"/>
    </xf>
    <xf numFmtId="176" fontId="67" fillId="0" borderId="0" xfId="7" applyFont="1" applyFill="1" applyBorder="1" applyAlignment="1" applyProtection="1">
      <alignment horizontal="center" vertical="center"/>
      <protection hidden="1"/>
    </xf>
    <xf numFmtId="176" fontId="59" fillId="54" borderId="65" xfId="7" applyFont="1" applyFill="1" applyBorder="1" applyAlignment="1" applyProtection="1">
      <alignment horizontal="right" vertical="center"/>
      <protection hidden="1"/>
    </xf>
    <xf numFmtId="176" fontId="59" fillId="54" borderId="38" xfId="7" applyFont="1" applyFill="1" applyBorder="1" applyAlignment="1" applyProtection="1">
      <alignment horizontal="right" vertical="center"/>
      <protection hidden="1"/>
    </xf>
    <xf numFmtId="0" fontId="64" fillId="54" borderId="38" xfId="7" applyNumberFormat="1" applyFont="1" applyFill="1" applyBorder="1" applyAlignment="1" applyProtection="1">
      <alignment horizontal="center" vertical="center"/>
      <protection hidden="1"/>
    </xf>
    <xf numFmtId="199" fontId="64" fillId="54" borderId="38" xfId="7" applyNumberFormat="1" applyFont="1" applyFill="1" applyBorder="1" applyAlignment="1" applyProtection="1">
      <alignment horizontal="center" vertical="center"/>
      <protection hidden="1"/>
    </xf>
    <xf numFmtId="0" fontId="64" fillId="54" borderId="38" xfId="7" applyNumberFormat="1" applyFont="1" applyFill="1" applyBorder="1" applyAlignment="1" applyProtection="1">
      <alignment horizontal="left" vertical="center"/>
      <protection hidden="1"/>
    </xf>
    <xf numFmtId="0" fontId="64" fillId="54" borderId="40" xfId="7" applyNumberFormat="1" applyFont="1" applyFill="1" applyBorder="1" applyAlignment="1" applyProtection="1">
      <alignment horizontal="left" vertical="center"/>
      <protection hidden="1"/>
    </xf>
    <xf numFmtId="0" fontId="59" fillId="54" borderId="1" xfId="7" applyNumberFormat="1" applyFont="1" applyFill="1" applyBorder="1" applyAlignment="1" applyProtection="1">
      <alignment horizontal="distributed" vertical="center" indent="1"/>
      <protection hidden="1"/>
    </xf>
    <xf numFmtId="176" fontId="59" fillId="54" borderId="1" xfId="7" applyFont="1" applyFill="1" applyBorder="1" applyAlignment="1" applyProtection="1">
      <alignment horizontal="center" vertical="center" shrinkToFit="1"/>
      <protection hidden="1"/>
    </xf>
    <xf numFmtId="176" fontId="59" fillId="54" borderId="43" xfId="7" applyFont="1" applyFill="1" applyBorder="1" applyAlignment="1" applyProtection="1">
      <alignment horizontal="center" vertical="center"/>
      <protection hidden="1"/>
    </xf>
    <xf numFmtId="176" fontId="59" fillId="54" borderId="63" xfId="7" applyFont="1" applyFill="1" applyBorder="1" applyAlignment="1" applyProtection="1">
      <alignment horizontal="center" vertical="center"/>
      <protection hidden="1"/>
    </xf>
    <xf numFmtId="176" fontId="59" fillId="54" borderId="48" xfId="7" applyFont="1" applyFill="1" applyBorder="1" applyAlignment="1" applyProtection="1">
      <alignment horizontal="center" vertical="center" textRotation="255"/>
      <protection hidden="1"/>
    </xf>
    <xf numFmtId="0" fontId="56" fillId="54" borderId="67" xfId="0" applyFont="1" applyFill="1" applyBorder="1" applyAlignment="1" applyProtection="1">
      <alignment horizontal="center" vertical="center"/>
      <protection hidden="1"/>
    </xf>
    <xf numFmtId="176" fontId="59" fillId="54" borderId="67" xfId="7" applyFont="1" applyFill="1" applyBorder="1" applyAlignment="1" applyProtection="1">
      <alignment horizontal="center" vertical="center" textRotation="255"/>
      <protection hidden="1"/>
    </xf>
    <xf numFmtId="176" fontId="59" fillId="54" borderId="74" xfId="7" applyFont="1" applyFill="1" applyBorder="1" applyAlignment="1" applyProtection="1">
      <alignment horizontal="center" vertical="center" textRotation="255"/>
      <protection hidden="1"/>
    </xf>
    <xf numFmtId="176" fontId="59" fillId="54" borderId="14" xfId="7" applyFont="1" applyFill="1" applyBorder="1" applyAlignment="1" applyProtection="1">
      <alignment vertical="center"/>
      <protection hidden="1"/>
    </xf>
    <xf numFmtId="176" fontId="64" fillId="54" borderId="0" xfId="7" applyFont="1" applyFill="1" applyAlignment="1" applyProtection="1">
      <alignment vertical="center"/>
      <protection hidden="1"/>
    </xf>
    <xf numFmtId="176" fontId="59" fillId="54" borderId="0" xfId="7" applyNumberFormat="1" applyFont="1" applyFill="1" applyAlignment="1" applyProtection="1">
      <alignment horizontal="center" vertical="center" shrinkToFit="1"/>
      <protection hidden="1"/>
    </xf>
    <xf numFmtId="176" fontId="59" fillId="54" borderId="42" xfId="7" applyFont="1" applyFill="1" applyBorder="1" applyAlignment="1" applyProtection="1">
      <alignment horizontal="center" vertical="center"/>
      <protection hidden="1"/>
    </xf>
    <xf numFmtId="176" fontId="59" fillId="54" borderId="33" xfId="7" applyFont="1" applyFill="1" applyBorder="1" applyAlignment="1" applyProtection="1">
      <alignment horizontal="center" vertical="center"/>
      <protection hidden="1"/>
    </xf>
    <xf numFmtId="176" fontId="59" fillId="54" borderId="32" xfId="7" applyFont="1" applyFill="1" applyBorder="1" applyAlignment="1" applyProtection="1">
      <alignment horizontal="center" vertical="center"/>
      <protection hidden="1"/>
    </xf>
    <xf numFmtId="178" fontId="59" fillId="54" borderId="32" xfId="7" applyNumberFormat="1" applyFont="1" applyFill="1" applyBorder="1" applyAlignment="1" applyProtection="1">
      <alignment horizontal="center" vertical="center"/>
      <protection hidden="1"/>
    </xf>
    <xf numFmtId="178" fontId="59" fillId="54" borderId="33" xfId="7" applyNumberFormat="1" applyFont="1" applyFill="1" applyBorder="1" applyAlignment="1" applyProtection="1">
      <alignment horizontal="center" vertical="center"/>
      <protection hidden="1"/>
    </xf>
    <xf numFmtId="9" fontId="59" fillId="54" borderId="8" xfId="9" applyFont="1" applyFill="1" applyBorder="1" applyAlignment="1" applyProtection="1">
      <alignment horizontal="center" vertical="center" wrapText="1"/>
      <protection hidden="1"/>
    </xf>
    <xf numFmtId="9" fontId="59" fillId="54" borderId="9" xfId="9" applyFont="1" applyFill="1" applyBorder="1" applyAlignment="1" applyProtection="1">
      <alignment horizontal="center" vertical="center"/>
      <protection hidden="1"/>
    </xf>
    <xf numFmtId="178" fontId="59" fillId="54" borderId="0" xfId="7" applyNumberFormat="1" applyFont="1" applyFill="1" applyAlignment="1" applyProtection="1">
      <alignment horizontal="center" vertical="center" shrinkToFit="1"/>
      <protection hidden="1"/>
    </xf>
    <xf numFmtId="0" fontId="59" fillId="54" borderId="1" xfId="7" applyNumberFormat="1" applyFont="1" applyFill="1" applyBorder="1" applyAlignment="1" applyProtection="1">
      <alignment horizontal="distributed" vertical="center" indent="3"/>
      <protection hidden="1"/>
    </xf>
    <xf numFmtId="0" fontId="59" fillId="54" borderId="1" xfId="7" applyNumberFormat="1" applyFont="1" applyFill="1" applyBorder="1" applyAlignment="1" applyProtection="1">
      <alignment horizontal="center" vertical="center" shrinkToFit="1"/>
      <protection hidden="1"/>
    </xf>
    <xf numFmtId="176" fontId="59" fillId="54" borderId="1" xfId="7" applyFont="1" applyFill="1" applyBorder="1" applyAlignment="1" applyProtection="1">
      <alignment horizontal="center" vertical="center"/>
      <protection hidden="1"/>
    </xf>
    <xf numFmtId="0" fontId="59" fillId="54" borderId="1" xfId="7" applyNumberFormat="1" applyFont="1" applyFill="1" applyBorder="1" applyAlignment="1" applyProtection="1">
      <alignment horizontal="distributed" vertical="center" wrapText="1" indent="1"/>
      <protection hidden="1"/>
    </xf>
    <xf numFmtId="176" fontId="67" fillId="54" borderId="0" xfId="7" applyFont="1" applyFill="1" applyBorder="1" applyAlignment="1" applyProtection="1">
      <alignment horizontal="center" vertical="center"/>
      <protection hidden="1"/>
    </xf>
    <xf numFmtId="176" fontId="68" fillId="0" borderId="0" xfId="7" applyFont="1" applyFill="1" applyBorder="1" applyAlignment="1" applyProtection="1">
      <alignment horizontal="center" vertical="center"/>
      <protection hidden="1"/>
    </xf>
    <xf numFmtId="176" fontId="59" fillId="54" borderId="0" xfId="7" applyFont="1" applyFill="1" applyBorder="1" applyAlignment="1" applyProtection="1">
      <alignment vertical="center"/>
      <protection hidden="1"/>
    </xf>
    <xf numFmtId="9" fontId="59" fillId="54" borderId="119" xfId="9" applyFont="1" applyFill="1" applyBorder="1" applyAlignment="1" applyProtection="1">
      <alignment horizontal="center" vertical="center" wrapText="1"/>
      <protection hidden="1"/>
    </xf>
    <xf numFmtId="9" fontId="59" fillId="54" borderId="35" xfId="9" applyFont="1" applyFill="1" applyBorder="1" applyAlignment="1" applyProtection="1">
      <alignment horizontal="center" vertical="center"/>
      <protection hidden="1"/>
    </xf>
    <xf numFmtId="176" fontId="59" fillId="54" borderId="23" xfId="7" applyFont="1" applyFill="1" applyBorder="1" applyAlignment="1" applyProtection="1">
      <alignment horizontal="center" vertical="center"/>
      <protection hidden="1"/>
    </xf>
    <xf numFmtId="0" fontId="56" fillId="54" borderId="133" xfId="0" applyFont="1" applyFill="1" applyBorder="1" applyAlignment="1" applyProtection="1">
      <alignment horizontal="center" vertical="center"/>
      <protection hidden="1"/>
    </xf>
    <xf numFmtId="0" fontId="56" fillId="54" borderId="74" xfId="0" applyFont="1" applyFill="1" applyBorder="1" applyAlignment="1" applyProtection="1">
      <alignment horizontal="center" vertical="center"/>
      <protection hidden="1"/>
    </xf>
    <xf numFmtId="176" fontId="59" fillId="54" borderId="133" xfId="7" applyFont="1" applyFill="1" applyBorder="1" applyAlignment="1" applyProtection="1">
      <alignment horizontal="center" vertical="center" textRotation="255"/>
      <protection hidden="1"/>
    </xf>
    <xf numFmtId="0" fontId="103" fillId="0" borderId="2" xfId="0" applyFont="1" applyFill="1" applyBorder="1" applyAlignment="1" applyProtection="1">
      <alignment horizontal="center" vertical="center"/>
      <protection hidden="1"/>
    </xf>
    <xf numFmtId="0" fontId="101" fillId="0" borderId="1" xfId="304" applyFont="1" applyFill="1" applyBorder="1" applyAlignment="1" applyProtection="1">
      <alignment horizontal="center" vertical="center"/>
      <protection hidden="1"/>
    </xf>
    <xf numFmtId="0" fontId="93" fillId="0" borderId="1" xfId="304" applyFont="1" applyFill="1" applyBorder="1" applyAlignment="1" applyProtection="1">
      <alignment horizontal="center" vertical="center" wrapText="1"/>
      <protection hidden="1"/>
    </xf>
    <xf numFmtId="0" fontId="93" fillId="0" borderId="1" xfId="304" applyFont="1" applyFill="1" applyBorder="1" applyAlignment="1" applyProtection="1">
      <alignment horizontal="center" vertical="center"/>
      <protection hidden="1"/>
    </xf>
    <xf numFmtId="0" fontId="66" fillId="0" borderId="1" xfId="0" applyFont="1" applyFill="1" applyBorder="1" applyAlignment="1" applyProtection="1">
      <alignment horizontal="center" vertical="center"/>
      <protection hidden="1"/>
    </xf>
    <xf numFmtId="0" fontId="66" fillId="0" borderId="1" xfId="8" applyFont="1" applyFill="1" applyBorder="1" applyAlignment="1" applyProtection="1">
      <alignment horizontal="center" vertical="center" wrapText="1"/>
      <protection hidden="1"/>
    </xf>
    <xf numFmtId="41" fontId="59" fillId="54" borderId="4" xfId="17" applyFont="1" applyFill="1" applyBorder="1" applyAlignment="1" applyProtection="1">
      <alignment horizontal="center" vertical="center"/>
      <protection hidden="1"/>
    </xf>
    <xf numFmtId="41" fontId="59" fillId="54" borderId="41" xfId="17" applyFont="1" applyFill="1" applyBorder="1" applyAlignment="1" applyProtection="1">
      <alignment horizontal="center" vertical="center"/>
      <protection hidden="1"/>
    </xf>
    <xf numFmtId="41" fontId="59" fillId="54" borderId="56" xfId="17" applyFont="1" applyFill="1" applyBorder="1" applyAlignment="1" applyProtection="1">
      <alignment horizontal="center" vertical="center"/>
      <protection hidden="1"/>
    </xf>
    <xf numFmtId="41" fontId="59" fillId="54" borderId="129" xfId="17" applyFont="1" applyFill="1" applyBorder="1" applyAlignment="1" applyProtection="1">
      <alignment horizontal="center" vertical="center"/>
      <protection hidden="1"/>
    </xf>
    <xf numFmtId="0" fontId="64" fillId="54" borderId="128" xfId="3" applyFont="1" applyFill="1" applyBorder="1" applyAlignment="1" applyProtection="1">
      <alignment horizontal="center" vertical="center" wrapText="1"/>
      <protection hidden="1"/>
    </xf>
    <xf numFmtId="0" fontId="64" fillId="54" borderId="25" xfId="3" applyFont="1" applyFill="1" applyBorder="1" applyAlignment="1" applyProtection="1">
      <alignment horizontal="center" vertical="center" wrapText="1"/>
      <protection hidden="1"/>
    </xf>
    <xf numFmtId="0" fontId="64" fillId="54" borderId="17" xfId="3" applyFont="1" applyFill="1" applyBorder="1" applyAlignment="1" applyProtection="1">
      <alignment horizontal="center" vertical="center" wrapText="1"/>
      <protection hidden="1"/>
    </xf>
    <xf numFmtId="0" fontId="64" fillId="54" borderId="63" xfId="3" applyFont="1" applyFill="1" applyBorder="1" applyAlignment="1" applyProtection="1">
      <alignment horizontal="center" vertical="center" wrapText="1"/>
      <protection hidden="1"/>
    </xf>
    <xf numFmtId="41" fontId="64" fillId="54" borderId="4" xfId="1" applyNumberFormat="1" applyFont="1" applyFill="1" applyBorder="1" applyAlignment="1" applyProtection="1">
      <alignment horizontal="center" vertical="center"/>
      <protection hidden="1"/>
    </xf>
    <xf numFmtId="41" fontId="64" fillId="54" borderId="41" xfId="1" applyNumberFormat="1" applyFont="1" applyFill="1" applyBorder="1" applyAlignment="1" applyProtection="1">
      <alignment horizontal="center" vertical="center"/>
      <protection hidden="1"/>
    </xf>
    <xf numFmtId="41" fontId="59" fillId="54" borderId="4" xfId="1" applyNumberFormat="1" applyFont="1" applyFill="1" applyBorder="1" applyAlignment="1" applyProtection="1">
      <alignment horizontal="center" vertical="center"/>
      <protection hidden="1"/>
    </xf>
    <xf numFmtId="41" fontId="59" fillId="54" borderId="41" xfId="1" applyNumberFormat="1" applyFont="1" applyFill="1" applyBorder="1" applyAlignment="1" applyProtection="1">
      <alignment horizontal="center" vertical="center"/>
      <protection hidden="1"/>
    </xf>
    <xf numFmtId="41" fontId="59" fillId="54" borderId="4" xfId="17" applyFont="1" applyFill="1" applyBorder="1" applyAlignment="1" applyProtection="1">
      <alignment horizontal="center" vertical="center" shrinkToFit="1"/>
      <protection hidden="1"/>
    </xf>
    <xf numFmtId="41" fontId="59" fillId="54" borderId="41" xfId="17" applyFont="1" applyFill="1" applyBorder="1" applyAlignment="1" applyProtection="1">
      <alignment horizontal="center" vertical="center" shrinkToFit="1"/>
      <protection hidden="1"/>
    </xf>
    <xf numFmtId="0" fontId="64" fillId="54" borderId="12" xfId="3" applyFont="1" applyFill="1" applyBorder="1" applyAlignment="1" applyProtection="1">
      <alignment horizontal="center" vertical="center"/>
      <protection hidden="1"/>
    </xf>
    <xf numFmtId="0" fontId="64" fillId="54" borderId="16" xfId="3"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wrapText="1" shrinkToFit="1"/>
      <protection hidden="1"/>
    </xf>
    <xf numFmtId="0" fontId="64" fillId="54" borderId="1" xfId="3" applyFont="1" applyFill="1" applyBorder="1" applyAlignment="1" applyProtection="1">
      <alignment horizontal="center" vertical="center" shrinkToFit="1"/>
      <protection hidden="1"/>
    </xf>
    <xf numFmtId="0" fontId="64" fillId="54" borderId="13" xfId="3" applyFont="1" applyFill="1" applyBorder="1" applyAlignment="1" applyProtection="1">
      <alignment horizontal="center" vertical="center" wrapText="1"/>
      <protection hidden="1"/>
    </xf>
    <xf numFmtId="0" fontId="64" fillId="54" borderId="1" xfId="3" applyFont="1" applyFill="1" applyBorder="1" applyAlignment="1" applyProtection="1">
      <alignment horizontal="center" vertical="center"/>
      <protection hidden="1"/>
    </xf>
    <xf numFmtId="0" fontId="64" fillId="54" borderId="13" xfId="3" applyFont="1" applyFill="1" applyBorder="1" applyAlignment="1" applyProtection="1">
      <alignment horizontal="center" vertical="center" wrapText="1" shrinkToFit="1"/>
      <protection locked="0"/>
    </xf>
    <xf numFmtId="0" fontId="64" fillId="54" borderId="1" xfId="3" applyFont="1" applyFill="1" applyBorder="1" applyAlignment="1" applyProtection="1">
      <alignment horizontal="center" vertical="center" shrinkToFit="1"/>
      <protection locked="0"/>
    </xf>
    <xf numFmtId="0" fontId="64" fillId="54" borderId="13" xfId="3" applyFont="1" applyFill="1" applyBorder="1" applyAlignment="1" applyProtection="1">
      <alignment horizontal="center" vertical="center" wrapText="1"/>
      <protection locked="0"/>
    </xf>
    <xf numFmtId="0" fontId="64" fillId="54" borderId="1" xfId="3" applyFont="1" applyFill="1" applyBorder="1" applyAlignment="1" applyProtection="1">
      <alignment horizontal="center" vertical="center"/>
      <protection locked="0"/>
    </xf>
    <xf numFmtId="0" fontId="64" fillId="54" borderId="13" xfId="3" applyNumberFormat="1" applyFont="1" applyFill="1" applyBorder="1" applyAlignment="1" applyProtection="1">
      <alignment horizontal="center" vertical="center"/>
      <protection hidden="1"/>
    </xf>
    <xf numFmtId="0" fontId="67" fillId="0" borderId="0" xfId="3" applyFont="1" applyAlignment="1" applyProtection="1">
      <alignment horizontal="center"/>
      <protection locked="0"/>
    </xf>
    <xf numFmtId="176" fontId="64" fillId="0" borderId="111" xfId="1" applyFont="1" applyBorder="1" applyAlignment="1" applyProtection="1">
      <alignment horizontal="left" vertical="center"/>
      <protection locked="0"/>
    </xf>
    <xf numFmtId="0" fontId="64" fillId="54" borderId="133" xfId="3" applyFont="1" applyFill="1" applyBorder="1" applyAlignment="1" applyProtection="1">
      <alignment horizontal="center" vertical="center"/>
      <protection hidden="1"/>
    </xf>
    <xf numFmtId="0" fontId="64" fillId="54" borderId="127" xfId="3" applyFont="1" applyFill="1" applyBorder="1" applyAlignment="1" applyProtection="1">
      <alignment horizontal="center" vertical="center"/>
      <protection hidden="1"/>
    </xf>
    <xf numFmtId="0" fontId="64" fillId="54" borderId="132" xfId="3" applyFont="1" applyFill="1" applyBorder="1" applyAlignment="1" applyProtection="1">
      <alignment horizontal="center" vertical="center" wrapText="1" shrinkToFit="1"/>
      <protection hidden="1"/>
    </xf>
    <xf numFmtId="0" fontId="64" fillId="54" borderId="9" xfId="3" applyFont="1" applyFill="1" applyBorder="1" applyAlignment="1" applyProtection="1">
      <alignment horizontal="center" vertical="center" wrapText="1" shrinkToFit="1"/>
      <protection hidden="1"/>
    </xf>
    <xf numFmtId="0" fontId="64" fillId="54" borderId="132" xfId="3" applyFont="1" applyFill="1" applyBorder="1" applyAlignment="1" applyProtection="1">
      <alignment horizontal="center" vertical="center" wrapText="1"/>
      <protection hidden="1"/>
    </xf>
    <xf numFmtId="0" fontId="64" fillId="54" borderId="9" xfId="3" applyFont="1" applyFill="1" applyBorder="1" applyAlignment="1" applyProtection="1">
      <alignment horizontal="center" vertical="center" wrapText="1"/>
      <protection hidden="1"/>
    </xf>
    <xf numFmtId="176" fontId="64" fillId="0" borderId="22" xfId="1" applyFont="1" applyBorder="1" applyAlignment="1" applyProtection="1">
      <alignment horizontal="left" vertical="center"/>
      <protection locked="0"/>
    </xf>
    <xf numFmtId="0" fontId="64" fillId="54" borderId="37" xfId="3" applyNumberFormat="1" applyFont="1" applyFill="1" applyBorder="1" applyAlignment="1" applyProtection="1">
      <alignment horizontal="center" vertical="center"/>
      <protection hidden="1"/>
    </xf>
    <xf numFmtId="0" fontId="64" fillId="54" borderId="39" xfId="3" applyNumberFormat="1" applyFont="1" applyFill="1" applyBorder="1" applyAlignment="1" applyProtection="1">
      <alignment horizontal="center" vertical="center"/>
      <protection hidden="1"/>
    </xf>
    <xf numFmtId="41" fontId="64" fillId="54" borderId="32" xfId="1" applyNumberFormat="1" applyFont="1" applyFill="1" applyBorder="1" applyAlignment="1" applyProtection="1">
      <alignment horizontal="center" vertical="center" wrapText="1"/>
      <protection hidden="1"/>
    </xf>
    <xf numFmtId="41" fontId="64" fillId="54" borderId="43" xfId="1" applyNumberFormat="1" applyFont="1" applyFill="1" applyBorder="1" applyAlignment="1" applyProtection="1">
      <alignment horizontal="center" vertical="center" wrapText="1"/>
      <protection hidden="1"/>
    </xf>
    <xf numFmtId="41" fontId="64" fillId="54" borderId="17" xfId="1" applyNumberFormat="1" applyFont="1" applyFill="1" applyBorder="1" applyAlignment="1" applyProtection="1">
      <alignment horizontal="center" vertical="center" wrapText="1"/>
      <protection hidden="1"/>
    </xf>
    <xf numFmtId="41" fontId="64" fillId="54" borderId="63" xfId="1" applyNumberFormat="1" applyFont="1" applyFill="1" applyBorder="1" applyAlignment="1" applyProtection="1">
      <alignment horizontal="center" vertical="center" wrapText="1"/>
      <protection hidden="1"/>
    </xf>
    <xf numFmtId="0" fontId="75" fillId="0" borderId="1" xfId="0" applyFont="1" applyFill="1" applyBorder="1" applyAlignment="1">
      <alignment horizontal="center" vertical="center" shrinkToFit="1"/>
    </xf>
    <xf numFmtId="0" fontId="56" fillId="0" borderId="0" xfId="0" applyFont="1" applyFill="1" applyBorder="1" applyAlignment="1">
      <alignment vertical="center"/>
    </xf>
    <xf numFmtId="0" fontId="56" fillId="0" borderId="0" xfId="0" applyFont="1" applyFill="1" applyBorder="1" applyAlignment="1">
      <alignment horizontal="center" vertical="center"/>
    </xf>
    <xf numFmtId="0" fontId="148" fillId="0" borderId="0" xfId="0" applyFont="1" applyFill="1" applyBorder="1" applyAlignment="1">
      <alignment horizontal="center" vertical="center" wrapText="1"/>
    </xf>
  </cellXfs>
  <cellStyles count="1911">
    <cellStyle name="1_단가조사표_교통센~1" xfId="12" xr:uid="{00000000-0005-0000-0000-000000000000}"/>
    <cellStyle name="20% - 강조색1 10" xfId="21" xr:uid="{00000000-0005-0000-0000-000001000000}"/>
    <cellStyle name="20% - 강조색1 11" xfId="22" xr:uid="{00000000-0005-0000-0000-000002000000}"/>
    <cellStyle name="20% - 강조색1 12" xfId="23" xr:uid="{00000000-0005-0000-0000-000003000000}"/>
    <cellStyle name="20% - 강조색1 13" xfId="24" xr:uid="{00000000-0005-0000-0000-000004000000}"/>
    <cellStyle name="20% - 강조색1 14" xfId="25" xr:uid="{00000000-0005-0000-0000-000005000000}"/>
    <cellStyle name="20% - 강조색1 15" xfId="26" xr:uid="{00000000-0005-0000-0000-000006000000}"/>
    <cellStyle name="20% - 강조색1 16" xfId="27" xr:uid="{00000000-0005-0000-0000-000007000000}"/>
    <cellStyle name="20% - 강조색1 17" xfId="28" xr:uid="{00000000-0005-0000-0000-000008000000}"/>
    <cellStyle name="20% - 강조색1 18" xfId="29" xr:uid="{00000000-0005-0000-0000-000009000000}"/>
    <cellStyle name="20% - 강조색1 19" xfId="30" xr:uid="{00000000-0005-0000-0000-00000A000000}"/>
    <cellStyle name="20% - 강조색1 2" xfId="31" xr:uid="{00000000-0005-0000-0000-00000B000000}"/>
    <cellStyle name="20% - 강조색1 20" xfId="32" xr:uid="{00000000-0005-0000-0000-00000C000000}"/>
    <cellStyle name="20% - 강조색1 21" xfId="33" xr:uid="{00000000-0005-0000-0000-00000D000000}"/>
    <cellStyle name="20% - 강조색1 22" xfId="34" xr:uid="{00000000-0005-0000-0000-00000E000000}"/>
    <cellStyle name="20% - 강조색1 23" xfId="35" xr:uid="{00000000-0005-0000-0000-00000F000000}"/>
    <cellStyle name="20% - 강조색1 24" xfId="36" xr:uid="{00000000-0005-0000-0000-000010000000}"/>
    <cellStyle name="20% - 강조색1 25" xfId="37" xr:uid="{00000000-0005-0000-0000-000011000000}"/>
    <cellStyle name="20% - 강조색1 26" xfId="38" xr:uid="{00000000-0005-0000-0000-000012000000}"/>
    <cellStyle name="20% - 강조색1 27" xfId="39" xr:uid="{00000000-0005-0000-0000-000013000000}"/>
    <cellStyle name="20% - 강조색1 28" xfId="40" xr:uid="{00000000-0005-0000-0000-000014000000}"/>
    <cellStyle name="20% - 강조색1 29" xfId="41" xr:uid="{00000000-0005-0000-0000-000015000000}"/>
    <cellStyle name="20% - 강조색1 3" xfId="42" xr:uid="{00000000-0005-0000-0000-000016000000}"/>
    <cellStyle name="20% - 강조색1 30" xfId="43" xr:uid="{00000000-0005-0000-0000-000017000000}"/>
    <cellStyle name="20% - 강조색1 31" xfId="44" xr:uid="{00000000-0005-0000-0000-000018000000}"/>
    <cellStyle name="20% - 강조색1 32" xfId="45" xr:uid="{00000000-0005-0000-0000-000019000000}"/>
    <cellStyle name="20% - 강조색1 33" xfId="46" xr:uid="{00000000-0005-0000-0000-00001A000000}"/>
    <cellStyle name="20% - 강조색1 34" xfId="47" xr:uid="{00000000-0005-0000-0000-00001B000000}"/>
    <cellStyle name="20% - 강조색1 35" xfId="48" xr:uid="{00000000-0005-0000-0000-00001C000000}"/>
    <cellStyle name="20% - 강조색1 36" xfId="49" xr:uid="{00000000-0005-0000-0000-00001D000000}"/>
    <cellStyle name="20% - 강조색1 37" xfId="50" xr:uid="{00000000-0005-0000-0000-00001E000000}"/>
    <cellStyle name="20% - 강조색1 38" xfId="51" xr:uid="{00000000-0005-0000-0000-00001F000000}"/>
    <cellStyle name="20% - 강조색1 39" xfId="52" xr:uid="{00000000-0005-0000-0000-000020000000}"/>
    <cellStyle name="20% - 강조색1 4" xfId="53" xr:uid="{00000000-0005-0000-0000-000021000000}"/>
    <cellStyle name="20% - 강조색1 40" xfId="54" xr:uid="{00000000-0005-0000-0000-000022000000}"/>
    <cellStyle name="20% - 강조색1 41" xfId="55" xr:uid="{00000000-0005-0000-0000-000023000000}"/>
    <cellStyle name="20% - 강조색1 42" xfId="56" xr:uid="{00000000-0005-0000-0000-000024000000}"/>
    <cellStyle name="20% - 강조색1 43" xfId="57" xr:uid="{00000000-0005-0000-0000-000025000000}"/>
    <cellStyle name="20% - 강조색1 44" xfId="58" xr:uid="{00000000-0005-0000-0000-000026000000}"/>
    <cellStyle name="20% - 강조색1 45" xfId="59" xr:uid="{00000000-0005-0000-0000-000027000000}"/>
    <cellStyle name="20% - 강조색1 5" xfId="60" xr:uid="{00000000-0005-0000-0000-000028000000}"/>
    <cellStyle name="20% - 강조색1 6" xfId="61" xr:uid="{00000000-0005-0000-0000-000029000000}"/>
    <cellStyle name="20% - 강조색1 7" xfId="62" xr:uid="{00000000-0005-0000-0000-00002A000000}"/>
    <cellStyle name="20% - 강조색1 8" xfId="63" xr:uid="{00000000-0005-0000-0000-00002B000000}"/>
    <cellStyle name="20% - 강조색1 9" xfId="64" xr:uid="{00000000-0005-0000-0000-00002C000000}"/>
    <cellStyle name="20% - 강조색2 10" xfId="65" xr:uid="{00000000-0005-0000-0000-00002D000000}"/>
    <cellStyle name="20% - 강조색2 11" xfId="66" xr:uid="{00000000-0005-0000-0000-00002E000000}"/>
    <cellStyle name="20% - 강조색2 12" xfId="67" xr:uid="{00000000-0005-0000-0000-00002F000000}"/>
    <cellStyle name="20% - 강조색2 13" xfId="68" xr:uid="{00000000-0005-0000-0000-000030000000}"/>
    <cellStyle name="20% - 강조색2 14" xfId="69" xr:uid="{00000000-0005-0000-0000-000031000000}"/>
    <cellStyle name="20% - 강조색2 15" xfId="70" xr:uid="{00000000-0005-0000-0000-000032000000}"/>
    <cellStyle name="20% - 강조색2 16" xfId="71" xr:uid="{00000000-0005-0000-0000-000033000000}"/>
    <cellStyle name="20% - 강조색2 17" xfId="72" xr:uid="{00000000-0005-0000-0000-000034000000}"/>
    <cellStyle name="20% - 강조색2 18" xfId="73" xr:uid="{00000000-0005-0000-0000-000035000000}"/>
    <cellStyle name="20% - 강조색2 19" xfId="74" xr:uid="{00000000-0005-0000-0000-000036000000}"/>
    <cellStyle name="20% - 강조색2 2" xfId="75" xr:uid="{00000000-0005-0000-0000-000037000000}"/>
    <cellStyle name="20% - 강조색2 20" xfId="76" xr:uid="{00000000-0005-0000-0000-000038000000}"/>
    <cellStyle name="20% - 강조색2 21" xfId="77" xr:uid="{00000000-0005-0000-0000-000039000000}"/>
    <cellStyle name="20% - 강조색2 22" xfId="78" xr:uid="{00000000-0005-0000-0000-00003A000000}"/>
    <cellStyle name="20% - 강조색2 23" xfId="79" xr:uid="{00000000-0005-0000-0000-00003B000000}"/>
    <cellStyle name="20% - 강조색2 24" xfId="80" xr:uid="{00000000-0005-0000-0000-00003C000000}"/>
    <cellStyle name="20% - 강조색2 25" xfId="81" xr:uid="{00000000-0005-0000-0000-00003D000000}"/>
    <cellStyle name="20% - 강조색2 26" xfId="82" xr:uid="{00000000-0005-0000-0000-00003E000000}"/>
    <cellStyle name="20% - 강조색2 27" xfId="83" xr:uid="{00000000-0005-0000-0000-00003F000000}"/>
    <cellStyle name="20% - 강조색2 28" xfId="84" xr:uid="{00000000-0005-0000-0000-000040000000}"/>
    <cellStyle name="20% - 강조색2 29" xfId="85" xr:uid="{00000000-0005-0000-0000-000041000000}"/>
    <cellStyle name="20% - 강조색2 3" xfId="86" xr:uid="{00000000-0005-0000-0000-000042000000}"/>
    <cellStyle name="20% - 강조색2 30" xfId="87" xr:uid="{00000000-0005-0000-0000-000043000000}"/>
    <cellStyle name="20% - 강조색2 31" xfId="88" xr:uid="{00000000-0005-0000-0000-000044000000}"/>
    <cellStyle name="20% - 강조색2 32" xfId="89" xr:uid="{00000000-0005-0000-0000-000045000000}"/>
    <cellStyle name="20% - 강조색2 33" xfId="90" xr:uid="{00000000-0005-0000-0000-000046000000}"/>
    <cellStyle name="20% - 강조색2 34" xfId="91" xr:uid="{00000000-0005-0000-0000-000047000000}"/>
    <cellStyle name="20% - 강조색2 35" xfId="92" xr:uid="{00000000-0005-0000-0000-000048000000}"/>
    <cellStyle name="20% - 강조색2 36" xfId="93" xr:uid="{00000000-0005-0000-0000-000049000000}"/>
    <cellStyle name="20% - 강조색2 37" xfId="94" xr:uid="{00000000-0005-0000-0000-00004A000000}"/>
    <cellStyle name="20% - 강조색2 38" xfId="95" xr:uid="{00000000-0005-0000-0000-00004B000000}"/>
    <cellStyle name="20% - 강조색2 39" xfId="96" xr:uid="{00000000-0005-0000-0000-00004C000000}"/>
    <cellStyle name="20% - 강조색2 4" xfId="97" xr:uid="{00000000-0005-0000-0000-00004D000000}"/>
    <cellStyle name="20% - 강조색2 40" xfId="98" xr:uid="{00000000-0005-0000-0000-00004E000000}"/>
    <cellStyle name="20% - 강조색2 41" xfId="99" xr:uid="{00000000-0005-0000-0000-00004F000000}"/>
    <cellStyle name="20% - 강조색2 42" xfId="100" xr:uid="{00000000-0005-0000-0000-000050000000}"/>
    <cellStyle name="20% - 강조색2 43" xfId="101" xr:uid="{00000000-0005-0000-0000-000051000000}"/>
    <cellStyle name="20% - 강조색2 44" xfId="102" xr:uid="{00000000-0005-0000-0000-000052000000}"/>
    <cellStyle name="20% - 강조색2 45" xfId="103" xr:uid="{00000000-0005-0000-0000-000053000000}"/>
    <cellStyle name="20% - 강조색2 5" xfId="104" xr:uid="{00000000-0005-0000-0000-000054000000}"/>
    <cellStyle name="20% - 강조색2 6" xfId="105" xr:uid="{00000000-0005-0000-0000-000055000000}"/>
    <cellStyle name="20% - 강조색2 7" xfId="106" xr:uid="{00000000-0005-0000-0000-000056000000}"/>
    <cellStyle name="20% - 강조색2 8" xfId="107" xr:uid="{00000000-0005-0000-0000-000057000000}"/>
    <cellStyle name="20% - 강조색2 9" xfId="108" xr:uid="{00000000-0005-0000-0000-000058000000}"/>
    <cellStyle name="20% - 강조색3 10" xfId="109" xr:uid="{00000000-0005-0000-0000-000059000000}"/>
    <cellStyle name="20% - 강조색3 11" xfId="110" xr:uid="{00000000-0005-0000-0000-00005A000000}"/>
    <cellStyle name="20% - 강조색3 12" xfId="111" xr:uid="{00000000-0005-0000-0000-00005B000000}"/>
    <cellStyle name="20% - 강조색3 13" xfId="112" xr:uid="{00000000-0005-0000-0000-00005C000000}"/>
    <cellStyle name="20% - 강조색3 14" xfId="113" xr:uid="{00000000-0005-0000-0000-00005D000000}"/>
    <cellStyle name="20% - 강조색3 15" xfId="114" xr:uid="{00000000-0005-0000-0000-00005E000000}"/>
    <cellStyle name="20% - 강조색3 16" xfId="115" xr:uid="{00000000-0005-0000-0000-00005F000000}"/>
    <cellStyle name="20% - 강조색3 17" xfId="116" xr:uid="{00000000-0005-0000-0000-000060000000}"/>
    <cellStyle name="20% - 강조색3 18" xfId="117" xr:uid="{00000000-0005-0000-0000-000061000000}"/>
    <cellStyle name="20% - 강조색3 19" xfId="118" xr:uid="{00000000-0005-0000-0000-000062000000}"/>
    <cellStyle name="20% - 강조색3 2" xfId="119" xr:uid="{00000000-0005-0000-0000-000063000000}"/>
    <cellStyle name="20% - 강조색3 20" xfId="120" xr:uid="{00000000-0005-0000-0000-000064000000}"/>
    <cellStyle name="20% - 강조색3 21" xfId="121" xr:uid="{00000000-0005-0000-0000-000065000000}"/>
    <cellStyle name="20% - 강조색3 22" xfId="122" xr:uid="{00000000-0005-0000-0000-000066000000}"/>
    <cellStyle name="20% - 강조색3 23" xfId="123" xr:uid="{00000000-0005-0000-0000-000067000000}"/>
    <cellStyle name="20% - 강조색3 24" xfId="124" xr:uid="{00000000-0005-0000-0000-000068000000}"/>
    <cellStyle name="20% - 강조색3 25" xfId="125" xr:uid="{00000000-0005-0000-0000-000069000000}"/>
    <cellStyle name="20% - 강조색3 26" xfId="126" xr:uid="{00000000-0005-0000-0000-00006A000000}"/>
    <cellStyle name="20% - 강조색3 27" xfId="127" xr:uid="{00000000-0005-0000-0000-00006B000000}"/>
    <cellStyle name="20% - 강조색3 28" xfId="128" xr:uid="{00000000-0005-0000-0000-00006C000000}"/>
    <cellStyle name="20% - 강조색3 29" xfId="129" xr:uid="{00000000-0005-0000-0000-00006D000000}"/>
    <cellStyle name="20% - 강조색3 3" xfId="130" xr:uid="{00000000-0005-0000-0000-00006E000000}"/>
    <cellStyle name="20% - 강조색3 30" xfId="131" xr:uid="{00000000-0005-0000-0000-00006F000000}"/>
    <cellStyle name="20% - 강조색3 31" xfId="132" xr:uid="{00000000-0005-0000-0000-000070000000}"/>
    <cellStyle name="20% - 강조색3 32" xfId="133" xr:uid="{00000000-0005-0000-0000-000071000000}"/>
    <cellStyle name="20% - 강조색3 33" xfId="134" xr:uid="{00000000-0005-0000-0000-000072000000}"/>
    <cellStyle name="20% - 강조색3 34" xfId="135" xr:uid="{00000000-0005-0000-0000-000073000000}"/>
    <cellStyle name="20% - 강조색3 35" xfId="136" xr:uid="{00000000-0005-0000-0000-000074000000}"/>
    <cellStyle name="20% - 강조색3 36" xfId="137" xr:uid="{00000000-0005-0000-0000-000075000000}"/>
    <cellStyle name="20% - 강조색3 37" xfId="138" xr:uid="{00000000-0005-0000-0000-000076000000}"/>
    <cellStyle name="20% - 강조색3 38" xfId="139" xr:uid="{00000000-0005-0000-0000-000077000000}"/>
    <cellStyle name="20% - 강조색3 39" xfId="140" xr:uid="{00000000-0005-0000-0000-000078000000}"/>
    <cellStyle name="20% - 강조색3 4" xfId="141" xr:uid="{00000000-0005-0000-0000-000079000000}"/>
    <cellStyle name="20% - 강조색3 40" xfId="142" xr:uid="{00000000-0005-0000-0000-00007A000000}"/>
    <cellStyle name="20% - 강조색3 41" xfId="143" xr:uid="{00000000-0005-0000-0000-00007B000000}"/>
    <cellStyle name="20% - 강조색3 42" xfId="144" xr:uid="{00000000-0005-0000-0000-00007C000000}"/>
    <cellStyle name="20% - 강조색3 43" xfId="145" xr:uid="{00000000-0005-0000-0000-00007D000000}"/>
    <cellStyle name="20% - 강조색3 44" xfId="146" xr:uid="{00000000-0005-0000-0000-00007E000000}"/>
    <cellStyle name="20% - 강조색3 45" xfId="147" xr:uid="{00000000-0005-0000-0000-00007F000000}"/>
    <cellStyle name="20% - 강조색3 5" xfId="148" xr:uid="{00000000-0005-0000-0000-000080000000}"/>
    <cellStyle name="20% - 강조색3 6" xfId="149" xr:uid="{00000000-0005-0000-0000-000081000000}"/>
    <cellStyle name="20% - 강조색3 7" xfId="150" xr:uid="{00000000-0005-0000-0000-000082000000}"/>
    <cellStyle name="20% - 강조색3 8" xfId="151" xr:uid="{00000000-0005-0000-0000-000083000000}"/>
    <cellStyle name="20% - 강조색3 9" xfId="152" xr:uid="{00000000-0005-0000-0000-000084000000}"/>
    <cellStyle name="20% - 강조색4 10" xfId="153" xr:uid="{00000000-0005-0000-0000-000085000000}"/>
    <cellStyle name="20% - 강조색4 11" xfId="154" xr:uid="{00000000-0005-0000-0000-000086000000}"/>
    <cellStyle name="20% - 강조색4 12" xfId="155" xr:uid="{00000000-0005-0000-0000-000087000000}"/>
    <cellStyle name="20% - 강조색4 13" xfId="156" xr:uid="{00000000-0005-0000-0000-000088000000}"/>
    <cellStyle name="20% - 강조색4 14" xfId="157" xr:uid="{00000000-0005-0000-0000-000089000000}"/>
    <cellStyle name="20% - 강조색4 15" xfId="158" xr:uid="{00000000-0005-0000-0000-00008A000000}"/>
    <cellStyle name="20% - 강조색4 16" xfId="159" xr:uid="{00000000-0005-0000-0000-00008B000000}"/>
    <cellStyle name="20% - 강조색4 17" xfId="160" xr:uid="{00000000-0005-0000-0000-00008C000000}"/>
    <cellStyle name="20% - 강조색4 18" xfId="161" xr:uid="{00000000-0005-0000-0000-00008D000000}"/>
    <cellStyle name="20% - 강조색4 19" xfId="162" xr:uid="{00000000-0005-0000-0000-00008E000000}"/>
    <cellStyle name="20% - 강조색4 2" xfId="163" xr:uid="{00000000-0005-0000-0000-00008F000000}"/>
    <cellStyle name="20% - 강조색4 20" xfId="164" xr:uid="{00000000-0005-0000-0000-000090000000}"/>
    <cellStyle name="20% - 강조색4 21" xfId="165" xr:uid="{00000000-0005-0000-0000-000091000000}"/>
    <cellStyle name="20% - 강조색4 22" xfId="166" xr:uid="{00000000-0005-0000-0000-000092000000}"/>
    <cellStyle name="20% - 강조색4 23" xfId="167" xr:uid="{00000000-0005-0000-0000-000093000000}"/>
    <cellStyle name="20% - 강조색4 24" xfId="168" xr:uid="{00000000-0005-0000-0000-000094000000}"/>
    <cellStyle name="20% - 강조색4 25" xfId="169" xr:uid="{00000000-0005-0000-0000-000095000000}"/>
    <cellStyle name="20% - 강조색4 26" xfId="170" xr:uid="{00000000-0005-0000-0000-000096000000}"/>
    <cellStyle name="20% - 강조색4 27" xfId="171" xr:uid="{00000000-0005-0000-0000-000097000000}"/>
    <cellStyle name="20% - 강조색4 28" xfId="172" xr:uid="{00000000-0005-0000-0000-000098000000}"/>
    <cellStyle name="20% - 강조색4 29" xfId="173" xr:uid="{00000000-0005-0000-0000-000099000000}"/>
    <cellStyle name="20% - 강조색4 3" xfId="174" xr:uid="{00000000-0005-0000-0000-00009A000000}"/>
    <cellStyle name="20% - 강조색4 30" xfId="175" xr:uid="{00000000-0005-0000-0000-00009B000000}"/>
    <cellStyle name="20% - 강조색4 31" xfId="176" xr:uid="{00000000-0005-0000-0000-00009C000000}"/>
    <cellStyle name="20% - 강조색4 32" xfId="177" xr:uid="{00000000-0005-0000-0000-00009D000000}"/>
    <cellStyle name="20% - 강조색4 33" xfId="178" xr:uid="{00000000-0005-0000-0000-00009E000000}"/>
    <cellStyle name="20% - 강조색4 34" xfId="179" xr:uid="{00000000-0005-0000-0000-00009F000000}"/>
    <cellStyle name="20% - 강조색4 35" xfId="180" xr:uid="{00000000-0005-0000-0000-0000A0000000}"/>
    <cellStyle name="20% - 강조색4 36" xfId="181" xr:uid="{00000000-0005-0000-0000-0000A1000000}"/>
    <cellStyle name="20% - 강조색4 37" xfId="182" xr:uid="{00000000-0005-0000-0000-0000A2000000}"/>
    <cellStyle name="20% - 강조색4 38" xfId="183" xr:uid="{00000000-0005-0000-0000-0000A3000000}"/>
    <cellStyle name="20% - 강조색4 39" xfId="184" xr:uid="{00000000-0005-0000-0000-0000A4000000}"/>
    <cellStyle name="20% - 강조색4 4" xfId="185" xr:uid="{00000000-0005-0000-0000-0000A5000000}"/>
    <cellStyle name="20% - 강조색4 40" xfId="186" xr:uid="{00000000-0005-0000-0000-0000A6000000}"/>
    <cellStyle name="20% - 강조색4 41" xfId="187" xr:uid="{00000000-0005-0000-0000-0000A7000000}"/>
    <cellStyle name="20% - 강조색4 42" xfId="188" xr:uid="{00000000-0005-0000-0000-0000A8000000}"/>
    <cellStyle name="20% - 강조색4 43" xfId="189" xr:uid="{00000000-0005-0000-0000-0000A9000000}"/>
    <cellStyle name="20% - 강조색4 44" xfId="190" xr:uid="{00000000-0005-0000-0000-0000AA000000}"/>
    <cellStyle name="20% - 강조색4 45" xfId="191" xr:uid="{00000000-0005-0000-0000-0000AB000000}"/>
    <cellStyle name="20% - 강조색4 5" xfId="192" xr:uid="{00000000-0005-0000-0000-0000AC000000}"/>
    <cellStyle name="20% - 강조색4 6" xfId="193" xr:uid="{00000000-0005-0000-0000-0000AD000000}"/>
    <cellStyle name="20% - 강조색4 7" xfId="194" xr:uid="{00000000-0005-0000-0000-0000AE000000}"/>
    <cellStyle name="20% - 강조색4 8" xfId="195" xr:uid="{00000000-0005-0000-0000-0000AF000000}"/>
    <cellStyle name="20% - 강조색4 9" xfId="196" xr:uid="{00000000-0005-0000-0000-0000B0000000}"/>
    <cellStyle name="20% - 강조색5 10" xfId="197" xr:uid="{00000000-0005-0000-0000-0000B1000000}"/>
    <cellStyle name="20% - 강조색5 11" xfId="198" xr:uid="{00000000-0005-0000-0000-0000B2000000}"/>
    <cellStyle name="20% - 강조색5 12" xfId="199" xr:uid="{00000000-0005-0000-0000-0000B3000000}"/>
    <cellStyle name="20% - 강조색5 13" xfId="200" xr:uid="{00000000-0005-0000-0000-0000B4000000}"/>
    <cellStyle name="20% - 강조색5 14" xfId="201" xr:uid="{00000000-0005-0000-0000-0000B5000000}"/>
    <cellStyle name="20% - 강조색5 15" xfId="202" xr:uid="{00000000-0005-0000-0000-0000B6000000}"/>
    <cellStyle name="20% - 강조색5 16" xfId="203" xr:uid="{00000000-0005-0000-0000-0000B7000000}"/>
    <cellStyle name="20% - 강조색5 17" xfId="204" xr:uid="{00000000-0005-0000-0000-0000B8000000}"/>
    <cellStyle name="20% - 강조색5 18" xfId="205" xr:uid="{00000000-0005-0000-0000-0000B9000000}"/>
    <cellStyle name="20% - 강조색5 19" xfId="206" xr:uid="{00000000-0005-0000-0000-0000BA000000}"/>
    <cellStyle name="20% - 강조색5 2" xfId="207" xr:uid="{00000000-0005-0000-0000-0000BB000000}"/>
    <cellStyle name="20% - 강조색5 20" xfId="208" xr:uid="{00000000-0005-0000-0000-0000BC000000}"/>
    <cellStyle name="20% - 강조색5 21" xfId="209" xr:uid="{00000000-0005-0000-0000-0000BD000000}"/>
    <cellStyle name="20% - 강조색5 22" xfId="210" xr:uid="{00000000-0005-0000-0000-0000BE000000}"/>
    <cellStyle name="20% - 강조색5 23" xfId="211" xr:uid="{00000000-0005-0000-0000-0000BF000000}"/>
    <cellStyle name="20% - 강조색5 24" xfId="212" xr:uid="{00000000-0005-0000-0000-0000C0000000}"/>
    <cellStyle name="20% - 강조색5 25" xfId="213" xr:uid="{00000000-0005-0000-0000-0000C1000000}"/>
    <cellStyle name="20% - 강조색5 26" xfId="214" xr:uid="{00000000-0005-0000-0000-0000C2000000}"/>
    <cellStyle name="20% - 강조색5 27" xfId="215" xr:uid="{00000000-0005-0000-0000-0000C3000000}"/>
    <cellStyle name="20% - 강조색5 28" xfId="216" xr:uid="{00000000-0005-0000-0000-0000C4000000}"/>
    <cellStyle name="20% - 강조색5 29" xfId="217" xr:uid="{00000000-0005-0000-0000-0000C5000000}"/>
    <cellStyle name="20% - 강조색5 3" xfId="218" xr:uid="{00000000-0005-0000-0000-0000C6000000}"/>
    <cellStyle name="20% - 강조색5 30" xfId="219" xr:uid="{00000000-0005-0000-0000-0000C7000000}"/>
    <cellStyle name="20% - 강조색5 31" xfId="220" xr:uid="{00000000-0005-0000-0000-0000C8000000}"/>
    <cellStyle name="20% - 강조색5 32" xfId="221" xr:uid="{00000000-0005-0000-0000-0000C9000000}"/>
    <cellStyle name="20% - 강조색5 33" xfId="222" xr:uid="{00000000-0005-0000-0000-0000CA000000}"/>
    <cellStyle name="20% - 강조색5 34" xfId="223" xr:uid="{00000000-0005-0000-0000-0000CB000000}"/>
    <cellStyle name="20% - 강조색5 35" xfId="224" xr:uid="{00000000-0005-0000-0000-0000CC000000}"/>
    <cellStyle name="20% - 강조색5 36" xfId="225" xr:uid="{00000000-0005-0000-0000-0000CD000000}"/>
    <cellStyle name="20% - 강조색5 37" xfId="226" xr:uid="{00000000-0005-0000-0000-0000CE000000}"/>
    <cellStyle name="20% - 강조색5 38" xfId="227" xr:uid="{00000000-0005-0000-0000-0000CF000000}"/>
    <cellStyle name="20% - 강조색5 39" xfId="228" xr:uid="{00000000-0005-0000-0000-0000D0000000}"/>
    <cellStyle name="20% - 강조색5 4" xfId="229" xr:uid="{00000000-0005-0000-0000-0000D1000000}"/>
    <cellStyle name="20% - 강조색5 40" xfId="230" xr:uid="{00000000-0005-0000-0000-0000D2000000}"/>
    <cellStyle name="20% - 강조색5 41" xfId="231" xr:uid="{00000000-0005-0000-0000-0000D3000000}"/>
    <cellStyle name="20% - 강조색5 42" xfId="232" xr:uid="{00000000-0005-0000-0000-0000D4000000}"/>
    <cellStyle name="20% - 강조색5 43" xfId="233" xr:uid="{00000000-0005-0000-0000-0000D5000000}"/>
    <cellStyle name="20% - 강조색5 44" xfId="234" xr:uid="{00000000-0005-0000-0000-0000D6000000}"/>
    <cellStyle name="20% - 강조색5 45" xfId="235" xr:uid="{00000000-0005-0000-0000-0000D7000000}"/>
    <cellStyle name="20% - 강조색5 5" xfId="236" xr:uid="{00000000-0005-0000-0000-0000D8000000}"/>
    <cellStyle name="20% - 강조색5 6" xfId="237" xr:uid="{00000000-0005-0000-0000-0000D9000000}"/>
    <cellStyle name="20% - 강조색5 7" xfId="238" xr:uid="{00000000-0005-0000-0000-0000DA000000}"/>
    <cellStyle name="20% - 강조색5 8" xfId="239" xr:uid="{00000000-0005-0000-0000-0000DB000000}"/>
    <cellStyle name="20% - 강조색5 9" xfId="240" xr:uid="{00000000-0005-0000-0000-0000DC000000}"/>
    <cellStyle name="20% - 강조색6 10" xfId="241" xr:uid="{00000000-0005-0000-0000-0000DD000000}"/>
    <cellStyle name="20% - 강조색6 11" xfId="242" xr:uid="{00000000-0005-0000-0000-0000DE000000}"/>
    <cellStyle name="20% - 강조색6 12" xfId="243" xr:uid="{00000000-0005-0000-0000-0000DF000000}"/>
    <cellStyle name="20% - 강조색6 13" xfId="244" xr:uid="{00000000-0005-0000-0000-0000E0000000}"/>
    <cellStyle name="20% - 강조색6 14" xfId="245" xr:uid="{00000000-0005-0000-0000-0000E1000000}"/>
    <cellStyle name="20% - 강조색6 15" xfId="246" xr:uid="{00000000-0005-0000-0000-0000E2000000}"/>
    <cellStyle name="20% - 강조색6 16" xfId="247" xr:uid="{00000000-0005-0000-0000-0000E3000000}"/>
    <cellStyle name="20% - 강조색6 17" xfId="248" xr:uid="{00000000-0005-0000-0000-0000E4000000}"/>
    <cellStyle name="20% - 강조색6 18" xfId="249" xr:uid="{00000000-0005-0000-0000-0000E5000000}"/>
    <cellStyle name="20% - 강조색6 19" xfId="250" xr:uid="{00000000-0005-0000-0000-0000E6000000}"/>
    <cellStyle name="20% - 강조색6 2" xfId="251" xr:uid="{00000000-0005-0000-0000-0000E7000000}"/>
    <cellStyle name="20% - 강조색6 20" xfId="252" xr:uid="{00000000-0005-0000-0000-0000E8000000}"/>
    <cellStyle name="20% - 강조색6 21" xfId="253" xr:uid="{00000000-0005-0000-0000-0000E9000000}"/>
    <cellStyle name="20% - 강조색6 22" xfId="254" xr:uid="{00000000-0005-0000-0000-0000EA000000}"/>
    <cellStyle name="20% - 강조색6 23" xfId="255" xr:uid="{00000000-0005-0000-0000-0000EB000000}"/>
    <cellStyle name="20% - 강조색6 24" xfId="256" xr:uid="{00000000-0005-0000-0000-0000EC000000}"/>
    <cellStyle name="20% - 강조색6 25" xfId="257" xr:uid="{00000000-0005-0000-0000-0000ED000000}"/>
    <cellStyle name="20% - 강조색6 26" xfId="258" xr:uid="{00000000-0005-0000-0000-0000EE000000}"/>
    <cellStyle name="20% - 강조색6 27" xfId="259" xr:uid="{00000000-0005-0000-0000-0000EF000000}"/>
    <cellStyle name="20% - 강조색6 28" xfId="260" xr:uid="{00000000-0005-0000-0000-0000F0000000}"/>
    <cellStyle name="20% - 강조색6 29" xfId="261" xr:uid="{00000000-0005-0000-0000-0000F1000000}"/>
    <cellStyle name="20% - 강조색6 3" xfId="262" xr:uid="{00000000-0005-0000-0000-0000F2000000}"/>
    <cellStyle name="20% - 강조색6 30" xfId="263" xr:uid="{00000000-0005-0000-0000-0000F3000000}"/>
    <cellStyle name="20% - 강조색6 31" xfId="264" xr:uid="{00000000-0005-0000-0000-0000F4000000}"/>
    <cellStyle name="20% - 강조색6 32" xfId="265" xr:uid="{00000000-0005-0000-0000-0000F5000000}"/>
    <cellStyle name="20% - 강조색6 33" xfId="266" xr:uid="{00000000-0005-0000-0000-0000F6000000}"/>
    <cellStyle name="20% - 강조색6 34" xfId="267" xr:uid="{00000000-0005-0000-0000-0000F7000000}"/>
    <cellStyle name="20% - 강조색6 35" xfId="268" xr:uid="{00000000-0005-0000-0000-0000F8000000}"/>
    <cellStyle name="20% - 강조색6 36" xfId="269" xr:uid="{00000000-0005-0000-0000-0000F9000000}"/>
    <cellStyle name="20% - 강조색6 37" xfId="270" xr:uid="{00000000-0005-0000-0000-0000FA000000}"/>
    <cellStyle name="20% - 강조색6 38" xfId="271" xr:uid="{00000000-0005-0000-0000-0000FB000000}"/>
    <cellStyle name="20% - 강조색6 39" xfId="272" xr:uid="{00000000-0005-0000-0000-0000FC000000}"/>
    <cellStyle name="20% - 강조색6 4" xfId="273" xr:uid="{00000000-0005-0000-0000-0000FD000000}"/>
    <cellStyle name="20% - 강조색6 40" xfId="274" xr:uid="{00000000-0005-0000-0000-0000FE000000}"/>
    <cellStyle name="20% - 강조색6 41" xfId="275" xr:uid="{00000000-0005-0000-0000-0000FF000000}"/>
    <cellStyle name="20% - 강조색6 42" xfId="276" xr:uid="{00000000-0005-0000-0000-000000010000}"/>
    <cellStyle name="20% - 강조색6 43" xfId="277" xr:uid="{00000000-0005-0000-0000-000001010000}"/>
    <cellStyle name="20% - 강조색6 44" xfId="278" xr:uid="{00000000-0005-0000-0000-000002010000}"/>
    <cellStyle name="20% - 강조색6 45" xfId="279" xr:uid="{00000000-0005-0000-0000-000003010000}"/>
    <cellStyle name="20% - 강조색6 5" xfId="280" xr:uid="{00000000-0005-0000-0000-000004010000}"/>
    <cellStyle name="20% - 강조색6 6" xfId="281" xr:uid="{00000000-0005-0000-0000-000005010000}"/>
    <cellStyle name="20% - 강조색6 7" xfId="282" xr:uid="{00000000-0005-0000-0000-000006010000}"/>
    <cellStyle name="20% - 강조색6 8" xfId="283" xr:uid="{00000000-0005-0000-0000-000007010000}"/>
    <cellStyle name="20% - 강조색6 9" xfId="284" xr:uid="{00000000-0005-0000-0000-000008010000}"/>
    <cellStyle name="40% - 강조색1 10" xfId="285" xr:uid="{00000000-0005-0000-0000-000009010000}"/>
    <cellStyle name="40% - 강조색1 11" xfId="286" xr:uid="{00000000-0005-0000-0000-00000A010000}"/>
    <cellStyle name="40% - 강조색1 12" xfId="287" xr:uid="{00000000-0005-0000-0000-00000B010000}"/>
    <cellStyle name="40% - 강조색1 13" xfId="288" xr:uid="{00000000-0005-0000-0000-00000C010000}"/>
    <cellStyle name="40% - 강조색1 14" xfId="289" xr:uid="{00000000-0005-0000-0000-00000D010000}"/>
    <cellStyle name="40% - 강조색1 15" xfId="290" xr:uid="{00000000-0005-0000-0000-00000E010000}"/>
    <cellStyle name="40% - 강조색1 16" xfId="291" xr:uid="{00000000-0005-0000-0000-00000F010000}"/>
    <cellStyle name="40% - 강조색1 17" xfId="292" xr:uid="{00000000-0005-0000-0000-000010010000}"/>
    <cellStyle name="40% - 강조색1 18" xfId="293" xr:uid="{00000000-0005-0000-0000-000011010000}"/>
    <cellStyle name="40% - 강조색1 19" xfId="294" xr:uid="{00000000-0005-0000-0000-000012010000}"/>
    <cellStyle name="40% - 강조색1 2" xfId="295" xr:uid="{00000000-0005-0000-0000-000013010000}"/>
    <cellStyle name="40% - 강조색1 20" xfId="296" xr:uid="{00000000-0005-0000-0000-000014010000}"/>
    <cellStyle name="40% - 강조색1 21" xfId="297" xr:uid="{00000000-0005-0000-0000-000015010000}"/>
    <cellStyle name="40% - 강조색1 22" xfId="298" xr:uid="{00000000-0005-0000-0000-000016010000}"/>
    <cellStyle name="40% - 강조색1 23" xfId="299" xr:uid="{00000000-0005-0000-0000-000017010000}"/>
    <cellStyle name="40% - 강조색1 24" xfId="300" xr:uid="{00000000-0005-0000-0000-000018010000}"/>
    <cellStyle name="40% - 강조색1 25" xfId="301" xr:uid="{00000000-0005-0000-0000-000019010000}"/>
    <cellStyle name="40% - 강조색1 26" xfId="302" xr:uid="{00000000-0005-0000-0000-00001A010000}"/>
    <cellStyle name="40% - 강조색1 27" xfId="303" xr:uid="{00000000-0005-0000-0000-00001B010000}"/>
    <cellStyle name="40% - 강조색1 28" xfId="304" xr:uid="{00000000-0005-0000-0000-00001C010000}"/>
    <cellStyle name="40% - 강조색1 29" xfId="305" xr:uid="{00000000-0005-0000-0000-00001D010000}"/>
    <cellStyle name="40% - 강조색1 3" xfId="306" xr:uid="{00000000-0005-0000-0000-00001E010000}"/>
    <cellStyle name="40% - 강조색1 30" xfId="307" xr:uid="{00000000-0005-0000-0000-00001F010000}"/>
    <cellStyle name="40% - 강조색1 31" xfId="308" xr:uid="{00000000-0005-0000-0000-000020010000}"/>
    <cellStyle name="40% - 강조색1 32" xfId="309" xr:uid="{00000000-0005-0000-0000-000021010000}"/>
    <cellStyle name="40% - 강조색1 33" xfId="310" xr:uid="{00000000-0005-0000-0000-000022010000}"/>
    <cellStyle name="40% - 강조색1 34" xfId="311" xr:uid="{00000000-0005-0000-0000-000023010000}"/>
    <cellStyle name="40% - 강조색1 35" xfId="312" xr:uid="{00000000-0005-0000-0000-000024010000}"/>
    <cellStyle name="40% - 강조색1 36" xfId="313" xr:uid="{00000000-0005-0000-0000-000025010000}"/>
    <cellStyle name="40% - 강조색1 37" xfId="314" xr:uid="{00000000-0005-0000-0000-000026010000}"/>
    <cellStyle name="40% - 강조색1 38" xfId="315" xr:uid="{00000000-0005-0000-0000-000027010000}"/>
    <cellStyle name="40% - 강조색1 39" xfId="316" xr:uid="{00000000-0005-0000-0000-000028010000}"/>
    <cellStyle name="40% - 강조색1 4" xfId="317" xr:uid="{00000000-0005-0000-0000-000029010000}"/>
    <cellStyle name="40% - 강조색1 40" xfId="318" xr:uid="{00000000-0005-0000-0000-00002A010000}"/>
    <cellStyle name="40% - 강조색1 41" xfId="319" xr:uid="{00000000-0005-0000-0000-00002B010000}"/>
    <cellStyle name="40% - 강조색1 42" xfId="320" xr:uid="{00000000-0005-0000-0000-00002C010000}"/>
    <cellStyle name="40% - 강조색1 43" xfId="321" xr:uid="{00000000-0005-0000-0000-00002D010000}"/>
    <cellStyle name="40% - 강조색1 44" xfId="322" xr:uid="{00000000-0005-0000-0000-00002E010000}"/>
    <cellStyle name="40% - 강조색1 45" xfId="323" xr:uid="{00000000-0005-0000-0000-00002F010000}"/>
    <cellStyle name="40% - 강조색1 5" xfId="324" xr:uid="{00000000-0005-0000-0000-000030010000}"/>
    <cellStyle name="40% - 강조색1 6" xfId="325" xr:uid="{00000000-0005-0000-0000-000031010000}"/>
    <cellStyle name="40% - 강조색1 7" xfId="326" xr:uid="{00000000-0005-0000-0000-000032010000}"/>
    <cellStyle name="40% - 강조색1 8" xfId="327" xr:uid="{00000000-0005-0000-0000-000033010000}"/>
    <cellStyle name="40% - 강조색1 9" xfId="328" xr:uid="{00000000-0005-0000-0000-000034010000}"/>
    <cellStyle name="40% - 강조색2 10" xfId="329" xr:uid="{00000000-0005-0000-0000-000035010000}"/>
    <cellStyle name="40% - 강조색2 11" xfId="330" xr:uid="{00000000-0005-0000-0000-000036010000}"/>
    <cellStyle name="40% - 강조색2 12" xfId="331" xr:uid="{00000000-0005-0000-0000-000037010000}"/>
    <cellStyle name="40% - 강조색2 13" xfId="332" xr:uid="{00000000-0005-0000-0000-000038010000}"/>
    <cellStyle name="40% - 강조색2 14" xfId="333" xr:uid="{00000000-0005-0000-0000-000039010000}"/>
    <cellStyle name="40% - 강조색2 15" xfId="334" xr:uid="{00000000-0005-0000-0000-00003A010000}"/>
    <cellStyle name="40% - 강조색2 16" xfId="335" xr:uid="{00000000-0005-0000-0000-00003B010000}"/>
    <cellStyle name="40% - 강조색2 17" xfId="336" xr:uid="{00000000-0005-0000-0000-00003C010000}"/>
    <cellStyle name="40% - 강조색2 18" xfId="337" xr:uid="{00000000-0005-0000-0000-00003D010000}"/>
    <cellStyle name="40% - 강조색2 19" xfId="338" xr:uid="{00000000-0005-0000-0000-00003E010000}"/>
    <cellStyle name="40% - 강조색2 2" xfId="339" xr:uid="{00000000-0005-0000-0000-00003F010000}"/>
    <cellStyle name="40% - 강조색2 20" xfId="340" xr:uid="{00000000-0005-0000-0000-000040010000}"/>
    <cellStyle name="40% - 강조색2 21" xfId="341" xr:uid="{00000000-0005-0000-0000-000041010000}"/>
    <cellStyle name="40% - 강조색2 22" xfId="342" xr:uid="{00000000-0005-0000-0000-000042010000}"/>
    <cellStyle name="40% - 강조색2 23" xfId="343" xr:uid="{00000000-0005-0000-0000-000043010000}"/>
    <cellStyle name="40% - 강조색2 24" xfId="344" xr:uid="{00000000-0005-0000-0000-000044010000}"/>
    <cellStyle name="40% - 강조색2 25" xfId="345" xr:uid="{00000000-0005-0000-0000-000045010000}"/>
    <cellStyle name="40% - 강조색2 26" xfId="346" xr:uid="{00000000-0005-0000-0000-000046010000}"/>
    <cellStyle name="40% - 강조색2 27" xfId="347" xr:uid="{00000000-0005-0000-0000-000047010000}"/>
    <cellStyle name="40% - 강조색2 28" xfId="348" xr:uid="{00000000-0005-0000-0000-000048010000}"/>
    <cellStyle name="40% - 강조색2 29" xfId="349" xr:uid="{00000000-0005-0000-0000-000049010000}"/>
    <cellStyle name="40% - 강조색2 3" xfId="350" xr:uid="{00000000-0005-0000-0000-00004A010000}"/>
    <cellStyle name="40% - 강조색2 30" xfId="351" xr:uid="{00000000-0005-0000-0000-00004B010000}"/>
    <cellStyle name="40% - 강조색2 31" xfId="352" xr:uid="{00000000-0005-0000-0000-00004C010000}"/>
    <cellStyle name="40% - 강조색2 32" xfId="353" xr:uid="{00000000-0005-0000-0000-00004D010000}"/>
    <cellStyle name="40% - 강조색2 33" xfId="354" xr:uid="{00000000-0005-0000-0000-00004E010000}"/>
    <cellStyle name="40% - 강조색2 34" xfId="355" xr:uid="{00000000-0005-0000-0000-00004F010000}"/>
    <cellStyle name="40% - 강조색2 35" xfId="356" xr:uid="{00000000-0005-0000-0000-000050010000}"/>
    <cellStyle name="40% - 강조색2 36" xfId="357" xr:uid="{00000000-0005-0000-0000-000051010000}"/>
    <cellStyle name="40% - 강조색2 37" xfId="358" xr:uid="{00000000-0005-0000-0000-000052010000}"/>
    <cellStyle name="40% - 강조색2 38" xfId="359" xr:uid="{00000000-0005-0000-0000-000053010000}"/>
    <cellStyle name="40% - 강조색2 39" xfId="360" xr:uid="{00000000-0005-0000-0000-000054010000}"/>
    <cellStyle name="40% - 강조색2 4" xfId="361" xr:uid="{00000000-0005-0000-0000-000055010000}"/>
    <cellStyle name="40% - 강조색2 40" xfId="362" xr:uid="{00000000-0005-0000-0000-000056010000}"/>
    <cellStyle name="40% - 강조색2 41" xfId="363" xr:uid="{00000000-0005-0000-0000-000057010000}"/>
    <cellStyle name="40% - 강조색2 42" xfId="364" xr:uid="{00000000-0005-0000-0000-000058010000}"/>
    <cellStyle name="40% - 강조색2 43" xfId="365" xr:uid="{00000000-0005-0000-0000-000059010000}"/>
    <cellStyle name="40% - 강조색2 44" xfId="366" xr:uid="{00000000-0005-0000-0000-00005A010000}"/>
    <cellStyle name="40% - 강조색2 45" xfId="367" xr:uid="{00000000-0005-0000-0000-00005B010000}"/>
    <cellStyle name="40% - 강조색2 5" xfId="368" xr:uid="{00000000-0005-0000-0000-00005C010000}"/>
    <cellStyle name="40% - 강조색2 6" xfId="369" xr:uid="{00000000-0005-0000-0000-00005D010000}"/>
    <cellStyle name="40% - 강조색2 7" xfId="370" xr:uid="{00000000-0005-0000-0000-00005E010000}"/>
    <cellStyle name="40% - 강조색2 8" xfId="371" xr:uid="{00000000-0005-0000-0000-00005F010000}"/>
    <cellStyle name="40% - 강조색2 9" xfId="372" xr:uid="{00000000-0005-0000-0000-000060010000}"/>
    <cellStyle name="40% - 강조색3 10" xfId="373" xr:uid="{00000000-0005-0000-0000-000061010000}"/>
    <cellStyle name="40% - 강조색3 11" xfId="374" xr:uid="{00000000-0005-0000-0000-000062010000}"/>
    <cellStyle name="40% - 강조색3 12" xfId="375" xr:uid="{00000000-0005-0000-0000-000063010000}"/>
    <cellStyle name="40% - 강조색3 13" xfId="376" xr:uid="{00000000-0005-0000-0000-000064010000}"/>
    <cellStyle name="40% - 강조색3 14" xfId="377" xr:uid="{00000000-0005-0000-0000-000065010000}"/>
    <cellStyle name="40% - 강조색3 15" xfId="378" xr:uid="{00000000-0005-0000-0000-000066010000}"/>
    <cellStyle name="40% - 강조색3 16" xfId="379" xr:uid="{00000000-0005-0000-0000-000067010000}"/>
    <cellStyle name="40% - 강조색3 17" xfId="380" xr:uid="{00000000-0005-0000-0000-000068010000}"/>
    <cellStyle name="40% - 강조색3 18" xfId="381" xr:uid="{00000000-0005-0000-0000-000069010000}"/>
    <cellStyle name="40% - 강조색3 19" xfId="382" xr:uid="{00000000-0005-0000-0000-00006A010000}"/>
    <cellStyle name="40% - 강조색3 2" xfId="383" xr:uid="{00000000-0005-0000-0000-00006B010000}"/>
    <cellStyle name="40% - 강조색3 20" xfId="384" xr:uid="{00000000-0005-0000-0000-00006C010000}"/>
    <cellStyle name="40% - 강조색3 21" xfId="385" xr:uid="{00000000-0005-0000-0000-00006D010000}"/>
    <cellStyle name="40% - 강조색3 22" xfId="386" xr:uid="{00000000-0005-0000-0000-00006E010000}"/>
    <cellStyle name="40% - 강조색3 23" xfId="387" xr:uid="{00000000-0005-0000-0000-00006F010000}"/>
    <cellStyle name="40% - 강조색3 24" xfId="388" xr:uid="{00000000-0005-0000-0000-000070010000}"/>
    <cellStyle name="40% - 강조색3 25" xfId="389" xr:uid="{00000000-0005-0000-0000-000071010000}"/>
    <cellStyle name="40% - 강조색3 26" xfId="390" xr:uid="{00000000-0005-0000-0000-000072010000}"/>
    <cellStyle name="40% - 강조색3 27" xfId="391" xr:uid="{00000000-0005-0000-0000-000073010000}"/>
    <cellStyle name="40% - 강조색3 28" xfId="392" xr:uid="{00000000-0005-0000-0000-000074010000}"/>
    <cellStyle name="40% - 강조색3 29" xfId="393" xr:uid="{00000000-0005-0000-0000-000075010000}"/>
    <cellStyle name="40% - 강조색3 3" xfId="394" xr:uid="{00000000-0005-0000-0000-000076010000}"/>
    <cellStyle name="40% - 강조색3 30" xfId="395" xr:uid="{00000000-0005-0000-0000-000077010000}"/>
    <cellStyle name="40% - 강조색3 31" xfId="396" xr:uid="{00000000-0005-0000-0000-000078010000}"/>
    <cellStyle name="40% - 강조색3 32" xfId="397" xr:uid="{00000000-0005-0000-0000-000079010000}"/>
    <cellStyle name="40% - 강조색3 33" xfId="398" xr:uid="{00000000-0005-0000-0000-00007A010000}"/>
    <cellStyle name="40% - 강조색3 34" xfId="399" xr:uid="{00000000-0005-0000-0000-00007B010000}"/>
    <cellStyle name="40% - 강조색3 35" xfId="400" xr:uid="{00000000-0005-0000-0000-00007C010000}"/>
    <cellStyle name="40% - 강조색3 36" xfId="401" xr:uid="{00000000-0005-0000-0000-00007D010000}"/>
    <cellStyle name="40% - 강조색3 37" xfId="402" xr:uid="{00000000-0005-0000-0000-00007E010000}"/>
    <cellStyle name="40% - 강조색3 38" xfId="403" xr:uid="{00000000-0005-0000-0000-00007F010000}"/>
    <cellStyle name="40% - 강조색3 39" xfId="404" xr:uid="{00000000-0005-0000-0000-000080010000}"/>
    <cellStyle name="40% - 강조색3 4" xfId="405" xr:uid="{00000000-0005-0000-0000-000081010000}"/>
    <cellStyle name="40% - 강조색3 40" xfId="406" xr:uid="{00000000-0005-0000-0000-000082010000}"/>
    <cellStyle name="40% - 강조색3 41" xfId="407" xr:uid="{00000000-0005-0000-0000-000083010000}"/>
    <cellStyle name="40% - 강조색3 42" xfId="408" xr:uid="{00000000-0005-0000-0000-000084010000}"/>
    <cellStyle name="40% - 강조색3 43" xfId="409" xr:uid="{00000000-0005-0000-0000-000085010000}"/>
    <cellStyle name="40% - 강조색3 44" xfId="410" xr:uid="{00000000-0005-0000-0000-000086010000}"/>
    <cellStyle name="40% - 강조색3 45" xfId="411" xr:uid="{00000000-0005-0000-0000-000087010000}"/>
    <cellStyle name="40% - 강조색3 5" xfId="412" xr:uid="{00000000-0005-0000-0000-000088010000}"/>
    <cellStyle name="40% - 강조색3 6" xfId="413" xr:uid="{00000000-0005-0000-0000-000089010000}"/>
    <cellStyle name="40% - 강조색3 7" xfId="414" xr:uid="{00000000-0005-0000-0000-00008A010000}"/>
    <cellStyle name="40% - 강조색3 8" xfId="415" xr:uid="{00000000-0005-0000-0000-00008B010000}"/>
    <cellStyle name="40% - 강조색3 9" xfId="416" xr:uid="{00000000-0005-0000-0000-00008C010000}"/>
    <cellStyle name="40% - 강조색4 10" xfId="417" xr:uid="{00000000-0005-0000-0000-00008D010000}"/>
    <cellStyle name="40% - 강조색4 11" xfId="418" xr:uid="{00000000-0005-0000-0000-00008E010000}"/>
    <cellStyle name="40% - 강조색4 12" xfId="419" xr:uid="{00000000-0005-0000-0000-00008F010000}"/>
    <cellStyle name="40% - 강조색4 13" xfId="420" xr:uid="{00000000-0005-0000-0000-000090010000}"/>
    <cellStyle name="40% - 강조색4 14" xfId="421" xr:uid="{00000000-0005-0000-0000-000091010000}"/>
    <cellStyle name="40% - 강조색4 15" xfId="422" xr:uid="{00000000-0005-0000-0000-000092010000}"/>
    <cellStyle name="40% - 강조색4 16" xfId="423" xr:uid="{00000000-0005-0000-0000-000093010000}"/>
    <cellStyle name="40% - 강조색4 17" xfId="424" xr:uid="{00000000-0005-0000-0000-000094010000}"/>
    <cellStyle name="40% - 강조색4 18" xfId="425" xr:uid="{00000000-0005-0000-0000-000095010000}"/>
    <cellStyle name="40% - 강조색4 19" xfId="426" xr:uid="{00000000-0005-0000-0000-000096010000}"/>
    <cellStyle name="40% - 강조색4 2" xfId="427" xr:uid="{00000000-0005-0000-0000-000097010000}"/>
    <cellStyle name="40% - 강조색4 20" xfId="428" xr:uid="{00000000-0005-0000-0000-000098010000}"/>
    <cellStyle name="40% - 강조색4 21" xfId="429" xr:uid="{00000000-0005-0000-0000-000099010000}"/>
    <cellStyle name="40% - 강조색4 22" xfId="430" xr:uid="{00000000-0005-0000-0000-00009A010000}"/>
    <cellStyle name="40% - 강조색4 23" xfId="431" xr:uid="{00000000-0005-0000-0000-00009B010000}"/>
    <cellStyle name="40% - 강조색4 24" xfId="432" xr:uid="{00000000-0005-0000-0000-00009C010000}"/>
    <cellStyle name="40% - 강조색4 25" xfId="433" xr:uid="{00000000-0005-0000-0000-00009D010000}"/>
    <cellStyle name="40% - 강조색4 26" xfId="434" xr:uid="{00000000-0005-0000-0000-00009E010000}"/>
    <cellStyle name="40% - 강조색4 27" xfId="435" xr:uid="{00000000-0005-0000-0000-00009F010000}"/>
    <cellStyle name="40% - 강조색4 28" xfId="436" xr:uid="{00000000-0005-0000-0000-0000A0010000}"/>
    <cellStyle name="40% - 강조색4 29" xfId="437" xr:uid="{00000000-0005-0000-0000-0000A1010000}"/>
    <cellStyle name="40% - 강조색4 3" xfId="438" xr:uid="{00000000-0005-0000-0000-0000A2010000}"/>
    <cellStyle name="40% - 강조색4 30" xfId="439" xr:uid="{00000000-0005-0000-0000-0000A3010000}"/>
    <cellStyle name="40% - 강조색4 31" xfId="440" xr:uid="{00000000-0005-0000-0000-0000A4010000}"/>
    <cellStyle name="40% - 강조색4 32" xfId="441" xr:uid="{00000000-0005-0000-0000-0000A5010000}"/>
    <cellStyle name="40% - 강조색4 33" xfId="442" xr:uid="{00000000-0005-0000-0000-0000A6010000}"/>
    <cellStyle name="40% - 강조색4 34" xfId="443" xr:uid="{00000000-0005-0000-0000-0000A7010000}"/>
    <cellStyle name="40% - 강조색4 35" xfId="444" xr:uid="{00000000-0005-0000-0000-0000A8010000}"/>
    <cellStyle name="40% - 강조색4 36" xfId="445" xr:uid="{00000000-0005-0000-0000-0000A9010000}"/>
    <cellStyle name="40% - 강조색4 37" xfId="446" xr:uid="{00000000-0005-0000-0000-0000AA010000}"/>
    <cellStyle name="40% - 강조색4 38" xfId="447" xr:uid="{00000000-0005-0000-0000-0000AB010000}"/>
    <cellStyle name="40% - 강조색4 39" xfId="448" xr:uid="{00000000-0005-0000-0000-0000AC010000}"/>
    <cellStyle name="40% - 강조색4 4" xfId="449" xr:uid="{00000000-0005-0000-0000-0000AD010000}"/>
    <cellStyle name="40% - 강조색4 40" xfId="450" xr:uid="{00000000-0005-0000-0000-0000AE010000}"/>
    <cellStyle name="40% - 강조색4 41" xfId="451" xr:uid="{00000000-0005-0000-0000-0000AF010000}"/>
    <cellStyle name="40% - 강조색4 42" xfId="452" xr:uid="{00000000-0005-0000-0000-0000B0010000}"/>
    <cellStyle name="40% - 강조색4 43" xfId="453" xr:uid="{00000000-0005-0000-0000-0000B1010000}"/>
    <cellStyle name="40% - 강조색4 44" xfId="454" xr:uid="{00000000-0005-0000-0000-0000B2010000}"/>
    <cellStyle name="40% - 강조색4 45" xfId="455" xr:uid="{00000000-0005-0000-0000-0000B3010000}"/>
    <cellStyle name="40% - 강조색4 5" xfId="456" xr:uid="{00000000-0005-0000-0000-0000B4010000}"/>
    <cellStyle name="40% - 강조색4 6" xfId="457" xr:uid="{00000000-0005-0000-0000-0000B5010000}"/>
    <cellStyle name="40% - 강조색4 7" xfId="458" xr:uid="{00000000-0005-0000-0000-0000B6010000}"/>
    <cellStyle name="40% - 강조색4 8" xfId="459" xr:uid="{00000000-0005-0000-0000-0000B7010000}"/>
    <cellStyle name="40% - 강조색4 9" xfId="460" xr:uid="{00000000-0005-0000-0000-0000B8010000}"/>
    <cellStyle name="40% - 강조색5 10" xfId="461" xr:uid="{00000000-0005-0000-0000-0000B9010000}"/>
    <cellStyle name="40% - 강조색5 11" xfId="462" xr:uid="{00000000-0005-0000-0000-0000BA010000}"/>
    <cellStyle name="40% - 강조색5 12" xfId="463" xr:uid="{00000000-0005-0000-0000-0000BB010000}"/>
    <cellStyle name="40% - 강조색5 13" xfId="464" xr:uid="{00000000-0005-0000-0000-0000BC010000}"/>
    <cellStyle name="40% - 강조색5 14" xfId="465" xr:uid="{00000000-0005-0000-0000-0000BD010000}"/>
    <cellStyle name="40% - 강조색5 15" xfId="466" xr:uid="{00000000-0005-0000-0000-0000BE010000}"/>
    <cellStyle name="40% - 강조색5 16" xfId="467" xr:uid="{00000000-0005-0000-0000-0000BF010000}"/>
    <cellStyle name="40% - 강조색5 17" xfId="468" xr:uid="{00000000-0005-0000-0000-0000C0010000}"/>
    <cellStyle name="40% - 강조색5 18" xfId="469" xr:uid="{00000000-0005-0000-0000-0000C1010000}"/>
    <cellStyle name="40% - 강조색5 19" xfId="470" xr:uid="{00000000-0005-0000-0000-0000C2010000}"/>
    <cellStyle name="40% - 강조색5 2" xfId="471" xr:uid="{00000000-0005-0000-0000-0000C3010000}"/>
    <cellStyle name="40% - 강조색5 20" xfId="472" xr:uid="{00000000-0005-0000-0000-0000C4010000}"/>
    <cellStyle name="40% - 강조색5 21" xfId="473" xr:uid="{00000000-0005-0000-0000-0000C5010000}"/>
    <cellStyle name="40% - 강조색5 22" xfId="474" xr:uid="{00000000-0005-0000-0000-0000C6010000}"/>
    <cellStyle name="40% - 강조색5 23" xfId="475" xr:uid="{00000000-0005-0000-0000-0000C7010000}"/>
    <cellStyle name="40% - 강조색5 24" xfId="476" xr:uid="{00000000-0005-0000-0000-0000C8010000}"/>
    <cellStyle name="40% - 강조색5 25" xfId="477" xr:uid="{00000000-0005-0000-0000-0000C9010000}"/>
    <cellStyle name="40% - 강조색5 26" xfId="478" xr:uid="{00000000-0005-0000-0000-0000CA010000}"/>
    <cellStyle name="40% - 강조색5 27" xfId="479" xr:uid="{00000000-0005-0000-0000-0000CB010000}"/>
    <cellStyle name="40% - 강조색5 28" xfId="480" xr:uid="{00000000-0005-0000-0000-0000CC010000}"/>
    <cellStyle name="40% - 강조색5 29" xfId="481" xr:uid="{00000000-0005-0000-0000-0000CD010000}"/>
    <cellStyle name="40% - 강조색5 3" xfId="482" xr:uid="{00000000-0005-0000-0000-0000CE010000}"/>
    <cellStyle name="40% - 강조색5 30" xfId="483" xr:uid="{00000000-0005-0000-0000-0000CF010000}"/>
    <cellStyle name="40% - 강조색5 31" xfId="484" xr:uid="{00000000-0005-0000-0000-0000D0010000}"/>
    <cellStyle name="40% - 강조색5 32" xfId="485" xr:uid="{00000000-0005-0000-0000-0000D1010000}"/>
    <cellStyle name="40% - 강조색5 33" xfId="486" xr:uid="{00000000-0005-0000-0000-0000D2010000}"/>
    <cellStyle name="40% - 강조색5 34" xfId="487" xr:uid="{00000000-0005-0000-0000-0000D3010000}"/>
    <cellStyle name="40% - 강조색5 35" xfId="488" xr:uid="{00000000-0005-0000-0000-0000D4010000}"/>
    <cellStyle name="40% - 강조색5 36" xfId="489" xr:uid="{00000000-0005-0000-0000-0000D5010000}"/>
    <cellStyle name="40% - 강조색5 37" xfId="490" xr:uid="{00000000-0005-0000-0000-0000D6010000}"/>
    <cellStyle name="40% - 강조색5 38" xfId="491" xr:uid="{00000000-0005-0000-0000-0000D7010000}"/>
    <cellStyle name="40% - 강조색5 39" xfId="492" xr:uid="{00000000-0005-0000-0000-0000D8010000}"/>
    <cellStyle name="40% - 강조색5 4" xfId="493" xr:uid="{00000000-0005-0000-0000-0000D9010000}"/>
    <cellStyle name="40% - 강조색5 40" xfId="494" xr:uid="{00000000-0005-0000-0000-0000DA010000}"/>
    <cellStyle name="40% - 강조색5 41" xfId="495" xr:uid="{00000000-0005-0000-0000-0000DB010000}"/>
    <cellStyle name="40% - 강조색5 42" xfId="496" xr:uid="{00000000-0005-0000-0000-0000DC010000}"/>
    <cellStyle name="40% - 강조색5 43" xfId="497" xr:uid="{00000000-0005-0000-0000-0000DD010000}"/>
    <cellStyle name="40% - 강조색5 44" xfId="498" xr:uid="{00000000-0005-0000-0000-0000DE010000}"/>
    <cellStyle name="40% - 강조색5 45" xfId="499" xr:uid="{00000000-0005-0000-0000-0000DF010000}"/>
    <cellStyle name="40% - 강조색5 5" xfId="500" xr:uid="{00000000-0005-0000-0000-0000E0010000}"/>
    <cellStyle name="40% - 강조색5 6" xfId="501" xr:uid="{00000000-0005-0000-0000-0000E1010000}"/>
    <cellStyle name="40% - 강조색5 7" xfId="502" xr:uid="{00000000-0005-0000-0000-0000E2010000}"/>
    <cellStyle name="40% - 강조색5 8" xfId="503" xr:uid="{00000000-0005-0000-0000-0000E3010000}"/>
    <cellStyle name="40% - 강조색5 9" xfId="504" xr:uid="{00000000-0005-0000-0000-0000E4010000}"/>
    <cellStyle name="40% - 강조색6 10" xfId="505" xr:uid="{00000000-0005-0000-0000-0000E5010000}"/>
    <cellStyle name="40% - 강조색6 11" xfId="506" xr:uid="{00000000-0005-0000-0000-0000E6010000}"/>
    <cellStyle name="40% - 강조색6 12" xfId="507" xr:uid="{00000000-0005-0000-0000-0000E7010000}"/>
    <cellStyle name="40% - 강조색6 13" xfId="508" xr:uid="{00000000-0005-0000-0000-0000E8010000}"/>
    <cellStyle name="40% - 강조색6 14" xfId="509" xr:uid="{00000000-0005-0000-0000-0000E9010000}"/>
    <cellStyle name="40% - 강조색6 15" xfId="510" xr:uid="{00000000-0005-0000-0000-0000EA010000}"/>
    <cellStyle name="40% - 강조색6 16" xfId="511" xr:uid="{00000000-0005-0000-0000-0000EB010000}"/>
    <cellStyle name="40% - 강조색6 17" xfId="512" xr:uid="{00000000-0005-0000-0000-0000EC010000}"/>
    <cellStyle name="40% - 강조색6 18" xfId="513" xr:uid="{00000000-0005-0000-0000-0000ED010000}"/>
    <cellStyle name="40% - 강조색6 19" xfId="514" xr:uid="{00000000-0005-0000-0000-0000EE010000}"/>
    <cellStyle name="40% - 강조색6 2" xfId="515" xr:uid="{00000000-0005-0000-0000-0000EF010000}"/>
    <cellStyle name="40% - 강조색6 20" xfId="516" xr:uid="{00000000-0005-0000-0000-0000F0010000}"/>
    <cellStyle name="40% - 강조색6 21" xfId="517" xr:uid="{00000000-0005-0000-0000-0000F1010000}"/>
    <cellStyle name="40% - 강조색6 22" xfId="518" xr:uid="{00000000-0005-0000-0000-0000F2010000}"/>
    <cellStyle name="40% - 강조색6 23" xfId="519" xr:uid="{00000000-0005-0000-0000-0000F3010000}"/>
    <cellStyle name="40% - 강조색6 24" xfId="520" xr:uid="{00000000-0005-0000-0000-0000F4010000}"/>
    <cellStyle name="40% - 강조색6 25" xfId="521" xr:uid="{00000000-0005-0000-0000-0000F5010000}"/>
    <cellStyle name="40% - 강조색6 26" xfId="522" xr:uid="{00000000-0005-0000-0000-0000F6010000}"/>
    <cellStyle name="40% - 강조색6 27" xfId="523" xr:uid="{00000000-0005-0000-0000-0000F7010000}"/>
    <cellStyle name="40% - 강조색6 28" xfId="524" xr:uid="{00000000-0005-0000-0000-0000F8010000}"/>
    <cellStyle name="40% - 강조색6 29" xfId="525" xr:uid="{00000000-0005-0000-0000-0000F9010000}"/>
    <cellStyle name="40% - 강조색6 3" xfId="526" xr:uid="{00000000-0005-0000-0000-0000FA010000}"/>
    <cellStyle name="40% - 강조색6 30" xfId="527" xr:uid="{00000000-0005-0000-0000-0000FB010000}"/>
    <cellStyle name="40% - 강조색6 31" xfId="528" xr:uid="{00000000-0005-0000-0000-0000FC010000}"/>
    <cellStyle name="40% - 강조색6 32" xfId="529" xr:uid="{00000000-0005-0000-0000-0000FD010000}"/>
    <cellStyle name="40% - 강조색6 33" xfId="530" xr:uid="{00000000-0005-0000-0000-0000FE010000}"/>
    <cellStyle name="40% - 강조색6 34" xfId="531" xr:uid="{00000000-0005-0000-0000-0000FF010000}"/>
    <cellStyle name="40% - 강조색6 35" xfId="532" xr:uid="{00000000-0005-0000-0000-000000020000}"/>
    <cellStyle name="40% - 강조색6 36" xfId="533" xr:uid="{00000000-0005-0000-0000-000001020000}"/>
    <cellStyle name="40% - 강조색6 37" xfId="534" xr:uid="{00000000-0005-0000-0000-000002020000}"/>
    <cellStyle name="40% - 강조색6 38" xfId="535" xr:uid="{00000000-0005-0000-0000-000003020000}"/>
    <cellStyle name="40% - 강조색6 39" xfId="536" xr:uid="{00000000-0005-0000-0000-000004020000}"/>
    <cellStyle name="40% - 강조색6 4" xfId="537" xr:uid="{00000000-0005-0000-0000-000005020000}"/>
    <cellStyle name="40% - 강조색6 40" xfId="538" xr:uid="{00000000-0005-0000-0000-000006020000}"/>
    <cellStyle name="40% - 강조색6 41" xfId="539" xr:uid="{00000000-0005-0000-0000-000007020000}"/>
    <cellStyle name="40% - 강조색6 42" xfId="540" xr:uid="{00000000-0005-0000-0000-000008020000}"/>
    <cellStyle name="40% - 강조색6 43" xfId="541" xr:uid="{00000000-0005-0000-0000-000009020000}"/>
    <cellStyle name="40% - 강조색6 44" xfId="542" xr:uid="{00000000-0005-0000-0000-00000A020000}"/>
    <cellStyle name="40% - 강조색6 45" xfId="543" xr:uid="{00000000-0005-0000-0000-00000B020000}"/>
    <cellStyle name="40% - 강조색6 5" xfId="544" xr:uid="{00000000-0005-0000-0000-00000C020000}"/>
    <cellStyle name="40% - 강조색6 6" xfId="545" xr:uid="{00000000-0005-0000-0000-00000D020000}"/>
    <cellStyle name="40% - 강조색6 7" xfId="546" xr:uid="{00000000-0005-0000-0000-00000E020000}"/>
    <cellStyle name="40% - 강조색6 8" xfId="547" xr:uid="{00000000-0005-0000-0000-00000F020000}"/>
    <cellStyle name="40% - 강조색6 9" xfId="548" xr:uid="{00000000-0005-0000-0000-000010020000}"/>
    <cellStyle name="60% - 강조색1 10" xfId="549" xr:uid="{00000000-0005-0000-0000-000011020000}"/>
    <cellStyle name="60% - 강조색1 11" xfId="550" xr:uid="{00000000-0005-0000-0000-000012020000}"/>
    <cellStyle name="60% - 강조색1 12" xfId="551" xr:uid="{00000000-0005-0000-0000-000013020000}"/>
    <cellStyle name="60% - 강조색1 13" xfId="552" xr:uid="{00000000-0005-0000-0000-000014020000}"/>
    <cellStyle name="60% - 강조색1 14" xfId="553" xr:uid="{00000000-0005-0000-0000-000015020000}"/>
    <cellStyle name="60% - 강조색1 15" xfId="554" xr:uid="{00000000-0005-0000-0000-000016020000}"/>
    <cellStyle name="60% - 강조색1 16" xfId="555" xr:uid="{00000000-0005-0000-0000-000017020000}"/>
    <cellStyle name="60% - 강조색1 17" xfId="556" xr:uid="{00000000-0005-0000-0000-000018020000}"/>
    <cellStyle name="60% - 강조색1 18" xfId="557" xr:uid="{00000000-0005-0000-0000-000019020000}"/>
    <cellStyle name="60% - 강조색1 19" xfId="558" xr:uid="{00000000-0005-0000-0000-00001A020000}"/>
    <cellStyle name="60% - 강조색1 2" xfId="559" xr:uid="{00000000-0005-0000-0000-00001B020000}"/>
    <cellStyle name="60% - 강조색1 20" xfId="560" xr:uid="{00000000-0005-0000-0000-00001C020000}"/>
    <cellStyle name="60% - 강조색1 21" xfId="561" xr:uid="{00000000-0005-0000-0000-00001D020000}"/>
    <cellStyle name="60% - 강조색1 22" xfId="562" xr:uid="{00000000-0005-0000-0000-00001E020000}"/>
    <cellStyle name="60% - 강조색1 23" xfId="563" xr:uid="{00000000-0005-0000-0000-00001F020000}"/>
    <cellStyle name="60% - 강조색1 24" xfId="564" xr:uid="{00000000-0005-0000-0000-000020020000}"/>
    <cellStyle name="60% - 강조색1 25" xfId="565" xr:uid="{00000000-0005-0000-0000-000021020000}"/>
    <cellStyle name="60% - 강조색1 26" xfId="566" xr:uid="{00000000-0005-0000-0000-000022020000}"/>
    <cellStyle name="60% - 강조색1 27" xfId="567" xr:uid="{00000000-0005-0000-0000-000023020000}"/>
    <cellStyle name="60% - 강조색1 28" xfId="568" xr:uid="{00000000-0005-0000-0000-000024020000}"/>
    <cellStyle name="60% - 강조색1 29" xfId="569" xr:uid="{00000000-0005-0000-0000-000025020000}"/>
    <cellStyle name="60% - 강조색1 3" xfId="570" xr:uid="{00000000-0005-0000-0000-000026020000}"/>
    <cellStyle name="60% - 강조색1 30" xfId="571" xr:uid="{00000000-0005-0000-0000-000027020000}"/>
    <cellStyle name="60% - 강조색1 31" xfId="572" xr:uid="{00000000-0005-0000-0000-000028020000}"/>
    <cellStyle name="60% - 강조색1 32" xfId="573" xr:uid="{00000000-0005-0000-0000-000029020000}"/>
    <cellStyle name="60% - 강조색1 33" xfId="574" xr:uid="{00000000-0005-0000-0000-00002A020000}"/>
    <cellStyle name="60% - 강조색1 34" xfId="575" xr:uid="{00000000-0005-0000-0000-00002B020000}"/>
    <cellStyle name="60% - 강조색1 35" xfId="576" xr:uid="{00000000-0005-0000-0000-00002C020000}"/>
    <cellStyle name="60% - 강조색1 36" xfId="577" xr:uid="{00000000-0005-0000-0000-00002D020000}"/>
    <cellStyle name="60% - 강조색1 37" xfId="578" xr:uid="{00000000-0005-0000-0000-00002E020000}"/>
    <cellStyle name="60% - 강조색1 38" xfId="579" xr:uid="{00000000-0005-0000-0000-00002F020000}"/>
    <cellStyle name="60% - 강조색1 39" xfId="580" xr:uid="{00000000-0005-0000-0000-000030020000}"/>
    <cellStyle name="60% - 강조색1 4" xfId="581" xr:uid="{00000000-0005-0000-0000-000031020000}"/>
    <cellStyle name="60% - 강조색1 40" xfId="582" xr:uid="{00000000-0005-0000-0000-000032020000}"/>
    <cellStyle name="60% - 강조색1 41" xfId="583" xr:uid="{00000000-0005-0000-0000-000033020000}"/>
    <cellStyle name="60% - 강조색1 42" xfId="584" xr:uid="{00000000-0005-0000-0000-000034020000}"/>
    <cellStyle name="60% - 강조색1 43" xfId="585" xr:uid="{00000000-0005-0000-0000-000035020000}"/>
    <cellStyle name="60% - 강조색1 44" xfId="586" xr:uid="{00000000-0005-0000-0000-000036020000}"/>
    <cellStyle name="60% - 강조색1 45" xfId="587" xr:uid="{00000000-0005-0000-0000-000037020000}"/>
    <cellStyle name="60% - 강조색1 5" xfId="588" xr:uid="{00000000-0005-0000-0000-000038020000}"/>
    <cellStyle name="60% - 강조색1 6" xfId="589" xr:uid="{00000000-0005-0000-0000-000039020000}"/>
    <cellStyle name="60% - 강조색1 7" xfId="590" xr:uid="{00000000-0005-0000-0000-00003A020000}"/>
    <cellStyle name="60% - 강조색1 8" xfId="591" xr:uid="{00000000-0005-0000-0000-00003B020000}"/>
    <cellStyle name="60% - 강조색1 9" xfId="592" xr:uid="{00000000-0005-0000-0000-00003C020000}"/>
    <cellStyle name="60% - 강조색2 10" xfId="593" xr:uid="{00000000-0005-0000-0000-00003D020000}"/>
    <cellStyle name="60% - 강조색2 11" xfId="594" xr:uid="{00000000-0005-0000-0000-00003E020000}"/>
    <cellStyle name="60% - 강조색2 12" xfId="595" xr:uid="{00000000-0005-0000-0000-00003F020000}"/>
    <cellStyle name="60% - 강조색2 13" xfId="596" xr:uid="{00000000-0005-0000-0000-000040020000}"/>
    <cellStyle name="60% - 강조색2 14" xfId="597" xr:uid="{00000000-0005-0000-0000-000041020000}"/>
    <cellStyle name="60% - 강조색2 15" xfId="598" xr:uid="{00000000-0005-0000-0000-000042020000}"/>
    <cellStyle name="60% - 강조색2 16" xfId="599" xr:uid="{00000000-0005-0000-0000-000043020000}"/>
    <cellStyle name="60% - 강조색2 17" xfId="600" xr:uid="{00000000-0005-0000-0000-000044020000}"/>
    <cellStyle name="60% - 강조색2 18" xfId="601" xr:uid="{00000000-0005-0000-0000-000045020000}"/>
    <cellStyle name="60% - 강조색2 19" xfId="602" xr:uid="{00000000-0005-0000-0000-000046020000}"/>
    <cellStyle name="60% - 강조색2 2" xfId="603" xr:uid="{00000000-0005-0000-0000-000047020000}"/>
    <cellStyle name="60% - 강조색2 20" xfId="604" xr:uid="{00000000-0005-0000-0000-000048020000}"/>
    <cellStyle name="60% - 강조색2 21" xfId="605" xr:uid="{00000000-0005-0000-0000-000049020000}"/>
    <cellStyle name="60% - 강조색2 22" xfId="606" xr:uid="{00000000-0005-0000-0000-00004A020000}"/>
    <cellStyle name="60% - 강조색2 23" xfId="607" xr:uid="{00000000-0005-0000-0000-00004B020000}"/>
    <cellStyle name="60% - 강조색2 24" xfId="608" xr:uid="{00000000-0005-0000-0000-00004C020000}"/>
    <cellStyle name="60% - 강조색2 25" xfId="609" xr:uid="{00000000-0005-0000-0000-00004D020000}"/>
    <cellStyle name="60% - 강조색2 26" xfId="610" xr:uid="{00000000-0005-0000-0000-00004E020000}"/>
    <cellStyle name="60% - 강조색2 27" xfId="611" xr:uid="{00000000-0005-0000-0000-00004F020000}"/>
    <cellStyle name="60% - 강조색2 28" xfId="612" xr:uid="{00000000-0005-0000-0000-000050020000}"/>
    <cellStyle name="60% - 강조색2 29" xfId="613" xr:uid="{00000000-0005-0000-0000-000051020000}"/>
    <cellStyle name="60% - 강조색2 3" xfId="614" xr:uid="{00000000-0005-0000-0000-000052020000}"/>
    <cellStyle name="60% - 강조색2 30" xfId="615" xr:uid="{00000000-0005-0000-0000-000053020000}"/>
    <cellStyle name="60% - 강조색2 31" xfId="616" xr:uid="{00000000-0005-0000-0000-000054020000}"/>
    <cellStyle name="60% - 강조색2 32" xfId="617" xr:uid="{00000000-0005-0000-0000-000055020000}"/>
    <cellStyle name="60% - 강조색2 33" xfId="618" xr:uid="{00000000-0005-0000-0000-000056020000}"/>
    <cellStyle name="60% - 강조색2 34" xfId="619" xr:uid="{00000000-0005-0000-0000-000057020000}"/>
    <cellStyle name="60% - 강조색2 35" xfId="620" xr:uid="{00000000-0005-0000-0000-000058020000}"/>
    <cellStyle name="60% - 강조색2 36" xfId="621" xr:uid="{00000000-0005-0000-0000-000059020000}"/>
    <cellStyle name="60% - 강조색2 37" xfId="622" xr:uid="{00000000-0005-0000-0000-00005A020000}"/>
    <cellStyle name="60% - 강조색2 38" xfId="623" xr:uid="{00000000-0005-0000-0000-00005B020000}"/>
    <cellStyle name="60% - 강조색2 39" xfId="624" xr:uid="{00000000-0005-0000-0000-00005C020000}"/>
    <cellStyle name="60% - 강조색2 4" xfId="625" xr:uid="{00000000-0005-0000-0000-00005D020000}"/>
    <cellStyle name="60% - 강조색2 40" xfId="626" xr:uid="{00000000-0005-0000-0000-00005E020000}"/>
    <cellStyle name="60% - 강조색2 41" xfId="627" xr:uid="{00000000-0005-0000-0000-00005F020000}"/>
    <cellStyle name="60% - 강조색2 42" xfId="628" xr:uid="{00000000-0005-0000-0000-000060020000}"/>
    <cellStyle name="60% - 강조색2 43" xfId="629" xr:uid="{00000000-0005-0000-0000-000061020000}"/>
    <cellStyle name="60% - 강조색2 44" xfId="630" xr:uid="{00000000-0005-0000-0000-000062020000}"/>
    <cellStyle name="60% - 강조색2 45" xfId="631" xr:uid="{00000000-0005-0000-0000-000063020000}"/>
    <cellStyle name="60% - 강조색2 5" xfId="632" xr:uid="{00000000-0005-0000-0000-000064020000}"/>
    <cellStyle name="60% - 강조색2 6" xfId="633" xr:uid="{00000000-0005-0000-0000-000065020000}"/>
    <cellStyle name="60% - 강조색2 7" xfId="634" xr:uid="{00000000-0005-0000-0000-000066020000}"/>
    <cellStyle name="60% - 강조색2 8" xfId="635" xr:uid="{00000000-0005-0000-0000-000067020000}"/>
    <cellStyle name="60% - 강조색2 9" xfId="636" xr:uid="{00000000-0005-0000-0000-000068020000}"/>
    <cellStyle name="60% - 강조색3 10" xfId="637" xr:uid="{00000000-0005-0000-0000-000069020000}"/>
    <cellStyle name="60% - 강조색3 11" xfId="638" xr:uid="{00000000-0005-0000-0000-00006A020000}"/>
    <cellStyle name="60% - 강조색3 12" xfId="639" xr:uid="{00000000-0005-0000-0000-00006B020000}"/>
    <cellStyle name="60% - 강조색3 13" xfId="640" xr:uid="{00000000-0005-0000-0000-00006C020000}"/>
    <cellStyle name="60% - 강조색3 14" xfId="641" xr:uid="{00000000-0005-0000-0000-00006D020000}"/>
    <cellStyle name="60% - 강조색3 15" xfId="642" xr:uid="{00000000-0005-0000-0000-00006E020000}"/>
    <cellStyle name="60% - 강조색3 16" xfId="643" xr:uid="{00000000-0005-0000-0000-00006F020000}"/>
    <cellStyle name="60% - 강조색3 17" xfId="644" xr:uid="{00000000-0005-0000-0000-000070020000}"/>
    <cellStyle name="60% - 강조색3 18" xfId="645" xr:uid="{00000000-0005-0000-0000-000071020000}"/>
    <cellStyle name="60% - 강조색3 19" xfId="646" xr:uid="{00000000-0005-0000-0000-000072020000}"/>
    <cellStyle name="60% - 강조색3 2" xfId="647" xr:uid="{00000000-0005-0000-0000-000073020000}"/>
    <cellStyle name="60% - 강조색3 20" xfId="648" xr:uid="{00000000-0005-0000-0000-000074020000}"/>
    <cellStyle name="60% - 강조색3 21" xfId="649" xr:uid="{00000000-0005-0000-0000-000075020000}"/>
    <cellStyle name="60% - 강조색3 22" xfId="650" xr:uid="{00000000-0005-0000-0000-000076020000}"/>
    <cellStyle name="60% - 강조색3 23" xfId="651" xr:uid="{00000000-0005-0000-0000-000077020000}"/>
    <cellStyle name="60% - 강조색3 24" xfId="652" xr:uid="{00000000-0005-0000-0000-000078020000}"/>
    <cellStyle name="60% - 강조색3 25" xfId="653" xr:uid="{00000000-0005-0000-0000-000079020000}"/>
    <cellStyle name="60% - 강조색3 26" xfId="654" xr:uid="{00000000-0005-0000-0000-00007A020000}"/>
    <cellStyle name="60% - 강조색3 27" xfId="655" xr:uid="{00000000-0005-0000-0000-00007B020000}"/>
    <cellStyle name="60% - 강조색3 28" xfId="656" xr:uid="{00000000-0005-0000-0000-00007C020000}"/>
    <cellStyle name="60% - 강조색3 29" xfId="657" xr:uid="{00000000-0005-0000-0000-00007D020000}"/>
    <cellStyle name="60% - 강조색3 3" xfId="658" xr:uid="{00000000-0005-0000-0000-00007E020000}"/>
    <cellStyle name="60% - 강조색3 30" xfId="659" xr:uid="{00000000-0005-0000-0000-00007F020000}"/>
    <cellStyle name="60% - 강조색3 31" xfId="660" xr:uid="{00000000-0005-0000-0000-000080020000}"/>
    <cellStyle name="60% - 강조색3 32" xfId="661" xr:uid="{00000000-0005-0000-0000-000081020000}"/>
    <cellStyle name="60% - 강조색3 33" xfId="662" xr:uid="{00000000-0005-0000-0000-000082020000}"/>
    <cellStyle name="60% - 강조색3 34" xfId="663" xr:uid="{00000000-0005-0000-0000-000083020000}"/>
    <cellStyle name="60% - 강조색3 35" xfId="664" xr:uid="{00000000-0005-0000-0000-000084020000}"/>
    <cellStyle name="60% - 강조색3 36" xfId="665" xr:uid="{00000000-0005-0000-0000-000085020000}"/>
    <cellStyle name="60% - 강조색3 37" xfId="666" xr:uid="{00000000-0005-0000-0000-000086020000}"/>
    <cellStyle name="60% - 강조색3 38" xfId="667" xr:uid="{00000000-0005-0000-0000-000087020000}"/>
    <cellStyle name="60% - 강조색3 39" xfId="668" xr:uid="{00000000-0005-0000-0000-000088020000}"/>
    <cellStyle name="60% - 강조색3 4" xfId="669" xr:uid="{00000000-0005-0000-0000-000089020000}"/>
    <cellStyle name="60% - 강조색3 40" xfId="670" xr:uid="{00000000-0005-0000-0000-00008A020000}"/>
    <cellStyle name="60% - 강조색3 41" xfId="671" xr:uid="{00000000-0005-0000-0000-00008B020000}"/>
    <cellStyle name="60% - 강조색3 42" xfId="672" xr:uid="{00000000-0005-0000-0000-00008C020000}"/>
    <cellStyle name="60% - 강조색3 43" xfId="673" xr:uid="{00000000-0005-0000-0000-00008D020000}"/>
    <cellStyle name="60% - 강조색3 44" xfId="674" xr:uid="{00000000-0005-0000-0000-00008E020000}"/>
    <cellStyle name="60% - 강조색3 45" xfId="675" xr:uid="{00000000-0005-0000-0000-00008F020000}"/>
    <cellStyle name="60% - 강조색3 5" xfId="676" xr:uid="{00000000-0005-0000-0000-000090020000}"/>
    <cellStyle name="60% - 강조색3 6" xfId="677" xr:uid="{00000000-0005-0000-0000-000091020000}"/>
    <cellStyle name="60% - 강조색3 7" xfId="678" xr:uid="{00000000-0005-0000-0000-000092020000}"/>
    <cellStyle name="60% - 강조색3 8" xfId="679" xr:uid="{00000000-0005-0000-0000-000093020000}"/>
    <cellStyle name="60% - 강조색3 9" xfId="680" xr:uid="{00000000-0005-0000-0000-000094020000}"/>
    <cellStyle name="60% - 강조색4 10" xfId="681" xr:uid="{00000000-0005-0000-0000-000095020000}"/>
    <cellStyle name="60% - 강조색4 11" xfId="682" xr:uid="{00000000-0005-0000-0000-000096020000}"/>
    <cellStyle name="60% - 강조색4 12" xfId="683" xr:uid="{00000000-0005-0000-0000-000097020000}"/>
    <cellStyle name="60% - 강조색4 13" xfId="684" xr:uid="{00000000-0005-0000-0000-000098020000}"/>
    <cellStyle name="60% - 강조색4 14" xfId="685" xr:uid="{00000000-0005-0000-0000-000099020000}"/>
    <cellStyle name="60% - 강조색4 15" xfId="686" xr:uid="{00000000-0005-0000-0000-00009A020000}"/>
    <cellStyle name="60% - 강조색4 16" xfId="687" xr:uid="{00000000-0005-0000-0000-00009B020000}"/>
    <cellStyle name="60% - 강조색4 17" xfId="688" xr:uid="{00000000-0005-0000-0000-00009C020000}"/>
    <cellStyle name="60% - 강조색4 18" xfId="689" xr:uid="{00000000-0005-0000-0000-00009D020000}"/>
    <cellStyle name="60% - 강조색4 19" xfId="690" xr:uid="{00000000-0005-0000-0000-00009E020000}"/>
    <cellStyle name="60% - 강조색4 2" xfId="691" xr:uid="{00000000-0005-0000-0000-00009F020000}"/>
    <cellStyle name="60% - 강조색4 20" xfId="692" xr:uid="{00000000-0005-0000-0000-0000A0020000}"/>
    <cellStyle name="60% - 강조색4 21" xfId="693" xr:uid="{00000000-0005-0000-0000-0000A1020000}"/>
    <cellStyle name="60% - 강조색4 22" xfId="694" xr:uid="{00000000-0005-0000-0000-0000A2020000}"/>
    <cellStyle name="60% - 강조색4 23" xfId="695" xr:uid="{00000000-0005-0000-0000-0000A3020000}"/>
    <cellStyle name="60% - 강조색4 24" xfId="696" xr:uid="{00000000-0005-0000-0000-0000A4020000}"/>
    <cellStyle name="60% - 강조색4 25" xfId="697" xr:uid="{00000000-0005-0000-0000-0000A5020000}"/>
    <cellStyle name="60% - 강조색4 26" xfId="698" xr:uid="{00000000-0005-0000-0000-0000A6020000}"/>
    <cellStyle name="60% - 강조색4 27" xfId="699" xr:uid="{00000000-0005-0000-0000-0000A7020000}"/>
    <cellStyle name="60% - 강조색4 28" xfId="700" xr:uid="{00000000-0005-0000-0000-0000A8020000}"/>
    <cellStyle name="60% - 강조색4 29" xfId="701" xr:uid="{00000000-0005-0000-0000-0000A9020000}"/>
    <cellStyle name="60% - 강조색4 3" xfId="702" xr:uid="{00000000-0005-0000-0000-0000AA020000}"/>
    <cellStyle name="60% - 강조색4 30" xfId="703" xr:uid="{00000000-0005-0000-0000-0000AB020000}"/>
    <cellStyle name="60% - 강조색4 31" xfId="704" xr:uid="{00000000-0005-0000-0000-0000AC020000}"/>
    <cellStyle name="60% - 강조색4 32" xfId="705" xr:uid="{00000000-0005-0000-0000-0000AD020000}"/>
    <cellStyle name="60% - 강조색4 33" xfId="706" xr:uid="{00000000-0005-0000-0000-0000AE020000}"/>
    <cellStyle name="60% - 강조색4 34" xfId="707" xr:uid="{00000000-0005-0000-0000-0000AF020000}"/>
    <cellStyle name="60% - 강조색4 35" xfId="708" xr:uid="{00000000-0005-0000-0000-0000B0020000}"/>
    <cellStyle name="60% - 강조색4 36" xfId="709" xr:uid="{00000000-0005-0000-0000-0000B1020000}"/>
    <cellStyle name="60% - 강조색4 37" xfId="710" xr:uid="{00000000-0005-0000-0000-0000B2020000}"/>
    <cellStyle name="60% - 강조색4 38" xfId="711" xr:uid="{00000000-0005-0000-0000-0000B3020000}"/>
    <cellStyle name="60% - 강조색4 39" xfId="712" xr:uid="{00000000-0005-0000-0000-0000B4020000}"/>
    <cellStyle name="60% - 강조색4 4" xfId="713" xr:uid="{00000000-0005-0000-0000-0000B5020000}"/>
    <cellStyle name="60% - 강조색4 40" xfId="714" xr:uid="{00000000-0005-0000-0000-0000B6020000}"/>
    <cellStyle name="60% - 강조색4 41" xfId="715" xr:uid="{00000000-0005-0000-0000-0000B7020000}"/>
    <cellStyle name="60% - 강조색4 42" xfId="716" xr:uid="{00000000-0005-0000-0000-0000B8020000}"/>
    <cellStyle name="60% - 강조색4 43" xfId="717" xr:uid="{00000000-0005-0000-0000-0000B9020000}"/>
    <cellStyle name="60% - 강조색4 44" xfId="718" xr:uid="{00000000-0005-0000-0000-0000BA020000}"/>
    <cellStyle name="60% - 강조색4 45" xfId="719" xr:uid="{00000000-0005-0000-0000-0000BB020000}"/>
    <cellStyle name="60% - 강조색4 5" xfId="720" xr:uid="{00000000-0005-0000-0000-0000BC020000}"/>
    <cellStyle name="60% - 강조색4 6" xfId="721" xr:uid="{00000000-0005-0000-0000-0000BD020000}"/>
    <cellStyle name="60% - 강조색4 7" xfId="722" xr:uid="{00000000-0005-0000-0000-0000BE020000}"/>
    <cellStyle name="60% - 강조색4 8" xfId="723" xr:uid="{00000000-0005-0000-0000-0000BF020000}"/>
    <cellStyle name="60% - 강조색4 9" xfId="724" xr:uid="{00000000-0005-0000-0000-0000C0020000}"/>
    <cellStyle name="60% - 강조색5 10" xfId="725" xr:uid="{00000000-0005-0000-0000-0000C1020000}"/>
    <cellStyle name="60% - 강조색5 11" xfId="726" xr:uid="{00000000-0005-0000-0000-0000C2020000}"/>
    <cellStyle name="60% - 강조색5 12" xfId="727" xr:uid="{00000000-0005-0000-0000-0000C3020000}"/>
    <cellStyle name="60% - 강조색5 13" xfId="728" xr:uid="{00000000-0005-0000-0000-0000C4020000}"/>
    <cellStyle name="60% - 강조색5 14" xfId="729" xr:uid="{00000000-0005-0000-0000-0000C5020000}"/>
    <cellStyle name="60% - 강조색5 15" xfId="730" xr:uid="{00000000-0005-0000-0000-0000C6020000}"/>
    <cellStyle name="60% - 강조색5 16" xfId="731" xr:uid="{00000000-0005-0000-0000-0000C7020000}"/>
    <cellStyle name="60% - 강조색5 17" xfId="732" xr:uid="{00000000-0005-0000-0000-0000C8020000}"/>
    <cellStyle name="60% - 강조색5 18" xfId="733" xr:uid="{00000000-0005-0000-0000-0000C9020000}"/>
    <cellStyle name="60% - 강조색5 19" xfId="734" xr:uid="{00000000-0005-0000-0000-0000CA020000}"/>
    <cellStyle name="60% - 강조색5 2" xfId="735" xr:uid="{00000000-0005-0000-0000-0000CB020000}"/>
    <cellStyle name="60% - 강조색5 20" xfId="736" xr:uid="{00000000-0005-0000-0000-0000CC020000}"/>
    <cellStyle name="60% - 강조색5 21" xfId="737" xr:uid="{00000000-0005-0000-0000-0000CD020000}"/>
    <cellStyle name="60% - 강조색5 22" xfId="738" xr:uid="{00000000-0005-0000-0000-0000CE020000}"/>
    <cellStyle name="60% - 강조색5 23" xfId="739" xr:uid="{00000000-0005-0000-0000-0000CF020000}"/>
    <cellStyle name="60% - 강조색5 24" xfId="740" xr:uid="{00000000-0005-0000-0000-0000D0020000}"/>
    <cellStyle name="60% - 강조색5 25" xfId="741" xr:uid="{00000000-0005-0000-0000-0000D1020000}"/>
    <cellStyle name="60% - 강조색5 26" xfId="742" xr:uid="{00000000-0005-0000-0000-0000D2020000}"/>
    <cellStyle name="60% - 강조색5 27" xfId="743" xr:uid="{00000000-0005-0000-0000-0000D3020000}"/>
    <cellStyle name="60% - 강조색5 28" xfId="744" xr:uid="{00000000-0005-0000-0000-0000D4020000}"/>
    <cellStyle name="60% - 강조색5 29" xfId="745" xr:uid="{00000000-0005-0000-0000-0000D5020000}"/>
    <cellStyle name="60% - 강조색5 3" xfId="746" xr:uid="{00000000-0005-0000-0000-0000D6020000}"/>
    <cellStyle name="60% - 강조색5 30" xfId="747" xr:uid="{00000000-0005-0000-0000-0000D7020000}"/>
    <cellStyle name="60% - 강조색5 31" xfId="748" xr:uid="{00000000-0005-0000-0000-0000D8020000}"/>
    <cellStyle name="60% - 강조색5 32" xfId="749" xr:uid="{00000000-0005-0000-0000-0000D9020000}"/>
    <cellStyle name="60% - 강조색5 33" xfId="750" xr:uid="{00000000-0005-0000-0000-0000DA020000}"/>
    <cellStyle name="60% - 강조색5 34" xfId="751" xr:uid="{00000000-0005-0000-0000-0000DB020000}"/>
    <cellStyle name="60% - 강조색5 35" xfId="752" xr:uid="{00000000-0005-0000-0000-0000DC020000}"/>
    <cellStyle name="60% - 강조색5 36" xfId="753" xr:uid="{00000000-0005-0000-0000-0000DD020000}"/>
    <cellStyle name="60% - 강조색5 37" xfId="754" xr:uid="{00000000-0005-0000-0000-0000DE020000}"/>
    <cellStyle name="60% - 강조색5 38" xfId="755" xr:uid="{00000000-0005-0000-0000-0000DF020000}"/>
    <cellStyle name="60% - 강조색5 39" xfId="756" xr:uid="{00000000-0005-0000-0000-0000E0020000}"/>
    <cellStyle name="60% - 강조색5 4" xfId="757" xr:uid="{00000000-0005-0000-0000-0000E1020000}"/>
    <cellStyle name="60% - 강조색5 40" xfId="758" xr:uid="{00000000-0005-0000-0000-0000E2020000}"/>
    <cellStyle name="60% - 강조색5 41" xfId="759" xr:uid="{00000000-0005-0000-0000-0000E3020000}"/>
    <cellStyle name="60% - 강조색5 42" xfId="760" xr:uid="{00000000-0005-0000-0000-0000E4020000}"/>
    <cellStyle name="60% - 강조색5 43" xfId="761" xr:uid="{00000000-0005-0000-0000-0000E5020000}"/>
    <cellStyle name="60% - 강조색5 44" xfId="762" xr:uid="{00000000-0005-0000-0000-0000E6020000}"/>
    <cellStyle name="60% - 강조색5 45" xfId="763" xr:uid="{00000000-0005-0000-0000-0000E7020000}"/>
    <cellStyle name="60% - 강조색5 5" xfId="764" xr:uid="{00000000-0005-0000-0000-0000E8020000}"/>
    <cellStyle name="60% - 강조색5 6" xfId="765" xr:uid="{00000000-0005-0000-0000-0000E9020000}"/>
    <cellStyle name="60% - 강조색5 7" xfId="766" xr:uid="{00000000-0005-0000-0000-0000EA020000}"/>
    <cellStyle name="60% - 강조색5 8" xfId="767" xr:uid="{00000000-0005-0000-0000-0000EB020000}"/>
    <cellStyle name="60% - 강조색5 9" xfId="768" xr:uid="{00000000-0005-0000-0000-0000EC020000}"/>
    <cellStyle name="60% - 강조색6 10" xfId="769" xr:uid="{00000000-0005-0000-0000-0000ED020000}"/>
    <cellStyle name="60% - 강조색6 11" xfId="770" xr:uid="{00000000-0005-0000-0000-0000EE020000}"/>
    <cellStyle name="60% - 강조색6 12" xfId="771" xr:uid="{00000000-0005-0000-0000-0000EF020000}"/>
    <cellStyle name="60% - 강조색6 13" xfId="772" xr:uid="{00000000-0005-0000-0000-0000F0020000}"/>
    <cellStyle name="60% - 강조색6 14" xfId="773" xr:uid="{00000000-0005-0000-0000-0000F1020000}"/>
    <cellStyle name="60% - 강조색6 15" xfId="774" xr:uid="{00000000-0005-0000-0000-0000F2020000}"/>
    <cellStyle name="60% - 강조색6 16" xfId="775" xr:uid="{00000000-0005-0000-0000-0000F3020000}"/>
    <cellStyle name="60% - 강조색6 17" xfId="776" xr:uid="{00000000-0005-0000-0000-0000F4020000}"/>
    <cellStyle name="60% - 강조색6 18" xfId="777" xr:uid="{00000000-0005-0000-0000-0000F5020000}"/>
    <cellStyle name="60% - 강조색6 19" xfId="778" xr:uid="{00000000-0005-0000-0000-0000F6020000}"/>
    <cellStyle name="60% - 강조색6 2" xfId="779" xr:uid="{00000000-0005-0000-0000-0000F7020000}"/>
    <cellStyle name="60% - 강조색6 20" xfId="780" xr:uid="{00000000-0005-0000-0000-0000F8020000}"/>
    <cellStyle name="60% - 강조색6 21" xfId="781" xr:uid="{00000000-0005-0000-0000-0000F9020000}"/>
    <cellStyle name="60% - 강조색6 22" xfId="782" xr:uid="{00000000-0005-0000-0000-0000FA020000}"/>
    <cellStyle name="60% - 강조색6 23" xfId="783" xr:uid="{00000000-0005-0000-0000-0000FB020000}"/>
    <cellStyle name="60% - 강조색6 24" xfId="784" xr:uid="{00000000-0005-0000-0000-0000FC020000}"/>
    <cellStyle name="60% - 강조색6 25" xfId="785" xr:uid="{00000000-0005-0000-0000-0000FD020000}"/>
    <cellStyle name="60% - 강조색6 26" xfId="786" xr:uid="{00000000-0005-0000-0000-0000FE020000}"/>
    <cellStyle name="60% - 강조색6 27" xfId="787" xr:uid="{00000000-0005-0000-0000-0000FF020000}"/>
    <cellStyle name="60% - 강조색6 28" xfId="788" xr:uid="{00000000-0005-0000-0000-000000030000}"/>
    <cellStyle name="60% - 강조색6 29" xfId="789" xr:uid="{00000000-0005-0000-0000-000001030000}"/>
    <cellStyle name="60% - 강조색6 3" xfId="790" xr:uid="{00000000-0005-0000-0000-000002030000}"/>
    <cellStyle name="60% - 강조색6 30" xfId="791" xr:uid="{00000000-0005-0000-0000-000003030000}"/>
    <cellStyle name="60% - 강조색6 31" xfId="792" xr:uid="{00000000-0005-0000-0000-000004030000}"/>
    <cellStyle name="60% - 강조색6 32" xfId="793" xr:uid="{00000000-0005-0000-0000-000005030000}"/>
    <cellStyle name="60% - 강조색6 33" xfId="794" xr:uid="{00000000-0005-0000-0000-000006030000}"/>
    <cellStyle name="60% - 강조색6 34" xfId="795" xr:uid="{00000000-0005-0000-0000-000007030000}"/>
    <cellStyle name="60% - 강조색6 35" xfId="796" xr:uid="{00000000-0005-0000-0000-000008030000}"/>
    <cellStyle name="60% - 강조색6 36" xfId="797" xr:uid="{00000000-0005-0000-0000-000009030000}"/>
    <cellStyle name="60% - 강조색6 37" xfId="798" xr:uid="{00000000-0005-0000-0000-00000A030000}"/>
    <cellStyle name="60% - 강조색6 38" xfId="799" xr:uid="{00000000-0005-0000-0000-00000B030000}"/>
    <cellStyle name="60% - 강조색6 39" xfId="800" xr:uid="{00000000-0005-0000-0000-00000C030000}"/>
    <cellStyle name="60% - 강조색6 4" xfId="801" xr:uid="{00000000-0005-0000-0000-00000D030000}"/>
    <cellStyle name="60% - 강조색6 40" xfId="802" xr:uid="{00000000-0005-0000-0000-00000E030000}"/>
    <cellStyle name="60% - 강조색6 41" xfId="803" xr:uid="{00000000-0005-0000-0000-00000F030000}"/>
    <cellStyle name="60% - 강조색6 42" xfId="804" xr:uid="{00000000-0005-0000-0000-000010030000}"/>
    <cellStyle name="60% - 강조색6 43" xfId="805" xr:uid="{00000000-0005-0000-0000-000011030000}"/>
    <cellStyle name="60% - 강조색6 44" xfId="806" xr:uid="{00000000-0005-0000-0000-000012030000}"/>
    <cellStyle name="60% - 강조색6 45" xfId="807" xr:uid="{00000000-0005-0000-0000-000013030000}"/>
    <cellStyle name="60% - 강조색6 5" xfId="808" xr:uid="{00000000-0005-0000-0000-000014030000}"/>
    <cellStyle name="60% - 강조색6 6" xfId="809" xr:uid="{00000000-0005-0000-0000-000015030000}"/>
    <cellStyle name="60% - 강조색6 7" xfId="810" xr:uid="{00000000-0005-0000-0000-000016030000}"/>
    <cellStyle name="60% - 강조색6 8" xfId="811" xr:uid="{00000000-0005-0000-0000-000017030000}"/>
    <cellStyle name="60% - 강조색6 9" xfId="812" xr:uid="{00000000-0005-0000-0000-000018030000}"/>
    <cellStyle name="AÞ¸¶_INQUIRY ¿μ¾÷AßAø " xfId="1888" xr:uid="{00000000-0005-0000-0000-000019030000}"/>
    <cellStyle name="C￥AØ_¿μ¾÷CoE² " xfId="1889" xr:uid="{00000000-0005-0000-0000-00001A030000}"/>
    <cellStyle name="Comma [0] 2" xfId="1900" xr:uid="{00000000-0005-0000-0000-00001B030000}"/>
    <cellStyle name="Comma [0]_ SG&amp;A Bridge " xfId="1890" xr:uid="{00000000-0005-0000-0000-00001C030000}"/>
    <cellStyle name="Comma_ SG&amp;A Bridge " xfId="1891" xr:uid="{00000000-0005-0000-0000-00001D030000}"/>
    <cellStyle name="Currency [0]_ SG&amp;A Bridge " xfId="1892" xr:uid="{00000000-0005-0000-0000-00001E030000}"/>
    <cellStyle name="Currency_ SG&amp;A Bridge " xfId="1893" xr:uid="{00000000-0005-0000-0000-00001F030000}"/>
    <cellStyle name="Header1" xfId="1894" xr:uid="{00000000-0005-0000-0000-000020030000}"/>
    <cellStyle name="Header2" xfId="1895" xr:uid="{00000000-0005-0000-0000-000021030000}"/>
    <cellStyle name="Normal_ SG&amp;A Bridge " xfId="1896" xr:uid="{00000000-0005-0000-0000-000022030000}"/>
    <cellStyle name="강조색1 10" xfId="813" xr:uid="{00000000-0005-0000-0000-000023030000}"/>
    <cellStyle name="강조색1 11" xfId="814" xr:uid="{00000000-0005-0000-0000-000024030000}"/>
    <cellStyle name="강조색1 12" xfId="815" xr:uid="{00000000-0005-0000-0000-000025030000}"/>
    <cellStyle name="강조색1 13" xfId="816" xr:uid="{00000000-0005-0000-0000-000026030000}"/>
    <cellStyle name="강조색1 14" xfId="817" xr:uid="{00000000-0005-0000-0000-000027030000}"/>
    <cellStyle name="강조색1 15" xfId="818" xr:uid="{00000000-0005-0000-0000-000028030000}"/>
    <cellStyle name="강조색1 16" xfId="819" xr:uid="{00000000-0005-0000-0000-000029030000}"/>
    <cellStyle name="강조색1 17" xfId="820" xr:uid="{00000000-0005-0000-0000-00002A030000}"/>
    <cellStyle name="강조색1 18" xfId="821" xr:uid="{00000000-0005-0000-0000-00002B030000}"/>
    <cellStyle name="강조색1 19" xfId="822" xr:uid="{00000000-0005-0000-0000-00002C030000}"/>
    <cellStyle name="강조색1 2" xfId="823" xr:uid="{00000000-0005-0000-0000-00002D030000}"/>
    <cellStyle name="강조색1 20" xfId="824" xr:uid="{00000000-0005-0000-0000-00002E030000}"/>
    <cellStyle name="강조색1 21" xfId="825" xr:uid="{00000000-0005-0000-0000-00002F030000}"/>
    <cellStyle name="강조색1 22" xfId="826" xr:uid="{00000000-0005-0000-0000-000030030000}"/>
    <cellStyle name="강조색1 23" xfId="827" xr:uid="{00000000-0005-0000-0000-000031030000}"/>
    <cellStyle name="강조색1 24" xfId="828" xr:uid="{00000000-0005-0000-0000-000032030000}"/>
    <cellStyle name="강조색1 25" xfId="829" xr:uid="{00000000-0005-0000-0000-000033030000}"/>
    <cellStyle name="강조색1 26" xfId="830" xr:uid="{00000000-0005-0000-0000-000034030000}"/>
    <cellStyle name="강조색1 27" xfId="831" xr:uid="{00000000-0005-0000-0000-000035030000}"/>
    <cellStyle name="강조색1 28" xfId="832" xr:uid="{00000000-0005-0000-0000-000036030000}"/>
    <cellStyle name="강조색1 29" xfId="833" xr:uid="{00000000-0005-0000-0000-000037030000}"/>
    <cellStyle name="강조색1 3" xfId="834" xr:uid="{00000000-0005-0000-0000-000038030000}"/>
    <cellStyle name="강조색1 30" xfId="835" xr:uid="{00000000-0005-0000-0000-000039030000}"/>
    <cellStyle name="강조색1 31" xfId="836" xr:uid="{00000000-0005-0000-0000-00003A030000}"/>
    <cellStyle name="강조색1 32" xfId="837" xr:uid="{00000000-0005-0000-0000-00003B030000}"/>
    <cellStyle name="강조색1 33" xfId="838" xr:uid="{00000000-0005-0000-0000-00003C030000}"/>
    <cellStyle name="강조색1 34" xfId="839" xr:uid="{00000000-0005-0000-0000-00003D030000}"/>
    <cellStyle name="강조색1 35" xfId="840" xr:uid="{00000000-0005-0000-0000-00003E030000}"/>
    <cellStyle name="강조색1 36" xfId="841" xr:uid="{00000000-0005-0000-0000-00003F030000}"/>
    <cellStyle name="강조색1 37" xfId="842" xr:uid="{00000000-0005-0000-0000-000040030000}"/>
    <cellStyle name="강조색1 38" xfId="843" xr:uid="{00000000-0005-0000-0000-000041030000}"/>
    <cellStyle name="강조색1 39" xfId="844" xr:uid="{00000000-0005-0000-0000-000042030000}"/>
    <cellStyle name="강조색1 4" xfId="845" xr:uid="{00000000-0005-0000-0000-000043030000}"/>
    <cellStyle name="강조색1 40" xfId="846" xr:uid="{00000000-0005-0000-0000-000044030000}"/>
    <cellStyle name="강조색1 41" xfId="847" xr:uid="{00000000-0005-0000-0000-000045030000}"/>
    <cellStyle name="강조색1 42" xfId="848" xr:uid="{00000000-0005-0000-0000-000046030000}"/>
    <cellStyle name="강조색1 43" xfId="849" xr:uid="{00000000-0005-0000-0000-000047030000}"/>
    <cellStyle name="강조색1 44" xfId="850" xr:uid="{00000000-0005-0000-0000-000048030000}"/>
    <cellStyle name="강조색1 45" xfId="851" xr:uid="{00000000-0005-0000-0000-000049030000}"/>
    <cellStyle name="강조색1 5" xfId="852" xr:uid="{00000000-0005-0000-0000-00004A030000}"/>
    <cellStyle name="강조색1 6" xfId="853" xr:uid="{00000000-0005-0000-0000-00004B030000}"/>
    <cellStyle name="강조색1 7" xfId="854" xr:uid="{00000000-0005-0000-0000-00004C030000}"/>
    <cellStyle name="강조색1 8" xfId="855" xr:uid="{00000000-0005-0000-0000-00004D030000}"/>
    <cellStyle name="강조색1 9" xfId="856" xr:uid="{00000000-0005-0000-0000-00004E030000}"/>
    <cellStyle name="강조색2 10" xfId="857" xr:uid="{00000000-0005-0000-0000-00004F030000}"/>
    <cellStyle name="강조색2 11" xfId="858" xr:uid="{00000000-0005-0000-0000-000050030000}"/>
    <cellStyle name="강조색2 12" xfId="859" xr:uid="{00000000-0005-0000-0000-000051030000}"/>
    <cellStyle name="강조색2 13" xfId="860" xr:uid="{00000000-0005-0000-0000-000052030000}"/>
    <cellStyle name="강조색2 14" xfId="861" xr:uid="{00000000-0005-0000-0000-000053030000}"/>
    <cellStyle name="강조색2 15" xfId="862" xr:uid="{00000000-0005-0000-0000-000054030000}"/>
    <cellStyle name="강조색2 16" xfId="863" xr:uid="{00000000-0005-0000-0000-000055030000}"/>
    <cellStyle name="강조색2 17" xfId="864" xr:uid="{00000000-0005-0000-0000-000056030000}"/>
    <cellStyle name="강조색2 18" xfId="865" xr:uid="{00000000-0005-0000-0000-000057030000}"/>
    <cellStyle name="강조색2 19" xfId="866" xr:uid="{00000000-0005-0000-0000-000058030000}"/>
    <cellStyle name="강조색2 2" xfId="867" xr:uid="{00000000-0005-0000-0000-000059030000}"/>
    <cellStyle name="강조색2 20" xfId="868" xr:uid="{00000000-0005-0000-0000-00005A030000}"/>
    <cellStyle name="강조색2 21" xfId="869" xr:uid="{00000000-0005-0000-0000-00005B030000}"/>
    <cellStyle name="강조색2 22" xfId="870" xr:uid="{00000000-0005-0000-0000-00005C030000}"/>
    <cellStyle name="강조색2 23" xfId="871" xr:uid="{00000000-0005-0000-0000-00005D030000}"/>
    <cellStyle name="강조색2 24" xfId="872" xr:uid="{00000000-0005-0000-0000-00005E030000}"/>
    <cellStyle name="강조색2 25" xfId="873" xr:uid="{00000000-0005-0000-0000-00005F030000}"/>
    <cellStyle name="강조색2 26" xfId="874" xr:uid="{00000000-0005-0000-0000-000060030000}"/>
    <cellStyle name="강조색2 27" xfId="875" xr:uid="{00000000-0005-0000-0000-000061030000}"/>
    <cellStyle name="강조색2 28" xfId="876" xr:uid="{00000000-0005-0000-0000-000062030000}"/>
    <cellStyle name="강조색2 29" xfId="877" xr:uid="{00000000-0005-0000-0000-000063030000}"/>
    <cellStyle name="강조색2 3" xfId="878" xr:uid="{00000000-0005-0000-0000-000064030000}"/>
    <cellStyle name="강조색2 30" xfId="879" xr:uid="{00000000-0005-0000-0000-000065030000}"/>
    <cellStyle name="강조색2 31" xfId="880" xr:uid="{00000000-0005-0000-0000-000066030000}"/>
    <cellStyle name="강조색2 32" xfId="881" xr:uid="{00000000-0005-0000-0000-000067030000}"/>
    <cellStyle name="강조색2 33" xfId="882" xr:uid="{00000000-0005-0000-0000-000068030000}"/>
    <cellStyle name="강조색2 34" xfId="883" xr:uid="{00000000-0005-0000-0000-000069030000}"/>
    <cellStyle name="강조색2 35" xfId="884" xr:uid="{00000000-0005-0000-0000-00006A030000}"/>
    <cellStyle name="강조색2 36" xfId="885" xr:uid="{00000000-0005-0000-0000-00006B030000}"/>
    <cellStyle name="강조색2 37" xfId="886" xr:uid="{00000000-0005-0000-0000-00006C030000}"/>
    <cellStyle name="강조색2 38" xfId="887" xr:uid="{00000000-0005-0000-0000-00006D030000}"/>
    <cellStyle name="강조색2 39" xfId="888" xr:uid="{00000000-0005-0000-0000-00006E030000}"/>
    <cellStyle name="강조색2 4" xfId="889" xr:uid="{00000000-0005-0000-0000-00006F030000}"/>
    <cellStyle name="강조색2 40" xfId="890" xr:uid="{00000000-0005-0000-0000-000070030000}"/>
    <cellStyle name="강조색2 41" xfId="891" xr:uid="{00000000-0005-0000-0000-000071030000}"/>
    <cellStyle name="강조색2 42" xfId="892" xr:uid="{00000000-0005-0000-0000-000072030000}"/>
    <cellStyle name="강조색2 43" xfId="893" xr:uid="{00000000-0005-0000-0000-000073030000}"/>
    <cellStyle name="강조색2 44" xfId="894" xr:uid="{00000000-0005-0000-0000-000074030000}"/>
    <cellStyle name="강조색2 45" xfId="895" xr:uid="{00000000-0005-0000-0000-000075030000}"/>
    <cellStyle name="강조색2 5" xfId="896" xr:uid="{00000000-0005-0000-0000-000076030000}"/>
    <cellStyle name="강조색2 6" xfId="897" xr:uid="{00000000-0005-0000-0000-000077030000}"/>
    <cellStyle name="강조색2 7" xfId="898" xr:uid="{00000000-0005-0000-0000-000078030000}"/>
    <cellStyle name="강조색2 8" xfId="899" xr:uid="{00000000-0005-0000-0000-000079030000}"/>
    <cellStyle name="강조색2 9" xfId="900" xr:uid="{00000000-0005-0000-0000-00007A030000}"/>
    <cellStyle name="강조색3 10" xfId="901" xr:uid="{00000000-0005-0000-0000-00007B030000}"/>
    <cellStyle name="강조색3 11" xfId="902" xr:uid="{00000000-0005-0000-0000-00007C030000}"/>
    <cellStyle name="강조색3 12" xfId="903" xr:uid="{00000000-0005-0000-0000-00007D030000}"/>
    <cellStyle name="강조색3 13" xfId="904" xr:uid="{00000000-0005-0000-0000-00007E030000}"/>
    <cellStyle name="강조색3 14" xfId="905" xr:uid="{00000000-0005-0000-0000-00007F030000}"/>
    <cellStyle name="강조색3 15" xfId="906" xr:uid="{00000000-0005-0000-0000-000080030000}"/>
    <cellStyle name="강조색3 16" xfId="907" xr:uid="{00000000-0005-0000-0000-000081030000}"/>
    <cellStyle name="강조색3 17" xfId="908" xr:uid="{00000000-0005-0000-0000-000082030000}"/>
    <cellStyle name="강조색3 18" xfId="909" xr:uid="{00000000-0005-0000-0000-000083030000}"/>
    <cellStyle name="강조색3 19" xfId="910" xr:uid="{00000000-0005-0000-0000-000084030000}"/>
    <cellStyle name="강조색3 2" xfId="911" xr:uid="{00000000-0005-0000-0000-000085030000}"/>
    <cellStyle name="강조색3 20" xfId="912" xr:uid="{00000000-0005-0000-0000-000086030000}"/>
    <cellStyle name="강조색3 21" xfId="913" xr:uid="{00000000-0005-0000-0000-000087030000}"/>
    <cellStyle name="강조색3 22" xfId="914" xr:uid="{00000000-0005-0000-0000-000088030000}"/>
    <cellStyle name="강조색3 23" xfId="915" xr:uid="{00000000-0005-0000-0000-000089030000}"/>
    <cellStyle name="강조색3 24" xfId="916" xr:uid="{00000000-0005-0000-0000-00008A030000}"/>
    <cellStyle name="강조색3 25" xfId="917" xr:uid="{00000000-0005-0000-0000-00008B030000}"/>
    <cellStyle name="강조색3 26" xfId="918" xr:uid="{00000000-0005-0000-0000-00008C030000}"/>
    <cellStyle name="강조색3 27" xfId="919" xr:uid="{00000000-0005-0000-0000-00008D030000}"/>
    <cellStyle name="강조색3 28" xfId="920" xr:uid="{00000000-0005-0000-0000-00008E030000}"/>
    <cellStyle name="강조색3 29" xfId="921" xr:uid="{00000000-0005-0000-0000-00008F030000}"/>
    <cellStyle name="강조색3 3" xfId="922" xr:uid="{00000000-0005-0000-0000-000090030000}"/>
    <cellStyle name="강조색3 30" xfId="923" xr:uid="{00000000-0005-0000-0000-000091030000}"/>
    <cellStyle name="강조색3 31" xfId="924" xr:uid="{00000000-0005-0000-0000-000092030000}"/>
    <cellStyle name="강조색3 32" xfId="925" xr:uid="{00000000-0005-0000-0000-000093030000}"/>
    <cellStyle name="강조색3 33" xfId="926" xr:uid="{00000000-0005-0000-0000-000094030000}"/>
    <cellStyle name="강조색3 34" xfId="927" xr:uid="{00000000-0005-0000-0000-000095030000}"/>
    <cellStyle name="강조색3 35" xfId="928" xr:uid="{00000000-0005-0000-0000-000096030000}"/>
    <cellStyle name="강조색3 36" xfId="929" xr:uid="{00000000-0005-0000-0000-000097030000}"/>
    <cellStyle name="강조색3 37" xfId="930" xr:uid="{00000000-0005-0000-0000-000098030000}"/>
    <cellStyle name="강조색3 38" xfId="931" xr:uid="{00000000-0005-0000-0000-000099030000}"/>
    <cellStyle name="강조색3 39" xfId="932" xr:uid="{00000000-0005-0000-0000-00009A030000}"/>
    <cellStyle name="강조색3 4" xfId="933" xr:uid="{00000000-0005-0000-0000-00009B030000}"/>
    <cellStyle name="강조색3 40" xfId="934" xr:uid="{00000000-0005-0000-0000-00009C030000}"/>
    <cellStyle name="강조색3 41" xfId="935" xr:uid="{00000000-0005-0000-0000-00009D030000}"/>
    <cellStyle name="강조색3 42" xfId="936" xr:uid="{00000000-0005-0000-0000-00009E030000}"/>
    <cellStyle name="강조색3 43" xfId="937" xr:uid="{00000000-0005-0000-0000-00009F030000}"/>
    <cellStyle name="강조색3 44" xfId="938" xr:uid="{00000000-0005-0000-0000-0000A0030000}"/>
    <cellStyle name="강조색3 45" xfId="939" xr:uid="{00000000-0005-0000-0000-0000A1030000}"/>
    <cellStyle name="강조색3 5" xfId="940" xr:uid="{00000000-0005-0000-0000-0000A2030000}"/>
    <cellStyle name="강조색3 6" xfId="941" xr:uid="{00000000-0005-0000-0000-0000A3030000}"/>
    <cellStyle name="강조색3 7" xfId="942" xr:uid="{00000000-0005-0000-0000-0000A4030000}"/>
    <cellStyle name="강조색3 8" xfId="943" xr:uid="{00000000-0005-0000-0000-0000A5030000}"/>
    <cellStyle name="강조색3 9" xfId="944" xr:uid="{00000000-0005-0000-0000-0000A6030000}"/>
    <cellStyle name="강조색4 10" xfId="945" xr:uid="{00000000-0005-0000-0000-0000A7030000}"/>
    <cellStyle name="강조색4 11" xfId="946" xr:uid="{00000000-0005-0000-0000-0000A8030000}"/>
    <cellStyle name="강조색4 12" xfId="947" xr:uid="{00000000-0005-0000-0000-0000A9030000}"/>
    <cellStyle name="강조색4 13" xfId="948" xr:uid="{00000000-0005-0000-0000-0000AA030000}"/>
    <cellStyle name="강조색4 14" xfId="949" xr:uid="{00000000-0005-0000-0000-0000AB030000}"/>
    <cellStyle name="강조색4 15" xfId="950" xr:uid="{00000000-0005-0000-0000-0000AC030000}"/>
    <cellStyle name="강조색4 16" xfId="951" xr:uid="{00000000-0005-0000-0000-0000AD030000}"/>
    <cellStyle name="강조색4 17" xfId="952" xr:uid="{00000000-0005-0000-0000-0000AE030000}"/>
    <cellStyle name="강조색4 18" xfId="953" xr:uid="{00000000-0005-0000-0000-0000AF030000}"/>
    <cellStyle name="강조색4 19" xfId="954" xr:uid="{00000000-0005-0000-0000-0000B0030000}"/>
    <cellStyle name="강조색4 2" xfId="955" xr:uid="{00000000-0005-0000-0000-0000B1030000}"/>
    <cellStyle name="강조색4 20" xfId="956" xr:uid="{00000000-0005-0000-0000-0000B2030000}"/>
    <cellStyle name="강조색4 21" xfId="957" xr:uid="{00000000-0005-0000-0000-0000B3030000}"/>
    <cellStyle name="강조색4 22" xfId="958" xr:uid="{00000000-0005-0000-0000-0000B4030000}"/>
    <cellStyle name="강조색4 23" xfId="959" xr:uid="{00000000-0005-0000-0000-0000B5030000}"/>
    <cellStyle name="강조색4 24" xfId="960" xr:uid="{00000000-0005-0000-0000-0000B6030000}"/>
    <cellStyle name="강조색4 25" xfId="961" xr:uid="{00000000-0005-0000-0000-0000B7030000}"/>
    <cellStyle name="강조색4 26" xfId="962" xr:uid="{00000000-0005-0000-0000-0000B8030000}"/>
    <cellStyle name="강조색4 27" xfId="963" xr:uid="{00000000-0005-0000-0000-0000B9030000}"/>
    <cellStyle name="강조색4 28" xfId="964" xr:uid="{00000000-0005-0000-0000-0000BA030000}"/>
    <cellStyle name="강조색4 29" xfId="965" xr:uid="{00000000-0005-0000-0000-0000BB030000}"/>
    <cellStyle name="강조색4 3" xfId="966" xr:uid="{00000000-0005-0000-0000-0000BC030000}"/>
    <cellStyle name="강조색4 30" xfId="967" xr:uid="{00000000-0005-0000-0000-0000BD030000}"/>
    <cellStyle name="강조색4 31" xfId="968" xr:uid="{00000000-0005-0000-0000-0000BE030000}"/>
    <cellStyle name="강조색4 32" xfId="969" xr:uid="{00000000-0005-0000-0000-0000BF030000}"/>
    <cellStyle name="강조색4 33" xfId="970" xr:uid="{00000000-0005-0000-0000-0000C0030000}"/>
    <cellStyle name="강조색4 34" xfId="971" xr:uid="{00000000-0005-0000-0000-0000C1030000}"/>
    <cellStyle name="강조색4 35" xfId="972" xr:uid="{00000000-0005-0000-0000-0000C2030000}"/>
    <cellStyle name="강조색4 36" xfId="973" xr:uid="{00000000-0005-0000-0000-0000C3030000}"/>
    <cellStyle name="강조색4 37" xfId="974" xr:uid="{00000000-0005-0000-0000-0000C4030000}"/>
    <cellStyle name="강조색4 38" xfId="975" xr:uid="{00000000-0005-0000-0000-0000C5030000}"/>
    <cellStyle name="강조색4 39" xfId="976" xr:uid="{00000000-0005-0000-0000-0000C6030000}"/>
    <cellStyle name="강조색4 4" xfId="977" xr:uid="{00000000-0005-0000-0000-0000C7030000}"/>
    <cellStyle name="강조색4 40" xfId="978" xr:uid="{00000000-0005-0000-0000-0000C8030000}"/>
    <cellStyle name="강조색4 41" xfId="979" xr:uid="{00000000-0005-0000-0000-0000C9030000}"/>
    <cellStyle name="강조색4 42" xfId="980" xr:uid="{00000000-0005-0000-0000-0000CA030000}"/>
    <cellStyle name="강조색4 43" xfId="981" xr:uid="{00000000-0005-0000-0000-0000CB030000}"/>
    <cellStyle name="강조색4 44" xfId="982" xr:uid="{00000000-0005-0000-0000-0000CC030000}"/>
    <cellStyle name="강조색4 45" xfId="983" xr:uid="{00000000-0005-0000-0000-0000CD030000}"/>
    <cellStyle name="강조색4 5" xfId="984" xr:uid="{00000000-0005-0000-0000-0000CE030000}"/>
    <cellStyle name="강조색4 6" xfId="985" xr:uid="{00000000-0005-0000-0000-0000CF030000}"/>
    <cellStyle name="강조색4 7" xfId="986" xr:uid="{00000000-0005-0000-0000-0000D0030000}"/>
    <cellStyle name="강조색4 8" xfId="987" xr:uid="{00000000-0005-0000-0000-0000D1030000}"/>
    <cellStyle name="강조색4 9" xfId="988" xr:uid="{00000000-0005-0000-0000-0000D2030000}"/>
    <cellStyle name="강조색5 10" xfId="989" xr:uid="{00000000-0005-0000-0000-0000D3030000}"/>
    <cellStyle name="강조색5 11" xfId="990" xr:uid="{00000000-0005-0000-0000-0000D4030000}"/>
    <cellStyle name="강조색5 12" xfId="991" xr:uid="{00000000-0005-0000-0000-0000D5030000}"/>
    <cellStyle name="강조색5 13" xfId="992" xr:uid="{00000000-0005-0000-0000-0000D6030000}"/>
    <cellStyle name="강조색5 14" xfId="993" xr:uid="{00000000-0005-0000-0000-0000D7030000}"/>
    <cellStyle name="강조색5 15" xfId="994" xr:uid="{00000000-0005-0000-0000-0000D8030000}"/>
    <cellStyle name="강조색5 16" xfId="995" xr:uid="{00000000-0005-0000-0000-0000D9030000}"/>
    <cellStyle name="강조색5 17" xfId="996" xr:uid="{00000000-0005-0000-0000-0000DA030000}"/>
    <cellStyle name="강조색5 18" xfId="997" xr:uid="{00000000-0005-0000-0000-0000DB030000}"/>
    <cellStyle name="강조색5 19" xfId="998" xr:uid="{00000000-0005-0000-0000-0000DC030000}"/>
    <cellStyle name="강조색5 2" xfId="999" xr:uid="{00000000-0005-0000-0000-0000DD030000}"/>
    <cellStyle name="강조색5 20" xfId="1000" xr:uid="{00000000-0005-0000-0000-0000DE030000}"/>
    <cellStyle name="강조색5 21" xfId="1001" xr:uid="{00000000-0005-0000-0000-0000DF030000}"/>
    <cellStyle name="강조색5 22" xfId="1002" xr:uid="{00000000-0005-0000-0000-0000E0030000}"/>
    <cellStyle name="강조색5 23" xfId="1003" xr:uid="{00000000-0005-0000-0000-0000E1030000}"/>
    <cellStyle name="강조색5 24" xfId="1004" xr:uid="{00000000-0005-0000-0000-0000E2030000}"/>
    <cellStyle name="강조색5 25" xfId="1005" xr:uid="{00000000-0005-0000-0000-0000E3030000}"/>
    <cellStyle name="강조색5 26" xfId="1006" xr:uid="{00000000-0005-0000-0000-0000E4030000}"/>
    <cellStyle name="강조색5 27" xfId="1007" xr:uid="{00000000-0005-0000-0000-0000E5030000}"/>
    <cellStyle name="강조색5 28" xfId="1008" xr:uid="{00000000-0005-0000-0000-0000E6030000}"/>
    <cellStyle name="강조색5 29" xfId="1009" xr:uid="{00000000-0005-0000-0000-0000E7030000}"/>
    <cellStyle name="강조색5 3" xfId="1010" xr:uid="{00000000-0005-0000-0000-0000E8030000}"/>
    <cellStyle name="강조색5 30" xfId="1011" xr:uid="{00000000-0005-0000-0000-0000E9030000}"/>
    <cellStyle name="강조색5 31" xfId="1012" xr:uid="{00000000-0005-0000-0000-0000EA030000}"/>
    <cellStyle name="강조색5 32" xfId="1013" xr:uid="{00000000-0005-0000-0000-0000EB030000}"/>
    <cellStyle name="강조색5 33" xfId="1014" xr:uid="{00000000-0005-0000-0000-0000EC030000}"/>
    <cellStyle name="강조색5 34" xfId="1015" xr:uid="{00000000-0005-0000-0000-0000ED030000}"/>
    <cellStyle name="강조색5 35" xfId="1016" xr:uid="{00000000-0005-0000-0000-0000EE030000}"/>
    <cellStyle name="강조색5 36" xfId="1017" xr:uid="{00000000-0005-0000-0000-0000EF030000}"/>
    <cellStyle name="강조색5 37" xfId="1018" xr:uid="{00000000-0005-0000-0000-0000F0030000}"/>
    <cellStyle name="강조색5 38" xfId="1019" xr:uid="{00000000-0005-0000-0000-0000F1030000}"/>
    <cellStyle name="강조색5 39" xfId="1020" xr:uid="{00000000-0005-0000-0000-0000F2030000}"/>
    <cellStyle name="강조색5 4" xfId="1021" xr:uid="{00000000-0005-0000-0000-0000F3030000}"/>
    <cellStyle name="강조색5 40" xfId="1022" xr:uid="{00000000-0005-0000-0000-0000F4030000}"/>
    <cellStyle name="강조색5 41" xfId="1023" xr:uid="{00000000-0005-0000-0000-0000F5030000}"/>
    <cellStyle name="강조색5 42" xfId="1024" xr:uid="{00000000-0005-0000-0000-0000F6030000}"/>
    <cellStyle name="강조색5 43" xfId="1025" xr:uid="{00000000-0005-0000-0000-0000F7030000}"/>
    <cellStyle name="강조색5 44" xfId="1026" xr:uid="{00000000-0005-0000-0000-0000F8030000}"/>
    <cellStyle name="강조색5 45" xfId="1027" xr:uid="{00000000-0005-0000-0000-0000F9030000}"/>
    <cellStyle name="강조색5 5" xfId="1028" xr:uid="{00000000-0005-0000-0000-0000FA030000}"/>
    <cellStyle name="강조색5 6" xfId="1029" xr:uid="{00000000-0005-0000-0000-0000FB030000}"/>
    <cellStyle name="강조색5 7" xfId="1030" xr:uid="{00000000-0005-0000-0000-0000FC030000}"/>
    <cellStyle name="강조색5 8" xfId="1031" xr:uid="{00000000-0005-0000-0000-0000FD030000}"/>
    <cellStyle name="강조색5 9" xfId="1032" xr:uid="{00000000-0005-0000-0000-0000FE030000}"/>
    <cellStyle name="강조색6 10" xfId="1033" xr:uid="{00000000-0005-0000-0000-0000FF030000}"/>
    <cellStyle name="강조색6 11" xfId="1034" xr:uid="{00000000-0005-0000-0000-000000040000}"/>
    <cellStyle name="강조색6 12" xfId="1035" xr:uid="{00000000-0005-0000-0000-000001040000}"/>
    <cellStyle name="강조색6 13" xfId="1036" xr:uid="{00000000-0005-0000-0000-000002040000}"/>
    <cellStyle name="강조색6 14" xfId="1037" xr:uid="{00000000-0005-0000-0000-000003040000}"/>
    <cellStyle name="강조색6 15" xfId="1038" xr:uid="{00000000-0005-0000-0000-000004040000}"/>
    <cellStyle name="강조색6 16" xfId="1039" xr:uid="{00000000-0005-0000-0000-000005040000}"/>
    <cellStyle name="강조색6 17" xfId="1040" xr:uid="{00000000-0005-0000-0000-000006040000}"/>
    <cellStyle name="강조색6 18" xfId="1041" xr:uid="{00000000-0005-0000-0000-000007040000}"/>
    <cellStyle name="강조색6 19" xfId="1042" xr:uid="{00000000-0005-0000-0000-000008040000}"/>
    <cellStyle name="강조색6 2" xfId="1043" xr:uid="{00000000-0005-0000-0000-000009040000}"/>
    <cellStyle name="강조색6 20" xfId="1044" xr:uid="{00000000-0005-0000-0000-00000A040000}"/>
    <cellStyle name="강조색6 21" xfId="1045" xr:uid="{00000000-0005-0000-0000-00000B040000}"/>
    <cellStyle name="강조색6 22" xfId="1046" xr:uid="{00000000-0005-0000-0000-00000C040000}"/>
    <cellStyle name="강조색6 23" xfId="1047" xr:uid="{00000000-0005-0000-0000-00000D040000}"/>
    <cellStyle name="강조색6 24" xfId="1048" xr:uid="{00000000-0005-0000-0000-00000E040000}"/>
    <cellStyle name="강조색6 25" xfId="1049" xr:uid="{00000000-0005-0000-0000-00000F040000}"/>
    <cellStyle name="강조색6 26" xfId="1050" xr:uid="{00000000-0005-0000-0000-000010040000}"/>
    <cellStyle name="강조색6 27" xfId="1051" xr:uid="{00000000-0005-0000-0000-000011040000}"/>
    <cellStyle name="강조색6 28" xfId="1052" xr:uid="{00000000-0005-0000-0000-000012040000}"/>
    <cellStyle name="강조색6 29" xfId="1053" xr:uid="{00000000-0005-0000-0000-000013040000}"/>
    <cellStyle name="강조색6 3" xfId="1054" xr:uid="{00000000-0005-0000-0000-000014040000}"/>
    <cellStyle name="강조색6 30" xfId="1055" xr:uid="{00000000-0005-0000-0000-000015040000}"/>
    <cellStyle name="강조색6 31" xfId="1056" xr:uid="{00000000-0005-0000-0000-000016040000}"/>
    <cellStyle name="강조색6 32" xfId="1057" xr:uid="{00000000-0005-0000-0000-000017040000}"/>
    <cellStyle name="강조색6 33" xfId="1058" xr:uid="{00000000-0005-0000-0000-000018040000}"/>
    <cellStyle name="강조색6 34" xfId="1059" xr:uid="{00000000-0005-0000-0000-000019040000}"/>
    <cellStyle name="강조색6 35" xfId="1060" xr:uid="{00000000-0005-0000-0000-00001A040000}"/>
    <cellStyle name="강조색6 36" xfId="1061" xr:uid="{00000000-0005-0000-0000-00001B040000}"/>
    <cellStyle name="강조색6 37" xfId="1062" xr:uid="{00000000-0005-0000-0000-00001C040000}"/>
    <cellStyle name="강조색6 38" xfId="1063" xr:uid="{00000000-0005-0000-0000-00001D040000}"/>
    <cellStyle name="강조색6 39" xfId="1064" xr:uid="{00000000-0005-0000-0000-00001E040000}"/>
    <cellStyle name="강조색6 4" xfId="1065" xr:uid="{00000000-0005-0000-0000-00001F040000}"/>
    <cellStyle name="강조색6 40" xfId="1066" xr:uid="{00000000-0005-0000-0000-000020040000}"/>
    <cellStyle name="강조색6 41" xfId="1067" xr:uid="{00000000-0005-0000-0000-000021040000}"/>
    <cellStyle name="강조색6 42" xfId="1068" xr:uid="{00000000-0005-0000-0000-000022040000}"/>
    <cellStyle name="강조색6 43" xfId="1069" xr:uid="{00000000-0005-0000-0000-000023040000}"/>
    <cellStyle name="강조색6 44" xfId="1070" xr:uid="{00000000-0005-0000-0000-000024040000}"/>
    <cellStyle name="강조색6 45" xfId="1071" xr:uid="{00000000-0005-0000-0000-000025040000}"/>
    <cellStyle name="강조색6 5" xfId="1072" xr:uid="{00000000-0005-0000-0000-000026040000}"/>
    <cellStyle name="강조색6 6" xfId="1073" xr:uid="{00000000-0005-0000-0000-000027040000}"/>
    <cellStyle name="강조색6 7" xfId="1074" xr:uid="{00000000-0005-0000-0000-000028040000}"/>
    <cellStyle name="강조색6 8" xfId="1075" xr:uid="{00000000-0005-0000-0000-000029040000}"/>
    <cellStyle name="강조색6 9" xfId="1076" xr:uid="{00000000-0005-0000-0000-00002A040000}"/>
    <cellStyle name="경고문 10" xfId="1077" xr:uid="{00000000-0005-0000-0000-00002B040000}"/>
    <cellStyle name="경고문 11" xfId="1078" xr:uid="{00000000-0005-0000-0000-00002C040000}"/>
    <cellStyle name="경고문 12" xfId="1079" xr:uid="{00000000-0005-0000-0000-00002D040000}"/>
    <cellStyle name="경고문 13" xfId="1080" xr:uid="{00000000-0005-0000-0000-00002E040000}"/>
    <cellStyle name="경고문 14" xfId="1081" xr:uid="{00000000-0005-0000-0000-00002F040000}"/>
    <cellStyle name="경고문 15" xfId="1082" xr:uid="{00000000-0005-0000-0000-000030040000}"/>
    <cellStyle name="경고문 16" xfId="1083" xr:uid="{00000000-0005-0000-0000-000031040000}"/>
    <cellStyle name="경고문 17" xfId="1084" xr:uid="{00000000-0005-0000-0000-000032040000}"/>
    <cellStyle name="경고문 18" xfId="1085" xr:uid="{00000000-0005-0000-0000-000033040000}"/>
    <cellStyle name="경고문 19" xfId="1086" xr:uid="{00000000-0005-0000-0000-000034040000}"/>
    <cellStyle name="경고문 2" xfId="1087" xr:uid="{00000000-0005-0000-0000-000035040000}"/>
    <cellStyle name="경고문 20" xfId="1088" xr:uid="{00000000-0005-0000-0000-000036040000}"/>
    <cellStyle name="경고문 21" xfId="1089" xr:uid="{00000000-0005-0000-0000-000037040000}"/>
    <cellStyle name="경고문 22" xfId="1090" xr:uid="{00000000-0005-0000-0000-000038040000}"/>
    <cellStyle name="경고문 23" xfId="1091" xr:uid="{00000000-0005-0000-0000-000039040000}"/>
    <cellStyle name="경고문 24" xfId="1092" xr:uid="{00000000-0005-0000-0000-00003A040000}"/>
    <cellStyle name="경고문 25" xfId="1093" xr:uid="{00000000-0005-0000-0000-00003B040000}"/>
    <cellStyle name="경고문 26" xfId="1094" xr:uid="{00000000-0005-0000-0000-00003C040000}"/>
    <cellStyle name="경고문 27" xfId="1095" xr:uid="{00000000-0005-0000-0000-00003D040000}"/>
    <cellStyle name="경고문 28" xfId="1096" xr:uid="{00000000-0005-0000-0000-00003E040000}"/>
    <cellStyle name="경고문 29" xfId="1097" xr:uid="{00000000-0005-0000-0000-00003F040000}"/>
    <cellStyle name="경고문 3" xfId="1098" xr:uid="{00000000-0005-0000-0000-000040040000}"/>
    <cellStyle name="경고문 30" xfId="1099" xr:uid="{00000000-0005-0000-0000-000041040000}"/>
    <cellStyle name="경고문 31" xfId="1100" xr:uid="{00000000-0005-0000-0000-000042040000}"/>
    <cellStyle name="경고문 32" xfId="1101" xr:uid="{00000000-0005-0000-0000-000043040000}"/>
    <cellStyle name="경고문 33" xfId="1102" xr:uid="{00000000-0005-0000-0000-000044040000}"/>
    <cellStyle name="경고문 34" xfId="1103" xr:uid="{00000000-0005-0000-0000-000045040000}"/>
    <cellStyle name="경고문 35" xfId="1104" xr:uid="{00000000-0005-0000-0000-000046040000}"/>
    <cellStyle name="경고문 36" xfId="1105" xr:uid="{00000000-0005-0000-0000-000047040000}"/>
    <cellStyle name="경고문 37" xfId="1106" xr:uid="{00000000-0005-0000-0000-000048040000}"/>
    <cellStyle name="경고문 38" xfId="1107" xr:uid="{00000000-0005-0000-0000-000049040000}"/>
    <cellStyle name="경고문 39" xfId="1108" xr:uid="{00000000-0005-0000-0000-00004A040000}"/>
    <cellStyle name="경고문 4" xfId="1109" xr:uid="{00000000-0005-0000-0000-00004B040000}"/>
    <cellStyle name="경고문 40" xfId="1110" xr:uid="{00000000-0005-0000-0000-00004C040000}"/>
    <cellStyle name="경고문 41" xfId="1111" xr:uid="{00000000-0005-0000-0000-00004D040000}"/>
    <cellStyle name="경고문 42" xfId="1112" xr:uid="{00000000-0005-0000-0000-00004E040000}"/>
    <cellStyle name="경고문 43" xfId="1113" xr:uid="{00000000-0005-0000-0000-00004F040000}"/>
    <cellStyle name="경고문 44" xfId="1114" xr:uid="{00000000-0005-0000-0000-000050040000}"/>
    <cellStyle name="경고문 45" xfId="1115" xr:uid="{00000000-0005-0000-0000-000051040000}"/>
    <cellStyle name="경고문 5" xfId="1116" xr:uid="{00000000-0005-0000-0000-000052040000}"/>
    <cellStyle name="경고문 6" xfId="1117" xr:uid="{00000000-0005-0000-0000-000053040000}"/>
    <cellStyle name="경고문 7" xfId="1118" xr:uid="{00000000-0005-0000-0000-000054040000}"/>
    <cellStyle name="경고문 8" xfId="1119" xr:uid="{00000000-0005-0000-0000-000055040000}"/>
    <cellStyle name="경고문 9" xfId="1120" xr:uid="{00000000-0005-0000-0000-000056040000}"/>
    <cellStyle name="계산 10" xfId="1121" xr:uid="{00000000-0005-0000-0000-000057040000}"/>
    <cellStyle name="계산 11" xfId="1122" xr:uid="{00000000-0005-0000-0000-000058040000}"/>
    <cellStyle name="계산 12" xfId="1123" xr:uid="{00000000-0005-0000-0000-000059040000}"/>
    <cellStyle name="계산 13" xfId="1124" xr:uid="{00000000-0005-0000-0000-00005A040000}"/>
    <cellStyle name="계산 14" xfId="1125" xr:uid="{00000000-0005-0000-0000-00005B040000}"/>
    <cellStyle name="계산 15" xfId="1126" xr:uid="{00000000-0005-0000-0000-00005C040000}"/>
    <cellStyle name="계산 16" xfId="1127" xr:uid="{00000000-0005-0000-0000-00005D040000}"/>
    <cellStyle name="계산 17" xfId="1128" xr:uid="{00000000-0005-0000-0000-00005E040000}"/>
    <cellStyle name="계산 18" xfId="1129" xr:uid="{00000000-0005-0000-0000-00005F040000}"/>
    <cellStyle name="계산 19" xfId="1130" xr:uid="{00000000-0005-0000-0000-000060040000}"/>
    <cellStyle name="계산 2" xfId="1131" xr:uid="{00000000-0005-0000-0000-000061040000}"/>
    <cellStyle name="계산 20" xfId="1132" xr:uid="{00000000-0005-0000-0000-000062040000}"/>
    <cellStyle name="계산 21" xfId="1133" xr:uid="{00000000-0005-0000-0000-000063040000}"/>
    <cellStyle name="계산 22" xfId="1134" xr:uid="{00000000-0005-0000-0000-000064040000}"/>
    <cellStyle name="계산 23" xfId="1135" xr:uid="{00000000-0005-0000-0000-000065040000}"/>
    <cellStyle name="계산 24" xfId="1136" xr:uid="{00000000-0005-0000-0000-000066040000}"/>
    <cellStyle name="계산 25" xfId="1137" xr:uid="{00000000-0005-0000-0000-000067040000}"/>
    <cellStyle name="계산 26" xfId="1138" xr:uid="{00000000-0005-0000-0000-000068040000}"/>
    <cellStyle name="계산 27" xfId="1139" xr:uid="{00000000-0005-0000-0000-000069040000}"/>
    <cellStyle name="계산 28" xfId="1140" xr:uid="{00000000-0005-0000-0000-00006A040000}"/>
    <cellStyle name="계산 29" xfId="1141" xr:uid="{00000000-0005-0000-0000-00006B040000}"/>
    <cellStyle name="계산 3" xfId="1142" xr:uid="{00000000-0005-0000-0000-00006C040000}"/>
    <cellStyle name="계산 30" xfId="1143" xr:uid="{00000000-0005-0000-0000-00006D040000}"/>
    <cellStyle name="계산 31" xfId="1144" xr:uid="{00000000-0005-0000-0000-00006E040000}"/>
    <cellStyle name="계산 32" xfId="1145" xr:uid="{00000000-0005-0000-0000-00006F040000}"/>
    <cellStyle name="계산 33" xfId="1146" xr:uid="{00000000-0005-0000-0000-000070040000}"/>
    <cellStyle name="계산 34" xfId="1147" xr:uid="{00000000-0005-0000-0000-000071040000}"/>
    <cellStyle name="계산 35" xfId="1148" xr:uid="{00000000-0005-0000-0000-000072040000}"/>
    <cellStyle name="계산 36" xfId="1149" xr:uid="{00000000-0005-0000-0000-000073040000}"/>
    <cellStyle name="계산 37" xfId="1150" xr:uid="{00000000-0005-0000-0000-000074040000}"/>
    <cellStyle name="계산 38" xfId="1151" xr:uid="{00000000-0005-0000-0000-000075040000}"/>
    <cellStyle name="계산 39" xfId="1152" xr:uid="{00000000-0005-0000-0000-000076040000}"/>
    <cellStyle name="계산 4" xfId="1153" xr:uid="{00000000-0005-0000-0000-000077040000}"/>
    <cellStyle name="계산 40" xfId="1154" xr:uid="{00000000-0005-0000-0000-000078040000}"/>
    <cellStyle name="계산 41" xfId="1155" xr:uid="{00000000-0005-0000-0000-000079040000}"/>
    <cellStyle name="계산 42" xfId="1156" xr:uid="{00000000-0005-0000-0000-00007A040000}"/>
    <cellStyle name="계산 43" xfId="1157" xr:uid="{00000000-0005-0000-0000-00007B040000}"/>
    <cellStyle name="계산 44" xfId="1158" xr:uid="{00000000-0005-0000-0000-00007C040000}"/>
    <cellStyle name="계산 45" xfId="1159" xr:uid="{00000000-0005-0000-0000-00007D040000}"/>
    <cellStyle name="계산 5" xfId="1160" xr:uid="{00000000-0005-0000-0000-00007E040000}"/>
    <cellStyle name="계산 6" xfId="1161" xr:uid="{00000000-0005-0000-0000-00007F040000}"/>
    <cellStyle name="계산 7" xfId="1162" xr:uid="{00000000-0005-0000-0000-000080040000}"/>
    <cellStyle name="계산 8" xfId="1163" xr:uid="{00000000-0005-0000-0000-000081040000}"/>
    <cellStyle name="계산 9" xfId="1164" xr:uid="{00000000-0005-0000-0000-000082040000}"/>
    <cellStyle name="나쁨 10" xfId="1165" xr:uid="{00000000-0005-0000-0000-000083040000}"/>
    <cellStyle name="나쁨 11" xfId="1166" xr:uid="{00000000-0005-0000-0000-000084040000}"/>
    <cellStyle name="나쁨 12" xfId="1167" xr:uid="{00000000-0005-0000-0000-000085040000}"/>
    <cellStyle name="나쁨 13" xfId="1168" xr:uid="{00000000-0005-0000-0000-000086040000}"/>
    <cellStyle name="나쁨 14" xfId="1169" xr:uid="{00000000-0005-0000-0000-000087040000}"/>
    <cellStyle name="나쁨 15" xfId="1170" xr:uid="{00000000-0005-0000-0000-000088040000}"/>
    <cellStyle name="나쁨 16" xfId="1171" xr:uid="{00000000-0005-0000-0000-000089040000}"/>
    <cellStyle name="나쁨 17" xfId="1172" xr:uid="{00000000-0005-0000-0000-00008A040000}"/>
    <cellStyle name="나쁨 18" xfId="1173" xr:uid="{00000000-0005-0000-0000-00008B040000}"/>
    <cellStyle name="나쁨 19" xfId="1174" xr:uid="{00000000-0005-0000-0000-00008C040000}"/>
    <cellStyle name="나쁨 2" xfId="1175" xr:uid="{00000000-0005-0000-0000-00008D040000}"/>
    <cellStyle name="나쁨 20" xfId="1176" xr:uid="{00000000-0005-0000-0000-00008E040000}"/>
    <cellStyle name="나쁨 21" xfId="1177" xr:uid="{00000000-0005-0000-0000-00008F040000}"/>
    <cellStyle name="나쁨 22" xfId="1178" xr:uid="{00000000-0005-0000-0000-000090040000}"/>
    <cellStyle name="나쁨 23" xfId="1179" xr:uid="{00000000-0005-0000-0000-000091040000}"/>
    <cellStyle name="나쁨 24" xfId="1180" xr:uid="{00000000-0005-0000-0000-000092040000}"/>
    <cellStyle name="나쁨 25" xfId="1181" xr:uid="{00000000-0005-0000-0000-000093040000}"/>
    <cellStyle name="나쁨 26" xfId="1182" xr:uid="{00000000-0005-0000-0000-000094040000}"/>
    <cellStyle name="나쁨 27" xfId="1183" xr:uid="{00000000-0005-0000-0000-000095040000}"/>
    <cellStyle name="나쁨 28" xfId="1184" xr:uid="{00000000-0005-0000-0000-000096040000}"/>
    <cellStyle name="나쁨 29" xfId="1185" xr:uid="{00000000-0005-0000-0000-000097040000}"/>
    <cellStyle name="나쁨 3" xfId="1186" xr:uid="{00000000-0005-0000-0000-000098040000}"/>
    <cellStyle name="나쁨 30" xfId="1187" xr:uid="{00000000-0005-0000-0000-000099040000}"/>
    <cellStyle name="나쁨 31" xfId="1188" xr:uid="{00000000-0005-0000-0000-00009A040000}"/>
    <cellStyle name="나쁨 32" xfId="1189" xr:uid="{00000000-0005-0000-0000-00009B040000}"/>
    <cellStyle name="나쁨 33" xfId="1190" xr:uid="{00000000-0005-0000-0000-00009C040000}"/>
    <cellStyle name="나쁨 34" xfId="1191" xr:uid="{00000000-0005-0000-0000-00009D040000}"/>
    <cellStyle name="나쁨 35" xfId="1192" xr:uid="{00000000-0005-0000-0000-00009E040000}"/>
    <cellStyle name="나쁨 36" xfId="1193" xr:uid="{00000000-0005-0000-0000-00009F040000}"/>
    <cellStyle name="나쁨 37" xfId="1194" xr:uid="{00000000-0005-0000-0000-0000A0040000}"/>
    <cellStyle name="나쁨 38" xfId="1195" xr:uid="{00000000-0005-0000-0000-0000A1040000}"/>
    <cellStyle name="나쁨 39" xfId="1196" xr:uid="{00000000-0005-0000-0000-0000A2040000}"/>
    <cellStyle name="나쁨 4" xfId="1197" xr:uid="{00000000-0005-0000-0000-0000A3040000}"/>
    <cellStyle name="나쁨 40" xfId="1198" xr:uid="{00000000-0005-0000-0000-0000A4040000}"/>
    <cellStyle name="나쁨 41" xfId="1199" xr:uid="{00000000-0005-0000-0000-0000A5040000}"/>
    <cellStyle name="나쁨 42" xfId="1200" xr:uid="{00000000-0005-0000-0000-0000A6040000}"/>
    <cellStyle name="나쁨 43" xfId="1201" xr:uid="{00000000-0005-0000-0000-0000A7040000}"/>
    <cellStyle name="나쁨 44" xfId="1202" xr:uid="{00000000-0005-0000-0000-0000A8040000}"/>
    <cellStyle name="나쁨 45" xfId="1203" xr:uid="{00000000-0005-0000-0000-0000A9040000}"/>
    <cellStyle name="나쁨 5" xfId="1204" xr:uid="{00000000-0005-0000-0000-0000AA040000}"/>
    <cellStyle name="나쁨 6" xfId="1205" xr:uid="{00000000-0005-0000-0000-0000AB040000}"/>
    <cellStyle name="나쁨 7" xfId="1206" xr:uid="{00000000-0005-0000-0000-0000AC040000}"/>
    <cellStyle name="나쁨 8" xfId="1207" xr:uid="{00000000-0005-0000-0000-0000AD040000}"/>
    <cellStyle name="나쁨 9" xfId="1208" xr:uid="{00000000-0005-0000-0000-0000AE040000}"/>
    <cellStyle name="메모 10" xfId="1209" xr:uid="{00000000-0005-0000-0000-0000AF040000}"/>
    <cellStyle name="메모 10 2" xfId="1210" xr:uid="{00000000-0005-0000-0000-0000B0040000}"/>
    <cellStyle name="메모 11" xfId="1211" xr:uid="{00000000-0005-0000-0000-0000B1040000}"/>
    <cellStyle name="메모 11 2" xfId="1212" xr:uid="{00000000-0005-0000-0000-0000B2040000}"/>
    <cellStyle name="메모 12" xfId="1213" xr:uid="{00000000-0005-0000-0000-0000B3040000}"/>
    <cellStyle name="메모 12 2" xfId="1214" xr:uid="{00000000-0005-0000-0000-0000B4040000}"/>
    <cellStyle name="메모 13" xfId="1215" xr:uid="{00000000-0005-0000-0000-0000B5040000}"/>
    <cellStyle name="메모 13 2" xfId="1216" xr:uid="{00000000-0005-0000-0000-0000B6040000}"/>
    <cellStyle name="메모 14" xfId="1217" xr:uid="{00000000-0005-0000-0000-0000B7040000}"/>
    <cellStyle name="메모 14 2" xfId="1218" xr:uid="{00000000-0005-0000-0000-0000B8040000}"/>
    <cellStyle name="메모 15" xfId="1219" xr:uid="{00000000-0005-0000-0000-0000B9040000}"/>
    <cellStyle name="메모 15 2" xfId="1220" xr:uid="{00000000-0005-0000-0000-0000BA040000}"/>
    <cellStyle name="메모 16" xfId="1221" xr:uid="{00000000-0005-0000-0000-0000BB040000}"/>
    <cellStyle name="메모 16 2" xfId="1222" xr:uid="{00000000-0005-0000-0000-0000BC040000}"/>
    <cellStyle name="메모 17" xfId="1223" xr:uid="{00000000-0005-0000-0000-0000BD040000}"/>
    <cellStyle name="메모 17 2" xfId="1224" xr:uid="{00000000-0005-0000-0000-0000BE040000}"/>
    <cellStyle name="메모 18" xfId="1225" xr:uid="{00000000-0005-0000-0000-0000BF040000}"/>
    <cellStyle name="메모 18 2" xfId="1226" xr:uid="{00000000-0005-0000-0000-0000C0040000}"/>
    <cellStyle name="메모 19" xfId="1227" xr:uid="{00000000-0005-0000-0000-0000C1040000}"/>
    <cellStyle name="메모 19 2" xfId="1228" xr:uid="{00000000-0005-0000-0000-0000C2040000}"/>
    <cellStyle name="메모 2" xfId="1229" xr:uid="{00000000-0005-0000-0000-0000C3040000}"/>
    <cellStyle name="메모 2 2" xfId="1230" xr:uid="{00000000-0005-0000-0000-0000C4040000}"/>
    <cellStyle name="메모 20" xfId="1231" xr:uid="{00000000-0005-0000-0000-0000C5040000}"/>
    <cellStyle name="메모 20 2" xfId="1232" xr:uid="{00000000-0005-0000-0000-0000C6040000}"/>
    <cellStyle name="메모 21" xfId="1233" xr:uid="{00000000-0005-0000-0000-0000C7040000}"/>
    <cellStyle name="메모 21 2" xfId="1234" xr:uid="{00000000-0005-0000-0000-0000C8040000}"/>
    <cellStyle name="메모 22" xfId="1235" xr:uid="{00000000-0005-0000-0000-0000C9040000}"/>
    <cellStyle name="메모 22 2" xfId="1236" xr:uid="{00000000-0005-0000-0000-0000CA040000}"/>
    <cellStyle name="메모 23" xfId="1237" xr:uid="{00000000-0005-0000-0000-0000CB040000}"/>
    <cellStyle name="메모 24" xfId="1238" xr:uid="{00000000-0005-0000-0000-0000CC040000}"/>
    <cellStyle name="메모 25" xfId="1239" xr:uid="{00000000-0005-0000-0000-0000CD040000}"/>
    <cellStyle name="메모 26" xfId="1240" xr:uid="{00000000-0005-0000-0000-0000CE040000}"/>
    <cellStyle name="메모 27" xfId="1241" xr:uid="{00000000-0005-0000-0000-0000CF040000}"/>
    <cellStyle name="메모 28" xfId="1242" xr:uid="{00000000-0005-0000-0000-0000D0040000}"/>
    <cellStyle name="메모 29" xfId="1243" xr:uid="{00000000-0005-0000-0000-0000D1040000}"/>
    <cellStyle name="메모 3" xfId="1244" xr:uid="{00000000-0005-0000-0000-0000D2040000}"/>
    <cellStyle name="메모 30" xfId="1245" xr:uid="{00000000-0005-0000-0000-0000D3040000}"/>
    <cellStyle name="메모 31" xfId="1246" xr:uid="{00000000-0005-0000-0000-0000D4040000}"/>
    <cellStyle name="메모 32" xfId="1247" xr:uid="{00000000-0005-0000-0000-0000D5040000}"/>
    <cellStyle name="메모 33" xfId="1248" xr:uid="{00000000-0005-0000-0000-0000D6040000}"/>
    <cellStyle name="메모 34" xfId="1249" xr:uid="{00000000-0005-0000-0000-0000D7040000}"/>
    <cellStyle name="메모 35" xfId="1250" xr:uid="{00000000-0005-0000-0000-0000D8040000}"/>
    <cellStyle name="메모 36" xfId="1251" xr:uid="{00000000-0005-0000-0000-0000D9040000}"/>
    <cellStyle name="메모 37" xfId="1252" xr:uid="{00000000-0005-0000-0000-0000DA040000}"/>
    <cellStyle name="메모 38" xfId="1253" xr:uid="{00000000-0005-0000-0000-0000DB040000}"/>
    <cellStyle name="메모 39" xfId="1254" xr:uid="{00000000-0005-0000-0000-0000DC040000}"/>
    <cellStyle name="메모 4" xfId="1255" xr:uid="{00000000-0005-0000-0000-0000DD040000}"/>
    <cellStyle name="메모 4 2" xfId="1256" xr:uid="{00000000-0005-0000-0000-0000DE040000}"/>
    <cellStyle name="메모 40" xfId="1257" xr:uid="{00000000-0005-0000-0000-0000DF040000}"/>
    <cellStyle name="메모 41" xfId="1258" xr:uid="{00000000-0005-0000-0000-0000E0040000}"/>
    <cellStyle name="메모 42" xfId="1259" xr:uid="{00000000-0005-0000-0000-0000E1040000}"/>
    <cellStyle name="메모 43" xfId="1260" xr:uid="{00000000-0005-0000-0000-0000E2040000}"/>
    <cellStyle name="메모 44" xfId="1261" xr:uid="{00000000-0005-0000-0000-0000E3040000}"/>
    <cellStyle name="메모 45" xfId="1262" xr:uid="{00000000-0005-0000-0000-0000E4040000}"/>
    <cellStyle name="메모 5" xfId="1263" xr:uid="{00000000-0005-0000-0000-0000E5040000}"/>
    <cellStyle name="메모 5 2" xfId="1264" xr:uid="{00000000-0005-0000-0000-0000E6040000}"/>
    <cellStyle name="메모 6" xfId="1265" xr:uid="{00000000-0005-0000-0000-0000E7040000}"/>
    <cellStyle name="메모 6 2" xfId="1266" xr:uid="{00000000-0005-0000-0000-0000E8040000}"/>
    <cellStyle name="메모 7" xfId="1267" xr:uid="{00000000-0005-0000-0000-0000E9040000}"/>
    <cellStyle name="메모 7 2" xfId="1268" xr:uid="{00000000-0005-0000-0000-0000EA040000}"/>
    <cellStyle name="메모 8" xfId="1269" xr:uid="{00000000-0005-0000-0000-0000EB040000}"/>
    <cellStyle name="메모 8 2" xfId="1270" xr:uid="{00000000-0005-0000-0000-0000EC040000}"/>
    <cellStyle name="메모 9" xfId="1271" xr:uid="{00000000-0005-0000-0000-0000ED040000}"/>
    <cellStyle name="메모 9 2" xfId="1272" xr:uid="{00000000-0005-0000-0000-0000EE040000}"/>
    <cellStyle name="백분율" xfId="9" builtinId="5"/>
    <cellStyle name="백분율 2" xfId="11" xr:uid="{00000000-0005-0000-0000-0000F0040000}"/>
    <cellStyle name="백분율 3" xfId="13" xr:uid="{00000000-0005-0000-0000-0000F1040000}"/>
    <cellStyle name="보통 10" xfId="1273" xr:uid="{00000000-0005-0000-0000-0000F2040000}"/>
    <cellStyle name="보통 11" xfId="1274" xr:uid="{00000000-0005-0000-0000-0000F3040000}"/>
    <cellStyle name="보통 12" xfId="1275" xr:uid="{00000000-0005-0000-0000-0000F4040000}"/>
    <cellStyle name="보통 13" xfId="1276" xr:uid="{00000000-0005-0000-0000-0000F5040000}"/>
    <cellStyle name="보통 14" xfId="1277" xr:uid="{00000000-0005-0000-0000-0000F6040000}"/>
    <cellStyle name="보통 15" xfId="1278" xr:uid="{00000000-0005-0000-0000-0000F7040000}"/>
    <cellStyle name="보통 16" xfId="1279" xr:uid="{00000000-0005-0000-0000-0000F8040000}"/>
    <cellStyle name="보통 17" xfId="1280" xr:uid="{00000000-0005-0000-0000-0000F9040000}"/>
    <cellStyle name="보통 18" xfId="1281" xr:uid="{00000000-0005-0000-0000-0000FA040000}"/>
    <cellStyle name="보통 19" xfId="1282" xr:uid="{00000000-0005-0000-0000-0000FB040000}"/>
    <cellStyle name="보통 2" xfId="1283" xr:uid="{00000000-0005-0000-0000-0000FC040000}"/>
    <cellStyle name="보통 20" xfId="1284" xr:uid="{00000000-0005-0000-0000-0000FD040000}"/>
    <cellStyle name="보통 21" xfId="1285" xr:uid="{00000000-0005-0000-0000-0000FE040000}"/>
    <cellStyle name="보통 22" xfId="1286" xr:uid="{00000000-0005-0000-0000-0000FF040000}"/>
    <cellStyle name="보통 23" xfId="1287" xr:uid="{00000000-0005-0000-0000-000000050000}"/>
    <cellStyle name="보통 24" xfId="1288" xr:uid="{00000000-0005-0000-0000-000001050000}"/>
    <cellStyle name="보통 25" xfId="1289" xr:uid="{00000000-0005-0000-0000-000002050000}"/>
    <cellStyle name="보통 26" xfId="1290" xr:uid="{00000000-0005-0000-0000-000003050000}"/>
    <cellStyle name="보통 27" xfId="1291" xr:uid="{00000000-0005-0000-0000-000004050000}"/>
    <cellStyle name="보통 28" xfId="1292" xr:uid="{00000000-0005-0000-0000-000005050000}"/>
    <cellStyle name="보통 29" xfId="1293" xr:uid="{00000000-0005-0000-0000-000006050000}"/>
    <cellStyle name="보통 3" xfId="1294" xr:uid="{00000000-0005-0000-0000-000007050000}"/>
    <cellStyle name="보통 30" xfId="1295" xr:uid="{00000000-0005-0000-0000-000008050000}"/>
    <cellStyle name="보통 31" xfId="1296" xr:uid="{00000000-0005-0000-0000-000009050000}"/>
    <cellStyle name="보통 32" xfId="1297" xr:uid="{00000000-0005-0000-0000-00000A050000}"/>
    <cellStyle name="보통 33" xfId="1298" xr:uid="{00000000-0005-0000-0000-00000B050000}"/>
    <cellStyle name="보통 34" xfId="1299" xr:uid="{00000000-0005-0000-0000-00000C050000}"/>
    <cellStyle name="보통 35" xfId="1300" xr:uid="{00000000-0005-0000-0000-00000D050000}"/>
    <cellStyle name="보통 36" xfId="1301" xr:uid="{00000000-0005-0000-0000-00000E050000}"/>
    <cellStyle name="보통 37" xfId="1302" xr:uid="{00000000-0005-0000-0000-00000F050000}"/>
    <cellStyle name="보통 38" xfId="1303" xr:uid="{00000000-0005-0000-0000-000010050000}"/>
    <cellStyle name="보통 39" xfId="1304" xr:uid="{00000000-0005-0000-0000-000011050000}"/>
    <cellStyle name="보통 4" xfId="1305" xr:uid="{00000000-0005-0000-0000-000012050000}"/>
    <cellStyle name="보통 40" xfId="1306" xr:uid="{00000000-0005-0000-0000-000013050000}"/>
    <cellStyle name="보통 41" xfId="1307" xr:uid="{00000000-0005-0000-0000-000014050000}"/>
    <cellStyle name="보통 42" xfId="1308" xr:uid="{00000000-0005-0000-0000-000015050000}"/>
    <cellStyle name="보통 43" xfId="1309" xr:uid="{00000000-0005-0000-0000-000016050000}"/>
    <cellStyle name="보통 44" xfId="1310" xr:uid="{00000000-0005-0000-0000-000017050000}"/>
    <cellStyle name="보통 45" xfId="1311" xr:uid="{00000000-0005-0000-0000-000018050000}"/>
    <cellStyle name="보통 5" xfId="1312" xr:uid="{00000000-0005-0000-0000-000019050000}"/>
    <cellStyle name="보통 6" xfId="1313" xr:uid="{00000000-0005-0000-0000-00001A050000}"/>
    <cellStyle name="보통 7" xfId="1314" xr:uid="{00000000-0005-0000-0000-00001B050000}"/>
    <cellStyle name="보통 8" xfId="1315" xr:uid="{00000000-0005-0000-0000-00001C050000}"/>
    <cellStyle name="보통 9" xfId="1316" xr:uid="{00000000-0005-0000-0000-00001D050000}"/>
    <cellStyle name="뷭?_BOOKSHIP" xfId="1317" xr:uid="{00000000-0005-0000-0000-00001E050000}"/>
    <cellStyle name="설명 텍스트 10" xfId="1318" xr:uid="{00000000-0005-0000-0000-00001F050000}"/>
    <cellStyle name="설명 텍스트 11" xfId="1319" xr:uid="{00000000-0005-0000-0000-000020050000}"/>
    <cellStyle name="설명 텍스트 12" xfId="1320" xr:uid="{00000000-0005-0000-0000-000021050000}"/>
    <cellStyle name="설명 텍스트 13" xfId="1321" xr:uid="{00000000-0005-0000-0000-000022050000}"/>
    <cellStyle name="설명 텍스트 14" xfId="1322" xr:uid="{00000000-0005-0000-0000-000023050000}"/>
    <cellStyle name="설명 텍스트 15" xfId="1323" xr:uid="{00000000-0005-0000-0000-000024050000}"/>
    <cellStyle name="설명 텍스트 16" xfId="1324" xr:uid="{00000000-0005-0000-0000-000025050000}"/>
    <cellStyle name="설명 텍스트 17" xfId="1325" xr:uid="{00000000-0005-0000-0000-000026050000}"/>
    <cellStyle name="설명 텍스트 18" xfId="1326" xr:uid="{00000000-0005-0000-0000-000027050000}"/>
    <cellStyle name="설명 텍스트 19" xfId="1327" xr:uid="{00000000-0005-0000-0000-000028050000}"/>
    <cellStyle name="설명 텍스트 2" xfId="1328" xr:uid="{00000000-0005-0000-0000-000029050000}"/>
    <cellStyle name="설명 텍스트 20" xfId="1329" xr:uid="{00000000-0005-0000-0000-00002A050000}"/>
    <cellStyle name="설명 텍스트 21" xfId="1330" xr:uid="{00000000-0005-0000-0000-00002B050000}"/>
    <cellStyle name="설명 텍스트 22" xfId="1331" xr:uid="{00000000-0005-0000-0000-00002C050000}"/>
    <cellStyle name="설명 텍스트 23" xfId="1332" xr:uid="{00000000-0005-0000-0000-00002D050000}"/>
    <cellStyle name="설명 텍스트 24" xfId="1333" xr:uid="{00000000-0005-0000-0000-00002E050000}"/>
    <cellStyle name="설명 텍스트 25" xfId="1334" xr:uid="{00000000-0005-0000-0000-00002F050000}"/>
    <cellStyle name="설명 텍스트 26" xfId="1335" xr:uid="{00000000-0005-0000-0000-000030050000}"/>
    <cellStyle name="설명 텍스트 27" xfId="1336" xr:uid="{00000000-0005-0000-0000-000031050000}"/>
    <cellStyle name="설명 텍스트 28" xfId="1337" xr:uid="{00000000-0005-0000-0000-000032050000}"/>
    <cellStyle name="설명 텍스트 29" xfId="1338" xr:uid="{00000000-0005-0000-0000-000033050000}"/>
    <cellStyle name="설명 텍스트 3" xfId="1339" xr:uid="{00000000-0005-0000-0000-000034050000}"/>
    <cellStyle name="설명 텍스트 30" xfId="1340" xr:uid="{00000000-0005-0000-0000-000035050000}"/>
    <cellStyle name="설명 텍스트 31" xfId="1341" xr:uid="{00000000-0005-0000-0000-000036050000}"/>
    <cellStyle name="설명 텍스트 32" xfId="1342" xr:uid="{00000000-0005-0000-0000-000037050000}"/>
    <cellStyle name="설명 텍스트 33" xfId="1343" xr:uid="{00000000-0005-0000-0000-000038050000}"/>
    <cellStyle name="설명 텍스트 34" xfId="1344" xr:uid="{00000000-0005-0000-0000-000039050000}"/>
    <cellStyle name="설명 텍스트 35" xfId="1345" xr:uid="{00000000-0005-0000-0000-00003A050000}"/>
    <cellStyle name="설명 텍스트 36" xfId="1346" xr:uid="{00000000-0005-0000-0000-00003B050000}"/>
    <cellStyle name="설명 텍스트 37" xfId="1347" xr:uid="{00000000-0005-0000-0000-00003C050000}"/>
    <cellStyle name="설명 텍스트 38" xfId="1348" xr:uid="{00000000-0005-0000-0000-00003D050000}"/>
    <cellStyle name="설명 텍스트 39" xfId="1349" xr:uid="{00000000-0005-0000-0000-00003E050000}"/>
    <cellStyle name="설명 텍스트 4" xfId="1350" xr:uid="{00000000-0005-0000-0000-00003F050000}"/>
    <cellStyle name="설명 텍스트 40" xfId="1351" xr:uid="{00000000-0005-0000-0000-000040050000}"/>
    <cellStyle name="설명 텍스트 41" xfId="1352" xr:uid="{00000000-0005-0000-0000-000041050000}"/>
    <cellStyle name="설명 텍스트 42" xfId="1353" xr:uid="{00000000-0005-0000-0000-000042050000}"/>
    <cellStyle name="설명 텍스트 43" xfId="1354" xr:uid="{00000000-0005-0000-0000-000043050000}"/>
    <cellStyle name="설명 텍스트 44" xfId="1355" xr:uid="{00000000-0005-0000-0000-000044050000}"/>
    <cellStyle name="설명 텍스트 45" xfId="1356" xr:uid="{00000000-0005-0000-0000-000045050000}"/>
    <cellStyle name="설명 텍스트 5" xfId="1357" xr:uid="{00000000-0005-0000-0000-000046050000}"/>
    <cellStyle name="설명 텍스트 6" xfId="1358" xr:uid="{00000000-0005-0000-0000-000047050000}"/>
    <cellStyle name="설명 텍스트 7" xfId="1359" xr:uid="{00000000-0005-0000-0000-000048050000}"/>
    <cellStyle name="설명 텍스트 8" xfId="1360" xr:uid="{00000000-0005-0000-0000-000049050000}"/>
    <cellStyle name="설명 텍스트 9" xfId="1361" xr:uid="{00000000-0005-0000-0000-00004A050000}"/>
    <cellStyle name="셀 확인 10" xfId="1362" xr:uid="{00000000-0005-0000-0000-00004B050000}"/>
    <cellStyle name="셀 확인 11" xfId="1363" xr:uid="{00000000-0005-0000-0000-00004C050000}"/>
    <cellStyle name="셀 확인 12" xfId="1364" xr:uid="{00000000-0005-0000-0000-00004D050000}"/>
    <cellStyle name="셀 확인 13" xfId="1365" xr:uid="{00000000-0005-0000-0000-00004E050000}"/>
    <cellStyle name="셀 확인 14" xfId="1366" xr:uid="{00000000-0005-0000-0000-00004F050000}"/>
    <cellStyle name="셀 확인 15" xfId="1367" xr:uid="{00000000-0005-0000-0000-000050050000}"/>
    <cellStyle name="셀 확인 16" xfId="1368" xr:uid="{00000000-0005-0000-0000-000051050000}"/>
    <cellStyle name="셀 확인 17" xfId="1369" xr:uid="{00000000-0005-0000-0000-000052050000}"/>
    <cellStyle name="셀 확인 18" xfId="1370" xr:uid="{00000000-0005-0000-0000-000053050000}"/>
    <cellStyle name="셀 확인 19" xfId="1371" xr:uid="{00000000-0005-0000-0000-000054050000}"/>
    <cellStyle name="셀 확인 2" xfId="1372" xr:uid="{00000000-0005-0000-0000-000055050000}"/>
    <cellStyle name="셀 확인 20" xfId="1373" xr:uid="{00000000-0005-0000-0000-000056050000}"/>
    <cellStyle name="셀 확인 21" xfId="1374" xr:uid="{00000000-0005-0000-0000-000057050000}"/>
    <cellStyle name="셀 확인 22" xfId="1375" xr:uid="{00000000-0005-0000-0000-000058050000}"/>
    <cellStyle name="셀 확인 23" xfId="1376" xr:uid="{00000000-0005-0000-0000-000059050000}"/>
    <cellStyle name="셀 확인 24" xfId="1377" xr:uid="{00000000-0005-0000-0000-00005A050000}"/>
    <cellStyle name="셀 확인 25" xfId="1378" xr:uid="{00000000-0005-0000-0000-00005B050000}"/>
    <cellStyle name="셀 확인 26" xfId="1379" xr:uid="{00000000-0005-0000-0000-00005C050000}"/>
    <cellStyle name="셀 확인 27" xfId="1380" xr:uid="{00000000-0005-0000-0000-00005D050000}"/>
    <cellStyle name="셀 확인 28" xfId="1381" xr:uid="{00000000-0005-0000-0000-00005E050000}"/>
    <cellStyle name="셀 확인 29" xfId="1382" xr:uid="{00000000-0005-0000-0000-00005F050000}"/>
    <cellStyle name="셀 확인 3" xfId="1383" xr:uid="{00000000-0005-0000-0000-000060050000}"/>
    <cellStyle name="셀 확인 30" xfId="1384" xr:uid="{00000000-0005-0000-0000-000061050000}"/>
    <cellStyle name="셀 확인 31" xfId="1385" xr:uid="{00000000-0005-0000-0000-000062050000}"/>
    <cellStyle name="셀 확인 32" xfId="1386" xr:uid="{00000000-0005-0000-0000-000063050000}"/>
    <cellStyle name="셀 확인 33" xfId="1387" xr:uid="{00000000-0005-0000-0000-000064050000}"/>
    <cellStyle name="셀 확인 34" xfId="1388" xr:uid="{00000000-0005-0000-0000-000065050000}"/>
    <cellStyle name="셀 확인 35" xfId="1389" xr:uid="{00000000-0005-0000-0000-000066050000}"/>
    <cellStyle name="셀 확인 36" xfId="1390" xr:uid="{00000000-0005-0000-0000-000067050000}"/>
    <cellStyle name="셀 확인 37" xfId="1391" xr:uid="{00000000-0005-0000-0000-000068050000}"/>
    <cellStyle name="셀 확인 38" xfId="1392" xr:uid="{00000000-0005-0000-0000-000069050000}"/>
    <cellStyle name="셀 확인 39" xfId="1393" xr:uid="{00000000-0005-0000-0000-00006A050000}"/>
    <cellStyle name="셀 확인 4" xfId="1394" xr:uid="{00000000-0005-0000-0000-00006B050000}"/>
    <cellStyle name="셀 확인 40" xfId="1395" xr:uid="{00000000-0005-0000-0000-00006C050000}"/>
    <cellStyle name="셀 확인 41" xfId="1396" xr:uid="{00000000-0005-0000-0000-00006D050000}"/>
    <cellStyle name="셀 확인 42" xfId="1397" xr:uid="{00000000-0005-0000-0000-00006E050000}"/>
    <cellStyle name="셀 확인 43" xfId="1398" xr:uid="{00000000-0005-0000-0000-00006F050000}"/>
    <cellStyle name="셀 확인 44" xfId="1399" xr:uid="{00000000-0005-0000-0000-000070050000}"/>
    <cellStyle name="셀 확인 45" xfId="1400" xr:uid="{00000000-0005-0000-0000-000071050000}"/>
    <cellStyle name="셀 확인 5" xfId="1401" xr:uid="{00000000-0005-0000-0000-000072050000}"/>
    <cellStyle name="셀 확인 6" xfId="1402" xr:uid="{00000000-0005-0000-0000-000073050000}"/>
    <cellStyle name="셀 확인 7" xfId="1403" xr:uid="{00000000-0005-0000-0000-000074050000}"/>
    <cellStyle name="셀 확인 8" xfId="1404" xr:uid="{00000000-0005-0000-0000-000075050000}"/>
    <cellStyle name="셀 확인 9" xfId="1405" xr:uid="{00000000-0005-0000-0000-000076050000}"/>
    <cellStyle name="쉼표 [0]" xfId="1" builtinId="6"/>
    <cellStyle name="쉼표 [0] 2" xfId="7" xr:uid="{00000000-0005-0000-0000-000078050000}"/>
    <cellStyle name="쉼표 [0] 2 2" xfId="1907" xr:uid="{00000000-0005-0000-0000-000079050000}"/>
    <cellStyle name="쉼표 [0] 2 4" xfId="1901" xr:uid="{00000000-0005-0000-0000-00007A050000}"/>
    <cellStyle name="쉼표 [0] 3" xfId="2" xr:uid="{00000000-0005-0000-0000-00007B050000}"/>
    <cellStyle name="쉼표 [0] 3 2" xfId="16" xr:uid="{00000000-0005-0000-0000-00007C050000}"/>
    <cellStyle name="쉼표 [0] 3 2 3" xfId="1898" xr:uid="{00000000-0005-0000-0000-00007D050000}"/>
    <cellStyle name="쉼표 [0] 4" xfId="17" xr:uid="{00000000-0005-0000-0000-00007E050000}"/>
    <cellStyle name="쉼표 [0] 5" xfId="19" xr:uid="{00000000-0005-0000-0000-00007F050000}"/>
    <cellStyle name="쉼표 [0] 6" xfId="1910" xr:uid="{00000000-0005-0000-0000-000080050000}"/>
    <cellStyle name="연결된 셀 10" xfId="1406" xr:uid="{00000000-0005-0000-0000-000081050000}"/>
    <cellStyle name="연결된 셀 11" xfId="1407" xr:uid="{00000000-0005-0000-0000-000082050000}"/>
    <cellStyle name="연결된 셀 12" xfId="1408" xr:uid="{00000000-0005-0000-0000-000083050000}"/>
    <cellStyle name="연결된 셀 13" xfId="1409" xr:uid="{00000000-0005-0000-0000-000084050000}"/>
    <cellStyle name="연결된 셀 14" xfId="1410" xr:uid="{00000000-0005-0000-0000-000085050000}"/>
    <cellStyle name="연결된 셀 15" xfId="1411" xr:uid="{00000000-0005-0000-0000-000086050000}"/>
    <cellStyle name="연결된 셀 16" xfId="1412" xr:uid="{00000000-0005-0000-0000-000087050000}"/>
    <cellStyle name="연결된 셀 17" xfId="1413" xr:uid="{00000000-0005-0000-0000-000088050000}"/>
    <cellStyle name="연결된 셀 18" xfId="1414" xr:uid="{00000000-0005-0000-0000-000089050000}"/>
    <cellStyle name="연결된 셀 19" xfId="1415" xr:uid="{00000000-0005-0000-0000-00008A050000}"/>
    <cellStyle name="연결된 셀 2" xfId="1416" xr:uid="{00000000-0005-0000-0000-00008B050000}"/>
    <cellStyle name="연결된 셀 20" xfId="1417" xr:uid="{00000000-0005-0000-0000-00008C050000}"/>
    <cellStyle name="연결된 셀 21" xfId="1418" xr:uid="{00000000-0005-0000-0000-00008D050000}"/>
    <cellStyle name="연결된 셀 22" xfId="1419" xr:uid="{00000000-0005-0000-0000-00008E050000}"/>
    <cellStyle name="연결된 셀 23" xfId="1420" xr:uid="{00000000-0005-0000-0000-00008F050000}"/>
    <cellStyle name="연결된 셀 24" xfId="1421" xr:uid="{00000000-0005-0000-0000-000090050000}"/>
    <cellStyle name="연결된 셀 25" xfId="1422" xr:uid="{00000000-0005-0000-0000-000091050000}"/>
    <cellStyle name="연결된 셀 26" xfId="1423" xr:uid="{00000000-0005-0000-0000-000092050000}"/>
    <cellStyle name="연결된 셀 27" xfId="1424" xr:uid="{00000000-0005-0000-0000-000093050000}"/>
    <cellStyle name="연결된 셀 28" xfId="1425" xr:uid="{00000000-0005-0000-0000-000094050000}"/>
    <cellStyle name="연결된 셀 29" xfId="1426" xr:uid="{00000000-0005-0000-0000-000095050000}"/>
    <cellStyle name="연결된 셀 3" xfId="1427" xr:uid="{00000000-0005-0000-0000-000096050000}"/>
    <cellStyle name="연결된 셀 30" xfId="1428" xr:uid="{00000000-0005-0000-0000-000097050000}"/>
    <cellStyle name="연결된 셀 31" xfId="1429" xr:uid="{00000000-0005-0000-0000-000098050000}"/>
    <cellStyle name="연결된 셀 32" xfId="1430" xr:uid="{00000000-0005-0000-0000-000099050000}"/>
    <cellStyle name="연결된 셀 33" xfId="1431" xr:uid="{00000000-0005-0000-0000-00009A050000}"/>
    <cellStyle name="연결된 셀 34" xfId="1432" xr:uid="{00000000-0005-0000-0000-00009B050000}"/>
    <cellStyle name="연결된 셀 35" xfId="1433" xr:uid="{00000000-0005-0000-0000-00009C050000}"/>
    <cellStyle name="연결된 셀 36" xfId="1434" xr:uid="{00000000-0005-0000-0000-00009D050000}"/>
    <cellStyle name="연결된 셀 37" xfId="1435" xr:uid="{00000000-0005-0000-0000-00009E050000}"/>
    <cellStyle name="연결된 셀 38" xfId="1436" xr:uid="{00000000-0005-0000-0000-00009F050000}"/>
    <cellStyle name="연결된 셀 39" xfId="1437" xr:uid="{00000000-0005-0000-0000-0000A0050000}"/>
    <cellStyle name="연결된 셀 4" xfId="1438" xr:uid="{00000000-0005-0000-0000-0000A1050000}"/>
    <cellStyle name="연결된 셀 40" xfId="1439" xr:uid="{00000000-0005-0000-0000-0000A2050000}"/>
    <cellStyle name="연결된 셀 41" xfId="1440" xr:uid="{00000000-0005-0000-0000-0000A3050000}"/>
    <cellStyle name="연결된 셀 42" xfId="1441" xr:uid="{00000000-0005-0000-0000-0000A4050000}"/>
    <cellStyle name="연결된 셀 43" xfId="1442" xr:uid="{00000000-0005-0000-0000-0000A5050000}"/>
    <cellStyle name="연결된 셀 44" xfId="1443" xr:uid="{00000000-0005-0000-0000-0000A6050000}"/>
    <cellStyle name="연결된 셀 45" xfId="1444" xr:uid="{00000000-0005-0000-0000-0000A7050000}"/>
    <cellStyle name="연결된 셀 5" xfId="1445" xr:uid="{00000000-0005-0000-0000-0000A8050000}"/>
    <cellStyle name="연결된 셀 6" xfId="1446" xr:uid="{00000000-0005-0000-0000-0000A9050000}"/>
    <cellStyle name="연결된 셀 7" xfId="1447" xr:uid="{00000000-0005-0000-0000-0000AA050000}"/>
    <cellStyle name="연결된 셀 8" xfId="1448" xr:uid="{00000000-0005-0000-0000-0000AB050000}"/>
    <cellStyle name="연결된 셀 9" xfId="1449" xr:uid="{00000000-0005-0000-0000-0000AC050000}"/>
    <cellStyle name="요약 10" xfId="1450" xr:uid="{00000000-0005-0000-0000-0000AD050000}"/>
    <cellStyle name="요약 11" xfId="1451" xr:uid="{00000000-0005-0000-0000-0000AE050000}"/>
    <cellStyle name="요약 12" xfId="1452" xr:uid="{00000000-0005-0000-0000-0000AF050000}"/>
    <cellStyle name="요약 13" xfId="1453" xr:uid="{00000000-0005-0000-0000-0000B0050000}"/>
    <cellStyle name="요약 14" xfId="1454" xr:uid="{00000000-0005-0000-0000-0000B1050000}"/>
    <cellStyle name="요약 15" xfId="1455" xr:uid="{00000000-0005-0000-0000-0000B2050000}"/>
    <cellStyle name="요약 16" xfId="1456" xr:uid="{00000000-0005-0000-0000-0000B3050000}"/>
    <cellStyle name="요약 17" xfId="1457" xr:uid="{00000000-0005-0000-0000-0000B4050000}"/>
    <cellStyle name="요약 18" xfId="1458" xr:uid="{00000000-0005-0000-0000-0000B5050000}"/>
    <cellStyle name="요약 19" xfId="1459" xr:uid="{00000000-0005-0000-0000-0000B6050000}"/>
    <cellStyle name="요약 2" xfId="1460" xr:uid="{00000000-0005-0000-0000-0000B7050000}"/>
    <cellStyle name="요약 20" xfId="1461" xr:uid="{00000000-0005-0000-0000-0000B8050000}"/>
    <cellStyle name="요약 21" xfId="1462" xr:uid="{00000000-0005-0000-0000-0000B9050000}"/>
    <cellStyle name="요약 22" xfId="1463" xr:uid="{00000000-0005-0000-0000-0000BA050000}"/>
    <cellStyle name="요약 23" xfId="1464" xr:uid="{00000000-0005-0000-0000-0000BB050000}"/>
    <cellStyle name="요약 24" xfId="1465" xr:uid="{00000000-0005-0000-0000-0000BC050000}"/>
    <cellStyle name="요약 25" xfId="1466" xr:uid="{00000000-0005-0000-0000-0000BD050000}"/>
    <cellStyle name="요약 26" xfId="1467" xr:uid="{00000000-0005-0000-0000-0000BE050000}"/>
    <cellStyle name="요약 27" xfId="1468" xr:uid="{00000000-0005-0000-0000-0000BF050000}"/>
    <cellStyle name="요약 28" xfId="1469" xr:uid="{00000000-0005-0000-0000-0000C0050000}"/>
    <cellStyle name="요약 29" xfId="1470" xr:uid="{00000000-0005-0000-0000-0000C1050000}"/>
    <cellStyle name="요약 3" xfId="1471" xr:uid="{00000000-0005-0000-0000-0000C2050000}"/>
    <cellStyle name="요약 30" xfId="1472" xr:uid="{00000000-0005-0000-0000-0000C3050000}"/>
    <cellStyle name="요약 31" xfId="1473" xr:uid="{00000000-0005-0000-0000-0000C4050000}"/>
    <cellStyle name="요약 32" xfId="1474" xr:uid="{00000000-0005-0000-0000-0000C5050000}"/>
    <cellStyle name="요약 33" xfId="1475" xr:uid="{00000000-0005-0000-0000-0000C6050000}"/>
    <cellStyle name="요약 34" xfId="1476" xr:uid="{00000000-0005-0000-0000-0000C7050000}"/>
    <cellStyle name="요약 35" xfId="1477" xr:uid="{00000000-0005-0000-0000-0000C8050000}"/>
    <cellStyle name="요약 36" xfId="1478" xr:uid="{00000000-0005-0000-0000-0000C9050000}"/>
    <cellStyle name="요약 37" xfId="1479" xr:uid="{00000000-0005-0000-0000-0000CA050000}"/>
    <cellStyle name="요약 38" xfId="1480" xr:uid="{00000000-0005-0000-0000-0000CB050000}"/>
    <cellStyle name="요약 39" xfId="1481" xr:uid="{00000000-0005-0000-0000-0000CC050000}"/>
    <cellStyle name="요약 4" xfId="1482" xr:uid="{00000000-0005-0000-0000-0000CD050000}"/>
    <cellStyle name="요약 40" xfId="1483" xr:uid="{00000000-0005-0000-0000-0000CE050000}"/>
    <cellStyle name="요약 41" xfId="1484" xr:uid="{00000000-0005-0000-0000-0000CF050000}"/>
    <cellStyle name="요약 42" xfId="1485" xr:uid="{00000000-0005-0000-0000-0000D0050000}"/>
    <cellStyle name="요약 43" xfId="1486" xr:uid="{00000000-0005-0000-0000-0000D1050000}"/>
    <cellStyle name="요약 44" xfId="1487" xr:uid="{00000000-0005-0000-0000-0000D2050000}"/>
    <cellStyle name="요약 45" xfId="1488" xr:uid="{00000000-0005-0000-0000-0000D3050000}"/>
    <cellStyle name="요약 5" xfId="1489" xr:uid="{00000000-0005-0000-0000-0000D4050000}"/>
    <cellStyle name="요약 6" xfId="1490" xr:uid="{00000000-0005-0000-0000-0000D5050000}"/>
    <cellStyle name="요약 7" xfId="1491" xr:uid="{00000000-0005-0000-0000-0000D6050000}"/>
    <cellStyle name="요약 8" xfId="1492" xr:uid="{00000000-0005-0000-0000-0000D7050000}"/>
    <cellStyle name="요약 9" xfId="1493" xr:uid="{00000000-0005-0000-0000-0000D8050000}"/>
    <cellStyle name="입력 10" xfId="1494" xr:uid="{00000000-0005-0000-0000-0000D9050000}"/>
    <cellStyle name="입력 11" xfId="1495" xr:uid="{00000000-0005-0000-0000-0000DA050000}"/>
    <cellStyle name="입력 12" xfId="1496" xr:uid="{00000000-0005-0000-0000-0000DB050000}"/>
    <cellStyle name="입력 13" xfId="1497" xr:uid="{00000000-0005-0000-0000-0000DC050000}"/>
    <cellStyle name="입력 14" xfId="1498" xr:uid="{00000000-0005-0000-0000-0000DD050000}"/>
    <cellStyle name="입력 15" xfId="1499" xr:uid="{00000000-0005-0000-0000-0000DE050000}"/>
    <cellStyle name="입력 16" xfId="1500" xr:uid="{00000000-0005-0000-0000-0000DF050000}"/>
    <cellStyle name="입력 17" xfId="1501" xr:uid="{00000000-0005-0000-0000-0000E0050000}"/>
    <cellStyle name="입력 18" xfId="1502" xr:uid="{00000000-0005-0000-0000-0000E1050000}"/>
    <cellStyle name="입력 19" xfId="1503" xr:uid="{00000000-0005-0000-0000-0000E2050000}"/>
    <cellStyle name="입력 2" xfId="1504" xr:uid="{00000000-0005-0000-0000-0000E3050000}"/>
    <cellStyle name="입력 20" xfId="1505" xr:uid="{00000000-0005-0000-0000-0000E4050000}"/>
    <cellStyle name="입력 21" xfId="1506" xr:uid="{00000000-0005-0000-0000-0000E5050000}"/>
    <cellStyle name="입력 22" xfId="1507" xr:uid="{00000000-0005-0000-0000-0000E6050000}"/>
    <cellStyle name="입력 23" xfId="1508" xr:uid="{00000000-0005-0000-0000-0000E7050000}"/>
    <cellStyle name="입력 24" xfId="1509" xr:uid="{00000000-0005-0000-0000-0000E8050000}"/>
    <cellStyle name="입력 25" xfId="1510" xr:uid="{00000000-0005-0000-0000-0000E9050000}"/>
    <cellStyle name="입력 26" xfId="1511" xr:uid="{00000000-0005-0000-0000-0000EA050000}"/>
    <cellStyle name="입력 27" xfId="1512" xr:uid="{00000000-0005-0000-0000-0000EB050000}"/>
    <cellStyle name="입력 28" xfId="1513" xr:uid="{00000000-0005-0000-0000-0000EC050000}"/>
    <cellStyle name="입력 29" xfId="1514" xr:uid="{00000000-0005-0000-0000-0000ED050000}"/>
    <cellStyle name="입력 3" xfId="1515" xr:uid="{00000000-0005-0000-0000-0000EE050000}"/>
    <cellStyle name="입력 30" xfId="1516" xr:uid="{00000000-0005-0000-0000-0000EF050000}"/>
    <cellStyle name="입력 31" xfId="1517" xr:uid="{00000000-0005-0000-0000-0000F0050000}"/>
    <cellStyle name="입력 32" xfId="1518" xr:uid="{00000000-0005-0000-0000-0000F1050000}"/>
    <cellStyle name="입력 33" xfId="1519" xr:uid="{00000000-0005-0000-0000-0000F2050000}"/>
    <cellStyle name="입력 34" xfId="1520" xr:uid="{00000000-0005-0000-0000-0000F3050000}"/>
    <cellStyle name="입력 35" xfId="1521" xr:uid="{00000000-0005-0000-0000-0000F4050000}"/>
    <cellStyle name="입력 36" xfId="1522" xr:uid="{00000000-0005-0000-0000-0000F5050000}"/>
    <cellStyle name="입력 37" xfId="1523" xr:uid="{00000000-0005-0000-0000-0000F6050000}"/>
    <cellStyle name="입력 38" xfId="1524" xr:uid="{00000000-0005-0000-0000-0000F7050000}"/>
    <cellStyle name="입력 39" xfId="1525" xr:uid="{00000000-0005-0000-0000-0000F8050000}"/>
    <cellStyle name="입력 4" xfId="1526" xr:uid="{00000000-0005-0000-0000-0000F9050000}"/>
    <cellStyle name="입력 40" xfId="1527" xr:uid="{00000000-0005-0000-0000-0000FA050000}"/>
    <cellStyle name="입력 41" xfId="1528" xr:uid="{00000000-0005-0000-0000-0000FB050000}"/>
    <cellStyle name="입력 42" xfId="1529" xr:uid="{00000000-0005-0000-0000-0000FC050000}"/>
    <cellStyle name="입력 43" xfId="1530" xr:uid="{00000000-0005-0000-0000-0000FD050000}"/>
    <cellStyle name="입력 44" xfId="1531" xr:uid="{00000000-0005-0000-0000-0000FE050000}"/>
    <cellStyle name="입력 45" xfId="1532" xr:uid="{00000000-0005-0000-0000-0000FF050000}"/>
    <cellStyle name="입력 5" xfId="1533" xr:uid="{00000000-0005-0000-0000-000000060000}"/>
    <cellStyle name="입력 6" xfId="1534" xr:uid="{00000000-0005-0000-0000-000001060000}"/>
    <cellStyle name="입력 7" xfId="1535" xr:uid="{00000000-0005-0000-0000-000002060000}"/>
    <cellStyle name="입력 8" xfId="1536" xr:uid="{00000000-0005-0000-0000-000003060000}"/>
    <cellStyle name="입력 9" xfId="1537" xr:uid="{00000000-0005-0000-0000-000004060000}"/>
    <cellStyle name="제목 1 10" xfId="1538" xr:uid="{00000000-0005-0000-0000-000005060000}"/>
    <cellStyle name="제목 1 11" xfId="1539" xr:uid="{00000000-0005-0000-0000-000006060000}"/>
    <cellStyle name="제목 1 12" xfId="1540" xr:uid="{00000000-0005-0000-0000-000007060000}"/>
    <cellStyle name="제목 1 13" xfId="1541" xr:uid="{00000000-0005-0000-0000-000008060000}"/>
    <cellStyle name="제목 1 14" xfId="1542" xr:uid="{00000000-0005-0000-0000-000009060000}"/>
    <cellStyle name="제목 1 15" xfId="1543" xr:uid="{00000000-0005-0000-0000-00000A060000}"/>
    <cellStyle name="제목 1 16" xfId="1544" xr:uid="{00000000-0005-0000-0000-00000B060000}"/>
    <cellStyle name="제목 1 17" xfId="1545" xr:uid="{00000000-0005-0000-0000-00000C060000}"/>
    <cellStyle name="제목 1 18" xfId="1546" xr:uid="{00000000-0005-0000-0000-00000D060000}"/>
    <cellStyle name="제목 1 19" xfId="1547" xr:uid="{00000000-0005-0000-0000-00000E060000}"/>
    <cellStyle name="제목 1 2" xfId="1548" xr:uid="{00000000-0005-0000-0000-00000F060000}"/>
    <cellStyle name="제목 1 20" xfId="1549" xr:uid="{00000000-0005-0000-0000-000010060000}"/>
    <cellStyle name="제목 1 21" xfId="1550" xr:uid="{00000000-0005-0000-0000-000011060000}"/>
    <cellStyle name="제목 1 22" xfId="1551" xr:uid="{00000000-0005-0000-0000-000012060000}"/>
    <cellStyle name="제목 1 23" xfId="1552" xr:uid="{00000000-0005-0000-0000-000013060000}"/>
    <cellStyle name="제목 1 24" xfId="1553" xr:uid="{00000000-0005-0000-0000-000014060000}"/>
    <cellStyle name="제목 1 25" xfId="1554" xr:uid="{00000000-0005-0000-0000-000015060000}"/>
    <cellStyle name="제목 1 26" xfId="1555" xr:uid="{00000000-0005-0000-0000-000016060000}"/>
    <cellStyle name="제목 1 27" xfId="1556" xr:uid="{00000000-0005-0000-0000-000017060000}"/>
    <cellStyle name="제목 1 28" xfId="1557" xr:uid="{00000000-0005-0000-0000-000018060000}"/>
    <cellStyle name="제목 1 29" xfId="1558" xr:uid="{00000000-0005-0000-0000-000019060000}"/>
    <cellStyle name="제목 1 3" xfId="1559" xr:uid="{00000000-0005-0000-0000-00001A060000}"/>
    <cellStyle name="제목 1 30" xfId="1560" xr:uid="{00000000-0005-0000-0000-00001B060000}"/>
    <cellStyle name="제목 1 31" xfId="1561" xr:uid="{00000000-0005-0000-0000-00001C060000}"/>
    <cellStyle name="제목 1 32" xfId="1562" xr:uid="{00000000-0005-0000-0000-00001D060000}"/>
    <cellStyle name="제목 1 33" xfId="1563" xr:uid="{00000000-0005-0000-0000-00001E060000}"/>
    <cellStyle name="제목 1 34" xfId="1564" xr:uid="{00000000-0005-0000-0000-00001F060000}"/>
    <cellStyle name="제목 1 35" xfId="1565" xr:uid="{00000000-0005-0000-0000-000020060000}"/>
    <cellStyle name="제목 1 36" xfId="1566" xr:uid="{00000000-0005-0000-0000-000021060000}"/>
    <cellStyle name="제목 1 37" xfId="1567" xr:uid="{00000000-0005-0000-0000-000022060000}"/>
    <cellStyle name="제목 1 38" xfId="1568" xr:uid="{00000000-0005-0000-0000-000023060000}"/>
    <cellStyle name="제목 1 39" xfId="1569" xr:uid="{00000000-0005-0000-0000-000024060000}"/>
    <cellStyle name="제목 1 4" xfId="1570" xr:uid="{00000000-0005-0000-0000-000025060000}"/>
    <cellStyle name="제목 1 40" xfId="1571" xr:uid="{00000000-0005-0000-0000-000026060000}"/>
    <cellStyle name="제목 1 41" xfId="1572" xr:uid="{00000000-0005-0000-0000-000027060000}"/>
    <cellStyle name="제목 1 42" xfId="1573" xr:uid="{00000000-0005-0000-0000-000028060000}"/>
    <cellStyle name="제목 1 43" xfId="1574" xr:uid="{00000000-0005-0000-0000-000029060000}"/>
    <cellStyle name="제목 1 44" xfId="1575" xr:uid="{00000000-0005-0000-0000-00002A060000}"/>
    <cellStyle name="제목 1 45" xfId="1576" xr:uid="{00000000-0005-0000-0000-00002B060000}"/>
    <cellStyle name="제목 1 5" xfId="1577" xr:uid="{00000000-0005-0000-0000-00002C060000}"/>
    <cellStyle name="제목 1 6" xfId="1578" xr:uid="{00000000-0005-0000-0000-00002D060000}"/>
    <cellStyle name="제목 1 7" xfId="1579" xr:uid="{00000000-0005-0000-0000-00002E060000}"/>
    <cellStyle name="제목 1 8" xfId="1580" xr:uid="{00000000-0005-0000-0000-00002F060000}"/>
    <cellStyle name="제목 1 9" xfId="1581" xr:uid="{00000000-0005-0000-0000-000030060000}"/>
    <cellStyle name="제목 10" xfId="1582" xr:uid="{00000000-0005-0000-0000-000031060000}"/>
    <cellStyle name="제목 11" xfId="1583" xr:uid="{00000000-0005-0000-0000-000032060000}"/>
    <cellStyle name="제목 12" xfId="1584" xr:uid="{00000000-0005-0000-0000-000033060000}"/>
    <cellStyle name="제목 13" xfId="1585" xr:uid="{00000000-0005-0000-0000-000034060000}"/>
    <cellStyle name="제목 14" xfId="1586" xr:uid="{00000000-0005-0000-0000-000035060000}"/>
    <cellStyle name="제목 15" xfId="1587" xr:uid="{00000000-0005-0000-0000-000036060000}"/>
    <cellStyle name="제목 16" xfId="1588" xr:uid="{00000000-0005-0000-0000-000037060000}"/>
    <cellStyle name="제목 17" xfId="1589" xr:uid="{00000000-0005-0000-0000-000038060000}"/>
    <cellStyle name="제목 18" xfId="1590" xr:uid="{00000000-0005-0000-0000-000039060000}"/>
    <cellStyle name="제목 19" xfId="1591" xr:uid="{00000000-0005-0000-0000-00003A060000}"/>
    <cellStyle name="제목 2 10" xfId="1592" xr:uid="{00000000-0005-0000-0000-00003B060000}"/>
    <cellStyle name="제목 2 11" xfId="1593" xr:uid="{00000000-0005-0000-0000-00003C060000}"/>
    <cellStyle name="제목 2 12" xfId="1594" xr:uid="{00000000-0005-0000-0000-00003D060000}"/>
    <cellStyle name="제목 2 13" xfId="1595" xr:uid="{00000000-0005-0000-0000-00003E060000}"/>
    <cellStyle name="제목 2 14" xfId="1596" xr:uid="{00000000-0005-0000-0000-00003F060000}"/>
    <cellStyle name="제목 2 15" xfId="1597" xr:uid="{00000000-0005-0000-0000-000040060000}"/>
    <cellStyle name="제목 2 16" xfId="1598" xr:uid="{00000000-0005-0000-0000-000041060000}"/>
    <cellStyle name="제목 2 17" xfId="1599" xr:uid="{00000000-0005-0000-0000-000042060000}"/>
    <cellStyle name="제목 2 18" xfId="1600" xr:uid="{00000000-0005-0000-0000-000043060000}"/>
    <cellStyle name="제목 2 19" xfId="1601" xr:uid="{00000000-0005-0000-0000-000044060000}"/>
    <cellStyle name="제목 2 2" xfId="1602" xr:uid="{00000000-0005-0000-0000-000045060000}"/>
    <cellStyle name="제목 2 20" xfId="1603" xr:uid="{00000000-0005-0000-0000-000046060000}"/>
    <cellStyle name="제목 2 21" xfId="1604" xr:uid="{00000000-0005-0000-0000-000047060000}"/>
    <cellStyle name="제목 2 22" xfId="1605" xr:uid="{00000000-0005-0000-0000-000048060000}"/>
    <cellStyle name="제목 2 23" xfId="1606" xr:uid="{00000000-0005-0000-0000-000049060000}"/>
    <cellStyle name="제목 2 24" xfId="1607" xr:uid="{00000000-0005-0000-0000-00004A060000}"/>
    <cellStyle name="제목 2 25" xfId="1608" xr:uid="{00000000-0005-0000-0000-00004B060000}"/>
    <cellStyle name="제목 2 26" xfId="1609" xr:uid="{00000000-0005-0000-0000-00004C060000}"/>
    <cellStyle name="제목 2 27" xfId="1610" xr:uid="{00000000-0005-0000-0000-00004D060000}"/>
    <cellStyle name="제목 2 28" xfId="1611" xr:uid="{00000000-0005-0000-0000-00004E060000}"/>
    <cellStyle name="제목 2 29" xfId="1612" xr:uid="{00000000-0005-0000-0000-00004F060000}"/>
    <cellStyle name="제목 2 3" xfId="1613" xr:uid="{00000000-0005-0000-0000-000050060000}"/>
    <cellStyle name="제목 2 30" xfId="1614" xr:uid="{00000000-0005-0000-0000-000051060000}"/>
    <cellStyle name="제목 2 31" xfId="1615" xr:uid="{00000000-0005-0000-0000-000052060000}"/>
    <cellStyle name="제목 2 32" xfId="1616" xr:uid="{00000000-0005-0000-0000-000053060000}"/>
    <cellStyle name="제목 2 33" xfId="1617" xr:uid="{00000000-0005-0000-0000-000054060000}"/>
    <cellStyle name="제목 2 34" xfId="1618" xr:uid="{00000000-0005-0000-0000-000055060000}"/>
    <cellStyle name="제목 2 35" xfId="1619" xr:uid="{00000000-0005-0000-0000-000056060000}"/>
    <cellStyle name="제목 2 36" xfId="1620" xr:uid="{00000000-0005-0000-0000-000057060000}"/>
    <cellStyle name="제목 2 37" xfId="1621" xr:uid="{00000000-0005-0000-0000-000058060000}"/>
    <cellStyle name="제목 2 38" xfId="1622" xr:uid="{00000000-0005-0000-0000-000059060000}"/>
    <cellStyle name="제목 2 39" xfId="1623" xr:uid="{00000000-0005-0000-0000-00005A060000}"/>
    <cellStyle name="제목 2 4" xfId="1624" xr:uid="{00000000-0005-0000-0000-00005B060000}"/>
    <cellStyle name="제목 2 40" xfId="1625" xr:uid="{00000000-0005-0000-0000-00005C060000}"/>
    <cellStyle name="제목 2 41" xfId="1626" xr:uid="{00000000-0005-0000-0000-00005D060000}"/>
    <cellStyle name="제목 2 42" xfId="1627" xr:uid="{00000000-0005-0000-0000-00005E060000}"/>
    <cellStyle name="제목 2 43" xfId="1628" xr:uid="{00000000-0005-0000-0000-00005F060000}"/>
    <cellStyle name="제목 2 44" xfId="1629" xr:uid="{00000000-0005-0000-0000-000060060000}"/>
    <cellStyle name="제목 2 45" xfId="1630" xr:uid="{00000000-0005-0000-0000-000061060000}"/>
    <cellStyle name="제목 2 5" xfId="1631" xr:uid="{00000000-0005-0000-0000-000062060000}"/>
    <cellStyle name="제목 2 6" xfId="1632" xr:uid="{00000000-0005-0000-0000-000063060000}"/>
    <cellStyle name="제목 2 7" xfId="1633" xr:uid="{00000000-0005-0000-0000-000064060000}"/>
    <cellStyle name="제목 2 8" xfId="1634" xr:uid="{00000000-0005-0000-0000-000065060000}"/>
    <cellStyle name="제목 2 9" xfId="1635" xr:uid="{00000000-0005-0000-0000-000066060000}"/>
    <cellStyle name="제목 20" xfId="1636" xr:uid="{00000000-0005-0000-0000-000067060000}"/>
    <cellStyle name="제목 21" xfId="1637" xr:uid="{00000000-0005-0000-0000-000068060000}"/>
    <cellStyle name="제목 22" xfId="1638" xr:uid="{00000000-0005-0000-0000-000069060000}"/>
    <cellStyle name="제목 23" xfId="1639" xr:uid="{00000000-0005-0000-0000-00006A060000}"/>
    <cellStyle name="제목 24" xfId="1640" xr:uid="{00000000-0005-0000-0000-00006B060000}"/>
    <cellStyle name="제목 25" xfId="1641" xr:uid="{00000000-0005-0000-0000-00006C060000}"/>
    <cellStyle name="제목 26" xfId="1642" xr:uid="{00000000-0005-0000-0000-00006D060000}"/>
    <cellStyle name="제목 27" xfId="1643" xr:uid="{00000000-0005-0000-0000-00006E060000}"/>
    <cellStyle name="제목 28" xfId="1644" xr:uid="{00000000-0005-0000-0000-00006F060000}"/>
    <cellStyle name="제목 29" xfId="1645" xr:uid="{00000000-0005-0000-0000-000070060000}"/>
    <cellStyle name="제목 3 10" xfId="1646" xr:uid="{00000000-0005-0000-0000-000071060000}"/>
    <cellStyle name="제목 3 11" xfId="1647" xr:uid="{00000000-0005-0000-0000-000072060000}"/>
    <cellStyle name="제목 3 12" xfId="1648" xr:uid="{00000000-0005-0000-0000-000073060000}"/>
    <cellStyle name="제목 3 13" xfId="1649" xr:uid="{00000000-0005-0000-0000-000074060000}"/>
    <cellStyle name="제목 3 14" xfId="1650" xr:uid="{00000000-0005-0000-0000-000075060000}"/>
    <cellStyle name="제목 3 15" xfId="1651" xr:uid="{00000000-0005-0000-0000-000076060000}"/>
    <cellStyle name="제목 3 16" xfId="1652" xr:uid="{00000000-0005-0000-0000-000077060000}"/>
    <cellStyle name="제목 3 17" xfId="1653" xr:uid="{00000000-0005-0000-0000-000078060000}"/>
    <cellStyle name="제목 3 18" xfId="1654" xr:uid="{00000000-0005-0000-0000-000079060000}"/>
    <cellStyle name="제목 3 19" xfId="1655" xr:uid="{00000000-0005-0000-0000-00007A060000}"/>
    <cellStyle name="제목 3 2" xfId="1656" xr:uid="{00000000-0005-0000-0000-00007B060000}"/>
    <cellStyle name="제목 3 20" xfId="1657" xr:uid="{00000000-0005-0000-0000-00007C060000}"/>
    <cellStyle name="제목 3 21" xfId="1658" xr:uid="{00000000-0005-0000-0000-00007D060000}"/>
    <cellStyle name="제목 3 22" xfId="1659" xr:uid="{00000000-0005-0000-0000-00007E060000}"/>
    <cellStyle name="제목 3 23" xfId="1660" xr:uid="{00000000-0005-0000-0000-00007F060000}"/>
    <cellStyle name="제목 3 24" xfId="1661" xr:uid="{00000000-0005-0000-0000-000080060000}"/>
    <cellStyle name="제목 3 25" xfId="1662" xr:uid="{00000000-0005-0000-0000-000081060000}"/>
    <cellStyle name="제목 3 26" xfId="1663" xr:uid="{00000000-0005-0000-0000-000082060000}"/>
    <cellStyle name="제목 3 27" xfId="1664" xr:uid="{00000000-0005-0000-0000-000083060000}"/>
    <cellStyle name="제목 3 28" xfId="1665" xr:uid="{00000000-0005-0000-0000-000084060000}"/>
    <cellStyle name="제목 3 29" xfId="1666" xr:uid="{00000000-0005-0000-0000-000085060000}"/>
    <cellStyle name="제목 3 3" xfId="1667" xr:uid="{00000000-0005-0000-0000-000086060000}"/>
    <cellStyle name="제목 3 30" xfId="1668" xr:uid="{00000000-0005-0000-0000-000087060000}"/>
    <cellStyle name="제목 3 31" xfId="1669" xr:uid="{00000000-0005-0000-0000-000088060000}"/>
    <cellStyle name="제목 3 32" xfId="1670" xr:uid="{00000000-0005-0000-0000-000089060000}"/>
    <cellStyle name="제목 3 33" xfId="1671" xr:uid="{00000000-0005-0000-0000-00008A060000}"/>
    <cellStyle name="제목 3 34" xfId="1672" xr:uid="{00000000-0005-0000-0000-00008B060000}"/>
    <cellStyle name="제목 3 35" xfId="1673" xr:uid="{00000000-0005-0000-0000-00008C060000}"/>
    <cellStyle name="제목 3 36" xfId="1674" xr:uid="{00000000-0005-0000-0000-00008D060000}"/>
    <cellStyle name="제목 3 37" xfId="1675" xr:uid="{00000000-0005-0000-0000-00008E060000}"/>
    <cellStyle name="제목 3 38" xfId="1676" xr:uid="{00000000-0005-0000-0000-00008F060000}"/>
    <cellStyle name="제목 3 39" xfId="1677" xr:uid="{00000000-0005-0000-0000-000090060000}"/>
    <cellStyle name="제목 3 4" xfId="1678" xr:uid="{00000000-0005-0000-0000-000091060000}"/>
    <cellStyle name="제목 3 40" xfId="1679" xr:uid="{00000000-0005-0000-0000-000092060000}"/>
    <cellStyle name="제목 3 41" xfId="1680" xr:uid="{00000000-0005-0000-0000-000093060000}"/>
    <cellStyle name="제목 3 42" xfId="1681" xr:uid="{00000000-0005-0000-0000-000094060000}"/>
    <cellStyle name="제목 3 43" xfId="1682" xr:uid="{00000000-0005-0000-0000-000095060000}"/>
    <cellStyle name="제목 3 44" xfId="1683" xr:uid="{00000000-0005-0000-0000-000096060000}"/>
    <cellStyle name="제목 3 45" xfId="1684" xr:uid="{00000000-0005-0000-0000-000097060000}"/>
    <cellStyle name="제목 3 5" xfId="1685" xr:uid="{00000000-0005-0000-0000-000098060000}"/>
    <cellStyle name="제목 3 6" xfId="1686" xr:uid="{00000000-0005-0000-0000-000099060000}"/>
    <cellStyle name="제목 3 7" xfId="1687" xr:uid="{00000000-0005-0000-0000-00009A060000}"/>
    <cellStyle name="제목 3 8" xfId="1688" xr:uid="{00000000-0005-0000-0000-00009B060000}"/>
    <cellStyle name="제목 3 9" xfId="1689" xr:uid="{00000000-0005-0000-0000-00009C060000}"/>
    <cellStyle name="제목 30" xfId="1690" xr:uid="{00000000-0005-0000-0000-00009D060000}"/>
    <cellStyle name="제목 31" xfId="1691" xr:uid="{00000000-0005-0000-0000-00009E060000}"/>
    <cellStyle name="제목 32" xfId="1692" xr:uid="{00000000-0005-0000-0000-00009F060000}"/>
    <cellStyle name="제목 33" xfId="1693" xr:uid="{00000000-0005-0000-0000-0000A0060000}"/>
    <cellStyle name="제목 34" xfId="1694" xr:uid="{00000000-0005-0000-0000-0000A1060000}"/>
    <cellStyle name="제목 35" xfId="1695" xr:uid="{00000000-0005-0000-0000-0000A2060000}"/>
    <cellStyle name="제목 36" xfId="1696" xr:uid="{00000000-0005-0000-0000-0000A3060000}"/>
    <cellStyle name="제목 37" xfId="1697" xr:uid="{00000000-0005-0000-0000-0000A4060000}"/>
    <cellStyle name="제목 38" xfId="1698" xr:uid="{00000000-0005-0000-0000-0000A5060000}"/>
    <cellStyle name="제목 39" xfId="1699" xr:uid="{00000000-0005-0000-0000-0000A6060000}"/>
    <cellStyle name="제목 4 10" xfId="1700" xr:uid="{00000000-0005-0000-0000-0000A7060000}"/>
    <cellStyle name="제목 4 11" xfId="1701" xr:uid="{00000000-0005-0000-0000-0000A8060000}"/>
    <cellStyle name="제목 4 12" xfId="1702" xr:uid="{00000000-0005-0000-0000-0000A9060000}"/>
    <cellStyle name="제목 4 13" xfId="1703" xr:uid="{00000000-0005-0000-0000-0000AA060000}"/>
    <cellStyle name="제목 4 14" xfId="1704" xr:uid="{00000000-0005-0000-0000-0000AB060000}"/>
    <cellStyle name="제목 4 15" xfId="1705" xr:uid="{00000000-0005-0000-0000-0000AC060000}"/>
    <cellStyle name="제목 4 16" xfId="1706" xr:uid="{00000000-0005-0000-0000-0000AD060000}"/>
    <cellStyle name="제목 4 17" xfId="1707" xr:uid="{00000000-0005-0000-0000-0000AE060000}"/>
    <cellStyle name="제목 4 18" xfId="1708" xr:uid="{00000000-0005-0000-0000-0000AF060000}"/>
    <cellStyle name="제목 4 19" xfId="1709" xr:uid="{00000000-0005-0000-0000-0000B0060000}"/>
    <cellStyle name="제목 4 2" xfId="1710" xr:uid="{00000000-0005-0000-0000-0000B1060000}"/>
    <cellStyle name="제목 4 20" xfId="1711" xr:uid="{00000000-0005-0000-0000-0000B2060000}"/>
    <cellStyle name="제목 4 21" xfId="1712" xr:uid="{00000000-0005-0000-0000-0000B3060000}"/>
    <cellStyle name="제목 4 22" xfId="1713" xr:uid="{00000000-0005-0000-0000-0000B4060000}"/>
    <cellStyle name="제목 4 23" xfId="1714" xr:uid="{00000000-0005-0000-0000-0000B5060000}"/>
    <cellStyle name="제목 4 24" xfId="1715" xr:uid="{00000000-0005-0000-0000-0000B6060000}"/>
    <cellStyle name="제목 4 25" xfId="1716" xr:uid="{00000000-0005-0000-0000-0000B7060000}"/>
    <cellStyle name="제목 4 26" xfId="1717" xr:uid="{00000000-0005-0000-0000-0000B8060000}"/>
    <cellStyle name="제목 4 27" xfId="1718" xr:uid="{00000000-0005-0000-0000-0000B9060000}"/>
    <cellStyle name="제목 4 28" xfId="1719" xr:uid="{00000000-0005-0000-0000-0000BA060000}"/>
    <cellStyle name="제목 4 29" xfId="1720" xr:uid="{00000000-0005-0000-0000-0000BB060000}"/>
    <cellStyle name="제목 4 3" xfId="1721" xr:uid="{00000000-0005-0000-0000-0000BC060000}"/>
    <cellStyle name="제목 4 30" xfId="1722" xr:uid="{00000000-0005-0000-0000-0000BD060000}"/>
    <cellStyle name="제목 4 31" xfId="1723" xr:uid="{00000000-0005-0000-0000-0000BE060000}"/>
    <cellStyle name="제목 4 32" xfId="1724" xr:uid="{00000000-0005-0000-0000-0000BF060000}"/>
    <cellStyle name="제목 4 33" xfId="1725" xr:uid="{00000000-0005-0000-0000-0000C0060000}"/>
    <cellStyle name="제목 4 34" xfId="1726" xr:uid="{00000000-0005-0000-0000-0000C1060000}"/>
    <cellStyle name="제목 4 35" xfId="1727" xr:uid="{00000000-0005-0000-0000-0000C2060000}"/>
    <cellStyle name="제목 4 36" xfId="1728" xr:uid="{00000000-0005-0000-0000-0000C3060000}"/>
    <cellStyle name="제목 4 37" xfId="1729" xr:uid="{00000000-0005-0000-0000-0000C4060000}"/>
    <cellStyle name="제목 4 38" xfId="1730" xr:uid="{00000000-0005-0000-0000-0000C5060000}"/>
    <cellStyle name="제목 4 39" xfId="1731" xr:uid="{00000000-0005-0000-0000-0000C6060000}"/>
    <cellStyle name="제목 4 4" xfId="1732" xr:uid="{00000000-0005-0000-0000-0000C7060000}"/>
    <cellStyle name="제목 4 40" xfId="1733" xr:uid="{00000000-0005-0000-0000-0000C8060000}"/>
    <cellStyle name="제목 4 41" xfId="1734" xr:uid="{00000000-0005-0000-0000-0000C9060000}"/>
    <cellStyle name="제목 4 42" xfId="1735" xr:uid="{00000000-0005-0000-0000-0000CA060000}"/>
    <cellStyle name="제목 4 43" xfId="1736" xr:uid="{00000000-0005-0000-0000-0000CB060000}"/>
    <cellStyle name="제목 4 44" xfId="1737" xr:uid="{00000000-0005-0000-0000-0000CC060000}"/>
    <cellStyle name="제목 4 45" xfId="1738" xr:uid="{00000000-0005-0000-0000-0000CD060000}"/>
    <cellStyle name="제목 4 5" xfId="1739" xr:uid="{00000000-0005-0000-0000-0000CE060000}"/>
    <cellStyle name="제목 4 6" xfId="1740" xr:uid="{00000000-0005-0000-0000-0000CF060000}"/>
    <cellStyle name="제목 4 7" xfId="1741" xr:uid="{00000000-0005-0000-0000-0000D0060000}"/>
    <cellStyle name="제목 4 8" xfId="1742" xr:uid="{00000000-0005-0000-0000-0000D1060000}"/>
    <cellStyle name="제목 4 9" xfId="1743" xr:uid="{00000000-0005-0000-0000-0000D2060000}"/>
    <cellStyle name="제목 40" xfId="1744" xr:uid="{00000000-0005-0000-0000-0000D3060000}"/>
    <cellStyle name="제목 41" xfId="1745" xr:uid="{00000000-0005-0000-0000-0000D4060000}"/>
    <cellStyle name="제목 42" xfId="1746" xr:uid="{00000000-0005-0000-0000-0000D5060000}"/>
    <cellStyle name="제목 43" xfId="1747" xr:uid="{00000000-0005-0000-0000-0000D6060000}"/>
    <cellStyle name="제목 44" xfId="1748" xr:uid="{00000000-0005-0000-0000-0000D7060000}"/>
    <cellStyle name="제목 45" xfId="1749" xr:uid="{00000000-0005-0000-0000-0000D8060000}"/>
    <cellStyle name="제목 46" xfId="1750" xr:uid="{00000000-0005-0000-0000-0000D9060000}"/>
    <cellStyle name="제목 47" xfId="1751" xr:uid="{00000000-0005-0000-0000-0000DA060000}"/>
    <cellStyle name="제목 48" xfId="1752" xr:uid="{00000000-0005-0000-0000-0000DB060000}"/>
    <cellStyle name="제목 5" xfId="1753" xr:uid="{00000000-0005-0000-0000-0000DC060000}"/>
    <cellStyle name="제목 6" xfId="1754" xr:uid="{00000000-0005-0000-0000-0000DD060000}"/>
    <cellStyle name="제목 7" xfId="1755" xr:uid="{00000000-0005-0000-0000-0000DE060000}"/>
    <cellStyle name="제목 8" xfId="1756" xr:uid="{00000000-0005-0000-0000-0000DF060000}"/>
    <cellStyle name="제목 9" xfId="1757" xr:uid="{00000000-0005-0000-0000-0000E0060000}"/>
    <cellStyle name="좋음 10" xfId="1758" xr:uid="{00000000-0005-0000-0000-0000E1060000}"/>
    <cellStyle name="좋음 11" xfId="1759" xr:uid="{00000000-0005-0000-0000-0000E2060000}"/>
    <cellStyle name="좋음 12" xfId="1760" xr:uid="{00000000-0005-0000-0000-0000E3060000}"/>
    <cellStyle name="좋음 13" xfId="1761" xr:uid="{00000000-0005-0000-0000-0000E4060000}"/>
    <cellStyle name="좋음 14" xfId="1762" xr:uid="{00000000-0005-0000-0000-0000E5060000}"/>
    <cellStyle name="좋음 15" xfId="1763" xr:uid="{00000000-0005-0000-0000-0000E6060000}"/>
    <cellStyle name="좋음 16" xfId="1764" xr:uid="{00000000-0005-0000-0000-0000E7060000}"/>
    <cellStyle name="좋음 17" xfId="1765" xr:uid="{00000000-0005-0000-0000-0000E8060000}"/>
    <cellStyle name="좋음 18" xfId="1766" xr:uid="{00000000-0005-0000-0000-0000E9060000}"/>
    <cellStyle name="좋음 19" xfId="1767" xr:uid="{00000000-0005-0000-0000-0000EA060000}"/>
    <cellStyle name="좋음 2" xfId="1768" xr:uid="{00000000-0005-0000-0000-0000EB060000}"/>
    <cellStyle name="좋음 20" xfId="1769" xr:uid="{00000000-0005-0000-0000-0000EC060000}"/>
    <cellStyle name="좋음 21" xfId="1770" xr:uid="{00000000-0005-0000-0000-0000ED060000}"/>
    <cellStyle name="좋음 22" xfId="1771" xr:uid="{00000000-0005-0000-0000-0000EE060000}"/>
    <cellStyle name="좋음 23" xfId="1772" xr:uid="{00000000-0005-0000-0000-0000EF060000}"/>
    <cellStyle name="좋음 24" xfId="1773" xr:uid="{00000000-0005-0000-0000-0000F0060000}"/>
    <cellStyle name="좋음 25" xfId="1774" xr:uid="{00000000-0005-0000-0000-0000F1060000}"/>
    <cellStyle name="좋음 26" xfId="1775" xr:uid="{00000000-0005-0000-0000-0000F2060000}"/>
    <cellStyle name="좋음 27" xfId="1776" xr:uid="{00000000-0005-0000-0000-0000F3060000}"/>
    <cellStyle name="좋음 28" xfId="1777" xr:uid="{00000000-0005-0000-0000-0000F4060000}"/>
    <cellStyle name="좋음 29" xfId="1778" xr:uid="{00000000-0005-0000-0000-0000F5060000}"/>
    <cellStyle name="좋음 3" xfId="1779" xr:uid="{00000000-0005-0000-0000-0000F6060000}"/>
    <cellStyle name="좋음 30" xfId="1780" xr:uid="{00000000-0005-0000-0000-0000F7060000}"/>
    <cellStyle name="좋음 31" xfId="1781" xr:uid="{00000000-0005-0000-0000-0000F8060000}"/>
    <cellStyle name="좋음 32" xfId="1782" xr:uid="{00000000-0005-0000-0000-0000F9060000}"/>
    <cellStyle name="좋음 33" xfId="1783" xr:uid="{00000000-0005-0000-0000-0000FA060000}"/>
    <cellStyle name="좋음 34" xfId="1784" xr:uid="{00000000-0005-0000-0000-0000FB060000}"/>
    <cellStyle name="좋음 35" xfId="1785" xr:uid="{00000000-0005-0000-0000-0000FC060000}"/>
    <cellStyle name="좋음 36" xfId="1786" xr:uid="{00000000-0005-0000-0000-0000FD060000}"/>
    <cellStyle name="좋음 37" xfId="1787" xr:uid="{00000000-0005-0000-0000-0000FE060000}"/>
    <cellStyle name="좋음 38" xfId="1788" xr:uid="{00000000-0005-0000-0000-0000FF060000}"/>
    <cellStyle name="좋음 39" xfId="1789" xr:uid="{00000000-0005-0000-0000-000000070000}"/>
    <cellStyle name="좋음 4" xfId="1790" xr:uid="{00000000-0005-0000-0000-000001070000}"/>
    <cellStyle name="좋음 40" xfId="1791" xr:uid="{00000000-0005-0000-0000-000002070000}"/>
    <cellStyle name="좋음 41" xfId="1792" xr:uid="{00000000-0005-0000-0000-000003070000}"/>
    <cellStyle name="좋음 42" xfId="1793" xr:uid="{00000000-0005-0000-0000-000004070000}"/>
    <cellStyle name="좋음 43" xfId="1794" xr:uid="{00000000-0005-0000-0000-000005070000}"/>
    <cellStyle name="좋음 44" xfId="1795" xr:uid="{00000000-0005-0000-0000-000006070000}"/>
    <cellStyle name="좋음 45" xfId="1796" xr:uid="{00000000-0005-0000-0000-000007070000}"/>
    <cellStyle name="좋음 5" xfId="1797" xr:uid="{00000000-0005-0000-0000-000008070000}"/>
    <cellStyle name="좋음 6" xfId="1798" xr:uid="{00000000-0005-0000-0000-000009070000}"/>
    <cellStyle name="좋음 7" xfId="1799" xr:uid="{00000000-0005-0000-0000-00000A070000}"/>
    <cellStyle name="좋음 8" xfId="1800" xr:uid="{00000000-0005-0000-0000-00000B070000}"/>
    <cellStyle name="좋음 9" xfId="1801" xr:uid="{00000000-0005-0000-0000-00000C070000}"/>
    <cellStyle name="출력 10" xfId="1802" xr:uid="{00000000-0005-0000-0000-00000D070000}"/>
    <cellStyle name="출력 11" xfId="1803" xr:uid="{00000000-0005-0000-0000-00000E070000}"/>
    <cellStyle name="출력 12" xfId="1804" xr:uid="{00000000-0005-0000-0000-00000F070000}"/>
    <cellStyle name="출력 13" xfId="1805" xr:uid="{00000000-0005-0000-0000-000010070000}"/>
    <cellStyle name="출력 14" xfId="1806" xr:uid="{00000000-0005-0000-0000-000011070000}"/>
    <cellStyle name="출력 15" xfId="1807" xr:uid="{00000000-0005-0000-0000-000012070000}"/>
    <cellStyle name="출력 16" xfId="1808" xr:uid="{00000000-0005-0000-0000-000013070000}"/>
    <cellStyle name="출력 17" xfId="1809" xr:uid="{00000000-0005-0000-0000-000014070000}"/>
    <cellStyle name="출력 18" xfId="1810" xr:uid="{00000000-0005-0000-0000-000015070000}"/>
    <cellStyle name="출력 19" xfId="1811" xr:uid="{00000000-0005-0000-0000-000016070000}"/>
    <cellStyle name="출력 2" xfId="1812" xr:uid="{00000000-0005-0000-0000-000017070000}"/>
    <cellStyle name="출력 20" xfId="1813" xr:uid="{00000000-0005-0000-0000-000018070000}"/>
    <cellStyle name="출력 21" xfId="1814" xr:uid="{00000000-0005-0000-0000-000019070000}"/>
    <cellStyle name="출력 22" xfId="1815" xr:uid="{00000000-0005-0000-0000-00001A070000}"/>
    <cellStyle name="출력 23" xfId="1816" xr:uid="{00000000-0005-0000-0000-00001B070000}"/>
    <cellStyle name="출력 24" xfId="1817" xr:uid="{00000000-0005-0000-0000-00001C070000}"/>
    <cellStyle name="출력 25" xfId="1818" xr:uid="{00000000-0005-0000-0000-00001D070000}"/>
    <cellStyle name="출력 26" xfId="1819" xr:uid="{00000000-0005-0000-0000-00001E070000}"/>
    <cellStyle name="출력 27" xfId="1820" xr:uid="{00000000-0005-0000-0000-00001F070000}"/>
    <cellStyle name="출력 28" xfId="1821" xr:uid="{00000000-0005-0000-0000-000020070000}"/>
    <cellStyle name="출력 29" xfId="1822" xr:uid="{00000000-0005-0000-0000-000021070000}"/>
    <cellStyle name="출력 3" xfId="1823" xr:uid="{00000000-0005-0000-0000-000022070000}"/>
    <cellStyle name="출력 30" xfId="1824" xr:uid="{00000000-0005-0000-0000-000023070000}"/>
    <cellStyle name="출력 31" xfId="1825" xr:uid="{00000000-0005-0000-0000-000024070000}"/>
    <cellStyle name="출력 32" xfId="1826" xr:uid="{00000000-0005-0000-0000-000025070000}"/>
    <cellStyle name="출력 33" xfId="1827" xr:uid="{00000000-0005-0000-0000-000026070000}"/>
    <cellStyle name="출력 34" xfId="1828" xr:uid="{00000000-0005-0000-0000-000027070000}"/>
    <cellStyle name="출력 35" xfId="1829" xr:uid="{00000000-0005-0000-0000-000028070000}"/>
    <cellStyle name="출력 36" xfId="1830" xr:uid="{00000000-0005-0000-0000-000029070000}"/>
    <cellStyle name="출력 37" xfId="1831" xr:uid="{00000000-0005-0000-0000-00002A070000}"/>
    <cellStyle name="출력 38" xfId="1832" xr:uid="{00000000-0005-0000-0000-00002B070000}"/>
    <cellStyle name="출력 39" xfId="1833" xr:uid="{00000000-0005-0000-0000-00002C070000}"/>
    <cellStyle name="출력 4" xfId="1834" xr:uid="{00000000-0005-0000-0000-00002D070000}"/>
    <cellStyle name="출력 40" xfId="1835" xr:uid="{00000000-0005-0000-0000-00002E070000}"/>
    <cellStyle name="출력 41" xfId="1836" xr:uid="{00000000-0005-0000-0000-00002F070000}"/>
    <cellStyle name="출력 42" xfId="1837" xr:uid="{00000000-0005-0000-0000-000030070000}"/>
    <cellStyle name="출력 43" xfId="1838" xr:uid="{00000000-0005-0000-0000-000031070000}"/>
    <cellStyle name="출력 44" xfId="1839" xr:uid="{00000000-0005-0000-0000-000032070000}"/>
    <cellStyle name="출력 45" xfId="1840" xr:uid="{00000000-0005-0000-0000-000033070000}"/>
    <cellStyle name="출력 5" xfId="1841" xr:uid="{00000000-0005-0000-0000-000034070000}"/>
    <cellStyle name="출력 6" xfId="1842" xr:uid="{00000000-0005-0000-0000-000035070000}"/>
    <cellStyle name="출력 7" xfId="1843" xr:uid="{00000000-0005-0000-0000-000036070000}"/>
    <cellStyle name="출력 8" xfId="1844" xr:uid="{00000000-0005-0000-0000-000037070000}"/>
    <cellStyle name="출력 9" xfId="1845" xr:uid="{00000000-0005-0000-0000-000038070000}"/>
    <cellStyle name="콤마 [0]_1202" xfId="1846" xr:uid="{00000000-0005-0000-0000-000039070000}"/>
    <cellStyle name="콤마_1202" xfId="1847" xr:uid="{00000000-0005-0000-0000-00003A070000}"/>
    <cellStyle name="표준" xfId="0" builtinId="0" customBuiltin="1"/>
    <cellStyle name="표준 10" xfId="1848" xr:uid="{00000000-0005-0000-0000-00003C070000}"/>
    <cellStyle name="표준 10 2" xfId="1902" xr:uid="{00000000-0005-0000-0000-00003D070000}"/>
    <cellStyle name="표준 11" xfId="1849" xr:uid="{00000000-0005-0000-0000-00003E070000}"/>
    <cellStyle name="표준 12" xfId="1850" xr:uid="{00000000-0005-0000-0000-00003F070000}"/>
    <cellStyle name="표준 13" xfId="1851" xr:uid="{00000000-0005-0000-0000-000040070000}"/>
    <cellStyle name="표준 14" xfId="1852" xr:uid="{00000000-0005-0000-0000-000041070000}"/>
    <cellStyle name="표준 15" xfId="1853" xr:uid="{00000000-0005-0000-0000-000042070000}"/>
    <cellStyle name="표준 16" xfId="1854" xr:uid="{00000000-0005-0000-0000-000043070000}"/>
    <cellStyle name="표준 17" xfId="1855" xr:uid="{00000000-0005-0000-0000-000044070000}"/>
    <cellStyle name="표준 18" xfId="1856" xr:uid="{00000000-0005-0000-0000-000045070000}"/>
    <cellStyle name="표준 19" xfId="1857" xr:uid="{00000000-0005-0000-0000-000046070000}"/>
    <cellStyle name="표준 2" xfId="4" xr:uid="{00000000-0005-0000-0000-000047070000}"/>
    <cellStyle name="표준 2 2" xfId="15" xr:uid="{00000000-0005-0000-0000-000048070000}"/>
    <cellStyle name="표준 2 3" xfId="3" xr:uid="{00000000-0005-0000-0000-000049070000}"/>
    <cellStyle name="표준 2 4" xfId="1897" xr:uid="{00000000-0005-0000-0000-00004A070000}"/>
    <cellStyle name="표준 20" xfId="1858" xr:uid="{00000000-0005-0000-0000-00004B070000}"/>
    <cellStyle name="표준 21" xfId="1859" xr:uid="{00000000-0005-0000-0000-00004C070000}"/>
    <cellStyle name="표준 22" xfId="1860" xr:uid="{00000000-0005-0000-0000-00004D070000}"/>
    <cellStyle name="표준 23" xfId="1861" xr:uid="{00000000-0005-0000-0000-00004E070000}"/>
    <cellStyle name="표준 24" xfId="1862" xr:uid="{00000000-0005-0000-0000-00004F070000}"/>
    <cellStyle name="표준 25" xfId="1863" xr:uid="{00000000-0005-0000-0000-000050070000}"/>
    <cellStyle name="표준 26" xfId="1864" xr:uid="{00000000-0005-0000-0000-000051070000}"/>
    <cellStyle name="표준 27" xfId="1865" xr:uid="{00000000-0005-0000-0000-000052070000}"/>
    <cellStyle name="표준 28" xfId="1866" xr:uid="{00000000-0005-0000-0000-000053070000}"/>
    <cellStyle name="표준 29" xfId="1867" xr:uid="{00000000-0005-0000-0000-000054070000}"/>
    <cellStyle name="표준 3" xfId="10" xr:uid="{00000000-0005-0000-0000-000055070000}"/>
    <cellStyle name="표준 3 2" xfId="1906" xr:uid="{00000000-0005-0000-0000-000056070000}"/>
    <cellStyle name="표준 30" xfId="1868" xr:uid="{00000000-0005-0000-0000-000057070000}"/>
    <cellStyle name="표준 31" xfId="1869" xr:uid="{00000000-0005-0000-0000-000058070000}"/>
    <cellStyle name="표준 32" xfId="1870" xr:uid="{00000000-0005-0000-0000-000059070000}"/>
    <cellStyle name="표준 33" xfId="1871" xr:uid="{00000000-0005-0000-0000-00005A070000}"/>
    <cellStyle name="표준 34" xfId="1872" xr:uid="{00000000-0005-0000-0000-00005B070000}"/>
    <cellStyle name="표준 35" xfId="1873" xr:uid="{00000000-0005-0000-0000-00005C070000}"/>
    <cellStyle name="표준 36" xfId="1874" xr:uid="{00000000-0005-0000-0000-00005D070000}"/>
    <cellStyle name="표준 37" xfId="1875" xr:uid="{00000000-0005-0000-0000-00005E070000}"/>
    <cellStyle name="표준 38" xfId="1876" xr:uid="{00000000-0005-0000-0000-00005F070000}"/>
    <cellStyle name="표준 39" xfId="1877" xr:uid="{00000000-0005-0000-0000-000060070000}"/>
    <cellStyle name="표준 4" xfId="14" xr:uid="{00000000-0005-0000-0000-000061070000}"/>
    <cellStyle name="표준 4 2" xfId="1904" xr:uid="{00000000-0005-0000-0000-000062070000}"/>
    <cellStyle name="표준 4 2 2" xfId="1909" xr:uid="{00000000-0005-0000-0000-000063070000}"/>
    <cellStyle name="표준 40" xfId="1878" xr:uid="{00000000-0005-0000-0000-000064070000}"/>
    <cellStyle name="표준 41" xfId="1879" xr:uid="{00000000-0005-0000-0000-000065070000}"/>
    <cellStyle name="표준 42" xfId="20" xr:uid="{00000000-0005-0000-0000-000066070000}"/>
    <cellStyle name="표준 43" xfId="1880" xr:uid="{00000000-0005-0000-0000-000067070000}"/>
    <cellStyle name="표준 44" xfId="1881" xr:uid="{00000000-0005-0000-0000-000068070000}"/>
    <cellStyle name="표준 45" xfId="1882" xr:uid="{00000000-0005-0000-0000-000069070000}"/>
    <cellStyle name="표준 46" xfId="1883" xr:uid="{00000000-0005-0000-0000-00006A070000}"/>
    <cellStyle name="표준 47" xfId="1899" xr:uid="{00000000-0005-0000-0000-00006B070000}"/>
    <cellStyle name="표준 5" xfId="18" xr:uid="{00000000-0005-0000-0000-00006C070000}"/>
    <cellStyle name="표준 5 2" xfId="1905" xr:uid="{00000000-0005-0000-0000-00006D070000}"/>
    <cellStyle name="표준 6" xfId="1884" xr:uid="{00000000-0005-0000-0000-00006E070000}"/>
    <cellStyle name="표준 7" xfId="1885" xr:uid="{00000000-0005-0000-0000-00006F070000}"/>
    <cellStyle name="표준 8" xfId="1886" xr:uid="{00000000-0005-0000-0000-000070070000}"/>
    <cellStyle name="표준 9" xfId="1887" xr:uid="{00000000-0005-0000-0000-000071070000}"/>
    <cellStyle name="표준 9 2" xfId="1903" xr:uid="{00000000-0005-0000-0000-000072070000}"/>
    <cellStyle name="표준_05사방댐구조(진안)" xfId="6" xr:uid="{00000000-0005-0000-0000-000073070000}"/>
    <cellStyle name="표준_소나무재선충병 미감염 확인증" xfId="5" xr:uid="{00000000-0005-0000-0000-000074070000}"/>
    <cellStyle name="표준_안동3차 대상지조서" xfId="8" xr:uid="{00000000-0005-0000-0000-000075070000}"/>
    <cellStyle name="표준_평정서(7다마)" xfId="1908" xr:uid="{00000000-0005-0000-0000-000076070000}"/>
  </cellStyles>
  <dxfs count="186">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
      <font>
        <strike/>
      </font>
      <fill>
        <gradientFill degree="90">
          <stop position="0">
            <color rgb="FFFFFF00"/>
          </stop>
          <stop position="0.5">
            <color rgb="FFFF0000"/>
          </stop>
          <stop position="1">
            <color rgb="FFFFFF00"/>
          </stop>
        </gradientFill>
      </fill>
    </dxf>
  </dxfs>
  <tableStyles count="0" defaultTableStyle="TableStyleMedium9"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3.xml"/><Relationship Id="rId47"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4.xml"/><Relationship Id="rId48" Type="http://schemas.microsoft.com/office/2006/relationships/vbaProject" Target="vbaProject.bin"/><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externalLink" Target="externalLinks/externalLink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5512D11C-5CC6-11CF-8D67-00AA00BDCE1D}" ax:persistence="persistStream" r:id="rId1"/>
</file>

<file path=xl/activeX/activeX2.xml><?xml version="1.0" encoding="utf-8"?>
<ax:ocx xmlns:ax="http://schemas.microsoft.com/office/2006/activeX" xmlns:r="http://schemas.openxmlformats.org/officeDocument/2006/relationships" ax:classid="{5512D11C-5CC6-11CF-8D67-00AA00BDCE1D}" ax:persistence="persistStream" r:id="rId1"/>
</file>

<file path=xl/activeX/activeX3.xml><?xml version="1.0" encoding="utf-8"?>
<ax:ocx xmlns:ax="http://schemas.microsoft.com/office/2006/activeX" xmlns:r="http://schemas.openxmlformats.org/officeDocument/2006/relationships" ax:classid="{5512D11C-5CC6-11CF-8D67-00AA00BDCE1D}" ax:persistence="persistStream" r:id="rI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3</xdr:col>
      <xdr:colOff>333375</xdr:colOff>
      <xdr:row>23</xdr:row>
      <xdr:rowOff>15875</xdr:rowOff>
    </xdr:from>
    <xdr:to>
      <xdr:col>4</xdr:col>
      <xdr:colOff>603241</xdr:colOff>
      <xdr:row>25</xdr:row>
      <xdr:rowOff>297588</xdr:rowOff>
    </xdr:to>
    <xdr:pic>
      <xdr:nvPicPr>
        <xdr:cNvPr id="3" name="그림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97250" y="8683625"/>
          <a:ext cx="1238241" cy="1043713"/>
        </a:xfrm>
        <a:prstGeom prst="rect">
          <a:avLst/>
        </a:prstGeom>
      </xdr:spPr>
    </xdr:pic>
    <xdr:clientData/>
  </xdr:twoCellAnchor>
  <xdr:twoCellAnchor editAs="oneCell">
    <xdr:from>
      <xdr:col>21</xdr:col>
      <xdr:colOff>0</xdr:colOff>
      <xdr:row>23</xdr:row>
      <xdr:rowOff>0</xdr:rowOff>
    </xdr:from>
    <xdr:to>
      <xdr:col>23</xdr:col>
      <xdr:colOff>275197</xdr:colOff>
      <xdr:row>25</xdr:row>
      <xdr:rowOff>190500</xdr:rowOff>
    </xdr:to>
    <xdr:pic>
      <xdr:nvPicPr>
        <xdr:cNvPr id="4" name="그림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4224000" y="8667750"/>
          <a:ext cx="1640447" cy="952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0</xdr:colOff>
      <xdr:row>17</xdr:row>
      <xdr:rowOff>274882</xdr:rowOff>
    </xdr:from>
    <xdr:to>
      <xdr:col>12</xdr:col>
      <xdr:colOff>38100</xdr:colOff>
      <xdr:row>20</xdr:row>
      <xdr:rowOff>0</xdr:rowOff>
    </xdr:to>
    <xdr:pic>
      <xdr:nvPicPr>
        <xdr:cNvPr id="3" name="그림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flipH="1">
          <a:off x="3429000" y="5523157"/>
          <a:ext cx="647700" cy="55379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428625</xdr:colOff>
          <xdr:row>1</xdr:row>
          <xdr:rowOff>57150</xdr:rowOff>
        </xdr:to>
        <xdr:sp macro="" textlink="">
          <xdr:nvSpPr>
            <xdr:cNvPr id="191489" name="Control 1" hidden="1">
              <a:extLst>
                <a:ext uri="{63B3BB69-23CF-44E3-9099-C40C66FF867C}">
                  <a14:compatExt spid="_x0000_s191489"/>
                </a:ext>
                <a:ext uri="{FF2B5EF4-FFF2-40B4-BE49-F238E27FC236}">
                  <a16:creationId xmlns:a16="http://schemas.microsoft.com/office/drawing/2014/main" id="{00000000-0008-0000-2500-000001EC02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0</xdr:row>
          <xdr:rowOff>0</xdr:rowOff>
        </xdr:from>
        <xdr:to>
          <xdr:col>2</xdr:col>
          <xdr:colOff>180975</xdr:colOff>
          <xdr:row>1</xdr:row>
          <xdr:rowOff>57150</xdr:rowOff>
        </xdr:to>
        <xdr:sp macro="" textlink="">
          <xdr:nvSpPr>
            <xdr:cNvPr id="191490" name="Control 2" hidden="1">
              <a:extLst>
                <a:ext uri="{63B3BB69-23CF-44E3-9099-C40C66FF867C}">
                  <a14:compatExt spid="_x0000_s191490"/>
                </a:ext>
                <a:ext uri="{FF2B5EF4-FFF2-40B4-BE49-F238E27FC236}">
                  <a16:creationId xmlns:a16="http://schemas.microsoft.com/office/drawing/2014/main" id="{00000000-0008-0000-2500-000002EC02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xdr:row>
          <xdr:rowOff>0</xdr:rowOff>
        </xdr:from>
        <xdr:to>
          <xdr:col>1</xdr:col>
          <xdr:colOff>428625</xdr:colOff>
          <xdr:row>12</xdr:row>
          <xdr:rowOff>57150</xdr:rowOff>
        </xdr:to>
        <xdr:sp macro="" textlink="">
          <xdr:nvSpPr>
            <xdr:cNvPr id="191491" name="Control 3" hidden="1">
              <a:extLst>
                <a:ext uri="{63B3BB69-23CF-44E3-9099-C40C66FF867C}">
                  <a14:compatExt spid="_x0000_s191491"/>
                </a:ext>
                <a:ext uri="{FF2B5EF4-FFF2-40B4-BE49-F238E27FC236}">
                  <a16:creationId xmlns:a16="http://schemas.microsoft.com/office/drawing/2014/main" id="{00000000-0008-0000-2500-000003EC02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9</xdr:col>
      <xdr:colOff>257175</xdr:colOff>
      <xdr:row>17</xdr:row>
      <xdr:rowOff>266700</xdr:rowOff>
    </xdr:from>
    <xdr:to>
      <xdr:col>11</xdr:col>
      <xdr:colOff>295275</xdr:colOff>
      <xdr:row>19</xdr:row>
      <xdr:rowOff>268043</xdr:rowOff>
    </xdr:to>
    <xdr:pic>
      <xdr:nvPicPr>
        <xdr:cNvPr id="2" name="그림 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flipH="1">
          <a:off x="3381375" y="5514975"/>
          <a:ext cx="647700" cy="55379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철근단면적"/>
      <sheetName val="직재"/>
      <sheetName val="단위중량"/>
      <sheetName val="토목품셈"/>
      <sheetName val="단면 (2)"/>
      <sheetName val="설계조건"/>
      <sheetName val="INPUT(덕도방향-시점)"/>
      <sheetName val="대로근거"/>
      <sheetName val="중로근거"/>
      <sheetName val="상부집계표"/>
      <sheetName val="단가산출서"/>
      <sheetName val="(A)내역서"/>
      <sheetName val="1.설계기준"/>
      <sheetName val="I.설계조건"/>
      <sheetName val="수량3"/>
      <sheetName val="설계내역서"/>
      <sheetName val="일위대가9803"/>
      <sheetName val="현장관리비"/>
      <sheetName val="노임단가"/>
      <sheetName val="총괄내역서"/>
      <sheetName val="토공"/>
      <sheetName val="날개벽수량표"/>
      <sheetName val="6PILE  (돌출)"/>
      <sheetName val="수량집계"/>
      <sheetName val="차액보증"/>
      <sheetName val="TYPE-A"/>
      <sheetName val="3련 BOX"/>
      <sheetName val="공사비예산서(토목분)"/>
      <sheetName val="내역서"/>
      <sheetName val="교각계산"/>
      <sheetName val="2.2.2입적표"/>
      <sheetName val="Sheet17"/>
      <sheetName val="INPUT"/>
      <sheetName val="출력X"/>
      <sheetName val="연결임시"/>
      <sheetName val="수종"/>
      <sheetName val="규격"/>
      <sheetName val="토목"/>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refreshError="1"/>
      <sheetData sheetId="4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 val="발주내역"/>
      <sheetName val="설계개요"/>
      <sheetName val="실행철강하도"/>
      <sheetName val="단가"/>
      <sheetName val="ABUT수량-A1"/>
      <sheetName val="제경비요율"/>
      <sheetName val="내역"/>
      <sheetName val="금액내역서"/>
      <sheetName val="계약일반사항"/>
      <sheetName val="사유서(출)"/>
      <sheetName val="입상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데이타"/>
      <sheetName val="현장경비"/>
      <sheetName val="현장경상비"/>
      <sheetName val="갑지(추정)"/>
      <sheetName val="식재인부"/>
      <sheetName val="시멘트"/>
      <sheetName val="원가"/>
      <sheetName val="일위대가"/>
      <sheetName val="갑지1"/>
      <sheetName val="샤워실위생"/>
      <sheetName val="설계산출기초"/>
      <sheetName val="도급예산내역서봉투"/>
      <sheetName val="공사원가계산서"/>
      <sheetName val="설계산출표지"/>
      <sheetName val="도급예산내역서총괄표"/>
      <sheetName val="을부담운반비"/>
      <sheetName val="운반비산출"/>
      <sheetName val="현장관리비"/>
      <sheetName val="일위대가표"/>
      <sheetName val="노임이"/>
      <sheetName val="작성"/>
      <sheetName val="DATE"/>
      <sheetName val="견적의뢰"/>
      <sheetName val="집계표"/>
      <sheetName val="Total"/>
      <sheetName val="판매시설"/>
      <sheetName val="개요"/>
      <sheetName val="현장관리"/>
      <sheetName val="내역서"/>
      <sheetName val="요율"/>
      <sheetName val="실행예산-변경분"/>
      <sheetName val="동원인원"/>
      <sheetName val="중기사용료"/>
      <sheetName val="입찰견적보고서"/>
      <sheetName val="평가데이터"/>
      <sheetName val="협력업체"/>
      <sheetName val="금액"/>
      <sheetName val="#REF"/>
      <sheetName val="계DATA"/>
      <sheetName val="실DATA "/>
      <sheetName val="건축직영"/>
      <sheetName val="노임단가"/>
      <sheetName val="산업"/>
      <sheetName val="수량집계"/>
      <sheetName val="음료실행"/>
      <sheetName val="프랜트면허"/>
      <sheetName val="토목주소"/>
      <sheetName val="설계서(7)"/>
      <sheetName val="내역서(1)"/>
      <sheetName val="소비자가"/>
      <sheetName val=" 갑  지 "/>
      <sheetName val="지수980731이후"/>
      <sheetName val="공구"/>
      <sheetName val="총괄내역서"/>
      <sheetName val="예가표"/>
      <sheetName val="내역표지"/>
      <sheetName val="Sheet1"/>
      <sheetName val="인제내역"/>
      <sheetName val="건축내역서"/>
      <sheetName val="조직도"/>
      <sheetName val="공정표"/>
      <sheetName val="실DATA_"/>
      <sheetName val="조내역"/>
      <sheetName val="주식"/>
      <sheetName val="코스모공장 (어음)"/>
      <sheetName val="총괄"/>
      <sheetName val="값"/>
      <sheetName val="건축공사실행"/>
      <sheetName val="공사개요"/>
      <sheetName val="조건"/>
      <sheetName val="실행"/>
      <sheetName val="을"/>
      <sheetName val="내역"/>
      <sheetName val="참조"/>
      <sheetName val="원가계산서(거목)"/>
      <sheetName val="원가계산서(다숲)"/>
      <sheetName val="원가계산서(법정외주)"/>
      <sheetName val="갑지"/>
      <sheetName val="수량산출"/>
      <sheetName val="경산"/>
      <sheetName val="목차"/>
      <sheetName val="변수값"/>
      <sheetName val="중기상차"/>
      <sheetName val="재료"/>
      <sheetName val="AS복구"/>
      <sheetName val="중기터파기"/>
      <sheetName val="계약내역(2)"/>
      <sheetName val="일위대가목록"/>
      <sheetName val="시설물일위"/>
      <sheetName val="가설공사"/>
      <sheetName val="단가결정"/>
      <sheetName val="내역아"/>
      <sheetName val="울타리"/>
      <sheetName val="A 견적"/>
      <sheetName val="GAEYO"/>
      <sheetName val="공문"/>
      <sheetName val="매출현황"/>
      <sheetName val="입력정보"/>
      <sheetName val="기본항목 입력"/>
      <sheetName val="야장종합"/>
      <sheetName val="조명시설"/>
      <sheetName val="진주방향"/>
      <sheetName val="설계내역"/>
      <sheetName val="2공구산출내역"/>
      <sheetName val="실행철강하도"/>
      <sheetName val="사급자재"/>
      <sheetName val="FAB별"/>
      <sheetName val="실행(ALT1)"/>
      <sheetName val="환경기계공정표 (3)"/>
      <sheetName val="내역서2안"/>
      <sheetName val="_갑__지_"/>
      <sheetName val="아파트"/>
      <sheetName val="기계경비(시간당)"/>
      <sheetName val="램머"/>
      <sheetName val="본실행경비"/>
      <sheetName val="COVER"/>
      <sheetName val="관접합및부설"/>
      <sheetName val="단가"/>
      <sheetName val="입찰안"/>
      <sheetName val="노무"/>
      <sheetName val="증감내역서"/>
      <sheetName val="중기조종사 단위단가"/>
      <sheetName val="인사자료총집계"/>
      <sheetName val="Y-WORK"/>
      <sheetName val="물가대비표"/>
      <sheetName val="노무비"/>
      <sheetName val="총괄갑 "/>
      <sheetName val="일위"/>
      <sheetName val="기초단가"/>
      <sheetName val="개산공사비"/>
      <sheetName val="실행대비"/>
      <sheetName val="금액내역서"/>
      <sheetName val="Sheet5"/>
      <sheetName val="투찰내역서"/>
      <sheetName val="SPEC"/>
      <sheetName val="설계명세서"/>
      <sheetName val="건축"/>
      <sheetName val="Sheet1 (2)"/>
      <sheetName val="SAM"/>
      <sheetName val="총 원가계산"/>
      <sheetName val="납부서"/>
      <sheetName val="원가계산서"/>
      <sheetName val="원가계산"/>
      <sheetName val="CTEMCOST"/>
      <sheetName val="제경비율"/>
      <sheetName val="입력데이타"/>
      <sheetName val="01"/>
      <sheetName val="견적"/>
      <sheetName val="수량-양식"/>
      <sheetName val="설계서(본관)"/>
      <sheetName val="6PILE  (돌출)"/>
      <sheetName val="연돌일위집계"/>
      <sheetName val="전등설비"/>
      <sheetName val="원가data"/>
      <sheetName val="단가 (2)"/>
      <sheetName val="단중표"/>
      <sheetName val="화전내"/>
      <sheetName val="F4-F7"/>
      <sheetName val="벽체물량산출서"/>
      <sheetName val="지수"/>
      <sheetName val="---FAB#1업무일지---"/>
      <sheetName val="전기"/>
      <sheetName val="내역서1999.8최종"/>
      <sheetName val="자단"/>
      <sheetName val="6호기"/>
      <sheetName val="카펫타일"/>
      <sheetName val="기안"/>
      <sheetName val="EQT-ESTN"/>
      <sheetName val="BID"/>
      <sheetName val="용역비내역-진짜"/>
      <sheetName val="추정_최근현장"/>
      <sheetName val="리스트_최근현장"/>
      <sheetName val="팩스리스트"/>
      <sheetName val="식재수량표"/>
      <sheetName val="일위목록"/>
      <sheetName val="내역서01"/>
      <sheetName val="날개벽수량표"/>
      <sheetName val="5사남"/>
      <sheetName val="시중노임단가"/>
      <sheetName val="구성비"/>
      <sheetName val="표지"/>
      <sheetName val="변경내역서"/>
      <sheetName val="11-2.아파트내역"/>
      <sheetName val="SG"/>
      <sheetName val="DATA1"/>
      <sheetName val="원가계산하도"/>
      <sheetName val="당정동경상이수"/>
      <sheetName val="당정동공통이수"/>
      <sheetName val="2-1. 경관조명 내역총괄표"/>
      <sheetName val="총투입계"/>
      <sheetName val="factor(건축)"/>
      <sheetName val="산근"/>
      <sheetName val="세금자료"/>
      <sheetName val="정보"/>
      <sheetName val="상호참고자료"/>
      <sheetName val="발주처자료입력"/>
      <sheetName val="회사기본자료"/>
      <sheetName val="하자보증자료"/>
      <sheetName val="기술자관련자료"/>
      <sheetName val="건축집계표"/>
      <sheetName val="inter"/>
      <sheetName val="TEST1"/>
      <sheetName val="사진대지"/>
      <sheetName val="참고사항"/>
      <sheetName val="근로자자료입력"/>
      <sheetName val="노임"/>
      <sheetName val="국내조달(통합-1)"/>
      <sheetName val="수배전반"/>
      <sheetName val="1"/>
      <sheetName val="2"/>
      <sheetName val="3"/>
      <sheetName val="4"/>
      <sheetName val="5"/>
      <sheetName val="6"/>
      <sheetName val="계산서(곡선부)"/>
      <sheetName val="포장재료집계표"/>
      <sheetName val="날개벽(시점좌측)"/>
      <sheetName val="입력"/>
      <sheetName val="인건비 "/>
      <sheetName val="산출1"/>
      <sheetName val="을지"/>
      <sheetName val="수량산출서"/>
      <sheetName val="설계서"/>
      <sheetName val="해평견적"/>
      <sheetName val="플랜트 설치"/>
      <sheetName val="물량표"/>
      <sheetName val="총괄집계표"/>
      <sheetName val="기초입력 DATA"/>
      <sheetName val="각형맨홀"/>
      <sheetName val="단가산출2"/>
      <sheetName val="중기사용료산출근거"/>
      <sheetName val="단가산출1"/>
      <sheetName val="단가 및 재료비"/>
      <sheetName val="2003상반기노임기준"/>
      <sheetName val="일위대가(계측기설치)"/>
      <sheetName val="경영상태"/>
      <sheetName val="가공비"/>
      <sheetName val="예산"/>
      <sheetName val="단위가격"/>
      <sheetName val="1SGATE97"/>
      <sheetName val="단가보완"/>
      <sheetName val="공사비총괄표"/>
      <sheetName val="하수실행"/>
      <sheetName val="SR97-1"/>
      <sheetName val="청하배수"/>
      <sheetName val="CON'C"/>
      <sheetName val=" 견적서"/>
      <sheetName val="차액보증"/>
      <sheetName val="수리결과"/>
      <sheetName val="TYPE-A"/>
      <sheetName val="Option"/>
      <sheetName val="ilch"/>
      <sheetName val="직재"/>
      <sheetName val="교통대책내역"/>
      <sheetName val="아파트기별"/>
      <sheetName val="공리일"/>
      <sheetName val="공통가설"/>
      <sheetName val="견적조건"/>
      <sheetName val="자재가격조사표"/>
      <sheetName val="1차 내역서"/>
      <sheetName val="파일의이용"/>
      <sheetName val="공종목록표"/>
      <sheetName val="합천내역"/>
      <sheetName val="출입자명단"/>
      <sheetName val="일위산출"/>
      <sheetName val="노임단가 (2)"/>
      <sheetName val="직접경비"/>
      <sheetName val="직접인건비"/>
      <sheetName val="적격심사표"/>
      <sheetName val="001"/>
      <sheetName val="차수"/>
      <sheetName val="pier(각형)"/>
      <sheetName val="경비"/>
      <sheetName val="CONCRETE"/>
      <sheetName val="Sheet2"/>
      <sheetName val="배명(단가)"/>
      <sheetName val="0"/>
      <sheetName val="건축공사집계"/>
      <sheetName val="C3"/>
      <sheetName val="FORM-0"/>
      <sheetName val="견적갑지"/>
      <sheetName val="물량내역"/>
      <sheetName val="실행_ALT1_"/>
      <sheetName val="업무분장"/>
      <sheetName val="BSD (2)"/>
      <sheetName val="PAINT"/>
      <sheetName val="자재단가"/>
      <sheetName val="장비경비"/>
      <sheetName val="예산서"/>
      <sheetName val="실행내역"/>
      <sheetName val="2000년1차"/>
      <sheetName val="건축내역"/>
      <sheetName val="수목단가"/>
      <sheetName val="시설수량표"/>
      <sheetName val="청천내"/>
      <sheetName val="공사_산출"/>
      <sheetName val="철거산출근거"/>
      <sheetName val="FOB발"/>
      <sheetName val="설비공사"/>
      <sheetName val="토공집계"/>
      <sheetName val="토목공사"/>
      <sheetName val="INPUT"/>
      <sheetName val="건축실행"/>
      <sheetName val="결재판"/>
      <sheetName val="신.분"/>
      <sheetName val="배관배선내역"/>
      <sheetName val="COST"/>
      <sheetName val="설명서 "/>
      <sheetName val="토목"/>
      <sheetName val="역T형교대(말뚝기초)"/>
      <sheetName val="기성"/>
      <sheetName val="현장별"/>
      <sheetName val="동별집계(비디오폰흑백-&gt;칼라)"/>
      <sheetName val="동별집계"/>
      <sheetName val="세부내역서"/>
      <sheetName val="가설공사내역"/>
      <sheetName val="토공연장"/>
      <sheetName val="자재"/>
      <sheetName val="말뚝지지력산정"/>
      <sheetName val="수량계산서 집계표(가설 신설 및 철거-을지로3가 3호선)"/>
      <sheetName val="수량계산서 집계표(신설-을지로3가 3호선)"/>
      <sheetName val="수량계산서 집계표(철거-을지로3가 3호선)"/>
      <sheetName val="산출"/>
      <sheetName val="예정공정표"/>
      <sheetName val="초기화면"/>
      <sheetName val="관급자재"/>
      <sheetName val="05-원가계산"/>
      <sheetName val="장비집계"/>
      <sheetName val="단기차입금"/>
      <sheetName val="설비내역서"/>
      <sheetName val="전기내역서"/>
      <sheetName val="배수내역"/>
      <sheetName val="입력시트"/>
      <sheetName val="구분자"/>
      <sheetName val="단가및재료비"/>
      <sheetName val="계목분류"/>
      <sheetName val="용수량(생활용수)"/>
      <sheetName val="기초일위"/>
      <sheetName val="시설일위"/>
      <sheetName val="조명일위"/>
      <sheetName val="정부노임단가"/>
      <sheetName val="일위대가 "/>
      <sheetName val="참조M"/>
      <sheetName val="소요자재"/>
      <sheetName val="견적율"/>
      <sheetName val="퍼스트"/>
      <sheetName val="Sheet3"/>
      <sheetName val="단가대비표"/>
      <sheetName val="연도별노무비(신)"/>
      <sheetName val="산출서"/>
      <sheetName val="980731"/>
      <sheetName val="Sheet4"/>
      <sheetName val="3월팀계 "/>
      <sheetName val="수량명세서"/>
      <sheetName val="유림골조"/>
      <sheetName val="골조시행"/>
      <sheetName val="철콘"/>
      <sheetName val="집계"/>
      <sheetName val="공사통보서"/>
      <sheetName val="간지"/>
      <sheetName val="공사요율"/>
      <sheetName val="C1.공사개요"/>
      <sheetName val="실행(1)"/>
      <sheetName val="A1.스케쥴"/>
      <sheetName val="전선 및 전선관-자유로"/>
      <sheetName val="관로터파기-자유로"/>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새공통"/>
      <sheetName val="wall"/>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계획금액"/>
      <sheetName val="단가(자재)"/>
      <sheetName val="단가(노임)"/>
      <sheetName val="기초목록"/>
      <sheetName val="삭제금지단가"/>
      <sheetName val="한강운반비"/>
      <sheetName val="Customer Databas"/>
      <sheetName val="우수받이재료집계표"/>
      <sheetName val="APT"/>
      <sheetName val="1-최종안"/>
      <sheetName val="사업분석-분양가결정"/>
      <sheetName val="포장복구집계"/>
      <sheetName val="부표총괄"/>
      <sheetName val="AS포장복구 "/>
      <sheetName val="G.R300경비"/>
      <sheetName val="표준건축비"/>
      <sheetName val="고유코드_설계"/>
      <sheetName val="99노임기준"/>
      <sheetName val="간접"/>
      <sheetName val="단가조사"/>
      <sheetName val="토목내역"/>
      <sheetName val="주공 갑지"/>
      <sheetName val="MAT_N048"/>
      <sheetName val="경쟁실분"/>
      <sheetName val="[내역서(ͭ_x0000_ͭ_x0000__x001c__x0000__x001c__x0000_가표"/>
      <sheetName val="工완성공사율"/>
      <sheetName val="투입비분석표"/>
      <sheetName val="백암비스타내역"/>
      <sheetName val="토공사"/>
      <sheetName val="DATA 입력란"/>
      <sheetName val="수목표준대가"/>
      <sheetName val="횡배수관"/>
      <sheetName val="코드"/>
      <sheetName val="장비사양"/>
      <sheetName val="토사(PE)"/>
      <sheetName val="목표세부명세"/>
      <sheetName val="FD"/>
      <sheetName val="LD"/>
      <sheetName val="BLOCK(1)"/>
      <sheetName val="소업1교"/>
      <sheetName val="전익자재"/>
      <sheetName val="매입세율"/>
      <sheetName val="DATA"/>
      <sheetName val="측량요율"/>
      <sheetName val="자재대"/>
      <sheetName val="설계명세서-2"/>
      <sheetName val="빙장비사양"/>
      <sheetName val="노무비단가"/>
      <sheetName val="자판실행"/>
      <sheetName val="Apt내역"/>
      <sheetName val="골재집계"/>
      <sheetName val="-레미콘집계"/>
      <sheetName val="-몰탈콘크리트"/>
      <sheetName val="자갈,시멘트,모래산출"/>
      <sheetName val="-철근집계"/>
      <sheetName val="포장재료(1)"/>
      <sheetName val="-흄관집계"/>
      <sheetName val="8.설치품셈"/>
      <sheetName val="설계예산서"/>
      <sheetName val="예산내역서"/>
      <sheetName val="총계"/>
      <sheetName val="수정시산표"/>
      <sheetName val="신_분"/>
      <sheetName val="경율산정.XLS"/>
      <sheetName val="노임단가표"/>
      <sheetName val="2.고용보험료산출근거"/>
      <sheetName val="터널조도"/>
      <sheetName val="손익집계(공장별)"/>
      <sheetName val="최적단면"/>
      <sheetName val="문학간접"/>
      <sheetName val="분석대장"/>
      <sheetName val="base"/>
      <sheetName val="용역비내역_진짜"/>
      <sheetName val="D"/>
      <sheetName val="[내역서(ͭ?ͭ?_x001c_?_x001c_?가표"/>
      <sheetName val="본선토량운반계산서(1)0"/>
      <sheetName val="00000"/>
      <sheetName val="내역서 제출"/>
      <sheetName val="연부97-1"/>
      <sheetName val="#3_일위대가목록"/>
      <sheetName val="BTL시설예산 기준표"/>
      <sheetName val="5.학교신설예산 집행(01~08)"/>
      <sheetName val="점검결과(08년 100교 지원)"/>
      <sheetName val="울산시산표"/>
      <sheetName val="-치수표(곡선부)"/>
      <sheetName val="1안98Billing"/>
      <sheetName val="대비"/>
      <sheetName val="ateCodes_x0000_TimeCodes_x0000_OverrideShor"/>
      <sheetName val="공사내역서"/>
      <sheetName val="등록자료"/>
      <sheetName val="99년신청"/>
      <sheetName val="견적1"/>
      <sheetName val="자재단가비교표"/>
      <sheetName val="Macro(전선)"/>
      <sheetName val="출력"/>
      <sheetName val="4동급수"/>
      <sheetName val="도급"/>
      <sheetName val="21301동"/>
      <sheetName val="설계조건"/>
      <sheetName val="27.건설이자"/>
      <sheetName val="9-2.단지투자"/>
      <sheetName val="9-4.단지분양수납"/>
      <sheetName val="28.차입금상환계획"/>
      <sheetName val="10-4.운하물류분양수납"/>
      <sheetName val="10-2.운하물류투자"/>
      <sheetName val="※.2010예산총괄표"/>
      <sheetName val="양식3"/>
      <sheetName val="영동(D)"/>
      <sheetName val="제경비"/>
      <sheetName val="실적공사비"/>
      <sheetName val="입력(K0)"/>
      <sheetName val="장비기준"/>
      <sheetName val="재료비"/>
      <sheetName val="환율"/>
      <sheetName val="전차선로 물량표"/>
      <sheetName val="부속동"/>
      <sheetName val="회사정보"/>
      <sheetName val="현금및현금등가물"/>
      <sheetName val="9811"/>
      <sheetName val="아파트 "/>
      <sheetName val="일위_파일"/>
      <sheetName val="부하(성남)"/>
      <sheetName val="공사내역"/>
      <sheetName val="1안"/>
      <sheetName val="월별수입"/>
      <sheetName val="ateCodes"/>
      <sheetName val="5-1신설물량"/>
      <sheetName val="교각1"/>
      <sheetName val="금회지출"/>
      <sheetName val="9-1차이내역"/>
      <sheetName val="물가시세"/>
      <sheetName val="친환경주택"/>
      <sheetName val="6동"/>
      <sheetName val="우배수"/>
      <sheetName val="계산식"/>
      <sheetName val="VST재료산출"/>
      <sheetName val="낙찰표"/>
      <sheetName val="수량3"/>
      <sheetName val="간선계산"/>
      <sheetName val="금융비용"/>
      <sheetName val="관련부서"/>
      <sheetName val="XL4Poppy"/>
      <sheetName val="계정code"/>
      <sheetName val="b_balju_cho"/>
      <sheetName val="조도계산서 (도서)"/>
      <sheetName val="품셈 "/>
      <sheetName val="방화도료"/>
      <sheetName val="내역1"/>
      <sheetName val="[내역서(ͭ"/>
      <sheetName val="1,2공구원가계산서"/>
      <sheetName val="1공구산출내역서"/>
      <sheetName val="골막이(야매)"/>
      <sheetName val="시행후면적"/>
      <sheetName val="수지예산"/>
      <sheetName val="참고"/>
      <sheetName val="BQ(실행)"/>
      <sheetName val="본부소개"/>
      <sheetName val="장문교(대전)"/>
      <sheetName val="패널"/>
      <sheetName val="보증종류"/>
      <sheetName val="수지표"/>
      <sheetName val="셀명"/>
      <sheetName val="산출근거-배전"/>
      <sheetName val="노임(1차)"/>
      <sheetName val="1.동력공사"/>
      <sheetName val="손익분석"/>
      <sheetName val="5.직원투입현황"/>
      <sheetName val="품셈표"/>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설계가"/>
      <sheetName val="신축(단위)"/>
      <sheetName val="교각계산"/>
      <sheetName val="COVER-P"/>
      <sheetName val="산출근거"/>
      <sheetName val="예정공정표 "/>
      <sheetName val="공사요율산출표"/>
      <sheetName val="기본단가표"/>
      <sheetName val="사통"/>
      <sheetName val="database"/>
      <sheetName val="ateCodes?TimeCodes?OverrideShor"/>
      <sheetName val="회선별대책안(한전)"/>
      <sheetName val="CC16-내역서"/>
      <sheetName val="기계경비"/>
      <sheetName val="제안서입력"/>
      <sheetName val="거래처등록"/>
      <sheetName val="참고자료"/>
      <sheetName val="은행코드"/>
      <sheetName val="사업총괄"/>
      <sheetName val="판가반영"/>
      <sheetName val="방배동내역(리라)"/>
      <sheetName val="부대공사총괄"/>
      <sheetName val="건축공사집계표"/>
      <sheetName val="_갑__지_2"/>
      <sheetName val="실DATA_2"/>
      <sheetName val="코스모공장_(어음)1"/>
      <sheetName val="A_견적1"/>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물류최종8월7"/>
      <sheetName val="인수공"/>
      <sheetName val="소방"/>
      <sheetName val="실행내역서 "/>
      <sheetName val="6-1. 관개량조서"/>
      <sheetName val="&quot;"/>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품셈TABLE"/>
      <sheetName val="노임자재단가"/>
      <sheetName val="연결임시"/>
      <sheetName val="[내역서(ͭ_x005f_x0000_ͭ_x005f_x0000__x005f_x001c__x0"/>
      <sheetName val="06 일위대가목록"/>
      <sheetName val="안정계산"/>
      <sheetName val="단면검토"/>
      <sheetName val="당초"/>
      <sheetName val="EQUIP LIST"/>
      <sheetName val="일일작업현황"/>
      <sheetName val="VXXXXX"/>
      <sheetName val="페이지"/>
      <sheetName val="XREF"/>
      <sheetName val="절감계산"/>
      <sheetName val="TOTAL_BOQ"/>
      <sheetName val="J형측구단위수량"/>
      <sheetName val="수량산출(음암)"/>
      <sheetName val="가도공"/>
      <sheetName val="관급자재대"/>
      <sheetName val="중동공구"/>
      <sheetName val="부하계산서"/>
      <sheetName val="계좌분리(계약)"/>
      <sheetName val="계좌분리(기성)"/>
      <sheetName val="총괄(데이소)"/>
      <sheetName val="총괄(데이전)"/>
      <sheetName val="총괄(데이터)"/>
      <sheetName val="단가조정"/>
      <sheetName val="소총괄"/>
      <sheetName val="소총괄(집계)"/>
      <sheetName val="한일양산"/>
      <sheetName val="S0"/>
      <sheetName val="관람석제출"/>
      <sheetName val="고정자산"/>
      <sheetName val="매출원가추정"/>
      <sheetName val="매출추정"/>
      <sheetName val="기초자료입력"/>
      <sheetName val="인건비"/>
      <sheetName val="단가(1)"/>
      <sheetName val="수안보-MBR1"/>
      <sheetName val="Raw Data"/>
      <sheetName val="견적단가"/>
      <sheetName val="설계기준"/>
      <sheetName val="업무량"/>
      <sheetName val="우각부보강"/>
      <sheetName val="골조(1)"/>
      <sheetName val="골조(3)"/>
      <sheetName val="마감(1)"/>
      <sheetName val="내역- CCTV"/>
      <sheetName val="1.설계조건"/>
      <sheetName val="산출내역서집계표"/>
      <sheetName val="금전출납"/>
      <sheetName val="직영명부"/>
      <sheetName val="증감대비"/>
      <sheetName val="FB25JN"/>
      <sheetName val="설비(제출)"/>
      <sheetName val="전체내역 (2)"/>
      <sheetName val="ABUT수량-A1"/>
      <sheetName val="7.기-검-보.100"/>
      <sheetName val="입력자료"/>
      <sheetName val="양촌면도평리"/>
      <sheetName val="옹벽수량집계표"/>
      <sheetName val="HISTORICAL"/>
      <sheetName val="FORECASTING"/>
      <sheetName val="수목데이타"/>
      <sheetName val="200"/>
      <sheetName val="데리네이타현황"/>
      <sheetName val="하수급견적대비"/>
      <sheetName val="찍기"/>
      <sheetName val="수선비MATRIX"/>
      <sheetName val="차량소요량-년간주행거리"/>
      <sheetName val="원본"/>
      <sheetName val="98수문일위"/>
      <sheetName val="_내역서(ͭ"/>
      <sheetName val="nys"/>
      <sheetName val="연령별자료"/>
      <sheetName val="설계예시"/>
      <sheetName val="2.대외공문"/>
      <sheetName val="현장청취복명서"/>
      <sheetName val="매출"/>
      <sheetName val="신표지1"/>
      <sheetName val="단가산출서(기계)"/>
      <sheetName val="계정과목"/>
      <sheetName val="2000전체분"/>
      <sheetName val="총괄표"/>
      <sheetName val="부대경비산출서"/>
      <sheetName val="EP0618"/>
      <sheetName val="8.PILE  (돌출)"/>
      <sheetName val="드롭다운목록"/>
      <sheetName val="인부노임"/>
      <sheetName val="3희질산"/>
      <sheetName val="AHU집계"/>
      <sheetName val="공조기휀"/>
      <sheetName val="공조기"/>
      <sheetName val="총괄BOQ"/>
      <sheetName val="예산대비"/>
      <sheetName val="공사비대비"/>
      <sheetName val="정비손익"/>
      <sheetName val="수고조사야_x0002_"/>
      <sheetName val="2016상반기노임단가"/>
      <sheetName val="45,46"/>
      <sheetName val="수로BOX"/>
      <sheetName val="결재갑지"/>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예총"/>
      <sheetName val="1차물량(ABOUT)"/>
      <sheetName val="참고)BTL시설예산 기준표"/>
      <sheetName val="경기"/>
      <sheetName val="자재 집계표"/>
      <sheetName val="단면"/>
      <sheetName val="H-PILE수량집계"/>
      <sheetName val="03전반노무비"/>
      <sheetName val="INDEX"/>
      <sheetName val="물량내역서"/>
      <sheetName val="견적내역서"/>
      <sheetName val="산출집계"/>
      <sheetName val="1. 조명내역서(조명설치)"/>
      <sheetName val="2. 조명내역서(조명자재)"/>
      <sheetName val="일위대가집계표"/>
      <sheetName val="_내역서(ͭ_ͭ__x001c___x001c__가표"/>
      <sheetName val="용수지선토적"/>
      <sheetName val="도로토적"/>
      <sheetName val="비탈면보호공수량산출"/>
      <sheetName val="총괄변경내역서"/>
      <sheetName val="토목검측서"/>
      <sheetName val="투자비"/>
      <sheetName val="조성원가DATA"/>
      <sheetName val="사업비"/>
      <sheetName val="원"/>
      <sheetName val="성명순"/>
      <sheetName val="철골,판넬"/>
      <sheetName val="COPING"/>
      <sheetName val="일위대가목차"/>
      <sheetName val="공종단가"/>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울산자동제어"/>
      <sheetName val="MOTOR"/>
      <sheetName val="고가수조"/>
      <sheetName val="부대내역"/>
      <sheetName val="99노임단가"/>
      <sheetName val="공사비"/>
      <sheetName val="식재"/>
      <sheetName val="시설물"/>
      <sheetName val="식재출력용"/>
      <sheetName val="유지관리"/>
      <sheetName val="Macro1"/>
      <sheetName val="입찰보고"/>
      <sheetName val="본사인상전"/>
      <sheetName val="신천교(음성)"/>
      <sheetName val="공통부대"/>
      <sheetName val="공사원가계산서 "/>
      <sheetName val="단가산출서"/>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설계변경총괄표(계산식)"/>
      <sheetName val="도장면"/>
      <sheetName val="터파기및재료"/>
      <sheetName val="충주"/>
      <sheetName val="인부노임단가"/>
      <sheetName val="3연box"/>
      <sheetName val="제목"/>
      <sheetName val="기술자자료입력"/>
      <sheetName val="건축설비"/>
      <sheetName val="검토"/>
      <sheetName val="각사별공사비분개 "/>
      <sheetName val="GT 1050x650"/>
      <sheetName val="연동내역"/>
      <sheetName val="세부내역"/>
      <sheetName val="개별직종노임단가(2005.1)"/>
      <sheetName val="BOJUNGGM"/>
      <sheetName val="입력단가"/>
      <sheetName val="총괄 내역서"/>
      <sheetName val="마스터"/>
      <sheetName val="2.토목공사"/>
      <sheetName val="사  업  비  수  지  예  산  서"/>
      <sheetName val="장비"/>
      <sheetName val="일위-1"/>
      <sheetName val="일위-2"/>
      <sheetName val="일위-3"/>
      <sheetName val="일위-4"/>
      <sheetName val="일위-5"/>
      <sheetName val="설비원가"/>
      <sheetName val="4.고용보험"/>
      <sheetName val="3.고용보험료산출근거"/>
      <sheetName val="CHECKLIST"/>
      <sheetName val="PIPE"/>
      <sheetName val="96보완계획7.12"/>
      <sheetName val="일위대가(가설)"/>
      <sheetName val="우수"/>
      <sheetName val="고시단가"/>
      <sheetName val="관부설공집계표"/>
      <sheetName val="원형1호맨홀토공수량"/>
      <sheetName val="단가일람 (2)"/>
      <sheetName val="단면가정"/>
      <sheetName val="Customer_Databa袸"/>
      <sheetName val="건축내역(동해조인)"/>
      <sheetName val="개인별조서"/>
      <sheetName val="노임,재료비"/>
      <sheetName val="FACTOR"/>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A2"/>
      <sheetName val="계수시트"/>
      <sheetName val="대로근거"/>
      <sheetName val="중로근거"/>
      <sheetName val="SCHEDULE"/>
      <sheetName val="식재일위대가"/>
      <sheetName val="ateCodes_TimeCodes_OverrideShor"/>
      <sheetName val="공사비산출내역"/>
      <sheetName val="96.12"/>
      <sheetName val="220 (2)"/>
      <sheetName val="단가비교표(전기)"/>
      <sheetName val="품셈"/>
      <sheetName val="자료입력"/>
      <sheetName val="동해title"/>
      <sheetName val="전체공내역서"/>
      <sheetName val="98지급계획"/>
      <sheetName val="연습장소"/>
      <sheetName val="내역(영일)"/>
      <sheetName val="DD_raw"/>
      <sheetName val="NW_raw"/>
      <sheetName val="당월 인력"/>
      <sheetName val="소상 &quot;1&quot;"/>
      <sheetName val="ateCodes_x005f_x0000_TimeCodes_x005f_x0000_"/>
      <sheetName val="[내역서(ͭ?ͭ?_x005f_x001c_?_x005f_x001c_?가표"/>
      <sheetName val="G_R300경푀"/>
      <sheetName val="집계표_정리_"/>
      <sheetName val="건축개요"/>
      <sheetName val="1단지구내"/>
      <sheetName val="1단지주차장전등"/>
      <sheetName val="설산1.나"/>
      <sheetName val="본사S"/>
      <sheetName val="약품공급2"/>
      <sheetName val="07기준"/>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견적서"/>
      <sheetName val="단가표"/>
      <sheetName val="양수장(기계)"/>
      <sheetName val="입력란"/>
      <sheetName val="97노임단가"/>
      <sheetName val="단가적용"/>
      <sheetName val="Man Hole"/>
      <sheetName val="04년부품"/>
      <sheetName val="신청서"/>
      <sheetName val="0.0ControlSheet"/>
      <sheetName val="Tool"/>
      <sheetName val="그림"/>
      <sheetName val="본사공가현황"/>
      <sheetName val="BATCH"/>
      <sheetName val="단가산출"/>
      <sheetName val="사업성분석"/>
      <sheetName val="사업ﾈƩ"/>
      <sheetName val="토공계산서(부체도로)"/>
      <sheetName val="계정과목분류"/>
      <sheetName val="예산서 "/>
      <sheetName val="수Å_x0000_"/>
      <sheetName val="수뢹_xdd4d_"/>
      <sheetName val="일산실행내역"/>
      <sheetName val="AILC004"/>
      <sheetName val="재집"/>
      <sheetName val="DHEQSUPT"/>
      <sheetName val="건축집계합계"/>
      <sheetName val="건축집계표이수"/>
      <sheetName val="스케즐"/>
      <sheetName val="PI"/>
      <sheetName val="기자재비"/>
      <sheetName val="L형옹벽"/>
      <sheetName val="1차배부(JB포함)"/>
      <sheetName val="Quantity"/>
      <sheetName val="De bai"/>
      <sheetName val="125x125"/>
      <sheetName val="대전-교대(A1-A2)"/>
      <sheetName val="영동(D젅"/>
      <sheetName val="[내역서(ͭ_x0000_ͭ_x0000__x001c__x0"/>
      <sheetName val="ateCodes_x0000_TimeCodes_x0000_"/>
      <sheetName val="2.원가및인원현황집계"/>
      <sheetName val="손익"/>
      <sheetName val="견蒸8蓼"/>
      <sheetName val="1차_내역서1"/>
      <sheetName val="_견적서1"/>
      <sheetName val="플랜트_설치1"/>
      <sheetName val="기초입력_DATA1"/>
      <sheetName val="노임단가_(2)1"/>
      <sheetName val="설명서_1"/>
      <sheetName val="BSD_(2)1"/>
      <sheetName val="2-1__경관조명_내역총괄표1"/>
      <sheetName val="중기조종사_단위단가1"/>
      <sheetName val="인건비_1"/>
      <sheetName val="수량계산서_집계표(가설_신설_및_철거-을지로3가_3호선1"/>
      <sheetName val="수량계산서_집계표(신설-을지로3가_3호선)1"/>
      <sheetName val="수량계산서_집계표(철거-을지로3가_3호선)1"/>
      <sheetName val="아파트_내역1"/>
      <sheetName val="1_동력공사"/>
      <sheetName val="내역-_CCTV"/>
      <sheetName val="조도계산서_(도서)"/>
      <sheetName val="품셈_"/>
      <sheetName val="실행내역서_"/>
      <sheetName val="6-1__관개량조서"/>
      <sheetName val="5_직원투입현황"/>
      <sheetName val="Sch9"/>
      <sheetName val="설계_x0000_"/>
      <sheetName val="5.학교신설예산 쎸⬅/_x0000_瀀þ_x0000__x0000_밀"/>
      <sheetName val="5.학교신설예산 Ⴘ_x0000_퀀诋쌆蠅/_x0000_᠀"/>
      <sheetName val="정공공사"/>
      <sheetName val="(A)내역서"/>
      <sheetName val="JUCK"/>
      <sheetName val="물가자료"/>
      <sheetName val="수로교총재료집계"/>
      <sheetName val="2013노임단가"/>
      <sheetName val="전력구구조물산근"/>
      <sheetName val="관경별내역서"/>
      <sheetName val="원가계산서 "/>
      <sheetName val="회계코드"/>
      <sheetName val="공사코드"/>
      <sheetName val="관리부"/>
      <sheetName val="정산"/>
      <sheetName val="청구분"/>
      <sheetName val="총무부"/>
      <sheetName val="기초"/>
      <sheetName val="기초자료"/>
      <sheetName val="직접경비산출근거"/>
      <sheetName val="특수선일위대가"/>
      <sheetName val="업무처리전"/>
      <sheetName val="6.1.일위대가"/>
      <sheetName val="효성CB 1P기초"/>
      <sheetName val="관련자료입력"/>
      <sheetName val="본공사"/>
      <sheetName val="JUCKEYK"/>
      <sheetName val="재료비집계표"/>
      <sheetName val="2000노임기준"/>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전선_및_전선관-자유로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선급금有(현금지출)"/>
      <sheetName val="_내역서(ͭ_x0000_ͭ_x0000__x001c__x0"/>
      <sheetName val="ANX3A11"/>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PMC"/>
      <sheetName val="공사"/>
      <sheetName val="_내역서(ͭ_x005f_x0000_ͭ_x005f_x0000__x005f_x001c__x0"/>
      <sheetName val="_내역서(ͭ_ͭ__x005f_x001c___x005f_x001c__가표"/>
      <sheetName val="단가_및_렀侫ԯ"/>
      <sheetName val="단가_및_밀⪙Ѐ"/>
      <sheetName val="단가_및_렀풫ԯ"/>
      <sheetName val="단가_및_가ᦘ"/>
      <sheetName val="단가_및_䰀ẗ鐀"/>
      <sheetName val="단가_및_렀纫ԯ"/>
      <sheetName val="갑"/>
      <sheetName val="경영"/>
      <sheetName val="98년"/>
      <sheetName val="실적"/>
      <sheetName val="2_대외공문"/>
      <sheetName val="EQUIP_LIST"/>
      <sheetName val="전체내역_(2)"/>
      <sheetName val="7_기-검-보_100"/>
      <sheetName val="Raw_Data"/>
      <sheetName val="예정공정표_"/>
      <sheetName val="안전장치"/>
      <sheetName val="BM"/>
      <sheetName val="사렀趫ԯ"/>
      <sheetName val="사렀㾫ԯ"/>
      <sheetName val="사렀஫԰"/>
      <sheetName val="사업총렀"/>
      <sheetName val="단가_및_렀랫ԯ"/>
      <sheetName val="뚝토공"/>
      <sheetName val="토적계산서"/>
      <sheetName val="공사명입력"/>
      <sheetName val="은행"/>
      <sheetName val="토목내역서 (도급단가)"/>
      <sheetName val="덤프트럭계수"/>
      <sheetName val="의왕실행"/>
      <sheetName val="노임단가(2010.상)"/>
      <sheetName val="시행결의을"/>
      <sheetName val="기본사양입력"/>
      <sheetName val="INSTR"/>
      <sheetName val="Bang chiet tinh TBA"/>
      <sheetName val="Tcd"/>
      <sheetName val="DTCT"/>
      <sheetName val="gvl"/>
      <sheetName val="Cash2"/>
      <sheetName val="Z"/>
      <sheetName val="화순 대리-다지리실행내역"/>
      <sheetName val="임시정보시트"/>
      <sheetName val="공통가설내역서  (당사)"/>
      <sheetName val="공내역"/>
      <sheetName val="골조"/>
      <sheetName val="조경내역"/>
      <sheetName val="문10"/>
      <sheetName val="주요항목별"/>
      <sheetName val="設計条件"/>
      <sheetName val="수_x0000_"/>
      <sheetName val="기계경비일람"/>
      <sheetName val="심사공종"/>
      <sheetName val="단가_및_재료_xdab0_"/>
      <sheetName val="단가_및_재료讀"/>
      <sheetName val="_내역서(ͭ_x005f_x005f_x005f_x0000_ͭ_x005f_x005f_x000"/>
      <sheetName val="ateCodes_x005f_x005f_x005f_x0000_TimeCodes_"/>
      <sheetName val="_내역서(ͭ_ͭ__x005f_x005f_x005f_x001c___x005f_x005f_x"/>
      <sheetName val="상세"/>
      <sheetName val="문2공10일위대가"/>
      <sheetName val="99선급비용"/>
      <sheetName val="정의"/>
      <sheetName val="현장관리비 산출내역"/>
      <sheetName val="Macro(전기)"/>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A__x0010__x0000_"/>
      <sheetName val="원보"/>
      <sheetName val="사가⺘"/>
      <sheetName val="케이블트레이"/>
      <sheetName val="간접비"/>
      <sheetName val="PL단가산정"/>
      <sheetName val="그림2"/>
      <sheetName val="토목내역서"/>
      <sheetName val="기계내역서"/>
      <sheetName val="BUR"/>
      <sheetName val="Finishes code"/>
      <sheetName val="ironmongery"/>
      <sheetName val="CC-Breakdown"/>
      <sheetName val="방배동내역 (총괄)"/>
      <sheetName val="마감사양"/>
      <sheetName val="T13(P68~72,78)"/>
      <sheetName val="우수받이"/>
      <sheetName val="사䀀啣1"/>
      <sheetName val="30집계표"/>
      <sheetName val="계측-Tray"/>
      <sheetName val="CCTV 수량(배관-송수가압장)"/>
      <sheetName val="노무비 근거"/>
      <sheetName val="EXPENSE"/>
      <sheetName val="11-2_아파_x0000__x0000_Ԁ_x0000_"/>
      <sheetName val="환경기계공정표_(3)"/>
      <sheetName val="품셈총괄표"/>
      <sheetName val="환경기계공정표_(3)´"/>
      <sheetName val="[내역서(1).xls]5.학교신설예산 쎸⬅/_x0000_瀀þ_x0000__x0000_밀"/>
      <sheetName val="신축(_x0000__x0000__x0005_"/>
      <sheetName val="고객사 관리 코드"/>
      <sheetName val="예가대비"/>
      <sheetName val="요약"/>
      <sheetName val="노면표시1"/>
      <sheetName val="분수장비시설수량"/>
      <sheetName val="HX"/>
      <sheetName val=""/>
      <sheetName val="인건비(10)"/>
      <sheetName val="화성태안9공구내역(실행)"/>
      <sheetName val="6공구(당초)"/>
      <sheetName val="공사비 내역 (가)"/>
      <sheetName val="신규일위"/>
      <sheetName val="달력"/>
      <sheetName val="접속도로1"/>
      <sheetName val="수량산출표"/>
      <sheetName val="세월교산출기초"/>
      <sheetName val="댐구조도"/>
      <sheetName val="2130䢧"/>
      <sheetName val="중기일위대가"/>
      <sheetName val="단가_및邰㡗_xdc00_㡗"/>
      <sheetName val="databasH"/>
      <sheetName val="사용자입력"/>
      <sheetName val="Sheet㙸˯㦀ȼ_xda1b_!"/>
      <sheetName val="단가_(2\_x0000_"/>
      <sheetName val="단가_(2\栀"/>
      <sheetName val="HD 1-4 세부공종별,업체별 내역(L4)"/>
      <sheetName val="2F 회의실견적(5_14 일대)"/>
      <sheetName val="ateCodes_x005f_x0000_TimeCodes_"/>
      <sheetName val="_내역서(ͭ_x005f_x0000_ͭ_x000"/>
      <sheetName val="_내역서(ͭ_ͭ__x005f_x001c___x"/>
      <sheetName val="cable-data"/>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Setup"/>
      <sheetName val="범례표"/>
      <sheetName val="일정계획"/>
      <sheetName val="신축(단위_x0000_"/>
      <sheetName val="1승인신청서"/>
      <sheetName val="costing_CV"/>
      <sheetName val="Spec1"/>
      <sheetName val="w't table"/>
      <sheetName val="VS배관내역서"/>
      <sheetName val="③知识"/>
      <sheetName val="원가계산서_"/>
      <sheetName val="사_x0000__x0000_Ԁ"/>
      <sheetName val="목록"/>
      <sheetName val="은행코ᇇ"/>
      <sheetName val="부가세별도"/>
      <sheetName val="업체자료"/>
      <sheetName val="교량공"/>
      <sheetName val="중동볨ᇭ"/>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제경비산출서"/>
      <sheetName val="ประมาณการประตูหน้าต่าง "/>
      <sheetName val="schedule "/>
      <sheetName val="SITE OFFICE"/>
      <sheetName val="Front"/>
      <sheetName val="암센터"/>
      <sheetName val="손익차9월2"/>
      <sheetName val="소화실적"/>
      <sheetName val="사업부배부A"/>
      <sheetName val="상반기손익차2총괄"/>
      <sheetName val="97 사업추정(WEKI)"/>
      <sheetName val="공사금액 내역 (1)"/>
      <sheetName val="회선별대책안_x0000__x0000__x0000__x0001_"/>
      <sheetName val="총급여"/>
      <sheetName val="삼영지급"/>
      <sheetName val="수당"/>
      <sheetName val="노무비대장기본"/>
      <sheetName val="환경기계공정표_(3)E"/>
      <sheetName val="7.경제성결과"/>
      <sheetName val="설명서硅"/>
      <sheetName val="설명서E"/>
      <sheetName val="고객사_관리_코드"/>
      <sheetName val="_내역서(ͭͭ_x0"/>
      <sheetName val="A__x0010_"/>
      <sheetName val="5.학교신설예산 쎸⬅/"/>
      <sheetName val="5.학교신설예산 Ⴘ"/>
      <sheetName val="11-2_아파"/>
      <sheetName val="환경기계공정표_(3)_x0012_"/>
      <sheetName val="ateCodes_TimeCodes_OverrideSh_3"/>
      <sheetName val="ateCodes_TimeCodes_OverrideSh_2"/>
      <sheetName val="[내역서(1).xls]5.학교신설예산 Ⴘ_x0000_퀀诋쌆蠅/_x0000_᠀"/>
      <sheetName val="사_x0000__x0000__x0000_"/>
      <sheetName val="포장물량집계"/>
      <sheetName val="대비표(토공1안)"/>
      <sheetName val="별표총괄"/>
      <sheetName val="환경기계공정표_(3)椀"/>
      <sheetName val="퇴직금(울산천상)"/>
      <sheetName val="환경기계공정표_(3_x0000__x0000_"/>
      <sheetName val="laroux"/>
      <sheetName val="BOQ-VN"/>
      <sheetName val="ESTI."/>
      <sheetName val="DI-ESTI"/>
      <sheetName val="D_MUC"/>
      <sheetName val="Scheme B Estimate "/>
      <sheetName val="Breakdown (B)"/>
      <sheetName val="전선_및_전선관-_x0000__x0000__x0005_"/>
      <sheetName val="경비계획(전체)"/>
      <sheetName val="97(US,EP,PCT,KR)"/>
      <sheetName val="수정하지마세요"/>
      <sheetName val="FRP PIPING 일위대가"/>
      <sheetName val="전기일위대가"/>
      <sheetName val="전선_및_전선관-罘º헾"/>
      <sheetName val="역T형교대(PILE기초)"/>
      <sheetName val="부대집계"/>
      <sheetName val="말고개터널조명전압강하"/>
      <sheetName val="사업총쌈"/>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재무가정"/>
      <sheetName val="unit 4"/>
      <sheetName val="방배동내역(_x0000__x0000_"/>
      <sheetName val="하도정산계약분"/>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전선_및_전선관-壆⿶"/>
      <sheetName val="거래罈.羌"/>
      <sheetName val="[내역서(׃"/>
      <sheetName val="단위단가"/>
      <sheetName val="공사설명서"/>
      <sheetName val="기타자료"/>
      <sheetName val="일위(시설)"/>
      <sheetName val="1호인버트수량"/>
      <sheetName val="기본단가"/>
      <sheetName val="1.변경범위"/>
      <sheetName val="환경기계공정표__x0005__x0000__x0000_"/>
      <sheetName val="경제지표"/>
      <sheetName val="영업소실적"/>
      <sheetName val="공종집계"/>
      <sheetName val="인건비예산(정규직)"/>
      <sheetName val="인건비예산(용역)"/>
      <sheetName val="내역(원안-대안)"/>
      <sheetName val="Don gia chi tiet"/>
      <sheetName val="phuluc1"/>
      <sheetName val="tong du toan"/>
      <sheetName val="기본1"/>
      <sheetName val="수정일위대가"/>
      <sheetName val="총괄(데倀辍즳"/>
      <sheetName val="총괄(데뀀连즳"/>
      <sheetName val="총괄(데뀀ﾒ犺"/>
      <sheetName val="총괄(데䀀﷥䰗"/>
      <sheetName val="XL4Po夂囿 "/>
      <sheetName val="직원관련자료"/>
      <sheetName val="교각_x0000_"/>
      <sheetName val="[내역서(1).xls]5.학교신설예산 쎸⬅/"/>
      <sheetName val="DIV2"/>
      <sheetName val="THU T6"/>
      <sheetName val="Thu chi T04"/>
      <sheetName val="SLTH"/>
      <sheetName val="PEDESB"/>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TKCK"/>
      <sheetName val="PL Vua"/>
      <sheetName val="포장집계"/>
      <sheetName val="포장연장"/>
      <sheetName val="국공유지"/>
      <sheetName val="POL6차-PIPING"/>
      <sheetName val="공급기자재조서 (2)"/>
      <sheetName val="산출(동해선 본선)"/>
      <sheetName val="집계(동해본선) "/>
      <sheetName val="산출(동해역통신)"/>
      <sheetName val="역집계(동해역통신)"/>
      <sheetName val="맨홀기준"/>
      <sheetName val="1.암사대교 산출"/>
      <sheetName val="마산방향"/>
      <sheetName val="[내역서(ͭ_x0000__x0000_Ԁ"/>
      <sheetName val="수뢹?"/>
      <sheetName val="_내역서(ͭ_x005f_x0000_ͭ_x005f_x005f_x000"/>
      <sheetName val="_내역서(ͭ_ͭ__x005f_x001c___x005f_x005f_x"/>
      <sheetName val="6PILE脂鎙堀1_x0013__x0000__x0000_"/>
      <sheetName val="전선관"/>
      <sheetName val="배수통관(좌)"/>
      <sheetName val="c &amp; g rhs"/>
      <sheetName val="HARGA MATERIAL"/>
      <sheetName val="Formula"/>
      <sheetName val="DB_ET200(R. A)"/>
      <sheetName val="Summary"/>
      <sheetName val="NKC6"/>
      <sheetName val="Summary - Budget"/>
      <sheetName val="회선별대책안À_x0000_Ԁ_x0000_"/>
      <sheetName val="Sheet㙸˯㦀ȼ?"/>
      <sheetName val="[내역서(1).xls]5.학교신설예산 Ⴘ"/>
      <sheetName val="[내역서(1)_xls]5_학교신설예산_쎸⬅/瀀þ밀"/>
      <sheetName val="간¾_x0000_Ԁ"/>
      <sheetName val="환경기계공정표__x0005_"/>
      <sheetName val="전선_및_전선관-"/>
      <sheetName val="기준"/>
      <sheetName val="변동인원"/>
      <sheetName val="2000제조1"/>
      <sheetName val="집연95"/>
      <sheetName val="의뢰서"/>
      <sheetName val="ateCodes?TimeCodes?Overrid_x0000__x0000__x0005__x0000_钀"/>
      <sheetName val="AS포장복_x0000__x0000_"/>
      <sheetName val="신축"/>
      <sheetName val="신축넃䛀跡"/>
      <sheetName val="폐기물"/>
      <sheetName val="_갑___x0000__x0000_"/>
      <sheetName val="Ⅴ-2.공종별내역"/>
      <sheetName val="A_견_x0000__x0000_"/>
      <sheetName val="계장 품셈표"/>
      <sheetName val="내역전기"/>
      <sheetName val="입력DATA"/>
      <sheetName val="바닥판"/>
      <sheetName val="가시설수량"/>
      <sheetName val="ITEM"/>
      <sheetName val="데이터"/>
      <sheetName val="손익현황"/>
      <sheetName val="간지1"/>
      <sheetName val="1.사유서"/>
      <sheetName val="간지2"/>
      <sheetName val="간지3"/>
      <sheetName val="부재별집계표"/>
      <sheetName val="도면"/>
      <sheetName val="수입"/>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방배동내역("/>
      <sheetName val="Estimate"/>
      <sheetName val="AnalisaSIPIL RIIL"/>
      <sheetName val="D 5243-ARAMCO"/>
      <sheetName val="D-4801 OXY"/>
      <sheetName val="배수내역 (2)"/>
      <sheetName val="表三甲"/>
      <sheetName val="Har Sat"/>
      <sheetName val="회선별대책안"/>
      <sheetName val="ateCఀ_x0002_저殑"/>
      <sheetName val="Project Name"/>
      <sheetName val="Deliver Date"/>
      <sheetName val="Staff"/>
      <sheetName val="anti-termite"/>
      <sheetName val="BIDDING-SUM"/>
      <sheetName val="CTG"/>
      <sheetName val="Project_Name"/>
      <sheetName val="Deliver_Date"/>
      <sheetName val="손익그래프및카메라"/>
      <sheetName val="도급기성"/>
      <sheetName val="전선_및_전선관-㞘}઀"/>
      <sheetName val="현황산출서"/>
      <sheetName val="2000,9월 일위"/>
      <sheetName val="공통단가"/>
      <sheetName val="코드표"/>
      <sheetName val="단가일람"/>
      <sheetName val="조경일람"/>
      <sheetName val="운반비"/>
      <sheetName val="인원"/>
      <sheetName val="일위대가_호표"/>
      <sheetName val="일위대가_산근"/>
      <sheetName val="중기사용료목록"/>
      <sheetName val="중기기초자료"/>
      <sheetName val="자재조서"/>
      <sheetName val="전역변수"/>
      <sheetName val="중기전역변수"/>
      <sheetName val="보증_x0000_縀"/>
      <sheetName val="보증_x0000_ༀ"/>
      <sheetName val="단가_(2)Ì"/>
      <sheetName val="G_R30绘ÿ헾"/>
      <sheetName val="환경기계공정표_(3)"/>
      <sheetName val="[내역서(ͭͭ가_x0000_"/>
      <sheetName val="말뚝물량"/>
      <sheetName val="24_보증금_전신전화가입권_"/>
      <sheetName val="Summ"/>
      <sheetName val="breakdown"/>
      <sheetName val="준공정산"/>
      <sheetName val="기계경¬"/>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내역서(1).xls]5_학교신설예산_쎸⬅/瀀þ밀"/>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Sheet1_Çæ_x0000_"/>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콘크리트타설집계표"/>
      <sheetName val="중기"/>
      <sheetName val="DANGA"/>
      <sheetName val="청학계"/>
      <sheetName val="사다리"/>
      <sheetName val="영창26"/>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철골9F"/>
      <sheetName val="HSNV"/>
      <sheetName val="환경기계공정표_(3)¾"/>
      <sheetName val="THVT"/>
      <sheetName val="SITE-E"/>
      <sheetName val="KHỐI LƯỢNG THANH TOÁN"/>
      <sheetName val="SEX"/>
      <sheetName val="General2"/>
      <sheetName val="Phu cap"/>
      <sheetName val="GIAVLIEU"/>
      <sheetName val="BETON"/>
      <sheetName val="hinhhoc"/>
      <sheetName val="PTDG (T3)"/>
      <sheetName val="PTDG (T4)"/>
      <sheetName val="hGH정제"/>
      <sheetName val="Вспом_лист"/>
      <sheetName val="Analisa Harga Satuan"/>
      <sheetName val="COA-17"/>
      <sheetName val="POWER"/>
      <sheetName val="공사비예비관리공감측설산출내역"/>
      <sheetName val="IBASE"/>
      <sheetName val="Config"/>
      <sheetName val="Du toan"/>
      <sheetName val="Keothep"/>
      <sheetName val="Re-bar"/>
      <sheetName val="HVAC"/>
      <sheetName val="유림총괄"/>
      <sheetName val="편성절차"/>
      <sheetName val="구체"/>
      <sheetName val="좌측날개벽"/>
      <sheetName val="우측날개벽"/>
      <sheetName val="KLDT DIEN"/>
      <sheetName val="Dinh muc CP KTCB khac"/>
      <sheetName val="TinhGiaMTC"/>
      <sheetName val="TH MTC"/>
      <sheetName val="TH N.Cong"/>
      <sheetName val="TinhGiaNC"/>
      <sheetName val="DMCP"/>
      <sheetName val="_갑  지 "/>
      <sheetName val="실행-자재"/>
      <sheetName val="중기작업"/>
      <sheetName val="노단"/>
      <sheetName val="단산"/>
      <sheetName val="명세"/>
      <sheetName val="일대"/>
      <sheetName val="환경기계공정표_(3)刀"/>
      <sheetName val="점검결과(08년_x0000__x0000_Ԁ_x0000_䀀㸎_x0008__x0000__x0000_"/>
      <sheetName val="현장식당(1)"/>
      <sheetName val="단"/>
      <sheetName val="계약내역서"/>
      <sheetName val="전체제잡비"/>
      <sheetName val="회선별대책안À"/>
      <sheetName val="설명서劝"/>
      <sheetName val="단가__x0000__x0000_Ԁ_x0000_"/>
      <sheetName val="보증"/>
      <sheetName val="2공구하도급내역서"/>
      <sheetName val="Eq. Mobilization"/>
      <sheetName val="수량계산서_집계표(가설_신설_및_철거-을지로3가_3ఀ_x0002_က"/>
      <sheetName val="Sheet1_Çꀀ_x0000_"/>
      <sheetName val="6PILEሀ_x0002_䀀⨊脃ﲙ"/>
      <sheetName val="5.학교신설예산 집행(01~偤°"/>
      <sheetName val="손익경비"/>
      <sheetName val="대비표"/>
      <sheetName val="MEXICO-C"/>
      <sheetName val="노원열병합  건축공사기성내역서"/>
      <sheetName val="_내역서(ͭ_ͭ__x001c___x"/>
      <sheetName val="96노임기준"/>
      <sheetName val="96수출"/>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부서코드표"/>
      <sheetName val="소방사항"/>
      <sheetName val="공사진행"/>
      <sheetName val="대공종"/>
      <sheetName val="A.일용노무비지급명세서"/>
      <sheetName val="w't_table"/>
      <sheetName val="ประมาณการประตูหน้าต่าง_"/>
      <sheetName val="schedule_"/>
      <sheetName val="SITE_OFFICE"/>
      <sheetName val="Concord"/>
      <sheetName val="공간"/>
      <sheetName val="공종"/>
      <sheetName val="부위자재"/>
      <sheetName val="하자유형"/>
      <sheetName val="세대"/>
      <sheetName val="제잡비계산"/>
      <sheetName val="ate_x000b__x0000_蠀᏿㤂"/>
      <sheetName val=" 기성청구서 양식.xlsx"/>
      <sheetName val="Bang TH"/>
      <sheetName val="Shelves"/>
      <sheetName val="잡철물"/>
      <sheetName val="건    재"/>
      <sheetName val="간¾"/>
      <sheetName val="ateCodes?TimeCodes?Overrid"/>
      <sheetName val="정산산출서(배수판)"/>
      <sheetName val="적용노임(09상)"/>
      <sheetName val="Bill2-TTTM&amp;CH"/>
      <sheetName val="Bill 2-VMart&amp;VPro"/>
      <sheetName val="보_x0000__x0000__x0005_"/>
      <sheetName val="견적집계표(철콘)"/>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점검결과(08년"/>
      <sheetName val="_갑__"/>
      <sheetName val="단가_"/>
      <sheetName val="ate_x000b_"/>
      <sheetName val="입찰내역서"/>
      <sheetName val="基础资料"/>
      <sheetName val="재고list"/>
      <sheetName val="JP_GP_UP통합"/>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순위"/>
      <sheetName val="정부노임"/>
      <sheetName val="방화산출"/>
      <sheetName val="총괄(데이소ꃁ"/>
      <sheetName val="총괄(데이소ࣁ"/>
      <sheetName val="ateCodes?TimeCodes?Overri_x0000__x0000__x0005__x0000_飀Ⱔ"/>
      <sheetName val="총괄(Í_x0000_Ԁ_x0000_"/>
      <sheetName val="Cst Pkg-Eden"/>
      <sheetName val="Tiepdia"/>
      <sheetName val="ma-pt"/>
      <sheetName val="COAT&amp;WRAP-QIOT-#3"/>
      <sheetName val="Parem"/>
      <sheetName val="원본1"/>
      <sheetName val="주공_¹"/>
      <sheetName val="16-1"/>
      <sheetName val="70%"/>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DW산출"/>
      <sheetName val="재직자"/>
      <sheetName val="분문집계2"/>
      <sheetName val="배부금액"/>
      <sheetName val="입고계획"/>
      <sheetName val="계약"/>
      <sheetName val="ateCodes_x0000_TimeCodes_"/>
      <sheetName val="_내역서(ͭ_x0000_ͭ_x000"/>
      <sheetName val="인원계획"/>
      <sheetName val="총괄(데䀀?䰗"/>
      <sheetName val="입찰내역 발주처 양식"/>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평3"/>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2000년_공정표"/>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배수관공"/>
      <sheetName val="SOLICITUD"/>
      <sheetName val="BQ"/>
      <sheetName val="Total for Check"/>
      <sheetName val="DAFTAR_8"/>
      <sheetName val="DAFTAR 7"/>
      <sheetName val="SIZING"/>
      <sheetName val="공정진도현황(2069)"/>
      <sheetName val="공정진도현황(2단계2차)"/>
      <sheetName val="설명서ó"/>
      <sheetName val="II. CF"/>
      <sheetName val="Final Staff Chart"/>
      <sheetName val="7.Á¶Á÷Ç¥"/>
      <sheetName val="MP01"/>
      <sheetName val="MP02"/>
      <sheetName val="환경기계공정표_髈㘻_x0000__x0000_"/>
      <sheetName val="환경기계공정표_艀㫐_x0000__x0000_"/>
      <sheetName val="환경기계공정표_蔀㫐_x0000__x0000_"/>
      <sheetName val="ateCodes?TimeCodes?OverrideSho怀"/>
      <sheetName val="ateCodes?TimeCodes?OverrideSho逃"/>
      <sheetName val="변화치수"/>
      <sheetName val="Executive Summary"/>
      <sheetName val="5201.2004"/>
      <sheetName val="GRAND REKAP"/>
      <sheetName val="맨홀수량집계"/>
      <sheetName val="Analisa"/>
      <sheetName val="REKAP"/>
      <sheetName val="호프"/>
      <sheetName val="scale &amp; Income"/>
      <sheetName val="기본사항"/>
      <sheetName val="거래刀_x0010__x0000_"/>
      <sheetName val="거래_x0000_⨀ﯥ"/>
      <sheetName val="AS포_x0000__x0000__x0000__x0000_"/>
      <sheetName val="경유"/>
      <sheetName val="휘발유"/>
      <sheetName val="거래_x0000__x0000__x0000_"/>
      <sheetName val="집계표(건축)"/>
      <sheetName val="강관파일내역"/>
      <sheetName val="제작비"/>
      <sheetName val="용융아연도금"/>
      <sheetName val="제작물량 7월"/>
      <sheetName val="집수정(600-700)"/>
      <sheetName val="기계경비시간당손료목록"/>
      <sheetName val="보"/>
      <sheetName val="ateCodes?TimeCodes?Overri"/>
      <sheetName val="공사내_x0000_"/>
      <sheetName val="총괄(Í"/>
      <sheetName val="계측제어설비"/>
      <sheetName val="CABLE SIZE-1"/>
      <sheetName val="분전반계산서(석관)"/>
      <sheetName val="필지별묘목간+"/>
      <sheetName val="코스모공장_(어軰#_x0000_"/>
      <sheetName val="아파트_⃖휬"/>
      <sheetName val="아파트_烖"/>
      <sheetName val="아파트_壖"/>
      <sheetName val="아파트_Ö_x0000_"/>
      <sheetName val="WORK"/>
      <sheetName val="공사비증감"/>
      <sheetName val="모래운반"/>
      <sheetName val="설계조縨"/>
      <sheetName val="설계조"/>
      <sheetName val="조서입력"/>
      <sheetName val="_내역서(ͭ_x005f"/>
      <sheetName val="ateCodes_x005f"/>
      <sheetName val="ee-prop"/>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적용기준"/>
      <sheetName val="내역- ꍈ┊"/>
      <sheetName val="내역- _xdc48_ʉꍈ&gt;"/>
      <sheetName val="NKChungTu"/>
      <sheetName val="tong hop v.tu"/>
      <sheetName val="노임명세"/>
      <sheetName val="Price Database"/>
      <sheetName val="Don_gia_chi_tiet"/>
      <sheetName val="Gia_vat_tu"/>
      <sheetName val="ESTI_"/>
      <sheetName val="Khoi_luong"/>
      <sheetName val="_내역서(ͭ?ͭ?_x0"/>
      <sheetName val="Breakdown_(B)"/>
      <sheetName val="Scheme_B_Estimate_"/>
      <sheetName val="tong_du_toan"/>
      <sheetName val="97_사업추정(WEKI)"/>
      <sheetName val="공사금액_내역_(1)"/>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11_산출(전열)"/>
      <sheetName val="6_산출(동력)"/>
      <sheetName val="7_산출(TRAY)"/>
      <sheetName val="TOSHIBA-Structure"/>
      <sheetName val="Detail"/>
      <sheetName val="cov-estimate"/>
      <sheetName val="chiet tinh"/>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붙임4.앵커볼트"/>
      <sheetName val="붙임2.최대수평하중"/>
      <sheetName val="3월팀계_x0010_"/>
      <sheetName val="bi-mnthly rep Villa"/>
      <sheetName val="original"/>
      <sheetName val="1999-2000 MONTHLY CASHFLOW"/>
      <sheetName val="장비종합부표"/>
      <sheetName val="집계표_식재"/>
      <sheetName val="부표"/>
      <sheetName val="공사비_내역_(가)"/>
      <sheetName val="bi-mnthly_rep_Villa"/>
      <sheetName val="CCTV_수량(배관-송수가압장)"/>
      <sheetName val="1999-2000_MONTHLY_CASHFLOW"/>
      <sheetName val="5_학교신설예산_쎸⬅_"/>
      <sheetName val="_내역서(ͭ_ͭ__x0"/>
      <sheetName val="_내역서(1)_xls_5_학교신설예산_쎸⬅_"/>
      <sheetName val="ateCodes?TimeCod_xd978_ꀋᙰ0_x0000_頀{_x0000__x0000_堀簊夞ĸ"/>
      <sheetName val="ateCodes?TimeCod_xd80b_齒ꀈᙰ0_x0000__xd800_Y_x0000__x0000_堀䠊夙ĸ"/>
      <sheetName val="실DATA_9"/>
      <sheetName val="_갑__지_9"/>
      <sheetName val="코스모공장_(어음)8"/>
      <sheetName val="A_견적8"/>
      <sheetName val="환경기계공정표_(3)8"/>
      <sheetName val="총괄갑_8"/>
      <sheetName val="Sheet1_(2)8"/>
      <sheetName val="총_원가계산8"/>
      <sheetName val="단가_(2)8"/>
      <sheetName val="6PILE__(돌출)8"/>
      <sheetName val="11-2_아파트내역8"/>
      <sheetName val="내역서1999_8최종8"/>
      <sheetName val="플랜트_설치7"/>
      <sheetName val="기초입력_DATA7"/>
      <sheetName val="설명서_7"/>
      <sheetName val="BSD_(2)7"/>
      <sheetName val="1차_내역서7"/>
      <sheetName val="노임단가_(2)7"/>
      <sheetName val="_견적서7"/>
      <sheetName val="중기조종사_단위단가7"/>
      <sheetName val="2-1__경관조명_내역총괄표7"/>
      <sheetName val="3월팀계_7"/>
      <sheetName val="인건비_7"/>
      <sheetName val="C1_공사개요7"/>
      <sheetName val="A1_스케쥴7"/>
      <sheetName val="일위대가_7"/>
      <sheetName val="수량계산서_집계표(가설_신설_및_철거-을지로3가_3호선7"/>
      <sheetName val="수량계산서_집계표(신설-을지로3가_3호선)7"/>
      <sheetName val="수량계산서_집계표(철거-을지로3가_3호선)7"/>
      <sheetName val="신_분7"/>
      <sheetName val="단가_및_재료비7"/>
      <sheetName val="아파트_내역7"/>
      <sheetName val="전선_및_전선관-자유로7"/>
      <sheetName val="Customer_Databas7"/>
      <sheetName val="AS포장복구_7"/>
      <sheetName val="G_R300경비7"/>
      <sheetName val="2_고용보험료산출근거6"/>
      <sheetName val="DATA_입력란7"/>
      <sheetName val="주공_갑지7"/>
      <sheetName val="8_설치품셈6"/>
      <sheetName val="경율산정_XLS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BTL시설예산_기준표6"/>
      <sheetName val="5_학교신설예산_집행(01~08)6"/>
      <sheetName val="점검결과(08년_100교_지원)6"/>
      <sheetName val="내역서_제출6"/>
      <sheetName val="아파트_6"/>
      <sheetName val="5_직원투입현황5"/>
      <sheetName val="조도계산서_(도서)6"/>
      <sheetName val="품셈_5"/>
      <sheetName val="EQUIP_LIST5"/>
      <sheetName val="6-1__관개량조서5"/>
      <sheetName val="Raw_Data5"/>
      <sheetName val="내역-_CCTV6"/>
      <sheetName val="전체내역_(2)5"/>
      <sheetName val="1_동력공사5"/>
      <sheetName val="예정공정표_5"/>
      <sheetName val="2_대외공문5"/>
      <sheetName val="실행내역서_5"/>
      <sheetName val="7_기-검-보_1005"/>
      <sheetName val="1_설계조건5"/>
      <sheetName val="8_PILE__(돌출)5"/>
      <sheetName val="기본항목_입력5"/>
      <sheetName val="표지_(3)5"/>
      <sheetName val="원가계산서_(2)5"/>
      <sheetName val="산출_근거15"/>
      <sheetName val="각사별공사비분개_5"/>
      <sheetName val="GT_1050x6505"/>
      <sheetName val="공사원가계산서_5"/>
      <sheetName val="개별직종노임단가(2005_1)5"/>
      <sheetName val="1__조명내역서(조명설치)5"/>
      <sheetName val="2__조명내역서(조명자재)5"/>
      <sheetName val="참고)BTL시설예산_기준표5"/>
      <sheetName val="총괄_내역서5"/>
      <sheetName val="4_고용보험5"/>
      <sheetName val="3_고용보험료산출근거5"/>
      <sheetName val="2_토목공사5"/>
      <sheetName val="단가일람_(2)5"/>
      <sheetName val="사__업__비__수__지__예__산__서5"/>
      <sheetName val="PIPERACK_집계표5"/>
      <sheetName val="EQUIPEMENT_집계표5"/>
      <sheetName val="BUILDING_&amp;SHELTER_집계표5"/>
      <sheetName val="OTHERS_집계표5"/>
      <sheetName val="CONTROL_BD5"/>
      <sheetName val="LIFTING_DEVICE5"/>
      <sheetName val="96_125"/>
      <sheetName val="당월_인력5"/>
      <sheetName val="220_(2)5"/>
      <sheetName val="설산1_나5"/>
      <sheetName val="소상_&quot;1&quot;5"/>
      <sheetName val="표지_5"/>
      <sheetName val="지번별_묘묙소요내역5"/>
      <sheetName val="총괄_설계내역서5"/>
      <sheetName val="2_원가및인원현황집계5"/>
      <sheetName val="0_0ControlSheet5"/>
      <sheetName val="6_1_일위대가5"/>
      <sheetName val="효성CB_1P기초5"/>
      <sheetName val="Man_Hole5"/>
      <sheetName val="예산서_5"/>
      <sheetName val="De_bai5"/>
      <sheetName val="노임단가(2010_상)5"/>
      <sheetName val="원가계산서_4"/>
      <sheetName val="방배동내역_(총괄)2"/>
      <sheetName val="화순_대리-다지리실행내역5"/>
      <sheetName val="공통가설내역서__(당사)5"/>
      <sheetName val="Isolasi_Luar_Dalam5"/>
      <sheetName val="Isolasi_Luar5"/>
      <sheetName val="breakdown_Price-Chuong5"/>
      <sheetName val="cable,_lighting,_switch5"/>
      <sheetName val="DonGia_VatTuLK5"/>
      <sheetName val="Bang_chiet_tinh_TBA5"/>
      <sheetName val="토목내역서_(도급단가)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현장관리비_산출내역4"/>
      <sheetName val="96보완계획7_122"/>
      <sheetName val="Finishes_code2"/>
      <sheetName val="고객사_관리_코드4"/>
      <sheetName val="ประมาณการประตูหน้าต่าง_1"/>
      <sheetName val="schedule_1"/>
      <sheetName val="SITE_OFFICE1"/>
      <sheetName val="노무비_근거1"/>
      <sheetName val="HD_1-4_세부공종별,업체별_내역(L4)2"/>
      <sheetName val="2F_회의실견적(5_14_일대)2"/>
      <sheetName val="w't_table1"/>
      <sheetName val="환경기계공정표_"/>
      <sheetName val="7_경제성결과"/>
      <sheetName val="FRP_PIPING_일위대가"/>
      <sheetName val="[내역서(1)_xls]5_학교신설예산_Ⴘ퀀诋쌆蠅/᠀"/>
      <sheetName val="단면_(2)"/>
      <sheetName val="집_계_표"/>
      <sheetName val="공급기자재조서_(2)"/>
      <sheetName val="산출(동해선_본선)"/>
      <sheetName val="집계(동해본선)_"/>
      <sheetName val="거래罈_羌"/>
      <sheetName val="BEND_LOSS"/>
      <sheetName val="이서_빙등제"/>
      <sheetName val="원가계산서(생태쉼터)_"/>
      <sheetName val="방림_토공수량"/>
      <sheetName val="방림_토공_산출근거"/>
      <sheetName val="이서_빙등제_수량집계표"/>
      <sheetName val="이서_빙등제_산출근거"/>
      <sheetName val="자재_집계표"/>
      <sheetName val="1_암사대교_산출"/>
      <sheetName val="ate蠀᏿㤂"/>
      <sheetName val="6PILE脂鎙堀1"/>
      <sheetName val="unit_4"/>
      <sheetName val="공사예산하조서(O_K)"/>
      <sheetName val="전선_및_전선관"/>
      <sheetName val="°ø»ç¿¹»êÇÏÁ¶¼­(O_K)"/>
      <sheetName val="4_설계예산내역서"/>
      <sheetName val="3_내역서"/>
      <sheetName val="건축공사_집계표"/>
      <sheetName val="[내역서(1)_xls]5_학교신설예산_Ⴘ"/>
      <sheetName val="ateCodes?TimeCodes?Overrid钀"/>
      <sheetName val="HARGA_MATERIAL"/>
      <sheetName val="1_사유서"/>
      <sheetName val="환경기계공정표_"/>
      <sheetName val="계장_품셈표"/>
      <sheetName val="ateCఀ저殑"/>
      <sheetName val="_갑__지_10"/>
      <sheetName val="Project_Name1"/>
      <sheetName val="Deliver_Date1"/>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Ⅴ-2_공종별내역"/>
      <sheetName val="PTDG_(T3)"/>
      <sheetName val="PTDG_(T4)"/>
      <sheetName val="[내역서(1)_xls]5_학교신설예산_쎸⬅/瀀þ밀1"/>
      <sheetName val="[내역서(1)_xls][내역서(1)_xls]5_____2"/>
      <sheetName val="[내역서(1)_xls]단가_(2\"/>
      <sheetName val="[내역서(1)_xls]단가_(2\栀"/>
      <sheetName val="[내역서(1)_xls][내역서(1)_xls]5_____3"/>
      <sheetName val="[내역서(1)_xls][내역서(1)_xls]5_____4"/>
      <sheetName val="AnalisaSIPIL_RIIL"/>
      <sheetName val="D_5243-ARAMCO"/>
      <sheetName val="D-4801_OXY"/>
      <sheetName val="배수내역_(2)"/>
      <sheetName val="Har_Sat"/>
      <sheetName val="6__안전관리비"/>
      <sheetName val="국도접속_차도부수량"/>
      <sheetName val="2000,9월_일위"/>
      <sheetName val="Analisa_Harga_Satuan"/>
      <sheetName val="점검결과(08년Ԁ䀀㸎"/>
      <sheetName val="KLDT_DIEN"/>
      <sheetName val="Dinh_muc_CP_KTCB_khac"/>
      <sheetName val="TH_MTC"/>
      <sheetName val="TH_N_Cong"/>
      <sheetName val="Eq__Mobilization"/>
      <sheetName val="Du_toan"/>
      <sheetName val="6PILEሀ䀀⨊脃ﲙ"/>
      <sheetName val="수량계산서_집계표(가설_신설_및_철거-을지로3가_3ఀက"/>
      <sheetName val="5_학교신설예산_집행(01~偤°"/>
      <sheetName val="노원열병합__건축공사기성내역서"/>
      <sheetName val="_내역서(ͭ_ͭ___x"/>
      <sheetName val="토공_total"/>
      <sheetName val="ENE-CAL_1"/>
      <sheetName val="배수공_시멘트_및_골재량_산출"/>
      <sheetName val="A_일용노무비지급명세서"/>
      <sheetName val="단가_및邰㡗㡗"/>
      <sheetName val="6PILE__(効_x0010__x0000__x0000_"/>
      <sheetName val="내역서-전기"/>
      <sheetName val="대장"/>
      <sheetName val="voucher"/>
      <sheetName val="계좌번호"/>
      <sheetName val="12월"/>
      <sheetName val="2007년1월"/>
      <sheetName val="__"/>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입찰내역_발주처_양식"/>
      <sheetName val="3월팀계"/>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_기성청구서_양식_xlsx"/>
      <sheetName val="Bang_TH"/>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J直材4"/>
      <sheetName val="간공설계서"/>
      <sheetName val="자재분류"/>
      <sheetName val="자재청구서"/>
      <sheetName val="PILE"/>
      <sheetName val="경비일위계"/>
      <sheetName val="Bang NS79"/>
      <sheetName val="keyword"/>
      <sheetName val="과장"/>
      <sheetName val="Progres"/>
      <sheetName val="H.Satuan"/>
      <sheetName val="수입2"/>
      <sheetName val="접합 및 부설 "/>
      <sheetName val="수_x0000__x0000_"/>
      <sheetName val="산출근ρ_x0000_퀀嫿"/>
      <sheetName val="산출근_x001b__x0000__x0000__x0000_"/>
      <sheetName val="b_balju_N_x0000__x0000_"/>
      <sheetName val="수고조사야恽"/>
      <sheetName val="수£_x0000_"/>
      <sheetName val="b_balju_è_x0000__x0000_"/>
      <sheetName val="b_balju_è_x0000_㼀"/>
      <sheetName val="!!"/>
      <sheetName val="철콘깨기단산"/>
      <sheetName val="건____재"/>
      <sheetName val="일위대가(건축)"/>
      <sheetName val="계좌분리(_xdae0_䛸+"/>
      <sheetName val="단가_(2_x0000__x0000_"/>
      <sheetName val="발행"/>
      <sheetName val="철거폐쇄,고재"/>
      <sheetName val="자재,부설,부대공(50)"/>
      <sheetName val="재료,부설(80)"/>
      <sheetName val="설계개요"/>
      <sheetName val="공사기본내용입력"/>
      <sheetName val="계좌분리郁蒬퀤蒭"/>
      <sheetName val="계좌분리蘎ꨃ㟑"/>
      <sheetName val="중강당 내역"/>
      <sheetName val="ateCodes?TimeCodes?OverrideSho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3-2. 산재고용보험료"/>
      <sheetName val="6-1. 관개량_x0000__x0000_"/>
      <sheetName val="양식_x0000_"/>
      <sheetName val="외동,공시지가"/>
      <sheetName val="자재단가_x0000__x0000__x0005_"/>
      <sheetName val="전선_및_전선관-자㢾㝎"/>
      <sheetName val="보.기둥표"/>
      <sheetName val="PROFILE"/>
      <sheetName val="마감재표"/>
      <sheetName val="창호"/>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산출2-기기동력"/>
      <sheetName val="품셈衆"/>
      <sheetName val="BOM LIST 정리"/>
      <sheetName val="입고단가 LIST"/>
      <sheetName val="내역금액적용"/>
      <sheetName val="시선유도표지집계표"/>
      <sheetName val="ptvt"/>
      <sheetName val="1.R18 BF"/>
      <sheetName val="A"/>
      <sheetName val="G"/>
      <sheetName val="F-B"/>
      <sheetName val="H-J"/>
      <sheetName val="6.External works-R18"/>
      <sheetName val="Items"/>
      <sheetName val="Earthwork"/>
      <sheetName val="6MONTHS"/>
      <sheetName val="LE"/>
      <sheetName val="BLOCK C2"/>
      <sheetName val="한전일위"/>
      <sheetName val="참_x0000__x0000_Ԁ"/>
      <sheetName val="조정금액결과표 (차수별)"/>
      <sheetName val="부하자료"/>
      <sheetName val="3BL공동구 수량"/>
      <sheetName val="공사설계서"/>
      <sheetName val="동해묵호1내역"/>
      <sheetName val="준검 내역서"/>
      <sheetName val="통계자료"/>
      <sheetName val="93D"/>
      <sheetName val="94D"/>
      <sheetName val="95D"/>
      <sheetName val="      "/>
      <sheetName val="SJB-101"/>
      <sheetName val="SLAB&quot;1&quot;"/>
      <sheetName val="선급비용"/>
      <sheetName val="골재산출"/>
      <sheetName val="기술부대조건"/>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LS"/>
      <sheetName val="기성내역"/>
      <sheetName val="Input_Data"/>
      <sheetName val="업체별공사이행등급"/>
      <sheetName val="현장지지물물량"/>
      <sheetName val="C1_공䂏࿢ﱼ"/>
      <sheetName val="C1_공_x0000_Ԁ"/>
      <sheetName val="ateCodes?TimeCod_xd978_ꀋᙰ0"/>
      <sheetName val="ateCodes?TimeCod_xd80b_齒ꀈᙰ0"/>
      <sheetName val="[내역서(ͭ_x0000_ͭ_x0000_ _x0000_ _x0000_가표"/>
      <sheetName val="[내역서(ͭ?ͭ? ? ?가표"/>
      <sheetName val="CAP"/>
      <sheetName val="dV&amp;Cl"/>
      <sheetName val="Var."/>
      <sheetName val="R"/>
      <sheetName val="설계_x0005_"/>
      <sheetName val="SANBAISU"/>
      <sheetName val="대차대조표"/>
      <sheetName val="재무비율"/>
      <sheetName val="환경기계공정표_腰╙_x0000__x0000_"/>
      <sheetName val="환경기계공정표_〃ᇐᖗ"/>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WIP"/>
      <sheetName val="흑관"/>
      <sheetName val="5.직倳즪စ즬_x0005_"/>
      <sheetName val="5.직耳䀪*"/>
      <sheetName val="상용"/>
      <sheetName val="⑤항목별2"/>
      <sheetName val="DGG"/>
      <sheetName val="MAIN GATE HOUSE"/>
      <sheetName val="조선용암면"/>
      <sheetName val="TONG NUOCGOC"/>
      <sheetName val="단가_및_재료?"/>
      <sheetName val="Doi so"/>
      <sheetName val="_내역서(1).xls_5.학교신설예산 Ⴘ"/>
      <sheetName val="Main"/>
      <sheetName val="Bar-Data"/>
      <sheetName val="prog-C1"/>
      <sheetName val="geo-C1"/>
      <sheetName val="geo-C2"/>
      <sheetName val="적용요율"/>
      <sheetName val="BCulSch"/>
      <sheetName val="statement"/>
      <sheetName val="Build Up Rates"/>
      <sheetName val="13.접속슬래브"/>
      <sheetName val="품셈Å"/>
      <sheetName val="C1_공_x0000__x0000_"/>
      <sheetName val="C1_공_x0019__x0000__x0000_"/>
      <sheetName val="산거각호표"/>
      <sheetName val="C1_공_x001c_"/>
      <sheetName val="ateCodeñ"/>
      <sheetName val="C1_공则_x0010__x0000_"/>
      <sheetName val="loading"/>
      <sheetName val="건축공사椂軶"/>
      <sheetName val="건축공사椂軶저"/>
      <sheetName val="건축공사椂軶 "/>
      <sheetName val="건축공사栀ᬧ,"/>
      <sheetName val="건축공사糥嬲䀂"/>
      <sheetName val="협가표"/>
      <sheetName val="빌딩 안내"/>
      <sheetName val="자바라1"/>
      <sheetName val="TEMP (9)"/>
      <sheetName val="初期値設定"/>
      <sheetName val="纏め表"/>
      <sheetName val="見積総括表"/>
      <sheetName val="M1master"/>
      <sheetName val="건물"/>
      <sheetName val="1분기재고장"/>
      <sheetName val="2분기재고"/>
      <sheetName val="총괄(데이소劼"/>
      <sheetName val="환경검토직접경비"/>
      <sheetName val="환경검토총괄"/>
      <sheetName val="환경검토직접인건비"/>
      <sheetName val="[내역서(ͭ_x005f_x0000_ͭ_x005f_x005f_x000"/>
      <sheetName val="[내역서(ͭ?ͭ?_x005f_x001c_?_x005f_x005f_x"/>
      <sheetName val="_내역서(ͭ_x005f_x005f_x005F?"/>
      <sheetName val="ateCodes_x005f_x005f_x000"/>
      <sheetName val="_내역서(ͭ_ͭ__x005f_x005f_x00"/>
      <sheetName val="단가_및邰㡗?㡗"/>
      <sheetName val="투자계획집계표"/>
      <sheetName val="ACC NW"/>
      <sheetName val="유지보수"/>
      <sheetName val="이동통신"/>
      <sheetName val="II SYS"/>
      <sheetName val="해외"/>
      <sheetName val="LOOKUP"/>
      <sheetName val="ateCode勱"/>
      <sheetName val="결재판(삭제하지말아주세요)"/>
      <sheetName val="판넬"/>
      <sheetName val="철골"/>
      <sheetName val="고용(소방)"/>
      <sheetName val="고용(전기)"/>
      <sheetName val="소총괄(계좌)"/>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3.하중계산"/>
      <sheetName val="거래⺿g"/>
      <sheetName val="내역서(1).xls"/>
      <sheetName val="%EB%82%B4%EC%97%AD%EC%84%9C(1)."/>
      <sheetName val="세금계산서 "/>
      <sheetName val="출고대장"/>
      <sheetName val="거래명세표"/>
      <sheetName val="빙축열"/>
      <sheetName val="환경기계공정표_¹_x0000_Ԁ_x0000_"/>
      <sheetName val="주공_갑_x0000_"/>
      <sheetName val="Customer_Datab뇠ᜑ"/>
      <sheetName val="Customer_Datab먠᜽"/>
      <sheetName val="영동癰၎_x0000_"/>
      <sheetName val="설치내역서"/>
      <sheetName val="TH Kinh phi"/>
      <sheetName val="Thuc thanh"/>
      <sheetName val="총원가계산서(요율)"/>
      <sheetName val="GlassData"/>
      <sheetName val="Đơn giá theo m2"/>
      <sheetName val="Rebar Sum"/>
      <sheetName val="Manpower costs + data"/>
      <sheetName val="Rates"/>
      <sheetName val="rate PC item"/>
      <sheetName val="7IFS-5A"/>
      <sheetName val="산출근거#2-3"/>
      <sheetName val="Sur Site"/>
      <sheetName val="Spool Index"/>
      <sheetName val="분석적검토"/>
      <sheetName val="현금흐름표"/>
      <sheetName val="12CGOU"/>
      <sheetName val="비열"/>
      <sheetName val="PLCAL"/>
      <sheetName val="제비용"/>
      <sheetName val="C1_공_x0019__x0000_꤀"/>
      <sheetName val="간접비 총괄표"/>
      <sheetName val="포장수량단위"/>
      <sheetName val="수목일위"/>
      <sheetName val="일위대가(계측_x0000__x0000_Ԁ_x0000_"/>
      <sheetName val="Sheet㙸˯㦀ȼ?!"/>
      <sheetName val="ateCodes?TimeCod?ꀋᙰ0_x0000_頀{_x0000__x0000_堀簊夞ĸ"/>
      <sheetName val="ateCodes?TimeCod?齒ꀈᙰ0_x0000_?Y_x0000__x0000_堀䠊夙ĸ"/>
      <sheetName val="2A"/>
      <sheetName val="BGT"/>
      <sheetName val="Re1"/>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BẢNG TRA"/>
      <sheetName val="ph2B cnstrction sched."/>
      <sheetName val="도기류"/>
      <sheetName val="steam table"/>
      <sheetName val="配管BQ"/>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전선_및_전선관-자䝼-"/>
      <sheetName val="비계공사"/>
      <sheetName val="Assumption"/>
      <sheetName val="_내역서(ͭ_x005f_x005f_x005F"/>
      <sheetName val="_내역서(ͭ_x005f_x0000_"/>
      <sheetName val="C1_공r_x0000__x0000_"/>
      <sheetName val="C1_공_x0019__x0000_倀"/>
      <sheetName val="내역서종합"/>
      <sheetName val="기초분물량표"/>
      <sheetName val="CHAMBER"/>
      <sheetName val="산출금액내역"/>
      <sheetName val="실DAT_x0000__x0000__x0000_"/>
      <sheetName val="세골재  T2 변경 현황"/>
      <sheetName val="현황표-원래"/>
      <sheetName val="지급(진행중)"/>
      <sheetName val="자  재"/>
      <sheetName val="건축외주"/>
      <sheetName val="방배동내역(리_x0000__x0000_"/>
      <sheetName val="내역서(교량)전체"/>
      <sheetName val="소일위대가코드표"/>
      <sheetName val="기초목"/>
      <sheetName val="조정금액결과표_(차수별)"/>
      <sheetName val="공사기본내용"/>
      <sheetName val="전선_및_전선관-자유_x000a_"/>
      <sheetName val="3-DIV3"/>
      <sheetName val="ANL SNI"/>
      <sheetName val="Bahan"/>
      <sheetName val="Cash Out-Plan"/>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ateCodes_TimeCodes_Overri_x0005_飀Ⱔ"/>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ateCodes_TimeCodes_Overri"/>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참"/>
      <sheetName val="[내역서(1).xls]단가_(2\_x005f_x0000_"/>
      <sheetName val="[내역서(1).xls]5_학교신설예산_쎸⬅/"/>
      <sheetName val="[내역서(1).xls][내역서(1)_xls]단가_(2\"/>
      <sheetName val="[내역서(1).xls][내역서(1)_xls]단가_(2\栀"/>
      <sheetName val="LP-S"/>
      <sheetName val="공정집계_국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설계내역2"/>
      <sheetName val="HEAT_입력자료"/>
      <sheetName val="열수지"/>
      <sheetName val="DATA_입_x0000__x0000_"/>
      <sheetName val="tree"/>
      <sheetName val="M"/>
      <sheetName val="IO"/>
      <sheetName val="공구비품"/>
      <sheetName val="기계장치"/>
      <sheetName val="임차시설"/>
      <sheetName val="차량운반구"/>
      <sheetName val="본부장"/>
      <sheetName val=" 총 괄 표"/>
      <sheetName val="거래_x0000__x0000_Ԁ"/>
      <sheetName val="중기단가"/>
      <sheetName val="1,2,3,4,5단위수량"/>
      <sheetName val="보_x0000__x0000_t"/>
      <sheetName val="99년하반기"/>
      <sheetName val="수량계산서_집계표(철거-"/>
      <sheetName val="수량계산서_집계표(철거-:_xdf10_‭"/>
      <sheetName val="수량계산서_집계표(철거-:ᬐ‭"/>
      <sheetName val="플륨관집계"/>
      <sheetName val="U형플륨관"/>
      <sheetName val="U형플륨관토공"/>
      <sheetName val="단위토공"/>
      <sheetName val="주요측점"/>
      <sheetName val="덕전리"/>
      <sheetName val="0226"/>
      <sheetName val="공량산출서"/>
      <sheetName val="3.예산내역서"/>
      <sheetName val="주공_갑Ը"/>
      <sheetName val="조건표"/>
      <sheetName val="賃料等一覧"/>
      <sheetName val="[내역서(1).xls][내역서(1).xls]5____15"/>
      <sheetName val="[내역서(1).xls][내역서(1).xls]5____16"/>
      <sheetName val="[내역서(1).xls][내역서(1).xls]5____17"/>
      <sheetName val="[내역서(1).xls][내역서(1)_xls]5_____3"/>
      <sheetName val="[내역서(1).xls][내역서(1).xls]5____18"/>
      <sheetName val="[내역서(1).xls][내역서(1).xls]5____19"/>
      <sheetName val="[내역서(1).xls][내역서(1).xls]______4"/>
      <sheetName val="[내역서(1).xls][내역서(1).xls]______5"/>
      <sheetName val="[내역서(1).xls][내역서(1)_xls]5_____4"/>
      <sheetName val="[내역서(1).xls][내역서(1)_xls]5_____5"/>
      <sheetName val="①매출"/>
      <sheetName val="ateCodes?TimeCod�齒ꀈᙰ0_x0000_�Y_x0000__x0000_堀䠊夙ĸ"/>
      <sheetName val="XXXXXX"/>
      <sheetName val="내역서 (2)"/>
      <sheetName val="별도구매"/>
      <sheetName val="공사비목록표"/>
      <sheetName val="관람_x0000__x0000_Ԁ"/>
      <sheetName val="C.S.A"/>
      <sheetName val="Sch.6"/>
      <sheetName val="jobhist"/>
      <sheetName val="[내역서(1).xls]5____________x000_3"/>
      <sheetName val="ateCodes_TimeCodes_Overrid_x0_3"/>
      <sheetName val="회선별대책안À_x005f_x0000_Ԁ_x005f_x0000_"/>
      <sheetName val="[내역서(ͭͭ가_x005f_x0000_"/>
      <sheetName val="보증_x005f_x0000_縀"/>
      <sheetName val="보증_x005f_x0000_ༀ"/>
      <sheetName val="_____08__x005f_x0000__x005f_x0000___x005f_x0000_2"/>
      <sheetName val="Sheet1_Çæ_x005f_x0000_"/>
      <sheetName val="6PILEሀ_x005f_x0002_䀀⨊脃ﲙ"/>
      <sheetName val="________________________3__3__2"/>
      <sheetName val="단가__x005f_x0000__x005f_x0000_Ԁ_x005f_x0000_"/>
      <sheetName val="단가_및邰㡗_x005f_xdc00_㡗"/>
      <sheetName val="ate_x005f_x000b__x005f_x0000_蠀᏿㤂"/>
      <sheetName val="[내역서(1).xls][내역서(1).xls]____2_2"/>
      <sheetName val="Sheet1_Çꀀ_x005f_x0000_"/>
      <sheetName val="ateCodes_TimeCodes_OverrideSh_4"/>
      <sheetName val="ate_x005f_x000b_"/>
      <sheetName val="환경기계공정표_髈㘻_x005f_x0000__x005f_x0000_"/>
      <sheetName val="환경기계공정표_艀㫐_x005f_x0000__x005f_x0000_"/>
      <sheetName val="환경기계공정표_蔀㫐_x005f_x0000__x005f_x0000_"/>
      <sheetName val="_______x005f_x0000___x005f_x0000__x005f_x001c___3"/>
      <sheetName val="ateCodes_x005f_x0000_TimeCodes_x000_3"/>
      <sheetName val="_______x005f_x0000___x005f_x0000__x005f_x001c___4"/>
      <sheetName val="ateCodes_x005f_x0000_TimeCodes_x000_4"/>
      <sheetName val="_______x005f_x0000___x005f_x0000__x005f_x001c___5"/>
      <sheetName val="ateCodes_x005f_x0000_TimeCodes_x000_5"/>
      <sheetName val="_______x005f_x0000___x005f_x0000__x005f_x001c___6"/>
      <sheetName val="ateCodes_x005f_x0000_TimeCodes_x000_6"/>
      <sheetName val="_______x005f_x0000___x005f_x0000__x005f_x001c___7"/>
      <sheetName val="ateCodes_x005f_x0000_TimeCodes_x000_7"/>
      <sheetName val="_______x005f_x0000___x005f_x0000__x005f_x001c___8"/>
      <sheetName val="ateCodes_x005f_x0000_TimeCodes_x000_8"/>
      <sheetName val="_______x005f_x0000___x005f_x0000__x005f_x001c___9"/>
      <sheetName val="ateCodes_x005f_x0000_TimeCodes_x000_9"/>
      <sheetName val="_______x005f_x0000___x005f_x0000__x005f_x001c__10"/>
      <sheetName val="ateCodes_x005f_x0000_TimeCodes_x00_10"/>
      <sheetName val="_______x005f_x0000___x005f_x0000__x005f_x001c__11"/>
      <sheetName val="ateCodes_x005f_x0000_TimeCodes_x00_11"/>
      <sheetName val="_______x005f_x0000___x005f_x0000__x005f_x001c__12"/>
      <sheetName val="ateCodes_x005f_x0000_TimeCodes_x00_12"/>
      <sheetName val="_______x005f_x0000___x005f_x0000__x005f_x001c__13"/>
      <sheetName val="ateCodes_x005f_x0000_TimeCodes_x00_13"/>
      <sheetName val="_______x005f_x0000___x005f_x0000__x005f_x001c__14"/>
      <sheetName val="ateCodes_x005f_x0000_TimeCodes_x00_14"/>
      <sheetName val="_______x005f_x0000___x005f_x0000__x005f_x001c__15"/>
      <sheetName val="ateCodes_x005f_x0000_TimeCodes_x00_15"/>
      <sheetName val="거래刀_x005f_x0010__x005f_x0000_"/>
      <sheetName val="거래_x005f_x0000_⨀ﯥ"/>
      <sheetName val="AS포_x005f_x0000__x005f_x0000__x005f_x0000__x005f_x0000_"/>
      <sheetName val="거래_x005f_x0000__x005f_x0000__x005f_x0000_"/>
      <sheetName val="ateCodes_TimeCodes_Overri_x00_2"/>
      <sheetName val="총괄(Í_x005f_x0000_Ԁ_x005f_x0000_"/>
      <sheetName val="보_x005f_x0000__x005f_x0000__x005f_x0005_"/>
      <sheetName val="공사내_x005f_x0000_"/>
      <sheetName val="AS포장복_x005f_x0000__x005f_x0000_"/>
      <sheetName val="3월팀계_x005f_x0010_"/>
      <sheetName val="ateCodes_TimeCod__x005f_xd978___0_x_2"/>
      <sheetName val="ateCodes_TimeCod_x005f_xd80b____0_x_2"/>
      <sheetName val="수고조사야_x005f_x0002_"/>
      <sheetName val="아파트_Ö_x005f_x0000_"/>
      <sheetName val="_______x005f_x005f_x005f_x0000___x005f_x005f_x0_5"/>
      <sheetName val="ateCodes_x005f_x005f_x005f_x0000_TimeCode_3"/>
      <sheetName val="_______x005f_x005f_x005f_x005f_x005f_x005f_x000_4"/>
      <sheetName val="ateCodes_x005f_x005f_x005f_x005f_x005f_x005f_x0_4"/>
      <sheetName val="__________x005f_x005f_x005f_x005f_x005f_x005f_x_5"/>
      <sheetName val="수_x005f_x005f_x005f_x0000_"/>
      <sheetName val="_______x005f_x005f_x005f_x005f_x005f_x005f_x000_5"/>
      <sheetName val="__________x005f_x005f_x005f_x005f_x005f_x005f_x_6"/>
      <sheetName val="수Å_x005f_x005f_x005f_x0000_"/>
      <sheetName val="수뢹_x005f_x005f_x005f_xdd4d_"/>
      <sheetName val="A__x005f_x005f_x005f_x0010__x005f_x005f_x005f_x0000_"/>
      <sheetName val="5____________x005f_x005f_x005f_x0000____x_2"/>
      <sheetName val="5__________x005f_x005f_x005f_x0000________2"/>
      <sheetName val="____x005f_x005f_x005f_x0000__x005f_x005f_x005f_x0000__2"/>
      <sheetName val="단가_및_재료_x005f_x005f_x005f_xdab0_"/>
      <sheetName val="_______x005f_x005f_x005f_x005f_x005f_x005f_x005_3"/>
      <sheetName val="ateCodes_x005f_x005f_x005f_x005f_x005f_x005f_x0_5"/>
      <sheetName val="__________x005f_x005f_x005f_x005f_x005f_x005f_x_7"/>
      <sheetName val="11_2____x005f_x005f_x005f_x0000__x005f_x005f_x0_2"/>
      <sheetName val="_______x005f_x005f_x005f_x005f_x005f_x005f_x000_6"/>
      <sheetName val="__________x005f_x005f_x005f_x005f_x005f_x005f_x_8"/>
      <sheetName val="사_x005f_x005f_x005f_x0000__x005f_x005f_x005f_x0000_Ԁ"/>
      <sheetName val="설계_x005f_x005f_x005f_x0000_"/>
      <sheetName val="__________x005f_x005f_x005f_x0000__x005f_x005f__2"/>
      <sheetName val="신축(단위_x005f_x005f_x005f_x0000_"/>
      <sheetName val="Sheet㙸˯㦀ȼ_x005f_x005f_x005f_xda1b_!"/>
      <sheetName val="_내역서(ͭ?ͭ?_x005f_x005f_x005f_x001c__x0"/>
      <sheetName val="단가_(2\_x005f_x005f_x005f_x0000_"/>
      <sheetName val="A__x005f_x005f_x005f_x0010_"/>
      <sheetName val="__x005f_x005f_x005f_x0000__x005f_x005f_x005f_x0000__x_2"/>
      <sheetName val="_______x005f_x005f_x005f_x0000__x005f_x005f_x00_2"/>
      <sheetName val="[내역서(1).xls]5__________x005f_x005f__2"/>
      <sheetName val="_________3_x005f_x005f_x005f_x0000__x005f_x005f_2"/>
      <sheetName val="_________x005f_x005f_x005f_x0005__x005f_x005f_x_2"/>
      <sheetName val="_______x005f_x005f_x005f_x0000__x005f_x005f_x00_3"/>
      <sheetName val="환경기계공정표_(3)_x005f_x005f_x005f_x0012_"/>
      <sheetName val="A_견_x005f_x005f_x005f_x0000__x005f_x005f_x005f_x0000_"/>
      <sheetName val="환경기계공정표__x005f_x005f_x005f_x0005_"/>
      <sheetName val="교각_x005f_x005f_x005f_x0000_"/>
      <sheetName val="ateCఀ_x005f_x005f_x005f_x0002_저殑"/>
      <sheetName val="_______x005f_x005f_x005f_x0000__x005f_x005f_x00_4"/>
      <sheetName val="_______x005f_x005f_x005f_x005f_x005f_x005f_x000_7"/>
      <sheetName val="__________x005f_x005f_x005f_x005f_x005f_x005f_x_9"/>
      <sheetName val="_갑___x005f_x005f_x005f_x0000__x005f_x005f_x005f_x0000_"/>
      <sheetName val="6PILE___1_x005f_x005f_x005f_x0013__x005f_x005f__2"/>
      <sheetName val="간¾_x005f_x005f_x005f_x0000_Ԁ"/>
      <sheetName val="_______x005f_x005f_x005f_x005f_x005f_x005f_x005_4"/>
      <sheetName val="__________x005f_x005f_x005f_x005f_x005f_x005f__10"/>
      <sheetName val="_______x005f_x005f_x005f_x005f_x005f_x005f_x005_5"/>
      <sheetName val="ateCodes_x005f_x005f_x005f_x005f_x005f_x005f_x0_6"/>
      <sheetName val="__________x005f_x005f_x005f_x005f_x005f_x005f__11"/>
      <sheetName val="6PILE__(効_x005f_x0010__x005f_x0000__x005f_x0000_"/>
      <sheetName val="내역- _x005f_xdc48_ʉꍈ&gt;"/>
      <sheetName val="ateCodes_TimeCodes_OverrideSh_5"/>
      <sheetName val="은Í_x0000__x0000_"/>
      <sheetName val="_내역서(ͭ_x005f_x005f_x005f_x0000_"/>
      <sheetName val="수량계산서_집계표(철거-을_x0000__x0000__x0000__x0000__x0000__x0000_Ā_x0000_ᅐ"/>
      <sheetName val="수량계산서_집계표(철거-을_x0000__x0000__x0000__x0000__x0000__x0000_Ā_x0000_"/>
      <sheetName val="수량계산서_집계표(철거-을ၒ_x0000__x0000__x0000_Ā_x0000__x0000__x0000__x0005_"/>
      <sheetName val="일위대가(당초)"/>
      <sheetName val="SECT12-A"/>
      <sheetName val="SECT34-A"/>
      <sheetName val="SECT6-A"/>
      <sheetName val="SECT7-Frame"/>
      <sheetName val="BILL 1"/>
      <sheetName val="Master01"/>
      <sheetName val="css_inpatient_day_surg_sub"/>
      <sheetName val="PROCURE"/>
      <sheetName val="산출(부하간선)"/>
      <sheetName val="TDTKP"/>
      <sheetName val="DK-KH"/>
      <sheetName val="Tongke"/>
      <sheetName val="VCBo"/>
      <sheetName val="Bang KL"/>
      <sheetName val="Construction"/>
      <sheetName val="장비비"/>
      <sheetName val="사전재해(개발)-소요인력"/>
      <sheetName val="사전재해(개발)-산출근거-면적"/>
      <sheetName val="5. 离职现况"/>
      <sheetName val="부대공자재집계표"/>
      <sheetName val="SUP'T 자재현황"/>
      <sheetName val="Analis Kusen okk"/>
      <sheetName val="AC"/>
      <sheetName val="구의33고"/>
      <sheetName val="(참조)공통코드"/>
      <sheetName val="산출근_x001b__x0000__x0000__x0001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sheetData sheetId="590"/>
      <sheetData sheetId="591"/>
      <sheetData sheetId="592"/>
      <sheetData sheetId="593">
        <row r="21">
          <cell r="C21">
            <v>0</v>
          </cell>
        </row>
      </sheetData>
      <sheetData sheetId="594"/>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sheetData sheetId="1031" refreshError="1"/>
      <sheetData sheetId="1032" refreshError="1"/>
      <sheetData sheetId="1033"/>
      <sheetData sheetId="1034"/>
      <sheetData sheetId="1035"/>
      <sheetData sheetId="1036"/>
      <sheetData sheetId="1037"/>
      <sheetData sheetId="1038"/>
      <sheetData sheetId="1039" refreshError="1"/>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refreshError="1"/>
      <sheetData sheetId="1057"/>
      <sheetData sheetId="1058"/>
      <sheetData sheetId="1059"/>
      <sheetData sheetId="1060" refreshError="1"/>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efreshError="1"/>
      <sheetData sheetId="1098" refreshError="1"/>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sheetData sheetId="1304"/>
      <sheetData sheetId="1305"/>
      <sheetData sheetId="1306"/>
      <sheetData sheetId="1307"/>
      <sheetData sheetId="1308"/>
      <sheetData sheetId="1309" refreshError="1"/>
      <sheetData sheetId="1310"/>
      <sheetData sheetId="1311"/>
      <sheetData sheetId="1312"/>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sheetData sheetId="1407" refreshError="1"/>
      <sheetData sheetId="1408" refreshError="1"/>
      <sheetData sheetId="1409" refreshError="1"/>
      <sheetData sheetId="1410" refreshError="1"/>
      <sheetData sheetId="141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ow r="21">
          <cell r="A21">
            <v>0</v>
          </cell>
        </row>
      </sheetData>
      <sheetData sheetId="1501">
        <row r="21">
          <cell r="A21">
            <v>0</v>
          </cell>
        </row>
      </sheetData>
      <sheetData sheetId="1502">
        <row r="21">
          <cell r="A21">
            <v>0</v>
          </cell>
        </row>
      </sheetData>
      <sheetData sheetId="1503">
        <row r="21">
          <cell r="A21">
            <v>0</v>
          </cell>
        </row>
      </sheetData>
      <sheetData sheetId="1504">
        <row r="21">
          <cell r="A21">
            <v>0</v>
          </cell>
        </row>
      </sheetData>
      <sheetData sheetId="1505">
        <row r="21">
          <cell r="A21">
            <v>0</v>
          </cell>
        </row>
      </sheetData>
      <sheetData sheetId="1506">
        <row r="21">
          <cell r="A21">
            <v>0</v>
          </cell>
        </row>
      </sheetData>
      <sheetData sheetId="1507">
        <row r="21">
          <cell r="A21">
            <v>0</v>
          </cell>
        </row>
      </sheetData>
      <sheetData sheetId="1508">
        <row r="21">
          <cell r="A21">
            <v>0</v>
          </cell>
        </row>
      </sheetData>
      <sheetData sheetId="1509">
        <row r="21">
          <cell r="A21">
            <v>0</v>
          </cell>
        </row>
      </sheetData>
      <sheetData sheetId="1510">
        <row r="21">
          <cell r="A21">
            <v>0</v>
          </cell>
        </row>
      </sheetData>
      <sheetData sheetId="1511">
        <row r="21">
          <cell r="A21">
            <v>0</v>
          </cell>
        </row>
      </sheetData>
      <sheetData sheetId="1512">
        <row r="21">
          <cell r="A21">
            <v>0</v>
          </cell>
        </row>
      </sheetData>
      <sheetData sheetId="1513">
        <row r="21">
          <cell r="A21">
            <v>0</v>
          </cell>
        </row>
      </sheetData>
      <sheetData sheetId="1514">
        <row r="21">
          <cell r="A21">
            <v>0</v>
          </cell>
        </row>
      </sheetData>
      <sheetData sheetId="1515">
        <row r="21">
          <cell r="A21">
            <v>0</v>
          </cell>
        </row>
      </sheetData>
      <sheetData sheetId="1516">
        <row r="21">
          <cell r="A21">
            <v>0</v>
          </cell>
        </row>
      </sheetData>
      <sheetData sheetId="1517">
        <row r="21">
          <cell r="A21">
            <v>0</v>
          </cell>
        </row>
      </sheetData>
      <sheetData sheetId="1518">
        <row r="21">
          <cell r="A21">
            <v>0</v>
          </cell>
        </row>
      </sheetData>
      <sheetData sheetId="1519">
        <row r="21">
          <cell r="A21">
            <v>0</v>
          </cell>
        </row>
      </sheetData>
      <sheetData sheetId="1520">
        <row r="21">
          <cell r="A21">
            <v>0</v>
          </cell>
        </row>
      </sheetData>
      <sheetData sheetId="1521">
        <row r="21">
          <cell r="A21">
            <v>0</v>
          </cell>
        </row>
      </sheetData>
      <sheetData sheetId="1522">
        <row r="21">
          <cell r="A21">
            <v>0</v>
          </cell>
        </row>
      </sheetData>
      <sheetData sheetId="1523">
        <row r="21">
          <cell r="A21">
            <v>0</v>
          </cell>
        </row>
      </sheetData>
      <sheetData sheetId="1524">
        <row r="21">
          <cell r="A21">
            <v>0</v>
          </cell>
        </row>
      </sheetData>
      <sheetData sheetId="1525">
        <row r="21">
          <cell r="A21">
            <v>0</v>
          </cell>
        </row>
      </sheetData>
      <sheetData sheetId="1526">
        <row r="21">
          <cell r="A21">
            <v>0</v>
          </cell>
        </row>
      </sheetData>
      <sheetData sheetId="1527">
        <row r="21">
          <cell r="A21">
            <v>0</v>
          </cell>
        </row>
      </sheetData>
      <sheetData sheetId="1528">
        <row r="21">
          <cell r="A21">
            <v>0</v>
          </cell>
        </row>
      </sheetData>
      <sheetData sheetId="1529">
        <row r="21">
          <cell r="A21">
            <v>0</v>
          </cell>
        </row>
      </sheetData>
      <sheetData sheetId="1530">
        <row r="21">
          <cell r="A21">
            <v>0</v>
          </cell>
        </row>
      </sheetData>
      <sheetData sheetId="1531">
        <row r="21">
          <cell r="A21">
            <v>0</v>
          </cell>
        </row>
      </sheetData>
      <sheetData sheetId="1532">
        <row r="21">
          <cell r="A21">
            <v>0</v>
          </cell>
        </row>
      </sheetData>
      <sheetData sheetId="1533">
        <row r="21">
          <cell r="A21">
            <v>0</v>
          </cell>
        </row>
      </sheetData>
      <sheetData sheetId="1534">
        <row r="21">
          <cell r="A21">
            <v>0</v>
          </cell>
        </row>
      </sheetData>
      <sheetData sheetId="1535">
        <row r="21">
          <cell r="A21">
            <v>0</v>
          </cell>
        </row>
      </sheetData>
      <sheetData sheetId="1536">
        <row r="21">
          <cell r="A21">
            <v>0</v>
          </cell>
        </row>
      </sheetData>
      <sheetData sheetId="1537">
        <row r="21">
          <cell r="A21">
            <v>0</v>
          </cell>
        </row>
      </sheetData>
      <sheetData sheetId="1538">
        <row r="21">
          <cell r="A21">
            <v>0</v>
          </cell>
        </row>
      </sheetData>
      <sheetData sheetId="1539">
        <row r="21">
          <cell r="A21">
            <v>0</v>
          </cell>
        </row>
      </sheetData>
      <sheetData sheetId="1540">
        <row r="21">
          <cell r="A21">
            <v>0</v>
          </cell>
        </row>
      </sheetData>
      <sheetData sheetId="1541">
        <row r="21">
          <cell r="A21">
            <v>0</v>
          </cell>
        </row>
      </sheetData>
      <sheetData sheetId="1542">
        <row r="21">
          <cell r="A21">
            <v>0</v>
          </cell>
        </row>
      </sheetData>
      <sheetData sheetId="1543">
        <row r="21">
          <cell r="A21">
            <v>0</v>
          </cell>
        </row>
      </sheetData>
      <sheetData sheetId="1544">
        <row r="21">
          <cell r="A21">
            <v>0</v>
          </cell>
        </row>
      </sheetData>
      <sheetData sheetId="1545">
        <row r="21">
          <cell r="A21">
            <v>0</v>
          </cell>
        </row>
      </sheetData>
      <sheetData sheetId="1546">
        <row r="21">
          <cell r="A21">
            <v>0</v>
          </cell>
        </row>
      </sheetData>
      <sheetData sheetId="1547">
        <row r="21">
          <cell r="A21">
            <v>0</v>
          </cell>
        </row>
      </sheetData>
      <sheetData sheetId="1548">
        <row r="21">
          <cell r="A21">
            <v>0</v>
          </cell>
        </row>
      </sheetData>
      <sheetData sheetId="1549">
        <row r="21">
          <cell r="A21">
            <v>0</v>
          </cell>
        </row>
      </sheetData>
      <sheetData sheetId="1550">
        <row r="21">
          <cell r="A21">
            <v>0</v>
          </cell>
        </row>
      </sheetData>
      <sheetData sheetId="1551">
        <row r="21">
          <cell r="A21">
            <v>0</v>
          </cell>
        </row>
      </sheetData>
      <sheetData sheetId="1552">
        <row r="21">
          <cell r="A21">
            <v>0</v>
          </cell>
        </row>
      </sheetData>
      <sheetData sheetId="1553">
        <row r="21">
          <cell r="A21">
            <v>0</v>
          </cell>
        </row>
      </sheetData>
      <sheetData sheetId="1554">
        <row r="21">
          <cell r="A21">
            <v>0</v>
          </cell>
        </row>
      </sheetData>
      <sheetData sheetId="1555">
        <row r="21">
          <cell r="A21">
            <v>0</v>
          </cell>
        </row>
      </sheetData>
      <sheetData sheetId="1556">
        <row r="21">
          <cell r="A21">
            <v>0</v>
          </cell>
        </row>
      </sheetData>
      <sheetData sheetId="1557">
        <row r="21">
          <cell r="A21">
            <v>0</v>
          </cell>
        </row>
      </sheetData>
      <sheetData sheetId="1558"/>
      <sheetData sheetId="1559"/>
      <sheetData sheetId="1560"/>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ow r="21">
          <cell r="A21">
            <v>0</v>
          </cell>
        </row>
      </sheetData>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row r="21">
          <cell r="A21">
            <v>0</v>
          </cell>
        </row>
      </sheetData>
      <sheetData sheetId="1722">
        <row r="21">
          <cell r="A21">
            <v>0</v>
          </cell>
        </row>
      </sheetData>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row r="21">
          <cell r="A21">
            <v>0</v>
          </cell>
        </row>
      </sheetData>
      <sheetData sheetId="1729">
        <row r="21">
          <cell r="A21">
            <v>0</v>
          </cell>
        </row>
      </sheetData>
      <sheetData sheetId="1730">
        <row r="21">
          <cell r="A21">
            <v>0</v>
          </cell>
        </row>
      </sheetData>
      <sheetData sheetId="1731">
        <row r="21">
          <cell r="A21">
            <v>0</v>
          </cell>
        </row>
      </sheetData>
      <sheetData sheetId="1732">
        <row r="21">
          <cell r="A21">
            <v>0</v>
          </cell>
        </row>
      </sheetData>
      <sheetData sheetId="1733">
        <row r="21">
          <cell r="A21">
            <v>0</v>
          </cell>
        </row>
      </sheetData>
      <sheetData sheetId="1734">
        <row r="21">
          <cell r="A21">
            <v>0</v>
          </cell>
        </row>
      </sheetData>
      <sheetData sheetId="1735">
        <row r="21">
          <cell r="A21">
            <v>0</v>
          </cell>
        </row>
      </sheetData>
      <sheetData sheetId="1736">
        <row r="21">
          <cell r="A21">
            <v>0</v>
          </cell>
        </row>
      </sheetData>
      <sheetData sheetId="1737">
        <row r="21">
          <cell r="A21">
            <v>0</v>
          </cell>
        </row>
      </sheetData>
      <sheetData sheetId="1738">
        <row r="21">
          <cell r="A21">
            <v>0</v>
          </cell>
        </row>
      </sheetData>
      <sheetData sheetId="1739">
        <row r="21">
          <cell r="A21">
            <v>0</v>
          </cell>
        </row>
      </sheetData>
      <sheetData sheetId="1740">
        <row r="21">
          <cell r="A21">
            <v>0</v>
          </cell>
        </row>
      </sheetData>
      <sheetData sheetId="1741">
        <row r="21">
          <cell r="A21">
            <v>0</v>
          </cell>
        </row>
      </sheetData>
      <sheetData sheetId="1742">
        <row r="21">
          <cell r="A21">
            <v>0</v>
          </cell>
        </row>
      </sheetData>
      <sheetData sheetId="1743">
        <row r="21">
          <cell r="A21">
            <v>0</v>
          </cell>
        </row>
      </sheetData>
      <sheetData sheetId="1744">
        <row r="21">
          <cell r="A21">
            <v>0</v>
          </cell>
        </row>
      </sheetData>
      <sheetData sheetId="1745">
        <row r="21">
          <cell r="A21">
            <v>0</v>
          </cell>
        </row>
      </sheetData>
      <sheetData sheetId="1746">
        <row r="21">
          <cell r="A21">
            <v>0</v>
          </cell>
        </row>
      </sheetData>
      <sheetData sheetId="1747">
        <row r="21">
          <cell r="A21">
            <v>0</v>
          </cell>
        </row>
      </sheetData>
      <sheetData sheetId="1748">
        <row r="21">
          <cell r="A21">
            <v>0</v>
          </cell>
        </row>
      </sheetData>
      <sheetData sheetId="1749">
        <row r="21">
          <cell r="A21">
            <v>0</v>
          </cell>
        </row>
      </sheetData>
      <sheetData sheetId="1750">
        <row r="21">
          <cell r="A21">
            <v>0</v>
          </cell>
        </row>
      </sheetData>
      <sheetData sheetId="1751">
        <row r="21">
          <cell r="A21">
            <v>0</v>
          </cell>
        </row>
      </sheetData>
      <sheetData sheetId="1752">
        <row r="21">
          <cell r="A21">
            <v>0</v>
          </cell>
        </row>
      </sheetData>
      <sheetData sheetId="1753">
        <row r="21">
          <cell r="A21">
            <v>0</v>
          </cell>
        </row>
      </sheetData>
      <sheetData sheetId="1754">
        <row r="21">
          <cell r="A21">
            <v>0</v>
          </cell>
        </row>
      </sheetData>
      <sheetData sheetId="1755">
        <row r="21">
          <cell r="A21">
            <v>0</v>
          </cell>
        </row>
      </sheetData>
      <sheetData sheetId="1756">
        <row r="21">
          <cell r="A21">
            <v>0</v>
          </cell>
        </row>
      </sheetData>
      <sheetData sheetId="1757">
        <row r="21">
          <cell r="A21">
            <v>0</v>
          </cell>
        </row>
      </sheetData>
      <sheetData sheetId="1758">
        <row r="21">
          <cell r="A21">
            <v>0</v>
          </cell>
        </row>
      </sheetData>
      <sheetData sheetId="1759">
        <row r="21">
          <cell r="A21">
            <v>0</v>
          </cell>
        </row>
      </sheetData>
      <sheetData sheetId="1760">
        <row r="21">
          <cell r="A21">
            <v>0</v>
          </cell>
        </row>
      </sheetData>
      <sheetData sheetId="1761">
        <row r="21">
          <cell r="A21">
            <v>0</v>
          </cell>
        </row>
      </sheetData>
      <sheetData sheetId="1762">
        <row r="21">
          <cell r="A21">
            <v>0</v>
          </cell>
        </row>
      </sheetData>
      <sheetData sheetId="1763">
        <row r="21">
          <cell r="A21">
            <v>0</v>
          </cell>
        </row>
      </sheetData>
      <sheetData sheetId="1764">
        <row r="21">
          <cell r="A21">
            <v>0</v>
          </cell>
        </row>
      </sheetData>
      <sheetData sheetId="1765">
        <row r="21">
          <cell r="A21">
            <v>0</v>
          </cell>
        </row>
      </sheetData>
      <sheetData sheetId="1766">
        <row r="21">
          <cell r="A21">
            <v>0</v>
          </cell>
        </row>
      </sheetData>
      <sheetData sheetId="1767">
        <row r="21">
          <cell r="A21">
            <v>0</v>
          </cell>
        </row>
      </sheetData>
      <sheetData sheetId="1768">
        <row r="21">
          <cell r="A21">
            <v>0</v>
          </cell>
        </row>
      </sheetData>
      <sheetData sheetId="1769">
        <row r="21">
          <cell r="A21">
            <v>0</v>
          </cell>
        </row>
      </sheetData>
      <sheetData sheetId="1770">
        <row r="21">
          <cell r="A21">
            <v>0</v>
          </cell>
        </row>
      </sheetData>
      <sheetData sheetId="1771"/>
      <sheetData sheetId="1772">
        <row r="21">
          <cell r="A21">
            <v>0</v>
          </cell>
        </row>
      </sheetData>
      <sheetData sheetId="1773"/>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ow r="21">
          <cell r="A21">
            <v>0</v>
          </cell>
        </row>
      </sheetData>
      <sheetData sheetId="2081">
        <row r="21">
          <cell r="A21">
            <v>0</v>
          </cell>
        </row>
      </sheetData>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ow r="21">
          <cell r="A21">
            <v>0</v>
          </cell>
        </row>
      </sheetData>
      <sheetData sheetId="2124">
        <row r="21">
          <cell r="A21">
            <v>0</v>
          </cell>
        </row>
      </sheetData>
      <sheetData sheetId="2125">
        <row r="21">
          <cell r="A21">
            <v>0</v>
          </cell>
        </row>
      </sheetData>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ow r="21">
          <cell r="A21">
            <v>0</v>
          </cell>
        </row>
      </sheetData>
      <sheetData sheetId="2138" refreshError="1"/>
      <sheetData sheetId="2139">
        <row r="21">
          <cell r="A21">
            <v>0</v>
          </cell>
        </row>
      </sheetData>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ow r="21">
          <cell r="A21">
            <v>0</v>
          </cell>
        </row>
      </sheetData>
      <sheetData sheetId="2165">
        <row r="21">
          <cell r="A21">
            <v>0</v>
          </cell>
        </row>
      </sheetData>
      <sheetData sheetId="2166">
        <row r="21">
          <cell r="A21">
            <v>0</v>
          </cell>
        </row>
      </sheetData>
      <sheetData sheetId="2167">
        <row r="21">
          <cell r="A21">
            <v>0</v>
          </cell>
        </row>
      </sheetData>
      <sheetData sheetId="2168">
        <row r="21">
          <cell r="A21">
            <v>0</v>
          </cell>
        </row>
      </sheetData>
      <sheetData sheetId="2169">
        <row r="21">
          <cell r="A21">
            <v>0</v>
          </cell>
        </row>
      </sheetData>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ow r="21">
          <cell r="A21">
            <v>0</v>
          </cell>
        </row>
      </sheetData>
      <sheetData sheetId="2193">
        <row r="21">
          <cell r="A21">
            <v>0</v>
          </cell>
        </row>
      </sheetData>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ow r="21">
          <cell r="A21">
            <v>0</v>
          </cell>
        </row>
      </sheetData>
      <sheetData sheetId="2220" refreshError="1"/>
      <sheetData sheetId="2221" refreshError="1"/>
      <sheetData sheetId="2222" refreshError="1"/>
      <sheetData sheetId="2223" refreshError="1"/>
      <sheetData sheetId="2224">
        <row r="21">
          <cell r="A21">
            <v>0</v>
          </cell>
        </row>
      </sheetData>
      <sheetData sheetId="2225">
        <row r="21">
          <cell r="A21">
            <v>0</v>
          </cell>
        </row>
      </sheetData>
      <sheetData sheetId="2226">
        <row r="21">
          <cell r="A21">
            <v>0</v>
          </cell>
        </row>
      </sheetData>
      <sheetData sheetId="2227">
        <row r="21">
          <cell r="A21">
            <v>0</v>
          </cell>
        </row>
      </sheetData>
      <sheetData sheetId="2228">
        <row r="21">
          <cell r="A21">
            <v>0</v>
          </cell>
        </row>
      </sheetData>
      <sheetData sheetId="2229">
        <row r="21">
          <cell r="A21">
            <v>0</v>
          </cell>
        </row>
      </sheetData>
      <sheetData sheetId="2230">
        <row r="21">
          <cell r="A21">
            <v>0</v>
          </cell>
        </row>
      </sheetData>
      <sheetData sheetId="2231">
        <row r="21">
          <cell r="A21">
            <v>0</v>
          </cell>
        </row>
      </sheetData>
      <sheetData sheetId="2232">
        <row r="21">
          <cell r="A21">
            <v>0</v>
          </cell>
        </row>
      </sheetData>
      <sheetData sheetId="2233">
        <row r="21">
          <cell r="A21">
            <v>0</v>
          </cell>
        </row>
      </sheetData>
      <sheetData sheetId="2234">
        <row r="21">
          <cell r="A21">
            <v>0</v>
          </cell>
        </row>
      </sheetData>
      <sheetData sheetId="2235">
        <row r="21">
          <cell r="A21">
            <v>0</v>
          </cell>
        </row>
      </sheetData>
      <sheetData sheetId="2236">
        <row r="21">
          <cell r="A21">
            <v>0</v>
          </cell>
        </row>
      </sheetData>
      <sheetData sheetId="2237">
        <row r="21">
          <cell r="A21">
            <v>0</v>
          </cell>
        </row>
      </sheetData>
      <sheetData sheetId="2238">
        <row r="21">
          <cell r="A21">
            <v>0</v>
          </cell>
        </row>
      </sheetData>
      <sheetData sheetId="2239">
        <row r="21">
          <cell r="A21">
            <v>0</v>
          </cell>
        </row>
      </sheetData>
      <sheetData sheetId="2240" refreshError="1"/>
      <sheetData sheetId="2241" refreshError="1"/>
      <sheetData sheetId="2242"/>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ow r="21">
          <cell r="A21">
            <v>0</v>
          </cell>
        </row>
      </sheetData>
      <sheetData sheetId="2464" refreshError="1"/>
      <sheetData sheetId="2465" refreshError="1"/>
      <sheetData sheetId="2466" refreshError="1"/>
      <sheetData sheetId="2467" refreshError="1"/>
      <sheetData sheetId="2468">
        <row r="21">
          <cell r="A21">
            <v>0</v>
          </cell>
        </row>
      </sheetData>
      <sheetData sheetId="2469" refreshError="1"/>
      <sheetData sheetId="2470" refreshError="1"/>
      <sheetData sheetId="2471" refreshError="1"/>
      <sheetData sheetId="2472" refreshError="1"/>
      <sheetData sheetId="2473" refreshError="1"/>
      <sheetData sheetId="2474" refreshError="1"/>
      <sheetData sheetId="2475">
        <row r="21">
          <cell r="A21">
            <v>0</v>
          </cell>
        </row>
      </sheetData>
      <sheetData sheetId="2476" refreshError="1"/>
      <sheetData sheetId="2477" refreshError="1"/>
      <sheetData sheetId="2478" refreshError="1"/>
      <sheetData sheetId="2479">
        <row r="21">
          <cell r="A21">
            <v>0</v>
          </cell>
        </row>
      </sheetData>
      <sheetData sheetId="2480" refreshError="1"/>
      <sheetData sheetId="2481">
        <row r="21">
          <cell r="C21">
            <v>22.680000000000003</v>
          </cell>
        </row>
      </sheetData>
      <sheetData sheetId="2482" refreshError="1"/>
      <sheetData sheetId="2483" refreshError="1"/>
      <sheetData sheetId="2484" refreshError="1"/>
      <sheetData sheetId="2485" refreshError="1"/>
      <sheetData sheetId="2486" refreshError="1"/>
      <sheetData sheetId="2487" refreshError="1"/>
      <sheetData sheetId="2488">
        <row r="21">
          <cell r="A21">
            <v>0</v>
          </cell>
        </row>
      </sheetData>
      <sheetData sheetId="2489">
        <row r="21">
          <cell r="A21">
            <v>0</v>
          </cell>
        </row>
      </sheetData>
      <sheetData sheetId="2490">
        <row r="21">
          <cell r="A21">
            <v>0</v>
          </cell>
        </row>
      </sheetData>
      <sheetData sheetId="2491">
        <row r="21">
          <cell r="A21">
            <v>0</v>
          </cell>
        </row>
      </sheetData>
      <sheetData sheetId="2492">
        <row r="21">
          <cell r="A21">
            <v>0</v>
          </cell>
        </row>
      </sheetData>
      <sheetData sheetId="2493">
        <row r="21">
          <cell r="A21">
            <v>0</v>
          </cell>
        </row>
      </sheetData>
      <sheetData sheetId="2494">
        <row r="21">
          <cell r="A21">
            <v>0</v>
          </cell>
        </row>
      </sheetData>
      <sheetData sheetId="2495">
        <row r="21">
          <cell r="A21">
            <v>0</v>
          </cell>
        </row>
      </sheetData>
      <sheetData sheetId="2496">
        <row r="21">
          <cell r="A21">
            <v>0</v>
          </cell>
        </row>
      </sheetData>
      <sheetData sheetId="2497">
        <row r="21">
          <cell r="A21">
            <v>0</v>
          </cell>
        </row>
      </sheetData>
      <sheetData sheetId="2498">
        <row r="21">
          <cell r="A21">
            <v>0</v>
          </cell>
        </row>
      </sheetData>
      <sheetData sheetId="2499">
        <row r="21">
          <cell r="A21">
            <v>0</v>
          </cell>
        </row>
      </sheetData>
      <sheetData sheetId="2500">
        <row r="21">
          <cell r="A21">
            <v>0</v>
          </cell>
        </row>
      </sheetData>
      <sheetData sheetId="2501">
        <row r="21">
          <cell r="A21">
            <v>0</v>
          </cell>
        </row>
      </sheetData>
      <sheetData sheetId="2502">
        <row r="21">
          <cell r="A21">
            <v>0</v>
          </cell>
        </row>
      </sheetData>
      <sheetData sheetId="2503">
        <row r="21">
          <cell r="A21">
            <v>0</v>
          </cell>
        </row>
      </sheetData>
      <sheetData sheetId="2504">
        <row r="21">
          <cell r="A21">
            <v>0</v>
          </cell>
        </row>
      </sheetData>
      <sheetData sheetId="2505">
        <row r="21">
          <cell r="A21">
            <v>0</v>
          </cell>
        </row>
      </sheetData>
      <sheetData sheetId="2506">
        <row r="21">
          <cell r="A21">
            <v>0</v>
          </cell>
        </row>
      </sheetData>
      <sheetData sheetId="2507">
        <row r="21">
          <cell r="A21">
            <v>0</v>
          </cell>
        </row>
      </sheetData>
      <sheetData sheetId="2508">
        <row r="21">
          <cell r="A21">
            <v>0</v>
          </cell>
        </row>
      </sheetData>
      <sheetData sheetId="2509">
        <row r="21">
          <cell r="A21">
            <v>0</v>
          </cell>
        </row>
      </sheetData>
      <sheetData sheetId="2510">
        <row r="21">
          <cell r="A21">
            <v>0</v>
          </cell>
        </row>
      </sheetData>
      <sheetData sheetId="2511">
        <row r="21">
          <cell r="A21">
            <v>0</v>
          </cell>
        </row>
      </sheetData>
      <sheetData sheetId="2512">
        <row r="21">
          <cell r="A21">
            <v>0</v>
          </cell>
        </row>
      </sheetData>
      <sheetData sheetId="2513">
        <row r="21">
          <cell r="A21">
            <v>0</v>
          </cell>
        </row>
      </sheetData>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ow r="21">
          <cell r="A21">
            <v>0</v>
          </cell>
        </row>
      </sheetData>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ow r="21">
          <cell r="A21">
            <v>0</v>
          </cell>
        </row>
      </sheetData>
      <sheetData sheetId="2699">
        <row r="21">
          <cell r="C21">
            <v>22.680000000000003</v>
          </cell>
        </row>
      </sheetData>
      <sheetData sheetId="2700">
        <row r="21">
          <cell r="C21">
            <v>22.680000000000003</v>
          </cell>
        </row>
      </sheetData>
      <sheetData sheetId="2701" refreshError="1"/>
      <sheetData sheetId="2702" refreshError="1"/>
      <sheetData sheetId="2703">
        <row r="21">
          <cell r="A21">
            <v>0</v>
          </cell>
        </row>
      </sheetData>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ow r="21">
          <cell r="A21">
            <v>0</v>
          </cell>
        </row>
      </sheetData>
      <sheetData sheetId="2722">
        <row r="21">
          <cell r="A21">
            <v>0</v>
          </cell>
        </row>
      </sheetData>
      <sheetData sheetId="2723">
        <row r="21">
          <cell r="A21">
            <v>0</v>
          </cell>
        </row>
      </sheetData>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sheetData sheetId="2782"/>
      <sheetData sheetId="2783" refreshError="1"/>
      <sheetData sheetId="2784" refreshError="1"/>
      <sheetData sheetId="2785">
        <row r="21">
          <cell r="A21">
            <v>0</v>
          </cell>
        </row>
      </sheetData>
      <sheetData sheetId="2786">
        <row r="21">
          <cell r="A21">
            <v>0</v>
          </cell>
        </row>
      </sheetData>
      <sheetData sheetId="2787">
        <row r="21">
          <cell r="A21">
            <v>0</v>
          </cell>
        </row>
      </sheetData>
      <sheetData sheetId="2788">
        <row r="21">
          <cell r="A21">
            <v>0</v>
          </cell>
        </row>
      </sheetData>
      <sheetData sheetId="2789">
        <row r="21">
          <cell r="A21">
            <v>0</v>
          </cell>
        </row>
      </sheetData>
      <sheetData sheetId="2790">
        <row r="21">
          <cell r="A21">
            <v>0</v>
          </cell>
        </row>
      </sheetData>
      <sheetData sheetId="2791">
        <row r="21">
          <cell r="A21">
            <v>0</v>
          </cell>
        </row>
      </sheetData>
      <sheetData sheetId="2792">
        <row r="21">
          <cell r="A21">
            <v>0</v>
          </cell>
        </row>
      </sheetData>
      <sheetData sheetId="2793">
        <row r="21">
          <cell r="A21">
            <v>0</v>
          </cell>
        </row>
      </sheetData>
      <sheetData sheetId="2794">
        <row r="21">
          <cell r="A21">
            <v>0</v>
          </cell>
        </row>
      </sheetData>
      <sheetData sheetId="2795">
        <row r="21">
          <cell r="A21">
            <v>0</v>
          </cell>
        </row>
      </sheetData>
      <sheetData sheetId="2796">
        <row r="21">
          <cell r="A21">
            <v>0</v>
          </cell>
        </row>
      </sheetData>
      <sheetData sheetId="2797">
        <row r="21">
          <cell r="A21">
            <v>0</v>
          </cell>
        </row>
      </sheetData>
      <sheetData sheetId="2798">
        <row r="21">
          <cell r="A21">
            <v>0</v>
          </cell>
        </row>
      </sheetData>
      <sheetData sheetId="2799">
        <row r="21">
          <cell r="A21">
            <v>0</v>
          </cell>
        </row>
      </sheetData>
      <sheetData sheetId="2800">
        <row r="21">
          <cell r="A21">
            <v>0</v>
          </cell>
        </row>
      </sheetData>
      <sheetData sheetId="2801">
        <row r="21">
          <cell r="A21">
            <v>0</v>
          </cell>
        </row>
      </sheetData>
      <sheetData sheetId="2802">
        <row r="21">
          <cell r="A21">
            <v>0</v>
          </cell>
        </row>
      </sheetData>
      <sheetData sheetId="2803">
        <row r="21">
          <cell r="A21">
            <v>0</v>
          </cell>
        </row>
      </sheetData>
      <sheetData sheetId="2804">
        <row r="21">
          <cell r="A21">
            <v>0</v>
          </cell>
        </row>
      </sheetData>
      <sheetData sheetId="2805">
        <row r="21">
          <cell r="A21">
            <v>0</v>
          </cell>
        </row>
      </sheetData>
      <sheetData sheetId="2806">
        <row r="21">
          <cell r="A21">
            <v>0</v>
          </cell>
        </row>
      </sheetData>
      <sheetData sheetId="2807">
        <row r="21">
          <cell r="A21">
            <v>0</v>
          </cell>
        </row>
      </sheetData>
      <sheetData sheetId="2808">
        <row r="21">
          <cell r="A21">
            <v>0</v>
          </cell>
        </row>
      </sheetData>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sheetData sheetId="2819"/>
      <sheetData sheetId="2820"/>
      <sheetData sheetId="2821">
        <row r="21">
          <cell r="C21">
            <v>22.680000000000003</v>
          </cell>
        </row>
      </sheetData>
      <sheetData sheetId="2822"/>
      <sheetData sheetId="2823"/>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ow r="21">
          <cell r="A21">
            <v>0</v>
          </cell>
        </row>
      </sheetData>
      <sheetData sheetId="2835" refreshError="1"/>
      <sheetData sheetId="2836">
        <row r="21">
          <cell r="A21">
            <v>0</v>
          </cell>
        </row>
      </sheetData>
      <sheetData sheetId="2837" refreshError="1"/>
      <sheetData sheetId="2838" refreshError="1"/>
      <sheetData sheetId="2839" refreshError="1"/>
      <sheetData sheetId="2840" refreshError="1"/>
      <sheetData sheetId="2841" refreshError="1"/>
      <sheetData sheetId="2842" refreshError="1"/>
      <sheetData sheetId="2843">
        <row r="21">
          <cell r="A21">
            <v>0</v>
          </cell>
        </row>
      </sheetData>
      <sheetData sheetId="2844">
        <row r="21">
          <cell r="A21">
            <v>0</v>
          </cell>
        </row>
      </sheetData>
      <sheetData sheetId="2845">
        <row r="21">
          <cell r="A21">
            <v>0</v>
          </cell>
        </row>
      </sheetData>
      <sheetData sheetId="2846">
        <row r="21">
          <cell r="A21">
            <v>0</v>
          </cell>
        </row>
      </sheetData>
      <sheetData sheetId="2847">
        <row r="21">
          <cell r="A21">
            <v>0</v>
          </cell>
        </row>
      </sheetData>
      <sheetData sheetId="2848">
        <row r="21">
          <cell r="A21">
            <v>0</v>
          </cell>
        </row>
      </sheetData>
      <sheetData sheetId="2849">
        <row r="21">
          <cell r="A21">
            <v>0</v>
          </cell>
        </row>
      </sheetData>
      <sheetData sheetId="2850">
        <row r="21">
          <cell r="A21">
            <v>0</v>
          </cell>
        </row>
      </sheetData>
      <sheetData sheetId="2851">
        <row r="21">
          <cell r="A21">
            <v>0</v>
          </cell>
        </row>
      </sheetData>
      <sheetData sheetId="2852">
        <row r="21">
          <cell r="A21">
            <v>0</v>
          </cell>
        </row>
      </sheetData>
      <sheetData sheetId="2853">
        <row r="21">
          <cell r="A21">
            <v>0</v>
          </cell>
        </row>
      </sheetData>
      <sheetData sheetId="2854">
        <row r="21">
          <cell r="A21">
            <v>0</v>
          </cell>
        </row>
      </sheetData>
      <sheetData sheetId="2855">
        <row r="21">
          <cell r="A21">
            <v>0</v>
          </cell>
        </row>
      </sheetData>
      <sheetData sheetId="2856">
        <row r="21">
          <cell r="A21">
            <v>0</v>
          </cell>
        </row>
      </sheetData>
      <sheetData sheetId="2857">
        <row r="21">
          <cell r="A21">
            <v>0</v>
          </cell>
        </row>
      </sheetData>
      <sheetData sheetId="2858">
        <row r="21">
          <cell r="A21">
            <v>0</v>
          </cell>
        </row>
      </sheetData>
      <sheetData sheetId="2859">
        <row r="21">
          <cell r="A21">
            <v>0</v>
          </cell>
        </row>
      </sheetData>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A21">
            <v>0</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ow r="21">
          <cell r="A21">
            <v>0</v>
          </cell>
        </row>
      </sheetData>
      <sheetData sheetId="2887">
        <row r="21">
          <cell r="A21">
            <v>0</v>
          </cell>
        </row>
      </sheetData>
      <sheetData sheetId="2888">
        <row r="21">
          <cell r="A21">
            <v>0</v>
          </cell>
        </row>
      </sheetData>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ow r="21">
          <cell r="A21">
            <v>0</v>
          </cell>
        </row>
      </sheetData>
      <sheetData sheetId="2905">
        <row r="21">
          <cell r="A21">
            <v>0</v>
          </cell>
        </row>
      </sheetData>
      <sheetData sheetId="2906">
        <row r="21">
          <cell r="A21">
            <v>0</v>
          </cell>
        </row>
      </sheetData>
      <sheetData sheetId="2907">
        <row r="21">
          <cell r="A21">
            <v>0</v>
          </cell>
        </row>
      </sheetData>
      <sheetData sheetId="2908">
        <row r="21">
          <cell r="A21">
            <v>0</v>
          </cell>
        </row>
      </sheetData>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row r="21">
          <cell r="A21">
            <v>0</v>
          </cell>
        </row>
      </sheetData>
      <sheetData sheetId="2915">
        <row r="21">
          <cell r="A21">
            <v>0</v>
          </cell>
        </row>
      </sheetData>
      <sheetData sheetId="2916">
        <row r="21">
          <cell r="A21">
            <v>0</v>
          </cell>
        </row>
      </sheetData>
      <sheetData sheetId="2917">
        <row r="21">
          <cell r="A21">
            <v>0</v>
          </cell>
        </row>
      </sheetData>
      <sheetData sheetId="2918">
        <row r="21">
          <cell r="A21">
            <v>0</v>
          </cell>
        </row>
      </sheetData>
      <sheetData sheetId="2919">
        <row r="21">
          <cell r="A21">
            <v>0</v>
          </cell>
        </row>
      </sheetData>
      <sheetData sheetId="2920">
        <row r="21">
          <cell r="A21">
            <v>0</v>
          </cell>
        </row>
      </sheetData>
      <sheetData sheetId="2921">
        <row r="21">
          <cell r="A21">
            <v>0</v>
          </cell>
        </row>
      </sheetData>
      <sheetData sheetId="2922">
        <row r="21">
          <cell r="A21">
            <v>0</v>
          </cell>
        </row>
      </sheetData>
      <sheetData sheetId="2923">
        <row r="21">
          <cell r="A21">
            <v>0</v>
          </cell>
        </row>
      </sheetData>
      <sheetData sheetId="2924">
        <row r="21">
          <cell r="A21">
            <v>0</v>
          </cell>
        </row>
      </sheetData>
      <sheetData sheetId="2925">
        <row r="21">
          <cell r="A21">
            <v>0</v>
          </cell>
        </row>
      </sheetData>
      <sheetData sheetId="2926">
        <row r="21">
          <cell r="A21">
            <v>0</v>
          </cell>
        </row>
      </sheetData>
      <sheetData sheetId="2927">
        <row r="21">
          <cell r="A21">
            <v>0</v>
          </cell>
        </row>
      </sheetData>
      <sheetData sheetId="2928">
        <row r="21">
          <cell r="A21">
            <v>0</v>
          </cell>
        </row>
      </sheetData>
      <sheetData sheetId="2929">
        <row r="21">
          <cell r="A21">
            <v>0</v>
          </cell>
        </row>
      </sheetData>
      <sheetData sheetId="2930">
        <row r="21">
          <cell r="A21">
            <v>0</v>
          </cell>
        </row>
      </sheetData>
      <sheetData sheetId="2931">
        <row r="21">
          <cell r="A21">
            <v>0</v>
          </cell>
        </row>
      </sheetData>
      <sheetData sheetId="2932">
        <row r="21">
          <cell r="A21">
            <v>0</v>
          </cell>
        </row>
      </sheetData>
      <sheetData sheetId="2933">
        <row r="21">
          <cell r="A21">
            <v>0</v>
          </cell>
        </row>
      </sheetData>
      <sheetData sheetId="2934">
        <row r="21">
          <cell r="A21">
            <v>0</v>
          </cell>
        </row>
      </sheetData>
      <sheetData sheetId="2935">
        <row r="21">
          <cell r="A21">
            <v>0</v>
          </cell>
        </row>
      </sheetData>
      <sheetData sheetId="2936">
        <row r="21">
          <cell r="A21">
            <v>0</v>
          </cell>
        </row>
      </sheetData>
      <sheetData sheetId="2937">
        <row r="21">
          <cell r="A21">
            <v>0</v>
          </cell>
        </row>
      </sheetData>
      <sheetData sheetId="2938">
        <row r="21">
          <cell r="A21">
            <v>0</v>
          </cell>
        </row>
      </sheetData>
      <sheetData sheetId="2939">
        <row r="21">
          <cell r="A21">
            <v>0</v>
          </cell>
        </row>
      </sheetData>
      <sheetData sheetId="2940">
        <row r="21">
          <cell r="A21">
            <v>0</v>
          </cell>
        </row>
      </sheetData>
      <sheetData sheetId="2941">
        <row r="21">
          <cell r="A21">
            <v>0</v>
          </cell>
        </row>
      </sheetData>
      <sheetData sheetId="2942">
        <row r="21">
          <cell r="A21">
            <v>0</v>
          </cell>
        </row>
      </sheetData>
      <sheetData sheetId="2943">
        <row r="21">
          <cell r="A21">
            <v>0</v>
          </cell>
        </row>
      </sheetData>
      <sheetData sheetId="2944">
        <row r="21">
          <cell r="A21">
            <v>0</v>
          </cell>
        </row>
      </sheetData>
      <sheetData sheetId="2945">
        <row r="21">
          <cell r="A21">
            <v>0</v>
          </cell>
        </row>
      </sheetData>
      <sheetData sheetId="2946">
        <row r="21">
          <cell r="A21">
            <v>0</v>
          </cell>
        </row>
      </sheetData>
      <sheetData sheetId="2947">
        <row r="21">
          <cell r="A21">
            <v>0</v>
          </cell>
        </row>
      </sheetData>
      <sheetData sheetId="2948">
        <row r="21">
          <cell r="A21">
            <v>0</v>
          </cell>
        </row>
      </sheetData>
      <sheetData sheetId="2949">
        <row r="21">
          <cell r="A21">
            <v>0</v>
          </cell>
        </row>
      </sheetData>
      <sheetData sheetId="2950">
        <row r="21">
          <cell r="A21">
            <v>0</v>
          </cell>
        </row>
      </sheetData>
      <sheetData sheetId="2951">
        <row r="21">
          <cell r="A21">
            <v>0</v>
          </cell>
        </row>
      </sheetData>
      <sheetData sheetId="2952">
        <row r="21">
          <cell r="A21">
            <v>0</v>
          </cell>
        </row>
      </sheetData>
      <sheetData sheetId="2953">
        <row r="21">
          <cell r="A21">
            <v>0</v>
          </cell>
        </row>
      </sheetData>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A21">
            <v>0</v>
          </cell>
        </row>
      </sheetData>
      <sheetData sheetId="2965">
        <row r="21">
          <cell r="A21">
            <v>0</v>
          </cell>
        </row>
      </sheetData>
      <sheetData sheetId="2966">
        <row r="21">
          <cell r="A21">
            <v>0</v>
          </cell>
        </row>
      </sheetData>
      <sheetData sheetId="2967">
        <row r="21">
          <cell r="A21">
            <v>0</v>
          </cell>
        </row>
      </sheetData>
      <sheetData sheetId="2968">
        <row r="21">
          <cell r="A21">
            <v>0</v>
          </cell>
        </row>
      </sheetData>
      <sheetData sheetId="2969">
        <row r="21">
          <cell r="A21">
            <v>0</v>
          </cell>
        </row>
      </sheetData>
      <sheetData sheetId="2970">
        <row r="21">
          <cell r="A21">
            <v>0</v>
          </cell>
        </row>
      </sheetData>
      <sheetData sheetId="2971">
        <row r="21">
          <cell r="A21">
            <v>0</v>
          </cell>
        </row>
      </sheetData>
      <sheetData sheetId="2972">
        <row r="21">
          <cell r="A21">
            <v>0</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A21">
            <v>0</v>
          </cell>
        </row>
      </sheetData>
      <sheetData sheetId="2978">
        <row r="21">
          <cell r="A21">
            <v>0</v>
          </cell>
        </row>
      </sheetData>
      <sheetData sheetId="2979">
        <row r="21">
          <cell r="A21">
            <v>0</v>
          </cell>
        </row>
      </sheetData>
      <sheetData sheetId="2980">
        <row r="21">
          <cell r="A21">
            <v>0</v>
          </cell>
        </row>
      </sheetData>
      <sheetData sheetId="2981">
        <row r="21">
          <cell r="A21">
            <v>0</v>
          </cell>
        </row>
      </sheetData>
      <sheetData sheetId="2982">
        <row r="21">
          <cell r="A21">
            <v>0</v>
          </cell>
        </row>
      </sheetData>
      <sheetData sheetId="2983">
        <row r="21">
          <cell r="A21">
            <v>0</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A21">
            <v>0</v>
          </cell>
        </row>
      </sheetData>
      <sheetData sheetId="2994">
        <row r="21">
          <cell r="A21">
            <v>0</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ow r="21">
          <cell r="A21">
            <v>0</v>
          </cell>
        </row>
      </sheetData>
      <sheetData sheetId="3052">
        <row r="21">
          <cell r="A21">
            <v>0</v>
          </cell>
        </row>
      </sheetData>
      <sheetData sheetId="3053">
        <row r="21">
          <cell r="A21">
            <v>0</v>
          </cell>
        </row>
      </sheetData>
      <sheetData sheetId="3054">
        <row r="21">
          <cell r="A21">
            <v>0</v>
          </cell>
        </row>
      </sheetData>
      <sheetData sheetId="3055">
        <row r="21">
          <cell r="A21">
            <v>0</v>
          </cell>
        </row>
      </sheetData>
      <sheetData sheetId="3056">
        <row r="21">
          <cell r="A21">
            <v>0</v>
          </cell>
        </row>
      </sheetData>
      <sheetData sheetId="3057">
        <row r="21">
          <cell r="A21">
            <v>0</v>
          </cell>
        </row>
      </sheetData>
      <sheetData sheetId="3058">
        <row r="21">
          <cell r="A21">
            <v>0</v>
          </cell>
        </row>
      </sheetData>
      <sheetData sheetId="3059">
        <row r="21">
          <cell r="A21">
            <v>0</v>
          </cell>
        </row>
      </sheetData>
      <sheetData sheetId="3060">
        <row r="21">
          <cell r="A21">
            <v>0</v>
          </cell>
        </row>
      </sheetData>
      <sheetData sheetId="3061">
        <row r="21">
          <cell r="A21">
            <v>0</v>
          </cell>
        </row>
      </sheetData>
      <sheetData sheetId="3062">
        <row r="21">
          <cell r="A21">
            <v>0</v>
          </cell>
        </row>
      </sheetData>
      <sheetData sheetId="3063">
        <row r="21">
          <cell r="A21">
            <v>0</v>
          </cell>
        </row>
      </sheetData>
      <sheetData sheetId="3064">
        <row r="21">
          <cell r="A21">
            <v>0</v>
          </cell>
        </row>
      </sheetData>
      <sheetData sheetId="3065">
        <row r="21">
          <cell r="A21">
            <v>0</v>
          </cell>
        </row>
      </sheetData>
      <sheetData sheetId="3066">
        <row r="21">
          <cell r="A21">
            <v>0</v>
          </cell>
        </row>
      </sheetData>
      <sheetData sheetId="3067">
        <row r="21">
          <cell r="A21">
            <v>0</v>
          </cell>
        </row>
      </sheetData>
      <sheetData sheetId="3068">
        <row r="21">
          <cell r="A21">
            <v>0</v>
          </cell>
        </row>
      </sheetData>
      <sheetData sheetId="3069">
        <row r="21">
          <cell r="A21">
            <v>0</v>
          </cell>
        </row>
      </sheetData>
      <sheetData sheetId="3070">
        <row r="21">
          <cell r="A21">
            <v>0</v>
          </cell>
        </row>
      </sheetData>
      <sheetData sheetId="3071">
        <row r="21">
          <cell r="A21">
            <v>0</v>
          </cell>
        </row>
      </sheetData>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ow r="21">
          <cell r="A21">
            <v>0</v>
          </cell>
        </row>
      </sheetData>
      <sheetData sheetId="3092">
        <row r="21">
          <cell r="A21">
            <v>0</v>
          </cell>
        </row>
      </sheetData>
      <sheetData sheetId="3093">
        <row r="21">
          <cell r="A21">
            <v>0</v>
          </cell>
        </row>
      </sheetData>
      <sheetData sheetId="3094">
        <row r="21">
          <cell r="A21">
            <v>0</v>
          </cell>
        </row>
      </sheetData>
      <sheetData sheetId="3095">
        <row r="21">
          <cell r="A21">
            <v>0</v>
          </cell>
        </row>
      </sheetData>
      <sheetData sheetId="3096">
        <row r="21">
          <cell r="A21">
            <v>0</v>
          </cell>
        </row>
      </sheetData>
      <sheetData sheetId="3097">
        <row r="21">
          <cell r="A21">
            <v>0</v>
          </cell>
        </row>
      </sheetData>
      <sheetData sheetId="3098">
        <row r="21">
          <cell r="A21">
            <v>0</v>
          </cell>
        </row>
      </sheetData>
      <sheetData sheetId="3099">
        <row r="21">
          <cell r="A21">
            <v>0</v>
          </cell>
        </row>
      </sheetData>
      <sheetData sheetId="3100">
        <row r="21">
          <cell r="A21">
            <v>0</v>
          </cell>
        </row>
      </sheetData>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ow r="21">
          <cell r="A21">
            <v>0</v>
          </cell>
        </row>
      </sheetData>
      <sheetData sheetId="3123">
        <row r="21">
          <cell r="A21">
            <v>0</v>
          </cell>
        </row>
      </sheetData>
      <sheetData sheetId="3124">
        <row r="21">
          <cell r="A21">
            <v>0</v>
          </cell>
        </row>
      </sheetData>
      <sheetData sheetId="3125">
        <row r="21">
          <cell r="A21">
            <v>0</v>
          </cell>
        </row>
      </sheetData>
      <sheetData sheetId="3126">
        <row r="21">
          <cell r="A21">
            <v>0</v>
          </cell>
        </row>
      </sheetData>
      <sheetData sheetId="3127">
        <row r="21">
          <cell r="A21">
            <v>0</v>
          </cell>
        </row>
      </sheetData>
      <sheetData sheetId="3128">
        <row r="21">
          <cell r="A21">
            <v>0</v>
          </cell>
        </row>
      </sheetData>
      <sheetData sheetId="3129">
        <row r="21">
          <cell r="A21">
            <v>0</v>
          </cell>
        </row>
      </sheetData>
      <sheetData sheetId="3130">
        <row r="21">
          <cell r="A21">
            <v>0</v>
          </cell>
        </row>
      </sheetData>
      <sheetData sheetId="3131">
        <row r="21">
          <cell r="A21">
            <v>0</v>
          </cell>
        </row>
      </sheetData>
      <sheetData sheetId="3132">
        <row r="21">
          <cell r="A21">
            <v>0</v>
          </cell>
        </row>
      </sheetData>
      <sheetData sheetId="3133">
        <row r="21">
          <cell r="A21">
            <v>0</v>
          </cell>
        </row>
      </sheetData>
      <sheetData sheetId="3134">
        <row r="21">
          <cell r="A21">
            <v>0</v>
          </cell>
        </row>
      </sheetData>
      <sheetData sheetId="3135">
        <row r="21">
          <cell r="A21">
            <v>0</v>
          </cell>
        </row>
      </sheetData>
      <sheetData sheetId="3136">
        <row r="21">
          <cell r="A21">
            <v>0</v>
          </cell>
        </row>
      </sheetData>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ow r="21">
          <cell r="A21">
            <v>0</v>
          </cell>
        </row>
      </sheetData>
      <sheetData sheetId="3206">
        <row r="21">
          <cell r="A21">
            <v>0</v>
          </cell>
        </row>
      </sheetData>
      <sheetData sheetId="3207">
        <row r="21">
          <cell r="A21">
            <v>0</v>
          </cell>
        </row>
      </sheetData>
      <sheetData sheetId="3208">
        <row r="21">
          <cell r="A21">
            <v>0</v>
          </cell>
        </row>
      </sheetData>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ow r="21">
          <cell r="A21">
            <v>0</v>
          </cell>
        </row>
      </sheetData>
      <sheetData sheetId="3289">
        <row r="21">
          <cell r="A21">
            <v>0</v>
          </cell>
        </row>
      </sheetData>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ow r="21">
          <cell r="A21">
            <v>0</v>
          </cell>
        </row>
      </sheetData>
      <sheetData sheetId="3322"/>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sheetData sheetId="3364" refreshError="1"/>
      <sheetData sheetId="3365" refreshError="1"/>
      <sheetData sheetId="3366" refreshError="1"/>
      <sheetData sheetId="3367" refreshError="1"/>
      <sheetData sheetId="3368" refreshError="1"/>
      <sheetData sheetId="3369" refreshError="1"/>
      <sheetData sheetId="3370">
        <row r="21">
          <cell r="C21">
            <v>22.680000000000003</v>
          </cell>
        </row>
      </sheetData>
      <sheetData sheetId="3371" refreshError="1"/>
      <sheetData sheetId="3372" refreshError="1"/>
      <sheetData sheetId="3373" refreshError="1"/>
      <sheetData sheetId="3374" refreshError="1"/>
      <sheetData sheetId="3375" refreshError="1"/>
      <sheetData sheetId="3376"/>
      <sheetData sheetId="3377"/>
      <sheetData sheetId="3378"/>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sheetData sheetId="3391"/>
      <sheetData sheetId="3392"/>
      <sheetData sheetId="3393">
        <row r="21">
          <cell r="A21">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row r="21">
          <cell r="C21">
            <v>22.680000000000003</v>
          </cell>
        </row>
      </sheetData>
      <sheetData sheetId="3414">
        <row r="21">
          <cell r="C21">
            <v>22.680000000000003</v>
          </cell>
        </row>
      </sheetData>
      <sheetData sheetId="3415"/>
      <sheetData sheetId="3416"/>
      <sheetData sheetId="3417">
        <row r="21">
          <cell r="C21">
            <v>22.680000000000003</v>
          </cell>
        </row>
      </sheetData>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row r="21">
          <cell r="A21">
            <v>0</v>
          </cell>
        </row>
      </sheetData>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row r="21">
          <cell r="A21">
            <v>0</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sheetData sheetId="3744"/>
      <sheetData sheetId="3745"/>
      <sheetData sheetId="3746"/>
      <sheetData sheetId="3747"/>
      <sheetData sheetId="3748"/>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sheetData sheetId="3874"/>
      <sheetData sheetId="3875"/>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sheetData sheetId="3921"/>
      <sheetData sheetId="3922"/>
      <sheetData sheetId="3923"/>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sheetData sheetId="3935"/>
      <sheetData sheetId="3936" refreshError="1"/>
      <sheetData sheetId="3937" refreshError="1"/>
      <sheetData sheetId="3938" refreshError="1"/>
      <sheetData sheetId="3939" refreshError="1"/>
      <sheetData sheetId="3940"/>
      <sheetData sheetId="3941"/>
      <sheetData sheetId="3942" refreshError="1"/>
      <sheetData sheetId="3943"/>
      <sheetData sheetId="3944" refreshError="1"/>
      <sheetData sheetId="3945"/>
      <sheetData sheetId="3946"/>
      <sheetData sheetId="3947"/>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조명시설"/>
      <sheetName val="몰탈재료산출"/>
      <sheetName val="데리네이타현황"/>
      <sheetName val="산출근거"/>
      <sheetName val="이토변실(A3-LINE)"/>
      <sheetName val="슬래브"/>
      <sheetName val="98수문일위"/>
      <sheetName val="I.설계조건"/>
      <sheetName val="단"/>
      <sheetName val="실행철강하도"/>
      <sheetName val="성곽내역서"/>
      <sheetName val="내역서"/>
      <sheetName val="#REF"/>
      <sheetName val="인건비"/>
      <sheetName val="참고자료"/>
      <sheetName val="노임단가"/>
      <sheetName val="노임"/>
      <sheetName val="목록"/>
      <sheetName val="일위대가목록"/>
      <sheetName val="2000년1차"/>
      <sheetName val="Sheet1"/>
      <sheetName val="일위대가9803"/>
      <sheetName val="코드표"/>
      <sheetName val="수량산출"/>
      <sheetName val="ABUT수량-A1"/>
      <sheetName val="N賃率-職"/>
      <sheetName val="DATE"/>
      <sheetName val="Pier 3"/>
      <sheetName val="노견단위수량"/>
      <sheetName val="비탈면보호공수량산출"/>
      <sheetName val="하부철근수량"/>
      <sheetName val="증명지번목록"/>
      <sheetName val="가도공"/>
      <sheetName val="일위대가(가설)"/>
      <sheetName val="덕전리"/>
      <sheetName val="wall"/>
      <sheetName val="입력"/>
      <sheetName val="Sheet1 (2)"/>
      <sheetName val="1,2,3,4,5단위수량"/>
      <sheetName val="내역"/>
      <sheetName val="SORCE1"/>
      <sheetName val="포장면적산출"/>
      <sheetName val="안정검토(온1)"/>
      <sheetName val="터파기및재료"/>
      <sheetName val="BID"/>
      <sheetName val="노임단"/>
      <sheetName val="데이타"/>
      <sheetName val="자재"/>
      <sheetName val="단 box"/>
      <sheetName val="현황산출서"/>
      <sheetName val="설계서을"/>
      <sheetName val="단가산출서"/>
      <sheetName val="대창(장성)"/>
      <sheetName val="수량집계"/>
      <sheetName val="조도계산서 (도서)"/>
      <sheetName val="공사비"/>
      <sheetName val="물건조서"/>
      <sheetName val="일위대가"/>
      <sheetName val="2000전체분"/>
      <sheetName val="웅진교-S2"/>
      <sheetName val="절대지우지말것"/>
      <sheetName val="보도공제면적"/>
      <sheetName val="단면 (2)"/>
      <sheetName val="자재단가"/>
      <sheetName val="내역서(기성청구)"/>
      <sheetName val="간접"/>
      <sheetName val="5지진시"/>
      <sheetName val="이음개소"/>
      <sheetName val="직노"/>
      <sheetName val="6공구(당초)"/>
      <sheetName val="부대내역"/>
      <sheetName val="DATA"/>
      <sheetName val="일위대가표"/>
      <sheetName val="부대공"/>
      <sheetName val="내역서 (2)"/>
      <sheetName val="비교표"/>
      <sheetName val="증감내역서"/>
      <sheetName val="작업금지"/>
      <sheetName val="입찰안"/>
      <sheetName val="변압기 및 발전기 용량"/>
      <sheetName val="총괄내역"/>
      <sheetName val="EQ"/>
      <sheetName val="배수량"/>
      <sheetName val="투찰금액"/>
      <sheetName val="45,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사용자 지정 5">
      <a:majorFont>
        <a:latin typeface="Cambria"/>
        <a:ea typeface="제주고딕"/>
        <a:cs typeface=""/>
      </a:majorFont>
      <a:minorFont>
        <a:latin typeface="Calibri"/>
        <a:ea typeface="제주명조"/>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6.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8.bin"/><Relationship Id="rId6" Type="http://schemas.openxmlformats.org/officeDocument/2006/relationships/control" Target="../activeX/activeX2.xml"/><Relationship Id="rId5" Type="http://schemas.openxmlformats.org/officeDocument/2006/relationships/image" Target="../media/image4.emf"/><Relationship Id="rId4" Type="http://schemas.openxmlformats.org/officeDocument/2006/relationships/control" Target="../activeX/activeX1.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1" filterMode="1">
    <tabColor rgb="FF00B0F0"/>
  </sheetPr>
  <dimension ref="A2:AR98"/>
  <sheetViews>
    <sheetView view="pageBreakPreview" zoomScaleNormal="100" zoomScaleSheetLayoutView="100" workbookViewId="0">
      <selection activeCell="AM102" sqref="AM102"/>
    </sheetView>
  </sheetViews>
  <sheetFormatPr defaultRowHeight="13.5"/>
  <cols>
    <col min="1" max="1" width="9" style="470"/>
    <col min="2" max="5" width="2.125" customWidth="1"/>
    <col min="6" max="8" width="3.125" style="993" customWidth="1"/>
    <col min="9" max="10" width="2.125" hidden="1" customWidth="1"/>
    <col min="11" max="11" width="4.375" hidden="1" customWidth="1"/>
    <col min="12" max="23" width="2.125" customWidth="1"/>
    <col min="24" max="26" width="2.625" hidden="1" customWidth="1"/>
    <col min="27" max="30" width="2.625" customWidth="1"/>
    <col min="31" max="32" width="3.125" hidden="1" customWidth="1"/>
    <col min="33" max="33" width="3.75" hidden="1" customWidth="1"/>
    <col min="34" max="36" width="2.625" customWidth="1"/>
    <col min="37" max="39" width="5.625" customWidth="1"/>
    <col min="40" max="41" width="9" customWidth="1"/>
  </cols>
  <sheetData>
    <row r="2" spans="1:43" ht="39.950000000000003" customHeight="1">
      <c r="A2" s="470">
        <v>1</v>
      </c>
      <c r="B2" s="1474" t="s">
        <v>1056</v>
      </c>
      <c r="C2" s="1474"/>
      <c r="D2" s="1474"/>
      <c r="E2" s="1474"/>
      <c r="F2" s="1475" t="s">
        <v>1055</v>
      </c>
      <c r="G2" s="1475"/>
      <c r="H2" s="1475"/>
      <c r="I2" s="1474" t="s">
        <v>1054</v>
      </c>
      <c r="J2" s="1474"/>
      <c r="K2" s="1474"/>
      <c r="L2" s="1474" t="s">
        <v>1053</v>
      </c>
      <c r="M2" s="1474"/>
      <c r="N2" s="1474"/>
      <c r="O2" s="1474"/>
      <c r="P2" s="1474" t="s">
        <v>1052</v>
      </c>
      <c r="Q2" s="1474"/>
      <c r="R2" s="1474"/>
      <c r="S2" s="1474"/>
      <c r="T2" s="1473" t="s">
        <v>1321</v>
      </c>
      <c r="U2" s="1474"/>
      <c r="V2" s="1474"/>
      <c r="W2" s="1474"/>
      <c r="X2" s="1473" t="s">
        <v>1120</v>
      </c>
      <c r="Y2" s="1474"/>
      <c r="Z2" s="1474"/>
      <c r="AA2" s="1473" t="s">
        <v>1137</v>
      </c>
      <c r="AB2" s="1474"/>
      <c r="AC2" s="1474"/>
      <c r="AD2" s="1474"/>
      <c r="AE2" s="1474" t="s">
        <v>1495</v>
      </c>
      <c r="AF2" s="1474"/>
      <c r="AG2" s="1474"/>
      <c r="AH2" s="1474" t="s">
        <v>1051</v>
      </c>
      <c r="AI2" s="1474"/>
      <c r="AJ2" s="1474"/>
      <c r="AK2" s="1494" t="s">
        <v>1117</v>
      </c>
      <c r="AL2" s="1474"/>
      <c r="AM2" s="1474"/>
    </row>
    <row r="3" spans="1:43" ht="24.95" customHeight="1">
      <c r="A3" s="470">
        <f t="shared" ref="A3:A90" si="0">IF(T3&gt;0,1,)</f>
        <v>1</v>
      </c>
      <c r="B3" s="1468" t="str">
        <f>'6-3표준조사 1'!$K$4&amp;"/"&amp;'6-3표준조사 1'!$L$4</f>
        <v>49-0/50-0</v>
      </c>
      <c r="C3" s="1468"/>
      <c r="D3" s="1468"/>
      <c r="E3" s="1468"/>
      <c r="F3" s="1468" t="str">
        <f>'6-3표준조사 1'!$K$6</f>
        <v>소나무</v>
      </c>
      <c r="G3" s="1468"/>
      <c r="H3" s="1468"/>
      <c r="I3" s="1469" t="str">
        <f>'6-3표준조사 1'!$L$6</f>
        <v>(용)2-0</v>
      </c>
      <c r="J3" s="1466"/>
      <c r="K3" s="1466"/>
      <c r="L3" s="1466" t="str">
        <f>'6-3표준조사 1'!$M$6</f>
        <v>2026 재조림</v>
      </c>
      <c r="M3" s="1466"/>
      <c r="N3" s="1466"/>
      <c r="O3" s="1466"/>
      <c r="P3" s="1466" t="str">
        <f>'6-3표준조사 1'!$R$4</f>
        <v>모두베기</v>
      </c>
      <c r="Q3" s="1466"/>
      <c r="R3" s="1466"/>
      <c r="S3" s="1466"/>
      <c r="T3" s="1467">
        <f>'6-3표준조사 1'!$Q$4</f>
        <v>6.2</v>
      </c>
      <c r="U3" s="1467"/>
      <c r="V3" s="1467"/>
      <c r="W3" s="1467"/>
      <c r="X3" s="1495">
        <f>'6-3표준조사 1'!$Y$2</f>
        <v>0</v>
      </c>
      <c r="Y3" s="1495"/>
      <c r="Z3" s="1495"/>
      <c r="AA3" s="1470">
        <f>'5-3단가산출서 1'!$D$18</f>
        <v>0</v>
      </c>
      <c r="AB3" s="1470"/>
      <c r="AC3" s="1470"/>
      <c r="AD3" s="1470"/>
      <c r="AE3" s="1485" t="str">
        <f>'4-1 필지별사업내역'!$T$5</f>
        <v>8</v>
      </c>
      <c r="AF3" s="1485"/>
      <c r="AG3" s="1485"/>
      <c r="AH3" s="1466"/>
      <c r="AI3" s="1466"/>
      <c r="AJ3" s="1466"/>
      <c r="AK3" s="1486" t="str">
        <f>'4-1 필지별사업내역'!$F$5</f>
        <v>보발</v>
      </c>
      <c r="AL3" s="1487"/>
      <c r="AM3" s="1488"/>
      <c r="AN3" s="472" t="s">
        <v>1060</v>
      </c>
      <c r="AO3" s="472">
        <v>1</v>
      </c>
      <c r="AP3">
        <v>5</v>
      </c>
    </row>
    <row r="4" spans="1:43" ht="24.95" hidden="1" customHeight="1">
      <c r="A4" s="470">
        <v>2</v>
      </c>
      <c r="B4" s="1440" t="s">
        <v>1368</v>
      </c>
      <c r="C4" s="1440"/>
      <c r="D4" s="1440"/>
      <c r="E4" s="1440"/>
      <c r="F4" s="1440"/>
      <c r="G4" s="1440"/>
      <c r="H4" s="1440"/>
      <c r="I4" s="1441" t="str">
        <f>'3-4소반별시방서 1'!E23</f>
        <v>필지 매수 후 재조림한 대상지이다.</v>
      </c>
      <c r="J4" s="1441"/>
      <c r="K4" s="1441"/>
      <c r="L4" s="1441"/>
      <c r="M4" s="1441"/>
      <c r="N4" s="1441"/>
      <c r="O4" s="1441"/>
      <c r="P4" s="1441"/>
      <c r="Q4" s="1441"/>
      <c r="R4" s="1441"/>
      <c r="S4" s="1441"/>
      <c r="T4" s="1441"/>
      <c r="U4" s="1441"/>
      <c r="V4" s="1441"/>
      <c r="W4" s="1441"/>
      <c r="X4" s="1441"/>
      <c r="Y4" s="1441"/>
      <c r="Z4" s="1441"/>
      <c r="AA4" s="1441"/>
      <c r="AB4" s="1441"/>
      <c r="AC4" s="1441"/>
      <c r="AD4" s="1441"/>
      <c r="AE4" s="1441"/>
      <c r="AF4" s="1441"/>
      <c r="AG4" s="1441"/>
      <c r="AH4" s="1441"/>
      <c r="AI4" s="1441"/>
      <c r="AJ4" s="1441"/>
    </row>
    <row r="5" spans="1:43" ht="24.95" customHeight="1">
      <c r="A5" s="470">
        <f t="shared" si="0"/>
        <v>1</v>
      </c>
      <c r="B5" s="1466" t="str">
        <f>'6-3표준조사 1'!$K$79&amp;"/"&amp;'6-3표준조사 1'!$L$79</f>
        <v>3-0/16-0</v>
      </c>
      <c r="C5" s="1466"/>
      <c r="D5" s="1466"/>
      <c r="E5" s="1466"/>
      <c r="F5" s="1468" t="str">
        <f>'6-3표준조사 1'!$K$81</f>
        <v>마가목</v>
      </c>
      <c r="G5" s="1468"/>
      <c r="H5" s="1468"/>
      <c r="I5" s="1469" t="str">
        <f>'6-3표준조사 1'!$L$81</f>
        <v>2-0</v>
      </c>
      <c r="J5" s="1466"/>
      <c r="K5" s="1466"/>
      <c r="L5" s="1466">
        <f>'6-3표준조사 1'!$M$81</f>
        <v>2026</v>
      </c>
      <c r="M5" s="1466"/>
      <c r="N5" s="1466"/>
      <c r="O5" s="1466"/>
      <c r="P5" s="1466" t="str">
        <f>'6-3표준조사 1'!$R$79</f>
        <v>모두베기</v>
      </c>
      <c r="Q5" s="1466"/>
      <c r="R5" s="1466"/>
      <c r="S5" s="1466"/>
      <c r="T5" s="1467">
        <f>'6-3표준조사 1'!$Q$79</f>
        <v>0.2</v>
      </c>
      <c r="U5" s="1467"/>
      <c r="V5" s="1467"/>
      <c r="W5" s="1467"/>
      <c r="X5" s="1495">
        <f>'6-3표준조사 1'!$Y$77</f>
        <v>0</v>
      </c>
      <c r="Y5" s="1495"/>
      <c r="Z5" s="1495"/>
      <c r="AA5" s="1470">
        <f>'5-3단가산출서 1'!$D$63</f>
        <v>0</v>
      </c>
      <c r="AB5" s="1470"/>
      <c r="AC5" s="1470"/>
      <c r="AD5" s="1470"/>
      <c r="AE5" s="1485" t="str">
        <f>'4-1 필지별사업내역'!$T$13</f>
        <v>8</v>
      </c>
      <c r="AF5" s="1485"/>
      <c r="AG5" s="1485"/>
      <c r="AH5" s="1466"/>
      <c r="AI5" s="1466"/>
      <c r="AJ5" s="1466"/>
      <c r="AK5" s="1486" t="str">
        <f>'4-1 필지별사업내역'!$F$13</f>
        <v>도전</v>
      </c>
      <c r="AL5" s="1487"/>
      <c r="AM5" s="1488"/>
      <c r="AN5" s="472" t="s">
        <v>1060</v>
      </c>
      <c r="AO5" s="472">
        <v>2</v>
      </c>
      <c r="AP5">
        <v>13</v>
      </c>
      <c r="AQ5">
        <f>AP3+8</f>
        <v>13</v>
      </c>
    </row>
    <row r="6" spans="1:43" ht="24.95" hidden="1" customHeight="1">
      <c r="A6" s="470">
        <v>2</v>
      </c>
      <c r="B6" s="1440" t="s">
        <v>1368</v>
      </c>
      <c r="C6" s="1440"/>
      <c r="D6" s="1440"/>
      <c r="E6" s="1440"/>
      <c r="F6" s="1440"/>
      <c r="G6" s="1440"/>
      <c r="H6" s="1440"/>
      <c r="I6" s="1441" t="str">
        <f>'3-4소반별시방서 1'!E80</f>
        <v>유휴토지조림</v>
      </c>
      <c r="J6" s="1441"/>
      <c r="K6" s="1441"/>
      <c r="L6" s="1441"/>
      <c r="M6" s="1441"/>
      <c r="N6" s="1441"/>
      <c r="O6" s="1441"/>
      <c r="P6" s="1441"/>
      <c r="Q6" s="1441"/>
      <c r="R6" s="1441"/>
      <c r="S6" s="1441"/>
      <c r="T6" s="1441"/>
      <c r="U6" s="1441"/>
      <c r="V6" s="1441"/>
      <c r="W6" s="1441"/>
      <c r="X6" s="1441"/>
      <c r="Y6" s="1441"/>
      <c r="Z6" s="1441"/>
      <c r="AA6" s="1441"/>
      <c r="AB6" s="1441"/>
      <c r="AC6" s="1441"/>
      <c r="AD6" s="1441"/>
      <c r="AE6" s="1441"/>
      <c r="AF6" s="1441"/>
      <c r="AG6" s="1441"/>
      <c r="AH6" s="1441"/>
      <c r="AI6" s="1441"/>
      <c r="AJ6" s="1441"/>
    </row>
    <row r="7" spans="1:43" ht="24.95" customHeight="1">
      <c r="A7" s="470">
        <f t="shared" si="0"/>
        <v>1</v>
      </c>
      <c r="B7" s="1466" t="str">
        <f>'6-3표준조사 1'!$K$154&amp;"/"&amp;'6-3표준조사 1'!$L$154</f>
        <v>7-0/6-2</v>
      </c>
      <c r="C7" s="1466"/>
      <c r="D7" s="1466"/>
      <c r="E7" s="1466"/>
      <c r="F7" s="1468" t="str">
        <f>'6-3표준조사 1'!$K$156</f>
        <v>소나무</v>
      </c>
      <c r="G7" s="1468"/>
      <c r="H7" s="1468"/>
      <c r="I7" s="1469" t="str">
        <f>'6-3표준조사 1'!$L$156</f>
        <v>(용)2-0</v>
      </c>
      <c r="J7" s="1466"/>
      <c r="K7" s="1466"/>
      <c r="L7" s="1466" t="str">
        <f>'6-3표준조사 1'!$M$156</f>
        <v>2025 재조림</v>
      </c>
      <c r="M7" s="1466"/>
      <c r="N7" s="1466"/>
      <c r="O7" s="1466"/>
      <c r="P7" s="1466" t="str">
        <f>'6-3표준조사 1'!$R$154</f>
        <v>모두베기</v>
      </c>
      <c r="Q7" s="1466"/>
      <c r="R7" s="1466"/>
      <c r="S7" s="1466"/>
      <c r="T7" s="1467">
        <f>'6-3표준조사 1'!$Q$154</f>
        <v>2.8</v>
      </c>
      <c r="U7" s="1467"/>
      <c r="V7" s="1467"/>
      <c r="W7" s="1467"/>
      <c r="X7" s="1495">
        <f>'6-3표준조사 1'!$Y$152</f>
        <v>0</v>
      </c>
      <c r="Y7" s="1495"/>
      <c r="Z7" s="1495"/>
      <c r="AA7" s="1470">
        <f>'5-3단가산출서 1'!$D$108</f>
        <v>0</v>
      </c>
      <c r="AB7" s="1470"/>
      <c r="AC7" s="1470"/>
      <c r="AD7" s="1470"/>
      <c r="AE7" s="1485" t="str">
        <f>'4-1 필지별사업내역'!$T$21</f>
        <v>8</v>
      </c>
      <c r="AF7" s="1485"/>
      <c r="AG7" s="1485"/>
      <c r="AH7" s="1466"/>
      <c r="AI7" s="1466"/>
      <c r="AJ7" s="1466"/>
      <c r="AK7" s="1486" t="str">
        <f>'4-1 필지별사업내역'!$F$21</f>
        <v>도곡</v>
      </c>
      <c r="AL7" s="1487"/>
      <c r="AM7" s="1488"/>
      <c r="AN7" s="472" t="s">
        <v>1060</v>
      </c>
      <c r="AO7" s="472">
        <v>3</v>
      </c>
      <c r="AP7">
        <v>21</v>
      </c>
      <c r="AQ7">
        <f>AP5+8</f>
        <v>21</v>
      </c>
    </row>
    <row r="8" spans="1:43" ht="24.95" hidden="1" customHeight="1">
      <c r="A8" s="470">
        <v>2</v>
      </c>
      <c r="B8" s="1440" t="s">
        <v>1368</v>
      </c>
      <c r="C8" s="1440"/>
      <c r="D8" s="1440"/>
      <c r="E8" s="1440"/>
      <c r="F8" s="1440"/>
      <c r="G8" s="1440"/>
      <c r="H8" s="1440"/>
      <c r="I8" s="1441" t="str">
        <f>'3-4소반별시방서 1'!E136</f>
        <v>식재된 소나무 는 활착이 안정된 상태로 신초발달이 양호하다.</v>
      </c>
      <c r="J8" s="1441"/>
      <c r="K8" s="1441"/>
      <c r="L8" s="1441"/>
      <c r="M8" s="1441"/>
      <c r="N8" s="1441"/>
      <c r="O8" s="1441"/>
      <c r="P8" s="1441"/>
      <c r="Q8" s="1441"/>
      <c r="R8" s="1441"/>
      <c r="S8" s="1441"/>
      <c r="T8" s="1441"/>
      <c r="U8" s="1441"/>
      <c r="V8" s="1441"/>
      <c r="W8" s="1441"/>
      <c r="X8" s="1441"/>
      <c r="Y8" s="1441"/>
      <c r="Z8" s="1441"/>
      <c r="AA8" s="1441"/>
      <c r="AB8" s="1441"/>
      <c r="AC8" s="1441"/>
      <c r="AD8" s="1441"/>
      <c r="AE8" s="1441"/>
      <c r="AF8" s="1441"/>
      <c r="AG8" s="1441"/>
      <c r="AH8" s="1441"/>
      <c r="AI8" s="1441"/>
      <c r="AJ8" s="1441"/>
    </row>
    <row r="9" spans="1:43" ht="24.95" customHeight="1">
      <c r="A9" s="470">
        <f t="shared" si="0"/>
        <v>1</v>
      </c>
      <c r="B9" s="1466" t="str">
        <f>'6-3표준조사 1'!$K$229&amp;"/"&amp;'6-3표준조사 1'!$L$229</f>
        <v>54-0/10-0</v>
      </c>
      <c r="C9" s="1466"/>
      <c r="D9" s="1466"/>
      <c r="E9" s="1466"/>
      <c r="F9" s="1468" t="str">
        <f>'6-3표준조사 1'!$K$231</f>
        <v>쉬나무</v>
      </c>
      <c r="G9" s="1468"/>
      <c r="H9" s="1468"/>
      <c r="I9" s="1469" t="str">
        <f>'6-3표준조사 1'!$L$231</f>
        <v>1-0</v>
      </c>
      <c r="J9" s="1466"/>
      <c r="K9" s="1466"/>
      <c r="L9" s="1466">
        <f>'6-3표준조사 1'!$M$231</f>
        <v>2025</v>
      </c>
      <c r="M9" s="1466"/>
      <c r="N9" s="1466"/>
      <c r="O9" s="1466"/>
      <c r="P9" s="1466" t="str">
        <f>'6-3표준조사 1'!$R$229</f>
        <v>모두베기</v>
      </c>
      <c r="Q9" s="1466"/>
      <c r="R9" s="1466"/>
      <c r="S9" s="1466"/>
      <c r="T9" s="1467">
        <f>'6-3표준조사 1'!$Q$229</f>
        <v>0.1</v>
      </c>
      <c r="U9" s="1467"/>
      <c r="V9" s="1467"/>
      <c r="W9" s="1467"/>
      <c r="X9" s="1495">
        <f>'6-3표준조사 1'!$Y$227</f>
        <v>0</v>
      </c>
      <c r="Y9" s="1495"/>
      <c r="Z9" s="1495"/>
      <c r="AA9" s="1470">
        <f>'5-3단가산출서 1'!$D$153</f>
        <v>0</v>
      </c>
      <c r="AB9" s="1470"/>
      <c r="AC9" s="1470"/>
      <c r="AD9" s="1470"/>
      <c r="AE9" s="1485" t="str">
        <f>'4-1 필지별사업내역'!$T$29</f>
        <v>8</v>
      </c>
      <c r="AF9" s="1485"/>
      <c r="AG9" s="1485"/>
      <c r="AH9" s="1466"/>
      <c r="AI9" s="1466"/>
      <c r="AJ9" s="1466"/>
      <c r="AK9" s="1486" t="str">
        <f>'4-1 필지별사업내역'!$F$29</f>
        <v>미노</v>
      </c>
      <c r="AL9" s="1487"/>
      <c r="AM9" s="1488"/>
      <c r="AN9" s="472" t="s">
        <v>1060</v>
      </c>
      <c r="AO9" s="472">
        <v>4</v>
      </c>
      <c r="AP9">
        <v>34</v>
      </c>
    </row>
    <row r="10" spans="1:43" ht="24.95" hidden="1" customHeight="1">
      <c r="A10" s="470">
        <v>2</v>
      </c>
      <c r="B10" s="1440" t="s">
        <v>1368</v>
      </c>
      <c r="C10" s="1440"/>
      <c r="D10" s="1440"/>
      <c r="E10" s="1440"/>
      <c r="F10" s="1440"/>
      <c r="G10" s="1440"/>
      <c r="H10" s="1440"/>
      <c r="I10" s="1441" t="str">
        <f>'3-4소반별시방서 1'!E193</f>
        <v>식재된 쉬나무 는 활착이 안정된 상태로 신초발달이 양호하다.</v>
      </c>
      <c r="J10" s="1441"/>
      <c r="K10" s="1441"/>
      <c r="L10" s="1441"/>
      <c r="M10" s="1441"/>
      <c r="N10" s="1441"/>
      <c r="O10" s="1441"/>
      <c r="P10" s="1441"/>
      <c r="Q10" s="1441"/>
      <c r="R10" s="1441"/>
      <c r="S10" s="1441"/>
      <c r="T10" s="1441"/>
      <c r="U10" s="1441"/>
      <c r="V10" s="1441"/>
      <c r="W10" s="1441"/>
      <c r="X10" s="1441"/>
      <c r="Y10" s="1441"/>
      <c r="Z10" s="1441"/>
      <c r="AA10" s="1441"/>
      <c r="AB10" s="1441"/>
      <c r="AC10" s="1441"/>
      <c r="AD10" s="1441"/>
      <c r="AE10" s="1441"/>
      <c r="AF10" s="1441"/>
      <c r="AG10" s="1441"/>
      <c r="AH10" s="1441"/>
      <c r="AI10" s="1441"/>
      <c r="AJ10" s="1441"/>
    </row>
    <row r="11" spans="1:43" ht="24.95" customHeight="1">
      <c r="A11" s="470">
        <f t="shared" si="0"/>
        <v>1</v>
      </c>
      <c r="B11" s="1468" t="str">
        <f>'6-3표준조사 1'!$K$304&amp;"/"&amp;'6-3표준조사 1'!$L$304</f>
        <v>61-0/64-0</v>
      </c>
      <c r="C11" s="1468"/>
      <c r="D11" s="1468"/>
      <c r="E11" s="1468"/>
      <c r="F11" s="1468" t="str">
        <f>'6-3표준조사 1'!$K$306</f>
        <v>소나무</v>
      </c>
      <c r="G11" s="1468"/>
      <c r="H11" s="1468"/>
      <c r="I11" s="1469" t="str">
        <f>'6-3표준조사 1'!$L$306</f>
        <v>(용)2-0</v>
      </c>
      <c r="J11" s="1466"/>
      <c r="K11" s="1466"/>
      <c r="L11" s="1466">
        <f>'6-3표준조사 1'!$M$306</f>
        <v>2025</v>
      </c>
      <c r="M11" s="1466"/>
      <c r="N11" s="1466"/>
      <c r="O11" s="1466"/>
      <c r="P11" s="1466" t="str">
        <f>'6-3표준조사 1'!$R$304</f>
        <v>모두베기</v>
      </c>
      <c r="Q11" s="1466"/>
      <c r="R11" s="1466"/>
      <c r="S11" s="1466"/>
      <c r="T11" s="1467">
        <f>'6-3표준조사 1'!$Q$304</f>
        <v>15</v>
      </c>
      <c r="U11" s="1467"/>
      <c r="V11" s="1467"/>
      <c r="W11" s="1467"/>
      <c r="X11" s="1495">
        <f>'6-3표준조사 1'!$Y$302</f>
        <v>0</v>
      </c>
      <c r="Y11" s="1495"/>
      <c r="Z11" s="1495"/>
      <c r="AA11" s="1470">
        <f>'5-3단가산출서 1'!$D$198</f>
        <v>0</v>
      </c>
      <c r="AB11" s="1470"/>
      <c r="AC11" s="1470"/>
      <c r="AD11" s="1470"/>
      <c r="AE11" s="1485" t="str">
        <f>'4-1 필지별사업내역'!$T$37</f>
        <v>8</v>
      </c>
      <c r="AF11" s="1485"/>
      <c r="AG11" s="1485"/>
      <c r="AH11" s="1466"/>
      <c r="AI11" s="1466"/>
      <c r="AJ11" s="1466"/>
      <c r="AK11" s="1486" t="str">
        <f>'4-1 필지별사업내역'!$F$37</f>
        <v>올산</v>
      </c>
      <c r="AL11" s="1487"/>
      <c r="AM11" s="1488"/>
      <c r="AN11" s="472" t="s">
        <v>1060</v>
      </c>
      <c r="AO11" s="472">
        <v>5</v>
      </c>
      <c r="AP11">
        <v>47</v>
      </c>
    </row>
    <row r="12" spans="1:43" ht="24.95" hidden="1" customHeight="1">
      <c r="A12" s="470">
        <v>2</v>
      </c>
      <c r="B12" s="1440" t="s">
        <v>1368</v>
      </c>
      <c r="C12" s="1440"/>
      <c r="D12" s="1440"/>
      <c r="E12" s="1440"/>
      <c r="F12" s="1440"/>
      <c r="G12" s="1440"/>
      <c r="H12" s="1440"/>
      <c r="I12" s="1441">
        <f>'3-4소반별시방서 1'!E251</f>
        <v>0</v>
      </c>
      <c r="J12" s="1441"/>
      <c r="K12" s="1441"/>
      <c r="L12" s="1441"/>
      <c r="M12" s="1441"/>
      <c r="N12" s="1441"/>
      <c r="O12" s="1441"/>
      <c r="P12" s="1441"/>
      <c r="Q12" s="1441"/>
      <c r="R12" s="1441"/>
      <c r="S12" s="1441"/>
      <c r="T12" s="1441"/>
      <c r="U12" s="1441"/>
      <c r="V12" s="1441"/>
      <c r="W12" s="1441"/>
      <c r="X12" s="1441"/>
      <c r="Y12" s="1441"/>
      <c r="Z12" s="1441"/>
      <c r="AA12" s="1441"/>
      <c r="AB12" s="1441"/>
      <c r="AC12" s="1441"/>
      <c r="AD12" s="1441"/>
      <c r="AE12" s="1441"/>
      <c r="AF12" s="1441"/>
      <c r="AG12" s="1441"/>
      <c r="AH12" s="1441"/>
      <c r="AI12" s="1441"/>
      <c r="AJ12" s="1441"/>
    </row>
    <row r="13" spans="1:43" ht="24.95" customHeight="1">
      <c r="A13" s="470">
        <f t="shared" si="0"/>
        <v>1</v>
      </c>
      <c r="B13" s="1466" t="str">
        <f>'6-3표준조사 1'!$K$379&amp;"/"&amp;'6-3표준조사 1'!$L$379</f>
        <v>65-0/7-1</v>
      </c>
      <c r="C13" s="1466"/>
      <c r="D13" s="1466"/>
      <c r="E13" s="1466"/>
      <c r="F13" s="1468" t="str">
        <f>'6-3표준조사 1'!$K$381</f>
        <v>낙엽송</v>
      </c>
      <c r="G13" s="1468"/>
      <c r="H13" s="1468"/>
      <c r="I13" s="1469" t="str">
        <f>'6-3표준조사 1'!$L$381</f>
        <v>(용)2-0</v>
      </c>
      <c r="J13" s="1466"/>
      <c r="K13" s="1466"/>
      <c r="L13" s="1466" t="str">
        <f>'6-3표준조사 1'!$M$381</f>
        <v>2024 추기</v>
      </c>
      <c r="M13" s="1466"/>
      <c r="N13" s="1466"/>
      <c r="O13" s="1466"/>
      <c r="P13" s="1466" t="str">
        <f>'6-3표준조사 1'!$R$379</f>
        <v>모두베기</v>
      </c>
      <c r="Q13" s="1466"/>
      <c r="R13" s="1466"/>
      <c r="S13" s="1466"/>
      <c r="T13" s="1467">
        <f>'6-3표준조사 1'!$Q$379</f>
        <v>14.2</v>
      </c>
      <c r="U13" s="1467"/>
      <c r="V13" s="1467"/>
      <c r="W13" s="1467"/>
      <c r="X13" s="1495">
        <f>'6-3표준조사 1'!$Y$377</f>
        <v>0</v>
      </c>
      <c r="Y13" s="1495"/>
      <c r="Z13" s="1495"/>
      <c r="AA13" s="1470">
        <f>'5-3단가산출서 1'!$D$243</f>
        <v>0</v>
      </c>
      <c r="AB13" s="1470"/>
      <c r="AC13" s="1470"/>
      <c r="AD13" s="1470"/>
      <c r="AE13" s="1485" t="str">
        <f>'4-1 필지별사업내역'!$T$45</f>
        <v>8</v>
      </c>
      <c r="AF13" s="1485"/>
      <c r="AG13" s="1485"/>
      <c r="AH13" s="1466"/>
      <c r="AI13" s="1466"/>
      <c r="AJ13" s="1466"/>
      <c r="AK13" s="1486" t="str">
        <f>'4-1 필지별사업내역'!$F$45</f>
        <v>임현</v>
      </c>
      <c r="AL13" s="1487"/>
      <c r="AM13" s="1488"/>
      <c r="AN13" s="472" t="s">
        <v>1060</v>
      </c>
      <c r="AO13" s="472">
        <v>6</v>
      </c>
      <c r="AP13">
        <v>60</v>
      </c>
    </row>
    <row r="14" spans="1:43" ht="24.95" hidden="1" customHeight="1">
      <c r="A14" s="470">
        <v>2</v>
      </c>
      <c r="B14" s="1440" t="s">
        <v>1368</v>
      </c>
      <c r="C14" s="1440"/>
      <c r="D14" s="1440"/>
      <c r="E14" s="1440"/>
      <c r="F14" s="1440"/>
      <c r="G14" s="1440"/>
      <c r="H14" s="1440"/>
      <c r="I14" s="1441">
        <f>'3-4소반별시방서 1'!E308</f>
        <v>0</v>
      </c>
      <c r="J14" s="1441"/>
      <c r="K14" s="1441"/>
      <c r="L14" s="1441"/>
      <c r="M14" s="1441"/>
      <c r="N14" s="1441"/>
      <c r="O14" s="1441"/>
      <c r="P14" s="1441"/>
      <c r="Q14" s="1441"/>
      <c r="R14" s="1441"/>
      <c r="S14" s="1441"/>
      <c r="T14" s="1441"/>
      <c r="U14" s="1441"/>
      <c r="V14" s="1441"/>
      <c r="W14" s="1441"/>
      <c r="X14" s="1441"/>
      <c r="Y14" s="1441"/>
      <c r="Z14" s="1441"/>
      <c r="AA14" s="1441"/>
      <c r="AB14" s="1441"/>
      <c r="AC14" s="1441"/>
      <c r="AD14" s="1441"/>
      <c r="AE14" s="1441"/>
      <c r="AF14" s="1441"/>
      <c r="AG14" s="1441"/>
      <c r="AH14" s="1441"/>
      <c r="AI14" s="1441"/>
      <c r="AJ14" s="1441"/>
    </row>
    <row r="15" spans="1:43" ht="24.95" customHeight="1">
      <c r="A15" s="470">
        <f t="shared" si="0"/>
        <v>1</v>
      </c>
      <c r="B15" s="1466" t="str">
        <f>'6-3표준조사 1'!$K$454&amp;"/"&amp;'6-3표준조사 1'!$L$454</f>
        <v>61-0/64-0</v>
      </c>
      <c r="C15" s="1466"/>
      <c r="D15" s="1466"/>
      <c r="E15" s="1466"/>
      <c r="F15" s="1468" t="str">
        <f>'6-3표준조사 1'!$K$456</f>
        <v>소나무</v>
      </c>
      <c r="G15" s="1468"/>
      <c r="H15" s="1468"/>
      <c r="I15" s="1469" t="str">
        <f>'6-3표준조사 1'!$L$456</f>
        <v>(용)2-0</v>
      </c>
      <c r="J15" s="1466"/>
      <c r="K15" s="1466"/>
      <c r="L15" s="1466">
        <f>'6-3표준조사 1'!$M$456</f>
        <v>2024</v>
      </c>
      <c r="M15" s="1466"/>
      <c r="N15" s="1466"/>
      <c r="O15" s="1466"/>
      <c r="P15" s="1466" t="str">
        <f>'6-3표준조사 1'!$R$454</f>
        <v>모두베기</v>
      </c>
      <c r="Q15" s="1466"/>
      <c r="R15" s="1466"/>
      <c r="S15" s="1466"/>
      <c r="T15" s="1467">
        <f>'6-3표준조사 1'!$Q$454</f>
        <v>2.9</v>
      </c>
      <c r="U15" s="1467"/>
      <c r="V15" s="1467"/>
      <c r="W15" s="1467"/>
      <c r="X15" s="1495">
        <f>'6-3표준조사 1'!$Y$452</f>
        <v>0</v>
      </c>
      <c r="Y15" s="1495"/>
      <c r="Z15" s="1495"/>
      <c r="AA15" s="1470">
        <f>'5-3단가산출서 1'!$D$288</f>
        <v>0</v>
      </c>
      <c r="AB15" s="1470"/>
      <c r="AC15" s="1470"/>
      <c r="AD15" s="1470"/>
      <c r="AE15" s="1485" t="str">
        <f>'4-1 필지별사업내역'!$T$53</f>
        <v>8</v>
      </c>
      <c r="AF15" s="1485"/>
      <c r="AG15" s="1485"/>
      <c r="AH15" s="1466"/>
      <c r="AI15" s="1466"/>
      <c r="AJ15" s="1466"/>
      <c r="AK15" s="1486" t="str">
        <f>'4-1 필지별사업내역'!$F$53</f>
        <v>올산</v>
      </c>
      <c r="AL15" s="1487"/>
      <c r="AM15" s="1488"/>
      <c r="AN15" s="472" t="s">
        <v>1060</v>
      </c>
      <c r="AO15" s="472">
        <v>7</v>
      </c>
      <c r="AP15">
        <v>73</v>
      </c>
    </row>
    <row r="16" spans="1:43" ht="24.95" hidden="1" customHeight="1">
      <c r="A16" s="470">
        <v>2</v>
      </c>
      <c r="B16" s="1440" t="s">
        <v>1368</v>
      </c>
      <c r="C16" s="1440"/>
      <c r="D16" s="1440"/>
      <c r="E16" s="1440"/>
      <c r="F16" s="1440"/>
      <c r="G16" s="1440"/>
      <c r="H16" s="1440"/>
      <c r="I16" s="1441">
        <f>'3-4소반별시방서 1'!E365</f>
        <v>0</v>
      </c>
      <c r="J16" s="1441"/>
      <c r="K16" s="1441"/>
      <c r="L16" s="1441"/>
      <c r="M16" s="1441"/>
      <c r="N16" s="1441"/>
      <c r="O16" s="1441"/>
      <c r="P16" s="1441"/>
      <c r="Q16" s="1441"/>
      <c r="R16" s="1441"/>
      <c r="S16" s="1441"/>
      <c r="T16" s="1441"/>
      <c r="U16" s="1441"/>
      <c r="V16" s="1441"/>
      <c r="W16" s="1441"/>
      <c r="X16" s="1441"/>
      <c r="Y16" s="1441"/>
      <c r="Z16" s="1441"/>
      <c r="AA16" s="1441"/>
      <c r="AB16" s="1441"/>
      <c r="AC16" s="1441"/>
      <c r="AD16" s="1441"/>
      <c r="AE16" s="1441"/>
      <c r="AF16" s="1441"/>
      <c r="AG16" s="1441"/>
      <c r="AH16" s="1441"/>
      <c r="AI16" s="1441"/>
      <c r="AJ16" s="1441"/>
    </row>
    <row r="17" spans="1:44" ht="24.95" customHeight="1">
      <c r="A17" s="470">
        <f t="shared" si="0"/>
        <v>1</v>
      </c>
      <c r="B17" s="1468" t="str">
        <f>'6-3표준조사 1'!$K$529&amp;"/"&amp;'6-3표준조사 1'!$L$529</f>
        <v>61-0/64-0</v>
      </c>
      <c r="C17" s="1468"/>
      <c r="D17" s="1468"/>
      <c r="E17" s="1468"/>
      <c r="F17" s="1468" t="str">
        <f>'6-3표준조사 1'!$K$531</f>
        <v>낙엽송</v>
      </c>
      <c r="G17" s="1468"/>
      <c r="H17" s="1468"/>
      <c r="I17" s="1469" t="str">
        <f>'6-3표준조사 1'!$L$531</f>
        <v>(용)2-0</v>
      </c>
      <c r="J17" s="1466"/>
      <c r="K17" s="1466"/>
      <c r="L17" s="1466">
        <f>'6-3표준조사 1'!$M$531</f>
        <v>2023</v>
      </c>
      <c r="M17" s="1466"/>
      <c r="N17" s="1466"/>
      <c r="O17" s="1466"/>
      <c r="P17" s="1466" t="str">
        <f>'6-3표준조사 1'!$R$529</f>
        <v>모두베기</v>
      </c>
      <c r="Q17" s="1466"/>
      <c r="R17" s="1466"/>
      <c r="S17" s="1466"/>
      <c r="T17" s="1467">
        <f>'6-3표준조사 1'!$Q$529</f>
        <v>3.9</v>
      </c>
      <c r="U17" s="1467"/>
      <c r="V17" s="1467"/>
      <c r="W17" s="1467"/>
      <c r="X17" s="1495">
        <f>'6-3표준조사 1'!$Y$527</f>
        <v>0</v>
      </c>
      <c r="Y17" s="1495"/>
      <c r="Z17" s="1495"/>
      <c r="AA17" s="1470">
        <f>'5-3단가산출서 1'!$D$333</f>
        <v>0</v>
      </c>
      <c r="AB17" s="1470"/>
      <c r="AC17" s="1470"/>
      <c r="AD17" s="1470"/>
      <c r="AE17" s="1485" t="str">
        <f>'4-1 필지별사업내역'!$T$61</f>
        <v>8</v>
      </c>
      <c r="AF17" s="1485"/>
      <c r="AG17" s="1485"/>
      <c r="AH17" s="1466"/>
      <c r="AI17" s="1466"/>
      <c r="AJ17" s="1466"/>
      <c r="AK17" s="1486" t="str">
        <f>'4-1 필지별사업내역'!$F$61</f>
        <v>올산</v>
      </c>
      <c r="AL17" s="1487"/>
      <c r="AM17" s="1488"/>
      <c r="AN17" s="472" t="s">
        <v>1060</v>
      </c>
      <c r="AO17" s="472">
        <v>8</v>
      </c>
      <c r="AP17">
        <v>86</v>
      </c>
    </row>
    <row r="18" spans="1:44" ht="24.95" hidden="1" customHeight="1">
      <c r="A18" s="470">
        <v>2</v>
      </c>
      <c r="B18" s="1440" t="s">
        <v>1368</v>
      </c>
      <c r="C18" s="1440"/>
      <c r="D18" s="1440"/>
      <c r="E18" s="1440"/>
      <c r="F18" s="1440"/>
      <c r="G18" s="1440"/>
      <c r="H18" s="1440"/>
      <c r="I18" s="1441">
        <f>'3-4소반별시방서 1'!E422</f>
        <v>0</v>
      </c>
      <c r="J18" s="1441"/>
      <c r="K18" s="1441"/>
      <c r="L18" s="1441"/>
      <c r="M18" s="1441"/>
      <c r="N18" s="1441"/>
      <c r="O18" s="1441"/>
      <c r="P18" s="1441"/>
      <c r="Q18" s="1441"/>
      <c r="R18" s="1441"/>
      <c r="S18" s="1441"/>
      <c r="T18" s="1441"/>
      <c r="U18" s="1441"/>
      <c r="V18" s="1441"/>
      <c r="W18" s="1441"/>
      <c r="X18" s="1441"/>
      <c r="Y18" s="1441"/>
      <c r="Z18" s="1441"/>
      <c r="AA18" s="1441"/>
      <c r="AB18" s="1441"/>
      <c r="AC18" s="1441"/>
      <c r="AD18" s="1441"/>
      <c r="AE18" s="1441"/>
      <c r="AF18" s="1441"/>
      <c r="AG18" s="1441"/>
      <c r="AH18" s="1441"/>
      <c r="AI18" s="1441"/>
      <c r="AJ18" s="1441"/>
    </row>
    <row r="19" spans="1:44" ht="24.95" customHeight="1">
      <c r="A19" s="470">
        <f t="shared" si="0"/>
        <v>1</v>
      </c>
      <c r="B19" s="1463" t="str">
        <f>'6-3표준조사 2'!$K$4&amp;"/"&amp;'6-3표준조사 2'!$L$4</f>
        <v>64-0/49-0</v>
      </c>
      <c r="C19" s="1463"/>
      <c r="D19" s="1463"/>
      <c r="E19" s="1463"/>
      <c r="F19" s="1463" t="str">
        <f>'6-3표준조사 2'!$K$6</f>
        <v>소나무</v>
      </c>
      <c r="G19" s="1463"/>
      <c r="H19" s="1463"/>
      <c r="I19" s="1465" t="str">
        <f>'6-3표준조사 2'!$L$6</f>
        <v>(용)2-0</v>
      </c>
      <c r="J19" s="1462"/>
      <c r="K19" s="1462"/>
      <c r="L19" s="1462">
        <f>'6-3표준조사 2'!$M$6</f>
        <v>2022</v>
      </c>
      <c r="M19" s="1462"/>
      <c r="N19" s="1462"/>
      <c r="O19" s="1462"/>
      <c r="P19" s="1462" t="str">
        <f>'6-3표준조사 2'!$R$4</f>
        <v>모두베기</v>
      </c>
      <c r="Q19" s="1462"/>
      <c r="R19" s="1462"/>
      <c r="S19" s="1462"/>
      <c r="T19" s="1464">
        <f>'6-3표준조사 2'!$Q$4</f>
        <v>9.5</v>
      </c>
      <c r="U19" s="1464"/>
      <c r="V19" s="1464"/>
      <c r="W19" s="1464"/>
      <c r="X19" s="1496">
        <f>'6-3표준조사 2'!$Y$2</f>
        <v>0</v>
      </c>
      <c r="Y19" s="1496"/>
      <c r="Z19" s="1496"/>
      <c r="AA19" s="1461">
        <f>'5-3단가산출서 2'!$D$18</f>
        <v>0</v>
      </c>
      <c r="AB19" s="1461"/>
      <c r="AC19" s="1461"/>
      <c r="AD19" s="1461"/>
      <c r="AE19" s="1477" t="str">
        <f>'4-1 필지별사업내역'!T69</f>
        <v>2</v>
      </c>
      <c r="AF19" s="1477"/>
      <c r="AG19" s="1477"/>
      <c r="AH19" s="1462"/>
      <c r="AI19" s="1462"/>
      <c r="AJ19" s="1462"/>
      <c r="AK19" s="1492" t="str">
        <f>'4-1 필지별사업내역'!$F$69</f>
        <v>방북</v>
      </c>
      <c r="AL19" s="1490"/>
      <c r="AM19" s="1491"/>
      <c r="AN19" s="473" t="s">
        <v>1059</v>
      </c>
      <c r="AO19" s="473">
        <v>1</v>
      </c>
      <c r="AP19">
        <v>99</v>
      </c>
      <c r="AQ19">
        <v>69</v>
      </c>
    </row>
    <row r="20" spans="1:44" ht="24.95" hidden="1" customHeight="1">
      <c r="A20" s="470">
        <v>2</v>
      </c>
      <c r="B20" s="1440" t="s">
        <v>1368</v>
      </c>
      <c r="C20" s="1440"/>
      <c r="D20" s="1440"/>
      <c r="E20" s="1440"/>
      <c r="F20" s="1440"/>
      <c r="G20" s="1440"/>
      <c r="H20" s="1440"/>
      <c r="I20" s="1441">
        <f>'3-4소반별시방서 2'!E23</f>
        <v>0</v>
      </c>
      <c r="J20" s="1441"/>
      <c r="K20" s="1441"/>
      <c r="L20" s="1441"/>
      <c r="M20" s="1441"/>
      <c r="N20" s="1441"/>
      <c r="O20" s="1441"/>
      <c r="P20" s="1441"/>
      <c r="Q20" s="1441"/>
      <c r="R20" s="1441"/>
      <c r="S20" s="1441"/>
      <c r="T20" s="1441"/>
      <c r="U20" s="1441"/>
      <c r="V20" s="1441"/>
      <c r="W20" s="1441"/>
      <c r="X20" s="1441"/>
      <c r="Y20" s="1441"/>
      <c r="Z20" s="1441"/>
      <c r="AA20" s="1441"/>
      <c r="AB20" s="1441"/>
      <c r="AC20" s="1441"/>
      <c r="AD20" s="1441"/>
      <c r="AE20" s="1441"/>
      <c r="AF20" s="1441"/>
      <c r="AG20" s="1441"/>
      <c r="AH20" s="1441"/>
      <c r="AI20" s="1441"/>
      <c r="AJ20" s="1441"/>
    </row>
    <row r="21" spans="1:44" ht="24.95" hidden="1" customHeight="1">
      <c r="A21" s="470">
        <f t="shared" si="0"/>
        <v>0</v>
      </c>
      <c r="B21" s="1462" t="str">
        <f>'6-3표준조사 2'!$K$79&amp;"/"&amp;'6-3표준조사 2'!$L$79</f>
        <v>/</v>
      </c>
      <c r="C21" s="1462"/>
      <c r="D21" s="1462"/>
      <c r="E21" s="1462"/>
      <c r="F21" s="1463" t="str">
        <f>'6-3표준조사 2'!$K$81</f>
        <v>쉬나무(용)</v>
      </c>
      <c r="G21" s="1463"/>
      <c r="H21" s="1463"/>
      <c r="I21" s="1465" t="str">
        <f>'6-3표준조사 2'!$L$81</f>
        <v>2-0</v>
      </c>
      <c r="J21" s="1462"/>
      <c r="K21" s="1462"/>
      <c r="L21" s="1462">
        <f>'6-3표준조사 2'!$M$81</f>
        <v>2025</v>
      </c>
      <c r="M21" s="1462"/>
      <c r="N21" s="1462"/>
      <c r="O21" s="1462"/>
      <c r="P21" s="1462" t="str">
        <f>'6-3표준조사 2'!$R$79</f>
        <v>모두베기</v>
      </c>
      <c r="Q21" s="1462"/>
      <c r="R21" s="1462"/>
      <c r="S21" s="1462"/>
      <c r="T21" s="1464">
        <f>'6-3표준조사 2'!$Q$79</f>
        <v>0</v>
      </c>
      <c r="U21" s="1464"/>
      <c r="V21" s="1464"/>
      <c r="W21" s="1464"/>
      <c r="X21" s="1496">
        <f>'6-3표준조사 2'!$Y$77</f>
        <v>0</v>
      </c>
      <c r="Y21" s="1496"/>
      <c r="Z21" s="1496"/>
      <c r="AA21" s="1461">
        <f>'5-3단가산출서 2'!$D$63</f>
        <v>0</v>
      </c>
      <c r="AB21" s="1461"/>
      <c r="AC21" s="1461"/>
      <c r="AD21" s="1461"/>
      <c r="AE21" s="1477" t="str">
        <f>'4-1 필지별사업내역'!T77</f>
        <v>2</v>
      </c>
      <c r="AF21" s="1477"/>
      <c r="AG21" s="1477"/>
      <c r="AH21" s="1462"/>
      <c r="AI21" s="1462"/>
      <c r="AJ21" s="1462"/>
      <c r="AK21" s="1492">
        <f>'4-1 필지별사업내역'!$F$77</f>
        <v>0</v>
      </c>
      <c r="AL21" s="1490"/>
      <c r="AM21" s="1491"/>
      <c r="AN21" s="473" t="s">
        <v>1059</v>
      </c>
      <c r="AO21" s="473">
        <v>2</v>
      </c>
      <c r="AP21">
        <v>112</v>
      </c>
      <c r="AQ21">
        <v>77</v>
      </c>
      <c r="AR21">
        <f>AQ21-AQ19</f>
        <v>8</v>
      </c>
    </row>
    <row r="22" spans="1:44" ht="24.95" hidden="1" customHeight="1">
      <c r="A22" s="470">
        <v>2</v>
      </c>
      <c r="B22" s="1440" t="s">
        <v>1368</v>
      </c>
      <c r="C22" s="1440"/>
      <c r="D22" s="1440"/>
      <c r="E22" s="1440"/>
      <c r="F22" s="1440"/>
      <c r="G22" s="1440"/>
      <c r="H22" s="1440"/>
      <c r="I22" s="1441">
        <f>'3-4소반별시방서 2'!E80</f>
        <v>0</v>
      </c>
      <c r="J22" s="1441"/>
      <c r="K22" s="1441"/>
      <c r="L22" s="1441"/>
      <c r="M22" s="1441"/>
      <c r="N22" s="1441"/>
      <c r="O22" s="1441"/>
      <c r="P22" s="1441"/>
      <c r="Q22" s="1441"/>
      <c r="R22" s="1441"/>
      <c r="S22" s="1441"/>
      <c r="T22" s="1441"/>
      <c r="U22" s="1441"/>
      <c r="V22" s="1441"/>
      <c r="W22" s="1441"/>
      <c r="X22" s="1441"/>
      <c r="Y22" s="1441"/>
      <c r="Z22" s="1441"/>
      <c r="AA22" s="1441"/>
      <c r="AB22" s="1441"/>
      <c r="AC22" s="1441"/>
      <c r="AD22" s="1441"/>
      <c r="AE22" s="1441"/>
      <c r="AF22" s="1441"/>
      <c r="AG22" s="1441"/>
      <c r="AH22" s="1441"/>
      <c r="AI22" s="1441"/>
      <c r="AJ22" s="1441"/>
    </row>
    <row r="23" spans="1:44" ht="24.95" hidden="1" customHeight="1">
      <c r="A23" s="470">
        <f t="shared" si="0"/>
        <v>0</v>
      </c>
      <c r="B23" s="1462" t="str">
        <f>'6-3표준조사 2'!$K$154&amp;"/"&amp;'6-3표준조사 2'!$L$154</f>
        <v>/</v>
      </c>
      <c r="C23" s="1462"/>
      <c r="D23" s="1462"/>
      <c r="E23" s="1462"/>
      <c r="F23" s="1463" t="str">
        <f>'6-3표준조사 2'!$K$156</f>
        <v>백합(용)</v>
      </c>
      <c r="G23" s="1463"/>
      <c r="H23" s="1463"/>
      <c r="I23" s="1465" t="str">
        <f>'6-3표준조사 2'!$L$156</f>
        <v>1-0</v>
      </c>
      <c r="J23" s="1462"/>
      <c r="K23" s="1462"/>
      <c r="L23" s="1462">
        <f>'6-3표준조사 2'!$M$156</f>
        <v>2025</v>
      </c>
      <c r="M23" s="1462"/>
      <c r="N23" s="1462"/>
      <c r="O23" s="1462"/>
      <c r="P23" s="1462" t="str">
        <f>'6-3표준조사 2'!$R$154</f>
        <v>모두베기</v>
      </c>
      <c r="Q23" s="1462"/>
      <c r="R23" s="1462"/>
      <c r="S23" s="1462"/>
      <c r="T23" s="1464">
        <f>'6-3표준조사 2'!$Q$154</f>
        <v>0</v>
      </c>
      <c r="U23" s="1464"/>
      <c r="V23" s="1464"/>
      <c r="W23" s="1464"/>
      <c r="X23" s="1496">
        <f>'6-3표준조사 2'!$Y$152</f>
        <v>0</v>
      </c>
      <c r="Y23" s="1496"/>
      <c r="Z23" s="1496"/>
      <c r="AA23" s="1461">
        <f>'5-3단가산출서 2'!$D$108</f>
        <v>0</v>
      </c>
      <c r="AB23" s="1461"/>
      <c r="AC23" s="1461"/>
      <c r="AD23" s="1461"/>
      <c r="AE23" s="1478" t="str">
        <f>'4-1 필지별사업내역'!$T$85</f>
        <v>1</v>
      </c>
      <c r="AF23" s="1477"/>
      <c r="AG23" s="1477"/>
      <c r="AH23" s="1462"/>
      <c r="AI23" s="1462"/>
      <c r="AJ23" s="1462"/>
      <c r="AK23" s="1492">
        <f>'4-1 필지별사업내역'!$F$85</f>
        <v>0</v>
      </c>
      <c r="AL23" s="1490"/>
      <c r="AM23" s="1491"/>
      <c r="AN23" s="473" t="s">
        <v>1059</v>
      </c>
      <c r="AO23" s="473">
        <v>3</v>
      </c>
      <c r="AP23">
        <v>125</v>
      </c>
      <c r="AQ23">
        <f>AQ21+8</f>
        <v>85</v>
      </c>
    </row>
    <row r="24" spans="1:44" ht="24.95" hidden="1" customHeight="1">
      <c r="A24" s="470">
        <v>2</v>
      </c>
      <c r="B24" s="1440" t="s">
        <v>1368</v>
      </c>
      <c r="C24" s="1440"/>
      <c r="D24" s="1440"/>
      <c r="E24" s="1440"/>
      <c r="F24" s="1440"/>
      <c r="G24" s="1440"/>
      <c r="H24" s="1440"/>
      <c r="I24" s="1441">
        <f>'3-4소반별시방서 2'!E137</f>
        <v>0</v>
      </c>
      <c r="J24" s="1441"/>
      <c r="K24" s="1441"/>
      <c r="L24" s="1441"/>
      <c r="M24" s="1441"/>
      <c r="N24" s="1441"/>
      <c r="O24" s="1441"/>
      <c r="P24" s="1441"/>
      <c r="Q24" s="1441"/>
      <c r="R24" s="1441"/>
      <c r="S24" s="1441"/>
      <c r="T24" s="1441"/>
      <c r="U24" s="1441"/>
      <c r="V24" s="1441"/>
      <c r="W24" s="1441"/>
      <c r="X24" s="1441"/>
      <c r="Y24" s="1441"/>
      <c r="Z24" s="1441"/>
      <c r="AA24" s="1441"/>
      <c r="AB24" s="1441"/>
      <c r="AC24" s="1441"/>
      <c r="AD24" s="1441"/>
      <c r="AE24" s="1441"/>
      <c r="AF24" s="1441"/>
      <c r="AG24" s="1441"/>
      <c r="AH24" s="1441"/>
      <c r="AI24" s="1441"/>
      <c r="AJ24" s="1441"/>
    </row>
    <row r="25" spans="1:44" ht="24.95" hidden="1" customHeight="1">
      <c r="A25" s="470">
        <f t="shared" si="0"/>
        <v>0</v>
      </c>
      <c r="B25" s="1463" t="str">
        <f>'6-3표준조사 2'!$K$229&amp;"/"&amp;'6-3표준조사 2'!$L$229</f>
        <v>/</v>
      </c>
      <c r="C25" s="1463"/>
      <c r="D25" s="1463"/>
      <c r="E25" s="1463"/>
      <c r="F25" s="1463" t="str">
        <f>'6-3표준조사 2'!$K$231</f>
        <v>소나무(용)</v>
      </c>
      <c r="G25" s="1463"/>
      <c r="H25" s="1463"/>
      <c r="I25" s="1465" t="str">
        <f>'6-3표준조사 2'!$L$231</f>
        <v>2-0</v>
      </c>
      <c r="J25" s="1462"/>
      <c r="K25" s="1462"/>
      <c r="L25" s="1462">
        <f>'6-3표준조사 2'!$M$231</f>
        <v>2025</v>
      </c>
      <c r="M25" s="1462"/>
      <c r="N25" s="1462"/>
      <c r="O25" s="1462"/>
      <c r="P25" s="1462" t="str">
        <f>'6-3표준조사 2'!$R$229</f>
        <v>모두베기</v>
      </c>
      <c r="Q25" s="1462"/>
      <c r="R25" s="1462"/>
      <c r="S25" s="1462"/>
      <c r="T25" s="1464">
        <f>'6-3표준조사 2'!$Q$229</f>
        <v>0</v>
      </c>
      <c r="U25" s="1464"/>
      <c r="V25" s="1464"/>
      <c r="W25" s="1464"/>
      <c r="X25" s="1496">
        <f>'6-3표준조사 2'!$Y$227</f>
        <v>0</v>
      </c>
      <c r="Y25" s="1496"/>
      <c r="Z25" s="1496"/>
      <c r="AA25" s="1461">
        <f>'5-3단가산출서 2'!$D$153</f>
        <v>0</v>
      </c>
      <c r="AB25" s="1461"/>
      <c r="AC25" s="1461"/>
      <c r="AD25" s="1461"/>
      <c r="AE25" s="1478" t="str">
        <f>'4-1 필지별사업내역'!$T$93</f>
        <v>3</v>
      </c>
      <c r="AF25" s="1477"/>
      <c r="AG25" s="1477"/>
      <c r="AH25" s="1462"/>
      <c r="AI25" s="1462"/>
      <c r="AJ25" s="1462"/>
      <c r="AK25" s="1492">
        <f>'4-1 필지별사업내역'!$F$93</f>
        <v>0</v>
      </c>
      <c r="AL25" s="1490"/>
      <c r="AM25" s="1491"/>
      <c r="AN25" s="473" t="s">
        <v>1059</v>
      </c>
      <c r="AO25" s="473">
        <v>4</v>
      </c>
      <c r="AP25">
        <v>138</v>
      </c>
      <c r="AQ25">
        <f>AQ23+8</f>
        <v>93</v>
      </c>
    </row>
    <row r="26" spans="1:44" ht="24.95" hidden="1" customHeight="1">
      <c r="A26" s="470">
        <v>2</v>
      </c>
      <c r="B26" s="1440" t="s">
        <v>1368</v>
      </c>
      <c r="C26" s="1440"/>
      <c r="D26" s="1440"/>
      <c r="E26" s="1440"/>
      <c r="F26" s="1440"/>
      <c r="G26" s="1440"/>
      <c r="H26" s="1440"/>
      <c r="I26" s="1441" t="str">
        <f>'3-4소반별시방서 2'!E194</f>
        <v>소반내 칡덩굴이 불규칙적으로 분포한다.</v>
      </c>
      <c r="J26" s="1441"/>
      <c r="K26" s="1441"/>
      <c r="L26" s="1441"/>
      <c r="M26" s="1441"/>
      <c r="N26" s="1441"/>
      <c r="O26" s="1441"/>
      <c r="P26" s="1441"/>
      <c r="Q26" s="1441"/>
      <c r="R26" s="1441"/>
      <c r="S26" s="1441"/>
      <c r="T26" s="1441"/>
      <c r="U26" s="1441"/>
      <c r="V26" s="1441"/>
      <c r="W26" s="1441"/>
      <c r="X26" s="1441"/>
      <c r="Y26" s="1441"/>
      <c r="Z26" s="1441"/>
      <c r="AA26" s="1441"/>
      <c r="AB26" s="1441"/>
      <c r="AC26" s="1441"/>
      <c r="AD26" s="1441"/>
      <c r="AE26" s="1441"/>
      <c r="AF26" s="1441"/>
      <c r="AG26" s="1441"/>
      <c r="AH26" s="1441"/>
      <c r="AI26" s="1441"/>
      <c r="AJ26" s="1441"/>
    </row>
    <row r="27" spans="1:44" ht="24.95" hidden="1" customHeight="1">
      <c r="A27" s="470">
        <f t="shared" si="0"/>
        <v>0</v>
      </c>
      <c r="B27" s="1462" t="str">
        <f>'6-3표준조사 2'!$K$304&amp;"/"&amp;'6-3표준조사 2'!$L$304</f>
        <v>/</v>
      </c>
      <c r="C27" s="1462"/>
      <c r="D27" s="1462"/>
      <c r="E27" s="1462"/>
      <c r="F27" s="1463" t="str">
        <f>'6-3표준조사 2'!$K$306</f>
        <v>소나무(용)</v>
      </c>
      <c r="G27" s="1463"/>
      <c r="H27" s="1463"/>
      <c r="I27" s="1465" t="str">
        <f>'6-3표준조사 2'!$L$306</f>
        <v>2-0</v>
      </c>
      <c r="J27" s="1462"/>
      <c r="K27" s="1462"/>
      <c r="L27" s="1462">
        <f>'6-3표준조사 2'!$M$306</f>
        <v>2025</v>
      </c>
      <c r="M27" s="1462"/>
      <c r="N27" s="1462"/>
      <c r="O27" s="1462"/>
      <c r="P27" s="1462" t="str">
        <f>'6-3표준조사 2'!$R$304</f>
        <v>모두베기</v>
      </c>
      <c r="Q27" s="1462"/>
      <c r="R27" s="1462"/>
      <c r="S27" s="1462"/>
      <c r="T27" s="1464">
        <f>'6-3표준조사 2'!$Q$304</f>
        <v>0</v>
      </c>
      <c r="U27" s="1464"/>
      <c r="V27" s="1464"/>
      <c r="W27" s="1464"/>
      <c r="X27" s="1496">
        <f>'6-3표준조사 2'!$Y$302</f>
        <v>0</v>
      </c>
      <c r="Y27" s="1496"/>
      <c r="Z27" s="1496"/>
      <c r="AA27" s="1461">
        <f>'5-3단가산출서 2'!$D$198</f>
        <v>0</v>
      </c>
      <c r="AB27" s="1461"/>
      <c r="AC27" s="1461"/>
      <c r="AD27" s="1461"/>
      <c r="AE27" s="1478" t="str">
        <f>'4-1 필지별사업내역'!$T$101</f>
        <v>3</v>
      </c>
      <c r="AF27" s="1477"/>
      <c r="AG27" s="1477"/>
      <c r="AH27" s="1462"/>
      <c r="AI27" s="1462"/>
      <c r="AJ27" s="1462"/>
      <c r="AK27" s="1492">
        <f>'4-1 필지별사업내역'!$F$101</f>
        <v>0</v>
      </c>
      <c r="AL27" s="1490"/>
      <c r="AM27" s="1491"/>
      <c r="AN27" s="473" t="s">
        <v>1059</v>
      </c>
      <c r="AO27" s="473">
        <v>5</v>
      </c>
      <c r="AP27">
        <v>151</v>
      </c>
      <c r="AQ27">
        <f>AQ25+8</f>
        <v>101</v>
      </c>
    </row>
    <row r="28" spans="1:44" ht="24.95" hidden="1" customHeight="1">
      <c r="A28" s="470">
        <v>2</v>
      </c>
      <c r="B28" s="1440" t="s">
        <v>1368</v>
      </c>
      <c r="C28" s="1440"/>
      <c r="D28" s="1440"/>
      <c r="E28" s="1440"/>
      <c r="F28" s="1440"/>
      <c r="G28" s="1440"/>
      <c r="H28" s="1440"/>
      <c r="I28" s="1441" t="str">
        <f>'3-4소반별시방서 2'!E251</f>
        <v>소반 전면적 칡덩굴 분포중</v>
      </c>
      <c r="J28" s="1441"/>
      <c r="K28" s="1441"/>
      <c r="L28" s="1441"/>
      <c r="M28" s="1441"/>
      <c r="N28" s="1441"/>
      <c r="O28" s="1441"/>
      <c r="P28" s="1441"/>
      <c r="Q28" s="1441"/>
      <c r="R28" s="1441"/>
      <c r="S28" s="1441"/>
      <c r="T28" s="1441"/>
      <c r="U28" s="1441"/>
      <c r="V28" s="1441"/>
      <c r="W28" s="1441"/>
      <c r="X28" s="1441"/>
      <c r="Y28" s="1441"/>
      <c r="Z28" s="1441"/>
      <c r="AA28" s="1441"/>
      <c r="AB28" s="1441"/>
      <c r="AC28" s="1441"/>
      <c r="AD28" s="1441"/>
      <c r="AE28" s="1441"/>
      <c r="AF28" s="1441"/>
      <c r="AG28" s="1441"/>
      <c r="AH28" s="1441"/>
      <c r="AI28" s="1441"/>
      <c r="AJ28" s="1441"/>
    </row>
    <row r="29" spans="1:44" ht="24.95" hidden="1" customHeight="1">
      <c r="A29" s="470">
        <f t="shared" si="0"/>
        <v>0</v>
      </c>
      <c r="B29" s="1463" t="str">
        <f>'6-3표준조사 2'!$K$379&amp;"/"&amp;'6-3표준조사 2'!$L$379</f>
        <v>/</v>
      </c>
      <c r="C29" s="1463"/>
      <c r="D29" s="1463"/>
      <c r="E29" s="1463"/>
      <c r="F29" s="1463" t="str">
        <f>'6-3표준조사 2'!$K$381</f>
        <v>낙엽송(용)</v>
      </c>
      <c r="G29" s="1463"/>
      <c r="H29" s="1463"/>
      <c r="I29" s="1465" t="str">
        <f>'6-3표준조사 2'!$L$381</f>
        <v>2-0</v>
      </c>
      <c r="J29" s="1462"/>
      <c r="K29" s="1462"/>
      <c r="L29" s="1462">
        <f>'6-3표준조사 2'!$M$381</f>
        <v>2024</v>
      </c>
      <c r="M29" s="1462"/>
      <c r="N29" s="1462"/>
      <c r="O29" s="1462"/>
      <c r="P29" s="1462" t="str">
        <f>'6-3표준조사 2'!$R$379</f>
        <v>모두베기</v>
      </c>
      <c r="Q29" s="1462"/>
      <c r="R29" s="1462"/>
      <c r="S29" s="1462"/>
      <c r="T29" s="1464">
        <f>'6-3표준조사 2'!$Q$379</f>
        <v>0</v>
      </c>
      <c r="U29" s="1464"/>
      <c r="V29" s="1464"/>
      <c r="W29" s="1464"/>
      <c r="X29" s="1496">
        <f>'6-3표준조사 2'!$Y$377</f>
        <v>0</v>
      </c>
      <c r="Y29" s="1496"/>
      <c r="Z29" s="1496"/>
      <c r="AA29" s="1461">
        <f>'5-3단가산출서 2'!$D$243</f>
        <v>0</v>
      </c>
      <c r="AB29" s="1461"/>
      <c r="AC29" s="1461"/>
      <c r="AD29" s="1461"/>
      <c r="AE29" s="1478" t="str">
        <f>'4-1 필지별사업내역'!$T$109</f>
        <v>4</v>
      </c>
      <c r="AF29" s="1477"/>
      <c r="AG29" s="1477"/>
      <c r="AH29" s="1462"/>
      <c r="AI29" s="1462"/>
      <c r="AJ29" s="1462"/>
      <c r="AK29" s="1492">
        <f>'4-1 필지별사업내역'!$F$109</f>
        <v>0</v>
      </c>
      <c r="AL29" s="1490"/>
      <c r="AM29" s="1491"/>
      <c r="AN29" s="473" t="s">
        <v>1059</v>
      </c>
      <c r="AO29" s="473">
        <v>6</v>
      </c>
      <c r="AP29">
        <v>164</v>
      </c>
      <c r="AQ29">
        <f>AQ27+8</f>
        <v>109</v>
      </c>
    </row>
    <row r="30" spans="1:44" ht="24.95" hidden="1" customHeight="1">
      <c r="A30" s="470">
        <v>2</v>
      </c>
      <c r="B30" s="1440" t="s">
        <v>1368</v>
      </c>
      <c r="C30" s="1440"/>
      <c r="D30" s="1440"/>
      <c r="E30" s="1440"/>
      <c r="F30" s="1440"/>
      <c r="G30" s="1440"/>
      <c r="H30" s="1440"/>
      <c r="I30" s="1441" t="str">
        <f>'3-4소반별시방서 2'!E308</f>
        <v>소반은 2024년 추기 조림지이며, 2026년 춘기에 보식되었으며, 소반과 연접되는 신규 임도가 개설되어 있다.</v>
      </c>
      <c r="J30" s="1441"/>
      <c r="K30" s="1441"/>
      <c r="L30" s="1441"/>
      <c r="M30" s="1441"/>
      <c r="N30" s="1441"/>
      <c r="O30" s="1441"/>
      <c r="P30" s="1441"/>
      <c r="Q30" s="1441"/>
      <c r="R30" s="1441"/>
      <c r="S30" s="1441"/>
      <c r="T30" s="1441"/>
      <c r="U30" s="1441"/>
      <c r="V30" s="1441"/>
      <c r="W30" s="1441"/>
      <c r="X30" s="1441"/>
      <c r="Y30" s="1441"/>
      <c r="Z30" s="1441"/>
      <c r="AA30" s="1441"/>
      <c r="AB30" s="1441"/>
      <c r="AC30" s="1441"/>
      <c r="AD30" s="1441"/>
      <c r="AE30" s="1441"/>
      <c r="AF30" s="1441"/>
      <c r="AG30" s="1441"/>
      <c r="AH30" s="1441"/>
      <c r="AI30" s="1441"/>
      <c r="AJ30" s="1441"/>
    </row>
    <row r="31" spans="1:44" ht="24.95" hidden="1" customHeight="1">
      <c r="A31" s="470">
        <f t="shared" si="0"/>
        <v>0</v>
      </c>
      <c r="B31" s="1462" t="str">
        <f>'6-3표준조사 2'!$K$454&amp;"/"&amp;'6-3표준조사 2'!$L$454</f>
        <v>/</v>
      </c>
      <c r="C31" s="1462"/>
      <c r="D31" s="1462"/>
      <c r="E31" s="1462"/>
      <c r="F31" s="1463" t="str">
        <f>'6-3표준조사 2'!$K$456</f>
        <v>밤, 산벚</v>
      </c>
      <c r="G31" s="1463"/>
      <c r="H31" s="1463"/>
      <c r="I31" s="1465" t="str">
        <f>'6-3표준조사 2'!$L$456</f>
        <v>H 1.5</v>
      </c>
      <c r="J31" s="1462"/>
      <c r="K31" s="1462"/>
      <c r="L31" s="1462">
        <f>'6-3표준조사 2'!$M$456</f>
        <v>2024</v>
      </c>
      <c r="M31" s="1462"/>
      <c r="N31" s="1462"/>
      <c r="O31" s="1462"/>
      <c r="P31" s="1462" t="str">
        <f>'6-3표준조사 2'!$R$454</f>
        <v>모두베기</v>
      </c>
      <c r="Q31" s="1462"/>
      <c r="R31" s="1462"/>
      <c r="S31" s="1462"/>
      <c r="T31" s="1464">
        <f>'6-3표준조사 2'!$Q$454</f>
        <v>0</v>
      </c>
      <c r="U31" s="1464"/>
      <c r="V31" s="1464"/>
      <c r="W31" s="1464"/>
      <c r="X31" s="1496">
        <f>'6-3표준조사 2'!$Y$452</f>
        <v>0</v>
      </c>
      <c r="Y31" s="1496"/>
      <c r="Z31" s="1496"/>
      <c r="AA31" s="1461">
        <f>'5-3단가산출서 2'!$D$288</f>
        <v>0</v>
      </c>
      <c r="AB31" s="1461"/>
      <c r="AC31" s="1461"/>
      <c r="AD31" s="1461"/>
      <c r="AE31" s="1478" t="str">
        <f>'4-1 필지별사업내역'!$T$117</f>
        <v>3</v>
      </c>
      <c r="AF31" s="1477"/>
      <c r="AG31" s="1477"/>
      <c r="AH31" s="1462"/>
      <c r="AI31" s="1462"/>
      <c r="AJ31" s="1462"/>
      <c r="AK31" s="1492">
        <f>'4-1 필지별사업내역'!$F$117</f>
        <v>0</v>
      </c>
      <c r="AL31" s="1490"/>
      <c r="AM31" s="1491"/>
      <c r="AN31" s="473" t="s">
        <v>1058</v>
      </c>
      <c r="AO31" s="473">
        <v>7</v>
      </c>
      <c r="AP31">
        <v>177</v>
      </c>
      <c r="AQ31">
        <f>AQ29+8</f>
        <v>117</v>
      </c>
    </row>
    <row r="32" spans="1:44" ht="24.95" hidden="1" customHeight="1">
      <c r="A32" s="470">
        <v>2</v>
      </c>
      <c r="B32" s="1440" t="s">
        <v>1368</v>
      </c>
      <c r="C32" s="1440"/>
      <c r="D32" s="1440"/>
      <c r="E32" s="1440"/>
      <c r="F32" s="1440"/>
      <c r="G32" s="1440"/>
      <c r="H32" s="1440"/>
      <c r="I32" s="1441" t="str">
        <f>'3-4소반별시방서 2'!E365</f>
        <v>임연부 주변으로 산벚나무, 밤나무를 1열식 식재됨.</v>
      </c>
      <c r="J32" s="1441"/>
      <c r="K32" s="1441"/>
      <c r="L32" s="1441"/>
      <c r="M32" s="1441"/>
      <c r="N32" s="1441"/>
      <c r="O32" s="1441"/>
      <c r="P32" s="1441"/>
      <c r="Q32" s="1441"/>
      <c r="R32" s="1441"/>
      <c r="S32" s="1441"/>
      <c r="T32" s="1441"/>
      <c r="U32" s="1441"/>
      <c r="V32" s="1441"/>
      <c r="W32" s="1441"/>
      <c r="X32" s="1441"/>
      <c r="Y32" s="1441"/>
      <c r="Z32" s="1441"/>
      <c r="AA32" s="1441"/>
      <c r="AB32" s="1441"/>
      <c r="AC32" s="1441"/>
      <c r="AD32" s="1441"/>
      <c r="AE32" s="1441"/>
      <c r="AF32" s="1441"/>
      <c r="AG32" s="1441"/>
      <c r="AH32" s="1441"/>
      <c r="AI32" s="1441"/>
      <c r="AJ32" s="1441"/>
    </row>
    <row r="33" spans="1:43" ht="24.95" hidden="1" customHeight="1">
      <c r="A33" s="470">
        <f t="shared" si="0"/>
        <v>0</v>
      </c>
      <c r="B33" s="1463" t="str">
        <f>'6-3표준조사 2'!$K$529&amp;"/"&amp;'6-3표준조사 2'!$L$529</f>
        <v>/</v>
      </c>
      <c r="C33" s="1463"/>
      <c r="D33" s="1463"/>
      <c r="E33" s="1463"/>
      <c r="F33" s="1463" t="str">
        <f>'6-3표준조사 2'!$K$531</f>
        <v>낙엽송(용)</v>
      </c>
      <c r="G33" s="1463"/>
      <c r="H33" s="1463"/>
      <c r="I33" s="1465" t="str">
        <f>'6-3표준조사 2'!$L$531</f>
        <v>2-0</v>
      </c>
      <c r="J33" s="1462"/>
      <c r="K33" s="1462"/>
      <c r="L33" s="1462">
        <f>'6-3표준조사 2'!$M$531</f>
        <v>2024</v>
      </c>
      <c r="M33" s="1462"/>
      <c r="N33" s="1462"/>
      <c r="O33" s="1462"/>
      <c r="P33" s="1462" t="str">
        <f>'6-3표준조사 2'!$R$529</f>
        <v>모두베기</v>
      </c>
      <c r="Q33" s="1462"/>
      <c r="R33" s="1462"/>
      <c r="S33" s="1462"/>
      <c r="T33" s="1464">
        <f>'6-3표준조사 2'!$Q$529</f>
        <v>0</v>
      </c>
      <c r="U33" s="1464"/>
      <c r="V33" s="1464"/>
      <c r="W33" s="1464"/>
      <c r="X33" s="1496">
        <f>'6-3표준조사 2'!$Y$527</f>
        <v>0</v>
      </c>
      <c r="Y33" s="1496"/>
      <c r="Z33" s="1496"/>
      <c r="AA33" s="1461">
        <f>'5-3단가산출서 2'!$D$333</f>
        <v>0</v>
      </c>
      <c r="AB33" s="1461"/>
      <c r="AC33" s="1461"/>
      <c r="AD33" s="1461"/>
      <c r="AE33" s="1478" t="str">
        <f>'4-1 필지별사업내역'!$T$125</f>
        <v>3</v>
      </c>
      <c r="AF33" s="1477"/>
      <c r="AG33" s="1477"/>
      <c r="AH33" s="1462"/>
      <c r="AI33" s="1462"/>
      <c r="AJ33" s="1462"/>
      <c r="AK33" s="1492">
        <f>'4-1 필지별사업내역'!$F$125</f>
        <v>0</v>
      </c>
      <c r="AL33" s="1490"/>
      <c r="AM33" s="1491"/>
      <c r="AN33" s="473" t="s">
        <v>1058</v>
      </c>
      <c r="AO33" s="473">
        <v>8</v>
      </c>
      <c r="AP33">
        <v>190</v>
      </c>
      <c r="AQ33">
        <f>AQ31+8</f>
        <v>125</v>
      </c>
    </row>
    <row r="34" spans="1:43" ht="24.95" hidden="1" customHeight="1">
      <c r="A34" s="470">
        <v>2</v>
      </c>
      <c r="B34" s="1440" t="s">
        <v>1368</v>
      </c>
      <c r="C34" s="1440"/>
      <c r="D34" s="1440"/>
      <c r="E34" s="1440"/>
      <c r="F34" s="1440"/>
      <c r="G34" s="1440"/>
      <c r="H34" s="1440"/>
      <c r="I34" s="1441" t="str">
        <f>'3-4소반별시방서 2'!E422</f>
        <v>소반내 일부 급경사지 및 임도 절토사면 작업시 주의를 요한다.</v>
      </c>
      <c r="J34" s="1441"/>
      <c r="K34" s="1441"/>
      <c r="L34" s="1441"/>
      <c r="M34" s="1441"/>
      <c r="N34" s="1441"/>
      <c r="O34" s="1441"/>
      <c r="P34" s="1441"/>
      <c r="Q34" s="1441"/>
      <c r="R34" s="1441"/>
      <c r="S34" s="1441"/>
      <c r="T34" s="1441"/>
      <c r="U34" s="1441"/>
      <c r="V34" s="1441"/>
      <c r="W34" s="1441"/>
      <c r="X34" s="1441"/>
      <c r="Y34" s="1441"/>
      <c r="Z34" s="1441"/>
      <c r="AA34" s="1441"/>
      <c r="AB34" s="1441"/>
      <c r="AC34" s="1441"/>
      <c r="AD34" s="1441"/>
      <c r="AE34" s="1441"/>
      <c r="AF34" s="1441"/>
      <c r="AG34" s="1441"/>
      <c r="AH34" s="1441"/>
      <c r="AI34" s="1441"/>
      <c r="AJ34" s="1441"/>
    </row>
    <row r="35" spans="1:43" ht="24.95" hidden="1" customHeight="1">
      <c r="A35" s="470">
        <f t="shared" si="0"/>
        <v>0</v>
      </c>
      <c r="B35" s="1454" t="str">
        <f>'6-3표준조사 3'!$K$4&amp;"/"&amp;'6-3표준조사 3'!$L$4</f>
        <v>61-1/15-0</v>
      </c>
      <c r="C35" s="1454"/>
      <c r="D35" s="1454"/>
      <c r="E35" s="1454"/>
      <c r="F35" s="1458" t="str">
        <f>'6-3표준조사 3'!$K$6</f>
        <v>소나무(용)</v>
      </c>
      <c r="G35" s="1458"/>
      <c r="H35" s="1458"/>
      <c r="I35" s="1459" t="str">
        <f>'6-3표준조사 3'!$L$6</f>
        <v>2-0</v>
      </c>
      <c r="J35" s="1454"/>
      <c r="K35" s="1454"/>
      <c r="L35" s="1454">
        <f>'6-3표준조사 3'!$M$6</f>
        <v>2024</v>
      </c>
      <c r="M35" s="1454"/>
      <c r="N35" s="1454"/>
      <c r="O35" s="1454"/>
      <c r="P35" s="1454" t="str">
        <f>'6-3표준조사 3'!$R$4</f>
        <v>모두베기</v>
      </c>
      <c r="Q35" s="1454"/>
      <c r="R35" s="1454"/>
      <c r="S35" s="1454"/>
      <c r="T35" s="1457">
        <f>'6-3표준조사 3'!$Q$4</f>
        <v>0</v>
      </c>
      <c r="U35" s="1457"/>
      <c r="V35" s="1457"/>
      <c r="W35" s="1457"/>
      <c r="X35" s="1455">
        <f>'6-3표준조사 3'!$Y$2</f>
        <v>0</v>
      </c>
      <c r="Y35" s="1455"/>
      <c r="Z35" s="1455"/>
      <c r="AA35" s="1453">
        <f>'5-3단가산출서 3'!$D$18</f>
        <v>50</v>
      </c>
      <c r="AB35" s="1453"/>
      <c r="AC35" s="1453"/>
      <c r="AD35" s="1453"/>
      <c r="AE35" s="1460" t="str">
        <f>'4-1 필지별사업내역'!$T$5</f>
        <v>8</v>
      </c>
      <c r="AF35" s="1460"/>
      <c r="AG35" s="1460"/>
      <c r="AH35" s="1454"/>
      <c r="AI35" s="1454"/>
      <c r="AJ35" s="1454"/>
      <c r="AK35" s="1486" t="str">
        <f>'4-1 필지별사업내역'!$F$133</f>
        <v>벌천</v>
      </c>
      <c r="AL35" s="1487"/>
      <c r="AM35" s="1488"/>
      <c r="AN35" s="471" t="s">
        <v>1057</v>
      </c>
      <c r="AO35" s="472">
        <v>1</v>
      </c>
      <c r="AP35">
        <v>203</v>
      </c>
    </row>
    <row r="36" spans="1:43" ht="24.95" hidden="1" customHeight="1">
      <c r="A36" s="470">
        <v>2</v>
      </c>
      <c r="B36" s="1440" t="s">
        <v>1368</v>
      </c>
      <c r="C36" s="1440"/>
      <c r="D36" s="1440"/>
      <c r="E36" s="1440"/>
      <c r="F36" s="1440"/>
      <c r="G36" s="1440"/>
      <c r="H36" s="1440"/>
      <c r="I36" s="1441" t="str">
        <f>'3-4소반별시방서 3'!E23</f>
        <v>야생동물 피해가 있다.</v>
      </c>
      <c r="J36" s="1441"/>
      <c r="K36" s="1441"/>
      <c r="L36" s="1441"/>
      <c r="M36" s="1441"/>
      <c r="N36" s="1441"/>
      <c r="O36" s="1441"/>
      <c r="P36" s="1441"/>
      <c r="Q36" s="1441"/>
      <c r="R36" s="1441"/>
      <c r="S36" s="1441"/>
      <c r="T36" s="1441"/>
      <c r="U36" s="1441"/>
      <c r="V36" s="1441"/>
      <c r="W36" s="1441"/>
      <c r="X36" s="1441"/>
      <c r="Y36" s="1441"/>
      <c r="Z36" s="1441"/>
      <c r="AA36" s="1441"/>
      <c r="AB36" s="1441"/>
      <c r="AC36" s="1441"/>
      <c r="AD36" s="1441"/>
      <c r="AE36" s="1441"/>
      <c r="AF36" s="1441"/>
      <c r="AG36" s="1441"/>
      <c r="AH36" s="1441"/>
      <c r="AI36" s="1441"/>
      <c r="AJ36" s="1441"/>
    </row>
    <row r="37" spans="1:43" ht="24.95" hidden="1" customHeight="1">
      <c r="A37" s="470">
        <f t="shared" si="0"/>
        <v>0</v>
      </c>
      <c r="B37" s="1454" t="str">
        <f>'6-3표준조사 3'!$K$79&amp;"/"&amp;'6-3표준조사 3'!$L$79</f>
        <v>66-0/14-7</v>
      </c>
      <c r="C37" s="1454"/>
      <c r="D37" s="1454"/>
      <c r="E37" s="1454"/>
      <c r="F37" s="1458" t="str">
        <f>'6-3표준조사 3'!$K$81</f>
        <v>소나무(용)</v>
      </c>
      <c r="G37" s="1458"/>
      <c r="H37" s="1458"/>
      <c r="I37" s="1459" t="str">
        <f>'6-3표준조사 3'!$L$81</f>
        <v>2-0</v>
      </c>
      <c r="J37" s="1454"/>
      <c r="K37" s="1454"/>
      <c r="L37" s="1454">
        <f>'6-3표준조사 3'!$M$81</f>
        <v>2023</v>
      </c>
      <c r="M37" s="1454"/>
      <c r="N37" s="1454"/>
      <c r="O37" s="1454"/>
      <c r="P37" s="1454" t="str">
        <f>'6-3표준조사 3'!$R$79</f>
        <v>모두베기</v>
      </c>
      <c r="Q37" s="1454"/>
      <c r="R37" s="1454"/>
      <c r="S37" s="1454"/>
      <c r="T37" s="1457">
        <f>'6-3표준조사 3'!$Q$79</f>
        <v>0</v>
      </c>
      <c r="U37" s="1457"/>
      <c r="V37" s="1457"/>
      <c r="W37" s="1457"/>
      <c r="X37" s="1455">
        <f>'6-3표준조사 3'!$Y$77</f>
        <v>0</v>
      </c>
      <c r="Y37" s="1455"/>
      <c r="Z37" s="1455"/>
      <c r="AA37" s="1453">
        <f>'5-3단가산출서 3'!$D$63</f>
        <v>0</v>
      </c>
      <c r="AB37" s="1453"/>
      <c r="AC37" s="1453"/>
      <c r="AD37" s="1453"/>
      <c r="AE37" s="1460" t="str">
        <f>'4-1 필지별사업내역'!$T$13</f>
        <v>8</v>
      </c>
      <c r="AF37" s="1460"/>
      <c r="AG37" s="1460"/>
      <c r="AH37" s="1454"/>
      <c r="AI37" s="1454"/>
      <c r="AJ37" s="1454"/>
      <c r="AK37" s="1486" t="str">
        <f>'4-1 필지별사업내역'!$F$141</f>
        <v>상</v>
      </c>
      <c r="AL37" s="1487"/>
      <c r="AM37" s="1488"/>
      <c r="AN37" s="471" t="s">
        <v>1057</v>
      </c>
      <c r="AO37" s="472">
        <v>2</v>
      </c>
      <c r="AP37">
        <v>216</v>
      </c>
    </row>
    <row r="38" spans="1:43" ht="24.95" hidden="1" customHeight="1">
      <c r="A38" s="470">
        <v>2</v>
      </c>
      <c r="B38" s="1440" t="s">
        <v>1368</v>
      </c>
      <c r="C38" s="1440"/>
      <c r="D38" s="1440"/>
      <c r="E38" s="1440"/>
      <c r="F38" s="1440"/>
      <c r="G38" s="1440"/>
      <c r="H38" s="1440"/>
      <c r="I38" s="1441">
        <f>'3-4소반별시방서 3'!E80</f>
        <v>0</v>
      </c>
      <c r="J38" s="1441"/>
      <c r="K38" s="1441"/>
      <c r="L38" s="1441"/>
      <c r="M38" s="1441"/>
      <c r="N38" s="1441"/>
      <c r="O38" s="1441"/>
      <c r="P38" s="1441"/>
      <c r="Q38" s="1441"/>
      <c r="R38" s="1441"/>
      <c r="S38" s="1441"/>
      <c r="T38" s="1441"/>
      <c r="U38" s="1441"/>
      <c r="V38" s="1441"/>
      <c r="W38" s="1441"/>
      <c r="X38" s="1441"/>
      <c r="Y38" s="1441"/>
      <c r="Z38" s="1441"/>
      <c r="AA38" s="1441"/>
      <c r="AB38" s="1441"/>
      <c r="AC38" s="1441"/>
      <c r="AD38" s="1441"/>
      <c r="AE38" s="1441"/>
      <c r="AF38" s="1441"/>
      <c r="AG38" s="1441"/>
      <c r="AH38" s="1441"/>
      <c r="AI38" s="1441"/>
      <c r="AJ38" s="1441"/>
    </row>
    <row r="39" spans="1:43" ht="24.95" hidden="1" customHeight="1">
      <c r="A39" s="470">
        <f t="shared" si="0"/>
        <v>0</v>
      </c>
      <c r="B39" s="1454" t="str">
        <f>'6-3표준조사 3'!$K$154&amp;"/"&amp;'6-3표준조사 3'!$L$154</f>
        <v>66-0/14-7</v>
      </c>
      <c r="C39" s="1454"/>
      <c r="D39" s="1454"/>
      <c r="E39" s="1454"/>
      <c r="F39" s="1458" t="str">
        <f>'6-3표준조사 3'!$K$156</f>
        <v>낙엽송(용)</v>
      </c>
      <c r="G39" s="1458"/>
      <c r="H39" s="1458"/>
      <c r="I39" s="1459" t="str">
        <f>'6-3표준조사 3'!$L$156</f>
        <v>2-0</v>
      </c>
      <c r="J39" s="1454"/>
      <c r="K39" s="1454"/>
      <c r="L39" s="1454">
        <f>'6-3표준조사 3'!$M$156</f>
        <v>2023</v>
      </c>
      <c r="M39" s="1454"/>
      <c r="N39" s="1454"/>
      <c r="O39" s="1454"/>
      <c r="P39" s="1454" t="str">
        <f>'6-3표준조사 3'!$R$154</f>
        <v>모두베기</v>
      </c>
      <c r="Q39" s="1454"/>
      <c r="R39" s="1454"/>
      <c r="S39" s="1454"/>
      <c r="T39" s="1457">
        <f>'6-3표준조사 3'!$Q$154</f>
        <v>0</v>
      </c>
      <c r="U39" s="1457"/>
      <c r="V39" s="1457"/>
      <c r="W39" s="1457"/>
      <c r="X39" s="1455">
        <f>'6-3표준조사 3'!$Y$152</f>
        <v>0</v>
      </c>
      <c r="Y39" s="1455"/>
      <c r="Z39" s="1455"/>
      <c r="AA39" s="1453">
        <f>'5-3단가산출서 3'!$D$108</f>
        <v>0</v>
      </c>
      <c r="AB39" s="1453"/>
      <c r="AC39" s="1453"/>
      <c r="AD39" s="1453"/>
      <c r="AE39" s="1460" t="str">
        <f>'4-1 필지별사업내역'!$T$21</f>
        <v>8</v>
      </c>
      <c r="AF39" s="1460"/>
      <c r="AG39" s="1460"/>
      <c r="AH39" s="1454"/>
      <c r="AI39" s="1454"/>
      <c r="AJ39" s="1454"/>
      <c r="AK39" s="1486" t="str">
        <f>'4-1 필지별사업내역'!$F$149</f>
        <v>상</v>
      </c>
      <c r="AL39" s="1487"/>
      <c r="AM39" s="1488"/>
      <c r="AN39" s="471" t="s">
        <v>1057</v>
      </c>
      <c r="AO39" s="472">
        <v>3</v>
      </c>
      <c r="AP39">
        <v>229</v>
      </c>
    </row>
    <row r="40" spans="1:43" ht="24.95" hidden="1" customHeight="1">
      <c r="A40" s="470">
        <v>2</v>
      </c>
      <c r="B40" s="1440" t="s">
        <v>1368</v>
      </c>
      <c r="C40" s="1440"/>
      <c r="D40" s="1440"/>
      <c r="E40" s="1440"/>
      <c r="F40" s="1440"/>
      <c r="G40" s="1440"/>
      <c r="H40" s="1440"/>
      <c r="I40" s="1441">
        <f>'3-4소반별시방서 3'!E137</f>
        <v>0</v>
      </c>
      <c r="J40" s="1441"/>
      <c r="K40" s="1441"/>
      <c r="L40" s="1441"/>
      <c r="M40" s="1441"/>
      <c r="N40" s="1441"/>
      <c r="O40" s="1441"/>
      <c r="P40" s="1441"/>
      <c r="Q40" s="1441"/>
      <c r="R40" s="1441"/>
      <c r="S40" s="1441"/>
      <c r="T40" s="1441"/>
      <c r="U40" s="1441"/>
      <c r="V40" s="1441"/>
      <c r="W40" s="1441"/>
      <c r="X40" s="1441"/>
      <c r="Y40" s="1441"/>
      <c r="Z40" s="1441"/>
      <c r="AA40" s="1441"/>
      <c r="AB40" s="1441"/>
      <c r="AC40" s="1441"/>
      <c r="AD40" s="1441"/>
      <c r="AE40" s="1441"/>
      <c r="AF40" s="1441"/>
      <c r="AG40" s="1441"/>
      <c r="AH40" s="1441"/>
      <c r="AI40" s="1441"/>
      <c r="AJ40" s="1441"/>
    </row>
    <row r="41" spans="1:43" ht="24.95" hidden="1" customHeight="1">
      <c r="A41" s="470">
        <f t="shared" si="0"/>
        <v>0</v>
      </c>
      <c r="B41" s="1454" t="str">
        <f>'6-3표준조사 3'!$K$229&amp;"/"&amp;'6-3표준조사 3'!$L$229</f>
        <v>9-2/8-0</v>
      </c>
      <c r="C41" s="1454"/>
      <c r="D41" s="1454"/>
      <c r="E41" s="1454"/>
      <c r="F41" s="1458" t="str">
        <f>'6-3표준조사 3'!$K$231</f>
        <v>소나무(용)</v>
      </c>
      <c r="G41" s="1458"/>
      <c r="H41" s="1458"/>
      <c r="I41" s="1459" t="str">
        <f>'6-3표준조사 3'!$L$231</f>
        <v>3-0</v>
      </c>
      <c r="J41" s="1454"/>
      <c r="K41" s="1454"/>
      <c r="L41" s="1454">
        <f>'6-3표준조사 3'!$M$231</f>
        <v>2023</v>
      </c>
      <c r="M41" s="1454"/>
      <c r="N41" s="1454"/>
      <c r="O41" s="1454"/>
      <c r="P41" s="1454" t="str">
        <f>'6-3표준조사 3'!$R$229</f>
        <v>모두베기</v>
      </c>
      <c r="Q41" s="1454"/>
      <c r="R41" s="1454"/>
      <c r="S41" s="1454"/>
      <c r="T41" s="1457">
        <f>'6-3표준조사 3'!$Q$229</f>
        <v>0</v>
      </c>
      <c r="U41" s="1457"/>
      <c r="V41" s="1457"/>
      <c r="W41" s="1457"/>
      <c r="X41" s="1455">
        <f>'6-3표준조사 3'!$Y$227</f>
        <v>0</v>
      </c>
      <c r="Y41" s="1455"/>
      <c r="Z41" s="1455"/>
      <c r="AA41" s="1453">
        <f>'5-3단가산출서 3'!$D$153</f>
        <v>0</v>
      </c>
      <c r="AB41" s="1453"/>
      <c r="AC41" s="1453"/>
      <c r="AD41" s="1453"/>
      <c r="AE41" s="1460" t="str">
        <f>'4-1 필지별사업내역'!$T$29</f>
        <v>8</v>
      </c>
      <c r="AF41" s="1460"/>
      <c r="AG41" s="1460"/>
      <c r="AH41" s="1454"/>
      <c r="AI41" s="1454"/>
      <c r="AJ41" s="1454"/>
      <c r="AK41" s="1486" t="str">
        <f>'4-1 필지별사업내역'!$F$157</f>
        <v>송한</v>
      </c>
      <c r="AL41" s="1487"/>
      <c r="AM41" s="1488"/>
      <c r="AN41" s="471" t="s">
        <v>1057</v>
      </c>
      <c r="AO41" s="472">
        <v>4</v>
      </c>
      <c r="AP41">
        <v>242</v>
      </c>
    </row>
    <row r="42" spans="1:43" ht="24.95" hidden="1" customHeight="1">
      <c r="A42" s="470">
        <v>2</v>
      </c>
      <c r="B42" s="1440" t="s">
        <v>1368</v>
      </c>
      <c r="C42" s="1440"/>
      <c r="D42" s="1440"/>
      <c r="E42" s="1440"/>
      <c r="F42" s="1440"/>
      <c r="G42" s="1440"/>
      <c r="H42" s="1440"/>
      <c r="I42" s="1441" t="str">
        <f>'3-4소반별시방서 3'!E194</f>
        <v>소반 전면적 칡덩굴이 불규칙적으로 생육중</v>
      </c>
      <c r="J42" s="1441"/>
      <c r="K42" s="1441"/>
      <c r="L42" s="1441"/>
      <c r="M42" s="1441"/>
      <c r="N42" s="1441"/>
      <c r="O42" s="1441"/>
      <c r="P42" s="1441"/>
      <c r="Q42" s="1441"/>
      <c r="R42" s="1441"/>
      <c r="S42" s="1441"/>
      <c r="T42" s="1441"/>
      <c r="U42" s="1441"/>
      <c r="V42" s="1441"/>
      <c r="W42" s="1441"/>
      <c r="X42" s="1441"/>
      <c r="Y42" s="1441"/>
      <c r="Z42" s="1441"/>
      <c r="AA42" s="1441"/>
      <c r="AB42" s="1441"/>
      <c r="AC42" s="1441"/>
      <c r="AD42" s="1441"/>
      <c r="AE42" s="1441"/>
      <c r="AF42" s="1441"/>
      <c r="AG42" s="1441"/>
      <c r="AH42" s="1441"/>
      <c r="AI42" s="1441"/>
      <c r="AJ42" s="1441"/>
    </row>
    <row r="43" spans="1:43" ht="24.95" hidden="1" customHeight="1">
      <c r="A43" s="470">
        <f t="shared" si="0"/>
        <v>0</v>
      </c>
      <c r="B43" s="1454" t="str">
        <f>'6-3표준조사 3'!$K$304&amp;"/"&amp;'6-3표준조사 3'!$L$304</f>
        <v>62-0/14-0</v>
      </c>
      <c r="C43" s="1454"/>
      <c r="D43" s="1454"/>
      <c r="E43" s="1454"/>
      <c r="F43" s="1458" t="str">
        <f>'6-3표준조사 3'!$K$306</f>
        <v>헛개(노)</v>
      </c>
      <c r="G43" s="1458"/>
      <c r="H43" s="1458"/>
      <c r="I43" s="1459" t="str">
        <f>'6-3표준조사 3'!$L$306</f>
        <v>1-0</v>
      </c>
      <c r="J43" s="1454"/>
      <c r="K43" s="1454"/>
      <c r="L43" s="1454">
        <f>'6-3표준조사 3'!$M$306</f>
        <v>2023</v>
      </c>
      <c r="M43" s="1454"/>
      <c r="N43" s="1454"/>
      <c r="O43" s="1454"/>
      <c r="P43" s="1454" t="str">
        <f>'6-3표준조사 3'!$R$304</f>
        <v>모두베기</v>
      </c>
      <c r="Q43" s="1454"/>
      <c r="R43" s="1454"/>
      <c r="S43" s="1454"/>
      <c r="T43" s="1457">
        <f>'6-3표준조사 3'!$Q$304</f>
        <v>0</v>
      </c>
      <c r="U43" s="1457"/>
      <c r="V43" s="1457"/>
      <c r="W43" s="1457"/>
      <c r="X43" s="1455">
        <f>'6-3표준조사 3'!$Y$302</f>
        <v>0</v>
      </c>
      <c r="Y43" s="1455"/>
      <c r="Z43" s="1455"/>
      <c r="AA43" s="1453">
        <f>'5-3단가산출서 3'!$D$198</f>
        <v>0</v>
      </c>
      <c r="AB43" s="1453"/>
      <c r="AC43" s="1453"/>
      <c r="AD43" s="1453"/>
      <c r="AE43" s="1476" t="str">
        <f>'4-1 필지별사업내역'!$T$165</f>
        <v>4</v>
      </c>
      <c r="AF43" s="1460"/>
      <c r="AG43" s="1460"/>
      <c r="AH43" s="1454"/>
      <c r="AI43" s="1454"/>
      <c r="AJ43" s="1454"/>
      <c r="AK43" s="1486" t="str">
        <f>'4-1 필지별사업내역'!$F$165</f>
        <v>기동</v>
      </c>
      <c r="AL43" s="1487"/>
      <c r="AM43" s="1488"/>
      <c r="AN43" s="471" t="s">
        <v>1057</v>
      </c>
      <c r="AO43" s="472">
        <v>5</v>
      </c>
      <c r="AP43">
        <v>255</v>
      </c>
      <c r="AQ43">
        <v>165</v>
      </c>
    </row>
    <row r="44" spans="1:43" ht="24.95" hidden="1" customHeight="1">
      <c r="A44" s="470">
        <v>2</v>
      </c>
      <c r="B44" s="1440" t="s">
        <v>1368</v>
      </c>
      <c r="C44" s="1440"/>
      <c r="D44" s="1440"/>
      <c r="E44" s="1440"/>
      <c r="F44" s="1440"/>
      <c r="G44" s="1440"/>
      <c r="H44" s="1440"/>
      <c r="I44" s="1441">
        <f>'3-4소반별시방서 3'!E251</f>
        <v>0</v>
      </c>
      <c r="J44" s="1441"/>
      <c r="K44" s="1441"/>
      <c r="L44" s="1441"/>
      <c r="M44" s="1441"/>
      <c r="N44" s="1441"/>
      <c r="O44" s="1441"/>
      <c r="P44" s="1441"/>
      <c r="Q44" s="1441"/>
      <c r="R44" s="1441"/>
      <c r="S44" s="1441"/>
      <c r="T44" s="1441"/>
      <c r="U44" s="1441"/>
      <c r="V44" s="1441"/>
      <c r="W44" s="1441"/>
      <c r="X44" s="1441"/>
      <c r="Y44" s="1441"/>
      <c r="Z44" s="1441"/>
      <c r="AA44" s="1441"/>
      <c r="AB44" s="1441"/>
      <c r="AC44" s="1441"/>
      <c r="AD44" s="1441"/>
      <c r="AE44" s="1441"/>
      <c r="AF44" s="1441"/>
      <c r="AG44" s="1441"/>
      <c r="AH44" s="1441"/>
      <c r="AI44" s="1441"/>
      <c r="AJ44" s="1441"/>
    </row>
    <row r="45" spans="1:43" ht="24.95" hidden="1" customHeight="1">
      <c r="A45" s="470">
        <f t="shared" si="0"/>
        <v>0</v>
      </c>
      <c r="B45" s="1454" t="str">
        <f>'6-3표준조사 3'!$K$379&amp;"/"&amp;'6-3표준조사 3'!$L$379</f>
        <v>62-0/14-0</v>
      </c>
      <c r="C45" s="1454"/>
      <c r="D45" s="1454"/>
      <c r="E45" s="1454"/>
      <c r="F45" s="1458" t="str">
        <f>'6-3표준조사 3'!$K$381</f>
        <v>아까시(노)</v>
      </c>
      <c r="G45" s="1458"/>
      <c r="H45" s="1458"/>
      <c r="I45" s="1459" t="str">
        <f>'6-3표준조사 3'!$L$381</f>
        <v>1-0</v>
      </c>
      <c r="J45" s="1454"/>
      <c r="K45" s="1454"/>
      <c r="L45" s="1454">
        <f>'6-3표준조사 3'!$M$381</f>
        <v>2023</v>
      </c>
      <c r="M45" s="1454"/>
      <c r="N45" s="1454"/>
      <c r="O45" s="1454"/>
      <c r="P45" s="1454" t="str">
        <f>'6-3표준조사 3'!$R$379</f>
        <v>모두베기</v>
      </c>
      <c r="Q45" s="1454"/>
      <c r="R45" s="1454"/>
      <c r="S45" s="1454"/>
      <c r="T45" s="1457">
        <f>'6-3표준조사 3'!$Q$379</f>
        <v>0</v>
      </c>
      <c r="U45" s="1457"/>
      <c r="V45" s="1457"/>
      <c r="W45" s="1457"/>
      <c r="X45" s="1455">
        <f>'6-3표준조사 3'!$Y$377</f>
        <v>0</v>
      </c>
      <c r="Y45" s="1455"/>
      <c r="Z45" s="1455"/>
      <c r="AA45" s="1453">
        <f>'5-3단가산출서 3'!$D$243</f>
        <v>0</v>
      </c>
      <c r="AB45" s="1453"/>
      <c r="AC45" s="1453"/>
      <c r="AD45" s="1453"/>
      <c r="AE45" s="1476" t="str">
        <f>'4-1 필지별사업내역'!$T$173</f>
        <v>6</v>
      </c>
      <c r="AF45" s="1460"/>
      <c r="AG45" s="1460"/>
      <c r="AH45" s="1454"/>
      <c r="AI45" s="1454"/>
      <c r="AJ45" s="1454"/>
      <c r="AK45" s="1486" t="str">
        <f>'4-1 필지별사업내역'!$F$173</f>
        <v>기동</v>
      </c>
      <c r="AL45" s="1487"/>
      <c r="AM45" s="1488"/>
      <c r="AN45" s="471" t="s">
        <v>1057</v>
      </c>
      <c r="AO45" s="472">
        <v>6</v>
      </c>
      <c r="AP45">
        <v>268</v>
      </c>
      <c r="AQ45">
        <f>AQ43+8</f>
        <v>173</v>
      </c>
    </row>
    <row r="46" spans="1:43" ht="24.95" hidden="1" customHeight="1">
      <c r="A46" s="470">
        <v>2</v>
      </c>
      <c r="B46" s="1440" t="s">
        <v>1368</v>
      </c>
      <c r="C46" s="1440"/>
      <c r="D46" s="1440"/>
      <c r="E46" s="1440"/>
      <c r="F46" s="1440"/>
      <c r="G46" s="1440"/>
      <c r="H46" s="1440"/>
      <c r="I46" s="1441">
        <f>'3-4소반별시방서 3'!E308</f>
        <v>0</v>
      </c>
      <c r="J46" s="1441"/>
      <c r="K46" s="1441"/>
      <c r="L46" s="1441"/>
      <c r="M46" s="1441"/>
      <c r="N46" s="1441"/>
      <c r="O46" s="1441"/>
      <c r="P46" s="1441"/>
      <c r="Q46" s="1441"/>
      <c r="R46" s="1441"/>
      <c r="S46" s="1441"/>
      <c r="T46" s="1441"/>
      <c r="U46" s="1441"/>
      <c r="V46" s="1441"/>
      <c r="W46" s="1441"/>
      <c r="X46" s="1441"/>
      <c r="Y46" s="1441"/>
      <c r="Z46" s="1441"/>
      <c r="AA46" s="1441"/>
      <c r="AB46" s="1441"/>
      <c r="AC46" s="1441"/>
      <c r="AD46" s="1441"/>
      <c r="AE46" s="1441"/>
      <c r="AF46" s="1441"/>
      <c r="AG46" s="1441"/>
      <c r="AH46" s="1441"/>
      <c r="AI46" s="1441"/>
      <c r="AJ46" s="1441"/>
    </row>
    <row r="47" spans="1:43" ht="24.95" hidden="1" customHeight="1">
      <c r="A47" s="470">
        <f t="shared" si="0"/>
        <v>0</v>
      </c>
      <c r="B47" s="1454" t="str">
        <f>'6-3표준조사 3'!$K$454&amp;"/"&amp;'6-3표준조사 3'!$L$454</f>
        <v>62-0/14-0</v>
      </c>
      <c r="C47" s="1454"/>
      <c r="D47" s="1454"/>
      <c r="E47" s="1454"/>
      <c r="F47" s="1458" t="str">
        <f>'6-3표준조사 3'!$K$456</f>
        <v>산벚(노)</v>
      </c>
      <c r="G47" s="1458"/>
      <c r="H47" s="1458"/>
      <c r="I47" s="1459" t="str">
        <f>'6-3표준조사 3'!$L$456</f>
        <v>1-0</v>
      </c>
      <c r="J47" s="1454"/>
      <c r="K47" s="1454"/>
      <c r="L47" s="1454">
        <f>'6-3표준조사 3'!$M$456</f>
        <v>2023</v>
      </c>
      <c r="M47" s="1454"/>
      <c r="N47" s="1454"/>
      <c r="O47" s="1454"/>
      <c r="P47" s="1454" t="str">
        <f>'6-3표준조사 3'!$R$454</f>
        <v>모두베기</v>
      </c>
      <c r="Q47" s="1454"/>
      <c r="R47" s="1454"/>
      <c r="S47" s="1454"/>
      <c r="T47" s="1457">
        <f>'6-3표준조사 3'!$Q$454</f>
        <v>0</v>
      </c>
      <c r="U47" s="1457"/>
      <c r="V47" s="1457"/>
      <c r="W47" s="1457"/>
      <c r="X47" s="1455">
        <f>'6-3표준조사 3'!$Y$452</f>
        <v>0</v>
      </c>
      <c r="Y47" s="1455"/>
      <c r="Z47" s="1455"/>
      <c r="AA47" s="1453">
        <f>'5-3단가산출서 3'!$D$288</f>
        <v>0</v>
      </c>
      <c r="AB47" s="1453"/>
      <c r="AC47" s="1453"/>
      <c r="AD47" s="1453"/>
      <c r="AE47" s="1476" t="str">
        <f>'4-1 필지별사업내역'!$T$181</f>
        <v>6</v>
      </c>
      <c r="AF47" s="1460"/>
      <c r="AG47" s="1460"/>
      <c r="AH47" s="1454"/>
      <c r="AI47" s="1454"/>
      <c r="AJ47" s="1454"/>
      <c r="AK47" s="1486" t="str">
        <f>'4-1 필지별사업내역'!$F$181</f>
        <v>기동</v>
      </c>
      <c r="AL47" s="1487"/>
      <c r="AM47" s="1488"/>
      <c r="AN47" s="471" t="s">
        <v>1057</v>
      </c>
      <c r="AO47" s="472">
        <v>7</v>
      </c>
      <c r="AP47">
        <v>281</v>
      </c>
      <c r="AQ47">
        <f>AQ45+8</f>
        <v>181</v>
      </c>
    </row>
    <row r="48" spans="1:43" ht="24.95" hidden="1" customHeight="1">
      <c r="A48" s="470">
        <v>2</v>
      </c>
      <c r="B48" s="1440" t="s">
        <v>1368</v>
      </c>
      <c r="C48" s="1440"/>
      <c r="D48" s="1440"/>
      <c r="E48" s="1440"/>
      <c r="F48" s="1440"/>
      <c r="G48" s="1440"/>
      <c r="H48" s="1440"/>
      <c r="I48" s="1441">
        <f>'3-4소반별시방서 3'!E365</f>
        <v>0</v>
      </c>
      <c r="J48" s="1441"/>
      <c r="K48" s="1441"/>
      <c r="L48" s="1441"/>
      <c r="M48" s="1441"/>
      <c r="N48" s="1441"/>
      <c r="O48" s="1441"/>
      <c r="P48" s="1441"/>
      <c r="Q48" s="1441"/>
      <c r="R48" s="1441"/>
      <c r="S48" s="1441"/>
      <c r="T48" s="1441"/>
      <c r="U48" s="1441"/>
      <c r="V48" s="1441"/>
      <c r="W48" s="1441"/>
      <c r="X48" s="1441"/>
      <c r="Y48" s="1441"/>
      <c r="Z48" s="1441"/>
      <c r="AA48" s="1441"/>
      <c r="AB48" s="1441"/>
      <c r="AC48" s="1441"/>
      <c r="AD48" s="1441"/>
      <c r="AE48" s="1441"/>
      <c r="AF48" s="1441"/>
      <c r="AG48" s="1441"/>
      <c r="AH48" s="1441"/>
      <c r="AI48" s="1441"/>
      <c r="AJ48" s="1441"/>
    </row>
    <row r="49" spans="1:43" ht="24.95" hidden="1" customHeight="1">
      <c r="A49" s="470">
        <f t="shared" si="0"/>
        <v>0</v>
      </c>
      <c r="B49" s="1454" t="str">
        <f>'6-3표준조사 3'!$K$529&amp;"/"&amp;'6-3표준조사 3'!$L$529</f>
        <v>61-0/20-6</v>
      </c>
      <c r="C49" s="1454"/>
      <c r="D49" s="1454"/>
      <c r="E49" s="1454"/>
      <c r="F49" s="1458" t="str">
        <f>'6-3표준조사 3'!$K$531</f>
        <v>소나무(용)</v>
      </c>
      <c r="G49" s="1458"/>
      <c r="H49" s="1458"/>
      <c r="I49" s="1459" t="str">
        <f>'6-3표준조사 3'!$L$531</f>
        <v>2-0</v>
      </c>
      <c r="J49" s="1454"/>
      <c r="K49" s="1454"/>
      <c r="L49" s="1454">
        <f>'6-3표준조사 3'!$M$531</f>
        <v>2023</v>
      </c>
      <c r="M49" s="1454"/>
      <c r="N49" s="1454"/>
      <c r="O49" s="1454"/>
      <c r="P49" s="1454" t="str">
        <f>'6-3표준조사 3'!$R$529</f>
        <v>모두베기</v>
      </c>
      <c r="Q49" s="1454"/>
      <c r="R49" s="1454"/>
      <c r="S49" s="1454"/>
      <c r="T49" s="1457">
        <f>'6-3표준조사 3'!$Q$529</f>
        <v>0</v>
      </c>
      <c r="U49" s="1457"/>
      <c r="V49" s="1457"/>
      <c r="W49" s="1457"/>
      <c r="X49" s="1455">
        <f>'6-3표준조사 3'!$Y$527</f>
        <v>0</v>
      </c>
      <c r="Y49" s="1455"/>
      <c r="Z49" s="1455"/>
      <c r="AA49" s="1453">
        <f>'5-3단가산출서 3'!$D$333</f>
        <v>0</v>
      </c>
      <c r="AB49" s="1453"/>
      <c r="AC49" s="1453"/>
      <c r="AD49" s="1453"/>
      <c r="AE49" s="1476" t="str">
        <f>'4-1 필지별사업내역'!$T$189</f>
        <v>6</v>
      </c>
      <c r="AF49" s="1460"/>
      <c r="AG49" s="1460"/>
      <c r="AH49" s="1454"/>
      <c r="AI49" s="1454"/>
      <c r="AJ49" s="1454"/>
      <c r="AK49" s="1486" t="str">
        <f>'4-1 필지별사업내역'!$F$189</f>
        <v>가산</v>
      </c>
      <c r="AL49" s="1487"/>
      <c r="AM49" s="1488"/>
      <c r="AN49" s="471" t="s">
        <v>1057</v>
      </c>
      <c r="AO49" s="472">
        <v>8</v>
      </c>
      <c r="AP49">
        <v>294</v>
      </c>
      <c r="AQ49">
        <f>AQ47+8</f>
        <v>189</v>
      </c>
    </row>
    <row r="50" spans="1:43" ht="24.95" hidden="1" customHeight="1">
      <c r="A50" s="470">
        <v>2</v>
      </c>
      <c r="B50" s="1440" t="s">
        <v>1368</v>
      </c>
      <c r="C50" s="1440"/>
      <c r="D50" s="1440"/>
      <c r="E50" s="1440"/>
      <c r="F50" s="1440"/>
      <c r="G50" s="1440"/>
      <c r="H50" s="1440"/>
      <c r="I50" s="1441">
        <f>'3-4소반별시방서 3'!E422</f>
        <v>0</v>
      </c>
      <c r="J50" s="1441"/>
      <c r="K50" s="1441"/>
      <c r="L50" s="1441"/>
      <c r="M50" s="1441"/>
      <c r="N50" s="1441"/>
      <c r="O50" s="1441"/>
      <c r="P50" s="1441"/>
      <c r="Q50" s="1441"/>
      <c r="R50" s="1441"/>
      <c r="S50" s="1441"/>
      <c r="T50" s="1441"/>
      <c r="U50" s="1441"/>
      <c r="V50" s="1441"/>
      <c r="W50" s="1441"/>
      <c r="X50" s="1441"/>
      <c r="Y50" s="1441"/>
      <c r="Z50" s="1441"/>
      <c r="AA50" s="1441"/>
      <c r="AB50" s="1441"/>
      <c r="AC50" s="1441"/>
      <c r="AD50" s="1441"/>
      <c r="AE50" s="1441"/>
      <c r="AF50" s="1441"/>
      <c r="AG50" s="1441"/>
      <c r="AH50" s="1441"/>
      <c r="AI50" s="1441"/>
      <c r="AJ50" s="1441"/>
    </row>
    <row r="51" spans="1:43" ht="24.95" hidden="1" customHeight="1">
      <c r="A51" s="470">
        <f t="shared" si="0"/>
        <v>0</v>
      </c>
      <c r="B51" s="1449" t="str">
        <f>'6-3표준조사 4'!$K$4&amp;"/"&amp;'6-3표준조사 4'!$L$4</f>
        <v>7-0/10-0</v>
      </c>
      <c r="C51" s="1449"/>
      <c r="D51" s="1449"/>
      <c r="E51" s="1449"/>
      <c r="F51" s="1451" t="str">
        <f>'6-3표준조사 4'!$K$6</f>
        <v>낙엽송(용)</v>
      </c>
      <c r="G51" s="1451"/>
      <c r="H51" s="1451"/>
      <c r="I51" s="1452" t="str">
        <f>'6-3표준조사 4'!$L$6</f>
        <v>2-0</v>
      </c>
      <c r="J51" s="1449"/>
      <c r="K51" s="1449"/>
      <c r="L51" s="1449">
        <f>'6-3표준조사 4'!$M$6</f>
        <v>2023</v>
      </c>
      <c r="M51" s="1449"/>
      <c r="N51" s="1449"/>
      <c r="O51" s="1449"/>
      <c r="P51" s="1449" t="str">
        <f>'6-3표준조사 4'!$R$4</f>
        <v>모두베기</v>
      </c>
      <c r="Q51" s="1449"/>
      <c r="R51" s="1449"/>
      <c r="S51" s="1449"/>
      <c r="T51" s="1450">
        <f>'6-3표준조사 4'!$Q$4</f>
        <v>0</v>
      </c>
      <c r="U51" s="1450"/>
      <c r="V51" s="1450"/>
      <c r="W51" s="1450"/>
      <c r="X51" s="1456">
        <f>'6-3표준조사 4'!$Y$2</f>
        <v>0</v>
      </c>
      <c r="Y51" s="1456"/>
      <c r="Z51" s="1456"/>
      <c r="AA51" s="1448">
        <f>'5-3단가산출서 4'!$D$18</f>
        <v>0</v>
      </c>
      <c r="AB51" s="1448"/>
      <c r="AC51" s="1448"/>
      <c r="AD51" s="1448"/>
      <c r="AE51" s="1471" t="str">
        <f>'4-1 필지별사업내역'!$T$197</f>
        <v>6</v>
      </c>
      <c r="AF51" s="1472"/>
      <c r="AG51" s="1472"/>
      <c r="AH51" s="1449"/>
      <c r="AI51" s="1449"/>
      <c r="AJ51" s="1449"/>
      <c r="AK51" s="1489" t="str">
        <f>'4-1 필지별사업내역'!$F$197</f>
        <v>화당</v>
      </c>
      <c r="AL51" s="1490"/>
      <c r="AM51" s="1491"/>
      <c r="AN51" s="471" t="s">
        <v>1115</v>
      </c>
      <c r="AO51" s="472">
        <v>1</v>
      </c>
      <c r="AP51">
        <v>307</v>
      </c>
      <c r="AQ51">
        <f>AQ49+8</f>
        <v>197</v>
      </c>
    </row>
    <row r="52" spans="1:43" ht="24.95" hidden="1" customHeight="1">
      <c r="A52" s="470">
        <v>2</v>
      </c>
      <c r="B52" s="1440" t="s">
        <v>1368</v>
      </c>
      <c r="C52" s="1440"/>
      <c r="D52" s="1440"/>
      <c r="E52" s="1440"/>
      <c r="F52" s="1440"/>
      <c r="G52" s="1440"/>
      <c r="H52" s="1440"/>
      <c r="I52" s="1441" t="str">
        <f>'3-4소반별시방서 4'!E23</f>
        <v>소반내 칡덩굴이 불규칙적으로 생육중이다.</v>
      </c>
      <c r="J52" s="1441"/>
      <c r="K52" s="1441"/>
      <c r="L52" s="1441"/>
      <c r="M52" s="1441"/>
      <c r="N52" s="1441"/>
      <c r="O52" s="1441"/>
      <c r="P52" s="1441"/>
      <c r="Q52" s="1441"/>
      <c r="R52" s="1441"/>
      <c r="S52" s="1441"/>
      <c r="T52" s="1441"/>
      <c r="U52" s="1441"/>
      <c r="V52" s="1441"/>
      <c r="W52" s="1441"/>
      <c r="X52" s="1441"/>
      <c r="Y52" s="1441"/>
      <c r="Z52" s="1441"/>
      <c r="AA52" s="1441"/>
      <c r="AB52" s="1441"/>
      <c r="AC52" s="1441"/>
      <c r="AD52" s="1441"/>
      <c r="AE52" s="1441"/>
      <c r="AF52" s="1441"/>
      <c r="AG52" s="1441"/>
      <c r="AH52" s="1441"/>
      <c r="AI52" s="1441"/>
      <c r="AJ52" s="1441"/>
    </row>
    <row r="53" spans="1:43" ht="24.95" hidden="1" customHeight="1">
      <c r="A53" s="470">
        <f t="shared" si="0"/>
        <v>0</v>
      </c>
      <c r="B53" s="1449" t="str">
        <f>'6-3표준조사 4'!$K$79&amp;"/"&amp;'6-3표준조사 4'!$L$79</f>
        <v>9-3/6-0</v>
      </c>
      <c r="C53" s="1449"/>
      <c r="D53" s="1449"/>
      <c r="E53" s="1449"/>
      <c r="F53" s="1451">
        <f>'6-3표준조사 4'!$K$81</f>
        <v>0</v>
      </c>
      <c r="G53" s="1451"/>
      <c r="H53" s="1451"/>
      <c r="I53" s="1452" t="str">
        <f>'6-3표준조사 4'!$L$81</f>
        <v>2-0</v>
      </c>
      <c r="J53" s="1449"/>
      <c r="K53" s="1449"/>
      <c r="L53" s="1449">
        <f>'6-3표준조사 4'!$M$81</f>
        <v>2022</v>
      </c>
      <c r="M53" s="1449"/>
      <c r="N53" s="1449"/>
      <c r="O53" s="1449"/>
      <c r="P53" s="1449" t="str">
        <f>'6-3표준조사 4'!$R$79</f>
        <v>모두베기</v>
      </c>
      <c r="Q53" s="1449"/>
      <c r="R53" s="1449"/>
      <c r="S53" s="1449"/>
      <c r="T53" s="1450">
        <f>'6-3표준조사 4'!$Q$79</f>
        <v>0</v>
      </c>
      <c r="U53" s="1450"/>
      <c r="V53" s="1450"/>
      <c r="W53" s="1450"/>
      <c r="X53" s="1456">
        <f>'6-3표준조사 4'!$Y$77</f>
        <v>0</v>
      </c>
      <c r="Y53" s="1456"/>
      <c r="Z53" s="1456"/>
      <c r="AA53" s="1448">
        <f>'5-3단가산출서 4'!$D$63</f>
        <v>0</v>
      </c>
      <c r="AB53" s="1448"/>
      <c r="AC53" s="1448"/>
      <c r="AD53" s="1448"/>
      <c r="AE53" s="1471" t="str">
        <f>'4-1 필지별사업내역'!$T$205</f>
        <v>6</v>
      </c>
      <c r="AF53" s="1472"/>
      <c r="AG53" s="1472"/>
      <c r="AH53" s="1449"/>
      <c r="AI53" s="1449"/>
      <c r="AJ53" s="1449"/>
      <c r="AK53" s="1492" t="str">
        <f>'4-1 필지별사업내역'!$F$205</f>
        <v>입석</v>
      </c>
      <c r="AL53" s="1490"/>
      <c r="AM53" s="1491"/>
      <c r="AN53" s="471" t="s">
        <v>1115</v>
      </c>
      <c r="AO53" s="472">
        <v>2</v>
      </c>
      <c r="AP53">
        <v>320</v>
      </c>
      <c r="AQ53">
        <f>AQ51+8</f>
        <v>205</v>
      </c>
    </row>
    <row r="54" spans="1:43" ht="24.95" hidden="1" customHeight="1">
      <c r="A54" s="470">
        <v>2</v>
      </c>
      <c r="B54" s="1440" t="s">
        <v>1368</v>
      </c>
      <c r="C54" s="1440"/>
      <c r="D54" s="1440"/>
      <c r="E54" s="1440"/>
      <c r="F54" s="1440"/>
      <c r="G54" s="1440"/>
      <c r="H54" s="1440"/>
      <c r="I54" s="1441">
        <f>'3-4소반별시방서 4'!E80</f>
        <v>0</v>
      </c>
      <c r="J54" s="1441"/>
      <c r="K54" s="1441"/>
      <c r="L54" s="1441"/>
      <c r="M54" s="1441"/>
      <c r="N54" s="1441"/>
      <c r="O54" s="1441"/>
      <c r="P54" s="1441"/>
      <c r="Q54" s="1441"/>
      <c r="R54" s="1441"/>
      <c r="S54" s="1441"/>
      <c r="T54" s="1441"/>
      <c r="U54" s="1441"/>
      <c r="V54" s="1441"/>
      <c r="W54" s="1441"/>
      <c r="X54" s="1441"/>
      <c r="Y54" s="1441"/>
      <c r="Z54" s="1441"/>
      <c r="AA54" s="1441"/>
      <c r="AB54" s="1441"/>
      <c r="AC54" s="1441"/>
      <c r="AD54" s="1441"/>
      <c r="AE54" s="1441"/>
      <c r="AF54" s="1441"/>
      <c r="AG54" s="1441"/>
      <c r="AH54" s="1441"/>
      <c r="AI54" s="1441"/>
      <c r="AJ54" s="1441"/>
    </row>
    <row r="55" spans="1:43" ht="24.95" hidden="1" customHeight="1">
      <c r="A55" s="470">
        <f t="shared" si="0"/>
        <v>0</v>
      </c>
      <c r="B55" s="1449" t="str">
        <f>'6-3표준조사 4'!$K$154&amp;"/"&amp;'6-3표준조사 4'!$L$154</f>
        <v>62-0/24-0</v>
      </c>
      <c r="C55" s="1449"/>
      <c r="D55" s="1449"/>
      <c r="E55" s="1449"/>
      <c r="F55" s="1451" t="str">
        <f>'6-3표준조사 4'!$K$156</f>
        <v>산벚(노)</v>
      </c>
      <c r="G55" s="1451"/>
      <c r="H55" s="1451"/>
      <c r="I55" s="1452">
        <f>'6-3표준조사 4'!$L$156</f>
        <v>0</v>
      </c>
      <c r="J55" s="1449"/>
      <c r="K55" s="1449"/>
      <c r="L55" s="1449">
        <f>'6-3표준조사 4'!$M$156</f>
        <v>2020</v>
      </c>
      <c r="M55" s="1449"/>
      <c r="N55" s="1449"/>
      <c r="O55" s="1449"/>
      <c r="P55" s="1449" t="str">
        <f>'6-3표준조사 4'!$R$154</f>
        <v>모두베기</v>
      </c>
      <c r="Q55" s="1449"/>
      <c r="R55" s="1449"/>
      <c r="S55" s="1449"/>
      <c r="T55" s="1450">
        <f>'6-3표준조사 4'!$Q$154</f>
        <v>0</v>
      </c>
      <c r="U55" s="1450"/>
      <c r="V55" s="1450"/>
      <c r="W55" s="1450"/>
      <c r="X55" s="1456">
        <f>'6-3표준조사 4'!$Y$152</f>
        <v>0</v>
      </c>
      <c r="Y55" s="1456"/>
      <c r="Z55" s="1456"/>
      <c r="AA55" s="1448">
        <f>'5-3단가산출서 4'!$D$108</f>
        <v>1800</v>
      </c>
      <c r="AB55" s="1448"/>
      <c r="AC55" s="1448"/>
      <c r="AD55" s="1448"/>
      <c r="AE55" s="1471" t="str">
        <f>'4-1 필지별사업내역'!$T$213</f>
        <v>6</v>
      </c>
      <c r="AF55" s="1472"/>
      <c r="AG55" s="1472"/>
      <c r="AH55" s="1449"/>
      <c r="AI55" s="1449"/>
      <c r="AJ55" s="1449"/>
      <c r="AK55" s="1492" t="str">
        <f>'4-1 필지별사업내역'!$F$213</f>
        <v>소야</v>
      </c>
      <c r="AL55" s="1490"/>
      <c r="AM55" s="1491"/>
      <c r="AN55" s="471" t="s">
        <v>1115</v>
      </c>
      <c r="AO55" s="472">
        <v>3</v>
      </c>
      <c r="AP55">
        <v>333</v>
      </c>
      <c r="AQ55">
        <f>AQ53+8</f>
        <v>213</v>
      </c>
    </row>
    <row r="56" spans="1:43" ht="24.95" hidden="1" customHeight="1">
      <c r="A56" s="470">
        <v>2</v>
      </c>
      <c r="B56" s="1440" t="s">
        <v>1368</v>
      </c>
      <c r="C56" s="1440"/>
      <c r="D56" s="1440"/>
      <c r="E56" s="1440"/>
      <c r="F56" s="1440"/>
      <c r="G56" s="1440"/>
      <c r="H56" s="1440"/>
      <c r="I56" s="1441">
        <f>'3-4소반별시방서 4'!E137</f>
        <v>0</v>
      </c>
      <c r="J56" s="1441"/>
      <c r="K56" s="1441"/>
      <c r="L56" s="1441"/>
      <c r="M56" s="1441"/>
      <c r="N56" s="1441"/>
      <c r="O56" s="1441"/>
      <c r="P56" s="1441"/>
      <c r="Q56" s="1441"/>
      <c r="R56" s="1441"/>
      <c r="S56" s="1441"/>
      <c r="T56" s="1441"/>
      <c r="U56" s="1441"/>
      <c r="V56" s="1441"/>
      <c r="W56" s="1441"/>
      <c r="X56" s="1441"/>
      <c r="Y56" s="1441"/>
      <c r="Z56" s="1441"/>
      <c r="AA56" s="1441"/>
      <c r="AB56" s="1441"/>
      <c r="AC56" s="1441"/>
      <c r="AD56" s="1441"/>
      <c r="AE56" s="1441"/>
      <c r="AF56" s="1441"/>
      <c r="AG56" s="1441"/>
      <c r="AH56" s="1441"/>
      <c r="AI56" s="1441"/>
      <c r="AJ56" s="1441"/>
    </row>
    <row r="57" spans="1:43" ht="24.95" hidden="1" customHeight="1">
      <c r="A57" s="470">
        <f t="shared" si="0"/>
        <v>0</v>
      </c>
      <c r="B57" s="1449" t="str">
        <f>'6-3표준조사 4'!$K$229&amp;"/"&amp;'6-3표준조사 4'!$L$229</f>
        <v>62-0/24-0</v>
      </c>
      <c r="C57" s="1449"/>
      <c r="D57" s="1449"/>
      <c r="E57" s="1449"/>
      <c r="F57" s="1451" t="str">
        <f>'6-3표준조사 4'!$K$231</f>
        <v>상수리(노)</v>
      </c>
      <c r="G57" s="1451"/>
      <c r="H57" s="1451"/>
      <c r="I57" s="1452">
        <f>'6-3표준조사 4'!$L$231</f>
        <v>0</v>
      </c>
      <c r="J57" s="1449"/>
      <c r="K57" s="1449"/>
      <c r="L57" s="1449">
        <f>'6-3표준조사 4'!$M$231</f>
        <v>2020</v>
      </c>
      <c r="M57" s="1449"/>
      <c r="N57" s="1449"/>
      <c r="O57" s="1449"/>
      <c r="P57" s="1449" t="str">
        <f>'6-3표준조사 4'!$R$229</f>
        <v>모두베기</v>
      </c>
      <c r="Q57" s="1449"/>
      <c r="R57" s="1449"/>
      <c r="S57" s="1449"/>
      <c r="T57" s="1450">
        <f>'6-3표준조사 4'!$Q$229</f>
        <v>0</v>
      </c>
      <c r="U57" s="1450"/>
      <c r="V57" s="1450"/>
      <c r="W57" s="1450"/>
      <c r="X57" s="1456">
        <f>'6-3표준조사 4'!$Y$227</f>
        <v>0</v>
      </c>
      <c r="Y57" s="1456"/>
      <c r="Z57" s="1456"/>
      <c r="AA57" s="1448">
        <f>'5-3단가산출서 4'!$D$153</f>
        <v>1900</v>
      </c>
      <c r="AB57" s="1448"/>
      <c r="AC57" s="1448"/>
      <c r="AD57" s="1448"/>
      <c r="AE57" s="1471" t="str">
        <f>'4-1 필지별사업내역'!$T$221</f>
        <v>6</v>
      </c>
      <c r="AF57" s="1472"/>
      <c r="AG57" s="1472"/>
      <c r="AH57" s="1449"/>
      <c r="AI57" s="1449"/>
      <c r="AJ57" s="1449"/>
      <c r="AK57" s="1492" t="str">
        <f>'4-1 필지별사업내역'!$F$221</f>
        <v>소야</v>
      </c>
      <c r="AL57" s="1490"/>
      <c r="AM57" s="1491"/>
      <c r="AN57" s="471" t="s">
        <v>1115</v>
      </c>
      <c r="AO57" s="472">
        <v>4</v>
      </c>
      <c r="AP57">
        <v>346</v>
      </c>
      <c r="AQ57">
        <f>AQ55+8</f>
        <v>221</v>
      </c>
    </row>
    <row r="58" spans="1:43" ht="24.95" hidden="1" customHeight="1">
      <c r="A58" s="470">
        <v>2</v>
      </c>
      <c r="B58" s="1440" t="s">
        <v>1368</v>
      </c>
      <c r="C58" s="1440"/>
      <c r="D58" s="1440"/>
      <c r="E58" s="1440"/>
      <c r="F58" s="1440"/>
      <c r="G58" s="1440"/>
      <c r="H58" s="1440"/>
      <c r="I58" s="1441">
        <f>'3-4소반별시방서 4'!E194</f>
        <v>0</v>
      </c>
      <c r="J58" s="1441"/>
      <c r="K58" s="1441"/>
      <c r="L58" s="1441"/>
      <c r="M58" s="1441"/>
      <c r="N58" s="1441"/>
      <c r="O58" s="1441"/>
      <c r="P58" s="1441"/>
      <c r="Q58" s="1441"/>
      <c r="R58" s="1441"/>
      <c r="S58" s="1441"/>
      <c r="T58" s="1441"/>
      <c r="U58" s="1441"/>
      <c r="V58" s="1441"/>
      <c r="W58" s="1441"/>
      <c r="X58" s="1441"/>
      <c r="Y58" s="1441"/>
      <c r="Z58" s="1441"/>
      <c r="AA58" s="1441"/>
      <c r="AB58" s="1441"/>
      <c r="AC58" s="1441"/>
      <c r="AD58" s="1441"/>
      <c r="AE58" s="1441"/>
      <c r="AF58" s="1441"/>
      <c r="AG58" s="1441"/>
      <c r="AH58" s="1441"/>
      <c r="AI58" s="1441"/>
      <c r="AJ58" s="1441"/>
    </row>
    <row r="59" spans="1:43" ht="24.95" hidden="1" customHeight="1">
      <c r="A59" s="470">
        <f t="shared" si="0"/>
        <v>0</v>
      </c>
      <c r="B59" s="1449" t="str">
        <f>'6-3표준조사 4'!$K$304&amp;"/"&amp;'6-3표준조사 4'!$L$304</f>
        <v>62-0/24-0</v>
      </c>
      <c r="C59" s="1449"/>
      <c r="D59" s="1449"/>
      <c r="E59" s="1449"/>
      <c r="F59" s="1451" t="str">
        <f>'6-3표준조사 4'!$K$306</f>
        <v>자작(용)</v>
      </c>
      <c r="G59" s="1451"/>
      <c r="H59" s="1451"/>
      <c r="I59" s="1452">
        <f>'6-3표준조사 4'!$L$306</f>
        <v>0</v>
      </c>
      <c r="J59" s="1449"/>
      <c r="K59" s="1449"/>
      <c r="L59" s="1449">
        <f>'6-3표준조사 4'!$M$306</f>
        <v>2020</v>
      </c>
      <c r="M59" s="1449"/>
      <c r="N59" s="1449"/>
      <c r="O59" s="1449"/>
      <c r="P59" s="1449" t="str">
        <f>'6-3표준조사 4'!$R$304</f>
        <v>모두베기</v>
      </c>
      <c r="Q59" s="1449"/>
      <c r="R59" s="1449"/>
      <c r="S59" s="1449"/>
      <c r="T59" s="1450">
        <f>'6-3표준조사 4'!$Q$304</f>
        <v>0</v>
      </c>
      <c r="U59" s="1450"/>
      <c r="V59" s="1450"/>
      <c r="W59" s="1450"/>
      <c r="X59" s="1456">
        <f>'6-3표준조사 4'!$Y$302</f>
        <v>0</v>
      </c>
      <c r="Y59" s="1456"/>
      <c r="Z59" s="1456"/>
      <c r="AA59" s="1448">
        <f>'5-3단가산출서 4'!$D$198</f>
        <v>50</v>
      </c>
      <c r="AB59" s="1448"/>
      <c r="AC59" s="1448"/>
      <c r="AD59" s="1448"/>
      <c r="AE59" s="1471" t="str">
        <f>'4-1 필지별사업내역'!$T$229</f>
        <v>6</v>
      </c>
      <c r="AF59" s="1472"/>
      <c r="AG59" s="1472"/>
      <c r="AH59" s="1449"/>
      <c r="AI59" s="1449"/>
      <c r="AJ59" s="1449"/>
      <c r="AK59" s="1492" t="str">
        <f>'4-1 필지별사업내역'!$F$229</f>
        <v>소야</v>
      </c>
      <c r="AL59" s="1490"/>
      <c r="AM59" s="1491"/>
      <c r="AN59" s="471" t="s">
        <v>1115</v>
      </c>
      <c r="AO59" s="472">
        <v>5</v>
      </c>
      <c r="AP59">
        <v>359</v>
      </c>
      <c r="AQ59">
        <f>AQ57+8</f>
        <v>229</v>
      </c>
    </row>
    <row r="60" spans="1:43" ht="24.95" hidden="1" customHeight="1">
      <c r="A60" s="470">
        <v>2</v>
      </c>
      <c r="B60" s="1440" t="s">
        <v>1368</v>
      </c>
      <c r="C60" s="1440"/>
      <c r="D60" s="1440"/>
      <c r="E60" s="1440"/>
      <c r="F60" s="1440"/>
      <c r="G60" s="1440"/>
      <c r="H60" s="1440"/>
      <c r="I60" s="1441">
        <f>'3-4소반별시방서 4'!E251</f>
        <v>0</v>
      </c>
      <c r="J60" s="1441"/>
      <c r="K60" s="1441"/>
      <c r="L60" s="1441"/>
      <c r="M60" s="1441"/>
      <c r="N60" s="1441"/>
      <c r="O60" s="1441"/>
      <c r="P60" s="1441"/>
      <c r="Q60" s="1441"/>
      <c r="R60" s="1441"/>
      <c r="S60" s="1441"/>
      <c r="T60" s="1441"/>
      <c r="U60" s="1441"/>
      <c r="V60" s="1441"/>
      <c r="W60" s="1441"/>
      <c r="X60" s="1441"/>
      <c r="Y60" s="1441"/>
      <c r="Z60" s="1441"/>
      <c r="AA60" s="1441"/>
      <c r="AB60" s="1441"/>
      <c r="AC60" s="1441"/>
      <c r="AD60" s="1441"/>
      <c r="AE60" s="1441"/>
      <c r="AF60" s="1441"/>
      <c r="AG60" s="1441"/>
      <c r="AH60" s="1441"/>
      <c r="AI60" s="1441"/>
      <c r="AJ60" s="1441"/>
    </row>
    <row r="61" spans="1:43" ht="24.95" hidden="1" customHeight="1">
      <c r="A61" s="470">
        <f t="shared" si="0"/>
        <v>0</v>
      </c>
      <c r="B61" s="1449" t="str">
        <f>'6-3표준조사 4'!$K$379&amp;"/"&amp;'6-3표준조사 4'!$L$379</f>
        <v>7-0/10-0</v>
      </c>
      <c r="C61" s="1449"/>
      <c r="D61" s="1449"/>
      <c r="E61" s="1449"/>
      <c r="F61" s="1451" t="str">
        <f>'6-3표준조사 4'!$K$381</f>
        <v>낙엽송(용)</v>
      </c>
      <c r="G61" s="1451"/>
      <c r="H61" s="1451"/>
      <c r="I61" s="1452" t="str">
        <f>'6-3표준조사 4'!$L$381</f>
        <v>2-0</v>
      </c>
      <c r="J61" s="1449"/>
      <c r="K61" s="1449"/>
      <c r="L61" s="1449">
        <f>'6-3표준조사 4'!$M$381</f>
        <v>2023</v>
      </c>
      <c r="M61" s="1449"/>
      <c r="N61" s="1449"/>
      <c r="O61" s="1449"/>
      <c r="P61" s="1449" t="str">
        <f>'6-3표준조사 4'!$R$379</f>
        <v>모두베기</v>
      </c>
      <c r="Q61" s="1449"/>
      <c r="R61" s="1449"/>
      <c r="S61" s="1449"/>
      <c r="T61" s="1450">
        <f>'6-3표준조사 4'!$Q$379</f>
        <v>0</v>
      </c>
      <c r="U61" s="1450"/>
      <c r="V61" s="1450"/>
      <c r="W61" s="1450"/>
      <c r="X61" s="1456">
        <f>'6-3표준조사 4'!$Y$377</f>
        <v>0</v>
      </c>
      <c r="Y61" s="1456"/>
      <c r="Z61" s="1456"/>
      <c r="AA61" s="1448">
        <f>'5-3단가산출서 4'!$D$243</f>
        <v>50</v>
      </c>
      <c r="AB61" s="1448"/>
      <c r="AC61" s="1448"/>
      <c r="AD61" s="1448"/>
      <c r="AE61" s="1471" t="str">
        <f>'4-1 필지별사업내역'!$T$237</f>
        <v>5</v>
      </c>
      <c r="AF61" s="1472"/>
      <c r="AG61" s="1472"/>
      <c r="AH61" s="1449"/>
      <c r="AI61" s="1449"/>
      <c r="AJ61" s="1449"/>
      <c r="AK61" s="1492" t="str">
        <f>'4-1 필지별사업내역'!$F$237</f>
        <v>화당</v>
      </c>
      <c r="AL61" s="1490"/>
      <c r="AM61" s="1491"/>
      <c r="AN61" s="471" t="s">
        <v>1115</v>
      </c>
      <c r="AO61" s="472">
        <v>6</v>
      </c>
      <c r="AP61">
        <v>372</v>
      </c>
      <c r="AQ61">
        <f>AQ59+8</f>
        <v>237</v>
      </c>
    </row>
    <row r="62" spans="1:43" ht="24.95" hidden="1" customHeight="1">
      <c r="A62" s="470">
        <v>2</v>
      </c>
      <c r="B62" s="1440" t="s">
        <v>1368</v>
      </c>
      <c r="C62" s="1440"/>
      <c r="D62" s="1440"/>
      <c r="E62" s="1440"/>
      <c r="F62" s="1440"/>
      <c r="G62" s="1440"/>
      <c r="H62" s="1440"/>
      <c r="I62" s="1441">
        <f>'3-4소반별시방서 4'!E308</f>
        <v>0</v>
      </c>
      <c r="J62" s="1441"/>
      <c r="K62" s="1441"/>
      <c r="L62" s="1441"/>
      <c r="M62" s="1441"/>
      <c r="N62" s="1441"/>
      <c r="O62" s="1441"/>
      <c r="P62" s="1441"/>
      <c r="Q62" s="1441"/>
      <c r="R62" s="1441"/>
      <c r="S62" s="1441"/>
      <c r="T62" s="1441"/>
      <c r="U62" s="1441"/>
      <c r="V62" s="1441"/>
      <c r="W62" s="1441"/>
      <c r="X62" s="1441"/>
      <c r="Y62" s="1441"/>
      <c r="Z62" s="1441"/>
      <c r="AA62" s="1441"/>
      <c r="AB62" s="1441"/>
      <c r="AC62" s="1441"/>
      <c r="AD62" s="1441"/>
      <c r="AE62" s="1441"/>
      <c r="AF62" s="1441"/>
      <c r="AG62" s="1441"/>
      <c r="AH62" s="1441"/>
      <c r="AI62" s="1441"/>
      <c r="AJ62" s="1441"/>
    </row>
    <row r="63" spans="1:43" ht="24.95" hidden="1" customHeight="1">
      <c r="A63" s="470">
        <f t="shared" si="0"/>
        <v>0</v>
      </c>
      <c r="B63" s="1449" t="str">
        <f>'6-3표준조사 4'!$K$454&amp;"/"&amp;'6-3표준조사 4'!$L$454</f>
        <v>9-3/6-0</v>
      </c>
      <c r="C63" s="1449"/>
      <c r="D63" s="1449"/>
      <c r="E63" s="1449"/>
      <c r="F63" s="1451" t="str">
        <f>'6-3표준조사 4'!$K$456</f>
        <v>낙엽송(용)</v>
      </c>
      <c r="G63" s="1451"/>
      <c r="H63" s="1451"/>
      <c r="I63" s="1452" t="str">
        <f>'6-3표준조사 4'!$L$456</f>
        <v>2-0</v>
      </c>
      <c r="J63" s="1449"/>
      <c r="K63" s="1449"/>
      <c r="L63" s="1449">
        <f>'6-3표준조사 4'!$M$456</f>
        <v>2022</v>
      </c>
      <c r="M63" s="1449"/>
      <c r="N63" s="1449"/>
      <c r="O63" s="1449"/>
      <c r="P63" s="1449" t="str">
        <f>'6-3표준조사 4'!$R$454</f>
        <v>모두베기</v>
      </c>
      <c r="Q63" s="1449"/>
      <c r="R63" s="1449"/>
      <c r="S63" s="1449"/>
      <c r="T63" s="1450">
        <f>'6-3표준조사 4'!$Q$454</f>
        <v>0</v>
      </c>
      <c r="U63" s="1450"/>
      <c r="V63" s="1450"/>
      <c r="W63" s="1450"/>
      <c r="X63" s="1456">
        <f>'6-3표준조사 4'!$Y$452</f>
        <v>0</v>
      </c>
      <c r="Y63" s="1456"/>
      <c r="Z63" s="1456"/>
      <c r="AA63" s="1448">
        <f>'5-3단가산출서 4'!$D$288</f>
        <v>50</v>
      </c>
      <c r="AB63" s="1448"/>
      <c r="AC63" s="1448"/>
      <c r="AD63" s="1448"/>
      <c r="AE63" s="1471" t="str">
        <f>'4-1 필지별사업내역'!$T$245</f>
        <v>5</v>
      </c>
      <c r="AF63" s="1472"/>
      <c r="AG63" s="1472"/>
      <c r="AH63" s="1449"/>
      <c r="AI63" s="1449"/>
      <c r="AJ63" s="1449"/>
      <c r="AK63" s="1492" t="str">
        <f>'4-1 필지별사업내역'!$F$245</f>
        <v>입석</v>
      </c>
      <c r="AL63" s="1490"/>
      <c r="AM63" s="1491"/>
      <c r="AN63" s="471" t="s">
        <v>1115</v>
      </c>
      <c r="AO63" s="472">
        <v>7</v>
      </c>
      <c r="AP63">
        <v>385</v>
      </c>
      <c r="AQ63">
        <f>AQ61+8</f>
        <v>245</v>
      </c>
    </row>
    <row r="64" spans="1:43" ht="24.95" hidden="1" customHeight="1">
      <c r="A64" s="470">
        <v>2</v>
      </c>
      <c r="B64" s="1440" t="s">
        <v>1368</v>
      </c>
      <c r="C64" s="1440"/>
      <c r="D64" s="1440"/>
      <c r="E64" s="1440"/>
      <c r="F64" s="1440"/>
      <c r="G64" s="1440"/>
      <c r="H64" s="1440"/>
      <c r="I64" s="1441">
        <f>'3-4소반별시방서 4'!E365</f>
        <v>0</v>
      </c>
      <c r="J64" s="1441"/>
      <c r="K64" s="1441"/>
      <c r="L64" s="1441"/>
      <c r="M64" s="1441"/>
      <c r="N64" s="1441"/>
      <c r="O64" s="1441"/>
      <c r="P64" s="1441"/>
      <c r="Q64" s="1441"/>
      <c r="R64" s="1441"/>
      <c r="S64" s="1441"/>
      <c r="T64" s="1441"/>
      <c r="U64" s="1441"/>
      <c r="V64" s="1441"/>
      <c r="W64" s="1441"/>
      <c r="X64" s="1441"/>
      <c r="Y64" s="1441"/>
      <c r="Z64" s="1441"/>
      <c r="AA64" s="1441"/>
      <c r="AB64" s="1441"/>
      <c r="AC64" s="1441"/>
      <c r="AD64" s="1441"/>
      <c r="AE64" s="1441"/>
      <c r="AF64" s="1441"/>
      <c r="AG64" s="1441"/>
      <c r="AH64" s="1441"/>
      <c r="AI64" s="1441"/>
      <c r="AJ64" s="1441"/>
    </row>
    <row r="65" spans="1:43" ht="24.95" hidden="1" customHeight="1">
      <c r="A65" s="470">
        <f t="shared" si="0"/>
        <v>0</v>
      </c>
      <c r="B65" s="1449" t="str">
        <f>'6-3표준조사 4'!$K$529&amp;"/"&amp;'6-3표준조사 4'!$L$529</f>
        <v>/</v>
      </c>
      <c r="C65" s="1449"/>
      <c r="D65" s="1449"/>
      <c r="E65" s="1449"/>
      <c r="F65" s="1451">
        <f>'6-3표준조사 4'!$K$531</f>
        <v>0</v>
      </c>
      <c r="G65" s="1451"/>
      <c r="H65" s="1451"/>
      <c r="I65" s="1452">
        <f>'6-3표준조사 4'!$L$531</f>
        <v>0</v>
      </c>
      <c r="J65" s="1449"/>
      <c r="K65" s="1449"/>
      <c r="L65" s="1449">
        <f>'6-3표준조사 4'!$M$531</f>
        <v>0</v>
      </c>
      <c r="M65" s="1449"/>
      <c r="N65" s="1449"/>
      <c r="O65" s="1449"/>
      <c r="P65" s="1449" t="str">
        <f>'6-3표준조사 4'!$R$529</f>
        <v>모두베기</v>
      </c>
      <c r="Q65" s="1449"/>
      <c r="R65" s="1449"/>
      <c r="S65" s="1449"/>
      <c r="T65" s="1450">
        <f>'6-3표준조사 4'!$Q$529</f>
        <v>0</v>
      </c>
      <c r="U65" s="1450"/>
      <c r="V65" s="1450"/>
      <c r="W65" s="1450"/>
      <c r="X65" s="1456">
        <f>'6-3표준조사 4'!$Y$527</f>
        <v>0</v>
      </c>
      <c r="Y65" s="1456"/>
      <c r="Z65" s="1456"/>
      <c r="AA65" s="1448">
        <f>'5-3단가산출서 4'!$D$333</f>
        <v>50</v>
      </c>
      <c r="AB65" s="1448"/>
      <c r="AC65" s="1448"/>
      <c r="AD65" s="1448"/>
      <c r="AE65" s="1471" t="str">
        <f>'4-1 필지별사업내역'!$T$253</f>
        <v>7</v>
      </c>
      <c r="AF65" s="1472"/>
      <c r="AG65" s="1472"/>
      <c r="AH65" s="1449"/>
      <c r="AI65" s="1449"/>
      <c r="AJ65" s="1449"/>
      <c r="AK65" s="1492">
        <f>'4-1 필지별사업내역'!$F$253</f>
        <v>0</v>
      </c>
      <c r="AL65" s="1490"/>
      <c r="AM65" s="1491"/>
      <c r="AN65" s="471" t="s">
        <v>1115</v>
      </c>
      <c r="AO65" s="472">
        <v>8</v>
      </c>
      <c r="AP65">
        <v>398</v>
      </c>
      <c r="AQ65">
        <f>AQ63+8</f>
        <v>253</v>
      </c>
    </row>
    <row r="66" spans="1:43" ht="24.95" hidden="1" customHeight="1">
      <c r="A66" s="470">
        <v>2</v>
      </c>
      <c r="B66" s="1440" t="s">
        <v>1368</v>
      </c>
      <c r="C66" s="1440"/>
      <c r="D66" s="1440"/>
      <c r="E66" s="1440"/>
      <c r="F66" s="1440"/>
      <c r="G66" s="1440"/>
      <c r="H66" s="1440"/>
      <c r="I66" s="1441">
        <f>'3-4소반별시방서 4'!E422</f>
        <v>0</v>
      </c>
      <c r="J66" s="1441"/>
      <c r="K66" s="1441"/>
      <c r="L66" s="1441"/>
      <c r="M66" s="1441"/>
      <c r="N66" s="1441"/>
      <c r="O66" s="1441"/>
      <c r="P66" s="1441"/>
      <c r="Q66" s="1441"/>
      <c r="R66" s="1441"/>
      <c r="S66" s="1441"/>
      <c r="T66" s="1441"/>
      <c r="U66" s="1441"/>
      <c r="V66" s="1441"/>
      <c r="W66" s="1441"/>
      <c r="X66" s="1441"/>
      <c r="Y66" s="1441"/>
      <c r="Z66" s="1441"/>
      <c r="AA66" s="1441"/>
      <c r="AB66" s="1441"/>
      <c r="AC66" s="1441"/>
      <c r="AD66" s="1441"/>
      <c r="AE66" s="1441"/>
      <c r="AF66" s="1441"/>
      <c r="AG66" s="1441"/>
      <c r="AH66" s="1441"/>
      <c r="AI66" s="1441"/>
      <c r="AJ66" s="1441"/>
    </row>
    <row r="67" spans="1:43" ht="24.95" hidden="1" customHeight="1">
      <c r="A67" s="470">
        <f t="shared" si="0"/>
        <v>0</v>
      </c>
      <c r="B67" s="1443" t="str">
        <f>'6-3표준조사 5'!$K$4&amp;"/"&amp;'6-3표준조사 5'!$L$4</f>
        <v>/</v>
      </c>
      <c r="C67" s="1443"/>
      <c r="D67" s="1443"/>
      <c r="E67" s="1443"/>
      <c r="F67" s="1446">
        <f>'6-3표준조사 5'!$K$6</f>
        <v>0</v>
      </c>
      <c r="G67" s="1446"/>
      <c r="H67" s="1446"/>
      <c r="I67" s="1447">
        <f>'6-3표준조사 5'!$L$6</f>
        <v>0</v>
      </c>
      <c r="J67" s="1443"/>
      <c r="K67" s="1443"/>
      <c r="L67" s="1443">
        <f>'6-3표준조사 5'!$M$6</f>
        <v>0</v>
      </c>
      <c r="M67" s="1443"/>
      <c r="N67" s="1443"/>
      <c r="O67" s="1443"/>
      <c r="P67" s="1443" t="str">
        <f>'6-3표준조사 5'!$R$4</f>
        <v>모두베기</v>
      </c>
      <c r="Q67" s="1443"/>
      <c r="R67" s="1443"/>
      <c r="S67" s="1443"/>
      <c r="T67" s="1445">
        <f>'6-3표준조사 5'!$Q$4</f>
        <v>0</v>
      </c>
      <c r="U67" s="1445"/>
      <c r="V67" s="1445"/>
      <c r="W67" s="1445"/>
      <c r="X67" s="1509">
        <f>'6-3표준조사 5'!$Y$2</f>
        <v>0</v>
      </c>
      <c r="Y67" s="1509"/>
      <c r="Z67" s="1509"/>
      <c r="AA67" s="1444">
        <f>'5-3단가산출서 5'!$D$18</f>
        <v>50</v>
      </c>
      <c r="AB67" s="1444"/>
      <c r="AC67" s="1444"/>
      <c r="AD67" s="1444"/>
      <c r="AE67" s="1499" t="str">
        <f>'4-1 필지별사업내역'!$T$261</f>
        <v>7</v>
      </c>
      <c r="AF67" s="1442"/>
      <c r="AG67" s="1442"/>
      <c r="AH67" s="1443"/>
      <c r="AI67" s="1443"/>
      <c r="AJ67" s="1443"/>
      <c r="AK67" s="1493">
        <f>'4-1 필지별사업내역'!$F$261</f>
        <v>0</v>
      </c>
      <c r="AL67" s="1487"/>
      <c r="AM67" s="1488"/>
      <c r="AN67" s="471" t="s">
        <v>1116</v>
      </c>
      <c r="AO67" s="472">
        <v>1</v>
      </c>
      <c r="AP67">
        <v>411</v>
      </c>
      <c r="AQ67">
        <f>AQ65+8</f>
        <v>261</v>
      </c>
    </row>
    <row r="68" spans="1:43" ht="24.95" hidden="1" customHeight="1">
      <c r="A68" s="470">
        <v>2</v>
      </c>
      <c r="B68" s="1440" t="s">
        <v>1368</v>
      </c>
      <c r="C68" s="1440"/>
      <c r="D68" s="1440"/>
      <c r="E68" s="1440"/>
      <c r="F68" s="1440"/>
      <c r="G68" s="1440"/>
      <c r="H68" s="1440"/>
      <c r="I68" s="1441" t="str">
        <f>'3-4소반별시방서 5'!E23</f>
        <v>임도 절토면 주변 작업시 추락 주의</v>
      </c>
      <c r="J68" s="1441"/>
      <c r="K68" s="1441"/>
      <c r="L68" s="1441"/>
      <c r="M68" s="1441"/>
      <c r="N68" s="1441"/>
      <c r="O68" s="1441"/>
      <c r="P68" s="1441"/>
      <c r="Q68" s="1441"/>
      <c r="R68" s="1441"/>
      <c r="S68" s="1441"/>
      <c r="T68" s="1441"/>
      <c r="U68" s="1441"/>
      <c r="V68" s="1441"/>
      <c r="W68" s="1441"/>
      <c r="X68" s="1441"/>
      <c r="Y68" s="1441"/>
      <c r="Z68" s="1441"/>
      <c r="AA68" s="1441"/>
      <c r="AB68" s="1441"/>
      <c r="AC68" s="1441"/>
      <c r="AD68" s="1441"/>
      <c r="AE68" s="1441"/>
      <c r="AF68" s="1441"/>
      <c r="AG68" s="1441"/>
      <c r="AH68" s="1441"/>
      <c r="AI68" s="1441"/>
      <c r="AJ68" s="1441"/>
    </row>
    <row r="69" spans="1:43" ht="24.95" hidden="1" customHeight="1">
      <c r="A69" s="470">
        <f t="shared" si="0"/>
        <v>0</v>
      </c>
      <c r="B69" s="1443" t="str">
        <f>'6-3표준조사 5'!$K$79&amp;"/"&amp;'6-3표준조사 5'!$L$79</f>
        <v>/</v>
      </c>
      <c r="C69" s="1443"/>
      <c r="D69" s="1443"/>
      <c r="E69" s="1443"/>
      <c r="F69" s="1446">
        <f>'6-3표준조사 5'!$K$81</f>
        <v>0</v>
      </c>
      <c r="G69" s="1446"/>
      <c r="H69" s="1446"/>
      <c r="I69" s="1447">
        <f>'6-3표준조사 5'!$L$81</f>
        <v>0</v>
      </c>
      <c r="J69" s="1443"/>
      <c r="K69" s="1443"/>
      <c r="L69" s="1443">
        <f>'6-3표준조사 5'!$M$81</f>
        <v>0</v>
      </c>
      <c r="M69" s="1443"/>
      <c r="N69" s="1443"/>
      <c r="O69" s="1443"/>
      <c r="P69" s="1443" t="str">
        <f>'6-3표준조사 5'!$R$79</f>
        <v>모두베기</v>
      </c>
      <c r="Q69" s="1443"/>
      <c r="R69" s="1443"/>
      <c r="S69" s="1443"/>
      <c r="T69" s="1445">
        <f>'6-3표준조사 5'!$Q$79</f>
        <v>0</v>
      </c>
      <c r="U69" s="1445"/>
      <c r="V69" s="1445"/>
      <c r="W69" s="1445"/>
      <c r="X69" s="1509">
        <f>'6-3표준조사 5'!$Y$77</f>
        <v>0</v>
      </c>
      <c r="Y69" s="1509"/>
      <c r="Z69" s="1509"/>
      <c r="AA69" s="1444">
        <f>'5-3단가산출서 5'!$D$63</f>
        <v>50</v>
      </c>
      <c r="AB69" s="1444"/>
      <c r="AC69" s="1444"/>
      <c r="AD69" s="1444"/>
      <c r="AE69" s="1499" t="str">
        <f>'4-1 필지별사업내역'!$T$269</f>
        <v>7</v>
      </c>
      <c r="AF69" s="1442"/>
      <c r="AG69" s="1442"/>
      <c r="AH69" s="1443"/>
      <c r="AI69" s="1443"/>
      <c r="AJ69" s="1443"/>
      <c r="AK69" s="1486">
        <f>'4-1 필지별사업내역'!$F$269</f>
        <v>0</v>
      </c>
      <c r="AL69" s="1487"/>
      <c r="AM69" s="1488"/>
      <c r="AN69" s="471" t="s">
        <v>1116</v>
      </c>
      <c r="AO69" s="472">
        <v>2</v>
      </c>
      <c r="AP69">
        <v>424</v>
      </c>
      <c r="AQ69">
        <f>AQ67+8</f>
        <v>269</v>
      </c>
    </row>
    <row r="70" spans="1:43" ht="24.95" hidden="1" customHeight="1">
      <c r="A70" s="470">
        <v>2</v>
      </c>
      <c r="B70" s="1440" t="s">
        <v>1368</v>
      </c>
      <c r="C70" s="1440"/>
      <c r="D70" s="1440"/>
      <c r="E70" s="1440"/>
      <c r="F70" s="1440"/>
      <c r="G70" s="1440"/>
      <c r="H70" s="1440"/>
      <c r="I70" s="1441" t="str">
        <f>'3-4소반별시방서 5'!E80</f>
        <v>임도 절토면 주변 작업시 추락 주의, 소반내 석력지 작업시 모두베기 높이는 현지여건에 맞추어 다소 높게 작업한다.</v>
      </c>
      <c r="J70" s="1441"/>
      <c r="K70" s="1441"/>
      <c r="L70" s="1441"/>
      <c r="M70" s="1441"/>
      <c r="N70" s="1441"/>
      <c r="O70" s="1441"/>
      <c r="P70" s="1441"/>
      <c r="Q70" s="1441"/>
      <c r="R70" s="1441"/>
      <c r="S70" s="1441"/>
      <c r="T70" s="1441"/>
      <c r="U70" s="1441"/>
      <c r="V70" s="1441"/>
      <c r="W70" s="1441"/>
      <c r="X70" s="1441"/>
      <c r="Y70" s="1441"/>
      <c r="Z70" s="1441"/>
      <c r="AA70" s="1441"/>
      <c r="AB70" s="1441"/>
      <c r="AC70" s="1441"/>
      <c r="AD70" s="1441"/>
      <c r="AE70" s="1441"/>
      <c r="AF70" s="1441"/>
      <c r="AG70" s="1441"/>
      <c r="AH70" s="1441"/>
      <c r="AI70" s="1441"/>
      <c r="AJ70" s="1441"/>
    </row>
    <row r="71" spans="1:43" ht="24.95" hidden="1" customHeight="1">
      <c r="A71" s="470">
        <f t="shared" si="0"/>
        <v>0</v>
      </c>
      <c r="B71" s="1443" t="str">
        <f>'6-3표준조사 5'!$K$154&amp;"/"&amp;'6-3표준조사 5'!$L$154</f>
        <v>/</v>
      </c>
      <c r="C71" s="1443"/>
      <c r="D71" s="1443"/>
      <c r="E71" s="1443"/>
      <c r="F71" s="1446">
        <f>'6-3표준조사 5'!$K$156</f>
        <v>0</v>
      </c>
      <c r="G71" s="1446"/>
      <c r="H71" s="1446"/>
      <c r="I71" s="1447">
        <f>'6-3표준조사 5'!$L$156</f>
        <v>0</v>
      </c>
      <c r="J71" s="1443"/>
      <c r="K71" s="1443"/>
      <c r="L71" s="1443">
        <f>'6-3표준조사 5'!$M$156</f>
        <v>0</v>
      </c>
      <c r="M71" s="1443"/>
      <c r="N71" s="1443"/>
      <c r="O71" s="1443"/>
      <c r="P71" s="1443">
        <f>'6-3표준조사 5'!$R$154</f>
        <v>0</v>
      </c>
      <c r="Q71" s="1443"/>
      <c r="R71" s="1443"/>
      <c r="S71" s="1443"/>
      <c r="T71" s="1445">
        <f>'6-3표준조사 5'!$Q$154</f>
        <v>0</v>
      </c>
      <c r="U71" s="1445"/>
      <c r="V71" s="1445"/>
      <c r="W71" s="1445"/>
      <c r="X71" s="1509">
        <f>'6-3표준조사 5'!$Y$152</f>
        <v>0</v>
      </c>
      <c r="Y71" s="1509"/>
      <c r="Z71" s="1509"/>
      <c r="AA71" s="1444">
        <f>'5-3단가산출서 5'!$D$108</f>
        <v>0</v>
      </c>
      <c r="AB71" s="1444"/>
      <c r="AC71" s="1444"/>
      <c r="AD71" s="1444"/>
      <c r="AE71" s="1442" t="str">
        <f>'4-1 필지별사업내역'!$T$21</f>
        <v>8</v>
      </c>
      <c r="AF71" s="1442"/>
      <c r="AG71" s="1442"/>
      <c r="AH71" s="1443"/>
      <c r="AI71" s="1443"/>
      <c r="AJ71" s="1443"/>
      <c r="AK71" s="1486">
        <f>'4-1 필지별사업내역'!$F$277</f>
        <v>0</v>
      </c>
      <c r="AL71" s="1487"/>
      <c r="AM71" s="1488"/>
      <c r="AN71" s="471" t="s">
        <v>1116</v>
      </c>
      <c r="AO71" s="472">
        <v>3</v>
      </c>
      <c r="AP71">
        <v>437</v>
      </c>
    </row>
    <row r="72" spans="1:43" ht="24.95" hidden="1" customHeight="1">
      <c r="A72" s="470">
        <v>2</v>
      </c>
      <c r="B72" s="1440" t="s">
        <v>1368</v>
      </c>
      <c r="C72" s="1440"/>
      <c r="D72" s="1440"/>
      <c r="E72" s="1440"/>
      <c r="F72" s="1440"/>
      <c r="G72" s="1440"/>
      <c r="H72" s="1440"/>
      <c r="I72" s="1441">
        <f>'3-4소반별시방서 5'!E137</f>
        <v>0</v>
      </c>
      <c r="J72" s="1441"/>
      <c r="K72" s="1441"/>
      <c r="L72" s="1441"/>
      <c r="M72" s="1441"/>
      <c r="N72" s="1441"/>
      <c r="O72" s="1441"/>
      <c r="P72" s="1441"/>
      <c r="Q72" s="1441"/>
      <c r="R72" s="1441"/>
      <c r="S72" s="1441"/>
      <c r="T72" s="1441"/>
      <c r="U72" s="1441"/>
      <c r="V72" s="1441"/>
      <c r="W72" s="1441"/>
      <c r="X72" s="1441"/>
      <c r="Y72" s="1441"/>
      <c r="Z72" s="1441"/>
      <c r="AA72" s="1441"/>
      <c r="AB72" s="1441"/>
      <c r="AC72" s="1441"/>
      <c r="AD72" s="1441"/>
      <c r="AE72" s="1441"/>
      <c r="AF72" s="1441"/>
      <c r="AG72" s="1441"/>
      <c r="AH72" s="1441"/>
      <c r="AI72" s="1441"/>
      <c r="AJ72" s="1441"/>
    </row>
    <row r="73" spans="1:43" ht="24.95" hidden="1" customHeight="1">
      <c r="A73" s="470">
        <f t="shared" si="0"/>
        <v>0</v>
      </c>
      <c r="B73" s="1443" t="str">
        <f>'6-3표준조사 5'!$K$229&amp;"/"&amp;'6-3표준조사 5'!$L$229</f>
        <v>/</v>
      </c>
      <c r="C73" s="1443"/>
      <c r="D73" s="1443"/>
      <c r="E73" s="1443"/>
      <c r="F73" s="1446">
        <f>'6-3표준조사 5'!$K$231</f>
        <v>0</v>
      </c>
      <c r="G73" s="1446"/>
      <c r="H73" s="1446"/>
      <c r="I73" s="1447">
        <f>'6-3표준조사 5'!$L$231</f>
        <v>0</v>
      </c>
      <c r="J73" s="1443"/>
      <c r="K73" s="1443"/>
      <c r="L73" s="1443">
        <f>'6-3표준조사 5'!$M$231</f>
        <v>0</v>
      </c>
      <c r="M73" s="1443"/>
      <c r="N73" s="1443"/>
      <c r="O73" s="1443"/>
      <c r="P73" s="1443">
        <f>'6-3표준조사 5'!$R$229</f>
        <v>0</v>
      </c>
      <c r="Q73" s="1443"/>
      <c r="R73" s="1443"/>
      <c r="S73" s="1443"/>
      <c r="T73" s="1445">
        <f>'6-3표준조사 5'!$Q$229</f>
        <v>0</v>
      </c>
      <c r="U73" s="1445"/>
      <c r="V73" s="1445"/>
      <c r="W73" s="1445"/>
      <c r="X73" s="1509">
        <f>'6-3표준조사 5'!$Y$227</f>
        <v>0</v>
      </c>
      <c r="Y73" s="1509"/>
      <c r="Z73" s="1509"/>
      <c r="AA73" s="1444">
        <f>'5-3단가산출서 5'!$D$153</f>
        <v>0</v>
      </c>
      <c r="AB73" s="1444"/>
      <c r="AC73" s="1444"/>
      <c r="AD73" s="1444"/>
      <c r="AE73" s="1442" t="str">
        <f>'4-1 필지별사업내역'!$T$29</f>
        <v>8</v>
      </c>
      <c r="AF73" s="1442"/>
      <c r="AG73" s="1442"/>
      <c r="AH73" s="1443"/>
      <c r="AI73" s="1443"/>
      <c r="AJ73" s="1443"/>
      <c r="AK73" s="1486">
        <f>'4-1 필지별사업내역'!$F$285</f>
        <v>0</v>
      </c>
      <c r="AL73" s="1487"/>
      <c r="AM73" s="1488"/>
      <c r="AN73" s="471" t="s">
        <v>1116</v>
      </c>
      <c r="AO73" s="472">
        <v>4</v>
      </c>
      <c r="AP73">
        <v>450</v>
      </c>
    </row>
    <row r="74" spans="1:43" ht="24.95" hidden="1" customHeight="1">
      <c r="A74" s="470">
        <v>2</v>
      </c>
      <c r="B74" s="1440" t="s">
        <v>1368</v>
      </c>
      <c r="C74" s="1440"/>
      <c r="D74" s="1440"/>
      <c r="E74" s="1440"/>
      <c r="F74" s="1440"/>
      <c r="G74" s="1440"/>
      <c r="H74" s="1440"/>
      <c r="I74" s="1441">
        <f>'3-4소반별시방서 5'!E194</f>
        <v>0</v>
      </c>
      <c r="J74" s="1441"/>
      <c r="K74" s="1441"/>
      <c r="L74" s="1441"/>
      <c r="M74" s="1441"/>
      <c r="N74" s="1441"/>
      <c r="O74" s="1441"/>
      <c r="P74" s="1441"/>
      <c r="Q74" s="1441"/>
      <c r="R74" s="1441"/>
      <c r="S74" s="1441"/>
      <c r="T74" s="1441"/>
      <c r="U74" s="1441"/>
      <c r="V74" s="1441"/>
      <c r="W74" s="1441"/>
      <c r="X74" s="1441"/>
      <c r="Y74" s="1441"/>
      <c r="Z74" s="1441"/>
      <c r="AA74" s="1441"/>
      <c r="AB74" s="1441"/>
      <c r="AC74" s="1441"/>
      <c r="AD74" s="1441"/>
      <c r="AE74" s="1441"/>
      <c r="AF74" s="1441"/>
      <c r="AG74" s="1441"/>
      <c r="AH74" s="1441"/>
      <c r="AI74" s="1441"/>
      <c r="AJ74" s="1441"/>
    </row>
    <row r="75" spans="1:43" ht="24.95" hidden="1" customHeight="1">
      <c r="A75" s="470">
        <f t="shared" si="0"/>
        <v>0</v>
      </c>
      <c r="B75" s="1443" t="str">
        <f>'6-3표준조사 5'!$K$304&amp;"/"&amp;'6-3표준조사 5'!$L$304</f>
        <v>/</v>
      </c>
      <c r="C75" s="1443"/>
      <c r="D75" s="1443"/>
      <c r="E75" s="1443"/>
      <c r="F75" s="1446">
        <f>'6-3표준조사 5'!$K$306</f>
        <v>0</v>
      </c>
      <c r="G75" s="1446"/>
      <c r="H75" s="1446"/>
      <c r="I75" s="1447">
        <f>'6-3표준조사 5'!$L$306</f>
        <v>0</v>
      </c>
      <c r="J75" s="1443"/>
      <c r="K75" s="1443"/>
      <c r="L75" s="1443">
        <f>'6-3표준조사 5'!$M$306</f>
        <v>0</v>
      </c>
      <c r="M75" s="1443"/>
      <c r="N75" s="1443"/>
      <c r="O75" s="1443"/>
      <c r="P75" s="1443">
        <f>'6-3표준조사 5'!$R$304</f>
        <v>0</v>
      </c>
      <c r="Q75" s="1443"/>
      <c r="R75" s="1443"/>
      <c r="S75" s="1443"/>
      <c r="T75" s="1445">
        <f>'6-3표준조사 5'!$Q$304</f>
        <v>0</v>
      </c>
      <c r="U75" s="1445"/>
      <c r="V75" s="1445"/>
      <c r="W75" s="1445"/>
      <c r="X75" s="1509">
        <f>'6-3표준조사 5'!$Y$302</f>
        <v>0</v>
      </c>
      <c r="Y75" s="1509"/>
      <c r="Z75" s="1509"/>
      <c r="AA75" s="1444">
        <f>'5-3단가산출서 5'!$D$198</f>
        <v>0</v>
      </c>
      <c r="AB75" s="1444"/>
      <c r="AC75" s="1444"/>
      <c r="AD75" s="1444"/>
      <c r="AE75" s="1442" t="str">
        <f>'4-1 필지별사업내역'!$T$37</f>
        <v>8</v>
      </c>
      <c r="AF75" s="1442"/>
      <c r="AG75" s="1442"/>
      <c r="AH75" s="1443"/>
      <c r="AI75" s="1443"/>
      <c r="AJ75" s="1443"/>
      <c r="AK75" s="1486">
        <f>'4-1 필지별사업내역'!$F$293</f>
        <v>0</v>
      </c>
      <c r="AL75" s="1487"/>
      <c r="AM75" s="1488"/>
      <c r="AN75" s="471" t="s">
        <v>1116</v>
      </c>
      <c r="AO75" s="472">
        <v>5</v>
      </c>
      <c r="AP75">
        <v>463</v>
      </c>
    </row>
    <row r="76" spans="1:43" ht="24.95" hidden="1" customHeight="1">
      <c r="A76" s="470">
        <v>2</v>
      </c>
      <c r="B76" s="1440" t="s">
        <v>1368</v>
      </c>
      <c r="C76" s="1440"/>
      <c r="D76" s="1440"/>
      <c r="E76" s="1440"/>
      <c r="F76" s="1440"/>
      <c r="G76" s="1440"/>
      <c r="H76" s="1440"/>
      <c r="I76" s="1441">
        <f>'3-4소반별시방서 5'!E251</f>
        <v>0</v>
      </c>
      <c r="J76" s="1441"/>
      <c r="K76" s="1441"/>
      <c r="L76" s="1441"/>
      <c r="M76" s="1441"/>
      <c r="N76" s="1441"/>
      <c r="O76" s="1441"/>
      <c r="P76" s="1441"/>
      <c r="Q76" s="1441"/>
      <c r="R76" s="1441"/>
      <c r="S76" s="1441"/>
      <c r="T76" s="1441"/>
      <c r="U76" s="1441"/>
      <c r="V76" s="1441"/>
      <c r="W76" s="1441"/>
      <c r="X76" s="1441"/>
      <c r="Y76" s="1441"/>
      <c r="Z76" s="1441"/>
      <c r="AA76" s="1441"/>
      <c r="AB76" s="1441"/>
      <c r="AC76" s="1441"/>
      <c r="AD76" s="1441"/>
      <c r="AE76" s="1441"/>
      <c r="AF76" s="1441"/>
      <c r="AG76" s="1441"/>
      <c r="AH76" s="1441"/>
      <c r="AI76" s="1441"/>
      <c r="AJ76" s="1441"/>
    </row>
    <row r="77" spans="1:43" ht="24.95" hidden="1" customHeight="1">
      <c r="A77" s="470">
        <f t="shared" si="0"/>
        <v>0</v>
      </c>
      <c r="B77" s="1443" t="str">
        <f>'6-3표준조사 5'!$K$379&amp;"/"&amp;'6-3표준조사 5'!$L$379</f>
        <v>/</v>
      </c>
      <c r="C77" s="1443"/>
      <c r="D77" s="1443"/>
      <c r="E77" s="1443"/>
      <c r="F77" s="1446">
        <f>'6-3표준조사 5'!$K$381</f>
        <v>0</v>
      </c>
      <c r="G77" s="1446"/>
      <c r="H77" s="1446"/>
      <c r="I77" s="1447">
        <f>'6-3표준조사 5'!$L$381</f>
        <v>0</v>
      </c>
      <c r="J77" s="1443"/>
      <c r="K77" s="1443"/>
      <c r="L77" s="1443">
        <f>'6-3표준조사 5'!$M$381</f>
        <v>0</v>
      </c>
      <c r="M77" s="1443"/>
      <c r="N77" s="1443"/>
      <c r="O77" s="1443"/>
      <c r="P77" s="1443">
        <f>'6-3표준조사 5'!$R$379</f>
        <v>0</v>
      </c>
      <c r="Q77" s="1443"/>
      <c r="R77" s="1443"/>
      <c r="S77" s="1443"/>
      <c r="T77" s="1445">
        <f>'6-3표준조사 5'!$Q$379</f>
        <v>0</v>
      </c>
      <c r="U77" s="1445"/>
      <c r="V77" s="1445"/>
      <c r="W77" s="1445"/>
      <c r="X77" s="1509">
        <f>'6-3표준조사 5'!$Y$377</f>
        <v>0</v>
      </c>
      <c r="Y77" s="1509"/>
      <c r="Z77" s="1509"/>
      <c r="AA77" s="1444">
        <f>'5-3단가산출서 5'!$D$243</f>
        <v>0</v>
      </c>
      <c r="AB77" s="1444"/>
      <c r="AC77" s="1444"/>
      <c r="AD77" s="1444"/>
      <c r="AE77" s="1442" t="str">
        <f>'4-1 필지별사업내역'!$T$45</f>
        <v>8</v>
      </c>
      <c r="AF77" s="1442"/>
      <c r="AG77" s="1442"/>
      <c r="AH77" s="1443"/>
      <c r="AI77" s="1443"/>
      <c r="AJ77" s="1443"/>
      <c r="AK77" s="1486">
        <f>'4-1 필지별사업내역'!$F$293</f>
        <v>0</v>
      </c>
      <c r="AL77" s="1487"/>
      <c r="AM77" s="1488"/>
      <c r="AN77" s="471" t="s">
        <v>1116</v>
      </c>
      <c r="AO77" s="472">
        <v>6</v>
      </c>
      <c r="AP77">
        <v>476</v>
      </c>
    </row>
    <row r="78" spans="1:43" ht="24.95" hidden="1" customHeight="1">
      <c r="A78" s="470">
        <v>2</v>
      </c>
      <c r="B78" s="1440" t="s">
        <v>1368</v>
      </c>
      <c r="C78" s="1440"/>
      <c r="D78" s="1440"/>
      <c r="E78" s="1440"/>
      <c r="F78" s="1440"/>
      <c r="G78" s="1440"/>
      <c r="H78" s="1440"/>
      <c r="I78" s="1441">
        <f>'3-4소반별시방서 5'!E308</f>
        <v>0</v>
      </c>
      <c r="J78" s="1441"/>
      <c r="K78" s="1441"/>
      <c r="L78" s="1441"/>
      <c r="M78" s="1441"/>
      <c r="N78" s="1441"/>
      <c r="O78" s="1441"/>
      <c r="P78" s="1441"/>
      <c r="Q78" s="1441"/>
      <c r="R78" s="1441"/>
      <c r="S78" s="1441"/>
      <c r="T78" s="1441"/>
      <c r="U78" s="1441"/>
      <c r="V78" s="1441"/>
      <c r="W78" s="1441"/>
      <c r="X78" s="1441"/>
      <c r="Y78" s="1441"/>
      <c r="Z78" s="1441"/>
      <c r="AA78" s="1441"/>
      <c r="AB78" s="1441"/>
      <c r="AC78" s="1441"/>
      <c r="AD78" s="1441"/>
      <c r="AE78" s="1441"/>
      <c r="AF78" s="1441"/>
      <c r="AG78" s="1441"/>
      <c r="AH78" s="1441"/>
      <c r="AI78" s="1441"/>
      <c r="AJ78" s="1441"/>
    </row>
    <row r="79" spans="1:43" ht="24.95" hidden="1" customHeight="1">
      <c r="A79" s="470">
        <f t="shared" si="0"/>
        <v>0</v>
      </c>
      <c r="B79" s="1443" t="str">
        <f>'6-3표준조사 5'!$K$454&amp;"/"&amp;'6-3표준조사 5'!$L$454</f>
        <v>/</v>
      </c>
      <c r="C79" s="1443"/>
      <c r="D79" s="1443"/>
      <c r="E79" s="1443"/>
      <c r="F79" s="1446">
        <f>'6-3표준조사 5'!$K$456</f>
        <v>0</v>
      </c>
      <c r="G79" s="1446"/>
      <c r="H79" s="1446"/>
      <c r="I79" s="1447">
        <f>'6-3표준조사 5'!$L$456</f>
        <v>0</v>
      </c>
      <c r="J79" s="1443"/>
      <c r="K79" s="1443"/>
      <c r="L79" s="1443">
        <f>'6-3표준조사 5'!$M$456</f>
        <v>0</v>
      </c>
      <c r="M79" s="1443"/>
      <c r="N79" s="1443"/>
      <c r="O79" s="1443"/>
      <c r="P79" s="1443">
        <f>'6-3표준조사 5'!$R$454</f>
        <v>0</v>
      </c>
      <c r="Q79" s="1443"/>
      <c r="R79" s="1443"/>
      <c r="S79" s="1443"/>
      <c r="T79" s="1445">
        <f>'6-3표준조사 5'!$Q$454</f>
        <v>0</v>
      </c>
      <c r="U79" s="1445"/>
      <c r="V79" s="1445"/>
      <c r="W79" s="1445"/>
      <c r="X79" s="1509">
        <f>'6-3표준조사 5'!$Y$452</f>
        <v>0</v>
      </c>
      <c r="Y79" s="1509"/>
      <c r="Z79" s="1509"/>
      <c r="AA79" s="1444">
        <f>'5-3단가산출서 5'!$D$288</f>
        <v>0</v>
      </c>
      <c r="AB79" s="1444"/>
      <c r="AC79" s="1444"/>
      <c r="AD79" s="1444"/>
      <c r="AE79" s="1442" t="str">
        <f>'4-1 필지별사업내역'!$T$53</f>
        <v>8</v>
      </c>
      <c r="AF79" s="1442"/>
      <c r="AG79" s="1442"/>
      <c r="AH79" s="1443"/>
      <c r="AI79" s="1443"/>
      <c r="AJ79" s="1443"/>
      <c r="AK79" s="1486">
        <f>'4-1 필지별사업내역'!$F$293</f>
        <v>0</v>
      </c>
      <c r="AL79" s="1487"/>
      <c r="AM79" s="1488"/>
      <c r="AN79" s="471" t="s">
        <v>1116</v>
      </c>
      <c r="AO79" s="472">
        <v>7</v>
      </c>
      <c r="AP79">
        <v>489</v>
      </c>
    </row>
    <row r="80" spans="1:43" ht="24.95" hidden="1" customHeight="1">
      <c r="A80" s="470">
        <f>A79</f>
        <v>0</v>
      </c>
      <c r="B80" s="1440" t="s">
        <v>1368</v>
      </c>
      <c r="C80" s="1440"/>
      <c r="D80" s="1440"/>
      <c r="E80" s="1440"/>
      <c r="F80" s="1440"/>
      <c r="G80" s="1440"/>
      <c r="H80" s="1440"/>
      <c r="I80" s="1441"/>
      <c r="J80" s="1441"/>
      <c r="K80" s="1441"/>
      <c r="L80" s="1441"/>
      <c r="M80" s="1441"/>
      <c r="N80" s="1441"/>
      <c r="O80" s="1441"/>
      <c r="P80" s="1441"/>
      <c r="Q80" s="1441"/>
      <c r="R80" s="1441"/>
      <c r="S80" s="1441"/>
      <c r="T80" s="1441"/>
      <c r="U80" s="1441"/>
      <c r="V80" s="1441"/>
      <c r="W80" s="1441"/>
      <c r="X80" s="1441"/>
      <c r="Y80" s="1441"/>
      <c r="Z80" s="1441"/>
      <c r="AA80" s="1441"/>
      <c r="AB80" s="1441"/>
      <c r="AC80" s="1441"/>
      <c r="AD80" s="1441"/>
      <c r="AE80" s="1441"/>
      <c r="AF80" s="1441"/>
      <c r="AG80" s="1441"/>
      <c r="AH80" s="1441"/>
      <c r="AI80" s="1441"/>
      <c r="AJ80" s="1441"/>
    </row>
    <row r="81" spans="1:42" ht="24.95" hidden="1" customHeight="1">
      <c r="A81" s="470">
        <f t="shared" si="0"/>
        <v>0</v>
      </c>
      <c r="B81" s="1443" t="str">
        <f>'6-3표준조사 5'!$K$529&amp;"/"&amp;'6-3표준조사 5'!$L$529</f>
        <v>/</v>
      </c>
      <c r="C81" s="1443"/>
      <c r="D81" s="1443"/>
      <c r="E81" s="1443"/>
      <c r="F81" s="1446">
        <f>'6-3표준조사 5'!$K$531</f>
        <v>0</v>
      </c>
      <c r="G81" s="1446"/>
      <c r="H81" s="1446"/>
      <c r="I81" s="1447">
        <f>'6-3표준조사 5'!$L$531</f>
        <v>0</v>
      </c>
      <c r="J81" s="1443"/>
      <c r="K81" s="1443"/>
      <c r="L81" s="1443">
        <f>'6-3표준조사 5'!$M$531</f>
        <v>0</v>
      </c>
      <c r="M81" s="1443"/>
      <c r="N81" s="1443"/>
      <c r="O81" s="1443"/>
      <c r="P81" s="1443">
        <f>'6-3표준조사 5'!$R$529</f>
        <v>0</v>
      </c>
      <c r="Q81" s="1443"/>
      <c r="R81" s="1443"/>
      <c r="S81" s="1443"/>
      <c r="T81" s="1445">
        <f>'6-3표준조사 5'!$Q$529</f>
        <v>0</v>
      </c>
      <c r="U81" s="1445"/>
      <c r="V81" s="1445"/>
      <c r="W81" s="1445"/>
      <c r="X81" s="1509">
        <f>'6-3표준조사 5'!$Y$527</f>
        <v>0</v>
      </c>
      <c r="Y81" s="1509"/>
      <c r="Z81" s="1509"/>
      <c r="AA81" s="1444">
        <f>'5-3단가산출서 5'!$D$333</f>
        <v>0</v>
      </c>
      <c r="AB81" s="1444"/>
      <c r="AC81" s="1444"/>
      <c r="AD81" s="1444"/>
      <c r="AE81" s="1442" t="str">
        <f>'4-1 필지별사업내역'!$T$61</f>
        <v>8</v>
      </c>
      <c r="AF81" s="1442"/>
      <c r="AG81" s="1442"/>
      <c r="AH81" s="1443"/>
      <c r="AI81" s="1443"/>
      <c r="AJ81" s="1443"/>
      <c r="AK81" s="1486">
        <f>'4-1 필지별사업내역'!$F$293</f>
        <v>0</v>
      </c>
      <c r="AL81" s="1487"/>
      <c r="AM81" s="1488"/>
      <c r="AN81" s="471" t="s">
        <v>1116</v>
      </c>
      <c r="AO81" s="472">
        <v>8</v>
      </c>
      <c r="AP81">
        <v>502</v>
      </c>
    </row>
    <row r="82" spans="1:42" ht="24.95" hidden="1" customHeight="1">
      <c r="A82" s="470">
        <f>A81</f>
        <v>0</v>
      </c>
      <c r="B82" s="1440" t="s">
        <v>1368</v>
      </c>
      <c r="C82" s="1440"/>
      <c r="D82" s="1440"/>
      <c r="E82" s="1440"/>
      <c r="F82" s="1440"/>
      <c r="G82" s="1440"/>
      <c r="H82" s="1440"/>
      <c r="I82" s="1441"/>
      <c r="J82" s="1441"/>
      <c r="K82" s="1441"/>
      <c r="L82" s="1441"/>
      <c r="M82" s="1441"/>
      <c r="N82" s="1441"/>
      <c r="O82" s="1441"/>
      <c r="P82" s="1441"/>
      <c r="Q82" s="1441"/>
      <c r="R82" s="1441"/>
      <c r="S82" s="1441"/>
      <c r="T82" s="1441"/>
      <c r="U82" s="1441"/>
      <c r="V82" s="1441"/>
      <c r="W82" s="1441"/>
      <c r="X82" s="1441"/>
      <c r="Y82" s="1441"/>
      <c r="Z82" s="1441"/>
      <c r="AA82" s="1441"/>
      <c r="AB82" s="1441"/>
      <c r="AC82" s="1441"/>
      <c r="AD82" s="1441"/>
      <c r="AE82" s="1441"/>
      <c r="AF82" s="1441"/>
      <c r="AG82" s="1441"/>
      <c r="AH82" s="1441"/>
      <c r="AI82" s="1441"/>
      <c r="AJ82" s="1441"/>
    </row>
    <row r="83" spans="1:42" ht="24.95" hidden="1" customHeight="1">
      <c r="A83" s="470">
        <f t="shared" si="0"/>
        <v>0</v>
      </c>
      <c r="B83" s="1479"/>
      <c r="C83" s="1479"/>
      <c r="D83" s="1479"/>
      <c r="E83" s="1479"/>
      <c r="F83" s="1481"/>
      <c r="G83" s="1481"/>
      <c r="H83" s="1481"/>
      <c r="I83" s="1479"/>
      <c r="J83" s="1479"/>
      <c r="K83" s="1479"/>
      <c r="L83" s="1479"/>
      <c r="M83" s="1479"/>
      <c r="N83" s="1479"/>
      <c r="O83" s="1479"/>
      <c r="P83" s="1479"/>
      <c r="Q83" s="1479"/>
      <c r="R83" s="1479"/>
      <c r="S83" s="1479"/>
      <c r="T83" s="1480"/>
      <c r="U83" s="1480"/>
      <c r="V83" s="1480"/>
      <c r="W83" s="1480"/>
      <c r="X83" s="1483"/>
      <c r="Y83" s="1483"/>
      <c r="Z83" s="1483"/>
      <c r="AA83" s="1479"/>
      <c r="AB83" s="1479"/>
      <c r="AC83" s="1479"/>
      <c r="AD83" s="1479"/>
      <c r="AE83" s="1482"/>
      <c r="AF83" s="1482"/>
      <c r="AG83" s="1482"/>
      <c r="AH83" s="1479"/>
      <c r="AI83" s="1479"/>
      <c r="AJ83" s="1479"/>
      <c r="AK83" s="535"/>
      <c r="AL83" s="535"/>
      <c r="AM83" s="535"/>
      <c r="AP83">
        <f>AP81+13</f>
        <v>515</v>
      </c>
    </row>
    <row r="84" spans="1:42" ht="24.95" hidden="1" customHeight="1">
      <c r="A84" s="470">
        <f t="shared" si="0"/>
        <v>0</v>
      </c>
      <c r="B84" s="1479"/>
      <c r="C84" s="1479"/>
      <c r="D84" s="1479"/>
      <c r="E84" s="1479"/>
      <c r="F84" s="1481"/>
      <c r="G84" s="1481"/>
      <c r="H84" s="1481"/>
      <c r="I84" s="1479"/>
      <c r="J84" s="1479"/>
      <c r="K84" s="1479"/>
      <c r="L84" s="1479"/>
      <c r="M84" s="1479"/>
      <c r="N84" s="1479"/>
      <c r="O84" s="1479"/>
      <c r="P84" s="1479"/>
      <c r="Q84" s="1479"/>
      <c r="R84" s="1479"/>
      <c r="S84" s="1479"/>
      <c r="T84" s="1480"/>
      <c r="U84" s="1480"/>
      <c r="V84" s="1480"/>
      <c r="W84" s="1480"/>
      <c r="X84" s="1483"/>
      <c r="Y84" s="1483"/>
      <c r="Z84" s="1483"/>
      <c r="AA84" s="1479"/>
      <c r="AB84" s="1479"/>
      <c r="AC84" s="1479"/>
      <c r="AD84" s="1479"/>
      <c r="AE84" s="1482"/>
      <c r="AF84" s="1482"/>
      <c r="AG84" s="1482"/>
      <c r="AH84" s="1479"/>
      <c r="AI84" s="1479"/>
      <c r="AJ84" s="1479"/>
      <c r="AK84" s="535"/>
      <c r="AL84" s="535"/>
      <c r="AM84" s="535"/>
      <c r="AP84">
        <f>AP83+13</f>
        <v>528</v>
      </c>
    </row>
    <row r="85" spans="1:42" ht="24.95" hidden="1" customHeight="1">
      <c r="A85" s="470">
        <f t="shared" si="0"/>
        <v>0</v>
      </c>
      <c r="B85" s="1479"/>
      <c r="C85" s="1479"/>
      <c r="D85" s="1479"/>
      <c r="E85" s="1479"/>
      <c r="F85" s="1481"/>
      <c r="G85" s="1481"/>
      <c r="H85" s="1481"/>
      <c r="I85" s="1479"/>
      <c r="J85" s="1479"/>
      <c r="K85" s="1479"/>
      <c r="L85" s="1479"/>
      <c r="M85" s="1479"/>
      <c r="N85" s="1479"/>
      <c r="O85" s="1479"/>
      <c r="P85" s="1479"/>
      <c r="Q85" s="1479"/>
      <c r="R85" s="1479"/>
      <c r="S85" s="1479"/>
      <c r="T85" s="1480"/>
      <c r="U85" s="1480"/>
      <c r="V85" s="1480"/>
      <c r="W85" s="1480"/>
      <c r="X85" s="1483"/>
      <c r="Y85" s="1483"/>
      <c r="Z85" s="1483"/>
      <c r="AA85" s="1479"/>
      <c r="AB85" s="1479"/>
      <c r="AC85" s="1479"/>
      <c r="AD85" s="1479"/>
      <c r="AE85" s="1482"/>
      <c r="AF85" s="1482"/>
      <c r="AG85" s="1482"/>
      <c r="AH85" s="1479"/>
      <c r="AI85" s="1479"/>
      <c r="AJ85" s="1479"/>
      <c r="AK85" s="535"/>
      <c r="AL85" s="535"/>
      <c r="AM85" s="535"/>
      <c r="AP85">
        <f>AP84+13</f>
        <v>541</v>
      </c>
    </row>
    <row r="86" spans="1:42" ht="24.95" hidden="1" customHeight="1">
      <c r="A86" s="470">
        <f t="shared" si="0"/>
        <v>0</v>
      </c>
      <c r="B86" s="1479"/>
      <c r="C86" s="1479"/>
      <c r="D86" s="1479"/>
      <c r="E86" s="1479"/>
      <c r="F86" s="1481"/>
      <c r="G86" s="1481"/>
      <c r="H86" s="1481"/>
      <c r="I86" s="1479"/>
      <c r="J86" s="1479"/>
      <c r="K86" s="1479"/>
      <c r="L86" s="1479"/>
      <c r="M86" s="1479"/>
      <c r="N86" s="1479"/>
      <c r="O86" s="1479"/>
      <c r="P86" s="1479"/>
      <c r="Q86" s="1479"/>
      <c r="R86" s="1479"/>
      <c r="S86" s="1479"/>
      <c r="T86" s="1480"/>
      <c r="U86" s="1480"/>
      <c r="V86" s="1480"/>
      <c r="W86" s="1480"/>
      <c r="X86" s="1483"/>
      <c r="Y86" s="1483"/>
      <c r="Z86" s="1483"/>
      <c r="AA86" s="1479"/>
      <c r="AB86" s="1479"/>
      <c r="AC86" s="1479"/>
      <c r="AD86" s="1479"/>
      <c r="AE86" s="1482"/>
      <c r="AF86" s="1482"/>
      <c r="AG86" s="1482"/>
      <c r="AH86" s="1479"/>
      <c r="AI86" s="1479"/>
      <c r="AJ86" s="1479"/>
      <c r="AK86" s="535"/>
      <c r="AL86" s="535"/>
      <c r="AM86" s="535"/>
    </row>
    <row r="87" spans="1:42" ht="24.95" hidden="1" customHeight="1">
      <c r="A87" s="470">
        <f t="shared" si="0"/>
        <v>0</v>
      </c>
      <c r="B87" s="1479"/>
      <c r="C87" s="1479"/>
      <c r="D87" s="1479"/>
      <c r="E87" s="1479"/>
      <c r="F87" s="1481"/>
      <c r="G87" s="1481"/>
      <c r="H87" s="1481"/>
      <c r="I87" s="1479"/>
      <c r="J87" s="1479"/>
      <c r="K87" s="1479"/>
      <c r="L87" s="1479"/>
      <c r="M87" s="1479"/>
      <c r="N87" s="1479"/>
      <c r="O87" s="1479"/>
      <c r="P87" s="1479"/>
      <c r="Q87" s="1479"/>
      <c r="R87" s="1479"/>
      <c r="S87" s="1479"/>
      <c r="T87" s="1480"/>
      <c r="U87" s="1480"/>
      <c r="V87" s="1480"/>
      <c r="W87" s="1480"/>
      <c r="X87" s="1483"/>
      <c r="Y87" s="1483"/>
      <c r="Z87" s="1483"/>
      <c r="AA87" s="1479"/>
      <c r="AB87" s="1479"/>
      <c r="AC87" s="1479"/>
      <c r="AD87" s="1479"/>
      <c r="AE87" s="1482"/>
      <c r="AF87" s="1482"/>
      <c r="AG87" s="1482"/>
      <c r="AH87" s="1479"/>
      <c r="AI87" s="1479"/>
      <c r="AJ87" s="1479"/>
      <c r="AK87" s="535"/>
      <c r="AL87" s="535"/>
      <c r="AM87" s="535"/>
    </row>
    <row r="88" spans="1:42" ht="24.95" hidden="1" customHeight="1">
      <c r="A88" s="470">
        <f t="shared" si="0"/>
        <v>0</v>
      </c>
      <c r="B88" s="1479"/>
      <c r="C88" s="1479"/>
      <c r="D88" s="1479"/>
      <c r="E88" s="1479"/>
      <c r="F88" s="1481"/>
      <c r="G88" s="1481"/>
      <c r="H88" s="1481"/>
      <c r="I88" s="1479"/>
      <c r="J88" s="1479"/>
      <c r="K88" s="1479"/>
      <c r="L88" s="1479"/>
      <c r="M88" s="1479"/>
      <c r="N88" s="1479"/>
      <c r="O88" s="1479"/>
      <c r="P88" s="1479"/>
      <c r="Q88" s="1479"/>
      <c r="R88" s="1479"/>
      <c r="S88" s="1479"/>
      <c r="T88" s="1480"/>
      <c r="U88" s="1480"/>
      <c r="V88" s="1480"/>
      <c r="W88" s="1480"/>
      <c r="X88" s="1483"/>
      <c r="Y88" s="1483"/>
      <c r="Z88" s="1483"/>
      <c r="AA88" s="1479"/>
      <c r="AB88" s="1479"/>
      <c r="AC88" s="1479"/>
      <c r="AD88" s="1479"/>
      <c r="AE88" s="1482"/>
      <c r="AF88" s="1482"/>
      <c r="AG88" s="1482"/>
      <c r="AH88" s="1479"/>
      <c r="AI88" s="1479"/>
      <c r="AJ88" s="1479"/>
      <c r="AK88" s="535"/>
      <c r="AL88" s="535"/>
      <c r="AM88" s="535"/>
    </row>
    <row r="89" spans="1:42" ht="24.95" hidden="1" customHeight="1">
      <c r="A89" s="470">
        <f t="shared" si="0"/>
        <v>0</v>
      </c>
      <c r="B89" s="1479"/>
      <c r="C89" s="1479"/>
      <c r="D89" s="1479"/>
      <c r="E89" s="1479"/>
      <c r="F89" s="1481"/>
      <c r="G89" s="1481"/>
      <c r="H89" s="1481"/>
      <c r="I89" s="1479"/>
      <c r="J89" s="1479"/>
      <c r="K89" s="1479"/>
      <c r="L89" s="1479"/>
      <c r="M89" s="1479"/>
      <c r="N89" s="1479"/>
      <c r="O89" s="1479"/>
      <c r="P89" s="1479"/>
      <c r="Q89" s="1479"/>
      <c r="R89" s="1479"/>
      <c r="S89" s="1479"/>
      <c r="T89" s="1480"/>
      <c r="U89" s="1480"/>
      <c r="V89" s="1480"/>
      <c r="W89" s="1480"/>
      <c r="X89" s="1483"/>
      <c r="Y89" s="1483"/>
      <c r="Z89" s="1483"/>
      <c r="AA89" s="1479"/>
      <c r="AB89" s="1479"/>
      <c r="AC89" s="1479"/>
      <c r="AD89" s="1479"/>
      <c r="AE89" s="1482"/>
      <c r="AF89" s="1482"/>
      <c r="AG89" s="1482"/>
      <c r="AH89" s="1479"/>
      <c r="AI89" s="1479"/>
      <c r="AJ89" s="1479"/>
      <c r="AK89" s="535"/>
      <c r="AL89" s="535"/>
      <c r="AM89" s="535"/>
    </row>
    <row r="90" spans="1:42" ht="24.95" hidden="1" customHeight="1">
      <c r="A90" s="470">
        <f t="shared" si="0"/>
        <v>0</v>
      </c>
      <c r="B90" s="1479"/>
      <c r="C90" s="1479"/>
      <c r="D90" s="1479"/>
      <c r="E90" s="1479"/>
      <c r="F90" s="1481"/>
      <c r="G90" s="1481"/>
      <c r="H90" s="1481"/>
      <c r="I90" s="1479"/>
      <c r="J90" s="1479"/>
      <c r="K90" s="1479"/>
      <c r="L90" s="1479"/>
      <c r="M90" s="1479"/>
      <c r="N90" s="1479"/>
      <c r="O90" s="1479"/>
      <c r="P90" s="1479"/>
      <c r="Q90" s="1479"/>
      <c r="R90" s="1479"/>
      <c r="S90" s="1479"/>
      <c r="T90" s="1480"/>
      <c r="U90" s="1480"/>
      <c r="V90" s="1480"/>
      <c r="W90" s="1480"/>
      <c r="X90" s="1483"/>
      <c r="Y90" s="1483"/>
      <c r="Z90" s="1483"/>
      <c r="AA90" s="1479"/>
      <c r="AB90" s="1479"/>
      <c r="AC90" s="1479"/>
      <c r="AD90" s="1479"/>
      <c r="AE90" s="1484"/>
      <c r="AF90" s="1484"/>
      <c r="AG90" s="1484"/>
      <c r="AH90" s="1479"/>
      <c r="AI90" s="1479"/>
      <c r="AJ90" s="1479"/>
      <c r="AK90" s="535"/>
      <c r="AL90" s="535"/>
      <c r="AM90" s="535"/>
    </row>
    <row r="91" spans="1:42" ht="14.25" thickBot="1">
      <c r="A91" s="470">
        <v>1</v>
      </c>
      <c r="F91" s="1497">
        <f>T91+X91</f>
        <v>54.8</v>
      </c>
      <c r="G91" s="1498"/>
      <c r="H91" s="1498"/>
      <c r="T91" s="1519">
        <f>SUM(T3:T90)</f>
        <v>54.8</v>
      </c>
      <c r="U91" s="1519"/>
      <c r="V91" s="1519"/>
      <c r="W91" s="1519"/>
      <c r="X91" s="1520">
        <f>SUM(X3:X90)</f>
        <v>0</v>
      </c>
      <c r="Y91" s="1521"/>
      <c r="Z91" s="1521"/>
    </row>
    <row r="92" spans="1:42" ht="20.100000000000001" customHeight="1">
      <c r="A92" s="470">
        <v>1</v>
      </c>
      <c r="B92" s="1500" t="s">
        <v>1146</v>
      </c>
      <c r="C92" s="1501"/>
      <c r="D92" s="1501"/>
      <c r="E92" s="1501"/>
      <c r="F92" s="1501"/>
      <c r="G92" s="1501"/>
      <c r="H92" s="1502"/>
      <c r="I92" s="1510" t="s">
        <v>1450</v>
      </c>
      <c r="J92" s="1511"/>
      <c r="K92" s="1511"/>
      <c r="L92" s="1511"/>
      <c r="M92" s="1511"/>
      <c r="N92" s="1511"/>
      <c r="O92" s="1511"/>
      <c r="P92" s="1511"/>
      <c r="Q92" s="1511"/>
      <c r="R92" s="1511"/>
      <c r="S92" s="1511"/>
      <c r="T92" s="1511"/>
      <c r="U92" s="1511"/>
      <c r="V92" s="1511"/>
      <c r="W92" s="1511"/>
      <c r="X92" s="1511"/>
      <c r="Y92" s="1511"/>
      <c r="Z92" s="1511"/>
      <c r="AA92" s="1511"/>
      <c r="AB92" s="1511"/>
      <c r="AC92" s="1511"/>
      <c r="AD92" s="1511"/>
      <c r="AE92" s="1511"/>
      <c r="AF92" s="1511"/>
      <c r="AG92" s="1511"/>
      <c r="AH92" s="1511"/>
      <c r="AI92" s="1511"/>
      <c r="AJ92" s="1512"/>
    </row>
    <row r="93" spans="1:42" ht="20.100000000000001" customHeight="1">
      <c r="A93" s="470">
        <v>1</v>
      </c>
      <c r="B93" s="1503"/>
      <c r="C93" s="1504"/>
      <c r="D93" s="1504"/>
      <c r="E93" s="1504"/>
      <c r="F93" s="1504"/>
      <c r="G93" s="1504"/>
      <c r="H93" s="1505"/>
      <c r="I93" s="1513"/>
      <c r="J93" s="1514"/>
      <c r="K93" s="1514"/>
      <c r="L93" s="1514"/>
      <c r="M93" s="1514"/>
      <c r="N93" s="1514"/>
      <c r="O93" s="1514"/>
      <c r="P93" s="1514"/>
      <c r="Q93" s="1514"/>
      <c r="R93" s="1514"/>
      <c r="S93" s="1514"/>
      <c r="T93" s="1514"/>
      <c r="U93" s="1514"/>
      <c r="V93" s="1514"/>
      <c r="W93" s="1514"/>
      <c r="X93" s="1514"/>
      <c r="Y93" s="1514"/>
      <c r="Z93" s="1514"/>
      <c r="AA93" s="1514"/>
      <c r="AB93" s="1514"/>
      <c r="AC93" s="1514"/>
      <c r="AD93" s="1514"/>
      <c r="AE93" s="1514"/>
      <c r="AF93" s="1514"/>
      <c r="AG93" s="1514"/>
      <c r="AH93" s="1514"/>
      <c r="AI93" s="1514"/>
      <c r="AJ93" s="1515"/>
    </row>
    <row r="94" spans="1:42" ht="20.100000000000001" customHeight="1">
      <c r="A94" s="470">
        <v>1</v>
      </c>
      <c r="B94" s="1503"/>
      <c r="C94" s="1504"/>
      <c r="D94" s="1504"/>
      <c r="E94" s="1504"/>
      <c r="F94" s="1504"/>
      <c r="G94" s="1504"/>
      <c r="H94" s="1505"/>
      <c r="I94" s="1513"/>
      <c r="J94" s="1514"/>
      <c r="K94" s="1514"/>
      <c r="L94" s="1514"/>
      <c r="M94" s="1514"/>
      <c r="N94" s="1514"/>
      <c r="O94" s="1514"/>
      <c r="P94" s="1514"/>
      <c r="Q94" s="1514"/>
      <c r="R94" s="1514"/>
      <c r="S94" s="1514"/>
      <c r="T94" s="1514"/>
      <c r="U94" s="1514"/>
      <c r="V94" s="1514"/>
      <c r="W94" s="1514"/>
      <c r="X94" s="1514"/>
      <c r="Y94" s="1514"/>
      <c r="Z94" s="1514"/>
      <c r="AA94" s="1514"/>
      <c r="AB94" s="1514"/>
      <c r="AC94" s="1514"/>
      <c r="AD94" s="1514"/>
      <c r="AE94" s="1514"/>
      <c r="AF94" s="1514"/>
      <c r="AG94" s="1514"/>
      <c r="AH94" s="1514"/>
      <c r="AI94" s="1514"/>
      <c r="AJ94" s="1515"/>
    </row>
    <row r="95" spans="1:42" ht="20.100000000000001" customHeight="1">
      <c r="A95" s="470">
        <v>1</v>
      </c>
      <c r="B95" s="1503"/>
      <c r="C95" s="1504"/>
      <c r="D95" s="1504"/>
      <c r="E95" s="1504"/>
      <c r="F95" s="1504"/>
      <c r="G95" s="1504"/>
      <c r="H95" s="1505"/>
      <c r="I95" s="1513"/>
      <c r="J95" s="1514"/>
      <c r="K95" s="1514"/>
      <c r="L95" s="1514"/>
      <c r="M95" s="1514"/>
      <c r="N95" s="1514"/>
      <c r="O95" s="1514"/>
      <c r="P95" s="1514"/>
      <c r="Q95" s="1514"/>
      <c r="R95" s="1514"/>
      <c r="S95" s="1514"/>
      <c r="T95" s="1514"/>
      <c r="U95" s="1514"/>
      <c r="V95" s="1514"/>
      <c r="W95" s="1514"/>
      <c r="X95" s="1514"/>
      <c r="Y95" s="1514"/>
      <c r="Z95" s="1514"/>
      <c r="AA95" s="1514"/>
      <c r="AB95" s="1514"/>
      <c r="AC95" s="1514"/>
      <c r="AD95" s="1514"/>
      <c r="AE95" s="1514"/>
      <c r="AF95" s="1514"/>
      <c r="AG95" s="1514"/>
      <c r="AH95" s="1514"/>
      <c r="AI95" s="1514"/>
      <c r="AJ95" s="1515"/>
    </row>
    <row r="96" spans="1:42" ht="20.100000000000001" customHeight="1">
      <c r="A96" s="470">
        <v>1</v>
      </c>
      <c r="B96" s="1503"/>
      <c r="C96" s="1504"/>
      <c r="D96" s="1504"/>
      <c r="E96" s="1504"/>
      <c r="F96" s="1504"/>
      <c r="G96" s="1504"/>
      <c r="H96" s="1505"/>
      <c r="I96" s="1513"/>
      <c r="J96" s="1514"/>
      <c r="K96" s="1514"/>
      <c r="L96" s="1514"/>
      <c r="M96" s="1514"/>
      <c r="N96" s="1514"/>
      <c r="O96" s="1514"/>
      <c r="P96" s="1514"/>
      <c r="Q96" s="1514"/>
      <c r="R96" s="1514"/>
      <c r="S96" s="1514"/>
      <c r="T96" s="1514"/>
      <c r="U96" s="1514"/>
      <c r="V96" s="1514"/>
      <c r="W96" s="1514"/>
      <c r="X96" s="1514"/>
      <c r="Y96" s="1514"/>
      <c r="Z96" s="1514"/>
      <c r="AA96" s="1514"/>
      <c r="AB96" s="1514"/>
      <c r="AC96" s="1514"/>
      <c r="AD96" s="1514"/>
      <c r="AE96" s="1514"/>
      <c r="AF96" s="1514"/>
      <c r="AG96" s="1514"/>
      <c r="AH96" s="1514"/>
      <c r="AI96" s="1514"/>
      <c r="AJ96" s="1515"/>
    </row>
    <row r="97" spans="1:36" ht="20.100000000000001" customHeight="1" thickBot="1">
      <c r="A97" s="470">
        <v>1</v>
      </c>
      <c r="B97" s="1506"/>
      <c r="C97" s="1507"/>
      <c r="D97" s="1507"/>
      <c r="E97" s="1507"/>
      <c r="F97" s="1507"/>
      <c r="G97" s="1507"/>
      <c r="H97" s="1508"/>
      <c r="I97" s="1516"/>
      <c r="J97" s="1517"/>
      <c r="K97" s="1517"/>
      <c r="L97" s="1517"/>
      <c r="M97" s="1517"/>
      <c r="N97" s="1517"/>
      <c r="O97" s="1517"/>
      <c r="P97" s="1517"/>
      <c r="Q97" s="1517"/>
      <c r="R97" s="1517"/>
      <c r="S97" s="1517"/>
      <c r="T97" s="1517"/>
      <c r="U97" s="1517"/>
      <c r="V97" s="1517"/>
      <c r="W97" s="1517"/>
      <c r="X97" s="1517"/>
      <c r="Y97" s="1517"/>
      <c r="Z97" s="1517"/>
      <c r="AA97" s="1517"/>
      <c r="AB97" s="1517"/>
      <c r="AC97" s="1517"/>
      <c r="AD97" s="1517"/>
      <c r="AE97" s="1517"/>
      <c r="AF97" s="1517"/>
      <c r="AG97" s="1517"/>
      <c r="AH97" s="1517"/>
      <c r="AI97" s="1517"/>
      <c r="AJ97" s="1518"/>
    </row>
    <row r="98" spans="1:36">
      <c r="B98" s="569"/>
      <c r="C98" s="569"/>
      <c r="D98" s="569"/>
      <c r="E98" s="569"/>
    </row>
  </sheetData>
  <sheetProtection algorithmName="SHA-512" hashValue="3KUkV+ffa3+ZB+0AKH2NHogsyNVfdXIqjL/EkyIy5JqnhTeaHLuMXaGqdr3wim/eSuVnvsD/nqHhxXKqvkN95Q==" saltValue="hL+IDjozm7SEtwubnOCt4Q==" spinCount="100000" sheet="1" objects="1" scenarios="1"/>
  <autoFilter ref="A2:A97" xr:uid="{00000000-0009-0000-0000-000000000000}">
    <filterColumn colId="0">
      <filters>
        <filter val="1"/>
      </filters>
    </filterColumn>
  </autoFilter>
  <mergeCells count="616">
    <mergeCell ref="AK77:AM77"/>
    <mergeCell ref="AK79:AM79"/>
    <mergeCell ref="AK81:AM81"/>
    <mergeCell ref="B92:H97"/>
    <mergeCell ref="X65:Z65"/>
    <mergeCell ref="X67:Z67"/>
    <mergeCell ref="X69:Z69"/>
    <mergeCell ref="X71:Z71"/>
    <mergeCell ref="X73:Z73"/>
    <mergeCell ref="X75:Z75"/>
    <mergeCell ref="X77:Z77"/>
    <mergeCell ref="X79:Z79"/>
    <mergeCell ref="X81:Z81"/>
    <mergeCell ref="I92:AJ97"/>
    <mergeCell ref="B79:E79"/>
    <mergeCell ref="AA79:AD79"/>
    <mergeCell ref="AH79:AJ79"/>
    <mergeCell ref="B81:E81"/>
    <mergeCell ref="AA81:AD81"/>
    <mergeCell ref="AH81:AJ81"/>
    <mergeCell ref="AE79:AG79"/>
    <mergeCell ref="AE81:AG81"/>
    <mergeCell ref="T91:W91"/>
    <mergeCell ref="X91:Z91"/>
    <mergeCell ref="F77:H77"/>
    <mergeCell ref="I77:K77"/>
    <mergeCell ref="L77:O77"/>
    <mergeCell ref="P77:S77"/>
    <mergeCell ref="L69:O69"/>
    <mergeCell ref="P69:S69"/>
    <mergeCell ref="L65:O65"/>
    <mergeCell ref="P65:S65"/>
    <mergeCell ref="L61:O61"/>
    <mergeCell ref="P61:S61"/>
    <mergeCell ref="B62:H62"/>
    <mergeCell ref="I62:AJ62"/>
    <mergeCell ref="B64:H64"/>
    <mergeCell ref="I64:AJ64"/>
    <mergeCell ref="AA61:AD61"/>
    <mergeCell ref="AH61:AJ61"/>
    <mergeCell ref="X61:Z61"/>
    <mergeCell ref="B66:H66"/>
    <mergeCell ref="AH69:AJ69"/>
    <mergeCell ref="AE67:AG67"/>
    <mergeCell ref="AE69:AG69"/>
    <mergeCell ref="AA71:AD71"/>
    <mergeCell ref="AH71:AJ71"/>
    <mergeCell ref="B73:E73"/>
    <mergeCell ref="F91:H91"/>
    <mergeCell ref="T79:W79"/>
    <mergeCell ref="F79:H79"/>
    <mergeCell ref="I79:K79"/>
    <mergeCell ref="L79:O79"/>
    <mergeCell ref="P79:S79"/>
    <mergeCell ref="T81:W81"/>
    <mergeCell ref="F81:H81"/>
    <mergeCell ref="I81:K81"/>
    <mergeCell ref="L81:O81"/>
    <mergeCell ref="P81:S81"/>
    <mergeCell ref="AK65:AM65"/>
    <mergeCell ref="AK67:AM67"/>
    <mergeCell ref="AK69:AM69"/>
    <mergeCell ref="AK71:AM71"/>
    <mergeCell ref="AK73:AM73"/>
    <mergeCell ref="AK75:AM75"/>
    <mergeCell ref="AK2:AM2"/>
    <mergeCell ref="X2:Z2"/>
    <mergeCell ref="X3:Z3"/>
    <mergeCell ref="X5:Z5"/>
    <mergeCell ref="X7:Z7"/>
    <mergeCell ref="X9:Z9"/>
    <mergeCell ref="X11:Z11"/>
    <mergeCell ref="X13:Z13"/>
    <mergeCell ref="X15:Z15"/>
    <mergeCell ref="X17:Z17"/>
    <mergeCell ref="X19:Z19"/>
    <mergeCell ref="X21:Z21"/>
    <mergeCell ref="X23:Z23"/>
    <mergeCell ref="X25:Z25"/>
    <mergeCell ref="X27:Z27"/>
    <mergeCell ref="X29:Z29"/>
    <mergeCell ref="X31:Z31"/>
    <mergeCell ref="X33:Z33"/>
    <mergeCell ref="AK3:AM3"/>
    <mergeCell ref="AK5:AM5"/>
    <mergeCell ref="AK7:AM7"/>
    <mergeCell ref="AK9:AM9"/>
    <mergeCell ref="AK11:AM11"/>
    <mergeCell ref="AK13:AM13"/>
    <mergeCell ref="AK15:AM15"/>
    <mergeCell ref="AK17:AM17"/>
    <mergeCell ref="AK19:AM19"/>
    <mergeCell ref="AK21:AM21"/>
    <mergeCell ref="AK23:AM23"/>
    <mergeCell ref="AK25:AM25"/>
    <mergeCell ref="AK27:AM27"/>
    <mergeCell ref="AK29:AM29"/>
    <mergeCell ref="AK31:AM31"/>
    <mergeCell ref="AK33:AM33"/>
    <mergeCell ref="AK35:AM35"/>
    <mergeCell ref="AK37:AM37"/>
    <mergeCell ref="AK39:AM39"/>
    <mergeCell ref="AK41:AM41"/>
    <mergeCell ref="AK43:AM43"/>
    <mergeCell ref="AK45:AM45"/>
    <mergeCell ref="AK47:AM47"/>
    <mergeCell ref="AK49:AM49"/>
    <mergeCell ref="AK51:AM51"/>
    <mergeCell ref="AK53:AM53"/>
    <mergeCell ref="AE63:AG63"/>
    <mergeCell ref="AE53:AG53"/>
    <mergeCell ref="AE51:AG51"/>
    <mergeCell ref="AE49:AG49"/>
    <mergeCell ref="AE47:AG47"/>
    <mergeCell ref="AK55:AM55"/>
    <mergeCell ref="AK57:AM57"/>
    <mergeCell ref="AK59:AM59"/>
    <mergeCell ref="AK61:AM61"/>
    <mergeCell ref="AK63:AM63"/>
    <mergeCell ref="AE45:AG45"/>
    <mergeCell ref="I40:AJ40"/>
    <mergeCell ref="I42:AJ42"/>
    <mergeCell ref="I44:AJ44"/>
    <mergeCell ref="AH57:AJ57"/>
    <mergeCell ref="X59:Z59"/>
    <mergeCell ref="AE2:AG2"/>
    <mergeCell ref="AE3:AG3"/>
    <mergeCell ref="AE5:AG5"/>
    <mergeCell ref="AE7:AG7"/>
    <mergeCell ref="AE9:AG9"/>
    <mergeCell ref="AE11:AG11"/>
    <mergeCell ref="AE13:AG13"/>
    <mergeCell ref="AE15:AG15"/>
    <mergeCell ref="AE17:AG17"/>
    <mergeCell ref="T73:W73"/>
    <mergeCell ref="F73:H73"/>
    <mergeCell ref="I73:K73"/>
    <mergeCell ref="L73:O73"/>
    <mergeCell ref="P73:S73"/>
    <mergeCell ref="AA73:AD73"/>
    <mergeCell ref="AH73:AJ73"/>
    <mergeCell ref="AE71:AG71"/>
    <mergeCell ref="AE73:AG73"/>
    <mergeCell ref="B72:H72"/>
    <mergeCell ref="I72:AJ72"/>
    <mergeCell ref="F71:H71"/>
    <mergeCell ref="I71:K71"/>
    <mergeCell ref="L71:O71"/>
    <mergeCell ref="P71:S71"/>
    <mergeCell ref="B71:E71"/>
    <mergeCell ref="T71:W71"/>
    <mergeCell ref="B89:E89"/>
    <mergeCell ref="T89:W89"/>
    <mergeCell ref="F89:H89"/>
    <mergeCell ref="I89:K89"/>
    <mergeCell ref="L89:O89"/>
    <mergeCell ref="P89:S89"/>
    <mergeCell ref="AA89:AD89"/>
    <mergeCell ref="AH89:AJ89"/>
    <mergeCell ref="B90:E90"/>
    <mergeCell ref="T90:W90"/>
    <mergeCell ref="F90:H90"/>
    <mergeCell ref="I90:K90"/>
    <mergeCell ref="L90:O90"/>
    <mergeCell ref="P90:S90"/>
    <mergeCell ref="AA90:AD90"/>
    <mergeCell ref="AH90:AJ90"/>
    <mergeCell ref="AE89:AG89"/>
    <mergeCell ref="AE90:AG90"/>
    <mergeCell ref="X89:Z89"/>
    <mergeCell ref="X90:Z90"/>
    <mergeCell ref="B87:E87"/>
    <mergeCell ref="T87:W87"/>
    <mergeCell ref="F87:H87"/>
    <mergeCell ref="I87:K87"/>
    <mergeCell ref="L87:O87"/>
    <mergeCell ref="P87:S87"/>
    <mergeCell ref="AA87:AD87"/>
    <mergeCell ref="AH87:AJ87"/>
    <mergeCell ref="B88:E88"/>
    <mergeCell ref="T88:W88"/>
    <mergeCell ref="F88:H88"/>
    <mergeCell ref="I88:K88"/>
    <mergeCell ref="L88:O88"/>
    <mergeCell ref="P88:S88"/>
    <mergeCell ref="AA88:AD88"/>
    <mergeCell ref="AH88:AJ88"/>
    <mergeCell ref="AE87:AG87"/>
    <mergeCell ref="AE88:AG88"/>
    <mergeCell ref="X87:Z87"/>
    <mergeCell ref="X88:Z88"/>
    <mergeCell ref="B85:E85"/>
    <mergeCell ref="T85:W85"/>
    <mergeCell ref="F85:H85"/>
    <mergeCell ref="I85:K85"/>
    <mergeCell ref="L85:O85"/>
    <mergeCell ref="P85:S85"/>
    <mergeCell ref="AA85:AD85"/>
    <mergeCell ref="AH85:AJ85"/>
    <mergeCell ref="B86:E86"/>
    <mergeCell ref="T86:W86"/>
    <mergeCell ref="F86:H86"/>
    <mergeCell ref="I86:K86"/>
    <mergeCell ref="L86:O86"/>
    <mergeCell ref="P86:S86"/>
    <mergeCell ref="AA86:AD86"/>
    <mergeCell ref="AH86:AJ86"/>
    <mergeCell ref="AE85:AG85"/>
    <mergeCell ref="AE86:AG86"/>
    <mergeCell ref="X85:Z85"/>
    <mergeCell ref="X86:Z86"/>
    <mergeCell ref="B83:E83"/>
    <mergeCell ref="T83:W83"/>
    <mergeCell ref="F83:H83"/>
    <mergeCell ref="I83:K83"/>
    <mergeCell ref="L83:O83"/>
    <mergeCell ref="P83:S83"/>
    <mergeCell ref="AA83:AD83"/>
    <mergeCell ref="AH83:AJ83"/>
    <mergeCell ref="B84:E84"/>
    <mergeCell ref="T84:W84"/>
    <mergeCell ref="F84:H84"/>
    <mergeCell ref="I84:K84"/>
    <mergeCell ref="L84:O84"/>
    <mergeCell ref="P84:S84"/>
    <mergeCell ref="AA84:AD84"/>
    <mergeCell ref="AH84:AJ84"/>
    <mergeCell ref="AE83:AG83"/>
    <mergeCell ref="AE84:AG84"/>
    <mergeCell ref="X83:Z83"/>
    <mergeCell ref="X84:Z84"/>
    <mergeCell ref="L33:O33"/>
    <mergeCell ref="P33:S33"/>
    <mergeCell ref="AA29:AD29"/>
    <mergeCell ref="AH29:AJ29"/>
    <mergeCell ref="B31:E31"/>
    <mergeCell ref="T31:W31"/>
    <mergeCell ref="F31:H31"/>
    <mergeCell ref="I31:K31"/>
    <mergeCell ref="L31:O31"/>
    <mergeCell ref="P31:S31"/>
    <mergeCell ref="AA31:AD31"/>
    <mergeCell ref="AH31:AJ31"/>
    <mergeCell ref="B29:E29"/>
    <mergeCell ref="T29:W29"/>
    <mergeCell ref="F29:H29"/>
    <mergeCell ref="I29:K29"/>
    <mergeCell ref="L29:O29"/>
    <mergeCell ref="P29:S29"/>
    <mergeCell ref="AE29:AG29"/>
    <mergeCell ref="AE31:AG31"/>
    <mergeCell ref="AE33:AG33"/>
    <mergeCell ref="T25:W25"/>
    <mergeCell ref="F25:H25"/>
    <mergeCell ref="I25:K25"/>
    <mergeCell ref="L25:O25"/>
    <mergeCell ref="P25:S25"/>
    <mergeCell ref="AE25:AG25"/>
    <mergeCell ref="AE27:AG27"/>
    <mergeCell ref="B26:H26"/>
    <mergeCell ref="I26:AJ26"/>
    <mergeCell ref="AA27:AD27"/>
    <mergeCell ref="AH27:AJ27"/>
    <mergeCell ref="B23:E23"/>
    <mergeCell ref="T23:W23"/>
    <mergeCell ref="F23:H23"/>
    <mergeCell ref="I23:K23"/>
    <mergeCell ref="L23:O23"/>
    <mergeCell ref="P23:S23"/>
    <mergeCell ref="AA23:AD23"/>
    <mergeCell ref="AH23:AJ23"/>
    <mergeCell ref="B21:E21"/>
    <mergeCell ref="T21:W21"/>
    <mergeCell ref="F21:H21"/>
    <mergeCell ref="I21:K21"/>
    <mergeCell ref="L21:O21"/>
    <mergeCell ref="P21:S21"/>
    <mergeCell ref="AE21:AG21"/>
    <mergeCell ref="AE23:AG23"/>
    <mergeCell ref="AA21:AD21"/>
    <mergeCell ref="AH21:AJ21"/>
    <mergeCell ref="B13:E13"/>
    <mergeCell ref="T13:W13"/>
    <mergeCell ref="F13:H13"/>
    <mergeCell ref="I13:K13"/>
    <mergeCell ref="L13:O13"/>
    <mergeCell ref="P13:S13"/>
    <mergeCell ref="AA13:AD13"/>
    <mergeCell ref="AH13:AJ13"/>
    <mergeCell ref="B19:E19"/>
    <mergeCell ref="T19:W19"/>
    <mergeCell ref="F19:H19"/>
    <mergeCell ref="I19:K19"/>
    <mergeCell ref="L19:O19"/>
    <mergeCell ref="P19:S19"/>
    <mergeCell ref="AA19:AD19"/>
    <mergeCell ref="AH19:AJ19"/>
    <mergeCell ref="B17:E17"/>
    <mergeCell ref="T17:W17"/>
    <mergeCell ref="F17:H17"/>
    <mergeCell ref="I17:K17"/>
    <mergeCell ref="L17:O17"/>
    <mergeCell ref="P17:S17"/>
    <mergeCell ref="AE19:AG19"/>
    <mergeCell ref="AA17:AD17"/>
    <mergeCell ref="AH9:AJ9"/>
    <mergeCell ref="B11:E11"/>
    <mergeCell ref="T11:W11"/>
    <mergeCell ref="F11:H11"/>
    <mergeCell ref="I11:K11"/>
    <mergeCell ref="L11:O11"/>
    <mergeCell ref="P11:S11"/>
    <mergeCell ref="AA11:AD11"/>
    <mergeCell ref="AH11:AJ11"/>
    <mergeCell ref="B9:E9"/>
    <mergeCell ref="T9:W9"/>
    <mergeCell ref="F9:H9"/>
    <mergeCell ref="I9:K9"/>
    <mergeCell ref="L9:O9"/>
    <mergeCell ref="P9:S9"/>
    <mergeCell ref="AA9:AD9"/>
    <mergeCell ref="B3:E3"/>
    <mergeCell ref="T3:W3"/>
    <mergeCell ref="F3:H3"/>
    <mergeCell ref="I3:K3"/>
    <mergeCell ref="L3:O3"/>
    <mergeCell ref="P3:S3"/>
    <mergeCell ref="AA3:AD3"/>
    <mergeCell ref="AH3:AJ3"/>
    <mergeCell ref="B49:E49"/>
    <mergeCell ref="T49:W49"/>
    <mergeCell ref="F49:H49"/>
    <mergeCell ref="I49:K49"/>
    <mergeCell ref="L49:O49"/>
    <mergeCell ref="P49:S49"/>
    <mergeCell ref="AA45:AD45"/>
    <mergeCell ref="AH45:AJ45"/>
    <mergeCell ref="B47:E47"/>
    <mergeCell ref="T47:W47"/>
    <mergeCell ref="F47:H47"/>
    <mergeCell ref="I47:K47"/>
    <mergeCell ref="L47:O47"/>
    <mergeCell ref="P47:S47"/>
    <mergeCell ref="AA5:AD5"/>
    <mergeCell ref="AH5:AJ5"/>
    <mergeCell ref="AH41:AJ41"/>
    <mergeCell ref="B43:E43"/>
    <mergeCell ref="T43:W43"/>
    <mergeCell ref="F43:H43"/>
    <mergeCell ref="I43:K43"/>
    <mergeCell ref="L43:O43"/>
    <mergeCell ref="P43:S43"/>
    <mergeCell ref="AA43:AD43"/>
    <mergeCell ref="AH43:AJ43"/>
    <mergeCell ref="B41:E41"/>
    <mergeCell ref="T41:W41"/>
    <mergeCell ref="F41:H41"/>
    <mergeCell ref="I41:K41"/>
    <mergeCell ref="L41:O41"/>
    <mergeCell ref="P41:S41"/>
    <mergeCell ref="AE41:AG41"/>
    <mergeCell ref="AE43:AG43"/>
    <mergeCell ref="X41:Z41"/>
    <mergeCell ref="X43:Z43"/>
    <mergeCell ref="B42:H42"/>
    <mergeCell ref="AA41:AD41"/>
    <mergeCell ref="AH39:AJ39"/>
    <mergeCell ref="B37:E37"/>
    <mergeCell ref="T37:W37"/>
    <mergeCell ref="F37:H37"/>
    <mergeCell ref="I37:K37"/>
    <mergeCell ref="L37:O37"/>
    <mergeCell ref="P37:S37"/>
    <mergeCell ref="X37:Z37"/>
    <mergeCell ref="X39:Z39"/>
    <mergeCell ref="B38:H38"/>
    <mergeCell ref="I38:AJ38"/>
    <mergeCell ref="AE37:AG37"/>
    <mergeCell ref="AE39:AG39"/>
    <mergeCell ref="AA37:AD37"/>
    <mergeCell ref="AH37:AJ37"/>
    <mergeCell ref="B39:E39"/>
    <mergeCell ref="T39:W39"/>
    <mergeCell ref="F39:H39"/>
    <mergeCell ref="I39:K39"/>
    <mergeCell ref="L39:O39"/>
    <mergeCell ref="P39:S39"/>
    <mergeCell ref="AA39:AD39"/>
    <mergeCell ref="B56:H56"/>
    <mergeCell ref="AA57:AD57"/>
    <mergeCell ref="X53:Z53"/>
    <mergeCell ref="X55:Z55"/>
    <mergeCell ref="X57:Z57"/>
    <mergeCell ref="B58:H58"/>
    <mergeCell ref="I58:AJ58"/>
    <mergeCell ref="B45:E45"/>
    <mergeCell ref="T45:W45"/>
    <mergeCell ref="F45:H45"/>
    <mergeCell ref="I45:K45"/>
    <mergeCell ref="L45:O45"/>
    <mergeCell ref="P45:S45"/>
    <mergeCell ref="I55:K55"/>
    <mergeCell ref="L55:O55"/>
    <mergeCell ref="P55:S55"/>
    <mergeCell ref="AA55:AD55"/>
    <mergeCell ref="AH55:AJ55"/>
    <mergeCell ref="B53:E53"/>
    <mergeCell ref="T53:W53"/>
    <mergeCell ref="F53:H53"/>
    <mergeCell ref="I53:K53"/>
    <mergeCell ref="L53:O53"/>
    <mergeCell ref="P53:S53"/>
    <mergeCell ref="AE55:AG55"/>
    <mergeCell ref="B55:E55"/>
    <mergeCell ref="T55:W55"/>
    <mergeCell ref="F55:H55"/>
    <mergeCell ref="AE57:AG57"/>
    <mergeCell ref="AE59:AG59"/>
    <mergeCell ref="AE61:AG61"/>
    <mergeCell ref="I56:AJ56"/>
    <mergeCell ref="B60:H60"/>
    <mergeCell ref="I60:AJ60"/>
    <mergeCell ref="B59:E59"/>
    <mergeCell ref="T59:W59"/>
    <mergeCell ref="F59:H59"/>
    <mergeCell ref="I59:K59"/>
    <mergeCell ref="L59:O59"/>
    <mergeCell ref="P59:S59"/>
    <mergeCell ref="AA59:AD59"/>
    <mergeCell ref="AH59:AJ59"/>
    <mergeCell ref="B57:E57"/>
    <mergeCell ref="T57:W57"/>
    <mergeCell ref="F57:H57"/>
    <mergeCell ref="I57:K57"/>
    <mergeCell ref="L57:O57"/>
    <mergeCell ref="P57:S57"/>
    <mergeCell ref="B61:E61"/>
    <mergeCell ref="T61:W61"/>
    <mergeCell ref="F61:H61"/>
    <mergeCell ref="I61:K61"/>
    <mergeCell ref="AE65:AG65"/>
    <mergeCell ref="X63:Z63"/>
    <mergeCell ref="AA2:AD2"/>
    <mergeCell ref="AH2:AJ2"/>
    <mergeCell ref="B63:E63"/>
    <mergeCell ref="T63:W63"/>
    <mergeCell ref="F63:H63"/>
    <mergeCell ref="I63:K63"/>
    <mergeCell ref="L63:O63"/>
    <mergeCell ref="P63:S63"/>
    <mergeCell ref="AA63:AD63"/>
    <mergeCell ref="AH63:AJ63"/>
    <mergeCell ref="B2:E2"/>
    <mergeCell ref="T2:W2"/>
    <mergeCell ref="F2:H2"/>
    <mergeCell ref="I2:K2"/>
    <mergeCell ref="L2:O2"/>
    <mergeCell ref="P2:S2"/>
    <mergeCell ref="B51:E51"/>
    <mergeCell ref="T51:W51"/>
    <mergeCell ref="P51:S51"/>
    <mergeCell ref="B14:H14"/>
    <mergeCell ref="I14:AJ14"/>
    <mergeCell ref="B16:H16"/>
    <mergeCell ref="I16:AJ16"/>
    <mergeCell ref="B18:H18"/>
    <mergeCell ref="I18:AJ18"/>
    <mergeCell ref="B20:H20"/>
    <mergeCell ref="I20:AJ20"/>
    <mergeCell ref="B22:H22"/>
    <mergeCell ref="I22:AJ22"/>
    <mergeCell ref="B15:E15"/>
    <mergeCell ref="T15:W15"/>
    <mergeCell ref="F15:H15"/>
    <mergeCell ref="I15:K15"/>
    <mergeCell ref="L15:O15"/>
    <mergeCell ref="P15:S15"/>
    <mergeCell ref="AA15:AD15"/>
    <mergeCell ref="AH15:AJ15"/>
    <mergeCell ref="AH17:AJ17"/>
    <mergeCell ref="B24:H24"/>
    <mergeCell ref="X45:Z45"/>
    <mergeCell ref="B40:H40"/>
    <mergeCell ref="B44:H44"/>
    <mergeCell ref="B4:H4"/>
    <mergeCell ref="I4:AJ4"/>
    <mergeCell ref="B6:H6"/>
    <mergeCell ref="I6:AJ6"/>
    <mergeCell ref="B8:H8"/>
    <mergeCell ref="I8:AJ8"/>
    <mergeCell ref="B10:H10"/>
    <mergeCell ref="I10:AJ10"/>
    <mergeCell ref="B12:H12"/>
    <mergeCell ref="I12:AJ12"/>
    <mergeCell ref="B7:E7"/>
    <mergeCell ref="T7:W7"/>
    <mergeCell ref="F7:H7"/>
    <mergeCell ref="I7:K7"/>
    <mergeCell ref="L7:O7"/>
    <mergeCell ref="P7:S7"/>
    <mergeCell ref="AA7:AD7"/>
    <mergeCell ref="AH7:AJ7"/>
    <mergeCell ref="B5:E5"/>
    <mergeCell ref="T5:W5"/>
    <mergeCell ref="F5:H5"/>
    <mergeCell ref="I5:K5"/>
    <mergeCell ref="L5:O5"/>
    <mergeCell ref="P5:S5"/>
    <mergeCell ref="I24:AJ24"/>
    <mergeCell ref="B28:H28"/>
    <mergeCell ref="I28:AJ28"/>
    <mergeCell ref="B30:H30"/>
    <mergeCell ref="I30:AJ30"/>
    <mergeCell ref="B32:H32"/>
    <mergeCell ref="I32:AJ32"/>
    <mergeCell ref="B34:H34"/>
    <mergeCell ref="I34:AJ34"/>
    <mergeCell ref="AA33:AD33"/>
    <mergeCell ref="AH33:AJ33"/>
    <mergeCell ref="B33:E33"/>
    <mergeCell ref="T33:W33"/>
    <mergeCell ref="F33:H33"/>
    <mergeCell ref="I33:K33"/>
    <mergeCell ref="AA25:AD25"/>
    <mergeCell ref="AH25:AJ25"/>
    <mergeCell ref="B27:E27"/>
    <mergeCell ref="T27:W27"/>
    <mergeCell ref="F27:H27"/>
    <mergeCell ref="I27:K27"/>
    <mergeCell ref="L27:O27"/>
    <mergeCell ref="P27:S27"/>
    <mergeCell ref="B25:E25"/>
    <mergeCell ref="B36:H36"/>
    <mergeCell ref="I36:AJ36"/>
    <mergeCell ref="B35:E35"/>
    <mergeCell ref="T35:W35"/>
    <mergeCell ref="F35:H35"/>
    <mergeCell ref="I35:K35"/>
    <mergeCell ref="L35:O35"/>
    <mergeCell ref="P35:S35"/>
    <mergeCell ref="AA35:AD35"/>
    <mergeCell ref="AH35:AJ35"/>
    <mergeCell ref="AE35:AG35"/>
    <mergeCell ref="X35:Z35"/>
    <mergeCell ref="B46:H46"/>
    <mergeCell ref="I46:AJ46"/>
    <mergeCell ref="B48:H48"/>
    <mergeCell ref="I48:AJ48"/>
    <mergeCell ref="B50:H50"/>
    <mergeCell ref="I50:AJ50"/>
    <mergeCell ref="B52:H52"/>
    <mergeCell ref="I52:AJ52"/>
    <mergeCell ref="B54:H54"/>
    <mergeCell ref="I54:AJ54"/>
    <mergeCell ref="AA47:AD47"/>
    <mergeCell ref="AH47:AJ47"/>
    <mergeCell ref="AA49:AD49"/>
    <mergeCell ref="AH49:AJ49"/>
    <mergeCell ref="AA51:AD51"/>
    <mergeCell ref="AH51:AJ51"/>
    <mergeCell ref="AA53:AD53"/>
    <mergeCell ref="AH53:AJ53"/>
    <mergeCell ref="X47:Z47"/>
    <mergeCell ref="X49:Z49"/>
    <mergeCell ref="X51:Z51"/>
    <mergeCell ref="F51:H51"/>
    <mergeCell ref="I51:K51"/>
    <mergeCell ref="L51:O51"/>
    <mergeCell ref="I66:AJ66"/>
    <mergeCell ref="B68:H68"/>
    <mergeCell ref="I68:AJ68"/>
    <mergeCell ref="B70:H70"/>
    <mergeCell ref="I70:AJ70"/>
    <mergeCell ref="AA65:AD65"/>
    <mergeCell ref="AH65:AJ65"/>
    <mergeCell ref="B67:E67"/>
    <mergeCell ref="T67:W67"/>
    <mergeCell ref="F67:H67"/>
    <mergeCell ref="I67:K67"/>
    <mergeCell ref="L67:O67"/>
    <mergeCell ref="P67:S67"/>
    <mergeCell ref="AA67:AD67"/>
    <mergeCell ref="AH67:AJ67"/>
    <mergeCell ref="B69:E69"/>
    <mergeCell ref="T69:W69"/>
    <mergeCell ref="F69:H69"/>
    <mergeCell ref="I69:K69"/>
    <mergeCell ref="B65:E65"/>
    <mergeCell ref="T65:W65"/>
    <mergeCell ref="F65:H65"/>
    <mergeCell ref="I65:K65"/>
    <mergeCell ref="AA69:AD69"/>
    <mergeCell ref="B74:H74"/>
    <mergeCell ref="I74:AJ74"/>
    <mergeCell ref="B76:H76"/>
    <mergeCell ref="I76:AJ76"/>
    <mergeCell ref="B78:H78"/>
    <mergeCell ref="I78:AJ78"/>
    <mergeCell ref="B80:H80"/>
    <mergeCell ref="I80:AJ80"/>
    <mergeCell ref="B82:H82"/>
    <mergeCell ref="I82:AJ82"/>
    <mergeCell ref="AE77:AG77"/>
    <mergeCell ref="B75:E75"/>
    <mergeCell ref="AA75:AD75"/>
    <mergeCell ref="AH75:AJ75"/>
    <mergeCell ref="B77:E77"/>
    <mergeCell ref="T77:W77"/>
    <mergeCell ref="AA77:AD77"/>
    <mergeCell ref="AH77:AJ77"/>
    <mergeCell ref="AE75:AG75"/>
    <mergeCell ref="T75:W75"/>
    <mergeCell ref="F75:H75"/>
    <mergeCell ref="I75:K75"/>
    <mergeCell ref="L75:O75"/>
    <mergeCell ref="P75:S75"/>
  </mergeCells>
  <phoneticPr fontId="2" type="noConversion"/>
  <pageMargins left="0.7" right="0.7" top="0.75" bottom="0.75" header="0.3" footer="0.3"/>
  <pageSetup paperSize="9" scale="91" orientation="portrait" r:id="rId1"/>
  <colBreaks count="1" manualBreakCount="1">
    <brk id="3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6"/>
  <dimension ref="A1:T113"/>
  <sheetViews>
    <sheetView view="pageBreakPreview" topLeftCell="A19" zoomScale="60" zoomScaleNormal="100" workbookViewId="0">
      <selection activeCell="D47" sqref="D47"/>
    </sheetView>
  </sheetViews>
  <sheetFormatPr defaultRowHeight="13.5"/>
  <cols>
    <col min="2" max="2" width="25.625" customWidth="1"/>
    <col min="3" max="3" width="5.625" customWidth="1"/>
    <col min="4" max="5" width="12.625" customWidth="1"/>
    <col min="6" max="6" width="5.625" customWidth="1"/>
    <col min="9" max="9" width="2.625" customWidth="1"/>
    <col min="10" max="10" width="10.625" customWidth="1"/>
    <col min="11" max="11" width="8.625" customWidth="1"/>
    <col min="12" max="12" width="5.625" customWidth="1"/>
    <col min="15" max="15" width="2.625" customWidth="1"/>
    <col min="16" max="16" width="10.625" customWidth="1"/>
    <col min="17" max="17" width="8.625" customWidth="1"/>
    <col min="18" max="18" width="5.625" customWidth="1"/>
    <col min="19" max="19" width="6.625" customWidth="1"/>
  </cols>
  <sheetData>
    <row r="1" spans="1:20" ht="14.25" thickBot="1"/>
    <row r="2" spans="1:20" ht="32.1" customHeight="1" thickTop="1">
      <c r="A2" s="803"/>
      <c r="B2" s="804"/>
      <c r="C2" s="804"/>
      <c r="D2" s="804"/>
      <c r="E2" s="804"/>
      <c r="F2" s="804"/>
      <c r="G2" s="804"/>
      <c r="H2" s="804"/>
      <c r="I2" s="804"/>
      <c r="J2" s="804"/>
      <c r="K2" s="804"/>
      <c r="L2" s="804"/>
      <c r="M2" s="804"/>
      <c r="N2" s="804"/>
      <c r="O2" s="804"/>
      <c r="P2" s="804"/>
      <c r="Q2" s="804"/>
      <c r="R2" s="804"/>
      <c r="S2" s="804"/>
      <c r="T2" s="805"/>
    </row>
    <row r="3" spans="1:20" ht="24.95" customHeight="1">
      <c r="A3" s="806"/>
      <c r="B3" s="807"/>
      <c r="C3" s="807"/>
      <c r="D3" s="807"/>
      <c r="E3" s="807"/>
      <c r="F3" s="807"/>
      <c r="G3" s="807"/>
      <c r="H3" s="807"/>
      <c r="I3" s="807"/>
      <c r="J3" s="807"/>
      <c r="K3" s="807"/>
      <c r="L3" s="807"/>
      <c r="M3" s="807"/>
      <c r="N3" s="807"/>
      <c r="O3" s="807"/>
      <c r="P3" s="807"/>
      <c r="Q3" s="807"/>
      <c r="R3" s="807"/>
      <c r="S3" s="807"/>
      <c r="T3" s="808"/>
    </row>
    <row r="4" spans="1:20" ht="24.95" customHeight="1">
      <c r="A4" s="806"/>
      <c r="B4" s="807"/>
      <c r="C4" s="807"/>
      <c r="D4" s="807"/>
      <c r="E4" s="807"/>
      <c r="F4" s="807"/>
      <c r="G4" s="807"/>
      <c r="H4" s="807"/>
      <c r="I4" s="807"/>
      <c r="J4" s="807"/>
      <c r="K4" s="807"/>
      <c r="L4" s="807"/>
      <c r="M4" s="807"/>
      <c r="N4" s="807"/>
      <c r="O4" s="807"/>
      <c r="P4" s="807"/>
      <c r="Q4" s="807"/>
      <c r="R4" s="807"/>
      <c r="S4" s="807"/>
      <c r="T4" s="808"/>
    </row>
    <row r="5" spans="1:20" ht="39.950000000000003" customHeight="1">
      <c r="A5" s="1525" t="str">
        <f>CONCATENATE(기본!B5," 설계도")</f>
        <v>2026년 숲가꾸기(풀베기) 사업(11차)  설계도</v>
      </c>
      <c r="B5" s="1526"/>
      <c r="C5" s="1526"/>
      <c r="D5" s="1526"/>
      <c r="E5" s="1526"/>
      <c r="F5" s="1526"/>
      <c r="G5" s="1526"/>
      <c r="H5" s="1526"/>
      <c r="I5" s="1526"/>
      <c r="J5" s="1526"/>
      <c r="K5" s="1526"/>
      <c r="L5" s="1526"/>
      <c r="M5" s="1526"/>
      <c r="N5" s="1526"/>
      <c r="O5" s="1526"/>
      <c r="P5" s="1526"/>
      <c r="Q5" s="1526"/>
      <c r="R5" s="1526"/>
      <c r="S5" s="1526"/>
      <c r="T5" s="1527"/>
    </row>
    <row r="6" spans="1:20" ht="39.950000000000003" customHeight="1">
      <c r="A6" s="1525"/>
      <c r="B6" s="1526"/>
      <c r="C6" s="1526"/>
      <c r="D6" s="1526"/>
      <c r="E6" s="1526"/>
      <c r="F6" s="1526"/>
      <c r="G6" s="1526"/>
      <c r="H6" s="1526"/>
      <c r="I6" s="1526"/>
      <c r="J6" s="1526"/>
      <c r="K6" s="1526"/>
      <c r="L6" s="1526"/>
      <c r="M6" s="1526"/>
      <c r="N6" s="1526"/>
      <c r="O6" s="1526"/>
      <c r="P6" s="1526"/>
      <c r="Q6" s="1526"/>
      <c r="R6" s="1526"/>
      <c r="S6" s="1526"/>
      <c r="T6" s="1527"/>
    </row>
    <row r="7" spans="1:20" ht="39.950000000000003" customHeight="1">
      <c r="A7" s="1525"/>
      <c r="B7" s="1526"/>
      <c r="C7" s="1526"/>
      <c r="D7" s="1526"/>
      <c r="E7" s="1526"/>
      <c r="F7" s="1526"/>
      <c r="G7" s="1526"/>
      <c r="H7" s="1526"/>
      <c r="I7" s="1526"/>
      <c r="J7" s="1526"/>
      <c r="K7" s="1526"/>
      <c r="L7" s="1526"/>
      <c r="M7" s="1526"/>
      <c r="N7" s="1526"/>
      <c r="O7" s="1526"/>
      <c r="P7" s="1526"/>
      <c r="Q7" s="1526"/>
      <c r="R7" s="1526"/>
      <c r="S7" s="1526"/>
      <c r="T7" s="1527"/>
    </row>
    <row r="8" spans="1:20" ht="39.950000000000003" customHeight="1">
      <c r="A8" s="1525"/>
      <c r="B8" s="1526"/>
      <c r="C8" s="1526"/>
      <c r="D8" s="1526"/>
      <c r="E8" s="1526"/>
      <c r="F8" s="1526"/>
      <c r="G8" s="1526"/>
      <c r="H8" s="1526"/>
      <c r="I8" s="1526"/>
      <c r="J8" s="1526"/>
      <c r="K8" s="1526"/>
      <c r="L8" s="1526"/>
      <c r="M8" s="1526"/>
      <c r="N8" s="1526"/>
      <c r="O8" s="1526"/>
      <c r="P8" s="1526"/>
      <c r="Q8" s="1526"/>
      <c r="R8" s="1526"/>
      <c r="S8" s="1526"/>
      <c r="T8" s="1527"/>
    </row>
    <row r="9" spans="1:20" ht="24.95" customHeight="1">
      <c r="A9" s="1525"/>
      <c r="B9" s="1526"/>
      <c r="C9" s="1526"/>
      <c r="D9" s="1526"/>
      <c r="E9" s="1526"/>
      <c r="F9" s="1526"/>
      <c r="G9" s="1526"/>
      <c r="H9" s="1526"/>
      <c r="I9" s="1526"/>
      <c r="J9" s="1526"/>
      <c r="K9" s="1526"/>
      <c r="L9" s="1526"/>
      <c r="M9" s="1526"/>
      <c r="N9" s="1526"/>
      <c r="O9" s="1526"/>
      <c r="P9" s="1526"/>
      <c r="Q9" s="1526"/>
      <c r="R9" s="1526"/>
      <c r="S9" s="1526"/>
      <c r="T9" s="1527"/>
    </row>
    <row r="10" spans="1:20" ht="24.95" customHeight="1">
      <c r="A10" s="809"/>
      <c r="B10" s="810"/>
      <c r="C10" s="810"/>
      <c r="D10" s="810"/>
      <c r="E10" s="810"/>
      <c r="F10" s="810"/>
      <c r="G10" s="810"/>
      <c r="H10" s="810"/>
      <c r="I10" s="810"/>
      <c r="J10" s="810"/>
      <c r="K10" s="810"/>
      <c r="L10" s="810"/>
      <c r="M10" s="810"/>
      <c r="N10" s="810"/>
      <c r="O10" s="810"/>
      <c r="P10" s="810"/>
      <c r="Q10" s="810"/>
      <c r="R10" s="810"/>
      <c r="S10" s="810"/>
      <c r="T10" s="811"/>
    </row>
    <row r="11" spans="1:20" ht="30" customHeight="1">
      <c r="A11" s="809"/>
      <c r="B11" s="810"/>
      <c r="C11" s="810"/>
      <c r="D11" s="1546" t="s">
        <v>1295</v>
      </c>
      <c r="E11" s="1546"/>
      <c r="F11" s="1549" t="str">
        <f>표지!M8</f>
        <v>충청북도 단양군 가곡면 보발리 산96-2번지 외 8필지 (49-0-50-0 외 8개소)</v>
      </c>
      <c r="G11" s="1549"/>
      <c r="H11" s="1549"/>
      <c r="I11" s="1549"/>
      <c r="J11" s="1549"/>
      <c r="K11" s="1549"/>
      <c r="L11" s="1549"/>
      <c r="M11" s="1549"/>
      <c r="N11" s="1549"/>
      <c r="O11" s="1549"/>
      <c r="P11" s="1549"/>
      <c r="Q11" s="1549"/>
      <c r="R11" s="1549"/>
      <c r="S11" s="1549"/>
      <c r="T11" s="1551"/>
    </row>
    <row r="12" spans="1:20" ht="30" customHeight="1">
      <c r="A12" s="809"/>
      <c r="B12" s="810"/>
      <c r="C12" s="810"/>
      <c r="D12" s="1546"/>
      <c r="E12" s="1546"/>
      <c r="F12" s="1549"/>
      <c r="G12" s="1549"/>
      <c r="H12" s="1549"/>
      <c r="I12" s="1549"/>
      <c r="J12" s="1549"/>
      <c r="K12" s="1549"/>
      <c r="L12" s="1549"/>
      <c r="M12" s="1549"/>
      <c r="N12" s="1549"/>
      <c r="O12" s="1549"/>
      <c r="P12" s="1549"/>
      <c r="Q12" s="1549"/>
      <c r="R12" s="1549"/>
      <c r="S12" s="1549"/>
      <c r="T12" s="1551"/>
    </row>
    <row r="13" spans="1:20" ht="30" customHeight="1">
      <c r="A13" s="809"/>
      <c r="B13" s="810"/>
      <c r="C13" s="810"/>
      <c r="D13" s="1546" t="s">
        <v>1296</v>
      </c>
      <c r="E13" s="1546"/>
      <c r="F13" s="1547" t="str">
        <f>기본!B11</f>
        <v>조림지가꾸기</v>
      </c>
      <c r="G13" s="1547"/>
      <c r="H13" s="1547"/>
      <c r="I13" s="1548" t="s">
        <v>1297</v>
      </c>
      <c r="J13" s="1550">
        <f>기본!E7+기본!E8+기본!E9+기본!E10+기본!E11</f>
        <v>54.8</v>
      </c>
      <c r="K13" s="1550"/>
      <c r="L13" s="1549" t="s">
        <v>1298</v>
      </c>
      <c r="M13" s="822"/>
      <c r="N13" s="822"/>
      <c r="O13" s="822"/>
      <c r="P13" s="822"/>
      <c r="Q13" s="822"/>
      <c r="R13" s="812"/>
      <c r="S13" s="810"/>
      <c r="T13" s="811"/>
    </row>
    <row r="14" spans="1:20" ht="30" customHeight="1">
      <c r="A14" s="809"/>
      <c r="B14" s="810"/>
      <c r="C14" s="810"/>
      <c r="D14" s="1546"/>
      <c r="E14" s="1546"/>
      <c r="F14" s="1547"/>
      <c r="G14" s="1547"/>
      <c r="H14" s="1547"/>
      <c r="I14" s="1548"/>
      <c r="J14" s="1550"/>
      <c r="K14" s="1550"/>
      <c r="L14" s="1549"/>
      <c r="M14" s="822"/>
      <c r="N14" s="822"/>
      <c r="O14" s="822"/>
      <c r="P14" s="822"/>
      <c r="Q14" s="822"/>
      <c r="R14" s="812"/>
      <c r="S14" s="810"/>
      <c r="T14" s="811"/>
    </row>
    <row r="15" spans="1:20" ht="30" customHeight="1">
      <c r="A15" s="809"/>
      <c r="B15" s="810"/>
      <c r="C15" s="810"/>
      <c r="D15" s="1546" t="s">
        <v>1299</v>
      </c>
      <c r="E15" s="1546"/>
      <c r="F15" s="1543">
        <v>1</v>
      </c>
      <c r="G15" s="1534" t="str">
        <f>기본!D7</f>
        <v>모두베기</v>
      </c>
      <c r="H15" s="1534"/>
      <c r="I15" s="1534" t="s">
        <v>1300</v>
      </c>
      <c r="J15" s="1535">
        <f>기본!E7</f>
        <v>54.8</v>
      </c>
      <c r="K15" s="1536" t="s">
        <v>1301</v>
      </c>
      <c r="L15" s="1543"/>
      <c r="M15" s="1534"/>
      <c r="N15" s="1534"/>
      <c r="O15" s="1534"/>
      <c r="P15" s="1535"/>
      <c r="Q15" s="1536"/>
      <c r="R15" s="813"/>
      <c r="S15" s="810"/>
      <c r="T15" s="811"/>
    </row>
    <row r="16" spans="1:20" ht="30" customHeight="1">
      <c r="A16" s="809"/>
      <c r="B16" s="810"/>
      <c r="C16" s="810"/>
      <c r="D16" s="1546"/>
      <c r="E16" s="1546"/>
      <c r="F16" s="1543"/>
      <c r="G16" s="1534"/>
      <c r="H16" s="1534"/>
      <c r="I16" s="1534"/>
      <c r="J16" s="1535"/>
      <c r="K16" s="1536"/>
      <c r="L16" s="1543"/>
      <c r="M16" s="1534"/>
      <c r="N16" s="1534"/>
      <c r="O16" s="1534"/>
      <c r="P16" s="1535"/>
      <c r="Q16" s="1536"/>
      <c r="R16" s="813"/>
      <c r="S16" s="810"/>
      <c r="T16" s="811"/>
    </row>
    <row r="17" spans="1:20" ht="30" customHeight="1">
      <c r="A17" s="809"/>
      <c r="B17" s="810"/>
      <c r="C17" s="810"/>
      <c r="D17" s="810"/>
      <c r="E17" s="810"/>
      <c r="F17" s="1532"/>
      <c r="G17" s="1544"/>
      <c r="H17" s="1544"/>
      <c r="I17" s="1537"/>
      <c r="J17" s="1545"/>
      <c r="K17" s="1539"/>
      <c r="L17" s="1532"/>
      <c r="M17" s="1533"/>
      <c r="N17" s="1533"/>
      <c r="O17" s="1537"/>
      <c r="P17" s="1538"/>
      <c r="Q17" s="1539"/>
      <c r="R17" s="813"/>
      <c r="S17" s="810"/>
      <c r="T17" s="811"/>
    </row>
    <row r="18" spans="1:20" ht="30" customHeight="1">
      <c r="A18" s="809"/>
      <c r="B18" s="810"/>
      <c r="C18" s="810"/>
      <c r="D18" s="810"/>
      <c r="E18" s="810"/>
      <c r="F18" s="1532"/>
      <c r="G18" s="1544"/>
      <c r="H18" s="1544"/>
      <c r="I18" s="1537"/>
      <c r="J18" s="1545"/>
      <c r="K18" s="1539"/>
      <c r="L18" s="1532"/>
      <c r="M18" s="1533"/>
      <c r="N18" s="1533"/>
      <c r="O18" s="1537"/>
      <c r="P18" s="1538"/>
      <c r="Q18" s="1539"/>
      <c r="R18" s="813"/>
      <c r="S18" s="810"/>
      <c r="T18" s="811"/>
    </row>
    <row r="19" spans="1:20" ht="24.95" customHeight="1">
      <c r="A19" s="809"/>
      <c r="B19" s="810"/>
      <c r="C19" s="810"/>
      <c r="D19" s="810"/>
      <c r="E19" s="810"/>
      <c r="F19" s="814"/>
      <c r="G19" s="814"/>
      <c r="H19" s="814"/>
      <c r="I19" s="814"/>
      <c r="J19" s="814"/>
      <c r="K19" s="814"/>
      <c r="L19" s="814"/>
      <c r="M19" s="814"/>
      <c r="N19" s="814"/>
      <c r="O19" s="814"/>
      <c r="P19" s="814"/>
      <c r="Q19" s="814"/>
      <c r="R19" s="814"/>
      <c r="S19" s="810"/>
      <c r="T19" s="811"/>
    </row>
    <row r="20" spans="1:20" ht="24.95" customHeight="1">
      <c r="A20" s="809"/>
      <c r="B20" s="810"/>
      <c r="C20" s="810"/>
      <c r="D20" s="810"/>
      <c r="E20" s="810"/>
      <c r="F20" s="810"/>
      <c r="G20" s="810"/>
      <c r="H20" s="810"/>
      <c r="I20" s="810"/>
      <c r="J20" s="810"/>
      <c r="K20" s="810"/>
      <c r="L20" s="810"/>
      <c r="M20" s="810"/>
      <c r="N20" s="810"/>
      <c r="O20" s="810"/>
      <c r="P20" s="810"/>
      <c r="Q20" s="810"/>
      <c r="R20" s="810"/>
      <c r="S20" s="810"/>
      <c r="T20" s="811"/>
    </row>
    <row r="21" spans="1:20" s="815" customFormat="1" ht="39.950000000000003" customHeight="1">
      <c r="A21" s="1540" t="str">
        <f>기본!B8</f>
        <v>2026년    07월</v>
      </c>
      <c r="B21" s="1541"/>
      <c r="C21" s="1541"/>
      <c r="D21" s="1541"/>
      <c r="E21" s="1541"/>
      <c r="F21" s="1541"/>
      <c r="G21" s="1541"/>
      <c r="H21" s="1541"/>
      <c r="I21" s="1541"/>
      <c r="J21" s="1541"/>
      <c r="K21" s="1541"/>
      <c r="L21" s="1541"/>
      <c r="M21" s="1541"/>
      <c r="N21" s="1541"/>
      <c r="O21" s="1541"/>
      <c r="P21" s="1541"/>
      <c r="Q21" s="1541"/>
      <c r="R21" s="1541"/>
      <c r="S21" s="1541"/>
      <c r="T21" s="1542"/>
    </row>
    <row r="22" spans="1:20" s="815" customFormat="1" ht="15.95" customHeight="1">
      <c r="A22" s="816"/>
      <c r="B22" s="817"/>
      <c r="C22" s="817"/>
      <c r="D22" s="817"/>
      <c r="E22" s="817"/>
      <c r="F22" s="817"/>
      <c r="G22" s="817"/>
      <c r="H22" s="817"/>
      <c r="I22" s="817"/>
      <c r="J22" s="817"/>
      <c r="K22" s="817"/>
      <c r="L22" s="817"/>
      <c r="M22" s="817"/>
      <c r="N22" s="817"/>
      <c r="O22" s="817"/>
      <c r="P22" s="817"/>
      <c r="Q22" s="817"/>
      <c r="R22" s="817"/>
      <c r="S22" s="817"/>
      <c r="T22" s="818"/>
    </row>
    <row r="23" spans="1:20" ht="30" customHeight="1">
      <c r="A23" s="809"/>
      <c r="B23" s="810"/>
      <c r="C23" s="810"/>
      <c r="D23" s="810"/>
      <c r="E23" s="810"/>
      <c r="F23" s="810"/>
      <c r="G23" s="810"/>
      <c r="H23" s="810"/>
      <c r="I23" s="810"/>
      <c r="J23" s="810"/>
      <c r="K23" s="810"/>
      <c r="L23" s="810"/>
      <c r="M23" s="810"/>
      <c r="N23" s="810"/>
      <c r="O23" s="810"/>
      <c r="P23" s="810"/>
      <c r="Q23" s="810"/>
      <c r="R23" s="810"/>
      <c r="S23" s="810"/>
      <c r="T23" s="811"/>
    </row>
    <row r="24" spans="1:20" ht="30" customHeight="1">
      <c r="A24" s="809"/>
      <c r="B24" s="810"/>
      <c r="C24" s="810"/>
      <c r="D24" s="810"/>
      <c r="E24" s="1531" t="str">
        <f>기본!B9</f>
        <v>단양국유림관리소</v>
      </c>
      <c r="F24" s="1531"/>
      <c r="G24" s="1531"/>
      <c r="H24" s="1531"/>
      <c r="I24" s="1531"/>
      <c r="J24" s="1531"/>
      <c r="K24" s="1531"/>
      <c r="L24" s="1531"/>
      <c r="M24" s="1531"/>
      <c r="N24" s="1531"/>
      <c r="O24" s="810"/>
      <c r="P24" s="810"/>
      <c r="Q24" s="810"/>
      <c r="R24" s="810"/>
      <c r="S24" s="810"/>
      <c r="T24" s="811"/>
    </row>
    <row r="25" spans="1:20" ht="30" customHeight="1">
      <c r="A25" s="809"/>
      <c r="B25" s="810"/>
      <c r="C25" s="810"/>
      <c r="D25" s="810"/>
      <c r="E25" s="1531"/>
      <c r="F25" s="1531"/>
      <c r="G25" s="1531"/>
      <c r="H25" s="1531"/>
      <c r="I25" s="1531"/>
      <c r="J25" s="1531"/>
      <c r="K25" s="1531"/>
      <c r="L25" s="1531"/>
      <c r="M25" s="1531"/>
      <c r="N25" s="1531"/>
      <c r="O25" s="801"/>
      <c r="P25" s="810"/>
      <c r="Q25" s="810"/>
      <c r="R25" s="810"/>
      <c r="S25" s="810"/>
      <c r="T25" s="811"/>
    </row>
    <row r="26" spans="1:20" ht="30" customHeight="1">
      <c r="A26" s="809"/>
      <c r="B26" s="810"/>
      <c r="C26" s="810"/>
      <c r="D26" s="810"/>
      <c r="E26" s="1531"/>
      <c r="F26" s="1531"/>
      <c r="G26" s="1531"/>
      <c r="H26" s="1531"/>
      <c r="I26" s="1531"/>
      <c r="J26" s="1531"/>
      <c r="K26" s="1531"/>
      <c r="L26" s="1531"/>
      <c r="M26" s="1531"/>
      <c r="N26" s="1531"/>
      <c r="O26" s="801"/>
      <c r="P26" s="810"/>
      <c r="Q26" s="810"/>
      <c r="R26" s="810"/>
      <c r="S26" s="810"/>
      <c r="T26" s="811"/>
    </row>
    <row r="27" spans="1:20" ht="30" customHeight="1">
      <c r="A27" s="809"/>
      <c r="B27" s="810"/>
      <c r="C27" s="810"/>
      <c r="D27" s="810"/>
      <c r="E27" s="810"/>
      <c r="F27" s="810"/>
      <c r="G27" s="810"/>
      <c r="H27" s="810"/>
      <c r="I27" s="810"/>
      <c r="J27" s="810"/>
      <c r="K27" s="810"/>
      <c r="L27" s="810"/>
      <c r="M27" s="810"/>
      <c r="N27" s="810"/>
      <c r="O27" s="810"/>
      <c r="P27" s="810"/>
      <c r="Q27" s="810"/>
      <c r="R27" s="810"/>
      <c r="S27" s="810"/>
      <c r="T27" s="811"/>
    </row>
    <row r="28" spans="1:20" ht="30" customHeight="1" thickBot="1">
      <c r="A28" s="819"/>
      <c r="B28" s="820"/>
      <c r="C28" s="820"/>
      <c r="D28" s="820"/>
      <c r="E28" s="820"/>
      <c r="F28" s="820"/>
      <c r="G28" s="820"/>
      <c r="H28" s="820"/>
      <c r="I28" s="820"/>
      <c r="J28" s="820"/>
      <c r="K28" s="820"/>
      <c r="L28" s="820"/>
      <c r="M28" s="820"/>
      <c r="N28" s="820"/>
      <c r="O28" s="820"/>
      <c r="P28" s="820"/>
      <c r="Q28" s="820"/>
      <c r="R28" s="820"/>
      <c r="S28" s="820"/>
      <c r="T28" s="821"/>
    </row>
    <row r="29" spans="1:20" ht="15" thickTop="1" thickBot="1"/>
    <row r="30" spans="1:20" ht="32.1" customHeight="1" thickTop="1">
      <c r="A30" s="803"/>
      <c r="B30" s="804"/>
      <c r="C30" s="804"/>
      <c r="D30" s="804"/>
      <c r="E30" s="804"/>
      <c r="F30" s="804"/>
      <c r="G30" s="804"/>
      <c r="H30" s="804"/>
      <c r="I30" s="804"/>
      <c r="J30" s="804"/>
      <c r="K30" s="804"/>
      <c r="L30" s="804"/>
      <c r="M30" s="804"/>
      <c r="N30" s="804"/>
      <c r="O30" s="804"/>
      <c r="P30" s="804"/>
      <c r="Q30" s="804"/>
      <c r="R30" s="804"/>
      <c r="S30" s="804"/>
      <c r="T30" s="805"/>
    </row>
    <row r="31" spans="1:20" ht="24.95" customHeight="1">
      <c r="A31" s="806"/>
      <c r="B31" s="807"/>
      <c r="C31" s="807"/>
      <c r="D31" s="807"/>
      <c r="E31" s="807"/>
      <c r="F31" s="807"/>
      <c r="G31" s="807"/>
      <c r="H31" s="807"/>
      <c r="I31" s="807"/>
      <c r="J31" s="807"/>
      <c r="K31" s="807"/>
      <c r="L31" s="807"/>
      <c r="M31" s="807"/>
      <c r="N31" s="807"/>
      <c r="O31" s="807"/>
      <c r="P31" s="807"/>
      <c r="Q31" s="807"/>
      <c r="R31" s="807"/>
      <c r="S31" s="807"/>
      <c r="T31" s="808"/>
    </row>
    <row r="32" spans="1:20" ht="24.95" customHeight="1">
      <c r="A32" s="806"/>
      <c r="B32" s="807"/>
      <c r="C32" s="807"/>
      <c r="D32" s="807"/>
      <c r="E32" s="807"/>
      <c r="F32" s="807"/>
      <c r="G32" s="807"/>
      <c r="H32" s="807"/>
      <c r="I32" s="807"/>
      <c r="J32" s="807"/>
      <c r="K32" s="807"/>
      <c r="L32" s="807"/>
      <c r="M32" s="807"/>
      <c r="N32" s="807"/>
      <c r="O32" s="807"/>
      <c r="P32" s="807"/>
      <c r="Q32" s="807"/>
      <c r="R32" s="807"/>
      <c r="S32" s="807"/>
      <c r="T32" s="808"/>
    </row>
    <row r="33" spans="1:20" ht="39.950000000000003" customHeight="1">
      <c r="A33" s="1196"/>
      <c r="B33" s="1197"/>
      <c r="C33" s="1197"/>
      <c r="D33" s="1197"/>
      <c r="E33" s="1197"/>
      <c r="F33" s="1197"/>
      <c r="G33" s="1197"/>
      <c r="H33" s="1197"/>
      <c r="I33" s="1197"/>
      <c r="J33" s="1197"/>
      <c r="K33" s="1197"/>
      <c r="L33" s="1197"/>
      <c r="M33" s="1197"/>
      <c r="N33" s="1197"/>
      <c r="O33" s="1197"/>
      <c r="P33" s="1197"/>
      <c r="Q33" s="1197"/>
      <c r="R33" s="1197"/>
      <c r="S33" s="1197"/>
      <c r="T33" s="1198"/>
    </row>
    <row r="34" spans="1:20" ht="39.950000000000003" customHeight="1">
      <c r="A34" s="1196"/>
      <c r="B34" s="1197"/>
      <c r="C34" s="1197"/>
      <c r="D34" s="1197"/>
      <c r="E34" s="1197"/>
      <c r="F34" s="1197"/>
      <c r="G34" s="1197"/>
      <c r="H34" s="1197"/>
      <c r="I34" s="1197"/>
      <c r="J34" s="1197"/>
      <c r="K34" s="1197"/>
      <c r="L34" s="1197"/>
      <c r="M34" s="1197"/>
      <c r="N34" s="1197"/>
      <c r="O34" s="1197"/>
      <c r="P34" s="1197"/>
      <c r="Q34" s="1197"/>
      <c r="R34" s="1197"/>
      <c r="S34" s="1197"/>
      <c r="T34" s="1198"/>
    </row>
    <row r="35" spans="1:20" ht="39.950000000000003" customHeight="1">
      <c r="A35" s="1196"/>
      <c r="B35" s="1197"/>
      <c r="C35" s="1197"/>
      <c r="D35" s="1197"/>
      <c r="E35" s="1197"/>
      <c r="F35" s="1197"/>
      <c r="G35" s="1197"/>
      <c r="H35" s="1197"/>
      <c r="I35" s="1197"/>
      <c r="J35" s="1197"/>
      <c r="K35" s="1197"/>
      <c r="L35" s="1197"/>
      <c r="M35" s="1197"/>
      <c r="N35" s="1197"/>
      <c r="O35" s="1197"/>
      <c r="P35" s="1197"/>
      <c r="Q35" s="1197"/>
      <c r="R35" s="1197"/>
      <c r="S35" s="1197"/>
      <c r="T35" s="1198"/>
    </row>
    <row r="36" spans="1:20" ht="39.950000000000003" customHeight="1" thickBot="1">
      <c r="A36" s="1196"/>
      <c r="B36" s="1197"/>
      <c r="C36" s="1197"/>
      <c r="D36" s="1197"/>
      <c r="E36" s="1197"/>
      <c r="F36" s="1197"/>
      <c r="G36" s="1197"/>
      <c r="H36" s="1197"/>
      <c r="I36" s="1197"/>
      <c r="J36" s="1197"/>
      <c r="K36" s="1197"/>
      <c r="L36" s="1197"/>
      <c r="M36" s="1197"/>
      <c r="N36" s="1197"/>
      <c r="O36" s="1197"/>
      <c r="P36" s="1197"/>
      <c r="Q36" s="1197"/>
      <c r="R36" s="1197"/>
      <c r="S36" s="1197"/>
      <c r="T36" s="1198"/>
    </row>
    <row r="37" spans="1:20" ht="24.95" customHeight="1" thickTop="1">
      <c r="A37" s="1196"/>
      <c r="B37" s="1197"/>
      <c r="C37" s="1197"/>
      <c r="D37" s="1197"/>
      <c r="E37" s="1522" t="s">
        <v>1447</v>
      </c>
      <c r="F37" s="1523"/>
      <c r="G37" s="1523"/>
      <c r="H37" s="1523"/>
      <c r="I37" s="1523"/>
      <c r="J37" s="1523"/>
      <c r="K37" s="1523"/>
      <c r="L37" s="1523"/>
      <c r="M37" s="1524"/>
      <c r="N37" s="1197"/>
      <c r="O37" s="1197"/>
      <c r="P37" s="1197"/>
      <c r="Q37" s="1197"/>
      <c r="R37" s="1197"/>
      <c r="S37" s="1197"/>
      <c r="T37" s="1198"/>
    </row>
    <row r="38" spans="1:20" ht="24.95" customHeight="1">
      <c r="A38" s="809"/>
      <c r="B38" s="810"/>
      <c r="C38" s="810"/>
      <c r="D38" s="810"/>
      <c r="E38" s="1525"/>
      <c r="F38" s="1526"/>
      <c r="G38" s="1526"/>
      <c r="H38" s="1526"/>
      <c r="I38" s="1526"/>
      <c r="J38" s="1526"/>
      <c r="K38" s="1526"/>
      <c r="L38" s="1526"/>
      <c r="M38" s="1527"/>
      <c r="N38" s="810"/>
      <c r="O38" s="810"/>
      <c r="P38" s="810"/>
      <c r="Q38" s="810"/>
      <c r="R38" s="810"/>
      <c r="S38" s="810"/>
      <c r="T38" s="811"/>
    </row>
    <row r="39" spans="1:20" ht="30" customHeight="1">
      <c r="A39" s="809"/>
      <c r="B39" s="810"/>
      <c r="C39" s="810"/>
      <c r="D39" s="1199"/>
      <c r="E39" s="1525"/>
      <c r="F39" s="1526"/>
      <c r="G39" s="1526"/>
      <c r="H39" s="1526"/>
      <c r="I39" s="1526"/>
      <c r="J39" s="1526"/>
      <c r="K39" s="1526"/>
      <c r="L39" s="1526"/>
      <c r="M39" s="1527"/>
      <c r="N39" s="822"/>
      <c r="O39" s="822"/>
      <c r="P39" s="822"/>
      <c r="Q39" s="822"/>
      <c r="R39" s="822"/>
      <c r="S39" s="822"/>
      <c r="T39" s="1200"/>
    </row>
    <row r="40" spans="1:20" ht="30" customHeight="1">
      <c r="A40" s="809"/>
      <c r="B40" s="810"/>
      <c r="C40" s="810"/>
      <c r="D40" s="1199"/>
      <c r="E40" s="1525"/>
      <c r="F40" s="1526"/>
      <c r="G40" s="1526"/>
      <c r="H40" s="1526"/>
      <c r="I40" s="1526"/>
      <c r="J40" s="1526"/>
      <c r="K40" s="1526"/>
      <c r="L40" s="1526"/>
      <c r="M40" s="1527"/>
      <c r="N40" s="822"/>
      <c r="O40" s="822"/>
      <c r="P40" s="822"/>
      <c r="Q40" s="822"/>
      <c r="R40" s="822"/>
      <c r="S40" s="822"/>
      <c r="T40" s="1200"/>
    </row>
    <row r="41" spans="1:20" ht="30" customHeight="1" thickBot="1">
      <c r="A41" s="809"/>
      <c r="B41" s="810"/>
      <c r="C41" s="810"/>
      <c r="D41" s="1199"/>
      <c r="E41" s="1528"/>
      <c r="F41" s="1529"/>
      <c r="G41" s="1529"/>
      <c r="H41" s="1529"/>
      <c r="I41" s="1529"/>
      <c r="J41" s="1529"/>
      <c r="K41" s="1529"/>
      <c r="L41" s="1529"/>
      <c r="M41" s="1530"/>
      <c r="N41" s="822"/>
      <c r="O41" s="822"/>
      <c r="P41" s="822"/>
      <c r="Q41" s="822"/>
      <c r="R41" s="812"/>
      <c r="S41" s="810"/>
      <c r="T41" s="811"/>
    </row>
    <row r="42" spans="1:20" ht="30" customHeight="1" thickTop="1">
      <c r="A42" s="809"/>
      <c r="B42" s="810"/>
      <c r="C42" s="810"/>
      <c r="D42" s="1199"/>
      <c r="E42" s="1199"/>
      <c r="F42" s="822"/>
      <c r="G42" s="822"/>
      <c r="H42" s="822"/>
      <c r="I42" s="822"/>
      <c r="J42" s="1201"/>
      <c r="K42" s="1201"/>
      <c r="L42" s="822"/>
      <c r="M42" s="822"/>
      <c r="N42" s="822"/>
      <c r="O42" s="822"/>
      <c r="P42" s="822"/>
      <c r="Q42" s="822"/>
      <c r="R42" s="812"/>
      <c r="S42" s="810"/>
      <c r="T42" s="811"/>
    </row>
    <row r="43" spans="1:20" ht="30" customHeight="1">
      <c r="A43" s="809"/>
      <c r="B43" s="810"/>
      <c r="C43" s="810"/>
      <c r="D43" s="1199"/>
      <c r="E43" s="1199"/>
      <c r="F43" s="1202"/>
      <c r="G43" s="1203"/>
      <c r="H43" s="1203"/>
      <c r="I43" s="1203"/>
      <c r="J43" s="1204"/>
      <c r="K43" s="1203"/>
      <c r="L43" s="1202"/>
      <c r="M43" s="1203"/>
      <c r="N43" s="1203"/>
      <c r="O43" s="1203"/>
      <c r="P43" s="1204"/>
      <c r="Q43" s="1203"/>
      <c r="R43" s="1190"/>
      <c r="S43" s="810"/>
      <c r="T43" s="811"/>
    </row>
    <row r="44" spans="1:20" ht="30" customHeight="1">
      <c r="A44" s="809"/>
      <c r="B44" s="810"/>
      <c r="C44" s="810"/>
      <c r="D44" s="1199"/>
      <c r="E44" s="1199"/>
      <c r="F44" s="1202"/>
      <c r="G44" s="1203"/>
      <c r="H44" s="1203"/>
      <c r="I44" s="1203"/>
      <c r="J44" s="1204"/>
      <c r="K44" s="1203"/>
      <c r="L44" s="1202"/>
      <c r="M44" s="1203"/>
      <c r="N44" s="1203"/>
      <c r="O44" s="1203"/>
      <c r="P44" s="1204"/>
      <c r="Q44" s="1203"/>
      <c r="R44" s="1190"/>
      <c r="S44" s="810"/>
      <c r="T44" s="811"/>
    </row>
    <row r="45" spans="1:20" ht="30" customHeight="1">
      <c r="A45" s="809"/>
      <c r="B45" s="810"/>
      <c r="C45" s="810"/>
      <c r="D45" s="810"/>
      <c r="E45" s="810"/>
      <c r="F45" s="1205"/>
      <c r="G45" s="1206"/>
      <c r="H45" s="1206"/>
      <c r="I45" s="1206"/>
      <c r="J45" s="1207"/>
      <c r="K45" s="1208"/>
      <c r="L45" s="1205"/>
      <c r="M45" s="1209"/>
      <c r="N45" s="1209"/>
      <c r="O45" s="1206"/>
      <c r="P45" s="1208"/>
      <c r="Q45" s="1208"/>
      <c r="R45" s="1190"/>
      <c r="S45" s="810"/>
      <c r="T45" s="811"/>
    </row>
    <row r="46" spans="1:20" ht="30" customHeight="1">
      <c r="A46" s="809"/>
      <c r="B46" s="810"/>
      <c r="C46" s="810"/>
      <c r="D46" s="810"/>
      <c r="E46" s="810"/>
      <c r="F46" s="1205"/>
      <c r="G46" s="1206"/>
      <c r="H46" s="1206"/>
      <c r="I46" s="1206"/>
      <c r="J46" s="1207"/>
      <c r="K46" s="1208"/>
      <c r="L46" s="1205"/>
      <c r="M46" s="1209"/>
      <c r="N46" s="1209"/>
      <c r="O46" s="1206"/>
      <c r="P46" s="1208"/>
      <c r="Q46" s="1208"/>
      <c r="R46" s="1190"/>
      <c r="S46" s="810"/>
      <c r="T46" s="811"/>
    </row>
    <row r="47" spans="1:20" ht="24.95" customHeight="1">
      <c r="A47" s="809"/>
      <c r="B47" s="810"/>
      <c r="C47" s="810"/>
      <c r="D47" s="810"/>
      <c r="E47" s="810"/>
      <c r="F47" s="814"/>
      <c r="G47" s="814"/>
      <c r="H47" s="814"/>
      <c r="I47" s="814"/>
      <c r="J47" s="814"/>
      <c r="K47" s="814"/>
      <c r="L47" s="814"/>
      <c r="M47" s="814"/>
      <c r="N47" s="814"/>
      <c r="O47" s="814"/>
      <c r="P47" s="814"/>
      <c r="Q47" s="814"/>
      <c r="R47" s="814"/>
      <c r="S47" s="810"/>
      <c r="T47" s="811"/>
    </row>
    <row r="48" spans="1:20" ht="24.95" customHeight="1">
      <c r="A48" s="809"/>
      <c r="B48" s="810"/>
      <c r="C48" s="810"/>
      <c r="D48" s="810"/>
      <c r="E48" s="810"/>
      <c r="F48" s="810"/>
      <c r="G48" s="810"/>
      <c r="H48" s="810"/>
      <c r="I48" s="810"/>
      <c r="J48" s="810"/>
      <c r="K48" s="810"/>
      <c r="L48" s="810"/>
      <c r="M48" s="810"/>
      <c r="N48" s="810"/>
      <c r="O48" s="810"/>
      <c r="P48" s="810"/>
      <c r="Q48" s="810"/>
      <c r="R48" s="810"/>
      <c r="S48" s="810"/>
      <c r="T48" s="811"/>
    </row>
    <row r="49" spans="1:20" s="815" customFormat="1" ht="39.950000000000003" customHeight="1">
      <c r="A49" s="1210"/>
      <c r="B49" s="1211"/>
      <c r="C49" s="1211"/>
      <c r="D49" s="1211"/>
      <c r="E49" s="1211"/>
      <c r="F49" s="1211"/>
      <c r="G49" s="1211"/>
      <c r="H49" s="1211"/>
      <c r="I49" s="1211"/>
      <c r="J49" s="1211"/>
      <c r="K49" s="1211"/>
      <c r="L49" s="1211"/>
      <c r="M49" s="1211"/>
      <c r="N49" s="1211"/>
      <c r="O49" s="1211"/>
      <c r="P49" s="1211"/>
      <c r="Q49" s="1211"/>
      <c r="R49" s="1211"/>
      <c r="S49" s="1211"/>
      <c r="T49" s="1212"/>
    </row>
    <row r="50" spans="1:20" s="815" customFormat="1" ht="15.95" customHeight="1">
      <c r="A50" s="1191"/>
      <c r="B50" s="1192"/>
      <c r="C50" s="1192"/>
      <c r="D50" s="1192"/>
      <c r="E50" s="1192"/>
      <c r="F50" s="1192"/>
      <c r="G50" s="1192"/>
      <c r="H50" s="1192"/>
      <c r="I50" s="1192"/>
      <c r="J50" s="1192"/>
      <c r="K50" s="1192"/>
      <c r="L50" s="1192"/>
      <c r="M50" s="1192"/>
      <c r="N50" s="1192"/>
      <c r="O50" s="1192"/>
      <c r="P50" s="1192"/>
      <c r="Q50" s="1192"/>
      <c r="R50" s="1192"/>
      <c r="S50" s="1192"/>
      <c r="T50" s="1193"/>
    </row>
    <row r="51" spans="1:20" ht="30" customHeight="1">
      <c r="A51" s="809"/>
      <c r="B51" s="810"/>
      <c r="C51" s="810"/>
      <c r="D51" s="810"/>
      <c r="E51" s="810"/>
      <c r="F51" s="810"/>
      <c r="G51" s="810"/>
      <c r="H51" s="810"/>
      <c r="I51" s="810"/>
      <c r="J51" s="810"/>
      <c r="K51" s="810"/>
      <c r="L51" s="810"/>
      <c r="M51" s="810"/>
      <c r="N51" s="810"/>
      <c r="O51" s="810"/>
      <c r="P51" s="810"/>
      <c r="Q51" s="810"/>
      <c r="R51" s="810"/>
      <c r="S51" s="810"/>
      <c r="T51" s="811"/>
    </row>
    <row r="52" spans="1:20" ht="30" customHeight="1">
      <c r="A52" s="809"/>
      <c r="B52" s="810"/>
      <c r="C52" s="810"/>
      <c r="D52" s="810"/>
      <c r="E52" s="1213"/>
      <c r="F52" s="1213"/>
      <c r="G52" s="1213"/>
      <c r="H52" s="1213"/>
      <c r="I52" s="1213"/>
      <c r="J52" s="1213"/>
      <c r="K52" s="1213"/>
      <c r="L52" s="1213"/>
      <c r="M52" s="1213"/>
      <c r="N52" s="1213"/>
      <c r="O52" s="810"/>
      <c r="P52" s="810"/>
      <c r="Q52" s="810"/>
      <c r="R52" s="810"/>
      <c r="S52" s="810"/>
      <c r="T52" s="811"/>
    </row>
    <row r="53" spans="1:20" ht="30" customHeight="1">
      <c r="A53" s="809"/>
      <c r="B53" s="810"/>
      <c r="C53" s="810"/>
      <c r="D53" s="810"/>
      <c r="E53" s="1213"/>
      <c r="F53" s="1213"/>
      <c r="G53" s="1213"/>
      <c r="H53" s="1213"/>
      <c r="I53" s="1213"/>
      <c r="J53" s="1213"/>
      <c r="K53" s="1213"/>
      <c r="L53" s="1213"/>
      <c r="M53" s="1213"/>
      <c r="N53" s="1213"/>
      <c r="O53" s="801"/>
      <c r="P53" s="810"/>
      <c r="Q53" s="810"/>
      <c r="R53" s="810"/>
      <c r="S53" s="810"/>
      <c r="T53" s="811"/>
    </row>
    <row r="54" spans="1:20" ht="30" customHeight="1">
      <c r="A54" s="809"/>
      <c r="B54" s="810"/>
      <c r="C54" s="810"/>
      <c r="D54" s="810"/>
      <c r="E54" s="1213"/>
      <c r="F54" s="1213"/>
      <c r="G54" s="1213"/>
      <c r="H54" s="1213"/>
      <c r="I54" s="1213"/>
      <c r="J54" s="1213"/>
      <c r="K54" s="1213"/>
      <c r="L54" s="1213"/>
      <c r="M54" s="1213"/>
      <c r="N54" s="1213"/>
      <c r="O54" s="801"/>
      <c r="P54" s="810"/>
      <c r="Q54" s="810"/>
      <c r="R54" s="810"/>
      <c r="S54" s="810"/>
      <c r="T54" s="811"/>
    </row>
    <row r="55" spans="1:20" ht="30" customHeight="1">
      <c r="A55" s="809"/>
      <c r="B55" s="810"/>
      <c r="C55" s="810"/>
      <c r="D55" s="810"/>
      <c r="E55" s="810"/>
      <c r="F55" s="810"/>
      <c r="G55" s="810"/>
      <c r="H55" s="810"/>
      <c r="I55" s="810"/>
      <c r="J55" s="810"/>
      <c r="K55" s="810"/>
      <c r="L55" s="810"/>
      <c r="M55" s="810"/>
      <c r="N55" s="810"/>
      <c r="O55" s="810"/>
      <c r="P55" s="810"/>
      <c r="Q55" s="810"/>
      <c r="R55" s="810"/>
      <c r="S55" s="810"/>
      <c r="T55" s="811"/>
    </row>
    <row r="56" spans="1:20" ht="30" customHeight="1" thickBot="1">
      <c r="A56" s="819"/>
      <c r="B56" s="820"/>
      <c r="C56" s="820"/>
      <c r="D56" s="820"/>
      <c r="E56" s="820"/>
      <c r="F56" s="820"/>
      <c r="G56" s="820"/>
      <c r="H56" s="820"/>
      <c r="I56" s="820"/>
      <c r="J56" s="820"/>
      <c r="K56" s="820"/>
      <c r="L56" s="820"/>
      <c r="M56" s="820"/>
      <c r="N56" s="820"/>
      <c r="O56" s="820"/>
      <c r="P56" s="820"/>
      <c r="Q56" s="820"/>
      <c r="R56" s="820"/>
      <c r="S56" s="820"/>
      <c r="T56" s="821"/>
    </row>
    <row r="57" spans="1:20" ht="15" thickTop="1" thickBot="1"/>
    <row r="58" spans="1:20" ht="32.1" customHeight="1" thickTop="1">
      <c r="A58" s="803"/>
      <c r="B58" s="804"/>
      <c r="C58" s="804"/>
      <c r="D58" s="804"/>
      <c r="E58" s="804"/>
      <c r="F58" s="804"/>
      <c r="G58" s="804"/>
      <c r="H58" s="804"/>
      <c r="I58" s="804"/>
      <c r="J58" s="804"/>
      <c r="K58" s="804"/>
      <c r="L58" s="804"/>
      <c r="M58" s="804"/>
      <c r="N58" s="804"/>
      <c r="O58" s="804"/>
      <c r="P58" s="804"/>
      <c r="Q58" s="804"/>
      <c r="R58" s="804"/>
      <c r="S58" s="804"/>
      <c r="T58" s="805"/>
    </row>
    <row r="59" spans="1:20" ht="24.95" customHeight="1">
      <c r="A59" s="806"/>
      <c r="B59" s="807"/>
      <c r="C59" s="807"/>
      <c r="D59" s="807"/>
      <c r="E59" s="807"/>
      <c r="F59" s="807"/>
      <c r="G59" s="807"/>
      <c r="H59" s="807"/>
      <c r="I59" s="807"/>
      <c r="J59" s="807"/>
      <c r="K59" s="807"/>
      <c r="L59" s="807"/>
      <c r="M59" s="807"/>
      <c r="N59" s="807"/>
      <c r="O59" s="807"/>
      <c r="P59" s="807"/>
      <c r="Q59" s="807"/>
      <c r="R59" s="807"/>
      <c r="S59" s="807"/>
      <c r="T59" s="808"/>
    </row>
    <row r="60" spans="1:20" ht="24.95" customHeight="1">
      <c r="A60" s="806"/>
      <c r="B60" s="807"/>
      <c r="C60" s="807"/>
      <c r="D60" s="807"/>
      <c r="E60" s="807"/>
      <c r="F60" s="807"/>
      <c r="G60" s="807"/>
      <c r="H60" s="807"/>
      <c r="I60" s="807"/>
      <c r="J60" s="807"/>
      <c r="K60" s="807"/>
      <c r="L60" s="807"/>
      <c r="M60" s="807"/>
      <c r="N60" s="807"/>
      <c r="O60" s="807"/>
      <c r="P60" s="807"/>
      <c r="Q60" s="807"/>
      <c r="R60" s="807"/>
      <c r="S60" s="807"/>
      <c r="T60" s="808"/>
    </row>
    <row r="61" spans="1:20" ht="39.950000000000003" customHeight="1">
      <c r="A61" s="1196"/>
      <c r="B61" s="1197"/>
      <c r="C61" s="1197"/>
      <c r="D61" s="1197"/>
      <c r="E61" s="1197"/>
      <c r="F61" s="1197"/>
      <c r="G61" s="1197"/>
      <c r="H61" s="1197"/>
      <c r="I61" s="1197"/>
      <c r="J61" s="1197"/>
      <c r="K61" s="1197"/>
      <c r="L61" s="1197"/>
      <c r="M61" s="1197"/>
      <c r="N61" s="1197"/>
      <c r="O61" s="1197"/>
      <c r="P61" s="1197"/>
      <c r="Q61" s="1197"/>
      <c r="R61" s="1197"/>
      <c r="S61" s="1197"/>
      <c r="T61" s="1198"/>
    </row>
    <row r="62" spans="1:20" ht="39.950000000000003" customHeight="1">
      <c r="A62" s="1196"/>
      <c r="B62" s="1197"/>
      <c r="C62" s="1197"/>
      <c r="D62" s="1197"/>
      <c r="E62" s="1197"/>
      <c r="F62" s="1197"/>
      <c r="G62" s="1197"/>
      <c r="H62" s="1197"/>
      <c r="I62" s="1197"/>
      <c r="J62" s="1197"/>
      <c r="K62" s="1197"/>
      <c r="L62" s="1197"/>
      <c r="M62" s="1197"/>
      <c r="N62" s="1197"/>
      <c r="O62" s="1197"/>
      <c r="P62" s="1197"/>
      <c r="Q62" s="1197"/>
      <c r="R62" s="1197"/>
      <c r="S62" s="1197"/>
      <c r="T62" s="1198"/>
    </row>
    <row r="63" spans="1:20" ht="39.950000000000003" customHeight="1">
      <c r="A63" s="1196"/>
      <c r="B63" s="1197"/>
      <c r="C63" s="1197"/>
      <c r="D63" s="1197"/>
      <c r="E63" s="1197"/>
      <c r="F63" s="1197"/>
      <c r="G63" s="1197"/>
      <c r="H63" s="1197"/>
      <c r="I63" s="1197"/>
      <c r="J63" s="1197"/>
      <c r="K63" s="1197"/>
      <c r="L63" s="1197"/>
      <c r="M63" s="1197"/>
      <c r="N63" s="1197"/>
      <c r="O63" s="1197"/>
      <c r="P63" s="1197"/>
      <c r="Q63" s="1197"/>
      <c r="R63" s="1197"/>
      <c r="S63" s="1197"/>
      <c r="T63" s="1198"/>
    </row>
    <row r="64" spans="1:20" ht="39.950000000000003" customHeight="1" thickBot="1">
      <c r="A64" s="1196"/>
      <c r="B64" s="1197"/>
      <c r="C64" s="1197"/>
      <c r="D64" s="1197"/>
      <c r="E64" s="1197"/>
      <c r="F64" s="1197"/>
      <c r="G64" s="1197"/>
      <c r="H64" s="1197"/>
      <c r="I64" s="1197"/>
      <c r="J64" s="1197"/>
      <c r="K64" s="1197"/>
      <c r="L64" s="1197"/>
      <c r="M64" s="1197"/>
      <c r="N64" s="1197"/>
      <c r="O64" s="1197"/>
      <c r="P64" s="1197"/>
      <c r="Q64" s="1197"/>
      <c r="R64" s="1197"/>
      <c r="S64" s="1197"/>
      <c r="T64" s="1198"/>
    </row>
    <row r="65" spans="1:20" ht="24.95" customHeight="1" thickTop="1">
      <c r="A65" s="1196"/>
      <c r="B65" s="1197"/>
      <c r="C65" s="1197"/>
      <c r="D65" s="1197"/>
      <c r="E65" s="1522" t="s">
        <v>1449</v>
      </c>
      <c r="F65" s="1523"/>
      <c r="G65" s="1523"/>
      <c r="H65" s="1523"/>
      <c r="I65" s="1523"/>
      <c r="J65" s="1523"/>
      <c r="K65" s="1523"/>
      <c r="L65" s="1523"/>
      <c r="M65" s="1524"/>
      <c r="N65" s="1197"/>
      <c r="O65" s="1197"/>
      <c r="P65" s="1197"/>
      <c r="Q65" s="1197"/>
      <c r="R65" s="1197"/>
      <c r="S65" s="1197"/>
      <c r="T65" s="1198"/>
    </row>
    <row r="66" spans="1:20" ht="24.95" customHeight="1">
      <c r="A66" s="809"/>
      <c r="B66" s="810"/>
      <c r="C66" s="810"/>
      <c r="D66" s="810"/>
      <c r="E66" s="1525"/>
      <c r="F66" s="1526"/>
      <c r="G66" s="1526"/>
      <c r="H66" s="1526"/>
      <c r="I66" s="1526"/>
      <c r="J66" s="1526"/>
      <c r="K66" s="1526"/>
      <c r="L66" s="1526"/>
      <c r="M66" s="1527"/>
      <c r="N66" s="810"/>
      <c r="O66" s="810"/>
      <c r="P66" s="810"/>
      <c r="Q66" s="810"/>
      <c r="R66" s="810"/>
      <c r="S66" s="810"/>
      <c r="T66" s="811"/>
    </row>
    <row r="67" spans="1:20" ht="30" customHeight="1">
      <c r="A67" s="809"/>
      <c r="B67" s="810"/>
      <c r="C67" s="810"/>
      <c r="D67" s="1199"/>
      <c r="E67" s="1525"/>
      <c r="F67" s="1526"/>
      <c r="G67" s="1526"/>
      <c r="H67" s="1526"/>
      <c r="I67" s="1526"/>
      <c r="J67" s="1526"/>
      <c r="K67" s="1526"/>
      <c r="L67" s="1526"/>
      <c r="M67" s="1527"/>
      <c r="N67" s="822"/>
      <c r="O67" s="822"/>
      <c r="P67" s="822"/>
      <c r="Q67" s="822"/>
      <c r="R67" s="822"/>
      <c r="S67" s="822"/>
      <c r="T67" s="1200"/>
    </row>
    <row r="68" spans="1:20" ht="30" customHeight="1">
      <c r="A68" s="809"/>
      <c r="B68" s="810"/>
      <c r="C68" s="810"/>
      <c r="D68" s="1199"/>
      <c r="E68" s="1525"/>
      <c r="F68" s="1526"/>
      <c r="G68" s="1526"/>
      <c r="H68" s="1526"/>
      <c r="I68" s="1526"/>
      <c r="J68" s="1526"/>
      <c r="K68" s="1526"/>
      <c r="L68" s="1526"/>
      <c r="M68" s="1527"/>
      <c r="N68" s="822"/>
      <c r="O68" s="822"/>
      <c r="P68" s="822"/>
      <c r="Q68" s="822"/>
      <c r="R68" s="822"/>
      <c r="S68" s="822"/>
      <c r="T68" s="1200"/>
    </row>
    <row r="69" spans="1:20" ht="30" customHeight="1" thickBot="1">
      <c r="A69" s="809"/>
      <c r="B69" s="810"/>
      <c r="C69" s="810"/>
      <c r="D69" s="1199"/>
      <c r="E69" s="1528"/>
      <c r="F69" s="1529"/>
      <c r="G69" s="1529"/>
      <c r="H69" s="1529"/>
      <c r="I69" s="1529"/>
      <c r="J69" s="1529"/>
      <c r="K69" s="1529"/>
      <c r="L69" s="1529"/>
      <c r="M69" s="1530"/>
      <c r="N69" s="822"/>
      <c r="O69" s="822"/>
      <c r="P69" s="822"/>
      <c r="Q69" s="822"/>
      <c r="R69" s="812"/>
      <c r="S69" s="810"/>
      <c r="T69" s="811"/>
    </row>
    <row r="70" spans="1:20" ht="30" customHeight="1" thickTop="1">
      <c r="A70" s="809"/>
      <c r="B70" s="810"/>
      <c r="C70" s="810"/>
      <c r="D70" s="1199"/>
      <c r="E70" s="1199"/>
      <c r="F70" s="822"/>
      <c r="G70" s="822"/>
      <c r="H70" s="822"/>
      <c r="I70" s="822"/>
      <c r="J70" s="1201"/>
      <c r="K70" s="1201"/>
      <c r="L70" s="822"/>
      <c r="M70" s="822"/>
      <c r="N70" s="822"/>
      <c r="O70" s="822"/>
      <c r="P70" s="822"/>
      <c r="Q70" s="822"/>
      <c r="R70" s="812"/>
      <c r="S70" s="810"/>
      <c r="T70" s="811"/>
    </row>
    <row r="71" spans="1:20" ht="30" customHeight="1">
      <c r="A71" s="809"/>
      <c r="B71" s="810"/>
      <c r="C71" s="810"/>
      <c r="D71" s="1199"/>
      <c r="E71" s="1199"/>
      <c r="F71" s="1202"/>
      <c r="G71" s="1203"/>
      <c r="H71" s="1203"/>
      <c r="I71" s="1203"/>
      <c r="J71" s="1204"/>
      <c r="K71" s="1203"/>
      <c r="L71" s="1202"/>
      <c r="M71" s="1203"/>
      <c r="N71" s="1203"/>
      <c r="O71" s="1203"/>
      <c r="P71" s="1204"/>
      <c r="Q71" s="1203"/>
      <c r="R71" s="1190"/>
      <c r="S71" s="810"/>
      <c r="T71" s="811"/>
    </row>
    <row r="72" spans="1:20" ht="30" customHeight="1">
      <c r="A72" s="809"/>
      <c r="B72" s="810"/>
      <c r="C72" s="810"/>
      <c r="D72" s="1199"/>
      <c r="E72" s="1199"/>
      <c r="F72" s="1202"/>
      <c r="G72" s="1203"/>
      <c r="H72" s="1203"/>
      <c r="I72" s="1203"/>
      <c r="J72" s="1204"/>
      <c r="K72" s="1203"/>
      <c r="L72" s="1202"/>
      <c r="M72" s="1203"/>
      <c r="N72" s="1203"/>
      <c r="O72" s="1203"/>
      <c r="P72" s="1204"/>
      <c r="Q72" s="1203"/>
      <c r="R72" s="1190"/>
      <c r="S72" s="810"/>
      <c r="T72" s="811"/>
    </row>
    <row r="73" spans="1:20" ht="30" customHeight="1">
      <c r="A73" s="809"/>
      <c r="B73" s="810"/>
      <c r="C73" s="810"/>
      <c r="D73" s="810"/>
      <c r="E73" s="810"/>
      <c r="F73" s="1205"/>
      <c r="G73" s="1206"/>
      <c r="H73" s="1206"/>
      <c r="I73" s="1206"/>
      <c r="J73" s="1207"/>
      <c r="K73" s="1208"/>
      <c r="L73" s="1205"/>
      <c r="M73" s="1209"/>
      <c r="N73" s="1209"/>
      <c r="O73" s="1206"/>
      <c r="P73" s="1208"/>
      <c r="Q73" s="1208"/>
      <c r="R73" s="1190"/>
      <c r="S73" s="810"/>
      <c r="T73" s="811"/>
    </row>
    <row r="74" spans="1:20" ht="30" customHeight="1">
      <c r="A74" s="809"/>
      <c r="B74" s="810"/>
      <c r="C74" s="810"/>
      <c r="D74" s="810"/>
      <c r="E74" s="810"/>
      <c r="F74" s="1205"/>
      <c r="G74" s="1206"/>
      <c r="H74" s="1206"/>
      <c r="I74" s="1206"/>
      <c r="J74" s="1207"/>
      <c r="K74" s="1208"/>
      <c r="L74" s="1205"/>
      <c r="M74" s="1209"/>
      <c r="N74" s="1209"/>
      <c r="O74" s="1206"/>
      <c r="P74" s="1208"/>
      <c r="Q74" s="1208"/>
      <c r="R74" s="1190"/>
      <c r="S74" s="810"/>
      <c r="T74" s="811"/>
    </row>
    <row r="75" spans="1:20" ht="24.95" customHeight="1">
      <c r="A75" s="809"/>
      <c r="B75" s="810"/>
      <c r="C75" s="810"/>
      <c r="D75" s="810"/>
      <c r="E75" s="810"/>
      <c r="F75" s="814"/>
      <c r="G75" s="814"/>
      <c r="H75" s="814"/>
      <c r="I75" s="814"/>
      <c r="J75" s="814"/>
      <c r="K75" s="814"/>
      <c r="L75" s="814"/>
      <c r="M75" s="814"/>
      <c r="N75" s="814"/>
      <c r="O75" s="814"/>
      <c r="P75" s="814"/>
      <c r="Q75" s="814"/>
      <c r="R75" s="814"/>
      <c r="S75" s="810"/>
      <c r="T75" s="811"/>
    </row>
    <row r="76" spans="1:20" ht="24.95" customHeight="1">
      <c r="A76" s="809"/>
      <c r="B76" s="810"/>
      <c r="C76" s="810"/>
      <c r="D76" s="810"/>
      <c r="E76" s="810"/>
      <c r="F76" s="810"/>
      <c r="G76" s="810"/>
      <c r="H76" s="810"/>
      <c r="I76" s="810"/>
      <c r="J76" s="810"/>
      <c r="K76" s="810"/>
      <c r="L76" s="810"/>
      <c r="M76" s="810"/>
      <c r="N76" s="810"/>
      <c r="O76" s="810"/>
      <c r="P76" s="810"/>
      <c r="Q76" s="810"/>
      <c r="R76" s="810"/>
      <c r="S76" s="810"/>
      <c r="T76" s="811"/>
    </row>
    <row r="77" spans="1:20" s="815" customFormat="1" ht="39.950000000000003" customHeight="1">
      <c r="A77" s="1210"/>
      <c r="B77" s="1211"/>
      <c r="C77" s="1211"/>
      <c r="D77" s="1211"/>
      <c r="E77" s="1211"/>
      <c r="F77" s="1211"/>
      <c r="G77" s="1211"/>
      <c r="H77" s="1211"/>
      <c r="I77" s="1211"/>
      <c r="J77" s="1211"/>
      <c r="K77" s="1211"/>
      <c r="L77" s="1211"/>
      <c r="M77" s="1211"/>
      <c r="N77" s="1211"/>
      <c r="O77" s="1211"/>
      <c r="P77" s="1211"/>
      <c r="Q77" s="1211"/>
      <c r="R77" s="1211"/>
      <c r="S77" s="1211"/>
      <c r="T77" s="1212"/>
    </row>
    <row r="78" spans="1:20" s="815" customFormat="1" ht="15.95" customHeight="1">
      <c r="A78" s="1191"/>
      <c r="B78" s="1192"/>
      <c r="C78" s="1192"/>
      <c r="D78" s="1192"/>
      <c r="E78" s="1192"/>
      <c r="F78" s="1192"/>
      <c r="G78" s="1192"/>
      <c r="H78" s="1192"/>
      <c r="I78" s="1192"/>
      <c r="J78" s="1192"/>
      <c r="K78" s="1192"/>
      <c r="L78" s="1192"/>
      <c r="M78" s="1192"/>
      <c r="N78" s="1192"/>
      <c r="O78" s="1192"/>
      <c r="P78" s="1192"/>
      <c r="Q78" s="1192"/>
      <c r="R78" s="1192"/>
      <c r="S78" s="1192"/>
      <c r="T78" s="1193"/>
    </row>
    <row r="79" spans="1:20" ht="30" customHeight="1">
      <c r="A79" s="809"/>
      <c r="B79" s="810"/>
      <c r="C79" s="810"/>
      <c r="D79" s="810"/>
      <c r="E79" s="810"/>
      <c r="F79" s="810"/>
      <c r="G79" s="810"/>
      <c r="H79" s="810"/>
      <c r="I79" s="810"/>
      <c r="J79" s="810"/>
      <c r="K79" s="810"/>
      <c r="L79" s="810"/>
      <c r="M79" s="810"/>
      <c r="N79" s="810"/>
      <c r="O79" s="810"/>
      <c r="P79" s="810"/>
      <c r="Q79" s="810"/>
      <c r="R79" s="810"/>
      <c r="S79" s="810"/>
      <c r="T79" s="811"/>
    </row>
    <row r="80" spans="1:20" ht="30" customHeight="1">
      <c r="A80" s="809"/>
      <c r="B80" s="810"/>
      <c r="C80" s="810"/>
      <c r="D80" s="810"/>
      <c r="E80" s="1213"/>
      <c r="F80" s="1213"/>
      <c r="G80" s="1213"/>
      <c r="H80" s="1213"/>
      <c r="I80" s="1213"/>
      <c r="J80" s="1213"/>
      <c r="K80" s="1213"/>
      <c r="L80" s="1213"/>
      <c r="M80" s="1213"/>
      <c r="N80" s="1213"/>
      <c r="O80" s="810"/>
      <c r="P80" s="810"/>
      <c r="Q80" s="810"/>
      <c r="R80" s="810"/>
      <c r="S80" s="810"/>
      <c r="T80" s="811"/>
    </row>
    <row r="81" spans="1:20" ht="30" customHeight="1">
      <c r="A81" s="809"/>
      <c r="B81" s="810"/>
      <c r="C81" s="810"/>
      <c r="D81" s="810"/>
      <c r="E81" s="1213"/>
      <c r="F81" s="1213"/>
      <c r="G81" s="1213"/>
      <c r="H81" s="1213"/>
      <c r="I81" s="1213"/>
      <c r="J81" s="1213"/>
      <c r="K81" s="1213"/>
      <c r="L81" s="1213"/>
      <c r="M81" s="1213"/>
      <c r="N81" s="1213"/>
      <c r="O81" s="801"/>
      <c r="P81" s="810"/>
      <c r="Q81" s="810"/>
      <c r="R81" s="810"/>
      <c r="S81" s="810"/>
      <c r="T81" s="811"/>
    </row>
    <row r="82" spans="1:20" ht="30" customHeight="1">
      <c r="A82" s="809"/>
      <c r="B82" s="810"/>
      <c r="C82" s="810"/>
      <c r="D82" s="810"/>
      <c r="E82" s="1213"/>
      <c r="F82" s="1213"/>
      <c r="G82" s="1213"/>
      <c r="H82" s="1213"/>
      <c r="I82" s="1213"/>
      <c r="J82" s="1213"/>
      <c r="K82" s="1213"/>
      <c r="L82" s="1213"/>
      <c r="M82" s="1213"/>
      <c r="N82" s="1213"/>
      <c r="O82" s="801"/>
      <c r="P82" s="810"/>
      <c r="Q82" s="810"/>
      <c r="R82" s="810"/>
      <c r="S82" s="810"/>
      <c r="T82" s="811"/>
    </row>
    <row r="83" spans="1:20" ht="30" customHeight="1">
      <c r="A83" s="809"/>
      <c r="B83" s="810"/>
      <c r="C83" s="810"/>
      <c r="D83" s="810"/>
      <c r="E83" s="810"/>
      <c r="F83" s="810"/>
      <c r="G83" s="810"/>
      <c r="H83" s="810"/>
      <c r="I83" s="810"/>
      <c r="J83" s="810"/>
      <c r="K83" s="810"/>
      <c r="L83" s="810"/>
      <c r="M83" s="810"/>
      <c r="N83" s="810"/>
      <c r="O83" s="810"/>
      <c r="P83" s="810"/>
      <c r="Q83" s="810"/>
      <c r="R83" s="810"/>
      <c r="S83" s="810"/>
      <c r="T83" s="811"/>
    </row>
    <row r="84" spans="1:20" ht="30" customHeight="1" thickBot="1">
      <c r="A84" s="819"/>
      <c r="B84" s="820"/>
      <c r="C84" s="820"/>
      <c r="D84" s="820"/>
      <c r="E84" s="820"/>
      <c r="F84" s="820"/>
      <c r="G84" s="820"/>
      <c r="H84" s="820"/>
      <c r="I84" s="820"/>
      <c r="J84" s="820"/>
      <c r="K84" s="820"/>
      <c r="L84" s="820"/>
      <c r="M84" s="820"/>
      <c r="N84" s="820"/>
      <c r="O84" s="820"/>
      <c r="P84" s="820"/>
      <c r="Q84" s="820"/>
      <c r="R84" s="820"/>
      <c r="S84" s="820"/>
      <c r="T84" s="821"/>
    </row>
    <row r="85" spans="1:20" ht="15" thickTop="1" thickBot="1"/>
    <row r="86" spans="1:20" ht="32.1" customHeight="1" thickTop="1">
      <c r="A86" s="803"/>
      <c r="B86" s="804"/>
      <c r="C86" s="804"/>
      <c r="D86" s="804"/>
      <c r="E86" s="804"/>
      <c r="F86" s="804"/>
      <c r="G86" s="804"/>
      <c r="H86" s="804"/>
      <c r="I86" s="804"/>
      <c r="J86" s="804"/>
      <c r="K86" s="804"/>
      <c r="L86" s="804"/>
      <c r="M86" s="804"/>
      <c r="N86" s="804"/>
      <c r="O86" s="804"/>
      <c r="P86" s="804"/>
      <c r="Q86" s="804"/>
      <c r="R86" s="804"/>
      <c r="S86" s="804"/>
      <c r="T86" s="805"/>
    </row>
    <row r="87" spans="1:20" ht="24.95" customHeight="1">
      <c r="A87" s="806"/>
      <c r="B87" s="807"/>
      <c r="C87" s="807"/>
      <c r="D87" s="807"/>
      <c r="E87" s="807"/>
      <c r="F87" s="807"/>
      <c r="G87" s="807"/>
      <c r="H87" s="807"/>
      <c r="I87" s="807"/>
      <c r="J87" s="807"/>
      <c r="K87" s="807"/>
      <c r="L87" s="807"/>
      <c r="M87" s="807"/>
      <c r="N87" s="807"/>
      <c r="O87" s="807"/>
      <c r="P87" s="807"/>
      <c r="Q87" s="807"/>
      <c r="R87" s="807"/>
      <c r="S87" s="807"/>
      <c r="T87" s="808"/>
    </row>
    <row r="88" spans="1:20" ht="24.95" customHeight="1">
      <c r="A88" s="806"/>
      <c r="B88" s="807"/>
      <c r="C88" s="807"/>
      <c r="D88" s="807"/>
      <c r="E88" s="807"/>
      <c r="F88" s="807"/>
      <c r="G88" s="807"/>
      <c r="H88" s="807"/>
      <c r="I88" s="807"/>
      <c r="J88" s="807"/>
      <c r="K88" s="807"/>
      <c r="L88" s="807"/>
      <c r="M88" s="807"/>
      <c r="N88" s="807"/>
      <c r="O88" s="807"/>
      <c r="P88" s="807"/>
      <c r="Q88" s="807"/>
      <c r="R88" s="807"/>
      <c r="S88" s="807"/>
      <c r="T88" s="808"/>
    </row>
    <row r="89" spans="1:20" ht="39.950000000000003" customHeight="1">
      <c r="A89" s="1196"/>
      <c r="B89" s="1197"/>
      <c r="C89" s="1197"/>
      <c r="D89" s="1197"/>
      <c r="E89" s="1197"/>
      <c r="F89" s="1197"/>
      <c r="G89" s="1197"/>
      <c r="H89" s="1197"/>
      <c r="I89" s="1197"/>
      <c r="J89" s="1197"/>
      <c r="K89" s="1197"/>
      <c r="L89" s="1197"/>
      <c r="M89" s="1197"/>
      <c r="N89" s="1197"/>
      <c r="O89" s="1197"/>
      <c r="P89" s="1197"/>
      <c r="Q89" s="1197"/>
      <c r="R89" s="1197"/>
      <c r="S89" s="1197"/>
      <c r="T89" s="1198"/>
    </row>
    <row r="90" spans="1:20" ht="39.950000000000003" customHeight="1">
      <c r="A90" s="1196"/>
      <c r="B90" s="1197"/>
      <c r="C90" s="1197"/>
      <c r="D90" s="1197"/>
      <c r="E90" s="1197"/>
      <c r="F90" s="1197"/>
      <c r="G90" s="1197"/>
      <c r="H90" s="1197"/>
      <c r="I90" s="1197"/>
      <c r="J90" s="1197"/>
      <c r="K90" s="1197"/>
      <c r="L90" s="1197"/>
      <c r="M90" s="1197"/>
      <c r="N90" s="1197"/>
      <c r="O90" s="1197"/>
      <c r="P90" s="1197"/>
      <c r="Q90" s="1197"/>
      <c r="R90" s="1197"/>
      <c r="S90" s="1197"/>
      <c r="T90" s="1198"/>
    </row>
    <row r="91" spans="1:20" ht="39.950000000000003" customHeight="1">
      <c r="A91" s="1196"/>
      <c r="B91" s="1197"/>
      <c r="C91" s="1197"/>
      <c r="D91" s="1197"/>
      <c r="E91" s="1197"/>
      <c r="F91" s="1197"/>
      <c r="G91" s="1197"/>
      <c r="H91" s="1197"/>
      <c r="I91" s="1197"/>
      <c r="J91" s="1197"/>
      <c r="K91" s="1197"/>
      <c r="L91" s="1197"/>
      <c r="M91" s="1197"/>
      <c r="N91" s="1197"/>
      <c r="O91" s="1197"/>
      <c r="P91" s="1197"/>
      <c r="Q91" s="1197"/>
      <c r="R91" s="1197"/>
      <c r="S91" s="1197"/>
      <c r="T91" s="1198"/>
    </row>
    <row r="92" spans="1:20" ht="39.950000000000003" customHeight="1" thickBot="1">
      <c r="A92" s="1196"/>
      <c r="B92" s="1197"/>
      <c r="C92" s="1197"/>
      <c r="D92" s="1197"/>
      <c r="E92" s="1197"/>
      <c r="F92" s="1197"/>
      <c r="G92" s="1197"/>
      <c r="H92" s="1197"/>
      <c r="I92" s="1197"/>
      <c r="J92" s="1197"/>
      <c r="K92" s="1197"/>
      <c r="L92" s="1197"/>
      <c r="M92" s="1197"/>
      <c r="N92" s="1197"/>
      <c r="O92" s="1197"/>
      <c r="P92" s="1197"/>
      <c r="Q92" s="1197"/>
      <c r="R92" s="1197"/>
      <c r="S92" s="1197"/>
      <c r="T92" s="1198"/>
    </row>
    <row r="93" spans="1:20" ht="24.95" customHeight="1" thickTop="1">
      <c r="A93" s="1196"/>
      <c r="B93" s="1197"/>
      <c r="C93" s="1197"/>
      <c r="D93" s="1197"/>
      <c r="E93" s="1522" t="s">
        <v>1448</v>
      </c>
      <c r="F93" s="1523"/>
      <c r="G93" s="1523"/>
      <c r="H93" s="1523"/>
      <c r="I93" s="1523"/>
      <c r="J93" s="1523"/>
      <c r="K93" s="1523"/>
      <c r="L93" s="1523"/>
      <c r="M93" s="1524"/>
      <c r="N93" s="1197"/>
      <c r="O93" s="1197"/>
      <c r="P93" s="1197"/>
      <c r="Q93" s="1197"/>
      <c r="R93" s="1197"/>
      <c r="S93" s="1197"/>
      <c r="T93" s="1198"/>
    </row>
    <row r="94" spans="1:20" ht="24.95" customHeight="1">
      <c r="A94" s="809"/>
      <c r="B94" s="810"/>
      <c r="C94" s="810"/>
      <c r="D94" s="810"/>
      <c r="E94" s="1525"/>
      <c r="F94" s="1526"/>
      <c r="G94" s="1526"/>
      <c r="H94" s="1526"/>
      <c r="I94" s="1526"/>
      <c r="J94" s="1526"/>
      <c r="K94" s="1526"/>
      <c r="L94" s="1526"/>
      <c r="M94" s="1527"/>
      <c r="N94" s="810"/>
      <c r="O94" s="810"/>
      <c r="P94" s="810"/>
      <c r="Q94" s="810"/>
      <c r="R94" s="810"/>
      <c r="S94" s="810"/>
      <c r="T94" s="811"/>
    </row>
    <row r="95" spans="1:20" ht="30" customHeight="1">
      <c r="A95" s="809"/>
      <c r="B95" s="810"/>
      <c r="C95" s="810"/>
      <c r="D95" s="1199"/>
      <c r="E95" s="1525"/>
      <c r="F95" s="1526"/>
      <c r="G95" s="1526"/>
      <c r="H95" s="1526"/>
      <c r="I95" s="1526"/>
      <c r="J95" s="1526"/>
      <c r="K95" s="1526"/>
      <c r="L95" s="1526"/>
      <c r="M95" s="1527"/>
      <c r="N95" s="822"/>
      <c r="O95" s="822"/>
      <c r="P95" s="822"/>
      <c r="Q95" s="822"/>
      <c r="R95" s="822"/>
      <c r="S95" s="822"/>
      <c r="T95" s="1200"/>
    </row>
    <row r="96" spans="1:20" ht="30" customHeight="1">
      <c r="A96" s="809"/>
      <c r="B96" s="810"/>
      <c r="C96" s="810"/>
      <c r="D96" s="1199"/>
      <c r="E96" s="1525"/>
      <c r="F96" s="1526"/>
      <c r="G96" s="1526"/>
      <c r="H96" s="1526"/>
      <c r="I96" s="1526"/>
      <c r="J96" s="1526"/>
      <c r="K96" s="1526"/>
      <c r="L96" s="1526"/>
      <c r="M96" s="1527"/>
      <c r="N96" s="822"/>
      <c r="O96" s="822"/>
      <c r="P96" s="822"/>
      <c r="Q96" s="822"/>
      <c r="R96" s="822"/>
      <c r="S96" s="822"/>
      <c r="T96" s="1200"/>
    </row>
    <row r="97" spans="1:20" ht="30" customHeight="1" thickBot="1">
      <c r="A97" s="809"/>
      <c r="B97" s="810"/>
      <c r="C97" s="810"/>
      <c r="D97" s="1199"/>
      <c r="E97" s="1528"/>
      <c r="F97" s="1529"/>
      <c r="G97" s="1529"/>
      <c r="H97" s="1529"/>
      <c r="I97" s="1529"/>
      <c r="J97" s="1529"/>
      <c r="K97" s="1529"/>
      <c r="L97" s="1529"/>
      <c r="M97" s="1530"/>
      <c r="N97" s="822"/>
      <c r="O97" s="822"/>
      <c r="P97" s="822"/>
      <c r="Q97" s="822"/>
      <c r="R97" s="812"/>
      <c r="S97" s="810"/>
      <c r="T97" s="811"/>
    </row>
    <row r="98" spans="1:20" ht="30" customHeight="1" thickTop="1">
      <c r="A98" s="809"/>
      <c r="B98" s="810"/>
      <c r="C98" s="810"/>
      <c r="D98" s="1199"/>
      <c r="E98" s="1199"/>
      <c r="F98" s="822"/>
      <c r="G98" s="822"/>
      <c r="H98" s="822"/>
      <c r="I98" s="822"/>
      <c r="J98" s="1201"/>
      <c r="K98" s="1201"/>
      <c r="L98" s="822"/>
      <c r="M98" s="822"/>
      <c r="N98" s="822"/>
      <c r="O98" s="822"/>
      <c r="P98" s="822"/>
      <c r="Q98" s="822"/>
      <c r="R98" s="812"/>
      <c r="S98" s="810"/>
      <c r="T98" s="811"/>
    </row>
    <row r="99" spans="1:20" ht="30" customHeight="1">
      <c r="A99" s="809"/>
      <c r="B99" s="810"/>
      <c r="C99" s="810"/>
      <c r="D99" s="1199"/>
      <c r="E99" s="1199"/>
      <c r="F99" s="1202"/>
      <c r="G99" s="1203"/>
      <c r="H99" s="1203"/>
      <c r="I99" s="1203"/>
      <c r="J99" s="1204"/>
      <c r="K99" s="1203"/>
      <c r="L99" s="1202"/>
      <c r="M99" s="1203"/>
      <c r="N99" s="1203"/>
      <c r="O99" s="1203"/>
      <c r="P99" s="1204"/>
      <c r="Q99" s="1203"/>
      <c r="R99" s="1190"/>
      <c r="S99" s="810"/>
      <c r="T99" s="811"/>
    </row>
    <row r="100" spans="1:20" ht="30" customHeight="1">
      <c r="A100" s="809"/>
      <c r="B100" s="810"/>
      <c r="C100" s="810"/>
      <c r="D100" s="1199"/>
      <c r="E100" s="1199"/>
      <c r="F100" s="1202"/>
      <c r="G100" s="1203"/>
      <c r="H100" s="1203"/>
      <c r="I100" s="1203"/>
      <c r="J100" s="1204"/>
      <c r="K100" s="1203"/>
      <c r="L100" s="1202"/>
      <c r="M100" s="1203"/>
      <c r="N100" s="1203"/>
      <c r="O100" s="1203"/>
      <c r="P100" s="1204"/>
      <c r="Q100" s="1203"/>
      <c r="R100" s="1190"/>
      <c r="S100" s="810"/>
      <c r="T100" s="811"/>
    </row>
    <row r="101" spans="1:20" ht="30" customHeight="1">
      <c r="A101" s="809"/>
      <c r="B101" s="810"/>
      <c r="C101" s="810"/>
      <c r="D101" s="810"/>
      <c r="E101" s="810"/>
      <c r="F101" s="1205"/>
      <c r="G101" s="1206"/>
      <c r="H101" s="1206"/>
      <c r="I101" s="1206"/>
      <c r="J101" s="1207"/>
      <c r="K101" s="1208"/>
      <c r="L101" s="1205"/>
      <c r="M101" s="1209"/>
      <c r="N101" s="1209"/>
      <c r="O101" s="1206"/>
      <c r="P101" s="1208"/>
      <c r="Q101" s="1208"/>
      <c r="R101" s="1190"/>
      <c r="S101" s="810"/>
      <c r="T101" s="811"/>
    </row>
    <row r="102" spans="1:20" ht="30" customHeight="1">
      <c r="A102" s="809"/>
      <c r="B102" s="810"/>
      <c r="C102" s="810"/>
      <c r="D102" s="810"/>
      <c r="E102" s="810"/>
      <c r="F102" s="1205"/>
      <c r="G102" s="1206"/>
      <c r="H102" s="1206"/>
      <c r="I102" s="1206"/>
      <c r="J102" s="1207"/>
      <c r="K102" s="1208"/>
      <c r="L102" s="1205"/>
      <c r="M102" s="1209"/>
      <c r="N102" s="1209"/>
      <c r="O102" s="1206"/>
      <c r="P102" s="1208"/>
      <c r="Q102" s="1208"/>
      <c r="R102" s="1190"/>
      <c r="S102" s="810"/>
      <c r="T102" s="811"/>
    </row>
    <row r="103" spans="1:20" ht="24.95" customHeight="1">
      <c r="A103" s="809"/>
      <c r="B103" s="810"/>
      <c r="C103" s="810"/>
      <c r="D103" s="810"/>
      <c r="E103" s="810"/>
      <c r="F103" s="814"/>
      <c r="G103" s="814"/>
      <c r="H103" s="814"/>
      <c r="I103" s="814"/>
      <c r="J103" s="814"/>
      <c r="K103" s="814"/>
      <c r="L103" s="814"/>
      <c r="M103" s="814"/>
      <c r="N103" s="814"/>
      <c r="O103" s="814"/>
      <c r="P103" s="814"/>
      <c r="Q103" s="814"/>
      <c r="R103" s="814"/>
      <c r="S103" s="810"/>
      <c r="T103" s="811"/>
    </row>
    <row r="104" spans="1:20" ht="24.95" customHeight="1">
      <c r="A104" s="809"/>
      <c r="B104" s="810"/>
      <c r="C104" s="810"/>
      <c r="D104" s="810"/>
      <c r="E104" s="810"/>
      <c r="F104" s="810"/>
      <c r="G104" s="810"/>
      <c r="H104" s="810"/>
      <c r="I104" s="810"/>
      <c r="J104" s="810"/>
      <c r="K104" s="810"/>
      <c r="L104" s="810"/>
      <c r="M104" s="810"/>
      <c r="N104" s="810"/>
      <c r="O104" s="810"/>
      <c r="P104" s="810"/>
      <c r="Q104" s="810"/>
      <c r="R104" s="810"/>
      <c r="S104" s="810"/>
      <c r="T104" s="811"/>
    </row>
    <row r="105" spans="1:20" s="815" customFormat="1" ht="39.950000000000003" customHeight="1">
      <c r="A105" s="1210"/>
      <c r="B105" s="1211"/>
      <c r="C105" s="1211"/>
      <c r="D105" s="1211"/>
      <c r="E105" s="1211"/>
      <c r="F105" s="1211"/>
      <c r="G105" s="1211"/>
      <c r="H105" s="1211"/>
      <c r="I105" s="1211"/>
      <c r="J105" s="1211"/>
      <c r="K105" s="1211"/>
      <c r="L105" s="1211"/>
      <c r="M105" s="1211"/>
      <c r="N105" s="1211"/>
      <c r="O105" s="1211"/>
      <c r="P105" s="1211"/>
      <c r="Q105" s="1211"/>
      <c r="R105" s="1211"/>
      <c r="S105" s="1211"/>
      <c r="T105" s="1212"/>
    </row>
    <row r="106" spans="1:20" s="815" customFormat="1" ht="15.95" customHeight="1">
      <c r="A106" s="1191"/>
      <c r="B106" s="1192"/>
      <c r="C106" s="1192"/>
      <c r="D106" s="1192"/>
      <c r="E106" s="1192"/>
      <c r="F106" s="1192"/>
      <c r="G106" s="1192"/>
      <c r="H106" s="1192"/>
      <c r="I106" s="1192"/>
      <c r="J106" s="1192"/>
      <c r="K106" s="1192"/>
      <c r="L106" s="1192"/>
      <c r="M106" s="1192"/>
      <c r="N106" s="1192"/>
      <c r="O106" s="1192"/>
      <c r="P106" s="1192"/>
      <c r="Q106" s="1192"/>
      <c r="R106" s="1192"/>
      <c r="S106" s="1192"/>
      <c r="T106" s="1193"/>
    </row>
    <row r="107" spans="1:20" ht="30" customHeight="1">
      <c r="A107" s="809"/>
      <c r="B107" s="810"/>
      <c r="C107" s="810"/>
      <c r="D107" s="810"/>
      <c r="E107" s="810"/>
      <c r="F107" s="810"/>
      <c r="G107" s="810"/>
      <c r="H107" s="810"/>
      <c r="I107" s="810"/>
      <c r="J107" s="810"/>
      <c r="K107" s="810"/>
      <c r="L107" s="810"/>
      <c r="M107" s="810"/>
      <c r="N107" s="810"/>
      <c r="O107" s="810"/>
      <c r="P107" s="810"/>
      <c r="Q107" s="810"/>
      <c r="R107" s="810"/>
      <c r="S107" s="810"/>
      <c r="T107" s="811"/>
    </row>
    <row r="108" spans="1:20" ht="30" customHeight="1">
      <c r="A108" s="809"/>
      <c r="B108" s="810"/>
      <c r="C108" s="810"/>
      <c r="D108" s="810"/>
      <c r="E108" s="1213"/>
      <c r="F108" s="1213"/>
      <c r="G108" s="1213"/>
      <c r="H108" s="1213"/>
      <c r="I108" s="1213"/>
      <c r="J108" s="1213"/>
      <c r="K108" s="1213"/>
      <c r="L108" s="1213"/>
      <c r="M108" s="1213"/>
      <c r="N108" s="1213"/>
      <c r="O108" s="810"/>
      <c r="P108" s="810"/>
      <c r="Q108" s="810"/>
      <c r="R108" s="810"/>
      <c r="S108" s="810"/>
      <c r="T108" s="811"/>
    </row>
    <row r="109" spans="1:20" ht="30" customHeight="1">
      <c r="A109" s="809"/>
      <c r="B109" s="810"/>
      <c r="C109" s="810"/>
      <c r="D109" s="810"/>
      <c r="E109" s="1213"/>
      <c r="F109" s="1213"/>
      <c r="G109" s="1213"/>
      <c r="H109" s="1213"/>
      <c r="I109" s="1213"/>
      <c r="J109" s="1213"/>
      <c r="K109" s="1213"/>
      <c r="L109" s="1213"/>
      <c r="M109" s="1213"/>
      <c r="N109" s="1213"/>
      <c r="O109" s="801"/>
      <c r="P109" s="810"/>
      <c r="Q109" s="810"/>
      <c r="R109" s="810"/>
      <c r="S109" s="810"/>
      <c r="T109" s="811"/>
    </row>
    <row r="110" spans="1:20" ht="30" customHeight="1">
      <c r="A110" s="809"/>
      <c r="B110" s="810"/>
      <c r="C110" s="810"/>
      <c r="D110" s="810"/>
      <c r="E110" s="1213"/>
      <c r="F110" s="1213"/>
      <c r="G110" s="1213"/>
      <c r="H110" s="1213"/>
      <c r="I110" s="1213"/>
      <c r="J110" s="1213"/>
      <c r="K110" s="1213"/>
      <c r="L110" s="1213"/>
      <c r="M110" s="1213"/>
      <c r="N110" s="1213"/>
      <c r="O110" s="801"/>
      <c r="P110" s="810"/>
      <c r="Q110" s="810"/>
      <c r="R110" s="810"/>
      <c r="S110" s="810"/>
      <c r="T110" s="811"/>
    </row>
    <row r="111" spans="1:20" ht="30" customHeight="1">
      <c r="A111" s="809"/>
      <c r="B111" s="810"/>
      <c r="C111" s="810"/>
      <c r="D111" s="810"/>
      <c r="E111" s="810"/>
      <c r="F111" s="810"/>
      <c r="G111" s="810"/>
      <c r="H111" s="810"/>
      <c r="I111" s="810"/>
      <c r="J111" s="810"/>
      <c r="K111" s="810"/>
      <c r="L111" s="810"/>
      <c r="M111" s="810"/>
      <c r="N111" s="810"/>
      <c r="O111" s="810"/>
      <c r="P111" s="810"/>
      <c r="Q111" s="810"/>
      <c r="R111" s="810"/>
      <c r="S111" s="810"/>
      <c r="T111" s="811"/>
    </row>
    <row r="112" spans="1:20" ht="30" customHeight="1" thickBot="1">
      <c r="A112" s="819"/>
      <c r="B112" s="820"/>
      <c r="C112" s="820"/>
      <c r="D112" s="820"/>
      <c r="E112" s="820"/>
      <c r="F112" s="820"/>
      <c r="G112" s="820"/>
      <c r="H112" s="820"/>
      <c r="I112" s="820"/>
      <c r="J112" s="820"/>
      <c r="K112" s="820"/>
      <c r="L112" s="820"/>
      <c r="M112" s="820"/>
      <c r="N112" s="820"/>
      <c r="O112" s="820"/>
      <c r="P112" s="820"/>
      <c r="Q112" s="820"/>
      <c r="R112" s="820"/>
      <c r="S112" s="820"/>
      <c r="T112" s="821"/>
    </row>
    <row r="113" ht="14.25" thickTop="1"/>
  </sheetData>
  <sheetProtection algorithmName="SHA-512" hashValue="S3WE+DMNBLBlAVE5dUqjqhgN5H/op4i3DJDbrvYa5n5+cx1NsJWprmzCxqbEIeN2/WvJl0rLbee0oVKTqnArVg==" saltValue="LrCA15AIlV4vvPqRyVTeyw==" spinCount="100000" sheet="1" objects="1" scenarios="1"/>
  <mergeCells count="34">
    <mergeCell ref="A5:T9"/>
    <mergeCell ref="D11:E12"/>
    <mergeCell ref="D13:E14"/>
    <mergeCell ref="F13:H14"/>
    <mergeCell ref="I13:I14"/>
    <mergeCell ref="L13:L14"/>
    <mergeCell ref="J13:K14"/>
    <mergeCell ref="F11:T12"/>
    <mergeCell ref="P17:P18"/>
    <mergeCell ref="Q17:Q18"/>
    <mergeCell ref="A21:T21"/>
    <mergeCell ref="L15:L16"/>
    <mergeCell ref="M15:N16"/>
    <mergeCell ref="O15:O16"/>
    <mergeCell ref="P15:P16"/>
    <mergeCell ref="Q15:Q16"/>
    <mergeCell ref="F17:F18"/>
    <mergeCell ref="G17:H18"/>
    <mergeCell ref="I17:I18"/>
    <mergeCell ref="J17:J18"/>
    <mergeCell ref="K17:K18"/>
    <mergeCell ref="D15:E16"/>
    <mergeCell ref="F15:F16"/>
    <mergeCell ref="G15:H16"/>
    <mergeCell ref="I15:I16"/>
    <mergeCell ref="J15:J16"/>
    <mergeCell ref="K15:K16"/>
    <mergeCell ref="O17:O18"/>
    <mergeCell ref="E37:M41"/>
    <mergeCell ref="E65:M69"/>
    <mergeCell ref="E93:M97"/>
    <mergeCell ref="E24:N26"/>
    <mergeCell ref="L17:L18"/>
    <mergeCell ref="M17:N18"/>
  </mergeCells>
  <phoneticPr fontId="2" type="noConversion"/>
  <printOptions horizontalCentered="1" verticalCentered="1"/>
  <pageMargins left="0.70866141732283472" right="0.70866141732283472" top="0.74803149606299213" bottom="0.74803149606299213" header="0.31496062992125984" footer="0.31496062992125984"/>
  <pageSetup paperSize="8" orientation="landscape" r:id="rId1"/>
  <rowBreaks count="2" manualBreakCount="2">
    <brk id="57" max="19" man="1"/>
    <brk id="84"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0000"/>
    <pageSetUpPr fitToPage="1"/>
  </sheetPr>
  <dimension ref="A1:U69"/>
  <sheetViews>
    <sheetView view="pageBreakPreview" zoomScaleNormal="100" zoomScaleSheetLayoutView="100" workbookViewId="0">
      <selection activeCell="B8" sqref="B8:C8"/>
    </sheetView>
  </sheetViews>
  <sheetFormatPr defaultColWidth="9" defaultRowHeight="19.5" customHeight="1"/>
  <cols>
    <col min="1" max="2" width="16.625" style="1247" customWidth="1"/>
    <col min="3" max="3" width="22.625" style="1247" customWidth="1"/>
    <col min="4" max="4" width="13" style="1310" customWidth="1"/>
    <col min="5" max="5" width="9.5" style="1247" customWidth="1"/>
    <col min="6" max="6" width="1.75" style="1247" customWidth="1"/>
    <col min="7" max="7" width="19.125" style="1247" customWidth="1"/>
    <col min="8" max="8" width="14" style="1247" customWidth="1"/>
    <col min="9" max="9" width="5.5" style="1247" customWidth="1"/>
    <col min="10" max="18" width="8.625" style="1247" customWidth="1"/>
    <col min="19" max="19" width="25.375" style="1247" customWidth="1"/>
    <col min="20" max="20" width="11.5" style="1247" customWidth="1"/>
    <col min="21" max="21" width="8.25" style="1247" customWidth="1"/>
    <col min="22" max="22" width="9" style="1247"/>
    <col min="23" max="25" width="9.125" style="1247" customWidth="1"/>
    <col min="26" max="16384" width="9" style="1247"/>
  </cols>
  <sheetData>
    <row r="1" spans="1:20" ht="19.5" customHeight="1">
      <c r="A1" s="1552"/>
      <c r="B1" s="1553"/>
      <c r="C1" s="1553"/>
      <c r="D1" s="1553"/>
      <c r="E1" s="1553"/>
      <c r="F1" s="1553"/>
      <c r="G1" s="1553"/>
      <c r="H1" s="1553"/>
      <c r="I1" s="1553"/>
      <c r="J1" s="1553"/>
      <c r="K1" s="1553"/>
      <c r="L1" s="1553"/>
      <c r="M1" s="1553"/>
      <c r="N1" s="1553"/>
      <c r="O1" s="1553"/>
      <c r="P1" s="1553"/>
      <c r="Q1" s="1553"/>
      <c r="R1" s="1554"/>
      <c r="S1" s="1558"/>
      <c r="T1" s="1559"/>
    </row>
    <row r="2" spans="1:20" ht="19.5" customHeight="1" thickBot="1">
      <c r="A2" s="1555"/>
      <c r="B2" s="1556"/>
      <c r="C2" s="1556"/>
      <c r="D2" s="1556"/>
      <c r="E2" s="1556"/>
      <c r="F2" s="1556"/>
      <c r="G2" s="1556"/>
      <c r="H2" s="1556"/>
      <c r="I2" s="1556"/>
      <c r="J2" s="1556"/>
      <c r="K2" s="1556"/>
      <c r="L2" s="1556"/>
      <c r="M2" s="1556"/>
      <c r="N2" s="1556"/>
      <c r="O2" s="1556"/>
      <c r="P2" s="1556"/>
      <c r="Q2" s="1556"/>
      <c r="R2" s="1557"/>
      <c r="S2" s="1560"/>
      <c r="T2" s="1561"/>
    </row>
    <row r="3" spans="1:20" ht="24" customHeight="1">
      <c r="A3" s="1248" t="s">
        <v>925</v>
      </c>
      <c r="B3" s="1249"/>
      <c r="C3" s="1249"/>
      <c r="D3" s="1250"/>
      <c r="E3" s="1249"/>
      <c r="F3" s="1249"/>
      <c r="G3" s="1251" t="s">
        <v>917</v>
      </c>
      <c r="H3" s="1252"/>
      <c r="I3" s="1252"/>
      <c r="J3" s="1252"/>
      <c r="K3" s="1252"/>
      <c r="L3" s="1252"/>
      <c r="M3" s="1249"/>
      <c r="N3" s="1249"/>
      <c r="O3" s="1249"/>
      <c r="P3" s="1249"/>
      <c r="Q3" s="1249"/>
      <c r="R3" s="1249"/>
      <c r="S3" s="1249"/>
      <c r="T3" s="1253"/>
    </row>
    <row r="4" spans="1:20" ht="19.5" customHeight="1">
      <c r="A4" s="1254" t="s">
        <v>878</v>
      </c>
      <c r="B4" s="1562">
        <v>2026</v>
      </c>
      <c r="C4" s="1563"/>
      <c r="D4" s="1255" t="s">
        <v>884</v>
      </c>
      <c r="E4" s="1256">
        <f>'4-1 필지별사업내역'!K4</f>
        <v>0</v>
      </c>
      <c r="F4" s="1257"/>
      <c r="G4" s="1258" t="s">
        <v>891</v>
      </c>
      <c r="H4" s="1259">
        <v>2026</v>
      </c>
      <c r="I4" s="1260"/>
      <c r="J4" s="1260"/>
      <c r="K4" s="1257"/>
      <c r="L4" s="1257"/>
      <c r="M4" s="1260"/>
      <c r="N4" s="1261"/>
      <c r="O4" s="1260"/>
      <c r="P4" s="1261"/>
      <c r="Q4" s="1260"/>
      <c r="R4" s="1261"/>
      <c r="S4" s="1257"/>
      <c r="T4" s="1262"/>
    </row>
    <row r="5" spans="1:20" ht="36.75" customHeight="1">
      <c r="A5" s="1254" t="s">
        <v>879</v>
      </c>
      <c r="B5" s="1564" t="s">
        <v>1935</v>
      </c>
      <c r="C5" s="1563"/>
      <c r="D5" s="1255" t="s">
        <v>885</v>
      </c>
      <c r="E5" s="1256">
        <f>E7+E8+E9+E10+E11</f>
        <v>54.8</v>
      </c>
      <c r="F5" s="1257"/>
      <c r="G5" s="1257"/>
      <c r="H5" s="1260"/>
      <c r="I5" s="1260"/>
      <c r="J5" s="1260"/>
      <c r="K5" s="1257"/>
      <c r="L5" s="1257"/>
      <c r="M5" s="1257"/>
      <c r="N5" s="1257"/>
      <c r="O5" s="1257"/>
      <c r="P5" s="1257"/>
      <c r="Q5" s="1257"/>
      <c r="R5" s="1257"/>
      <c r="S5" s="1257"/>
      <c r="T5" s="1262"/>
    </row>
    <row r="6" spans="1:20" ht="19.5" customHeight="1">
      <c r="A6" s="1254" t="s">
        <v>880</v>
      </c>
      <c r="B6" s="1562" t="str">
        <f>'4-1 필지별사업내역'!AB2</f>
        <v>충청북도 단양군 가곡면 보발리 산96-2번지 외 8필지 (49-0-50-0 외 8개소)</v>
      </c>
      <c r="C6" s="1563"/>
      <c r="D6" s="1255" t="s">
        <v>886</v>
      </c>
      <c r="E6" s="1256">
        <f>E4-E5</f>
        <v>-54.8</v>
      </c>
      <c r="F6" s="1257"/>
      <c r="G6" s="1263" t="s">
        <v>5</v>
      </c>
      <c r="H6" s="1264" t="s">
        <v>897</v>
      </c>
      <c r="I6" s="1265"/>
      <c r="J6" s="1265"/>
      <c r="K6" s="1266"/>
      <c r="L6" s="1265"/>
      <c r="M6" s="1264" t="s">
        <v>892</v>
      </c>
      <c r="N6" s="1265"/>
      <c r="O6" s="1265"/>
      <c r="P6" s="1265"/>
      <c r="Q6" s="1265"/>
      <c r="R6" s="1265"/>
      <c r="S6" s="1265"/>
      <c r="T6" s="1267"/>
    </row>
    <row r="7" spans="1:20" ht="19.5" customHeight="1">
      <c r="A7" s="1254" t="s">
        <v>900</v>
      </c>
      <c r="B7" s="1565">
        <v>41</v>
      </c>
      <c r="C7" s="1566"/>
      <c r="D7" s="1255" t="s">
        <v>887</v>
      </c>
      <c r="E7" s="1256">
        <f>'4-1 필지별사업내역'!M4</f>
        <v>54.8</v>
      </c>
      <c r="F7" s="1257"/>
      <c r="G7" s="1263" t="s">
        <v>21</v>
      </c>
      <c r="H7" s="1567" t="s">
        <v>893</v>
      </c>
      <c r="I7" s="1568"/>
      <c r="J7" s="1569"/>
      <c r="K7" s="1268">
        <v>18.399999999999999</v>
      </c>
      <c r="L7" s="1269"/>
      <c r="M7" s="1270" t="s">
        <v>1715</v>
      </c>
      <c r="N7" s="1271"/>
      <c r="O7" s="1271"/>
      <c r="P7" s="1271"/>
      <c r="Q7" s="1271"/>
      <c r="R7" s="1271"/>
      <c r="S7" s="1271"/>
      <c r="T7" s="1272"/>
    </row>
    <row r="8" spans="1:20" ht="19.5" customHeight="1">
      <c r="A8" s="1254" t="s">
        <v>883</v>
      </c>
      <c r="B8" s="1562" t="s">
        <v>1934</v>
      </c>
      <c r="C8" s="1563"/>
      <c r="D8" s="1255" t="s">
        <v>888</v>
      </c>
      <c r="E8" s="1256">
        <f>'4-1 필지별사업내역'!N4</f>
        <v>0</v>
      </c>
      <c r="F8" s="1257"/>
      <c r="G8" s="1263" t="s">
        <v>22</v>
      </c>
      <c r="H8" s="1567" t="s">
        <v>894</v>
      </c>
      <c r="I8" s="1568"/>
      <c r="J8" s="1569"/>
      <c r="K8" s="1268">
        <v>5.86</v>
      </c>
      <c r="L8" s="1269"/>
      <c r="M8" s="1570" t="s">
        <v>1742</v>
      </c>
      <c r="N8" s="1571"/>
      <c r="O8" s="1571"/>
      <c r="P8" s="1571"/>
      <c r="Q8" s="1571"/>
      <c r="R8" s="1571"/>
      <c r="S8" s="1571"/>
      <c r="T8" s="1572"/>
    </row>
    <row r="9" spans="1:20" ht="19.5" customHeight="1">
      <c r="A9" s="1254" t="s">
        <v>881</v>
      </c>
      <c r="B9" s="1562" t="s">
        <v>1456</v>
      </c>
      <c r="C9" s="1563"/>
      <c r="D9" s="1255" t="s">
        <v>889</v>
      </c>
      <c r="E9" s="1256"/>
      <c r="F9" s="1257"/>
      <c r="G9" s="1263" t="s">
        <v>23</v>
      </c>
      <c r="H9" s="1567" t="s">
        <v>894</v>
      </c>
      <c r="I9" s="1568"/>
      <c r="J9" s="1569"/>
      <c r="K9" s="1268">
        <v>1.1499999999999999</v>
      </c>
      <c r="L9" s="1269"/>
      <c r="M9" s="1570" t="s">
        <v>1660</v>
      </c>
      <c r="N9" s="1571"/>
      <c r="O9" s="1571"/>
      <c r="P9" s="1571"/>
      <c r="Q9" s="1571"/>
      <c r="R9" s="1571"/>
      <c r="S9" s="1571"/>
      <c r="T9" s="1572"/>
    </row>
    <row r="10" spans="1:20" ht="19.5" customHeight="1">
      <c r="A10" s="1254" t="s">
        <v>882</v>
      </c>
      <c r="B10" s="1562" t="str">
        <f>B9</f>
        <v>단양국유림관리소</v>
      </c>
      <c r="C10" s="1563"/>
      <c r="D10" s="1255" t="s">
        <v>890</v>
      </c>
      <c r="E10" s="1256"/>
      <c r="F10" s="1257"/>
      <c r="G10" s="1263" t="s">
        <v>1077</v>
      </c>
      <c r="H10" s="1567" t="s">
        <v>893</v>
      </c>
      <c r="I10" s="1568"/>
      <c r="J10" s="1569"/>
      <c r="K10" s="1268">
        <v>3.5950000000000002</v>
      </c>
      <c r="L10" s="1269"/>
      <c r="M10" s="1570" t="s">
        <v>1661</v>
      </c>
      <c r="N10" s="1571"/>
      <c r="O10" s="1571"/>
      <c r="P10" s="1571"/>
      <c r="Q10" s="1571"/>
      <c r="R10" s="1571"/>
      <c r="S10" s="1571"/>
      <c r="T10" s="1572"/>
    </row>
    <row r="11" spans="1:20" ht="19.5" customHeight="1">
      <c r="A11" s="1254" t="s">
        <v>1302</v>
      </c>
      <c r="B11" s="1562" t="s">
        <v>1303</v>
      </c>
      <c r="C11" s="1563"/>
      <c r="D11" s="1255" t="s">
        <v>1106</v>
      </c>
      <c r="E11" s="1273">
        <f>'4-1 필지별사업내역'!R4</f>
        <v>0</v>
      </c>
      <c r="F11" s="1257"/>
      <c r="G11" s="1263" t="s">
        <v>577</v>
      </c>
      <c r="H11" s="1567" t="s">
        <v>928</v>
      </c>
      <c r="I11" s="1568"/>
      <c r="J11" s="1569"/>
      <c r="K11" s="1268">
        <v>13.14</v>
      </c>
      <c r="L11" s="1269"/>
      <c r="M11" s="1570" t="s">
        <v>1662</v>
      </c>
      <c r="N11" s="1571"/>
      <c r="O11" s="1571"/>
      <c r="P11" s="1571"/>
      <c r="Q11" s="1571"/>
      <c r="R11" s="1571"/>
      <c r="S11" s="1571"/>
      <c r="T11" s="1572"/>
    </row>
    <row r="12" spans="1:20" ht="19.5" customHeight="1">
      <c r="A12" s="1274"/>
      <c r="B12" s="1257"/>
      <c r="C12" s="1257"/>
      <c r="D12" s="1260"/>
      <c r="E12" s="1257"/>
      <c r="F12" s="1257"/>
      <c r="G12" s="1263" t="s">
        <v>24</v>
      </c>
      <c r="H12" s="1567" t="s">
        <v>893</v>
      </c>
      <c r="I12" s="1568"/>
      <c r="J12" s="1569"/>
      <c r="K12" s="1268">
        <v>4.75</v>
      </c>
      <c r="L12" s="1269"/>
      <c r="M12" s="1570" t="s">
        <v>1663</v>
      </c>
      <c r="N12" s="1571"/>
      <c r="O12" s="1571"/>
      <c r="P12" s="1571"/>
      <c r="Q12" s="1571"/>
      <c r="R12" s="1571"/>
      <c r="S12" s="1571"/>
      <c r="T12" s="1572"/>
    </row>
    <row r="13" spans="1:20" ht="19.5" customHeight="1">
      <c r="A13" s="1311"/>
      <c r="B13" s="1580"/>
      <c r="C13" s="1580"/>
      <c r="D13" s="1580"/>
      <c r="E13" s="1580"/>
      <c r="F13" s="1257"/>
      <c r="G13" s="1263" t="s">
        <v>901</v>
      </c>
      <c r="H13" s="1567" t="s">
        <v>895</v>
      </c>
      <c r="I13" s="1568"/>
      <c r="J13" s="1569"/>
      <c r="K13" s="1268">
        <v>2.0699999999999998</v>
      </c>
      <c r="L13" s="1269"/>
      <c r="M13" s="1570" t="s">
        <v>1664</v>
      </c>
      <c r="N13" s="1571"/>
      <c r="O13" s="1571"/>
      <c r="P13" s="1571"/>
      <c r="Q13" s="1571"/>
      <c r="R13" s="1571"/>
      <c r="S13" s="1571"/>
      <c r="T13" s="1572"/>
    </row>
    <row r="14" spans="1:20" ht="19.5" customHeight="1">
      <c r="A14" s="1311"/>
      <c r="B14" s="1580"/>
      <c r="C14" s="1580"/>
      <c r="D14" s="1580"/>
      <c r="E14" s="1580"/>
      <c r="F14" s="1257"/>
      <c r="G14" s="1263" t="s">
        <v>25</v>
      </c>
      <c r="H14" s="1567" t="s">
        <v>1874</v>
      </c>
      <c r="I14" s="1568"/>
      <c r="J14" s="1569"/>
      <c r="K14" s="1268">
        <v>8</v>
      </c>
      <c r="L14" s="1269"/>
      <c r="M14" s="1275" t="str">
        <f>M7</f>
        <v>조달청 토목공사원가계산 제비율 적용기준 조경부 적용</v>
      </c>
      <c r="N14" s="1276"/>
      <c r="O14" s="1276"/>
      <c r="P14" s="1276"/>
      <c r="Q14" s="1276"/>
      <c r="R14" s="1276"/>
      <c r="S14" s="1276"/>
      <c r="T14" s="1277"/>
    </row>
    <row r="15" spans="1:20" ht="19.5" customHeight="1">
      <c r="A15" s="1311"/>
      <c r="B15" s="1580"/>
      <c r="C15" s="1580"/>
      <c r="D15" s="1580"/>
      <c r="E15" s="1580"/>
      <c r="F15" s="1257"/>
      <c r="G15" s="1263" t="s">
        <v>26</v>
      </c>
      <c r="H15" s="1567" t="s">
        <v>896</v>
      </c>
      <c r="I15" s="1568"/>
      <c r="J15" s="1569"/>
      <c r="K15" s="1268">
        <v>15</v>
      </c>
      <c r="L15" s="1269"/>
      <c r="M15" s="1275" t="str">
        <f>M14</f>
        <v>조달청 토목공사원가계산 제비율 적용기준 조경부 적용</v>
      </c>
      <c r="N15" s="1276"/>
      <c r="O15" s="1276"/>
      <c r="P15" s="1276"/>
      <c r="Q15" s="1276"/>
      <c r="R15" s="1276"/>
      <c r="S15" s="1276"/>
      <c r="T15" s="1277"/>
    </row>
    <row r="16" spans="1:20" ht="19.5" customHeight="1">
      <c r="A16" s="1274"/>
      <c r="B16" s="1257"/>
      <c r="C16" s="1257"/>
      <c r="D16" s="1260"/>
      <c r="E16" s="1257"/>
      <c r="F16" s="1257"/>
      <c r="G16" s="1263" t="s">
        <v>27</v>
      </c>
      <c r="H16" s="1567"/>
      <c r="I16" s="1568"/>
      <c r="J16" s="1569"/>
      <c r="K16" s="1268">
        <v>10</v>
      </c>
      <c r="L16" s="1269"/>
      <c r="M16" s="1275" t="s">
        <v>1665</v>
      </c>
      <c r="N16" s="1276"/>
      <c r="O16" s="1276"/>
      <c r="P16" s="1276"/>
      <c r="Q16" s="1276"/>
      <c r="R16" s="1276"/>
      <c r="S16" s="1276"/>
      <c r="T16" s="1277"/>
    </row>
    <row r="17" spans="1:21" ht="19.5" customHeight="1">
      <c r="A17" s="1274"/>
      <c r="B17" s="1257"/>
      <c r="C17" s="1257"/>
      <c r="D17" s="1260"/>
      <c r="E17" s="1257"/>
      <c r="F17" s="1257"/>
      <c r="G17" s="1258" t="s">
        <v>1347</v>
      </c>
      <c r="H17" s="1567" t="s">
        <v>1706</v>
      </c>
      <c r="I17" s="1568"/>
      <c r="J17" s="1569"/>
      <c r="K17" s="1268">
        <v>4.9000000000000004</v>
      </c>
      <c r="L17" s="1273"/>
      <c r="M17" s="1573"/>
      <c r="N17" s="1574"/>
      <c r="O17" s="1574"/>
      <c r="P17" s="1574"/>
      <c r="Q17" s="1574"/>
      <c r="R17" s="1574"/>
      <c r="S17" s="1574"/>
      <c r="T17" s="1575"/>
    </row>
    <row r="18" spans="1:21" ht="24" customHeight="1">
      <c r="A18" s="1278" t="s">
        <v>918</v>
      </c>
      <c r="B18" s="1258" t="s">
        <v>7</v>
      </c>
      <c r="C18" s="1279" t="s">
        <v>1743</v>
      </c>
      <c r="D18" s="1260"/>
      <c r="E18" s="1257"/>
      <c r="F18" s="1257"/>
      <c r="G18" s="1280" t="s">
        <v>919</v>
      </c>
      <c r="H18" s="1281" t="s">
        <v>7</v>
      </c>
      <c r="I18" s="1579" t="s">
        <v>1936</v>
      </c>
      <c r="J18" s="1579"/>
      <c r="K18" s="1579"/>
      <c r="L18" s="1257"/>
      <c r="M18" s="1257"/>
      <c r="N18" s="1257"/>
      <c r="O18" s="1257"/>
      <c r="P18" s="1257"/>
      <c r="Q18" s="1257"/>
      <c r="R18" s="1257"/>
      <c r="S18" s="1257"/>
      <c r="T18" s="1262"/>
    </row>
    <row r="19" spans="1:21" ht="19.5" customHeight="1">
      <c r="A19" s="1282" t="s">
        <v>5</v>
      </c>
      <c r="B19" s="1258" t="s">
        <v>920</v>
      </c>
      <c r="C19" s="1258" t="s">
        <v>921</v>
      </c>
      <c r="D19" s="1260"/>
      <c r="E19" s="1257"/>
      <c r="F19" s="1257"/>
      <c r="G19" s="1576" t="s">
        <v>922</v>
      </c>
      <c r="H19" s="1576" t="s">
        <v>923</v>
      </c>
      <c r="I19" s="1576" t="s">
        <v>899</v>
      </c>
      <c r="J19" s="1576" t="s">
        <v>9</v>
      </c>
      <c r="K19" s="1576"/>
      <c r="L19" s="1576" t="s">
        <v>10</v>
      </c>
      <c r="M19" s="1576"/>
      <c r="N19" s="1576" t="s">
        <v>11</v>
      </c>
      <c r="O19" s="1576"/>
      <c r="P19" s="1576" t="s">
        <v>12</v>
      </c>
      <c r="Q19" s="1576"/>
      <c r="R19" s="1576" t="s">
        <v>13</v>
      </c>
      <c r="S19" s="1576" t="s">
        <v>924</v>
      </c>
      <c r="T19" s="1577" t="s">
        <v>926</v>
      </c>
    </row>
    <row r="20" spans="1:21" ht="19.5" customHeight="1">
      <c r="A20" s="1282" t="s">
        <v>6</v>
      </c>
      <c r="B20" s="1283">
        <v>172068</v>
      </c>
      <c r="C20" s="1258" t="s">
        <v>1863</v>
      </c>
      <c r="D20" s="1257"/>
      <c r="E20" s="1257"/>
      <c r="F20" s="1257"/>
      <c r="G20" s="1576"/>
      <c r="H20" s="1576"/>
      <c r="I20" s="1576"/>
      <c r="J20" s="1258" t="s">
        <v>905</v>
      </c>
      <c r="K20" s="1258" t="s">
        <v>906</v>
      </c>
      <c r="L20" s="1258" t="s">
        <v>905</v>
      </c>
      <c r="M20" s="1258" t="s">
        <v>906</v>
      </c>
      <c r="N20" s="1258" t="s">
        <v>905</v>
      </c>
      <c r="O20" s="1258" t="s">
        <v>906</v>
      </c>
      <c r="P20" s="1258" t="s">
        <v>905</v>
      </c>
      <c r="Q20" s="1258" t="s">
        <v>906</v>
      </c>
      <c r="R20" s="1576"/>
      <c r="S20" s="1576"/>
      <c r="T20" s="1578"/>
    </row>
    <row r="21" spans="1:21" ht="19.5" customHeight="1">
      <c r="A21" s="1282" t="s">
        <v>8</v>
      </c>
      <c r="B21" s="1283">
        <v>226112</v>
      </c>
      <c r="C21" s="1258" t="s">
        <v>1864</v>
      </c>
      <c r="D21" s="1257"/>
      <c r="E21" s="1257"/>
      <c r="F21" s="1257"/>
      <c r="G21" s="1284" t="s">
        <v>14</v>
      </c>
      <c r="H21" s="1285" t="s">
        <v>15</v>
      </c>
      <c r="I21" s="1285" t="s">
        <v>16</v>
      </c>
      <c r="J21" s="1286"/>
      <c r="K21" s="1287"/>
      <c r="L21" s="1286"/>
      <c r="M21" s="1287"/>
      <c r="N21" s="1286"/>
      <c r="O21" s="1287"/>
      <c r="P21" s="1288">
        <f>ROUNDDOWN(T21/1.1,0)</f>
        <v>1720</v>
      </c>
      <c r="Q21" s="1285" t="s">
        <v>17</v>
      </c>
      <c r="R21" s="1289">
        <f>IF((J21+L21+N21+P21)&gt;0,SMALL((J21,L21,N21,P21),1),)</f>
        <v>1720</v>
      </c>
      <c r="S21" s="1290" t="s">
        <v>1075</v>
      </c>
      <c r="T21" s="1291">
        <v>1893.04</v>
      </c>
      <c r="U21" s="1292" t="s">
        <v>1938</v>
      </c>
    </row>
    <row r="22" spans="1:21" ht="19.5" customHeight="1">
      <c r="A22" s="1282" t="s">
        <v>903</v>
      </c>
      <c r="B22" s="1283"/>
      <c r="C22" s="1258"/>
      <c r="D22" s="1257"/>
      <c r="E22" s="1257"/>
      <c r="F22" s="1257"/>
      <c r="G22" s="1284" t="s">
        <v>18</v>
      </c>
      <c r="H22" s="1285" t="s">
        <v>15</v>
      </c>
      <c r="I22" s="1285" t="s">
        <v>16</v>
      </c>
      <c r="J22" s="1286"/>
      <c r="K22" s="1287"/>
      <c r="L22" s="1286"/>
      <c r="M22" s="1287"/>
      <c r="N22" s="1286"/>
      <c r="O22" s="1287"/>
      <c r="P22" s="1288">
        <f>ROUNDDOWN(T22/1.1,0)</f>
        <v>0</v>
      </c>
      <c r="Q22" s="1285" t="s">
        <v>17</v>
      </c>
      <c r="R22" s="1289">
        <f>IF((J22+L22+N22+P22)&gt;0,SMALL((J22,L22,N22,P22),1),)</f>
        <v>0</v>
      </c>
      <c r="S22" s="1290" t="str">
        <f>S21</f>
        <v>오피넷</v>
      </c>
      <c r="T22" s="1291">
        <v>0</v>
      </c>
    </row>
    <row r="23" spans="1:21" ht="19.5" customHeight="1">
      <c r="A23" s="1282" t="s">
        <v>904</v>
      </c>
      <c r="B23" s="1283">
        <v>0</v>
      </c>
      <c r="C23" s="1258"/>
      <c r="D23" s="1257"/>
      <c r="E23" s="1257"/>
      <c r="F23" s="1257"/>
      <c r="G23" s="1284" t="s">
        <v>578</v>
      </c>
      <c r="H23" s="1285" t="s">
        <v>1046</v>
      </c>
      <c r="I23" s="1285" t="s">
        <v>19</v>
      </c>
      <c r="J23" s="1288"/>
      <c r="K23" s="1287"/>
      <c r="L23" s="1286"/>
      <c r="M23" s="1287"/>
      <c r="N23" s="1288"/>
      <c r="O23" s="1287"/>
      <c r="P23" s="1286"/>
      <c r="Q23" s="1285"/>
      <c r="R23" s="1289">
        <f>IF((J23+L23+N23+P23)&gt;0,SMALL((J23,L23,N23,P23),1),)</f>
        <v>0</v>
      </c>
      <c r="S23" s="1293">
        <f>IF(R23&gt;0,$I$18,)</f>
        <v>0</v>
      </c>
      <c r="T23" s="1294"/>
    </row>
    <row r="24" spans="1:21" ht="19.5" customHeight="1">
      <c r="A24" s="1274"/>
      <c r="B24" s="1257"/>
      <c r="C24" s="1257"/>
      <c r="D24" s="1260"/>
      <c r="E24" s="1257"/>
      <c r="F24" s="1257"/>
      <c r="G24" s="1284" t="s">
        <v>493</v>
      </c>
      <c r="H24" s="1285" t="s">
        <v>1459</v>
      </c>
      <c r="I24" s="1285" t="s">
        <v>20</v>
      </c>
      <c r="J24" s="1288"/>
      <c r="K24" s="1287"/>
      <c r="L24" s="1295"/>
      <c r="M24" s="1287"/>
      <c r="N24" s="1288"/>
      <c r="O24" s="1287"/>
      <c r="P24" s="1286">
        <v>610000</v>
      </c>
      <c r="Q24" s="1285"/>
      <c r="R24" s="1289">
        <f>IF((J24+L24+N24+P24)&gt;0,SMALL((J24,L24,N24,P24),1),)</f>
        <v>610000</v>
      </c>
      <c r="S24" s="1293" t="s">
        <v>1872</v>
      </c>
      <c r="T24" s="1294"/>
    </row>
    <row r="25" spans="1:21" ht="19.5" customHeight="1">
      <c r="A25" s="1296" t="s">
        <v>927</v>
      </c>
      <c r="B25" s="1257" t="s">
        <v>2</v>
      </c>
      <c r="C25" s="1257"/>
      <c r="D25" s="1257"/>
      <c r="E25" s="1257"/>
      <c r="F25" s="1257"/>
      <c r="G25" s="1284"/>
      <c r="H25" s="1285"/>
      <c r="I25" s="1285"/>
      <c r="J25" s="1288"/>
      <c r="K25" s="1287"/>
      <c r="L25" s="1295"/>
      <c r="M25" s="1287"/>
      <c r="N25" s="1288"/>
      <c r="O25" s="1287"/>
      <c r="P25" s="1286"/>
      <c r="Q25" s="1285"/>
      <c r="R25" s="1289">
        <f>IF((J25+L25+N25+P25)&gt;0,SMALL((J25,L25,N25,P25),1),)</f>
        <v>0</v>
      </c>
      <c r="S25" s="1293">
        <f>IF(R25&gt;0,$I$18,)</f>
        <v>0</v>
      </c>
      <c r="T25" s="1294"/>
    </row>
    <row r="26" spans="1:21" ht="19.5" customHeight="1">
      <c r="A26" s="1297" t="s">
        <v>3</v>
      </c>
      <c r="B26" s="1258" t="s">
        <v>902</v>
      </c>
      <c r="C26" s="1257"/>
      <c r="D26" s="1257"/>
      <c r="E26" s="1257"/>
      <c r="F26" s="1257"/>
      <c r="G26" s="1284"/>
      <c r="H26" s="1285"/>
      <c r="I26" s="1285"/>
      <c r="J26" s="1288"/>
      <c r="K26" s="1287"/>
      <c r="L26" s="1295"/>
      <c r="M26" s="1287"/>
      <c r="N26" s="1288"/>
      <c r="O26" s="1287"/>
      <c r="P26" s="1286"/>
      <c r="Q26" s="1285"/>
      <c r="R26" s="1289">
        <f>IF((J26+L26+N26+P26)&gt;0,SMALL((J26,L26,N26,P26),1),)</f>
        <v>0</v>
      </c>
      <c r="S26" s="1293">
        <f>IF(R26&gt;0,$I$18,)</f>
        <v>0</v>
      </c>
      <c r="T26" s="1294"/>
    </row>
    <row r="27" spans="1:21" ht="19.5" customHeight="1" thickBot="1">
      <c r="A27" s="1298" t="s">
        <v>4</v>
      </c>
      <c r="B27" s="1258"/>
      <c r="C27" s="1299"/>
      <c r="D27" s="1299"/>
      <c r="E27" s="1299"/>
      <c r="F27" s="1299"/>
      <c r="G27" s="1300"/>
      <c r="H27" s="1301"/>
      <c r="I27" s="1301"/>
      <c r="J27" s="1302"/>
      <c r="K27" s="1303"/>
      <c r="L27" s="1304"/>
      <c r="M27" s="1303"/>
      <c r="N27" s="1302"/>
      <c r="O27" s="1303"/>
      <c r="P27" s="1305"/>
      <c r="Q27" s="1301"/>
      <c r="R27" s="1306">
        <f>IF((J27+L27+N27+P27)&gt;0,SMALL((J27,L27,N27,P27),1),)</f>
        <v>0</v>
      </c>
      <c r="S27" s="1307">
        <f>IF(R27&gt;0,$I$18,)</f>
        <v>0</v>
      </c>
      <c r="T27" s="1308"/>
    </row>
    <row r="28" spans="1:21" ht="19.5" customHeight="1">
      <c r="D28" s="1247"/>
    </row>
    <row r="29" spans="1:21" ht="35.25" customHeight="1">
      <c r="B29" s="1309"/>
      <c r="D29" s="1247"/>
    </row>
    <row r="31" spans="1:21" ht="19.5" hidden="1" customHeight="1"/>
    <row r="32" spans="1:21" ht="19.5" hidden="1" customHeight="1"/>
    <row r="33" ht="19.5" hidden="1" customHeight="1"/>
    <row r="34" ht="19.5" hidden="1" customHeight="1"/>
    <row r="35" ht="19.5" hidden="1" customHeight="1"/>
    <row r="36" ht="19.5" hidden="1" customHeight="1"/>
    <row r="37" ht="19.5" hidden="1" customHeight="1"/>
    <row r="38" ht="19.5" hidden="1" customHeight="1"/>
    <row r="39" ht="19.5" hidden="1" customHeight="1"/>
    <row r="40" ht="19.5" hidden="1" customHeight="1"/>
    <row r="41" ht="19.5" hidden="1" customHeight="1"/>
    <row r="42" ht="19.5" hidden="1" customHeight="1"/>
    <row r="43" ht="19.5" hidden="1" customHeight="1"/>
    <row r="44" ht="19.5" hidden="1" customHeight="1"/>
    <row r="45" ht="19.5" hidden="1" customHeight="1"/>
    <row r="46" ht="19.5" hidden="1" customHeight="1"/>
    <row r="47" ht="19.5" hidden="1" customHeight="1"/>
    <row r="48" ht="19.5" hidden="1" customHeight="1"/>
    <row r="49" ht="19.5" hidden="1" customHeight="1"/>
    <row r="50" ht="19.5" hidden="1" customHeight="1"/>
    <row r="51" ht="19.5" hidden="1" customHeight="1"/>
    <row r="52" ht="19.5" hidden="1" customHeight="1"/>
    <row r="53" ht="19.5" hidden="1" customHeight="1"/>
    <row r="54" ht="19.5" hidden="1" customHeight="1"/>
    <row r="55" ht="19.5" hidden="1" customHeight="1"/>
    <row r="56" ht="19.5" hidden="1" customHeight="1"/>
    <row r="57" ht="19.5" hidden="1" customHeight="1"/>
    <row r="58" ht="19.5" hidden="1" customHeight="1"/>
    <row r="59" ht="19.5" hidden="1" customHeight="1"/>
    <row r="60" ht="19.5" hidden="1" customHeight="1"/>
    <row r="61" ht="19.5" hidden="1" customHeight="1"/>
    <row r="62" ht="19.5" hidden="1" customHeight="1"/>
    <row r="63" ht="19.5" hidden="1" customHeight="1"/>
    <row r="64" ht="19.5" hidden="1" customHeight="1"/>
    <row r="65" ht="19.5" hidden="1" customHeight="1"/>
    <row r="66" ht="19.5" hidden="1" customHeight="1"/>
    <row r="67" ht="19.5" hidden="1" customHeight="1"/>
    <row r="68" ht="19.5" hidden="1" customHeight="1"/>
    <row r="69" ht="19.5" hidden="1" customHeight="1"/>
  </sheetData>
  <sheetProtection selectLockedCells="1" selectUnlockedCells="1"/>
  <mergeCells count="42">
    <mergeCell ref="B13:E13"/>
    <mergeCell ref="B14:E14"/>
    <mergeCell ref="B15:E15"/>
    <mergeCell ref="M9:T9"/>
    <mergeCell ref="M13:T13"/>
    <mergeCell ref="H11:J11"/>
    <mergeCell ref="H12:J12"/>
    <mergeCell ref="H13:J13"/>
    <mergeCell ref="M11:T11"/>
    <mergeCell ref="M12:T12"/>
    <mergeCell ref="B11:C11"/>
    <mergeCell ref="B9:C9"/>
    <mergeCell ref="B10:C10"/>
    <mergeCell ref="H14:J14"/>
    <mergeCell ref="H15:J15"/>
    <mergeCell ref="G19:G20"/>
    <mergeCell ref="H19:H20"/>
    <mergeCell ref="H17:J17"/>
    <mergeCell ref="I19:I20"/>
    <mergeCell ref="H16:J16"/>
    <mergeCell ref="I18:K18"/>
    <mergeCell ref="M17:T17"/>
    <mergeCell ref="H9:J9"/>
    <mergeCell ref="H10:J10"/>
    <mergeCell ref="M10:T10"/>
    <mergeCell ref="P19:Q19"/>
    <mergeCell ref="J19:K19"/>
    <mergeCell ref="L19:M19"/>
    <mergeCell ref="N19:O19"/>
    <mergeCell ref="T19:T20"/>
    <mergeCell ref="S19:S20"/>
    <mergeCell ref="R19:R20"/>
    <mergeCell ref="A1:R2"/>
    <mergeCell ref="S1:T2"/>
    <mergeCell ref="B8:C8"/>
    <mergeCell ref="B4:C4"/>
    <mergeCell ref="B5:C5"/>
    <mergeCell ref="B6:C6"/>
    <mergeCell ref="B7:C7"/>
    <mergeCell ref="H7:J7"/>
    <mergeCell ref="H8:J8"/>
    <mergeCell ref="M8:T8"/>
  </mergeCells>
  <phoneticPr fontId="2" type="noConversion"/>
  <printOptions horizontalCentered="1" verticalCentered="1"/>
  <pageMargins left="0.39370078740157483" right="0.39370078740157483" top="0.59055118110236227" bottom="0.59055118110236227" header="0" footer="0"/>
  <pageSetup paperSize="9" scale="60" orientation="landscape"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filterMode="1"/>
  <dimension ref="A1:AQ52"/>
  <sheetViews>
    <sheetView showZeros="0" view="pageBreakPreview" topLeftCell="A23" zoomScaleNormal="85" zoomScaleSheetLayoutView="100" workbookViewId="0">
      <selection activeCell="AK8" sqref="AK8"/>
    </sheetView>
  </sheetViews>
  <sheetFormatPr defaultColWidth="8.75" defaultRowHeight="21.75" customHeight="1"/>
  <cols>
    <col min="1" max="1" width="9" style="312" customWidth="1"/>
    <col min="2" max="32" width="4" style="295" customWidth="1"/>
    <col min="33" max="16384" width="8.75" style="295"/>
  </cols>
  <sheetData>
    <row r="1" spans="1:33" ht="21.75" customHeight="1" thickTop="1" thickBot="1">
      <c r="A1" s="293" t="s">
        <v>837</v>
      </c>
      <c r="B1" s="294"/>
      <c r="C1" s="294"/>
      <c r="D1" s="294"/>
      <c r="E1" s="294"/>
      <c r="F1" s="294"/>
      <c r="G1" s="294"/>
      <c r="H1" s="294"/>
      <c r="I1" s="294"/>
      <c r="J1" s="294"/>
      <c r="K1" s="294"/>
      <c r="L1" s="294"/>
      <c r="M1" s="294"/>
      <c r="N1" s="294"/>
      <c r="O1" s="294"/>
      <c r="P1" s="294"/>
      <c r="Q1" s="294"/>
      <c r="R1" s="294"/>
      <c r="S1" s="294"/>
      <c r="T1" s="294"/>
      <c r="U1" s="294"/>
      <c r="V1" s="294"/>
      <c r="W1" s="294"/>
      <c r="X1" s="294"/>
      <c r="Y1" s="294"/>
      <c r="Z1" s="294"/>
      <c r="AA1" s="294"/>
      <c r="AB1" s="294"/>
      <c r="AC1" s="294"/>
      <c r="AD1" s="294"/>
      <c r="AE1" s="294"/>
      <c r="AF1" s="294"/>
    </row>
    <row r="2" spans="1:33" ht="21.75" customHeight="1" thickTop="1">
      <c r="A2" s="823"/>
      <c r="B2" s="294"/>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4"/>
    </row>
    <row r="3" spans="1:33" ht="21.75" customHeight="1">
      <c r="A3" s="296">
        <v>1</v>
      </c>
      <c r="B3" s="297"/>
      <c r="C3" s="297"/>
      <c r="D3" s="1599" t="str">
        <f>CONCATENATE(기본!B5," 설계서")</f>
        <v>2026년 숲가꾸기(풀베기) 사업(11차)  설계서</v>
      </c>
      <c r="E3" s="1599"/>
      <c r="F3" s="1599"/>
      <c r="G3" s="1599"/>
      <c r="H3" s="1599"/>
      <c r="I3" s="1599"/>
      <c r="J3" s="1599"/>
      <c r="K3" s="1599"/>
      <c r="L3" s="1599"/>
      <c r="M3" s="1599"/>
      <c r="N3" s="1599"/>
      <c r="O3" s="1599"/>
      <c r="P3" s="1599"/>
      <c r="Q3" s="1599"/>
      <c r="R3" s="1599"/>
      <c r="S3" s="1599"/>
      <c r="T3" s="1599"/>
      <c r="U3" s="1599"/>
      <c r="V3" s="1599"/>
      <c r="W3" s="1599"/>
      <c r="X3" s="1599"/>
      <c r="Y3" s="1599"/>
      <c r="Z3" s="1599"/>
      <c r="AA3" s="1599"/>
      <c r="AB3" s="1599"/>
      <c r="AC3" s="1599"/>
      <c r="AD3" s="1599"/>
      <c r="AE3" s="298"/>
      <c r="AF3" s="297"/>
    </row>
    <row r="4" spans="1:33" ht="21.75" customHeight="1">
      <c r="A4" s="296">
        <v>1</v>
      </c>
      <c r="B4" s="297"/>
      <c r="C4" s="297"/>
      <c r="D4" s="1599"/>
      <c r="E4" s="1599"/>
      <c r="F4" s="1599"/>
      <c r="G4" s="1599"/>
      <c r="H4" s="1599"/>
      <c r="I4" s="1599"/>
      <c r="J4" s="1599"/>
      <c r="K4" s="1599"/>
      <c r="L4" s="1599"/>
      <c r="M4" s="1599"/>
      <c r="N4" s="1599"/>
      <c r="O4" s="1599"/>
      <c r="P4" s="1599"/>
      <c r="Q4" s="1599"/>
      <c r="R4" s="1599"/>
      <c r="S4" s="1599"/>
      <c r="T4" s="1599"/>
      <c r="U4" s="1599"/>
      <c r="V4" s="1599"/>
      <c r="W4" s="1599"/>
      <c r="X4" s="1599"/>
      <c r="Y4" s="1599"/>
      <c r="Z4" s="1599"/>
      <c r="AA4" s="1599"/>
      <c r="AB4" s="1599"/>
      <c r="AC4" s="1599"/>
      <c r="AD4" s="1599"/>
      <c r="AE4" s="298"/>
      <c r="AF4" s="297"/>
    </row>
    <row r="5" spans="1:33" ht="21.75" customHeight="1">
      <c r="A5" s="296">
        <v>1</v>
      </c>
      <c r="B5" s="297"/>
      <c r="C5" s="297"/>
      <c r="D5" s="1599"/>
      <c r="E5" s="1599"/>
      <c r="F5" s="1599"/>
      <c r="G5" s="1599"/>
      <c r="H5" s="1599"/>
      <c r="I5" s="1599"/>
      <c r="J5" s="1599"/>
      <c r="K5" s="1599"/>
      <c r="L5" s="1599"/>
      <c r="M5" s="1599"/>
      <c r="N5" s="1599"/>
      <c r="O5" s="1599"/>
      <c r="P5" s="1599"/>
      <c r="Q5" s="1599"/>
      <c r="R5" s="1599"/>
      <c r="S5" s="1599"/>
      <c r="T5" s="1599"/>
      <c r="U5" s="1599"/>
      <c r="V5" s="1599"/>
      <c r="W5" s="1599"/>
      <c r="X5" s="1599"/>
      <c r="Y5" s="1599"/>
      <c r="Z5" s="1599"/>
      <c r="AA5" s="1599"/>
      <c r="AB5" s="1599"/>
      <c r="AC5" s="1599"/>
      <c r="AD5" s="1599"/>
      <c r="AE5" s="298"/>
      <c r="AF5" s="297"/>
    </row>
    <row r="6" spans="1:33" ht="21.75" customHeight="1">
      <c r="A6" s="296"/>
      <c r="B6" s="297"/>
      <c r="C6" s="297"/>
      <c r="D6" s="824"/>
      <c r="E6" s="824"/>
      <c r="F6" s="824"/>
      <c r="G6" s="824"/>
      <c r="H6" s="824"/>
      <c r="I6" s="824"/>
      <c r="J6" s="824"/>
      <c r="K6" s="824"/>
      <c r="L6" s="824"/>
      <c r="M6" s="824"/>
      <c r="N6" s="824"/>
      <c r="O6" s="824"/>
      <c r="P6" s="824"/>
      <c r="Q6" s="824"/>
      <c r="R6" s="824"/>
      <c r="S6" s="824"/>
      <c r="T6" s="824"/>
      <c r="U6" s="824"/>
      <c r="V6" s="824"/>
      <c r="W6" s="824"/>
      <c r="X6" s="824"/>
      <c r="Y6" s="824"/>
      <c r="Z6" s="824"/>
      <c r="AA6" s="824"/>
      <c r="AB6" s="824"/>
      <c r="AC6" s="824"/>
      <c r="AD6" s="824"/>
      <c r="AE6" s="298"/>
      <c r="AF6" s="297"/>
    </row>
    <row r="7" spans="1:33" ht="21.75" customHeight="1">
      <c r="A7" s="296">
        <v>1</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row>
    <row r="8" spans="1:33" s="305" customFormat="1" ht="43.5" customHeight="1">
      <c r="A8" s="296">
        <v>1</v>
      </c>
      <c r="B8" s="299"/>
      <c r="C8" s="299"/>
      <c r="D8" s="299"/>
      <c r="E8" s="299"/>
      <c r="F8" s="300"/>
      <c r="G8" s="1587" t="s">
        <v>1027</v>
      </c>
      <c r="H8" s="1587"/>
      <c r="I8" s="1587"/>
      <c r="J8" s="1587"/>
      <c r="K8" s="1587"/>
      <c r="L8" s="1587"/>
      <c r="M8" s="301" t="str">
        <f>기본!B6</f>
        <v>충청북도 단양군 가곡면 보발리 산96-2번지 외 8필지 (49-0-50-0 외 8개소)</v>
      </c>
      <c r="N8" s="302"/>
      <c r="O8" s="303"/>
      <c r="P8" s="303"/>
      <c r="Q8" s="303"/>
      <c r="R8" s="303"/>
      <c r="S8" s="303"/>
      <c r="T8" s="303"/>
      <c r="U8" s="303"/>
      <c r="V8" s="303"/>
      <c r="W8" s="303"/>
      <c r="X8" s="303"/>
      <c r="Y8" s="303"/>
      <c r="Z8" s="303"/>
      <c r="AA8" s="303"/>
      <c r="AB8" s="303"/>
      <c r="AC8" s="303"/>
      <c r="AD8" s="303"/>
      <c r="AE8" s="303"/>
      <c r="AF8" s="302"/>
      <c r="AG8" s="304"/>
    </row>
    <row r="9" spans="1:33" s="305" customFormat="1" ht="43.5" customHeight="1">
      <c r="A9" s="296">
        <v>1</v>
      </c>
      <c r="B9" s="299"/>
      <c r="C9" s="299"/>
      <c r="D9" s="299"/>
      <c r="E9" s="299"/>
      <c r="F9" s="299"/>
      <c r="G9" s="1587" t="s">
        <v>935</v>
      </c>
      <c r="H9" s="1587"/>
      <c r="I9" s="1587"/>
      <c r="J9" s="1587"/>
      <c r="K9" s="1587"/>
      <c r="L9" s="1587"/>
      <c r="M9" s="1584">
        <f>기본!E5</f>
        <v>54.8</v>
      </c>
      <c r="N9" s="1584"/>
      <c r="O9" s="1584"/>
      <c r="P9" s="1584"/>
      <c r="Q9" s="306"/>
      <c r="R9" s="306"/>
      <c r="S9" s="299"/>
      <c r="T9" s="299"/>
      <c r="U9" s="299"/>
      <c r="V9" s="299"/>
      <c r="W9" s="299"/>
      <c r="X9" s="299"/>
      <c r="Y9" s="299"/>
      <c r="Z9" s="299"/>
      <c r="AA9" s="299"/>
      <c r="AB9" s="299"/>
      <c r="AC9" s="299"/>
      <c r="AD9" s="299"/>
      <c r="AE9" s="299"/>
      <c r="AF9" s="299"/>
    </row>
    <row r="10" spans="1:33" ht="21.75" customHeight="1">
      <c r="A10" s="296">
        <v>1</v>
      </c>
      <c r="B10" s="294"/>
      <c r="C10" s="294"/>
      <c r="D10" s="294"/>
      <c r="E10" s="294"/>
      <c r="F10" s="294"/>
      <c r="G10" s="294"/>
      <c r="H10" s="307"/>
      <c r="I10" s="307"/>
      <c r="J10" s="307"/>
      <c r="K10" s="307"/>
      <c r="L10" s="308"/>
      <c r="M10" s="308"/>
      <c r="N10" s="308"/>
      <c r="O10" s="309"/>
      <c r="P10" s="309"/>
      <c r="Q10" s="294"/>
      <c r="R10" s="294"/>
      <c r="S10" s="294"/>
      <c r="T10" s="294"/>
      <c r="U10" s="294"/>
      <c r="V10" s="294"/>
      <c r="W10" s="294"/>
      <c r="X10" s="294"/>
      <c r="Y10" s="294"/>
      <c r="Z10" s="294"/>
      <c r="AA10" s="294"/>
      <c r="AB10" s="294"/>
      <c r="AC10" s="294"/>
      <c r="AD10" s="294"/>
      <c r="AE10" s="294"/>
      <c r="AF10" s="294"/>
    </row>
    <row r="11" spans="1:33" ht="21.75" customHeight="1">
      <c r="A11" s="296"/>
      <c r="B11" s="294"/>
      <c r="C11" s="294"/>
      <c r="D11" s="294"/>
      <c r="E11" s="294"/>
      <c r="F11" s="294"/>
      <c r="G11" s="294"/>
      <c r="H11" s="307"/>
      <c r="I11" s="307"/>
      <c r="J11" s="307"/>
      <c r="K11" s="307"/>
      <c r="L11" s="308"/>
      <c r="M11" s="308"/>
      <c r="N11" s="308"/>
      <c r="O11" s="309"/>
      <c r="P11" s="309"/>
      <c r="Q11" s="294"/>
      <c r="R11" s="294"/>
      <c r="S11" s="294"/>
      <c r="T11" s="294"/>
      <c r="U11" s="294"/>
      <c r="V11" s="294"/>
      <c r="W11" s="294"/>
      <c r="X11" s="294"/>
      <c r="Y11" s="294"/>
      <c r="Z11" s="294"/>
      <c r="AA11" s="294"/>
      <c r="AB11" s="294"/>
      <c r="AC11" s="294"/>
      <c r="AD11" s="294"/>
      <c r="AE11" s="294"/>
      <c r="AF11" s="294"/>
    </row>
    <row r="12" spans="1:33" ht="21.75" customHeight="1">
      <c r="A12" s="296"/>
      <c r="B12" s="294"/>
      <c r="C12" s="294"/>
      <c r="D12" s="294"/>
      <c r="E12" s="294"/>
      <c r="F12" s="294"/>
      <c r="G12" s="294"/>
      <c r="H12" s="307"/>
      <c r="I12" s="307"/>
      <c r="J12" s="307"/>
      <c r="K12" s="307"/>
      <c r="L12" s="308"/>
      <c r="M12" s="308"/>
      <c r="N12" s="308"/>
      <c r="O12" s="309"/>
      <c r="P12" s="309"/>
      <c r="Q12" s="294"/>
      <c r="R12" s="294"/>
      <c r="S12" s="294"/>
      <c r="T12" s="294"/>
      <c r="U12" s="294"/>
      <c r="V12" s="294"/>
      <c r="W12" s="294"/>
      <c r="X12" s="294"/>
      <c r="Y12" s="294"/>
      <c r="Z12" s="294"/>
      <c r="AA12" s="294"/>
      <c r="AB12" s="294"/>
      <c r="AC12" s="294"/>
      <c r="AD12" s="294"/>
      <c r="AE12" s="294"/>
      <c r="AF12" s="294"/>
    </row>
    <row r="13" spans="1:33" ht="21.75" customHeight="1">
      <c r="A13" s="296">
        <v>1</v>
      </c>
      <c r="B13" s="294"/>
      <c r="C13" s="294"/>
      <c r="D13" s="294"/>
      <c r="E13" s="294"/>
      <c r="F13" s="294"/>
      <c r="G13" s="294"/>
      <c r="H13" s="307"/>
      <c r="I13" s="307"/>
      <c r="J13" s="307"/>
      <c r="K13" s="307"/>
      <c r="L13" s="308"/>
      <c r="M13" s="308"/>
      <c r="N13" s="308"/>
      <c r="O13" s="309"/>
      <c r="P13" s="309"/>
      <c r="Q13" s="294"/>
      <c r="R13" s="294"/>
      <c r="S13" s="294"/>
      <c r="T13" s="294"/>
      <c r="U13" s="294"/>
      <c r="V13" s="294"/>
      <c r="W13" s="294"/>
      <c r="X13" s="294"/>
      <c r="Y13" s="294"/>
      <c r="Z13" s="294"/>
      <c r="AA13" s="294"/>
      <c r="AB13" s="294"/>
      <c r="AC13" s="294"/>
      <c r="AD13" s="294"/>
      <c r="AE13" s="294"/>
      <c r="AF13" s="294"/>
    </row>
    <row r="14" spans="1:33" ht="21.75" customHeight="1">
      <c r="A14" s="296">
        <v>1</v>
      </c>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row>
    <row r="15" spans="1:33" ht="21.75" customHeight="1">
      <c r="A15" s="296">
        <v>1</v>
      </c>
      <c r="B15" s="310" t="str">
        <f>CONCATENATE(기본!B8,"       ")</f>
        <v xml:space="preserve">2026년    07월       </v>
      </c>
      <c r="C15" s="311"/>
      <c r="D15" s="311"/>
      <c r="E15" s="311"/>
      <c r="F15" s="311"/>
      <c r="G15" s="311"/>
      <c r="H15" s="311"/>
      <c r="I15" s="311"/>
      <c r="J15" s="311"/>
      <c r="K15" s="311"/>
      <c r="L15" s="311"/>
      <c r="M15" s="311"/>
      <c r="N15" s="311"/>
      <c r="O15" s="311"/>
      <c r="P15" s="311"/>
      <c r="Q15" s="311"/>
      <c r="R15" s="311"/>
      <c r="S15" s="311"/>
      <c r="T15" s="311"/>
      <c r="U15" s="311"/>
      <c r="V15" s="311"/>
      <c r="W15" s="311"/>
      <c r="X15" s="311"/>
      <c r="Y15" s="311"/>
      <c r="Z15" s="311"/>
      <c r="AA15" s="311"/>
      <c r="AB15" s="311"/>
      <c r="AC15" s="311"/>
      <c r="AD15" s="311"/>
      <c r="AE15" s="311"/>
      <c r="AF15" s="311"/>
    </row>
    <row r="16" spans="1:33" ht="21.75" customHeight="1">
      <c r="A16" s="312">
        <v>1</v>
      </c>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row>
    <row r="17" spans="1:43" ht="21.75" customHeight="1">
      <c r="A17" s="312">
        <v>1</v>
      </c>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row>
    <row r="18" spans="1:43" ht="21.75" customHeight="1">
      <c r="A18" s="312">
        <v>1</v>
      </c>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row>
    <row r="19" spans="1:43" ht="21.75" customHeight="1">
      <c r="A19" s="312">
        <v>1</v>
      </c>
      <c r="B19" s="294"/>
      <c r="C19" s="294"/>
      <c r="D19" s="294"/>
      <c r="E19" s="294"/>
      <c r="F19" s="294"/>
      <c r="G19" s="294"/>
      <c r="H19" s="294"/>
      <c r="I19" s="294"/>
      <c r="J19" s="294"/>
      <c r="K19" s="1591" t="str">
        <f>기본!B9</f>
        <v>단양국유림관리소</v>
      </c>
      <c r="L19" s="1591"/>
      <c r="M19" s="1591"/>
      <c r="N19" s="1591"/>
      <c r="O19" s="1591"/>
      <c r="P19" s="1591"/>
      <c r="Q19" s="1591"/>
      <c r="R19" s="1591"/>
      <c r="S19" s="1591"/>
      <c r="T19" s="1591"/>
      <c r="U19" s="1591"/>
      <c r="V19" s="1591"/>
      <c r="W19" s="1591"/>
      <c r="X19" s="1591"/>
      <c r="Y19" s="294"/>
      <c r="Z19" s="294"/>
      <c r="AA19" s="294"/>
      <c r="AB19" s="294"/>
      <c r="AC19" s="294"/>
      <c r="AD19" s="294"/>
      <c r="AE19" s="294"/>
      <c r="AF19" s="294"/>
    </row>
    <row r="20" spans="1:43" ht="21.75" customHeight="1">
      <c r="A20" s="312">
        <v>1</v>
      </c>
      <c r="B20" s="294"/>
      <c r="C20" s="294"/>
      <c r="D20" s="294"/>
      <c r="E20" s="294"/>
      <c r="F20" s="294"/>
      <c r="G20" s="294"/>
      <c r="H20" s="294"/>
      <c r="I20" s="313"/>
      <c r="J20" s="294"/>
      <c r="K20" s="1591"/>
      <c r="L20" s="1591"/>
      <c r="M20" s="1591"/>
      <c r="N20" s="1591"/>
      <c r="O20" s="1591"/>
      <c r="P20" s="1591"/>
      <c r="Q20" s="1591"/>
      <c r="R20" s="1591"/>
      <c r="S20" s="1591"/>
      <c r="T20" s="1591"/>
      <c r="U20" s="1591"/>
      <c r="V20" s="1591"/>
      <c r="W20" s="1591"/>
      <c r="X20" s="1591"/>
      <c r="Y20" s="294"/>
      <c r="Z20" s="294"/>
      <c r="AA20" s="294"/>
      <c r="AB20" s="294"/>
      <c r="AC20" s="294"/>
      <c r="AD20" s="294"/>
      <c r="AE20" s="294"/>
      <c r="AF20" s="294"/>
    </row>
    <row r="21" spans="1:43" ht="21.75" customHeight="1">
      <c r="A21" s="312">
        <v>1</v>
      </c>
      <c r="B21" s="294"/>
      <c r="C21" s="294"/>
      <c r="D21" s="294"/>
      <c r="E21" s="294"/>
      <c r="F21" s="294"/>
      <c r="G21" s="294"/>
      <c r="H21" s="294"/>
      <c r="I21" s="294"/>
      <c r="J21" s="294"/>
      <c r="K21" s="294"/>
      <c r="L21" s="294"/>
      <c r="M21" s="294"/>
      <c r="N21" s="294"/>
      <c r="O21" s="294"/>
      <c r="P21" s="294"/>
      <c r="Q21" s="294"/>
      <c r="R21" s="294"/>
      <c r="S21" s="294"/>
      <c r="T21" s="294"/>
      <c r="U21" s="294"/>
      <c r="V21" s="294"/>
      <c r="W21" s="294"/>
      <c r="X21" s="294"/>
      <c r="Y21" s="294"/>
      <c r="Z21" s="294"/>
      <c r="AA21" s="294"/>
      <c r="AB21" s="294"/>
      <c r="AC21" s="294"/>
      <c r="AD21" s="294"/>
      <c r="AE21" s="294"/>
      <c r="AF21" s="294"/>
    </row>
    <row r="22" spans="1:43" ht="21.75" customHeight="1" thickBot="1">
      <c r="A22" s="312">
        <v>1</v>
      </c>
      <c r="B22" s="294"/>
      <c r="C22" s="294"/>
      <c r="D22" s="294"/>
      <c r="E22" s="294"/>
      <c r="F22" s="294"/>
      <c r="G22" s="294"/>
      <c r="H22" s="294"/>
      <c r="I22" s="294"/>
      <c r="J22" s="294"/>
      <c r="K22" s="294"/>
      <c r="L22" s="294"/>
      <c r="M22" s="294"/>
      <c r="N22" s="294"/>
      <c r="O22" s="294"/>
      <c r="P22" s="294"/>
      <c r="Q22" s="294"/>
      <c r="R22" s="294"/>
      <c r="S22" s="294"/>
      <c r="T22" s="294"/>
      <c r="U22" s="294"/>
      <c r="V22" s="294"/>
      <c r="W22" s="294"/>
      <c r="X22" s="294"/>
      <c r="Y22" s="294"/>
      <c r="Z22" s="294"/>
      <c r="AA22" s="294"/>
      <c r="AB22" s="294"/>
      <c r="AC22" s="294"/>
      <c r="AD22" s="294"/>
      <c r="AE22" s="294"/>
      <c r="AF22" s="294"/>
    </row>
    <row r="23" spans="1:43" ht="30" customHeight="1">
      <c r="A23" s="296">
        <v>1</v>
      </c>
      <c r="B23" s="1595" t="s">
        <v>929</v>
      </c>
      <c r="C23" s="1581"/>
      <c r="D23" s="1592" t="s">
        <v>1705</v>
      </c>
      <c r="E23" s="1593"/>
      <c r="F23" s="1593"/>
      <c r="G23" s="1581" t="s">
        <v>930</v>
      </c>
      <c r="H23" s="1581"/>
      <c r="I23" s="1597"/>
      <c r="J23" s="1597"/>
      <c r="K23" s="1597"/>
      <c r="L23" s="1581" t="s">
        <v>931</v>
      </c>
      <c r="M23" s="1581"/>
      <c r="N23" s="1581"/>
      <c r="O23" s="1581"/>
      <c r="P23" s="1581"/>
      <c r="Q23" s="1581" t="s">
        <v>932</v>
      </c>
      <c r="R23" s="1581"/>
      <c r="S23" s="1581"/>
      <c r="T23" s="1581"/>
      <c r="U23" s="1581"/>
      <c r="V23" s="1581" t="s">
        <v>1381</v>
      </c>
      <c r="W23" s="1581"/>
      <c r="X23" s="1581"/>
      <c r="Y23" s="1581"/>
      <c r="Z23" s="1581"/>
      <c r="AA23" s="1581" t="s">
        <v>933</v>
      </c>
      <c r="AB23" s="1581"/>
      <c r="AC23" s="1608" t="str">
        <f>CONCATENATE(" ",기본!B8)</f>
        <v xml:space="preserve"> 2026년    07월</v>
      </c>
      <c r="AD23" s="1608"/>
      <c r="AE23" s="1608"/>
      <c r="AF23" s="1609"/>
      <c r="AH23" s="1581" t="s">
        <v>932</v>
      </c>
      <c r="AI23" s="1581"/>
      <c r="AJ23" s="1581"/>
      <c r="AK23" s="1581"/>
      <c r="AL23" s="1581"/>
      <c r="AM23" s="1581" t="s">
        <v>1381</v>
      </c>
      <c r="AN23" s="1581"/>
      <c r="AO23" s="1581"/>
      <c r="AP23" s="1581"/>
      <c r="AQ23" s="1581"/>
    </row>
    <row r="24" spans="1:43" ht="30" customHeight="1" thickBot="1">
      <c r="A24" s="296">
        <v>1</v>
      </c>
      <c r="B24" s="1596"/>
      <c r="C24" s="1582"/>
      <c r="D24" s="1594"/>
      <c r="E24" s="1594"/>
      <c r="F24" s="1594"/>
      <c r="G24" s="1582"/>
      <c r="H24" s="1582"/>
      <c r="I24" s="1598"/>
      <c r="J24" s="1598"/>
      <c r="K24" s="1598"/>
      <c r="L24" s="1582"/>
      <c r="M24" s="1582"/>
      <c r="N24" s="1582"/>
      <c r="O24" s="1582"/>
      <c r="P24" s="1582"/>
      <c r="Q24" s="1582"/>
      <c r="R24" s="1582"/>
      <c r="S24" s="1582"/>
      <c r="T24" s="1582"/>
      <c r="U24" s="1582"/>
      <c r="V24" s="1582"/>
      <c r="W24" s="1582"/>
      <c r="X24" s="1582"/>
      <c r="Y24" s="1582"/>
      <c r="Z24" s="1582"/>
      <c r="AA24" s="1582" t="s">
        <v>934</v>
      </c>
      <c r="AB24" s="1582"/>
      <c r="AC24" s="1610" t="str">
        <f>CONCATENATE(" ",기본!B8)</f>
        <v xml:space="preserve"> 2026년    07월</v>
      </c>
      <c r="AD24" s="1610"/>
      <c r="AE24" s="1610"/>
      <c r="AF24" s="1611"/>
      <c r="AH24" s="1582"/>
      <c r="AI24" s="1582"/>
      <c r="AJ24" s="1582"/>
      <c r="AK24" s="1582"/>
      <c r="AL24" s="1582"/>
      <c r="AM24" s="1582"/>
      <c r="AN24" s="1582"/>
      <c r="AO24" s="1582"/>
      <c r="AP24" s="1582"/>
      <c r="AQ24" s="1582"/>
    </row>
    <row r="25" spans="1:43" ht="30" customHeight="1">
      <c r="A25" s="296"/>
      <c r="B25" s="314"/>
      <c r="C25" s="315"/>
      <c r="D25" s="629"/>
      <c r="E25" s="629"/>
      <c r="F25" s="629"/>
      <c r="G25" s="315"/>
      <c r="H25" s="315"/>
      <c r="I25" s="316"/>
      <c r="J25" s="316"/>
      <c r="K25" s="316"/>
      <c r="L25" s="315"/>
      <c r="M25" s="315"/>
      <c r="N25" s="315"/>
      <c r="O25" s="315"/>
      <c r="P25" s="315"/>
      <c r="Q25" s="315"/>
      <c r="R25" s="315"/>
      <c r="S25" s="315"/>
      <c r="T25" s="315"/>
      <c r="U25" s="315"/>
      <c r="V25" s="315"/>
      <c r="W25" s="315"/>
      <c r="X25" s="315"/>
      <c r="Y25" s="315"/>
      <c r="Z25" s="315"/>
      <c r="AA25" s="315"/>
      <c r="AB25" s="315"/>
      <c r="AC25" s="630"/>
      <c r="AD25" s="630"/>
      <c r="AE25" s="630"/>
      <c r="AF25" s="631"/>
      <c r="AH25" s="1581" t="s">
        <v>1503</v>
      </c>
      <c r="AI25" s="1581"/>
      <c r="AJ25" s="1581"/>
      <c r="AK25" s="1581"/>
      <c r="AL25" s="1581"/>
      <c r="AM25" s="1581" t="s">
        <v>1504</v>
      </c>
      <c r="AN25" s="1581"/>
      <c r="AO25" s="1581"/>
      <c r="AP25" s="1581"/>
      <c r="AQ25" s="1581"/>
    </row>
    <row r="26" spans="1:43" ht="21.75" customHeight="1">
      <c r="A26" s="296">
        <v>1</v>
      </c>
      <c r="B26" s="314"/>
      <c r="C26" s="315"/>
      <c r="D26" s="316"/>
      <c r="E26" s="316"/>
      <c r="F26" s="316"/>
      <c r="G26" s="315"/>
      <c r="H26" s="315"/>
      <c r="I26" s="316"/>
      <c r="J26" s="316"/>
      <c r="K26" s="316"/>
      <c r="L26" s="315"/>
      <c r="M26" s="315"/>
      <c r="N26" s="315"/>
      <c r="O26" s="315"/>
      <c r="P26" s="315"/>
      <c r="Q26" s="315"/>
      <c r="R26" s="315"/>
      <c r="S26" s="315"/>
      <c r="T26" s="316"/>
      <c r="U26" s="316"/>
      <c r="V26" s="316"/>
      <c r="W26" s="316"/>
      <c r="X26" s="315"/>
      <c r="Y26" s="315"/>
      <c r="Z26" s="317"/>
      <c r="AA26" s="317"/>
      <c r="AB26" s="317"/>
      <c r="AC26" s="317"/>
      <c r="AD26" s="317"/>
      <c r="AE26" s="316"/>
      <c r="AF26" s="318"/>
      <c r="AH26" s="1582"/>
      <c r="AI26" s="1582"/>
      <c r="AJ26" s="1582"/>
      <c r="AK26" s="1582"/>
      <c r="AL26" s="1582"/>
      <c r="AM26" s="1582"/>
      <c r="AN26" s="1582"/>
      <c r="AO26" s="1582"/>
      <c r="AP26" s="1582"/>
      <c r="AQ26" s="1582"/>
    </row>
    <row r="27" spans="1:43" ht="21.75" customHeight="1">
      <c r="A27" s="296">
        <v>1</v>
      </c>
      <c r="B27" s="319"/>
      <c r="C27" s="320"/>
      <c r="D27" s="1600" t="str">
        <f>+D3</f>
        <v>2026년 숲가꾸기(풀베기) 사업(11차)  설계서</v>
      </c>
      <c r="E27" s="1600"/>
      <c r="F27" s="1600"/>
      <c r="G27" s="1600"/>
      <c r="H27" s="1600"/>
      <c r="I27" s="1600"/>
      <c r="J27" s="1600"/>
      <c r="K27" s="1600"/>
      <c r="L27" s="1600"/>
      <c r="M27" s="1600"/>
      <c r="N27" s="1600"/>
      <c r="O27" s="1600"/>
      <c r="P27" s="1600"/>
      <c r="Q27" s="1600"/>
      <c r="R27" s="1600"/>
      <c r="S27" s="1600"/>
      <c r="T27" s="1600"/>
      <c r="U27" s="1600"/>
      <c r="V27" s="1600"/>
      <c r="W27" s="1600"/>
      <c r="X27" s="1600"/>
      <c r="Y27" s="1600"/>
      <c r="Z27" s="1600"/>
      <c r="AA27" s="1600"/>
      <c r="AB27" s="1600"/>
      <c r="AC27" s="1600"/>
      <c r="AD27" s="1600"/>
      <c r="AE27" s="320"/>
      <c r="AF27" s="321"/>
    </row>
    <row r="28" spans="1:43" ht="21.75" customHeight="1">
      <c r="A28" s="296">
        <v>1</v>
      </c>
      <c r="B28" s="319"/>
      <c r="C28" s="320"/>
      <c r="D28" s="1600"/>
      <c r="E28" s="1600"/>
      <c r="F28" s="1600"/>
      <c r="G28" s="1600"/>
      <c r="H28" s="1600"/>
      <c r="I28" s="1600"/>
      <c r="J28" s="1600"/>
      <c r="K28" s="1600"/>
      <c r="L28" s="1600"/>
      <c r="M28" s="1600"/>
      <c r="N28" s="1600"/>
      <c r="O28" s="1600"/>
      <c r="P28" s="1600"/>
      <c r="Q28" s="1600"/>
      <c r="R28" s="1600"/>
      <c r="S28" s="1600"/>
      <c r="T28" s="1600"/>
      <c r="U28" s="1600"/>
      <c r="V28" s="1600"/>
      <c r="W28" s="1600"/>
      <c r="X28" s="1600"/>
      <c r="Y28" s="1600"/>
      <c r="Z28" s="1600"/>
      <c r="AA28" s="1600"/>
      <c r="AB28" s="1600"/>
      <c r="AC28" s="1600"/>
      <c r="AD28" s="1600"/>
      <c r="AE28" s="320"/>
      <c r="AF28" s="321"/>
    </row>
    <row r="29" spans="1:43" ht="21.75" customHeight="1">
      <c r="A29" s="296">
        <v>1</v>
      </c>
      <c r="B29" s="319"/>
      <c r="C29" s="320"/>
      <c r="D29" s="1600"/>
      <c r="E29" s="1600"/>
      <c r="F29" s="1600"/>
      <c r="G29" s="1600"/>
      <c r="H29" s="1600"/>
      <c r="I29" s="1600"/>
      <c r="J29" s="1600"/>
      <c r="K29" s="1600"/>
      <c r="L29" s="1600"/>
      <c r="M29" s="1600"/>
      <c r="N29" s="1600"/>
      <c r="O29" s="1600"/>
      <c r="P29" s="1600"/>
      <c r="Q29" s="1600"/>
      <c r="R29" s="1600"/>
      <c r="S29" s="1600"/>
      <c r="T29" s="1600"/>
      <c r="U29" s="1600"/>
      <c r="V29" s="1600"/>
      <c r="W29" s="1600"/>
      <c r="X29" s="1600"/>
      <c r="Y29" s="1600"/>
      <c r="Z29" s="1600"/>
      <c r="AA29" s="1600"/>
      <c r="AB29" s="1600"/>
      <c r="AC29" s="1600"/>
      <c r="AD29" s="1600"/>
      <c r="AE29" s="320"/>
      <c r="AF29" s="321"/>
    </row>
    <row r="30" spans="1:43" ht="21.75" customHeight="1">
      <c r="A30" s="296"/>
      <c r="B30" s="319"/>
      <c r="C30" s="320"/>
      <c r="D30" s="625"/>
      <c r="E30" s="625"/>
      <c r="F30" s="625"/>
      <c r="G30" s="625"/>
      <c r="H30" s="625"/>
      <c r="I30" s="625"/>
      <c r="J30" s="625"/>
      <c r="K30" s="625"/>
      <c r="L30" s="625"/>
      <c r="M30" s="625"/>
      <c r="N30" s="625"/>
      <c r="O30" s="625"/>
      <c r="P30" s="625"/>
      <c r="Q30" s="625"/>
      <c r="R30" s="625"/>
      <c r="S30" s="625"/>
      <c r="T30" s="625"/>
      <c r="U30" s="625"/>
      <c r="V30" s="625"/>
      <c r="W30" s="625"/>
      <c r="X30" s="625"/>
      <c r="Y30" s="625"/>
      <c r="Z30" s="625"/>
      <c r="AA30" s="625"/>
      <c r="AB30" s="625"/>
      <c r="AC30" s="625"/>
      <c r="AD30" s="625"/>
      <c r="AE30" s="320"/>
      <c r="AF30" s="321"/>
    </row>
    <row r="31" spans="1:43" s="327" customFormat="1" ht="21.75" customHeight="1">
      <c r="A31" s="322">
        <v>1</v>
      </c>
      <c r="B31" s="323"/>
      <c r="C31" s="324"/>
      <c r="D31" s="325"/>
      <c r="E31" s="325"/>
      <c r="F31" s="325"/>
      <c r="G31" s="325"/>
      <c r="H31" s="325"/>
      <c r="I31" s="325"/>
      <c r="J31" s="325"/>
      <c r="K31" s="325"/>
      <c r="L31" s="325"/>
      <c r="M31" s="325"/>
      <c r="N31" s="325"/>
      <c r="O31" s="325"/>
      <c r="P31" s="325"/>
      <c r="Q31" s="325"/>
      <c r="R31" s="325"/>
      <c r="S31" s="325"/>
      <c r="T31" s="325"/>
      <c r="U31" s="325"/>
      <c r="V31" s="325"/>
      <c r="W31" s="325"/>
      <c r="X31" s="325"/>
      <c r="Y31" s="325"/>
      <c r="Z31" s="325"/>
      <c r="AA31" s="325"/>
      <c r="AB31" s="325"/>
      <c r="AC31" s="325"/>
      <c r="AD31" s="325"/>
      <c r="AE31" s="325"/>
      <c r="AF31" s="326"/>
    </row>
    <row r="32" spans="1:43" s="327" customFormat="1" ht="27" customHeight="1">
      <c r="A32" s="322">
        <v>1</v>
      </c>
      <c r="B32" s="323"/>
      <c r="C32" s="325"/>
      <c r="D32" s="325"/>
      <c r="E32" s="325"/>
      <c r="F32" s="328"/>
      <c r="G32" s="328"/>
      <c r="H32" s="328"/>
      <c r="I32" s="329" t="s">
        <v>936</v>
      </c>
      <c r="J32" s="329"/>
      <c r="K32" s="325"/>
      <c r="L32" s="325"/>
      <c r="M32" s="325"/>
      <c r="N32" s="325"/>
      <c r="O32" s="325"/>
      <c r="P32" s="325"/>
      <c r="Q32" s="325"/>
      <c r="R32" s="325"/>
      <c r="S32" s="325"/>
      <c r="T32" s="325"/>
      <c r="U32" s="325"/>
      <c r="V32" s="325"/>
      <c r="W32" s="325"/>
      <c r="X32" s="325"/>
      <c r="Y32" s="325"/>
      <c r="Z32" s="325"/>
      <c r="AA32" s="325"/>
      <c r="AB32" s="325"/>
      <c r="AC32" s="325"/>
      <c r="AD32" s="325"/>
      <c r="AE32" s="325"/>
      <c r="AF32" s="326"/>
    </row>
    <row r="33" spans="1:32" s="335" customFormat="1" ht="27" customHeight="1">
      <c r="A33" s="322">
        <v>1</v>
      </c>
      <c r="B33" s="330"/>
      <c r="C33" s="329"/>
      <c r="D33" s="329"/>
      <c r="E33" s="329"/>
      <c r="F33" s="331"/>
      <c r="G33" s="331"/>
      <c r="H33" s="331"/>
      <c r="I33" s="331"/>
      <c r="J33" s="332"/>
      <c r="K33" s="332"/>
      <c r="L33" s="332"/>
      <c r="M33" s="333" t="s">
        <v>1148</v>
      </c>
      <c r="N33" s="332" t="str">
        <f>기본!B6</f>
        <v>충청북도 단양군 가곡면 보발리 산96-2번지 외 8필지 (49-0-50-0 외 8개소)</v>
      </c>
      <c r="O33" s="332"/>
      <c r="P33" s="332"/>
      <c r="Q33" s="332"/>
      <c r="R33" s="329"/>
      <c r="S33" s="329"/>
      <c r="T33" s="329"/>
      <c r="U33" s="329"/>
      <c r="V33" s="329"/>
      <c r="W33" s="329"/>
      <c r="X33" s="329"/>
      <c r="Y33" s="329"/>
      <c r="Z33" s="329"/>
      <c r="AA33" s="329"/>
      <c r="AB33" s="329"/>
      <c r="AC33" s="329"/>
      <c r="AD33" s="329"/>
      <c r="AE33" s="329"/>
      <c r="AF33" s="334"/>
    </row>
    <row r="34" spans="1:32" s="335" customFormat="1" ht="27" customHeight="1">
      <c r="A34" s="322">
        <v>1</v>
      </c>
      <c r="B34" s="330"/>
      <c r="C34" s="329"/>
      <c r="D34" s="329"/>
      <c r="E34" s="329"/>
      <c r="F34" s="331"/>
      <c r="G34" s="331"/>
      <c r="H34" s="331"/>
      <c r="I34" s="331"/>
      <c r="J34" s="332"/>
      <c r="K34" s="332"/>
      <c r="L34" s="332"/>
      <c r="M34" s="333" t="s">
        <v>1028</v>
      </c>
      <c r="N34" s="1601">
        <f>+N35+N36+N37+N38+N39</f>
        <v>54.8</v>
      </c>
      <c r="O34" s="1601"/>
      <c r="P34" s="1601"/>
      <c r="Q34" s="1601"/>
      <c r="R34" s="329"/>
      <c r="S34" s="329"/>
      <c r="T34" s="329"/>
      <c r="U34" s="329"/>
      <c r="V34" s="329"/>
      <c r="W34" s="329"/>
      <c r="X34" s="329"/>
      <c r="Y34" s="329"/>
      <c r="Z34" s="329"/>
      <c r="AA34" s="329"/>
      <c r="AB34" s="329"/>
      <c r="AC34" s="329"/>
      <c r="AD34" s="329"/>
      <c r="AE34" s="329"/>
      <c r="AF34" s="334"/>
    </row>
    <row r="35" spans="1:32" s="327" customFormat="1" ht="27" customHeight="1">
      <c r="A35" s="322">
        <f>IF(N35&gt;0,1,)</f>
        <v>1</v>
      </c>
      <c r="B35" s="323"/>
      <c r="C35" s="325"/>
      <c r="D35" s="325"/>
      <c r="E35" s="325"/>
      <c r="F35" s="328"/>
      <c r="G35" s="328"/>
      <c r="H35" s="328"/>
      <c r="I35" s="328"/>
      <c r="J35" s="1588" t="str">
        <f>IF(기본!E7&gt;0,CONCATENATE("- ",기본!D7," : "),)</f>
        <v xml:space="preserve">- 모두베기 : </v>
      </c>
      <c r="K35" s="1588"/>
      <c r="L35" s="1588"/>
      <c r="M35" s="1588"/>
      <c r="N35" s="1589">
        <f>기본!E7</f>
        <v>54.8</v>
      </c>
      <c r="O35" s="1589"/>
      <c r="P35" s="1589"/>
      <c r="Q35" s="1589"/>
      <c r="R35" s="325"/>
      <c r="S35" s="325"/>
      <c r="T35" s="325"/>
      <c r="U35" s="325"/>
      <c r="V35" s="325"/>
      <c r="W35" s="325"/>
      <c r="X35" s="325"/>
      <c r="Y35" s="325"/>
      <c r="Z35" s="325"/>
      <c r="AA35" s="325"/>
      <c r="AB35" s="325"/>
      <c r="AC35" s="325"/>
      <c r="AD35" s="325"/>
      <c r="AE35" s="325"/>
      <c r="AF35" s="326"/>
    </row>
    <row r="36" spans="1:32" s="9" customFormat="1" ht="21.75" hidden="1" customHeight="1">
      <c r="A36" s="4">
        <f>IF(N36&gt;0,1,)</f>
        <v>0</v>
      </c>
      <c r="B36" s="5"/>
      <c r="C36" s="7"/>
      <c r="D36" s="7"/>
      <c r="E36" s="7"/>
      <c r="F36" s="10"/>
      <c r="G36" s="10"/>
      <c r="H36" s="10"/>
      <c r="I36" s="10"/>
      <c r="J36" s="7"/>
      <c r="K36" s="7"/>
      <c r="L36" s="7"/>
      <c r="M36" s="6">
        <f>IF(기본!E8&gt;0,CONCATENATE("- ",기본!D8," : "),)</f>
        <v>0</v>
      </c>
      <c r="N36" s="1585">
        <f>기본!E8</f>
        <v>0</v>
      </c>
      <c r="O36" s="1585"/>
      <c r="P36" s="1585"/>
      <c r="Q36" s="1585"/>
      <c r="R36" s="7"/>
      <c r="S36" s="7"/>
      <c r="T36" s="7"/>
      <c r="U36" s="7"/>
      <c r="V36" s="7"/>
      <c r="W36" s="7"/>
      <c r="X36" s="7"/>
      <c r="Y36" s="7"/>
      <c r="Z36" s="7"/>
      <c r="AA36" s="7"/>
      <c r="AB36" s="7"/>
      <c r="AC36" s="7"/>
      <c r="AD36" s="7"/>
      <c r="AE36" s="7"/>
      <c r="AF36" s="8"/>
    </row>
    <row r="37" spans="1:32" s="9" customFormat="1" ht="21.75" hidden="1" customHeight="1">
      <c r="A37" s="4">
        <f>IF(N37&gt;0,1,)</f>
        <v>0</v>
      </c>
      <c r="B37" s="5"/>
      <c r="C37" s="7"/>
      <c r="D37" s="7"/>
      <c r="E37" s="7"/>
      <c r="F37" s="10"/>
      <c r="G37" s="10"/>
      <c r="H37" s="10"/>
      <c r="I37" s="10"/>
      <c r="J37" s="7"/>
      <c r="K37" s="7"/>
      <c r="L37" s="7"/>
      <c r="M37" s="6">
        <f>IF(기본!E9&gt;0,CONCATENATE("- ",기본!D9," : "),)</f>
        <v>0</v>
      </c>
      <c r="N37" s="1585">
        <f>기본!E9</f>
        <v>0</v>
      </c>
      <c r="O37" s="1585"/>
      <c r="P37" s="1585"/>
      <c r="Q37" s="1585"/>
      <c r="R37" s="7"/>
      <c r="S37" s="7"/>
      <c r="T37" s="7"/>
      <c r="U37" s="7"/>
      <c r="V37" s="7"/>
      <c r="W37" s="7"/>
      <c r="X37" s="7"/>
      <c r="Y37" s="7"/>
      <c r="Z37" s="7"/>
      <c r="AA37" s="7"/>
      <c r="AB37" s="7"/>
      <c r="AC37" s="7"/>
      <c r="AD37" s="7"/>
      <c r="AE37" s="7"/>
      <c r="AF37" s="8"/>
    </row>
    <row r="38" spans="1:32" s="9" customFormat="1" ht="21.75" hidden="1" customHeight="1">
      <c r="A38" s="4">
        <f>IF(N38&gt;0,1,)</f>
        <v>0</v>
      </c>
      <c r="B38" s="5"/>
      <c r="C38" s="7"/>
      <c r="D38" s="7"/>
      <c r="E38" s="7"/>
      <c r="F38" s="10"/>
      <c r="G38" s="10"/>
      <c r="H38" s="10"/>
      <c r="I38" s="10"/>
      <c r="J38" s="7"/>
      <c r="K38" s="7"/>
      <c r="L38" s="7"/>
      <c r="M38" s="6">
        <f>IF(기본!E10&gt;0,CONCATENATE("- ",기본!D10," : "),)</f>
        <v>0</v>
      </c>
      <c r="N38" s="1585">
        <f>기본!E10</f>
        <v>0</v>
      </c>
      <c r="O38" s="1585"/>
      <c r="P38" s="1585"/>
      <c r="Q38" s="1585"/>
      <c r="R38" s="7"/>
      <c r="S38" s="7"/>
      <c r="T38" s="7"/>
      <c r="U38" s="7"/>
      <c r="V38" s="7"/>
      <c r="W38" s="7"/>
      <c r="X38" s="7"/>
      <c r="Y38" s="7"/>
      <c r="Z38" s="7"/>
      <c r="AA38" s="7"/>
      <c r="AB38" s="7"/>
      <c r="AC38" s="7"/>
      <c r="AD38" s="7"/>
      <c r="AE38" s="7"/>
      <c r="AF38" s="8"/>
    </row>
    <row r="39" spans="1:32" s="327" customFormat="1" ht="27" customHeight="1">
      <c r="A39" s="322">
        <v>1</v>
      </c>
      <c r="B39" s="323"/>
      <c r="C39" s="325"/>
      <c r="D39" s="325"/>
      <c r="E39" s="325"/>
      <c r="F39" s="328"/>
      <c r="G39" s="328"/>
      <c r="H39" s="328"/>
      <c r="I39" s="328"/>
      <c r="J39" s="1588">
        <f>IF(기본!E11&gt;0,CONCATENATE("- ",기본!D11," : "),)</f>
        <v>0</v>
      </c>
      <c r="K39" s="1588"/>
      <c r="L39" s="1588"/>
      <c r="M39" s="1588"/>
      <c r="N39" s="1589">
        <f>기본!E11</f>
        <v>0</v>
      </c>
      <c r="O39" s="1589"/>
      <c r="P39" s="1589"/>
      <c r="Q39" s="1589"/>
      <c r="R39" s="325"/>
      <c r="S39" s="325"/>
      <c r="T39" s="325"/>
      <c r="U39" s="325"/>
      <c r="V39" s="325"/>
      <c r="W39" s="325"/>
      <c r="X39" s="325"/>
      <c r="Y39" s="325"/>
      <c r="Z39" s="325"/>
      <c r="AA39" s="325"/>
      <c r="AB39" s="325"/>
      <c r="AC39" s="325"/>
      <c r="AD39" s="325"/>
      <c r="AE39" s="325"/>
      <c r="AF39" s="326"/>
    </row>
    <row r="40" spans="1:32" s="327" customFormat="1" ht="27" customHeight="1">
      <c r="A40" s="322">
        <v>1</v>
      </c>
      <c r="B40" s="323"/>
      <c r="C40" s="325"/>
      <c r="D40" s="325"/>
      <c r="E40" s="325"/>
      <c r="F40" s="325"/>
      <c r="G40" s="325"/>
      <c r="H40" s="325"/>
      <c r="I40" s="325"/>
      <c r="J40" s="1590"/>
      <c r="K40" s="1590"/>
      <c r="L40" s="1590"/>
      <c r="M40" s="1590"/>
      <c r="N40" s="1589"/>
      <c r="O40" s="1589"/>
      <c r="P40" s="1589"/>
      <c r="Q40" s="1589"/>
      <c r="R40" s="325"/>
      <c r="S40" s="325"/>
      <c r="T40" s="325"/>
      <c r="U40" s="325"/>
      <c r="V40" s="325"/>
      <c r="W40" s="325"/>
      <c r="X40" s="325"/>
      <c r="Y40" s="325"/>
      <c r="Z40" s="325"/>
      <c r="AA40" s="325"/>
      <c r="AB40" s="325"/>
      <c r="AC40" s="325"/>
      <c r="AD40" s="325"/>
      <c r="AE40" s="325"/>
      <c r="AF40" s="326"/>
    </row>
    <row r="41" spans="1:32" s="327" customFormat="1" ht="21.75" customHeight="1">
      <c r="A41" s="322"/>
      <c r="B41" s="323"/>
      <c r="C41" s="325"/>
      <c r="D41" s="325"/>
      <c r="E41" s="325"/>
      <c r="F41" s="325"/>
      <c r="G41" s="325"/>
      <c r="H41" s="325"/>
      <c r="I41" s="325"/>
      <c r="J41" s="627"/>
      <c r="K41" s="627"/>
      <c r="L41" s="627"/>
      <c r="M41" s="627"/>
      <c r="N41" s="626"/>
      <c r="O41" s="626"/>
      <c r="P41" s="626"/>
      <c r="Q41" s="626"/>
      <c r="R41" s="325"/>
      <c r="S41" s="325"/>
      <c r="T41" s="325"/>
      <c r="U41" s="325"/>
      <c r="V41" s="325"/>
      <c r="W41" s="325"/>
      <c r="X41" s="325"/>
      <c r="Y41" s="325"/>
      <c r="Z41" s="325"/>
      <c r="AA41" s="325"/>
      <c r="AB41" s="325"/>
      <c r="AC41" s="325"/>
      <c r="AD41" s="325"/>
      <c r="AE41" s="325"/>
      <c r="AF41" s="326"/>
    </row>
    <row r="42" spans="1:32" s="327" customFormat="1" ht="21.75" customHeight="1">
      <c r="A42" s="322"/>
      <c r="B42" s="323"/>
      <c r="C42" s="325"/>
      <c r="D42" s="325"/>
      <c r="E42" s="325"/>
      <c r="F42" s="325"/>
      <c r="G42" s="325"/>
      <c r="H42" s="325"/>
      <c r="I42" s="325"/>
      <c r="J42" s="627"/>
      <c r="K42" s="627"/>
      <c r="L42" s="627"/>
      <c r="M42" s="627"/>
      <c r="N42" s="626"/>
      <c r="O42" s="626"/>
      <c r="P42" s="626"/>
      <c r="Q42" s="626"/>
      <c r="R42" s="325"/>
      <c r="S42" s="325"/>
      <c r="T42" s="325"/>
      <c r="U42" s="325"/>
      <c r="V42" s="325"/>
      <c r="W42" s="325"/>
      <c r="X42" s="325"/>
      <c r="Y42" s="325"/>
      <c r="Z42" s="325"/>
      <c r="AA42" s="325"/>
      <c r="AB42" s="325"/>
      <c r="AC42" s="325"/>
      <c r="AD42" s="325"/>
      <c r="AE42" s="325"/>
      <c r="AF42" s="326"/>
    </row>
    <row r="43" spans="1:32" s="327" customFormat="1" ht="21.75" customHeight="1">
      <c r="A43" s="322">
        <v>1</v>
      </c>
      <c r="B43" s="323"/>
      <c r="C43" s="325"/>
      <c r="D43" s="325"/>
      <c r="E43" s="325"/>
      <c r="F43" s="325"/>
      <c r="G43" s="325"/>
      <c r="H43" s="325"/>
      <c r="I43" s="325"/>
      <c r="J43" s="325"/>
      <c r="K43" s="325"/>
      <c r="L43" s="325"/>
      <c r="M43" s="325"/>
      <c r="N43" s="325"/>
      <c r="O43" s="325"/>
      <c r="P43" s="325"/>
      <c r="Q43" s="325"/>
      <c r="R43" s="325"/>
      <c r="S43" s="325"/>
      <c r="T43" s="325"/>
      <c r="U43" s="325"/>
      <c r="V43" s="325"/>
      <c r="W43" s="325"/>
      <c r="X43" s="325"/>
      <c r="Y43" s="325"/>
      <c r="Z43" s="325"/>
      <c r="AA43" s="325"/>
      <c r="AB43" s="325"/>
      <c r="AC43" s="325"/>
      <c r="AD43" s="325"/>
      <c r="AE43" s="325"/>
      <c r="AF43" s="336"/>
    </row>
    <row r="44" spans="1:32" ht="30" customHeight="1">
      <c r="A44" s="296">
        <v>1</v>
      </c>
      <c r="B44" s="337"/>
      <c r="C44" s="338"/>
      <c r="D44" s="338"/>
      <c r="E44" s="317"/>
      <c r="F44" s="1586" t="s">
        <v>937</v>
      </c>
      <c r="G44" s="1586"/>
      <c r="H44" s="1586"/>
      <c r="I44" s="1586"/>
      <c r="J44" s="1586"/>
      <c r="K44" s="1602" t="str">
        <f>"금"&amp;NUMBERSTRING(W44,1)&amp;"원정"</f>
        <v>금일억이천일십만구천원정</v>
      </c>
      <c r="L44" s="1602"/>
      <c r="M44" s="1602"/>
      <c r="N44" s="1602"/>
      <c r="O44" s="1602"/>
      <c r="P44" s="1602"/>
      <c r="Q44" s="1602"/>
      <c r="R44" s="1602"/>
      <c r="S44" s="1602"/>
      <c r="T44" s="1602"/>
      <c r="U44" s="1602"/>
      <c r="V44" s="1602"/>
      <c r="W44" s="1604">
        <f>'5-1 원가'!D26</f>
        <v>120109000</v>
      </c>
      <c r="X44" s="1604"/>
      <c r="Y44" s="1604"/>
      <c r="Z44" s="1604"/>
      <c r="AA44" s="1604"/>
      <c r="AB44" s="1604"/>
      <c r="AC44" s="1604"/>
      <c r="AD44" s="1604"/>
      <c r="AE44" s="1604"/>
      <c r="AF44" s="1605"/>
    </row>
    <row r="45" spans="1:32" ht="30" customHeight="1">
      <c r="A45" s="296">
        <v>1</v>
      </c>
      <c r="B45" s="337"/>
      <c r="C45" s="338"/>
      <c r="D45" s="338"/>
      <c r="E45" s="338"/>
      <c r="F45" s="1583" t="s">
        <v>939</v>
      </c>
      <c r="G45" s="1583"/>
      <c r="H45" s="1583"/>
      <c r="I45" s="1583"/>
      <c r="J45" s="1583"/>
      <c r="K45" s="1603" t="str">
        <f>"금"&amp;NUMBERSTRING(W45,1)&amp;"원정"</f>
        <v>금일억구백일십구만삼백구십일원정</v>
      </c>
      <c r="L45" s="1603"/>
      <c r="M45" s="1603"/>
      <c r="N45" s="1603"/>
      <c r="O45" s="1603"/>
      <c r="P45" s="1603"/>
      <c r="Q45" s="1603"/>
      <c r="R45" s="1603"/>
      <c r="S45" s="1603"/>
      <c r="T45" s="1603"/>
      <c r="U45" s="1603"/>
      <c r="V45" s="1603"/>
      <c r="W45" s="1606">
        <f>'5-1 원가'!D24</f>
        <v>109190391</v>
      </c>
      <c r="X45" s="1606"/>
      <c r="Y45" s="1606"/>
      <c r="Z45" s="1606"/>
      <c r="AA45" s="1606"/>
      <c r="AB45" s="1606"/>
      <c r="AC45" s="1606"/>
      <c r="AD45" s="1606"/>
      <c r="AE45" s="1606"/>
      <c r="AF45" s="1607"/>
    </row>
    <row r="46" spans="1:32" ht="30" customHeight="1">
      <c r="A46" s="296">
        <v>1</v>
      </c>
      <c r="B46" s="337"/>
      <c r="C46" s="338"/>
      <c r="D46" s="338"/>
      <c r="E46" s="338"/>
      <c r="F46" s="1583" t="s">
        <v>938</v>
      </c>
      <c r="G46" s="1583"/>
      <c r="H46" s="1583"/>
      <c r="I46" s="1583"/>
      <c r="J46" s="1583"/>
      <c r="K46" s="1603" t="str">
        <f>"금"&amp;NUMBERSTRING(W46,1)&amp;"원정"</f>
        <v>금일천구십일만구천삼십구원정</v>
      </c>
      <c r="L46" s="1603"/>
      <c r="M46" s="1603"/>
      <c r="N46" s="1603"/>
      <c r="O46" s="1603"/>
      <c r="P46" s="1603"/>
      <c r="Q46" s="1603"/>
      <c r="R46" s="1603"/>
      <c r="S46" s="1603"/>
      <c r="T46" s="1603"/>
      <c r="U46" s="1603"/>
      <c r="V46" s="1603"/>
      <c r="W46" s="1606">
        <f>'5-1 원가'!D25</f>
        <v>10919039</v>
      </c>
      <c r="X46" s="1606"/>
      <c r="Y46" s="1606"/>
      <c r="Z46" s="1606"/>
      <c r="AA46" s="1606"/>
      <c r="AB46" s="1606"/>
      <c r="AC46" s="1606"/>
      <c r="AD46" s="1606"/>
      <c r="AE46" s="1606"/>
      <c r="AF46" s="1607"/>
    </row>
    <row r="47" spans="1:32" ht="21.75" customHeight="1" thickBot="1">
      <c r="A47" s="296">
        <v>1</v>
      </c>
      <c r="B47" s="339"/>
      <c r="C47" s="340"/>
      <c r="D47" s="340"/>
      <c r="E47" s="340"/>
      <c r="F47" s="340"/>
      <c r="G47" s="340"/>
      <c r="H47" s="340"/>
      <c r="I47" s="340"/>
      <c r="J47" s="340"/>
      <c r="K47" s="340"/>
      <c r="L47" s="340"/>
      <c r="M47" s="340"/>
      <c r="N47" s="340"/>
      <c r="O47" s="340"/>
      <c r="P47" s="340"/>
      <c r="Q47" s="340"/>
      <c r="R47" s="340"/>
      <c r="S47" s="340"/>
      <c r="T47" s="340"/>
      <c r="U47" s="340"/>
      <c r="V47" s="340"/>
      <c r="W47" s="340"/>
      <c r="X47" s="340"/>
      <c r="Y47" s="340"/>
      <c r="Z47" s="340"/>
      <c r="AA47" s="340"/>
      <c r="AB47" s="340"/>
      <c r="AC47" s="340"/>
      <c r="AD47" s="340"/>
      <c r="AE47" s="340"/>
      <c r="AF47" s="341"/>
    </row>
    <row r="48" spans="1:32" s="2" customFormat="1" ht="21.75" hidden="1" customHeight="1">
      <c r="A48" s="3"/>
    </row>
    <row r="49" spans="1:1" s="2" customFormat="1" ht="21.75" hidden="1" customHeight="1">
      <c r="A49" s="3"/>
    </row>
    <row r="50" spans="1:1" s="2" customFormat="1" ht="21.75" hidden="1" customHeight="1">
      <c r="A50" s="3"/>
    </row>
    <row r="51" spans="1:1" s="2" customFormat="1" ht="21.75" hidden="1" customHeight="1">
      <c r="A51" s="3"/>
    </row>
    <row r="52" spans="1:1" s="2" customFormat="1" ht="21.75" hidden="1" customHeight="1">
      <c r="A52" s="3"/>
    </row>
  </sheetData>
  <sheetProtection algorithmName="SHA-512" hashValue="BArk6eOFj5+hgeowgLq605kiWjSnT/3DfcRm+5fCHxkD6IQX3Mfzwr7vDU2ElOg52v0HjqTMl/kPjrIr3OtLbw==" saltValue="DJE0Pmqcxujp4eRdZsevLw==" spinCount="100000" sheet="1" objects="1" scenarios="1"/>
  <autoFilter ref="A1:A52" xr:uid="{00000000-0009-0000-0000-000003000000}">
    <filterColumn colId="0">
      <customFilters>
        <customFilter operator="notEqual" val=" "/>
      </customFilters>
    </filterColumn>
  </autoFilter>
  <mergeCells count="47">
    <mergeCell ref="F46:J46"/>
    <mergeCell ref="D3:AD5"/>
    <mergeCell ref="D27:AD29"/>
    <mergeCell ref="N35:Q35"/>
    <mergeCell ref="N34:Q34"/>
    <mergeCell ref="K44:V44"/>
    <mergeCell ref="K45:V45"/>
    <mergeCell ref="K46:V46"/>
    <mergeCell ref="W44:AF44"/>
    <mergeCell ref="W45:AF45"/>
    <mergeCell ref="W46:AF46"/>
    <mergeCell ref="S23:U24"/>
    <mergeCell ref="V23:W24"/>
    <mergeCell ref="X23:Z24"/>
    <mergeCell ref="AC23:AF23"/>
    <mergeCell ref="AC24:AF24"/>
    <mergeCell ref="B23:C24"/>
    <mergeCell ref="I23:K24"/>
    <mergeCell ref="L23:M24"/>
    <mergeCell ref="N23:P24"/>
    <mergeCell ref="Q23:R24"/>
    <mergeCell ref="AA23:AB23"/>
    <mergeCell ref="AA24:AB24"/>
    <mergeCell ref="D23:F24"/>
    <mergeCell ref="G23:H24"/>
    <mergeCell ref="G8:L8"/>
    <mergeCell ref="F45:J45"/>
    <mergeCell ref="M9:P9"/>
    <mergeCell ref="N36:Q36"/>
    <mergeCell ref="N37:Q37"/>
    <mergeCell ref="N38:Q38"/>
    <mergeCell ref="F44:J44"/>
    <mergeCell ref="G9:L9"/>
    <mergeCell ref="J39:M39"/>
    <mergeCell ref="N39:Q39"/>
    <mergeCell ref="J35:M35"/>
    <mergeCell ref="J40:M40"/>
    <mergeCell ref="N40:Q40"/>
    <mergeCell ref="K19:X20"/>
    <mergeCell ref="AH23:AI24"/>
    <mergeCell ref="AJ23:AL24"/>
    <mergeCell ref="AM23:AN24"/>
    <mergeCell ref="AO23:AQ24"/>
    <mergeCell ref="AH25:AI26"/>
    <mergeCell ref="AJ25:AL26"/>
    <mergeCell ref="AM25:AN26"/>
    <mergeCell ref="AO25:AQ26"/>
  </mergeCells>
  <phoneticPr fontId="2" type="noConversion"/>
  <printOptions horizontalCentered="1" verticalCentered="1"/>
  <pageMargins left="0.72" right="0.19685039370078741" top="0.59055118110236227" bottom="0.59055118110236227" header="0" footer="0"/>
  <pageSetup paperSize="9" scale="97" orientation="landscape" r:id="rId1"/>
  <rowBreaks count="1" manualBreakCount="1">
    <brk id="22" min="1" max="3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O115"/>
  <sheetViews>
    <sheetView view="pageBreakPreview" zoomScale="70" zoomScaleNormal="60" zoomScaleSheetLayoutView="70" workbookViewId="0">
      <selection activeCell="N24" sqref="N24"/>
    </sheetView>
  </sheetViews>
  <sheetFormatPr defaultColWidth="9" defaultRowHeight="19.5"/>
  <cols>
    <col min="1" max="27" width="5.75" style="342" customWidth="1"/>
    <col min="28" max="39" width="5.625" style="342" customWidth="1"/>
    <col min="40" max="16384" width="9" style="342"/>
  </cols>
  <sheetData>
    <row r="1" spans="1:41" ht="50.1" customHeight="1">
      <c r="A1" s="1313" t="s">
        <v>981</v>
      </c>
      <c r="B1" s="455"/>
      <c r="C1" s="456"/>
      <c r="D1" s="456"/>
      <c r="E1" s="456"/>
      <c r="F1" s="456"/>
      <c r="G1" s="456"/>
      <c r="H1" s="456"/>
      <c r="I1" s="456"/>
      <c r="J1" s="456"/>
      <c r="K1" s="456"/>
      <c r="L1" s="456"/>
      <c r="M1" s="456"/>
      <c r="N1" s="456"/>
      <c r="O1" s="456"/>
      <c r="P1" s="456"/>
      <c r="Q1" s="456"/>
      <c r="R1" s="456"/>
      <c r="S1" s="456"/>
      <c r="T1" s="456"/>
      <c r="U1" s="456"/>
      <c r="V1" s="456"/>
      <c r="W1" s="456"/>
      <c r="X1" s="456"/>
      <c r="Y1" s="456"/>
      <c r="Z1" s="456"/>
      <c r="AA1" s="457"/>
    </row>
    <row r="2" spans="1:41" ht="30" customHeight="1">
      <c r="A2" s="458"/>
      <c r="B2" s="343"/>
      <c r="C2" s="343"/>
      <c r="D2" s="343"/>
      <c r="E2" s="343"/>
      <c r="F2" s="343"/>
      <c r="G2" s="343"/>
      <c r="H2" s="343"/>
      <c r="I2" s="343"/>
      <c r="J2" s="343"/>
      <c r="K2" s="343"/>
      <c r="L2" s="343"/>
      <c r="M2" s="343"/>
      <c r="N2" s="343"/>
      <c r="O2" s="343"/>
      <c r="P2" s="343"/>
      <c r="Q2" s="343"/>
      <c r="R2" s="343"/>
      <c r="S2" s="343"/>
      <c r="T2" s="343"/>
      <c r="U2" s="343"/>
      <c r="V2" s="343"/>
      <c r="W2" s="343"/>
      <c r="X2" s="343"/>
      <c r="Y2" s="343"/>
      <c r="Z2" s="343"/>
      <c r="AA2" s="459"/>
    </row>
    <row r="3" spans="1:41" s="344" customFormat="1" ht="30" customHeight="1">
      <c r="A3" s="460"/>
      <c r="C3" s="345" t="s">
        <v>982</v>
      </c>
      <c r="D3" s="344" t="s">
        <v>983</v>
      </c>
      <c r="P3" s="345" t="s">
        <v>984</v>
      </c>
      <c r="Q3" s="344" t="s">
        <v>985</v>
      </c>
      <c r="AA3" s="461"/>
    </row>
    <row r="4" spans="1:41" ht="30" customHeight="1">
      <c r="A4" s="462"/>
      <c r="D4" s="346" t="s">
        <v>986</v>
      </c>
      <c r="E4" s="1612" t="s">
        <v>1424</v>
      </c>
      <c r="F4" s="1612"/>
      <c r="G4" s="1612"/>
      <c r="H4" s="1612"/>
      <c r="I4" s="1612"/>
      <c r="J4" s="1612"/>
      <c r="K4" s="1612"/>
      <c r="Q4" s="346" t="s">
        <v>988</v>
      </c>
      <c r="R4" s="1612" t="s">
        <v>989</v>
      </c>
      <c r="S4" s="1612"/>
      <c r="T4" s="1612"/>
      <c r="U4" s="1612"/>
      <c r="V4" s="1612"/>
      <c r="W4" s="1612"/>
      <c r="X4" s="1612"/>
      <c r="Y4" s="1612"/>
      <c r="AA4" s="463"/>
      <c r="AH4" s="346"/>
      <c r="AI4" s="1612"/>
      <c r="AJ4" s="1612"/>
      <c r="AK4" s="1612"/>
      <c r="AL4" s="1612"/>
      <c r="AM4" s="1612"/>
      <c r="AN4" s="1612"/>
      <c r="AO4" s="1612"/>
    </row>
    <row r="5" spans="1:41" ht="30" customHeight="1">
      <c r="A5" s="462"/>
      <c r="D5" s="346" t="s">
        <v>988</v>
      </c>
      <c r="E5" s="1612" t="s">
        <v>1425</v>
      </c>
      <c r="F5" s="1612"/>
      <c r="G5" s="1612"/>
      <c r="H5" s="1612"/>
      <c r="I5" s="1612"/>
      <c r="J5" s="1612"/>
      <c r="K5" s="1612"/>
      <c r="Q5" s="346" t="s">
        <v>988</v>
      </c>
      <c r="R5" s="1612" t="s">
        <v>990</v>
      </c>
      <c r="S5" s="1612"/>
      <c r="T5" s="1612"/>
      <c r="U5" s="1612"/>
      <c r="V5" s="1612"/>
      <c r="W5" s="1612"/>
      <c r="X5" s="1612"/>
      <c r="Y5" s="1612"/>
      <c r="AA5" s="463"/>
      <c r="AH5" s="346"/>
      <c r="AI5" s="347"/>
      <c r="AJ5" s="347"/>
      <c r="AK5" s="347"/>
      <c r="AL5" s="347"/>
      <c r="AM5" s="347"/>
      <c r="AN5" s="347"/>
      <c r="AO5" s="347"/>
    </row>
    <row r="6" spans="1:41" ht="30" customHeight="1">
      <c r="A6" s="462"/>
      <c r="D6" s="346" t="s">
        <v>988</v>
      </c>
      <c r="E6" s="1612" t="s">
        <v>1426</v>
      </c>
      <c r="F6" s="1612"/>
      <c r="G6" s="1612"/>
      <c r="H6" s="1612"/>
      <c r="I6" s="1612"/>
      <c r="J6" s="1612"/>
      <c r="K6" s="1612"/>
      <c r="Q6" s="346" t="s">
        <v>991</v>
      </c>
      <c r="R6" s="1612" t="s">
        <v>992</v>
      </c>
      <c r="S6" s="1612"/>
      <c r="T6" s="1612"/>
      <c r="U6" s="1612"/>
      <c r="V6" s="1612"/>
      <c r="W6" s="1612"/>
      <c r="X6" s="1612"/>
      <c r="Y6" s="1612"/>
      <c r="AA6" s="463"/>
    </row>
    <row r="7" spans="1:41" ht="30" customHeight="1">
      <c r="A7" s="462"/>
      <c r="D7" s="346" t="s">
        <v>991</v>
      </c>
      <c r="E7" s="1612" t="s">
        <v>1427</v>
      </c>
      <c r="F7" s="1612"/>
      <c r="G7" s="1612"/>
      <c r="H7" s="1612"/>
      <c r="I7" s="1612"/>
      <c r="J7" s="1612"/>
      <c r="K7" s="1612"/>
      <c r="Q7" s="346"/>
      <c r="R7" s="348"/>
      <c r="S7" s="348"/>
      <c r="T7" s="348"/>
      <c r="U7" s="348"/>
      <c r="V7" s="348"/>
      <c r="W7" s="348"/>
      <c r="X7" s="348"/>
      <c r="Y7" s="348"/>
      <c r="AA7" s="463"/>
    </row>
    <row r="8" spans="1:41" s="349" customFormat="1" ht="30" customHeight="1">
      <c r="A8" s="464"/>
      <c r="D8" s="346" t="s">
        <v>991</v>
      </c>
      <c r="E8" s="1612" t="s">
        <v>1428</v>
      </c>
      <c r="F8" s="1612"/>
      <c r="G8" s="1612"/>
      <c r="H8" s="1612"/>
      <c r="I8" s="1612"/>
      <c r="J8" s="1612"/>
      <c r="K8" s="1612"/>
      <c r="P8" s="345" t="s">
        <v>993</v>
      </c>
      <c r="Q8" s="344" t="s">
        <v>994</v>
      </c>
      <c r="R8" s="350"/>
      <c r="S8" s="350"/>
      <c r="T8" s="350"/>
      <c r="U8" s="351"/>
      <c r="V8" s="351"/>
      <c r="W8" s="351"/>
      <c r="X8" s="351"/>
      <c r="Y8" s="351"/>
      <c r="AA8" s="465"/>
    </row>
    <row r="9" spans="1:41" ht="30" customHeight="1">
      <c r="A9" s="462"/>
      <c r="C9" s="345"/>
      <c r="D9" s="346" t="s">
        <v>991</v>
      </c>
      <c r="E9" s="1612" t="s">
        <v>1429</v>
      </c>
      <c r="F9" s="1612"/>
      <c r="G9" s="1612"/>
      <c r="H9" s="1612"/>
      <c r="I9" s="1612"/>
      <c r="J9" s="1612"/>
      <c r="K9" s="1612"/>
      <c r="Q9" s="346" t="s">
        <v>991</v>
      </c>
      <c r="R9" s="1612" t="s">
        <v>1049</v>
      </c>
      <c r="S9" s="1612"/>
      <c r="T9" s="1612"/>
      <c r="U9" s="1612"/>
      <c r="V9" s="1612"/>
      <c r="W9" s="1612"/>
      <c r="X9" s="1612"/>
      <c r="Y9" s="1612"/>
      <c r="AA9" s="463"/>
    </row>
    <row r="10" spans="1:41" ht="30" customHeight="1">
      <c r="A10" s="462"/>
      <c r="C10" s="345"/>
      <c r="D10" s="346"/>
      <c r="E10" s="1612"/>
      <c r="F10" s="1612"/>
      <c r="G10" s="1612"/>
      <c r="H10" s="1612"/>
      <c r="I10" s="1612"/>
      <c r="J10" s="1612"/>
      <c r="K10" s="1612"/>
      <c r="Q10" s="346" t="s">
        <v>991</v>
      </c>
      <c r="R10" s="1612" t="s">
        <v>995</v>
      </c>
      <c r="S10" s="1612"/>
      <c r="T10" s="1612"/>
      <c r="U10" s="1612"/>
      <c r="V10" s="1612"/>
      <c r="W10" s="1612"/>
      <c r="X10" s="1612"/>
      <c r="Y10" s="1612"/>
      <c r="AA10" s="463"/>
    </row>
    <row r="11" spans="1:41" ht="30" customHeight="1">
      <c r="A11" s="462"/>
      <c r="C11" s="345"/>
      <c r="D11" s="344"/>
      <c r="E11" s="344"/>
      <c r="F11" s="344"/>
      <c r="G11" s="344"/>
      <c r="H11" s="344"/>
      <c r="I11" s="349"/>
      <c r="J11" s="349"/>
      <c r="P11" s="346"/>
      <c r="Q11" s="346" t="s">
        <v>979</v>
      </c>
      <c r="R11" s="1612" t="s">
        <v>1050</v>
      </c>
      <c r="S11" s="1612"/>
      <c r="T11" s="1612"/>
      <c r="U11" s="1612"/>
      <c r="V11" s="1612"/>
      <c r="W11" s="1612"/>
      <c r="X11" s="1612"/>
      <c r="Y11" s="1612"/>
      <c r="AA11" s="463"/>
      <c r="AH11" s="1612"/>
      <c r="AI11" s="1612"/>
      <c r="AJ11" s="1612"/>
      <c r="AK11" s="1612"/>
      <c r="AL11" s="1612"/>
      <c r="AM11" s="1612"/>
      <c r="AN11" s="1612"/>
      <c r="AO11" s="1612"/>
    </row>
    <row r="12" spans="1:41" ht="30" customHeight="1">
      <c r="A12" s="462"/>
      <c r="C12" s="345" t="s">
        <v>996</v>
      </c>
      <c r="D12" s="344" t="s">
        <v>997</v>
      </c>
      <c r="E12" s="344"/>
      <c r="F12" s="344"/>
      <c r="G12" s="344"/>
      <c r="H12" s="344"/>
      <c r="P12" s="345"/>
      <c r="Q12" s="346" t="s">
        <v>979</v>
      </c>
      <c r="R12" s="1612" t="s">
        <v>1315</v>
      </c>
      <c r="S12" s="1612"/>
      <c r="T12" s="1612"/>
      <c r="U12" s="1612"/>
      <c r="V12" s="1612"/>
      <c r="W12" s="1612"/>
      <c r="X12" s="1612"/>
      <c r="Y12" s="1612"/>
      <c r="AA12" s="463"/>
    </row>
    <row r="13" spans="1:41" ht="30" customHeight="1">
      <c r="A13" s="462"/>
      <c r="C13" s="345"/>
      <c r="D13" s="344"/>
      <c r="E13" s="344"/>
      <c r="F13" s="349"/>
      <c r="G13" s="348"/>
      <c r="H13" s="348"/>
      <c r="I13" s="348"/>
      <c r="J13" s="348"/>
      <c r="K13" s="348"/>
      <c r="P13" s="345"/>
      <c r="Q13" s="346"/>
      <c r="R13" s="1612"/>
      <c r="S13" s="1612"/>
      <c r="T13" s="1612"/>
      <c r="U13" s="1612"/>
      <c r="V13" s="1612"/>
      <c r="W13" s="1612"/>
      <c r="X13" s="1612"/>
      <c r="Y13" s="1612"/>
      <c r="AA13" s="463"/>
    </row>
    <row r="14" spans="1:41" ht="30" customHeight="1">
      <c r="A14" s="462"/>
      <c r="C14" s="345" t="s">
        <v>998</v>
      </c>
      <c r="D14" s="344" t="s">
        <v>999</v>
      </c>
      <c r="E14" s="344"/>
      <c r="F14" s="349"/>
      <c r="G14" s="348"/>
      <c r="H14" s="348"/>
      <c r="I14" s="348"/>
      <c r="J14" s="348"/>
      <c r="K14" s="348"/>
      <c r="P14" s="345" t="s">
        <v>1001</v>
      </c>
      <c r="Q14" s="344" t="s">
        <v>1002</v>
      </c>
      <c r="R14" s="348"/>
      <c r="S14" s="348"/>
      <c r="T14" s="348"/>
      <c r="U14" s="348"/>
      <c r="V14" s="348"/>
      <c r="W14" s="348"/>
      <c r="X14" s="348"/>
      <c r="Y14" s="348"/>
      <c r="AA14" s="463"/>
    </row>
    <row r="15" spans="1:41" ht="30" customHeight="1">
      <c r="A15" s="462"/>
      <c r="D15" s="346" t="s">
        <v>991</v>
      </c>
      <c r="E15" s="1612" t="s">
        <v>1000</v>
      </c>
      <c r="F15" s="1612"/>
      <c r="G15" s="1612"/>
      <c r="H15" s="1612"/>
      <c r="I15" s="1612"/>
      <c r="J15" s="1612"/>
      <c r="K15" s="1612"/>
      <c r="P15" s="346"/>
      <c r="Q15" s="346" t="s">
        <v>979</v>
      </c>
      <c r="R15" s="1612" t="s">
        <v>1003</v>
      </c>
      <c r="S15" s="1612"/>
      <c r="T15" s="1612"/>
      <c r="U15" s="1612"/>
      <c r="V15" s="1612"/>
      <c r="W15" s="1612"/>
      <c r="X15" s="1612"/>
      <c r="Y15" s="1612"/>
      <c r="AA15" s="463"/>
    </row>
    <row r="16" spans="1:41" ht="30" customHeight="1">
      <c r="A16" s="462"/>
      <c r="D16" s="346" t="s">
        <v>991</v>
      </c>
      <c r="E16" s="1612" t="s">
        <v>1004</v>
      </c>
      <c r="F16" s="1612"/>
      <c r="G16" s="1612"/>
      <c r="H16" s="1612"/>
      <c r="I16" s="1612"/>
      <c r="J16" s="1612"/>
      <c r="K16" s="1612"/>
      <c r="P16" s="345"/>
      <c r="Q16" s="346"/>
      <c r="R16" s="1612"/>
      <c r="S16" s="1612"/>
      <c r="T16" s="1612"/>
      <c r="U16" s="1612"/>
      <c r="V16" s="1612"/>
      <c r="W16" s="1612"/>
      <c r="X16" s="1612"/>
      <c r="Y16" s="1612"/>
      <c r="AA16" s="463"/>
    </row>
    <row r="17" spans="1:27" ht="30" customHeight="1">
      <c r="A17" s="462"/>
      <c r="C17" s="345"/>
      <c r="D17" s="346"/>
      <c r="E17" s="1612"/>
      <c r="F17" s="1612"/>
      <c r="G17" s="1612"/>
      <c r="H17" s="1612"/>
      <c r="I17" s="1612"/>
      <c r="J17" s="1612"/>
      <c r="K17" s="1612"/>
      <c r="P17" s="345"/>
      <c r="Q17" s="346"/>
      <c r="R17" s="1612"/>
      <c r="S17" s="1612"/>
      <c r="T17" s="1612"/>
      <c r="U17" s="1612"/>
      <c r="V17" s="1612"/>
      <c r="W17" s="1612"/>
      <c r="X17" s="1612"/>
      <c r="Y17" s="1612"/>
      <c r="AA17" s="463"/>
    </row>
    <row r="18" spans="1:27" ht="30" customHeight="1">
      <c r="A18" s="462"/>
      <c r="C18" s="345"/>
      <c r="D18" s="344"/>
      <c r="E18" s="344"/>
      <c r="F18" s="344"/>
      <c r="G18" s="344"/>
      <c r="H18" s="349"/>
      <c r="P18" s="345" t="s">
        <v>1005</v>
      </c>
      <c r="Q18" s="344" t="s">
        <v>1006</v>
      </c>
      <c r="R18" s="350"/>
      <c r="S18" s="348"/>
      <c r="T18" s="348"/>
      <c r="U18" s="348"/>
      <c r="V18" s="348"/>
      <c r="W18" s="348"/>
      <c r="X18" s="348"/>
      <c r="Y18" s="348"/>
      <c r="AA18" s="463"/>
    </row>
    <row r="19" spans="1:27" ht="30" customHeight="1">
      <c r="A19" s="462"/>
      <c r="C19" s="345" t="s">
        <v>1007</v>
      </c>
      <c r="D19" s="344" t="s">
        <v>1008</v>
      </c>
      <c r="E19" s="344"/>
      <c r="F19" s="344"/>
      <c r="G19" s="344"/>
      <c r="H19" s="349"/>
      <c r="J19" s="348"/>
      <c r="K19" s="348"/>
      <c r="Q19" s="346" t="s">
        <v>979</v>
      </c>
      <c r="R19" s="1612" t="s">
        <v>987</v>
      </c>
      <c r="S19" s="1612"/>
      <c r="T19" s="1612"/>
      <c r="U19" s="1612"/>
      <c r="V19" s="1612"/>
      <c r="W19" s="1612"/>
      <c r="X19" s="1612"/>
      <c r="Y19" s="1612"/>
      <c r="AA19" s="463"/>
    </row>
    <row r="20" spans="1:27" ht="30" customHeight="1">
      <c r="A20" s="462"/>
      <c r="C20" s="346"/>
      <c r="D20" s="346" t="s">
        <v>46</v>
      </c>
      <c r="E20" s="1612" t="s">
        <v>1008</v>
      </c>
      <c r="F20" s="1612"/>
      <c r="G20" s="1612"/>
      <c r="H20" s="1612"/>
      <c r="I20" s="1612"/>
      <c r="J20" s="1612"/>
      <c r="K20" s="1612"/>
      <c r="Q20" s="346" t="s">
        <v>979</v>
      </c>
      <c r="R20" s="1612" t="s">
        <v>1009</v>
      </c>
      <c r="S20" s="1612"/>
      <c r="T20" s="1612"/>
      <c r="U20" s="1612"/>
      <c r="V20" s="1612"/>
      <c r="W20" s="1612"/>
      <c r="X20" s="1612"/>
      <c r="Y20" s="1612"/>
      <c r="AA20" s="463"/>
    </row>
    <row r="21" spans="1:27" ht="30" customHeight="1" thickBot="1">
      <c r="A21" s="466"/>
      <c r="B21" s="467"/>
      <c r="C21" s="467"/>
      <c r="D21" s="468"/>
      <c r="E21" s="1613"/>
      <c r="F21" s="1613"/>
      <c r="G21" s="1613"/>
      <c r="H21" s="1613"/>
      <c r="I21" s="1613"/>
      <c r="J21" s="1613"/>
      <c r="K21" s="1613"/>
      <c r="L21" s="467"/>
      <c r="M21" s="467"/>
      <c r="N21" s="467"/>
      <c r="O21" s="467"/>
      <c r="P21" s="467"/>
      <c r="Q21" s="468" t="s">
        <v>979</v>
      </c>
      <c r="R21" s="1613" t="s">
        <v>1010</v>
      </c>
      <c r="S21" s="1613"/>
      <c r="T21" s="1613"/>
      <c r="U21" s="1613"/>
      <c r="V21" s="1613"/>
      <c r="W21" s="1613"/>
      <c r="X21" s="1613"/>
      <c r="Y21" s="1613"/>
      <c r="Z21" s="467"/>
      <c r="AA21" s="469"/>
    </row>
    <row r="22" spans="1:27" ht="20.100000000000001" customHeight="1"/>
    <row r="23" spans="1:27" ht="20.100000000000001" customHeight="1"/>
    <row r="24" spans="1:27" ht="20.100000000000001" customHeight="1"/>
    <row r="25" spans="1:27" ht="20.100000000000001" customHeight="1"/>
    <row r="26" spans="1:27" ht="20.100000000000001" customHeight="1"/>
    <row r="27" spans="1:27" ht="20.100000000000001" customHeight="1"/>
    <row r="28" spans="1:27" ht="20.100000000000001" customHeight="1"/>
    <row r="29" spans="1:27" ht="20.100000000000001" customHeight="1"/>
    <row r="30" spans="1:27" ht="20.100000000000001" customHeight="1"/>
    <row r="31" spans="1:27" ht="20.100000000000001" customHeight="1"/>
    <row r="32" spans="1:27" ht="20.100000000000001" customHeight="1"/>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sheetData>
  <sheetProtection algorithmName="SHA-512" hashValue="Xwp7toZJDyknfSW2mRPxauOYFS25i1fugCihz6P1QxHckcVz2Hy89baBIe7yrgWmoL1NAVKig8J/itIZzkdapA==" saltValue="yvKccZbKoNjmJbMU1eWHIQ==" spinCount="100000" sheet="1" objects="1" scenarios="1"/>
  <mergeCells count="28">
    <mergeCell ref="R4:Y4"/>
    <mergeCell ref="R6:Y6"/>
    <mergeCell ref="AH11:AO11"/>
    <mergeCell ref="E4:K4"/>
    <mergeCell ref="R19:Y19"/>
    <mergeCell ref="AI4:AO4"/>
    <mergeCell ref="E16:K16"/>
    <mergeCell ref="R5:Y5"/>
    <mergeCell ref="R10:Y10"/>
    <mergeCell ref="R15:Y15"/>
    <mergeCell ref="R11:Y11"/>
    <mergeCell ref="R9:Y9"/>
    <mergeCell ref="E6:K6"/>
    <mergeCell ref="E5:K5"/>
    <mergeCell ref="E15:K15"/>
    <mergeCell ref="E7:K7"/>
    <mergeCell ref="E20:K20"/>
    <mergeCell ref="R17:Y17"/>
    <mergeCell ref="R13:Y13"/>
    <mergeCell ref="E21:K21"/>
    <mergeCell ref="E8:K8"/>
    <mergeCell ref="R21:Y21"/>
    <mergeCell ref="R16:Y16"/>
    <mergeCell ref="R12:Y12"/>
    <mergeCell ref="R20:Y20"/>
    <mergeCell ref="E9:K9"/>
    <mergeCell ref="E17:K17"/>
    <mergeCell ref="E10:K10"/>
  </mergeCells>
  <phoneticPr fontId="2" type="noConversion"/>
  <printOptions horizontalCentered="1" verticalCentered="1"/>
  <pageMargins left="0.59055118110236227" right="0.39370078740157483" top="0.59055118110236227" bottom="0.39370078740157483" header="0" footer="0"/>
  <pageSetup paperSize="9" scale="7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tabColor rgb="FFFF0000"/>
  </sheetPr>
  <dimension ref="A1:X476"/>
  <sheetViews>
    <sheetView view="pageBreakPreview" topLeftCell="A10" zoomScaleSheetLayoutView="100" workbookViewId="0">
      <selection activeCell="A20" sqref="A20:F20"/>
    </sheetView>
  </sheetViews>
  <sheetFormatPr defaultColWidth="9" defaultRowHeight="13.5"/>
  <cols>
    <col min="1" max="13" width="9.25" style="352" customWidth="1"/>
    <col min="14" max="15" width="8.625" style="352" customWidth="1"/>
    <col min="16" max="23" width="9" style="352" customWidth="1"/>
    <col min="24" max="16384" width="9" style="352"/>
  </cols>
  <sheetData>
    <row r="1" spans="1:22" ht="80.099999999999994" customHeight="1">
      <c r="A1" s="1614" t="s">
        <v>32</v>
      </c>
      <c r="B1" s="1615"/>
      <c r="C1" s="1615"/>
      <c r="D1" s="1615"/>
      <c r="E1" s="1615"/>
      <c r="F1" s="1615"/>
      <c r="G1" s="1615"/>
      <c r="H1" s="1615"/>
      <c r="I1" s="1615"/>
      <c r="J1" s="1615"/>
      <c r="K1" s="1615"/>
      <c r="L1" s="1615"/>
      <c r="M1" s="1616"/>
    </row>
    <row r="2" spans="1:22" ht="17.100000000000001" customHeight="1">
      <c r="A2" s="933"/>
      <c r="B2" s="353"/>
      <c r="C2" s="353"/>
      <c r="D2" s="353"/>
      <c r="E2" s="353"/>
      <c r="F2" s="353"/>
      <c r="G2" s="353"/>
      <c r="H2" s="353"/>
      <c r="I2" s="353"/>
      <c r="J2" s="353"/>
      <c r="K2" s="353"/>
      <c r="L2" s="353"/>
      <c r="M2" s="934"/>
    </row>
    <row r="3" spans="1:22" ht="17.100000000000001" customHeight="1">
      <c r="A3" s="933"/>
      <c r="B3" s="353"/>
      <c r="C3" s="353"/>
      <c r="D3" s="353"/>
      <c r="E3" s="353"/>
      <c r="F3" s="353"/>
      <c r="G3" s="1617"/>
      <c r="H3" s="1617"/>
      <c r="I3" s="1617"/>
      <c r="J3" s="1617"/>
      <c r="K3" s="1617"/>
      <c r="L3" s="1617"/>
      <c r="M3" s="1618"/>
    </row>
    <row r="4" spans="1:22" ht="17.100000000000001" customHeight="1">
      <c r="A4" s="933"/>
      <c r="B4" s="353"/>
      <c r="C4" s="353"/>
      <c r="D4" s="353"/>
      <c r="E4" s="353"/>
      <c r="F4" s="353"/>
      <c r="G4" s="353"/>
      <c r="H4" s="353"/>
      <c r="I4" s="353"/>
      <c r="J4" s="353"/>
      <c r="K4" s="353"/>
      <c r="L4" s="353"/>
      <c r="M4" s="934"/>
      <c r="O4" s="352" t="s">
        <v>1329</v>
      </c>
      <c r="P4" s="352" t="s">
        <v>1330</v>
      </c>
      <c r="Q4" s="352" t="s">
        <v>1331</v>
      </c>
      <c r="S4" s="352" t="s">
        <v>1332</v>
      </c>
      <c r="T4" s="352" t="s">
        <v>1333</v>
      </c>
    </row>
    <row r="5" spans="1:22" ht="17.100000000000001" customHeight="1">
      <c r="A5" s="1619"/>
      <c r="B5" s="1619"/>
      <c r="C5" s="1619"/>
      <c r="D5" s="1619"/>
      <c r="E5" s="1619"/>
      <c r="F5" s="1619"/>
      <c r="G5" s="353"/>
      <c r="H5" s="1620"/>
      <c r="I5" s="1620"/>
      <c r="J5" s="1620"/>
      <c r="K5" s="1620"/>
      <c r="L5" s="1620"/>
      <c r="M5" s="1620"/>
      <c r="N5" s="939">
        <v>1</v>
      </c>
      <c r="O5" s="899" t="str">
        <f>'5-2 내역'!B5</f>
        <v>49-0</v>
      </c>
      <c r="P5" s="899" t="str">
        <f>'5-2 내역'!C5</f>
        <v>50-0</v>
      </c>
      <c r="Q5" s="899" t="str">
        <f>'5-2 내역'!D5</f>
        <v>모두베기</v>
      </c>
      <c r="R5" s="899">
        <f>'5-2 내역'!E5</f>
        <v>0</v>
      </c>
      <c r="S5" s="899" t="str">
        <f>'5-2 내역'!F5</f>
        <v>소나무</v>
      </c>
      <c r="T5" s="899">
        <f>'5-2 내역'!G5</f>
        <v>6.2</v>
      </c>
      <c r="U5" s="352">
        <v>5</v>
      </c>
    </row>
    <row r="6" spans="1:22" ht="17.100000000000001" customHeight="1">
      <c r="A6" s="1619"/>
      <c r="B6" s="1619"/>
      <c r="C6" s="1619"/>
      <c r="D6" s="1619"/>
      <c r="E6" s="1619"/>
      <c r="F6" s="1619"/>
      <c r="G6" s="353"/>
      <c r="H6" s="1620"/>
      <c r="I6" s="1620"/>
      <c r="J6" s="1620"/>
      <c r="K6" s="1620"/>
      <c r="L6" s="1620"/>
      <c r="M6" s="1620"/>
      <c r="N6" s="939">
        <v>2</v>
      </c>
      <c r="O6" s="899" t="str">
        <f>'5-2 내역'!B6</f>
        <v>3-0</v>
      </c>
      <c r="P6" s="899" t="str">
        <f>'5-2 내역'!C6</f>
        <v>16-0</v>
      </c>
      <c r="Q6" s="899" t="str">
        <f>'5-2 내역'!D6</f>
        <v>모두베기</v>
      </c>
      <c r="R6" s="899">
        <f>'5-2 내역'!E6</f>
        <v>0</v>
      </c>
      <c r="S6" s="899" t="str">
        <f>'5-2 내역'!F6</f>
        <v>마가목</v>
      </c>
      <c r="T6" s="899">
        <f>'5-2 내역'!G6</f>
        <v>0.2</v>
      </c>
      <c r="U6" s="352">
        <v>6</v>
      </c>
      <c r="V6" s="900"/>
    </row>
    <row r="7" spans="1:22" ht="17.100000000000001" customHeight="1">
      <c r="A7" s="1619"/>
      <c r="B7" s="1619"/>
      <c r="C7" s="1619"/>
      <c r="D7" s="1619"/>
      <c r="E7" s="1619"/>
      <c r="F7" s="1619"/>
      <c r="G7" s="353"/>
      <c r="H7" s="1620"/>
      <c r="I7" s="1620"/>
      <c r="J7" s="1620"/>
      <c r="K7" s="1620"/>
      <c r="L7" s="1620"/>
      <c r="M7" s="1620"/>
      <c r="N7" s="939">
        <v>3</v>
      </c>
      <c r="O7" s="899" t="str">
        <f>'5-2 내역'!B7</f>
        <v>7-0</v>
      </c>
      <c r="P7" s="899" t="str">
        <f>'5-2 내역'!C7</f>
        <v>6-2</v>
      </c>
      <c r="Q7" s="899" t="str">
        <f>'5-2 내역'!D7</f>
        <v>모두베기</v>
      </c>
      <c r="R7" s="899">
        <f>'5-2 내역'!E7</f>
        <v>0</v>
      </c>
      <c r="S7" s="899" t="str">
        <f>'5-2 내역'!F7</f>
        <v>소나무</v>
      </c>
      <c r="T7" s="899">
        <f>'5-2 내역'!G7</f>
        <v>2.8</v>
      </c>
      <c r="U7" s="352">
        <v>7</v>
      </c>
      <c r="V7" s="900"/>
    </row>
    <row r="8" spans="1:22" ht="17.100000000000001" customHeight="1">
      <c r="A8" s="1619"/>
      <c r="B8" s="1619"/>
      <c r="C8" s="1619"/>
      <c r="D8" s="1619"/>
      <c r="E8" s="1619"/>
      <c r="F8" s="1619"/>
      <c r="G8" s="353"/>
      <c r="H8" s="1620"/>
      <c r="I8" s="1620"/>
      <c r="J8" s="1620"/>
      <c r="K8" s="1620"/>
      <c r="L8" s="1620"/>
      <c r="M8" s="1620"/>
      <c r="N8" s="939">
        <v>4</v>
      </c>
      <c r="O8" s="899" t="str">
        <f>'5-2 내역'!B8</f>
        <v>54-0</v>
      </c>
      <c r="P8" s="899" t="str">
        <f>'5-2 내역'!C8</f>
        <v>10-0</v>
      </c>
      <c r="Q8" s="899" t="str">
        <f>'5-2 내역'!D8</f>
        <v>모두베기</v>
      </c>
      <c r="R8" s="899">
        <f>'5-2 내역'!E8</f>
        <v>0</v>
      </c>
      <c r="S8" s="899" t="str">
        <f>'5-2 내역'!F8</f>
        <v>쉬나무</v>
      </c>
      <c r="T8" s="899">
        <f>'5-2 내역'!G8</f>
        <v>0.1</v>
      </c>
      <c r="U8" s="352">
        <v>8</v>
      </c>
    </row>
    <row r="9" spans="1:22" ht="17.100000000000001" customHeight="1">
      <c r="A9" s="1619"/>
      <c r="B9" s="1619"/>
      <c r="C9" s="1619"/>
      <c r="D9" s="1619"/>
      <c r="E9" s="1619"/>
      <c r="F9" s="1619"/>
      <c r="G9" s="353"/>
      <c r="H9" s="1620"/>
      <c r="I9" s="1620"/>
      <c r="J9" s="1620"/>
      <c r="K9" s="1620"/>
      <c r="L9" s="1620"/>
      <c r="M9" s="1620"/>
      <c r="N9" s="939">
        <v>5</v>
      </c>
      <c r="O9" s="899" t="str">
        <f>'5-2 내역'!B9</f>
        <v>61-0</v>
      </c>
      <c r="P9" s="899" t="str">
        <f>'5-2 내역'!C9</f>
        <v>64-0</v>
      </c>
      <c r="Q9" s="899" t="str">
        <f>'5-2 내역'!D9</f>
        <v>모두베기</v>
      </c>
      <c r="R9" s="899">
        <f>'5-2 내역'!E9</f>
        <v>0</v>
      </c>
      <c r="S9" s="899" t="str">
        <f>'5-2 내역'!F9</f>
        <v>소나무</v>
      </c>
      <c r="T9" s="899">
        <f>'5-2 내역'!G9</f>
        <v>15</v>
      </c>
      <c r="U9" s="352">
        <v>9</v>
      </c>
    </row>
    <row r="10" spans="1:22" ht="17.100000000000001" customHeight="1">
      <c r="A10" s="1619"/>
      <c r="B10" s="1619"/>
      <c r="C10" s="1619"/>
      <c r="D10" s="1619"/>
      <c r="E10" s="1619"/>
      <c r="F10" s="1619"/>
      <c r="G10" s="353"/>
      <c r="H10" s="1620"/>
      <c r="I10" s="1620"/>
      <c r="J10" s="1620"/>
      <c r="K10" s="1620"/>
      <c r="L10" s="1620"/>
      <c r="M10" s="1620"/>
      <c r="N10" s="939">
        <v>6</v>
      </c>
      <c r="O10" s="899" t="str">
        <f>'5-2 내역'!B10</f>
        <v>65-0</v>
      </c>
      <c r="P10" s="899" t="str">
        <f>'5-2 내역'!C10</f>
        <v>7-1</v>
      </c>
      <c r="Q10" s="899" t="str">
        <f>'5-2 내역'!D10</f>
        <v>모두베기</v>
      </c>
      <c r="R10" s="899">
        <f>'5-2 내역'!E10</f>
        <v>0</v>
      </c>
      <c r="S10" s="899" t="str">
        <f>'5-2 내역'!F10</f>
        <v>낙엽송</v>
      </c>
      <c r="T10" s="899">
        <f>'5-2 내역'!G10</f>
        <v>14.2</v>
      </c>
      <c r="U10" s="352">
        <v>10</v>
      </c>
    </row>
    <row r="11" spans="1:22" ht="17.100000000000001" customHeight="1">
      <c r="A11" s="1619"/>
      <c r="B11" s="1619"/>
      <c r="C11" s="1619"/>
      <c r="D11" s="1619"/>
      <c r="E11" s="1619"/>
      <c r="F11" s="1619"/>
      <c r="G11" s="353"/>
      <c r="H11" s="1620"/>
      <c r="I11" s="1620"/>
      <c r="J11" s="1620"/>
      <c r="K11" s="1620"/>
      <c r="L11" s="1620"/>
      <c r="M11" s="1620"/>
      <c r="N11" s="939">
        <v>7</v>
      </c>
      <c r="O11" s="899" t="str">
        <f>'5-2 내역'!B11</f>
        <v>61-0</v>
      </c>
      <c r="P11" s="899" t="str">
        <f>'5-2 내역'!C11</f>
        <v>64-0</v>
      </c>
      <c r="Q11" s="899" t="str">
        <f>'5-2 내역'!D11</f>
        <v>모두베기</v>
      </c>
      <c r="R11" s="899">
        <f>'5-2 내역'!E11</f>
        <v>0</v>
      </c>
      <c r="S11" s="899" t="str">
        <f>'5-2 내역'!F11</f>
        <v>소나무</v>
      </c>
      <c r="T11" s="899">
        <f>'5-2 내역'!G11</f>
        <v>2.9</v>
      </c>
      <c r="U11" s="352">
        <v>11</v>
      </c>
    </row>
    <row r="12" spans="1:22" ht="17.100000000000001" customHeight="1">
      <c r="A12" s="1619"/>
      <c r="B12" s="1619"/>
      <c r="C12" s="1619"/>
      <c r="D12" s="1619"/>
      <c r="E12" s="1619"/>
      <c r="F12" s="1619"/>
      <c r="G12" s="353"/>
      <c r="H12" s="1620"/>
      <c r="I12" s="1620"/>
      <c r="J12" s="1620"/>
      <c r="K12" s="1620"/>
      <c r="L12" s="1620"/>
      <c r="M12" s="1620"/>
      <c r="N12" s="939">
        <v>8</v>
      </c>
      <c r="O12" s="899" t="str">
        <f>'5-2 내역'!B12</f>
        <v>61-0</v>
      </c>
      <c r="P12" s="899" t="str">
        <f>'5-2 내역'!C12</f>
        <v>64-0</v>
      </c>
      <c r="Q12" s="899" t="str">
        <f>'5-2 내역'!D12</f>
        <v>모두베기</v>
      </c>
      <c r="R12" s="899">
        <f>'5-2 내역'!E12</f>
        <v>0</v>
      </c>
      <c r="S12" s="899" t="str">
        <f>'5-2 내역'!F12</f>
        <v>낙엽송</v>
      </c>
      <c r="T12" s="899">
        <f>'5-2 내역'!G12</f>
        <v>3.9</v>
      </c>
      <c r="U12" s="352">
        <v>12</v>
      </c>
    </row>
    <row r="13" spans="1:22" ht="17.100000000000001" customHeight="1">
      <c r="A13" s="1619"/>
      <c r="B13" s="1619"/>
      <c r="C13" s="1619"/>
      <c r="D13" s="1619"/>
      <c r="E13" s="1619"/>
      <c r="F13" s="1619"/>
      <c r="G13" s="353"/>
      <c r="H13" s="1620"/>
      <c r="I13" s="1620"/>
      <c r="J13" s="1620"/>
      <c r="K13" s="1620"/>
      <c r="L13" s="1620"/>
      <c r="M13" s="1620"/>
      <c r="N13" s="939">
        <v>9</v>
      </c>
      <c r="O13" s="899" t="str">
        <f>'5-2 내역'!B13</f>
        <v>64-0</v>
      </c>
      <c r="P13" s="899" t="str">
        <f>'5-2 내역'!C13</f>
        <v>49-0</v>
      </c>
      <c r="Q13" s="899" t="str">
        <f>'5-2 내역'!D13</f>
        <v>모두베기</v>
      </c>
      <c r="R13" s="899">
        <f>'5-2 내역'!E13</f>
        <v>0</v>
      </c>
      <c r="S13" s="899" t="str">
        <f>'5-2 내역'!F13</f>
        <v>소나무</v>
      </c>
      <c r="T13" s="899">
        <f>'5-2 내역'!G13</f>
        <v>9.5</v>
      </c>
      <c r="U13" s="352">
        <v>13</v>
      </c>
    </row>
    <row r="14" spans="1:22" ht="17.100000000000001" customHeight="1">
      <c r="A14" s="1619"/>
      <c r="B14" s="1619"/>
      <c r="C14" s="1619"/>
      <c r="D14" s="1619"/>
      <c r="E14" s="1619"/>
      <c r="F14" s="1619"/>
      <c r="G14" s="353"/>
      <c r="H14" s="1620"/>
      <c r="I14" s="1620"/>
      <c r="J14" s="1620"/>
      <c r="K14" s="1620"/>
      <c r="L14" s="1620"/>
      <c r="M14" s="1620"/>
      <c r="N14" s="939">
        <v>10</v>
      </c>
      <c r="O14" s="899">
        <f>'5-2 내역'!B14</f>
        <v>0</v>
      </c>
      <c r="P14" s="899">
        <f>'5-2 내역'!C14</f>
        <v>0</v>
      </c>
      <c r="Q14" s="899" t="str">
        <f>'5-2 내역'!D14</f>
        <v>모두베기</v>
      </c>
      <c r="R14" s="899">
        <f>'5-2 내역'!E14</f>
        <v>0</v>
      </c>
      <c r="S14" s="899" t="str">
        <f>'5-2 내역'!F14</f>
        <v>쉬나무(용)</v>
      </c>
      <c r="T14" s="899">
        <f>'5-2 내역'!G14</f>
        <v>0</v>
      </c>
      <c r="U14" s="352">
        <v>14</v>
      </c>
    </row>
    <row r="15" spans="1:22" ht="17.100000000000001" customHeight="1">
      <c r="A15" s="1619"/>
      <c r="B15" s="1619"/>
      <c r="C15" s="1619"/>
      <c r="D15" s="1619"/>
      <c r="E15" s="1619"/>
      <c r="F15" s="1619"/>
      <c r="G15" s="353"/>
      <c r="H15" s="1620"/>
      <c r="I15" s="1620"/>
      <c r="J15" s="1620"/>
      <c r="K15" s="1620"/>
      <c r="L15" s="1620"/>
      <c r="M15" s="1620"/>
      <c r="N15" s="939">
        <v>11</v>
      </c>
      <c r="O15" s="899">
        <f>'5-2 내역'!B15</f>
        <v>0</v>
      </c>
      <c r="P15" s="899">
        <f>'5-2 내역'!C15</f>
        <v>0</v>
      </c>
      <c r="Q15" s="899" t="str">
        <f>'5-2 내역'!D15</f>
        <v>모두베기</v>
      </c>
      <c r="R15" s="899">
        <f>'5-2 내역'!E15</f>
        <v>0</v>
      </c>
      <c r="S15" s="899" t="str">
        <f>'5-2 내역'!F15</f>
        <v>백합(용)</v>
      </c>
      <c r="T15" s="899">
        <f>'5-2 내역'!G15</f>
        <v>0</v>
      </c>
      <c r="U15" s="352">
        <v>15</v>
      </c>
    </row>
    <row r="16" spans="1:22" ht="17.100000000000001" customHeight="1">
      <c r="A16" s="1619"/>
      <c r="B16" s="1619"/>
      <c r="C16" s="1619"/>
      <c r="D16" s="1619"/>
      <c r="E16" s="1619"/>
      <c r="F16" s="1619"/>
      <c r="G16" s="353"/>
      <c r="H16" s="1620"/>
      <c r="I16" s="1620"/>
      <c r="J16" s="1620"/>
      <c r="K16" s="1620"/>
      <c r="L16" s="1620"/>
      <c r="M16" s="1620"/>
      <c r="N16" s="939">
        <v>12</v>
      </c>
      <c r="O16" s="899">
        <f>'5-2 내역'!B16</f>
        <v>0</v>
      </c>
      <c r="P16" s="899">
        <f>'5-2 내역'!C16</f>
        <v>0</v>
      </c>
      <c r="Q16" s="899" t="str">
        <f>'5-2 내역'!D16</f>
        <v>모두베기</v>
      </c>
      <c r="R16" s="899">
        <f>'5-2 내역'!E16</f>
        <v>0</v>
      </c>
      <c r="S16" s="899" t="str">
        <f>'5-2 내역'!F16</f>
        <v>소나무(용)</v>
      </c>
      <c r="T16" s="899">
        <f>'5-2 내역'!G16</f>
        <v>0</v>
      </c>
      <c r="U16" s="352">
        <v>16</v>
      </c>
    </row>
    <row r="17" spans="1:22" ht="17.100000000000001" customHeight="1">
      <c r="A17" s="1619"/>
      <c r="B17" s="1619"/>
      <c r="C17" s="1619"/>
      <c r="D17" s="1619"/>
      <c r="E17" s="1619"/>
      <c r="F17" s="1619"/>
      <c r="G17" s="353"/>
      <c r="H17" s="1620"/>
      <c r="I17" s="1620"/>
      <c r="J17" s="1620"/>
      <c r="K17" s="1620"/>
      <c r="L17" s="1620"/>
      <c r="M17" s="1620"/>
      <c r="N17" s="939">
        <v>13</v>
      </c>
      <c r="O17" s="899">
        <f>'5-2 내역'!B17</f>
        <v>0</v>
      </c>
      <c r="P17" s="899">
        <f>'5-2 내역'!C17</f>
        <v>0</v>
      </c>
      <c r="Q17" s="899" t="str">
        <f>'5-2 내역'!D17</f>
        <v>모두베기</v>
      </c>
      <c r="R17" s="899">
        <f>'5-2 내역'!E17</f>
        <v>0</v>
      </c>
      <c r="S17" s="899" t="str">
        <f>'5-2 내역'!F17</f>
        <v>소나무(용)</v>
      </c>
      <c r="T17" s="899">
        <f>'5-2 내역'!G17</f>
        <v>0</v>
      </c>
      <c r="U17" s="352">
        <v>17</v>
      </c>
    </row>
    <row r="18" spans="1:22" ht="17.100000000000001" customHeight="1">
      <c r="A18" s="1619"/>
      <c r="B18" s="1619"/>
      <c r="C18" s="1619"/>
      <c r="D18" s="1619"/>
      <c r="E18" s="1619"/>
      <c r="F18" s="1619"/>
      <c r="G18" s="353"/>
      <c r="H18" s="1620"/>
      <c r="I18" s="1620"/>
      <c r="J18" s="1620"/>
      <c r="K18" s="1620"/>
      <c r="L18" s="1620"/>
      <c r="M18" s="1620"/>
      <c r="N18" s="939">
        <v>14</v>
      </c>
      <c r="O18" s="899">
        <f>'5-2 내역'!B18</f>
        <v>0</v>
      </c>
      <c r="P18" s="899">
        <f>'5-2 내역'!C18</f>
        <v>0</v>
      </c>
      <c r="Q18" s="899" t="str">
        <f>'5-2 내역'!D18</f>
        <v>모두베기</v>
      </c>
      <c r="R18" s="899">
        <f>'5-2 내역'!E18</f>
        <v>0</v>
      </c>
      <c r="S18" s="899" t="str">
        <f>'5-2 내역'!F18</f>
        <v>낙엽송(용)</v>
      </c>
      <c r="T18" s="899">
        <f>'5-2 내역'!G18</f>
        <v>0</v>
      </c>
      <c r="U18" s="352">
        <v>18</v>
      </c>
    </row>
    <row r="19" spans="1:22" ht="17.100000000000001" customHeight="1">
      <c r="A19" s="1619"/>
      <c r="B19" s="1619"/>
      <c r="C19" s="1619"/>
      <c r="D19" s="1619"/>
      <c r="E19" s="1619"/>
      <c r="F19" s="1619"/>
      <c r="G19" s="353"/>
      <c r="H19" s="1620"/>
      <c r="I19" s="1620"/>
      <c r="J19" s="1620"/>
      <c r="K19" s="1620"/>
      <c r="L19" s="1620"/>
      <c r="M19" s="1620"/>
      <c r="N19" s="939">
        <v>15</v>
      </c>
      <c r="O19" s="899">
        <f>'5-2 내역'!B19</f>
        <v>0</v>
      </c>
      <c r="P19" s="899">
        <f>'5-2 내역'!C19</f>
        <v>0</v>
      </c>
      <c r="Q19" s="899" t="str">
        <f>'5-2 내역'!D19</f>
        <v>모두베기</v>
      </c>
      <c r="R19" s="899">
        <f>'5-2 내역'!E19</f>
        <v>0</v>
      </c>
      <c r="S19" s="899" t="str">
        <f>'5-2 내역'!F19</f>
        <v>밤, 산벚</v>
      </c>
      <c r="T19" s="899">
        <f>'5-2 내역'!G19</f>
        <v>0</v>
      </c>
      <c r="U19" s="352">
        <v>19</v>
      </c>
    </row>
    <row r="20" spans="1:22" ht="17.100000000000001" customHeight="1">
      <c r="A20" s="1624" t="str">
        <f>$O$5&amp;"임반 / "&amp;$P$5&amp;"소반 - "&amp;$S$5&amp;" "&amp;$T$5&amp;" ha"</f>
        <v>49-0임반 / 50-0소반 - 소나무 6.2 ha</v>
      </c>
      <c r="B20" s="1625"/>
      <c r="C20" s="1625"/>
      <c r="D20" s="1625"/>
      <c r="E20" s="1625"/>
      <c r="F20" s="1626"/>
      <c r="G20" s="353"/>
      <c r="H20" s="1624" t="str">
        <f>$O$6&amp;"임반 / "&amp;$P$6&amp;"소반 - "&amp;$S$6&amp;" "&amp;$T$6&amp;" ha"</f>
        <v>3-0임반 / 16-0소반 - 마가목 0.2 ha</v>
      </c>
      <c r="I20" s="1625"/>
      <c r="J20" s="1625"/>
      <c r="K20" s="1625"/>
      <c r="L20" s="1625"/>
      <c r="M20" s="1626"/>
      <c r="N20" s="939">
        <v>16</v>
      </c>
      <c r="O20" s="899">
        <f>'5-2 내역'!B20</f>
        <v>0</v>
      </c>
      <c r="P20" s="899">
        <f>'5-2 내역'!C20</f>
        <v>0</v>
      </c>
      <c r="Q20" s="899" t="str">
        <f>'5-2 내역'!D20</f>
        <v>모두베기</v>
      </c>
      <c r="R20" s="899">
        <f>'5-2 내역'!E20</f>
        <v>0</v>
      </c>
      <c r="S20" s="899" t="str">
        <f>'5-2 내역'!F20</f>
        <v>낙엽송(용)</v>
      </c>
      <c r="T20" s="899">
        <f>'5-2 내역'!G20</f>
        <v>0</v>
      </c>
      <c r="U20" s="352">
        <v>20</v>
      </c>
    </row>
    <row r="21" spans="1:22" ht="17.100000000000001" customHeight="1">
      <c r="A21" s="1621" t="s">
        <v>1519</v>
      </c>
      <c r="B21" s="1622"/>
      <c r="C21" s="1622"/>
      <c r="D21" s="1622"/>
      <c r="E21" s="1622"/>
      <c r="F21" s="1623"/>
      <c r="G21" s="353"/>
      <c r="H21" s="1621" t="s">
        <v>1543</v>
      </c>
      <c r="I21" s="1622"/>
      <c r="J21" s="1622"/>
      <c r="K21" s="1622"/>
      <c r="L21" s="1622"/>
      <c r="M21" s="1623"/>
      <c r="N21" s="939">
        <v>17</v>
      </c>
      <c r="O21" s="899" t="str">
        <f>'5-2 내역'!B21</f>
        <v>61-1</v>
      </c>
      <c r="P21" s="899" t="str">
        <f>'5-2 내역'!C21</f>
        <v>15-0</v>
      </c>
      <c r="Q21" s="899" t="str">
        <f>'5-2 내역'!D21</f>
        <v>모두베기</v>
      </c>
      <c r="R21" s="899">
        <f>'5-2 내역'!E21</f>
        <v>0</v>
      </c>
      <c r="S21" s="899" t="str">
        <f>'5-2 내역'!F21</f>
        <v>소나무(용)</v>
      </c>
      <c r="T21" s="899">
        <f>'5-2 내역'!G21</f>
        <v>0</v>
      </c>
      <c r="U21" s="352">
        <v>21</v>
      </c>
    </row>
    <row r="22" spans="1:22" ht="17.100000000000001" customHeight="1">
      <c r="A22" s="940"/>
      <c r="B22" s="938"/>
      <c r="C22" s="938"/>
      <c r="D22" s="938"/>
      <c r="E22" s="938"/>
      <c r="F22" s="938"/>
      <c r="G22" s="353"/>
      <c r="H22" s="938"/>
      <c r="I22" s="938"/>
      <c r="J22" s="938"/>
      <c r="K22" s="938"/>
      <c r="L22" s="938"/>
      <c r="M22" s="941"/>
      <c r="N22" s="939">
        <v>18</v>
      </c>
      <c r="O22" s="899" t="str">
        <f>'5-2 내역'!B22</f>
        <v>66-0</v>
      </c>
      <c r="P22" s="899" t="str">
        <f>'5-2 내역'!C22</f>
        <v>14-7</v>
      </c>
      <c r="Q22" s="899" t="str">
        <f>'5-2 내역'!D22</f>
        <v>모두베기</v>
      </c>
      <c r="R22" s="899">
        <f>'5-2 내역'!E22</f>
        <v>0</v>
      </c>
      <c r="S22" s="899" t="str">
        <f>'5-2 내역'!F22</f>
        <v>소나무(용)</v>
      </c>
      <c r="T22" s="899">
        <f>'5-2 내역'!G22</f>
        <v>0</v>
      </c>
      <c r="U22" s="352">
        <v>22</v>
      </c>
    </row>
    <row r="23" spans="1:22" ht="17.100000000000001" customHeight="1">
      <c r="A23" s="933"/>
      <c r="B23" s="353"/>
      <c r="C23" s="353"/>
      <c r="D23" s="353"/>
      <c r="E23" s="353"/>
      <c r="F23" s="353"/>
      <c r="G23" s="353"/>
      <c r="H23" s="353"/>
      <c r="I23" s="353"/>
      <c r="J23" s="353"/>
      <c r="K23" s="353"/>
      <c r="L23" s="353"/>
      <c r="M23" s="934"/>
      <c r="N23" s="939">
        <v>19</v>
      </c>
      <c r="O23" s="899" t="str">
        <f>'5-2 내역'!B23</f>
        <v>66-0</v>
      </c>
      <c r="P23" s="899" t="str">
        <f>'5-2 내역'!C23</f>
        <v>14-7</v>
      </c>
      <c r="Q23" s="899" t="str">
        <f>'5-2 내역'!D23</f>
        <v>모두베기</v>
      </c>
      <c r="R23" s="899">
        <f>'5-2 내역'!E23</f>
        <v>0</v>
      </c>
      <c r="S23" s="899" t="str">
        <f>'5-2 내역'!F23</f>
        <v>낙엽송(용)</v>
      </c>
      <c r="T23" s="899">
        <f>'5-2 내역'!G23</f>
        <v>0</v>
      </c>
      <c r="U23" s="352">
        <v>23</v>
      </c>
    </row>
    <row r="24" spans="1:22" ht="17.100000000000001" customHeight="1">
      <c r="A24" s="933"/>
      <c r="B24" s="353"/>
      <c r="C24" s="353"/>
      <c r="D24" s="353"/>
      <c r="E24" s="353"/>
      <c r="F24" s="353"/>
      <c r="G24" s="353"/>
      <c r="H24" s="353"/>
      <c r="I24" s="353"/>
      <c r="J24" s="353"/>
      <c r="K24" s="353"/>
      <c r="L24" s="353"/>
      <c r="M24" s="934"/>
      <c r="N24" s="939">
        <v>20</v>
      </c>
      <c r="O24" s="899" t="str">
        <f>'5-2 내역'!B24</f>
        <v>9-2</v>
      </c>
      <c r="P24" s="899" t="str">
        <f>'5-2 내역'!C24</f>
        <v>8-0</v>
      </c>
      <c r="Q24" s="899" t="str">
        <f>'5-2 내역'!D24</f>
        <v>모두베기</v>
      </c>
      <c r="R24" s="899">
        <f>'5-2 내역'!E24</f>
        <v>0</v>
      </c>
      <c r="S24" s="899" t="str">
        <f>'5-2 내역'!F24</f>
        <v>소나무(용)</v>
      </c>
      <c r="T24" s="899">
        <f>'5-2 내역'!G24</f>
        <v>0</v>
      </c>
      <c r="U24" s="352">
        <v>24</v>
      </c>
    </row>
    <row r="25" spans="1:22" ht="17.100000000000001" customHeight="1">
      <c r="A25" s="935"/>
      <c r="B25" s="936"/>
      <c r="C25" s="936"/>
      <c r="D25" s="936"/>
      <c r="E25" s="936"/>
      <c r="F25" s="936"/>
      <c r="G25" s="936"/>
      <c r="H25" s="936"/>
      <c r="I25" s="936"/>
      <c r="J25" s="936"/>
      <c r="K25" s="936"/>
      <c r="L25" s="936"/>
      <c r="M25" s="937"/>
      <c r="N25" s="939">
        <v>21</v>
      </c>
      <c r="O25" s="992" t="str">
        <f>'5-2 내역'!B25</f>
        <v>62-0</v>
      </c>
      <c r="P25" s="992" t="str">
        <f>'5-2 내역'!C25</f>
        <v>14-0</v>
      </c>
      <c r="Q25" s="992" t="str">
        <f>'5-2 내역'!D25</f>
        <v>모두베기</v>
      </c>
      <c r="R25" s="992">
        <f>'5-2 내역'!E25</f>
        <v>0</v>
      </c>
      <c r="S25" s="992" t="str">
        <f>'5-2 내역'!F25</f>
        <v>헛개(노)</v>
      </c>
      <c r="T25" s="992">
        <f>'5-2 내역'!G25</f>
        <v>0</v>
      </c>
      <c r="U25" s="352">
        <v>25</v>
      </c>
    </row>
    <row r="26" spans="1:22" ht="80.099999999999994" customHeight="1">
      <c r="A26" s="1614" t="s">
        <v>32</v>
      </c>
      <c r="B26" s="1615"/>
      <c r="C26" s="1615"/>
      <c r="D26" s="1615"/>
      <c r="E26" s="1615"/>
      <c r="F26" s="1615"/>
      <c r="G26" s="1615"/>
      <c r="H26" s="1615"/>
      <c r="I26" s="1615"/>
      <c r="J26" s="1615"/>
      <c r="K26" s="1615"/>
      <c r="L26" s="1615"/>
      <c r="M26" s="1616"/>
      <c r="N26" s="939">
        <v>22</v>
      </c>
      <c r="O26" s="992" t="str">
        <f>'5-2 내역'!B26</f>
        <v>62-0</v>
      </c>
      <c r="P26" s="992" t="str">
        <f>'5-2 내역'!C26</f>
        <v>14-0</v>
      </c>
      <c r="Q26" s="992" t="str">
        <f>'5-2 내역'!D26</f>
        <v>모두베기</v>
      </c>
      <c r="R26" s="992">
        <f>'5-2 내역'!E26</f>
        <v>0</v>
      </c>
      <c r="S26" s="992" t="str">
        <f>'5-2 내역'!F26</f>
        <v>아까시(노)</v>
      </c>
      <c r="T26" s="992">
        <f>'5-2 내역'!G26</f>
        <v>0</v>
      </c>
      <c r="U26" s="352">
        <v>26</v>
      </c>
    </row>
    <row r="27" spans="1:22" ht="17.100000000000001" customHeight="1">
      <c r="A27" s="933"/>
      <c r="B27" s="353"/>
      <c r="C27" s="353"/>
      <c r="D27" s="353"/>
      <c r="E27" s="353"/>
      <c r="F27" s="353"/>
      <c r="G27" s="353"/>
      <c r="H27" s="353"/>
      <c r="I27" s="353"/>
      <c r="J27" s="353"/>
      <c r="K27" s="353"/>
      <c r="L27" s="353"/>
      <c r="M27" s="934"/>
      <c r="N27" s="939">
        <v>23</v>
      </c>
      <c r="O27" s="992" t="str">
        <f>'5-2 내역'!B27</f>
        <v>62-0</v>
      </c>
      <c r="P27" s="992" t="str">
        <f>'5-2 내역'!C27</f>
        <v>14-0</v>
      </c>
      <c r="Q27" s="992" t="str">
        <f>'5-2 내역'!D27</f>
        <v>모두베기</v>
      </c>
      <c r="R27" s="992">
        <f>'5-2 내역'!E27</f>
        <v>0</v>
      </c>
      <c r="S27" s="992" t="str">
        <f>'5-2 내역'!F27</f>
        <v>산벚(노)</v>
      </c>
      <c r="T27" s="992">
        <f>'5-2 내역'!G27</f>
        <v>0</v>
      </c>
      <c r="U27" s="352">
        <v>27</v>
      </c>
    </row>
    <row r="28" spans="1:22" ht="17.100000000000001" customHeight="1">
      <c r="A28" s="933"/>
      <c r="B28" s="353"/>
      <c r="C28" s="353"/>
      <c r="D28" s="353"/>
      <c r="E28" s="353"/>
      <c r="F28" s="353"/>
      <c r="G28" s="1617"/>
      <c r="H28" s="1617"/>
      <c r="I28" s="1617"/>
      <c r="J28" s="1617"/>
      <c r="K28" s="1617"/>
      <c r="L28" s="1617"/>
      <c r="M28" s="1618"/>
      <c r="N28" s="939">
        <v>24</v>
      </c>
      <c r="O28" s="992" t="str">
        <f>'5-2 내역'!B28</f>
        <v>61-0</v>
      </c>
      <c r="P28" s="992" t="str">
        <f>'5-2 내역'!C28</f>
        <v>20-6</v>
      </c>
      <c r="Q28" s="992" t="str">
        <f>'5-2 내역'!D28</f>
        <v>모두베기</v>
      </c>
      <c r="R28" s="992">
        <f>'5-2 내역'!E28</f>
        <v>0</v>
      </c>
      <c r="S28" s="992" t="str">
        <f>'5-2 내역'!F28</f>
        <v>소나무(용)</v>
      </c>
      <c r="T28" s="992">
        <f>'5-2 내역'!G28</f>
        <v>0</v>
      </c>
      <c r="U28" s="352">
        <v>28</v>
      </c>
    </row>
    <row r="29" spans="1:22" ht="17.100000000000001" customHeight="1">
      <c r="A29" s="933"/>
      <c r="B29" s="353"/>
      <c r="C29" s="353"/>
      <c r="D29" s="353"/>
      <c r="E29" s="353"/>
      <c r="F29" s="353"/>
      <c r="G29" s="353"/>
      <c r="H29" s="353"/>
      <c r="I29" s="353"/>
      <c r="J29" s="353"/>
      <c r="K29" s="353"/>
      <c r="L29" s="353"/>
      <c r="M29" s="934"/>
      <c r="N29" s="939">
        <v>25</v>
      </c>
      <c r="O29" s="992" t="str">
        <f>'5-2 내역'!B29</f>
        <v>7-0</v>
      </c>
      <c r="P29" s="992" t="str">
        <f>'5-2 내역'!C29</f>
        <v>10-0</v>
      </c>
      <c r="Q29" s="992" t="str">
        <f>'5-2 내역'!D29</f>
        <v>모두베기</v>
      </c>
      <c r="R29" s="992">
        <f>'5-2 내역'!E29</f>
        <v>0</v>
      </c>
      <c r="S29" s="992" t="str">
        <f>'5-2 내역'!F29</f>
        <v>낙엽송(용)</v>
      </c>
      <c r="T29" s="992">
        <f>'5-2 내역'!G29</f>
        <v>0</v>
      </c>
      <c r="U29" s="352">
        <v>29</v>
      </c>
    </row>
    <row r="30" spans="1:22" ht="17.100000000000001" customHeight="1">
      <c r="A30" s="1619">
        <v>3</v>
      </c>
      <c r="B30" s="1619"/>
      <c r="C30" s="1619"/>
      <c r="D30" s="1619"/>
      <c r="E30" s="1619"/>
      <c r="F30" s="1619"/>
      <c r="G30" s="353"/>
      <c r="H30" s="1620">
        <v>4</v>
      </c>
      <c r="I30" s="1620"/>
      <c r="J30" s="1620"/>
      <c r="K30" s="1620"/>
      <c r="L30" s="1620"/>
      <c r="M30" s="1620"/>
      <c r="N30" s="939">
        <v>26</v>
      </c>
      <c r="O30" s="992" t="str">
        <f>'5-2 내역'!B30</f>
        <v>9-3</v>
      </c>
      <c r="P30" s="992" t="str">
        <f>'5-2 내역'!C30</f>
        <v>6-0</v>
      </c>
      <c r="Q30" s="992" t="str">
        <f>'5-2 내역'!D30</f>
        <v>모두베기</v>
      </c>
      <c r="R30" s="992">
        <f>'5-2 내역'!E30</f>
        <v>0</v>
      </c>
      <c r="S30" s="992">
        <f>'5-2 내역'!F30</f>
        <v>0</v>
      </c>
      <c r="T30" s="992">
        <f>'5-2 내역'!G30</f>
        <v>0</v>
      </c>
      <c r="U30" s="352">
        <v>30</v>
      </c>
    </row>
    <row r="31" spans="1:22" ht="17.100000000000001" customHeight="1">
      <c r="A31" s="1619"/>
      <c r="B31" s="1619"/>
      <c r="C31" s="1619"/>
      <c r="D31" s="1619"/>
      <c r="E31" s="1619"/>
      <c r="F31" s="1619"/>
      <c r="G31" s="353"/>
      <c r="H31" s="1620"/>
      <c r="I31" s="1620"/>
      <c r="J31" s="1620"/>
      <c r="K31" s="1620"/>
      <c r="L31" s="1620"/>
      <c r="M31" s="1620"/>
      <c r="N31" s="939">
        <v>27</v>
      </c>
      <c r="O31" s="992" t="str">
        <f>'5-2 내역'!B31</f>
        <v>62-0</v>
      </c>
      <c r="P31" s="992" t="str">
        <f>'5-2 내역'!C31</f>
        <v>24-0</v>
      </c>
      <c r="Q31" s="992" t="str">
        <f>'5-2 내역'!D31</f>
        <v>모두베기</v>
      </c>
      <c r="R31" s="992">
        <f>'5-2 내역'!E31</f>
        <v>0</v>
      </c>
      <c r="S31" s="992" t="str">
        <f>'5-2 내역'!F31</f>
        <v>산벚(노)</v>
      </c>
      <c r="T31" s="992">
        <f>'5-2 내역'!G31</f>
        <v>0</v>
      </c>
      <c r="U31" s="352">
        <v>31</v>
      </c>
      <c r="V31" s="900"/>
    </row>
    <row r="32" spans="1:22" ht="17.100000000000001" customHeight="1">
      <c r="A32" s="1619"/>
      <c r="B32" s="1619"/>
      <c r="C32" s="1619"/>
      <c r="D32" s="1619"/>
      <c r="E32" s="1619"/>
      <c r="F32" s="1619"/>
      <c r="G32" s="353"/>
      <c r="H32" s="1620"/>
      <c r="I32" s="1620"/>
      <c r="J32" s="1620"/>
      <c r="K32" s="1620"/>
      <c r="L32" s="1620"/>
      <c r="M32" s="1620"/>
      <c r="N32" s="939">
        <v>28</v>
      </c>
      <c r="O32" s="992" t="str">
        <f>'5-2 내역'!B32</f>
        <v>62-0</v>
      </c>
      <c r="P32" s="992" t="str">
        <f>'5-2 내역'!C32</f>
        <v>24-0</v>
      </c>
      <c r="Q32" s="992" t="str">
        <f>'5-2 내역'!D32</f>
        <v>모두베기</v>
      </c>
      <c r="R32" s="992">
        <f>'5-2 내역'!E32</f>
        <v>0</v>
      </c>
      <c r="S32" s="992" t="str">
        <f>'5-2 내역'!F32</f>
        <v>상수리(노)</v>
      </c>
      <c r="T32" s="992">
        <f>'5-2 내역'!G32</f>
        <v>0</v>
      </c>
      <c r="U32" s="352">
        <v>32</v>
      </c>
      <c r="V32" s="900"/>
    </row>
    <row r="33" spans="1:21" ht="17.100000000000001" customHeight="1">
      <c r="A33" s="1619"/>
      <c r="B33" s="1619"/>
      <c r="C33" s="1619"/>
      <c r="D33" s="1619"/>
      <c r="E33" s="1619"/>
      <c r="F33" s="1619"/>
      <c r="G33" s="353"/>
      <c r="H33" s="1620"/>
      <c r="I33" s="1620"/>
      <c r="J33" s="1620"/>
      <c r="K33" s="1620"/>
      <c r="L33" s="1620"/>
      <c r="M33" s="1620"/>
      <c r="N33" s="939">
        <v>29</v>
      </c>
      <c r="O33" s="992" t="str">
        <f>'5-2 내역'!B33</f>
        <v>62-0</v>
      </c>
      <c r="P33" s="992" t="str">
        <f>'5-2 내역'!C33</f>
        <v>24-0</v>
      </c>
      <c r="Q33" s="992" t="str">
        <f>'5-2 내역'!D33</f>
        <v>모두베기</v>
      </c>
      <c r="R33" s="992">
        <f>'5-2 내역'!E33</f>
        <v>0</v>
      </c>
      <c r="S33" s="992" t="str">
        <f>'5-2 내역'!F33</f>
        <v>자작(용)</v>
      </c>
      <c r="T33" s="992">
        <f>'5-2 내역'!G33</f>
        <v>0</v>
      </c>
      <c r="U33" s="352">
        <v>33</v>
      </c>
    </row>
    <row r="34" spans="1:21" ht="17.100000000000001" customHeight="1">
      <c r="A34" s="1619"/>
      <c r="B34" s="1619"/>
      <c r="C34" s="1619"/>
      <c r="D34" s="1619"/>
      <c r="E34" s="1619"/>
      <c r="F34" s="1619"/>
      <c r="G34" s="353"/>
      <c r="H34" s="1620"/>
      <c r="I34" s="1620"/>
      <c r="J34" s="1620"/>
      <c r="K34" s="1620"/>
      <c r="L34" s="1620"/>
      <c r="M34" s="1620"/>
      <c r="N34" s="939">
        <v>30</v>
      </c>
      <c r="O34" s="992" t="str">
        <f>'5-2 내역'!B34</f>
        <v>7-0</v>
      </c>
      <c r="P34" s="992" t="str">
        <f>'5-2 내역'!C34</f>
        <v>10-0</v>
      </c>
      <c r="Q34" s="992" t="str">
        <f>'5-2 내역'!D34</f>
        <v>모두베기</v>
      </c>
      <c r="R34" s="992">
        <f>'5-2 내역'!E34</f>
        <v>0</v>
      </c>
      <c r="S34" s="992" t="str">
        <f>'5-2 내역'!F34</f>
        <v>낙엽송(용)</v>
      </c>
      <c r="T34" s="992">
        <f>'5-2 내역'!G34</f>
        <v>0</v>
      </c>
      <c r="U34" s="352">
        <v>34</v>
      </c>
    </row>
    <row r="35" spans="1:21" ht="17.100000000000001" customHeight="1">
      <c r="A35" s="1619"/>
      <c r="B35" s="1619"/>
      <c r="C35" s="1619"/>
      <c r="D35" s="1619"/>
      <c r="E35" s="1619"/>
      <c r="F35" s="1619"/>
      <c r="G35" s="353"/>
      <c r="H35" s="1620"/>
      <c r="I35" s="1620"/>
      <c r="J35" s="1620"/>
      <c r="K35" s="1620"/>
      <c r="L35" s="1620"/>
      <c r="M35" s="1620"/>
      <c r="N35" s="939">
        <v>31</v>
      </c>
      <c r="O35" s="992" t="str">
        <f>'5-2 내역'!B35</f>
        <v>9-3</v>
      </c>
      <c r="P35" s="992" t="str">
        <f>'5-2 내역'!C35</f>
        <v>6-0</v>
      </c>
      <c r="Q35" s="992" t="str">
        <f>'5-2 내역'!D35</f>
        <v>모두베기</v>
      </c>
      <c r="R35" s="992">
        <f>'5-2 내역'!E35</f>
        <v>0</v>
      </c>
      <c r="S35" s="992" t="str">
        <f>'5-2 내역'!F35</f>
        <v>낙엽송(용)</v>
      </c>
      <c r="T35" s="992">
        <f>'5-2 내역'!G35</f>
        <v>0</v>
      </c>
      <c r="U35" s="352">
        <v>35</v>
      </c>
    </row>
    <row r="36" spans="1:21" ht="17.100000000000001" customHeight="1">
      <c r="A36" s="1619"/>
      <c r="B36" s="1619"/>
      <c r="C36" s="1619"/>
      <c r="D36" s="1619"/>
      <c r="E36" s="1619"/>
      <c r="F36" s="1619"/>
      <c r="G36" s="353"/>
      <c r="H36" s="1620"/>
      <c r="I36" s="1620"/>
      <c r="J36" s="1620"/>
      <c r="K36" s="1620"/>
      <c r="L36" s="1620"/>
      <c r="M36" s="1620"/>
      <c r="N36" s="939">
        <v>32</v>
      </c>
      <c r="O36" s="992">
        <f>'5-2 내역'!B36</f>
        <v>0</v>
      </c>
      <c r="P36" s="992">
        <f>'5-2 내역'!C36</f>
        <v>0</v>
      </c>
      <c r="Q36" s="992" t="str">
        <f>'5-2 내역'!D36</f>
        <v>모두베기</v>
      </c>
      <c r="R36" s="992">
        <f>'5-2 내역'!E36</f>
        <v>0</v>
      </c>
      <c r="S36" s="992">
        <f>'5-2 내역'!F36</f>
        <v>0</v>
      </c>
      <c r="T36" s="992">
        <f>'5-2 내역'!G36</f>
        <v>0</v>
      </c>
      <c r="U36" s="352">
        <v>36</v>
      </c>
    </row>
    <row r="37" spans="1:21" ht="17.100000000000001" customHeight="1">
      <c r="A37" s="1619"/>
      <c r="B37" s="1619"/>
      <c r="C37" s="1619"/>
      <c r="D37" s="1619"/>
      <c r="E37" s="1619"/>
      <c r="F37" s="1619"/>
      <c r="G37" s="353"/>
      <c r="H37" s="1620"/>
      <c r="I37" s="1620"/>
      <c r="J37" s="1620"/>
      <c r="K37" s="1620"/>
      <c r="L37" s="1620"/>
      <c r="M37" s="1620"/>
      <c r="N37" s="939">
        <v>33</v>
      </c>
      <c r="O37" s="992">
        <f>'5-2 내역'!B37</f>
        <v>0</v>
      </c>
      <c r="P37" s="992">
        <f>'5-2 내역'!C37</f>
        <v>0</v>
      </c>
      <c r="Q37" s="992" t="str">
        <f>'5-2 내역'!D37</f>
        <v>모두베기</v>
      </c>
      <c r="R37" s="992">
        <f>'5-2 내역'!E37</f>
        <v>0</v>
      </c>
      <c r="S37" s="992">
        <f>'5-2 내역'!F37</f>
        <v>0</v>
      </c>
      <c r="T37" s="992">
        <f>'5-2 내역'!G37</f>
        <v>0</v>
      </c>
      <c r="U37" s="352">
        <v>37</v>
      </c>
    </row>
    <row r="38" spans="1:21" ht="17.100000000000001" customHeight="1">
      <c r="A38" s="1619"/>
      <c r="B38" s="1619"/>
      <c r="C38" s="1619"/>
      <c r="D38" s="1619"/>
      <c r="E38" s="1619"/>
      <c r="F38" s="1619"/>
      <c r="G38" s="353"/>
      <c r="H38" s="1620"/>
      <c r="I38" s="1620"/>
      <c r="J38" s="1620"/>
      <c r="K38" s="1620"/>
      <c r="L38" s="1620"/>
      <c r="M38" s="1620"/>
      <c r="N38" s="939">
        <v>34</v>
      </c>
      <c r="O38" s="992">
        <f>'5-2 내역'!B38</f>
        <v>0</v>
      </c>
      <c r="P38" s="992">
        <f>'5-2 내역'!C38</f>
        <v>0</v>
      </c>
      <c r="Q38" s="992" t="str">
        <f>'5-2 내역'!D38</f>
        <v>모두베기</v>
      </c>
      <c r="R38" s="992">
        <f>'5-2 내역'!E38</f>
        <v>0</v>
      </c>
      <c r="S38" s="992">
        <f>'5-2 내역'!F38</f>
        <v>0</v>
      </c>
      <c r="T38" s="992">
        <f>'5-2 내역'!G38</f>
        <v>0</v>
      </c>
      <c r="U38" s="352">
        <v>38</v>
      </c>
    </row>
    <row r="39" spans="1:21" ht="17.100000000000001" customHeight="1">
      <c r="A39" s="1619"/>
      <c r="B39" s="1619"/>
      <c r="C39" s="1619"/>
      <c r="D39" s="1619"/>
      <c r="E39" s="1619"/>
      <c r="F39" s="1619"/>
      <c r="G39" s="353"/>
      <c r="H39" s="1620"/>
      <c r="I39" s="1620"/>
      <c r="J39" s="1620"/>
      <c r="K39" s="1620"/>
      <c r="L39" s="1620"/>
      <c r="M39" s="1620"/>
      <c r="N39" s="939">
        <v>35</v>
      </c>
      <c r="O39" s="992">
        <f>'5-2 내역'!B39</f>
        <v>0</v>
      </c>
      <c r="P39" s="992">
        <f>'5-2 내역'!C39</f>
        <v>0</v>
      </c>
      <c r="Q39" s="992">
        <f>'5-2 내역'!D39</f>
        <v>0</v>
      </c>
      <c r="R39" s="992">
        <f>'5-2 내역'!E39</f>
        <v>0</v>
      </c>
      <c r="S39" s="992">
        <f>'5-2 내역'!F39</f>
        <v>0</v>
      </c>
      <c r="T39" s="992">
        <f>'5-2 내역'!G39</f>
        <v>0</v>
      </c>
      <c r="U39" s="352">
        <v>39</v>
      </c>
    </row>
    <row r="40" spans="1:21" ht="17.100000000000001" customHeight="1">
      <c r="A40" s="1619"/>
      <c r="B40" s="1619"/>
      <c r="C40" s="1619"/>
      <c r="D40" s="1619"/>
      <c r="E40" s="1619"/>
      <c r="F40" s="1619"/>
      <c r="G40" s="353"/>
      <c r="H40" s="1620"/>
      <c r="I40" s="1620"/>
      <c r="J40" s="1620"/>
      <c r="K40" s="1620"/>
      <c r="L40" s="1620"/>
      <c r="M40" s="1620"/>
      <c r="N40" s="939">
        <v>36</v>
      </c>
      <c r="O40" s="992">
        <f>'5-2 내역'!B40</f>
        <v>0</v>
      </c>
      <c r="P40" s="992">
        <f>'5-2 내역'!C40</f>
        <v>0</v>
      </c>
      <c r="Q40" s="992">
        <f>'5-2 내역'!D40</f>
        <v>0</v>
      </c>
      <c r="R40" s="992">
        <f>'5-2 내역'!E40</f>
        <v>0</v>
      </c>
      <c r="S40" s="992">
        <f>'5-2 내역'!F40</f>
        <v>0</v>
      </c>
      <c r="T40" s="992">
        <f>'5-2 내역'!G40</f>
        <v>0</v>
      </c>
      <c r="U40" s="352">
        <v>40</v>
      </c>
    </row>
    <row r="41" spans="1:21" ht="17.100000000000001" customHeight="1">
      <c r="A41" s="1619"/>
      <c r="B41" s="1619"/>
      <c r="C41" s="1619"/>
      <c r="D41" s="1619"/>
      <c r="E41" s="1619"/>
      <c r="F41" s="1619"/>
      <c r="G41" s="353"/>
      <c r="H41" s="1620"/>
      <c r="I41" s="1620"/>
      <c r="J41" s="1620"/>
      <c r="K41" s="1620"/>
      <c r="L41" s="1620"/>
      <c r="M41" s="1620"/>
      <c r="N41" s="939">
        <v>37</v>
      </c>
      <c r="O41" s="992">
        <f>'5-2 내역'!B41</f>
        <v>0</v>
      </c>
      <c r="P41" s="992">
        <f>'5-2 내역'!C41</f>
        <v>0</v>
      </c>
      <c r="Q41" s="992">
        <f>'5-2 내역'!D41</f>
        <v>0</v>
      </c>
      <c r="R41" s="992">
        <f>'5-2 내역'!E41</f>
        <v>0</v>
      </c>
      <c r="S41" s="992">
        <f>'5-2 내역'!F41</f>
        <v>0</v>
      </c>
      <c r="T41" s="992">
        <f>'5-2 내역'!G41</f>
        <v>0</v>
      </c>
      <c r="U41" s="352">
        <v>41</v>
      </c>
    </row>
    <row r="42" spans="1:21" ht="17.100000000000001" customHeight="1">
      <c r="A42" s="1619"/>
      <c r="B42" s="1619"/>
      <c r="C42" s="1619"/>
      <c r="D42" s="1619"/>
      <c r="E42" s="1619"/>
      <c r="F42" s="1619"/>
      <c r="G42" s="353"/>
      <c r="H42" s="1620"/>
      <c r="I42" s="1620"/>
      <c r="J42" s="1620"/>
      <c r="K42" s="1620"/>
      <c r="L42" s="1620"/>
      <c r="M42" s="1620"/>
      <c r="N42" s="939">
        <v>38</v>
      </c>
      <c r="O42" s="992">
        <f>'5-2 내역'!B42</f>
        <v>0</v>
      </c>
      <c r="P42" s="992">
        <f>'5-2 내역'!C42</f>
        <v>0</v>
      </c>
      <c r="Q42" s="992">
        <f>'5-2 내역'!D42</f>
        <v>0</v>
      </c>
      <c r="R42" s="992">
        <f>'5-2 내역'!E42</f>
        <v>0</v>
      </c>
      <c r="S42" s="992">
        <f>'5-2 내역'!F42</f>
        <v>0</v>
      </c>
      <c r="T42" s="992">
        <f>'5-2 내역'!G42</f>
        <v>0</v>
      </c>
      <c r="U42" s="352">
        <v>42</v>
      </c>
    </row>
    <row r="43" spans="1:21" ht="17.100000000000001" customHeight="1">
      <c r="A43" s="1619"/>
      <c r="B43" s="1619"/>
      <c r="C43" s="1619"/>
      <c r="D43" s="1619"/>
      <c r="E43" s="1619"/>
      <c r="F43" s="1619"/>
      <c r="G43" s="353"/>
      <c r="H43" s="1620"/>
      <c r="I43" s="1620"/>
      <c r="J43" s="1620"/>
      <c r="K43" s="1620"/>
      <c r="L43" s="1620"/>
      <c r="M43" s="1620"/>
      <c r="N43" s="939">
        <v>39</v>
      </c>
      <c r="O43" s="992"/>
      <c r="P43" s="992"/>
      <c r="Q43" s="992"/>
      <c r="R43" s="992"/>
      <c r="S43" s="992"/>
      <c r="T43" s="992"/>
    </row>
    <row r="44" spans="1:21" ht="17.100000000000001" customHeight="1">
      <c r="A44" s="1619"/>
      <c r="B44" s="1619"/>
      <c r="C44" s="1619"/>
      <c r="D44" s="1619"/>
      <c r="E44" s="1619"/>
      <c r="F44" s="1619"/>
      <c r="G44" s="353"/>
      <c r="H44" s="1620"/>
      <c r="I44" s="1620"/>
      <c r="J44" s="1620"/>
      <c r="K44" s="1620"/>
      <c r="L44" s="1620"/>
      <c r="M44" s="1620"/>
      <c r="N44" s="939">
        <v>40</v>
      </c>
      <c r="O44" s="992"/>
      <c r="P44" s="992"/>
      <c r="Q44" s="992"/>
      <c r="R44" s="992"/>
      <c r="S44" s="992"/>
      <c r="T44" s="992"/>
    </row>
    <row r="45" spans="1:21" ht="17.100000000000001" customHeight="1">
      <c r="A45" s="1624" t="str">
        <f>$O$7&amp;"임반 / "&amp;$P$7&amp;"소반 - "&amp;$S$7&amp;" "&amp;$T$7&amp;" ha"</f>
        <v>7-0임반 / 6-2소반 - 소나무 2.8 ha</v>
      </c>
      <c r="B45" s="1625"/>
      <c r="C45" s="1625"/>
      <c r="D45" s="1625"/>
      <c r="E45" s="1625"/>
      <c r="F45" s="1626"/>
      <c r="G45" s="353"/>
      <c r="H45" s="1624" t="str">
        <f>$O$8&amp;"임반 / "&amp;$P$8&amp;"소반 - "&amp;$S$8&amp;" "&amp;$T$8&amp;" ha"</f>
        <v>54-0임반 / 10-0소반 - 쉬나무 0.1 ha</v>
      </c>
      <c r="I45" s="1625"/>
      <c r="J45" s="1625"/>
      <c r="K45" s="1625"/>
      <c r="L45" s="1625"/>
      <c r="M45" s="1626"/>
      <c r="N45" s="939">
        <v>41</v>
      </c>
      <c r="O45" s="992"/>
      <c r="P45" s="992"/>
      <c r="Q45" s="992"/>
      <c r="R45" s="992"/>
      <c r="S45" s="992"/>
      <c r="T45" s="992"/>
    </row>
    <row r="46" spans="1:21" ht="17.100000000000001" customHeight="1">
      <c r="A46" s="1621" t="s">
        <v>1520</v>
      </c>
      <c r="B46" s="1622"/>
      <c r="C46" s="1622"/>
      <c r="D46" s="1622"/>
      <c r="E46" s="1622"/>
      <c r="F46" s="1623"/>
      <c r="G46" s="353"/>
      <c r="H46" s="1621" t="s">
        <v>1521</v>
      </c>
      <c r="I46" s="1622"/>
      <c r="J46" s="1622"/>
      <c r="K46" s="1622"/>
      <c r="L46" s="1622"/>
      <c r="M46" s="1623"/>
      <c r="N46" s="939">
        <v>42</v>
      </c>
      <c r="O46" s="992"/>
      <c r="P46" s="992"/>
      <c r="Q46" s="992"/>
      <c r="R46" s="992"/>
      <c r="S46" s="992"/>
      <c r="T46" s="992"/>
    </row>
    <row r="47" spans="1:21" ht="17.100000000000001" customHeight="1">
      <c r="A47" s="940"/>
      <c r="B47" s="938"/>
      <c r="C47" s="938"/>
      <c r="D47" s="938"/>
      <c r="E47" s="938"/>
      <c r="F47" s="938"/>
      <c r="G47" s="353"/>
      <c r="H47" s="938"/>
      <c r="I47" s="938"/>
      <c r="J47" s="938"/>
      <c r="K47" s="938"/>
      <c r="L47" s="938"/>
      <c r="M47" s="941"/>
      <c r="N47" s="939"/>
      <c r="O47" s="898"/>
      <c r="P47" s="898"/>
      <c r="Q47" s="898"/>
      <c r="R47" s="898"/>
      <c r="S47" s="898"/>
      <c r="T47" s="898"/>
    </row>
    <row r="48" spans="1:21" ht="17.100000000000001" customHeight="1">
      <c r="A48" s="933"/>
      <c r="B48" s="353"/>
      <c r="C48" s="353"/>
      <c r="D48" s="353"/>
      <c r="E48" s="353"/>
      <c r="F48" s="353"/>
      <c r="G48" s="353"/>
      <c r="H48" s="353"/>
      <c r="I48" s="353"/>
      <c r="J48" s="353"/>
      <c r="K48" s="353"/>
      <c r="L48" s="353"/>
      <c r="M48" s="934"/>
      <c r="N48" s="939"/>
      <c r="O48" s="898"/>
      <c r="P48" s="898"/>
      <c r="Q48" s="898"/>
      <c r="R48" s="898"/>
      <c r="S48" s="898"/>
      <c r="T48" s="898"/>
    </row>
    <row r="49" spans="1:22" ht="17.100000000000001" customHeight="1">
      <c r="A49" s="933"/>
      <c r="B49" s="353"/>
      <c r="C49" s="353"/>
      <c r="D49" s="353"/>
      <c r="E49" s="353"/>
      <c r="F49" s="353"/>
      <c r="G49" s="353"/>
      <c r="H49" s="353"/>
      <c r="I49" s="353"/>
      <c r="J49" s="353"/>
      <c r="K49" s="353"/>
      <c r="L49" s="353"/>
      <c r="M49" s="934"/>
      <c r="N49" s="939"/>
      <c r="O49" s="898"/>
      <c r="P49" s="898"/>
      <c r="Q49" s="898"/>
      <c r="R49" s="898"/>
      <c r="S49" s="898"/>
      <c r="T49" s="898"/>
    </row>
    <row r="50" spans="1:22" ht="17.100000000000001" customHeight="1">
      <c r="A50" s="935"/>
      <c r="B50" s="936"/>
      <c r="C50" s="936"/>
      <c r="D50" s="936"/>
      <c r="E50" s="936"/>
      <c r="F50" s="936"/>
      <c r="G50" s="936"/>
      <c r="H50" s="936"/>
      <c r="I50" s="936"/>
      <c r="J50" s="936"/>
      <c r="K50" s="936"/>
      <c r="L50" s="936"/>
      <c r="M50" s="937"/>
      <c r="N50" s="939"/>
      <c r="O50" s="898"/>
      <c r="P50" s="898"/>
      <c r="Q50" s="898"/>
      <c r="R50" s="898"/>
      <c r="S50" s="898"/>
      <c r="T50" s="898"/>
    </row>
    <row r="51" spans="1:22" ht="80.099999999999994" customHeight="1">
      <c r="A51" s="1614" t="s">
        <v>32</v>
      </c>
      <c r="B51" s="1615"/>
      <c r="C51" s="1615"/>
      <c r="D51" s="1615"/>
      <c r="E51" s="1615"/>
      <c r="F51" s="1615"/>
      <c r="G51" s="1615"/>
      <c r="H51" s="1615"/>
      <c r="I51" s="1615"/>
      <c r="J51" s="1615"/>
      <c r="K51" s="1615"/>
      <c r="L51" s="1615"/>
      <c r="M51" s="1616"/>
    </row>
    <row r="52" spans="1:22" ht="17.100000000000001" customHeight="1">
      <c r="A52" s="933"/>
      <c r="B52" s="353"/>
      <c r="C52" s="353"/>
      <c r="D52" s="353"/>
      <c r="E52" s="353"/>
      <c r="F52" s="353"/>
      <c r="G52" s="353"/>
      <c r="H52" s="353"/>
      <c r="I52" s="353"/>
      <c r="J52" s="353"/>
      <c r="K52" s="353"/>
      <c r="L52" s="353"/>
      <c r="M52" s="934"/>
    </row>
    <row r="53" spans="1:22" ht="17.100000000000001" customHeight="1">
      <c r="A53" s="933"/>
      <c r="B53" s="353"/>
      <c r="C53" s="353"/>
      <c r="D53" s="353"/>
      <c r="E53" s="353"/>
      <c r="F53" s="353"/>
      <c r="G53" s="1617"/>
      <c r="H53" s="1617"/>
      <c r="I53" s="1617"/>
      <c r="J53" s="1617"/>
      <c r="K53" s="1617"/>
      <c r="L53" s="1617"/>
      <c r="M53" s="1618"/>
    </row>
    <row r="54" spans="1:22" ht="17.100000000000001" customHeight="1">
      <c r="A54" s="933"/>
      <c r="B54" s="353"/>
      <c r="C54" s="353"/>
      <c r="D54" s="353"/>
      <c r="E54" s="353"/>
      <c r="F54" s="353"/>
      <c r="G54" s="353"/>
      <c r="H54" s="353"/>
      <c r="I54" s="353"/>
      <c r="J54" s="353"/>
      <c r="K54" s="353"/>
      <c r="L54" s="353"/>
      <c r="M54" s="934"/>
    </row>
    <row r="55" spans="1:22" ht="17.100000000000001" customHeight="1">
      <c r="A55" s="1619">
        <v>5</v>
      </c>
      <c r="B55" s="1619"/>
      <c r="C55" s="1619"/>
      <c r="D55" s="1619"/>
      <c r="E55" s="1619"/>
      <c r="F55" s="1619"/>
      <c r="G55" s="353"/>
      <c r="H55" s="1620">
        <v>6</v>
      </c>
      <c r="I55" s="1620"/>
      <c r="J55" s="1620"/>
      <c r="K55" s="1620"/>
      <c r="L55" s="1620"/>
      <c r="M55" s="1620"/>
      <c r="N55" s="939"/>
      <c r="O55" s="898"/>
      <c r="P55" s="898"/>
      <c r="Q55" s="898"/>
      <c r="R55" s="898"/>
      <c r="S55" s="898"/>
      <c r="T55" s="898"/>
    </row>
    <row r="56" spans="1:22" ht="17.100000000000001" customHeight="1">
      <c r="A56" s="1619"/>
      <c r="B56" s="1619"/>
      <c r="C56" s="1619"/>
      <c r="D56" s="1619"/>
      <c r="E56" s="1619"/>
      <c r="F56" s="1619"/>
      <c r="G56" s="353"/>
      <c r="H56" s="1620"/>
      <c r="I56" s="1620"/>
      <c r="J56" s="1620"/>
      <c r="K56" s="1620"/>
      <c r="L56" s="1620"/>
      <c r="M56" s="1620"/>
      <c r="N56" s="939"/>
      <c r="O56" s="898"/>
      <c r="P56" s="898"/>
      <c r="Q56" s="898"/>
      <c r="R56" s="898"/>
      <c r="S56" s="898"/>
      <c r="T56" s="898"/>
      <c r="V56" s="900"/>
    </row>
    <row r="57" spans="1:22" ht="17.100000000000001" customHeight="1">
      <c r="A57" s="1619"/>
      <c r="B57" s="1619"/>
      <c r="C57" s="1619"/>
      <c r="D57" s="1619"/>
      <c r="E57" s="1619"/>
      <c r="F57" s="1619"/>
      <c r="G57" s="353"/>
      <c r="H57" s="1620"/>
      <c r="I57" s="1620"/>
      <c r="J57" s="1620"/>
      <c r="K57" s="1620"/>
      <c r="L57" s="1620"/>
      <c r="M57" s="1620"/>
      <c r="N57" s="939"/>
      <c r="O57" s="898"/>
      <c r="P57" s="898"/>
      <c r="Q57" s="898"/>
      <c r="R57" s="898"/>
      <c r="S57" s="898"/>
      <c r="T57" s="898"/>
      <c r="V57" s="900"/>
    </row>
    <row r="58" spans="1:22" ht="17.100000000000001" customHeight="1">
      <c r="A58" s="1619"/>
      <c r="B58" s="1619"/>
      <c r="C58" s="1619"/>
      <c r="D58" s="1619"/>
      <c r="E58" s="1619"/>
      <c r="F58" s="1619"/>
      <c r="G58" s="353"/>
      <c r="H58" s="1620"/>
      <c r="I58" s="1620"/>
      <c r="J58" s="1620"/>
      <c r="K58" s="1620"/>
      <c r="L58" s="1620"/>
      <c r="M58" s="1620"/>
      <c r="N58" s="939"/>
      <c r="O58" s="898"/>
      <c r="P58" s="898"/>
      <c r="Q58" s="898"/>
      <c r="R58" s="898"/>
      <c r="S58" s="898"/>
      <c r="T58" s="898"/>
    </row>
    <row r="59" spans="1:22" ht="17.100000000000001" customHeight="1">
      <c r="A59" s="1619"/>
      <c r="B59" s="1619"/>
      <c r="C59" s="1619"/>
      <c r="D59" s="1619"/>
      <c r="E59" s="1619"/>
      <c r="F59" s="1619"/>
      <c r="G59" s="353"/>
      <c r="H59" s="1620"/>
      <c r="I59" s="1620"/>
      <c r="J59" s="1620"/>
      <c r="K59" s="1620"/>
      <c r="L59" s="1620"/>
      <c r="M59" s="1620"/>
      <c r="N59" s="939"/>
      <c r="O59" s="898"/>
      <c r="P59" s="898"/>
      <c r="Q59" s="898"/>
      <c r="R59" s="898"/>
      <c r="S59" s="898"/>
      <c r="T59" s="898"/>
    </row>
    <row r="60" spans="1:22" ht="17.100000000000001" customHeight="1">
      <c r="A60" s="1619"/>
      <c r="B60" s="1619"/>
      <c r="C60" s="1619"/>
      <c r="D60" s="1619"/>
      <c r="E60" s="1619"/>
      <c r="F60" s="1619"/>
      <c r="G60" s="353"/>
      <c r="H60" s="1620"/>
      <c r="I60" s="1620"/>
      <c r="J60" s="1620"/>
      <c r="K60" s="1620"/>
      <c r="L60" s="1620"/>
      <c r="M60" s="1620"/>
      <c r="N60" s="939"/>
      <c r="O60" s="898"/>
      <c r="P60" s="898"/>
      <c r="Q60" s="898"/>
      <c r="R60" s="898"/>
      <c r="S60" s="898"/>
      <c r="T60" s="898"/>
    </row>
    <row r="61" spans="1:22" ht="17.100000000000001" customHeight="1">
      <c r="A61" s="1619"/>
      <c r="B61" s="1619"/>
      <c r="C61" s="1619"/>
      <c r="D61" s="1619"/>
      <c r="E61" s="1619"/>
      <c r="F61" s="1619"/>
      <c r="G61" s="353"/>
      <c r="H61" s="1620"/>
      <c r="I61" s="1620"/>
      <c r="J61" s="1620"/>
      <c r="K61" s="1620"/>
      <c r="L61" s="1620"/>
      <c r="M61" s="1620"/>
      <c r="N61" s="939"/>
      <c r="O61" s="898"/>
      <c r="P61" s="898"/>
      <c r="Q61" s="898"/>
      <c r="R61" s="898"/>
      <c r="S61" s="898"/>
      <c r="T61" s="898"/>
    </row>
    <row r="62" spans="1:22" ht="17.100000000000001" customHeight="1">
      <c r="A62" s="1619"/>
      <c r="B62" s="1619"/>
      <c r="C62" s="1619"/>
      <c r="D62" s="1619"/>
      <c r="E62" s="1619"/>
      <c r="F62" s="1619"/>
      <c r="G62" s="353"/>
      <c r="H62" s="1620"/>
      <c r="I62" s="1620"/>
      <c r="J62" s="1620"/>
      <c r="K62" s="1620"/>
      <c r="L62" s="1620"/>
      <c r="M62" s="1620"/>
      <c r="N62" s="939"/>
      <c r="O62" s="898"/>
      <c r="P62" s="898"/>
      <c r="Q62" s="898"/>
      <c r="R62" s="898"/>
      <c r="S62" s="898"/>
      <c r="T62" s="898"/>
    </row>
    <row r="63" spans="1:22" ht="17.100000000000001" customHeight="1">
      <c r="A63" s="1619"/>
      <c r="B63" s="1619"/>
      <c r="C63" s="1619"/>
      <c r="D63" s="1619"/>
      <c r="E63" s="1619"/>
      <c r="F63" s="1619"/>
      <c r="G63" s="353"/>
      <c r="H63" s="1620"/>
      <c r="I63" s="1620"/>
      <c r="J63" s="1620"/>
      <c r="K63" s="1620"/>
      <c r="L63" s="1620"/>
      <c r="M63" s="1620"/>
      <c r="N63" s="939"/>
      <c r="O63" s="898"/>
      <c r="P63" s="898"/>
      <c r="Q63" s="898"/>
      <c r="R63" s="898"/>
      <c r="S63" s="898"/>
      <c r="T63" s="898"/>
    </row>
    <row r="64" spans="1:22" ht="17.100000000000001" customHeight="1">
      <c r="A64" s="1619"/>
      <c r="B64" s="1619"/>
      <c r="C64" s="1619"/>
      <c r="D64" s="1619"/>
      <c r="E64" s="1619"/>
      <c r="F64" s="1619"/>
      <c r="G64" s="353"/>
      <c r="H64" s="1620"/>
      <c r="I64" s="1620"/>
      <c r="J64" s="1620"/>
      <c r="K64" s="1620"/>
      <c r="L64" s="1620"/>
      <c r="M64" s="1620"/>
      <c r="N64" s="939"/>
      <c r="O64" s="898"/>
      <c r="P64" s="898"/>
      <c r="Q64" s="898"/>
      <c r="R64" s="898"/>
      <c r="S64" s="898"/>
      <c r="T64" s="898"/>
    </row>
    <row r="65" spans="1:20" ht="17.100000000000001" customHeight="1">
      <c r="A65" s="1619"/>
      <c r="B65" s="1619"/>
      <c r="C65" s="1619"/>
      <c r="D65" s="1619"/>
      <c r="E65" s="1619"/>
      <c r="F65" s="1619"/>
      <c r="G65" s="353"/>
      <c r="H65" s="1620"/>
      <c r="I65" s="1620"/>
      <c r="J65" s="1620"/>
      <c r="K65" s="1620"/>
      <c r="L65" s="1620"/>
      <c r="M65" s="1620"/>
      <c r="N65" s="939"/>
      <c r="O65" s="898"/>
      <c r="P65" s="898"/>
      <c r="Q65" s="898"/>
      <c r="R65" s="898"/>
      <c r="S65" s="898"/>
      <c r="T65" s="898"/>
    </row>
    <row r="66" spans="1:20" ht="17.100000000000001" customHeight="1">
      <c r="A66" s="1619"/>
      <c r="B66" s="1619"/>
      <c r="C66" s="1619"/>
      <c r="D66" s="1619"/>
      <c r="E66" s="1619"/>
      <c r="F66" s="1619"/>
      <c r="G66" s="353"/>
      <c r="H66" s="1620"/>
      <c r="I66" s="1620"/>
      <c r="J66" s="1620"/>
      <c r="K66" s="1620"/>
      <c r="L66" s="1620"/>
      <c r="M66" s="1620"/>
      <c r="N66" s="939"/>
      <c r="O66" s="898"/>
      <c r="P66" s="898"/>
      <c r="Q66" s="898"/>
      <c r="R66" s="898"/>
      <c r="S66" s="898"/>
      <c r="T66" s="898"/>
    </row>
    <row r="67" spans="1:20" ht="17.100000000000001" customHeight="1">
      <c r="A67" s="1619"/>
      <c r="B67" s="1619"/>
      <c r="C67" s="1619"/>
      <c r="D67" s="1619"/>
      <c r="E67" s="1619"/>
      <c r="F67" s="1619"/>
      <c r="G67" s="353"/>
      <c r="H67" s="1620"/>
      <c r="I67" s="1620"/>
      <c r="J67" s="1620"/>
      <c r="K67" s="1620"/>
      <c r="L67" s="1620"/>
      <c r="M67" s="1620"/>
      <c r="N67" s="939"/>
      <c r="O67" s="898"/>
      <c r="P67" s="898"/>
      <c r="Q67" s="898"/>
      <c r="R67" s="898"/>
      <c r="S67" s="898"/>
      <c r="T67" s="898"/>
    </row>
    <row r="68" spans="1:20" ht="17.100000000000001" customHeight="1">
      <c r="A68" s="1619"/>
      <c r="B68" s="1619"/>
      <c r="C68" s="1619"/>
      <c r="D68" s="1619"/>
      <c r="E68" s="1619"/>
      <c r="F68" s="1619"/>
      <c r="G68" s="353"/>
      <c r="H68" s="1620"/>
      <c r="I68" s="1620"/>
      <c r="J68" s="1620"/>
      <c r="K68" s="1620"/>
      <c r="L68" s="1620"/>
      <c r="M68" s="1620"/>
      <c r="N68" s="939"/>
      <c r="O68" s="898"/>
      <c r="P68" s="898"/>
      <c r="Q68" s="898"/>
      <c r="R68" s="898"/>
      <c r="S68" s="898"/>
      <c r="T68" s="898"/>
    </row>
    <row r="69" spans="1:20" ht="17.100000000000001" customHeight="1">
      <c r="A69" s="1619"/>
      <c r="B69" s="1619"/>
      <c r="C69" s="1619"/>
      <c r="D69" s="1619"/>
      <c r="E69" s="1619"/>
      <c r="F69" s="1619"/>
      <c r="G69" s="353"/>
      <c r="H69" s="1620"/>
      <c r="I69" s="1620"/>
      <c r="J69" s="1620"/>
      <c r="K69" s="1620"/>
      <c r="L69" s="1620"/>
      <c r="M69" s="1620"/>
      <c r="N69" s="939"/>
      <c r="O69" s="898"/>
      <c r="P69" s="898"/>
      <c r="Q69" s="898"/>
      <c r="R69" s="898"/>
      <c r="S69" s="898"/>
      <c r="T69" s="898"/>
    </row>
    <row r="70" spans="1:20" ht="17.100000000000001" customHeight="1">
      <c r="A70" s="1624" t="str">
        <f>$O$9&amp;"임반 / "&amp;$P$9&amp;"소반 - "&amp;$S$9&amp;" "&amp;$T$9&amp;" ha"</f>
        <v>61-0임반 / 64-0소반 - 소나무 15 ha</v>
      </c>
      <c r="B70" s="1625"/>
      <c r="C70" s="1625"/>
      <c r="D70" s="1625"/>
      <c r="E70" s="1625"/>
      <c r="F70" s="1626"/>
      <c r="G70" s="353"/>
      <c r="H70" s="1624" t="str">
        <f>$O$10&amp;"임반 / "&amp;$P$10&amp;"소반 - "&amp;$S$10&amp;" "&amp;$T$10&amp;" ha"</f>
        <v>65-0임반 / 7-1소반 - 낙엽송 14.2 ha</v>
      </c>
      <c r="I70" s="1625"/>
      <c r="J70" s="1625"/>
      <c r="K70" s="1625"/>
      <c r="L70" s="1625"/>
      <c r="M70" s="1626"/>
      <c r="N70" s="939"/>
      <c r="O70" s="898"/>
      <c r="P70" s="898"/>
      <c r="Q70" s="898"/>
      <c r="R70" s="898"/>
      <c r="S70" s="898"/>
      <c r="T70" s="898"/>
    </row>
    <row r="71" spans="1:20" ht="17.100000000000001" customHeight="1">
      <c r="A71" s="1621" t="s">
        <v>1522</v>
      </c>
      <c r="B71" s="1622"/>
      <c r="C71" s="1622"/>
      <c r="D71" s="1622"/>
      <c r="E71" s="1622"/>
      <c r="F71" s="1623"/>
      <c r="G71" s="353"/>
      <c r="H71" s="1621" t="s">
        <v>1523</v>
      </c>
      <c r="I71" s="1622"/>
      <c r="J71" s="1622"/>
      <c r="K71" s="1622"/>
      <c r="L71" s="1622"/>
      <c r="M71" s="1623"/>
      <c r="N71" s="939"/>
      <c r="O71" s="898"/>
      <c r="P71" s="898"/>
      <c r="Q71" s="898"/>
      <c r="R71" s="898"/>
      <c r="S71" s="898"/>
      <c r="T71" s="898"/>
    </row>
    <row r="72" spans="1:20" ht="17.100000000000001" customHeight="1">
      <c r="A72" s="940"/>
      <c r="B72" s="938"/>
      <c r="C72" s="938"/>
      <c r="D72" s="938"/>
      <c r="E72" s="938"/>
      <c r="F72" s="938"/>
      <c r="G72" s="353"/>
      <c r="H72" s="938"/>
      <c r="I72" s="938"/>
      <c r="J72" s="938"/>
      <c r="K72" s="938"/>
      <c r="L72" s="938"/>
      <c r="M72" s="941"/>
      <c r="N72" s="939"/>
      <c r="O72" s="898"/>
      <c r="P72" s="898"/>
      <c r="Q72" s="898"/>
      <c r="R72" s="898"/>
      <c r="S72" s="898"/>
      <c r="T72" s="898"/>
    </row>
    <row r="73" spans="1:20" ht="17.100000000000001" customHeight="1">
      <c r="A73" s="933"/>
      <c r="B73" s="353"/>
      <c r="C73" s="353"/>
      <c r="D73" s="353"/>
      <c r="E73" s="353"/>
      <c r="F73" s="353"/>
      <c r="G73" s="353"/>
      <c r="H73" s="353"/>
      <c r="I73" s="353"/>
      <c r="J73" s="353"/>
      <c r="K73" s="353"/>
      <c r="L73" s="353"/>
      <c r="M73" s="934"/>
      <c r="N73" s="939"/>
      <c r="O73" s="898"/>
      <c r="P73" s="898"/>
      <c r="Q73" s="898"/>
      <c r="R73" s="898"/>
      <c r="S73" s="898"/>
      <c r="T73" s="898"/>
    </row>
    <row r="74" spans="1:20" ht="17.100000000000001" customHeight="1">
      <c r="A74" s="933"/>
      <c r="B74" s="353"/>
      <c r="C74" s="353"/>
      <c r="D74" s="353"/>
      <c r="E74" s="353"/>
      <c r="F74" s="353"/>
      <c r="G74" s="353"/>
      <c r="H74" s="353"/>
      <c r="I74" s="353"/>
      <c r="J74" s="353"/>
      <c r="K74" s="353"/>
      <c r="L74" s="353"/>
      <c r="M74" s="934"/>
      <c r="N74" s="939"/>
      <c r="O74" s="898"/>
      <c r="P74" s="898"/>
      <c r="Q74" s="898"/>
      <c r="R74" s="898"/>
      <c r="S74" s="898"/>
      <c r="T74" s="898"/>
    </row>
    <row r="75" spans="1:20" ht="17.100000000000001" customHeight="1">
      <c r="A75" s="935"/>
      <c r="B75" s="936"/>
      <c r="C75" s="936"/>
      <c r="D75" s="936"/>
      <c r="E75" s="936"/>
      <c r="F75" s="936"/>
      <c r="G75" s="936"/>
      <c r="H75" s="936"/>
      <c r="I75" s="936"/>
      <c r="J75" s="936"/>
      <c r="K75" s="936"/>
      <c r="L75" s="936"/>
      <c r="M75" s="937"/>
      <c r="N75" s="939"/>
      <c r="O75" s="898"/>
      <c r="P75" s="898"/>
      <c r="Q75" s="898"/>
      <c r="R75" s="898"/>
      <c r="S75" s="898"/>
      <c r="T75" s="898"/>
    </row>
    <row r="76" spans="1:20" ht="80.099999999999994" customHeight="1">
      <c r="A76" s="1614" t="s">
        <v>32</v>
      </c>
      <c r="B76" s="1615"/>
      <c r="C76" s="1615"/>
      <c r="D76" s="1615"/>
      <c r="E76" s="1615"/>
      <c r="F76" s="1615"/>
      <c r="G76" s="1615"/>
      <c r="H76" s="1615"/>
      <c r="I76" s="1615"/>
      <c r="J76" s="1615"/>
      <c r="K76" s="1615"/>
      <c r="L76" s="1615"/>
      <c r="M76" s="1616"/>
    </row>
    <row r="77" spans="1:20" ht="17.100000000000001" customHeight="1">
      <c r="A77" s="933"/>
      <c r="B77" s="353"/>
      <c r="C77" s="353"/>
      <c r="D77" s="353"/>
      <c r="E77" s="353"/>
      <c r="F77" s="353"/>
      <c r="G77" s="353"/>
      <c r="H77" s="353"/>
      <c r="I77" s="353"/>
      <c r="J77" s="353"/>
      <c r="K77" s="353"/>
      <c r="L77" s="353"/>
      <c r="M77" s="934"/>
    </row>
    <row r="78" spans="1:20" ht="17.100000000000001" customHeight="1">
      <c r="A78" s="933"/>
      <c r="B78" s="353"/>
      <c r="C78" s="353"/>
      <c r="D78" s="353"/>
      <c r="E78" s="353"/>
      <c r="F78" s="353"/>
      <c r="G78" s="1617"/>
      <c r="H78" s="1617"/>
      <c r="I78" s="1617"/>
      <c r="J78" s="1617"/>
      <c r="K78" s="1617"/>
      <c r="L78" s="1617"/>
      <c r="M78" s="1618"/>
    </row>
    <row r="79" spans="1:20" ht="17.100000000000001" customHeight="1">
      <c r="A79" s="933"/>
      <c r="B79" s="353"/>
      <c r="C79" s="353"/>
      <c r="D79" s="353"/>
      <c r="E79" s="353"/>
      <c r="F79" s="353"/>
      <c r="G79" s="353"/>
      <c r="H79" s="353"/>
      <c r="I79" s="353"/>
      <c r="J79" s="353"/>
      <c r="K79" s="353"/>
      <c r="L79" s="353"/>
      <c r="M79" s="934"/>
    </row>
    <row r="80" spans="1:20" ht="17.100000000000001" customHeight="1">
      <c r="A80" s="1619">
        <v>7</v>
      </c>
      <c r="B80" s="1619"/>
      <c r="C80" s="1619"/>
      <c r="D80" s="1619"/>
      <c r="E80" s="1619"/>
      <c r="F80" s="1619"/>
      <c r="G80" s="353"/>
      <c r="H80" s="1620">
        <v>8</v>
      </c>
      <c r="I80" s="1620"/>
      <c r="J80" s="1620"/>
      <c r="K80" s="1620"/>
      <c r="L80" s="1620"/>
      <c r="M80" s="1620"/>
      <c r="N80" s="939"/>
      <c r="O80" s="898"/>
      <c r="P80" s="898"/>
      <c r="Q80" s="898"/>
      <c r="R80" s="898"/>
      <c r="S80" s="898"/>
      <c r="T80" s="898"/>
    </row>
    <row r="81" spans="1:22" ht="17.100000000000001" customHeight="1">
      <c r="A81" s="1619"/>
      <c r="B81" s="1619"/>
      <c r="C81" s="1619"/>
      <c r="D81" s="1619"/>
      <c r="E81" s="1619"/>
      <c r="F81" s="1619"/>
      <c r="G81" s="353"/>
      <c r="H81" s="1620"/>
      <c r="I81" s="1620"/>
      <c r="J81" s="1620"/>
      <c r="K81" s="1620"/>
      <c r="L81" s="1620"/>
      <c r="M81" s="1620"/>
      <c r="N81" s="939"/>
      <c r="O81" s="898"/>
      <c r="P81" s="898"/>
      <c r="Q81" s="898"/>
      <c r="R81" s="898"/>
      <c r="S81" s="898"/>
      <c r="T81" s="898"/>
      <c r="V81" s="900"/>
    </row>
    <row r="82" spans="1:22" ht="17.100000000000001" customHeight="1">
      <c r="A82" s="1619"/>
      <c r="B82" s="1619"/>
      <c r="C82" s="1619"/>
      <c r="D82" s="1619"/>
      <c r="E82" s="1619"/>
      <c r="F82" s="1619"/>
      <c r="G82" s="353"/>
      <c r="H82" s="1620"/>
      <c r="I82" s="1620"/>
      <c r="J82" s="1620"/>
      <c r="K82" s="1620"/>
      <c r="L82" s="1620"/>
      <c r="M82" s="1620"/>
      <c r="N82" s="939"/>
      <c r="O82" s="898"/>
      <c r="P82" s="898"/>
      <c r="Q82" s="898"/>
      <c r="R82" s="898"/>
      <c r="S82" s="898"/>
      <c r="T82" s="898"/>
      <c r="V82" s="900"/>
    </row>
    <row r="83" spans="1:22" ht="17.100000000000001" customHeight="1">
      <c r="A83" s="1619"/>
      <c r="B83" s="1619"/>
      <c r="C83" s="1619"/>
      <c r="D83" s="1619"/>
      <c r="E83" s="1619"/>
      <c r="F83" s="1619"/>
      <c r="G83" s="353"/>
      <c r="H83" s="1620"/>
      <c r="I83" s="1620"/>
      <c r="J83" s="1620"/>
      <c r="K83" s="1620"/>
      <c r="L83" s="1620"/>
      <c r="M83" s="1620"/>
      <c r="N83" s="939"/>
      <c r="O83" s="898"/>
      <c r="P83" s="898"/>
      <c r="Q83" s="898"/>
      <c r="R83" s="898"/>
      <c r="S83" s="898"/>
      <c r="T83" s="898"/>
    </row>
    <row r="84" spans="1:22" ht="17.100000000000001" customHeight="1">
      <c r="A84" s="1619"/>
      <c r="B84" s="1619"/>
      <c r="C84" s="1619"/>
      <c r="D84" s="1619"/>
      <c r="E84" s="1619"/>
      <c r="F84" s="1619"/>
      <c r="G84" s="353"/>
      <c r="H84" s="1620"/>
      <c r="I84" s="1620"/>
      <c r="J84" s="1620"/>
      <c r="K84" s="1620"/>
      <c r="L84" s="1620"/>
      <c r="M84" s="1620"/>
      <c r="N84" s="939"/>
      <c r="O84" s="898"/>
      <c r="P84" s="898"/>
      <c r="Q84" s="898"/>
      <c r="R84" s="898"/>
      <c r="S84" s="898"/>
      <c r="T84" s="898"/>
    </row>
    <row r="85" spans="1:22" ht="17.100000000000001" customHeight="1">
      <c r="A85" s="1619"/>
      <c r="B85" s="1619"/>
      <c r="C85" s="1619"/>
      <c r="D85" s="1619"/>
      <c r="E85" s="1619"/>
      <c r="F85" s="1619"/>
      <c r="G85" s="353"/>
      <c r="H85" s="1620"/>
      <c r="I85" s="1620"/>
      <c r="J85" s="1620"/>
      <c r="K85" s="1620"/>
      <c r="L85" s="1620"/>
      <c r="M85" s="1620"/>
      <c r="N85" s="939"/>
      <c r="O85" s="898"/>
      <c r="P85" s="898"/>
      <c r="Q85" s="898"/>
      <c r="R85" s="898"/>
      <c r="S85" s="898"/>
      <c r="T85" s="898"/>
    </row>
    <row r="86" spans="1:22" ht="17.100000000000001" customHeight="1">
      <c r="A86" s="1619"/>
      <c r="B86" s="1619"/>
      <c r="C86" s="1619"/>
      <c r="D86" s="1619"/>
      <c r="E86" s="1619"/>
      <c r="F86" s="1619"/>
      <c r="G86" s="353"/>
      <c r="H86" s="1620"/>
      <c r="I86" s="1620"/>
      <c r="J86" s="1620"/>
      <c r="K86" s="1620"/>
      <c r="L86" s="1620"/>
      <c r="M86" s="1620"/>
      <c r="N86" s="939"/>
      <c r="O86" s="898"/>
      <c r="P86" s="898"/>
      <c r="Q86" s="898"/>
      <c r="R86" s="898"/>
      <c r="S86" s="898"/>
      <c r="T86" s="898"/>
    </row>
    <row r="87" spans="1:22" ht="17.100000000000001" customHeight="1">
      <c r="A87" s="1619"/>
      <c r="B87" s="1619"/>
      <c r="C87" s="1619"/>
      <c r="D87" s="1619"/>
      <c r="E87" s="1619"/>
      <c r="F87" s="1619"/>
      <c r="G87" s="353"/>
      <c r="H87" s="1620"/>
      <c r="I87" s="1620"/>
      <c r="J87" s="1620"/>
      <c r="K87" s="1620"/>
      <c r="L87" s="1620"/>
      <c r="M87" s="1620"/>
      <c r="N87" s="939"/>
      <c r="O87" s="898"/>
      <c r="P87" s="898"/>
      <c r="Q87" s="898"/>
      <c r="R87" s="898"/>
      <c r="S87" s="898"/>
      <c r="T87" s="898"/>
    </row>
    <row r="88" spans="1:22" ht="17.100000000000001" customHeight="1">
      <c r="A88" s="1619"/>
      <c r="B88" s="1619"/>
      <c r="C88" s="1619"/>
      <c r="D88" s="1619"/>
      <c r="E88" s="1619"/>
      <c r="F88" s="1619"/>
      <c r="G88" s="353"/>
      <c r="H88" s="1620"/>
      <c r="I88" s="1620"/>
      <c r="J88" s="1620"/>
      <c r="K88" s="1620"/>
      <c r="L88" s="1620"/>
      <c r="M88" s="1620"/>
      <c r="N88" s="939"/>
      <c r="O88" s="898"/>
      <c r="P88" s="898"/>
      <c r="Q88" s="898"/>
      <c r="R88" s="898"/>
      <c r="S88" s="898"/>
      <c r="T88" s="898"/>
    </row>
    <row r="89" spans="1:22" ht="17.100000000000001" customHeight="1">
      <c r="A89" s="1619"/>
      <c r="B89" s="1619"/>
      <c r="C89" s="1619"/>
      <c r="D89" s="1619"/>
      <c r="E89" s="1619"/>
      <c r="F89" s="1619"/>
      <c r="G89" s="353"/>
      <c r="H89" s="1620"/>
      <c r="I89" s="1620"/>
      <c r="J89" s="1620"/>
      <c r="K89" s="1620"/>
      <c r="L89" s="1620"/>
      <c r="M89" s="1620"/>
      <c r="N89" s="939"/>
      <c r="O89" s="898"/>
      <c r="P89" s="898"/>
      <c r="Q89" s="898"/>
      <c r="R89" s="898"/>
      <c r="S89" s="898"/>
      <c r="T89" s="898"/>
    </row>
    <row r="90" spans="1:22" ht="17.100000000000001" customHeight="1">
      <c r="A90" s="1619"/>
      <c r="B90" s="1619"/>
      <c r="C90" s="1619"/>
      <c r="D90" s="1619"/>
      <c r="E90" s="1619"/>
      <c r="F90" s="1619"/>
      <c r="G90" s="353"/>
      <c r="H90" s="1620"/>
      <c r="I90" s="1620"/>
      <c r="J90" s="1620"/>
      <c r="K90" s="1620"/>
      <c r="L90" s="1620"/>
      <c r="M90" s="1620"/>
      <c r="N90" s="939"/>
      <c r="O90" s="898"/>
      <c r="P90" s="898"/>
      <c r="Q90" s="898"/>
      <c r="R90" s="898"/>
      <c r="S90" s="898"/>
      <c r="T90" s="898"/>
    </row>
    <row r="91" spans="1:22" ht="17.100000000000001" customHeight="1">
      <c r="A91" s="1619"/>
      <c r="B91" s="1619"/>
      <c r="C91" s="1619"/>
      <c r="D91" s="1619"/>
      <c r="E91" s="1619"/>
      <c r="F91" s="1619"/>
      <c r="G91" s="353"/>
      <c r="H91" s="1620"/>
      <c r="I91" s="1620"/>
      <c r="J91" s="1620"/>
      <c r="K91" s="1620"/>
      <c r="L91" s="1620"/>
      <c r="M91" s="1620"/>
      <c r="N91" s="939"/>
      <c r="O91" s="898"/>
      <c r="P91" s="898"/>
      <c r="Q91" s="898"/>
      <c r="R91" s="898"/>
      <c r="S91" s="898"/>
      <c r="T91" s="898"/>
    </row>
    <row r="92" spans="1:22" ht="17.100000000000001" customHeight="1">
      <c r="A92" s="1619"/>
      <c r="B92" s="1619"/>
      <c r="C92" s="1619"/>
      <c r="D92" s="1619"/>
      <c r="E92" s="1619"/>
      <c r="F92" s="1619"/>
      <c r="G92" s="353"/>
      <c r="H92" s="1620"/>
      <c r="I92" s="1620"/>
      <c r="J92" s="1620"/>
      <c r="K92" s="1620"/>
      <c r="L92" s="1620"/>
      <c r="M92" s="1620"/>
      <c r="N92" s="939"/>
      <c r="O92" s="898"/>
      <c r="P92" s="898"/>
      <c r="Q92" s="898"/>
      <c r="R92" s="898"/>
      <c r="S92" s="898"/>
      <c r="T92" s="898"/>
    </row>
    <row r="93" spans="1:22" ht="17.100000000000001" customHeight="1">
      <c r="A93" s="1619"/>
      <c r="B93" s="1619"/>
      <c r="C93" s="1619"/>
      <c r="D93" s="1619"/>
      <c r="E93" s="1619"/>
      <c r="F93" s="1619"/>
      <c r="G93" s="353"/>
      <c r="H93" s="1620"/>
      <c r="I93" s="1620"/>
      <c r="J93" s="1620"/>
      <c r="K93" s="1620"/>
      <c r="L93" s="1620"/>
      <c r="M93" s="1620"/>
      <c r="N93" s="939"/>
      <c r="O93" s="898"/>
      <c r="P93" s="898"/>
      <c r="Q93" s="898"/>
      <c r="R93" s="898"/>
      <c r="S93" s="898"/>
      <c r="T93" s="898"/>
    </row>
    <row r="94" spans="1:22" ht="17.100000000000001" customHeight="1">
      <c r="A94" s="1619"/>
      <c r="B94" s="1619"/>
      <c r="C94" s="1619"/>
      <c r="D94" s="1619"/>
      <c r="E94" s="1619"/>
      <c r="F94" s="1619"/>
      <c r="G94" s="353"/>
      <c r="H94" s="1620"/>
      <c r="I94" s="1620"/>
      <c r="J94" s="1620"/>
      <c r="K94" s="1620"/>
      <c r="L94" s="1620"/>
      <c r="M94" s="1620"/>
      <c r="N94" s="939"/>
      <c r="O94" s="898"/>
      <c r="P94" s="898"/>
      <c r="Q94" s="898"/>
      <c r="R94" s="898"/>
      <c r="S94" s="898"/>
      <c r="T94" s="898"/>
    </row>
    <row r="95" spans="1:22" ht="17.100000000000001" customHeight="1">
      <c r="A95" s="1624" t="str">
        <f>$O$11&amp;"임반 / "&amp;$P$11&amp;"소반 - "&amp;$S$11&amp;" "&amp;$T$11&amp;" ha"</f>
        <v>61-0임반 / 64-0소반 - 소나무 2.9 ha</v>
      </c>
      <c r="B95" s="1625"/>
      <c r="C95" s="1625"/>
      <c r="D95" s="1625"/>
      <c r="E95" s="1625"/>
      <c r="F95" s="1626"/>
      <c r="G95" s="353"/>
      <c r="H95" s="1624" t="str">
        <f>$O$12&amp;"임반 / "&amp;$P$12&amp;"소반 - "&amp;$S$12&amp;" "&amp;$T$12&amp;" ha"</f>
        <v>61-0임반 / 64-0소반 - 낙엽송 3.9 ha</v>
      </c>
      <c r="I95" s="1625"/>
      <c r="J95" s="1625"/>
      <c r="K95" s="1625"/>
      <c r="L95" s="1625"/>
      <c r="M95" s="1626"/>
      <c r="N95" s="939"/>
      <c r="O95" s="898"/>
      <c r="P95" s="898"/>
      <c r="Q95" s="898"/>
      <c r="R95" s="898"/>
      <c r="S95" s="898"/>
      <c r="T95" s="898"/>
    </row>
    <row r="96" spans="1:22" ht="17.100000000000001" customHeight="1">
      <c r="A96" s="1621" t="s">
        <v>1525</v>
      </c>
      <c r="B96" s="1622"/>
      <c r="C96" s="1622"/>
      <c r="D96" s="1622"/>
      <c r="E96" s="1622"/>
      <c r="F96" s="1623"/>
      <c r="G96" s="353"/>
      <c r="H96" s="1621" t="s">
        <v>1524</v>
      </c>
      <c r="I96" s="1622"/>
      <c r="J96" s="1622"/>
      <c r="K96" s="1622"/>
      <c r="L96" s="1622"/>
      <c r="M96" s="1623"/>
      <c r="N96" s="939"/>
      <c r="O96" s="898"/>
      <c r="P96" s="898"/>
      <c r="Q96" s="898"/>
      <c r="R96" s="898"/>
      <c r="S96" s="898"/>
      <c r="T96" s="898"/>
    </row>
    <row r="97" spans="1:22" ht="17.100000000000001" customHeight="1">
      <c r="A97" s="940"/>
      <c r="B97" s="938"/>
      <c r="C97" s="938"/>
      <c r="D97" s="938"/>
      <c r="E97" s="938"/>
      <c r="F97" s="938"/>
      <c r="G97" s="353"/>
      <c r="H97" s="938"/>
      <c r="I97" s="938"/>
      <c r="J97" s="938"/>
      <c r="K97" s="938"/>
      <c r="L97" s="938"/>
      <c r="M97" s="941"/>
      <c r="N97" s="939"/>
      <c r="O97" s="898"/>
      <c r="P97" s="898"/>
      <c r="Q97" s="898"/>
      <c r="R97" s="898"/>
      <c r="S97" s="898"/>
      <c r="T97" s="898"/>
    </row>
    <row r="98" spans="1:22" ht="17.100000000000001" customHeight="1">
      <c r="A98" s="933"/>
      <c r="B98" s="353"/>
      <c r="C98" s="353"/>
      <c r="D98" s="353"/>
      <c r="E98" s="353"/>
      <c r="F98" s="353"/>
      <c r="G98" s="353"/>
      <c r="H98" s="353"/>
      <c r="I98" s="353"/>
      <c r="J98" s="353"/>
      <c r="K98" s="353"/>
      <c r="L98" s="353"/>
      <c r="M98" s="934"/>
      <c r="N98" s="939"/>
      <c r="O98" s="898"/>
      <c r="P98" s="898"/>
      <c r="Q98" s="898"/>
      <c r="R98" s="898"/>
      <c r="S98" s="898"/>
      <c r="T98" s="898"/>
    </row>
    <row r="99" spans="1:22" ht="17.100000000000001" customHeight="1">
      <c r="A99" s="933"/>
      <c r="B99" s="353"/>
      <c r="C99" s="353"/>
      <c r="D99" s="353"/>
      <c r="E99" s="353"/>
      <c r="F99" s="353"/>
      <c r="G99" s="353"/>
      <c r="H99" s="353"/>
      <c r="I99" s="353"/>
      <c r="J99" s="353"/>
      <c r="K99" s="353"/>
      <c r="L99" s="353"/>
      <c r="M99" s="934"/>
      <c r="N99" s="939"/>
      <c r="O99" s="898"/>
      <c r="P99" s="898"/>
      <c r="Q99" s="898"/>
      <c r="R99" s="898"/>
      <c r="S99" s="898"/>
      <c r="T99" s="898"/>
    </row>
    <row r="100" spans="1:22" ht="17.100000000000001" customHeight="1">
      <c r="A100" s="935"/>
      <c r="B100" s="936"/>
      <c r="C100" s="936"/>
      <c r="D100" s="936"/>
      <c r="E100" s="936"/>
      <c r="F100" s="936"/>
      <c r="G100" s="936"/>
      <c r="H100" s="936"/>
      <c r="I100" s="936"/>
      <c r="J100" s="936"/>
      <c r="K100" s="936"/>
      <c r="L100" s="936"/>
      <c r="M100" s="937"/>
      <c r="N100" s="939"/>
      <c r="O100" s="898"/>
      <c r="P100" s="898"/>
      <c r="Q100" s="898"/>
      <c r="R100" s="898"/>
      <c r="S100" s="898"/>
      <c r="T100" s="898"/>
    </row>
    <row r="101" spans="1:22" ht="80.099999999999994" customHeight="1">
      <c r="A101" s="1614" t="s">
        <v>32</v>
      </c>
      <c r="B101" s="1615"/>
      <c r="C101" s="1615"/>
      <c r="D101" s="1615"/>
      <c r="E101" s="1615"/>
      <c r="F101" s="1615"/>
      <c r="G101" s="1615"/>
      <c r="H101" s="1615"/>
      <c r="I101" s="1615"/>
      <c r="J101" s="1615"/>
      <c r="K101" s="1615"/>
      <c r="L101" s="1615"/>
      <c r="M101" s="1616"/>
    </row>
    <row r="102" spans="1:22" ht="17.100000000000001" customHeight="1">
      <c r="A102" s="933"/>
      <c r="B102" s="353"/>
      <c r="C102" s="353"/>
      <c r="D102" s="353"/>
      <c r="E102" s="353"/>
      <c r="F102" s="353"/>
      <c r="G102" s="353"/>
      <c r="H102" s="353"/>
      <c r="I102" s="353"/>
      <c r="J102" s="353"/>
      <c r="K102" s="353"/>
      <c r="L102" s="353"/>
      <c r="M102" s="934"/>
    </row>
    <row r="103" spans="1:22" ht="17.100000000000001" customHeight="1">
      <c r="A103" s="933"/>
      <c r="B103" s="353"/>
      <c r="C103" s="353"/>
      <c r="D103" s="353"/>
      <c r="E103" s="353"/>
      <c r="F103" s="353"/>
      <c r="G103" s="1617"/>
      <c r="H103" s="1617"/>
      <c r="I103" s="1617"/>
      <c r="J103" s="1617"/>
      <c r="K103" s="1617"/>
      <c r="L103" s="1617"/>
      <c r="M103" s="1618"/>
    </row>
    <row r="104" spans="1:22" ht="17.100000000000001" customHeight="1">
      <c r="A104" s="933"/>
      <c r="B104" s="353"/>
      <c r="C104" s="353"/>
      <c r="D104" s="353"/>
      <c r="E104" s="353"/>
      <c r="F104" s="353"/>
      <c r="G104" s="353"/>
      <c r="H104" s="353"/>
      <c r="I104" s="353"/>
      <c r="J104" s="353"/>
      <c r="K104" s="353"/>
      <c r="L104" s="353"/>
      <c r="M104" s="934"/>
    </row>
    <row r="105" spans="1:22" ht="17.100000000000001" customHeight="1">
      <c r="A105" s="1619">
        <v>9</v>
      </c>
      <c r="B105" s="1619"/>
      <c r="C105" s="1619"/>
      <c r="D105" s="1619"/>
      <c r="E105" s="1619"/>
      <c r="F105" s="1619"/>
      <c r="G105" s="353"/>
      <c r="H105" s="1620">
        <v>10</v>
      </c>
      <c r="I105" s="1620"/>
      <c r="J105" s="1620"/>
      <c r="K105" s="1620"/>
      <c r="L105" s="1620"/>
      <c r="M105" s="1620"/>
      <c r="N105" s="939"/>
      <c r="O105" s="898"/>
      <c r="P105" s="898"/>
      <c r="Q105" s="898"/>
      <c r="R105" s="898"/>
      <c r="S105" s="898"/>
      <c r="T105" s="898"/>
    </row>
    <row r="106" spans="1:22" ht="17.100000000000001" customHeight="1">
      <c r="A106" s="1619"/>
      <c r="B106" s="1619"/>
      <c r="C106" s="1619"/>
      <c r="D106" s="1619"/>
      <c r="E106" s="1619"/>
      <c r="F106" s="1619"/>
      <c r="G106" s="353"/>
      <c r="H106" s="1620"/>
      <c r="I106" s="1620"/>
      <c r="J106" s="1620"/>
      <c r="K106" s="1620"/>
      <c r="L106" s="1620"/>
      <c r="M106" s="1620"/>
      <c r="N106" s="939"/>
      <c r="O106" s="898"/>
      <c r="P106" s="898"/>
      <c r="Q106" s="898"/>
      <c r="R106" s="898"/>
      <c r="S106" s="898"/>
      <c r="T106" s="898"/>
      <c r="V106" s="900"/>
    </row>
    <row r="107" spans="1:22" ht="17.100000000000001" customHeight="1">
      <c r="A107" s="1619"/>
      <c r="B107" s="1619"/>
      <c r="C107" s="1619"/>
      <c r="D107" s="1619"/>
      <c r="E107" s="1619"/>
      <c r="F107" s="1619"/>
      <c r="G107" s="353"/>
      <c r="H107" s="1620"/>
      <c r="I107" s="1620"/>
      <c r="J107" s="1620"/>
      <c r="K107" s="1620"/>
      <c r="L107" s="1620"/>
      <c r="M107" s="1620"/>
      <c r="N107" s="939"/>
      <c r="O107" s="898"/>
      <c r="P107" s="898"/>
      <c r="Q107" s="898"/>
      <c r="R107" s="898"/>
      <c r="S107" s="898"/>
      <c r="T107" s="898"/>
      <c r="V107" s="900"/>
    </row>
    <row r="108" spans="1:22" ht="17.100000000000001" customHeight="1">
      <c r="A108" s="1619"/>
      <c r="B108" s="1619"/>
      <c r="C108" s="1619"/>
      <c r="D108" s="1619"/>
      <c r="E108" s="1619"/>
      <c r="F108" s="1619"/>
      <c r="G108" s="353"/>
      <c r="H108" s="1620"/>
      <c r="I108" s="1620"/>
      <c r="J108" s="1620"/>
      <c r="K108" s="1620"/>
      <c r="L108" s="1620"/>
      <c r="M108" s="1620"/>
      <c r="N108" s="939"/>
      <c r="O108" s="898"/>
      <c r="P108" s="898"/>
      <c r="Q108" s="898"/>
      <c r="R108" s="898"/>
      <c r="S108" s="898"/>
      <c r="T108" s="898"/>
    </row>
    <row r="109" spans="1:22" ht="17.100000000000001" customHeight="1">
      <c r="A109" s="1619"/>
      <c r="B109" s="1619"/>
      <c r="C109" s="1619"/>
      <c r="D109" s="1619"/>
      <c r="E109" s="1619"/>
      <c r="F109" s="1619"/>
      <c r="G109" s="353"/>
      <c r="H109" s="1620"/>
      <c r="I109" s="1620"/>
      <c r="J109" s="1620"/>
      <c r="K109" s="1620"/>
      <c r="L109" s="1620"/>
      <c r="M109" s="1620"/>
      <c r="N109" s="939"/>
      <c r="O109" s="898"/>
      <c r="P109" s="898"/>
      <c r="Q109" s="898"/>
      <c r="R109" s="898"/>
      <c r="S109" s="898"/>
      <c r="T109" s="898"/>
    </row>
    <row r="110" spans="1:22" ht="17.100000000000001" customHeight="1">
      <c r="A110" s="1619"/>
      <c r="B110" s="1619"/>
      <c r="C110" s="1619"/>
      <c r="D110" s="1619"/>
      <c r="E110" s="1619"/>
      <c r="F110" s="1619"/>
      <c r="G110" s="353"/>
      <c r="H110" s="1620"/>
      <c r="I110" s="1620"/>
      <c r="J110" s="1620"/>
      <c r="K110" s="1620"/>
      <c r="L110" s="1620"/>
      <c r="M110" s="1620"/>
      <c r="N110" s="939"/>
      <c r="O110" s="898"/>
      <c r="P110" s="898"/>
      <c r="Q110" s="898"/>
      <c r="R110" s="898"/>
      <c r="S110" s="898"/>
      <c r="T110" s="898"/>
    </row>
    <row r="111" spans="1:22" ht="17.100000000000001" customHeight="1">
      <c r="A111" s="1619"/>
      <c r="B111" s="1619"/>
      <c r="C111" s="1619"/>
      <c r="D111" s="1619"/>
      <c r="E111" s="1619"/>
      <c r="F111" s="1619"/>
      <c r="G111" s="353"/>
      <c r="H111" s="1620"/>
      <c r="I111" s="1620"/>
      <c r="J111" s="1620"/>
      <c r="K111" s="1620"/>
      <c r="L111" s="1620"/>
      <c r="M111" s="1620"/>
      <c r="N111" s="939"/>
      <c r="O111" s="898"/>
      <c r="P111" s="898"/>
      <c r="Q111" s="898"/>
      <c r="R111" s="898"/>
      <c r="S111" s="898"/>
      <c r="T111" s="898"/>
    </row>
    <row r="112" spans="1:22" ht="17.100000000000001" customHeight="1">
      <c r="A112" s="1619"/>
      <c r="B112" s="1619"/>
      <c r="C112" s="1619"/>
      <c r="D112" s="1619"/>
      <c r="E112" s="1619"/>
      <c r="F112" s="1619"/>
      <c r="G112" s="353"/>
      <c r="H112" s="1620"/>
      <c r="I112" s="1620"/>
      <c r="J112" s="1620"/>
      <c r="K112" s="1620"/>
      <c r="L112" s="1620"/>
      <c r="M112" s="1620"/>
      <c r="N112" s="939"/>
      <c r="O112" s="898"/>
      <c r="P112" s="898"/>
      <c r="Q112" s="898"/>
      <c r="R112" s="898"/>
      <c r="S112" s="898"/>
      <c r="T112" s="898"/>
    </row>
    <row r="113" spans="1:20" ht="17.100000000000001" customHeight="1">
      <c r="A113" s="1619"/>
      <c r="B113" s="1619"/>
      <c r="C113" s="1619"/>
      <c r="D113" s="1619"/>
      <c r="E113" s="1619"/>
      <c r="F113" s="1619"/>
      <c r="G113" s="353"/>
      <c r="H113" s="1620"/>
      <c r="I113" s="1620"/>
      <c r="J113" s="1620"/>
      <c r="K113" s="1620"/>
      <c r="L113" s="1620"/>
      <c r="M113" s="1620"/>
      <c r="N113" s="939"/>
      <c r="O113" s="898"/>
      <c r="P113" s="898"/>
      <c r="Q113" s="898"/>
      <c r="R113" s="898"/>
      <c r="S113" s="898"/>
      <c r="T113" s="898"/>
    </row>
    <row r="114" spans="1:20" ht="17.100000000000001" customHeight="1">
      <c r="A114" s="1619"/>
      <c r="B114" s="1619"/>
      <c r="C114" s="1619"/>
      <c r="D114" s="1619"/>
      <c r="E114" s="1619"/>
      <c r="F114" s="1619"/>
      <c r="G114" s="353"/>
      <c r="H114" s="1620"/>
      <c r="I114" s="1620"/>
      <c r="J114" s="1620"/>
      <c r="K114" s="1620"/>
      <c r="L114" s="1620"/>
      <c r="M114" s="1620"/>
      <c r="N114" s="939"/>
      <c r="O114" s="898"/>
      <c r="P114" s="898"/>
      <c r="Q114" s="898"/>
      <c r="R114" s="898"/>
      <c r="S114" s="898"/>
      <c r="T114" s="898"/>
    </row>
    <row r="115" spans="1:20" ht="17.100000000000001" customHeight="1">
      <c r="A115" s="1619"/>
      <c r="B115" s="1619"/>
      <c r="C115" s="1619"/>
      <c r="D115" s="1619"/>
      <c r="E115" s="1619"/>
      <c r="F115" s="1619"/>
      <c r="G115" s="353"/>
      <c r="H115" s="1620"/>
      <c r="I115" s="1620"/>
      <c r="J115" s="1620"/>
      <c r="K115" s="1620"/>
      <c r="L115" s="1620"/>
      <c r="M115" s="1620"/>
      <c r="N115" s="939"/>
      <c r="O115" s="898"/>
      <c r="P115" s="898"/>
      <c r="Q115" s="898"/>
      <c r="R115" s="898"/>
      <c r="S115" s="898"/>
      <c r="T115" s="898"/>
    </row>
    <row r="116" spans="1:20" ht="17.100000000000001" customHeight="1">
      <c r="A116" s="1619"/>
      <c r="B116" s="1619"/>
      <c r="C116" s="1619"/>
      <c r="D116" s="1619"/>
      <c r="E116" s="1619"/>
      <c r="F116" s="1619"/>
      <c r="G116" s="353"/>
      <c r="H116" s="1620"/>
      <c r="I116" s="1620"/>
      <c r="J116" s="1620"/>
      <c r="K116" s="1620"/>
      <c r="L116" s="1620"/>
      <c r="M116" s="1620"/>
      <c r="N116" s="939"/>
      <c r="O116" s="898"/>
      <c r="P116" s="898"/>
      <c r="Q116" s="898"/>
      <c r="R116" s="898"/>
      <c r="S116" s="898"/>
      <c r="T116" s="898"/>
    </row>
    <row r="117" spans="1:20" ht="17.100000000000001" customHeight="1">
      <c r="A117" s="1619"/>
      <c r="B117" s="1619"/>
      <c r="C117" s="1619"/>
      <c r="D117" s="1619"/>
      <c r="E117" s="1619"/>
      <c r="F117" s="1619"/>
      <c r="G117" s="353"/>
      <c r="H117" s="1620"/>
      <c r="I117" s="1620"/>
      <c r="J117" s="1620"/>
      <c r="K117" s="1620"/>
      <c r="L117" s="1620"/>
      <c r="M117" s="1620"/>
      <c r="N117" s="939"/>
      <c r="O117" s="898"/>
      <c r="P117" s="898"/>
      <c r="Q117" s="898"/>
      <c r="R117" s="898"/>
      <c r="S117" s="898"/>
      <c r="T117" s="898"/>
    </row>
    <row r="118" spans="1:20" ht="17.100000000000001" customHeight="1">
      <c r="A118" s="1619"/>
      <c r="B118" s="1619"/>
      <c r="C118" s="1619"/>
      <c r="D118" s="1619"/>
      <c r="E118" s="1619"/>
      <c r="F118" s="1619"/>
      <c r="G118" s="353"/>
      <c r="H118" s="1620"/>
      <c r="I118" s="1620"/>
      <c r="J118" s="1620"/>
      <c r="K118" s="1620"/>
      <c r="L118" s="1620"/>
      <c r="M118" s="1620"/>
      <c r="N118" s="939"/>
      <c r="O118" s="898"/>
      <c r="P118" s="898"/>
      <c r="Q118" s="898"/>
      <c r="R118" s="898"/>
      <c r="S118" s="898"/>
      <c r="T118" s="898"/>
    </row>
    <row r="119" spans="1:20" ht="17.100000000000001" customHeight="1">
      <c r="A119" s="1619"/>
      <c r="B119" s="1619"/>
      <c r="C119" s="1619"/>
      <c r="D119" s="1619"/>
      <c r="E119" s="1619"/>
      <c r="F119" s="1619"/>
      <c r="G119" s="353"/>
      <c r="H119" s="1620"/>
      <c r="I119" s="1620"/>
      <c r="J119" s="1620"/>
      <c r="K119" s="1620"/>
      <c r="L119" s="1620"/>
      <c r="M119" s="1620"/>
      <c r="N119" s="939"/>
      <c r="O119" s="898"/>
      <c r="P119" s="898"/>
      <c r="Q119" s="898"/>
      <c r="R119" s="898"/>
      <c r="S119" s="898"/>
      <c r="T119" s="898"/>
    </row>
    <row r="120" spans="1:20" ht="17.100000000000001" customHeight="1">
      <c r="A120" s="1624" t="str">
        <f>$O$13&amp;"임반 / "&amp;$P$13&amp;"소반 - "&amp;$S$13&amp;" "&amp;$T$13&amp;" ha"</f>
        <v>64-0임반 / 49-0소반 - 소나무 9.5 ha</v>
      </c>
      <c r="B120" s="1625"/>
      <c r="C120" s="1625"/>
      <c r="D120" s="1625"/>
      <c r="E120" s="1625"/>
      <c r="F120" s="1626"/>
      <c r="G120" s="353"/>
      <c r="H120" s="1624" t="str">
        <f>$O$14&amp;"임반 / "&amp;$P$14&amp;"소반 - "&amp;$S$14&amp;" "&amp;$T$14&amp;" ha"</f>
        <v>0임반 / 0소반 - 쉬나무(용) 0 ha</v>
      </c>
      <c r="I120" s="1625"/>
      <c r="J120" s="1625"/>
      <c r="K120" s="1625"/>
      <c r="L120" s="1625"/>
      <c r="M120" s="1626"/>
      <c r="N120" s="939"/>
      <c r="O120" s="898"/>
      <c r="P120" s="898"/>
      <c r="Q120" s="898"/>
      <c r="R120" s="898"/>
      <c r="S120" s="898"/>
      <c r="T120" s="898"/>
    </row>
    <row r="121" spans="1:20" ht="17.100000000000001" customHeight="1">
      <c r="A121" s="1621" t="s">
        <v>1524</v>
      </c>
      <c r="B121" s="1622"/>
      <c r="C121" s="1622"/>
      <c r="D121" s="1622"/>
      <c r="E121" s="1622"/>
      <c r="F121" s="1623"/>
      <c r="G121" s="353"/>
      <c r="H121" s="1621" t="s">
        <v>1542</v>
      </c>
      <c r="I121" s="1622"/>
      <c r="J121" s="1622"/>
      <c r="K121" s="1622"/>
      <c r="L121" s="1622"/>
      <c r="M121" s="1623"/>
      <c r="N121" s="939"/>
      <c r="O121" s="898"/>
      <c r="P121" s="898"/>
      <c r="Q121" s="898"/>
      <c r="R121" s="898"/>
      <c r="S121" s="898"/>
      <c r="T121" s="898"/>
    </row>
    <row r="122" spans="1:20" ht="17.100000000000001" customHeight="1">
      <c r="A122" s="940"/>
      <c r="B122" s="938"/>
      <c r="C122" s="938"/>
      <c r="D122" s="938"/>
      <c r="E122" s="938"/>
      <c r="F122" s="938"/>
      <c r="G122" s="353"/>
      <c r="H122" s="938"/>
      <c r="I122" s="938"/>
      <c r="J122" s="938"/>
      <c r="K122" s="938"/>
      <c r="L122" s="938"/>
      <c r="M122" s="941"/>
      <c r="N122" s="939"/>
      <c r="O122" s="898"/>
      <c r="P122" s="898"/>
      <c r="Q122" s="898"/>
      <c r="R122" s="898"/>
      <c r="S122" s="898"/>
      <c r="T122" s="898"/>
    </row>
    <row r="123" spans="1:20" ht="17.100000000000001" customHeight="1">
      <c r="A123" s="933"/>
      <c r="B123" s="353"/>
      <c r="C123" s="353"/>
      <c r="D123" s="353"/>
      <c r="E123" s="353"/>
      <c r="F123" s="353"/>
      <c r="G123" s="353"/>
      <c r="H123" s="353"/>
      <c r="I123" s="353"/>
      <c r="J123" s="353"/>
      <c r="K123" s="353"/>
      <c r="L123" s="353"/>
      <c r="M123" s="934"/>
      <c r="N123" s="939"/>
      <c r="O123" s="898"/>
      <c r="P123" s="898"/>
      <c r="Q123" s="898"/>
      <c r="R123" s="898"/>
      <c r="S123" s="898"/>
      <c r="T123" s="898"/>
    </row>
    <row r="124" spans="1:20" ht="17.100000000000001" customHeight="1">
      <c r="A124" s="933"/>
      <c r="B124" s="353"/>
      <c r="C124" s="353"/>
      <c r="D124" s="353"/>
      <c r="E124" s="353"/>
      <c r="F124" s="353"/>
      <c r="G124" s="353"/>
      <c r="H124" s="353"/>
      <c r="I124" s="353"/>
      <c r="J124" s="353"/>
      <c r="K124" s="353"/>
      <c r="L124" s="353"/>
      <c r="M124" s="934"/>
      <c r="N124" s="939"/>
      <c r="O124" s="898"/>
      <c r="P124" s="898"/>
      <c r="Q124" s="898"/>
      <c r="R124" s="898"/>
      <c r="S124" s="898"/>
      <c r="T124" s="898"/>
    </row>
    <row r="125" spans="1:20" ht="17.100000000000001" customHeight="1">
      <c r="A125" s="935"/>
      <c r="B125" s="936"/>
      <c r="C125" s="936"/>
      <c r="D125" s="936"/>
      <c r="E125" s="936"/>
      <c r="F125" s="936"/>
      <c r="G125" s="936"/>
      <c r="H125" s="936"/>
      <c r="I125" s="936"/>
      <c r="J125" s="936"/>
      <c r="K125" s="936"/>
      <c r="L125" s="936"/>
      <c r="M125" s="937"/>
      <c r="N125" s="939"/>
      <c r="O125" s="898"/>
      <c r="P125" s="898"/>
      <c r="Q125" s="898"/>
      <c r="R125" s="898"/>
      <c r="S125" s="898"/>
      <c r="T125" s="898"/>
    </row>
    <row r="126" spans="1:20" ht="80.099999999999994" customHeight="1">
      <c r="A126" s="1614" t="s">
        <v>32</v>
      </c>
      <c r="B126" s="1615"/>
      <c r="C126" s="1615"/>
      <c r="D126" s="1615"/>
      <c r="E126" s="1615"/>
      <c r="F126" s="1615"/>
      <c r="G126" s="1615"/>
      <c r="H126" s="1615"/>
      <c r="I126" s="1615"/>
      <c r="J126" s="1615"/>
      <c r="K126" s="1615"/>
      <c r="L126" s="1615"/>
      <c r="M126" s="1616"/>
    </row>
    <row r="127" spans="1:20" ht="17.100000000000001" customHeight="1">
      <c r="A127" s="933"/>
      <c r="B127" s="353"/>
      <c r="C127" s="353"/>
      <c r="D127" s="353"/>
      <c r="E127" s="353"/>
      <c r="F127" s="353"/>
      <c r="G127" s="353"/>
      <c r="H127" s="353"/>
      <c r="I127" s="353"/>
      <c r="J127" s="353"/>
      <c r="K127" s="353"/>
      <c r="L127" s="353"/>
      <c r="M127" s="934"/>
    </row>
    <row r="128" spans="1:20" ht="17.100000000000001" customHeight="1">
      <c r="A128" s="933"/>
      <c r="B128" s="353"/>
      <c r="C128" s="353"/>
      <c r="D128" s="353"/>
      <c r="E128" s="353"/>
      <c r="F128" s="353"/>
      <c r="G128" s="1617"/>
      <c r="H128" s="1617"/>
      <c r="I128" s="1617"/>
      <c r="J128" s="1617"/>
      <c r="K128" s="1617"/>
      <c r="L128" s="1617"/>
      <c r="M128" s="1618"/>
    </row>
    <row r="129" spans="1:22" ht="17.100000000000001" customHeight="1">
      <c r="A129" s="933"/>
      <c r="B129" s="353"/>
      <c r="C129" s="353"/>
      <c r="D129" s="353"/>
      <c r="E129" s="353"/>
      <c r="F129" s="353"/>
      <c r="G129" s="353"/>
      <c r="H129" s="353"/>
      <c r="I129" s="353"/>
      <c r="J129" s="353"/>
      <c r="K129" s="353"/>
      <c r="L129" s="353"/>
      <c r="M129" s="934"/>
    </row>
    <row r="130" spans="1:22" ht="17.100000000000001" customHeight="1">
      <c r="A130" s="1619">
        <v>11</v>
      </c>
      <c r="B130" s="1619"/>
      <c r="C130" s="1619"/>
      <c r="D130" s="1619"/>
      <c r="E130" s="1619"/>
      <c r="F130" s="1619"/>
      <c r="G130" s="353"/>
      <c r="H130" s="1620">
        <v>12</v>
      </c>
      <c r="I130" s="1620"/>
      <c r="J130" s="1620"/>
      <c r="K130" s="1620"/>
      <c r="L130" s="1620"/>
      <c r="M130" s="1620"/>
      <c r="N130" s="939"/>
      <c r="O130" s="898"/>
      <c r="P130" s="898"/>
      <c r="Q130" s="898"/>
      <c r="R130" s="898"/>
      <c r="S130" s="898"/>
      <c r="T130" s="898"/>
    </row>
    <row r="131" spans="1:22" ht="17.100000000000001" customHeight="1">
      <c r="A131" s="1619"/>
      <c r="B131" s="1619"/>
      <c r="C131" s="1619"/>
      <c r="D131" s="1619"/>
      <c r="E131" s="1619"/>
      <c r="F131" s="1619"/>
      <c r="G131" s="353"/>
      <c r="H131" s="1620"/>
      <c r="I131" s="1620"/>
      <c r="J131" s="1620"/>
      <c r="K131" s="1620"/>
      <c r="L131" s="1620"/>
      <c r="M131" s="1620"/>
      <c r="N131" s="939"/>
      <c r="O131" s="898"/>
      <c r="P131" s="898"/>
      <c r="Q131" s="898"/>
      <c r="R131" s="898"/>
      <c r="S131" s="898"/>
      <c r="T131" s="898"/>
      <c r="V131" s="900"/>
    </row>
    <row r="132" spans="1:22" ht="17.100000000000001" customHeight="1">
      <c r="A132" s="1619"/>
      <c r="B132" s="1619"/>
      <c r="C132" s="1619"/>
      <c r="D132" s="1619"/>
      <c r="E132" s="1619"/>
      <c r="F132" s="1619"/>
      <c r="G132" s="353"/>
      <c r="H132" s="1620"/>
      <c r="I132" s="1620"/>
      <c r="J132" s="1620"/>
      <c r="K132" s="1620"/>
      <c r="L132" s="1620"/>
      <c r="M132" s="1620"/>
      <c r="N132" s="939"/>
      <c r="O132" s="898"/>
      <c r="P132" s="898"/>
      <c r="Q132" s="898"/>
      <c r="R132" s="898"/>
      <c r="S132" s="898"/>
      <c r="T132" s="898"/>
      <c r="V132" s="900"/>
    </row>
    <row r="133" spans="1:22" ht="17.100000000000001" customHeight="1">
      <c r="A133" s="1619"/>
      <c r="B133" s="1619"/>
      <c r="C133" s="1619"/>
      <c r="D133" s="1619"/>
      <c r="E133" s="1619"/>
      <c r="F133" s="1619"/>
      <c r="G133" s="353"/>
      <c r="H133" s="1620"/>
      <c r="I133" s="1620"/>
      <c r="J133" s="1620"/>
      <c r="K133" s="1620"/>
      <c r="L133" s="1620"/>
      <c r="M133" s="1620"/>
      <c r="N133" s="939"/>
      <c r="O133" s="898"/>
      <c r="P133" s="898"/>
      <c r="Q133" s="898"/>
      <c r="R133" s="898"/>
      <c r="S133" s="898"/>
      <c r="T133" s="898"/>
    </row>
    <row r="134" spans="1:22" ht="17.100000000000001" customHeight="1">
      <c r="A134" s="1619"/>
      <c r="B134" s="1619"/>
      <c r="C134" s="1619"/>
      <c r="D134" s="1619"/>
      <c r="E134" s="1619"/>
      <c r="F134" s="1619"/>
      <c r="G134" s="353"/>
      <c r="H134" s="1620"/>
      <c r="I134" s="1620"/>
      <c r="J134" s="1620"/>
      <c r="K134" s="1620"/>
      <c r="L134" s="1620"/>
      <c r="M134" s="1620"/>
      <c r="N134" s="939"/>
      <c r="O134" s="898"/>
      <c r="P134" s="898"/>
      <c r="Q134" s="898"/>
      <c r="R134" s="898"/>
      <c r="S134" s="898"/>
      <c r="T134" s="898"/>
    </row>
    <row r="135" spans="1:22" ht="17.100000000000001" customHeight="1">
      <c r="A135" s="1619"/>
      <c r="B135" s="1619"/>
      <c r="C135" s="1619"/>
      <c r="D135" s="1619"/>
      <c r="E135" s="1619"/>
      <c r="F135" s="1619"/>
      <c r="G135" s="353"/>
      <c r="H135" s="1620"/>
      <c r="I135" s="1620"/>
      <c r="J135" s="1620"/>
      <c r="K135" s="1620"/>
      <c r="L135" s="1620"/>
      <c r="M135" s="1620"/>
      <c r="N135" s="939"/>
      <c r="O135" s="898"/>
      <c r="P135" s="898"/>
      <c r="Q135" s="898"/>
      <c r="R135" s="898"/>
      <c r="S135" s="898"/>
      <c r="T135" s="898"/>
    </row>
    <row r="136" spans="1:22" ht="17.100000000000001" customHeight="1">
      <c r="A136" s="1619"/>
      <c r="B136" s="1619"/>
      <c r="C136" s="1619"/>
      <c r="D136" s="1619"/>
      <c r="E136" s="1619"/>
      <c r="F136" s="1619"/>
      <c r="G136" s="353"/>
      <c r="H136" s="1620"/>
      <c r="I136" s="1620"/>
      <c r="J136" s="1620"/>
      <c r="K136" s="1620"/>
      <c r="L136" s="1620"/>
      <c r="M136" s="1620"/>
      <c r="N136" s="939"/>
      <c r="O136" s="898"/>
      <c r="P136" s="898"/>
      <c r="Q136" s="898"/>
      <c r="R136" s="898"/>
      <c r="S136" s="898"/>
      <c r="T136" s="898"/>
    </row>
    <row r="137" spans="1:22" ht="17.100000000000001" customHeight="1">
      <c r="A137" s="1619"/>
      <c r="B137" s="1619"/>
      <c r="C137" s="1619"/>
      <c r="D137" s="1619"/>
      <c r="E137" s="1619"/>
      <c r="F137" s="1619"/>
      <c r="G137" s="353"/>
      <c r="H137" s="1620"/>
      <c r="I137" s="1620"/>
      <c r="J137" s="1620"/>
      <c r="K137" s="1620"/>
      <c r="L137" s="1620"/>
      <c r="M137" s="1620"/>
      <c r="N137" s="939"/>
      <c r="O137" s="898"/>
      <c r="P137" s="898"/>
      <c r="Q137" s="898"/>
      <c r="R137" s="898"/>
      <c r="S137" s="898"/>
      <c r="T137" s="898"/>
    </row>
    <row r="138" spans="1:22" ht="17.100000000000001" customHeight="1">
      <c r="A138" s="1619"/>
      <c r="B138" s="1619"/>
      <c r="C138" s="1619"/>
      <c r="D138" s="1619"/>
      <c r="E138" s="1619"/>
      <c r="F138" s="1619"/>
      <c r="G138" s="353"/>
      <c r="H138" s="1620"/>
      <c r="I138" s="1620"/>
      <c r="J138" s="1620"/>
      <c r="K138" s="1620"/>
      <c r="L138" s="1620"/>
      <c r="M138" s="1620"/>
      <c r="N138" s="939"/>
      <c r="O138" s="898"/>
      <c r="P138" s="898"/>
      <c r="Q138" s="898"/>
      <c r="R138" s="898"/>
      <c r="S138" s="898"/>
      <c r="T138" s="898"/>
    </row>
    <row r="139" spans="1:22" ht="17.100000000000001" customHeight="1">
      <c r="A139" s="1619"/>
      <c r="B139" s="1619"/>
      <c r="C139" s="1619"/>
      <c r="D139" s="1619"/>
      <c r="E139" s="1619"/>
      <c r="F139" s="1619"/>
      <c r="G139" s="353"/>
      <c r="H139" s="1620"/>
      <c r="I139" s="1620"/>
      <c r="J139" s="1620"/>
      <c r="K139" s="1620"/>
      <c r="L139" s="1620"/>
      <c r="M139" s="1620"/>
      <c r="N139" s="939"/>
      <c r="O139" s="898"/>
      <c r="P139" s="898"/>
      <c r="Q139" s="898"/>
      <c r="R139" s="898"/>
      <c r="S139" s="898"/>
      <c r="T139" s="898"/>
    </row>
    <row r="140" spans="1:22" ht="17.100000000000001" customHeight="1">
      <c r="A140" s="1619"/>
      <c r="B140" s="1619"/>
      <c r="C140" s="1619"/>
      <c r="D140" s="1619"/>
      <c r="E140" s="1619"/>
      <c r="F140" s="1619"/>
      <c r="G140" s="353"/>
      <c r="H140" s="1620"/>
      <c r="I140" s="1620"/>
      <c r="J140" s="1620"/>
      <c r="K140" s="1620"/>
      <c r="L140" s="1620"/>
      <c r="M140" s="1620"/>
      <c r="N140" s="939"/>
      <c r="O140" s="898"/>
      <c r="P140" s="898"/>
      <c r="Q140" s="898"/>
      <c r="R140" s="898"/>
      <c r="S140" s="898"/>
      <c r="T140" s="898"/>
    </row>
    <row r="141" spans="1:22" ht="17.100000000000001" customHeight="1">
      <c r="A141" s="1619"/>
      <c r="B141" s="1619"/>
      <c r="C141" s="1619"/>
      <c r="D141" s="1619"/>
      <c r="E141" s="1619"/>
      <c r="F141" s="1619"/>
      <c r="G141" s="353"/>
      <c r="H141" s="1620"/>
      <c r="I141" s="1620"/>
      <c r="J141" s="1620"/>
      <c r="K141" s="1620"/>
      <c r="L141" s="1620"/>
      <c r="M141" s="1620"/>
      <c r="N141" s="939"/>
      <c r="O141" s="898"/>
      <c r="P141" s="898"/>
      <c r="Q141" s="898"/>
      <c r="R141" s="898"/>
      <c r="S141" s="898"/>
      <c r="T141" s="898"/>
    </row>
    <row r="142" spans="1:22" ht="17.100000000000001" customHeight="1">
      <c r="A142" s="1619"/>
      <c r="B142" s="1619"/>
      <c r="C142" s="1619"/>
      <c r="D142" s="1619"/>
      <c r="E142" s="1619"/>
      <c r="F142" s="1619"/>
      <c r="G142" s="353"/>
      <c r="H142" s="1620"/>
      <c r="I142" s="1620"/>
      <c r="J142" s="1620"/>
      <c r="K142" s="1620"/>
      <c r="L142" s="1620"/>
      <c r="M142" s="1620"/>
      <c r="N142" s="939"/>
      <c r="O142" s="898"/>
      <c r="P142" s="898"/>
      <c r="Q142" s="898"/>
      <c r="R142" s="898"/>
      <c r="S142" s="898"/>
      <c r="T142" s="898"/>
    </row>
    <row r="143" spans="1:22" ht="17.100000000000001" customHeight="1">
      <c r="A143" s="1619"/>
      <c r="B143" s="1619"/>
      <c r="C143" s="1619"/>
      <c r="D143" s="1619"/>
      <c r="E143" s="1619"/>
      <c r="F143" s="1619"/>
      <c r="G143" s="353"/>
      <c r="H143" s="1620"/>
      <c r="I143" s="1620"/>
      <c r="J143" s="1620"/>
      <c r="K143" s="1620"/>
      <c r="L143" s="1620"/>
      <c r="M143" s="1620"/>
      <c r="N143" s="939"/>
      <c r="O143" s="898"/>
      <c r="P143" s="898"/>
      <c r="Q143" s="898"/>
      <c r="R143" s="898"/>
      <c r="S143" s="898"/>
      <c r="T143" s="898"/>
    </row>
    <row r="144" spans="1:22" ht="17.100000000000001" customHeight="1">
      <c r="A144" s="1619"/>
      <c r="B144" s="1619"/>
      <c r="C144" s="1619"/>
      <c r="D144" s="1619"/>
      <c r="E144" s="1619"/>
      <c r="F144" s="1619"/>
      <c r="G144" s="353"/>
      <c r="H144" s="1620"/>
      <c r="I144" s="1620"/>
      <c r="J144" s="1620"/>
      <c r="K144" s="1620"/>
      <c r="L144" s="1620"/>
      <c r="M144" s="1620"/>
      <c r="N144" s="939"/>
      <c r="O144" s="898"/>
      <c r="P144" s="898"/>
      <c r="Q144" s="898"/>
      <c r="R144" s="898"/>
      <c r="S144" s="898"/>
      <c r="T144" s="898"/>
    </row>
    <row r="145" spans="1:22" ht="17.100000000000001" customHeight="1">
      <c r="A145" s="1624" t="str">
        <f>$O$15&amp;"임반 / "&amp;$P$15&amp;"소반 - "&amp;$S$15&amp;" "&amp;$T$15&amp;" ha"</f>
        <v>0임반 / 0소반 - 백합(용) 0 ha</v>
      </c>
      <c r="B145" s="1625"/>
      <c r="C145" s="1625"/>
      <c r="D145" s="1625"/>
      <c r="E145" s="1625"/>
      <c r="F145" s="1626"/>
      <c r="G145" s="353"/>
      <c r="H145" s="1624" t="str">
        <f>$O$16&amp;"임반 / "&amp;$P$16&amp;"소반 - "&amp;$S$16&amp;" "&amp;$T$16&amp;" ha"</f>
        <v>0임반 / 0소반 - 소나무(용) 0 ha</v>
      </c>
      <c r="I145" s="1625"/>
      <c r="J145" s="1625"/>
      <c r="K145" s="1625"/>
      <c r="L145" s="1625"/>
      <c r="M145" s="1626"/>
      <c r="N145" s="939"/>
      <c r="O145" s="898"/>
      <c r="P145" s="898"/>
      <c r="Q145" s="898"/>
      <c r="R145" s="898"/>
      <c r="S145" s="898"/>
      <c r="T145" s="898"/>
    </row>
    <row r="146" spans="1:22" ht="17.100000000000001" customHeight="1">
      <c r="A146" s="1621" t="s">
        <v>1526</v>
      </c>
      <c r="B146" s="1622"/>
      <c r="C146" s="1622"/>
      <c r="D146" s="1622"/>
      <c r="E146" s="1622"/>
      <c r="F146" s="1623"/>
      <c r="G146" s="353"/>
      <c r="H146" s="1621" t="s">
        <v>1527</v>
      </c>
      <c r="I146" s="1622"/>
      <c r="J146" s="1622"/>
      <c r="K146" s="1622"/>
      <c r="L146" s="1622"/>
      <c r="M146" s="1623"/>
      <c r="N146" s="939"/>
      <c r="O146" s="898"/>
      <c r="P146" s="898"/>
      <c r="Q146" s="898"/>
      <c r="R146" s="898"/>
      <c r="S146" s="898"/>
      <c r="T146" s="898"/>
    </row>
    <row r="147" spans="1:22" ht="17.100000000000001" customHeight="1">
      <c r="A147" s="940"/>
      <c r="B147" s="938"/>
      <c r="C147" s="938"/>
      <c r="D147" s="938"/>
      <c r="E147" s="938"/>
      <c r="F147" s="938"/>
      <c r="G147" s="353"/>
      <c r="H147" s="938"/>
      <c r="I147" s="938"/>
      <c r="J147" s="938"/>
      <c r="K147" s="938"/>
      <c r="L147" s="938"/>
      <c r="M147" s="941"/>
      <c r="N147" s="939"/>
      <c r="O147" s="898"/>
      <c r="P147" s="898"/>
      <c r="Q147" s="898"/>
      <c r="R147" s="898"/>
      <c r="S147" s="898"/>
      <c r="T147" s="898"/>
    </row>
    <row r="148" spans="1:22" ht="17.100000000000001" customHeight="1">
      <c r="A148" s="933"/>
      <c r="B148" s="353"/>
      <c r="C148" s="353"/>
      <c r="D148" s="353"/>
      <c r="E148" s="353"/>
      <c r="F148" s="353"/>
      <c r="G148" s="353"/>
      <c r="H148" s="353"/>
      <c r="I148" s="353"/>
      <c r="J148" s="353"/>
      <c r="K148" s="353"/>
      <c r="L148" s="353"/>
      <c r="M148" s="934"/>
      <c r="N148" s="939"/>
      <c r="O148" s="898"/>
      <c r="P148" s="898"/>
      <c r="Q148" s="898"/>
      <c r="R148" s="898"/>
      <c r="S148" s="898"/>
      <c r="T148" s="898"/>
    </row>
    <row r="149" spans="1:22" ht="17.100000000000001" customHeight="1">
      <c r="A149" s="933"/>
      <c r="B149" s="353"/>
      <c r="C149" s="353"/>
      <c r="D149" s="353"/>
      <c r="E149" s="353"/>
      <c r="F149" s="353"/>
      <c r="G149" s="353"/>
      <c r="H149" s="353"/>
      <c r="I149" s="353"/>
      <c r="J149" s="353"/>
      <c r="K149" s="353"/>
      <c r="L149" s="353"/>
      <c r="M149" s="934"/>
      <c r="N149" s="939"/>
      <c r="O149" s="898"/>
      <c r="P149" s="898"/>
      <c r="Q149" s="898"/>
      <c r="R149" s="898"/>
      <c r="S149" s="898"/>
      <c r="T149" s="898"/>
    </row>
    <row r="150" spans="1:22" ht="17.100000000000001" customHeight="1">
      <c r="A150" s="935"/>
      <c r="B150" s="936"/>
      <c r="C150" s="936"/>
      <c r="D150" s="936"/>
      <c r="E150" s="936"/>
      <c r="F150" s="936"/>
      <c r="G150" s="936"/>
      <c r="H150" s="936"/>
      <c r="I150" s="936"/>
      <c r="J150" s="936"/>
      <c r="K150" s="936"/>
      <c r="L150" s="936"/>
      <c r="M150" s="937"/>
      <c r="N150" s="939"/>
      <c r="O150" s="898"/>
      <c r="P150" s="898"/>
      <c r="Q150" s="898"/>
      <c r="R150" s="898"/>
      <c r="S150" s="898"/>
      <c r="T150" s="898"/>
    </row>
    <row r="151" spans="1:22" ht="80.099999999999994" customHeight="1">
      <c r="A151" s="1614" t="s">
        <v>32</v>
      </c>
      <c r="B151" s="1615"/>
      <c r="C151" s="1615"/>
      <c r="D151" s="1615"/>
      <c r="E151" s="1615"/>
      <c r="F151" s="1615"/>
      <c r="G151" s="1615"/>
      <c r="H151" s="1615"/>
      <c r="I151" s="1615"/>
      <c r="J151" s="1615"/>
      <c r="K151" s="1615"/>
      <c r="L151" s="1615"/>
      <c r="M151" s="1616"/>
    </row>
    <row r="152" spans="1:22" ht="17.100000000000001" customHeight="1">
      <c r="A152" s="933"/>
      <c r="B152" s="353"/>
      <c r="C152" s="353"/>
      <c r="D152" s="353"/>
      <c r="E152" s="353"/>
      <c r="F152" s="353"/>
      <c r="G152" s="353"/>
      <c r="H152" s="353"/>
      <c r="I152" s="353"/>
      <c r="J152" s="353"/>
      <c r="K152" s="353"/>
      <c r="L152" s="353"/>
      <c r="M152" s="934"/>
    </row>
    <row r="153" spans="1:22" ht="17.100000000000001" customHeight="1">
      <c r="A153" s="933"/>
      <c r="B153" s="353"/>
      <c r="C153" s="353"/>
      <c r="D153" s="353"/>
      <c r="E153" s="353"/>
      <c r="F153" s="353"/>
      <c r="G153" s="1617"/>
      <c r="H153" s="1617"/>
      <c r="I153" s="1617"/>
      <c r="J153" s="1617"/>
      <c r="K153" s="1617"/>
      <c r="L153" s="1617"/>
      <c r="M153" s="1618"/>
    </row>
    <row r="154" spans="1:22" ht="17.100000000000001" customHeight="1">
      <c r="A154" s="933"/>
      <c r="B154" s="353"/>
      <c r="C154" s="353"/>
      <c r="D154" s="353"/>
      <c r="E154" s="353"/>
      <c r="F154" s="353"/>
      <c r="G154" s="353"/>
      <c r="H154" s="353"/>
      <c r="I154" s="353"/>
      <c r="J154" s="353"/>
      <c r="K154" s="353"/>
      <c r="L154" s="353"/>
      <c r="M154" s="934"/>
    </row>
    <row r="155" spans="1:22" ht="17.100000000000001" customHeight="1">
      <c r="A155" s="1619">
        <v>13</v>
      </c>
      <c r="B155" s="1619"/>
      <c r="C155" s="1619"/>
      <c r="D155" s="1619"/>
      <c r="E155" s="1619"/>
      <c r="F155" s="1619"/>
      <c r="G155" s="353"/>
      <c r="H155" s="1620">
        <v>14</v>
      </c>
      <c r="I155" s="1620"/>
      <c r="J155" s="1620"/>
      <c r="K155" s="1620"/>
      <c r="L155" s="1620"/>
      <c r="M155" s="1620"/>
      <c r="N155" s="939"/>
      <c r="O155" s="898"/>
      <c r="P155" s="898"/>
      <c r="Q155" s="898"/>
      <c r="R155" s="898"/>
      <c r="S155" s="898"/>
      <c r="T155" s="898"/>
    </row>
    <row r="156" spans="1:22" ht="17.100000000000001" customHeight="1">
      <c r="A156" s="1619"/>
      <c r="B156" s="1619"/>
      <c r="C156" s="1619"/>
      <c r="D156" s="1619"/>
      <c r="E156" s="1619"/>
      <c r="F156" s="1619"/>
      <c r="G156" s="353"/>
      <c r="H156" s="1620"/>
      <c r="I156" s="1620"/>
      <c r="J156" s="1620"/>
      <c r="K156" s="1620"/>
      <c r="L156" s="1620"/>
      <c r="M156" s="1620"/>
      <c r="N156" s="939"/>
      <c r="O156" s="898"/>
      <c r="P156" s="898"/>
      <c r="Q156" s="898"/>
      <c r="R156" s="898"/>
      <c r="S156" s="898"/>
      <c r="T156" s="898"/>
      <c r="V156" s="900"/>
    </row>
    <row r="157" spans="1:22" ht="17.100000000000001" customHeight="1">
      <c r="A157" s="1619"/>
      <c r="B157" s="1619"/>
      <c r="C157" s="1619"/>
      <c r="D157" s="1619"/>
      <c r="E157" s="1619"/>
      <c r="F157" s="1619"/>
      <c r="G157" s="353"/>
      <c r="H157" s="1620"/>
      <c r="I157" s="1620"/>
      <c r="J157" s="1620"/>
      <c r="K157" s="1620"/>
      <c r="L157" s="1620"/>
      <c r="M157" s="1620"/>
      <c r="N157" s="939"/>
      <c r="O157" s="898"/>
      <c r="P157" s="898"/>
      <c r="Q157" s="898"/>
      <c r="R157" s="898"/>
      <c r="S157" s="898"/>
      <c r="T157" s="898"/>
      <c r="V157" s="900"/>
    </row>
    <row r="158" spans="1:22" ht="17.100000000000001" customHeight="1">
      <c r="A158" s="1619"/>
      <c r="B158" s="1619"/>
      <c r="C158" s="1619"/>
      <c r="D158" s="1619"/>
      <c r="E158" s="1619"/>
      <c r="F158" s="1619"/>
      <c r="G158" s="353"/>
      <c r="H158" s="1620"/>
      <c r="I158" s="1620"/>
      <c r="J158" s="1620"/>
      <c r="K158" s="1620"/>
      <c r="L158" s="1620"/>
      <c r="M158" s="1620"/>
      <c r="N158" s="939"/>
      <c r="O158" s="898"/>
      <c r="P158" s="898"/>
      <c r="Q158" s="898"/>
      <c r="R158" s="898"/>
      <c r="S158" s="898"/>
      <c r="T158" s="898"/>
    </row>
    <row r="159" spans="1:22" ht="17.100000000000001" customHeight="1">
      <c r="A159" s="1619"/>
      <c r="B159" s="1619"/>
      <c r="C159" s="1619"/>
      <c r="D159" s="1619"/>
      <c r="E159" s="1619"/>
      <c r="F159" s="1619"/>
      <c r="G159" s="353"/>
      <c r="H159" s="1620"/>
      <c r="I159" s="1620"/>
      <c r="J159" s="1620"/>
      <c r="K159" s="1620"/>
      <c r="L159" s="1620"/>
      <c r="M159" s="1620"/>
      <c r="N159" s="939"/>
      <c r="O159" s="898"/>
      <c r="P159" s="898"/>
      <c r="Q159" s="898"/>
      <c r="R159" s="898"/>
      <c r="S159" s="898"/>
      <c r="T159" s="898"/>
    </row>
    <row r="160" spans="1:22" ht="17.100000000000001" customHeight="1">
      <c r="A160" s="1619"/>
      <c r="B160" s="1619"/>
      <c r="C160" s="1619"/>
      <c r="D160" s="1619"/>
      <c r="E160" s="1619"/>
      <c r="F160" s="1619"/>
      <c r="G160" s="353"/>
      <c r="H160" s="1620"/>
      <c r="I160" s="1620"/>
      <c r="J160" s="1620"/>
      <c r="K160" s="1620"/>
      <c r="L160" s="1620"/>
      <c r="M160" s="1620"/>
      <c r="N160" s="939"/>
      <c r="O160" s="898"/>
      <c r="P160" s="898"/>
      <c r="Q160" s="898"/>
      <c r="R160" s="898"/>
      <c r="S160" s="898"/>
      <c r="T160" s="898"/>
    </row>
    <row r="161" spans="1:20" ht="17.100000000000001" customHeight="1">
      <c r="A161" s="1619"/>
      <c r="B161" s="1619"/>
      <c r="C161" s="1619"/>
      <c r="D161" s="1619"/>
      <c r="E161" s="1619"/>
      <c r="F161" s="1619"/>
      <c r="G161" s="353"/>
      <c r="H161" s="1620"/>
      <c r="I161" s="1620"/>
      <c r="J161" s="1620"/>
      <c r="K161" s="1620"/>
      <c r="L161" s="1620"/>
      <c r="M161" s="1620"/>
      <c r="N161" s="939"/>
      <c r="O161" s="898"/>
      <c r="P161" s="898"/>
      <c r="Q161" s="898"/>
      <c r="R161" s="898"/>
      <c r="S161" s="898"/>
      <c r="T161" s="898"/>
    </row>
    <row r="162" spans="1:20" ht="17.100000000000001" customHeight="1">
      <c r="A162" s="1619"/>
      <c r="B162" s="1619"/>
      <c r="C162" s="1619"/>
      <c r="D162" s="1619"/>
      <c r="E162" s="1619"/>
      <c r="F162" s="1619"/>
      <c r="G162" s="353"/>
      <c r="H162" s="1620"/>
      <c r="I162" s="1620"/>
      <c r="J162" s="1620"/>
      <c r="K162" s="1620"/>
      <c r="L162" s="1620"/>
      <c r="M162" s="1620"/>
      <c r="N162" s="939"/>
      <c r="O162" s="898"/>
      <c r="P162" s="898"/>
      <c r="Q162" s="898"/>
      <c r="R162" s="898"/>
      <c r="S162" s="898"/>
      <c r="T162" s="898"/>
    </row>
    <row r="163" spans="1:20" ht="17.100000000000001" customHeight="1">
      <c r="A163" s="1619"/>
      <c r="B163" s="1619"/>
      <c r="C163" s="1619"/>
      <c r="D163" s="1619"/>
      <c r="E163" s="1619"/>
      <c r="F163" s="1619"/>
      <c r="G163" s="353"/>
      <c r="H163" s="1620"/>
      <c r="I163" s="1620"/>
      <c r="J163" s="1620"/>
      <c r="K163" s="1620"/>
      <c r="L163" s="1620"/>
      <c r="M163" s="1620"/>
      <c r="N163" s="939"/>
      <c r="O163" s="898"/>
      <c r="P163" s="898"/>
      <c r="Q163" s="898"/>
      <c r="R163" s="898"/>
      <c r="S163" s="898"/>
      <c r="T163" s="898"/>
    </row>
    <row r="164" spans="1:20" ht="17.100000000000001" customHeight="1">
      <c r="A164" s="1619"/>
      <c r="B164" s="1619"/>
      <c r="C164" s="1619"/>
      <c r="D164" s="1619"/>
      <c r="E164" s="1619"/>
      <c r="F164" s="1619"/>
      <c r="G164" s="353"/>
      <c r="H164" s="1620"/>
      <c r="I164" s="1620"/>
      <c r="J164" s="1620"/>
      <c r="K164" s="1620"/>
      <c r="L164" s="1620"/>
      <c r="M164" s="1620"/>
      <c r="N164" s="939"/>
      <c r="O164" s="898"/>
      <c r="P164" s="898"/>
      <c r="Q164" s="898"/>
      <c r="R164" s="898"/>
      <c r="S164" s="898"/>
      <c r="T164" s="898"/>
    </row>
    <row r="165" spans="1:20" ht="17.100000000000001" customHeight="1">
      <c r="A165" s="1619"/>
      <c r="B165" s="1619"/>
      <c r="C165" s="1619"/>
      <c r="D165" s="1619"/>
      <c r="E165" s="1619"/>
      <c r="F165" s="1619"/>
      <c r="G165" s="353"/>
      <c r="H165" s="1620"/>
      <c r="I165" s="1620"/>
      <c r="J165" s="1620"/>
      <c r="K165" s="1620"/>
      <c r="L165" s="1620"/>
      <c r="M165" s="1620"/>
      <c r="N165" s="939"/>
      <c r="O165" s="898"/>
      <c r="P165" s="898"/>
      <c r="Q165" s="898"/>
      <c r="R165" s="898"/>
      <c r="S165" s="898"/>
      <c r="T165" s="898"/>
    </row>
    <row r="166" spans="1:20" ht="17.100000000000001" customHeight="1">
      <c r="A166" s="1619"/>
      <c r="B166" s="1619"/>
      <c r="C166" s="1619"/>
      <c r="D166" s="1619"/>
      <c r="E166" s="1619"/>
      <c r="F166" s="1619"/>
      <c r="G166" s="353"/>
      <c r="H166" s="1620"/>
      <c r="I166" s="1620"/>
      <c r="J166" s="1620"/>
      <c r="K166" s="1620"/>
      <c r="L166" s="1620"/>
      <c r="M166" s="1620"/>
      <c r="N166" s="939"/>
      <c r="O166" s="898"/>
      <c r="P166" s="898"/>
      <c r="Q166" s="898"/>
      <c r="R166" s="898"/>
      <c r="S166" s="898"/>
      <c r="T166" s="898"/>
    </row>
    <row r="167" spans="1:20" ht="17.100000000000001" customHeight="1">
      <c r="A167" s="1619"/>
      <c r="B167" s="1619"/>
      <c r="C167" s="1619"/>
      <c r="D167" s="1619"/>
      <c r="E167" s="1619"/>
      <c r="F167" s="1619"/>
      <c r="G167" s="353"/>
      <c r="H167" s="1620"/>
      <c r="I167" s="1620"/>
      <c r="J167" s="1620"/>
      <c r="K167" s="1620"/>
      <c r="L167" s="1620"/>
      <c r="M167" s="1620"/>
      <c r="N167" s="939"/>
      <c r="O167" s="898"/>
      <c r="P167" s="898"/>
      <c r="Q167" s="898"/>
      <c r="R167" s="898"/>
      <c r="S167" s="898"/>
      <c r="T167" s="898"/>
    </row>
    <row r="168" spans="1:20" ht="17.100000000000001" customHeight="1">
      <c r="A168" s="1619"/>
      <c r="B168" s="1619"/>
      <c r="C168" s="1619"/>
      <c r="D168" s="1619"/>
      <c r="E168" s="1619"/>
      <c r="F168" s="1619"/>
      <c r="G168" s="353"/>
      <c r="H168" s="1620"/>
      <c r="I168" s="1620"/>
      <c r="J168" s="1620"/>
      <c r="K168" s="1620"/>
      <c r="L168" s="1620"/>
      <c r="M168" s="1620"/>
      <c r="N168" s="939"/>
      <c r="O168" s="898"/>
      <c r="P168" s="898"/>
      <c r="Q168" s="898"/>
      <c r="R168" s="898"/>
      <c r="S168" s="898"/>
      <c r="T168" s="898"/>
    </row>
    <row r="169" spans="1:20" ht="17.100000000000001" customHeight="1">
      <c r="A169" s="1619"/>
      <c r="B169" s="1619"/>
      <c r="C169" s="1619"/>
      <c r="D169" s="1619"/>
      <c r="E169" s="1619"/>
      <c r="F169" s="1619"/>
      <c r="G169" s="353"/>
      <c r="H169" s="1620"/>
      <c r="I169" s="1620"/>
      <c r="J169" s="1620"/>
      <c r="K169" s="1620"/>
      <c r="L169" s="1620"/>
      <c r="M169" s="1620"/>
      <c r="N169" s="939"/>
      <c r="O169" s="898"/>
      <c r="P169" s="898"/>
      <c r="Q169" s="898"/>
      <c r="R169" s="898"/>
      <c r="S169" s="898"/>
      <c r="T169" s="898"/>
    </row>
    <row r="170" spans="1:20" ht="17.100000000000001" customHeight="1">
      <c r="A170" s="1624" t="str">
        <f>$O$17&amp;"임반 / "&amp;$P$17&amp;"소반 - "&amp;$S$17&amp;" "&amp;$T$17&amp;" ha"</f>
        <v>0임반 / 0소반 - 소나무(용) 0 ha</v>
      </c>
      <c r="B170" s="1625"/>
      <c r="C170" s="1625"/>
      <c r="D170" s="1625"/>
      <c r="E170" s="1625"/>
      <c r="F170" s="1626"/>
      <c r="G170" s="353"/>
      <c r="H170" s="1624" t="str">
        <f>$O$18&amp;"임반 / "&amp;$P$18&amp;"소반 - "&amp;$S$18&amp;" "&amp;$T$18&amp;" ha"</f>
        <v>0임반 / 0소반 - 낙엽송(용) 0 ha</v>
      </c>
      <c r="I170" s="1625"/>
      <c r="J170" s="1625"/>
      <c r="K170" s="1625"/>
      <c r="L170" s="1625"/>
      <c r="M170" s="1626"/>
      <c r="N170" s="939"/>
      <c r="O170" s="898"/>
      <c r="P170" s="898"/>
      <c r="Q170" s="898"/>
      <c r="R170" s="898"/>
      <c r="S170" s="898"/>
      <c r="T170" s="898"/>
    </row>
    <row r="171" spans="1:20" ht="17.100000000000001" customHeight="1">
      <c r="A171" s="1621" t="s">
        <v>1528</v>
      </c>
      <c r="B171" s="1622"/>
      <c r="C171" s="1622"/>
      <c r="D171" s="1622"/>
      <c r="E171" s="1622"/>
      <c r="F171" s="1623"/>
      <c r="G171" s="353"/>
      <c r="H171" s="1621" t="s">
        <v>1529</v>
      </c>
      <c r="I171" s="1622"/>
      <c r="J171" s="1622"/>
      <c r="K171" s="1622"/>
      <c r="L171" s="1622"/>
      <c r="M171" s="1623"/>
      <c r="N171" s="939"/>
      <c r="O171" s="898"/>
      <c r="P171" s="898"/>
      <c r="Q171" s="898"/>
      <c r="R171" s="898"/>
      <c r="S171" s="898"/>
      <c r="T171" s="898"/>
    </row>
    <row r="172" spans="1:20" ht="17.100000000000001" customHeight="1">
      <c r="A172" s="940"/>
      <c r="B172" s="938"/>
      <c r="C172" s="938"/>
      <c r="D172" s="938"/>
      <c r="E172" s="938"/>
      <c r="F172" s="938"/>
      <c r="G172" s="353"/>
      <c r="H172" s="938"/>
      <c r="I172" s="938"/>
      <c r="J172" s="938"/>
      <c r="K172" s="938"/>
      <c r="L172" s="938"/>
      <c r="M172" s="941"/>
      <c r="N172" s="939"/>
      <c r="O172" s="898"/>
      <c r="P172" s="898"/>
      <c r="Q172" s="898"/>
      <c r="R172" s="898"/>
      <c r="S172" s="898"/>
      <c r="T172" s="898"/>
    </row>
    <row r="173" spans="1:20" ht="17.100000000000001" customHeight="1">
      <c r="A173" s="933"/>
      <c r="B173" s="353"/>
      <c r="C173" s="353"/>
      <c r="D173" s="353"/>
      <c r="E173" s="353"/>
      <c r="F173" s="353"/>
      <c r="G173" s="353"/>
      <c r="H173" s="353"/>
      <c r="I173" s="353"/>
      <c r="J173" s="353"/>
      <c r="K173" s="353"/>
      <c r="L173" s="353"/>
      <c r="M173" s="934"/>
      <c r="N173" s="939"/>
      <c r="O173" s="898"/>
      <c r="P173" s="898"/>
      <c r="Q173" s="898"/>
      <c r="R173" s="898"/>
      <c r="S173" s="898"/>
      <c r="T173" s="898"/>
    </row>
    <row r="174" spans="1:20" ht="17.100000000000001" customHeight="1">
      <c r="A174" s="933"/>
      <c r="B174" s="353"/>
      <c r="C174" s="353"/>
      <c r="D174" s="353"/>
      <c r="E174" s="353"/>
      <c r="F174" s="353"/>
      <c r="G174" s="353"/>
      <c r="H174" s="353"/>
      <c r="I174" s="353"/>
      <c r="J174" s="353"/>
      <c r="K174" s="353"/>
      <c r="L174" s="353"/>
      <c r="M174" s="934"/>
      <c r="N174" s="939"/>
      <c r="O174" s="898"/>
      <c r="P174" s="898"/>
      <c r="Q174" s="898"/>
      <c r="R174" s="898"/>
      <c r="S174" s="898"/>
      <c r="T174" s="898"/>
    </row>
    <row r="175" spans="1:20" ht="17.100000000000001" customHeight="1">
      <c r="A175" s="935"/>
      <c r="B175" s="936"/>
      <c r="C175" s="936"/>
      <c r="D175" s="936"/>
      <c r="E175" s="936"/>
      <c r="F175" s="936"/>
      <c r="G175" s="936"/>
      <c r="H175" s="936"/>
      <c r="I175" s="936"/>
      <c r="J175" s="936"/>
      <c r="K175" s="936"/>
      <c r="L175" s="936"/>
      <c r="M175" s="937"/>
      <c r="N175" s="939"/>
      <c r="O175" s="898"/>
      <c r="P175" s="898"/>
      <c r="Q175" s="898"/>
      <c r="R175" s="898"/>
      <c r="S175" s="898"/>
      <c r="T175" s="898"/>
    </row>
    <row r="176" spans="1:20" ht="80.099999999999994" customHeight="1">
      <c r="A176" s="1614" t="s">
        <v>32</v>
      </c>
      <c r="B176" s="1615"/>
      <c r="C176" s="1615"/>
      <c r="D176" s="1615"/>
      <c r="E176" s="1615"/>
      <c r="F176" s="1615"/>
      <c r="G176" s="1615"/>
      <c r="H176" s="1615"/>
      <c r="I176" s="1615"/>
      <c r="J176" s="1615"/>
      <c r="K176" s="1615"/>
      <c r="L176" s="1615"/>
      <c r="M176" s="1616"/>
    </row>
    <row r="177" spans="1:22" ht="17.100000000000001" customHeight="1">
      <c r="A177" s="933"/>
      <c r="B177" s="353"/>
      <c r="C177" s="353"/>
      <c r="D177" s="353"/>
      <c r="E177" s="353"/>
      <c r="F177" s="353"/>
      <c r="G177" s="353"/>
      <c r="H177" s="353"/>
      <c r="I177" s="353"/>
      <c r="J177" s="353"/>
      <c r="K177" s="353"/>
      <c r="L177" s="353"/>
      <c r="M177" s="934"/>
    </row>
    <row r="178" spans="1:22" ht="17.100000000000001" customHeight="1">
      <c r="A178" s="933"/>
      <c r="B178" s="353"/>
      <c r="C178" s="353"/>
      <c r="D178" s="353"/>
      <c r="E178" s="353"/>
      <c r="F178" s="353"/>
      <c r="G178" s="1617"/>
      <c r="H178" s="1617"/>
      <c r="I178" s="1617"/>
      <c r="J178" s="1617"/>
      <c r="K178" s="1617"/>
      <c r="L178" s="1617"/>
      <c r="M178" s="1618"/>
    </row>
    <row r="179" spans="1:22" ht="17.100000000000001" customHeight="1">
      <c r="A179" s="933"/>
      <c r="B179" s="353"/>
      <c r="C179" s="353"/>
      <c r="D179" s="353"/>
      <c r="E179" s="353"/>
      <c r="F179" s="353"/>
      <c r="G179" s="353"/>
      <c r="H179" s="353"/>
      <c r="I179" s="353"/>
      <c r="J179" s="353"/>
      <c r="K179" s="353"/>
      <c r="L179" s="353"/>
      <c r="M179" s="934"/>
    </row>
    <row r="180" spans="1:22" ht="17.100000000000001" customHeight="1">
      <c r="A180" s="1619">
        <v>15</v>
      </c>
      <c r="B180" s="1619"/>
      <c r="C180" s="1619"/>
      <c r="D180" s="1619"/>
      <c r="E180" s="1619"/>
      <c r="F180" s="1619"/>
      <c r="G180" s="353"/>
      <c r="H180" s="1620">
        <v>16</v>
      </c>
      <c r="I180" s="1620"/>
      <c r="J180" s="1620"/>
      <c r="K180" s="1620"/>
      <c r="L180" s="1620"/>
      <c r="M180" s="1620"/>
      <c r="N180" s="939"/>
      <c r="O180" s="898"/>
      <c r="P180" s="898"/>
      <c r="Q180" s="898"/>
      <c r="R180" s="898"/>
      <c r="S180" s="898"/>
      <c r="T180" s="898"/>
    </row>
    <row r="181" spans="1:22" ht="17.100000000000001" customHeight="1">
      <c r="A181" s="1619"/>
      <c r="B181" s="1619"/>
      <c r="C181" s="1619"/>
      <c r="D181" s="1619"/>
      <c r="E181" s="1619"/>
      <c r="F181" s="1619"/>
      <c r="G181" s="353"/>
      <c r="H181" s="1620"/>
      <c r="I181" s="1620"/>
      <c r="J181" s="1620"/>
      <c r="K181" s="1620"/>
      <c r="L181" s="1620"/>
      <c r="M181" s="1620"/>
      <c r="N181" s="939"/>
      <c r="O181" s="898"/>
      <c r="P181" s="898"/>
      <c r="Q181" s="898"/>
      <c r="R181" s="898"/>
      <c r="S181" s="898"/>
      <c r="T181" s="898"/>
      <c r="V181" s="900"/>
    </row>
    <row r="182" spans="1:22" ht="17.100000000000001" customHeight="1">
      <c r="A182" s="1619"/>
      <c r="B182" s="1619"/>
      <c r="C182" s="1619"/>
      <c r="D182" s="1619"/>
      <c r="E182" s="1619"/>
      <c r="F182" s="1619"/>
      <c r="G182" s="353"/>
      <c r="H182" s="1620"/>
      <c r="I182" s="1620"/>
      <c r="J182" s="1620"/>
      <c r="K182" s="1620"/>
      <c r="L182" s="1620"/>
      <c r="M182" s="1620"/>
      <c r="N182" s="939"/>
      <c r="O182" s="898"/>
      <c r="P182" s="898"/>
      <c r="Q182" s="898"/>
      <c r="R182" s="898"/>
      <c r="S182" s="898"/>
      <c r="T182" s="898"/>
      <c r="V182" s="900"/>
    </row>
    <row r="183" spans="1:22" ht="17.100000000000001" customHeight="1">
      <c r="A183" s="1619"/>
      <c r="B183" s="1619"/>
      <c r="C183" s="1619"/>
      <c r="D183" s="1619"/>
      <c r="E183" s="1619"/>
      <c r="F183" s="1619"/>
      <c r="G183" s="353"/>
      <c r="H183" s="1620"/>
      <c r="I183" s="1620"/>
      <c r="J183" s="1620"/>
      <c r="K183" s="1620"/>
      <c r="L183" s="1620"/>
      <c r="M183" s="1620"/>
      <c r="N183" s="939"/>
      <c r="O183" s="898"/>
      <c r="P183" s="898"/>
      <c r="Q183" s="898"/>
      <c r="R183" s="898"/>
      <c r="S183" s="898"/>
      <c r="T183" s="898"/>
    </row>
    <row r="184" spans="1:22" ht="17.100000000000001" customHeight="1">
      <c r="A184" s="1619"/>
      <c r="B184" s="1619"/>
      <c r="C184" s="1619"/>
      <c r="D184" s="1619"/>
      <c r="E184" s="1619"/>
      <c r="F184" s="1619"/>
      <c r="G184" s="353"/>
      <c r="H184" s="1620"/>
      <c r="I184" s="1620"/>
      <c r="J184" s="1620"/>
      <c r="K184" s="1620"/>
      <c r="L184" s="1620"/>
      <c r="M184" s="1620"/>
      <c r="N184" s="939"/>
      <c r="O184" s="898"/>
      <c r="P184" s="898"/>
      <c r="Q184" s="898"/>
      <c r="R184" s="898"/>
      <c r="S184" s="898"/>
      <c r="T184" s="898"/>
    </row>
    <row r="185" spans="1:22" ht="17.100000000000001" customHeight="1">
      <c r="A185" s="1619"/>
      <c r="B185" s="1619"/>
      <c r="C185" s="1619"/>
      <c r="D185" s="1619"/>
      <c r="E185" s="1619"/>
      <c r="F185" s="1619"/>
      <c r="G185" s="353"/>
      <c r="H185" s="1620"/>
      <c r="I185" s="1620"/>
      <c r="J185" s="1620"/>
      <c r="K185" s="1620"/>
      <c r="L185" s="1620"/>
      <c r="M185" s="1620"/>
      <c r="N185" s="939"/>
      <c r="O185" s="898"/>
      <c r="P185" s="898"/>
      <c r="Q185" s="898"/>
      <c r="R185" s="898"/>
      <c r="S185" s="898"/>
      <c r="T185" s="898"/>
    </row>
    <row r="186" spans="1:22" ht="17.100000000000001" customHeight="1">
      <c r="A186" s="1619"/>
      <c r="B186" s="1619"/>
      <c r="C186" s="1619"/>
      <c r="D186" s="1619"/>
      <c r="E186" s="1619"/>
      <c r="F186" s="1619"/>
      <c r="G186" s="353"/>
      <c r="H186" s="1620"/>
      <c r="I186" s="1620"/>
      <c r="J186" s="1620"/>
      <c r="K186" s="1620"/>
      <c r="L186" s="1620"/>
      <c r="M186" s="1620"/>
      <c r="N186" s="939"/>
      <c r="O186" s="898"/>
      <c r="P186" s="898"/>
      <c r="Q186" s="898"/>
      <c r="R186" s="898"/>
      <c r="S186" s="898"/>
      <c r="T186" s="898"/>
    </row>
    <row r="187" spans="1:22" ht="17.100000000000001" customHeight="1">
      <c r="A187" s="1619"/>
      <c r="B187" s="1619"/>
      <c r="C187" s="1619"/>
      <c r="D187" s="1619"/>
      <c r="E187" s="1619"/>
      <c r="F187" s="1619"/>
      <c r="G187" s="353"/>
      <c r="H187" s="1620"/>
      <c r="I187" s="1620"/>
      <c r="J187" s="1620"/>
      <c r="K187" s="1620"/>
      <c r="L187" s="1620"/>
      <c r="M187" s="1620"/>
      <c r="N187" s="939"/>
      <c r="O187" s="898"/>
      <c r="P187" s="898"/>
      <c r="Q187" s="898"/>
      <c r="R187" s="898"/>
      <c r="S187" s="898"/>
      <c r="T187" s="898"/>
    </row>
    <row r="188" spans="1:22" ht="17.100000000000001" customHeight="1">
      <c r="A188" s="1619"/>
      <c r="B188" s="1619"/>
      <c r="C188" s="1619"/>
      <c r="D188" s="1619"/>
      <c r="E188" s="1619"/>
      <c r="F188" s="1619"/>
      <c r="G188" s="353"/>
      <c r="H188" s="1620"/>
      <c r="I188" s="1620"/>
      <c r="J188" s="1620"/>
      <c r="K188" s="1620"/>
      <c r="L188" s="1620"/>
      <c r="M188" s="1620"/>
      <c r="N188" s="939"/>
      <c r="O188" s="898"/>
      <c r="P188" s="898"/>
      <c r="Q188" s="898"/>
      <c r="R188" s="898"/>
      <c r="S188" s="898"/>
      <c r="T188" s="898"/>
    </row>
    <row r="189" spans="1:22" ht="17.100000000000001" customHeight="1">
      <c r="A189" s="1619"/>
      <c r="B189" s="1619"/>
      <c r="C189" s="1619"/>
      <c r="D189" s="1619"/>
      <c r="E189" s="1619"/>
      <c r="F189" s="1619"/>
      <c r="G189" s="353"/>
      <c r="H189" s="1620"/>
      <c r="I189" s="1620"/>
      <c r="J189" s="1620"/>
      <c r="K189" s="1620"/>
      <c r="L189" s="1620"/>
      <c r="M189" s="1620"/>
      <c r="N189" s="939"/>
      <c r="O189" s="898"/>
      <c r="P189" s="898"/>
      <c r="Q189" s="898"/>
      <c r="R189" s="898"/>
      <c r="S189" s="898"/>
      <c r="T189" s="898"/>
    </row>
    <row r="190" spans="1:22" ht="17.100000000000001" customHeight="1">
      <c r="A190" s="1619"/>
      <c r="B190" s="1619"/>
      <c r="C190" s="1619"/>
      <c r="D190" s="1619"/>
      <c r="E190" s="1619"/>
      <c r="F190" s="1619"/>
      <c r="G190" s="353"/>
      <c r="H190" s="1620"/>
      <c r="I190" s="1620"/>
      <c r="J190" s="1620"/>
      <c r="K190" s="1620"/>
      <c r="L190" s="1620"/>
      <c r="M190" s="1620"/>
      <c r="N190" s="939"/>
      <c r="O190" s="898"/>
      <c r="P190" s="898"/>
      <c r="Q190" s="898"/>
      <c r="R190" s="898"/>
      <c r="S190" s="898"/>
      <c r="T190" s="898"/>
    </row>
    <row r="191" spans="1:22" ht="17.100000000000001" customHeight="1">
      <c r="A191" s="1619"/>
      <c r="B191" s="1619"/>
      <c r="C191" s="1619"/>
      <c r="D191" s="1619"/>
      <c r="E191" s="1619"/>
      <c r="F191" s="1619"/>
      <c r="G191" s="353"/>
      <c r="H191" s="1620"/>
      <c r="I191" s="1620"/>
      <c r="J191" s="1620"/>
      <c r="K191" s="1620"/>
      <c r="L191" s="1620"/>
      <c r="M191" s="1620"/>
      <c r="N191" s="939"/>
      <c r="O191" s="898"/>
      <c r="P191" s="898"/>
      <c r="Q191" s="898"/>
      <c r="R191" s="898"/>
      <c r="S191" s="898"/>
      <c r="T191" s="898"/>
    </row>
    <row r="192" spans="1:22" ht="17.100000000000001" customHeight="1">
      <c r="A192" s="1619"/>
      <c r="B192" s="1619"/>
      <c r="C192" s="1619"/>
      <c r="D192" s="1619"/>
      <c r="E192" s="1619"/>
      <c r="F192" s="1619"/>
      <c r="G192" s="353"/>
      <c r="H192" s="1620"/>
      <c r="I192" s="1620"/>
      <c r="J192" s="1620"/>
      <c r="K192" s="1620"/>
      <c r="L192" s="1620"/>
      <c r="M192" s="1620"/>
      <c r="N192" s="939"/>
      <c r="O192" s="898"/>
      <c r="P192" s="898"/>
      <c r="Q192" s="898"/>
      <c r="R192" s="898"/>
      <c r="S192" s="898"/>
      <c r="T192" s="898"/>
    </row>
    <row r="193" spans="1:22" ht="17.100000000000001" customHeight="1">
      <c r="A193" s="1619"/>
      <c r="B193" s="1619"/>
      <c r="C193" s="1619"/>
      <c r="D193" s="1619"/>
      <c r="E193" s="1619"/>
      <c r="F193" s="1619"/>
      <c r="G193" s="353"/>
      <c r="H193" s="1620"/>
      <c r="I193" s="1620"/>
      <c r="J193" s="1620"/>
      <c r="K193" s="1620"/>
      <c r="L193" s="1620"/>
      <c r="M193" s="1620"/>
      <c r="N193" s="939"/>
      <c r="O193" s="898"/>
      <c r="P193" s="898"/>
      <c r="Q193" s="898"/>
      <c r="R193" s="898"/>
      <c r="S193" s="898"/>
      <c r="T193" s="898"/>
    </row>
    <row r="194" spans="1:22" ht="17.100000000000001" customHeight="1">
      <c r="A194" s="1619"/>
      <c r="B194" s="1619"/>
      <c r="C194" s="1619"/>
      <c r="D194" s="1619"/>
      <c r="E194" s="1619"/>
      <c r="F194" s="1619"/>
      <c r="G194" s="353"/>
      <c r="H194" s="1620"/>
      <c r="I194" s="1620"/>
      <c r="J194" s="1620"/>
      <c r="K194" s="1620"/>
      <c r="L194" s="1620"/>
      <c r="M194" s="1620"/>
      <c r="N194" s="939"/>
      <c r="O194" s="898"/>
      <c r="P194" s="898"/>
      <c r="Q194" s="898"/>
      <c r="R194" s="898"/>
      <c r="S194" s="898"/>
      <c r="T194" s="898"/>
    </row>
    <row r="195" spans="1:22" ht="17.100000000000001" customHeight="1">
      <c r="A195" s="1624" t="str">
        <f>$O$19&amp;"임반 / "&amp;$P$19&amp;"소반 - "&amp;$S$19&amp;" "&amp;$T$19&amp;" ha"</f>
        <v>0임반 / 0소반 - 밤, 산벚 0 ha</v>
      </c>
      <c r="B195" s="1625"/>
      <c r="C195" s="1625"/>
      <c r="D195" s="1625"/>
      <c r="E195" s="1625"/>
      <c r="F195" s="1626"/>
      <c r="G195" s="353"/>
      <c r="H195" s="1624" t="str">
        <f>$O$20&amp;"임반 / "&amp;$P$20&amp;"소반 - "&amp;$S$20&amp;" "&amp;$T$20&amp;" ha"</f>
        <v>0임반 / 0소반 - 낙엽송(용) 0 ha</v>
      </c>
      <c r="I195" s="1625"/>
      <c r="J195" s="1625"/>
      <c r="K195" s="1625"/>
      <c r="L195" s="1625"/>
      <c r="M195" s="1626"/>
      <c r="N195" s="939"/>
      <c r="O195" s="898"/>
      <c r="P195" s="898"/>
      <c r="Q195" s="898"/>
      <c r="R195" s="898"/>
      <c r="S195" s="898"/>
      <c r="T195" s="898"/>
    </row>
    <row r="196" spans="1:22" ht="17.100000000000001" customHeight="1">
      <c r="A196" s="1621" t="s">
        <v>1530</v>
      </c>
      <c r="B196" s="1622"/>
      <c r="C196" s="1622"/>
      <c r="D196" s="1622"/>
      <c r="E196" s="1622"/>
      <c r="F196" s="1623"/>
      <c r="G196" s="353"/>
      <c r="H196" s="1621" t="s">
        <v>1532</v>
      </c>
      <c r="I196" s="1622"/>
      <c r="J196" s="1622"/>
      <c r="K196" s="1622"/>
      <c r="L196" s="1622"/>
      <c r="M196" s="1623"/>
      <c r="N196" s="939"/>
      <c r="O196" s="898"/>
      <c r="P196" s="898"/>
      <c r="Q196" s="898"/>
      <c r="R196" s="898"/>
      <c r="S196" s="898"/>
      <c r="T196" s="898"/>
    </row>
    <row r="197" spans="1:22" ht="17.100000000000001" customHeight="1">
      <c r="A197" s="940"/>
      <c r="B197" s="938"/>
      <c r="C197" s="938"/>
      <c r="D197" s="938"/>
      <c r="E197" s="938"/>
      <c r="F197" s="938"/>
      <c r="G197" s="353"/>
      <c r="H197" s="938"/>
      <c r="I197" s="938"/>
      <c r="J197" s="938"/>
      <c r="K197" s="938"/>
      <c r="L197" s="938"/>
      <c r="M197" s="941"/>
      <c r="N197" s="939"/>
      <c r="O197" s="898"/>
      <c r="P197" s="898"/>
      <c r="Q197" s="898"/>
      <c r="R197" s="898"/>
      <c r="S197" s="898"/>
      <c r="T197" s="898"/>
    </row>
    <row r="198" spans="1:22" ht="17.100000000000001" customHeight="1">
      <c r="A198" s="933"/>
      <c r="B198" s="353"/>
      <c r="C198" s="353"/>
      <c r="D198" s="353"/>
      <c r="E198" s="353"/>
      <c r="F198" s="353"/>
      <c r="G198" s="353"/>
      <c r="H198" s="353"/>
      <c r="I198" s="353"/>
      <c r="J198" s="353"/>
      <c r="K198" s="353"/>
      <c r="L198" s="353"/>
      <c r="M198" s="934"/>
      <c r="N198" s="939"/>
      <c r="O198" s="898"/>
      <c r="P198" s="898"/>
      <c r="Q198" s="898"/>
      <c r="R198" s="898"/>
      <c r="S198" s="898"/>
      <c r="T198" s="898"/>
    </row>
    <row r="199" spans="1:22" ht="17.100000000000001" customHeight="1">
      <c r="A199" s="933"/>
      <c r="B199" s="353"/>
      <c r="C199" s="353"/>
      <c r="D199" s="353"/>
      <c r="E199" s="353"/>
      <c r="F199" s="353"/>
      <c r="G199" s="353"/>
      <c r="H199" s="353"/>
      <c r="I199" s="353"/>
      <c r="J199" s="353"/>
      <c r="K199" s="353"/>
      <c r="L199" s="353"/>
      <c r="M199" s="934"/>
      <c r="N199" s="939"/>
      <c r="O199" s="898"/>
      <c r="P199" s="898"/>
      <c r="Q199" s="898"/>
      <c r="R199" s="898"/>
      <c r="S199" s="898"/>
      <c r="T199" s="898"/>
    </row>
    <row r="200" spans="1:22" ht="17.100000000000001" customHeight="1">
      <c r="A200" s="935"/>
      <c r="B200" s="936"/>
      <c r="C200" s="936"/>
      <c r="D200" s="936"/>
      <c r="E200" s="936"/>
      <c r="F200" s="936"/>
      <c r="G200" s="936"/>
      <c r="H200" s="936"/>
      <c r="I200" s="936"/>
      <c r="J200" s="936"/>
      <c r="K200" s="936"/>
      <c r="L200" s="936"/>
      <c r="M200" s="937"/>
      <c r="N200" s="939"/>
      <c r="O200" s="898"/>
      <c r="P200" s="898"/>
      <c r="Q200" s="898"/>
      <c r="R200" s="898"/>
      <c r="S200" s="898"/>
      <c r="T200" s="898"/>
    </row>
    <row r="201" spans="1:22" ht="80.099999999999994" customHeight="1">
      <c r="A201" s="1614" t="s">
        <v>32</v>
      </c>
      <c r="B201" s="1615"/>
      <c r="C201" s="1615"/>
      <c r="D201" s="1615"/>
      <c r="E201" s="1615"/>
      <c r="F201" s="1615"/>
      <c r="G201" s="1615"/>
      <c r="H201" s="1615"/>
      <c r="I201" s="1615"/>
      <c r="J201" s="1615"/>
      <c r="K201" s="1615"/>
      <c r="L201" s="1615"/>
      <c r="M201" s="1616"/>
    </row>
    <row r="202" spans="1:22" ht="17.100000000000001" customHeight="1">
      <c r="A202" s="933"/>
      <c r="B202" s="353"/>
      <c r="C202" s="353"/>
      <c r="D202" s="353"/>
      <c r="E202" s="353"/>
      <c r="F202" s="353"/>
      <c r="G202" s="353"/>
      <c r="H202" s="353"/>
      <c r="I202" s="353"/>
      <c r="J202" s="353"/>
      <c r="K202" s="353"/>
      <c r="L202" s="353"/>
      <c r="M202" s="934"/>
    </row>
    <row r="203" spans="1:22" ht="17.100000000000001" customHeight="1">
      <c r="A203" s="933"/>
      <c r="B203" s="353"/>
      <c r="C203" s="353"/>
      <c r="D203" s="353"/>
      <c r="E203" s="353"/>
      <c r="F203" s="353"/>
      <c r="G203" s="1617"/>
      <c r="H203" s="1617"/>
      <c r="I203" s="1617"/>
      <c r="J203" s="1617"/>
      <c r="K203" s="1617"/>
      <c r="L203" s="1617"/>
      <c r="M203" s="1618"/>
    </row>
    <row r="204" spans="1:22" ht="17.100000000000001" customHeight="1">
      <c r="A204" s="933"/>
      <c r="B204" s="353"/>
      <c r="C204" s="353"/>
      <c r="D204" s="353"/>
      <c r="E204" s="353"/>
      <c r="F204" s="353"/>
      <c r="G204" s="353"/>
      <c r="H204" s="353"/>
      <c r="I204" s="353"/>
      <c r="J204" s="353"/>
      <c r="K204" s="353"/>
      <c r="L204" s="353"/>
      <c r="M204" s="934"/>
    </row>
    <row r="205" spans="1:22" ht="17.100000000000001" customHeight="1">
      <c r="A205" s="1619">
        <v>17</v>
      </c>
      <c r="B205" s="1619"/>
      <c r="C205" s="1619"/>
      <c r="D205" s="1619"/>
      <c r="E205" s="1619"/>
      <c r="F205" s="1619"/>
      <c r="G205" s="353"/>
      <c r="H205" s="1620">
        <v>18</v>
      </c>
      <c r="I205" s="1620"/>
      <c r="J205" s="1620"/>
      <c r="K205" s="1620"/>
      <c r="L205" s="1620"/>
      <c r="M205" s="1620"/>
      <c r="N205" s="939"/>
      <c r="O205" s="898"/>
      <c r="P205" s="898"/>
      <c r="Q205" s="898"/>
      <c r="R205" s="898"/>
      <c r="S205" s="898"/>
      <c r="T205" s="898"/>
    </row>
    <row r="206" spans="1:22" ht="17.100000000000001" customHeight="1">
      <c r="A206" s="1619"/>
      <c r="B206" s="1619"/>
      <c r="C206" s="1619"/>
      <c r="D206" s="1619"/>
      <c r="E206" s="1619"/>
      <c r="F206" s="1619"/>
      <c r="G206" s="353"/>
      <c r="H206" s="1620"/>
      <c r="I206" s="1620"/>
      <c r="J206" s="1620"/>
      <c r="K206" s="1620"/>
      <c r="L206" s="1620"/>
      <c r="M206" s="1620"/>
      <c r="N206" s="939"/>
      <c r="O206" s="898"/>
      <c r="P206" s="898"/>
      <c r="Q206" s="898"/>
      <c r="R206" s="898"/>
      <c r="S206" s="898"/>
      <c r="T206" s="898"/>
      <c r="V206" s="900"/>
    </row>
    <row r="207" spans="1:22" ht="17.100000000000001" customHeight="1">
      <c r="A207" s="1619"/>
      <c r="B207" s="1619"/>
      <c r="C207" s="1619"/>
      <c r="D207" s="1619"/>
      <c r="E207" s="1619"/>
      <c r="F207" s="1619"/>
      <c r="G207" s="353"/>
      <c r="H207" s="1620"/>
      <c r="I207" s="1620"/>
      <c r="J207" s="1620"/>
      <c r="K207" s="1620"/>
      <c r="L207" s="1620"/>
      <c r="M207" s="1620"/>
      <c r="N207" s="939"/>
      <c r="O207" s="898"/>
      <c r="P207" s="898"/>
      <c r="Q207" s="898"/>
      <c r="R207" s="898"/>
      <c r="S207" s="898"/>
      <c r="T207" s="898"/>
      <c r="V207" s="900"/>
    </row>
    <row r="208" spans="1:22" ht="17.100000000000001" customHeight="1">
      <c r="A208" s="1619"/>
      <c r="B208" s="1619"/>
      <c r="C208" s="1619"/>
      <c r="D208" s="1619"/>
      <c r="E208" s="1619"/>
      <c r="F208" s="1619"/>
      <c r="G208" s="353"/>
      <c r="H208" s="1620"/>
      <c r="I208" s="1620"/>
      <c r="J208" s="1620"/>
      <c r="K208" s="1620"/>
      <c r="L208" s="1620"/>
      <c r="M208" s="1620"/>
      <c r="N208" s="939"/>
      <c r="O208" s="898"/>
      <c r="P208" s="898"/>
      <c r="Q208" s="898"/>
      <c r="R208" s="898"/>
      <c r="S208" s="898"/>
      <c r="T208" s="898"/>
    </row>
    <row r="209" spans="1:20" ht="17.100000000000001" customHeight="1">
      <c r="A209" s="1619"/>
      <c r="B209" s="1619"/>
      <c r="C209" s="1619"/>
      <c r="D209" s="1619"/>
      <c r="E209" s="1619"/>
      <c r="F209" s="1619"/>
      <c r="G209" s="353"/>
      <c r="H209" s="1620"/>
      <c r="I209" s="1620"/>
      <c r="J209" s="1620"/>
      <c r="K209" s="1620"/>
      <c r="L209" s="1620"/>
      <c r="M209" s="1620"/>
      <c r="N209" s="939"/>
      <c r="O209" s="898"/>
      <c r="P209" s="898"/>
      <c r="Q209" s="898"/>
      <c r="R209" s="898"/>
      <c r="S209" s="898"/>
      <c r="T209" s="898"/>
    </row>
    <row r="210" spans="1:20" ht="17.100000000000001" customHeight="1">
      <c r="A210" s="1619"/>
      <c r="B210" s="1619"/>
      <c r="C210" s="1619"/>
      <c r="D210" s="1619"/>
      <c r="E210" s="1619"/>
      <c r="F210" s="1619"/>
      <c r="G210" s="353"/>
      <c r="H210" s="1620"/>
      <c r="I210" s="1620"/>
      <c r="J210" s="1620"/>
      <c r="K210" s="1620"/>
      <c r="L210" s="1620"/>
      <c r="M210" s="1620"/>
      <c r="N210" s="939"/>
      <c r="O210" s="898"/>
      <c r="P210" s="898"/>
      <c r="Q210" s="898"/>
      <c r="R210" s="898"/>
      <c r="S210" s="898"/>
      <c r="T210" s="898"/>
    </row>
    <row r="211" spans="1:20" ht="17.100000000000001" customHeight="1">
      <c r="A211" s="1619"/>
      <c r="B211" s="1619"/>
      <c r="C211" s="1619"/>
      <c r="D211" s="1619"/>
      <c r="E211" s="1619"/>
      <c r="F211" s="1619"/>
      <c r="G211" s="353"/>
      <c r="H211" s="1620"/>
      <c r="I211" s="1620"/>
      <c r="J211" s="1620"/>
      <c r="K211" s="1620"/>
      <c r="L211" s="1620"/>
      <c r="M211" s="1620"/>
      <c r="N211" s="939"/>
      <c r="O211" s="898"/>
      <c r="P211" s="898"/>
      <c r="Q211" s="898"/>
      <c r="R211" s="898"/>
      <c r="S211" s="898"/>
      <c r="T211" s="898"/>
    </row>
    <row r="212" spans="1:20" ht="17.100000000000001" customHeight="1">
      <c r="A212" s="1619"/>
      <c r="B212" s="1619"/>
      <c r="C212" s="1619"/>
      <c r="D212" s="1619"/>
      <c r="E212" s="1619"/>
      <c r="F212" s="1619"/>
      <c r="G212" s="353"/>
      <c r="H212" s="1620"/>
      <c r="I212" s="1620"/>
      <c r="J212" s="1620"/>
      <c r="K212" s="1620"/>
      <c r="L212" s="1620"/>
      <c r="M212" s="1620"/>
      <c r="N212" s="939"/>
      <c r="O212" s="898"/>
      <c r="P212" s="898"/>
      <c r="Q212" s="898"/>
      <c r="R212" s="898"/>
      <c r="S212" s="898"/>
      <c r="T212" s="898"/>
    </row>
    <row r="213" spans="1:20" ht="17.100000000000001" customHeight="1">
      <c r="A213" s="1619"/>
      <c r="B213" s="1619"/>
      <c r="C213" s="1619"/>
      <c r="D213" s="1619"/>
      <c r="E213" s="1619"/>
      <c r="F213" s="1619"/>
      <c r="G213" s="353"/>
      <c r="H213" s="1620"/>
      <c r="I213" s="1620"/>
      <c r="J213" s="1620"/>
      <c r="K213" s="1620"/>
      <c r="L213" s="1620"/>
      <c r="M213" s="1620"/>
      <c r="N213" s="939"/>
      <c r="O213" s="898"/>
      <c r="P213" s="898"/>
      <c r="Q213" s="898"/>
      <c r="R213" s="898"/>
      <c r="S213" s="898"/>
      <c r="T213" s="898"/>
    </row>
    <row r="214" spans="1:20" ht="17.100000000000001" customHeight="1">
      <c r="A214" s="1619"/>
      <c r="B214" s="1619"/>
      <c r="C214" s="1619"/>
      <c r="D214" s="1619"/>
      <c r="E214" s="1619"/>
      <c r="F214" s="1619"/>
      <c r="G214" s="353"/>
      <c r="H214" s="1620"/>
      <c r="I214" s="1620"/>
      <c r="J214" s="1620"/>
      <c r="K214" s="1620"/>
      <c r="L214" s="1620"/>
      <c r="M214" s="1620"/>
      <c r="N214" s="939"/>
      <c r="O214" s="898"/>
      <c r="P214" s="898"/>
      <c r="Q214" s="898"/>
      <c r="R214" s="898"/>
      <c r="S214" s="898"/>
      <c r="T214" s="898"/>
    </row>
    <row r="215" spans="1:20" ht="17.100000000000001" customHeight="1">
      <c r="A215" s="1619"/>
      <c r="B215" s="1619"/>
      <c r="C215" s="1619"/>
      <c r="D215" s="1619"/>
      <c r="E215" s="1619"/>
      <c r="F215" s="1619"/>
      <c r="G215" s="353"/>
      <c r="H215" s="1620"/>
      <c r="I215" s="1620"/>
      <c r="J215" s="1620"/>
      <c r="K215" s="1620"/>
      <c r="L215" s="1620"/>
      <c r="M215" s="1620"/>
      <c r="N215" s="939"/>
      <c r="O215" s="898"/>
      <c r="P215" s="898"/>
      <c r="Q215" s="898"/>
      <c r="R215" s="898"/>
      <c r="S215" s="898"/>
      <c r="T215" s="898"/>
    </row>
    <row r="216" spans="1:20" ht="17.100000000000001" customHeight="1">
      <c r="A216" s="1619"/>
      <c r="B216" s="1619"/>
      <c r="C216" s="1619"/>
      <c r="D216" s="1619"/>
      <c r="E216" s="1619"/>
      <c r="F216" s="1619"/>
      <c r="G216" s="353"/>
      <c r="H216" s="1620"/>
      <c r="I216" s="1620"/>
      <c r="J216" s="1620"/>
      <c r="K216" s="1620"/>
      <c r="L216" s="1620"/>
      <c r="M216" s="1620"/>
      <c r="N216" s="939"/>
      <c r="O216" s="898"/>
      <c r="P216" s="898"/>
      <c r="Q216" s="898"/>
      <c r="R216" s="898"/>
      <c r="S216" s="898"/>
      <c r="T216" s="898"/>
    </row>
    <row r="217" spans="1:20" ht="17.100000000000001" customHeight="1">
      <c r="A217" s="1619"/>
      <c r="B217" s="1619"/>
      <c r="C217" s="1619"/>
      <c r="D217" s="1619"/>
      <c r="E217" s="1619"/>
      <c r="F217" s="1619"/>
      <c r="G217" s="353"/>
      <c r="H217" s="1620"/>
      <c r="I217" s="1620"/>
      <c r="J217" s="1620"/>
      <c r="K217" s="1620"/>
      <c r="L217" s="1620"/>
      <c r="M217" s="1620"/>
      <c r="N217" s="939"/>
      <c r="O217" s="898"/>
      <c r="P217" s="898"/>
      <c r="Q217" s="898"/>
      <c r="R217" s="898"/>
      <c r="S217" s="898"/>
      <c r="T217" s="898"/>
    </row>
    <row r="218" spans="1:20" ht="17.100000000000001" customHeight="1">
      <c r="A218" s="1619"/>
      <c r="B218" s="1619"/>
      <c r="C218" s="1619"/>
      <c r="D218" s="1619"/>
      <c r="E218" s="1619"/>
      <c r="F218" s="1619"/>
      <c r="G218" s="353"/>
      <c r="H218" s="1620"/>
      <c r="I218" s="1620"/>
      <c r="J218" s="1620"/>
      <c r="K218" s="1620"/>
      <c r="L218" s="1620"/>
      <c r="M218" s="1620"/>
      <c r="N218" s="939"/>
      <c r="O218" s="898"/>
      <c r="P218" s="898"/>
      <c r="Q218" s="898"/>
      <c r="R218" s="898"/>
      <c r="S218" s="898"/>
      <c r="T218" s="898"/>
    </row>
    <row r="219" spans="1:20" ht="17.100000000000001" customHeight="1">
      <c r="A219" s="1619"/>
      <c r="B219" s="1619"/>
      <c r="C219" s="1619"/>
      <c r="D219" s="1619"/>
      <c r="E219" s="1619"/>
      <c r="F219" s="1619"/>
      <c r="G219" s="353"/>
      <c r="H219" s="1620"/>
      <c r="I219" s="1620"/>
      <c r="J219" s="1620"/>
      <c r="K219" s="1620"/>
      <c r="L219" s="1620"/>
      <c r="M219" s="1620"/>
      <c r="N219" s="939"/>
      <c r="O219" s="898"/>
      <c r="P219" s="898"/>
      <c r="Q219" s="898"/>
      <c r="R219" s="898"/>
      <c r="S219" s="898"/>
      <c r="T219" s="898"/>
    </row>
    <row r="220" spans="1:20" ht="17.100000000000001" customHeight="1">
      <c r="A220" s="1624" t="str">
        <f>$O$21&amp;"임반 / "&amp;$P$21&amp;"소반 - "&amp;$S$21&amp;" "&amp;$T$21&amp;" ha"</f>
        <v>61-1임반 / 15-0소반 - 소나무(용) 0 ha</v>
      </c>
      <c r="B220" s="1625"/>
      <c r="C220" s="1625"/>
      <c r="D220" s="1625"/>
      <c r="E220" s="1625"/>
      <c r="F220" s="1626"/>
      <c r="G220" s="353"/>
      <c r="H220" s="1624" t="str">
        <f>$O$22&amp;"임반 / "&amp;$P$22&amp;"소반 - "&amp;$S$22&amp;" "&amp;$T$22&amp;" ha"</f>
        <v>66-0임반 / 14-7소반 - 소나무(용) 0 ha</v>
      </c>
      <c r="I220" s="1625"/>
      <c r="J220" s="1625"/>
      <c r="K220" s="1625"/>
      <c r="L220" s="1625"/>
      <c r="M220" s="1626"/>
      <c r="N220" s="939"/>
      <c r="O220" s="898"/>
      <c r="P220" s="898"/>
      <c r="Q220" s="898"/>
      <c r="R220" s="898"/>
      <c r="S220" s="898"/>
      <c r="T220" s="898"/>
    </row>
    <row r="221" spans="1:20" ht="17.100000000000001" customHeight="1">
      <c r="A221" s="1621" t="s">
        <v>1533</v>
      </c>
      <c r="B221" s="1622"/>
      <c r="C221" s="1622"/>
      <c r="D221" s="1622"/>
      <c r="E221" s="1622"/>
      <c r="F221" s="1623"/>
      <c r="G221" s="353"/>
      <c r="H221" s="1621" t="s">
        <v>1531</v>
      </c>
      <c r="I221" s="1622"/>
      <c r="J221" s="1622"/>
      <c r="K221" s="1622"/>
      <c r="L221" s="1622"/>
      <c r="M221" s="1623"/>
      <c r="N221" s="939"/>
      <c r="O221" s="898"/>
      <c r="P221" s="898"/>
      <c r="Q221" s="898"/>
      <c r="R221" s="898"/>
      <c r="S221" s="898"/>
      <c r="T221" s="898"/>
    </row>
    <row r="222" spans="1:20" ht="17.100000000000001" customHeight="1">
      <c r="A222" s="940"/>
      <c r="B222" s="938"/>
      <c r="C222" s="938"/>
      <c r="D222" s="938"/>
      <c r="E222" s="938"/>
      <c r="F222" s="938"/>
      <c r="G222" s="353"/>
      <c r="H222" s="938"/>
      <c r="I222" s="938"/>
      <c r="J222" s="938"/>
      <c r="K222" s="938"/>
      <c r="L222" s="938"/>
      <c r="M222" s="941"/>
      <c r="N222" s="939"/>
      <c r="O222" s="898"/>
      <c r="P222" s="898"/>
      <c r="Q222" s="898"/>
      <c r="R222" s="898"/>
      <c r="S222" s="898"/>
      <c r="T222" s="898"/>
    </row>
    <row r="223" spans="1:20" ht="17.100000000000001" customHeight="1">
      <c r="A223" s="933"/>
      <c r="B223" s="353"/>
      <c r="C223" s="353"/>
      <c r="D223" s="353"/>
      <c r="E223" s="353"/>
      <c r="F223" s="353"/>
      <c r="G223" s="353"/>
      <c r="H223" s="353"/>
      <c r="I223" s="353"/>
      <c r="J223" s="353"/>
      <c r="K223" s="353"/>
      <c r="L223" s="353"/>
      <c r="M223" s="934"/>
      <c r="N223" s="939"/>
      <c r="O223" s="898"/>
      <c r="P223" s="898"/>
      <c r="Q223" s="898"/>
      <c r="R223" s="898"/>
      <c r="S223" s="898"/>
      <c r="T223" s="898"/>
    </row>
    <row r="224" spans="1:20" ht="17.100000000000001" customHeight="1">
      <c r="A224" s="933"/>
      <c r="B224" s="353"/>
      <c r="C224" s="353"/>
      <c r="D224" s="353"/>
      <c r="E224" s="353"/>
      <c r="F224" s="353"/>
      <c r="G224" s="353"/>
      <c r="H224" s="353"/>
      <c r="I224" s="353"/>
      <c r="J224" s="353"/>
      <c r="K224" s="353"/>
      <c r="L224" s="353"/>
      <c r="M224" s="934"/>
      <c r="N224" s="939"/>
      <c r="O224" s="898"/>
      <c r="P224" s="898"/>
      <c r="Q224" s="898"/>
      <c r="R224" s="898"/>
      <c r="S224" s="898"/>
      <c r="T224" s="898"/>
    </row>
    <row r="225" spans="1:22" ht="17.100000000000001" customHeight="1">
      <c r="A225" s="935"/>
      <c r="B225" s="936"/>
      <c r="C225" s="936"/>
      <c r="D225" s="936"/>
      <c r="E225" s="936"/>
      <c r="F225" s="936"/>
      <c r="G225" s="936"/>
      <c r="H225" s="936"/>
      <c r="I225" s="936"/>
      <c r="J225" s="936"/>
      <c r="K225" s="936"/>
      <c r="L225" s="936"/>
      <c r="M225" s="937"/>
      <c r="N225" s="939"/>
      <c r="O225" s="898"/>
      <c r="P225" s="898"/>
      <c r="Q225" s="898"/>
      <c r="R225" s="898"/>
      <c r="S225" s="898"/>
      <c r="T225" s="898"/>
    </row>
    <row r="226" spans="1:22" ht="80.099999999999994" customHeight="1">
      <c r="A226" s="1614" t="s">
        <v>32</v>
      </c>
      <c r="B226" s="1615"/>
      <c r="C226" s="1615"/>
      <c r="D226" s="1615"/>
      <c r="E226" s="1615"/>
      <c r="F226" s="1615"/>
      <c r="G226" s="1615"/>
      <c r="H226" s="1615"/>
      <c r="I226" s="1615"/>
      <c r="J226" s="1615"/>
      <c r="K226" s="1615"/>
      <c r="L226" s="1615"/>
      <c r="M226" s="1616"/>
    </row>
    <row r="227" spans="1:22" ht="17.100000000000001" customHeight="1">
      <c r="A227" s="933"/>
      <c r="B227" s="353"/>
      <c r="C227" s="353"/>
      <c r="D227" s="353"/>
      <c r="E227" s="353"/>
      <c r="F227" s="353"/>
      <c r="G227" s="353"/>
      <c r="H227" s="353"/>
      <c r="I227" s="353"/>
      <c r="J227" s="353"/>
      <c r="K227" s="353"/>
      <c r="L227" s="353"/>
      <c r="M227" s="934"/>
    </row>
    <row r="228" spans="1:22" ht="17.100000000000001" customHeight="1">
      <c r="A228" s="933"/>
      <c r="B228" s="353"/>
      <c r="C228" s="353"/>
      <c r="D228" s="353"/>
      <c r="E228" s="353"/>
      <c r="F228" s="353"/>
      <c r="G228" s="1617"/>
      <c r="H228" s="1617"/>
      <c r="I228" s="1617"/>
      <c r="J228" s="1617"/>
      <c r="K228" s="1617"/>
      <c r="L228" s="1617"/>
      <c r="M228" s="1618"/>
    </row>
    <row r="229" spans="1:22" ht="17.100000000000001" customHeight="1">
      <c r="A229" s="933"/>
      <c r="B229" s="353"/>
      <c r="C229" s="353"/>
      <c r="D229" s="353"/>
      <c r="E229" s="353"/>
      <c r="F229" s="353"/>
      <c r="G229" s="353"/>
      <c r="H229" s="353"/>
      <c r="I229" s="353"/>
      <c r="J229" s="353"/>
      <c r="K229" s="353"/>
      <c r="L229" s="353"/>
      <c r="M229" s="934"/>
    </row>
    <row r="230" spans="1:22" ht="17.100000000000001" customHeight="1">
      <c r="A230" s="1619">
        <v>19</v>
      </c>
      <c r="B230" s="1619"/>
      <c r="C230" s="1619"/>
      <c r="D230" s="1619"/>
      <c r="E230" s="1619"/>
      <c r="F230" s="1619"/>
      <c r="G230" s="353"/>
      <c r="H230" s="1620">
        <v>20</v>
      </c>
      <c r="I230" s="1620"/>
      <c r="J230" s="1620"/>
      <c r="K230" s="1620"/>
      <c r="L230" s="1620"/>
      <c r="M230" s="1620"/>
      <c r="N230" s="939"/>
      <c r="O230" s="898"/>
      <c r="P230" s="898"/>
      <c r="Q230" s="898"/>
      <c r="R230" s="898"/>
      <c r="S230" s="898"/>
      <c r="T230" s="898"/>
    </row>
    <row r="231" spans="1:22" ht="17.100000000000001" customHeight="1">
      <c r="A231" s="1619"/>
      <c r="B231" s="1619"/>
      <c r="C231" s="1619"/>
      <c r="D231" s="1619"/>
      <c r="E231" s="1619"/>
      <c r="F231" s="1619"/>
      <c r="G231" s="353"/>
      <c r="H231" s="1620"/>
      <c r="I231" s="1620"/>
      <c r="J231" s="1620"/>
      <c r="K231" s="1620"/>
      <c r="L231" s="1620"/>
      <c r="M231" s="1620"/>
      <c r="N231" s="939"/>
      <c r="O231" s="898"/>
      <c r="P231" s="898"/>
      <c r="Q231" s="898"/>
      <c r="R231" s="898"/>
      <c r="S231" s="898"/>
      <c r="T231" s="898"/>
      <c r="V231" s="900"/>
    </row>
    <row r="232" spans="1:22" ht="17.100000000000001" customHeight="1">
      <c r="A232" s="1619"/>
      <c r="B232" s="1619"/>
      <c r="C232" s="1619"/>
      <c r="D232" s="1619"/>
      <c r="E232" s="1619"/>
      <c r="F232" s="1619"/>
      <c r="G232" s="353"/>
      <c r="H232" s="1620"/>
      <c r="I232" s="1620"/>
      <c r="J232" s="1620"/>
      <c r="K232" s="1620"/>
      <c r="L232" s="1620"/>
      <c r="M232" s="1620"/>
      <c r="N232" s="939"/>
      <c r="O232" s="898"/>
      <c r="P232" s="898"/>
      <c r="Q232" s="898"/>
      <c r="R232" s="898"/>
      <c r="S232" s="898"/>
      <c r="T232" s="898"/>
      <c r="V232" s="900"/>
    </row>
    <row r="233" spans="1:22" ht="17.100000000000001" customHeight="1">
      <c r="A233" s="1619"/>
      <c r="B233" s="1619"/>
      <c r="C233" s="1619"/>
      <c r="D233" s="1619"/>
      <c r="E233" s="1619"/>
      <c r="F233" s="1619"/>
      <c r="G233" s="353"/>
      <c r="H233" s="1620"/>
      <c r="I233" s="1620"/>
      <c r="J233" s="1620"/>
      <c r="K233" s="1620"/>
      <c r="L233" s="1620"/>
      <c r="M233" s="1620"/>
      <c r="N233" s="939"/>
      <c r="O233" s="898"/>
      <c r="P233" s="898"/>
      <c r="Q233" s="898"/>
      <c r="R233" s="898"/>
      <c r="S233" s="898"/>
      <c r="T233" s="898"/>
    </row>
    <row r="234" spans="1:22" ht="17.100000000000001" customHeight="1">
      <c r="A234" s="1619"/>
      <c r="B234" s="1619"/>
      <c r="C234" s="1619"/>
      <c r="D234" s="1619"/>
      <c r="E234" s="1619"/>
      <c r="F234" s="1619"/>
      <c r="G234" s="353"/>
      <c r="H234" s="1620"/>
      <c r="I234" s="1620"/>
      <c r="J234" s="1620"/>
      <c r="K234" s="1620"/>
      <c r="L234" s="1620"/>
      <c r="M234" s="1620"/>
      <c r="N234" s="939"/>
      <c r="O234" s="898"/>
      <c r="P234" s="898"/>
      <c r="Q234" s="898"/>
      <c r="R234" s="898"/>
      <c r="S234" s="898"/>
      <c r="T234" s="898"/>
    </row>
    <row r="235" spans="1:22" ht="17.100000000000001" customHeight="1">
      <c r="A235" s="1619"/>
      <c r="B235" s="1619"/>
      <c r="C235" s="1619"/>
      <c r="D235" s="1619"/>
      <c r="E235" s="1619"/>
      <c r="F235" s="1619"/>
      <c r="G235" s="353"/>
      <c r="H235" s="1620"/>
      <c r="I235" s="1620"/>
      <c r="J235" s="1620"/>
      <c r="K235" s="1620"/>
      <c r="L235" s="1620"/>
      <c r="M235" s="1620"/>
      <c r="N235" s="939"/>
      <c r="O235" s="898"/>
      <c r="P235" s="898"/>
      <c r="Q235" s="898"/>
      <c r="R235" s="898"/>
      <c r="S235" s="898"/>
      <c r="T235" s="898"/>
    </row>
    <row r="236" spans="1:22" ht="17.100000000000001" customHeight="1">
      <c r="A236" s="1619"/>
      <c r="B236" s="1619"/>
      <c r="C236" s="1619"/>
      <c r="D236" s="1619"/>
      <c r="E236" s="1619"/>
      <c r="F236" s="1619"/>
      <c r="G236" s="353"/>
      <c r="H236" s="1620"/>
      <c r="I236" s="1620"/>
      <c r="J236" s="1620"/>
      <c r="K236" s="1620"/>
      <c r="L236" s="1620"/>
      <c r="M236" s="1620"/>
      <c r="N236" s="939"/>
      <c r="O236" s="898"/>
      <c r="P236" s="898"/>
      <c r="Q236" s="898"/>
      <c r="R236" s="898"/>
      <c r="S236" s="898"/>
      <c r="T236" s="898"/>
    </row>
    <row r="237" spans="1:22" ht="17.100000000000001" customHeight="1">
      <c r="A237" s="1619"/>
      <c r="B237" s="1619"/>
      <c r="C237" s="1619"/>
      <c r="D237" s="1619"/>
      <c r="E237" s="1619"/>
      <c r="F237" s="1619"/>
      <c r="G237" s="353"/>
      <c r="H237" s="1620"/>
      <c r="I237" s="1620"/>
      <c r="J237" s="1620"/>
      <c r="K237" s="1620"/>
      <c r="L237" s="1620"/>
      <c r="M237" s="1620"/>
      <c r="N237" s="939"/>
      <c r="O237" s="898"/>
      <c r="P237" s="898"/>
      <c r="Q237" s="898"/>
      <c r="R237" s="898"/>
      <c r="S237" s="898"/>
      <c r="T237" s="898"/>
    </row>
    <row r="238" spans="1:22" ht="17.100000000000001" customHeight="1">
      <c r="A238" s="1619"/>
      <c r="B238" s="1619"/>
      <c r="C238" s="1619"/>
      <c r="D238" s="1619"/>
      <c r="E238" s="1619"/>
      <c r="F238" s="1619"/>
      <c r="G238" s="353"/>
      <c r="H238" s="1620"/>
      <c r="I238" s="1620"/>
      <c r="J238" s="1620"/>
      <c r="K238" s="1620"/>
      <c r="L238" s="1620"/>
      <c r="M238" s="1620"/>
      <c r="N238" s="939"/>
      <c r="O238" s="898"/>
      <c r="P238" s="898"/>
      <c r="Q238" s="898"/>
      <c r="R238" s="898"/>
      <c r="S238" s="898"/>
      <c r="T238" s="898"/>
    </row>
    <row r="239" spans="1:22" ht="17.100000000000001" customHeight="1">
      <c r="A239" s="1619"/>
      <c r="B239" s="1619"/>
      <c r="C239" s="1619"/>
      <c r="D239" s="1619"/>
      <c r="E239" s="1619"/>
      <c r="F239" s="1619"/>
      <c r="G239" s="353"/>
      <c r="H239" s="1620"/>
      <c r="I239" s="1620"/>
      <c r="J239" s="1620"/>
      <c r="K239" s="1620"/>
      <c r="L239" s="1620"/>
      <c r="M239" s="1620"/>
      <c r="N239" s="939"/>
      <c r="O239" s="898"/>
      <c r="P239" s="898"/>
      <c r="Q239" s="898"/>
      <c r="R239" s="898"/>
      <c r="S239" s="898"/>
      <c r="T239" s="898"/>
    </row>
    <row r="240" spans="1:22" ht="17.100000000000001" customHeight="1">
      <c r="A240" s="1619"/>
      <c r="B240" s="1619"/>
      <c r="C240" s="1619"/>
      <c r="D240" s="1619"/>
      <c r="E240" s="1619"/>
      <c r="F240" s="1619"/>
      <c r="G240" s="353"/>
      <c r="H240" s="1620"/>
      <c r="I240" s="1620"/>
      <c r="J240" s="1620"/>
      <c r="K240" s="1620"/>
      <c r="L240" s="1620"/>
      <c r="M240" s="1620"/>
      <c r="N240" s="939"/>
      <c r="O240" s="898"/>
      <c r="P240" s="898"/>
      <c r="Q240" s="898"/>
      <c r="R240" s="898"/>
      <c r="S240" s="898"/>
      <c r="T240" s="898"/>
    </row>
    <row r="241" spans="1:22" ht="17.100000000000001" customHeight="1">
      <c r="A241" s="1619"/>
      <c r="B241" s="1619"/>
      <c r="C241" s="1619"/>
      <c r="D241" s="1619"/>
      <c r="E241" s="1619"/>
      <c r="F241" s="1619"/>
      <c r="G241" s="353"/>
      <c r="H241" s="1620"/>
      <c r="I241" s="1620"/>
      <c r="J241" s="1620"/>
      <c r="K241" s="1620"/>
      <c r="L241" s="1620"/>
      <c r="M241" s="1620"/>
      <c r="N241" s="939"/>
      <c r="O241" s="898"/>
      <c r="P241" s="898"/>
      <c r="Q241" s="898"/>
      <c r="R241" s="898"/>
      <c r="S241" s="898"/>
      <c r="T241" s="898"/>
    </row>
    <row r="242" spans="1:22" ht="17.100000000000001" customHeight="1">
      <c r="A242" s="1619"/>
      <c r="B242" s="1619"/>
      <c r="C242" s="1619"/>
      <c r="D242" s="1619"/>
      <c r="E242" s="1619"/>
      <c r="F242" s="1619"/>
      <c r="G242" s="353"/>
      <c r="H242" s="1620"/>
      <c r="I242" s="1620"/>
      <c r="J242" s="1620"/>
      <c r="K242" s="1620"/>
      <c r="L242" s="1620"/>
      <c r="M242" s="1620"/>
      <c r="N242" s="939"/>
      <c r="O242" s="898"/>
      <c r="P242" s="898"/>
      <c r="Q242" s="898"/>
      <c r="R242" s="898"/>
      <c r="S242" s="898"/>
      <c r="T242" s="898"/>
    </row>
    <row r="243" spans="1:22" ht="17.100000000000001" customHeight="1">
      <c r="A243" s="1619"/>
      <c r="B243" s="1619"/>
      <c r="C243" s="1619"/>
      <c r="D243" s="1619"/>
      <c r="E243" s="1619"/>
      <c r="F243" s="1619"/>
      <c r="G243" s="353"/>
      <c r="H243" s="1620"/>
      <c r="I243" s="1620"/>
      <c r="J243" s="1620"/>
      <c r="K243" s="1620"/>
      <c r="L243" s="1620"/>
      <c r="M243" s="1620"/>
      <c r="N243" s="939"/>
      <c r="O243" s="898"/>
      <c r="P243" s="898"/>
      <c r="Q243" s="898"/>
      <c r="R243" s="898"/>
      <c r="S243" s="898"/>
      <c r="T243" s="898"/>
    </row>
    <row r="244" spans="1:22" ht="17.100000000000001" customHeight="1">
      <c r="A244" s="1619"/>
      <c r="B244" s="1619"/>
      <c r="C244" s="1619"/>
      <c r="D244" s="1619"/>
      <c r="E244" s="1619"/>
      <c r="F244" s="1619"/>
      <c r="G244" s="353"/>
      <c r="H244" s="1620"/>
      <c r="I244" s="1620"/>
      <c r="J244" s="1620"/>
      <c r="K244" s="1620"/>
      <c r="L244" s="1620"/>
      <c r="M244" s="1620"/>
      <c r="N244" s="939"/>
      <c r="O244" s="898"/>
      <c r="P244" s="898"/>
      <c r="Q244" s="898"/>
      <c r="R244" s="898"/>
      <c r="S244" s="898"/>
      <c r="T244" s="898"/>
    </row>
    <row r="245" spans="1:22" ht="17.100000000000001" customHeight="1">
      <c r="A245" s="1624" t="str">
        <f>$O$23&amp;"임반 / "&amp;$P$23&amp;"소반 - "&amp;$S$23&amp;" "&amp;$T$23&amp;" ha"</f>
        <v>66-0임반 / 14-7소반 - 낙엽송(용) 0 ha</v>
      </c>
      <c r="B245" s="1625"/>
      <c r="C245" s="1625"/>
      <c r="D245" s="1625"/>
      <c r="E245" s="1625"/>
      <c r="F245" s="1626"/>
      <c r="G245" s="353"/>
      <c r="H245" s="1624" t="str">
        <f>$O$24&amp;"임반 / "&amp;$P$24&amp;"소반 - "&amp;$S$24&amp;" "&amp;$T$24&amp;" ha"</f>
        <v>9-2임반 / 8-0소반 - 소나무(용) 0 ha</v>
      </c>
      <c r="I245" s="1625"/>
      <c r="J245" s="1625"/>
      <c r="K245" s="1625"/>
      <c r="L245" s="1625"/>
      <c r="M245" s="1626"/>
      <c r="N245" s="939"/>
      <c r="O245" s="898"/>
      <c r="P245" s="898"/>
      <c r="Q245" s="898"/>
      <c r="R245" s="898"/>
      <c r="S245" s="898"/>
      <c r="T245" s="898"/>
    </row>
    <row r="246" spans="1:22" ht="17.100000000000001" customHeight="1">
      <c r="A246" s="1621" t="s">
        <v>1534</v>
      </c>
      <c r="B246" s="1622"/>
      <c r="C246" s="1622"/>
      <c r="D246" s="1622"/>
      <c r="E246" s="1622"/>
      <c r="F246" s="1623"/>
      <c r="G246" s="353"/>
      <c r="H246" s="1621" t="s">
        <v>1536</v>
      </c>
      <c r="I246" s="1622"/>
      <c r="J246" s="1622"/>
      <c r="K246" s="1622"/>
      <c r="L246" s="1622"/>
      <c r="M246" s="1623"/>
      <c r="N246" s="939"/>
      <c r="O246" s="898"/>
      <c r="P246" s="898"/>
      <c r="Q246" s="898"/>
      <c r="R246" s="898"/>
      <c r="S246" s="898"/>
      <c r="T246" s="898"/>
    </row>
    <row r="247" spans="1:22" ht="17.100000000000001" customHeight="1">
      <c r="A247" s="940"/>
      <c r="B247" s="938"/>
      <c r="C247" s="938"/>
      <c r="D247" s="938"/>
      <c r="E247" s="938"/>
      <c r="F247" s="938"/>
      <c r="G247" s="353"/>
      <c r="H247" s="938"/>
      <c r="I247" s="938"/>
      <c r="J247" s="938"/>
      <c r="K247" s="938"/>
      <c r="L247" s="938"/>
      <c r="M247" s="941"/>
      <c r="N247" s="939"/>
      <c r="O247" s="898"/>
      <c r="P247" s="898"/>
      <c r="Q247" s="898"/>
      <c r="R247" s="898"/>
      <c r="S247" s="898"/>
      <c r="T247" s="898"/>
    </row>
    <row r="248" spans="1:22" ht="17.100000000000001" customHeight="1">
      <c r="A248" s="933"/>
      <c r="B248" s="353"/>
      <c r="C248" s="353"/>
      <c r="D248" s="353"/>
      <c r="E248" s="353"/>
      <c r="F248" s="353"/>
      <c r="G248" s="353"/>
      <c r="H248" s="353"/>
      <c r="I248" s="353"/>
      <c r="J248" s="353"/>
      <c r="K248" s="353"/>
      <c r="L248" s="353"/>
      <c r="M248" s="934"/>
      <c r="N248" s="939"/>
      <c r="O248" s="898"/>
      <c r="P248" s="898"/>
      <c r="Q248" s="898"/>
      <c r="R248" s="898"/>
      <c r="S248" s="898"/>
      <c r="T248" s="898"/>
    </row>
    <row r="249" spans="1:22" ht="17.100000000000001" customHeight="1">
      <c r="A249" s="933"/>
      <c r="B249" s="353"/>
      <c r="C249" s="353"/>
      <c r="D249" s="353"/>
      <c r="E249" s="353"/>
      <c r="F249" s="353"/>
      <c r="G249" s="353"/>
      <c r="H249" s="353"/>
      <c r="I249" s="353"/>
      <c r="J249" s="353"/>
      <c r="K249" s="353"/>
      <c r="L249" s="353"/>
      <c r="M249" s="934"/>
      <c r="N249" s="939"/>
      <c r="O249" s="898"/>
      <c r="P249" s="898"/>
      <c r="Q249" s="898"/>
      <c r="R249" s="898"/>
      <c r="S249" s="898"/>
      <c r="T249" s="898"/>
    </row>
    <row r="250" spans="1:22" ht="17.100000000000001" customHeight="1">
      <c r="A250" s="935"/>
      <c r="B250" s="936"/>
      <c r="C250" s="936"/>
      <c r="D250" s="936"/>
      <c r="E250" s="936"/>
      <c r="F250" s="936"/>
      <c r="G250" s="936"/>
      <c r="H250" s="936"/>
      <c r="I250" s="936"/>
      <c r="J250" s="936"/>
      <c r="K250" s="936"/>
      <c r="L250" s="936"/>
      <c r="M250" s="937"/>
      <c r="N250" s="939"/>
      <c r="O250" s="898"/>
      <c r="P250" s="898"/>
      <c r="Q250" s="898"/>
      <c r="R250" s="898"/>
      <c r="S250" s="898"/>
      <c r="T250" s="898"/>
    </row>
    <row r="251" spans="1:22" ht="80.099999999999994" customHeight="1">
      <c r="A251" s="1614" t="s">
        <v>32</v>
      </c>
      <c r="B251" s="1615"/>
      <c r="C251" s="1615"/>
      <c r="D251" s="1615"/>
      <c r="E251" s="1615"/>
      <c r="F251" s="1615"/>
      <c r="G251" s="1615"/>
      <c r="H251" s="1615"/>
      <c r="I251" s="1615"/>
      <c r="J251" s="1615"/>
      <c r="K251" s="1615"/>
      <c r="L251" s="1615"/>
      <c r="M251" s="1616"/>
    </row>
    <row r="252" spans="1:22" ht="17.100000000000001" customHeight="1">
      <c r="A252" s="933"/>
      <c r="B252" s="353"/>
      <c r="C252" s="353"/>
      <c r="D252" s="353"/>
      <c r="E252" s="353"/>
      <c r="F252" s="353"/>
      <c r="G252" s="353"/>
      <c r="H252" s="353"/>
      <c r="I252" s="353"/>
      <c r="J252" s="353"/>
      <c r="K252" s="353"/>
      <c r="L252" s="353"/>
      <c r="M252" s="934"/>
    </row>
    <row r="253" spans="1:22" ht="17.100000000000001" customHeight="1">
      <c r="A253" s="933"/>
      <c r="B253" s="353"/>
      <c r="C253" s="353"/>
      <c r="D253" s="353"/>
      <c r="E253" s="353"/>
      <c r="F253" s="353"/>
      <c r="G253" s="1617"/>
      <c r="H253" s="1617"/>
      <c r="I253" s="1617"/>
      <c r="J253" s="1617"/>
      <c r="K253" s="1617"/>
      <c r="L253" s="1617"/>
      <c r="M253" s="1618"/>
    </row>
    <row r="254" spans="1:22" ht="17.100000000000001" customHeight="1">
      <c r="A254" s="933"/>
      <c r="B254" s="353"/>
      <c r="C254" s="353"/>
      <c r="D254" s="353"/>
      <c r="E254" s="353"/>
      <c r="F254" s="353"/>
      <c r="G254" s="353"/>
      <c r="H254" s="353"/>
      <c r="I254" s="353"/>
      <c r="J254" s="353"/>
      <c r="K254" s="353"/>
      <c r="L254" s="353"/>
      <c r="M254" s="934"/>
    </row>
    <row r="255" spans="1:22" ht="17.100000000000001" customHeight="1">
      <c r="A255" s="1619">
        <v>21</v>
      </c>
      <c r="B255" s="1619"/>
      <c r="C255" s="1619"/>
      <c r="D255" s="1619"/>
      <c r="E255" s="1619"/>
      <c r="F255" s="1619"/>
      <c r="G255" s="353"/>
      <c r="H255" s="1620">
        <v>22</v>
      </c>
      <c r="I255" s="1620"/>
      <c r="J255" s="1620"/>
      <c r="K255" s="1620"/>
      <c r="L255" s="1620"/>
      <c r="M255" s="1620"/>
      <c r="N255" s="939"/>
      <c r="O255" s="898"/>
      <c r="P255" s="898"/>
      <c r="Q255" s="898"/>
      <c r="R255" s="898"/>
      <c r="S255" s="898"/>
      <c r="T255" s="898"/>
    </row>
    <row r="256" spans="1:22" ht="17.100000000000001" customHeight="1">
      <c r="A256" s="1619"/>
      <c r="B256" s="1619"/>
      <c r="C256" s="1619"/>
      <c r="D256" s="1619"/>
      <c r="E256" s="1619"/>
      <c r="F256" s="1619"/>
      <c r="G256" s="353"/>
      <c r="H256" s="1620"/>
      <c r="I256" s="1620"/>
      <c r="J256" s="1620"/>
      <c r="K256" s="1620"/>
      <c r="L256" s="1620"/>
      <c r="M256" s="1620"/>
      <c r="N256" s="939"/>
      <c r="O256" s="898"/>
      <c r="P256" s="898"/>
      <c r="Q256" s="898"/>
      <c r="R256" s="898"/>
      <c r="S256" s="898"/>
      <c r="T256" s="898"/>
      <c r="V256" s="900"/>
    </row>
    <row r="257" spans="1:22" ht="17.100000000000001" customHeight="1">
      <c r="A257" s="1619"/>
      <c r="B257" s="1619"/>
      <c r="C257" s="1619"/>
      <c r="D257" s="1619"/>
      <c r="E257" s="1619"/>
      <c r="F257" s="1619"/>
      <c r="G257" s="353"/>
      <c r="H257" s="1620"/>
      <c r="I257" s="1620"/>
      <c r="J257" s="1620"/>
      <c r="K257" s="1620"/>
      <c r="L257" s="1620"/>
      <c r="M257" s="1620"/>
      <c r="N257" s="939"/>
      <c r="O257" s="898"/>
      <c r="P257" s="898"/>
      <c r="Q257" s="898"/>
      <c r="R257" s="898"/>
      <c r="S257" s="898"/>
      <c r="T257" s="898"/>
      <c r="V257" s="900"/>
    </row>
    <row r="258" spans="1:22" ht="17.100000000000001" customHeight="1">
      <c r="A258" s="1619"/>
      <c r="B258" s="1619"/>
      <c r="C258" s="1619"/>
      <c r="D258" s="1619"/>
      <c r="E258" s="1619"/>
      <c r="F258" s="1619"/>
      <c r="G258" s="353"/>
      <c r="H258" s="1620"/>
      <c r="I258" s="1620"/>
      <c r="J258" s="1620"/>
      <c r="K258" s="1620"/>
      <c r="L258" s="1620"/>
      <c r="M258" s="1620"/>
      <c r="N258" s="939"/>
      <c r="O258" s="898"/>
      <c r="P258" s="898"/>
      <c r="Q258" s="898"/>
      <c r="R258" s="898"/>
      <c r="S258" s="898"/>
      <c r="T258" s="898"/>
    </row>
    <row r="259" spans="1:22" ht="17.100000000000001" customHeight="1">
      <c r="A259" s="1619"/>
      <c r="B259" s="1619"/>
      <c r="C259" s="1619"/>
      <c r="D259" s="1619"/>
      <c r="E259" s="1619"/>
      <c r="F259" s="1619"/>
      <c r="G259" s="353"/>
      <c r="H259" s="1620"/>
      <c r="I259" s="1620"/>
      <c r="J259" s="1620"/>
      <c r="K259" s="1620"/>
      <c r="L259" s="1620"/>
      <c r="M259" s="1620"/>
      <c r="N259" s="939"/>
      <c r="O259" s="898"/>
      <c r="P259" s="898"/>
      <c r="Q259" s="898"/>
      <c r="R259" s="898"/>
      <c r="S259" s="898"/>
      <c r="T259" s="898"/>
    </row>
    <row r="260" spans="1:22" ht="17.100000000000001" customHeight="1">
      <c r="A260" s="1619"/>
      <c r="B260" s="1619"/>
      <c r="C260" s="1619"/>
      <c r="D260" s="1619"/>
      <c r="E260" s="1619"/>
      <c r="F260" s="1619"/>
      <c r="G260" s="353"/>
      <c r="H260" s="1620"/>
      <c r="I260" s="1620"/>
      <c r="J260" s="1620"/>
      <c r="K260" s="1620"/>
      <c r="L260" s="1620"/>
      <c r="M260" s="1620"/>
      <c r="N260" s="939"/>
      <c r="O260" s="898"/>
      <c r="P260" s="898"/>
      <c r="Q260" s="898"/>
      <c r="R260" s="898"/>
      <c r="S260" s="898"/>
      <c r="T260" s="898"/>
    </row>
    <row r="261" spans="1:22" ht="17.100000000000001" customHeight="1">
      <c r="A261" s="1619"/>
      <c r="B261" s="1619"/>
      <c r="C261" s="1619"/>
      <c r="D261" s="1619"/>
      <c r="E261" s="1619"/>
      <c r="F261" s="1619"/>
      <c r="G261" s="353"/>
      <c r="H261" s="1620"/>
      <c r="I261" s="1620"/>
      <c r="J261" s="1620"/>
      <c r="K261" s="1620"/>
      <c r="L261" s="1620"/>
      <c r="M261" s="1620"/>
      <c r="N261" s="939"/>
      <c r="O261" s="898"/>
      <c r="P261" s="898"/>
      <c r="Q261" s="898"/>
      <c r="R261" s="898"/>
      <c r="S261" s="898"/>
      <c r="T261" s="898"/>
    </row>
    <row r="262" spans="1:22" ht="17.100000000000001" customHeight="1">
      <c r="A262" s="1619"/>
      <c r="B262" s="1619"/>
      <c r="C262" s="1619"/>
      <c r="D262" s="1619"/>
      <c r="E262" s="1619"/>
      <c r="F262" s="1619"/>
      <c r="G262" s="353"/>
      <c r="H262" s="1620"/>
      <c r="I262" s="1620"/>
      <c r="J262" s="1620"/>
      <c r="K262" s="1620"/>
      <c r="L262" s="1620"/>
      <c r="M262" s="1620"/>
      <c r="N262" s="939"/>
      <c r="O262" s="898"/>
      <c r="P262" s="898"/>
      <c r="Q262" s="898"/>
      <c r="R262" s="898"/>
      <c r="S262" s="898"/>
      <c r="T262" s="898"/>
    </row>
    <row r="263" spans="1:22" ht="17.100000000000001" customHeight="1">
      <c r="A263" s="1619"/>
      <c r="B263" s="1619"/>
      <c r="C263" s="1619"/>
      <c r="D263" s="1619"/>
      <c r="E263" s="1619"/>
      <c r="F263" s="1619"/>
      <c r="G263" s="353"/>
      <c r="H263" s="1620"/>
      <c r="I263" s="1620"/>
      <c r="J263" s="1620"/>
      <c r="K263" s="1620"/>
      <c r="L263" s="1620"/>
      <c r="M263" s="1620"/>
      <c r="N263" s="939"/>
      <c r="O263" s="898"/>
      <c r="P263" s="898"/>
      <c r="Q263" s="898"/>
      <c r="R263" s="898"/>
      <c r="S263" s="898"/>
      <c r="T263" s="898"/>
    </row>
    <row r="264" spans="1:22" ht="17.100000000000001" customHeight="1">
      <c r="A264" s="1619"/>
      <c r="B264" s="1619"/>
      <c r="C264" s="1619"/>
      <c r="D264" s="1619"/>
      <c r="E264" s="1619"/>
      <c r="F264" s="1619"/>
      <c r="G264" s="353"/>
      <c r="H264" s="1620"/>
      <c r="I264" s="1620"/>
      <c r="J264" s="1620"/>
      <c r="K264" s="1620"/>
      <c r="L264" s="1620"/>
      <c r="M264" s="1620"/>
      <c r="N264" s="939"/>
      <c r="O264" s="898"/>
      <c r="P264" s="898"/>
      <c r="Q264" s="898"/>
      <c r="R264" s="898"/>
      <c r="S264" s="898"/>
      <c r="T264" s="898"/>
    </row>
    <row r="265" spans="1:22" ht="17.100000000000001" customHeight="1">
      <c r="A265" s="1619"/>
      <c r="B265" s="1619"/>
      <c r="C265" s="1619"/>
      <c r="D265" s="1619"/>
      <c r="E265" s="1619"/>
      <c r="F265" s="1619"/>
      <c r="G265" s="353"/>
      <c r="H265" s="1620"/>
      <c r="I265" s="1620"/>
      <c r="J265" s="1620"/>
      <c r="K265" s="1620"/>
      <c r="L265" s="1620"/>
      <c r="M265" s="1620"/>
      <c r="N265" s="939"/>
      <c r="O265" s="898"/>
      <c r="P265" s="898"/>
      <c r="Q265" s="898"/>
      <c r="R265" s="898"/>
      <c r="S265" s="898"/>
      <c r="T265" s="898"/>
    </row>
    <row r="266" spans="1:22" ht="17.100000000000001" customHeight="1">
      <c r="A266" s="1619"/>
      <c r="B266" s="1619"/>
      <c r="C266" s="1619"/>
      <c r="D266" s="1619"/>
      <c r="E266" s="1619"/>
      <c r="F266" s="1619"/>
      <c r="G266" s="353"/>
      <c r="H266" s="1620"/>
      <c r="I266" s="1620"/>
      <c r="J266" s="1620"/>
      <c r="K266" s="1620"/>
      <c r="L266" s="1620"/>
      <c r="M266" s="1620"/>
      <c r="N266" s="939"/>
      <c r="O266" s="898"/>
      <c r="P266" s="898"/>
      <c r="Q266" s="898"/>
      <c r="R266" s="898"/>
      <c r="S266" s="898"/>
      <c r="T266" s="898"/>
    </row>
    <row r="267" spans="1:22" ht="17.100000000000001" customHeight="1">
      <c r="A267" s="1619"/>
      <c r="B267" s="1619"/>
      <c r="C267" s="1619"/>
      <c r="D267" s="1619"/>
      <c r="E267" s="1619"/>
      <c r="F267" s="1619"/>
      <c r="G267" s="353"/>
      <c r="H267" s="1620"/>
      <c r="I267" s="1620"/>
      <c r="J267" s="1620"/>
      <c r="K267" s="1620"/>
      <c r="L267" s="1620"/>
      <c r="M267" s="1620"/>
      <c r="N267" s="939"/>
      <c r="O267" s="898"/>
      <c r="P267" s="898"/>
      <c r="Q267" s="898"/>
      <c r="R267" s="898"/>
      <c r="S267" s="898"/>
      <c r="T267" s="898"/>
    </row>
    <row r="268" spans="1:22" ht="17.100000000000001" customHeight="1">
      <c r="A268" s="1619"/>
      <c r="B268" s="1619"/>
      <c r="C268" s="1619"/>
      <c r="D268" s="1619"/>
      <c r="E268" s="1619"/>
      <c r="F268" s="1619"/>
      <c r="G268" s="353"/>
      <c r="H268" s="1620"/>
      <c r="I268" s="1620"/>
      <c r="J268" s="1620"/>
      <c r="K268" s="1620"/>
      <c r="L268" s="1620"/>
      <c r="M268" s="1620"/>
      <c r="N268" s="939"/>
      <c r="O268" s="898"/>
      <c r="P268" s="898"/>
      <c r="Q268" s="898"/>
      <c r="R268" s="898"/>
      <c r="S268" s="898"/>
      <c r="T268" s="898"/>
    </row>
    <row r="269" spans="1:22" ht="17.100000000000001" customHeight="1">
      <c r="A269" s="1619"/>
      <c r="B269" s="1619"/>
      <c r="C269" s="1619"/>
      <c r="D269" s="1619"/>
      <c r="E269" s="1619"/>
      <c r="F269" s="1619"/>
      <c r="G269" s="353"/>
      <c r="H269" s="1620"/>
      <c r="I269" s="1620"/>
      <c r="J269" s="1620"/>
      <c r="K269" s="1620"/>
      <c r="L269" s="1620"/>
      <c r="M269" s="1620"/>
      <c r="N269" s="939"/>
      <c r="O269" s="898"/>
      <c r="P269" s="898"/>
      <c r="Q269" s="898"/>
      <c r="R269" s="898"/>
      <c r="S269" s="898"/>
      <c r="T269" s="898"/>
    </row>
    <row r="270" spans="1:22" ht="17.100000000000001" customHeight="1">
      <c r="A270" s="1624" t="str">
        <f>$O$25&amp;"임반 / "&amp;$P$25&amp;"소반 - "&amp;$S$25&amp;" "&amp;$T$25&amp;" ha"</f>
        <v>62-0임반 / 14-0소반 - 헛개(노) 0 ha</v>
      </c>
      <c r="B270" s="1625"/>
      <c r="C270" s="1625"/>
      <c r="D270" s="1625"/>
      <c r="E270" s="1625"/>
      <c r="F270" s="1626"/>
      <c r="G270" s="353"/>
      <c r="H270" s="1624" t="str">
        <f>$O$26&amp;"임반 / "&amp;$P$26&amp;"소반 - "&amp;$S$26&amp;" "&amp;$T$26&amp;" ha"</f>
        <v>62-0임반 / 14-0소반 - 아까시(노) 0 ha</v>
      </c>
      <c r="I270" s="1625"/>
      <c r="J270" s="1625"/>
      <c r="K270" s="1625"/>
      <c r="L270" s="1625"/>
      <c r="M270" s="1626"/>
      <c r="N270" s="939"/>
      <c r="O270" s="898"/>
      <c r="P270" s="898"/>
      <c r="Q270" s="898"/>
      <c r="R270" s="898"/>
      <c r="S270" s="898"/>
      <c r="T270" s="898"/>
    </row>
    <row r="271" spans="1:22" ht="17.100000000000001" customHeight="1">
      <c r="A271" s="1621" t="s">
        <v>1537</v>
      </c>
      <c r="B271" s="1622"/>
      <c r="C271" s="1622"/>
      <c r="D271" s="1622"/>
      <c r="E271" s="1622"/>
      <c r="F271" s="1623"/>
      <c r="G271" s="353"/>
      <c r="H271" s="1621" t="s">
        <v>1535</v>
      </c>
      <c r="I271" s="1622"/>
      <c r="J271" s="1622"/>
      <c r="K271" s="1622"/>
      <c r="L271" s="1622"/>
      <c r="M271" s="1623"/>
      <c r="N271" s="939"/>
      <c r="O271" s="898"/>
      <c r="P271" s="898"/>
      <c r="Q271" s="898"/>
      <c r="R271" s="898"/>
      <c r="S271" s="898"/>
      <c r="T271" s="898"/>
    </row>
    <row r="272" spans="1:22" ht="17.100000000000001" customHeight="1">
      <c r="A272" s="940"/>
      <c r="B272" s="938"/>
      <c r="C272" s="938"/>
      <c r="D272" s="938"/>
      <c r="E272" s="938"/>
      <c r="F272" s="938"/>
      <c r="G272" s="353"/>
      <c r="H272" s="938"/>
      <c r="I272" s="938"/>
      <c r="J272" s="938"/>
      <c r="K272" s="938"/>
      <c r="L272" s="938"/>
      <c r="M272" s="941"/>
      <c r="N272" s="939"/>
      <c r="O272" s="898"/>
      <c r="P272" s="898"/>
      <c r="Q272" s="898"/>
      <c r="R272" s="898"/>
      <c r="S272" s="898"/>
      <c r="T272" s="898"/>
    </row>
    <row r="273" spans="1:22" ht="17.100000000000001" customHeight="1">
      <c r="A273" s="933"/>
      <c r="B273" s="353"/>
      <c r="C273" s="353"/>
      <c r="D273" s="353"/>
      <c r="E273" s="353"/>
      <c r="F273" s="353"/>
      <c r="G273" s="353"/>
      <c r="H273" s="353"/>
      <c r="I273" s="353"/>
      <c r="J273" s="353"/>
      <c r="K273" s="353"/>
      <c r="L273" s="353"/>
      <c r="M273" s="934"/>
      <c r="N273" s="939"/>
      <c r="O273" s="898"/>
      <c r="P273" s="898"/>
      <c r="Q273" s="898"/>
      <c r="R273" s="898"/>
      <c r="S273" s="898"/>
      <c r="T273" s="898"/>
    </row>
    <row r="274" spans="1:22" ht="17.100000000000001" customHeight="1">
      <c r="A274" s="933"/>
      <c r="B274" s="353"/>
      <c r="C274" s="353"/>
      <c r="D274" s="353"/>
      <c r="E274" s="353"/>
      <c r="F274" s="353"/>
      <c r="G274" s="353"/>
      <c r="H274" s="353"/>
      <c r="I274" s="353"/>
      <c r="J274" s="353"/>
      <c r="K274" s="353"/>
      <c r="L274" s="353"/>
      <c r="M274" s="934"/>
      <c r="N274" s="939"/>
      <c r="O274" s="898"/>
      <c r="P274" s="898"/>
      <c r="Q274" s="898"/>
      <c r="R274" s="898"/>
      <c r="S274" s="898"/>
      <c r="T274" s="898"/>
    </row>
    <row r="275" spans="1:22" ht="17.100000000000001" customHeight="1">
      <c r="A275" s="935"/>
      <c r="B275" s="936"/>
      <c r="C275" s="936"/>
      <c r="D275" s="936"/>
      <c r="E275" s="936"/>
      <c r="F275" s="936"/>
      <c r="G275" s="936"/>
      <c r="H275" s="936"/>
      <c r="I275" s="936"/>
      <c r="J275" s="936"/>
      <c r="K275" s="936"/>
      <c r="L275" s="936"/>
      <c r="M275" s="937"/>
      <c r="N275" s="939"/>
      <c r="O275" s="898"/>
      <c r="P275" s="898"/>
      <c r="Q275" s="898"/>
      <c r="R275" s="898"/>
      <c r="S275" s="898"/>
      <c r="T275" s="898"/>
    </row>
    <row r="276" spans="1:22" ht="80.099999999999994" customHeight="1">
      <c r="A276" s="1614" t="s">
        <v>32</v>
      </c>
      <c r="B276" s="1615"/>
      <c r="C276" s="1615"/>
      <c r="D276" s="1615"/>
      <c r="E276" s="1615"/>
      <c r="F276" s="1615"/>
      <c r="G276" s="1615"/>
      <c r="H276" s="1615"/>
      <c r="I276" s="1615"/>
      <c r="J276" s="1615"/>
      <c r="K276" s="1615"/>
      <c r="L276" s="1615"/>
      <c r="M276" s="1616"/>
    </row>
    <row r="277" spans="1:22" ht="17.100000000000001" customHeight="1">
      <c r="A277" s="933"/>
      <c r="B277" s="353"/>
      <c r="C277" s="353"/>
      <c r="D277" s="353"/>
      <c r="E277" s="353"/>
      <c r="F277" s="353"/>
      <c r="G277" s="353"/>
      <c r="H277" s="353"/>
      <c r="I277" s="353"/>
      <c r="J277" s="353"/>
      <c r="K277" s="353"/>
      <c r="L277" s="353"/>
      <c r="M277" s="934"/>
    </row>
    <row r="278" spans="1:22" ht="17.100000000000001" customHeight="1">
      <c r="A278" s="933"/>
      <c r="B278" s="353"/>
      <c r="C278" s="353"/>
      <c r="D278" s="353"/>
      <c r="E278" s="353"/>
      <c r="F278" s="353"/>
      <c r="G278" s="1617"/>
      <c r="H278" s="1617"/>
      <c r="I278" s="1617"/>
      <c r="J278" s="1617"/>
      <c r="K278" s="1617"/>
      <c r="L278" s="1617"/>
      <c r="M278" s="1618"/>
    </row>
    <row r="279" spans="1:22" ht="17.100000000000001" customHeight="1">
      <c r="A279" s="933"/>
      <c r="B279" s="353"/>
      <c r="C279" s="353"/>
      <c r="D279" s="353"/>
      <c r="E279" s="353"/>
      <c r="F279" s="353"/>
      <c r="G279" s="353"/>
      <c r="H279" s="353"/>
      <c r="I279" s="353"/>
      <c r="J279" s="353"/>
      <c r="K279" s="353"/>
      <c r="L279" s="353"/>
      <c r="M279" s="934"/>
    </row>
    <row r="280" spans="1:22" ht="17.100000000000001" customHeight="1">
      <c r="A280" s="1619">
        <v>23</v>
      </c>
      <c r="B280" s="1619"/>
      <c r="C280" s="1619"/>
      <c r="D280" s="1619"/>
      <c r="E280" s="1619"/>
      <c r="F280" s="1619"/>
      <c r="G280" s="353"/>
      <c r="H280" s="1627">
        <v>24</v>
      </c>
      <c r="I280" s="1627"/>
      <c r="J280" s="1627"/>
      <c r="K280" s="1627"/>
      <c r="L280" s="1627"/>
      <c r="M280" s="1627"/>
      <c r="N280" s="939"/>
      <c r="O280" s="898"/>
      <c r="P280" s="898"/>
      <c r="Q280" s="898"/>
      <c r="R280" s="898"/>
      <c r="S280" s="898"/>
      <c r="T280" s="898"/>
    </row>
    <row r="281" spans="1:22" ht="17.100000000000001" customHeight="1">
      <c r="A281" s="1619"/>
      <c r="B281" s="1619"/>
      <c r="C281" s="1619"/>
      <c r="D281" s="1619"/>
      <c r="E281" s="1619"/>
      <c r="F281" s="1619"/>
      <c r="G281" s="353"/>
      <c r="H281" s="1627"/>
      <c r="I281" s="1627"/>
      <c r="J281" s="1627"/>
      <c r="K281" s="1627"/>
      <c r="L281" s="1627"/>
      <c r="M281" s="1627"/>
      <c r="N281" s="939"/>
      <c r="O281" s="898"/>
      <c r="P281" s="898"/>
      <c r="Q281" s="898"/>
      <c r="R281" s="898"/>
      <c r="S281" s="898"/>
      <c r="T281" s="898"/>
      <c r="V281" s="900"/>
    </row>
    <row r="282" spans="1:22" ht="17.100000000000001" customHeight="1">
      <c r="A282" s="1619"/>
      <c r="B282" s="1619"/>
      <c r="C282" s="1619"/>
      <c r="D282" s="1619"/>
      <c r="E282" s="1619"/>
      <c r="F282" s="1619"/>
      <c r="G282" s="353"/>
      <c r="H282" s="1627"/>
      <c r="I282" s="1627"/>
      <c r="J282" s="1627"/>
      <c r="K282" s="1627"/>
      <c r="L282" s="1627"/>
      <c r="M282" s="1627"/>
      <c r="N282" s="939"/>
      <c r="O282" s="898"/>
      <c r="P282" s="898"/>
      <c r="Q282" s="898"/>
      <c r="R282" s="898"/>
      <c r="S282" s="898"/>
      <c r="T282" s="898"/>
      <c r="V282" s="900"/>
    </row>
    <row r="283" spans="1:22" ht="17.100000000000001" customHeight="1">
      <c r="A283" s="1619"/>
      <c r="B283" s="1619"/>
      <c r="C283" s="1619"/>
      <c r="D283" s="1619"/>
      <c r="E283" s="1619"/>
      <c r="F283" s="1619"/>
      <c r="G283" s="353"/>
      <c r="H283" s="1627"/>
      <c r="I283" s="1627"/>
      <c r="J283" s="1627"/>
      <c r="K283" s="1627"/>
      <c r="L283" s="1627"/>
      <c r="M283" s="1627"/>
      <c r="N283" s="939"/>
      <c r="O283" s="898"/>
      <c r="P283" s="898"/>
      <c r="Q283" s="898"/>
      <c r="R283" s="898"/>
      <c r="S283" s="898"/>
      <c r="T283" s="898"/>
    </row>
    <row r="284" spans="1:22" ht="17.100000000000001" customHeight="1">
      <c r="A284" s="1619"/>
      <c r="B284" s="1619"/>
      <c r="C284" s="1619"/>
      <c r="D284" s="1619"/>
      <c r="E284" s="1619"/>
      <c r="F284" s="1619"/>
      <c r="G284" s="353"/>
      <c r="H284" s="1627"/>
      <c r="I284" s="1627"/>
      <c r="J284" s="1627"/>
      <c r="K284" s="1627"/>
      <c r="L284" s="1627"/>
      <c r="M284" s="1627"/>
      <c r="N284" s="939"/>
      <c r="O284" s="898"/>
      <c r="P284" s="898"/>
      <c r="Q284" s="898"/>
      <c r="R284" s="898"/>
      <c r="S284" s="898"/>
      <c r="T284" s="898"/>
    </row>
    <row r="285" spans="1:22" ht="17.100000000000001" customHeight="1">
      <c r="A285" s="1619"/>
      <c r="B285" s="1619"/>
      <c r="C285" s="1619"/>
      <c r="D285" s="1619"/>
      <c r="E285" s="1619"/>
      <c r="F285" s="1619"/>
      <c r="G285" s="353"/>
      <c r="H285" s="1627"/>
      <c r="I285" s="1627"/>
      <c r="J285" s="1627"/>
      <c r="K285" s="1627"/>
      <c r="L285" s="1627"/>
      <c r="M285" s="1627"/>
      <c r="N285" s="939"/>
      <c r="O285" s="898"/>
      <c r="P285" s="898"/>
      <c r="Q285" s="898"/>
      <c r="R285" s="898"/>
      <c r="S285" s="898"/>
      <c r="T285" s="898"/>
    </row>
    <row r="286" spans="1:22" ht="17.100000000000001" customHeight="1">
      <c r="A286" s="1619"/>
      <c r="B286" s="1619"/>
      <c r="C286" s="1619"/>
      <c r="D286" s="1619"/>
      <c r="E286" s="1619"/>
      <c r="F286" s="1619"/>
      <c r="G286" s="353"/>
      <c r="H286" s="1627"/>
      <c r="I286" s="1627"/>
      <c r="J286" s="1627"/>
      <c r="K286" s="1627"/>
      <c r="L286" s="1627"/>
      <c r="M286" s="1627"/>
      <c r="N286" s="939"/>
      <c r="O286" s="898"/>
      <c r="P286" s="898"/>
      <c r="Q286" s="898"/>
      <c r="R286" s="898"/>
      <c r="S286" s="898"/>
      <c r="T286" s="898"/>
    </row>
    <row r="287" spans="1:22" ht="17.100000000000001" customHeight="1">
      <c r="A287" s="1619"/>
      <c r="B287" s="1619"/>
      <c r="C287" s="1619"/>
      <c r="D287" s="1619"/>
      <c r="E287" s="1619"/>
      <c r="F287" s="1619"/>
      <c r="G287" s="353"/>
      <c r="H287" s="1627"/>
      <c r="I287" s="1627"/>
      <c r="J287" s="1627"/>
      <c r="K287" s="1627"/>
      <c r="L287" s="1627"/>
      <c r="M287" s="1627"/>
      <c r="N287" s="939"/>
      <c r="O287" s="898"/>
      <c r="P287" s="898"/>
      <c r="Q287" s="898"/>
      <c r="R287" s="898"/>
      <c r="S287" s="898"/>
      <c r="T287" s="898"/>
    </row>
    <row r="288" spans="1:22" ht="17.100000000000001" customHeight="1">
      <c r="A288" s="1619"/>
      <c r="B288" s="1619"/>
      <c r="C288" s="1619"/>
      <c r="D288" s="1619"/>
      <c r="E288" s="1619"/>
      <c r="F288" s="1619"/>
      <c r="G288" s="353"/>
      <c r="H288" s="1627"/>
      <c r="I288" s="1627"/>
      <c r="J288" s="1627"/>
      <c r="K288" s="1627"/>
      <c r="L288" s="1627"/>
      <c r="M288" s="1627"/>
      <c r="N288" s="939"/>
      <c r="O288" s="898"/>
      <c r="P288" s="898"/>
      <c r="Q288" s="898"/>
      <c r="R288" s="898"/>
      <c r="S288" s="898"/>
      <c r="T288" s="898"/>
    </row>
    <row r="289" spans="1:20" ht="17.100000000000001" customHeight="1">
      <c r="A289" s="1619"/>
      <c r="B289" s="1619"/>
      <c r="C289" s="1619"/>
      <c r="D289" s="1619"/>
      <c r="E289" s="1619"/>
      <c r="F289" s="1619"/>
      <c r="G289" s="353"/>
      <c r="H289" s="1627"/>
      <c r="I289" s="1627"/>
      <c r="J289" s="1627"/>
      <c r="K289" s="1627"/>
      <c r="L289" s="1627"/>
      <c r="M289" s="1627"/>
      <c r="N289" s="939"/>
      <c r="O289" s="898"/>
      <c r="P289" s="898"/>
      <c r="Q289" s="898"/>
      <c r="R289" s="898"/>
      <c r="S289" s="898"/>
      <c r="T289" s="898"/>
    </row>
    <row r="290" spans="1:20" ht="17.100000000000001" customHeight="1">
      <c r="A290" s="1619"/>
      <c r="B290" s="1619"/>
      <c r="C290" s="1619"/>
      <c r="D290" s="1619"/>
      <c r="E290" s="1619"/>
      <c r="F290" s="1619"/>
      <c r="G290" s="353"/>
      <c r="H290" s="1627"/>
      <c r="I290" s="1627"/>
      <c r="J290" s="1627"/>
      <c r="K290" s="1627"/>
      <c r="L290" s="1627"/>
      <c r="M290" s="1627"/>
      <c r="N290" s="939"/>
      <c r="O290" s="898"/>
      <c r="P290" s="898"/>
      <c r="Q290" s="898"/>
      <c r="R290" s="898"/>
      <c r="S290" s="898"/>
      <c r="T290" s="898"/>
    </row>
    <row r="291" spans="1:20" ht="17.100000000000001" customHeight="1">
      <c r="A291" s="1619"/>
      <c r="B291" s="1619"/>
      <c r="C291" s="1619"/>
      <c r="D291" s="1619"/>
      <c r="E291" s="1619"/>
      <c r="F291" s="1619"/>
      <c r="G291" s="353"/>
      <c r="H291" s="1627"/>
      <c r="I291" s="1627"/>
      <c r="J291" s="1627"/>
      <c r="K291" s="1627"/>
      <c r="L291" s="1627"/>
      <c r="M291" s="1627"/>
      <c r="N291" s="939"/>
      <c r="O291" s="898"/>
      <c r="P291" s="898"/>
      <c r="Q291" s="898"/>
      <c r="R291" s="898"/>
      <c r="S291" s="898"/>
      <c r="T291" s="898"/>
    </row>
    <row r="292" spans="1:20" ht="17.100000000000001" customHeight="1">
      <c r="A292" s="1619"/>
      <c r="B292" s="1619"/>
      <c r="C292" s="1619"/>
      <c r="D292" s="1619"/>
      <c r="E292" s="1619"/>
      <c r="F292" s="1619"/>
      <c r="G292" s="353"/>
      <c r="H292" s="1627"/>
      <c r="I292" s="1627"/>
      <c r="J292" s="1627"/>
      <c r="K292" s="1627"/>
      <c r="L292" s="1627"/>
      <c r="M292" s="1627"/>
      <c r="N292" s="939"/>
      <c r="O292" s="898"/>
      <c r="P292" s="898"/>
      <c r="Q292" s="898"/>
      <c r="R292" s="898"/>
      <c r="S292" s="898"/>
      <c r="T292" s="898"/>
    </row>
    <row r="293" spans="1:20" ht="17.100000000000001" customHeight="1">
      <c r="A293" s="1619"/>
      <c r="B293" s="1619"/>
      <c r="C293" s="1619"/>
      <c r="D293" s="1619"/>
      <c r="E293" s="1619"/>
      <c r="F293" s="1619"/>
      <c r="G293" s="353"/>
      <c r="H293" s="1627"/>
      <c r="I293" s="1627"/>
      <c r="J293" s="1627"/>
      <c r="K293" s="1627"/>
      <c r="L293" s="1627"/>
      <c r="M293" s="1627"/>
      <c r="N293" s="939"/>
      <c r="O293" s="898"/>
      <c r="P293" s="898"/>
      <c r="Q293" s="898"/>
      <c r="R293" s="898"/>
      <c r="S293" s="898"/>
      <c r="T293" s="898"/>
    </row>
    <row r="294" spans="1:20" ht="17.100000000000001" customHeight="1">
      <c r="A294" s="1619"/>
      <c r="B294" s="1619"/>
      <c r="C294" s="1619"/>
      <c r="D294" s="1619"/>
      <c r="E294" s="1619"/>
      <c r="F294" s="1619"/>
      <c r="G294" s="353"/>
      <c r="H294" s="1627"/>
      <c r="I294" s="1627"/>
      <c r="J294" s="1627"/>
      <c r="K294" s="1627"/>
      <c r="L294" s="1627"/>
      <c r="M294" s="1627"/>
      <c r="N294" s="939"/>
      <c r="O294" s="898"/>
      <c r="P294" s="898"/>
      <c r="Q294" s="898"/>
      <c r="R294" s="898"/>
      <c r="S294" s="898"/>
      <c r="T294" s="898"/>
    </row>
    <row r="295" spans="1:20" ht="17.100000000000001" customHeight="1">
      <c r="A295" s="1624" t="str">
        <f>$O$27&amp;"임반 / "&amp;$P$27&amp;"소반 - "&amp;$S$27&amp;" "&amp;$T$27&amp;" ha"</f>
        <v>62-0임반 / 14-0소반 - 산벚(노) 0 ha</v>
      </c>
      <c r="B295" s="1625"/>
      <c r="C295" s="1625"/>
      <c r="D295" s="1625"/>
      <c r="E295" s="1625"/>
      <c r="F295" s="1626"/>
      <c r="G295" s="353"/>
      <c r="H295" s="1624" t="str">
        <f>$O$28&amp;"임반 / "&amp;$P$28&amp;"소반 - "&amp;$S$28&amp;" "&amp;$T$28&amp;" ha"</f>
        <v>61-0임반 / 20-6소반 - 소나무(용) 0 ha</v>
      </c>
      <c r="I295" s="1625"/>
      <c r="J295" s="1625"/>
      <c r="K295" s="1625"/>
      <c r="L295" s="1625"/>
      <c r="M295" s="1626"/>
      <c r="N295" s="939"/>
      <c r="O295" s="898"/>
      <c r="P295" s="898"/>
      <c r="Q295" s="898"/>
      <c r="R295" s="898"/>
      <c r="S295" s="898"/>
      <c r="T295" s="898"/>
    </row>
    <row r="296" spans="1:20" ht="17.100000000000001" customHeight="1">
      <c r="A296" s="1621" t="str">
        <f>A271</f>
        <v>만종리 산99-1 대상지 근경</v>
      </c>
      <c r="B296" s="1622"/>
      <c r="C296" s="1622"/>
      <c r="D296" s="1622"/>
      <c r="E296" s="1622"/>
      <c r="F296" s="1623"/>
      <c r="G296" s="353"/>
      <c r="H296" s="1621" t="str">
        <f>H271</f>
        <v>만종리 산99-1 대상지 근경</v>
      </c>
      <c r="I296" s="1622"/>
      <c r="J296" s="1622"/>
      <c r="K296" s="1622"/>
      <c r="L296" s="1622"/>
      <c r="M296" s="1623"/>
      <c r="N296" s="939"/>
      <c r="O296" s="898"/>
      <c r="P296" s="898"/>
      <c r="Q296" s="898"/>
      <c r="R296" s="898"/>
      <c r="S296" s="898"/>
      <c r="T296" s="898"/>
    </row>
    <row r="297" spans="1:20" ht="17.100000000000001" customHeight="1">
      <c r="A297" s="940"/>
      <c r="B297" s="938"/>
      <c r="C297" s="938"/>
      <c r="D297" s="938"/>
      <c r="E297" s="938"/>
      <c r="F297" s="938"/>
      <c r="G297" s="353"/>
      <c r="H297" s="938"/>
      <c r="I297" s="938"/>
      <c r="J297" s="938"/>
      <c r="K297" s="938"/>
      <c r="L297" s="938"/>
      <c r="M297" s="941"/>
      <c r="N297" s="939"/>
      <c r="O297" s="898"/>
      <c r="P297" s="898"/>
      <c r="Q297" s="898"/>
      <c r="R297" s="898"/>
      <c r="S297" s="898"/>
      <c r="T297" s="898"/>
    </row>
    <row r="298" spans="1:20" ht="17.100000000000001" customHeight="1">
      <c r="A298" s="933"/>
      <c r="B298" s="353"/>
      <c r="C298" s="353"/>
      <c r="D298" s="353"/>
      <c r="E298" s="353"/>
      <c r="F298" s="353"/>
      <c r="G298" s="353"/>
      <c r="H298" s="353"/>
      <c r="I298" s="353"/>
      <c r="J298" s="353"/>
      <c r="K298" s="353"/>
      <c r="L298" s="353"/>
      <c r="M298" s="934"/>
      <c r="N298" s="939"/>
      <c r="O298" s="898"/>
      <c r="P298" s="898"/>
      <c r="Q298" s="898"/>
      <c r="R298" s="898"/>
      <c r="S298" s="898"/>
      <c r="T298" s="898"/>
    </row>
    <row r="299" spans="1:20" ht="17.100000000000001" customHeight="1">
      <c r="A299" s="933"/>
      <c r="B299" s="353"/>
      <c r="C299" s="353"/>
      <c r="D299" s="353"/>
      <c r="E299" s="353"/>
      <c r="F299" s="353"/>
      <c r="G299" s="353"/>
      <c r="H299" s="353"/>
      <c r="I299" s="353"/>
      <c r="J299" s="353"/>
      <c r="K299" s="353"/>
      <c r="L299" s="353"/>
      <c r="M299" s="934"/>
      <c r="N299" s="939"/>
      <c r="O299" s="898"/>
      <c r="P299" s="898"/>
      <c r="Q299" s="898"/>
      <c r="R299" s="898"/>
      <c r="S299" s="898"/>
      <c r="T299" s="898"/>
    </row>
    <row r="300" spans="1:20" ht="17.100000000000001" customHeight="1">
      <c r="A300" s="935"/>
      <c r="B300" s="936"/>
      <c r="C300" s="936"/>
      <c r="D300" s="936"/>
      <c r="E300" s="936"/>
      <c r="F300" s="936"/>
      <c r="G300" s="936"/>
      <c r="H300" s="936"/>
      <c r="I300" s="936"/>
      <c r="J300" s="936"/>
      <c r="K300" s="936"/>
      <c r="L300" s="936"/>
      <c r="M300" s="937"/>
      <c r="N300" s="939"/>
      <c r="O300" s="898"/>
      <c r="P300" s="898"/>
      <c r="Q300" s="898"/>
      <c r="R300" s="898"/>
      <c r="S300" s="898"/>
      <c r="T300" s="898"/>
    </row>
    <row r="301" spans="1:20" ht="80.099999999999994" customHeight="1">
      <c r="A301" s="1614" t="s">
        <v>32</v>
      </c>
      <c r="B301" s="1615"/>
      <c r="C301" s="1615"/>
      <c r="D301" s="1615"/>
      <c r="E301" s="1615"/>
      <c r="F301" s="1615"/>
      <c r="G301" s="1615"/>
      <c r="H301" s="1615"/>
      <c r="I301" s="1615"/>
      <c r="J301" s="1615"/>
      <c r="K301" s="1615"/>
      <c r="L301" s="1615"/>
      <c r="M301" s="1616"/>
    </row>
    <row r="302" spans="1:20" ht="17.100000000000001" customHeight="1">
      <c r="A302" s="933"/>
      <c r="B302" s="353"/>
      <c r="C302" s="353"/>
      <c r="D302" s="353"/>
      <c r="E302" s="353"/>
      <c r="F302" s="353"/>
      <c r="G302" s="353"/>
      <c r="H302" s="353"/>
      <c r="I302" s="353"/>
      <c r="J302" s="353"/>
      <c r="K302" s="353"/>
      <c r="L302" s="353"/>
      <c r="M302" s="934"/>
    </row>
    <row r="303" spans="1:20" ht="17.100000000000001" customHeight="1">
      <c r="A303" s="933"/>
      <c r="B303" s="353"/>
      <c r="C303" s="353"/>
      <c r="D303" s="353"/>
      <c r="E303" s="353"/>
      <c r="F303" s="353"/>
      <c r="G303" s="1617"/>
      <c r="H303" s="1617"/>
      <c r="I303" s="1617"/>
      <c r="J303" s="1617"/>
      <c r="K303" s="1617"/>
      <c r="L303" s="1617"/>
      <c r="M303" s="1618"/>
    </row>
    <row r="304" spans="1:20" ht="17.100000000000001" customHeight="1">
      <c r="A304" s="933"/>
      <c r="B304" s="353"/>
      <c r="C304" s="353"/>
      <c r="D304" s="353"/>
      <c r="E304" s="353"/>
      <c r="F304" s="353"/>
      <c r="G304" s="353"/>
      <c r="H304" s="353"/>
      <c r="I304" s="353"/>
      <c r="J304" s="353"/>
      <c r="K304" s="353"/>
      <c r="L304" s="353"/>
      <c r="M304" s="934"/>
    </row>
    <row r="305" spans="1:22" ht="17.100000000000001" customHeight="1">
      <c r="A305" s="1619">
        <v>25</v>
      </c>
      <c r="B305" s="1619"/>
      <c r="C305" s="1619"/>
      <c r="D305" s="1619"/>
      <c r="E305" s="1619"/>
      <c r="F305" s="1619"/>
      <c r="G305" s="353"/>
      <c r="H305" s="1620">
        <v>26</v>
      </c>
      <c r="I305" s="1620"/>
      <c r="J305" s="1620"/>
      <c r="K305" s="1620"/>
      <c r="L305" s="1620"/>
      <c r="M305" s="1620"/>
      <c r="N305" s="939"/>
      <c r="O305" s="991"/>
      <c r="P305" s="991"/>
      <c r="Q305" s="991"/>
      <c r="R305" s="991"/>
      <c r="S305" s="991"/>
      <c r="T305" s="991"/>
    </row>
    <row r="306" spans="1:22" ht="17.100000000000001" customHeight="1">
      <c r="A306" s="1619"/>
      <c r="B306" s="1619"/>
      <c r="C306" s="1619"/>
      <c r="D306" s="1619"/>
      <c r="E306" s="1619"/>
      <c r="F306" s="1619"/>
      <c r="G306" s="353"/>
      <c r="H306" s="1620"/>
      <c r="I306" s="1620"/>
      <c r="J306" s="1620"/>
      <c r="K306" s="1620"/>
      <c r="L306" s="1620"/>
      <c r="M306" s="1620"/>
      <c r="N306" s="939"/>
      <c r="O306" s="991"/>
      <c r="P306" s="991"/>
      <c r="Q306" s="991"/>
      <c r="R306" s="991"/>
      <c r="S306" s="991"/>
      <c r="T306" s="991"/>
      <c r="V306" s="900"/>
    </row>
    <row r="307" spans="1:22" ht="17.100000000000001" customHeight="1">
      <c r="A307" s="1619"/>
      <c r="B307" s="1619"/>
      <c r="C307" s="1619"/>
      <c r="D307" s="1619"/>
      <c r="E307" s="1619"/>
      <c r="F307" s="1619"/>
      <c r="G307" s="353"/>
      <c r="H307" s="1620"/>
      <c r="I307" s="1620"/>
      <c r="J307" s="1620"/>
      <c r="K307" s="1620"/>
      <c r="L307" s="1620"/>
      <c r="M307" s="1620"/>
      <c r="N307" s="939"/>
      <c r="O307" s="991"/>
      <c r="P307" s="991"/>
      <c r="Q307" s="991"/>
      <c r="R307" s="991"/>
      <c r="S307" s="991"/>
      <c r="T307" s="991"/>
      <c r="V307" s="900"/>
    </row>
    <row r="308" spans="1:22" ht="17.100000000000001" customHeight="1">
      <c r="A308" s="1619"/>
      <c r="B308" s="1619"/>
      <c r="C308" s="1619"/>
      <c r="D308" s="1619"/>
      <c r="E308" s="1619"/>
      <c r="F308" s="1619"/>
      <c r="G308" s="353"/>
      <c r="H308" s="1620"/>
      <c r="I308" s="1620"/>
      <c r="J308" s="1620"/>
      <c r="K308" s="1620"/>
      <c r="L308" s="1620"/>
      <c r="M308" s="1620"/>
      <c r="N308" s="939"/>
      <c r="O308" s="991"/>
      <c r="P308" s="991"/>
      <c r="Q308" s="991"/>
      <c r="R308" s="991"/>
      <c r="S308" s="991"/>
      <c r="T308" s="991"/>
    </row>
    <row r="309" spans="1:22" ht="17.100000000000001" customHeight="1">
      <c r="A309" s="1619"/>
      <c r="B309" s="1619"/>
      <c r="C309" s="1619"/>
      <c r="D309" s="1619"/>
      <c r="E309" s="1619"/>
      <c r="F309" s="1619"/>
      <c r="G309" s="353"/>
      <c r="H309" s="1620"/>
      <c r="I309" s="1620"/>
      <c r="J309" s="1620"/>
      <c r="K309" s="1620"/>
      <c r="L309" s="1620"/>
      <c r="M309" s="1620"/>
      <c r="N309" s="939"/>
      <c r="O309" s="991"/>
      <c r="P309" s="991"/>
      <c r="Q309" s="991"/>
      <c r="R309" s="991"/>
      <c r="S309" s="991"/>
      <c r="T309" s="991"/>
    </row>
    <row r="310" spans="1:22" ht="17.100000000000001" customHeight="1">
      <c r="A310" s="1619"/>
      <c r="B310" s="1619"/>
      <c r="C310" s="1619"/>
      <c r="D310" s="1619"/>
      <c r="E310" s="1619"/>
      <c r="F310" s="1619"/>
      <c r="G310" s="353"/>
      <c r="H310" s="1620"/>
      <c r="I310" s="1620"/>
      <c r="J310" s="1620"/>
      <c r="K310" s="1620"/>
      <c r="L310" s="1620"/>
      <c r="M310" s="1620"/>
      <c r="N310" s="939"/>
      <c r="O310" s="991"/>
      <c r="P310" s="991"/>
      <c r="Q310" s="991"/>
      <c r="R310" s="991"/>
      <c r="S310" s="991"/>
      <c r="T310" s="991"/>
    </row>
    <row r="311" spans="1:22" ht="17.100000000000001" customHeight="1">
      <c r="A311" s="1619"/>
      <c r="B311" s="1619"/>
      <c r="C311" s="1619"/>
      <c r="D311" s="1619"/>
      <c r="E311" s="1619"/>
      <c r="F311" s="1619"/>
      <c r="G311" s="353"/>
      <c r="H311" s="1620"/>
      <c r="I311" s="1620"/>
      <c r="J311" s="1620"/>
      <c r="K311" s="1620"/>
      <c r="L311" s="1620"/>
      <c r="M311" s="1620"/>
      <c r="N311" s="939"/>
      <c r="O311" s="991"/>
      <c r="P311" s="991"/>
      <c r="Q311" s="991"/>
      <c r="R311" s="991"/>
      <c r="S311" s="991"/>
      <c r="T311" s="991"/>
    </row>
    <row r="312" spans="1:22" ht="17.100000000000001" customHeight="1">
      <c r="A312" s="1619"/>
      <c r="B312" s="1619"/>
      <c r="C312" s="1619"/>
      <c r="D312" s="1619"/>
      <c r="E312" s="1619"/>
      <c r="F312" s="1619"/>
      <c r="G312" s="353"/>
      <c r="H312" s="1620"/>
      <c r="I312" s="1620"/>
      <c r="J312" s="1620"/>
      <c r="K312" s="1620"/>
      <c r="L312" s="1620"/>
      <c r="M312" s="1620"/>
      <c r="N312" s="939"/>
      <c r="O312" s="991"/>
      <c r="P312" s="991"/>
      <c r="Q312" s="991"/>
      <c r="R312" s="991"/>
      <c r="S312" s="991"/>
      <c r="T312" s="991"/>
    </row>
    <row r="313" spans="1:22" ht="17.100000000000001" customHeight="1">
      <c r="A313" s="1619"/>
      <c r="B313" s="1619"/>
      <c r="C313" s="1619"/>
      <c r="D313" s="1619"/>
      <c r="E313" s="1619"/>
      <c r="F313" s="1619"/>
      <c r="G313" s="353"/>
      <c r="H313" s="1620"/>
      <c r="I313" s="1620"/>
      <c r="J313" s="1620"/>
      <c r="K313" s="1620"/>
      <c r="L313" s="1620"/>
      <c r="M313" s="1620"/>
      <c r="N313" s="939"/>
      <c r="O313" s="991"/>
      <c r="P313" s="991"/>
      <c r="Q313" s="991"/>
      <c r="R313" s="991"/>
      <c r="S313" s="991"/>
      <c r="T313" s="991"/>
    </row>
    <row r="314" spans="1:22" ht="17.100000000000001" customHeight="1">
      <c r="A314" s="1619"/>
      <c r="B314" s="1619"/>
      <c r="C314" s="1619"/>
      <c r="D314" s="1619"/>
      <c r="E314" s="1619"/>
      <c r="F314" s="1619"/>
      <c r="G314" s="353"/>
      <c r="H314" s="1620"/>
      <c r="I314" s="1620"/>
      <c r="J314" s="1620"/>
      <c r="K314" s="1620"/>
      <c r="L314" s="1620"/>
      <c r="M314" s="1620"/>
      <c r="N314" s="939"/>
      <c r="O314" s="991"/>
      <c r="P314" s="991"/>
      <c r="Q314" s="991"/>
      <c r="R314" s="991"/>
      <c r="S314" s="991"/>
      <c r="T314" s="991"/>
    </row>
    <row r="315" spans="1:22" ht="17.100000000000001" customHeight="1">
      <c r="A315" s="1619"/>
      <c r="B315" s="1619"/>
      <c r="C315" s="1619"/>
      <c r="D315" s="1619"/>
      <c r="E315" s="1619"/>
      <c r="F315" s="1619"/>
      <c r="G315" s="353"/>
      <c r="H315" s="1620"/>
      <c r="I315" s="1620"/>
      <c r="J315" s="1620"/>
      <c r="K315" s="1620"/>
      <c r="L315" s="1620"/>
      <c r="M315" s="1620"/>
      <c r="N315" s="939"/>
      <c r="O315" s="991"/>
      <c r="P315" s="991"/>
      <c r="Q315" s="991"/>
      <c r="R315" s="991"/>
      <c r="S315" s="991"/>
      <c r="T315" s="991"/>
    </row>
    <row r="316" spans="1:22" ht="17.100000000000001" customHeight="1">
      <c r="A316" s="1619"/>
      <c r="B316" s="1619"/>
      <c r="C316" s="1619"/>
      <c r="D316" s="1619"/>
      <c r="E316" s="1619"/>
      <c r="F316" s="1619"/>
      <c r="G316" s="353"/>
      <c r="H316" s="1620"/>
      <c r="I316" s="1620"/>
      <c r="J316" s="1620"/>
      <c r="K316" s="1620"/>
      <c r="L316" s="1620"/>
      <c r="M316" s="1620"/>
      <c r="N316" s="939"/>
      <c r="O316" s="991"/>
      <c r="P316" s="991"/>
      <c r="Q316" s="991"/>
      <c r="R316" s="991"/>
      <c r="S316" s="991"/>
      <c r="T316" s="991"/>
    </row>
    <row r="317" spans="1:22" ht="17.100000000000001" customHeight="1">
      <c r="A317" s="1619"/>
      <c r="B317" s="1619"/>
      <c r="C317" s="1619"/>
      <c r="D317" s="1619"/>
      <c r="E317" s="1619"/>
      <c r="F317" s="1619"/>
      <c r="G317" s="353"/>
      <c r="H317" s="1620"/>
      <c r="I317" s="1620"/>
      <c r="J317" s="1620"/>
      <c r="K317" s="1620"/>
      <c r="L317" s="1620"/>
      <c r="M317" s="1620"/>
      <c r="N317" s="939"/>
      <c r="O317" s="991"/>
      <c r="P317" s="991"/>
      <c r="Q317" s="991"/>
      <c r="R317" s="991"/>
      <c r="S317" s="991"/>
      <c r="T317" s="991"/>
    </row>
    <row r="318" spans="1:22" ht="17.100000000000001" customHeight="1">
      <c r="A318" s="1619"/>
      <c r="B318" s="1619"/>
      <c r="C318" s="1619"/>
      <c r="D318" s="1619"/>
      <c r="E318" s="1619"/>
      <c r="F318" s="1619"/>
      <c r="G318" s="353"/>
      <c r="H318" s="1620"/>
      <c r="I318" s="1620"/>
      <c r="J318" s="1620"/>
      <c r="K318" s="1620"/>
      <c r="L318" s="1620"/>
      <c r="M318" s="1620"/>
      <c r="N318" s="939"/>
      <c r="O318" s="991"/>
      <c r="P318" s="991"/>
      <c r="Q318" s="991"/>
      <c r="R318" s="991"/>
      <c r="S318" s="991"/>
      <c r="T318" s="991"/>
    </row>
    <row r="319" spans="1:22" ht="17.100000000000001" customHeight="1">
      <c r="A319" s="1619"/>
      <c r="B319" s="1619"/>
      <c r="C319" s="1619"/>
      <c r="D319" s="1619"/>
      <c r="E319" s="1619"/>
      <c r="F319" s="1619"/>
      <c r="G319" s="353"/>
      <c r="H319" s="1620"/>
      <c r="I319" s="1620"/>
      <c r="J319" s="1620"/>
      <c r="K319" s="1620"/>
      <c r="L319" s="1620"/>
      <c r="M319" s="1620"/>
      <c r="N319" s="939"/>
      <c r="O319" s="991"/>
      <c r="P319" s="991"/>
      <c r="Q319" s="991"/>
      <c r="R319" s="991"/>
      <c r="S319" s="991"/>
      <c r="T319" s="991"/>
    </row>
    <row r="320" spans="1:22" ht="17.100000000000001" customHeight="1">
      <c r="A320" s="1624" t="str">
        <f>$O$29&amp;"임반 / "&amp;$P$29&amp;"소반 - "&amp;$S$29&amp;" "&amp;$T$29&amp;" ha"</f>
        <v>7-0임반 / 10-0소반 - 낙엽송(용) 0 ha</v>
      </c>
      <c r="B320" s="1625"/>
      <c r="C320" s="1625"/>
      <c r="D320" s="1625"/>
      <c r="E320" s="1625"/>
      <c r="F320" s="1626"/>
      <c r="G320" s="353"/>
      <c r="H320" s="1624" t="str">
        <f>$O$30&amp;"임반 / "&amp;$P$30&amp;"소반 - "&amp;$S$30&amp;" "&amp;$T$30&amp;" ha"</f>
        <v>9-3임반 / 6-0소반 - 0 0 ha</v>
      </c>
      <c r="I320" s="1625"/>
      <c r="J320" s="1625"/>
      <c r="K320" s="1625"/>
      <c r="L320" s="1625"/>
      <c r="M320" s="1626"/>
      <c r="N320" s="939"/>
      <c r="O320" s="991"/>
      <c r="P320" s="991"/>
      <c r="Q320" s="991"/>
      <c r="R320" s="991"/>
      <c r="S320" s="991"/>
      <c r="T320" s="991"/>
    </row>
    <row r="321" spans="1:22" ht="17.100000000000001" customHeight="1">
      <c r="A321" s="1621" t="s">
        <v>1538</v>
      </c>
      <c r="B321" s="1622"/>
      <c r="C321" s="1622"/>
      <c r="D321" s="1622"/>
      <c r="E321" s="1622"/>
      <c r="F321" s="1623"/>
      <c r="G321" s="353"/>
      <c r="H321" s="1621" t="s">
        <v>1539</v>
      </c>
      <c r="I321" s="1622"/>
      <c r="J321" s="1622"/>
      <c r="K321" s="1622"/>
      <c r="L321" s="1622"/>
      <c r="M321" s="1623"/>
      <c r="N321" s="939"/>
      <c r="O321" s="991"/>
      <c r="P321" s="991"/>
      <c r="Q321" s="991"/>
      <c r="R321" s="991"/>
      <c r="S321" s="991"/>
      <c r="T321" s="991"/>
    </row>
    <row r="322" spans="1:22" ht="17.100000000000001" customHeight="1">
      <c r="A322" s="940"/>
      <c r="B322" s="938"/>
      <c r="C322" s="938"/>
      <c r="D322" s="938"/>
      <c r="E322" s="938"/>
      <c r="F322" s="938"/>
      <c r="G322" s="353"/>
      <c r="H322" s="938"/>
      <c r="I322" s="938"/>
      <c r="J322" s="938"/>
      <c r="K322" s="938"/>
      <c r="L322" s="938"/>
      <c r="M322" s="941"/>
      <c r="N322" s="939"/>
      <c r="O322" s="991"/>
      <c r="P322" s="991"/>
      <c r="Q322" s="991"/>
      <c r="R322" s="991"/>
      <c r="S322" s="991"/>
      <c r="T322" s="991"/>
    </row>
    <row r="323" spans="1:22" ht="17.100000000000001" customHeight="1">
      <c r="A323" s="933"/>
      <c r="B323" s="353"/>
      <c r="C323" s="353"/>
      <c r="D323" s="353"/>
      <c r="E323" s="353"/>
      <c r="F323" s="353"/>
      <c r="G323" s="353"/>
      <c r="H323" s="353"/>
      <c r="I323" s="353"/>
      <c r="J323" s="353"/>
      <c r="K323" s="353"/>
      <c r="L323" s="353"/>
      <c r="M323" s="934"/>
      <c r="N323" s="939"/>
      <c r="O323" s="991"/>
      <c r="P323" s="991"/>
      <c r="Q323" s="991"/>
      <c r="R323" s="991"/>
      <c r="S323" s="991"/>
      <c r="T323" s="991"/>
    </row>
    <row r="324" spans="1:22" ht="17.100000000000001" customHeight="1">
      <c r="A324" s="933"/>
      <c r="B324" s="353"/>
      <c r="C324" s="353"/>
      <c r="D324" s="353"/>
      <c r="E324" s="353"/>
      <c r="F324" s="353"/>
      <c r="G324" s="353"/>
      <c r="H324" s="353"/>
      <c r="I324" s="353"/>
      <c r="J324" s="353"/>
      <c r="K324" s="353"/>
      <c r="L324" s="353"/>
      <c r="M324" s="934"/>
      <c r="N324" s="939"/>
      <c r="O324" s="991"/>
      <c r="P324" s="991"/>
      <c r="Q324" s="991"/>
      <c r="R324" s="991"/>
      <c r="S324" s="991"/>
      <c r="T324" s="991"/>
    </row>
    <row r="325" spans="1:22" ht="17.100000000000001" customHeight="1">
      <c r="A325" s="935"/>
      <c r="B325" s="936"/>
      <c r="C325" s="936"/>
      <c r="D325" s="936"/>
      <c r="E325" s="936"/>
      <c r="F325" s="936"/>
      <c r="G325" s="936"/>
      <c r="H325" s="936"/>
      <c r="I325" s="936"/>
      <c r="J325" s="936"/>
      <c r="K325" s="936"/>
      <c r="L325" s="936"/>
      <c r="M325" s="937"/>
      <c r="N325" s="939"/>
      <c r="O325" s="991"/>
      <c r="P325" s="991"/>
      <c r="Q325" s="991"/>
      <c r="R325" s="991"/>
      <c r="S325" s="991"/>
      <c r="T325" s="991"/>
    </row>
    <row r="326" spans="1:22" ht="80.099999999999994" customHeight="1">
      <c r="A326" s="1614" t="s">
        <v>32</v>
      </c>
      <c r="B326" s="1615"/>
      <c r="C326" s="1615"/>
      <c r="D326" s="1615"/>
      <c r="E326" s="1615"/>
      <c r="F326" s="1615"/>
      <c r="G326" s="1615"/>
      <c r="H326" s="1615"/>
      <c r="I326" s="1615"/>
      <c r="J326" s="1615"/>
      <c r="K326" s="1615"/>
      <c r="L326" s="1615"/>
      <c r="M326" s="1616"/>
    </row>
    <row r="327" spans="1:22" ht="17.100000000000001" customHeight="1">
      <c r="A327" s="933"/>
      <c r="B327" s="353"/>
      <c r="C327" s="353"/>
      <c r="D327" s="353"/>
      <c r="E327" s="353"/>
      <c r="F327" s="353"/>
      <c r="G327" s="353"/>
      <c r="H327" s="353"/>
      <c r="I327" s="353"/>
      <c r="J327" s="353"/>
      <c r="K327" s="353"/>
      <c r="L327" s="353"/>
      <c r="M327" s="934"/>
    </row>
    <row r="328" spans="1:22" ht="17.100000000000001" customHeight="1">
      <c r="A328" s="933"/>
      <c r="B328" s="353"/>
      <c r="C328" s="353"/>
      <c r="D328" s="353"/>
      <c r="E328" s="353"/>
      <c r="F328" s="353"/>
      <c r="G328" s="1617"/>
      <c r="H328" s="1617"/>
      <c r="I328" s="1617"/>
      <c r="J328" s="1617"/>
      <c r="K328" s="1617"/>
      <c r="L328" s="1617"/>
      <c r="M328" s="1618"/>
    </row>
    <row r="329" spans="1:22" ht="17.100000000000001" customHeight="1">
      <c r="A329" s="933"/>
      <c r="B329" s="353"/>
      <c r="C329" s="353"/>
      <c r="D329" s="353"/>
      <c r="E329" s="353"/>
      <c r="F329" s="353"/>
      <c r="G329" s="353"/>
      <c r="H329" s="353"/>
      <c r="I329" s="353"/>
      <c r="J329" s="353"/>
      <c r="K329" s="353"/>
      <c r="L329" s="353"/>
      <c r="M329" s="934"/>
    </row>
    <row r="330" spans="1:22" ht="17.100000000000001" customHeight="1">
      <c r="A330" s="1619">
        <v>27</v>
      </c>
      <c r="B330" s="1619"/>
      <c r="C330" s="1619"/>
      <c r="D330" s="1619"/>
      <c r="E330" s="1619"/>
      <c r="F330" s="1619"/>
      <c r="G330" s="353"/>
      <c r="H330" s="1620">
        <v>28</v>
      </c>
      <c r="I330" s="1620"/>
      <c r="J330" s="1620"/>
      <c r="K330" s="1620"/>
      <c r="L330" s="1620"/>
      <c r="M330" s="1620"/>
      <c r="N330" s="939"/>
      <c r="O330" s="991"/>
      <c r="P330" s="991"/>
      <c r="Q330" s="991"/>
      <c r="R330" s="991"/>
      <c r="S330" s="991"/>
      <c r="T330" s="991"/>
    </row>
    <row r="331" spans="1:22" ht="17.100000000000001" customHeight="1">
      <c r="A331" s="1619"/>
      <c r="B331" s="1619"/>
      <c r="C331" s="1619"/>
      <c r="D331" s="1619"/>
      <c r="E331" s="1619"/>
      <c r="F331" s="1619"/>
      <c r="G331" s="353"/>
      <c r="H331" s="1620"/>
      <c r="I331" s="1620"/>
      <c r="J331" s="1620"/>
      <c r="K331" s="1620"/>
      <c r="L331" s="1620"/>
      <c r="M331" s="1620"/>
      <c r="N331" s="939"/>
      <c r="O331" s="991"/>
      <c r="P331" s="991"/>
      <c r="Q331" s="991"/>
      <c r="R331" s="991"/>
      <c r="S331" s="991"/>
      <c r="T331" s="991"/>
      <c r="V331" s="900"/>
    </row>
    <row r="332" spans="1:22" ht="17.100000000000001" customHeight="1">
      <c r="A332" s="1619"/>
      <c r="B332" s="1619"/>
      <c r="C332" s="1619"/>
      <c r="D332" s="1619"/>
      <c r="E332" s="1619"/>
      <c r="F332" s="1619"/>
      <c r="G332" s="353"/>
      <c r="H332" s="1620"/>
      <c r="I332" s="1620"/>
      <c r="J332" s="1620"/>
      <c r="K332" s="1620"/>
      <c r="L332" s="1620"/>
      <c r="M332" s="1620"/>
      <c r="N332" s="939"/>
      <c r="O332" s="991"/>
      <c r="P332" s="991"/>
      <c r="Q332" s="991"/>
      <c r="R332" s="991"/>
      <c r="S332" s="991"/>
      <c r="T332" s="991"/>
      <c r="V332" s="900"/>
    </row>
    <row r="333" spans="1:22" ht="17.100000000000001" customHeight="1">
      <c r="A333" s="1619"/>
      <c r="B333" s="1619"/>
      <c r="C333" s="1619"/>
      <c r="D333" s="1619"/>
      <c r="E333" s="1619"/>
      <c r="F333" s="1619"/>
      <c r="G333" s="353"/>
      <c r="H333" s="1620"/>
      <c r="I333" s="1620"/>
      <c r="J333" s="1620"/>
      <c r="K333" s="1620"/>
      <c r="L333" s="1620"/>
      <c r="M333" s="1620"/>
      <c r="N333" s="939"/>
      <c r="O333" s="991"/>
      <c r="P333" s="991"/>
      <c r="Q333" s="991"/>
      <c r="R333" s="991"/>
      <c r="S333" s="991"/>
      <c r="T333" s="991"/>
    </row>
    <row r="334" spans="1:22" ht="17.100000000000001" customHeight="1">
      <c r="A334" s="1619"/>
      <c r="B334" s="1619"/>
      <c r="C334" s="1619"/>
      <c r="D334" s="1619"/>
      <c r="E334" s="1619"/>
      <c r="F334" s="1619"/>
      <c r="G334" s="353"/>
      <c r="H334" s="1620"/>
      <c r="I334" s="1620"/>
      <c r="J334" s="1620"/>
      <c r="K334" s="1620"/>
      <c r="L334" s="1620"/>
      <c r="M334" s="1620"/>
      <c r="N334" s="939"/>
      <c r="O334" s="991"/>
      <c r="P334" s="991"/>
      <c r="Q334" s="991"/>
      <c r="R334" s="991"/>
      <c r="S334" s="991"/>
      <c r="T334" s="991"/>
    </row>
    <row r="335" spans="1:22" ht="17.100000000000001" customHeight="1">
      <c r="A335" s="1619"/>
      <c r="B335" s="1619"/>
      <c r="C335" s="1619"/>
      <c r="D335" s="1619"/>
      <c r="E335" s="1619"/>
      <c r="F335" s="1619"/>
      <c r="G335" s="353"/>
      <c r="H335" s="1620"/>
      <c r="I335" s="1620"/>
      <c r="J335" s="1620"/>
      <c r="K335" s="1620"/>
      <c r="L335" s="1620"/>
      <c r="M335" s="1620"/>
      <c r="N335" s="939"/>
      <c r="O335" s="991"/>
      <c r="P335" s="991"/>
      <c r="Q335" s="991"/>
      <c r="R335" s="991"/>
      <c r="S335" s="991"/>
      <c r="T335" s="991"/>
    </row>
    <row r="336" spans="1:22" ht="17.100000000000001" customHeight="1">
      <c r="A336" s="1619"/>
      <c r="B336" s="1619"/>
      <c r="C336" s="1619"/>
      <c r="D336" s="1619"/>
      <c r="E336" s="1619"/>
      <c r="F336" s="1619"/>
      <c r="G336" s="353"/>
      <c r="H336" s="1620"/>
      <c r="I336" s="1620"/>
      <c r="J336" s="1620"/>
      <c r="K336" s="1620"/>
      <c r="L336" s="1620"/>
      <c r="M336" s="1620"/>
      <c r="N336" s="939"/>
      <c r="O336" s="991"/>
      <c r="P336" s="991"/>
      <c r="Q336" s="991"/>
      <c r="R336" s="991"/>
      <c r="S336" s="991"/>
      <c r="T336" s="991"/>
    </row>
    <row r="337" spans="1:24" ht="17.100000000000001" customHeight="1">
      <c r="A337" s="1619"/>
      <c r="B337" s="1619"/>
      <c r="C337" s="1619"/>
      <c r="D337" s="1619"/>
      <c r="E337" s="1619"/>
      <c r="F337" s="1619"/>
      <c r="G337" s="353"/>
      <c r="H337" s="1620"/>
      <c r="I337" s="1620"/>
      <c r="J337" s="1620"/>
      <c r="K337" s="1620"/>
      <c r="L337" s="1620"/>
      <c r="M337" s="1620"/>
      <c r="N337" s="939"/>
      <c r="O337" s="991"/>
      <c r="P337" s="991"/>
      <c r="Q337" s="991"/>
      <c r="R337" s="991"/>
      <c r="S337" s="991"/>
      <c r="T337" s="991"/>
    </row>
    <row r="338" spans="1:24" ht="17.100000000000001" customHeight="1">
      <c r="A338" s="1619"/>
      <c r="B338" s="1619"/>
      <c r="C338" s="1619"/>
      <c r="D338" s="1619"/>
      <c r="E338" s="1619"/>
      <c r="F338" s="1619"/>
      <c r="G338" s="353"/>
      <c r="H338" s="1620"/>
      <c r="I338" s="1620"/>
      <c r="J338" s="1620"/>
      <c r="K338" s="1620"/>
      <c r="L338" s="1620"/>
      <c r="M338" s="1620"/>
      <c r="N338" s="939"/>
      <c r="O338" s="991"/>
      <c r="P338" s="991"/>
      <c r="Q338" s="991"/>
      <c r="R338" s="991"/>
      <c r="S338" s="991"/>
      <c r="T338" s="991"/>
    </row>
    <row r="339" spans="1:24" ht="17.100000000000001" customHeight="1">
      <c r="A339" s="1619"/>
      <c r="B339" s="1619"/>
      <c r="C339" s="1619"/>
      <c r="D339" s="1619"/>
      <c r="E339" s="1619"/>
      <c r="F339" s="1619"/>
      <c r="G339" s="353"/>
      <c r="H339" s="1620"/>
      <c r="I339" s="1620"/>
      <c r="J339" s="1620"/>
      <c r="K339" s="1620"/>
      <c r="L339" s="1620"/>
      <c r="M339" s="1620"/>
      <c r="N339" s="939"/>
      <c r="O339" s="991"/>
      <c r="P339" s="991"/>
      <c r="Q339" s="991"/>
      <c r="R339" s="991"/>
      <c r="S339" s="991"/>
      <c r="T339" s="991"/>
    </row>
    <row r="340" spans="1:24" ht="17.100000000000001" customHeight="1">
      <c r="A340" s="1619"/>
      <c r="B340" s="1619"/>
      <c r="C340" s="1619"/>
      <c r="D340" s="1619"/>
      <c r="E340" s="1619"/>
      <c r="F340" s="1619"/>
      <c r="G340" s="353"/>
      <c r="H340" s="1620"/>
      <c r="I340" s="1620"/>
      <c r="J340" s="1620"/>
      <c r="K340" s="1620"/>
      <c r="L340" s="1620"/>
      <c r="M340" s="1620"/>
      <c r="N340" s="939"/>
      <c r="O340" s="991"/>
      <c r="P340" s="991"/>
      <c r="Q340" s="991"/>
      <c r="R340" s="991"/>
      <c r="S340" s="991"/>
      <c r="T340" s="991"/>
    </row>
    <row r="341" spans="1:24" ht="17.100000000000001" customHeight="1">
      <c r="A341" s="1619"/>
      <c r="B341" s="1619"/>
      <c r="C341" s="1619"/>
      <c r="D341" s="1619"/>
      <c r="E341" s="1619"/>
      <c r="F341" s="1619"/>
      <c r="G341" s="353"/>
      <c r="H341" s="1620"/>
      <c r="I341" s="1620"/>
      <c r="J341" s="1620"/>
      <c r="K341" s="1620"/>
      <c r="L341" s="1620"/>
      <c r="M341" s="1620"/>
      <c r="N341" s="939"/>
      <c r="O341" s="991"/>
      <c r="P341" s="991"/>
      <c r="Q341" s="991"/>
      <c r="R341" s="991"/>
      <c r="S341" s="991"/>
      <c r="T341" s="991"/>
    </row>
    <row r="342" spans="1:24" ht="17.100000000000001" customHeight="1">
      <c r="A342" s="1619"/>
      <c r="B342" s="1619"/>
      <c r="C342" s="1619"/>
      <c r="D342" s="1619"/>
      <c r="E342" s="1619"/>
      <c r="F342" s="1619"/>
      <c r="G342" s="353"/>
      <c r="H342" s="1620"/>
      <c r="I342" s="1620"/>
      <c r="J342" s="1620"/>
      <c r="K342" s="1620"/>
      <c r="L342" s="1620"/>
      <c r="M342" s="1620"/>
      <c r="N342" s="939"/>
      <c r="O342" s="991"/>
      <c r="P342" s="991"/>
      <c r="Q342" s="991"/>
      <c r="R342" s="991"/>
      <c r="S342" s="991"/>
      <c r="T342" s="991"/>
    </row>
    <row r="343" spans="1:24" ht="17.100000000000001" customHeight="1">
      <c r="A343" s="1619"/>
      <c r="B343" s="1619"/>
      <c r="C343" s="1619"/>
      <c r="D343" s="1619"/>
      <c r="E343" s="1619"/>
      <c r="F343" s="1619"/>
      <c r="G343" s="353"/>
      <c r="H343" s="1620"/>
      <c r="I343" s="1620"/>
      <c r="J343" s="1620"/>
      <c r="K343" s="1620"/>
      <c r="L343" s="1620"/>
      <c r="M343" s="1620"/>
      <c r="N343" s="939"/>
      <c r="O343" s="991"/>
      <c r="P343" s="991"/>
      <c r="Q343" s="991"/>
      <c r="R343" s="991"/>
      <c r="S343" s="991"/>
      <c r="T343" s="991"/>
    </row>
    <row r="344" spans="1:24" ht="17.100000000000001" customHeight="1">
      <c r="A344" s="1619"/>
      <c r="B344" s="1619"/>
      <c r="C344" s="1619"/>
      <c r="D344" s="1619"/>
      <c r="E344" s="1619"/>
      <c r="F344" s="1619"/>
      <c r="G344" s="353"/>
      <c r="H344" s="1620"/>
      <c r="I344" s="1620"/>
      <c r="J344" s="1620"/>
      <c r="K344" s="1620"/>
      <c r="L344" s="1620"/>
      <c r="M344" s="1620"/>
      <c r="N344" s="939"/>
      <c r="O344" s="991"/>
      <c r="P344" s="991"/>
      <c r="Q344" s="991"/>
      <c r="R344" s="991"/>
      <c r="S344" s="991"/>
      <c r="T344" s="991"/>
    </row>
    <row r="345" spans="1:24" ht="17.100000000000001" customHeight="1">
      <c r="A345" s="1624" t="str">
        <f>H345</f>
        <v>62-0임반 / 24-0소반 - 상수리(노) 0 ha</v>
      </c>
      <c r="B345" s="1625"/>
      <c r="C345" s="1625"/>
      <c r="D345" s="1625"/>
      <c r="E345" s="1625"/>
      <c r="F345" s="1626"/>
      <c r="G345" s="353"/>
      <c r="H345" s="1624" t="str">
        <f>$O$32&amp;"임반 / "&amp;$P$32&amp;"소반 - "&amp;$S$32&amp;" "&amp;$T$32&amp;" ha"</f>
        <v>62-0임반 / 24-0소반 - 상수리(노) 0 ha</v>
      </c>
      <c r="I345" s="1625"/>
      <c r="J345" s="1625"/>
      <c r="K345" s="1625"/>
      <c r="L345" s="1625"/>
      <c r="M345" s="1626"/>
      <c r="N345" s="939"/>
      <c r="O345" s="991"/>
      <c r="P345" s="991"/>
      <c r="Q345" s="991"/>
      <c r="R345" s="991"/>
      <c r="S345" s="991"/>
      <c r="T345" s="991"/>
      <c r="X345" s="352" t="str">
        <f>$O$31&amp;"임반 / "&amp;$P$31&amp;"소반 - "&amp;$S$31&amp;" "&amp;$T$31&amp;" ha"</f>
        <v>62-0임반 / 24-0소반 - 산벚(노) 0 ha</v>
      </c>
    </row>
    <row r="346" spans="1:24" ht="17.100000000000001" customHeight="1">
      <c r="A346" s="1621" t="s">
        <v>1548</v>
      </c>
      <c r="B346" s="1622"/>
      <c r="C346" s="1622"/>
      <c r="D346" s="1622"/>
      <c r="E346" s="1622"/>
      <c r="F346" s="1623"/>
      <c r="G346" s="353"/>
      <c r="H346" s="1621" t="str">
        <f>A346</f>
        <v>설계표준지 근경</v>
      </c>
      <c r="I346" s="1622"/>
      <c r="J346" s="1622"/>
      <c r="K346" s="1622"/>
      <c r="L346" s="1622"/>
      <c r="M346" s="1623"/>
      <c r="N346" s="939"/>
      <c r="O346" s="991"/>
      <c r="P346" s="991"/>
      <c r="Q346" s="991"/>
      <c r="R346" s="991"/>
      <c r="S346" s="991"/>
      <c r="T346" s="991"/>
    </row>
    <row r="347" spans="1:24" ht="17.100000000000001" customHeight="1">
      <c r="A347" s="940"/>
      <c r="B347" s="938"/>
      <c r="C347" s="938"/>
      <c r="D347" s="938"/>
      <c r="E347" s="938"/>
      <c r="F347" s="938"/>
      <c r="G347" s="353"/>
      <c r="H347" s="938"/>
      <c r="I347" s="938"/>
      <c r="J347" s="938"/>
      <c r="K347" s="938"/>
      <c r="L347" s="938"/>
      <c r="M347" s="941"/>
      <c r="N347" s="939"/>
      <c r="O347" s="991"/>
      <c r="P347" s="991"/>
      <c r="Q347" s="991"/>
      <c r="R347" s="991"/>
      <c r="S347" s="991"/>
      <c r="T347" s="991"/>
    </row>
    <row r="348" spans="1:24" ht="17.100000000000001" customHeight="1">
      <c r="A348" s="933"/>
      <c r="B348" s="353"/>
      <c r="C348" s="353"/>
      <c r="D348" s="353"/>
      <c r="E348" s="353"/>
      <c r="F348" s="353"/>
      <c r="G348" s="353"/>
      <c r="H348" s="353"/>
      <c r="I348" s="353"/>
      <c r="J348" s="353"/>
      <c r="K348" s="353"/>
      <c r="L348" s="353"/>
      <c r="M348" s="934"/>
      <c r="N348" s="939"/>
      <c r="O348" s="991"/>
      <c r="P348" s="991"/>
      <c r="Q348" s="991"/>
      <c r="R348" s="991"/>
      <c r="S348" s="991"/>
      <c r="T348" s="991"/>
    </row>
    <row r="349" spans="1:24" ht="17.100000000000001" customHeight="1">
      <c r="A349" s="933"/>
      <c r="B349" s="353"/>
      <c r="C349" s="353"/>
      <c r="D349" s="353"/>
      <c r="E349" s="353"/>
      <c r="F349" s="353"/>
      <c r="G349" s="353"/>
      <c r="H349" s="353"/>
      <c r="I349" s="353"/>
      <c r="J349" s="353"/>
      <c r="K349" s="353"/>
      <c r="L349" s="353"/>
      <c r="M349" s="934"/>
      <c r="N349" s="939"/>
      <c r="O349" s="991"/>
      <c r="P349" s="991"/>
      <c r="Q349" s="991"/>
      <c r="R349" s="991"/>
      <c r="S349" s="991"/>
      <c r="T349" s="991"/>
    </row>
    <row r="350" spans="1:24" ht="17.100000000000001" customHeight="1">
      <c r="A350" s="935"/>
      <c r="B350" s="936"/>
      <c r="C350" s="936"/>
      <c r="D350" s="936"/>
      <c r="E350" s="936"/>
      <c r="F350" s="936"/>
      <c r="G350" s="936"/>
      <c r="H350" s="936"/>
      <c r="I350" s="936"/>
      <c r="J350" s="936"/>
      <c r="K350" s="936"/>
      <c r="L350" s="936"/>
      <c r="M350" s="937"/>
      <c r="N350" s="939"/>
      <c r="O350" s="991"/>
      <c r="P350" s="991"/>
      <c r="Q350" s="991"/>
      <c r="R350" s="991"/>
      <c r="S350" s="991"/>
      <c r="T350" s="991"/>
    </row>
    <row r="351" spans="1:24" ht="80.099999999999994" customHeight="1">
      <c r="A351" s="1614" t="s">
        <v>32</v>
      </c>
      <c r="B351" s="1615"/>
      <c r="C351" s="1615"/>
      <c r="D351" s="1615"/>
      <c r="E351" s="1615"/>
      <c r="F351" s="1615"/>
      <c r="G351" s="1615"/>
      <c r="H351" s="1615"/>
      <c r="I351" s="1615"/>
      <c r="J351" s="1615"/>
      <c r="K351" s="1615"/>
      <c r="L351" s="1615"/>
      <c r="M351" s="1616"/>
    </row>
    <row r="352" spans="1:24" ht="17.100000000000001" customHeight="1">
      <c r="A352" s="933"/>
      <c r="B352" s="353"/>
      <c r="C352" s="353"/>
      <c r="D352" s="353"/>
      <c r="E352" s="353"/>
      <c r="F352" s="353"/>
      <c r="G352" s="353"/>
      <c r="H352" s="353"/>
      <c r="I352" s="353"/>
      <c r="J352" s="353"/>
      <c r="K352" s="353"/>
      <c r="L352" s="353"/>
      <c r="M352" s="934"/>
    </row>
    <row r="353" spans="1:22" ht="17.100000000000001" customHeight="1">
      <c r="A353" s="933"/>
      <c r="B353" s="353"/>
      <c r="C353" s="353"/>
      <c r="D353" s="353"/>
      <c r="E353" s="353"/>
      <c r="F353" s="353"/>
      <c r="G353" s="1617"/>
      <c r="H353" s="1617"/>
      <c r="I353" s="1617"/>
      <c r="J353" s="1617"/>
      <c r="K353" s="1617"/>
      <c r="L353" s="1617"/>
      <c r="M353" s="1618"/>
    </row>
    <row r="354" spans="1:22" ht="17.100000000000001" customHeight="1">
      <c r="A354" s="933"/>
      <c r="B354" s="353"/>
      <c r="C354" s="353"/>
      <c r="D354" s="353"/>
      <c r="E354" s="353"/>
      <c r="F354" s="353"/>
      <c r="G354" s="353"/>
      <c r="H354" s="353"/>
      <c r="I354" s="353"/>
      <c r="J354" s="353"/>
      <c r="K354" s="353"/>
      <c r="L354" s="353"/>
      <c r="M354" s="934"/>
    </row>
    <row r="355" spans="1:22" ht="17.100000000000001" customHeight="1">
      <c r="A355" s="1619">
        <v>29</v>
      </c>
      <c r="B355" s="1619"/>
      <c r="C355" s="1619"/>
      <c r="D355" s="1619"/>
      <c r="E355" s="1619"/>
      <c r="F355" s="1619"/>
      <c r="G355" s="353"/>
      <c r="H355" s="1620">
        <v>30</v>
      </c>
      <c r="I355" s="1620"/>
      <c r="J355" s="1620"/>
      <c r="K355" s="1620"/>
      <c r="L355" s="1620"/>
      <c r="M355" s="1620"/>
      <c r="N355" s="939"/>
      <c r="O355" s="991"/>
      <c r="P355" s="991"/>
      <c r="Q355" s="991"/>
      <c r="R355" s="991"/>
      <c r="S355" s="991"/>
      <c r="T355" s="991"/>
    </row>
    <row r="356" spans="1:22" ht="17.100000000000001" customHeight="1">
      <c r="A356" s="1619"/>
      <c r="B356" s="1619"/>
      <c r="C356" s="1619"/>
      <c r="D356" s="1619"/>
      <c r="E356" s="1619"/>
      <c r="F356" s="1619"/>
      <c r="G356" s="353"/>
      <c r="H356" s="1620"/>
      <c r="I356" s="1620"/>
      <c r="J356" s="1620"/>
      <c r="K356" s="1620"/>
      <c r="L356" s="1620"/>
      <c r="M356" s="1620"/>
      <c r="N356" s="939"/>
      <c r="O356" s="991"/>
      <c r="P356" s="991"/>
      <c r="Q356" s="991"/>
      <c r="R356" s="991"/>
      <c r="S356" s="991"/>
      <c r="T356" s="991"/>
      <c r="V356" s="900"/>
    </row>
    <row r="357" spans="1:22" ht="17.100000000000001" customHeight="1">
      <c r="A357" s="1619"/>
      <c r="B357" s="1619"/>
      <c r="C357" s="1619"/>
      <c r="D357" s="1619"/>
      <c r="E357" s="1619"/>
      <c r="F357" s="1619"/>
      <c r="G357" s="353"/>
      <c r="H357" s="1620"/>
      <c r="I357" s="1620"/>
      <c r="J357" s="1620"/>
      <c r="K357" s="1620"/>
      <c r="L357" s="1620"/>
      <c r="M357" s="1620"/>
      <c r="N357" s="939"/>
      <c r="O357" s="991"/>
      <c r="P357" s="991"/>
      <c r="Q357" s="991"/>
      <c r="R357" s="991"/>
      <c r="S357" s="991"/>
      <c r="T357" s="991"/>
      <c r="V357" s="900"/>
    </row>
    <row r="358" spans="1:22" ht="17.100000000000001" customHeight="1">
      <c r="A358" s="1619"/>
      <c r="B358" s="1619"/>
      <c r="C358" s="1619"/>
      <c r="D358" s="1619"/>
      <c r="E358" s="1619"/>
      <c r="F358" s="1619"/>
      <c r="G358" s="353"/>
      <c r="H358" s="1620"/>
      <c r="I358" s="1620"/>
      <c r="J358" s="1620"/>
      <c r="K358" s="1620"/>
      <c r="L358" s="1620"/>
      <c r="M358" s="1620"/>
      <c r="N358" s="939"/>
      <c r="O358" s="991"/>
      <c r="P358" s="991"/>
      <c r="Q358" s="991"/>
      <c r="R358" s="991"/>
      <c r="S358" s="991"/>
      <c r="T358" s="991"/>
    </row>
    <row r="359" spans="1:22" ht="17.100000000000001" customHeight="1">
      <c r="A359" s="1619"/>
      <c r="B359" s="1619"/>
      <c r="C359" s="1619"/>
      <c r="D359" s="1619"/>
      <c r="E359" s="1619"/>
      <c r="F359" s="1619"/>
      <c r="G359" s="353"/>
      <c r="H359" s="1620"/>
      <c r="I359" s="1620"/>
      <c r="J359" s="1620"/>
      <c r="K359" s="1620"/>
      <c r="L359" s="1620"/>
      <c r="M359" s="1620"/>
      <c r="N359" s="939"/>
      <c r="O359" s="991"/>
      <c r="P359" s="991"/>
      <c r="Q359" s="991"/>
      <c r="R359" s="991"/>
      <c r="S359" s="991"/>
      <c r="T359" s="991"/>
    </row>
    <row r="360" spans="1:22" ht="17.100000000000001" customHeight="1">
      <c r="A360" s="1619"/>
      <c r="B360" s="1619"/>
      <c r="C360" s="1619"/>
      <c r="D360" s="1619"/>
      <c r="E360" s="1619"/>
      <c r="F360" s="1619"/>
      <c r="G360" s="353"/>
      <c r="H360" s="1620"/>
      <c r="I360" s="1620"/>
      <c r="J360" s="1620"/>
      <c r="K360" s="1620"/>
      <c r="L360" s="1620"/>
      <c r="M360" s="1620"/>
      <c r="N360" s="939"/>
      <c r="O360" s="991"/>
      <c r="P360" s="991"/>
      <c r="Q360" s="991"/>
      <c r="R360" s="991"/>
      <c r="S360" s="991"/>
      <c r="T360" s="991"/>
    </row>
    <row r="361" spans="1:22" ht="17.100000000000001" customHeight="1">
      <c r="A361" s="1619"/>
      <c r="B361" s="1619"/>
      <c r="C361" s="1619"/>
      <c r="D361" s="1619"/>
      <c r="E361" s="1619"/>
      <c r="F361" s="1619"/>
      <c r="G361" s="353"/>
      <c r="H361" s="1620"/>
      <c r="I361" s="1620"/>
      <c r="J361" s="1620"/>
      <c r="K361" s="1620"/>
      <c r="L361" s="1620"/>
      <c r="M361" s="1620"/>
      <c r="N361" s="939"/>
      <c r="O361" s="991"/>
      <c r="P361" s="991"/>
      <c r="Q361" s="991"/>
      <c r="R361" s="991"/>
      <c r="S361" s="991"/>
      <c r="T361" s="991"/>
    </row>
    <row r="362" spans="1:22" ht="17.100000000000001" customHeight="1">
      <c r="A362" s="1619"/>
      <c r="B362" s="1619"/>
      <c r="C362" s="1619"/>
      <c r="D362" s="1619"/>
      <c r="E362" s="1619"/>
      <c r="F362" s="1619"/>
      <c r="G362" s="353"/>
      <c r="H362" s="1620"/>
      <c r="I362" s="1620"/>
      <c r="J362" s="1620"/>
      <c r="K362" s="1620"/>
      <c r="L362" s="1620"/>
      <c r="M362" s="1620"/>
      <c r="N362" s="939"/>
      <c r="O362" s="991"/>
      <c r="P362" s="991"/>
      <c r="Q362" s="991"/>
      <c r="R362" s="991"/>
      <c r="S362" s="991"/>
      <c r="T362" s="991"/>
    </row>
    <row r="363" spans="1:22" ht="17.100000000000001" customHeight="1">
      <c r="A363" s="1619"/>
      <c r="B363" s="1619"/>
      <c r="C363" s="1619"/>
      <c r="D363" s="1619"/>
      <c r="E363" s="1619"/>
      <c r="F363" s="1619"/>
      <c r="G363" s="353"/>
      <c r="H363" s="1620"/>
      <c r="I363" s="1620"/>
      <c r="J363" s="1620"/>
      <c r="K363" s="1620"/>
      <c r="L363" s="1620"/>
      <c r="M363" s="1620"/>
      <c r="N363" s="939"/>
      <c r="O363" s="991"/>
      <c r="P363" s="991"/>
      <c r="Q363" s="991"/>
      <c r="R363" s="991"/>
      <c r="S363" s="991"/>
      <c r="T363" s="991"/>
    </row>
    <row r="364" spans="1:22" ht="17.100000000000001" customHeight="1">
      <c r="A364" s="1619"/>
      <c r="B364" s="1619"/>
      <c r="C364" s="1619"/>
      <c r="D364" s="1619"/>
      <c r="E364" s="1619"/>
      <c r="F364" s="1619"/>
      <c r="G364" s="353"/>
      <c r="H364" s="1620"/>
      <c r="I364" s="1620"/>
      <c r="J364" s="1620"/>
      <c r="K364" s="1620"/>
      <c r="L364" s="1620"/>
      <c r="M364" s="1620"/>
      <c r="N364" s="939"/>
      <c r="O364" s="991"/>
      <c r="P364" s="991"/>
      <c r="Q364" s="991"/>
      <c r="R364" s="991"/>
      <c r="S364" s="991"/>
      <c r="T364" s="991"/>
    </row>
    <row r="365" spans="1:22" ht="17.100000000000001" customHeight="1">
      <c r="A365" s="1619"/>
      <c r="B365" s="1619"/>
      <c r="C365" s="1619"/>
      <c r="D365" s="1619"/>
      <c r="E365" s="1619"/>
      <c r="F365" s="1619"/>
      <c r="G365" s="353"/>
      <c r="H365" s="1620"/>
      <c r="I365" s="1620"/>
      <c r="J365" s="1620"/>
      <c r="K365" s="1620"/>
      <c r="L365" s="1620"/>
      <c r="M365" s="1620"/>
      <c r="N365" s="939"/>
      <c r="O365" s="991"/>
      <c r="P365" s="991"/>
      <c r="Q365" s="991"/>
      <c r="R365" s="991"/>
      <c r="S365" s="991"/>
      <c r="T365" s="991"/>
    </row>
    <row r="366" spans="1:22" ht="17.100000000000001" customHeight="1">
      <c r="A366" s="1619"/>
      <c r="B366" s="1619"/>
      <c r="C366" s="1619"/>
      <c r="D366" s="1619"/>
      <c r="E366" s="1619"/>
      <c r="F366" s="1619"/>
      <c r="G366" s="353"/>
      <c r="H366" s="1620"/>
      <c r="I366" s="1620"/>
      <c r="J366" s="1620"/>
      <c r="K366" s="1620"/>
      <c r="L366" s="1620"/>
      <c r="M366" s="1620"/>
      <c r="N366" s="939"/>
      <c r="O366" s="991"/>
      <c r="P366" s="991"/>
      <c r="Q366" s="991"/>
      <c r="R366" s="991"/>
      <c r="S366" s="991"/>
      <c r="T366" s="991"/>
    </row>
    <row r="367" spans="1:22" ht="17.100000000000001" customHeight="1">
      <c r="A367" s="1619"/>
      <c r="B367" s="1619"/>
      <c r="C367" s="1619"/>
      <c r="D367" s="1619"/>
      <c r="E367" s="1619"/>
      <c r="F367" s="1619"/>
      <c r="G367" s="353"/>
      <c r="H367" s="1620"/>
      <c r="I367" s="1620"/>
      <c r="J367" s="1620"/>
      <c r="K367" s="1620"/>
      <c r="L367" s="1620"/>
      <c r="M367" s="1620"/>
      <c r="N367" s="939"/>
      <c r="O367" s="991"/>
      <c r="P367" s="991"/>
      <c r="Q367" s="991"/>
      <c r="R367" s="991"/>
      <c r="S367" s="991"/>
      <c r="T367" s="991"/>
    </row>
    <row r="368" spans="1:22" ht="17.100000000000001" customHeight="1">
      <c r="A368" s="1619"/>
      <c r="B368" s="1619"/>
      <c r="C368" s="1619"/>
      <c r="D368" s="1619"/>
      <c r="E368" s="1619"/>
      <c r="F368" s="1619"/>
      <c r="G368" s="353"/>
      <c r="H368" s="1620"/>
      <c r="I368" s="1620"/>
      <c r="J368" s="1620"/>
      <c r="K368" s="1620"/>
      <c r="L368" s="1620"/>
      <c r="M368" s="1620"/>
      <c r="N368" s="939"/>
      <c r="O368" s="991"/>
      <c r="P368" s="991"/>
      <c r="Q368" s="991"/>
      <c r="R368" s="991"/>
      <c r="S368" s="991"/>
      <c r="T368" s="991"/>
    </row>
    <row r="369" spans="1:22" ht="17.100000000000001" customHeight="1">
      <c r="A369" s="1619"/>
      <c r="B369" s="1619"/>
      <c r="C369" s="1619"/>
      <c r="D369" s="1619"/>
      <c r="E369" s="1619"/>
      <c r="F369" s="1619"/>
      <c r="G369" s="353"/>
      <c r="H369" s="1620"/>
      <c r="I369" s="1620"/>
      <c r="J369" s="1620"/>
      <c r="K369" s="1620"/>
      <c r="L369" s="1620"/>
      <c r="M369" s="1620"/>
      <c r="N369" s="939"/>
      <c r="O369" s="991"/>
      <c r="P369" s="991"/>
      <c r="Q369" s="991"/>
      <c r="R369" s="991"/>
      <c r="S369" s="991"/>
      <c r="T369" s="991"/>
    </row>
    <row r="370" spans="1:22" ht="17.100000000000001" customHeight="1">
      <c r="A370" s="1624" t="str">
        <f>$O$33&amp;"임반 / "&amp;$P$33&amp;"소반 - "&amp;$S$33&amp;" "&amp;$T$33&amp;" ha"</f>
        <v>62-0임반 / 24-0소반 - 자작(용) 0 ha</v>
      </c>
      <c r="B370" s="1625"/>
      <c r="C370" s="1625"/>
      <c r="D370" s="1625"/>
      <c r="E370" s="1625"/>
      <c r="F370" s="1626"/>
      <c r="G370" s="353"/>
      <c r="H370" s="1624" t="str">
        <f>$O$34&amp;"임반 / "&amp;$P$34&amp;"소반 - "&amp;$S$34&amp;" "&amp;$T$34&amp;" ha"</f>
        <v>7-0임반 / 10-0소반 - 낙엽송(용) 0 ha</v>
      </c>
      <c r="I370" s="1625"/>
      <c r="J370" s="1625"/>
      <c r="K370" s="1625"/>
      <c r="L370" s="1625"/>
      <c r="M370" s="1626"/>
      <c r="N370" s="939"/>
      <c r="O370" s="991"/>
      <c r="P370" s="991"/>
      <c r="Q370" s="991"/>
      <c r="R370" s="991"/>
      <c r="S370" s="991"/>
      <c r="T370" s="991"/>
    </row>
    <row r="371" spans="1:22" ht="17.100000000000001" customHeight="1">
      <c r="A371" s="1621" t="s">
        <v>1540</v>
      </c>
      <c r="B371" s="1622"/>
      <c r="C371" s="1622"/>
      <c r="D371" s="1622"/>
      <c r="E371" s="1622"/>
      <c r="F371" s="1623"/>
      <c r="G371" s="353"/>
      <c r="H371" s="1621" t="s">
        <v>1378</v>
      </c>
      <c r="I371" s="1622"/>
      <c r="J371" s="1622"/>
      <c r="K371" s="1622"/>
      <c r="L371" s="1622"/>
      <c r="M371" s="1623"/>
      <c r="N371" s="939"/>
      <c r="O371" s="991"/>
      <c r="P371" s="991"/>
      <c r="Q371" s="991"/>
      <c r="R371" s="991"/>
      <c r="S371" s="991"/>
      <c r="T371" s="991"/>
    </row>
    <row r="372" spans="1:22" ht="17.100000000000001" customHeight="1">
      <c r="A372" s="940"/>
      <c r="B372" s="938"/>
      <c r="C372" s="938"/>
      <c r="D372" s="938"/>
      <c r="E372" s="938"/>
      <c r="F372" s="938"/>
      <c r="G372" s="353"/>
      <c r="H372" s="938"/>
      <c r="I372" s="938"/>
      <c r="J372" s="938"/>
      <c r="K372" s="938"/>
      <c r="L372" s="938"/>
      <c r="M372" s="941"/>
      <c r="N372" s="939"/>
      <c r="O372" s="991"/>
      <c r="P372" s="991"/>
      <c r="Q372" s="991"/>
      <c r="R372" s="991"/>
      <c r="S372" s="991"/>
      <c r="T372" s="991"/>
    </row>
    <row r="373" spans="1:22" ht="17.100000000000001" customHeight="1">
      <c r="A373" s="933"/>
      <c r="B373" s="353"/>
      <c r="C373" s="353"/>
      <c r="D373" s="353"/>
      <c r="E373" s="353"/>
      <c r="F373" s="353"/>
      <c r="G373" s="353"/>
      <c r="H373" s="353"/>
      <c r="I373" s="353"/>
      <c r="J373" s="353"/>
      <c r="K373" s="353"/>
      <c r="L373" s="353"/>
      <c r="M373" s="934"/>
      <c r="N373" s="939"/>
      <c r="O373" s="991"/>
      <c r="P373" s="991"/>
      <c r="Q373" s="991"/>
      <c r="R373" s="991"/>
      <c r="S373" s="991"/>
      <c r="T373" s="991"/>
    </row>
    <row r="374" spans="1:22" ht="17.100000000000001" customHeight="1">
      <c r="A374" s="933"/>
      <c r="B374" s="353"/>
      <c r="C374" s="353"/>
      <c r="D374" s="353"/>
      <c r="E374" s="353"/>
      <c r="F374" s="353"/>
      <c r="G374" s="353"/>
      <c r="H374" s="353"/>
      <c r="I374" s="353"/>
      <c r="J374" s="353"/>
      <c r="K374" s="353"/>
      <c r="L374" s="353"/>
      <c r="M374" s="934"/>
      <c r="N374" s="939"/>
      <c r="O374" s="991"/>
      <c r="P374" s="991"/>
      <c r="Q374" s="991"/>
      <c r="R374" s="991"/>
      <c r="S374" s="991"/>
      <c r="T374" s="991"/>
    </row>
    <row r="375" spans="1:22" ht="17.100000000000001" customHeight="1">
      <c r="A375" s="935"/>
      <c r="B375" s="936"/>
      <c r="C375" s="936"/>
      <c r="D375" s="936"/>
      <c r="E375" s="936"/>
      <c r="F375" s="936"/>
      <c r="G375" s="936"/>
      <c r="H375" s="936"/>
      <c r="I375" s="936"/>
      <c r="J375" s="936"/>
      <c r="K375" s="936"/>
      <c r="L375" s="936"/>
      <c r="M375" s="937"/>
      <c r="N375" s="939"/>
      <c r="O375" s="991"/>
      <c r="P375" s="991"/>
      <c r="Q375" s="991"/>
      <c r="R375" s="991"/>
      <c r="S375" s="991"/>
      <c r="T375" s="991"/>
    </row>
    <row r="376" spans="1:22" ht="80.099999999999994" customHeight="1">
      <c r="A376" s="1614" t="s">
        <v>32</v>
      </c>
      <c r="B376" s="1615"/>
      <c r="C376" s="1615"/>
      <c r="D376" s="1615"/>
      <c r="E376" s="1615"/>
      <c r="F376" s="1615"/>
      <c r="G376" s="1615"/>
      <c r="H376" s="1615"/>
      <c r="I376" s="1615"/>
      <c r="J376" s="1615"/>
      <c r="K376" s="1615"/>
      <c r="L376" s="1615"/>
      <c r="M376" s="1616"/>
    </row>
    <row r="377" spans="1:22" ht="17.100000000000001" customHeight="1">
      <c r="A377" s="933"/>
      <c r="B377" s="353"/>
      <c r="C377" s="353"/>
      <c r="D377" s="353"/>
      <c r="E377" s="353"/>
      <c r="F377" s="353"/>
      <c r="G377" s="353"/>
      <c r="H377" s="353"/>
      <c r="I377" s="353"/>
      <c r="J377" s="353"/>
      <c r="K377" s="353"/>
      <c r="L377" s="353"/>
      <c r="M377" s="934"/>
    </row>
    <row r="378" spans="1:22" ht="17.100000000000001" customHeight="1">
      <c r="A378" s="933"/>
      <c r="B378" s="353"/>
      <c r="C378" s="353"/>
      <c r="D378" s="353"/>
      <c r="E378" s="353"/>
      <c r="F378" s="353"/>
      <c r="G378" s="1617"/>
      <c r="H378" s="1617"/>
      <c r="I378" s="1617"/>
      <c r="J378" s="1617"/>
      <c r="K378" s="1617"/>
      <c r="L378" s="1617"/>
      <c r="M378" s="1618"/>
    </row>
    <row r="379" spans="1:22" ht="17.100000000000001" customHeight="1">
      <c r="A379" s="933"/>
      <c r="B379" s="353"/>
      <c r="C379" s="353"/>
      <c r="D379" s="353"/>
      <c r="E379" s="353"/>
      <c r="F379" s="353"/>
      <c r="G379" s="353"/>
      <c r="H379" s="353"/>
      <c r="I379" s="353"/>
      <c r="J379" s="353"/>
      <c r="K379" s="353"/>
      <c r="L379" s="353"/>
      <c r="M379" s="934"/>
    </row>
    <row r="380" spans="1:22" ht="17.100000000000001" customHeight="1">
      <c r="A380" s="1619">
        <v>31</v>
      </c>
      <c r="B380" s="1619"/>
      <c r="C380" s="1619"/>
      <c r="D380" s="1619"/>
      <c r="E380" s="1619"/>
      <c r="F380" s="1619"/>
      <c r="G380" s="353"/>
      <c r="H380" s="1620">
        <v>32</v>
      </c>
      <c r="I380" s="1620"/>
      <c r="J380" s="1620"/>
      <c r="K380" s="1620"/>
      <c r="L380" s="1620"/>
      <c r="M380" s="1620"/>
      <c r="N380" s="939"/>
      <c r="O380" s="991"/>
      <c r="P380" s="991"/>
      <c r="Q380" s="991"/>
      <c r="R380" s="991"/>
      <c r="S380" s="991"/>
      <c r="T380" s="991"/>
    </row>
    <row r="381" spans="1:22" ht="17.100000000000001" customHeight="1">
      <c r="A381" s="1619"/>
      <c r="B381" s="1619"/>
      <c r="C381" s="1619"/>
      <c r="D381" s="1619"/>
      <c r="E381" s="1619"/>
      <c r="F381" s="1619"/>
      <c r="G381" s="353"/>
      <c r="H381" s="1620"/>
      <c r="I381" s="1620"/>
      <c r="J381" s="1620"/>
      <c r="K381" s="1620"/>
      <c r="L381" s="1620"/>
      <c r="M381" s="1620"/>
      <c r="N381" s="939"/>
      <c r="O381" s="991"/>
      <c r="P381" s="991"/>
      <c r="Q381" s="991"/>
      <c r="R381" s="991"/>
      <c r="S381" s="991"/>
      <c r="T381" s="991"/>
      <c r="V381" s="900"/>
    </row>
    <row r="382" spans="1:22" ht="17.100000000000001" customHeight="1">
      <c r="A382" s="1619"/>
      <c r="B382" s="1619"/>
      <c r="C382" s="1619"/>
      <c r="D382" s="1619"/>
      <c r="E382" s="1619"/>
      <c r="F382" s="1619"/>
      <c r="G382" s="353"/>
      <c r="H382" s="1620"/>
      <c r="I382" s="1620"/>
      <c r="J382" s="1620"/>
      <c r="K382" s="1620"/>
      <c r="L382" s="1620"/>
      <c r="M382" s="1620"/>
      <c r="N382" s="939"/>
      <c r="O382" s="991"/>
      <c r="P382" s="991"/>
      <c r="Q382" s="991"/>
      <c r="R382" s="991"/>
      <c r="S382" s="991"/>
      <c r="T382" s="991"/>
      <c r="V382" s="900"/>
    </row>
    <row r="383" spans="1:22" ht="17.100000000000001" customHeight="1">
      <c r="A383" s="1619"/>
      <c r="B383" s="1619"/>
      <c r="C383" s="1619"/>
      <c r="D383" s="1619"/>
      <c r="E383" s="1619"/>
      <c r="F383" s="1619"/>
      <c r="G383" s="353"/>
      <c r="H383" s="1620"/>
      <c r="I383" s="1620"/>
      <c r="J383" s="1620"/>
      <c r="K383" s="1620"/>
      <c r="L383" s="1620"/>
      <c r="M383" s="1620"/>
      <c r="N383" s="939"/>
      <c r="O383" s="991"/>
      <c r="P383" s="991"/>
      <c r="Q383" s="991"/>
      <c r="R383" s="991"/>
      <c r="S383" s="991"/>
      <c r="T383" s="991"/>
    </row>
    <row r="384" spans="1:22" ht="17.100000000000001" customHeight="1">
      <c r="A384" s="1619"/>
      <c r="B384" s="1619"/>
      <c r="C384" s="1619"/>
      <c r="D384" s="1619"/>
      <c r="E384" s="1619"/>
      <c r="F384" s="1619"/>
      <c r="G384" s="353"/>
      <c r="H384" s="1620"/>
      <c r="I384" s="1620"/>
      <c r="J384" s="1620"/>
      <c r="K384" s="1620"/>
      <c r="L384" s="1620"/>
      <c r="M384" s="1620"/>
      <c r="N384" s="939"/>
      <c r="O384" s="991"/>
      <c r="P384" s="991"/>
      <c r="Q384" s="991"/>
      <c r="R384" s="991"/>
      <c r="S384" s="991"/>
      <c r="T384" s="991"/>
    </row>
    <row r="385" spans="1:20" ht="17.100000000000001" customHeight="1">
      <c r="A385" s="1619"/>
      <c r="B385" s="1619"/>
      <c r="C385" s="1619"/>
      <c r="D385" s="1619"/>
      <c r="E385" s="1619"/>
      <c r="F385" s="1619"/>
      <c r="G385" s="353"/>
      <c r="H385" s="1620"/>
      <c r="I385" s="1620"/>
      <c r="J385" s="1620"/>
      <c r="K385" s="1620"/>
      <c r="L385" s="1620"/>
      <c r="M385" s="1620"/>
      <c r="N385" s="939"/>
      <c r="O385" s="991"/>
      <c r="P385" s="991"/>
      <c r="Q385" s="991"/>
      <c r="R385" s="991"/>
      <c r="S385" s="991"/>
      <c r="T385" s="991"/>
    </row>
    <row r="386" spans="1:20" ht="17.100000000000001" customHeight="1">
      <c r="A386" s="1619"/>
      <c r="B386" s="1619"/>
      <c r="C386" s="1619"/>
      <c r="D386" s="1619"/>
      <c r="E386" s="1619"/>
      <c r="F386" s="1619"/>
      <c r="G386" s="353"/>
      <c r="H386" s="1620"/>
      <c r="I386" s="1620"/>
      <c r="J386" s="1620"/>
      <c r="K386" s="1620"/>
      <c r="L386" s="1620"/>
      <c r="M386" s="1620"/>
      <c r="N386" s="939"/>
      <c r="O386" s="991"/>
      <c r="P386" s="991"/>
      <c r="Q386" s="991"/>
      <c r="R386" s="991"/>
      <c r="S386" s="991"/>
      <c r="T386" s="991"/>
    </row>
    <row r="387" spans="1:20" ht="17.100000000000001" customHeight="1">
      <c r="A387" s="1619"/>
      <c r="B387" s="1619"/>
      <c r="C387" s="1619"/>
      <c r="D387" s="1619"/>
      <c r="E387" s="1619"/>
      <c r="F387" s="1619"/>
      <c r="G387" s="353"/>
      <c r="H387" s="1620"/>
      <c r="I387" s="1620"/>
      <c r="J387" s="1620"/>
      <c r="K387" s="1620"/>
      <c r="L387" s="1620"/>
      <c r="M387" s="1620"/>
      <c r="N387" s="939"/>
      <c r="O387" s="991"/>
      <c r="P387" s="991"/>
      <c r="Q387" s="991"/>
      <c r="R387" s="991"/>
      <c r="S387" s="991"/>
      <c r="T387" s="991"/>
    </row>
    <row r="388" spans="1:20" ht="17.100000000000001" customHeight="1">
      <c r="A388" s="1619"/>
      <c r="B388" s="1619"/>
      <c r="C388" s="1619"/>
      <c r="D388" s="1619"/>
      <c r="E388" s="1619"/>
      <c r="F388" s="1619"/>
      <c r="G388" s="353"/>
      <c r="H388" s="1620"/>
      <c r="I388" s="1620"/>
      <c r="J388" s="1620"/>
      <c r="K388" s="1620"/>
      <c r="L388" s="1620"/>
      <c r="M388" s="1620"/>
      <c r="N388" s="939"/>
      <c r="O388" s="991"/>
      <c r="P388" s="991"/>
      <c r="Q388" s="991"/>
      <c r="R388" s="991"/>
      <c r="S388" s="991"/>
      <c r="T388" s="991"/>
    </row>
    <row r="389" spans="1:20" ht="17.100000000000001" customHeight="1">
      <c r="A389" s="1619"/>
      <c r="B389" s="1619"/>
      <c r="C389" s="1619"/>
      <c r="D389" s="1619"/>
      <c r="E389" s="1619"/>
      <c r="F389" s="1619"/>
      <c r="G389" s="353"/>
      <c r="H389" s="1620"/>
      <c r="I389" s="1620"/>
      <c r="J389" s="1620"/>
      <c r="K389" s="1620"/>
      <c r="L389" s="1620"/>
      <c r="M389" s="1620"/>
      <c r="N389" s="939"/>
      <c r="O389" s="991"/>
      <c r="P389" s="991"/>
      <c r="Q389" s="991"/>
      <c r="R389" s="991"/>
      <c r="S389" s="991"/>
      <c r="T389" s="991"/>
    </row>
    <row r="390" spans="1:20" ht="17.100000000000001" customHeight="1">
      <c r="A390" s="1619"/>
      <c r="B390" s="1619"/>
      <c r="C390" s="1619"/>
      <c r="D390" s="1619"/>
      <c r="E390" s="1619"/>
      <c r="F390" s="1619"/>
      <c r="G390" s="353"/>
      <c r="H390" s="1620"/>
      <c r="I390" s="1620"/>
      <c r="J390" s="1620"/>
      <c r="K390" s="1620"/>
      <c r="L390" s="1620"/>
      <c r="M390" s="1620"/>
      <c r="N390" s="939"/>
      <c r="O390" s="991"/>
      <c r="P390" s="991"/>
      <c r="Q390" s="991"/>
      <c r="R390" s="991"/>
      <c r="S390" s="991"/>
      <c r="T390" s="991"/>
    </row>
    <row r="391" spans="1:20" ht="17.100000000000001" customHeight="1">
      <c r="A391" s="1619"/>
      <c r="B391" s="1619"/>
      <c r="C391" s="1619"/>
      <c r="D391" s="1619"/>
      <c r="E391" s="1619"/>
      <c r="F391" s="1619"/>
      <c r="G391" s="353"/>
      <c r="H391" s="1620"/>
      <c r="I391" s="1620"/>
      <c r="J391" s="1620"/>
      <c r="K391" s="1620"/>
      <c r="L391" s="1620"/>
      <c r="M391" s="1620"/>
      <c r="N391" s="939"/>
      <c r="O391" s="991"/>
      <c r="P391" s="991"/>
      <c r="Q391" s="991"/>
      <c r="R391" s="991"/>
      <c r="S391" s="991"/>
      <c r="T391" s="991"/>
    </row>
    <row r="392" spans="1:20" ht="17.100000000000001" customHeight="1">
      <c r="A392" s="1619"/>
      <c r="B392" s="1619"/>
      <c r="C392" s="1619"/>
      <c r="D392" s="1619"/>
      <c r="E392" s="1619"/>
      <c r="F392" s="1619"/>
      <c r="G392" s="353"/>
      <c r="H392" s="1620"/>
      <c r="I392" s="1620"/>
      <c r="J392" s="1620"/>
      <c r="K392" s="1620"/>
      <c r="L392" s="1620"/>
      <c r="M392" s="1620"/>
      <c r="N392" s="939"/>
      <c r="O392" s="991"/>
      <c r="P392" s="991"/>
      <c r="Q392" s="991"/>
      <c r="R392" s="991"/>
      <c r="S392" s="991"/>
      <c r="T392" s="991"/>
    </row>
    <row r="393" spans="1:20" ht="17.100000000000001" customHeight="1">
      <c r="A393" s="1619"/>
      <c r="B393" s="1619"/>
      <c r="C393" s="1619"/>
      <c r="D393" s="1619"/>
      <c r="E393" s="1619"/>
      <c r="F393" s="1619"/>
      <c r="G393" s="353"/>
      <c r="H393" s="1620"/>
      <c r="I393" s="1620"/>
      <c r="J393" s="1620"/>
      <c r="K393" s="1620"/>
      <c r="L393" s="1620"/>
      <c r="M393" s="1620"/>
      <c r="N393" s="939"/>
      <c r="O393" s="991"/>
      <c r="P393" s="991"/>
      <c r="Q393" s="991"/>
      <c r="R393" s="991"/>
      <c r="S393" s="991"/>
      <c r="T393" s="991"/>
    </row>
    <row r="394" spans="1:20" ht="17.100000000000001" customHeight="1">
      <c r="A394" s="1619"/>
      <c r="B394" s="1619"/>
      <c r="C394" s="1619"/>
      <c r="D394" s="1619"/>
      <c r="E394" s="1619"/>
      <c r="F394" s="1619"/>
      <c r="G394" s="353"/>
      <c r="H394" s="1620"/>
      <c r="I394" s="1620"/>
      <c r="J394" s="1620"/>
      <c r="K394" s="1620"/>
      <c r="L394" s="1620"/>
      <c r="M394" s="1620"/>
      <c r="N394" s="939"/>
      <c r="O394" s="991"/>
      <c r="P394" s="991"/>
      <c r="Q394" s="991"/>
      <c r="R394" s="991"/>
      <c r="S394" s="991"/>
      <c r="T394" s="991"/>
    </row>
    <row r="395" spans="1:20" ht="17.100000000000001" customHeight="1">
      <c r="A395" s="1624" t="str">
        <f>$O$35&amp;"임반 / "&amp;$P$35&amp;"소반 - "&amp;$S$35&amp;" "&amp;$T$35&amp;" ha"</f>
        <v>9-3임반 / 6-0소반 - 낙엽송(용) 0 ha</v>
      </c>
      <c r="B395" s="1625"/>
      <c r="C395" s="1625"/>
      <c r="D395" s="1625"/>
      <c r="E395" s="1625"/>
      <c r="F395" s="1626"/>
      <c r="G395" s="353"/>
      <c r="H395" s="1624" t="str">
        <f>$O$36&amp;"임반 / "&amp;$P$36&amp;"소반 - "&amp;$S$36&amp;" "&amp;$T$36&amp;" ha"</f>
        <v>0임반 / 0소반 - 0 0 ha</v>
      </c>
      <c r="I395" s="1625"/>
      <c r="J395" s="1625"/>
      <c r="K395" s="1625"/>
      <c r="L395" s="1625"/>
      <c r="M395" s="1626"/>
      <c r="N395" s="939"/>
      <c r="O395" s="366"/>
      <c r="P395" s="991"/>
      <c r="Q395" s="991"/>
      <c r="R395" s="991"/>
      <c r="S395" s="991"/>
      <c r="T395" s="991"/>
    </row>
    <row r="396" spans="1:20" ht="17.100000000000001" customHeight="1">
      <c r="A396" s="1621" t="s">
        <v>1460</v>
      </c>
      <c r="B396" s="1622"/>
      <c r="C396" s="1622"/>
      <c r="D396" s="1622"/>
      <c r="E396" s="1622"/>
      <c r="F396" s="1623"/>
      <c r="G396" s="353"/>
      <c r="H396" s="1621" t="s">
        <v>1461</v>
      </c>
      <c r="I396" s="1622"/>
      <c r="J396" s="1622"/>
      <c r="K396" s="1622"/>
      <c r="L396" s="1622"/>
      <c r="M396" s="1623"/>
      <c r="N396" s="939"/>
      <c r="O396" s="991"/>
      <c r="P396" s="991"/>
      <c r="Q396" s="991"/>
      <c r="R396" s="991"/>
      <c r="S396" s="991"/>
      <c r="T396" s="991"/>
    </row>
    <row r="397" spans="1:20" ht="17.100000000000001" customHeight="1">
      <c r="A397" s="940"/>
      <c r="B397" s="938"/>
      <c r="C397" s="938"/>
      <c r="D397" s="938"/>
      <c r="E397" s="938"/>
      <c r="F397" s="938"/>
      <c r="G397" s="353"/>
      <c r="H397" s="938"/>
      <c r="I397" s="938"/>
      <c r="J397" s="938"/>
      <c r="K397" s="938"/>
      <c r="L397" s="938"/>
      <c r="M397" s="941"/>
      <c r="N397" s="939"/>
      <c r="O397" s="991"/>
      <c r="P397" s="991"/>
      <c r="Q397" s="991"/>
      <c r="R397" s="991"/>
      <c r="S397" s="991"/>
      <c r="T397" s="991"/>
    </row>
    <row r="398" spans="1:20" ht="17.100000000000001" customHeight="1">
      <c r="A398" s="933"/>
      <c r="B398" s="353"/>
      <c r="C398" s="353"/>
      <c r="D398" s="353"/>
      <c r="E398" s="353"/>
      <c r="F398" s="353"/>
      <c r="G398" s="353"/>
      <c r="H398" s="353"/>
      <c r="I398" s="353"/>
      <c r="J398" s="353"/>
      <c r="K398" s="353"/>
      <c r="L398" s="353"/>
      <c r="M398" s="934"/>
      <c r="N398" s="939"/>
      <c r="O398" s="991"/>
      <c r="P398" s="991"/>
      <c r="Q398" s="991"/>
      <c r="R398" s="991"/>
      <c r="S398" s="991"/>
      <c r="T398" s="991"/>
    </row>
    <row r="399" spans="1:20" ht="17.100000000000001" customHeight="1">
      <c r="A399" s="933"/>
      <c r="B399" s="353"/>
      <c r="C399" s="353"/>
      <c r="D399" s="353"/>
      <c r="E399" s="353"/>
      <c r="F399" s="353"/>
      <c r="G399" s="353"/>
      <c r="H399" s="353"/>
      <c r="I399" s="353"/>
      <c r="J399" s="353"/>
      <c r="K399" s="353"/>
      <c r="L399" s="353"/>
      <c r="M399" s="934"/>
      <c r="N399" s="939"/>
      <c r="O399" s="991"/>
      <c r="P399" s="991"/>
      <c r="Q399" s="991"/>
      <c r="R399" s="991"/>
      <c r="S399" s="991"/>
      <c r="T399" s="991"/>
    </row>
    <row r="400" spans="1:20" ht="17.100000000000001" customHeight="1">
      <c r="A400" s="935"/>
      <c r="B400" s="936"/>
      <c r="C400" s="936"/>
      <c r="D400" s="936"/>
      <c r="E400" s="936"/>
      <c r="F400" s="936"/>
      <c r="G400" s="936"/>
      <c r="H400" s="936"/>
      <c r="I400" s="936"/>
      <c r="J400" s="936"/>
      <c r="K400" s="936"/>
      <c r="L400" s="936"/>
      <c r="M400" s="937"/>
      <c r="N400" s="939"/>
      <c r="O400" s="991"/>
      <c r="P400" s="991"/>
      <c r="Q400" s="991"/>
      <c r="R400" s="991"/>
      <c r="S400" s="991"/>
      <c r="T400" s="991"/>
    </row>
    <row r="401" spans="1:22" ht="80.099999999999994" customHeight="1">
      <c r="A401" s="1614" t="s">
        <v>32</v>
      </c>
      <c r="B401" s="1615"/>
      <c r="C401" s="1615"/>
      <c r="D401" s="1615"/>
      <c r="E401" s="1615"/>
      <c r="F401" s="1615"/>
      <c r="G401" s="1615"/>
      <c r="H401" s="1615"/>
      <c r="I401" s="1615"/>
      <c r="J401" s="1615"/>
      <c r="K401" s="1615"/>
      <c r="L401" s="1615"/>
      <c r="M401" s="1616"/>
    </row>
    <row r="402" spans="1:22" ht="17.100000000000001" customHeight="1">
      <c r="A402" s="933"/>
      <c r="B402" s="353"/>
      <c r="C402" s="353"/>
      <c r="D402" s="353"/>
      <c r="E402" s="353"/>
      <c r="F402" s="353"/>
      <c r="G402" s="353"/>
      <c r="H402" s="353"/>
      <c r="I402" s="353"/>
      <c r="J402" s="353"/>
      <c r="K402" s="353"/>
      <c r="L402" s="353"/>
      <c r="M402" s="934"/>
    </row>
    <row r="403" spans="1:22" ht="17.100000000000001" customHeight="1">
      <c r="A403" s="933"/>
      <c r="B403" s="353"/>
      <c r="C403" s="353"/>
      <c r="D403" s="353"/>
      <c r="E403" s="353"/>
      <c r="F403" s="353"/>
      <c r="G403" s="1617"/>
      <c r="H403" s="1617"/>
      <c r="I403" s="1617"/>
      <c r="J403" s="1617"/>
      <c r="K403" s="1617"/>
      <c r="L403" s="1617"/>
      <c r="M403" s="1618"/>
    </row>
    <row r="404" spans="1:22" ht="17.100000000000001" customHeight="1">
      <c r="A404" s="933"/>
      <c r="B404" s="353"/>
      <c r="C404" s="353"/>
      <c r="D404" s="353"/>
      <c r="E404" s="353"/>
      <c r="F404" s="353"/>
      <c r="G404" s="353"/>
      <c r="H404" s="353"/>
      <c r="I404" s="353"/>
      <c r="J404" s="353"/>
      <c r="K404" s="353"/>
      <c r="L404" s="353"/>
      <c r="M404" s="934"/>
    </row>
    <row r="405" spans="1:22" ht="17.100000000000001" customHeight="1">
      <c r="A405" s="1619">
        <v>33</v>
      </c>
      <c r="B405" s="1619"/>
      <c r="C405" s="1619"/>
      <c r="D405" s="1619"/>
      <c r="E405" s="1619"/>
      <c r="F405" s="1619"/>
      <c r="G405" s="353"/>
      <c r="H405" s="1620">
        <v>34</v>
      </c>
      <c r="I405" s="1620"/>
      <c r="J405" s="1620"/>
      <c r="K405" s="1620"/>
      <c r="L405" s="1620"/>
      <c r="M405" s="1620"/>
      <c r="N405" s="939"/>
      <c r="O405" s="991"/>
      <c r="P405" s="991"/>
      <c r="Q405" s="991"/>
      <c r="R405" s="991"/>
      <c r="S405" s="991"/>
      <c r="T405" s="991"/>
    </row>
    <row r="406" spans="1:22" ht="17.100000000000001" customHeight="1">
      <c r="A406" s="1619"/>
      <c r="B406" s="1619"/>
      <c r="C406" s="1619"/>
      <c r="D406" s="1619"/>
      <c r="E406" s="1619"/>
      <c r="F406" s="1619"/>
      <c r="G406" s="353"/>
      <c r="H406" s="1620"/>
      <c r="I406" s="1620"/>
      <c r="J406" s="1620"/>
      <c r="K406" s="1620"/>
      <c r="L406" s="1620"/>
      <c r="M406" s="1620"/>
      <c r="N406" s="939"/>
      <c r="O406" s="991"/>
      <c r="P406" s="991"/>
      <c r="Q406" s="991"/>
      <c r="R406" s="991"/>
      <c r="S406" s="991"/>
      <c r="T406" s="991"/>
      <c r="V406" s="900"/>
    </row>
    <row r="407" spans="1:22" ht="17.100000000000001" customHeight="1">
      <c r="A407" s="1619"/>
      <c r="B407" s="1619"/>
      <c r="C407" s="1619"/>
      <c r="D407" s="1619"/>
      <c r="E407" s="1619"/>
      <c r="F407" s="1619"/>
      <c r="G407" s="353"/>
      <c r="H407" s="1620"/>
      <c r="I407" s="1620"/>
      <c r="J407" s="1620"/>
      <c r="K407" s="1620"/>
      <c r="L407" s="1620"/>
      <c r="M407" s="1620"/>
      <c r="N407" s="939"/>
      <c r="O407" s="991"/>
      <c r="P407" s="991"/>
      <c r="Q407" s="991"/>
      <c r="R407" s="991"/>
      <c r="S407" s="991"/>
      <c r="T407" s="991"/>
      <c r="V407" s="900"/>
    </row>
    <row r="408" spans="1:22" ht="17.100000000000001" customHeight="1">
      <c r="A408" s="1619"/>
      <c r="B408" s="1619"/>
      <c r="C408" s="1619"/>
      <c r="D408" s="1619"/>
      <c r="E408" s="1619"/>
      <c r="F408" s="1619"/>
      <c r="G408" s="353"/>
      <c r="H408" s="1620"/>
      <c r="I408" s="1620"/>
      <c r="J408" s="1620"/>
      <c r="K408" s="1620"/>
      <c r="L408" s="1620"/>
      <c r="M408" s="1620"/>
      <c r="N408" s="939"/>
      <c r="O408" s="991"/>
      <c r="P408" s="991"/>
      <c r="Q408" s="991"/>
      <c r="R408" s="991"/>
      <c r="S408" s="991"/>
      <c r="T408" s="991"/>
    </row>
    <row r="409" spans="1:22" ht="17.100000000000001" customHeight="1">
      <c r="A409" s="1619"/>
      <c r="B409" s="1619"/>
      <c r="C409" s="1619"/>
      <c r="D409" s="1619"/>
      <c r="E409" s="1619"/>
      <c r="F409" s="1619"/>
      <c r="G409" s="353"/>
      <c r="H409" s="1620"/>
      <c r="I409" s="1620"/>
      <c r="J409" s="1620"/>
      <c r="K409" s="1620"/>
      <c r="L409" s="1620"/>
      <c r="M409" s="1620"/>
      <c r="N409" s="939"/>
      <c r="O409" s="991"/>
      <c r="P409" s="991"/>
      <c r="Q409" s="991"/>
      <c r="R409" s="991"/>
      <c r="S409" s="991"/>
      <c r="T409" s="991"/>
    </row>
    <row r="410" spans="1:22" ht="17.100000000000001" customHeight="1">
      <c r="A410" s="1619"/>
      <c r="B410" s="1619"/>
      <c r="C410" s="1619"/>
      <c r="D410" s="1619"/>
      <c r="E410" s="1619"/>
      <c r="F410" s="1619"/>
      <c r="G410" s="353"/>
      <c r="H410" s="1620"/>
      <c r="I410" s="1620"/>
      <c r="J410" s="1620"/>
      <c r="K410" s="1620"/>
      <c r="L410" s="1620"/>
      <c r="M410" s="1620"/>
      <c r="N410" s="939"/>
      <c r="O410" s="991"/>
      <c r="P410" s="991"/>
      <c r="Q410" s="991"/>
      <c r="R410" s="991"/>
      <c r="S410" s="991"/>
      <c r="T410" s="991"/>
    </row>
    <row r="411" spans="1:22" ht="17.100000000000001" customHeight="1">
      <c r="A411" s="1619"/>
      <c r="B411" s="1619"/>
      <c r="C411" s="1619"/>
      <c r="D411" s="1619"/>
      <c r="E411" s="1619"/>
      <c r="F411" s="1619"/>
      <c r="G411" s="353"/>
      <c r="H411" s="1620"/>
      <c r="I411" s="1620"/>
      <c r="J411" s="1620"/>
      <c r="K411" s="1620"/>
      <c r="L411" s="1620"/>
      <c r="M411" s="1620"/>
      <c r="N411" s="939"/>
      <c r="O411" s="991"/>
      <c r="P411" s="991"/>
      <c r="Q411" s="991"/>
      <c r="R411" s="991"/>
      <c r="S411" s="991"/>
      <c r="T411" s="991"/>
    </row>
    <row r="412" spans="1:22" ht="17.100000000000001" customHeight="1">
      <c r="A412" s="1619"/>
      <c r="B412" s="1619"/>
      <c r="C412" s="1619"/>
      <c r="D412" s="1619"/>
      <c r="E412" s="1619"/>
      <c r="F412" s="1619"/>
      <c r="G412" s="353"/>
      <c r="H412" s="1620"/>
      <c r="I412" s="1620"/>
      <c r="J412" s="1620"/>
      <c r="K412" s="1620"/>
      <c r="L412" s="1620"/>
      <c r="M412" s="1620"/>
      <c r="N412" s="939"/>
      <c r="O412" s="991"/>
      <c r="P412" s="991"/>
      <c r="Q412" s="991"/>
      <c r="R412" s="991"/>
      <c r="S412" s="991"/>
      <c r="T412" s="991"/>
    </row>
    <row r="413" spans="1:22" ht="17.100000000000001" customHeight="1">
      <c r="A413" s="1619"/>
      <c r="B413" s="1619"/>
      <c r="C413" s="1619"/>
      <c r="D413" s="1619"/>
      <c r="E413" s="1619"/>
      <c r="F413" s="1619"/>
      <c r="G413" s="353"/>
      <c r="H413" s="1620"/>
      <c r="I413" s="1620"/>
      <c r="J413" s="1620"/>
      <c r="K413" s="1620"/>
      <c r="L413" s="1620"/>
      <c r="M413" s="1620"/>
      <c r="N413" s="939"/>
      <c r="O413" s="991"/>
      <c r="P413" s="991"/>
      <c r="Q413" s="991"/>
      <c r="R413" s="991"/>
      <c r="S413" s="991"/>
      <c r="T413" s="991"/>
    </row>
    <row r="414" spans="1:22" ht="17.100000000000001" customHeight="1">
      <c r="A414" s="1619"/>
      <c r="B414" s="1619"/>
      <c r="C414" s="1619"/>
      <c r="D414" s="1619"/>
      <c r="E414" s="1619"/>
      <c r="F414" s="1619"/>
      <c r="G414" s="353"/>
      <c r="H414" s="1620"/>
      <c r="I414" s="1620"/>
      <c r="J414" s="1620"/>
      <c r="K414" s="1620"/>
      <c r="L414" s="1620"/>
      <c r="M414" s="1620"/>
      <c r="N414" s="939"/>
      <c r="O414" s="991"/>
      <c r="P414" s="991"/>
      <c r="Q414" s="991"/>
      <c r="R414" s="991"/>
      <c r="S414" s="991"/>
      <c r="T414" s="991"/>
    </row>
    <row r="415" spans="1:22" ht="17.100000000000001" customHeight="1">
      <c r="A415" s="1619"/>
      <c r="B415" s="1619"/>
      <c r="C415" s="1619"/>
      <c r="D415" s="1619"/>
      <c r="E415" s="1619"/>
      <c r="F415" s="1619"/>
      <c r="G415" s="353"/>
      <c r="H415" s="1620"/>
      <c r="I415" s="1620"/>
      <c r="J415" s="1620"/>
      <c r="K415" s="1620"/>
      <c r="L415" s="1620"/>
      <c r="M415" s="1620"/>
      <c r="N415" s="939"/>
      <c r="O415" s="991"/>
      <c r="P415" s="991"/>
      <c r="Q415" s="991"/>
      <c r="R415" s="991"/>
      <c r="S415" s="991"/>
      <c r="T415" s="991"/>
    </row>
    <row r="416" spans="1:22" ht="17.100000000000001" customHeight="1">
      <c r="A416" s="1619"/>
      <c r="B416" s="1619"/>
      <c r="C416" s="1619"/>
      <c r="D416" s="1619"/>
      <c r="E416" s="1619"/>
      <c r="F416" s="1619"/>
      <c r="G416" s="353"/>
      <c r="H416" s="1620"/>
      <c r="I416" s="1620"/>
      <c r="J416" s="1620"/>
      <c r="K416" s="1620"/>
      <c r="L416" s="1620"/>
      <c r="M416" s="1620"/>
      <c r="N416" s="939"/>
      <c r="O416" s="991"/>
      <c r="P416" s="991"/>
      <c r="Q416" s="991"/>
      <c r="R416" s="991"/>
      <c r="S416" s="991"/>
      <c r="T416" s="991"/>
    </row>
    <row r="417" spans="1:22" ht="17.100000000000001" customHeight="1">
      <c r="A417" s="1619"/>
      <c r="B417" s="1619"/>
      <c r="C417" s="1619"/>
      <c r="D417" s="1619"/>
      <c r="E417" s="1619"/>
      <c r="F417" s="1619"/>
      <c r="G417" s="353"/>
      <c r="H417" s="1620"/>
      <c r="I417" s="1620"/>
      <c r="J417" s="1620"/>
      <c r="K417" s="1620"/>
      <c r="L417" s="1620"/>
      <c r="M417" s="1620"/>
      <c r="N417" s="939"/>
      <c r="O417" s="991"/>
      <c r="P417" s="991"/>
      <c r="Q417" s="991"/>
      <c r="R417" s="991"/>
      <c r="S417" s="991"/>
      <c r="T417" s="991"/>
    </row>
    <row r="418" spans="1:22" ht="17.100000000000001" customHeight="1">
      <c r="A418" s="1619"/>
      <c r="B418" s="1619"/>
      <c r="C418" s="1619"/>
      <c r="D418" s="1619"/>
      <c r="E418" s="1619"/>
      <c r="F418" s="1619"/>
      <c r="G418" s="353"/>
      <c r="H418" s="1620"/>
      <c r="I418" s="1620"/>
      <c r="J418" s="1620"/>
      <c r="K418" s="1620"/>
      <c r="L418" s="1620"/>
      <c r="M418" s="1620"/>
      <c r="N418" s="939"/>
      <c r="O418" s="991"/>
      <c r="P418" s="991"/>
      <c r="Q418" s="991"/>
      <c r="R418" s="991"/>
      <c r="S418" s="991"/>
      <c r="T418" s="991"/>
    </row>
    <row r="419" spans="1:22" ht="17.100000000000001" customHeight="1">
      <c r="A419" s="1619"/>
      <c r="B419" s="1619"/>
      <c r="C419" s="1619"/>
      <c r="D419" s="1619"/>
      <c r="E419" s="1619"/>
      <c r="F419" s="1619"/>
      <c r="G419" s="353"/>
      <c r="H419" s="1620"/>
      <c r="I419" s="1620"/>
      <c r="J419" s="1620"/>
      <c r="K419" s="1620"/>
      <c r="L419" s="1620"/>
      <c r="M419" s="1620"/>
      <c r="N419" s="939"/>
      <c r="O419" s="991"/>
      <c r="P419" s="991"/>
      <c r="Q419" s="991"/>
      <c r="R419" s="991"/>
      <c r="S419" s="991"/>
      <c r="T419" s="991"/>
    </row>
    <row r="420" spans="1:22" ht="17.100000000000001" customHeight="1">
      <c r="A420" s="1624" t="str">
        <f>$O$37&amp;"임반 / "&amp;$P$37&amp;"소반 - "&amp;$S$37&amp;" "&amp;$T$37&amp;" ha"</f>
        <v>0임반 / 0소반 - 0 0 ha</v>
      </c>
      <c r="B420" s="1625"/>
      <c r="C420" s="1625"/>
      <c r="D420" s="1625"/>
      <c r="E420" s="1625"/>
      <c r="F420" s="1626"/>
      <c r="G420" s="353"/>
      <c r="H420" s="1624" t="str">
        <f>$O$38&amp;"임반 / "&amp;$P$38&amp;"소반 - "&amp;$S$38&amp;" "&amp;$T$38&amp;" ha"</f>
        <v>0임반 / 0소반 - 0 0 ha</v>
      </c>
      <c r="I420" s="1625"/>
      <c r="J420" s="1625"/>
      <c r="K420" s="1625"/>
      <c r="L420" s="1625"/>
      <c r="M420" s="1626"/>
      <c r="N420" s="939"/>
      <c r="O420" s="991"/>
      <c r="P420" s="991"/>
      <c r="Q420" s="991"/>
      <c r="R420" s="991"/>
      <c r="S420" s="991"/>
      <c r="T420" s="991"/>
    </row>
    <row r="421" spans="1:22" ht="17.100000000000001" customHeight="1">
      <c r="A421" s="1621" t="str">
        <f>H396</f>
        <v>상리 산40-1 작업 대상지 근원경</v>
      </c>
      <c r="B421" s="1622"/>
      <c r="C421" s="1622"/>
      <c r="D421" s="1622"/>
      <c r="E421" s="1622"/>
      <c r="F421" s="1623"/>
      <c r="G421" s="353"/>
      <c r="H421" s="1621" t="str">
        <f>A421</f>
        <v>상리 산40-1 작업 대상지 근원경</v>
      </c>
      <c r="I421" s="1622"/>
      <c r="J421" s="1622"/>
      <c r="K421" s="1622"/>
      <c r="L421" s="1622"/>
      <c r="M421" s="1623"/>
      <c r="N421" s="939"/>
      <c r="O421" s="991"/>
      <c r="P421" s="991"/>
      <c r="Q421" s="991"/>
      <c r="R421" s="991"/>
      <c r="S421" s="991"/>
      <c r="T421" s="991"/>
    </row>
    <row r="422" spans="1:22" ht="17.100000000000001" customHeight="1">
      <c r="A422" s="940"/>
      <c r="B422" s="938"/>
      <c r="C422" s="938"/>
      <c r="D422" s="938"/>
      <c r="E422" s="938"/>
      <c r="F422" s="938"/>
      <c r="G422" s="353"/>
      <c r="H422" s="938"/>
      <c r="I422" s="938"/>
      <c r="J422" s="938"/>
      <c r="K422" s="938"/>
      <c r="L422" s="938"/>
      <c r="M422" s="941"/>
      <c r="N422" s="939"/>
      <c r="O422" s="991"/>
      <c r="P422" s="991"/>
      <c r="Q422" s="991"/>
      <c r="R422" s="991"/>
      <c r="S422" s="991"/>
      <c r="T422" s="991"/>
    </row>
    <row r="423" spans="1:22" ht="17.100000000000001" customHeight="1">
      <c r="A423" s="933"/>
      <c r="B423" s="353"/>
      <c r="C423" s="353"/>
      <c r="D423" s="353"/>
      <c r="E423" s="353"/>
      <c r="F423" s="353"/>
      <c r="G423" s="353"/>
      <c r="H423" s="353"/>
      <c r="I423" s="353"/>
      <c r="J423" s="353"/>
      <c r="K423" s="353"/>
      <c r="L423" s="353"/>
      <c r="M423" s="934"/>
      <c r="N423" s="939"/>
      <c r="O423" s="991"/>
      <c r="P423" s="991"/>
      <c r="Q423" s="991"/>
      <c r="R423" s="991"/>
      <c r="S423" s="991"/>
      <c r="T423" s="991"/>
    </row>
    <row r="424" spans="1:22" ht="17.100000000000001" customHeight="1">
      <c r="A424" s="933"/>
      <c r="B424" s="353"/>
      <c r="C424" s="353"/>
      <c r="D424" s="353"/>
      <c r="E424" s="353"/>
      <c r="F424" s="353"/>
      <c r="G424" s="353"/>
      <c r="H424" s="353"/>
      <c r="I424" s="353"/>
      <c r="J424" s="353"/>
      <c r="K424" s="353"/>
      <c r="L424" s="353"/>
      <c r="M424" s="934"/>
      <c r="N424" s="939"/>
      <c r="O424" s="991"/>
      <c r="P424" s="991"/>
      <c r="Q424" s="991"/>
      <c r="R424" s="991"/>
      <c r="S424" s="991"/>
      <c r="T424" s="991"/>
    </row>
    <row r="425" spans="1:22" ht="17.100000000000001" customHeight="1">
      <c r="A425" s="935"/>
      <c r="B425" s="936"/>
      <c r="C425" s="936"/>
      <c r="D425" s="936"/>
      <c r="E425" s="936"/>
      <c r="F425" s="936"/>
      <c r="G425" s="936"/>
      <c r="H425" s="936"/>
      <c r="I425" s="936"/>
      <c r="J425" s="936"/>
      <c r="K425" s="936"/>
      <c r="L425" s="936"/>
      <c r="M425" s="937"/>
      <c r="N425" s="939"/>
      <c r="O425" s="991"/>
      <c r="P425" s="991"/>
      <c r="Q425" s="991"/>
      <c r="R425" s="991"/>
      <c r="S425" s="991"/>
      <c r="T425" s="991"/>
    </row>
    <row r="426" spans="1:22" ht="80.099999999999994" customHeight="1">
      <c r="A426" s="1614" t="s">
        <v>32</v>
      </c>
      <c r="B426" s="1615"/>
      <c r="C426" s="1615"/>
      <c r="D426" s="1615"/>
      <c r="E426" s="1615"/>
      <c r="F426" s="1615"/>
      <c r="G426" s="1615"/>
      <c r="H426" s="1615"/>
      <c r="I426" s="1615"/>
      <c r="J426" s="1615"/>
      <c r="K426" s="1615"/>
      <c r="L426" s="1615"/>
      <c r="M426" s="1616"/>
    </row>
    <row r="427" spans="1:22" ht="17.100000000000001" customHeight="1">
      <c r="A427" s="933"/>
      <c r="B427" s="353"/>
      <c r="C427" s="353"/>
      <c r="D427" s="353"/>
      <c r="E427" s="353"/>
      <c r="F427" s="353"/>
      <c r="G427" s="353"/>
      <c r="H427" s="353"/>
      <c r="I427" s="353"/>
      <c r="J427" s="353"/>
      <c r="K427" s="353"/>
      <c r="L427" s="353"/>
      <c r="M427" s="934"/>
    </row>
    <row r="428" spans="1:22" ht="17.100000000000001" customHeight="1">
      <c r="A428" s="933"/>
      <c r="B428" s="353"/>
      <c r="C428" s="353"/>
      <c r="D428" s="353"/>
      <c r="E428" s="353"/>
      <c r="F428" s="353"/>
      <c r="G428" s="1617"/>
      <c r="H428" s="1617"/>
      <c r="I428" s="1617"/>
      <c r="J428" s="1617"/>
      <c r="K428" s="1617"/>
      <c r="L428" s="1617"/>
      <c r="M428" s="1618"/>
    </row>
    <row r="429" spans="1:22" ht="17.100000000000001" customHeight="1">
      <c r="A429" s="933"/>
      <c r="B429" s="353"/>
      <c r="C429" s="353"/>
      <c r="D429" s="353"/>
      <c r="E429" s="353"/>
      <c r="F429" s="353"/>
      <c r="G429" s="353"/>
      <c r="H429" s="353"/>
      <c r="I429" s="353"/>
      <c r="J429" s="353"/>
      <c r="K429" s="353"/>
      <c r="L429" s="353"/>
      <c r="M429" s="934"/>
    </row>
    <row r="430" spans="1:22" ht="17.100000000000001" customHeight="1">
      <c r="A430" s="1619"/>
      <c r="B430" s="1619"/>
      <c r="C430" s="1619"/>
      <c r="D430" s="1619"/>
      <c r="E430" s="1619"/>
      <c r="F430" s="1619"/>
      <c r="G430" s="353"/>
      <c r="H430" s="1620"/>
      <c r="I430" s="1620"/>
      <c r="J430" s="1620"/>
      <c r="K430" s="1620"/>
      <c r="L430" s="1620"/>
      <c r="M430" s="1620"/>
      <c r="N430" s="939"/>
      <c r="O430" s="991"/>
      <c r="P430" s="991"/>
      <c r="Q430" s="991"/>
      <c r="R430" s="991"/>
      <c r="S430" s="991"/>
      <c r="T430" s="991"/>
    </row>
    <row r="431" spans="1:22" ht="17.100000000000001" customHeight="1">
      <c r="A431" s="1619"/>
      <c r="B431" s="1619"/>
      <c r="C431" s="1619"/>
      <c r="D431" s="1619"/>
      <c r="E431" s="1619"/>
      <c r="F431" s="1619"/>
      <c r="G431" s="353"/>
      <c r="H431" s="1620"/>
      <c r="I431" s="1620"/>
      <c r="J431" s="1620"/>
      <c r="K431" s="1620"/>
      <c r="L431" s="1620"/>
      <c r="M431" s="1620"/>
      <c r="N431" s="939"/>
      <c r="O431" s="991"/>
      <c r="P431" s="991"/>
      <c r="Q431" s="991"/>
      <c r="R431" s="991"/>
      <c r="S431" s="991"/>
      <c r="T431" s="991"/>
      <c r="V431" s="900"/>
    </row>
    <row r="432" spans="1:22" ht="17.100000000000001" customHeight="1">
      <c r="A432" s="1619"/>
      <c r="B432" s="1619"/>
      <c r="C432" s="1619"/>
      <c r="D432" s="1619"/>
      <c r="E432" s="1619"/>
      <c r="F432" s="1619"/>
      <c r="G432" s="353"/>
      <c r="H432" s="1620"/>
      <c r="I432" s="1620"/>
      <c r="J432" s="1620"/>
      <c r="K432" s="1620"/>
      <c r="L432" s="1620"/>
      <c r="M432" s="1620"/>
      <c r="N432" s="939"/>
      <c r="O432" s="991"/>
      <c r="P432" s="991"/>
      <c r="Q432" s="991"/>
      <c r="R432" s="991"/>
      <c r="S432" s="991"/>
      <c r="T432" s="991"/>
      <c r="V432" s="900"/>
    </row>
    <row r="433" spans="1:20" ht="17.100000000000001" customHeight="1">
      <c r="A433" s="1619"/>
      <c r="B433" s="1619"/>
      <c r="C433" s="1619"/>
      <c r="D433" s="1619"/>
      <c r="E433" s="1619"/>
      <c r="F433" s="1619"/>
      <c r="G433" s="353"/>
      <c r="H433" s="1620"/>
      <c r="I433" s="1620"/>
      <c r="J433" s="1620"/>
      <c r="K433" s="1620"/>
      <c r="L433" s="1620"/>
      <c r="M433" s="1620"/>
      <c r="N433" s="939"/>
      <c r="O433" s="991"/>
      <c r="P433" s="991"/>
      <c r="Q433" s="991"/>
      <c r="R433" s="991"/>
      <c r="S433" s="991"/>
      <c r="T433" s="991"/>
    </row>
    <row r="434" spans="1:20" ht="17.100000000000001" customHeight="1">
      <c r="A434" s="1619"/>
      <c r="B434" s="1619"/>
      <c r="C434" s="1619"/>
      <c r="D434" s="1619"/>
      <c r="E434" s="1619"/>
      <c r="F434" s="1619"/>
      <c r="G434" s="353"/>
      <c r="H434" s="1620"/>
      <c r="I434" s="1620"/>
      <c r="J434" s="1620"/>
      <c r="K434" s="1620"/>
      <c r="L434" s="1620"/>
      <c r="M434" s="1620"/>
      <c r="N434" s="939"/>
      <c r="O434" s="991"/>
      <c r="P434" s="991"/>
      <c r="Q434" s="991"/>
      <c r="R434" s="991"/>
      <c r="S434" s="991"/>
      <c r="T434" s="991"/>
    </row>
    <row r="435" spans="1:20" ht="17.100000000000001" customHeight="1">
      <c r="A435" s="1619"/>
      <c r="B435" s="1619"/>
      <c r="C435" s="1619"/>
      <c r="D435" s="1619"/>
      <c r="E435" s="1619"/>
      <c r="F435" s="1619"/>
      <c r="G435" s="353"/>
      <c r="H435" s="1620"/>
      <c r="I435" s="1620"/>
      <c r="J435" s="1620"/>
      <c r="K435" s="1620"/>
      <c r="L435" s="1620"/>
      <c r="M435" s="1620"/>
      <c r="N435" s="939"/>
      <c r="O435" s="991"/>
      <c r="P435" s="991"/>
      <c r="Q435" s="991"/>
      <c r="R435" s="991"/>
      <c r="S435" s="991"/>
      <c r="T435" s="991"/>
    </row>
    <row r="436" spans="1:20" ht="17.100000000000001" customHeight="1">
      <c r="A436" s="1619"/>
      <c r="B436" s="1619"/>
      <c r="C436" s="1619"/>
      <c r="D436" s="1619"/>
      <c r="E436" s="1619"/>
      <c r="F436" s="1619"/>
      <c r="G436" s="353"/>
      <c r="H436" s="1620"/>
      <c r="I436" s="1620"/>
      <c r="J436" s="1620"/>
      <c r="K436" s="1620"/>
      <c r="L436" s="1620"/>
      <c r="M436" s="1620"/>
      <c r="N436" s="939"/>
      <c r="O436" s="991"/>
      <c r="P436" s="991"/>
      <c r="Q436" s="991"/>
      <c r="R436" s="991"/>
      <c r="S436" s="991"/>
      <c r="T436" s="991"/>
    </row>
    <row r="437" spans="1:20" ht="17.100000000000001" customHeight="1">
      <c r="A437" s="1619"/>
      <c r="B437" s="1619"/>
      <c r="C437" s="1619"/>
      <c r="D437" s="1619"/>
      <c r="E437" s="1619"/>
      <c r="F437" s="1619"/>
      <c r="G437" s="353"/>
      <c r="H437" s="1620"/>
      <c r="I437" s="1620"/>
      <c r="J437" s="1620"/>
      <c r="K437" s="1620"/>
      <c r="L437" s="1620"/>
      <c r="M437" s="1620"/>
      <c r="N437" s="939"/>
      <c r="O437" s="991"/>
      <c r="P437" s="991"/>
      <c r="Q437" s="991"/>
      <c r="R437" s="991"/>
      <c r="S437" s="991"/>
      <c r="T437" s="991"/>
    </row>
    <row r="438" spans="1:20" ht="17.100000000000001" customHeight="1">
      <c r="A438" s="1619"/>
      <c r="B438" s="1619"/>
      <c r="C438" s="1619"/>
      <c r="D438" s="1619"/>
      <c r="E438" s="1619"/>
      <c r="F438" s="1619"/>
      <c r="G438" s="353"/>
      <c r="H438" s="1620"/>
      <c r="I438" s="1620"/>
      <c r="J438" s="1620"/>
      <c r="K438" s="1620"/>
      <c r="L438" s="1620"/>
      <c r="M438" s="1620"/>
      <c r="N438" s="939"/>
      <c r="O438" s="991"/>
      <c r="P438" s="991"/>
      <c r="Q438" s="991"/>
      <c r="R438" s="991"/>
      <c r="S438" s="991"/>
      <c r="T438" s="991"/>
    </row>
    <row r="439" spans="1:20" ht="17.100000000000001" customHeight="1">
      <c r="A439" s="1619"/>
      <c r="B439" s="1619"/>
      <c r="C439" s="1619"/>
      <c r="D439" s="1619"/>
      <c r="E439" s="1619"/>
      <c r="F439" s="1619"/>
      <c r="G439" s="353"/>
      <c r="H439" s="1620"/>
      <c r="I439" s="1620"/>
      <c r="J439" s="1620"/>
      <c r="K439" s="1620"/>
      <c r="L439" s="1620"/>
      <c r="M439" s="1620"/>
      <c r="N439" s="939"/>
      <c r="O439" s="991"/>
      <c r="P439" s="991"/>
      <c r="Q439" s="991"/>
      <c r="R439" s="991"/>
      <c r="S439" s="991"/>
      <c r="T439" s="991"/>
    </row>
    <row r="440" spans="1:20" ht="17.100000000000001" customHeight="1">
      <c r="A440" s="1619"/>
      <c r="B440" s="1619"/>
      <c r="C440" s="1619"/>
      <c r="D440" s="1619"/>
      <c r="E440" s="1619"/>
      <c r="F440" s="1619"/>
      <c r="G440" s="353"/>
      <c r="H440" s="1620"/>
      <c r="I440" s="1620"/>
      <c r="J440" s="1620"/>
      <c r="K440" s="1620"/>
      <c r="L440" s="1620"/>
      <c r="M440" s="1620"/>
      <c r="N440" s="939"/>
      <c r="O440" s="991"/>
      <c r="P440" s="991"/>
      <c r="Q440" s="991"/>
      <c r="R440" s="991"/>
      <c r="S440" s="991"/>
      <c r="T440" s="991"/>
    </row>
    <row r="441" spans="1:20" ht="17.100000000000001" customHeight="1">
      <c r="A441" s="1619"/>
      <c r="B441" s="1619"/>
      <c r="C441" s="1619"/>
      <c r="D441" s="1619"/>
      <c r="E441" s="1619"/>
      <c r="F441" s="1619"/>
      <c r="G441" s="353"/>
      <c r="H441" s="1620"/>
      <c r="I441" s="1620"/>
      <c r="J441" s="1620"/>
      <c r="K441" s="1620"/>
      <c r="L441" s="1620"/>
      <c r="M441" s="1620"/>
      <c r="N441" s="939"/>
      <c r="O441" s="991"/>
      <c r="P441" s="991"/>
      <c r="Q441" s="991"/>
      <c r="R441" s="991"/>
      <c r="S441" s="991"/>
      <c r="T441" s="991"/>
    </row>
    <row r="442" spans="1:20" ht="17.100000000000001" customHeight="1">
      <c r="A442" s="1619"/>
      <c r="B442" s="1619"/>
      <c r="C442" s="1619"/>
      <c r="D442" s="1619"/>
      <c r="E442" s="1619"/>
      <c r="F442" s="1619"/>
      <c r="G442" s="353"/>
      <c r="H442" s="1620"/>
      <c r="I442" s="1620"/>
      <c r="J442" s="1620"/>
      <c r="K442" s="1620"/>
      <c r="L442" s="1620"/>
      <c r="M442" s="1620"/>
      <c r="N442" s="939"/>
      <c r="O442" s="991"/>
      <c r="P442" s="991"/>
      <c r="Q442" s="991"/>
      <c r="R442" s="991"/>
      <c r="S442" s="991"/>
      <c r="T442" s="991"/>
    </row>
    <row r="443" spans="1:20" ht="17.100000000000001" customHeight="1">
      <c r="A443" s="1619"/>
      <c r="B443" s="1619"/>
      <c r="C443" s="1619"/>
      <c r="D443" s="1619"/>
      <c r="E443" s="1619"/>
      <c r="F443" s="1619"/>
      <c r="G443" s="353"/>
      <c r="H443" s="1620"/>
      <c r="I443" s="1620"/>
      <c r="J443" s="1620"/>
      <c r="K443" s="1620"/>
      <c r="L443" s="1620"/>
      <c r="M443" s="1620"/>
      <c r="N443" s="939"/>
      <c r="O443" s="991"/>
      <c r="P443" s="991"/>
      <c r="Q443" s="991"/>
      <c r="R443" s="991"/>
      <c r="S443" s="991"/>
      <c r="T443" s="991"/>
    </row>
    <row r="444" spans="1:20" ht="17.100000000000001" customHeight="1">
      <c r="A444" s="1619"/>
      <c r="B444" s="1619"/>
      <c r="C444" s="1619"/>
      <c r="D444" s="1619"/>
      <c r="E444" s="1619"/>
      <c r="F444" s="1619"/>
      <c r="G444" s="353"/>
      <c r="H444" s="1620"/>
      <c r="I444" s="1620"/>
      <c r="J444" s="1620"/>
      <c r="K444" s="1620"/>
      <c r="L444" s="1620"/>
      <c r="M444" s="1620"/>
      <c r="N444" s="939"/>
      <c r="O444" s="991"/>
      <c r="P444" s="991"/>
      <c r="Q444" s="991"/>
      <c r="R444" s="991"/>
      <c r="S444" s="991"/>
      <c r="T444" s="991"/>
    </row>
    <row r="445" spans="1:20" ht="17.100000000000001" customHeight="1">
      <c r="A445" s="1624" t="str">
        <f>$O$39&amp;"임반 / "&amp;$P$39&amp;"소반 - "&amp;$S$39&amp;" "&amp;$T$39&amp;" ha"</f>
        <v>0임반 / 0소반 - 0 0 ha</v>
      </c>
      <c r="B445" s="1625"/>
      <c r="C445" s="1625"/>
      <c r="D445" s="1625"/>
      <c r="E445" s="1625"/>
      <c r="F445" s="1626"/>
      <c r="G445" s="353"/>
      <c r="H445" s="1624" t="str">
        <f>$O$40&amp;"임반 / "&amp;$P$40&amp;"소반 - "&amp;$S$40&amp;" "&amp;$T$40&amp;" ha"</f>
        <v>0임반 / 0소반 - 0 0 ha</v>
      </c>
      <c r="I445" s="1625"/>
      <c r="J445" s="1625"/>
      <c r="K445" s="1625"/>
      <c r="L445" s="1625"/>
      <c r="M445" s="1626"/>
      <c r="N445" s="939"/>
      <c r="O445" s="991"/>
      <c r="P445" s="991"/>
      <c r="Q445" s="991"/>
      <c r="R445" s="991"/>
      <c r="S445" s="991"/>
      <c r="T445" s="991"/>
    </row>
    <row r="446" spans="1:20" ht="17.100000000000001" customHeight="1">
      <c r="A446" s="1621" t="s">
        <v>1378</v>
      </c>
      <c r="B446" s="1622"/>
      <c r="C446" s="1622"/>
      <c r="D446" s="1622"/>
      <c r="E446" s="1622"/>
      <c r="F446" s="1623"/>
      <c r="G446" s="353"/>
      <c r="H446" s="1621" t="s">
        <v>1378</v>
      </c>
      <c r="I446" s="1622"/>
      <c r="J446" s="1622"/>
      <c r="K446" s="1622"/>
      <c r="L446" s="1622"/>
      <c r="M446" s="1623"/>
      <c r="N446" s="939"/>
      <c r="O446" s="991"/>
      <c r="P446" s="991"/>
      <c r="Q446" s="991"/>
      <c r="R446" s="991"/>
      <c r="S446" s="991"/>
      <c r="T446" s="991"/>
    </row>
    <row r="447" spans="1:20" ht="17.100000000000001" customHeight="1">
      <c r="A447" s="940"/>
      <c r="B447" s="938"/>
      <c r="C447" s="938"/>
      <c r="D447" s="938"/>
      <c r="E447" s="938"/>
      <c r="F447" s="938"/>
      <c r="G447" s="353"/>
      <c r="H447" s="938"/>
      <c r="I447" s="938"/>
      <c r="J447" s="938"/>
      <c r="K447" s="938"/>
      <c r="L447" s="938"/>
      <c r="M447" s="941"/>
      <c r="N447" s="939"/>
      <c r="O447" s="991"/>
      <c r="P447" s="991"/>
      <c r="Q447" s="991"/>
      <c r="R447" s="991"/>
      <c r="S447" s="991"/>
      <c r="T447" s="991"/>
    </row>
    <row r="448" spans="1:20" ht="17.100000000000001" customHeight="1">
      <c r="A448" s="933"/>
      <c r="B448" s="353"/>
      <c r="C448" s="353"/>
      <c r="D448" s="353"/>
      <c r="E448" s="353"/>
      <c r="F448" s="353"/>
      <c r="G448" s="353"/>
      <c r="H448" s="353"/>
      <c r="I448" s="353"/>
      <c r="J448" s="353"/>
      <c r="K448" s="353"/>
      <c r="L448" s="353"/>
      <c r="M448" s="934"/>
      <c r="N448" s="939"/>
      <c r="O448" s="991"/>
      <c r="P448" s="991"/>
      <c r="Q448" s="991"/>
      <c r="R448" s="991"/>
      <c r="S448" s="991"/>
      <c r="T448" s="991"/>
    </row>
    <row r="449" spans="1:22" ht="17.100000000000001" customHeight="1">
      <c r="A449" s="933"/>
      <c r="B449" s="353"/>
      <c r="C449" s="353"/>
      <c r="D449" s="353"/>
      <c r="E449" s="353"/>
      <c r="F449" s="353"/>
      <c r="G449" s="353"/>
      <c r="H449" s="353"/>
      <c r="I449" s="353"/>
      <c r="J449" s="353"/>
      <c r="K449" s="353"/>
      <c r="L449" s="353"/>
      <c r="M449" s="934"/>
      <c r="N449" s="939"/>
      <c r="O449" s="991"/>
      <c r="P449" s="991"/>
      <c r="Q449" s="991"/>
      <c r="R449" s="991"/>
      <c r="S449" s="991"/>
      <c r="T449" s="991"/>
    </row>
    <row r="450" spans="1:22" ht="17.100000000000001" customHeight="1">
      <c r="A450" s="935"/>
      <c r="B450" s="936"/>
      <c r="C450" s="936"/>
      <c r="D450" s="936"/>
      <c r="E450" s="936"/>
      <c r="F450" s="936"/>
      <c r="G450" s="936"/>
      <c r="H450" s="936"/>
      <c r="I450" s="936"/>
      <c r="J450" s="936"/>
      <c r="K450" s="936"/>
      <c r="L450" s="936"/>
      <c r="M450" s="937"/>
      <c r="N450" s="939"/>
      <c r="O450" s="991"/>
      <c r="P450" s="991"/>
      <c r="Q450" s="991"/>
      <c r="R450" s="991"/>
      <c r="S450" s="991"/>
      <c r="T450" s="991"/>
    </row>
    <row r="451" spans="1:22" ht="80.099999999999994" customHeight="1">
      <c r="A451" s="1614" t="s">
        <v>32</v>
      </c>
      <c r="B451" s="1615"/>
      <c r="C451" s="1615"/>
      <c r="D451" s="1615"/>
      <c r="E451" s="1615"/>
      <c r="F451" s="1615"/>
      <c r="G451" s="1615"/>
      <c r="H451" s="1615"/>
      <c r="I451" s="1615"/>
      <c r="J451" s="1615"/>
      <c r="K451" s="1615"/>
      <c r="L451" s="1615"/>
      <c r="M451" s="1616"/>
    </row>
    <row r="452" spans="1:22" ht="17.100000000000001" customHeight="1">
      <c r="A452" s="933"/>
      <c r="B452" s="353"/>
      <c r="C452" s="353"/>
      <c r="D452" s="353"/>
      <c r="E452" s="353"/>
      <c r="F452" s="353"/>
      <c r="G452" s="353"/>
      <c r="H452" s="353"/>
      <c r="I452" s="353"/>
      <c r="J452" s="353"/>
      <c r="K452" s="353"/>
      <c r="L452" s="353"/>
      <c r="M452" s="934"/>
    </row>
    <row r="453" spans="1:22" ht="17.100000000000001" customHeight="1">
      <c r="A453" s="933"/>
      <c r="B453" s="353"/>
      <c r="C453" s="353"/>
      <c r="D453" s="353"/>
      <c r="E453" s="353"/>
      <c r="F453" s="353"/>
      <c r="G453" s="1617"/>
      <c r="H453" s="1617"/>
      <c r="I453" s="1617"/>
      <c r="J453" s="1617"/>
      <c r="K453" s="1617"/>
      <c r="L453" s="1617"/>
      <c r="M453" s="1618"/>
    </row>
    <row r="454" spans="1:22" ht="17.100000000000001" customHeight="1">
      <c r="A454" s="933"/>
      <c r="B454" s="353"/>
      <c r="C454" s="353"/>
      <c r="D454" s="353"/>
      <c r="E454" s="353"/>
      <c r="F454" s="353"/>
      <c r="G454" s="353"/>
      <c r="H454" s="353"/>
      <c r="I454" s="353"/>
      <c r="J454" s="353"/>
      <c r="K454" s="353"/>
      <c r="L454" s="353"/>
      <c r="M454" s="934"/>
    </row>
    <row r="455" spans="1:22" ht="17.100000000000001" customHeight="1">
      <c r="A455" s="1619"/>
      <c r="B455" s="1619"/>
      <c r="C455" s="1619"/>
      <c r="D455" s="1619"/>
      <c r="E455" s="1619"/>
      <c r="F455" s="1619"/>
      <c r="G455" s="353"/>
      <c r="H455" s="1620"/>
      <c r="I455" s="1620"/>
      <c r="J455" s="1620"/>
      <c r="K455" s="1620"/>
      <c r="L455" s="1620"/>
      <c r="M455" s="1620"/>
      <c r="N455" s="939"/>
      <c r="O455" s="991"/>
      <c r="P455" s="991"/>
      <c r="Q455" s="991"/>
      <c r="R455" s="991"/>
      <c r="S455" s="991"/>
      <c r="T455" s="991"/>
    </row>
    <row r="456" spans="1:22" ht="17.100000000000001" customHeight="1">
      <c r="A456" s="1619"/>
      <c r="B456" s="1619"/>
      <c r="C456" s="1619"/>
      <c r="D456" s="1619"/>
      <c r="E456" s="1619"/>
      <c r="F456" s="1619"/>
      <c r="G456" s="353"/>
      <c r="H456" s="1620"/>
      <c r="I456" s="1620"/>
      <c r="J456" s="1620"/>
      <c r="K456" s="1620"/>
      <c r="L456" s="1620"/>
      <c r="M456" s="1620"/>
      <c r="N456" s="939"/>
      <c r="O456" s="991"/>
      <c r="P456" s="991"/>
      <c r="Q456" s="991"/>
      <c r="R456" s="991"/>
      <c r="S456" s="991"/>
      <c r="T456" s="991"/>
      <c r="V456" s="900"/>
    </row>
    <row r="457" spans="1:22" ht="17.100000000000001" customHeight="1">
      <c r="A457" s="1619"/>
      <c r="B457" s="1619"/>
      <c r="C457" s="1619"/>
      <c r="D457" s="1619"/>
      <c r="E457" s="1619"/>
      <c r="F457" s="1619"/>
      <c r="G457" s="353"/>
      <c r="H457" s="1620"/>
      <c r="I457" s="1620"/>
      <c r="J457" s="1620"/>
      <c r="K457" s="1620"/>
      <c r="L457" s="1620"/>
      <c r="M457" s="1620"/>
      <c r="N457" s="939"/>
      <c r="O457" s="991"/>
      <c r="P457" s="991"/>
      <c r="Q457" s="991"/>
      <c r="R457" s="991"/>
      <c r="S457" s="991"/>
      <c r="T457" s="991"/>
      <c r="V457" s="900"/>
    </row>
    <row r="458" spans="1:22" ht="17.100000000000001" customHeight="1">
      <c r="A458" s="1619"/>
      <c r="B458" s="1619"/>
      <c r="C458" s="1619"/>
      <c r="D458" s="1619"/>
      <c r="E458" s="1619"/>
      <c r="F458" s="1619"/>
      <c r="G458" s="353"/>
      <c r="H458" s="1620"/>
      <c r="I458" s="1620"/>
      <c r="J458" s="1620"/>
      <c r="K458" s="1620"/>
      <c r="L458" s="1620"/>
      <c r="M458" s="1620"/>
      <c r="N458" s="939"/>
      <c r="O458" s="991"/>
      <c r="P458" s="991"/>
      <c r="Q458" s="991"/>
      <c r="R458" s="991"/>
      <c r="S458" s="991"/>
      <c r="T458" s="991"/>
    </row>
    <row r="459" spans="1:22" ht="17.100000000000001" customHeight="1">
      <c r="A459" s="1619"/>
      <c r="B459" s="1619"/>
      <c r="C459" s="1619"/>
      <c r="D459" s="1619"/>
      <c r="E459" s="1619"/>
      <c r="F459" s="1619"/>
      <c r="G459" s="353"/>
      <c r="H459" s="1620"/>
      <c r="I459" s="1620"/>
      <c r="J459" s="1620"/>
      <c r="K459" s="1620"/>
      <c r="L459" s="1620"/>
      <c r="M459" s="1620"/>
      <c r="N459" s="939"/>
      <c r="O459" s="991"/>
      <c r="P459" s="991"/>
      <c r="Q459" s="991"/>
      <c r="R459" s="991"/>
      <c r="S459" s="991"/>
      <c r="T459" s="991"/>
    </row>
    <row r="460" spans="1:22" ht="17.100000000000001" customHeight="1">
      <c r="A460" s="1619"/>
      <c r="B460" s="1619"/>
      <c r="C460" s="1619"/>
      <c r="D460" s="1619"/>
      <c r="E460" s="1619"/>
      <c r="F460" s="1619"/>
      <c r="G460" s="353"/>
      <c r="H460" s="1620"/>
      <c r="I460" s="1620"/>
      <c r="J460" s="1620"/>
      <c r="K460" s="1620"/>
      <c r="L460" s="1620"/>
      <c r="M460" s="1620"/>
      <c r="N460" s="939"/>
      <c r="O460" s="991"/>
      <c r="P460" s="991"/>
      <c r="Q460" s="991"/>
      <c r="R460" s="991"/>
      <c r="S460" s="991"/>
      <c r="T460" s="991"/>
    </row>
    <row r="461" spans="1:22" ht="17.100000000000001" customHeight="1">
      <c r="A461" s="1619"/>
      <c r="B461" s="1619"/>
      <c r="C461" s="1619"/>
      <c r="D461" s="1619"/>
      <c r="E461" s="1619"/>
      <c r="F461" s="1619"/>
      <c r="G461" s="353"/>
      <c r="H461" s="1620"/>
      <c r="I461" s="1620"/>
      <c r="J461" s="1620"/>
      <c r="K461" s="1620"/>
      <c r="L461" s="1620"/>
      <c r="M461" s="1620"/>
      <c r="N461" s="939"/>
      <c r="O461" s="991"/>
      <c r="P461" s="991"/>
      <c r="Q461" s="991"/>
      <c r="R461" s="991"/>
      <c r="S461" s="991"/>
      <c r="T461" s="991"/>
    </row>
    <row r="462" spans="1:22" ht="17.100000000000001" customHeight="1">
      <c r="A462" s="1619"/>
      <c r="B462" s="1619"/>
      <c r="C462" s="1619"/>
      <c r="D462" s="1619"/>
      <c r="E462" s="1619"/>
      <c r="F462" s="1619"/>
      <c r="G462" s="353"/>
      <c r="H462" s="1620"/>
      <c r="I462" s="1620"/>
      <c r="J462" s="1620"/>
      <c r="K462" s="1620"/>
      <c r="L462" s="1620"/>
      <c r="M462" s="1620"/>
      <c r="N462" s="939"/>
      <c r="O462" s="991"/>
      <c r="P462" s="991"/>
      <c r="Q462" s="991"/>
      <c r="R462" s="991"/>
      <c r="S462" s="991"/>
      <c r="T462" s="991"/>
    </row>
    <row r="463" spans="1:22" ht="17.100000000000001" customHeight="1">
      <c r="A463" s="1619"/>
      <c r="B463" s="1619"/>
      <c r="C463" s="1619"/>
      <c r="D463" s="1619"/>
      <c r="E463" s="1619"/>
      <c r="F463" s="1619"/>
      <c r="G463" s="353"/>
      <c r="H463" s="1620"/>
      <c r="I463" s="1620"/>
      <c r="J463" s="1620"/>
      <c r="K463" s="1620"/>
      <c r="L463" s="1620"/>
      <c r="M463" s="1620"/>
      <c r="N463" s="939"/>
      <c r="O463" s="991"/>
      <c r="P463" s="991"/>
      <c r="Q463" s="991"/>
      <c r="R463" s="991"/>
      <c r="S463" s="991"/>
      <c r="T463" s="991"/>
    </row>
    <row r="464" spans="1:22" ht="17.100000000000001" customHeight="1">
      <c r="A464" s="1619"/>
      <c r="B464" s="1619"/>
      <c r="C464" s="1619"/>
      <c r="D464" s="1619"/>
      <c r="E464" s="1619"/>
      <c r="F464" s="1619"/>
      <c r="G464" s="353"/>
      <c r="H464" s="1620"/>
      <c r="I464" s="1620"/>
      <c r="J464" s="1620"/>
      <c r="K464" s="1620"/>
      <c r="L464" s="1620"/>
      <c r="M464" s="1620"/>
      <c r="N464" s="939"/>
      <c r="O464" s="991"/>
      <c r="P464" s="991"/>
      <c r="Q464" s="991"/>
      <c r="R464" s="991"/>
      <c r="S464" s="991"/>
      <c r="T464" s="991"/>
    </row>
    <row r="465" spans="1:20" ht="17.100000000000001" customHeight="1">
      <c r="A465" s="1619"/>
      <c r="B465" s="1619"/>
      <c r="C465" s="1619"/>
      <c r="D465" s="1619"/>
      <c r="E465" s="1619"/>
      <c r="F465" s="1619"/>
      <c r="G465" s="353"/>
      <c r="H465" s="1620"/>
      <c r="I465" s="1620"/>
      <c r="J465" s="1620"/>
      <c r="K465" s="1620"/>
      <c r="L465" s="1620"/>
      <c r="M465" s="1620"/>
      <c r="N465" s="939"/>
      <c r="O465" s="991"/>
      <c r="P465" s="991"/>
      <c r="Q465" s="991"/>
      <c r="R465" s="991"/>
      <c r="S465" s="991"/>
      <c r="T465" s="991"/>
    </row>
    <row r="466" spans="1:20" ht="17.100000000000001" customHeight="1">
      <c r="A466" s="1619"/>
      <c r="B466" s="1619"/>
      <c r="C466" s="1619"/>
      <c r="D466" s="1619"/>
      <c r="E466" s="1619"/>
      <c r="F466" s="1619"/>
      <c r="G466" s="353"/>
      <c r="H466" s="1620"/>
      <c r="I466" s="1620"/>
      <c r="J466" s="1620"/>
      <c r="K466" s="1620"/>
      <c r="L466" s="1620"/>
      <c r="M466" s="1620"/>
      <c r="N466" s="939"/>
      <c r="O466" s="991"/>
      <c r="P466" s="991"/>
      <c r="Q466" s="991"/>
      <c r="R466" s="991"/>
      <c r="S466" s="991"/>
      <c r="T466" s="991"/>
    </row>
    <row r="467" spans="1:20" ht="17.100000000000001" customHeight="1">
      <c r="A467" s="1619"/>
      <c r="B467" s="1619"/>
      <c r="C467" s="1619"/>
      <c r="D467" s="1619"/>
      <c r="E467" s="1619"/>
      <c r="F467" s="1619"/>
      <c r="G467" s="353"/>
      <c r="H467" s="1620"/>
      <c r="I467" s="1620"/>
      <c r="J467" s="1620"/>
      <c r="K467" s="1620"/>
      <c r="L467" s="1620"/>
      <c r="M467" s="1620"/>
      <c r="N467" s="939"/>
      <c r="O467" s="991"/>
      <c r="P467" s="991"/>
      <c r="Q467" s="991"/>
      <c r="R467" s="991"/>
      <c r="S467" s="991"/>
      <c r="T467" s="991"/>
    </row>
    <row r="468" spans="1:20" ht="17.100000000000001" customHeight="1">
      <c r="A468" s="1619"/>
      <c r="B468" s="1619"/>
      <c r="C468" s="1619"/>
      <c r="D468" s="1619"/>
      <c r="E468" s="1619"/>
      <c r="F468" s="1619"/>
      <c r="G468" s="353"/>
      <c r="H468" s="1620"/>
      <c r="I468" s="1620"/>
      <c r="J468" s="1620"/>
      <c r="K468" s="1620"/>
      <c r="L468" s="1620"/>
      <c r="M468" s="1620"/>
      <c r="N468" s="939"/>
      <c r="O468" s="991"/>
      <c r="P468" s="991"/>
      <c r="Q468" s="991"/>
      <c r="R468" s="991"/>
      <c r="S468" s="991"/>
      <c r="T468" s="991"/>
    </row>
    <row r="469" spans="1:20" ht="17.100000000000001" customHeight="1">
      <c r="A469" s="1619"/>
      <c r="B469" s="1619"/>
      <c r="C469" s="1619"/>
      <c r="D469" s="1619"/>
      <c r="E469" s="1619"/>
      <c r="F469" s="1619"/>
      <c r="G469" s="353"/>
      <c r="H469" s="1620"/>
      <c r="I469" s="1620"/>
      <c r="J469" s="1620"/>
      <c r="K469" s="1620"/>
      <c r="L469" s="1620"/>
      <c r="M469" s="1620"/>
      <c r="N469" s="939"/>
      <c r="O469" s="991"/>
      <c r="P469" s="991"/>
      <c r="Q469" s="991"/>
      <c r="R469" s="991"/>
      <c r="S469" s="991"/>
      <c r="T469" s="991"/>
    </row>
    <row r="470" spans="1:20" ht="17.100000000000001" customHeight="1">
      <c r="A470" s="1624" t="str">
        <f>$O$41&amp;"임반 / "&amp;$P$41&amp;"소반 - "&amp;$S$41&amp;" "&amp;$T$41&amp;" ha"</f>
        <v>0임반 / 0소반 - 0 0 ha</v>
      </c>
      <c r="B470" s="1625"/>
      <c r="C470" s="1625"/>
      <c r="D470" s="1625"/>
      <c r="E470" s="1625"/>
      <c r="F470" s="1626"/>
      <c r="G470" s="353"/>
      <c r="H470" s="1624" t="str">
        <f>$O$42&amp;"임반 / "&amp;$P$42&amp;"소반 - "&amp;$S$42&amp;" "&amp;$T$42&amp;" ha"</f>
        <v>0임반 / 0소반 - 0 0 ha</v>
      </c>
      <c r="I470" s="1625"/>
      <c r="J470" s="1625"/>
      <c r="K470" s="1625"/>
      <c r="L470" s="1625"/>
      <c r="M470" s="1626"/>
      <c r="N470" s="939"/>
      <c r="O470" s="991"/>
      <c r="P470" s="991"/>
      <c r="Q470" s="991"/>
      <c r="R470" s="991"/>
      <c r="S470" s="991"/>
      <c r="T470" s="991"/>
    </row>
    <row r="471" spans="1:20" ht="17.100000000000001" customHeight="1">
      <c r="A471" s="1621" t="s">
        <v>1378</v>
      </c>
      <c r="B471" s="1622"/>
      <c r="C471" s="1622"/>
      <c r="D471" s="1622"/>
      <c r="E471" s="1622"/>
      <c r="F471" s="1623"/>
      <c r="G471" s="353"/>
      <c r="H471" s="1621" t="s">
        <v>1378</v>
      </c>
      <c r="I471" s="1622"/>
      <c r="J471" s="1622"/>
      <c r="K471" s="1622"/>
      <c r="L471" s="1622"/>
      <c r="M471" s="1623"/>
      <c r="N471" s="939"/>
      <c r="O471" s="991"/>
      <c r="P471" s="991"/>
      <c r="Q471" s="991"/>
      <c r="R471" s="991"/>
      <c r="S471" s="991"/>
      <c r="T471" s="991"/>
    </row>
    <row r="472" spans="1:20" ht="17.100000000000001" customHeight="1">
      <c r="A472" s="940"/>
      <c r="B472" s="938"/>
      <c r="C472" s="938"/>
      <c r="D472" s="938"/>
      <c r="E472" s="938"/>
      <c r="F472" s="938"/>
      <c r="G472" s="353"/>
      <c r="H472" s="938"/>
      <c r="I472" s="938"/>
      <c r="J472" s="938"/>
      <c r="K472" s="938"/>
      <c r="L472" s="938"/>
      <c r="M472" s="941"/>
      <c r="N472" s="939"/>
      <c r="O472" s="991"/>
      <c r="P472" s="991"/>
      <c r="Q472" s="991"/>
      <c r="R472" s="991"/>
      <c r="S472" s="991"/>
      <c r="T472" s="991"/>
    </row>
    <row r="473" spans="1:20" ht="17.100000000000001" customHeight="1">
      <c r="A473" s="933"/>
      <c r="B473" s="353"/>
      <c r="C473" s="353"/>
      <c r="D473" s="353"/>
      <c r="E473" s="353"/>
      <c r="F473" s="353"/>
      <c r="G473" s="353"/>
      <c r="H473" s="353"/>
      <c r="I473" s="353"/>
      <c r="J473" s="353"/>
      <c r="K473" s="353"/>
      <c r="L473" s="353"/>
      <c r="M473" s="934"/>
      <c r="N473" s="939"/>
      <c r="O473" s="991"/>
      <c r="P473" s="991"/>
      <c r="Q473" s="991"/>
      <c r="R473" s="991"/>
      <c r="S473" s="991"/>
      <c r="T473" s="991"/>
    </row>
    <row r="474" spans="1:20" ht="17.100000000000001" customHeight="1">
      <c r="A474" s="933"/>
      <c r="B474" s="353"/>
      <c r="C474" s="353"/>
      <c r="D474" s="353"/>
      <c r="E474" s="353"/>
      <c r="F474" s="353"/>
      <c r="G474" s="353"/>
      <c r="H474" s="353"/>
      <c r="I474" s="353"/>
      <c r="J474" s="353"/>
      <c r="K474" s="353"/>
      <c r="L474" s="353"/>
      <c r="M474" s="934"/>
      <c r="N474" s="939"/>
      <c r="O474" s="991"/>
      <c r="P474" s="991"/>
      <c r="Q474" s="991"/>
      <c r="R474" s="991"/>
      <c r="S474" s="991"/>
      <c r="T474" s="991"/>
    </row>
    <row r="475" spans="1:20" ht="17.100000000000001" customHeight="1">
      <c r="A475" s="935"/>
      <c r="B475" s="936"/>
      <c r="C475" s="936"/>
      <c r="D475" s="936"/>
      <c r="E475" s="936"/>
      <c r="F475" s="936"/>
      <c r="G475" s="936"/>
      <c r="H475" s="936"/>
      <c r="I475" s="936"/>
      <c r="J475" s="936"/>
      <c r="K475" s="936"/>
      <c r="L475" s="936"/>
      <c r="M475" s="937"/>
      <c r="N475" s="939"/>
      <c r="O475" s="991"/>
      <c r="P475" s="991"/>
      <c r="Q475" s="991"/>
      <c r="R475" s="991"/>
      <c r="S475" s="991"/>
      <c r="T475" s="991"/>
    </row>
    <row r="476" spans="1:20">
      <c r="O476" s="353"/>
      <c r="P476" s="353"/>
      <c r="Q476" s="353"/>
      <c r="R476" s="353"/>
      <c r="S476" s="353"/>
      <c r="T476" s="353"/>
    </row>
  </sheetData>
  <sheetProtection algorithmName="SHA-512" hashValue="K8EpJnDu7cjNywOLQhoXbOjaUf1FPEf74oDloGxZAPq8CoNcitI+9DL8Xe7/5tFdYYcQA/NVKHTkBkH/wFRM3w==" saltValue="08nG1KARceSlPJaNFl182g==" spinCount="100000" sheet="1" objects="1" scenarios="1"/>
  <mergeCells count="152">
    <mergeCell ref="A451:M451"/>
    <mergeCell ref="G453:M453"/>
    <mergeCell ref="A455:F469"/>
    <mergeCell ref="H455:M469"/>
    <mergeCell ref="A470:F470"/>
    <mergeCell ref="H470:M470"/>
    <mergeCell ref="A471:F471"/>
    <mergeCell ref="H471:M471"/>
    <mergeCell ref="A346:F346"/>
    <mergeCell ref="H346:M346"/>
    <mergeCell ref="A396:F396"/>
    <mergeCell ref="A351:M351"/>
    <mergeCell ref="G353:M353"/>
    <mergeCell ref="A355:F369"/>
    <mergeCell ref="H355:M369"/>
    <mergeCell ref="A370:F370"/>
    <mergeCell ref="H370:M370"/>
    <mergeCell ref="A371:F371"/>
    <mergeCell ref="H371:M371"/>
    <mergeCell ref="A376:M376"/>
    <mergeCell ref="G378:M378"/>
    <mergeCell ref="A380:F394"/>
    <mergeCell ref="H380:M394"/>
    <mergeCell ref="A395:F395"/>
    <mergeCell ref="A321:F321"/>
    <mergeCell ref="H321:M321"/>
    <mergeCell ref="A426:M426"/>
    <mergeCell ref="G428:M428"/>
    <mergeCell ref="A430:F444"/>
    <mergeCell ref="H430:M444"/>
    <mergeCell ref="A445:F445"/>
    <mergeCell ref="H445:M445"/>
    <mergeCell ref="A326:M326"/>
    <mergeCell ref="G328:M328"/>
    <mergeCell ref="A330:F344"/>
    <mergeCell ref="H330:M344"/>
    <mergeCell ref="A345:F345"/>
    <mergeCell ref="H345:M345"/>
    <mergeCell ref="H395:M395"/>
    <mergeCell ref="H396:M396"/>
    <mergeCell ref="A446:F446"/>
    <mergeCell ref="H446:M446"/>
    <mergeCell ref="A401:M401"/>
    <mergeCell ref="G403:M403"/>
    <mergeCell ref="A405:F419"/>
    <mergeCell ref="H405:M419"/>
    <mergeCell ref="A420:F420"/>
    <mergeCell ref="H420:M420"/>
    <mergeCell ref="A421:F421"/>
    <mergeCell ref="H421:M421"/>
    <mergeCell ref="A301:M301"/>
    <mergeCell ref="G303:M303"/>
    <mergeCell ref="A305:F319"/>
    <mergeCell ref="H305:M319"/>
    <mergeCell ref="A320:F320"/>
    <mergeCell ref="H320:M320"/>
    <mergeCell ref="A95:F95"/>
    <mergeCell ref="H95:M95"/>
    <mergeCell ref="A145:F145"/>
    <mergeCell ref="H145:M145"/>
    <mergeCell ref="A96:F96"/>
    <mergeCell ref="H96:M96"/>
    <mergeCell ref="A245:F245"/>
    <mergeCell ref="H245:M245"/>
    <mergeCell ref="A196:F196"/>
    <mergeCell ref="H196:M196"/>
    <mergeCell ref="H170:M170"/>
    <mergeCell ref="A171:F171"/>
    <mergeCell ref="H171:M171"/>
    <mergeCell ref="A176:M176"/>
    <mergeCell ref="G178:M178"/>
    <mergeCell ref="A180:F194"/>
    <mergeCell ref="H180:M194"/>
    <mergeCell ref="A221:F221"/>
    <mergeCell ref="A51:M51"/>
    <mergeCell ref="G53:M53"/>
    <mergeCell ref="A55:F69"/>
    <mergeCell ref="H55:M69"/>
    <mergeCell ref="A70:F70"/>
    <mergeCell ref="H70:M70"/>
    <mergeCell ref="A71:F71"/>
    <mergeCell ref="H71:M71"/>
    <mergeCell ref="A76:M76"/>
    <mergeCell ref="G78:M78"/>
    <mergeCell ref="A80:F94"/>
    <mergeCell ref="H80:M94"/>
    <mergeCell ref="A195:F195"/>
    <mergeCell ref="H195:M195"/>
    <mergeCell ref="A146:F146"/>
    <mergeCell ref="H146:M146"/>
    <mergeCell ref="A101:M101"/>
    <mergeCell ref="G103:M103"/>
    <mergeCell ref="A105:F119"/>
    <mergeCell ref="H105:M119"/>
    <mergeCell ref="A120:F120"/>
    <mergeCell ref="H120:M120"/>
    <mergeCell ref="A121:F121"/>
    <mergeCell ref="H121:M121"/>
    <mergeCell ref="A126:M126"/>
    <mergeCell ref="G128:M128"/>
    <mergeCell ref="A130:F144"/>
    <mergeCell ref="H130:M144"/>
    <mergeCell ref="A151:M151"/>
    <mergeCell ref="G153:M153"/>
    <mergeCell ref="A155:F169"/>
    <mergeCell ref="H155:M169"/>
    <mergeCell ref="A170:F170"/>
    <mergeCell ref="H221:M221"/>
    <mergeCell ref="A226:M226"/>
    <mergeCell ref="G228:M228"/>
    <mergeCell ref="A230:F244"/>
    <mergeCell ref="H230:M244"/>
    <mergeCell ref="A201:M201"/>
    <mergeCell ref="G203:M203"/>
    <mergeCell ref="A205:F219"/>
    <mergeCell ref="H205:M219"/>
    <mergeCell ref="A220:F220"/>
    <mergeCell ref="H220:M220"/>
    <mergeCell ref="G278:M278"/>
    <mergeCell ref="A280:F294"/>
    <mergeCell ref="H280:M294"/>
    <mergeCell ref="A246:F246"/>
    <mergeCell ref="H246:M246"/>
    <mergeCell ref="H255:M269"/>
    <mergeCell ref="A270:F270"/>
    <mergeCell ref="H270:M270"/>
    <mergeCell ref="A271:F271"/>
    <mergeCell ref="H271:M271"/>
    <mergeCell ref="A1:M1"/>
    <mergeCell ref="G3:M3"/>
    <mergeCell ref="A5:F19"/>
    <mergeCell ref="H5:M19"/>
    <mergeCell ref="A21:F21"/>
    <mergeCell ref="H21:M21"/>
    <mergeCell ref="A20:F20"/>
    <mergeCell ref="H20:M20"/>
    <mergeCell ref="A296:F296"/>
    <mergeCell ref="H296:M296"/>
    <mergeCell ref="A46:F46"/>
    <mergeCell ref="H46:M46"/>
    <mergeCell ref="A26:M26"/>
    <mergeCell ref="G28:M28"/>
    <mergeCell ref="A30:F44"/>
    <mergeCell ref="H30:M44"/>
    <mergeCell ref="A45:F45"/>
    <mergeCell ref="H45:M45"/>
    <mergeCell ref="A276:M276"/>
    <mergeCell ref="A295:F295"/>
    <mergeCell ref="H295:M295"/>
    <mergeCell ref="A251:M251"/>
    <mergeCell ref="G253:M253"/>
    <mergeCell ref="A255:F269"/>
  </mergeCells>
  <phoneticPr fontId="2" type="noConversion"/>
  <printOptions horizontalCentered="1"/>
  <pageMargins left="0.59055118110236227" right="0.59055118110236227" top="1.29" bottom="0.74803149606299213" header="0"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K72"/>
  <sheetViews>
    <sheetView view="pageBreakPreview" topLeftCell="A47" zoomScaleNormal="85" zoomScaleSheetLayoutView="100" workbookViewId="0">
      <selection activeCell="C54" sqref="C54:AA54"/>
    </sheetView>
  </sheetViews>
  <sheetFormatPr defaultColWidth="9" defaultRowHeight="21" customHeight="1"/>
  <cols>
    <col min="1" max="6" width="4.5" style="378" customWidth="1"/>
    <col min="7" max="27" width="4.5" style="357" customWidth="1"/>
    <col min="28" max="28" width="4.625" style="357" customWidth="1"/>
    <col min="29" max="29" width="9.375" style="357" customWidth="1"/>
    <col min="30" max="30" width="53.25" style="357" customWidth="1"/>
    <col min="31" max="37" width="8.625" style="357" customWidth="1"/>
    <col min="38" max="46" width="4.625" style="357" customWidth="1"/>
    <col min="47" max="16384" width="9" style="357"/>
  </cols>
  <sheetData>
    <row r="1" spans="1:37" ht="60" customHeight="1">
      <c r="A1" s="354" t="s">
        <v>940</v>
      </c>
      <c r="B1" s="355"/>
      <c r="C1" s="355"/>
      <c r="D1" s="355"/>
      <c r="E1" s="355"/>
      <c r="F1" s="355"/>
      <c r="G1" s="355"/>
      <c r="H1" s="355"/>
      <c r="I1" s="355"/>
      <c r="J1" s="355"/>
      <c r="K1" s="355"/>
      <c r="L1" s="355"/>
      <c r="M1" s="355"/>
      <c r="N1" s="355"/>
      <c r="O1" s="355"/>
      <c r="P1" s="355"/>
      <c r="Q1" s="355"/>
      <c r="R1" s="355"/>
      <c r="S1" s="355"/>
      <c r="T1" s="355"/>
      <c r="U1" s="355"/>
      <c r="V1" s="355"/>
      <c r="W1" s="355"/>
      <c r="X1" s="355"/>
      <c r="Y1" s="355"/>
      <c r="Z1" s="355"/>
      <c r="AA1" s="356"/>
      <c r="AC1" s="358"/>
      <c r="AD1" s="358"/>
      <c r="AE1" s="358"/>
      <c r="AF1" s="358"/>
      <c r="AG1" s="358"/>
      <c r="AH1" s="358"/>
      <c r="AI1" s="358"/>
      <c r="AJ1" s="358"/>
      <c r="AK1" s="358"/>
    </row>
    <row r="2" spans="1:37" ht="21" customHeight="1">
      <c r="A2" s="359" t="s">
        <v>28</v>
      </c>
      <c r="B2" s="1649" t="s">
        <v>1031</v>
      </c>
      <c r="C2" s="1649"/>
      <c r="D2" s="1649"/>
      <c r="E2" s="1649"/>
      <c r="F2" s="360" t="str">
        <f>기본!B5</f>
        <v xml:space="preserve">2026년 숲가꾸기(풀베기) 사업(11차) </v>
      </c>
      <c r="G2" s="360"/>
      <c r="H2" s="360"/>
      <c r="I2" s="360"/>
      <c r="J2" s="360"/>
      <c r="K2" s="360"/>
      <c r="L2" s="360"/>
      <c r="M2" s="360"/>
      <c r="N2" s="360"/>
      <c r="O2" s="360"/>
      <c r="P2" s="360"/>
      <c r="Q2" s="360"/>
      <c r="R2" s="360"/>
      <c r="S2" s="360"/>
      <c r="T2" s="360"/>
      <c r="U2" s="360"/>
      <c r="V2" s="360"/>
      <c r="W2" s="360"/>
      <c r="X2" s="360"/>
      <c r="Y2" s="360"/>
      <c r="Z2" s="360"/>
      <c r="AC2" s="358"/>
      <c r="AD2" s="358"/>
      <c r="AE2" s="358"/>
      <c r="AF2" s="358"/>
      <c r="AG2" s="358"/>
      <c r="AH2" s="358"/>
      <c r="AI2" s="358"/>
      <c r="AJ2" s="358"/>
      <c r="AK2" s="358"/>
    </row>
    <row r="3" spans="1:37" ht="21" customHeight="1">
      <c r="A3" s="359" t="s">
        <v>29</v>
      </c>
      <c r="B3" s="1649" t="s">
        <v>1032</v>
      </c>
      <c r="C3" s="1649"/>
      <c r="D3" s="1649"/>
      <c r="E3" s="1649"/>
      <c r="F3" s="360" t="str">
        <f>기본!B6</f>
        <v>충청북도 단양군 가곡면 보발리 산96-2번지 외 8필지 (49-0-50-0 외 8개소)</v>
      </c>
      <c r="G3" s="360"/>
      <c r="H3" s="360"/>
      <c r="I3" s="360"/>
      <c r="J3" s="360"/>
      <c r="K3" s="360"/>
      <c r="L3" s="360"/>
      <c r="M3" s="360"/>
      <c r="N3" s="360"/>
      <c r="O3" s="360"/>
      <c r="P3" s="360"/>
      <c r="Q3" s="360"/>
      <c r="R3" s="360"/>
      <c r="S3" s="360"/>
      <c r="T3" s="360"/>
      <c r="U3" s="360"/>
      <c r="V3" s="360"/>
      <c r="W3" s="360"/>
      <c r="X3" s="360"/>
      <c r="Y3" s="360"/>
      <c r="Z3" s="360"/>
      <c r="AC3" s="358"/>
      <c r="AD3" s="358"/>
      <c r="AE3" s="358"/>
      <c r="AF3" s="358"/>
      <c r="AG3" s="358"/>
      <c r="AH3" s="358"/>
      <c r="AI3" s="358"/>
      <c r="AJ3" s="358"/>
      <c r="AK3" s="358"/>
    </row>
    <row r="4" spans="1:37" ht="21" customHeight="1">
      <c r="A4" s="359" t="s">
        <v>30</v>
      </c>
      <c r="B4" s="1649" t="s">
        <v>1033</v>
      </c>
      <c r="C4" s="1649"/>
      <c r="D4" s="1649"/>
      <c r="E4" s="1649"/>
      <c r="F4" s="1652">
        <f>기본!E5</f>
        <v>54.8</v>
      </c>
      <c r="G4" s="1652"/>
      <c r="H4" s="1652"/>
      <c r="I4" s="1652"/>
      <c r="J4" s="361"/>
      <c r="K4" s="361"/>
      <c r="L4" s="361"/>
      <c r="M4" s="361"/>
      <c r="N4" s="361"/>
      <c r="O4" s="361"/>
      <c r="P4" s="361"/>
      <c r="Q4" s="361"/>
      <c r="R4" s="361"/>
      <c r="S4" s="361"/>
      <c r="T4" s="361"/>
      <c r="U4" s="361"/>
      <c r="V4" s="361"/>
      <c r="W4" s="361"/>
      <c r="X4" s="361"/>
      <c r="Y4" s="361"/>
      <c r="Z4" s="361"/>
      <c r="AA4" s="361"/>
      <c r="AC4" s="358"/>
      <c r="AD4" s="358"/>
      <c r="AE4" s="358"/>
      <c r="AF4" s="358"/>
      <c r="AG4" s="358"/>
      <c r="AH4" s="358"/>
      <c r="AI4" s="358"/>
      <c r="AJ4" s="358"/>
      <c r="AK4" s="358"/>
    </row>
    <row r="5" spans="1:37" ht="21" hidden="1" customHeight="1">
      <c r="A5" s="362"/>
      <c r="B5" s="1654" t="str">
        <f>IF(기본!E7&gt;0,CONCATENATE("가) ",기본!D7," : "),)</f>
        <v xml:space="preserve">가) 모두베기 : </v>
      </c>
      <c r="C5" s="1654"/>
      <c r="D5" s="1654"/>
      <c r="E5" s="1654"/>
      <c r="F5" s="1653">
        <f>IF(표지!N35&gt;0,표지!N35,)</f>
        <v>54.8</v>
      </c>
      <c r="G5" s="1653"/>
      <c r="H5" s="1653"/>
      <c r="I5" s="1653"/>
      <c r="J5" s="361"/>
      <c r="K5" s="1654">
        <f>IF(기본!E8&gt;0,CONCATENATE("나) ",기본!D8," : "),)</f>
        <v>0</v>
      </c>
      <c r="L5" s="1654"/>
      <c r="M5" s="1654"/>
      <c r="N5" s="1654"/>
      <c r="O5" s="1653"/>
      <c r="P5" s="1653"/>
      <c r="Q5" s="1653"/>
      <c r="R5" s="1653"/>
      <c r="S5" s="361"/>
      <c r="T5" s="361"/>
      <c r="U5" s="361"/>
      <c r="V5" s="361"/>
      <c r="W5" s="361"/>
      <c r="X5" s="361"/>
      <c r="Y5" s="361"/>
      <c r="Z5" s="361"/>
      <c r="AA5" s="361"/>
      <c r="AC5" s="358"/>
      <c r="AD5" s="358"/>
      <c r="AE5" s="358"/>
      <c r="AF5" s="358"/>
      <c r="AG5" s="358"/>
      <c r="AH5" s="358"/>
      <c r="AI5" s="358"/>
      <c r="AJ5" s="358"/>
      <c r="AK5" s="358"/>
    </row>
    <row r="6" spans="1:37" ht="21" customHeight="1">
      <c r="A6" s="359" t="s">
        <v>31</v>
      </c>
      <c r="B6" s="1635" t="s">
        <v>1034</v>
      </c>
      <c r="C6" s="1635"/>
      <c r="D6" s="1635"/>
      <c r="E6" s="1635"/>
      <c r="F6" s="363" t="str">
        <f>CONCATENATE("착수일로부터 ",기본!B7," 일 ")</f>
        <v xml:space="preserve">착수일로부터 41 일 </v>
      </c>
      <c r="G6" s="363"/>
      <c r="H6" s="363"/>
      <c r="I6" s="364"/>
      <c r="J6" s="361"/>
      <c r="K6" s="361"/>
      <c r="L6" s="361"/>
      <c r="M6" s="361"/>
      <c r="N6" s="361"/>
      <c r="O6" s="365"/>
      <c r="P6" s="365"/>
      <c r="Q6" s="361"/>
      <c r="R6" s="361"/>
      <c r="S6" s="366"/>
      <c r="T6" s="367"/>
      <c r="U6" s="367"/>
      <c r="V6" s="367"/>
      <c r="W6" s="367"/>
      <c r="X6" s="367"/>
      <c r="Y6" s="367"/>
      <c r="Z6" s="367"/>
      <c r="AC6" s="358"/>
      <c r="AD6" s="358"/>
      <c r="AE6" s="358"/>
      <c r="AF6" s="358"/>
      <c r="AG6" s="358"/>
      <c r="AH6" s="358"/>
      <c r="AI6" s="358"/>
      <c r="AJ6" s="358"/>
      <c r="AK6" s="358"/>
    </row>
    <row r="7" spans="1:37" ht="21" customHeight="1">
      <c r="A7" s="359" t="s">
        <v>34</v>
      </c>
      <c r="B7" s="1635" t="s">
        <v>1035</v>
      </c>
      <c r="C7" s="1635"/>
      <c r="D7" s="1635"/>
      <c r="E7" s="1635"/>
      <c r="F7" s="368"/>
      <c r="G7" s="368"/>
      <c r="H7" s="369"/>
      <c r="I7" s="370"/>
      <c r="J7" s="370"/>
      <c r="K7" s="370"/>
      <c r="L7" s="370"/>
      <c r="M7" s="370"/>
      <c r="N7" s="370"/>
      <c r="O7" s="370"/>
      <c r="P7" s="370"/>
      <c r="Q7" s="370"/>
      <c r="R7" s="370"/>
      <c r="S7" s="370"/>
      <c r="T7" s="370"/>
      <c r="U7" s="370"/>
      <c r="V7" s="370"/>
      <c r="W7" s="370"/>
      <c r="X7" s="370"/>
      <c r="Y7" s="370"/>
      <c r="Z7" s="370"/>
      <c r="AC7" s="358"/>
      <c r="AD7" s="358"/>
      <c r="AE7" s="358"/>
      <c r="AF7" s="358"/>
      <c r="AG7" s="358"/>
      <c r="AH7" s="358"/>
      <c r="AI7" s="358"/>
      <c r="AJ7" s="358"/>
      <c r="AK7" s="358"/>
    </row>
    <row r="8" spans="1:37" ht="21" customHeight="1">
      <c r="A8" s="362"/>
      <c r="B8" s="369" t="s">
        <v>0</v>
      </c>
      <c r="C8" s="1650" t="s">
        <v>1036</v>
      </c>
      <c r="D8" s="1650"/>
      <c r="E8" s="1650"/>
      <c r="F8" s="1651" t="s">
        <v>1931</v>
      </c>
      <c r="G8" s="1651"/>
      <c r="H8" s="1651"/>
      <c r="I8" s="1651"/>
      <c r="J8" s="1651"/>
      <c r="K8" s="1651"/>
      <c r="L8" s="1651"/>
      <c r="M8" s="1651"/>
      <c r="N8" s="1651"/>
      <c r="O8" s="1651"/>
      <c r="P8" s="1651"/>
      <c r="Q8" s="1651"/>
      <c r="R8" s="1651"/>
      <c r="S8" s="1651"/>
      <c r="T8" s="1651"/>
      <c r="U8" s="1651"/>
      <c r="V8" s="1651"/>
      <c r="W8" s="1651"/>
      <c r="X8" s="1651"/>
      <c r="Y8" s="1651"/>
      <c r="Z8" s="1651"/>
      <c r="AA8" s="1651"/>
      <c r="AC8" s="358"/>
      <c r="AD8" s="367"/>
      <c r="AE8" s="358"/>
      <c r="AF8" s="358"/>
      <c r="AG8" s="358"/>
      <c r="AH8" s="358"/>
      <c r="AI8" s="358"/>
      <c r="AJ8" s="358"/>
      <c r="AK8" s="358"/>
    </row>
    <row r="9" spans="1:37" ht="21" hidden="1" customHeight="1">
      <c r="A9" s="362"/>
      <c r="B9" s="369"/>
      <c r="C9" s="371"/>
      <c r="D9" s="371"/>
      <c r="E9" s="371"/>
      <c r="F9" s="1651"/>
      <c r="G9" s="1651"/>
      <c r="H9" s="1651"/>
      <c r="I9" s="1651"/>
      <c r="J9" s="1651"/>
      <c r="K9" s="1651"/>
      <c r="L9" s="1651"/>
      <c r="M9" s="1651"/>
      <c r="N9" s="1651"/>
      <c r="O9" s="1651"/>
      <c r="P9" s="1651"/>
      <c r="Q9" s="1651"/>
      <c r="R9" s="1651"/>
      <c r="S9" s="1651"/>
      <c r="T9" s="1651"/>
      <c r="U9" s="1651"/>
      <c r="V9" s="1651"/>
      <c r="W9" s="1651"/>
      <c r="X9" s="1651"/>
      <c r="Y9" s="1651"/>
      <c r="Z9" s="1651"/>
      <c r="AA9" s="1651"/>
      <c r="AC9" s="358"/>
      <c r="AD9" s="358"/>
      <c r="AE9" s="358"/>
      <c r="AF9" s="358"/>
      <c r="AG9" s="358"/>
      <c r="AH9" s="358"/>
      <c r="AI9" s="358"/>
      <c r="AJ9" s="358"/>
      <c r="AK9" s="358"/>
    </row>
    <row r="10" spans="1:37" ht="21" customHeight="1">
      <c r="A10" s="362"/>
      <c r="B10" s="369"/>
      <c r="C10" s="372"/>
      <c r="D10" s="372"/>
      <c r="E10" s="369"/>
      <c r="F10" s="1651"/>
      <c r="G10" s="1651"/>
      <c r="H10" s="1651"/>
      <c r="I10" s="1651"/>
      <c r="J10" s="1651"/>
      <c r="K10" s="1651"/>
      <c r="L10" s="1651"/>
      <c r="M10" s="1651"/>
      <c r="N10" s="1651"/>
      <c r="O10" s="1651"/>
      <c r="P10" s="1651"/>
      <c r="Q10" s="1651"/>
      <c r="R10" s="1651"/>
      <c r="S10" s="1651"/>
      <c r="T10" s="1651"/>
      <c r="U10" s="1651"/>
      <c r="V10" s="1651"/>
      <c r="W10" s="1651"/>
      <c r="X10" s="1651"/>
      <c r="Y10" s="1651"/>
      <c r="Z10" s="1651"/>
      <c r="AA10" s="1651"/>
    </row>
    <row r="11" spans="1:37" ht="21" customHeight="1">
      <c r="A11" s="362"/>
      <c r="B11" s="369" t="s">
        <v>1</v>
      </c>
      <c r="C11" s="1650" t="s">
        <v>1037</v>
      </c>
      <c r="D11" s="1650"/>
      <c r="E11" s="1650"/>
      <c r="F11" s="1651" t="s">
        <v>1496</v>
      </c>
      <c r="G11" s="1651"/>
      <c r="H11" s="1651"/>
      <c r="I11" s="1651"/>
      <c r="J11" s="1651"/>
      <c r="K11" s="1651"/>
      <c r="L11" s="1651"/>
      <c r="M11" s="1651"/>
      <c r="N11" s="1651"/>
      <c r="O11" s="1651"/>
      <c r="P11" s="1651"/>
      <c r="Q11" s="1651"/>
      <c r="R11" s="1651"/>
      <c r="S11" s="1651"/>
      <c r="T11" s="1651"/>
      <c r="U11" s="1651"/>
      <c r="V11" s="1651"/>
      <c r="W11" s="1651"/>
      <c r="X11" s="1651"/>
      <c r="Y11" s="1651"/>
      <c r="Z11" s="1651"/>
      <c r="AA11" s="1651"/>
      <c r="AC11" s="1628"/>
      <c r="AD11" s="1628"/>
      <c r="AE11" s="1628"/>
      <c r="AF11" s="1628"/>
      <c r="AG11" s="1628"/>
      <c r="AH11" s="1628"/>
    </row>
    <row r="12" spans="1:37" ht="21" hidden="1" customHeight="1">
      <c r="A12" s="362"/>
      <c r="B12" s="372"/>
      <c r="C12" s="372"/>
      <c r="D12" s="372"/>
      <c r="E12" s="372"/>
      <c r="F12" s="1651"/>
      <c r="G12" s="1651"/>
      <c r="H12" s="1651"/>
      <c r="I12" s="1651"/>
      <c r="J12" s="1651"/>
      <c r="K12" s="1651"/>
      <c r="L12" s="1651"/>
      <c r="M12" s="1651"/>
      <c r="N12" s="1651"/>
      <c r="O12" s="1651"/>
      <c r="P12" s="1651"/>
      <c r="Q12" s="1651"/>
      <c r="R12" s="1651"/>
      <c r="S12" s="1651"/>
      <c r="T12" s="1651"/>
      <c r="U12" s="1651"/>
      <c r="V12" s="1651"/>
      <c r="W12" s="1651"/>
      <c r="X12" s="1651"/>
      <c r="Y12" s="1651"/>
      <c r="Z12" s="1651"/>
      <c r="AA12" s="1651"/>
      <c r="AC12" s="1628"/>
      <c r="AD12" s="1628"/>
      <c r="AE12" s="1628"/>
      <c r="AF12" s="1628"/>
      <c r="AG12" s="1628"/>
      <c r="AH12" s="1628"/>
    </row>
    <row r="13" spans="1:37" ht="21" hidden="1" customHeight="1">
      <c r="A13" s="362"/>
      <c r="B13" s="372"/>
      <c r="C13" s="372"/>
      <c r="D13" s="372"/>
      <c r="E13" s="373"/>
      <c r="F13" s="1651"/>
      <c r="G13" s="1651"/>
      <c r="H13" s="1651"/>
      <c r="I13" s="1651"/>
      <c r="J13" s="1651"/>
      <c r="K13" s="1651"/>
      <c r="L13" s="1651"/>
      <c r="M13" s="1651"/>
      <c r="N13" s="1651"/>
      <c r="O13" s="1651"/>
      <c r="P13" s="1651"/>
      <c r="Q13" s="1651"/>
      <c r="R13" s="1651"/>
      <c r="S13" s="1651"/>
      <c r="T13" s="1651"/>
      <c r="U13" s="1651"/>
      <c r="V13" s="1651"/>
      <c r="W13" s="1651"/>
      <c r="X13" s="1651"/>
      <c r="Y13" s="1651"/>
      <c r="Z13" s="1651"/>
      <c r="AA13" s="1651"/>
    </row>
    <row r="14" spans="1:37" ht="39.950000000000003" customHeight="1">
      <c r="A14" s="362"/>
      <c r="B14" s="369" t="s">
        <v>649</v>
      </c>
      <c r="C14" s="1673" t="s">
        <v>1038</v>
      </c>
      <c r="D14" s="1673"/>
      <c r="E14" s="1673"/>
      <c r="F14" s="1651" t="s">
        <v>1932</v>
      </c>
      <c r="G14" s="1651"/>
      <c r="H14" s="1651"/>
      <c r="I14" s="1651"/>
      <c r="J14" s="1651"/>
      <c r="K14" s="1651"/>
      <c r="L14" s="1651"/>
      <c r="M14" s="1651"/>
      <c r="N14" s="1651"/>
      <c r="O14" s="1651"/>
      <c r="P14" s="1651"/>
      <c r="Q14" s="1651"/>
      <c r="R14" s="1651"/>
      <c r="S14" s="1651"/>
      <c r="T14" s="1651"/>
      <c r="U14" s="1651"/>
      <c r="V14" s="1651"/>
      <c r="W14" s="1651"/>
      <c r="X14" s="1651"/>
      <c r="Y14" s="1651"/>
      <c r="Z14" s="1651"/>
      <c r="AA14" s="1651"/>
      <c r="AC14" s="1628"/>
      <c r="AD14" s="1628"/>
    </row>
    <row r="15" spans="1:37" ht="21" hidden="1" customHeight="1">
      <c r="A15" s="362"/>
      <c r="B15" s="372"/>
      <c r="C15" s="372"/>
      <c r="D15" s="372"/>
      <c r="E15" s="372"/>
      <c r="F15" s="1651"/>
      <c r="G15" s="1651"/>
      <c r="H15" s="1651"/>
      <c r="I15" s="1651"/>
      <c r="J15" s="1651"/>
      <c r="K15" s="1651"/>
      <c r="L15" s="1651"/>
      <c r="M15" s="1651"/>
      <c r="N15" s="1651"/>
      <c r="O15" s="1651"/>
      <c r="P15" s="1651"/>
      <c r="Q15" s="1651"/>
      <c r="R15" s="1651"/>
      <c r="S15" s="1651"/>
      <c r="T15" s="1651"/>
      <c r="U15" s="1651"/>
      <c r="V15" s="1651"/>
      <c r="W15" s="1651"/>
      <c r="X15" s="1651"/>
      <c r="Y15" s="1651"/>
      <c r="Z15" s="1651"/>
      <c r="AA15" s="1651"/>
      <c r="AC15" s="1628"/>
      <c r="AD15" s="1628"/>
    </row>
    <row r="16" spans="1:37" ht="21" hidden="1" customHeight="1">
      <c r="A16" s="362"/>
      <c r="B16" s="369"/>
      <c r="C16" s="372"/>
      <c r="D16" s="372"/>
      <c r="E16" s="372"/>
      <c r="F16" s="1651"/>
      <c r="G16" s="1651"/>
      <c r="H16" s="1651"/>
      <c r="I16" s="1651"/>
      <c r="J16" s="1651"/>
      <c r="K16" s="1651"/>
      <c r="L16" s="1651"/>
      <c r="M16" s="1651"/>
      <c r="N16" s="1651"/>
      <c r="O16" s="1651"/>
      <c r="P16" s="1651"/>
      <c r="Q16" s="1651"/>
      <c r="R16" s="1651"/>
      <c r="S16" s="1651"/>
      <c r="T16" s="1651"/>
      <c r="U16" s="1651"/>
      <c r="V16" s="1651"/>
      <c r="W16" s="1651"/>
      <c r="X16" s="1651"/>
      <c r="Y16" s="1651"/>
      <c r="Z16" s="1651"/>
      <c r="AA16" s="1651"/>
      <c r="AC16" s="1628"/>
      <c r="AD16" s="1628"/>
    </row>
    <row r="17" spans="1:30" ht="21" customHeight="1">
      <c r="A17" s="359" t="s">
        <v>35</v>
      </c>
      <c r="B17" s="1635" t="s">
        <v>1039</v>
      </c>
      <c r="C17" s="1635"/>
      <c r="D17" s="1635"/>
      <c r="E17" s="1635"/>
      <c r="F17" s="1651" t="s">
        <v>1144</v>
      </c>
      <c r="G17" s="1651"/>
      <c r="H17" s="1651"/>
      <c r="I17" s="1651"/>
      <c r="J17" s="1651"/>
      <c r="K17" s="1651"/>
      <c r="L17" s="1651"/>
      <c r="M17" s="1651"/>
      <c r="N17" s="1651"/>
      <c r="O17" s="1651"/>
      <c r="P17" s="1651"/>
      <c r="Q17" s="1651"/>
      <c r="R17" s="1651"/>
      <c r="S17" s="1651"/>
      <c r="T17" s="1651"/>
      <c r="U17" s="1651"/>
      <c r="V17" s="1651"/>
      <c r="W17" s="1651"/>
      <c r="X17" s="1651"/>
      <c r="Y17" s="1651"/>
      <c r="Z17" s="1651"/>
      <c r="AA17" s="1651"/>
      <c r="AC17" s="1628"/>
      <c r="AD17" s="1628"/>
    </row>
    <row r="18" spans="1:30" ht="21" customHeight="1">
      <c r="A18" s="362"/>
      <c r="B18" s="369"/>
      <c r="C18" s="374"/>
      <c r="D18" s="374"/>
      <c r="E18" s="375"/>
      <c r="F18" s="1651"/>
      <c r="G18" s="1651"/>
      <c r="H18" s="1651"/>
      <c r="I18" s="1651"/>
      <c r="J18" s="1651"/>
      <c r="K18" s="1651"/>
      <c r="L18" s="1651"/>
      <c r="M18" s="1651"/>
      <c r="N18" s="1651"/>
      <c r="O18" s="1651"/>
      <c r="P18" s="1651"/>
      <c r="Q18" s="1651"/>
      <c r="R18" s="1651"/>
      <c r="S18" s="1651"/>
      <c r="T18" s="1651"/>
      <c r="U18" s="1651"/>
      <c r="V18" s="1651"/>
      <c r="W18" s="1651"/>
      <c r="X18" s="1651"/>
      <c r="Y18" s="1651"/>
      <c r="Z18" s="1651"/>
      <c r="AA18" s="1651"/>
      <c r="AC18" s="1628"/>
      <c r="AD18" s="1628"/>
    </row>
    <row r="19" spans="1:30" ht="21" hidden="1" customHeight="1">
      <c r="A19" s="362"/>
      <c r="B19" s="369"/>
      <c r="C19" s="374"/>
      <c r="D19" s="374"/>
      <c r="E19" s="374"/>
      <c r="F19" s="1651"/>
      <c r="G19" s="1651"/>
      <c r="H19" s="1651"/>
      <c r="I19" s="1651"/>
      <c r="J19" s="1651"/>
      <c r="K19" s="1651"/>
      <c r="L19" s="1651"/>
      <c r="M19" s="1651"/>
      <c r="N19" s="1651"/>
      <c r="O19" s="1651"/>
      <c r="P19" s="1651"/>
      <c r="Q19" s="1651"/>
      <c r="R19" s="1651"/>
      <c r="S19" s="1651"/>
      <c r="T19" s="1651"/>
      <c r="U19" s="1651"/>
      <c r="V19" s="1651"/>
      <c r="W19" s="1651"/>
      <c r="X19" s="1651"/>
      <c r="Y19" s="1651"/>
      <c r="Z19" s="1651"/>
      <c r="AA19" s="1651"/>
    </row>
    <row r="20" spans="1:30" ht="21" customHeight="1">
      <c r="A20" s="359" t="s">
        <v>63</v>
      </c>
      <c r="B20" s="1635" t="s">
        <v>958</v>
      </c>
      <c r="C20" s="1635"/>
      <c r="D20" s="1635"/>
      <c r="E20" s="1635"/>
      <c r="F20" s="374"/>
      <c r="G20" s="374"/>
      <c r="H20" s="374"/>
      <c r="I20" s="374"/>
      <c r="J20" s="374"/>
      <c r="K20" s="374"/>
      <c r="L20" s="374"/>
      <c r="M20" s="374"/>
      <c r="N20" s="374"/>
      <c r="O20" s="374"/>
      <c r="P20" s="374"/>
      <c r="Q20" s="374"/>
      <c r="R20" s="374"/>
      <c r="S20" s="374"/>
      <c r="T20" s="374"/>
      <c r="U20" s="374"/>
      <c r="V20" s="374"/>
      <c r="W20" s="374"/>
      <c r="X20" s="374"/>
      <c r="Y20" s="374"/>
      <c r="Z20" s="374"/>
      <c r="AA20" s="374"/>
    </row>
    <row r="21" spans="1:30" ht="21" customHeight="1">
      <c r="A21" s="362"/>
      <c r="B21" s="372" t="s">
        <v>1310</v>
      </c>
      <c r="C21" s="1670" t="s">
        <v>1376</v>
      </c>
      <c r="D21" s="1671"/>
      <c r="E21" s="1671"/>
      <c r="F21" s="1671"/>
      <c r="G21" s="1671"/>
      <c r="H21" s="1671"/>
      <c r="I21" s="1671"/>
      <c r="J21" s="1671"/>
      <c r="K21" s="1671"/>
      <c r="L21" s="1671"/>
      <c r="M21" s="1671"/>
      <c r="N21" s="1671"/>
      <c r="O21" s="1671"/>
      <c r="P21" s="1671"/>
      <c r="Q21" s="1671"/>
      <c r="R21" s="1671"/>
      <c r="S21" s="1671"/>
      <c r="T21" s="1671"/>
      <c r="U21" s="1671"/>
      <c r="V21" s="1671"/>
      <c r="W21" s="1671"/>
      <c r="X21" s="1671"/>
      <c r="Y21" s="1671"/>
      <c r="Z21" s="1671"/>
      <c r="AA21" s="1671"/>
      <c r="AC21" s="1628"/>
      <c r="AD21" s="1628"/>
    </row>
    <row r="22" spans="1:30" ht="21" customHeight="1">
      <c r="A22" s="362"/>
      <c r="B22" s="372" t="s">
        <v>986</v>
      </c>
      <c r="C22" s="1671" t="s">
        <v>1443</v>
      </c>
      <c r="D22" s="1671"/>
      <c r="E22" s="1671"/>
      <c r="F22" s="1671"/>
      <c r="G22" s="1671"/>
      <c r="H22" s="1671"/>
      <c r="I22" s="1671"/>
      <c r="J22" s="1671"/>
      <c r="K22" s="1671"/>
      <c r="L22" s="1671"/>
      <c r="M22" s="1671"/>
      <c r="N22" s="1671"/>
      <c r="O22" s="1671"/>
      <c r="P22" s="1671"/>
      <c r="Q22" s="1671"/>
      <c r="R22" s="1671"/>
      <c r="S22" s="1671"/>
      <c r="T22" s="1671"/>
      <c r="U22" s="1671"/>
      <c r="V22" s="1671"/>
      <c r="W22" s="1671"/>
      <c r="X22" s="1671"/>
      <c r="Y22" s="1671"/>
      <c r="Z22" s="1671"/>
      <c r="AA22" s="1671"/>
    </row>
    <row r="23" spans="1:30" ht="21" customHeight="1">
      <c r="A23" s="362"/>
      <c r="B23" s="372" t="s">
        <v>986</v>
      </c>
      <c r="C23" s="1671" t="s">
        <v>1377</v>
      </c>
      <c r="D23" s="1671"/>
      <c r="E23" s="1671"/>
      <c r="F23" s="1671"/>
      <c r="G23" s="1671"/>
      <c r="H23" s="1671"/>
      <c r="I23" s="1671"/>
      <c r="J23" s="1671"/>
      <c r="K23" s="1671"/>
      <c r="L23" s="1671"/>
      <c r="M23" s="1671"/>
      <c r="N23" s="1671"/>
      <c r="O23" s="1671"/>
      <c r="P23" s="1671"/>
      <c r="Q23" s="1671"/>
      <c r="R23" s="1671"/>
      <c r="S23" s="1671"/>
      <c r="T23" s="1671"/>
      <c r="U23" s="1671"/>
      <c r="V23" s="1671"/>
      <c r="W23" s="1671"/>
      <c r="X23" s="1671"/>
      <c r="Y23" s="1671"/>
      <c r="Z23" s="1671"/>
      <c r="AA23" s="1671"/>
    </row>
    <row r="24" spans="1:30" ht="21" customHeight="1">
      <c r="A24" s="362"/>
      <c r="B24" s="372" t="s">
        <v>986</v>
      </c>
      <c r="C24" s="1671" t="s">
        <v>1311</v>
      </c>
      <c r="D24" s="1671"/>
      <c r="E24" s="1671"/>
      <c r="F24" s="1671"/>
      <c r="G24" s="1671"/>
      <c r="H24" s="1671"/>
      <c r="I24" s="1671"/>
      <c r="J24" s="1671"/>
      <c r="K24" s="1671"/>
      <c r="L24" s="1671"/>
      <c r="M24" s="1671"/>
      <c r="N24" s="1671"/>
      <c r="O24" s="1671"/>
      <c r="P24" s="1671"/>
      <c r="Q24" s="1671"/>
      <c r="R24" s="1671"/>
      <c r="S24" s="1671"/>
      <c r="T24" s="1671"/>
      <c r="U24" s="1671"/>
      <c r="V24" s="1671"/>
      <c r="W24" s="1671"/>
      <c r="X24" s="1671"/>
      <c r="Y24" s="1671"/>
      <c r="Z24" s="1671"/>
      <c r="AA24" s="1671"/>
    </row>
    <row r="25" spans="1:30" ht="21" hidden="1" customHeight="1">
      <c r="A25" s="362"/>
      <c r="B25" s="372" t="s">
        <v>46</v>
      </c>
      <c r="C25" s="1672" t="s">
        <v>1014</v>
      </c>
      <c r="D25" s="1634"/>
      <c r="E25" s="1634"/>
      <c r="F25" s="1634"/>
      <c r="G25" s="1634"/>
      <c r="H25" s="1634"/>
      <c r="I25" s="1634"/>
      <c r="J25" s="1634"/>
      <c r="K25" s="1634"/>
      <c r="L25" s="1634"/>
      <c r="M25" s="1634"/>
      <c r="N25" s="1634"/>
      <c r="O25" s="1634"/>
      <c r="P25" s="1634"/>
      <c r="Q25" s="1634"/>
      <c r="R25" s="1634"/>
      <c r="S25" s="1634"/>
      <c r="T25" s="1634"/>
      <c r="U25" s="1634"/>
      <c r="V25" s="1634"/>
      <c r="W25" s="1634"/>
      <c r="X25" s="1634"/>
      <c r="Y25" s="1634"/>
      <c r="Z25" s="1634"/>
      <c r="AA25" s="1634"/>
      <c r="AC25" s="1628"/>
      <c r="AD25" s="1628"/>
    </row>
    <row r="26" spans="1:30" ht="21" hidden="1" customHeight="1">
      <c r="A26" s="362"/>
      <c r="B26" s="372" t="s">
        <v>46</v>
      </c>
      <c r="C26" s="1634" t="s">
        <v>1015</v>
      </c>
      <c r="D26" s="1634"/>
      <c r="E26" s="1634"/>
      <c r="F26" s="1634"/>
      <c r="G26" s="1634"/>
      <c r="H26" s="1634"/>
      <c r="I26" s="1634"/>
      <c r="J26" s="1634"/>
      <c r="K26" s="1634"/>
      <c r="L26" s="1634"/>
      <c r="M26" s="1634"/>
      <c r="N26" s="1634"/>
      <c r="O26" s="1634"/>
      <c r="P26" s="1634"/>
      <c r="Q26" s="1634"/>
      <c r="R26" s="1634"/>
      <c r="S26" s="1634"/>
      <c r="T26" s="1634"/>
      <c r="U26" s="1634"/>
      <c r="V26" s="1634"/>
      <c r="W26" s="1634"/>
      <c r="X26" s="1634"/>
      <c r="Y26" s="1634"/>
      <c r="Z26" s="1634"/>
      <c r="AA26" s="1634"/>
    </row>
    <row r="27" spans="1:30" ht="21" hidden="1" customHeight="1">
      <c r="A27" s="362"/>
      <c r="B27" s="372" t="s">
        <v>46</v>
      </c>
      <c r="C27" s="1634" t="s">
        <v>941</v>
      </c>
      <c r="D27" s="1634"/>
      <c r="E27" s="1634"/>
      <c r="F27" s="1634"/>
      <c r="G27" s="1634"/>
      <c r="H27" s="1634"/>
      <c r="I27" s="1634"/>
      <c r="J27" s="1634"/>
      <c r="K27" s="1634"/>
      <c r="L27" s="1634"/>
      <c r="M27" s="1634"/>
      <c r="N27" s="1634"/>
      <c r="O27" s="1634"/>
      <c r="P27" s="1634"/>
      <c r="Q27" s="1634"/>
      <c r="R27" s="1634"/>
      <c r="S27" s="1634"/>
      <c r="T27" s="1634"/>
      <c r="U27" s="1634"/>
      <c r="V27" s="1634"/>
      <c r="W27" s="1634"/>
      <c r="X27" s="1634"/>
      <c r="Y27" s="1634"/>
      <c r="Z27" s="1634"/>
      <c r="AA27" s="1634"/>
    </row>
    <row r="28" spans="1:30" ht="21" hidden="1" customHeight="1">
      <c r="A28" s="362"/>
      <c r="B28" s="372" t="s">
        <v>46</v>
      </c>
      <c r="C28" s="1634" t="s">
        <v>942</v>
      </c>
      <c r="D28" s="1634"/>
      <c r="E28" s="1634"/>
      <c r="F28" s="1634"/>
      <c r="G28" s="1634"/>
      <c r="H28" s="1634"/>
      <c r="I28" s="1634"/>
      <c r="J28" s="1634"/>
      <c r="K28" s="1634"/>
      <c r="L28" s="1634"/>
      <c r="M28" s="1634"/>
      <c r="N28" s="1634"/>
      <c r="O28" s="1634"/>
      <c r="P28" s="1634"/>
      <c r="Q28" s="1634"/>
      <c r="R28" s="1634"/>
      <c r="S28" s="1634"/>
      <c r="T28" s="1634"/>
      <c r="U28" s="1634"/>
      <c r="V28" s="1634"/>
      <c r="W28" s="1634"/>
      <c r="X28" s="1634"/>
      <c r="Y28" s="1634"/>
      <c r="Z28" s="1634"/>
      <c r="AA28" s="1634"/>
    </row>
    <row r="29" spans="1:30" ht="21" customHeight="1">
      <c r="A29" s="359" t="s">
        <v>36</v>
      </c>
      <c r="B29" s="1635" t="s">
        <v>943</v>
      </c>
      <c r="C29" s="1635"/>
      <c r="D29" s="1635"/>
      <c r="E29" s="1635"/>
      <c r="F29" s="376"/>
      <c r="G29" s="369"/>
      <c r="H29" s="369"/>
      <c r="I29" s="369"/>
      <c r="J29" s="369"/>
      <c r="K29" s="369"/>
      <c r="L29" s="369"/>
      <c r="M29" s="369"/>
      <c r="N29" s="369"/>
      <c r="O29" s="369"/>
      <c r="P29" s="369"/>
      <c r="Q29" s="369"/>
      <c r="R29" s="369"/>
      <c r="S29" s="369"/>
      <c r="T29" s="369"/>
      <c r="U29" s="369"/>
      <c r="V29" s="369"/>
      <c r="W29" s="369"/>
      <c r="X29" s="369"/>
      <c r="Y29" s="369"/>
      <c r="Z29" s="369"/>
      <c r="AA29" s="369"/>
    </row>
    <row r="30" spans="1:30" ht="21" hidden="1" customHeight="1">
      <c r="A30" s="362"/>
      <c r="B30" s="372" t="s">
        <v>46</v>
      </c>
      <c r="C30" s="1647" t="s">
        <v>1016</v>
      </c>
      <c r="D30" s="1647"/>
      <c r="E30" s="1647"/>
      <c r="F30" s="1647"/>
      <c r="G30" s="1647"/>
      <c r="H30" s="1647"/>
      <c r="I30" s="1647"/>
      <c r="J30" s="1647"/>
      <c r="K30" s="1647"/>
      <c r="L30" s="1647"/>
      <c r="M30" s="1647"/>
      <c r="N30" s="1647"/>
      <c r="O30" s="1647"/>
      <c r="P30" s="1647"/>
      <c r="Q30" s="1647"/>
      <c r="R30" s="1647"/>
      <c r="S30" s="1647"/>
      <c r="T30" s="1647"/>
      <c r="U30" s="1647"/>
      <c r="V30" s="1647"/>
      <c r="W30" s="1647"/>
      <c r="X30" s="1647"/>
      <c r="Y30" s="1647"/>
      <c r="Z30" s="1647"/>
      <c r="AA30" s="1647"/>
    </row>
    <row r="31" spans="1:30" ht="21" hidden="1" customHeight="1">
      <c r="A31" s="362"/>
      <c r="B31" s="372" t="s">
        <v>46</v>
      </c>
      <c r="C31" s="1647" t="s">
        <v>1030</v>
      </c>
      <c r="D31" s="1647"/>
      <c r="E31" s="1647"/>
      <c r="F31" s="1647"/>
      <c r="G31" s="1647"/>
      <c r="H31" s="1647"/>
      <c r="I31" s="1647"/>
      <c r="J31" s="1647"/>
      <c r="K31" s="1647"/>
      <c r="L31" s="1647"/>
      <c r="M31" s="1647"/>
      <c r="N31" s="1647"/>
      <c r="O31" s="1647"/>
      <c r="P31" s="1647"/>
      <c r="Q31" s="1647"/>
      <c r="R31" s="1647"/>
      <c r="S31" s="1647"/>
      <c r="T31" s="1647"/>
      <c r="U31" s="1647"/>
      <c r="V31" s="1647"/>
      <c r="W31" s="1647"/>
      <c r="X31" s="1647"/>
      <c r="Y31" s="1647"/>
      <c r="Z31" s="1647"/>
      <c r="AA31" s="1647"/>
    </row>
    <row r="32" spans="1:30" ht="21" hidden="1" customHeight="1">
      <c r="A32" s="362"/>
      <c r="B32" s="372" t="s">
        <v>46</v>
      </c>
      <c r="C32" s="1647" t="s">
        <v>1017</v>
      </c>
      <c r="D32" s="1647"/>
      <c r="E32" s="1647"/>
      <c r="F32" s="1647"/>
      <c r="G32" s="1647"/>
      <c r="H32" s="1647"/>
      <c r="I32" s="1647"/>
      <c r="J32" s="1647"/>
      <c r="K32" s="1647"/>
      <c r="L32" s="1647"/>
      <c r="M32" s="1647"/>
      <c r="N32" s="1647"/>
      <c r="O32" s="1647"/>
      <c r="P32" s="1647"/>
      <c r="Q32" s="1647"/>
      <c r="R32" s="1647"/>
      <c r="S32" s="1647"/>
      <c r="T32" s="1647"/>
      <c r="U32" s="1647"/>
      <c r="V32" s="1647"/>
      <c r="W32" s="1647"/>
      <c r="X32" s="1647"/>
      <c r="Y32" s="1647"/>
      <c r="Z32" s="1647"/>
      <c r="AA32" s="1647"/>
    </row>
    <row r="33" spans="1:28" ht="21" hidden="1" customHeight="1">
      <c r="A33" s="362"/>
      <c r="B33" s="372"/>
      <c r="C33" s="1647" t="s">
        <v>1018</v>
      </c>
      <c r="D33" s="1647"/>
      <c r="E33" s="1647"/>
      <c r="F33" s="1647"/>
      <c r="G33" s="1647"/>
      <c r="H33" s="1647"/>
      <c r="I33" s="1647"/>
      <c r="J33" s="1647"/>
      <c r="K33" s="1647"/>
      <c r="L33" s="1647"/>
      <c r="M33" s="1647"/>
      <c r="N33" s="1647"/>
      <c r="O33" s="1647"/>
      <c r="P33" s="1647"/>
      <c r="Q33" s="1647"/>
      <c r="R33" s="1647"/>
      <c r="S33" s="1647"/>
      <c r="T33" s="1647"/>
      <c r="U33" s="1647"/>
      <c r="V33" s="1647"/>
      <c r="W33" s="1647"/>
      <c r="X33" s="1647"/>
      <c r="Y33" s="1647"/>
      <c r="Z33" s="1647"/>
      <c r="AA33" s="1647"/>
    </row>
    <row r="34" spans="1:28" ht="21" hidden="1" customHeight="1">
      <c r="A34" s="362"/>
      <c r="B34" s="372" t="s">
        <v>46</v>
      </c>
      <c r="C34" s="1647" t="s">
        <v>1019</v>
      </c>
      <c r="D34" s="1647"/>
      <c r="E34" s="1647"/>
      <c r="F34" s="1647"/>
      <c r="G34" s="1647"/>
      <c r="H34" s="1647"/>
      <c r="I34" s="1647"/>
      <c r="J34" s="1647"/>
      <c r="K34" s="1647"/>
      <c r="L34" s="1647"/>
      <c r="M34" s="1647"/>
      <c r="N34" s="1647"/>
      <c r="O34" s="1647"/>
      <c r="P34" s="1647"/>
      <c r="Q34" s="1647"/>
      <c r="R34" s="1647"/>
      <c r="S34" s="1647"/>
      <c r="T34" s="1647"/>
      <c r="U34" s="1647"/>
      <c r="V34" s="1647"/>
      <c r="W34" s="1647"/>
      <c r="X34" s="1647"/>
      <c r="Y34" s="1647"/>
      <c r="Z34" s="1647"/>
      <c r="AA34" s="1647"/>
    </row>
    <row r="35" spans="1:28" ht="21" hidden="1" customHeight="1">
      <c r="A35" s="362"/>
      <c r="B35" s="372"/>
      <c r="C35" s="1647" t="s">
        <v>1020</v>
      </c>
      <c r="D35" s="1647"/>
      <c r="E35" s="1647"/>
      <c r="F35" s="1647"/>
      <c r="G35" s="1647"/>
      <c r="H35" s="1647"/>
      <c r="I35" s="1647"/>
      <c r="J35" s="1647"/>
      <c r="K35" s="1647"/>
      <c r="L35" s="1647"/>
      <c r="M35" s="1647"/>
      <c r="N35" s="1647"/>
      <c r="O35" s="1647"/>
      <c r="P35" s="1647"/>
      <c r="Q35" s="1647"/>
      <c r="R35" s="1647"/>
      <c r="S35" s="1647"/>
      <c r="T35" s="1647"/>
      <c r="U35" s="1647"/>
      <c r="V35" s="1647"/>
      <c r="W35" s="1647"/>
      <c r="X35" s="1647"/>
      <c r="Y35" s="1647"/>
      <c r="Z35" s="1647"/>
      <c r="AA35" s="1647"/>
    </row>
    <row r="36" spans="1:28" ht="21" hidden="1" customHeight="1">
      <c r="A36" s="362"/>
      <c r="B36" s="372" t="s">
        <v>46</v>
      </c>
      <c r="C36" s="1647" t="s">
        <v>1021</v>
      </c>
      <c r="D36" s="1647"/>
      <c r="E36" s="1647"/>
      <c r="F36" s="1647"/>
      <c r="G36" s="1647"/>
      <c r="H36" s="1647"/>
      <c r="I36" s="1647"/>
      <c r="J36" s="1647"/>
      <c r="K36" s="1647"/>
      <c r="L36" s="1647"/>
      <c r="M36" s="1647"/>
      <c r="N36" s="1647"/>
      <c r="O36" s="1647"/>
      <c r="P36" s="1647"/>
      <c r="Q36" s="1647"/>
      <c r="R36" s="1647"/>
      <c r="S36" s="1647"/>
      <c r="T36" s="1647"/>
      <c r="U36" s="1647"/>
      <c r="V36" s="1647"/>
      <c r="W36" s="1647"/>
      <c r="X36" s="1647"/>
      <c r="Y36" s="1647"/>
      <c r="Z36" s="1647"/>
      <c r="AA36" s="1647"/>
    </row>
    <row r="37" spans="1:28" ht="21" customHeight="1">
      <c r="A37" s="362"/>
      <c r="B37" s="372" t="s">
        <v>46</v>
      </c>
      <c r="C37" s="1646" t="s">
        <v>1312</v>
      </c>
      <c r="D37" s="1646"/>
      <c r="E37" s="1646"/>
      <c r="F37" s="1646"/>
      <c r="G37" s="1646"/>
      <c r="H37" s="1646"/>
      <c r="I37" s="1646"/>
      <c r="J37" s="1646"/>
      <c r="K37" s="1646"/>
      <c r="L37" s="1646"/>
      <c r="M37" s="1646"/>
      <c r="N37" s="1646"/>
      <c r="O37" s="1646"/>
      <c r="P37" s="1646"/>
      <c r="Q37" s="1646"/>
      <c r="R37" s="1646"/>
      <c r="S37" s="1646"/>
      <c r="T37" s="1646"/>
      <c r="U37" s="1646"/>
      <c r="V37" s="1646"/>
      <c r="W37" s="1646"/>
      <c r="X37" s="1646"/>
      <c r="Y37" s="1646"/>
      <c r="Z37" s="1646"/>
      <c r="AA37" s="1646"/>
    </row>
    <row r="38" spans="1:28" ht="21" customHeight="1">
      <c r="A38" s="362"/>
      <c r="B38" s="372" t="s">
        <v>46</v>
      </c>
      <c r="C38" s="1646" t="s">
        <v>944</v>
      </c>
      <c r="D38" s="1646"/>
      <c r="E38" s="1646"/>
      <c r="F38" s="1646"/>
      <c r="G38" s="1646"/>
      <c r="H38" s="1646"/>
      <c r="I38" s="1646"/>
      <c r="J38" s="1646"/>
      <c r="K38" s="1646"/>
      <c r="L38" s="1646"/>
      <c r="M38" s="1646"/>
      <c r="N38" s="1646"/>
      <c r="O38" s="1646"/>
      <c r="P38" s="1646"/>
      <c r="Q38" s="1646"/>
      <c r="R38" s="1646"/>
      <c r="S38" s="1646"/>
      <c r="T38" s="1646"/>
      <c r="U38" s="1646"/>
      <c r="V38" s="1646"/>
      <c r="W38" s="1646"/>
      <c r="X38" s="1646"/>
      <c r="Y38" s="1646"/>
      <c r="Z38" s="1646"/>
      <c r="AA38" s="1646"/>
    </row>
    <row r="39" spans="1:28" ht="21" hidden="1" customHeight="1">
      <c r="A39" s="362"/>
      <c r="B39" s="372" t="s">
        <v>46</v>
      </c>
      <c r="C39" s="1646" t="s">
        <v>945</v>
      </c>
      <c r="D39" s="1646"/>
      <c r="E39" s="1646"/>
      <c r="F39" s="1646"/>
      <c r="G39" s="1646"/>
      <c r="H39" s="1646"/>
      <c r="I39" s="1646"/>
      <c r="J39" s="1646"/>
      <c r="K39" s="1646"/>
      <c r="L39" s="1646"/>
      <c r="M39" s="1646"/>
      <c r="N39" s="1646"/>
      <c r="O39" s="1646"/>
      <c r="P39" s="1646"/>
      <c r="Q39" s="1646"/>
      <c r="R39" s="1646"/>
      <c r="S39" s="1646"/>
      <c r="T39" s="1646"/>
      <c r="U39" s="1646"/>
      <c r="V39" s="1646"/>
      <c r="W39" s="1646"/>
      <c r="X39" s="1646"/>
      <c r="Y39" s="1646"/>
      <c r="Z39" s="1646"/>
      <c r="AA39" s="1646"/>
    </row>
    <row r="40" spans="1:28" ht="21" hidden="1" customHeight="1">
      <c r="A40" s="362"/>
      <c r="B40" s="372" t="s">
        <v>46</v>
      </c>
      <c r="C40" s="1646" t="s">
        <v>946</v>
      </c>
      <c r="D40" s="1646"/>
      <c r="E40" s="1646"/>
      <c r="F40" s="1646"/>
      <c r="G40" s="1646"/>
      <c r="H40" s="1646"/>
      <c r="I40" s="1646"/>
      <c r="J40" s="1646"/>
      <c r="K40" s="1646"/>
      <c r="L40" s="1646"/>
      <c r="M40" s="1646"/>
      <c r="N40" s="1646"/>
      <c r="O40" s="1646"/>
      <c r="P40" s="1646"/>
      <c r="Q40" s="1646"/>
      <c r="R40" s="1646"/>
      <c r="S40" s="1646"/>
      <c r="T40" s="1646"/>
      <c r="U40" s="1646"/>
      <c r="V40" s="1646"/>
      <c r="W40" s="1646"/>
      <c r="X40" s="1646"/>
      <c r="Y40" s="1646"/>
      <c r="Z40" s="1646"/>
      <c r="AA40" s="1646"/>
    </row>
    <row r="41" spans="1:28" ht="21" customHeight="1">
      <c r="A41" s="362"/>
      <c r="B41" s="372" t="s">
        <v>46</v>
      </c>
      <c r="C41" s="1646" t="s">
        <v>1439</v>
      </c>
      <c r="D41" s="1646"/>
      <c r="E41" s="1646"/>
      <c r="F41" s="1646"/>
      <c r="G41" s="1646"/>
      <c r="H41" s="1646"/>
      <c r="I41" s="1646"/>
      <c r="J41" s="1646"/>
      <c r="K41" s="1646"/>
      <c r="L41" s="1646"/>
      <c r="M41" s="1646"/>
      <c r="N41" s="1646"/>
      <c r="O41" s="1646"/>
      <c r="P41" s="1646"/>
      <c r="Q41" s="1646"/>
      <c r="R41" s="1646"/>
      <c r="S41" s="1646"/>
      <c r="T41" s="1646"/>
      <c r="U41" s="1646"/>
      <c r="V41" s="1646"/>
      <c r="W41" s="1646"/>
      <c r="X41" s="1646"/>
      <c r="Y41" s="1646"/>
      <c r="Z41" s="1646"/>
      <c r="AA41" s="1646"/>
    </row>
    <row r="42" spans="1:28" ht="21" customHeight="1">
      <c r="A42" s="362"/>
      <c r="B42" s="372" t="s">
        <v>46</v>
      </c>
      <c r="C42" s="1646" t="s">
        <v>1444</v>
      </c>
      <c r="D42" s="1646"/>
      <c r="E42" s="1646"/>
      <c r="F42" s="1646"/>
      <c r="G42" s="1646"/>
      <c r="H42" s="1646"/>
      <c r="I42" s="1646"/>
      <c r="J42" s="1646"/>
      <c r="K42" s="1646"/>
      <c r="L42" s="1646"/>
      <c r="M42" s="1646"/>
      <c r="N42" s="1646"/>
      <c r="O42" s="1646"/>
      <c r="P42" s="1646"/>
      <c r="Q42" s="1646"/>
      <c r="R42" s="1646"/>
      <c r="S42" s="1646"/>
      <c r="T42" s="1646"/>
      <c r="U42" s="1646"/>
      <c r="V42" s="1646"/>
      <c r="W42" s="1646"/>
      <c r="X42" s="1646"/>
      <c r="Y42" s="1646"/>
      <c r="Z42" s="1646"/>
      <c r="AA42" s="1646"/>
    </row>
    <row r="43" spans="1:28" ht="21" hidden="1" customHeight="1">
      <c r="A43" s="362"/>
      <c r="B43" s="372" t="s">
        <v>46</v>
      </c>
      <c r="C43" s="1629" t="s">
        <v>1704</v>
      </c>
      <c r="D43" s="1629"/>
      <c r="E43" s="1629"/>
      <c r="F43" s="1629"/>
      <c r="G43" s="1629"/>
      <c r="H43" s="1629"/>
      <c r="I43" s="1629"/>
      <c r="J43" s="1629"/>
      <c r="K43" s="1629"/>
      <c r="L43" s="1629"/>
      <c r="M43" s="1629"/>
      <c r="N43" s="1629"/>
      <c r="O43" s="1629"/>
      <c r="P43" s="1629"/>
      <c r="Q43" s="1629"/>
      <c r="R43" s="1629"/>
      <c r="S43" s="1629"/>
      <c r="T43" s="1629"/>
      <c r="U43" s="1629"/>
      <c r="V43" s="1629"/>
      <c r="W43" s="1629"/>
      <c r="X43" s="1629"/>
      <c r="Y43" s="1629"/>
      <c r="Z43" s="1629"/>
      <c r="AA43" s="1629"/>
    </row>
    <row r="44" spans="1:28" ht="21" hidden="1" customHeight="1">
      <c r="A44" s="362"/>
      <c r="B44" s="372" t="s">
        <v>46</v>
      </c>
      <c r="C44" s="1629" t="s">
        <v>1324</v>
      </c>
      <c r="D44" s="1629"/>
      <c r="E44" s="1629"/>
      <c r="F44" s="1629"/>
      <c r="G44" s="1629"/>
      <c r="H44" s="1629"/>
      <c r="I44" s="1629"/>
      <c r="J44" s="1629"/>
      <c r="K44" s="1629"/>
      <c r="L44" s="1629"/>
      <c r="M44" s="1629"/>
      <c r="N44" s="1629"/>
      <c r="O44" s="1629"/>
      <c r="P44" s="1629"/>
      <c r="Q44" s="1629"/>
      <c r="R44" s="1629"/>
      <c r="S44" s="1629"/>
      <c r="T44" s="1629"/>
      <c r="U44" s="1629"/>
      <c r="V44" s="1629"/>
      <c r="W44" s="1629"/>
      <c r="X44" s="1629"/>
      <c r="Y44" s="1629"/>
      <c r="Z44" s="1629"/>
      <c r="AA44" s="1629"/>
    </row>
    <row r="45" spans="1:28" ht="21" hidden="1" customHeight="1">
      <c r="A45" s="362"/>
      <c r="B45" s="372" t="s">
        <v>46</v>
      </c>
      <c r="C45" s="1629" t="s">
        <v>1322</v>
      </c>
      <c r="D45" s="1629"/>
      <c r="E45" s="1629"/>
      <c r="F45" s="1629"/>
      <c r="G45" s="1629"/>
      <c r="H45" s="1629"/>
      <c r="I45" s="1629"/>
      <c r="J45" s="1629"/>
      <c r="K45" s="1629"/>
      <c r="L45" s="1629"/>
      <c r="M45" s="1629"/>
      <c r="N45" s="1629"/>
      <c r="O45" s="1629"/>
      <c r="P45" s="1629"/>
      <c r="Q45" s="1629"/>
      <c r="R45" s="1629"/>
      <c r="S45" s="1629"/>
      <c r="T45" s="1629"/>
      <c r="U45" s="1629"/>
      <c r="V45" s="1629"/>
      <c r="W45" s="1629"/>
      <c r="X45" s="1629"/>
      <c r="Y45" s="1629"/>
      <c r="Z45" s="1629"/>
      <c r="AA45" s="1629"/>
    </row>
    <row r="46" spans="1:28" ht="21" hidden="1" customHeight="1">
      <c r="A46" s="362"/>
      <c r="B46" s="372" t="s">
        <v>46</v>
      </c>
      <c r="C46" s="1636" t="s">
        <v>947</v>
      </c>
      <c r="D46" s="1636"/>
      <c r="E46" s="1636"/>
      <c r="F46" s="1636"/>
      <c r="G46" s="1636"/>
      <c r="H46" s="1636"/>
      <c r="I46" s="1636"/>
      <c r="J46" s="1636"/>
      <c r="K46" s="1636"/>
      <c r="L46" s="1636"/>
      <c r="M46" s="1636"/>
      <c r="N46" s="1636"/>
      <c r="O46" s="1636"/>
      <c r="P46" s="1636"/>
      <c r="Q46" s="1636"/>
      <c r="R46" s="1636"/>
      <c r="S46" s="1636"/>
      <c r="T46" s="1636"/>
      <c r="U46" s="1636"/>
      <c r="V46" s="1636"/>
      <c r="W46" s="1636"/>
      <c r="X46" s="1636"/>
      <c r="Y46" s="1636"/>
      <c r="Z46" s="1636"/>
      <c r="AA46" s="1636"/>
    </row>
    <row r="47" spans="1:28" ht="21" customHeight="1">
      <c r="A47" s="359" t="s">
        <v>37</v>
      </c>
      <c r="B47" s="1635" t="s">
        <v>957</v>
      </c>
      <c r="C47" s="1635"/>
      <c r="D47" s="1635"/>
      <c r="E47" s="1635"/>
      <c r="F47" s="376"/>
      <c r="G47" s="373"/>
      <c r="H47" s="373"/>
      <c r="I47" s="373"/>
      <c r="J47" s="373"/>
      <c r="K47" s="373"/>
      <c r="L47" s="373"/>
      <c r="M47" s="373"/>
      <c r="N47" s="373"/>
      <c r="O47" s="373"/>
      <c r="P47" s="373"/>
      <c r="Q47" s="373"/>
      <c r="R47" s="373"/>
      <c r="S47" s="373"/>
      <c r="T47" s="373"/>
      <c r="U47" s="373"/>
      <c r="V47" s="373"/>
      <c r="W47" s="373"/>
      <c r="X47" s="373"/>
      <c r="Y47" s="373"/>
      <c r="Z47" s="373"/>
      <c r="AA47" s="373"/>
    </row>
    <row r="48" spans="1:28" ht="21" hidden="1" customHeight="1">
      <c r="A48" s="362"/>
      <c r="B48" s="1194" t="s">
        <v>46</v>
      </c>
      <c r="C48" s="1638" t="s">
        <v>579</v>
      </c>
      <c r="D48" s="1638"/>
      <c r="E48" s="1638"/>
      <c r="F48" s="1638"/>
      <c r="G48" s="1638"/>
      <c r="H48" s="1638"/>
      <c r="I48" s="1638"/>
      <c r="J48" s="1638"/>
      <c r="K48" s="1638"/>
      <c r="L48" s="1638"/>
      <c r="M48" s="1638"/>
      <c r="N48" s="1638"/>
      <c r="O48" s="1638"/>
      <c r="P48" s="1638"/>
      <c r="Q48" s="1638"/>
      <c r="R48" s="1638"/>
      <c r="S48" s="1638"/>
      <c r="T48" s="1638"/>
      <c r="U48" s="1638"/>
      <c r="V48" s="1638"/>
      <c r="W48" s="1638"/>
      <c r="X48" s="1638"/>
      <c r="Y48" s="1638"/>
      <c r="Z48" s="1638"/>
      <c r="AA48" s="1638"/>
      <c r="AB48" s="1628" t="s">
        <v>1712</v>
      </c>
    </row>
    <row r="49" spans="1:30" ht="21" hidden="1" customHeight="1">
      <c r="A49" s="362"/>
      <c r="B49" s="1194"/>
      <c r="C49" s="1638" t="s">
        <v>580</v>
      </c>
      <c r="D49" s="1638"/>
      <c r="E49" s="1638"/>
      <c r="F49" s="1638"/>
      <c r="G49" s="1638"/>
      <c r="H49" s="1638"/>
      <c r="I49" s="1638"/>
      <c r="J49" s="1638"/>
      <c r="K49" s="1638"/>
      <c r="L49" s="1638"/>
      <c r="M49" s="1638"/>
      <c r="N49" s="1638"/>
      <c r="O49" s="1638"/>
      <c r="P49" s="1638"/>
      <c r="Q49" s="1638"/>
      <c r="R49" s="1638"/>
      <c r="S49" s="1638"/>
      <c r="T49" s="1638"/>
      <c r="U49" s="1638"/>
      <c r="V49" s="1638"/>
      <c r="W49" s="1638"/>
      <c r="X49" s="1638"/>
      <c r="Y49" s="1638"/>
      <c r="Z49" s="1638"/>
      <c r="AA49" s="1638"/>
      <c r="AB49" s="1628"/>
    </row>
    <row r="50" spans="1:30" ht="21" hidden="1" customHeight="1">
      <c r="A50" s="362"/>
      <c r="B50" s="1194"/>
      <c r="C50" s="1638" t="s">
        <v>581</v>
      </c>
      <c r="D50" s="1638"/>
      <c r="E50" s="1638"/>
      <c r="F50" s="1638"/>
      <c r="G50" s="1638"/>
      <c r="H50" s="1638"/>
      <c r="I50" s="1638"/>
      <c r="J50" s="1638"/>
      <c r="K50" s="1638"/>
      <c r="L50" s="1638"/>
      <c r="M50" s="1638"/>
      <c r="N50" s="1638"/>
      <c r="O50" s="1638"/>
      <c r="P50" s="1638"/>
      <c r="Q50" s="1638"/>
      <c r="R50" s="1638"/>
      <c r="S50" s="1638"/>
      <c r="T50" s="1638"/>
      <c r="U50" s="1638"/>
      <c r="V50" s="1638"/>
      <c r="W50" s="1638"/>
      <c r="X50" s="1638"/>
      <c r="Y50" s="1638"/>
      <c r="Z50" s="1638"/>
      <c r="AA50" s="1638"/>
      <c r="AB50" s="1628"/>
    </row>
    <row r="51" spans="1:30" ht="42" hidden="1" customHeight="1">
      <c r="A51" s="362"/>
      <c r="B51" s="1194" t="s">
        <v>46</v>
      </c>
      <c r="C51" s="1639" t="s">
        <v>1659</v>
      </c>
      <c r="D51" s="1640"/>
      <c r="E51" s="1640"/>
      <c r="F51" s="1640"/>
      <c r="G51" s="1640"/>
      <c r="H51" s="1640"/>
      <c r="I51" s="1640"/>
      <c r="J51" s="1640"/>
      <c r="K51" s="1640"/>
      <c r="L51" s="1640"/>
      <c r="M51" s="1640"/>
      <c r="N51" s="1640"/>
      <c r="O51" s="1640"/>
      <c r="P51" s="1640"/>
      <c r="Q51" s="1640"/>
      <c r="R51" s="1640"/>
      <c r="S51" s="1640"/>
      <c r="T51" s="1640"/>
      <c r="U51" s="1640"/>
      <c r="V51" s="1640"/>
      <c r="W51" s="1640"/>
      <c r="X51" s="1640"/>
      <c r="Y51" s="1640"/>
      <c r="Z51" s="1640"/>
      <c r="AA51" s="1640"/>
      <c r="AB51" s="1628"/>
    </row>
    <row r="52" spans="1:30" ht="21" customHeight="1">
      <c r="A52" s="362"/>
      <c r="B52" s="372" t="s">
        <v>46</v>
      </c>
      <c r="C52" s="1648" t="s">
        <v>1937</v>
      </c>
      <c r="D52" s="1648"/>
      <c r="E52" s="1648"/>
      <c r="F52" s="1648"/>
      <c r="G52" s="1648"/>
      <c r="H52" s="1648"/>
      <c r="I52" s="1648"/>
      <c r="J52" s="1648"/>
      <c r="K52" s="1648"/>
      <c r="L52" s="1648"/>
      <c r="M52" s="1648"/>
      <c r="N52" s="1648"/>
      <c r="O52" s="1648"/>
      <c r="P52" s="1648"/>
      <c r="Q52" s="1648"/>
      <c r="R52" s="1648"/>
      <c r="S52" s="1648"/>
      <c r="T52" s="1648"/>
      <c r="U52" s="1648"/>
      <c r="V52" s="1648"/>
      <c r="W52" s="1648"/>
      <c r="X52" s="1648"/>
      <c r="Y52" s="1648"/>
      <c r="Z52" s="1648"/>
      <c r="AA52" s="1648"/>
      <c r="AB52" s="1628" t="s">
        <v>1713</v>
      </c>
    </row>
    <row r="53" spans="1:30" ht="21" customHeight="1">
      <c r="A53" s="362"/>
      <c r="B53" s="372"/>
      <c r="C53" s="1648" t="s">
        <v>1939</v>
      </c>
      <c r="D53" s="1648"/>
      <c r="E53" s="1648"/>
      <c r="F53" s="1648"/>
      <c r="G53" s="1648"/>
      <c r="H53" s="1648"/>
      <c r="I53" s="1648"/>
      <c r="J53" s="1648"/>
      <c r="K53" s="1648"/>
      <c r="L53" s="1648"/>
      <c r="M53" s="1648"/>
      <c r="N53" s="1648"/>
      <c r="O53" s="1648"/>
      <c r="P53" s="1648"/>
      <c r="Q53" s="1648"/>
      <c r="R53" s="1648"/>
      <c r="S53" s="1648"/>
      <c r="T53" s="1648"/>
      <c r="U53" s="1648"/>
      <c r="V53" s="1648"/>
      <c r="W53" s="1648"/>
      <c r="X53" s="1648"/>
      <c r="Y53" s="1648"/>
      <c r="Z53" s="1648"/>
      <c r="AA53" s="1648"/>
      <c r="AB53" s="1628"/>
    </row>
    <row r="54" spans="1:30" ht="42" customHeight="1">
      <c r="A54" s="362"/>
      <c r="B54" s="372" t="s">
        <v>46</v>
      </c>
      <c r="C54" s="1669" t="s">
        <v>1714</v>
      </c>
      <c r="D54" s="1641"/>
      <c r="E54" s="1641"/>
      <c r="F54" s="1641"/>
      <c r="G54" s="1641"/>
      <c r="H54" s="1641"/>
      <c r="I54" s="1641"/>
      <c r="J54" s="1641"/>
      <c r="K54" s="1641"/>
      <c r="L54" s="1641"/>
      <c r="M54" s="1641"/>
      <c r="N54" s="1641"/>
      <c r="O54" s="1641"/>
      <c r="P54" s="1641"/>
      <c r="Q54" s="1641"/>
      <c r="R54" s="1641"/>
      <c r="S54" s="1641"/>
      <c r="T54" s="1641"/>
      <c r="U54" s="1641"/>
      <c r="V54" s="1641"/>
      <c r="W54" s="1641"/>
      <c r="X54" s="1641"/>
      <c r="Y54" s="1641"/>
      <c r="Z54" s="1641"/>
      <c r="AA54" s="1641"/>
      <c r="AB54" s="1628"/>
    </row>
    <row r="55" spans="1:30" ht="21" customHeight="1">
      <c r="A55" s="362"/>
      <c r="B55" s="372" t="s">
        <v>46</v>
      </c>
      <c r="C55" s="1641" t="s">
        <v>1089</v>
      </c>
      <c r="D55" s="1641"/>
      <c r="E55" s="1641"/>
      <c r="F55" s="1641"/>
      <c r="G55" s="1641"/>
      <c r="H55" s="1641"/>
      <c r="I55" s="1641"/>
      <c r="J55" s="1641"/>
      <c r="K55" s="1641"/>
      <c r="L55" s="1641"/>
      <c r="M55" s="1641"/>
      <c r="N55" s="1641"/>
      <c r="O55" s="1641"/>
      <c r="P55" s="1641"/>
      <c r="Q55" s="1641"/>
      <c r="R55" s="1641"/>
      <c r="S55" s="1641"/>
      <c r="T55" s="1641"/>
      <c r="U55" s="1641"/>
      <c r="V55" s="1641"/>
      <c r="W55" s="1641"/>
      <c r="X55" s="1641"/>
      <c r="Y55" s="1641"/>
      <c r="Z55" s="1641"/>
      <c r="AA55" s="1641"/>
    </row>
    <row r="56" spans="1:30" ht="21" customHeight="1">
      <c r="A56" s="362"/>
      <c r="B56" s="372" t="s">
        <v>46</v>
      </c>
      <c r="C56" s="1642" t="s">
        <v>1022</v>
      </c>
      <c r="D56" s="1642"/>
      <c r="E56" s="1642"/>
      <c r="F56" s="1642"/>
      <c r="G56" s="1642"/>
      <c r="H56" s="1642"/>
      <c r="I56" s="1642"/>
      <c r="J56" s="1642"/>
      <c r="K56" s="1642"/>
      <c r="L56" s="1642"/>
      <c r="M56" s="1642"/>
      <c r="N56" s="1642"/>
      <c r="O56" s="1642"/>
      <c r="P56" s="1642"/>
      <c r="Q56" s="1642"/>
      <c r="R56" s="1642"/>
      <c r="S56" s="1642"/>
      <c r="T56" s="1642"/>
      <c r="U56" s="1642"/>
      <c r="V56" s="1642"/>
      <c r="W56" s="1642"/>
      <c r="X56" s="1642"/>
      <c r="Y56" s="1642"/>
      <c r="Z56" s="1642"/>
      <c r="AA56" s="1642"/>
    </row>
    <row r="57" spans="1:30" ht="21" customHeight="1">
      <c r="A57" s="359" t="s">
        <v>44</v>
      </c>
      <c r="B57" s="1635" t="s">
        <v>948</v>
      </c>
      <c r="C57" s="1635"/>
      <c r="D57" s="1635"/>
      <c r="E57" s="1635"/>
      <c r="F57" s="1636" t="s">
        <v>949</v>
      </c>
      <c r="G57" s="1636"/>
      <c r="H57" s="1636"/>
      <c r="I57" s="1636"/>
      <c r="J57" s="1636"/>
      <c r="K57" s="1636"/>
      <c r="L57" s="1636"/>
      <c r="M57" s="1636"/>
      <c r="N57" s="1636"/>
      <c r="O57" s="1636"/>
      <c r="P57" s="1636"/>
      <c r="Q57" s="1636"/>
      <c r="R57" s="1636"/>
      <c r="S57" s="1636"/>
      <c r="T57" s="1636"/>
      <c r="U57" s="1636"/>
      <c r="V57" s="1636"/>
      <c r="W57" s="1636"/>
      <c r="X57" s="1636"/>
      <c r="Y57" s="1636"/>
      <c r="Z57" s="1636"/>
      <c r="AA57" s="1636"/>
      <c r="AC57" s="358"/>
      <c r="AD57" s="358"/>
    </row>
    <row r="58" spans="1:30" ht="21" customHeight="1">
      <c r="A58" s="362"/>
      <c r="B58" s="372" t="s">
        <v>46</v>
      </c>
      <c r="C58" s="1642" t="s">
        <v>1383</v>
      </c>
      <c r="D58" s="1642"/>
      <c r="E58" s="1642"/>
      <c r="F58" s="1642"/>
      <c r="G58" s="1642"/>
      <c r="H58" s="1642"/>
      <c r="I58" s="1642"/>
      <c r="J58" s="1642"/>
      <c r="K58" s="1642"/>
      <c r="L58" s="1642"/>
      <c r="M58" s="1642"/>
      <c r="N58" s="1642"/>
      <c r="O58" s="1642"/>
      <c r="P58" s="1642"/>
      <c r="Q58" s="1642"/>
      <c r="R58" s="1642"/>
      <c r="S58" s="1642"/>
      <c r="T58" s="1642"/>
      <c r="U58" s="1642"/>
      <c r="V58" s="1642"/>
      <c r="W58" s="1642"/>
      <c r="X58" s="1642"/>
      <c r="Y58" s="1642"/>
      <c r="Z58" s="1642"/>
      <c r="AA58" s="1642"/>
    </row>
    <row r="59" spans="1:30" ht="21" hidden="1" customHeight="1">
      <c r="A59" s="362"/>
      <c r="B59" s="1194" t="s">
        <v>46</v>
      </c>
      <c r="C59" s="1674" t="s">
        <v>1379</v>
      </c>
      <c r="D59" s="1674"/>
      <c r="E59" s="1674"/>
      <c r="F59" s="1674"/>
      <c r="G59" s="1674"/>
      <c r="H59" s="1674"/>
      <c r="I59" s="1674"/>
      <c r="J59" s="1674"/>
      <c r="K59" s="1674"/>
      <c r="L59" s="1674"/>
      <c r="M59" s="1674"/>
      <c r="N59" s="1674"/>
      <c r="O59" s="1674"/>
      <c r="P59" s="1674"/>
      <c r="Q59" s="1674"/>
      <c r="R59" s="1674"/>
      <c r="S59" s="1674"/>
      <c r="T59" s="1674"/>
      <c r="U59" s="1674"/>
      <c r="V59" s="1674"/>
      <c r="W59" s="1674"/>
      <c r="X59" s="1674"/>
      <c r="Y59" s="1674"/>
      <c r="Z59" s="1674"/>
      <c r="AA59" s="1674"/>
    </row>
    <row r="60" spans="1:30" ht="21" customHeight="1">
      <c r="A60" s="359" t="s">
        <v>950</v>
      </c>
      <c r="B60" s="1635" t="s">
        <v>951</v>
      </c>
      <c r="C60" s="1635"/>
      <c r="D60" s="1635"/>
      <c r="E60" s="1635"/>
      <c r="F60" s="1636" t="s">
        <v>949</v>
      </c>
      <c r="G60" s="1636"/>
      <c r="H60" s="1636"/>
      <c r="I60" s="1636"/>
      <c r="J60" s="1636"/>
      <c r="K60" s="1636"/>
      <c r="L60" s="1636"/>
      <c r="M60" s="1636"/>
      <c r="N60" s="1636"/>
      <c r="O60" s="1636"/>
      <c r="P60" s="1636"/>
      <c r="Q60" s="1636"/>
      <c r="R60" s="1636"/>
      <c r="S60" s="1636"/>
      <c r="T60" s="1636"/>
      <c r="U60" s="1636"/>
      <c r="V60" s="1636"/>
      <c r="W60" s="1636"/>
      <c r="X60" s="1636"/>
      <c r="Y60" s="1636"/>
      <c r="Z60" s="1636"/>
      <c r="AA60" s="1636"/>
      <c r="AC60" s="358"/>
      <c r="AD60" s="358"/>
    </row>
    <row r="61" spans="1:30" ht="21" customHeight="1">
      <c r="A61" s="359" t="s">
        <v>952</v>
      </c>
      <c r="B61" s="1635" t="s">
        <v>1029</v>
      </c>
      <c r="C61" s="1635"/>
      <c r="D61" s="1635"/>
      <c r="E61" s="1635"/>
      <c r="F61" s="1637"/>
      <c r="G61" s="1637"/>
      <c r="H61" s="1637"/>
      <c r="I61" s="1637"/>
      <c r="J61" s="1637"/>
      <c r="K61" s="1637"/>
      <c r="L61" s="1637"/>
      <c r="M61" s="1637"/>
      <c r="N61" s="1637"/>
      <c r="O61" s="1637"/>
      <c r="P61" s="1637"/>
      <c r="Q61" s="1637"/>
      <c r="R61" s="1637"/>
      <c r="S61" s="1637"/>
      <c r="T61" s="1637"/>
      <c r="U61" s="1637"/>
      <c r="V61" s="1637"/>
      <c r="W61" s="1637"/>
      <c r="X61" s="1637"/>
      <c r="Y61" s="1637"/>
      <c r="Z61" s="1637"/>
      <c r="AA61" s="1637"/>
    </row>
    <row r="62" spans="1:30" ht="21" customHeight="1">
      <c r="A62" s="359"/>
      <c r="B62" s="377"/>
      <c r="C62" s="357"/>
      <c r="D62" s="357"/>
      <c r="E62" s="357"/>
      <c r="F62" s="1631" t="s">
        <v>38</v>
      </c>
      <c r="G62" s="1632"/>
      <c r="H62" s="1632"/>
      <c r="I62" s="1632"/>
      <c r="J62" s="1632"/>
      <c r="K62" s="1633"/>
      <c r="L62" s="1643" t="s">
        <v>39</v>
      </c>
      <c r="M62" s="1644"/>
      <c r="N62" s="1644"/>
      <c r="O62" s="1644"/>
      <c r="P62" s="1645"/>
      <c r="Q62" s="1675" t="s">
        <v>956</v>
      </c>
      <c r="R62" s="1676"/>
      <c r="S62" s="1643" t="s">
        <v>41</v>
      </c>
      <c r="T62" s="1644"/>
      <c r="U62" s="1644"/>
      <c r="V62" s="1644"/>
      <c r="W62" s="1643" t="s">
        <v>1040</v>
      </c>
      <c r="X62" s="1644"/>
      <c r="Y62" s="1644"/>
      <c r="Z62" s="1645"/>
    </row>
    <row r="63" spans="1:30" ht="21" customHeight="1">
      <c r="A63" s="359"/>
      <c r="B63" s="377"/>
      <c r="C63" s="357"/>
      <c r="D63" s="357"/>
      <c r="E63" s="357"/>
      <c r="F63" s="1656" t="s">
        <v>1041</v>
      </c>
      <c r="G63" s="1657"/>
      <c r="H63" s="1657"/>
      <c r="I63" s="1657"/>
      <c r="J63" s="1657"/>
      <c r="K63" s="1658"/>
      <c r="L63" s="1630" t="s">
        <v>953</v>
      </c>
      <c r="M63" s="1630"/>
      <c r="N63" s="1630"/>
      <c r="O63" s="1630"/>
      <c r="P63" s="1630"/>
      <c r="Q63" s="1620" t="s">
        <v>42</v>
      </c>
      <c r="R63" s="1620"/>
      <c r="S63" s="1666">
        <f>기본!E7</f>
        <v>54.8</v>
      </c>
      <c r="T63" s="1667"/>
      <c r="U63" s="1667"/>
      <c r="V63" s="1668"/>
      <c r="W63" s="1620"/>
      <c r="X63" s="1620"/>
      <c r="Y63" s="1620"/>
      <c r="Z63" s="1620"/>
    </row>
    <row r="64" spans="1:30" ht="21" customHeight="1">
      <c r="A64" s="359"/>
      <c r="B64" s="377"/>
      <c r="C64" s="357"/>
      <c r="D64" s="357"/>
      <c r="E64" s="357"/>
      <c r="F64" s="1659"/>
      <c r="G64" s="1660"/>
      <c r="H64" s="1660"/>
      <c r="I64" s="1660"/>
      <c r="J64" s="1660"/>
      <c r="K64" s="1661"/>
      <c r="L64" s="1630" t="s">
        <v>495</v>
      </c>
      <c r="M64" s="1630"/>
      <c r="N64" s="1630"/>
      <c r="O64" s="1630"/>
      <c r="P64" s="1630"/>
      <c r="Q64" s="1620" t="s">
        <v>744</v>
      </c>
      <c r="R64" s="1620"/>
      <c r="S64" s="1666">
        <f>기본!E8</f>
        <v>0</v>
      </c>
      <c r="T64" s="1667"/>
      <c r="U64" s="1667"/>
      <c r="V64" s="1668"/>
      <c r="W64" s="1620"/>
      <c r="X64" s="1620"/>
      <c r="Y64" s="1620"/>
      <c r="Z64" s="1620"/>
    </row>
    <row r="65" spans="1:26" ht="21" customHeight="1">
      <c r="A65" s="359"/>
      <c r="B65" s="377"/>
      <c r="C65" s="357"/>
      <c r="D65" s="357"/>
      <c r="E65" s="357"/>
      <c r="F65" s="1659"/>
      <c r="G65" s="1660"/>
      <c r="H65" s="1660"/>
      <c r="I65" s="1660"/>
      <c r="J65" s="1660"/>
      <c r="K65" s="1661"/>
      <c r="L65" s="1630" t="s">
        <v>494</v>
      </c>
      <c r="M65" s="1630"/>
      <c r="N65" s="1630"/>
      <c r="O65" s="1630"/>
      <c r="P65" s="1630"/>
      <c r="Q65" s="1620" t="s">
        <v>744</v>
      </c>
      <c r="R65" s="1620"/>
      <c r="S65" s="1666">
        <f>기본!E9</f>
        <v>0</v>
      </c>
      <c r="T65" s="1667"/>
      <c r="U65" s="1667"/>
      <c r="V65" s="1668"/>
      <c r="W65" s="1620"/>
      <c r="X65" s="1620"/>
      <c r="Y65" s="1620"/>
      <c r="Z65" s="1620"/>
    </row>
    <row r="66" spans="1:26" ht="21" customHeight="1">
      <c r="A66" s="359"/>
      <c r="B66" s="377"/>
      <c r="C66" s="357"/>
      <c r="D66" s="357"/>
      <c r="E66" s="357"/>
      <c r="F66" s="1659"/>
      <c r="G66" s="1660"/>
      <c r="H66" s="1660"/>
      <c r="I66" s="1660"/>
      <c r="J66" s="1660"/>
      <c r="K66" s="1661"/>
      <c r="L66" s="1630" t="s">
        <v>1149</v>
      </c>
      <c r="M66" s="1630"/>
      <c r="N66" s="1630"/>
      <c r="O66" s="1630"/>
      <c r="P66" s="1630"/>
      <c r="Q66" s="1620" t="s">
        <v>744</v>
      </c>
      <c r="R66" s="1620"/>
      <c r="S66" s="1666">
        <f>기본!E11</f>
        <v>0</v>
      </c>
      <c r="T66" s="1667"/>
      <c r="U66" s="1667"/>
      <c r="V66" s="1668"/>
      <c r="W66" s="1620"/>
      <c r="X66" s="1620"/>
      <c r="Y66" s="1620"/>
      <c r="Z66" s="1620"/>
    </row>
    <row r="67" spans="1:26" ht="21" hidden="1" customHeight="1">
      <c r="A67" s="359"/>
      <c r="B67" s="377"/>
      <c r="C67" s="357"/>
      <c r="D67" s="357"/>
      <c r="E67" s="357"/>
      <c r="F67" s="1662"/>
      <c r="G67" s="1663"/>
      <c r="H67" s="1663"/>
      <c r="I67" s="1663"/>
      <c r="J67" s="1663"/>
      <c r="K67" s="1664"/>
      <c r="L67" s="1630" t="s">
        <v>954</v>
      </c>
      <c r="M67" s="1630"/>
      <c r="N67" s="1630"/>
      <c r="O67" s="1630"/>
      <c r="P67" s="1630"/>
      <c r="Q67" s="1620" t="s">
        <v>42</v>
      </c>
      <c r="R67" s="1620"/>
      <c r="S67" s="1666">
        <f>'4-1 필지별사업내역'!K4-'4-1 필지별사업내역'!M4</f>
        <v>-54.8</v>
      </c>
      <c r="T67" s="1667"/>
      <c r="U67" s="1667"/>
      <c r="V67" s="1668"/>
      <c r="W67" s="1620" t="s">
        <v>955</v>
      </c>
      <c r="X67" s="1620"/>
      <c r="Y67" s="1620"/>
      <c r="Z67" s="1620"/>
    </row>
    <row r="68" spans="1:26" ht="21" customHeight="1">
      <c r="A68" s="359"/>
      <c r="B68" s="377"/>
      <c r="C68" s="357"/>
      <c r="D68" s="357"/>
      <c r="E68" s="357"/>
      <c r="F68" s="1655" t="s">
        <v>43</v>
      </c>
      <c r="G68" s="1655"/>
      <c r="H68" s="1655"/>
      <c r="I68" s="1655"/>
      <c r="J68" s="1655"/>
      <c r="K68" s="1655"/>
      <c r="L68" s="1620"/>
      <c r="M68" s="1620"/>
      <c r="N68" s="1620"/>
      <c r="O68" s="1620"/>
      <c r="P68" s="1620"/>
      <c r="Q68" s="1620" t="s">
        <v>42</v>
      </c>
      <c r="R68" s="1620"/>
      <c r="S68" s="1665">
        <f>SUM(S63+S64+S65+S66)</f>
        <v>54.8</v>
      </c>
      <c r="T68" s="1665"/>
      <c r="U68" s="1665"/>
      <c r="V68" s="1665"/>
      <c r="W68" s="1620"/>
      <c r="X68" s="1620"/>
      <c r="Y68" s="1620"/>
      <c r="Z68" s="1620"/>
    </row>
    <row r="69" spans="1:26" ht="21" customHeight="1">
      <c r="A69" s="357"/>
      <c r="B69" s="357"/>
      <c r="C69" s="357"/>
      <c r="D69" s="357"/>
      <c r="E69" s="357"/>
      <c r="F69" s="357"/>
    </row>
    <row r="70" spans="1:26" ht="21" customHeight="1">
      <c r="A70" s="357"/>
      <c r="B70" s="357"/>
      <c r="C70" s="357"/>
      <c r="D70" s="357"/>
      <c r="E70" s="357"/>
      <c r="F70" s="357"/>
    </row>
    <row r="71" spans="1:26" ht="21" customHeight="1">
      <c r="A71" s="357"/>
      <c r="B71" s="357"/>
      <c r="C71" s="357"/>
      <c r="D71" s="357"/>
      <c r="E71" s="357"/>
      <c r="F71" s="357"/>
    </row>
    <row r="72" spans="1:26" ht="21" customHeight="1">
      <c r="A72" s="357"/>
      <c r="B72" s="357"/>
      <c r="C72" s="357"/>
      <c r="D72" s="357"/>
      <c r="E72" s="357"/>
      <c r="F72" s="357"/>
    </row>
  </sheetData>
  <sheetProtection algorithmName="SHA-512" hashValue="S8rCOTAKd80yylSmo0QXBVGQJtdDl4diZJIocQAclaVWc9tesnisTLOEgjhHPtkdD3cn8NUgK/ZLZf1HPSjlTA==" saltValue="6i7oFszvT2IQixVXZrJWyA==" spinCount="100000" sheet="1" objects="1" scenarios="1" selectLockedCells="1" selectUnlockedCells="1"/>
  <mergeCells count="103">
    <mergeCell ref="F14:AA16"/>
    <mergeCell ref="F17:AA19"/>
    <mergeCell ref="AB48:AB51"/>
    <mergeCell ref="AB52:AB54"/>
    <mergeCell ref="L66:P66"/>
    <mergeCell ref="Q66:R66"/>
    <mergeCell ref="S66:V66"/>
    <mergeCell ref="W66:Z66"/>
    <mergeCell ref="C41:AA41"/>
    <mergeCell ref="C46:AA46"/>
    <mergeCell ref="S64:V64"/>
    <mergeCell ref="W63:Z63"/>
    <mergeCell ref="C48:AA48"/>
    <mergeCell ref="L63:P63"/>
    <mergeCell ref="C43:AA43"/>
    <mergeCell ref="C44:AA44"/>
    <mergeCell ref="C59:AA59"/>
    <mergeCell ref="C58:AA58"/>
    <mergeCell ref="C42:AA42"/>
    <mergeCell ref="C52:AA52"/>
    <mergeCell ref="Q65:R65"/>
    <mergeCell ref="S65:V65"/>
    <mergeCell ref="W65:Z65"/>
    <mergeCell ref="Q62:R62"/>
    <mergeCell ref="C54:AA54"/>
    <mergeCell ref="S62:V62"/>
    <mergeCell ref="Q63:R63"/>
    <mergeCell ref="S63:V63"/>
    <mergeCell ref="AC11:AD12"/>
    <mergeCell ref="AC25:AD25"/>
    <mergeCell ref="AC17:AD18"/>
    <mergeCell ref="AC14:AD16"/>
    <mergeCell ref="C35:AA35"/>
    <mergeCell ref="C34:AA34"/>
    <mergeCell ref="C33:AA33"/>
    <mergeCell ref="C32:AA32"/>
    <mergeCell ref="C31:AA31"/>
    <mergeCell ref="C21:AA21"/>
    <mergeCell ref="AC21:AD21"/>
    <mergeCell ref="C22:AA22"/>
    <mergeCell ref="C23:AA23"/>
    <mergeCell ref="C24:AA24"/>
    <mergeCell ref="B17:E17"/>
    <mergeCell ref="B20:E20"/>
    <mergeCell ref="C25:AA25"/>
    <mergeCell ref="C14:E14"/>
    <mergeCell ref="C26:AA26"/>
    <mergeCell ref="C27:AA27"/>
    <mergeCell ref="F68:K68"/>
    <mergeCell ref="L64:P64"/>
    <mergeCell ref="F63:K67"/>
    <mergeCell ref="F57:AA57"/>
    <mergeCell ref="B57:E57"/>
    <mergeCell ref="B60:E60"/>
    <mergeCell ref="W62:Z62"/>
    <mergeCell ref="L68:P68"/>
    <mergeCell ref="Q68:R68"/>
    <mergeCell ref="S68:V68"/>
    <mergeCell ref="W68:Z68"/>
    <mergeCell ref="L67:P67"/>
    <mergeCell ref="Q67:R67"/>
    <mergeCell ref="S67:V67"/>
    <mergeCell ref="W64:Z64"/>
    <mergeCell ref="Q64:R64"/>
    <mergeCell ref="W67:Z67"/>
    <mergeCell ref="B2:E2"/>
    <mergeCell ref="C8:E8"/>
    <mergeCell ref="C11:E11"/>
    <mergeCell ref="F11:AA13"/>
    <mergeCell ref="F8:AA10"/>
    <mergeCell ref="B6:E6"/>
    <mergeCell ref="F4:I4"/>
    <mergeCell ref="F5:I5"/>
    <mergeCell ref="B3:E3"/>
    <mergeCell ref="B4:E4"/>
    <mergeCell ref="B5:E5"/>
    <mergeCell ref="B7:E7"/>
    <mergeCell ref="K5:N5"/>
    <mergeCell ref="O5:R5"/>
    <mergeCell ref="AE11:AF12"/>
    <mergeCell ref="AG11:AH12"/>
    <mergeCell ref="C45:AA45"/>
    <mergeCell ref="L65:P65"/>
    <mergeCell ref="F62:K62"/>
    <mergeCell ref="C28:AA28"/>
    <mergeCell ref="B61:E61"/>
    <mergeCell ref="F60:AA60"/>
    <mergeCell ref="F61:AA61"/>
    <mergeCell ref="C49:AA49"/>
    <mergeCell ref="C50:AA50"/>
    <mergeCell ref="C51:AA51"/>
    <mergeCell ref="C55:AA55"/>
    <mergeCell ref="C56:AA56"/>
    <mergeCell ref="B47:E47"/>
    <mergeCell ref="L62:P62"/>
    <mergeCell ref="C40:AA40"/>
    <mergeCell ref="B29:E29"/>
    <mergeCell ref="C37:AA37"/>
    <mergeCell ref="C38:AA38"/>
    <mergeCell ref="C39:AA39"/>
    <mergeCell ref="C36:AA36"/>
    <mergeCell ref="C30:AA30"/>
    <mergeCell ref="C53:AA53"/>
  </mergeCells>
  <phoneticPr fontId="2" type="noConversion"/>
  <printOptions horizontalCentered="1"/>
  <pageMargins left="0.78740157480314965" right="0.39370078740157483" top="0.59055118110236227" bottom="0.35433070866141736" header="0" footer="0"/>
  <pageSetup paperSize="9" orientation="landscape" blackAndWhite="1" r:id="rId1"/>
  <headerFooter scaleWithDoc="0"/>
  <rowBreaks count="1" manualBreakCount="1">
    <brk id="45" max="2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FF0000"/>
  </sheetPr>
  <dimension ref="A1:AL78"/>
  <sheetViews>
    <sheetView showZeros="0" view="pageBreakPreview" zoomScale="85" zoomScaleSheetLayoutView="85" workbookViewId="0">
      <selection activeCell="E56" sqref="E56:F56"/>
    </sheetView>
  </sheetViews>
  <sheetFormatPr defaultColWidth="9" defaultRowHeight="21.75" customHeight="1"/>
  <cols>
    <col min="1" max="1" width="5.625" style="382" customWidth="1"/>
    <col min="2" max="22" width="5.625" style="352" customWidth="1"/>
    <col min="23" max="23" width="4.625" style="352" customWidth="1"/>
    <col min="24" max="25" width="9" style="352"/>
    <col min="26" max="32" width="5.25" style="352" customWidth="1"/>
    <col min="33" max="16384" width="9" style="352"/>
  </cols>
  <sheetData>
    <row r="1" spans="1:24" ht="42" customHeight="1">
      <c r="A1" s="354" t="s">
        <v>45</v>
      </c>
      <c r="B1" s="379"/>
      <c r="C1" s="379"/>
      <c r="D1" s="379"/>
      <c r="E1" s="379"/>
      <c r="F1" s="379"/>
      <c r="G1" s="379"/>
      <c r="H1" s="379"/>
      <c r="I1" s="379"/>
      <c r="J1" s="379"/>
      <c r="K1" s="379"/>
      <c r="L1" s="379"/>
      <c r="M1" s="379"/>
      <c r="N1" s="379"/>
      <c r="O1" s="379"/>
      <c r="P1" s="379"/>
      <c r="Q1" s="379"/>
      <c r="R1" s="379"/>
      <c r="S1" s="379"/>
      <c r="T1" s="379"/>
      <c r="U1" s="379"/>
      <c r="V1" s="379"/>
      <c r="W1" s="379"/>
    </row>
    <row r="2" spans="1:24" ht="21.75" customHeight="1">
      <c r="A2" s="380" t="s">
        <v>28</v>
      </c>
      <c r="B2" s="1685" t="s">
        <v>409</v>
      </c>
      <c r="C2" s="1685"/>
      <c r="D2" s="1685"/>
      <c r="E2" s="1685"/>
      <c r="F2" s="381"/>
      <c r="G2" s="381"/>
      <c r="H2" s="381"/>
      <c r="I2" s="381"/>
      <c r="J2" s="381"/>
      <c r="K2" s="381"/>
      <c r="L2" s="381"/>
      <c r="M2" s="381"/>
      <c r="N2" s="381"/>
      <c r="O2" s="381"/>
      <c r="P2" s="381"/>
      <c r="Q2" s="381"/>
      <c r="R2" s="381"/>
      <c r="S2" s="381"/>
      <c r="T2" s="381"/>
    </row>
    <row r="3" spans="1:24" s="424" customFormat="1" ht="21.75" customHeight="1">
      <c r="A3" s="423" t="s">
        <v>46</v>
      </c>
      <c r="B3" s="1701" t="s">
        <v>1740</v>
      </c>
      <c r="C3" s="1701"/>
      <c r="D3" s="1701"/>
      <c r="E3" s="1701"/>
      <c r="F3" s="1701"/>
      <c r="G3" s="1701"/>
      <c r="H3" s="1701"/>
      <c r="I3" s="1701"/>
      <c r="J3" s="1701"/>
      <c r="K3" s="1701"/>
      <c r="L3" s="1701"/>
      <c r="M3" s="1701"/>
      <c r="N3" s="1701"/>
      <c r="O3" s="1701"/>
      <c r="P3" s="1701"/>
      <c r="Q3" s="1701"/>
      <c r="R3" s="1701"/>
      <c r="S3" s="1701"/>
      <c r="T3" s="1701"/>
      <c r="U3" s="1701"/>
      <c r="V3" s="1701"/>
      <c r="W3" s="1701"/>
      <c r="X3" s="1696"/>
    </row>
    <row r="4" spans="1:24" s="424" customFormat="1" ht="21.75" customHeight="1">
      <c r="A4" s="425"/>
      <c r="B4" s="1701" t="s">
        <v>1741</v>
      </c>
      <c r="C4" s="1701"/>
      <c r="D4" s="1701"/>
      <c r="E4" s="1701"/>
      <c r="F4" s="1701"/>
      <c r="G4" s="1701"/>
      <c r="H4" s="1701"/>
      <c r="I4" s="1701"/>
      <c r="J4" s="1701"/>
      <c r="K4" s="1701"/>
      <c r="L4" s="1701"/>
      <c r="M4" s="1701"/>
      <c r="N4" s="1701"/>
      <c r="O4" s="1701"/>
      <c r="P4" s="1701"/>
      <c r="Q4" s="1701"/>
      <c r="R4" s="1701"/>
      <c r="S4" s="1701"/>
      <c r="T4" s="1701"/>
      <c r="U4" s="1701"/>
      <c r="V4" s="1701"/>
      <c r="W4" s="1701"/>
      <c r="X4" s="1696"/>
    </row>
    <row r="5" spans="1:24" s="424" customFormat="1" ht="21.75" customHeight="1">
      <c r="A5" s="425"/>
      <c r="B5" s="426"/>
      <c r="C5" s="426"/>
      <c r="D5" s="426"/>
      <c r="E5" s="426"/>
      <c r="F5" s="426"/>
      <c r="G5" s="426"/>
      <c r="H5" s="426"/>
      <c r="I5" s="426"/>
      <c r="J5" s="426"/>
      <c r="K5" s="426"/>
      <c r="L5" s="426"/>
      <c r="M5" s="426"/>
      <c r="N5" s="426"/>
      <c r="O5" s="426"/>
      <c r="P5" s="426"/>
      <c r="Q5" s="426"/>
      <c r="R5" s="426"/>
      <c r="S5" s="426"/>
      <c r="T5" s="426"/>
      <c r="U5" s="426"/>
      <c r="V5" s="426"/>
      <c r="W5" s="426"/>
    </row>
    <row r="6" spans="1:24" ht="21.75" customHeight="1">
      <c r="A6" s="380" t="s">
        <v>29</v>
      </c>
      <c r="B6" s="1686" t="s">
        <v>408</v>
      </c>
      <c r="C6" s="1686"/>
      <c r="D6" s="1686"/>
      <c r="E6" s="1686"/>
      <c r="F6" s="384"/>
      <c r="G6" s="383"/>
      <c r="H6" s="383"/>
      <c r="I6" s="383"/>
      <c r="J6" s="383"/>
      <c r="K6" s="383"/>
      <c r="L6" s="383"/>
      <c r="M6" s="383"/>
      <c r="N6" s="383"/>
      <c r="O6" s="383"/>
      <c r="P6" s="383"/>
      <c r="Q6" s="383"/>
      <c r="R6" s="383"/>
      <c r="S6" s="383"/>
      <c r="T6" s="383"/>
      <c r="U6" s="383"/>
      <c r="V6" s="383"/>
      <c r="W6" s="383"/>
    </row>
    <row r="7" spans="1:24" s="424" customFormat="1" ht="21.75" customHeight="1">
      <c r="A7" s="423" t="s">
        <v>46</v>
      </c>
      <c r="B7" s="1641" t="s">
        <v>582</v>
      </c>
      <c r="C7" s="1641"/>
      <c r="D7" s="1641"/>
      <c r="E7" s="1641"/>
      <c r="F7" s="1641"/>
      <c r="G7" s="1641"/>
      <c r="H7" s="1641"/>
      <c r="I7" s="1641"/>
      <c r="J7" s="1641"/>
      <c r="K7" s="1641"/>
      <c r="L7" s="1641"/>
      <c r="M7" s="1641"/>
      <c r="N7" s="1641"/>
      <c r="O7" s="1641"/>
      <c r="P7" s="1641"/>
      <c r="Q7" s="1641"/>
      <c r="R7" s="1641"/>
      <c r="S7" s="1641"/>
      <c r="T7" s="1641"/>
      <c r="U7" s="1641"/>
      <c r="V7" s="1641"/>
      <c r="W7" s="1641"/>
    </row>
    <row r="8" spans="1:24" s="424" customFormat="1" ht="21.75" customHeight="1">
      <c r="A8" s="425"/>
      <c r="B8" s="1641" t="s">
        <v>583</v>
      </c>
      <c r="C8" s="1641"/>
      <c r="D8" s="1641"/>
      <c r="E8" s="1641"/>
      <c r="F8" s="1641"/>
      <c r="G8" s="1641"/>
      <c r="H8" s="1641"/>
      <c r="I8" s="1641"/>
      <c r="J8" s="1641"/>
      <c r="K8" s="1641"/>
      <c r="L8" s="1641"/>
      <c r="M8" s="1641"/>
      <c r="N8" s="1641"/>
      <c r="O8" s="1641"/>
      <c r="P8" s="1641"/>
      <c r="Q8" s="1641"/>
      <c r="R8" s="1641"/>
      <c r="S8" s="1641"/>
      <c r="T8" s="1641"/>
      <c r="U8" s="1641"/>
      <c r="V8" s="1641"/>
      <c r="W8" s="1641"/>
    </row>
    <row r="9" spans="1:24" s="424" customFormat="1" ht="21.75" customHeight="1">
      <c r="A9" s="425"/>
      <c r="B9" s="426"/>
      <c r="C9" s="426"/>
      <c r="D9" s="426"/>
      <c r="E9" s="426"/>
      <c r="F9" s="426"/>
      <c r="G9" s="426"/>
      <c r="H9" s="426"/>
      <c r="I9" s="426"/>
      <c r="J9" s="426"/>
      <c r="K9" s="426"/>
      <c r="L9" s="426"/>
      <c r="M9" s="426"/>
      <c r="N9" s="426"/>
      <c r="O9" s="426"/>
      <c r="P9" s="426"/>
      <c r="Q9" s="426"/>
      <c r="R9" s="426"/>
      <c r="S9" s="426"/>
      <c r="T9" s="426"/>
      <c r="U9" s="426"/>
      <c r="V9" s="426"/>
      <c r="W9" s="426"/>
    </row>
    <row r="10" spans="1:24" s="424" customFormat="1" ht="21.75" customHeight="1">
      <c r="A10" s="425"/>
      <c r="B10" s="1679" t="s">
        <v>47</v>
      </c>
      <c r="C10" s="1679"/>
      <c r="D10" s="1679"/>
      <c r="E10" s="1679" t="s">
        <v>40</v>
      </c>
      <c r="F10" s="1679"/>
      <c r="G10" s="1679" t="s">
        <v>48</v>
      </c>
      <c r="H10" s="1679"/>
      <c r="I10" s="1679"/>
      <c r="J10" s="1679" t="s">
        <v>49</v>
      </c>
      <c r="K10" s="1679"/>
      <c r="L10" s="1679"/>
      <c r="M10" s="1679"/>
      <c r="N10" s="1679"/>
      <c r="O10" s="1679"/>
      <c r="P10" s="1679"/>
      <c r="Q10" s="1679"/>
      <c r="R10" s="1679"/>
      <c r="S10" s="1679"/>
      <c r="T10" s="1679"/>
      <c r="U10" s="426"/>
      <c r="V10" s="426"/>
      <c r="W10" s="426"/>
    </row>
    <row r="11" spans="1:24" s="424" customFormat="1" ht="21.75" customHeight="1">
      <c r="A11" s="425"/>
      <c r="B11" s="1677" t="s">
        <v>50</v>
      </c>
      <c r="C11" s="1677"/>
      <c r="D11" s="1677"/>
      <c r="E11" s="1679" t="s">
        <v>16</v>
      </c>
      <c r="F11" s="1679"/>
      <c r="G11" s="1698">
        <f>기본!R21</f>
        <v>1720</v>
      </c>
      <c r="H11" s="1699"/>
      <c r="I11" s="1699"/>
      <c r="J11" s="1700" t="str">
        <f>기본!S21&amp;" "&amp;기본!U21</f>
        <v>오피넷 2026. 07. 10 충북</v>
      </c>
      <c r="K11" s="1700"/>
      <c r="L11" s="1700"/>
      <c r="M11" s="1700"/>
      <c r="N11" s="1700"/>
      <c r="O11" s="1700"/>
      <c r="P11" s="1700"/>
      <c r="Q11" s="1700"/>
      <c r="R11" s="1700"/>
      <c r="S11" s="1700"/>
      <c r="T11" s="1700"/>
      <c r="U11" s="426"/>
      <c r="V11" s="426"/>
      <c r="W11" s="426"/>
      <c r="X11" s="1696"/>
    </row>
    <row r="12" spans="1:24" s="424" customFormat="1" ht="21.75" hidden="1" customHeight="1">
      <c r="A12" s="425"/>
      <c r="B12" s="1677" t="s">
        <v>441</v>
      </c>
      <c r="C12" s="1677"/>
      <c r="D12" s="1677"/>
      <c r="E12" s="1679" t="s">
        <v>16</v>
      </c>
      <c r="F12" s="1679"/>
      <c r="G12" s="1698">
        <f>기본!R22</f>
        <v>0</v>
      </c>
      <c r="H12" s="1699"/>
      <c r="I12" s="1699"/>
      <c r="J12" s="1700" t="str">
        <f>J11</f>
        <v>오피넷 2026. 07. 10 충북</v>
      </c>
      <c r="K12" s="1700"/>
      <c r="L12" s="1700"/>
      <c r="M12" s="1700"/>
      <c r="N12" s="1700"/>
      <c r="O12" s="1700"/>
      <c r="P12" s="1700"/>
      <c r="Q12" s="1700"/>
      <c r="R12" s="1700"/>
      <c r="S12" s="1700"/>
      <c r="T12" s="1700"/>
      <c r="U12" s="426"/>
      <c r="V12" s="426"/>
      <c r="W12" s="426"/>
      <c r="X12" s="1696"/>
    </row>
    <row r="13" spans="1:24" s="424" customFormat="1" ht="21.75" customHeight="1">
      <c r="A13" s="425"/>
      <c r="B13" s="427"/>
      <c r="C13" s="427"/>
      <c r="D13" s="427"/>
      <c r="E13" s="427"/>
      <c r="F13" s="427"/>
      <c r="G13" s="428"/>
      <c r="H13" s="428"/>
      <c r="I13" s="428"/>
      <c r="J13" s="429"/>
      <c r="K13" s="429"/>
      <c r="L13" s="429"/>
      <c r="M13" s="429"/>
      <c r="N13" s="429"/>
      <c r="O13" s="429"/>
      <c r="P13" s="429"/>
      <c r="Q13" s="429"/>
      <c r="R13" s="429"/>
      <c r="S13" s="429"/>
      <c r="T13" s="429"/>
    </row>
    <row r="14" spans="1:24" ht="21.75" customHeight="1">
      <c r="A14" s="380" t="s">
        <v>30</v>
      </c>
      <c r="B14" s="1687" t="s">
        <v>410</v>
      </c>
      <c r="C14" s="1687"/>
      <c r="D14" s="1687"/>
      <c r="E14" s="1687"/>
      <c r="F14" s="385"/>
      <c r="G14" s="386"/>
      <c r="H14" s="386"/>
      <c r="I14" s="386"/>
      <c r="J14" s="387"/>
      <c r="K14" s="387"/>
      <c r="L14" s="387"/>
      <c r="M14" s="387"/>
      <c r="N14" s="387"/>
      <c r="O14" s="387"/>
      <c r="P14" s="387"/>
      <c r="Q14" s="387"/>
      <c r="R14" s="387"/>
      <c r="S14" s="387"/>
      <c r="T14" s="387"/>
    </row>
    <row r="15" spans="1:24" s="424" customFormat="1" ht="21.75" customHeight="1">
      <c r="A15" s="423" t="s">
        <v>46</v>
      </c>
      <c r="B15" s="1697" t="s">
        <v>489</v>
      </c>
      <c r="C15" s="1697"/>
      <c r="D15" s="1697"/>
      <c r="E15" s="1697"/>
      <c r="F15" s="1697"/>
      <c r="G15" s="1697"/>
      <c r="H15" s="1697"/>
      <c r="I15" s="1697"/>
      <c r="J15" s="1697"/>
      <c r="K15" s="1697"/>
      <c r="L15" s="1697"/>
      <c r="M15" s="1697"/>
      <c r="N15" s="1697"/>
      <c r="O15" s="1697"/>
      <c r="P15" s="1697"/>
      <c r="Q15" s="1697"/>
      <c r="R15" s="1697"/>
      <c r="S15" s="1697"/>
      <c r="T15" s="1697"/>
      <c r="U15" s="1697"/>
      <c r="V15" s="1697"/>
      <c r="W15" s="1697"/>
    </row>
    <row r="16" spans="1:24" s="424" customFormat="1" ht="21.75" customHeight="1">
      <c r="A16" s="423" t="s">
        <v>46</v>
      </c>
      <c r="B16" s="1688" t="str">
        <f>"사업부문의 노임단가는 대한건설협회에서 "&amp;기본!C18&amp;" 조사·공표하는 시중 노임단가를 적용하였다."</f>
        <v>사업부문의 노임단가는 대한건설협회에서 2026년 상반기 조사·공표하는 시중 노임단가를 적용하였다.</v>
      </c>
      <c r="C16" s="1688"/>
      <c r="D16" s="1688"/>
      <c r="E16" s="1688"/>
      <c r="F16" s="1688"/>
      <c r="G16" s="1688"/>
      <c r="H16" s="1688"/>
      <c r="I16" s="1688"/>
      <c r="J16" s="1688"/>
      <c r="K16" s="1688"/>
      <c r="L16" s="1688"/>
      <c r="M16" s="1688"/>
      <c r="N16" s="1688"/>
      <c r="O16" s="1688"/>
      <c r="P16" s="1688"/>
      <c r="Q16" s="1688"/>
      <c r="R16" s="1688"/>
      <c r="S16" s="1688"/>
      <c r="T16" s="1688"/>
      <c r="U16" s="1688"/>
      <c r="V16" s="1688"/>
      <c r="W16" s="1688"/>
    </row>
    <row r="17" spans="1:23" s="424" customFormat="1" ht="21.75" hidden="1" customHeight="1">
      <c r="A17" s="423"/>
      <c r="B17" s="1688"/>
      <c r="C17" s="1688"/>
      <c r="D17" s="1688"/>
      <c r="E17" s="1688"/>
      <c r="F17" s="1688"/>
      <c r="G17" s="1688"/>
      <c r="H17" s="1688"/>
      <c r="I17" s="1688"/>
      <c r="J17" s="1688"/>
      <c r="K17" s="1688"/>
      <c r="L17" s="1688"/>
      <c r="M17" s="1688"/>
      <c r="N17" s="1688"/>
      <c r="O17" s="1688"/>
      <c r="P17" s="1688"/>
      <c r="Q17" s="1688"/>
      <c r="R17" s="1688"/>
      <c r="S17" s="1688"/>
      <c r="T17" s="1688"/>
      <c r="U17" s="1688"/>
      <c r="V17" s="1688"/>
      <c r="W17" s="1688"/>
    </row>
    <row r="18" spans="1:23" s="424" customFormat="1" ht="21.75" customHeight="1">
      <c r="A18" s="423"/>
      <c r="B18" s="1677" t="str">
        <f>기본!A19</f>
        <v>항목</v>
      </c>
      <c r="C18" s="1677"/>
      <c r="D18" s="1677"/>
      <c r="E18" s="1677"/>
      <c r="F18" s="1679" t="str">
        <f>기본!B19</f>
        <v>단       가(원)</v>
      </c>
      <c r="G18" s="1679"/>
      <c r="H18" s="1679"/>
      <c r="I18" s="1679"/>
      <c r="J18" s="1679" t="str">
        <f>기본!C19</f>
        <v>비           고</v>
      </c>
      <c r="K18" s="1679"/>
      <c r="L18" s="1679"/>
      <c r="M18" s="1679"/>
      <c r="N18" s="430"/>
      <c r="O18" s="430"/>
      <c r="P18" s="430"/>
      <c r="Q18" s="430"/>
      <c r="R18" s="430"/>
      <c r="S18" s="430"/>
      <c r="T18" s="430"/>
      <c r="U18" s="430"/>
      <c r="V18" s="430"/>
      <c r="W18" s="430"/>
    </row>
    <row r="19" spans="1:23" s="424" customFormat="1" ht="21.75" customHeight="1">
      <c r="A19" s="423"/>
      <c r="B19" s="1677" t="str">
        <f>기본!A20</f>
        <v>보통인부</v>
      </c>
      <c r="C19" s="1677"/>
      <c r="D19" s="1677"/>
      <c r="E19" s="1677"/>
      <c r="F19" s="1678">
        <f>기본!B20</f>
        <v>172068</v>
      </c>
      <c r="G19" s="1679"/>
      <c r="H19" s="1679"/>
      <c r="I19" s="1679"/>
      <c r="J19" s="1679" t="str">
        <f>기본!C20</f>
        <v>1인 172,068원/일</v>
      </c>
      <c r="K19" s="1679"/>
      <c r="L19" s="1679"/>
      <c r="M19" s="1679"/>
      <c r="N19" s="430"/>
      <c r="O19" s="430"/>
      <c r="P19" s="430"/>
      <c r="Q19" s="430"/>
      <c r="R19" s="430"/>
      <c r="S19" s="430"/>
      <c r="T19" s="430"/>
      <c r="U19" s="430"/>
      <c r="V19" s="430"/>
      <c r="W19" s="430"/>
    </row>
    <row r="20" spans="1:23" s="424" customFormat="1" ht="21.75" customHeight="1">
      <c r="A20" s="423"/>
      <c r="B20" s="1677" t="str">
        <f>기본!A21</f>
        <v>특별인부</v>
      </c>
      <c r="C20" s="1677"/>
      <c r="D20" s="1677"/>
      <c r="E20" s="1677"/>
      <c r="F20" s="1678">
        <f>기본!B21</f>
        <v>226112</v>
      </c>
      <c r="G20" s="1679"/>
      <c r="H20" s="1679"/>
      <c r="I20" s="1679"/>
      <c r="J20" s="1679" t="str">
        <f>기본!C21</f>
        <v>1인 226,112원/일</v>
      </c>
      <c r="K20" s="1679"/>
      <c r="L20" s="1679"/>
      <c r="M20" s="1679"/>
      <c r="N20" s="430"/>
      <c r="O20" s="430"/>
      <c r="P20" s="430"/>
      <c r="Q20" s="430"/>
      <c r="R20" s="430"/>
      <c r="S20" s="430"/>
      <c r="T20" s="430"/>
      <c r="U20" s="430"/>
      <c r="V20" s="430"/>
      <c r="W20" s="430"/>
    </row>
    <row r="21" spans="1:23" s="424" customFormat="1" ht="21.75" hidden="1" customHeight="1">
      <c r="A21" s="423"/>
      <c r="B21" s="1677" t="str">
        <f>기본!A23</f>
        <v>초급기술자</v>
      </c>
      <c r="C21" s="1677"/>
      <c r="D21" s="1677"/>
      <c r="E21" s="1677"/>
      <c r="F21" s="1678">
        <f>기본!B23</f>
        <v>0</v>
      </c>
      <c r="G21" s="1679"/>
      <c r="H21" s="1679"/>
      <c r="I21" s="1679"/>
      <c r="J21" s="1679">
        <f>기본!C23</f>
        <v>0</v>
      </c>
      <c r="K21" s="1679"/>
      <c r="L21" s="1679"/>
      <c r="M21" s="1679"/>
      <c r="N21" s="430"/>
      <c r="O21" s="430"/>
      <c r="P21" s="430"/>
      <c r="Q21" s="430"/>
      <c r="R21" s="430"/>
      <c r="S21" s="430"/>
      <c r="T21" s="430"/>
      <c r="U21" s="430"/>
      <c r="V21" s="430"/>
      <c r="W21" s="430"/>
    </row>
    <row r="22" spans="1:23" s="424" customFormat="1" ht="21.75" hidden="1" customHeight="1">
      <c r="A22" s="423"/>
      <c r="B22" s="431"/>
      <c r="C22" s="431"/>
      <c r="D22" s="431"/>
      <c r="E22" s="431"/>
      <c r="F22" s="432"/>
      <c r="G22" s="427"/>
      <c r="H22" s="427"/>
      <c r="I22" s="427"/>
      <c r="J22" s="427"/>
      <c r="K22" s="427"/>
      <c r="L22" s="427"/>
      <c r="M22" s="427"/>
      <c r="N22" s="430"/>
      <c r="O22" s="430"/>
      <c r="P22" s="430"/>
      <c r="Q22" s="430"/>
      <c r="R22" s="430"/>
      <c r="S22" s="430"/>
      <c r="T22" s="430"/>
      <c r="U22" s="430"/>
      <c r="V22" s="430"/>
      <c r="W22" s="430"/>
    </row>
    <row r="23" spans="1:23" s="424" customFormat="1" ht="21.75" hidden="1" customHeight="1">
      <c r="A23" s="423"/>
      <c r="B23" s="431"/>
      <c r="C23" s="431"/>
      <c r="D23" s="431"/>
      <c r="E23" s="431"/>
      <c r="F23" s="432"/>
      <c r="G23" s="427"/>
      <c r="H23" s="427"/>
      <c r="I23" s="427"/>
      <c r="J23" s="427"/>
      <c r="K23" s="427"/>
      <c r="L23" s="427"/>
      <c r="M23" s="427"/>
      <c r="N23" s="430"/>
      <c r="O23" s="430"/>
      <c r="P23" s="430"/>
      <c r="Q23" s="430"/>
      <c r="R23" s="430"/>
      <c r="S23" s="430"/>
      <c r="T23" s="430"/>
      <c r="U23" s="430"/>
      <c r="V23" s="430"/>
      <c r="W23" s="430"/>
    </row>
    <row r="24" spans="1:23" s="424" customFormat="1" ht="21.75" customHeight="1">
      <c r="A24" s="423"/>
      <c r="B24" s="427"/>
      <c r="C24" s="427"/>
      <c r="D24" s="427"/>
      <c r="E24" s="427"/>
      <c r="F24" s="427"/>
      <c r="G24" s="427"/>
      <c r="H24" s="427"/>
      <c r="I24" s="427"/>
      <c r="J24" s="427"/>
      <c r="K24" s="427"/>
      <c r="L24" s="427"/>
      <c r="M24" s="427"/>
      <c r="N24" s="430"/>
      <c r="O24" s="430"/>
      <c r="P24" s="430"/>
      <c r="Q24" s="430"/>
      <c r="R24" s="430"/>
      <c r="S24" s="430"/>
      <c r="T24" s="430"/>
      <c r="U24" s="430"/>
      <c r="V24" s="430"/>
      <c r="W24" s="430"/>
    </row>
    <row r="25" spans="1:23" ht="21.75" customHeight="1">
      <c r="A25" s="380" t="s">
        <v>31</v>
      </c>
      <c r="B25" s="1687" t="s">
        <v>411</v>
      </c>
      <c r="C25" s="1687"/>
      <c r="D25" s="1687"/>
      <c r="E25" s="1687"/>
      <c r="F25" s="385"/>
      <c r="G25" s="385"/>
      <c r="H25" s="385"/>
      <c r="I25" s="385"/>
      <c r="J25" s="385"/>
      <c r="K25" s="385"/>
      <c r="L25" s="385"/>
      <c r="M25" s="385"/>
      <c r="N25" s="388"/>
      <c r="O25" s="388"/>
      <c r="P25" s="388"/>
      <c r="Q25" s="388"/>
      <c r="R25" s="388"/>
      <c r="S25" s="388"/>
      <c r="T25" s="388"/>
      <c r="U25" s="388"/>
      <c r="V25" s="388"/>
      <c r="W25" s="388"/>
    </row>
    <row r="26" spans="1:23" s="424" customFormat="1" ht="21.75" customHeight="1">
      <c r="A26" s="423" t="s">
        <v>46</v>
      </c>
      <c r="B26" s="1688" t="str">
        <f>CONCATENATE("사업비 산출 요율은 ",기본!H4,"년 숲가꾸기 설계·감리 품셈 차등적용 및 조달청 토목공사원계산 제비율 적용한다.")</f>
        <v>사업비 산출 요율은 2026년 숲가꾸기 설계·감리 품셈 차등적용 및 조달청 토목공사원계산 제비율 적용한다.</v>
      </c>
      <c r="C26" s="1688"/>
      <c r="D26" s="1688"/>
      <c r="E26" s="1688"/>
      <c r="F26" s="1688"/>
      <c r="G26" s="1688"/>
      <c r="H26" s="1688"/>
      <c r="I26" s="1688"/>
      <c r="J26" s="1688"/>
      <c r="K26" s="1688"/>
      <c r="L26" s="1688"/>
      <c r="M26" s="1688"/>
      <c r="N26" s="1688"/>
      <c r="O26" s="1688"/>
      <c r="P26" s="1688"/>
      <c r="Q26" s="1688"/>
      <c r="R26" s="1688"/>
      <c r="S26" s="1688"/>
      <c r="T26" s="1688"/>
      <c r="U26" s="1688"/>
      <c r="V26" s="1688"/>
      <c r="W26" s="1688"/>
    </row>
    <row r="27" spans="1:23" s="424" customFormat="1" ht="21.75" customHeight="1">
      <c r="A27" s="423"/>
      <c r="B27" s="1689" t="str">
        <f>기본!G6</f>
        <v>항목</v>
      </c>
      <c r="C27" s="1690"/>
      <c r="D27" s="1690"/>
      <c r="E27" s="1691"/>
      <c r="F27" s="1692" t="str">
        <f>기본!H6</f>
        <v>요 율(%)</v>
      </c>
      <c r="G27" s="1693"/>
      <c r="H27" s="1694"/>
      <c r="I27" s="1695" t="str">
        <f>기본!M6</f>
        <v>비              고</v>
      </c>
      <c r="J27" s="1695"/>
      <c r="K27" s="1695"/>
      <c r="L27" s="1695"/>
      <c r="M27" s="1695"/>
      <c r="N27" s="1695"/>
      <c r="O27" s="1695"/>
      <c r="P27" s="1695"/>
      <c r="Q27" s="1695"/>
      <c r="R27" s="1695"/>
      <c r="S27" s="1695"/>
      <c r="T27" s="1695"/>
      <c r="U27" s="1695"/>
      <c r="V27" s="1695"/>
      <c r="W27" s="433"/>
    </row>
    <row r="28" spans="1:23" s="424" customFormat="1" ht="21.75" customHeight="1">
      <c r="A28" s="423"/>
      <c r="B28" s="1677" t="str">
        <f>기본!G7</f>
        <v>간접노무비</v>
      </c>
      <c r="C28" s="1677"/>
      <c r="D28" s="1677"/>
      <c r="E28" s="1677"/>
      <c r="F28" s="1680">
        <f>기본!K7</f>
        <v>18.399999999999999</v>
      </c>
      <c r="G28" s="1680"/>
      <c r="H28" s="1680"/>
      <c r="I28" s="1681" t="str">
        <f>기본!M7</f>
        <v>조달청 토목공사원가계산 제비율 적용기준 조경부 적용</v>
      </c>
      <c r="J28" s="1682"/>
      <c r="K28" s="1682"/>
      <c r="L28" s="1682"/>
      <c r="M28" s="1682"/>
      <c r="N28" s="1682"/>
      <c r="O28" s="1682"/>
      <c r="P28" s="1682"/>
      <c r="Q28" s="1682"/>
      <c r="R28" s="1682"/>
      <c r="S28" s="1682"/>
      <c r="T28" s="1682"/>
      <c r="U28" s="1682"/>
      <c r="V28" s="1683"/>
      <c r="W28" s="433"/>
    </row>
    <row r="29" spans="1:23" s="424" customFormat="1" ht="21.75" customHeight="1">
      <c r="A29" s="423"/>
      <c r="B29" s="1677" t="str">
        <f>기본!G8</f>
        <v>산재보험료</v>
      </c>
      <c r="C29" s="1677"/>
      <c r="D29" s="1677"/>
      <c r="E29" s="1677"/>
      <c r="F29" s="1680">
        <f>기본!K8</f>
        <v>5.86</v>
      </c>
      <c r="G29" s="1680"/>
      <c r="H29" s="1680"/>
      <c r="I29" s="1681" t="str">
        <f>+기본!M8</f>
        <v>2026년 사업종류별 산재보험료율(고용노동부고시 제2024-77호) * 사업종류별 요율 + 통상적 출퇴근 요율</v>
      </c>
      <c r="J29" s="1682"/>
      <c r="K29" s="1682"/>
      <c r="L29" s="1682"/>
      <c r="M29" s="1682"/>
      <c r="N29" s="1682"/>
      <c r="O29" s="1682"/>
      <c r="P29" s="1682"/>
      <c r="Q29" s="1682"/>
      <c r="R29" s="1682"/>
      <c r="S29" s="1682"/>
      <c r="T29" s="1682"/>
      <c r="U29" s="1682"/>
      <c r="V29" s="1683"/>
      <c r="W29" s="433"/>
    </row>
    <row r="30" spans="1:23" s="424" customFormat="1" ht="21.75" customHeight="1">
      <c r="A30" s="423"/>
      <c r="B30" s="1677" t="str">
        <f>기본!G9</f>
        <v>고용보험료</v>
      </c>
      <c r="C30" s="1677"/>
      <c r="D30" s="1677"/>
      <c r="E30" s="1677"/>
      <c r="F30" s="1680">
        <f>기본!K9</f>
        <v>1.1499999999999999</v>
      </c>
      <c r="G30" s="1680"/>
      <c r="H30" s="1680"/>
      <c r="I30" s="1681" t="str">
        <f>+기본!M9</f>
        <v>「고용보험 및 산업재해보상보험의 보험료  징수 등에 관한 법률 시행령」 제12조</v>
      </c>
      <c r="J30" s="1682"/>
      <c r="K30" s="1682"/>
      <c r="L30" s="1682"/>
      <c r="M30" s="1682"/>
      <c r="N30" s="1682"/>
      <c r="O30" s="1682"/>
      <c r="P30" s="1682"/>
      <c r="Q30" s="1682"/>
      <c r="R30" s="1682"/>
      <c r="S30" s="1682"/>
      <c r="T30" s="1682"/>
      <c r="U30" s="1682"/>
      <c r="V30" s="1683"/>
      <c r="W30" s="433"/>
    </row>
    <row r="31" spans="1:23" s="424" customFormat="1" ht="21.75" customHeight="1">
      <c r="A31" s="423"/>
      <c r="B31" s="1677" t="str">
        <f>기본!G10</f>
        <v>건강보험료</v>
      </c>
      <c r="C31" s="1677"/>
      <c r="D31" s="1677"/>
      <c r="E31" s="1677"/>
      <c r="F31" s="1684">
        <f>기본!K10</f>
        <v>3.5950000000000002</v>
      </c>
      <c r="G31" s="1684"/>
      <c r="H31" s="1684"/>
      <c r="I31" s="1681" t="str">
        <f>+기본!M10</f>
        <v>「국민건강보험법 시행령」제44조</v>
      </c>
      <c r="J31" s="1682"/>
      <c r="K31" s="1682"/>
      <c r="L31" s="1682"/>
      <c r="M31" s="1682"/>
      <c r="N31" s="1682"/>
      <c r="O31" s="1682"/>
      <c r="P31" s="1682"/>
      <c r="Q31" s="1682"/>
      <c r="R31" s="1682"/>
      <c r="S31" s="1682"/>
      <c r="T31" s="1682"/>
      <c r="U31" s="1682"/>
      <c r="V31" s="1683"/>
      <c r="W31" s="433"/>
    </row>
    <row r="32" spans="1:23" s="424" customFormat="1" ht="21.75" customHeight="1">
      <c r="A32" s="423"/>
      <c r="B32" s="1677" t="str">
        <f>기본!G11</f>
        <v>노인장기요양보험료</v>
      </c>
      <c r="C32" s="1677"/>
      <c r="D32" s="1677"/>
      <c r="E32" s="1677"/>
      <c r="F32" s="1680">
        <f>기본!K11</f>
        <v>13.14</v>
      </c>
      <c r="G32" s="1680"/>
      <c r="H32" s="1680"/>
      <c r="I32" s="1681" t="str">
        <f>+기본!M11</f>
        <v>「노인장기요양보험법 시행령」제4조</v>
      </c>
      <c r="J32" s="1682"/>
      <c r="K32" s="1682"/>
      <c r="L32" s="1682"/>
      <c r="M32" s="1682"/>
      <c r="N32" s="1682"/>
      <c r="O32" s="1682"/>
      <c r="P32" s="1682"/>
      <c r="Q32" s="1682"/>
      <c r="R32" s="1682"/>
      <c r="S32" s="1682"/>
      <c r="T32" s="1682"/>
      <c r="U32" s="1682"/>
      <c r="V32" s="1683"/>
      <c r="W32" s="433"/>
    </row>
    <row r="33" spans="1:23" s="424" customFormat="1" ht="21.75" customHeight="1">
      <c r="A33" s="423"/>
      <c r="B33" s="1677" t="str">
        <f>기본!G12</f>
        <v>국민연금보험료</v>
      </c>
      <c r="C33" s="1677"/>
      <c r="D33" s="1677"/>
      <c r="E33" s="1677"/>
      <c r="F33" s="1680">
        <f>기본!K12</f>
        <v>4.75</v>
      </c>
      <c r="G33" s="1680"/>
      <c r="H33" s="1680"/>
      <c r="I33" s="1681" t="str">
        <f>+기본!M12</f>
        <v>「국민연금법」제88조</v>
      </c>
      <c r="J33" s="1682"/>
      <c r="K33" s="1682"/>
      <c r="L33" s="1682"/>
      <c r="M33" s="1682"/>
      <c r="N33" s="1682"/>
      <c r="O33" s="1682"/>
      <c r="P33" s="1682"/>
      <c r="Q33" s="1682"/>
      <c r="R33" s="1682"/>
      <c r="S33" s="1682"/>
      <c r="T33" s="1682"/>
      <c r="U33" s="1682"/>
      <c r="V33" s="1683"/>
      <c r="W33" s="433"/>
    </row>
    <row r="34" spans="1:23" s="424" customFormat="1" ht="21.75" customHeight="1">
      <c r="A34" s="423"/>
      <c r="B34" s="1677" t="str">
        <f>기본!G13</f>
        <v>산업안전보건관리비</v>
      </c>
      <c r="C34" s="1677"/>
      <c r="D34" s="1677"/>
      <c r="E34" s="1677"/>
      <c r="F34" s="1680">
        <f>기본!K13</f>
        <v>2.0699999999999998</v>
      </c>
      <c r="G34" s="1680"/>
      <c r="H34" s="1680"/>
      <c r="I34" s="1681" t="str">
        <f>+기본!M13</f>
        <v xml:space="preserve">건설업 산업안전보건관리비 계상 및 사용기준(고용노동부고시 제2024-53호) </v>
      </c>
      <c r="J34" s="1682"/>
      <c r="K34" s="1682"/>
      <c r="L34" s="1682"/>
      <c r="M34" s="1682"/>
      <c r="N34" s="1682"/>
      <c r="O34" s="1682"/>
      <c r="P34" s="1682"/>
      <c r="Q34" s="1682"/>
      <c r="R34" s="1682"/>
      <c r="S34" s="1682"/>
      <c r="T34" s="1682"/>
      <c r="U34" s="1682"/>
      <c r="V34" s="1683"/>
      <c r="W34" s="433"/>
    </row>
    <row r="35" spans="1:23" s="424" customFormat="1" ht="21.75" customHeight="1">
      <c r="A35" s="423"/>
      <c r="B35" s="1677" t="str">
        <f>기본!G14</f>
        <v>일반관리비</v>
      </c>
      <c r="C35" s="1677"/>
      <c r="D35" s="1677"/>
      <c r="E35" s="1677"/>
      <c r="F35" s="1680">
        <f>기본!K14</f>
        <v>8</v>
      </c>
      <c r="G35" s="1680"/>
      <c r="H35" s="1680"/>
      <c r="I35" s="1681" t="str">
        <f>+기본!M14</f>
        <v>조달청 토목공사원가계산 제비율 적용기준 조경부 적용</v>
      </c>
      <c r="J35" s="1682"/>
      <c r="K35" s="1682"/>
      <c r="L35" s="1682"/>
      <c r="M35" s="1682"/>
      <c r="N35" s="1682"/>
      <c r="O35" s="1682"/>
      <c r="P35" s="1682"/>
      <c r="Q35" s="1682"/>
      <c r="R35" s="1682"/>
      <c r="S35" s="1682"/>
      <c r="T35" s="1682"/>
      <c r="U35" s="1682"/>
      <c r="V35" s="1683"/>
      <c r="W35" s="433"/>
    </row>
    <row r="36" spans="1:23" s="424" customFormat="1" ht="21.75" customHeight="1">
      <c r="A36" s="423"/>
      <c r="B36" s="1703" t="s">
        <v>1733</v>
      </c>
      <c r="C36" s="1703"/>
      <c r="D36" s="1703"/>
      <c r="E36" s="1703"/>
      <c r="F36" s="1708">
        <v>6.0000000000000001E-3</v>
      </c>
      <c r="G36" s="1708"/>
      <c r="H36" s="1708"/>
      <c r="I36" s="1705" t="str">
        <f>I35</f>
        <v>조달청 토목공사원가계산 제비율 적용기준 조경부 적용</v>
      </c>
      <c r="J36" s="1706"/>
      <c r="K36" s="1706"/>
      <c r="L36" s="1706"/>
      <c r="M36" s="1706"/>
      <c r="N36" s="1706"/>
      <c r="O36" s="1706"/>
      <c r="P36" s="1706"/>
      <c r="Q36" s="1706"/>
      <c r="R36" s="1706"/>
      <c r="S36" s="1706"/>
      <c r="T36" s="1706"/>
      <c r="U36" s="1706"/>
      <c r="V36" s="1707"/>
      <c r="W36" s="433"/>
    </row>
    <row r="37" spans="1:23" s="424" customFormat="1" ht="21.75" customHeight="1">
      <c r="A37" s="423"/>
      <c r="B37" s="1703" t="s">
        <v>1734</v>
      </c>
      <c r="C37" s="1703"/>
      <c r="D37" s="1703"/>
      <c r="E37" s="1703"/>
      <c r="F37" s="1704">
        <v>0.09</v>
      </c>
      <c r="G37" s="1704"/>
      <c r="H37" s="1704"/>
      <c r="I37" s="1705" t="str">
        <f>I36</f>
        <v>조달청 토목공사원가계산 제비율 적용기준 조경부 적용</v>
      </c>
      <c r="J37" s="1706"/>
      <c r="K37" s="1706"/>
      <c r="L37" s="1706"/>
      <c r="M37" s="1706"/>
      <c r="N37" s="1706"/>
      <c r="O37" s="1706"/>
      <c r="P37" s="1706"/>
      <c r="Q37" s="1706"/>
      <c r="R37" s="1706"/>
      <c r="S37" s="1706"/>
      <c r="T37" s="1706"/>
      <c r="U37" s="1706"/>
      <c r="V37" s="1707"/>
      <c r="W37" s="433"/>
    </row>
    <row r="38" spans="1:23" s="424" customFormat="1" ht="21.75" customHeight="1">
      <c r="A38" s="423"/>
      <c r="B38" s="1677" t="s">
        <v>1334</v>
      </c>
      <c r="C38" s="1677"/>
      <c r="D38" s="1677"/>
      <c r="E38" s="1677"/>
      <c r="F38" s="1680">
        <f>기본!K17</f>
        <v>4.9000000000000004</v>
      </c>
      <c r="G38" s="1680"/>
      <c r="H38" s="1680"/>
      <c r="I38" s="1681" t="str">
        <f>I28</f>
        <v>조달청 토목공사원가계산 제비율 적용기준 조경부 적용</v>
      </c>
      <c r="J38" s="1682"/>
      <c r="K38" s="1682"/>
      <c r="L38" s="1682"/>
      <c r="M38" s="1682"/>
      <c r="N38" s="1682"/>
      <c r="O38" s="1682"/>
      <c r="P38" s="1682"/>
      <c r="Q38" s="1682"/>
      <c r="R38" s="1682"/>
      <c r="S38" s="1682"/>
      <c r="T38" s="1682"/>
      <c r="U38" s="1682"/>
      <c r="V38" s="1683"/>
      <c r="W38" s="433"/>
    </row>
    <row r="39" spans="1:23" s="424" customFormat="1" ht="21.75" customHeight="1">
      <c r="A39" s="423"/>
      <c r="B39" s="1677" t="str">
        <f>기본!G15</f>
        <v>이윤</v>
      </c>
      <c r="C39" s="1677"/>
      <c r="D39" s="1677"/>
      <c r="E39" s="1677"/>
      <c r="F39" s="1680">
        <f>기본!K15</f>
        <v>15</v>
      </c>
      <c r="G39" s="1680"/>
      <c r="H39" s="1680"/>
      <c r="I39" s="1681" t="str">
        <f>+기본!M15</f>
        <v>조달청 토목공사원가계산 제비율 적용기준 조경부 적용</v>
      </c>
      <c r="J39" s="1682"/>
      <c r="K39" s="1682"/>
      <c r="L39" s="1682"/>
      <c r="M39" s="1682"/>
      <c r="N39" s="1682"/>
      <c r="O39" s="1682"/>
      <c r="P39" s="1682"/>
      <c r="Q39" s="1682"/>
      <c r="R39" s="1682"/>
      <c r="S39" s="1682"/>
      <c r="T39" s="1682"/>
      <c r="U39" s="1682"/>
      <c r="V39" s="1683"/>
      <c r="W39" s="433"/>
    </row>
    <row r="40" spans="1:23" s="424" customFormat="1" ht="21.75" customHeight="1">
      <c r="A40" s="423"/>
      <c r="B40" s="1677" t="str">
        <f>기본!G16</f>
        <v>부가가치세</v>
      </c>
      <c r="C40" s="1677"/>
      <c r="D40" s="1677"/>
      <c r="E40" s="1677"/>
      <c r="F40" s="1680">
        <f>기본!K16</f>
        <v>10</v>
      </c>
      <c r="G40" s="1680"/>
      <c r="H40" s="1680"/>
      <c r="I40" s="1681" t="str">
        <f>+기본!M16</f>
        <v>부가가치세법 제30조</v>
      </c>
      <c r="J40" s="1682"/>
      <c r="K40" s="1682"/>
      <c r="L40" s="1682"/>
      <c r="M40" s="1682"/>
      <c r="N40" s="1682"/>
      <c r="O40" s="1682"/>
      <c r="P40" s="1682"/>
      <c r="Q40" s="1682"/>
      <c r="R40" s="1682"/>
      <c r="S40" s="1682"/>
      <c r="T40" s="1682"/>
      <c r="U40" s="1682"/>
      <c r="V40" s="1683"/>
      <c r="W40" s="433"/>
    </row>
    <row r="41" spans="1:23" s="424" customFormat="1" ht="21.75" customHeight="1">
      <c r="A41" s="423"/>
      <c r="B41" s="427"/>
      <c r="C41" s="427"/>
      <c r="D41" s="427"/>
      <c r="E41" s="427"/>
      <c r="F41" s="434"/>
      <c r="G41" s="434"/>
      <c r="H41" s="434"/>
      <c r="I41" s="427"/>
      <c r="J41" s="427"/>
      <c r="K41" s="427"/>
      <c r="L41" s="427"/>
      <c r="M41" s="427"/>
      <c r="N41" s="427"/>
      <c r="O41" s="427"/>
      <c r="P41" s="433"/>
      <c r="Q41" s="433"/>
      <c r="R41" s="433"/>
      <c r="S41" s="433"/>
      <c r="T41" s="433"/>
      <c r="U41" s="433"/>
      <c r="V41" s="433"/>
      <c r="W41" s="433"/>
    </row>
    <row r="42" spans="1:23" ht="21.75" customHeight="1">
      <c r="A42" s="380" t="s">
        <v>34</v>
      </c>
      <c r="B42" s="1687" t="s">
        <v>412</v>
      </c>
      <c r="C42" s="1687"/>
      <c r="D42" s="1687"/>
      <c r="E42" s="1687"/>
      <c r="F42" s="390"/>
      <c r="G42" s="390"/>
      <c r="H42" s="390"/>
      <c r="I42" s="390"/>
      <c r="J42" s="390"/>
      <c r="K42" s="385"/>
      <c r="L42" s="385"/>
      <c r="M42" s="385"/>
      <c r="N42" s="385"/>
      <c r="O42" s="385"/>
      <c r="P42" s="389"/>
      <c r="Q42" s="389"/>
      <c r="R42" s="389"/>
      <c r="S42" s="389"/>
      <c r="T42" s="389"/>
      <c r="U42" s="389"/>
      <c r="V42" s="389"/>
      <c r="W42" s="389"/>
    </row>
    <row r="43" spans="1:23" s="424" customFormat="1" ht="21.75" customHeight="1">
      <c r="A43" s="423" t="s">
        <v>46</v>
      </c>
      <c r="B43" s="1697" t="s">
        <v>51</v>
      </c>
      <c r="C43" s="1697"/>
      <c r="D43" s="1697"/>
      <c r="E43" s="1697"/>
      <c r="F43" s="1697"/>
      <c r="G43" s="1697"/>
      <c r="H43" s="1697"/>
      <c r="I43" s="1697"/>
      <c r="J43" s="1697"/>
      <c r="K43" s="1697"/>
      <c r="L43" s="1697"/>
      <c r="M43" s="1697"/>
      <c r="N43" s="1697"/>
      <c r="O43" s="1697"/>
      <c r="P43" s="1697"/>
      <c r="Q43" s="1697"/>
      <c r="R43" s="1697"/>
      <c r="S43" s="1697"/>
      <c r="T43" s="1697"/>
      <c r="U43" s="1697"/>
      <c r="V43" s="1697"/>
      <c r="W43" s="1697"/>
    </row>
    <row r="44" spans="1:23" s="424" customFormat="1" ht="21.75" customHeight="1">
      <c r="A44" s="423"/>
      <c r="B44" s="427"/>
      <c r="C44" s="427"/>
      <c r="D44" s="427"/>
      <c r="E44" s="427"/>
      <c r="F44" s="434"/>
      <c r="G44" s="434"/>
      <c r="H44" s="434"/>
      <c r="I44" s="427"/>
      <c r="J44" s="427"/>
      <c r="K44" s="427"/>
      <c r="L44" s="427"/>
      <c r="M44" s="427"/>
      <c r="N44" s="427"/>
      <c r="O44" s="427"/>
      <c r="P44" s="433"/>
      <c r="Q44" s="433"/>
      <c r="R44" s="433"/>
      <c r="S44" s="433"/>
      <c r="T44" s="433"/>
      <c r="U44" s="433"/>
      <c r="V44" s="433"/>
      <c r="W44" s="433"/>
    </row>
    <row r="45" spans="1:23" ht="21.75" customHeight="1">
      <c r="A45" s="380" t="s">
        <v>35</v>
      </c>
      <c r="B45" s="1687" t="s">
        <v>52</v>
      </c>
      <c r="C45" s="1687"/>
      <c r="D45" s="1687"/>
      <c r="E45" s="1687"/>
      <c r="F45" s="390"/>
      <c r="G45" s="390"/>
      <c r="H45" s="390"/>
      <c r="I45" s="390"/>
      <c r="J45" s="390"/>
      <c r="K45" s="385"/>
      <c r="L45" s="385"/>
      <c r="M45" s="385"/>
      <c r="N45" s="385"/>
      <c r="O45" s="385"/>
      <c r="P45" s="389"/>
      <c r="Q45" s="389"/>
      <c r="R45" s="389"/>
      <c r="S45" s="389"/>
      <c r="T45" s="389"/>
      <c r="U45" s="389"/>
      <c r="V45" s="389"/>
      <c r="W45" s="389"/>
    </row>
    <row r="46" spans="1:23" ht="21.75" customHeight="1">
      <c r="A46" s="423" t="s">
        <v>46</v>
      </c>
      <c r="B46" s="1697" t="s">
        <v>1871</v>
      </c>
      <c r="C46" s="1697"/>
      <c r="D46" s="1697"/>
      <c r="E46" s="1697"/>
      <c r="F46" s="1697"/>
      <c r="G46" s="1697"/>
      <c r="H46" s="1697"/>
      <c r="I46" s="1697"/>
      <c r="J46" s="1697"/>
      <c r="K46" s="1697"/>
      <c r="L46" s="1697"/>
      <c r="M46" s="1697"/>
      <c r="N46" s="1697"/>
      <c r="O46" s="1697"/>
      <c r="P46" s="1697"/>
      <c r="Q46" s="1697"/>
      <c r="R46" s="1697"/>
      <c r="S46" s="1697"/>
      <c r="T46" s="1697"/>
      <c r="U46" s="1697"/>
      <c r="V46" s="1697"/>
      <c r="W46" s="1697"/>
    </row>
    <row r="47" spans="1:23" ht="21.75" hidden="1" customHeight="1">
      <c r="A47" s="423" t="s">
        <v>46</v>
      </c>
      <c r="B47" s="1697" t="s">
        <v>1739</v>
      </c>
      <c r="C47" s="1697"/>
      <c r="D47" s="1697"/>
      <c r="E47" s="1697"/>
      <c r="F47" s="1697"/>
      <c r="G47" s="1697"/>
      <c r="H47" s="1697"/>
      <c r="I47" s="1697"/>
      <c r="J47" s="1697"/>
      <c r="K47" s="1697"/>
      <c r="L47" s="1697"/>
      <c r="M47" s="1697"/>
      <c r="N47" s="1697"/>
      <c r="O47" s="1697"/>
      <c r="P47" s="1697"/>
      <c r="Q47" s="1697"/>
      <c r="R47" s="1697"/>
      <c r="S47" s="1697"/>
      <c r="T47" s="1697"/>
      <c r="U47" s="1697"/>
      <c r="V47" s="1697"/>
      <c r="W47" s="1697"/>
    </row>
    <row r="48" spans="1:23" s="424" customFormat="1" ht="21.75" customHeight="1">
      <c r="A48" s="1406" t="s">
        <v>46</v>
      </c>
      <c r="B48" s="1719" t="s">
        <v>53</v>
      </c>
      <c r="C48" s="1719"/>
      <c r="D48" s="1719"/>
      <c r="E48" s="1719"/>
      <c r="F48" s="1719"/>
      <c r="G48" s="1719"/>
      <c r="H48" s="1719"/>
      <c r="I48" s="1719"/>
      <c r="J48" s="1719"/>
      <c r="K48" s="1719"/>
      <c r="L48" s="1719"/>
      <c r="M48" s="1719"/>
      <c r="N48" s="1719"/>
      <c r="O48" s="1719"/>
      <c r="P48" s="1719"/>
      <c r="Q48" s="1719"/>
      <c r="R48" s="1719"/>
      <c r="S48" s="1719"/>
      <c r="T48" s="1719"/>
      <c r="U48" s="1719"/>
      <c r="V48" s="1719"/>
      <c r="W48" s="1719"/>
    </row>
    <row r="49" spans="1:38" s="424" customFormat="1" ht="21.75" customHeight="1">
      <c r="A49" s="1406"/>
      <c r="B49" s="1720" t="s">
        <v>54</v>
      </c>
      <c r="C49" s="1721"/>
      <c r="D49" s="1722"/>
      <c r="E49" s="1712" t="s">
        <v>55</v>
      </c>
      <c r="F49" s="1712"/>
      <c r="G49" s="1712"/>
      <c r="H49" s="1712"/>
      <c r="I49" s="1712"/>
      <c r="J49" s="1712"/>
      <c r="K49" s="1712" t="s">
        <v>56</v>
      </c>
      <c r="L49" s="1712"/>
      <c r="M49" s="1712"/>
      <c r="N49" s="1712"/>
      <c r="O49" s="1712"/>
      <c r="P49" s="1723" t="s">
        <v>57</v>
      </c>
      <c r="Q49" s="1723"/>
      <c r="R49" s="1723"/>
      <c r="S49" s="1723"/>
      <c r="T49" s="1723"/>
      <c r="U49" s="1723"/>
      <c r="V49" s="1429"/>
      <c r="W49" s="1429"/>
      <c r="Y49" s="1710"/>
      <c r="Z49" s="1710"/>
    </row>
    <row r="50" spans="1:38" s="424" customFormat="1" ht="21.75" customHeight="1">
      <c r="A50" s="1406"/>
      <c r="B50" s="1711" t="s">
        <v>59</v>
      </c>
      <c r="C50" s="1711"/>
      <c r="D50" s="1711"/>
      <c r="E50" s="1702" t="s">
        <v>60</v>
      </c>
      <c r="F50" s="1702"/>
      <c r="G50" s="1702"/>
      <c r="H50" s="1702"/>
      <c r="I50" s="1702"/>
      <c r="J50" s="1702"/>
      <c r="K50" s="1712" t="s">
        <v>1335</v>
      </c>
      <c r="L50" s="1712"/>
      <c r="M50" s="1712"/>
      <c r="N50" s="1712"/>
      <c r="O50" s="1712"/>
      <c r="P50" s="1713" t="str">
        <f>기본!B26</f>
        <v>풀베기적용</v>
      </c>
      <c r="Q50" s="1714"/>
      <c r="R50" s="1714"/>
      <c r="S50" s="1714"/>
      <c r="T50" s="1714"/>
      <c r="U50" s="1715"/>
      <c r="V50" s="1429"/>
      <c r="W50" s="1429"/>
      <c r="Y50" s="1710"/>
      <c r="Z50" s="1710"/>
    </row>
    <row r="51" spans="1:38" s="424" customFormat="1" ht="21.75" customHeight="1">
      <c r="A51" s="1406"/>
      <c r="B51" s="1711"/>
      <c r="C51" s="1711"/>
      <c r="D51" s="1711"/>
      <c r="E51" s="1702" t="s">
        <v>58</v>
      </c>
      <c r="F51" s="1702"/>
      <c r="G51" s="1702"/>
      <c r="H51" s="1702"/>
      <c r="I51" s="1702"/>
      <c r="J51" s="1702"/>
      <c r="K51" s="1712"/>
      <c r="L51" s="1712"/>
      <c r="M51" s="1712"/>
      <c r="N51" s="1712"/>
      <c r="O51" s="1712"/>
      <c r="P51" s="1716"/>
      <c r="Q51" s="1717"/>
      <c r="R51" s="1717"/>
      <c r="S51" s="1717"/>
      <c r="T51" s="1717"/>
      <c r="U51" s="1718"/>
      <c r="V51" s="1429"/>
      <c r="W51" s="1429"/>
      <c r="Y51" s="1710"/>
      <c r="Z51" s="1710"/>
    </row>
    <row r="52" spans="1:38" s="424" customFormat="1" ht="21.75" customHeight="1">
      <c r="A52" s="1406"/>
      <c r="B52" s="1711" t="s">
        <v>61</v>
      </c>
      <c r="C52" s="1711"/>
      <c r="D52" s="1711"/>
      <c r="E52" s="1702" t="s">
        <v>62</v>
      </c>
      <c r="F52" s="1702"/>
      <c r="G52" s="1702"/>
      <c r="H52" s="1702"/>
      <c r="I52" s="1702"/>
      <c r="J52" s="1702"/>
      <c r="K52" s="1712" t="s">
        <v>1336</v>
      </c>
      <c r="L52" s="1712"/>
      <c r="M52" s="1712"/>
      <c r="N52" s="1712"/>
      <c r="O52" s="1712"/>
      <c r="P52" s="1724">
        <f>기본!B27</f>
        <v>0</v>
      </c>
      <c r="Q52" s="1724"/>
      <c r="R52" s="1724"/>
      <c r="S52" s="1724"/>
      <c r="T52" s="1724"/>
      <c r="U52" s="1724"/>
      <c r="V52" s="1429"/>
      <c r="W52" s="1429"/>
      <c r="Y52" s="1710"/>
      <c r="Z52" s="1710"/>
    </row>
    <row r="53" spans="1:38" s="424" customFormat="1" ht="21.75" customHeight="1">
      <c r="A53" s="1406"/>
      <c r="B53" s="1711"/>
      <c r="C53" s="1711"/>
      <c r="D53" s="1711"/>
      <c r="E53" s="1702" t="s">
        <v>58</v>
      </c>
      <c r="F53" s="1702"/>
      <c r="G53" s="1702"/>
      <c r="H53" s="1702"/>
      <c r="I53" s="1702"/>
      <c r="J53" s="1702"/>
      <c r="K53" s="1712"/>
      <c r="L53" s="1712"/>
      <c r="M53" s="1712"/>
      <c r="N53" s="1712"/>
      <c r="O53" s="1712"/>
      <c r="P53" s="1724"/>
      <c r="Q53" s="1724"/>
      <c r="R53" s="1724"/>
      <c r="S53" s="1724"/>
      <c r="T53" s="1724"/>
      <c r="U53" s="1724"/>
      <c r="V53" s="1429"/>
      <c r="W53" s="1429"/>
      <c r="Y53" s="1710"/>
      <c r="Z53" s="1710"/>
    </row>
    <row r="54" spans="1:38" s="424" customFormat="1" ht="21.75" customHeight="1">
      <c r="A54" s="423"/>
      <c r="B54" s="431"/>
      <c r="C54" s="431"/>
      <c r="D54" s="431"/>
      <c r="E54" s="430"/>
      <c r="F54" s="430"/>
      <c r="G54" s="430"/>
      <c r="H54" s="430"/>
      <c r="I54" s="430"/>
      <c r="J54" s="430"/>
      <c r="K54" s="427"/>
      <c r="L54" s="427"/>
      <c r="M54" s="427"/>
      <c r="N54" s="427"/>
      <c r="O54" s="427"/>
      <c r="P54" s="435"/>
      <c r="Q54" s="435"/>
      <c r="R54" s="435"/>
      <c r="S54" s="435"/>
      <c r="T54" s="435"/>
      <c r="U54" s="435"/>
      <c r="V54" s="433"/>
      <c r="W54" s="433"/>
      <c r="Y54" s="436"/>
      <c r="Z54" s="436"/>
    </row>
    <row r="55" spans="1:38" ht="21.75" customHeight="1">
      <c r="A55" s="380" t="s">
        <v>63</v>
      </c>
      <c r="B55" s="1709" t="s">
        <v>64</v>
      </c>
      <c r="C55" s="1709"/>
      <c r="D55" s="1709"/>
      <c r="E55" s="1709"/>
    </row>
    <row r="56" spans="1:38" s="424" customFormat="1" ht="21.75" customHeight="1">
      <c r="A56" s="423" t="s">
        <v>46</v>
      </c>
      <c r="B56" s="1646" t="s">
        <v>443</v>
      </c>
      <c r="C56" s="1646"/>
      <c r="D56" s="1646"/>
      <c r="E56" s="1727">
        <f>기본!B7</f>
        <v>41</v>
      </c>
      <c r="F56" s="1727"/>
      <c r="G56" s="433"/>
      <c r="H56" s="433"/>
      <c r="I56" s="433"/>
      <c r="J56" s="433"/>
      <c r="K56" s="433"/>
      <c r="L56" s="433"/>
      <c r="M56" s="433"/>
      <c r="N56" s="433"/>
      <c r="O56" s="433"/>
      <c r="P56" s="433"/>
      <c r="Q56" s="433"/>
      <c r="R56" s="433"/>
      <c r="S56" s="433"/>
      <c r="T56" s="433"/>
      <c r="U56" s="433"/>
      <c r="V56" s="433"/>
      <c r="W56" s="433"/>
    </row>
    <row r="57" spans="1:38" s="424" customFormat="1" ht="21.75" customHeight="1">
      <c r="A57" s="423"/>
      <c r="B57" s="433"/>
      <c r="C57" s="433"/>
      <c r="D57" s="433"/>
      <c r="E57" s="433"/>
      <c r="F57" s="433"/>
      <c r="G57" s="433"/>
      <c r="H57" s="433"/>
      <c r="I57" s="433"/>
      <c r="J57" s="433"/>
      <c r="K57" s="433"/>
      <c r="L57" s="433"/>
      <c r="M57" s="433"/>
      <c r="N57" s="433"/>
      <c r="O57" s="433"/>
      <c r="P57" s="433"/>
      <c r="Q57" s="433"/>
      <c r="R57" s="433"/>
      <c r="S57" s="433"/>
      <c r="T57" s="433"/>
      <c r="U57" s="433"/>
      <c r="V57" s="433"/>
      <c r="W57" s="433"/>
    </row>
    <row r="58" spans="1:38" ht="21.75" customHeight="1">
      <c r="A58" s="380" t="s">
        <v>36</v>
      </c>
      <c r="B58" s="1709" t="s">
        <v>65</v>
      </c>
      <c r="C58" s="1709"/>
      <c r="D58" s="1709"/>
      <c r="E58" s="1709"/>
      <c r="F58" s="1709"/>
      <c r="G58" s="357"/>
      <c r="H58" s="357"/>
      <c r="I58" s="357"/>
      <c r="J58" s="357"/>
      <c r="K58" s="357"/>
      <c r="L58" s="357"/>
      <c r="M58" s="357"/>
      <c r="N58" s="357"/>
      <c r="O58" s="357"/>
      <c r="P58" s="357"/>
      <c r="Q58" s="357"/>
      <c r="R58" s="357"/>
      <c r="S58" s="357"/>
      <c r="T58" s="357"/>
      <c r="U58" s="357"/>
      <c r="V58" s="357"/>
      <c r="W58" s="357"/>
    </row>
    <row r="59" spans="1:38" s="424" customFormat="1" ht="21.75" customHeight="1">
      <c r="A59" s="423" t="s">
        <v>46</v>
      </c>
      <c r="B59" s="1646" t="s">
        <v>1933</v>
      </c>
      <c r="C59" s="1646"/>
      <c r="D59" s="1646"/>
      <c r="E59" s="1646"/>
      <c r="F59" s="1646"/>
      <c r="G59" s="1646"/>
      <c r="H59" s="1646"/>
      <c r="I59" s="1646"/>
      <c r="J59" s="1646"/>
      <c r="K59" s="1646"/>
      <c r="L59" s="1646"/>
      <c r="M59" s="1646"/>
      <c r="N59" s="1646"/>
      <c r="O59" s="1646"/>
      <c r="P59" s="1646"/>
      <c r="Q59" s="1646"/>
      <c r="R59" s="1646"/>
      <c r="S59" s="1646"/>
      <c r="T59" s="1646"/>
      <c r="U59" s="1646"/>
      <c r="V59" s="1646"/>
      <c r="W59" s="1646"/>
    </row>
    <row r="60" spans="1:38" s="424" customFormat="1" ht="21.75" hidden="1" customHeight="1">
      <c r="A60" s="1406" t="s">
        <v>979</v>
      </c>
      <c r="B60" s="1726" t="s">
        <v>1717</v>
      </c>
      <c r="C60" s="1726"/>
      <c r="D60" s="1726"/>
      <c r="E60" s="1726"/>
      <c r="F60" s="1726"/>
      <c r="G60" s="1726"/>
      <c r="H60" s="1726"/>
      <c r="I60" s="1726"/>
      <c r="J60" s="1726"/>
      <c r="K60" s="1726"/>
      <c r="L60" s="1726"/>
      <c r="M60" s="1726"/>
      <c r="N60" s="1726"/>
      <c r="O60" s="1726"/>
      <c r="P60" s="1726"/>
      <c r="Q60" s="1726"/>
      <c r="R60" s="1726"/>
      <c r="S60" s="1726"/>
      <c r="T60" s="1726"/>
      <c r="U60" s="1726"/>
      <c r="V60" s="1726"/>
      <c r="W60" s="1726"/>
      <c r="Y60" s="1646"/>
      <c r="Z60" s="1646"/>
      <c r="AA60" s="1646"/>
      <c r="AB60" s="1646"/>
      <c r="AC60" s="1646"/>
      <c r="AD60" s="1646"/>
      <c r="AE60" s="1646"/>
      <c r="AF60" s="1646"/>
      <c r="AG60" s="1646"/>
      <c r="AH60" s="1646"/>
      <c r="AI60" s="1646"/>
      <c r="AJ60" s="1646"/>
      <c r="AK60" s="1646"/>
      <c r="AL60" s="1646"/>
    </row>
    <row r="61" spans="1:38" s="424" customFormat="1" ht="21.75" customHeight="1">
      <c r="A61" s="423"/>
      <c r="B61" s="437"/>
      <c r="C61" s="437"/>
      <c r="D61" s="437"/>
      <c r="E61" s="437"/>
      <c r="F61" s="437"/>
      <c r="G61" s="437"/>
      <c r="H61" s="437"/>
      <c r="I61" s="437"/>
      <c r="J61" s="437"/>
      <c r="K61" s="437"/>
      <c r="L61" s="437"/>
      <c r="M61" s="437"/>
      <c r="N61" s="437"/>
      <c r="O61" s="437"/>
      <c r="P61" s="437"/>
      <c r="Q61" s="437"/>
      <c r="R61" s="437"/>
      <c r="S61" s="437"/>
      <c r="T61" s="437"/>
      <c r="U61" s="437"/>
      <c r="V61" s="437"/>
      <c r="W61" s="437"/>
      <c r="Y61" s="404"/>
      <c r="Z61" s="404"/>
      <c r="AA61" s="404"/>
      <c r="AB61" s="404"/>
      <c r="AC61" s="404"/>
      <c r="AD61" s="404"/>
      <c r="AE61" s="404"/>
      <c r="AF61" s="404"/>
      <c r="AG61" s="404"/>
      <c r="AH61" s="404"/>
      <c r="AI61" s="404"/>
      <c r="AJ61" s="404"/>
      <c r="AK61" s="404"/>
      <c r="AL61" s="404"/>
    </row>
    <row r="62" spans="1:38" ht="21.75" customHeight="1">
      <c r="A62" s="380" t="s">
        <v>37</v>
      </c>
      <c r="B62" s="1709" t="s">
        <v>490</v>
      </c>
      <c r="C62" s="1709"/>
      <c r="D62" s="1709"/>
      <c r="E62" s="1709"/>
      <c r="F62" s="1709"/>
      <c r="G62" s="391"/>
      <c r="H62" s="391"/>
      <c r="I62" s="391"/>
      <c r="J62" s="391"/>
      <c r="K62" s="391"/>
      <c r="L62" s="391"/>
      <c r="M62" s="391"/>
      <c r="N62" s="391"/>
      <c r="O62" s="391"/>
      <c r="P62" s="391"/>
      <c r="Q62" s="391"/>
      <c r="R62" s="391"/>
      <c r="S62" s="391"/>
      <c r="T62" s="391"/>
      <c r="U62" s="391"/>
      <c r="V62" s="391"/>
      <c r="W62" s="391"/>
      <c r="Y62" s="392"/>
      <c r="Z62" s="392"/>
      <c r="AA62" s="392"/>
      <c r="AB62" s="392"/>
      <c r="AC62" s="392"/>
      <c r="AD62" s="392"/>
      <c r="AE62" s="392"/>
      <c r="AF62" s="392"/>
      <c r="AG62" s="392"/>
      <c r="AH62" s="392"/>
      <c r="AI62" s="392"/>
      <c r="AJ62" s="392"/>
      <c r="AK62" s="392"/>
      <c r="AL62" s="392"/>
    </row>
    <row r="63" spans="1:38" s="424" customFormat="1" ht="21.75" customHeight="1">
      <c r="A63" s="423" t="s">
        <v>46</v>
      </c>
      <c r="B63" s="1646" t="s">
        <v>149</v>
      </c>
      <c r="C63" s="1646"/>
      <c r="D63" s="1646"/>
      <c r="E63" s="1646"/>
      <c r="F63" s="1646"/>
      <c r="G63" s="1646"/>
      <c r="H63" s="1646"/>
      <c r="I63" s="1646"/>
      <c r="J63" s="1646"/>
      <c r="K63" s="1646"/>
      <c r="L63" s="1646"/>
      <c r="M63" s="1646"/>
      <c r="N63" s="1646"/>
      <c r="O63" s="1646"/>
      <c r="P63" s="1646"/>
      <c r="Q63" s="1646"/>
      <c r="R63" s="1646"/>
      <c r="S63" s="1646"/>
      <c r="T63" s="1646"/>
      <c r="U63" s="1646"/>
      <c r="V63" s="1646"/>
      <c r="W63" s="1646"/>
      <c r="Y63" s="404"/>
      <c r="Z63" s="404"/>
      <c r="AA63" s="404"/>
      <c r="AB63" s="404"/>
      <c r="AC63" s="404"/>
      <c r="AD63" s="404"/>
      <c r="AE63" s="404"/>
      <c r="AF63" s="404"/>
      <c r="AG63" s="404"/>
      <c r="AH63" s="404"/>
      <c r="AI63" s="404"/>
      <c r="AJ63" s="404"/>
      <c r="AK63" s="404"/>
      <c r="AL63" s="404"/>
    </row>
    <row r="64" spans="1:38" s="424" customFormat="1" ht="21.75" customHeight="1">
      <c r="A64" s="423" t="s">
        <v>46</v>
      </c>
      <c r="B64" s="1646" t="s">
        <v>150</v>
      </c>
      <c r="C64" s="1646"/>
      <c r="D64" s="1646"/>
      <c r="E64" s="1646"/>
      <c r="F64" s="1646"/>
      <c r="G64" s="1646"/>
      <c r="H64" s="1646"/>
      <c r="I64" s="1646"/>
      <c r="J64" s="1646"/>
      <c r="K64" s="1646"/>
      <c r="L64" s="1646"/>
      <c r="M64" s="1646"/>
      <c r="N64" s="1646"/>
      <c r="O64" s="1646"/>
      <c r="P64" s="1646"/>
      <c r="Q64" s="1646"/>
      <c r="R64" s="1646"/>
      <c r="S64" s="1646"/>
      <c r="T64" s="1646"/>
      <c r="U64" s="1646"/>
      <c r="V64" s="1646"/>
      <c r="W64" s="1646"/>
      <c r="Y64" s="404"/>
      <c r="Z64" s="404"/>
      <c r="AA64" s="404"/>
      <c r="AB64" s="404"/>
      <c r="AC64" s="404"/>
      <c r="AD64" s="404"/>
      <c r="AE64" s="404"/>
      <c r="AF64" s="404"/>
      <c r="AG64" s="404"/>
      <c r="AH64" s="404"/>
      <c r="AI64" s="404"/>
      <c r="AJ64" s="404"/>
      <c r="AK64" s="404"/>
      <c r="AL64" s="404"/>
    </row>
    <row r="65" spans="1:38" s="424" customFormat="1" ht="21.75" customHeight="1">
      <c r="A65" s="423" t="s">
        <v>46</v>
      </c>
      <c r="B65" s="1646" t="s">
        <v>491</v>
      </c>
      <c r="C65" s="1646"/>
      <c r="D65" s="1646"/>
      <c r="E65" s="1646"/>
      <c r="F65" s="1646"/>
      <c r="G65" s="1646"/>
      <c r="H65" s="1646"/>
      <c r="I65" s="1646"/>
      <c r="J65" s="1646"/>
      <c r="K65" s="1646"/>
      <c r="L65" s="1646"/>
      <c r="M65" s="1646"/>
      <c r="N65" s="1646"/>
      <c r="O65" s="1646"/>
      <c r="P65" s="1646"/>
      <c r="Q65" s="1646"/>
      <c r="R65" s="1646"/>
      <c r="S65" s="1646"/>
      <c r="T65" s="1646"/>
      <c r="U65" s="1646"/>
      <c r="V65" s="1646"/>
      <c r="W65" s="1646"/>
      <c r="Y65" s="404"/>
      <c r="Z65" s="404"/>
      <c r="AA65" s="404"/>
      <c r="AB65" s="404"/>
      <c r="AC65" s="404"/>
      <c r="AD65" s="404"/>
      <c r="AE65" s="404"/>
      <c r="AF65" s="404"/>
      <c r="AG65" s="404"/>
      <c r="AH65" s="404"/>
      <c r="AI65" s="404"/>
      <c r="AJ65" s="404"/>
      <c r="AK65" s="404"/>
      <c r="AL65" s="404"/>
    </row>
    <row r="66" spans="1:38" s="424" customFormat="1" ht="21.75" customHeight="1">
      <c r="A66" s="423" t="s">
        <v>46</v>
      </c>
      <c r="B66" s="1646" t="s">
        <v>492</v>
      </c>
      <c r="C66" s="1646"/>
      <c r="D66" s="1646"/>
      <c r="E66" s="1646"/>
      <c r="F66" s="1646"/>
      <c r="G66" s="1646"/>
      <c r="H66" s="1646"/>
      <c r="I66" s="1646"/>
      <c r="J66" s="1646"/>
      <c r="K66" s="1646"/>
      <c r="L66" s="1646"/>
      <c r="M66" s="1646"/>
      <c r="N66" s="1646"/>
      <c r="O66" s="1646"/>
      <c r="P66" s="1646"/>
      <c r="Q66" s="1646"/>
      <c r="R66" s="1646"/>
      <c r="S66" s="1646"/>
      <c r="T66" s="1646"/>
      <c r="U66" s="1646"/>
      <c r="V66" s="1646"/>
      <c r="W66" s="1646"/>
      <c r="Y66" s="1646"/>
      <c r="Z66" s="1646"/>
      <c r="AA66" s="1646"/>
      <c r="AB66" s="1646"/>
      <c r="AC66" s="1646"/>
      <c r="AD66" s="1646"/>
      <c r="AE66" s="1646"/>
      <c r="AF66" s="1646"/>
      <c r="AG66" s="1646"/>
      <c r="AH66" s="1646"/>
      <c r="AI66" s="1646"/>
      <c r="AJ66" s="1646"/>
      <c r="AK66" s="1646"/>
      <c r="AL66" s="1646"/>
    </row>
    <row r="67" spans="1:38" s="424" customFormat="1" ht="21.75" customHeight="1">
      <c r="A67" s="423"/>
      <c r="B67" s="426"/>
      <c r="C67" s="426"/>
      <c r="D67" s="426"/>
      <c r="E67" s="426"/>
      <c r="F67" s="426"/>
      <c r="G67" s="426"/>
      <c r="H67" s="426"/>
      <c r="I67" s="426"/>
      <c r="J67" s="426"/>
      <c r="K67" s="426"/>
      <c r="L67" s="426"/>
      <c r="M67" s="426"/>
      <c r="N67" s="426"/>
      <c r="O67" s="426"/>
      <c r="P67" s="426"/>
      <c r="Q67" s="426"/>
      <c r="R67" s="426"/>
      <c r="S67" s="426"/>
      <c r="T67" s="426"/>
      <c r="U67" s="426"/>
      <c r="V67" s="426"/>
      <c r="W67" s="426"/>
      <c r="Y67" s="404"/>
      <c r="Z67" s="404"/>
      <c r="AA67" s="404"/>
      <c r="AB67" s="404"/>
      <c r="AC67" s="404"/>
      <c r="AD67" s="404"/>
      <c r="AE67" s="404"/>
      <c r="AF67" s="404"/>
      <c r="AG67" s="404"/>
      <c r="AH67" s="404"/>
      <c r="AI67" s="404"/>
      <c r="AJ67" s="404"/>
      <c r="AK67" s="404"/>
      <c r="AL67" s="404"/>
    </row>
    <row r="68" spans="1:38" ht="21.75" customHeight="1">
      <c r="A68" s="380" t="s">
        <v>44</v>
      </c>
      <c r="B68" s="1709" t="s">
        <v>66</v>
      </c>
      <c r="C68" s="1709"/>
      <c r="D68" s="357"/>
      <c r="E68" s="357"/>
      <c r="F68" s="357"/>
      <c r="G68" s="357"/>
      <c r="H68" s="357"/>
      <c r="I68" s="357"/>
      <c r="J68" s="357"/>
      <c r="K68" s="357"/>
      <c r="L68" s="357"/>
      <c r="M68" s="357"/>
      <c r="N68" s="357"/>
      <c r="O68" s="357"/>
      <c r="P68" s="357"/>
      <c r="Q68" s="357"/>
      <c r="R68" s="357"/>
      <c r="S68" s="357"/>
      <c r="T68" s="357"/>
      <c r="U68" s="357"/>
      <c r="V68" s="357"/>
      <c r="W68" s="357"/>
      <c r="Y68" s="1646"/>
      <c r="Z68" s="1646"/>
      <c r="AA68" s="1646"/>
      <c r="AB68" s="1646"/>
      <c r="AC68" s="1646"/>
      <c r="AD68" s="1646"/>
      <c r="AE68" s="1646"/>
      <c r="AF68" s="1646"/>
      <c r="AG68" s="1646"/>
      <c r="AH68" s="1646"/>
      <c r="AI68" s="1646"/>
      <c r="AJ68" s="1646"/>
      <c r="AK68" s="1646"/>
      <c r="AL68" s="1646"/>
    </row>
    <row r="69" spans="1:38" s="424" customFormat="1" ht="21.75" customHeight="1">
      <c r="A69" s="423" t="s">
        <v>46</v>
      </c>
      <c r="B69" s="1641" t="s">
        <v>362</v>
      </c>
      <c r="C69" s="1641"/>
      <c r="D69" s="1641"/>
      <c r="E69" s="1641"/>
      <c r="F69" s="1641"/>
      <c r="G69" s="1641"/>
      <c r="H69" s="1641"/>
      <c r="I69" s="1641"/>
      <c r="J69" s="1641"/>
      <c r="K69" s="1641"/>
      <c r="L69" s="1641"/>
      <c r="M69" s="1641"/>
      <c r="N69" s="1641"/>
      <c r="O69" s="1641"/>
      <c r="P69" s="1641"/>
      <c r="Q69" s="1641"/>
      <c r="R69" s="1641"/>
      <c r="S69" s="1641"/>
      <c r="T69" s="1641"/>
      <c r="U69" s="1641"/>
      <c r="V69" s="1641"/>
      <c r="W69" s="1641"/>
      <c r="Y69" s="1646"/>
      <c r="Z69" s="1646"/>
      <c r="AA69" s="1646"/>
      <c r="AB69" s="1646"/>
      <c r="AC69" s="1646"/>
      <c r="AD69" s="1646"/>
      <c r="AE69" s="1646"/>
      <c r="AF69" s="1646"/>
      <c r="AG69" s="1646"/>
      <c r="AH69" s="1646"/>
      <c r="AI69" s="1646"/>
      <c r="AJ69" s="1646"/>
      <c r="AK69" s="1646"/>
      <c r="AL69" s="1646"/>
    </row>
    <row r="70" spans="1:38" s="424" customFormat="1" ht="21.75" hidden="1" customHeight="1">
      <c r="A70" s="904" t="s">
        <v>46</v>
      </c>
      <c r="B70" s="1640" t="s">
        <v>1323</v>
      </c>
      <c r="C70" s="1640"/>
      <c r="D70" s="1640"/>
      <c r="E70" s="1640"/>
      <c r="F70" s="1640"/>
      <c r="G70" s="1640"/>
      <c r="H70" s="1640"/>
      <c r="I70" s="1640"/>
      <c r="J70" s="1640"/>
      <c r="K70" s="1640"/>
      <c r="L70" s="1640"/>
      <c r="M70" s="1640"/>
      <c r="N70" s="1640"/>
      <c r="O70" s="1640"/>
      <c r="P70" s="1640"/>
      <c r="Q70" s="1640"/>
      <c r="R70" s="1640"/>
      <c r="S70" s="1640"/>
      <c r="T70" s="1640"/>
      <c r="U70" s="1640"/>
      <c r="V70" s="1640"/>
      <c r="W70" s="1640"/>
      <c r="X70" s="1725" t="s">
        <v>1327</v>
      </c>
      <c r="Y70" s="1725"/>
      <c r="Z70" s="1725"/>
      <c r="AA70" s="896"/>
      <c r="AB70" s="896"/>
      <c r="AC70" s="896"/>
      <c r="AD70" s="896"/>
      <c r="AE70" s="896"/>
      <c r="AF70" s="896"/>
      <c r="AG70" s="896"/>
      <c r="AH70" s="896"/>
      <c r="AI70" s="896"/>
      <c r="AJ70" s="896"/>
      <c r="AK70" s="896"/>
      <c r="AL70" s="896"/>
    </row>
    <row r="71" spans="1:38" s="424" customFormat="1" ht="21.75" customHeight="1">
      <c r="A71" s="423" t="s">
        <v>46</v>
      </c>
      <c r="B71" s="1641" t="s">
        <v>363</v>
      </c>
      <c r="C71" s="1641"/>
      <c r="D71" s="1641"/>
      <c r="E71" s="1641"/>
      <c r="F71" s="1641"/>
      <c r="G71" s="1641"/>
      <c r="H71" s="1641"/>
      <c r="I71" s="1641"/>
      <c r="J71" s="1641"/>
      <c r="K71" s="1641"/>
      <c r="L71" s="1641"/>
      <c r="M71" s="1641"/>
      <c r="N71" s="1641"/>
      <c r="O71" s="1641"/>
      <c r="P71" s="1641"/>
      <c r="Q71" s="1641"/>
      <c r="R71" s="1641"/>
      <c r="S71" s="1641"/>
      <c r="T71" s="1641"/>
      <c r="U71" s="1641"/>
      <c r="V71" s="1641"/>
      <c r="W71" s="1641"/>
    </row>
    <row r="72" spans="1:38" s="424" customFormat="1" ht="21.75" customHeight="1">
      <c r="A72" s="423" t="s">
        <v>46</v>
      </c>
      <c r="B72" s="1641" t="s">
        <v>364</v>
      </c>
      <c r="C72" s="1641"/>
      <c r="D72" s="1641"/>
      <c r="E72" s="1641"/>
      <c r="F72" s="1641"/>
      <c r="G72" s="1641"/>
      <c r="H72" s="1641"/>
      <c r="I72" s="1641"/>
      <c r="J72" s="1641"/>
      <c r="K72" s="1641"/>
      <c r="L72" s="1641"/>
      <c r="M72" s="1641"/>
      <c r="N72" s="1641"/>
      <c r="O72" s="1641"/>
      <c r="P72" s="1641"/>
      <c r="Q72" s="1641"/>
      <c r="R72" s="1641"/>
      <c r="S72" s="1641"/>
      <c r="T72" s="1641"/>
      <c r="U72" s="1641"/>
      <c r="V72" s="1641"/>
      <c r="W72" s="1641"/>
    </row>
    <row r="73" spans="1:38" s="424" customFormat="1" ht="21.75" customHeight="1">
      <c r="A73" s="423" t="s">
        <v>46</v>
      </c>
      <c r="B73" s="1641" t="s">
        <v>442</v>
      </c>
      <c r="C73" s="1641"/>
      <c r="D73" s="1641"/>
      <c r="E73" s="1641"/>
      <c r="F73" s="1641"/>
      <c r="G73" s="1641"/>
      <c r="H73" s="1641"/>
      <c r="I73" s="1641"/>
      <c r="J73" s="1641"/>
      <c r="K73" s="1641"/>
      <c r="L73" s="1641"/>
      <c r="M73" s="1641"/>
      <c r="N73" s="1641"/>
      <c r="O73" s="1641"/>
      <c r="P73" s="1641"/>
      <c r="Q73" s="1641"/>
      <c r="R73" s="1641"/>
      <c r="S73" s="1641"/>
      <c r="T73" s="1641"/>
      <c r="U73" s="1641"/>
      <c r="V73" s="1641"/>
      <c r="W73" s="1641"/>
    </row>
    <row r="74" spans="1:38" s="424" customFormat="1" ht="21.75" hidden="1" customHeight="1">
      <c r="A74" s="423" t="s">
        <v>46</v>
      </c>
      <c r="B74" s="1641" t="s">
        <v>365</v>
      </c>
      <c r="C74" s="1641"/>
      <c r="D74" s="1641"/>
      <c r="E74" s="1641"/>
      <c r="F74" s="1641"/>
      <c r="G74" s="1641"/>
      <c r="H74" s="1641"/>
      <c r="I74" s="1641"/>
      <c r="J74" s="1641"/>
      <c r="K74" s="1641"/>
      <c r="L74" s="1641"/>
      <c r="M74" s="1641"/>
      <c r="N74" s="1641"/>
      <c r="O74" s="1641"/>
      <c r="P74" s="1641"/>
      <c r="Q74" s="1641"/>
      <c r="R74" s="1641"/>
      <c r="S74" s="1641"/>
      <c r="T74" s="1641"/>
      <c r="U74" s="1641"/>
      <c r="V74" s="1641"/>
      <c r="W74" s="1641"/>
    </row>
    <row r="75" spans="1:38" s="424" customFormat="1" ht="21.75" customHeight="1">
      <c r="A75" s="423" t="s">
        <v>46</v>
      </c>
      <c r="B75" s="1641" t="s">
        <v>366</v>
      </c>
      <c r="C75" s="1641"/>
      <c r="D75" s="1641"/>
      <c r="E75" s="1641"/>
      <c r="F75" s="1641"/>
      <c r="G75" s="1641"/>
      <c r="H75" s="1641"/>
      <c r="I75" s="1641"/>
      <c r="J75" s="1641"/>
      <c r="K75" s="1641"/>
      <c r="L75" s="1641"/>
      <c r="M75" s="1641"/>
      <c r="N75" s="1641"/>
      <c r="O75" s="1641"/>
      <c r="P75" s="1641"/>
      <c r="Q75" s="1641"/>
      <c r="R75" s="1641"/>
      <c r="S75" s="1641"/>
      <c r="T75" s="1641"/>
      <c r="U75" s="1641"/>
      <c r="V75" s="1641"/>
      <c r="W75" s="1641"/>
    </row>
    <row r="76" spans="1:38" ht="21.75" customHeight="1">
      <c r="A76" s="352"/>
      <c r="B76" s="358"/>
      <c r="C76" s="358"/>
      <c r="D76" s="358"/>
      <c r="E76" s="358"/>
      <c r="F76" s="358"/>
      <c r="G76" s="358"/>
      <c r="H76" s="358"/>
      <c r="I76" s="358"/>
      <c r="J76" s="358"/>
      <c r="K76" s="358"/>
      <c r="L76" s="358"/>
      <c r="M76" s="358"/>
      <c r="N76" s="358"/>
      <c r="O76" s="358"/>
      <c r="P76" s="358"/>
      <c r="Q76" s="358"/>
      <c r="R76" s="358"/>
      <c r="S76" s="358"/>
      <c r="T76" s="358"/>
      <c r="U76" s="358"/>
      <c r="V76" s="358"/>
      <c r="W76" s="358"/>
    </row>
    <row r="77" spans="1:38" ht="21.75" customHeight="1">
      <c r="A77" s="352"/>
      <c r="B77" s="358"/>
      <c r="C77" s="358"/>
      <c r="D77" s="358"/>
      <c r="E77" s="358"/>
      <c r="F77" s="358"/>
      <c r="G77" s="358"/>
      <c r="H77" s="358"/>
      <c r="I77" s="358"/>
      <c r="J77" s="358"/>
      <c r="K77" s="358"/>
      <c r="L77" s="358"/>
      <c r="M77" s="358"/>
      <c r="N77" s="358"/>
      <c r="O77" s="358"/>
      <c r="P77" s="358"/>
      <c r="Q77" s="358"/>
      <c r="R77" s="358"/>
      <c r="S77" s="358"/>
      <c r="T77" s="358"/>
      <c r="U77" s="358"/>
      <c r="V77" s="358"/>
      <c r="W77" s="358"/>
    </row>
    <row r="78" spans="1:38" ht="21.75" customHeight="1">
      <c r="A78" s="352"/>
      <c r="B78" s="358"/>
      <c r="C78" s="358"/>
      <c r="D78" s="358"/>
      <c r="E78" s="358"/>
      <c r="F78" s="358"/>
      <c r="G78" s="358"/>
      <c r="H78" s="358"/>
      <c r="I78" s="358"/>
      <c r="J78" s="358"/>
      <c r="K78" s="358"/>
      <c r="L78" s="358"/>
      <c r="M78" s="358"/>
      <c r="N78" s="358"/>
      <c r="O78" s="358"/>
      <c r="P78" s="358"/>
      <c r="Q78" s="358"/>
      <c r="R78" s="358"/>
      <c r="S78" s="358"/>
      <c r="T78" s="358"/>
      <c r="U78" s="358"/>
      <c r="V78" s="358"/>
      <c r="W78" s="358"/>
    </row>
  </sheetData>
  <sheetProtection algorithmName="SHA-512" hashValue="FQn6jkb0thtYSfEhmVP0PUTisjLs2AQfeiZ4hUzqYDHg5m+nfxL/Nu3Q3Ak4l2OuFLPoKhfbpP2yvFEiuqpe3w==" saltValue="nINtVidjUELqq4RtgG2Q6Q==" spinCount="100000" sheet="1" objects="1" scenarios="1"/>
  <mergeCells count="125">
    <mergeCell ref="B64:W64"/>
    <mergeCell ref="B65:W65"/>
    <mergeCell ref="B40:E40"/>
    <mergeCell ref="F40:H40"/>
    <mergeCell ref="B47:W47"/>
    <mergeCell ref="X70:Z70"/>
    <mergeCell ref="B74:W74"/>
    <mergeCell ref="B75:W75"/>
    <mergeCell ref="B55:E55"/>
    <mergeCell ref="B56:D56"/>
    <mergeCell ref="B58:F58"/>
    <mergeCell ref="B59:W59"/>
    <mergeCell ref="B60:W60"/>
    <mergeCell ref="B68:C68"/>
    <mergeCell ref="B69:W69"/>
    <mergeCell ref="B71:W71"/>
    <mergeCell ref="B72:W72"/>
    <mergeCell ref="B73:W73"/>
    <mergeCell ref="E56:F56"/>
    <mergeCell ref="B70:W70"/>
    <mergeCell ref="Y60:AL60"/>
    <mergeCell ref="Y66:AL66"/>
    <mergeCell ref="Y68:AL68"/>
    <mergeCell ref="Y69:AL69"/>
    <mergeCell ref="B62:F62"/>
    <mergeCell ref="B63:W63"/>
    <mergeCell ref="B39:E39"/>
    <mergeCell ref="F39:H39"/>
    <mergeCell ref="B66:W66"/>
    <mergeCell ref="B33:E33"/>
    <mergeCell ref="F33:H33"/>
    <mergeCell ref="I33:V33"/>
    <mergeCell ref="Y49:Z53"/>
    <mergeCell ref="B50:D51"/>
    <mergeCell ref="E50:J50"/>
    <mergeCell ref="K50:O51"/>
    <mergeCell ref="P50:U51"/>
    <mergeCell ref="B43:W43"/>
    <mergeCell ref="B48:W48"/>
    <mergeCell ref="B49:D49"/>
    <mergeCell ref="E49:J49"/>
    <mergeCell ref="K49:O49"/>
    <mergeCell ref="P49:U49"/>
    <mergeCell ref="E51:J51"/>
    <mergeCell ref="B52:D53"/>
    <mergeCell ref="E52:J52"/>
    <mergeCell ref="K52:O53"/>
    <mergeCell ref="P52:U53"/>
    <mergeCell ref="E53:J53"/>
    <mergeCell ref="I39:V39"/>
    <mergeCell ref="I34:V34"/>
    <mergeCell ref="B35:E35"/>
    <mergeCell ref="F35:H35"/>
    <mergeCell ref="I35:V35"/>
    <mergeCell ref="B38:E38"/>
    <mergeCell ref="F38:H38"/>
    <mergeCell ref="I38:V38"/>
    <mergeCell ref="B37:E37"/>
    <mergeCell ref="F37:H37"/>
    <mergeCell ref="I37:V37"/>
    <mergeCell ref="B36:E36"/>
    <mergeCell ref="F36:H36"/>
    <mergeCell ref="I36:V36"/>
    <mergeCell ref="B46:W46"/>
    <mergeCell ref="X3:X4"/>
    <mergeCell ref="B14:E14"/>
    <mergeCell ref="B15:W15"/>
    <mergeCell ref="B18:E18"/>
    <mergeCell ref="F18:I18"/>
    <mergeCell ref="J18:M18"/>
    <mergeCell ref="B11:D11"/>
    <mergeCell ref="E11:F11"/>
    <mergeCell ref="G11:I11"/>
    <mergeCell ref="J11:T11"/>
    <mergeCell ref="B12:D12"/>
    <mergeCell ref="E12:F12"/>
    <mergeCell ref="G12:I12"/>
    <mergeCell ref="J12:T12"/>
    <mergeCell ref="B3:W3"/>
    <mergeCell ref="B4:W4"/>
    <mergeCell ref="B16:W16"/>
    <mergeCell ref="B17:W17"/>
    <mergeCell ref="X11:X12"/>
    <mergeCell ref="B2:E2"/>
    <mergeCell ref="B6:E6"/>
    <mergeCell ref="B42:E42"/>
    <mergeCell ref="B45:E45"/>
    <mergeCell ref="B7:W7"/>
    <mergeCell ref="B8:W8"/>
    <mergeCell ref="B10:D10"/>
    <mergeCell ref="E10:F10"/>
    <mergeCell ref="G10:I10"/>
    <mergeCell ref="J10:T10"/>
    <mergeCell ref="B25:E25"/>
    <mergeCell ref="B26:W26"/>
    <mergeCell ref="B27:E27"/>
    <mergeCell ref="F27:H27"/>
    <mergeCell ref="I27:V27"/>
    <mergeCell ref="B19:E19"/>
    <mergeCell ref="F19:I19"/>
    <mergeCell ref="J19:M19"/>
    <mergeCell ref="B20:E20"/>
    <mergeCell ref="F20:I20"/>
    <mergeCell ref="J20:M20"/>
    <mergeCell ref="I40:V40"/>
    <mergeCell ref="B34:E34"/>
    <mergeCell ref="F34:H34"/>
    <mergeCell ref="B21:E21"/>
    <mergeCell ref="F21:I21"/>
    <mergeCell ref="J21:M21"/>
    <mergeCell ref="B29:E29"/>
    <mergeCell ref="F29:H29"/>
    <mergeCell ref="I29:V29"/>
    <mergeCell ref="B32:E32"/>
    <mergeCell ref="F32:H32"/>
    <mergeCell ref="I32:V32"/>
    <mergeCell ref="B30:E30"/>
    <mergeCell ref="F30:H30"/>
    <mergeCell ref="I30:V30"/>
    <mergeCell ref="B31:E31"/>
    <mergeCell ref="F31:H31"/>
    <mergeCell ref="I31:V31"/>
    <mergeCell ref="B28:E28"/>
    <mergeCell ref="F28:H28"/>
    <mergeCell ref="I28:V28"/>
  </mergeCells>
  <phoneticPr fontId="2" type="noConversion"/>
  <pageMargins left="0.70866141732283472" right="0.39370078740157483" top="0.59055118110236227" bottom="0.19685039370078741" header="0" footer="0"/>
  <pageSetup paperSize="9" fitToHeight="0" orientation="landscape" blackAndWhite="1" r:id="rId1"/>
  <rowBreaks count="2" manualBreakCount="2">
    <brk id="32" max="22" man="1"/>
    <brk id="62" max="2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Y11"/>
  <sheetViews>
    <sheetView view="pageBreakPreview" zoomScale="80" zoomScaleNormal="70" zoomScaleSheetLayoutView="80" workbookViewId="0">
      <selection activeCell="A9" sqref="A9"/>
    </sheetView>
  </sheetViews>
  <sheetFormatPr defaultColWidth="9" defaultRowHeight="42" customHeight="1"/>
  <cols>
    <col min="1" max="1" width="24.625" style="862" customWidth="1"/>
    <col min="2" max="21" width="4.625" style="862" customWidth="1"/>
    <col min="22" max="22" width="12.75" style="862" customWidth="1"/>
    <col min="23" max="16384" width="9" style="862"/>
  </cols>
  <sheetData>
    <row r="1" spans="1:25" ht="64.5" customHeight="1">
      <c r="A1" s="860" t="s">
        <v>874</v>
      </c>
      <c r="B1" s="860"/>
      <c r="C1" s="860"/>
      <c r="D1" s="860"/>
      <c r="E1" s="860"/>
      <c r="F1" s="860"/>
      <c r="G1" s="860"/>
      <c r="H1" s="860"/>
      <c r="I1" s="860"/>
      <c r="J1" s="860"/>
      <c r="K1" s="860"/>
      <c r="L1" s="860"/>
      <c r="M1" s="860"/>
      <c r="N1" s="860"/>
      <c r="O1" s="860"/>
      <c r="P1" s="860"/>
      <c r="Q1" s="860"/>
      <c r="R1" s="860"/>
      <c r="S1" s="860"/>
      <c r="T1" s="860"/>
      <c r="U1" s="860"/>
      <c r="V1" s="860"/>
      <c r="W1" s="861"/>
    </row>
    <row r="2" spans="1:25" ht="42" customHeight="1" thickBot="1">
      <c r="A2" s="863" t="s">
        <v>584</v>
      </c>
      <c r="B2" s="864" t="str">
        <f>기본!B5</f>
        <v xml:space="preserve">2026년 숲가꾸기(풀베기) 사업(11차) </v>
      </c>
      <c r="C2" s="864"/>
      <c r="D2" s="864"/>
      <c r="E2" s="864"/>
      <c r="F2" s="864"/>
      <c r="G2" s="864"/>
      <c r="H2" s="865"/>
      <c r="I2" s="865"/>
      <c r="J2" s="865"/>
      <c r="K2" s="865"/>
      <c r="L2" s="865"/>
      <c r="M2" s="865"/>
      <c r="N2" s="865"/>
      <c r="O2" s="865"/>
      <c r="P2" s="865"/>
      <c r="Q2" s="865"/>
      <c r="R2" s="865"/>
      <c r="S2" s="865"/>
      <c r="T2" s="864"/>
      <c r="U2" s="863" t="s">
        <v>875</v>
      </c>
      <c r="V2" s="866" t="str">
        <f>CONCATENATE(기본!B7,"일")</f>
        <v>41일</v>
      </c>
    </row>
    <row r="3" spans="1:25" ht="54.95" customHeight="1">
      <c r="A3" s="1734" t="s">
        <v>1317</v>
      </c>
      <c r="B3" s="867" t="s">
        <v>1319</v>
      </c>
      <c r="C3" s="868"/>
      <c r="D3" s="868"/>
      <c r="E3" s="868"/>
      <c r="F3" s="868"/>
      <c r="G3" s="868"/>
      <c r="H3" s="868"/>
      <c r="I3" s="868"/>
      <c r="J3" s="868"/>
      <c r="K3" s="868"/>
      <c r="L3" s="868"/>
      <c r="M3" s="868"/>
      <c r="N3" s="868"/>
      <c r="O3" s="868"/>
      <c r="P3" s="868"/>
      <c r="Q3" s="868"/>
      <c r="R3" s="868"/>
      <c r="S3" s="868"/>
      <c r="T3" s="868"/>
      <c r="U3" s="869"/>
      <c r="V3" s="1739" t="s">
        <v>1318</v>
      </c>
    </row>
    <row r="4" spans="1:25" ht="42" hidden="1" customHeight="1">
      <c r="A4" s="1735"/>
      <c r="B4" s="1730" t="s">
        <v>1326</v>
      </c>
      <c r="C4" s="1730"/>
      <c r="D4" s="1730"/>
      <c r="E4" s="1730"/>
      <c r="F4" s="1730" t="s">
        <v>1320</v>
      </c>
      <c r="G4" s="1730"/>
      <c r="H4" s="1730"/>
      <c r="I4" s="1730"/>
      <c r="J4" s="1730" t="s">
        <v>1325</v>
      </c>
      <c r="K4" s="1730"/>
      <c r="L4" s="870"/>
      <c r="M4" s="870"/>
      <c r="N4" s="870"/>
      <c r="O4" s="870"/>
      <c r="P4" s="870"/>
      <c r="Q4" s="870"/>
      <c r="R4" s="870"/>
      <c r="S4" s="870"/>
      <c r="T4" s="870"/>
      <c r="U4" s="871"/>
      <c r="V4" s="1740"/>
    </row>
    <row r="5" spans="1:25" ht="54.95" customHeight="1" thickBot="1">
      <c r="A5" s="1736"/>
      <c r="B5" s="1737">
        <f>기본!B7/10</f>
        <v>4.0999999999999996</v>
      </c>
      <c r="C5" s="1738"/>
      <c r="D5" s="1737">
        <f>기본!$B$7/10+B5</f>
        <v>8.1999999999999993</v>
      </c>
      <c r="E5" s="1738"/>
      <c r="F5" s="1737">
        <f>기본!$B$7/10+D5</f>
        <v>12.299999999999999</v>
      </c>
      <c r="G5" s="1738"/>
      <c r="H5" s="1737">
        <f>기본!$B$7/10+F5</f>
        <v>16.399999999999999</v>
      </c>
      <c r="I5" s="1738"/>
      <c r="J5" s="1737">
        <f>기본!$B$7/10+H5</f>
        <v>20.5</v>
      </c>
      <c r="K5" s="1738"/>
      <c r="L5" s="1737">
        <f>기본!$B$7/10+J5</f>
        <v>24.6</v>
      </c>
      <c r="M5" s="1738"/>
      <c r="N5" s="1737">
        <f>기본!$B$7/10+L5</f>
        <v>28.700000000000003</v>
      </c>
      <c r="O5" s="1738"/>
      <c r="P5" s="1737">
        <f>기본!$B$7/10+N5</f>
        <v>32.800000000000004</v>
      </c>
      <c r="Q5" s="1738"/>
      <c r="R5" s="1737">
        <f>기본!$B$7/10+P5</f>
        <v>36.900000000000006</v>
      </c>
      <c r="S5" s="1738"/>
      <c r="T5" s="1737">
        <f>기본!$B$7/10+R5</f>
        <v>41.000000000000007</v>
      </c>
      <c r="U5" s="1738"/>
      <c r="V5" s="1741"/>
    </row>
    <row r="6" spans="1:25" ht="54.95" customHeight="1" thickTop="1" thickBot="1">
      <c r="A6" s="1742" t="s">
        <v>497</v>
      </c>
      <c r="B6" s="872"/>
      <c r="C6" s="874"/>
      <c r="D6" s="873"/>
      <c r="E6" s="874"/>
      <c r="F6" s="873"/>
      <c r="G6" s="874"/>
      <c r="H6" s="873"/>
      <c r="I6" s="874"/>
      <c r="J6" s="873"/>
      <c r="K6" s="874"/>
      <c r="L6" s="873"/>
      <c r="M6" s="874"/>
      <c r="N6" s="873"/>
      <c r="O6" s="874"/>
      <c r="P6" s="873"/>
      <c r="Q6" s="874"/>
      <c r="R6" s="873"/>
      <c r="S6" s="874"/>
      <c r="T6" s="875"/>
      <c r="U6" s="874"/>
      <c r="V6" s="1733"/>
    </row>
    <row r="7" spans="1:25" ht="54.95" customHeight="1" thickTop="1">
      <c r="A7" s="1743"/>
      <c r="B7" s="876"/>
      <c r="C7" s="879"/>
      <c r="D7" s="878"/>
      <c r="E7" s="879"/>
      <c r="F7" s="878"/>
      <c r="G7" s="879"/>
      <c r="H7" s="878"/>
      <c r="I7" s="879"/>
      <c r="J7" s="878"/>
      <c r="K7" s="879"/>
      <c r="L7" s="878"/>
      <c r="M7" s="879"/>
      <c r="N7" s="878"/>
      <c r="O7" s="879"/>
      <c r="P7" s="878"/>
      <c r="Q7" s="879"/>
      <c r="R7" s="878"/>
      <c r="S7" s="879"/>
      <c r="T7" s="880"/>
      <c r="U7" s="879"/>
      <c r="V7" s="1729"/>
    </row>
    <row r="8" spans="1:25" ht="54.95" customHeight="1" thickBot="1">
      <c r="A8" s="881" t="s">
        <v>876</v>
      </c>
      <c r="B8" s="897"/>
      <c r="C8" s="882"/>
      <c r="D8" s="883"/>
      <c r="E8" s="882"/>
      <c r="F8" s="883"/>
      <c r="G8" s="882"/>
      <c r="H8" s="883"/>
      <c r="I8" s="882"/>
      <c r="J8" s="883"/>
      <c r="K8" s="882"/>
      <c r="L8" s="883"/>
      <c r="M8" s="882"/>
      <c r="N8" s="883"/>
      <c r="O8" s="882"/>
      <c r="P8" s="883"/>
      <c r="Q8" s="882"/>
      <c r="R8" s="883"/>
      <c r="S8" s="882"/>
      <c r="T8" s="883"/>
      <c r="U8" s="890"/>
      <c r="V8" s="1728"/>
    </row>
    <row r="9" spans="1:25" ht="54.95" customHeight="1" thickTop="1">
      <c r="A9" s="886" t="str">
        <f>"총 소요인원 : "&amp;작업기간!D92&amp;작업기간!F92</f>
        <v>총 소요인원 : 246.5</v>
      </c>
      <c r="B9" s="876"/>
      <c r="C9" s="879"/>
      <c r="D9" s="887"/>
      <c r="E9" s="877"/>
      <c r="F9" s="887"/>
      <c r="G9" s="877"/>
      <c r="H9" s="887"/>
      <c r="I9" s="877"/>
      <c r="J9" s="887"/>
      <c r="K9" s="877"/>
      <c r="L9" s="887"/>
      <c r="M9" s="877"/>
      <c r="N9" s="887"/>
      <c r="O9" s="877"/>
      <c r="P9" s="887"/>
      <c r="Q9" s="877"/>
      <c r="R9" s="887"/>
      <c r="S9" s="877"/>
      <c r="T9" s="880"/>
      <c r="U9" s="880"/>
      <c r="V9" s="1729"/>
      <c r="X9" s="888"/>
      <c r="Y9" s="888"/>
    </row>
    <row r="10" spans="1:25" ht="54.95" customHeight="1" thickBot="1">
      <c r="A10" s="1731" t="s">
        <v>498</v>
      </c>
      <c r="B10" s="889"/>
      <c r="C10" s="884"/>
      <c r="D10" s="885"/>
      <c r="E10" s="884"/>
      <c r="F10" s="885"/>
      <c r="G10" s="884"/>
      <c r="H10" s="885"/>
      <c r="I10" s="884"/>
      <c r="J10" s="885"/>
      <c r="K10" s="884"/>
      <c r="L10" s="885"/>
      <c r="M10" s="884"/>
      <c r="N10" s="885"/>
      <c r="O10" s="884"/>
      <c r="P10" s="885"/>
      <c r="Q10" s="884"/>
      <c r="R10" s="885"/>
      <c r="S10" s="884"/>
      <c r="T10" s="890"/>
      <c r="U10" s="882"/>
      <c r="V10" s="1744"/>
      <c r="X10" s="888"/>
      <c r="Y10" s="888"/>
    </row>
    <row r="11" spans="1:25" ht="54.95" customHeight="1" thickTop="1" thickBot="1">
      <c r="A11" s="1732"/>
      <c r="B11" s="891"/>
      <c r="C11" s="892"/>
      <c r="D11" s="891"/>
      <c r="E11" s="892"/>
      <c r="F11" s="891"/>
      <c r="G11" s="892"/>
      <c r="H11" s="891"/>
      <c r="I11" s="892"/>
      <c r="J11" s="891"/>
      <c r="K11" s="892"/>
      <c r="L11" s="891"/>
      <c r="M11" s="892"/>
      <c r="N11" s="891"/>
      <c r="O11" s="892"/>
      <c r="P11" s="891"/>
      <c r="Q11" s="892"/>
      <c r="R11" s="891"/>
      <c r="S11" s="892"/>
      <c r="T11" s="893"/>
      <c r="U11" s="894"/>
      <c r="V11" s="1745"/>
    </row>
  </sheetData>
  <sheetProtection algorithmName="SHA-512" hashValue="95uQ8wN1qnvrCRGMrsA3VtlqupbHb5X8tujVTEmcEVPNsi8qET7lWTts4++Daes9HFeaQCCrjhl0YpMPyTRG+A==" saltValue="vi+96MK1qFwTHmQkVv8WBw==" spinCount="100000" sheet="1" objects="1" scenarios="1"/>
  <mergeCells count="20">
    <mergeCell ref="H5:I5"/>
    <mergeCell ref="J5:K5"/>
    <mergeCell ref="V10:V11"/>
    <mergeCell ref="N5:O5"/>
    <mergeCell ref="V8:V9"/>
    <mergeCell ref="B4:E4"/>
    <mergeCell ref="F4:I4"/>
    <mergeCell ref="J4:K4"/>
    <mergeCell ref="A10:A11"/>
    <mergeCell ref="V6:V7"/>
    <mergeCell ref="A3:A5"/>
    <mergeCell ref="B5:C5"/>
    <mergeCell ref="D5:E5"/>
    <mergeCell ref="F5:G5"/>
    <mergeCell ref="V3:V5"/>
    <mergeCell ref="L5:M5"/>
    <mergeCell ref="R5:S5"/>
    <mergeCell ref="T5:U5"/>
    <mergeCell ref="P5:Q5"/>
    <mergeCell ref="A6:A7"/>
  </mergeCells>
  <phoneticPr fontId="2" type="noConversion"/>
  <printOptions horizontalCentered="1"/>
  <pageMargins left="0.74" right="0.39370078740157483" top="0.87" bottom="0.5" header="0" footer="0"/>
  <pageSetup paperSize="9" scale="95" orientation="landscape" blackAndWhite="1" useFirstPageNumber="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7" filterMode="1">
    <tabColor rgb="FFFF0000"/>
  </sheetPr>
  <dimension ref="A1:V104"/>
  <sheetViews>
    <sheetView view="pageBreakPreview" zoomScale="85" zoomScaleNormal="85" zoomScaleSheetLayoutView="85" workbookViewId="0">
      <selection activeCell="W110" sqref="W110"/>
    </sheetView>
  </sheetViews>
  <sheetFormatPr defaultColWidth="13" defaultRowHeight="13.5"/>
  <cols>
    <col min="1" max="1" width="13" style="752"/>
    <col min="2" max="2" width="9.625" style="753" customWidth="1"/>
    <col min="3" max="3" width="2.625" style="753" customWidth="1"/>
    <col min="4" max="4" width="4.625" style="753" customWidth="1"/>
    <col min="5" max="5" width="2.375" style="753" customWidth="1"/>
    <col min="6" max="6" width="5.25" style="753" customWidth="1"/>
    <col min="7" max="7" width="5.625" style="753" customWidth="1"/>
    <col min="8" max="8" width="2.875" style="753" customWidth="1"/>
    <col min="9" max="9" width="2.625" style="753" customWidth="1"/>
    <col min="10" max="12" width="3.625" style="753" customWidth="1"/>
    <col min="13" max="15" width="7.125" style="753" customWidth="1"/>
    <col min="16" max="16" width="5.125" style="753" customWidth="1"/>
    <col min="17" max="17" width="1.75" style="753" customWidth="1"/>
    <col min="18" max="18" width="4.5" style="753" customWidth="1"/>
    <col min="19" max="19" width="2.625" style="753" customWidth="1"/>
    <col min="20" max="20" width="8.25" style="752" customWidth="1"/>
    <col min="21" max="21" width="13" style="753" customWidth="1"/>
    <col min="22" max="248" width="13" style="753"/>
    <col min="249" max="249" width="12" style="753" customWidth="1"/>
    <col min="250" max="250" width="2.625" style="753" customWidth="1"/>
    <col min="251" max="251" width="7.75" style="753" customWidth="1"/>
    <col min="252" max="252" width="2.375" style="753" customWidth="1"/>
    <col min="253" max="253" width="5.25" style="753" customWidth="1"/>
    <col min="254" max="254" width="9" style="753" customWidth="1"/>
    <col min="255" max="255" width="7.875" style="753" customWidth="1"/>
    <col min="256" max="256" width="2.625" style="753" customWidth="1"/>
    <col min="257" max="257" width="4.5" style="753" customWidth="1"/>
    <col min="258" max="258" width="3.75" style="753" customWidth="1"/>
    <col min="259" max="259" width="4.625" style="753" customWidth="1"/>
    <col min="260" max="260" width="4.875" style="753" customWidth="1"/>
    <col min="261" max="261" width="4.625" style="753" customWidth="1"/>
    <col min="262" max="262" width="13" style="753" customWidth="1"/>
    <col min="263" max="263" width="4.5" style="753" customWidth="1"/>
    <col min="264" max="264" width="1.75" style="753" customWidth="1"/>
    <col min="265" max="265" width="4.5" style="753" customWidth="1"/>
    <col min="266" max="266" width="2.625" style="753" customWidth="1"/>
    <col min="267" max="267" width="8.25" style="753" customWidth="1"/>
    <col min="268" max="504" width="13" style="753"/>
    <col min="505" max="505" width="12" style="753" customWidth="1"/>
    <col min="506" max="506" width="2.625" style="753" customWidth="1"/>
    <col min="507" max="507" width="7.75" style="753" customWidth="1"/>
    <col min="508" max="508" width="2.375" style="753" customWidth="1"/>
    <col min="509" max="509" width="5.25" style="753" customWidth="1"/>
    <col min="510" max="510" width="9" style="753" customWidth="1"/>
    <col min="511" max="511" width="7.875" style="753" customWidth="1"/>
    <col min="512" max="512" width="2.625" style="753" customWidth="1"/>
    <col min="513" max="513" width="4.5" style="753" customWidth="1"/>
    <col min="514" max="514" width="3.75" style="753" customWidth="1"/>
    <col min="515" max="515" width="4.625" style="753" customWidth="1"/>
    <col min="516" max="516" width="4.875" style="753" customWidth="1"/>
    <col min="517" max="517" width="4.625" style="753" customWidth="1"/>
    <col min="518" max="518" width="13" style="753" customWidth="1"/>
    <col min="519" max="519" width="4.5" style="753" customWidth="1"/>
    <col min="520" max="520" width="1.75" style="753" customWidth="1"/>
    <col min="521" max="521" width="4.5" style="753" customWidth="1"/>
    <col min="522" max="522" width="2.625" style="753" customWidth="1"/>
    <col min="523" max="523" width="8.25" style="753" customWidth="1"/>
    <col min="524" max="760" width="13" style="753"/>
    <col min="761" max="761" width="12" style="753" customWidth="1"/>
    <col min="762" max="762" width="2.625" style="753" customWidth="1"/>
    <col min="763" max="763" width="7.75" style="753" customWidth="1"/>
    <col min="764" max="764" width="2.375" style="753" customWidth="1"/>
    <col min="765" max="765" width="5.25" style="753" customWidth="1"/>
    <col min="766" max="766" width="9" style="753" customWidth="1"/>
    <col min="767" max="767" width="7.875" style="753" customWidth="1"/>
    <col min="768" max="768" width="2.625" style="753" customWidth="1"/>
    <col min="769" max="769" width="4.5" style="753" customWidth="1"/>
    <col min="770" max="770" width="3.75" style="753" customWidth="1"/>
    <col min="771" max="771" width="4.625" style="753" customWidth="1"/>
    <col min="772" max="772" width="4.875" style="753" customWidth="1"/>
    <col min="773" max="773" width="4.625" style="753" customWidth="1"/>
    <col min="774" max="774" width="13" style="753" customWidth="1"/>
    <col min="775" max="775" width="4.5" style="753" customWidth="1"/>
    <col min="776" max="776" width="1.75" style="753" customWidth="1"/>
    <col min="777" max="777" width="4.5" style="753" customWidth="1"/>
    <col min="778" max="778" width="2.625" style="753" customWidth="1"/>
    <col min="779" max="779" width="8.25" style="753" customWidth="1"/>
    <col min="780" max="1016" width="13" style="753"/>
    <col min="1017" max="1017" width="12" style="753" customWidth="1"/>
    <col min="1018" max="1018" width="2.625" style="753" customWidth="1"/>
    <col min="1019" max="1019" width="7.75" style="753" customWidth="1"/>
    <col min="1020" max="1020" width="2.375" style="753" customWidth="1"/>
    <col min="1021" max="1021" width="5.25" style="753" customWidth="1"/>
    <col min="1022" max="1022" width="9" style="753" customWidth="1"/>
    <col min="1023" max="1023" width="7.875" style="753" customWidth="1"/>
    <col min="1024" max="1024" width="2.625" style="753" customWidth="1"/>
    <col min="1025" max="1025" width="4.5" style="753" customWidth="1"/>
    <col min="1026" max="1026" width="3.75" style="753" customWidth="1"/>
    <col min="1027" max="1027" width="4.625" style="753" customWidth="1"/>
    <col min="1028" max="1028" width="4.875" style="753" customWidth="1"/>
    <col min="1029" max="1029" width="4.625" style="753" customWidth="1"/>
    <col min="1030" max="1030" width="13" style="753" customWidth="1"/>
    <col min="1031" max="1031" width="4.5" style="753" customWidth="1"/>
    <col min="1032" max="1032" width="1.75" style="753" customWidth="1"/>
    <col min="1033" max="1033" width="4.5" style="753" customWidth="1"/>
    <col min="1034" max="1034" width="2.625" style="753" customWidth="1"/>
    <col min="1035" max="1035" width="8.25" style="753" customWidth="1"/>
    <col min="1036" max="1272" width="13" style="753"/>
    <col min="1273" max="1273" width="12" style="753" customWidth="1"/>
    <col min="1274" max="1274" width="2.625" style="753" customWidth="1"/>
    <col min="1275" max="1275" width="7.75" style="753" customWidth="1"/>
    <col min="1276" max="1276" width="2.375" style="753" customWidth="1"/>
    <col min="1277" max="1277" width="5.25" style="753" customWidth="1"/>
    <col min="1278" max="1278" width="9" style="753" customWidth="1"/>
    <col min="1279" max="1279" width="7.875" style="753" customWidth="1"/>
    <col min="1280" max="1280" width="2.625" style="753" customWidth="1"/>
    <col min="1281" max="1281" width="4.5" style="753" customWidth="1"/>
    <col min="1282" max="1282" width="3.75" style="753" customWidth="1"/>
    <col min="1283" max="1283" width="4.625" style="753" customWidth="1"/>
    <col min="1284" max="1284" width="4.875" style="753" customWidth="1"/>
    <col min="1285" max="1285" width="4.625" style="753" customWidth="1"/>
    <col min="1286" max="1286" width="13" style="753" customWidth="1"/>
    <col min="1287" max="1287" width="4.5" style="753" customWidth="1"/>
    <col min="1288" max="1288" width="1.75" style="753" customWidth="1"/>
    <col min="1289" max="1289" width="4.5" style="753" customWidth="1"/>
    <col min="1290" max="1290" width="2.625" style="753" customWidth="1"/>
    <col min="1291" max="1291" width="8.25" style="753" customWidth="1"/>
    <col min="1292" max="1528" width="13" style="753"/>
    <col min="1529" max="1529" width="12" style="753" customWidth="1"/>
    <col min="1530" max="1530" width="2.625" style="753" customWidth="1"/>
    <col min="1531" max="1531" width="7.75" style="753" customWidth="1"/>
    <col min="1532" max="1532" width="2.375" style="753" customWidth="1"/>
    <col min="1533" max="1533" width="5.25" style="753" customWidth="1"/>
    <col min="1534" max="1534" width="9" style="753" customWidth="1"/>
    <col min="1535" max="1535" width="7.875" style="753" customWidth="1"/>
    <col min="1536" max="1536" width="2.625" style="753" customWidth="1"/>
    <col min="1537" max="1537" width="4.5" style="753" customWidth="1"/>
    <col min="1538" max="1538" width="3.75" style="753" customWidth="1"/>
    <col min="1539" max="1539" width="4.625" style="753" customWidth="1"/>
    <col min="1540" max="1540" width="4.875" style="753" customWidth="1"/>
    <col min="1541" max="1541" width="4.625" style="753" customWidth="1"/>
    <col min="1542" max="1542" width="13" style="753" customWidth="1"/>
    <col min="1543" max="1543" width="4.5" style="753" customWidth="1"/>
    <col min="1544" max="1544" width="1.75" style="753" customWidth="1"/>
    <col min="1545" max="1545" width="4.5" style="753" customWidth="1"/>
    <col min="1546" max="1546" width="2.625" style="753" customWidth="1"/>
    <col min="1547" max="1547" width="8.25" style="753" customWidth="1"/>
    <col min="1548" max="1784" width="13" style="753"/>
    <col min="1785" max="1785" width="12" style="753" customWidth="1"/>
    <col min="1786" max="1786" width="2.625" style="753" customWidth="1"/>
    <col min="1787" max="1787" width="7.75" style="753" customWidth="1"/>
    <col min="1788" max="1788" width="2.375" style="753" customWidth="1"/>
    <col min="1789" max="1789" width="5.25" style="753" customWidth="1"/>
    <col min="1790" max="1790" width="9" style="753" customWidth="1"/>
    <col min="1791" max="1791" width="7.875" style="753" customWidth="1"/>
    <col min="1792" max="1792" width="2.625" style="753" customWidth="1"/>
    <col min="1793" max="1793" width="4.5" style="753" customWidth="1"/>
    <col min="1794" max="1794" width="3.75" style="753" customWidth="1"/>
    <col min="1795" max="1795" width="4.625" style="753" customWidth="1"/>
    <col min="1796" max="1796" width="4.875" style="753" customWidth="1"/>
    <col min="1797" max="1797" width="4.625" style="753" customWidth="1"/>
    <col min="1798" max="1798" width="13" style="753" customWidth="1"/>
    <col min="1799" max="1799" width="4.5" style="753" customWidth="1"/>
    <col min="1800" max="1800" width="1.75" style="753" customWidth="1"/>
    <col min="1801" max="1801" width="4.5" style="753" customWidth="1"/>
    <col min="1802" max="1802" width="2.625" style="753" customWidth="1"/>
    <col min="1803" max="1803" width="8.25" style="753" customWidth="1"/>
    <col min="1804" max="2040" width="13" style="753"/>
    <col min="2041" max="2041" width="12" style="753" customWidth="1"/>
    <col min="2042" max="2042" width="2.625" style="753" customWidth="1"/>
    <col min="2043" max="2043" width="7.75" style="753" customWidth="1"/>
    <col min="2044" max="2044" width="2.375" style="753" customWidth="1"/>
    <col min="2045" max="2045" width="5.25" style="753" customWidth="1"/>
    <col min="2046" max="2046" width="9" style="753" customWidth="1"/>
    <col min="2047" max="2047" width="7.875" style="753" customWidth="1"/>
    <col min="2048" max="2048" width="2.625" style="753" customWidth="1"/>
    <col min="2049" max="2049" width="4.5" style="753" customWidth="1"/>
    <col min="2050" max="2050" width="3.75" style="753" customWidth="1"/>
    <col min="2051" max="2051" width="4.625" style="753" customWidth="1"/>
    <col min="2052" max="2052" width="4.875" style="753" customWidth="1"/>
    <col min="2053" max="2053" width="4.625" style="753" customWidth="1"/>
    <col min="2054" max="2054" width="13" style="753" customWidth="1"/>
    <col min="2055" max="2055" width="4.5" style="753" customWidth="1"/>
    <col min="2056" max="2056" width="1.75" style="753" customWidth="1"/>
    <col min="2057" max="2057" width="4.5" style="753" customWidth="1"/>
    <col min="2058" max="2058" width="2.625" style="753" customWidth="1"/>
    <col min="2059" max="2059" width="8.25" style="753" customWidth="1"/>
    <col min="2060" max="2296" width="13" style="753"/>
    <col min="2297" max="2297" width="12" style="753" customWidth="1"/>
    <col min="2298" max="2298" width="2.625" style="753" customWidth="1"/>
    <col min="2299" max="2299" width="7.75" style="753" customWidth="1"/>
    <col min="2300" max="2300" width="2.375" style="753" customWidth="1"/>
    <col min="2301" max="2301" width="5.25" style="753" customWidth="1"/>
    <col min="2302" max="2302" width="9" style="753" customWidth="1"/>
    <col min="2303" max="2303" width="7.875" style="753" customWidth="1"/>
    <col min="2304" max="2304" width="2.625" style="753" customWidth="1"/>
    <col min="2305" max="2305" width="4.5" style="753" customWidth="1"/>
    <col min="2306" max="2306" width="3.75" style="753" customWidth="1"/>
    <col min="2307" max="2307" width="4.625" style="753" customWidth="1"/>
    <col min="2308" max="2308" width="4.875" style="753" customWidth="1"/>
    <col min="2309" max="2309" width="4.625" style="753" customWidth="1"/>
    <col min="2310" max="2310" width="13" style="753" customWidth="1"/>
    <col min="2311" max="2311" width="4.5" style="753" customWidth="1"/>
    <col min="2312" max="2312" width="1.75" style="753" customWidth="1"/>
    <col min="2313" max="2313" width="4.5" style="753" customWidth="1"/>
    <col min="2314" max="2314" width="2.625" style="753" customWidth="1"/>
    <col min="2315" max="2315" width="8.25" style="753" customWidth="1"/>
    <col min="2316" max="2552" width="13" style="753"/>
    <col min="2553" max="2553" width="12" style="753" customWidth="1"/>
    <col min="2554" max="2554" width="2.625" style="753" customWidth="1"/>
    <col min="2555" max="2555" width="7.75" style="753" customWidth="1"/>
    <col min="2556" max="2556" width="2.375" style="753" customWidth="1"/>
    <col min="2557" max="2557" width="5.25" style="753" customWidth="1"/>
    <col min="2558" max="2558" width="9" style="753" customWidth="1"/>
    <col min="2559" max="2559" width="7.875" style="753" customWidth="1"/>
    <col min="2560" max="2560" width="2.625" style="753" customWidth="1"/>
    <col min="2561" max="2561" width="4.5" style="753" customWidth="1"/>
    <col min="2562" max="2562" width="3.75" style="753" customWidth="1"/>
    <col min="2563" max="2563" width="4.625" style="753" customWidth="1"/>
    <col min="2564" max="2564" width="4.875" style="753" customWidth="1"/>
    <col min="2565" max="2565" width="4.625" style="753" customWidth="1"/>
    <col min="2566" max="2566" width="13" style="753" customWidth="1"/>
    <col min="2567" max="2567" width="4.5" style="753" customWidth="1"/>
    <col min="2568" max="2568" width="1.75" style="753" customWidth="1"/>
    <col min="2569" max="2569" width="4.5" style="753" customWidth="1"/>
    <col min="2570" max="2570" width="2.625" style="753" customWidth="1"/>
    <col min="2571" max="2571" width="8.25" style="753" customWidth="1"/>
    <col min="2572" max="2808" width="13" style="753"/>
    <col min="2809" max="2809" width="12" style="753" customWidth="1"/>
    <col min="2810" max="2810" width="2.625" style="753" customWidth="1"/>
    <col min="2811" max="2811" width="7.75" style="753" customWidth="1"/>
    <col min="2812" max="2812" width="2.375" style="753" customWidth="1"/>
    <col min="2813" max="2813" width="5.25" style="753" customWidth="1"/>
    <col min="2814" max="2814" width="9" style="753" customWidth="1"/>
    <col min="2815" max="2815" width="7.875" style="753" customWidth="1"/>
    <col min="2816" max="2816" width="2.625" style="753" customWidth="1"/>
    <col min="2817" max="2817" width="4.5" style="753" customWidth="1"/>
    <col min="2818" max="2818" width="3.75" style="753" customWidth="1"/>
    <col min="2819" max="2819" width="4.625" style="753" customWidth="1"/>
    <col min="2820" max="2820" width="4.875" style="753" customWidth="1"/>
    <col min="2821" max="2821" width="4.625" style="753" customWidth="1"/>
    <col min="2822" max="2822" width="13" style="753" customWidth="1"/>
    <col min="2823" max="2823" width="4.5" style="753" customWidth="1"/>
    <col min="2824" max="2824" width="1.75" style="753" customWidth="1"/>
    <col min="2825" max="2825" width="4.5" style="753" customWidth="1"/>
    <col min="2826" max="2826" width="2.625" style="753" customWidth="1"/>
    <col min="2827" max="2827" width="8.25" style="753" customWidth="1"/>
    <col min="2828" max="3064" width="13" style="753"/>
    <col min="3065" max="3065" width="12" style="753" customWidth="1"/>
    <col min="3066" max="3066" width="2.625" style="753" customWidth="1"/>
    <col min="3067" max="3067" width="7.75" style="753" customWidth="1"/>
    <col min="3068" max="3068" width="2.375" style="753" customWidth="1"/>
    <col min="3069" max="3069" width="5.25" style="753" customWidth="1"/>
    <col min="3070" max="3070" width="9" style="753" customWidth="1"/>
    <col min="3071" max="3071" width="7.875" style="753" customWidth="1"/>
    <col min="3072" max="3072" width="2.625" style="753" customWidth="1"/>
    <col min="3073" max="3073" width="4.5" style="753" customWidth="1"/>
    <col min="3074" max="3074" width="3.75" style="753" customWidth="1"/>
    <col min="3075" max="3075" width="4.625" style="753" customWidth="1"/>
    <col min="3076" max="3076" width="4.875" style="753" customWidth="1"/>
    <col min="3077" max="3077" width="4.625" style="753" customWidth="1"/>
    <col min="3078" max="3078" width="13" style="753" customWidth="1"/>
    <col min="3079" max="3079" width="4.5" style="753" customWidth="1"/>
    <col min="3080" max="3080" width="1.75" style="753" customWidth="1"/>
    <col min="3081" max="3081" width="4.5" style="753" customWidth="1"/>
    <col min="3082" max="3082" width="2.625" style="753" customWidth="1"/>
    <col min="3083" max="3083" width="8.25" style="753" customWidth="1"/>
    <col min="3084" max="3320" width="13" style="753"/>
    <col min="3321" max="3321" width="12" style="753" customWidth="1"/>
    <col min="3322" max="3322" width="2.625" style="753" customWidth="1"/>
    <col min="3323" max="3323" width="7.75" style="753" customWidth="1"/>
    <col min="3324" max="3324" width="2.375" style="753" customWidth="1"/>
    <col min="3325" max="3325" width="5.25" style="753" customWidth="1"/>
    <col min="3326" max="3326" width="9" style="753" customWidth="1"/>
    <col min="3327" max="3327" width="7.875" style="753" customWidth="1"/>
    <col min="3328" max="3328" width="2.625" style="753" customWidth="1"/>
    <col min="3329" max="3329" width="4.5" style="753" customWidth="1"/>
    <col min="3330" max="3330" width="3.75" style="753" customWidth="1"/>
    <col min="3331" max="3331" width="4.625" style="753" customWidth="1"/>
    <col min="3332" max="3332" width="4.875" style="753" customWidth="1"/>
    <col min="3333" max="3333" width="4.625" style="753" customWidth="1"/>
    <col min="3334" max="3334" width="13" style="753" customWidth="1"/>
    <col min="3335" max="3335" width="4.5" style="753" customWidth="1"/>
    <col min="3336" max="3336" width="1.75" style="753" customWidth="1"/>
    <col min="3337" max="3337" width="4.5" style="753" customWidth="1"/>
    <col min="3338" max="3338" width="2.625" style="753" customWidth="1"/>
    <col min="3339" max="3339" width="8.25" style="753" customWidth="1"/>
    <col min="3340" max="3576" width="13" style="753"/>
    <col min="3577" max="3577" width="12" style="753" customWidth="1"/>
    <col min="3578" max="3578" width="2.625" style="753" customWidth="1"/>
    <col min="3579" max="3579" width="7.75" style="753" customWidth="1"/>
    <col min="3580" max="3580" width="2.375" style="753" customWidth="1"/>
    <col min="3581" max="3581" width="5.25" style="753" customWidth="1"/>
    <col min="3582" max="3582" width="9" style="753" customWidth="1"/>
    <col min="3583" max="3583" width="7.875" style="753" customWidth="1"/>
    <col min="3584" max="3584" width="2.625" style="753" customWidth="1"/>
    <col min="3585" max="3585" width="4.5" style="753" customWidth="1"/>
    <col min="3586" max="3586" width="3.75" style="753" customWidth="1"/>
    <col min="3587" max="3587" width="4.625" style="753" customWidth="1"/>
    <col min="3588" max="3588" width="4.875" style="753" customWidth="1"/>
    <col min="3589" max="3589" width="4.625" style="753" customWidth="1"/>
    <col min="3590" max="3590" width="13" style="753" customWidth="1"/>
    <col min="3591" max="3591" width="4.5" style="753" customWidth="1"/>
    <col min="3592" max="3592" width="1.75" style="753" customWidth="1"/>
    <col min="3593" max="3593" width="4.5" style="753" customWidth="1"/>
    <col min="3594" max="3594" width="2.625" style="753" customWidth="1"/>
    <col min="3595" max="3595" width="8.25" style="753" customWidth="1"/>
    <col min="3596" max="3832" width="13" style="753"/>
    <col min="3833" max="3833" width="12" style="753" customWidth="1"/>
    <col min="3834" max="3834" width="2.625" style="753" customWidth="1"/>
    <col min="3835" max="3835" width="7.75" style="753" customWidth="1"/>
    <col min="3836" max="3836" width="2.375" style="753" customWidth="1"/>
    <col min="3837" max="3837" width="5.25" style="753" customWidth="1"/>
    <col min="3838" max="3838" width="9" style="753" customWidth="1"/>
    <col min="3839" max="3839" width="7.875" style="753" customWidth="1"/>
    <col min="3840" max="3840" width="2.625" style="753" customWidth="1"/>
    <col min="3841" max="3841" width="4.5" style="753" customWidth="1"/>
    <col min="3842" max="3842" width="3.75" style="753" customWidth="1"/>
    <col min="3843" max="3843" width="4.625" style="753" customWidth="1"/>
    <col min="3844" max="3844" width="4.875" style="753" customWidth="1"/>
    <col min="3845" max="3845" width="4.625" style="753" customWidth="1"/>
    <col min="3846" max="3846" width="13" style="753" customWidth="1"/>
    <col min="3847" max="3847" width="4.5" style="753" customWidth="1"/>
    <col min="3848" max="3848" width="1.75" style="753" customWidth="1"/>
    <col min="3849" max="3849" width="4.5" style="753" customWidth="1"/>
    <col min="3850" max="3850" width="2.625" style="753" customWidth="1"/>
    <col min="3851" max="3851" width="8.25" style="753" customWidth="1"/>
    <col min="3852" max="4088" width="13" style="753"/>
    <col min="4089" max="4089" width="12" style="753" customWidth="1"/>
    <col min="4090" max="4090" width="2.625" style="753" customWidth="1"/>
    <col min="4091" max="4091" width="7.75" style="753" customWidth="1"/>
    <col min="4092" max="4092" width="2.375" style="753" customWidth="1"/>
    <col min="4093" max="4093" width="5.25" style="753" customWidth="1"/>
    <col min="4094" max="4094" width="9" style="753" customWidth="1"/>
    <col min="4095" max="4095" width="7.875" style="753" customWidth="1"/>
    <col min="4096" max="4096" width="2.625" style="753" customWidth="1"/>
    <col min="4097" max="4097" width="4.5" style="753" customWidth="1"/>
    <col min="4098" max="4098" width="3.75" style="753" customWidth="1"/>
    <col min="4099" max="4099" width="4.625" style="753" customWidth="1"/>
    <col min="4100" max="4100" width="4.875" style="753" customWidth="1"/>
    <col min="4101" max="4101" width="4.625" style="753" customWidth="1"/>
    <col min="4102" max="4102" width="13" style="753" customWidth="1"/>
    <col min="4103" max="4103" width="4.5" style="753" customWidth="1"/>
    <col min="4104" max="4104" width="1.75" style="753" customWidth="1"/>
    <col min="4105" max="4105" width="4.5" style="753" customWidth="1"/>
    <col min="4106" max="4106" width="2.625" style="753" customWidth="1"/>
    <col min="4107" max="4107" width="8.25" style="753" customWidth="1"/>
    <col min="4108" max="4344" width="13" style="753"/>
    <col min="4345" max="4345" width="12" style="753" customWidth="1"/>
    <col min="4346" max="4346" width="2.625" style="753" customWidth="1"/>
    <col min="4347" max="4347" width="7.75" style="753" customWidth="1"/>
    <col min="4348" max="4348" width="2.375" style="753" customWidth="1"/>
    <col min="4349" max="4349" width="5.25" style="753" customWidth="1"/>
    <col min="4350" max="4350" width="9" style="753" customWidth="1"/>
    <col min="4351" max="4351" width="7.875" style="753" customWidth="1"/>
    <col min="4352" max="4352" width="2.625" style="753" customWidth="1"/>
    <col min="4353" max="4353" width="4.5" style="753" customWidth="1"/>
    <col min="4354" max="4354" width="3.75" style="753" customWidth="1"/>
    <col min="4355" max="4355" width="4.625" style="753" customWidth="1"/>
    <col min="4356" max="4356" width="4.875" style="753" customWidth="1"/>
    <col min="4357" max="4357" width="4.625" style="753" customWidth="1"/>
    <col min="4358" max="4358" width="13" style="753" customWidth="1"/>
    <col min="4359" max="4359" width="4.5" style="753" customWidth="1"/>
    <col min="4360" max="4360" width="1.75" style="753" customWidth="1"/>
    <col min="4361" max="4361" width="4.5" style="753" customWidth="1"/>
    <col min="4362" max="4362" width="2.625" style="753" customWidth="1"/>
    <col min="4363" max="4363" width="8.25" style="753" customWidth="1"/>
    <col min="4364" max="4600" width="13" style="753"/>
    <col min="4601" max="4601" width="12" style="753" customWidth="1"/>
    <col min="4602" max="4602" width="2.625" style="753" customWidth="1"/>
    <col min="4603" max="4603" width="7.75" style="753" customWidth="1"/>
    <col min="4604" max="4604" width="2.375" style="753" customWidth="1"/>
    <col min="4605" max="4605" width="5.25" style="753" customWidth="1"/>
    <col min="4606" max="4606" width="9" style="753" customWidth="1"/>
    <col min="4607" max="4607" width="7.875" style="753" customWidth="1"/>
    <col min="4608" max="4608" width="2.625" style="753" customWidth="1"/>
    <col min="4609" max="4609" width="4.5" style="753" customWidth="1"/>
    <col min="4610" max="4610" width="3.75" style="753" customWidth="1"/>
    <col min="4611" max="4611" width="4.625" style="753" customWidth="1"/>
    <col min="4612" max="4612" width="4.875" style="753" customWidth="1"/>
    <col min="4613" max="4613" width="4.625" style="753" customWidth="1"/>
    <col min="4614" max="4614" width="13" style="753" customWidth="1"/>
    <col min="4615" max="4615" width="4.5" style="753" customWidth="1"/>
    <col min="4616" max="4616" width="1.75" style="753" customWidth="1"/>
    <col min="4617" max="4617" width="4.5" style="753" customWidth="1"/>
    <col min="4618" max="4618" width="2.625" style="753" customWidth="1"/>
    <col min="4619" max="4619" width="8.25" style="753" customWidth="1"/>
    <col min="4620" max="4856" width="13" style="753"/>
    <col min="4857" max="4857" width="12" style="753" customWidth="1"/>
    <col min="4858" max="4858" width="2.625" style="753" customWidth="1"/>
    <col min="4859" max="4859" width="7.75" style="753" customWidth="1"/>
    <col min="4860" max="4860" width="2.375" style="753" customWidth="1"/>
    <col min="4861" max="4861" width="5.25" style="753" customWidth="1"/>
    <col min="4862" max="4862" width="9" style="753" customWidth="1"/>
    <col min="4863" max="4863" width="7.875" style="753" customWidth="1"/>
    <col min="4864" max="4864" width="2.625" style="753" customWidth="1"/>
    <col min="4865" max="4865" width="4.5" style="753" customWidth="1"/>
    <col min="4866" max="4866" width="3.75" style="753" customWidth="1"/>
    <col min="4867" max="4867" width="4.625" style="753" customWidth="1"/>
    <col min="4868" max="4868" width="4.875" style="753" customWidth="1"/>
    <col min="4869" max="4869" width="4.625" style="753" customWidth="1"/>
    <col min="4870" max="4870" width="13" style="753" customWidth="1"/>
    <col min="4871" max="4871" width="4.5" style="753" customWidth="1"/>
    <col min="4872" max="4872" width="1.75" style="753" customWidth="1"/>
    <col min="4873" max="4873" width="4.5" style="753" customWidth="1"/>
    <col min="4874" max="4874" width="2.625" style="753" customWidth="1"/>
    <col min="4875" max="4875" width="8.25" style="753" customWidth="1"/>
    <col min="4876" max="5112" width="13" style="753"/>
    <col min="5113" max="5113" width="12" style="753" customWidth="1"/>
    <col min="5114" max="5114" width="2.625" style="753" customWidth="1"/>
    <col min="5115" max="5115" width="7.75" style="753" customWidth="1"/>
    <col min="5116" max="5116" width="2.375" style="753" customWidth="1"/>
    <col min="5117" max="5117" width="5.25" style="753" customWidth="1"/>
    <col min="5118" max="5118" width="9" style="753" customWidth="1"/>
    <col min="5119" max="5119" width="7.875" style="753" customWidth="1"/>
    <col min="5120" max="5120" width="2.625" style="753" customWidth="1"/>
    <col min="5121" max="5121" width="4.5" style="753" customWidth="1"/>
    <col min="5122" max="5122" width="3.75" style="753" customWidth="1"/>
    <col min="5123" max="5123" width="4.625" style="753" customWidth="1"/>
    <col min="5124" max="5124" width="4.875" style="753" customWidth="1"/>
    <col min="5125" max="5125" width="4.625" style="753" customWidth="1"/>
    <col min="5126" max="5126" width="13" style="753" customWidth="1"/>
    <col min="5127" max="5127" width="4.5" style="753" customWidth="1"/>
    <col min="5128" max="5128" width="1.75" style="753" customWidth="1"/>
    <col min="5129" max="5129" width="4.5" style="753" customWidth="1"/>
    <col min="5130" max="5130" width="2.625" style="753" customWidth="1"/>
    <col min="5131" max="5131" width="8.25" style="753" customWidth="1"/>
    <col min="5132" max="5368" width="13" style="753"/>
    <col min="5369" max="5369" width="12" style="753" customWidth="1"/>
    <col min="5370" max="5370" width="2.625" style="753" customWidth="1"/>
    <col min="5371" max="5371" width="7.75" style="753" customWidth="1"/>
    <col min="5372" max="5372" width="2.375" style="753" customWidth="1"/>
    <col min="5373" max="5373" width="5.25" style="753" customWidth="1"/>
    <col min="5374" max="5374" width="9" style="753" customWidth="1"/>
    <col min="5375" max="5375" width="7.875" style="753" customWidth="1"/>
    <col min="5376" max="5376" width="2.625" style="753" customWidth="1"/>
    <col min="5377" max="5377" width="4.5" style="753" customWidth="1"/>
    <col min="5378" max="5378" width="3.75" style="753" customWidth="1"/>
    <col min="5379" max="5379" width="4.625" style="753" customWidth="1"/>
    <col min="5380" max="5380" width="4.875" style="753" customWidth="1"/>
    <col min="5381" max="5381" width="4.625" style="753" customWidth="1"/>
    <col min="5382" max="5382" width="13" style="753" customWidth="1"/>
    <col min="5383" max="5383" width="4.5" style="753" customWidth="1"/>
    <col min="5384" max="5384" width="1.75" style="753" customWidth="1"/>
    <col min="5385" max="5385" width="4.5" style="753" customWidth="1"/>
    <col min="5386" max="5386" width="2.625" style="753" customWidth="1"/>
    <col min="5387" max="5387" width="8.25" style="753" customWidth="1"/>
    <col min="5388" max="5624" width="13" style="753"/>
    <col min="5625" max="5625" width="12" style="753" customWidth="1"/>
    <col min="5626" max="5626" width="2.625" style="753" customWidth="1"/>
    <col min="5627" max="5627" width="7.75" style="753" customWidth="1"/>
    <col min="5628" max="5628" width="2.375" style="753" customWidth="1"/>
    <col min="5629" max="5629" width="5.25" style="753" customWidth="1"/>
    <col min="5630" max="5630" width="9" style="753" customWidth="1"/>
    <col min="5631" max="5631" width="7.875" style="753" customWidth="1"/>
    <col min="5632" max="5632" width="2.625" style="753" customWidth="1"/>
    <col min="5633" max="5633" width="4.5" style="753" customWidth="1"/>
    <col min="5634" max="5634" width="3.75" style="753" customWidth="1"/>
    <col min="5635" max="5635" width="4.625" style="753" customWidth="1"/>
    <col min="5636" max="5636" width="4.875" style="753" customWidth="1"/>
    <col min="5637" max="5637" width="4.625" style="753" customWidth="1"/>
    <col min="5638" max="5638" width="13" style="753" customWidth="1"/>
    <col min="5639" max="5639" width="4.5" style="753" customWidth="1"/>
    <col min="5640" max="5640" width="1.75" style="753" customWidth="1"/>
    <col min="5641" max="5641" width="4.5" style="753" customWidth="1"/>
    <col min="5642" max="5642" width="2.625" style="753" customWidth="1"/>
    <col min="5643" max="5643" width="8.25" style="753" customWidth="1"/>
    <col min="5644" max="5880" width="13" style="753"/>
    <col min="5881" max="5881" width="12" style="753" customWidth="1"/>
    <col min="5882" max="5882" width="2.625" style="753" customWidth="1"/>
    <col min="5883" max="5883" width="7.75" style="753" customWidth="1"/>
    <col min="5884" max="5884" width="2.375" style="753" customWidth="1"/>
    <col min="5885" max="5885" width="5.25" style="753" customWidth="1"/>
    <col min="5886" max="5886" width="9" style="753" customWidth="1"/>
    <col min="5887" max="5887" width="7.875" style="753" customWidth="1"/>
    <col min="5888" max="5888" width="2.625" style="753" customWidth="1"/>
    <col min="5889" max="5889" width="4.5" style="753" customWidth="1"/>
    <col min="5890" max="5890" width="3.75" style="753" customWidth="1"/>
    <col min="5891" max="5891" width="4.625" style="753" customWidth="1"/>
    <col min="5892" max="5892" width="4.875" style="753" customWidth="1"/>
    <col min="5893" max="5893" width="4.625" style="753" customWidth="1"/>
    <col min="5894" max="5894" width="13" style="753" customWidth="1"/>
    <col min="5895" max="5895" width="4.5" style="753" customWidth="1"/>
    <col min="5896" max="5896" width="1.75" style="753" customWidth="1"/>
    <col min="5897" max="5897" width="4.5" style="753" customWidth="1"/>
    <col min="5898" max="5898" width="2.625" style="753" customWidth="1"/>
    <col min="5899" max="5899" width="8.25" style="753" customWidth="1"/>
    <col min="5900" max="6136" width="13" style="753"/>
    <col min="6137" max="6137" width="12" style="753" customWidth="1"/>
    <col min="6138" max="6138" width="2.625" style="753" customWidth="1"/>
    <col min="6139" max="6139" width="7.75" style="753" customWidth="1"/>
    <col min="6140" max="6140" width="2.375" style="753" customWidth="1"/>
    <col min="6141" max="6141" width="5.25" style="753" customWidth="1"/>
    <col min="6142" max="6142" width="9" style="753" customWidth="1"/>
    <col min="6143" max="6143" width="7.875" style="753" customWidth="1"/>
    <col min="6144" max="6144" width="2.625" style="753" customWidth="1"/>
    <col min="6145" max="6145" width="4.5" style="753" customWidth="1"/>
    <col min="6146" max="6146" width="3.75" style="753" customWidth="1"/>
    <col min="6147" max="6147" width="4.625" style="753" customWidth="1"/>
    <col min="6148" max="6148" width="4.875" style="753" customWidth="1"/>
    <col min="6149" max="6149" width="4.625" style="753" customWidth="1"/>
    <col min="6150" max="6150" width="13" style="753" customWidth="1"/>
    <col min="6151" max="6151" width="4.5" style="753" customWidth="1"/>
    <col min="6152" max="6152" width="1.75" style="753" customWidth="1"/>
    <col min="6153" max="6153" width="4.5" style="753" customWidth="1"/>
    <col min="6154" max="6154" width="2.625" style="753" customWidth="1"/>
    <col min="6155" max="6155" width="8.25" style="753" customWidth="1"/>
    <col min="6156" max="6392" width="13" style="753"/>
    <col min="6393" max="6393" width="12" style="753" customWidth="1"/>
    <col min="6394" max="6394" width="2.625" style="753" customWidth="1"/>
    <col min="6395" max="6395" width="7.75" style="753" customWidth="1"/>
    <col min="6396" max="6396" width="2.375" style="753" customWidth="1"/>
    <col min="6397" max="6397" width="5.25" style="753" customWidth="1"/>
    <col min="6398" max="6398" width="9" style="753" customWidth="1"/>
    <col min="6399" max="6399" width="7.875" style="753" customWidth="1"/>
    <col min="6400" max="6400" width="2.625" style="753" customWidth="1"/>
    <col min="6401" max="6401" width="4.5" style="753" customWidth="1"/>
    <col min="6402" max="6402" width="3.75" style="753" customWidth="1"/>
    <col min="6403" max="6403" width="4.625" style="753" customWidth="1"/>
    <col min="6404" max="6404" width="4.875" style="753" customWidth="1"/>
    <col min="6405" max="6405" width="4.625" style="753" customWidth="1"/>
    <col min="6406" max="6406" width="13" style="753" customWidth="1"/>
    <col min="6407" max="6407" width="4.5" style="753" customWidth="1"/>
    <col min="6408" max="6408" width="1.75" style="753" customWidth="1"/>
    <col min="6409" max="6409" width="4.5" style="753" customWidth="1"/>
    <col min="6410" max="6410" width="2.625" style="753" customWidth="1"/>
    <col min="6411" max="6411" width="8.25" style="753" customWidth="1"/>
    <col min="6412" max="6648" width="13" style="753"/>
    <col min="6649" max="6649" width="12" style="753" customWidth="1"/>
    <col min="6650" max="6650" width="2.625" style="753" customWidth="1"/>
    <col min="6651" max="6651" width="7.75" style="753" customWidth="1"/>
    <col min="6652" max="6652" width="2.375" style="753" customWidth="1"/>
    <col min="6653" max="6653" width="5.25" style="753" customWidth="1"/>
    <col min="6654" max="6654" width="9" style="753" customWidth="1"/>
    <col min="6655" max="6655" width="7.875" style="753" customWidth="1"/>
    <col min="6656" max="6656" width="2.625" style="753" customWidth="1"/>
    <col min="6657" max="6657" width="4.5" style="753" customWidth="1"/>
    <col min="6658" max="6658" width="3.75" style="753" customWidth="1"/>
    <col min="6659" max="6659" width="4.625" style="753" customWidth="1"/>
    <col min="6660" max="6660" width="4.875" style="753" customWidth="1"/>
    <col min="6661" max="6661" width="4.625" style="753" customWidth="1"/>
    <col min="6662" max="6662" width="13" style="753" customWidth="1"/>
    <col min="6663" max="6663" width="4.5" style="753" customWidth="1"/>
    <col min="6664" max="6664" width="1.75" style="753" customWidth="1"/>
    <col min="6665" max="6665" width="4.5" style="753" customWidth="1"/>
    <col min="6666" max="6666" width="2.625" style="753" customWidth="1"/>
    <col min="6667" max="6667" width="8.25" style="753" customWidth="1"/>
    <col min="6668" max="6904" width="13" style="753"/>
    <col min="6905" max="6905" width="12" style="753" customWidth="1"/>
    <col min="6906" max="6906" width="2.625" style="753" customWidth="1"/>
    <col min="6907" max="6907" width="7.75" style="753" customWidth="1"/>
    <col min="6908" max="6908" width="2.375" style="753" customWidth="1"/>
    <col min="6909" max="6909" width="5.25" style="753" customWidth="1"/>
    <col min="6910" max="6910" width="9" style="753" customWidth="1"/>
    <col min="6911" max="6911" width="7.875" style="753" customWidth="1"/>
    <col min="6912" max="6912" width="2.625" style="753" customWidth="1"/>
    <col min="6913" max="6913" width="4.5" style="753" customWidth="1"/>
    <col min="6914" max="6914" width="3.75" style="753" customWidth="1"/>
    <col min="6915" max="6915" width="4.625" style="753" customWidth="1"/>
    <col min="6916" max="6916" width="4.875" style="753" customWidth="1"/>
    <col min="6917" max="6917" width="4.625" style="753" customWidth="1"/>
    <col min="6918" max="6918" width="13" style="753" customWidth="1"/>
    <col min="6919" max="6919" width="4.5" style="753" customWidth="1"/>
    <col min="6920" max="6920" width="1.75" style="753" customWidth="1"/>
    <col min="6921" max="6921" width="4.5" style="753" customWidth="1"/>
    <col min="6922" max="6922" width="2.625" style="753" customWidth="1"/>
    <col min="6923" max="6923" width="8.25" style="753" customWidth="1"/>
    <col min="6924" max="7160" width="13" style="753"/>
    <col min="7161" max="7161" width="12" style="753" customWidth="1"/>
    <col min="7162" max="7162" width="2.625" style="753" customWidth="1"/>
    <col min="7163" max="7163" width="7.75" style="753" customWidth="1"/>
    <col min="7164" max="7164" width="2.375" style="753" customWidth="1"/>
    <col min="7165" max="7165" width="5.25" style="753" customWidth="1"/>
    <col min="7166" max="7166" width="9" style="753" customWidth="1"/>
    <col min="7167" max="7167" width="7.875" style="753" customWidth="1"/>
    <col min="7168" max="7168" width="2.625" style="753" customWidth="1"/>
    <col min="7169" max="7169" width="4.5" style="753" customWidth="1"/>
    <col min="7170" max="7170" width="3.75" style="753" customWidth="1"/>
    <col min="7171" max="7171" width="4.625" style="753" customWidth="1"/>
    <col min="7172" max="7172" width="4.875" style="753" customWidth="1"/>
    <col min="7173" max="7173" width="4.625" style="753" customWidth="1"/>
    <col min="7174" max="7174" width="13" style="753" customWidth="1"/>
    <col min="7175" max="7175" width="4.5" style="753" customWidth="1"/>
    <col min="7176" max="7176" width="1.75" style="753" customWidth="1"/>
    <col min="7177" max="7177" width="4.5" style="753" customWidth="1"/>
    <col min="7178" max="7178" width="2.625" style="753" customWidth="1"/>
    <col min="7179" max="7179" width="8.25" style="753" customWidth="1"/>
    <col min="7180" max="7416" width="13" style="753"/>
    <col min="7417" max="7417" width="12" style="753" customWidth="1"/>
    <col min="7418" max="7418" width="2.625" style="753" customWidth="1"/>
    <col min="7419" max="7419" width="7.75" style="753" customWidth="1"/>
    <col min="7420" max="7420" width="2.375" style="753" customWidth="1"/>
    <col min="7421" max="7421" width="5.25" style="753" customWidth="1"/>
    <col min="7422" max="7422" width="9" style="753" customWidth="1"/>
    <col min="7423" max="7423" width="7.875" style="753" customWidth="1"/>
    <col min="7424" max="7424" width="2.625" style="753" customWidth="1"/>
    <col min="7425" max="7425" width="4.5" style="753" customWidth="1"/>
    <col min="7426" max="7426" width="3.75" style="753" customWidth="1"/>
    <col min="7427" max="7427" width="4.625" style="753" customWidth="1"/>
    <col min="7428" max="7428" width="4.875" style="753" customWidth="1"/>
    <col min="7429" max="7429" width="4.625" style="753" customWidth="1"/>
    <col min="7430" max="7430" width="13" style="753" customWidth="1"/>
    <col min="7431" max="7431" width="4.5" style="753" customWidth="1"/>
    <col min="7432" max="7432" width="1.75" style="753" customWidth="1"/>
    <col min="7433" max="7433" width="4.5" style="753" customWidth="1"/>
    <col min="7434" max="7434" width="2.625" style="753" customWidth="1"/>
    <col min="7435" max="7435" width="8.25" style="753" customWidth="1"/>
    <col min="7436" max="7672" width="13" style="753"/>
    <col min="7673" max="7673" width="12" style="753" customWidth="1"/>
    <col min="7674" max="7674" width="2.625" style="753" customWidth="1"/>
    <col min="7675" max="7675" width="7.75" style="753" customWidth="1"/>
    <col min="7676" max="7676" width="2.375" style="753" customWidth="1"/>
    <col min="7677" max="7677" width="5.25" style="753" customWidth="1"/>
    <col min="7678" max="7678" width="9" style="753" customWidth="1"/>
    <col min="7679" max="7679" width="7.875" style="753" customWidth="1"/>
    <col min="7680" max="7680" width="2.625" style="753" customWidth="1"/>
    <col min="7681" max="7681" width="4.5" style="753" customWidth="1"/>
    <col min="7682" max="7682" width="3.75" style="753" customWidth="1"/>
    <col min="7683" max="7683" width="4.625" style="753" customWidth="1"/>
    <col min="7684" max="7684" width="4.875" style="753" customWidth="1"/>
    <col min="7685" max="7685" width="4.625" style="753" customWidth="1"/>
    <col min="7686" max="7686" width="13" style="753" customWidth="1"/>
    <col min="7687" max="7687" width="4.5" style="753" customWidth="1"/>
    <col min="7688" max="7688" width="1.75" style="753" customWidth="1"/>
    <col min="7689" max="7689" width="4.5" style="753" customWidth="1"/>
    <col min="7690" max="7690" width="2.625" style="753" customWidth="1"/>
    <col min="7691" max="7691" width="8.25" style="753" customWidth="1"/>
    <col min="7692" max="7928" width="13" style="753"/>
    <col min="7929" max="7929" width="12" style="753" customWidth="1"/>
    <col min="7930" max="7930" width="2.625" style="753" customWidth="1"/>
    <col min="7931" max="7931" width="7.75" style="753" customWidth="1"/>
    <col min="7932" max="7932" width="2.375" style="753" customWidth="1"/>
    <col min="7933" max="7933" width="5.25" style="753" customWidth="1"/>
    <col min="7934" max="7934" width="9" style="753" customWidth="1"/>
    <col min="7935" max="7935" width="7.875" style="753" customWidth="1"/>
    <col min="7936" max="7936" width="2.625" style="753" customWidth="1"/>
    <col min="7937" max="7937" width="4.5" style="753" customWidth="1"/>
    <col min="7938" max="7938" width="3.75" style="753" customWidth="1"/>
    <col min="7939" max="7939" width="4.625" style="753" customWidth="1"/>
    <col min="7940" max="7940" width="4.875" style="753" customWidth="1"/>
    <col min="7941" max="7941" width="4.625" style="753" customWidth="1"/>
    <col min="7942" max="7942" width="13" style="753" customWidth="1"/>
    <col min="7943" max="7943" width="4.5" style="753" customWidth="1"/>
    <col min="7944" max="7944" width="1.75" style="753" customWidth="1"/>
    <col min="7945" max="7945" width="4.5" style="753" customWidth="1"/>
    <col min="7946" max="7946" width="2.625" style="753" customWidth="1"/>
    <col min="7947" max="7947" width="8.25" style="753" customWidth="1"/>
    <col min="7948" max="8184" width="13" style="753"/>
    <col min="8185" max="8185" width="12" style="753" customWidth="1"/>
    <col min="8186" max="8186" width="2.625" style="753" customWidth="1"/>
    <col min="8187" max="8187" width="7.75" style="753" customWidth="1"/>
    <col min="8188" max="8188" width="2.375" style="753" customWidth="1"/>
    <col min="8189" max="8189" width="5.25" style="753" customWidth="1"/>
    <col min="8190" max="8190" width="9" style="753" customWidth="1"/>
    <col min="8191" max="8191" width="7.875" style="753" customWidth="1"/>
    <col min="8192" max="8192" width="2.625" style="753" customWidth="1"/>
    <col min="8193" max="8193" width="4.5" style="753" customWidth="1"/>
    <col min="8194" max="8194" width="3.75" style="753" customWidth="1"/>
    <col min="8195" max="8195" width="4.625" style="753" customWidth="1"/>
    <col min="8196" max="8196" width="4.875" style="753" customWidth="1"/>
    <col min="8197" max="8197" width="4.625" style="753" customWidth="1"/>
    <col min="8198" max="8198" width="13" style="753" customWidth="1"/>
    <col min="8199" max="8199" width="4.5" style="753" customWidth="1"/>
    <col min="8200" max="8200" width="1.75" style="753" customWidth="1"/>
    <col min="8201" max="8201" width="4.5" style="753" customWidth="1"/>
    <col min="8202" max="8202" width="2.625" style="753" customWidth="1"/>
    <col min="8203" max="8203" width="8.25" style="753" customWidth="1"/>
    <col min="8204" max="8440" width="13" style="753"/>
    <col min="8441" max="8441" width="12" style="753" customWidth="1"/>
    <col min="8442" max="8442" width="2.625" style="753" customWidth="1"/>
    <col min="8443" max="8443" width="7.75" style="753" customWidth="1"/>
    <col min="8444" max="8444" width="2.375" style="753" customWidth="1"/>
    <col min="8445" max="8445" width="5.25" style="753" customWidth="1"/>
    <col min="8446" max="8446" width="9" style="753" customWidth="1"/>
    <col min="8447" max="8447" width="7.875" style="753" customWidth="1"/>
    <col min="8448" max="8448" width="2.625" style="753" customWidth="1"/>
    <col min="8449" max="8449" width="4.5" style="753" customWidth="1"/>
    <col min="8450" max="8450" width="3.75" style="753" customWidth="1"/>
    <col min="8451" max="8451" width="4.625" style="753" customWidth="1"/>
    <col min="8452" max="8452" width="4.875" style="753" customWidth="1"/>
    <col min="8453" max="8453" width="4.625" style="753" customWidth="1"/>
    <col min="8454" max="8454" width="13" style="753" customWidth="1"/>
    <col min="8455" max="8455" width="4.5" style="753" customWidth="1"/>
    <col min="8456" max="8456" width="1.75" style="753" customWidth="1"/>
    <col min="8457" max="8457" width="4.5" style="753" customWidth="1"/>
    <col min="8458" max="8458" width="2.625" style="753" customWidth="1"/>
    <col min="8459" max="8459" width="8.25" style="753" customWidth="1"/>
    <col min="8460" max="8696" width="13" style="753"/>
    <col min="8697" max="8697" width="12" style="753" customWidth="1"/>
    <col min="8698" max="8698" width="2.625" style="753" customWidth="1"/>
    <col min="8699" max="8699" width="7.75" style="753" customWidth="1"/>
    <col min="8700" max="8700" width="2.375" style="753" customWidth="1"/>
    <col min="8701" max="8701" width="5.25" style="753" customWidth="1"/>
    <col min="8702" max="8702" width="9" style="753" customWidth="1"/>
    <col min="8703" max="8703" width="7.875" style="753" customWidth="1"/>
    <col min="8704" max="8704" width="2.625" style="753" customWidth="1"/>
    <col min="8705" max="8705" width="4.5" style="753" customWidth="1"/>
    <col min="8706" max="8706" width="3.75" style="753" customWidth="1"/>
    <col min="8707" max="8707" width="4.625" style="753" customWidth="1"/>
    <col min="8708" max="8708" width="4.875" style="753" customWidth="1"/>
    <col min="8709" max="8709" width="4.625" style="753" customWidth="1"/>
    <col min="8710" max="8710" width="13" style="753" customWidth="1"/>
    <col min="8711" max="8711" width="4.5" style="753" customWidth="1"/>
    <col min="8712" max="8712" width="1.75" style="753" customWidth="1"/>
    <col min="8713" max="8713" width="4.5" style="753" customWidth="1"/>
    <col min="8714" max="8714" width="2.625" style="753" customWidth="1"/>
    <col min="8715" max="8715" width="8.25" style="753" customWidth="1"/>
    <col min="8716" max="8952" width="13" style="753"/>
    <col min="8953" max="8953" width="12" style="753" customWidth="1"/>
    <col min="8954" max="8954" width="2.625" style="753" customWidth="1"/>
    <col min="8955" max="8955" width="7.75" style="753" customWidth="1"/>
    <col min="8956" max="8956" width="2.375" style="753" customWidth="1"/>
    <col min="8957" max="8957" width="5.25" style="753" customWidth="1"/>
    <col min="8958" max="8958" width="9" style="753" customWidth="1"/>
    <col min="8959" max="8959" width="7.875" style="753" customWidth="1"/>
    <col min="8960" max="8960" width="2.625" style="753" customWidth="1"/>
    <col min="8961" max="8961" width="4.5" style="753" customWidth="1"/>
    <col min="8962" max="8962" width="3.75" style="753" customWidth="1"/>
    <col min="8963" max="8963" width="4.625" style="753" customWidth="1"/>
    <col min="8964" max="8964" width="4.875" style="753" customWidth="1"/>
    <col min="8965" max="8965" width="4.625" style="753" customWidth="1"/>
    <col min="8966" max="8966" width="13" style="753" customWidth="1"/>
    <col min="8967" max="8967" width="4.5" style="753" customWidth="1"/>
    <col min="8968" max="8968" width="1.75" style="753" customWidth="1"/>
    <col min="8969" max="8969" width="4.5" style="753" customWidth="1"/>
    <col min="8970" max="8970" width="2.625" style="753" customWidth="1"/>
    <col min="8971" max="8971" width="8.25" style="753" customWidth="1"/>
    <col min="8972" max="9208" width="13" style="753"/>
    <col min="9209" max="9209" width="12" style="753" customWidth="1"/>
    <col min="9210" max="9210" width="2.625" style="753" customWidth="1"/>
    <col min="9211" max="9211" width="7.75" style="753" customWidth="1"/>
    <col min="9212" max="9212" width="2.375" style="753" customWidth="1"/>
    <col min="9213" max="9213" width="5.25" style="753" customWidth="1"/>
    <col min="9214" max="9214" width="9" style="753" customWidth="1"/>
    <col min="9215" max="9215" width="7.875" style="753" customWidth="1"/>
    <col min="9216" max="9216" width="2.625" style="753" customWidth="1"/>
    <col min="9217" max="9217" width="4.5" style="753" customWidth="1"/>
    <col min="9218" max="9218" width="3.75" style="753" customWidth="1"/>
    <col min="9219" max="9219" width="4.625" style="753" customWidth="1"/>
    <col min="9220" max="9220" width="4.875" style="753" customWidth="1"/>
    <col min="9221" max="9221" width="4.625" style="753" customWidth="1"/>
    <col min="9222" max="9222" width="13" style="753" customWidth="1"/>
    <col min="9223" max="9223" width="4.5" style="753" customWidth="1"/>
    <col min="9224" max="9224" width="1.75" style="753" customWidth="1"/>
    <col min="9225" max="9225" width="4.5" style="753" customWidth="1"/>
    <col min="9226" max="9226" width="2.625" style="753" customWidth="1"/>
    <col min="9227" max="9227" width="8.25" style="753" customWidth="1"/>
    <col min="9228" max="9464" width="13" style="753"/>
    <col min="9465" max="9465" width="12" style="753" customWidth="1"/>
    <col min="9466" max="9466" width="2.625" style="753" customWidth="1"/>
    <col min="9467" max="9467" width="7.75" style="753" customWidth="1"/>
    <col min="9468" max="9468" width="2.375" style="753" customWidth="1"/>
    <col min="9469" max="9469" width="5.25" style="753" customWidth="1"/>
    <col min="9470" max="9470" width="9" style="753" customWidth="1"/>
    <col min="9471" max="9471" width="7.875" style="753" customWidth="1"/>
    <col min="9472" max="9472" width="2.625" style="753" customWidth="1"/>
    <col min="9473" max="9473" width="4.5" style="753" customWidth="1"/>
    <col min="9474" max="9474" width="3.75" style="753" customWidth="1"/>
    <col min="9475" max="9475" width="4.625" style="753" customWidth="1"/>
    <col min="9476" max="9476" width="4.875" style="753" customWidth="1"/>
    <col min="9477" max="9477" width="4.625" style="753" customWidth="1"/>
    <col min="9478" max="9478" width="13" style="753" customWidth="1"/>
    <col min="9479" max="9479" width="4.5" style="753" customWidth="1"/>
    <col min="9480" max="9480" width="1.75" style="753" customWidth="1"/>
    <col min="9481" max="9481" width="4.5" style="753" customWidth="1"/>
    <col min="9482" max="9482" width="2.625" style="753" customWidth="1"/>
    <col min="9483" max="9483" width="8.25" style="753" customWidth="1"/>
    <col min="9484" max="9720" width="13" style="753"/>
    <col min="9721" max="9721" width="12" style="753" customWidth="1"/>
    <col min="9722" max="9722" width="2.625" style="753" customWidth="1"/>
    <col min="9723" max="9723" width="7.75" style="753" customWidth="1"/>
    <col min="9724" max="9724" width="2.375" style="753" customWidth="1"/>
    <col min="9725" max="9725" width="5.25" style="753" customWidth="1"/>
    <col min="9726" max="9726" width="9" style="753" customWidth="1"/>
    <col min="9727" max="9727" width="7.875" style="753" customWidth="1"/>
    <col min="9728" max="9728" width="2.625" style="753" customWidth="1"/>
    <col min="9729" max="9729" width="4.5" style="753" customWidth="1"/>
    <col min="9730" max="9730" width="3.75" style="753" customWidth="1"/>
    <col min="9731" max="9731" width="4.625" style="753" customWidth="1"/>
    <col min="9732" max="9732" width="4.875" style="753" customWidth="1"/>
    <col min="9733" max="9733" width="4.625" style="753" customWidth="1"/>
    <col min="9734" max="9734" width="13" style="753" customWidth="1"/>
    <col min="9735" max="9735" width="4.5" style="753" customWidth="1"/>
    <col min="9736" max="9736" width="1.75" style="753" customWidth="1"/>
    <col min="9737" max="9737" width="4.5" style="753" customWidth="1"/>
    <col min="9738" max="9738" width="2.625" style="753" customWidth="1"/>
    <col min="9739" max="9739" width="8.25" style="753" customWidth="1"/>
    <col min="9740" max="9976" width="13" style="753"/>
    <col min="9977" max="9977" width="12" style="753" customWidth="1"/>
    <col min="9978" max="9978" width="2.625" style="753" customWidth="1"/>
    <col min="9979" max="9979" width="7.75" style="753" customWidth="1"/>
    <col min="9980" max="9980" width="2.375" style="753" customWidth="1"/>
    <col min="9981" max="9981" width="5.25" style="753" customWidth="1"/>
    <col min="9982" max="9982" width="9" style="753" customWidth="1"/>
    <col min="9983" max="9983" width="7.875" style="753" customWidth="1"/>
    <col min="9984" max="9984" width="2.625" style="753" customWidth="1"/>
    <col min="9985" max="9985" width="4.5" style="753" customWidth="1"/>
    <col min="9986" max="9986" width="3.75" style="753" customWidth="1"/>
    <col min="9987" max="9987" width="4.625" style="753" customWidth="1"/>
    <col min="9988" max="9988" width="4.875" style="753" customWidth="1"/>
    <col min="9989" max="9989" width="4.625" style="753" customWidth="1"/>
    <col min="9990" max="9990" width="13" style="753" customWidth="1"/>
    <col min="9991" max="9991" width="4.5" style="753" customWidth="1"/>
    <col min="9992" max="9992" width="1.75" style="753" customWidth="1"/>
    <col min="9993" max="9993" width="4.5" style="753" customWidth="1"/>
    <col min="9994" max="9994" width="2.625" style="753" customWidth="1"/>
    <col min="9995" max="9995" width="8.25" style="753" customWidth="1"/>
    <col min="9996" max="10232" width="13" style="753"/>
    <col min="10233" max="10233" width="12" style="753" customWidth="1"/>
    <col min="10234" max="10234" width="2.625" style="753" customWidth="1"/>
    <col min="10235" max="10235" width="7.75" style="753" customWidth="1"/>
    <col min="10236" max="10236" width="2.375" style="753" customWidth="1"/>
    <col min="10237" max="10237" width="5.25" style="753" customWidth="1"/>
    <col min="10238" max="10238" width="9" style="753" customWidth="1"/>
    <col min="10239" max="10239" width="7.875" style="753" customWidth="1"/>
    <col min="10240" max="10240" width="2.625" style="753" customWidth="1"/>
    <col min="10241" max="10241" width="4.5" style="753" customWidth="1"/>
    <col min="10242" max="10242" width="3.75" style="753" customWidth="1"/>
    <col min="10243" max="10243" width="4.625" style="753" customWidth="1"/>
    <col min="10244" max="10244" width="4.875" style="753" customWidth="1"/>
    <col min="10245" max="10245" width="4.625" style="753" customWidth="1"/>
    <col min="10246" max="10246" width="13" style="753" customWidth="1"/>
    <col min="10247" max="10247" width="4.5" style="753" customWidth="1"/>
    <col min="10248" max="10248" width="1.75" style="753" customWidth="1"/>
    <col min="10249" max="10249" width="4.5" style="753" customWidth="1"/>
    <col min="10250" max="10250" width="2.625" style="753" customWidth="1"/>
    <col min="10251" max="10251" width="8.25" style="753" customWidth="1"/>
    <col min="10252" max="10488" width="13" style="753"/>
    <col min="10489" max="10489" width="12" style="753" customWidth="1"/>
    <col min="10490" max="10490" width="2.625" style="753" customWidth="1"/>
    <col min="10491" max="10491" width="7.75" style="753" customWidth="1"/>
    <col min="10492" max="10492" width="2.375" style="753" customWidth="1"/>
    <col min="10493" max="10493" width="5.25" style="753" customWidth="1"/>
    <col min="10494" max="10494" width="9" style="753" customWidth="1"/>
    <col min="10495" max="10495" width="7.875" style="753" customWidth="1"/>
    <col min="10496" max="10496" width="2.625" style="753" customWidth="1"/>
    <col min="10497" max="10497" width="4.5" style="753" customWidth="1"/>
    <col min="10498" max="10498" width="3.75" style="753" customWidth="1"/>
    <col min="10499" max="10499" width="4.625" style="753" customWidth="1"/>
    <col min="10500" max="10500" width="4.875" style="753" customWidth="1"/>
    <col min="10501" max="10501" width="4.625" style="753" customWidth="1"/>
    <col min="10502" max="10502" width="13" style="753" customWidth="1"/>
    <col min="10503" max="10503" width="4.5" style="753" customWidth="1"/>
    <col min="10504" max="10504" width="1.75" style="753" customWidth="1"/>
    <col min="10505" max="10505" width="4.5" style="753" customWidth="1"/>
    <col min="10506" max="10506" width="2.625" style="753" customWidth="1"/>
    <col min="10507" max="10507" width="8.25" style="753" customWidth="1"/>
    <col min="10508" max="10744" width="13" style="753"/>
    <col min="10745" max="10745" width="12" style="753" customWidth="1"/>
    <col min="10746" max="10746" width="2.625" style="753" customWidth="1"/>
    <col min="10747" max="10747" width="7.75" style="753" customWidth="1"/>
    <col min="10748" max="10748" width="2.375" style="753" customWidth="1"/>
    <col min="10749" max="10749" width="5.25" style="753" customWidth="1"/>
    <col min="10750" max="10750" width="9" style="753" customWidth="1"/>
    <col min="10751" max="10751" width="7.875" style="753" customWidth="1"/>
    <col min="10752" max="10752" width="2.625" style="753" customWidth="1"/>
    <col min="10753" max="10753" width="4.5" style="753" customWidth="1"/>
    <col min="10754" max="10754" width="3.75" style="753" customWidth="1"/>
    <col min="10755" max="10755" width="4.625" style="753" customWidth="1"/>
    <col min="10756" max="10756" width="4.875" style="753" customWidth="1"/>
    <col min="10757" max="10757" width="4.625" style="753" customWidth="1"/>
    <col min="10758" max="10758" width="13" style="753" customWidth="1"/>
    <col min="10759" max="10759" width="4.5" style="753" customWidth="1"/>
    <col min="10760" max="10760" width="1.75" style="753" customWidth="1"/>
    <col min="10761" max="10761" width="4.5" style="753" customWidth="1"/>
    <col min="10762" max="10762" width="2.625" style="753" customWidth="1"/>
    <col min="10763" max="10763" width="8.25" style="753" customWidth="1"/>
    <col min="10764" max="11000" width="13" style="753"/>
    <col min="11001" max="11001" width="12" style="753" customWidth="1"/>
    <col min="11002" max="11002" width="2.625" style="753" customWidth="1"/>
    <col min="11003" max="11003" width="7.75" style="753" customWidth="1"/>
    <col min="11004" max="11004" width="2.375" style="753" customWidth="1"/>
    <col min="11005" max="11005" width="5.25" style="753" customWidth="1"/>
    <col min="11006" max="11006" width="9" style="753" customWidth="1"/>
    <col min="11007" max="11007" width="7.875" style="753" customWidth="1"/>
    <col min="11008" max="11008" width="2.625" style="753" customWidth="1"/>
    <col min="11009" max="11009" width="4.5" style="753" customWidth="1"/>
    <col min="11010" max="11010" width="3.75" style="753" customWidth="1"/>
    <col min="11011" max="11011" width="4.625" style="753" customWidth="1"/>
    <col min="11012" max="11012" width="4.875" style="753" customWidth="1"/>
    <col min="11013" max="11013" width="4.625" style="753" customWidth="1"/>
    <col min="11014" max="11014" width="13" style="753" customWidth="1"/>
    <col min="11015" max="11015" width="4.5" style="753" customWidth="1"/>
    <col min="11016" max="11016" width="1.75" style="753" customWidth="1"/>
    <col min="11017" max="11017" width="4.5" style="753" customWidth="1"/>
    <col min="11018" max="11018" width="2.625" style="753" customWidth="1"/>
    <col min="11019" max="11019" width="8.25" style="753" customWidth="1"/>
    <col min="11020" max="11256" width="13" style="753"/>
    <col min="11257" max="11257" width="12" style="753" customWidth="1"/>
    <col min="11258" max="11258" width="2.625" style="753" customWidth="1"/>
    <col min="11259" max="11259" width="7.75" style="753" customWidth="1"/>
    <col min="11260" max="11260" width="2.375" style="753" customWidth="1"/>
    <col min="11261" max="11261" width="5.25" style="753" customWidth="1"/>
    <col min="11262" max="11262" width="9" style="753" customWidth="1"/>
    <col min="11263" max="11263" width="7.875" style="753" customWidth="1"/>
    <col min="11264" max="11264" width="2.625" style="753" customWidth="1"/>
    <col min="11265" max="11265" width="4.5" style="753" customWidth="1"/>
    <col min="11266" max="11266" width="3.75" style="753" customWidth="1"/>
    <col min="11267" max="11267" width="4.625" style="753" customWidth="1"/>
    <col min="11268" max="11268" width="4.875" style="753" customWidth="1"/>
    <col min="11269" max="11269" width="4.625" style="753" customWidth="1"/>
    <col min="11270" max="11270" width="13" style="753" customWidth="1"/>
    <col min="11271" max="11271" width="4.5" style="753" customWidth="1"/>
    <col min="11272" max="11272" width="1.75" style="753" customWidth="1"/>
    <col min="11273" max="11273" width="4.5" style="753" customWidth="1"/>
    <col min="11274" max="11274" width="2.625" style="753" customWidth="1"/>
    <col min="11275" max="11275" width="8.25" style="753" customWidth="1"/>
    <col min="11276" max="11512" width="13" style="753"/>
    <col min="11513" max="11513" width="12" style="753" customWidth="1"/>
    <col min="11514" max="11514" width="2.625" style="753" customWidth="1"/>
    <col min="11515" max="11515" width="7.75" style="753" customWidth="1"/>
    <col min="11516" max="11516" width="2.375" style="753" customWidth="1"/>
    <col min="11517" max="11517" width="5.25" style="753" customWidth="1"/>
    <col min="11518" max="11518" width="9" style="753" customWidth="1"/>
    <col min="11519" max="11519" width="7.875" style="753" customWidth="1"/>
    <col min="11520" max="11520" width="2.625" style="753" customWidth="1"/>
    <col min="11521" max="11521" width="4.5" style="753" customWidth="1"/>
    <col min="11522" max="11522" width="3.75" style="753" customWidth="1"/>
    <col min="11523" max="11523" width="4.625" style="753" customWidth="1"/>
    <col min="11524" max="11524" width="4.875" style="753" customWidth="1"/>
    <col min="11525" max="11525" width="4.625" style="753" customWidth="1"/>
    <col min="11526" max="11526" width="13" style="753" customWidth="1"/>
    <col min="11527" max="11527" width="4.5" style="753" customWidth="1"/>
    <col min="11528" max="11528" width="1.75" style="753" customWidth="1"/>
    <col min="11529" max="11529" width="4.5" style="753" customWidth="1"/>
    <col min="11530" max="11530" width="2.625" style="753" customWidth="1"/>
    <col min="11531" max="11531" width="8.25" style="753" customWidth="1"/>
    <col min="11532" max="11768" width="13" style="753"/>
    <col min="11769" max="11769" width="12" style="753" customWidth="1"/>
    <col min="11770" max="11770" width="2.625" style="753" customWidth="1"/>
    <col min="11771" max="11771" width="7.75" style="753" customWidth="1"/>
    <col min="11772" max="11772" width="2.375" style="753" customWidth="1"/>
    <col min="11773" max="11773" width="5.25" style="753" customWidth="1"/>
    <col min="11774" max="11774" width="9" style="753" customWidth="1"/>
    <col min="11775" max="11775" width="7.875" style="753" customWidth="1"/>
    <col min="11776" max="11776" width="2.625" style="753" customWidth="1"/>
    <col min="11777" max="11777" width="4.5" style="753" customWidth="1"/>
    <col min="11778" max="11778" width="3.75" style="753" customWidth="1"/>
    <col min="11779" max="11779" width="4.625" style="753" customWidth="1"/>
    <col min="11780" max="11780" width="4.875" style="753" customWidth="1"/>
    <col min="11781" max="11781" width="4.625" style="753" customWidth="1"/>
    <col min="11782" max="11782" width="13" style="753" customWidth="1"/>
    <col min="11783" max="11783" width="4.5" style="753" customWidth="1"/>
    <col min="11784" max="11784" width="1.75" style="753" customWidth="1"/>
    <col min="11785" max="11785" width="4.5" style="753" customWidth="1"/>
    <col min="11786" max="11786" width="2.625" style="753" customWidth="1"/>
    <col min="11787" max="11787" width="8.25" style="753" customWidth="1"/>
    <col min="11788" max="12024" width="13" style="753"/>
    <col min="12025" max="12025" width="12" style="753" customWidth="1"/>
    <col min="12026" max="12026" width="2.625" style="753" customWidth="1"/>
    <col min="12027" max="12027" width="7.75" style="753" customWidth="1"/>
    <col min="12028" max="12028" width="2.375" style="753" customWidth="1"/>
    <col min="12029" max="12029" width="5.25" style="753" customWidth="1"/>
    <col min="12030" max="12030" width="9" style="753" customWidth="1"/>
    <col min="12031" max="12031" width="7.875" style="753" customWidth="1"/>
    <col min="12032" max="12032" width="2.625" style="753" customWidth="1"/>
    <col min="12033" max="12033" width="4.5" style="753" customWidth="1"/>
    <col min="12034" max="12034" width="3.75" style="753" customWidth="1"/>
    <col min="12035" max="12035" width="4.625" style="753" customWidth="1"/>
    <col min="12036" max="12036" width="4.875" style="753" customWidth="1"/>
    <col min="12037" max="12037" width="4.625" style="753" customWidth="1"/>
    <col min="12038" max="12038" width="13" style="753" customWidth="1"/>
    <col min="12039" max="12039" width="4.5" style="753" customWidth="1"/>
    <col min="12040" max="12040" width="1.75" style="753" customWidth="1"/>
    <col min="12041" max="12041" width="4.5" style="753" customWidth="1"/>
    <col min="12042" max="12042" width="2.625" style="753" customWidth="1"/>
    <col min="12043" max="12043" width="8.25" style="753" customWidth="1"/>
    <col min="12044" max="12280" width="13" style="753"/>
    <col min="12281" max="12281" width="12" style="753" customWidth="1"/>
    <col min="12282" max="12282" width="2.625" style="753" customWidth="1"/>
    <col min="12283" max="12283" width="7.75" style="753" customWidth="1"/>
    <col min="12284" max="12284" width="2.375" style="753" customWidth="1"/>
    <col min="12285" max="12285" width="5.25" style="753" customWidth="1"/>
    <col min="12286" max="12286" width="9" style="753" customWidth="1"/>
    <col min="12287" max="12287" width="7.875" style="753" customWidth="1"/>
    <col min="12288" max="12288" width="2.625" style="753" customWidth="1"/>
    <col min="12289" max="12289" width="4.5" style="753" customWidth="1"/>
    <col min="12290" max="12290" width="3.75" style="753" customWidth="1"/>
    <col min="12291" max="12291" width="4.625" style="753" customWidth="1"/>
    <col min="12292" max="12292" width="4.875" style="753" customWidth="1"/>
    <col min="12293" max="12293" width="4.625" style="753" customWidth="1"/>
    <col min="12294" max="12294" width="13" style="753" customWidth="1"/>
    <col min="12295" max="12295" width="4.5" style="753" customWidth="1"/>
    <col min="12296" max="12296" width="1.75" style="753" customWidth="1"/>
    <col min="12297" max="12297" width="4.5" style="753" customWidth="1"/>
    <col min="12298" max="12298" width="2.625" style="753" customWidth="1"/>
    <col min="12299" max="12299" width="8.25" style="753" customWidth="1"/>
    <col min="12300" max="12536" width="13" style="753"/>
    <col min="12537" max="12537" width="12" style="753" customWidth="1"/>
    <col min="12538" max="12538" width="2.625" style="753" customWidth="1"/>
    <col min="12539" max="12539" width="7.75" style="753" customWidth="1"/>
    <col min="12540" max="12540" width="2.375" style="753" customWidth="1"/>
    <col min="12541" max="12541" width="5.25" style="753" customWidth="1"/>
    <col min="12542" max="12542" width="9" style="753" customWidth="1"/>
    <col min="12543" max="12543" width="7.875" style="753" customWidth="1"/>
    <col min="12544" max="12544" width="2.625" style="753" customWidth="1"/>
    <col min="12545" max="12545" width="4.5" style="753" customWidth="1"/>
    <col min="12546" max="12546" width="3.75" style="753" customWidth="1"/>
    <col min="12547" max="12547" width="4.625" style="753" customWidth="1"/>
    <col min="12548" max="12548" width="4.875" style="753" customWidth="1"/>
    <col min="12549" max="12549" width="4.625" style="753" customWidth="1"/>
    <col min="12550" max="12550" width="13" style="753" customWidth="1"/>
    <col min="12551" max="12551" width="4.5" style="753" customWidth="1"/>
    <col min="12552" max="12552" width="1.75" style="753" customWidth="1"/>
    <col min="12553" max="12553" width="4.5" style="753" customWidth="1"/>
    <col min="12554" max="12554" width="2.625" style="753" customWidth="1"/>
    <col min="12555" max="12555" width="8.25" style="753" customWidth="1"/>
    <col min="12556" max="12792" width="13" style="753"/>
    <col min="12793" max="12793" width="12" style="753" customWidth="1"/>
    <col min="12794" max="12794" width="2.625" style="753" customWidth="1"/>
    <col min="12795" max="12795" width="7.75" style="753" customWidth="1"/>
    <col min="12796" max="12796" width="2.375" style="753" customWidth="1"/>
    <col min="12797" max="12797" width="5.25" style="753" customWidth="1"/>
    <col min="12798" max="12798" width="9" style="753" customWidth="1"/>
    <col min="12799" max="12799" width="7.875" style="753" customWidth="1"/>
    <col min="12800" max="12800" width="2.625" style="753" customWidth="1"/>
    <col min="12801" max="12801" width="4.5" style="753" customWidth="1"/>
    <col min="12802" max="12802" width="3.75" style="753" customWidth="1"/>
    <col min="12803" max="12803" width="4.625" style="753" customWidth="1"/>
    <col min="12804" max="12804" width="4.875" style="753" customWidth="1"/>
    <col min="12805" max="12805" width="4.625" style="753" customWidth="1"/>
    <col min="12806" max="12806" width="13" style="753" customWidth="1"/>
    <col min="12807" max="12807" width="4.5" style="753" customWidth="1"/>
    <col min="12808" max="12808" width="1.75" style="753" customWidth="1"/>
    <col min="12809" max="12809" width="4.5" style="753" customWidth="1"/>
    <col min="12810" max="12810" width="2.625" style="753" customWidth="1"/>
    <col min="12811" max="12811" width="8.25" style="753" customWidth="1"/>
    <col min="12812" max="13048" width="13" style="753"/>
    <col min="13049" max="13049" width="12" style="753" customWidth="1"/>
    <col min="13050" max="13050" width="2.625" style="753" customWidth="1"/>
    <col min="13051" max="13051" width="7.75" style="753" customWidth="1"/>
    <col min="13052" max="13052" width="2.375" style="753" customWidth="1"/>
    <col min="13053" max="13053" width="5.25" style="753" customWidth="1"/>
    <col min="13054" max="13054" width="9" style="753" customWidth="1"/>
    <col min="13055" max="13055" width="7.875" style="753" customWidth="1"/>
    <col min="13056" max="13056" width="2.625" style="753" customWidth="1"/>
    <col min="13057" max="13057" width="4.5" style="753" customWidth="1"/>
    <col min="13058" max="13058" width="3.75" style="753" customWidth="1"/>
    <col min="13059" max="13059" width="4.625" style="753" customWidth="1"/>
    <col min="13060" max="13060" width="4.875" style="753" customWidth="1"/>
    <col min="13061" max="13061" width="4.625" style="753" customWidth="1"/>
    <col min="13062" max="13062" width="13" style="753" customWidth="1"/>
    <col min="13063" max="13063" width="4.5" style="753" customWidth="1"/>
    <col min="13064" max="13064" width="1.75" style="753" customWidth="1"/>
    <col min="13065" max="13065" width="4.5" style="753" customWidth="1"/>
    <col min="13066" max="13066" width="2.625" style="753" customWidth="1"/>
    <col min="13067" max="13067" width="8.25" style="753" customWidth="1"/>
    <col min="13068" max="13304" width="13" style="753"/>
    <col min="13305" max="13305" width="12" style="753" customWidth="1"/>
    <col min="13306" max="13306" width="2.625" style="753" customWidth="1"/>
    <col min="13307" max="13307" width="7.75" style="753" customWidth="1"/>
    <col min="13308" max="13308" width="2.375" style="753" customWidth="1"/>
    <col min="13309" max="13309" width="5.25" style="753" customWidth="1"/>
    <col min="13310" max="13310" width="9" style="753" customWidth="1"/>
    <col min="13311" max="13311" width="7.875" style="753" customWidth="1"/>
    <col min="13312" max="13312" width="2.625" style="753" customWidth="1"/>
    <col min="13313" max="13313" width="4.5" style="753" customWidth="1"/>
    <col min="13314" max="13314" width="3.75" style="753" customWidth="1"/>
    <col min="13315" max="13315" width="4.625" style="753" customWidth="1"/>
    <col min="13316" max="13316" width="4.875" style="753" customWidth="1"/>
    <col min="13317" max="13317" width="4.625" style="753" customWidth="1"/>
    <col min="13318" max="13318" width="13" style="753" customWidth="1"/>
    <col min="13319" max="13319" width="4.5" style="753" customWidth="1"/>
    <col min="13320" max="13320" width="1.75" style="753" customWidth="1"/>
    <col min="13321" max="13321" width="4.5" style="753" customWidth="1"/>
    <col min="13322" max="13322" width="2.625" style="753" customWidth="1"/>
    <col min="13323" max="13323" width="8.25" style="753" customWidth="1"/>
    <col min="13324" max="13560" width="13" style="753"/>
    <col min="13561" max="13561" width="12" style="753" customWidth="1"/>
    <col min="13562" max="13562" width="2.625" style="753" customWidth="1"/>
    <col min="13563" max="13563" width="7.75" style="753" customWidth="1"/>
    <col min="13564" max="13564" width="2.375" style="753" customWidth="1"/>
    <col min="13565" max="13565" width="5.25" style="753" customWidth="1"/>
    <col min="13566" max="13566" width="9" style="753" customWidth="1"/>
    <col min="13567" max="13567" width="7.875" style="753" customWidth="1"/>
    <col min="13568" max="13568" width="2.625" style="753" customWidth="1"/>
    <col min="13569" max="13569" width="4.5" style="753" customWidth="1"/>
    <col min="13570" max="13570" width="3.75" style="753" customWidth="1"/>
    <col min="13571" max="13571" width="4.625" style="753" customWidth="1"/>
    <col min="13572" max="13572" width="4.875" style="753" customWidth="1"/>
    <col min="13573" max="13573" width="4.625" style="753" customWidth="1"/>
    <col min="13574" max="13574" width="13" style="753" customWidth="1"/>
    <col min="13575" max="13575" width="4.5" style="753" customWidth="1"/>
    <col min="13576" max="13576" width="1.75" style="753" customWidth="1"/>
    <col min="13577" max="13577" width="4.5" style="753" customWidth="1"/>
    <col min="13578" max="13578" width="2.625" style="753" customWidth="1"/>
    <col min="13579" max="13579" width="8.25" style="753" customWidth="1"/>
    <col min="13580" max="13816" width="13" style="753"/>
    <col min="13817" max="13817" width="12" style="753" customWidth="1"/>
    <col min="13818" max="13818" width="2.625" style="753" customWidth="1"/>
    <col min="13819" max="13819" width="7.75" style="753" customWidth="1"/>
    <col min="13820" max="13820" width="2.375" style="753" customWidth="1"/>
    <col min="13821" max="13821" width="5.25" style="753" customWidth="1"/>
    <col min="13822" max="13822" width="9" style="753" customWidth="1"/>
    <col min="13823" max="13823" width="7.875" style="753" customWidth="1"/>
    <col min="13824" max="13824" width="2.625" style="753" customWidth="1"/>
    <col min="13825" max="13825" width="4.5" style="753" customWidth="1"/>
    <col min="13826" max="13826" width="3.75" style="753" customWidth="1"/>
    <col min="13827" max="13827" width="4.625" style="753" customWidth="1"/>
    <col min="13828" max="13828" width="4.875" style="753" customWidth="1"/>
    <col min="13829" max="13829" width="4.625" style="753" customWidth="1"/>
    <col min="13830" max="13830" width="13" style="753" customWidth="1"/>
    <col min="13831" max="13831" width="4.5" style="753" customWidth="1"/>
    <col min="13832" max="13832" width="1.75" style="753" customWidth="1"/>
    <col min="13833" max="13833" width="4.5" style="753" customWidth="1"/>
    <col min="13834" max="13834" width="2.625" style="753" customWidth="1"/>
    <col min="13835" max="13835" width="8.25" style="753" customWidth="1"/>
    <col min="13836" max="14072" width="13" style="753"/>
    <col min="14073" max="14073" width="12" style="753" customWidth="1"/>
    <col min="14074" max="14074" width="2.625" style="753" customWidth="1"/>
    <col min="14075" max="14075" width="7.75" style="753" customWidth="1"/>
    <col min="14076" max="14076" width="2.375" style="753" customWidth="1"/>
    <col min="14077" max="14077" width="5.25" style="753" customWidth="1"/>
    <col min="14078" max="14078" width="9" style="753" customWidth="1"/>
    <col min="14079" max="14079" width="7.875" style="753" customWidth="1"/>
    <col min="14080" max="14080" width="2.625" style="753" customWidth="1"/>
    <col min="14081" max="14081" width="4.5" style="753" customWidth="1"/>
    <col min="14082" max="14082" width="3.75" style="753" customWidth="1"/>
    <col min="14083" max="14083" width="4.625" style="753" customWidth="1"/>
    <col min="14084" max="14084" width="4.875" style="753" customWidth="1"/>
    <col min="14085" max="14085" width="4.625" style="753" customWidth="1"/>
    <col min="14086" max="14086" width="13" style="753" customWidth="1"/>
    <col min="14087" max="14087" width="4.5" style="753" customWidth="1"/>
    <col min="14088" max="14088" width="1.75" style="753" customWidth="1"/>
    <col min="14089" max="14089" width="4.5" style="753" customWidth="1"/>
    <col min="14090" max="14090" width="2.625" style="753" customWidth="1"/>
    <col min="14091" max="14091" width="8.25" style="753" customWidth="1"/>
    <col min="14092" max="14328" width="13" style="753"/>
    <col min="14329" max="14329" width="12" style="753" customWidth="1"/>
    <col min="14330" max="14330" width="2.625" style="753" customWidth="1"/>
    <col min="14331" max="14331" width="7.75" style="753" customWidth="1"/>
    <col min="14332" max="14332" width="2.375" style="753" customWidth="1"/>
    <col min="14333" max="14333" width="5.25" style="753" customWidth="1"/>
    <col min="14334" max="14334" width="9" style="753" customWidth="1"/>
    <col min="14335" max="14335" width="7.875" style="753" customWidth="1"/>
    <col min="14336" max="14336" width="2.625" style="753" customWidth="1"/>
    <col min="14337" max="14337" width="4.5" style="753" customWidth="1"/>
    <col min="14338" max="14338" width="3.75" style="753" customWidth="1"/>
    <col min="14339" max="14339" width="4.625" style="753" customWidth="1"/>
    <col min="14340" max="14340" width="4.875" style="753" customWidth="1"/>
    <col min="14341" max="14341" width="4.625" style="753" customWidth="1"/>
    <col min="14342" max="14342" width="13" style="753" customWidth="1"/>
    <col min="14343" max="14343" width="4.5" style="753" customWidth="1"/>
    <col min="14344" max="14344" width="1.75" style="753" customWidth="1"/>
    <col min="14345" max="14345" width="4.5" style="753" customWidth="1"/>
    <col min="14346" max="14346" width="2.625" style="753" customWidth="1"/>
    <col min="14347" max="14347" width="8.25" style="753" customWidth="1"/>
    <col min="14348" max="14584" width="13" style="753"/>
    <col min="14585" max="14585" width="12" style="753" customWidth="1"/>
    <col min="14586" max="14586" width="2.625" style="753" customWidth="1"/>
    <col min="14587" max="14587" width="7.75" style="753" customWidth="1"/>
    <col min="14588" max="14588" width="2.375" style="753" customWidth="1"/>
    <col min="14589" max="14589" width="5.25" style="753" customWidth="1"/>
    <col min="14590" max="14590" width="9" style="753" customWidth="1"/>
    <col min="14591" max="14591" width="7.875" style="753" customWidth="1"/>
    <col min="14592" max="14592" width="2.625" style="753" customWidth="1"/>
    <col min="14593" max="14593" width="4.5" style="753" customWidth="1"/>
    <col min="14594" max="14594" width="3.75" style="753" customWidth="1"/>
    <col min="14595" max="14595" width="4.625" style="753" customWidth="1"/>
    <col min="14596" max="14596" width="4.875" style="753" customWidth="1"/>
    <col min="14597" max="14597" width="4.625" style="753" customWidth="1"/>
    <col min="14598" max="14598" width="13" style="753" customWidth="1"/>
    <col min="14599" max="14599" width="4.5" style="753" customWidth="1"/>
    <col min="14600" max="14600" width="1.75" style="753" customWidth="1"/>
    <col min="14601" max="14601" width="4.5" style="753" customWidth="1"/>
    <col min="14602" max="14602" width="2.625" style="753" customWidth="1"/>
    <col min="14603" max="14603" width="8.25" style="753" customWidth="1"/>
    <col min="14604" max="14840" width="13" style="753"/>
    <col min="14841" max="14841" width="12" style="753" customWidth="1"/>
    <col min="14842" max="14842" width="2.625" style="753" customWidth="1"/>
    <col min="14843" max="14843" width="7.75" style="753" customWidth="1"/>
    <col min="14844" max="14844" width="2.375" style="753" customWidth="1"/>
    <col min="14845" max="14845" width="5.25" style="753" customWidth="1"/>
    <col min="14846" max="14846" width="9" style="753" customWidth="1"/>
    <col min="14847" max="14847" width="7.875" style="753" customWidth="1"/>
    <col min="14848" max="14848" width="2.625" style="753" customWidth="1"/>
    <col min="14849" max="14849" width="4.5" style="753" customWidth="1"/>
    <col min="14850" max="14850" width="3.75" style="753" customWidth="1"/>
    <col min="14851" max="14851" width="4.625" style="753" customWidth="1"/>
    <col min="14852" max="14852" width="4.875" style="753" customWidth="1"/>
    <col min="14853" max="14853" width="4.625" style="753" customWidth="1"/>
    <col min="14854" max="14854" width="13" style="753" customWidth="1"/>
    <col min="14855" max="14855" width="4.5" style="753" customWidth="1"/>
    <col min="14856" max="14856" width="1.75" style="753" customWidth="1"/>
    <col min="14857" max="14857" width="4.5" style="753" customWidth="1"/>
    <col min="14858" max="14858" width="2.625" style="753" customWidth="1"/>
    <col min="14859" max="14859" width="8.25" style="753" customWidth="1"/>
    <col min="14860" max="15096" width="13" style="753"/>
    <col min="15097" max="15097" width="12" style="753" customWidth="1"/>
    <col min="15098" max="15098" width="2.625" style="753" customWidth="1"/>
    <col min="15099" max="15099" width="7.75" style="753" customWidth="1"/>
    <col min="15100" max="15100" width="2.375" style="753" customWidth="1"/>
    <col min="15101" max="15101" width="5.25" style="753" customWidth="1"/>
    <col min="15102" max="15102" width="9" style="753" customWidth="1"/>
    <col min="15103" max="15103" width="7.875" style="753" customWidth="1"/>
    <col min="15104" max="15104" width="2.625" style="753" customWidth="1"/>
    <col min="15105" max="15105" width="4.5" style="753" customWidth="1"/>
    <col min="15106" max="15106" width="3.75" style="753" customWidth="1"/>
    <col min="15107" max="15107" width="4.625" style="753" customWidth="1"/>
    <col min="15108" max="15108" width="4.875" style="753" customWidth="1"/>
    <col min="15109" max="15109" width="4.625" style="753" customWidth="1"/>
    <col min="15110" max="15110" width="13" style="753" customWidth="1"/>
    <col min="15111" max="15111" width="4.5" style="753" customWidth="1"/>
    <col min="15112" max="15112" width="1.75" style="753" customWidth="1"/>
    <col min="15113" max="15113" width="4.5" style="753" customWidth="1"/>
    <col min="15114" max="15114" width="2.625" style="753" customWidth="1"/>
    <col min="15115" max="15115" width="8.25" style="753" customWidth="1"/>
    <col min="15116" max="15352" width="13" style="753"/>
    <col min="15353" max="15353" width="12" style="753" customWidth="1"/>
    <col min="15354" max="15354" width="2.625" style="753" customWidth="1"/>
    <col min="15355" max="15355" width="7.75" style="753" customWidth="1"/>
    <col min="15356" max="15356" width="2.375" style="753" customWidth="1"/>
    <col min="15357" max="15357" width="5.25" style="753" customWidth="1"/>
    <col min="15358" max="15358" width="9" style="753" customWidth="1"/>
    <col min="15359" max="15359" width="7.875" style="753" customWidth="1"/>
    <col min="15360" max="15360" width="2.625" style="753" customWidth="1"/>
    <col min="15361" max="15361" width="4.5" style="753" customWidth="1"/>
    <col min="15362" max="15362" width="3.75" style="753" customWidth="1"/>
    <col min="15363" max="15363" width="4.625" style="753" customWidth="1"/>
    <col min="15364" max="15364" width="4.875" style="753" customWidth="1"/>
    <col min="15365" max="15365" width="4.625" style="753" customWidth="1"/>
    <col min="15366" max="15366" width="13" style="753" customWidth="1"/>
    <col min="15367" max="15367" width="4.5" style="753" customWidth="1"/>
    <col min="15368" max="15368" width="1.75" style="753" customWidth="1"/>
    <col min="15369" max="15369" width="4.5" style="753" customWidth="1"/>
    <col min="15370" max="15370" width="2.625" style="753" customWidth="1"/>
    <col min="15371" max="15371" width="8.25" style="753" customWidth="1"/>
    <col min="15372" max="15608" width="13" style="753"/>
    <col min="15609" max="15609" width="12" style="753" customWidth="1"/>
    <col min="15610" max="15610" width="2.625" style="753" customWidth="1"/>
    <col min="15611" max="15611" width="7.75" style="753" customWidth="1"/>
    <col min="15612" max="15612" width="2.375" style="753" customWidth="1"/>
    <col min="15613" max="15613" width="5.25" style="753" customWidth="1"/>
    <col min="15614" max="15614" width="9" style="753" customWidth="1"/>
    <col min="15615" max="15615" width="7.875" style="753" customWidth="1"/>
    <col min="15616" max="15616" width="2.625" style="753" customWidth="1"/>
    <col min="15617" max="15617" width="4.5" style="753" customWidth="1"/>
    <col min="15618" max="15618" width="3.75" style="753" customWidth="1"/>
    <col min="15619" max="15619" width="4.625" style="753" customWidth="1"/>
    <col min="15620" max="15620" width="4.875" style="753" customWidth="1"/>
    <col min="15621" max="15621" width="4.625" style="753" customWidth="1"/>
    <col min="15622" max="15622" width="13" style="753" customWidth="1"/>
    <col min="15623" max="15623" width="4.5" style="753" customWidth="1"/>
    <col min="15624" max="15624" width="1.75" style="753" customWidth="1"/>
    <col min="15625" max="15625" width="4.5" style="753" customWidth="1"/>
    <col min="15626" max="15626" width="2.625" style="753" customWidth="1"/>
    <col min="15627" max="15627" width="8.25" style="753" customWidth="1"/>
    <col min="15628" max="15864" width="13" style="753"/>
    <col min="15865" max="15865" width="12" style="753" customWidth="1"/>
    <col min="15866" max="15866" width="2.625" style="753" customWidth="1"/>
    <col min="15867" max="15867" width="7.75" style="753" customWidth="1"/>
    <col min="15868" max="15868" width="2.375" style="753" customWidth="1"/>
    <col min="15869" max="15869" width="5.25" style="753" customWidth="1"/>
    <col min="15870" max="15870" width="9" style="753" customWidth="1"/>
    <col min="15871" max="15871" width="7.875" style="753" customWidth="1"/>
    <col min="15872" max="15872" width="2.625" style="753" customWidth="1"/>
    <col min="15873" max="15873" width="4.5" style="753" customWidth="1"/>
    <col min="15874" max="15874" width="3.75" style="753" customWidth="1"/>
    <col min="15875" max="15875" width="4.625" style="753" customWidth="1"/>
    <col min="15876" max="15876" width="4.875" style="753" customWidth="1"/>
    <col min="15877" max="15877" width="4.625" style="753" customWidth="1"/>
    <col min="15878" max="15878" width="13" style="753" customWidth="1"/>
    <col min="15879" max="15879" width="4.5" style="753" customWidth="1"/>
    <col min="15880" max="15880" width="1.75" style="753" customWidth="1"/>
    <col min="15881" max="15881" width="4.5" style="753" customWidth="1"/>
    <col min="15882" max="15882" width="2.625" style="753" customWidth="1"/>
    <col min="15883" max="15883" width="8.25" style="753" customWidth="1"/>
    <col min="15884" max="16120" width="13" style="753"/>
    <col min="16121" max="16121" width="12" style="753" customWidth="1"/>
    <col min="16122" max="16122" width="2.625" style="753" customWidth="1"/>
    <col min="16123" max="16123" width="7.75" style="753" customWidth="1"/>
    <col min="16124" max="16124" width="2.375" style="753" customWidth="1"/>
    <col min="16125" max="16125" width="5.25" style="753" customWidth="1"/>
    <col min="16126" max="16126" width="9" style="753" customWidth="1"/>
    <col min="16127" max="16127" width="7.875" style="753" customWidth="1"/>
    <col min="16128" max="16128" width="2.625" style="753" customWidth="1"/>
    <col min="16129" max="16129" width="4.5" style="753" customWidth="1"/>
    <col min="16130" max="16130" width="3.75" style="753" customWidth="1"/>
    <col min="16131" max="16131" width="4.625" style="753" customWidth="1"/>
    <col min="16132" max="16132" width="4.875" style="753" customWidth="1"/>
    <col min="16133" max="16133" width="4.625" style="753" customWidth="1"/>
    <col min="16134" max="16134" width="13" style="753" customWidth="1"/>
    <col min="16135" max="16135" width="4.5" style="753" customWidth="1"/>
    <col min="16136" max="16136" width="1.75" style="753" customWidth="1"/>
    <col min="16137" max="16137" width="4.5" style="753" customWidth="1"/>
    <col min="16138" max="16138" width="2.625" style="753" customWidth="1"/>
    <col min="16139" max="16139" width="8.25" style="753" customWidth="1"/>
    <col min="16140" max="16384" width="13" style="753"/>
  </cols>
  <sheetData>
    <row r="1" spans="1:20" s="750" customFormat="1" ht="40.5" customHeight="1">
      <c r="A1" s="749">
        <v>1</v>
      </c>
      <c r="B1" s="1755" t="s">
        <v>1314</v>
      </c>
      <c r="C1" s="1756"/>
      <c r="D1" s="1756"/>
      <c r="E1" s="1756"/>
      <c r="F1" s="1756"/>
      <c r="G1" s="1756"/>
      <c r="H1" s="1756"/>
      <c r="I1" s="1756"/>
      <c r="J1" s="1756"/>
      <c r="K1" s="1756"/>
      <c r="L1" s="1756"/>
      <c r="M1" s="1756"/>
      <c r="N1" s="1756"/>
      <c r="O1" s="1756"/>
      <c r="P1" s="1756"/>
      <c r="Q1" s="1756"/>
      <c r="R1" s="1756"/>
      <c r="S1" s="1757"/>
      <c r="T1" s="749"/>
    </row>
    <row r="2" spans="1:20" s="750" customFormat="1" ht="20.100000000000001" customHeight="1">
      <c r="A2" s="749">
        <v>1</v>
      </c>
      <c r="B2" s="754"/>
      <c r="C2" s="754"/>
      <c r="D2" s="754"/>
      <c r="E2" s="754"/>
      <c r="F2" s="754"/>
      <c r="G2" s="754"/>
      <c r="H2" s="754"/>
      <c r="I2" s="754"/>
      <c r="J2" s="754"/>
      <c r="K2" s="754"/>
      <c r="L2" s="754"/>
      <c r="M2" s="754"/>
      <c r="N2" s="754"/>
      <c r="O2" s="754"/>
      <c r="P2" s="754"/>
      <c r="Q2" s="754"/>
      <c r="R2" s="754"/>
      <c r="S2" s="754"/>
      <c r="T2" s="749"/>
    </row>
    <row r="3" spans="1:20" s="750" customFormat="1" ht="19.5" customHeight="1">
      <c r="A3" s="749">
        <v>1</v>
      </c>
      <c r="B3" s="1758" t="s">
        <v>1233</v>
      </c>
      <c r="C3" s="1759"/>
      <c r="D3" s="1759"/>
      <c r="E3" s="1759"/>
      <c r="F3" s="754"/>
      <c r="G3" s="754"/>
      <c r="H3" s="754"/>
      <c r="I3" s="754"/>
      <c r="J3" s="754"/>
      <c r="K3" s="754"/>
      <c r="L3" s="754"/>
      <c r="M3" s="754"/>
      <c r="N3" s="754"/>
      <c r="O3" s="754"/>
      <c r="P3" s="754"/>
      <c r="Q3" s="754"/>
      <c r="R3" s="754"/>
      <c r="S3" s="754"/>
      <c r="T3" s="749"/>
    </row>
    <row r="4" spans="1:20" s="750" customFormat="1" ht="7.5" customHeight="1">
      <c r="A4" s="749">
        <v>1</v>
      </c>
      <c r="B4" s="762"/>
      <c r="C4" s="762"/>
      <c r="D4" s="762"/>
      <c r="E4" s="762"/>
      <c r="F4" s="762"/>
      <c r="G4" s="762"/>
      <c r="H4" s="762"/>
      <c r="I4" s="762"/>
      <c r="J4" s="762"/>
      <c r="K4" s="762"/>
      <c r="L4" s="762"/>
      <c r="M4" s="762"/>
      <c r="N4" s="762"/>
      <c r="O4" s="762"/>
      <c r="P4" s="762"/>
      <c r="Q4" s="762"/>
      <c r="R4" s="762"/>
      <c r="S4" s="762"/>
      <c r="T4" s="749"/>
    </row>
    <row r="5" spans="1:20" s="750" customFormat="1" ht="27" customHeight="1">
      <c r="A5" s="749">
        <v>1</v>
      </c>
      <c r="B5" s="1770" t="s">
        <v>1234</v>
      </c>
      <c r="C5" s="1771"/>
      <c r="D5" s="1774" t="s">
        <v>1235</v>
      </c>
      <c r="E5" s="1761"/>
      <c r="F5" s="1771"/>
      <c r="G5" s="1774" t="s">
        <v>1173</v>
      </c>
      <c r="H5" s="1761"/>
      <c r="I5" s="1771"/>
      <c r="J5" s="1774" t="s">
        <v>1072</v>
      </c>
      <c r="K5" s="1761"/>
      <c r="L5" s="1761"/>
      <c r="M5" s="1760" t="s">
        <v>1236</v>
      </c>
      <c r="N5" s="1760"/>
      <c r="O5" s="1760"/>
      <c r="P5" s="1761" t="s">
        <v>1237</v>
      </c>
      <c r="Q5" s="1761"/>
      <c r="R5" s="1761"/>
      <c r="S5" s="1762"/>
      <c r="T5" s="749"/>
    </row>
    <row r="6" spans="1:20" s="750" customFormat="1" ht="27" customHeight="1" thickBot="1">
      <c r="A6" s="749">
        <v>1</v>
      </c>
      <c r="B6" s="1772"/>
      <c r="C6" s="1773"/>
      <c r="D6" s="1775"/>
      <c r="E6" s="1763"/>
      <c r="F6" s="1773"/>
      <c r="G6" s="1775"/>
      <c r="H6" s="1763"/>
      <c r="I6" s="1773"/>
      <c r="J6" s="1775"/>
      <c r="K6" s="1763"/>
      <c r="L6" s="1773"/>
      <c r="M6" s="756" t="s">
        <v>1291</v>
      </c>
      <c r="N6" s="756" t="s">
        <v>1290</v>
      </c>
      <c r="O6" s="756" t="s">
        <v>1289</v>
      </c>
      <c r="P6" s="1763"/>
      <c r="Q6" s="1763"/>
      <c r="R6" s="1763"/>
      <c r="S6" s="1764"/>
      <c r="T6" s="749"/>
    </row>
    <row r="7" spans="1:20" s="750" customFormat="1" ht="27" customHeight="1" thickTop="1">
      <c r="A7" s="749">
        <f t="shared" ref="A7:A38" si="0">IF(OR(J7="",J7=0),"",1)</f>
        <v>1</v>
      </c>
      <c r="B7" s="1765" t="s">
        <v>1073</v>
      </c>
      <c r="C7" s="1766"/>
      <c r="D7" s="1766"/>
      <c r="E7" s="1766"/>
      <c r="F7" s="1766"/>
      <c r="G7" s="1766"/>
      <c r="H7" s="1766"/>
      <c r="I7" s="1766"/>
      <c r="J7" s="1767">
        <f>SUM(J8:L90)</f>
        <v>54.8</v>
      </c>
      <c r="K7" s="1767"/>
      <c r="L7" s="1767"/>
      <c r="M7" s="1768"/>
      <c r="N7" s="1768"/>
      <c r="O7" s="1768"/>
      <c r="P7" s="1767">
        <f>SUM(P8:S90)</f>
        <v>246.5</v>
      </c>
      <c r="Q7" s="1767"/>
      <c r="R7" s="1767"/>
      <c r="S7" s="1769"/>
      <c r="T7" s="749"/>
    </row>
    <row r="8" spans="1:20" s="750" customFormat="1" ht="27" customHeight="1">
      <c r="A8" s="749">
        <f t="shared" si="0"/>
        <v>1</v>
      </c>
      <c r="B8" s="1776" t="str">
        <f>'6-3표준조사 1'!$K$4</f>
        <v>49-0</v>
      </c>
      <c r="C8" s="1777"/>
      <c r="D8" s="1778" t="str">
        <f>'6-3표준조사 1'!$L$4</f>
        <v>50-0</v>
      </c>
      <c r="E8" s="1779"/>
      <c r="F8" s="1779"/>
      <c r="G8" s="1780" t="str">
        <f>'5-3단가산출서 1'!$L$2</f>
        <v>모두베기</v>
      </c>
      <c r="H8" s="1780"/>
      <c r="I8" s="1780"/>
      <c r="J8" s="1781">
        <f>'6-3표준조사 1'!$Q$4</f>
        <v>6.2</v>
      </c>
      <c r="K8" s="1781"/>
      <c r="L8" s="1782"/>
      <c r="M8" s="757">
        <f>'5-3단가산출서 1'!$H$19+'5-3단가산출서 1'!$H$20+'5-3단가산출서 1'!$H$21</f>
        <v>3.5</v>
      </c>
      <c r="N8" s="758">
        <f>'5-3단가산출서 1'!$H$18</f>
        <v>0</v>
      </c>
      <c r="O8" s="759">
        <f t="shared" ref="O8:O39" si="1">M8+N8</f>
        <v>3.5</v>
      </c>
      <c r="P8" s="1783">
        <f>ROUND(O8*J8,2)</f>
        <v>21.7</v>
      </c>
      <c r="Q8" s="1781"/>
      <c r="R8" s="1781"/>
      <c r="S8" s="1784"/>
      <c r="T8" s="749">
        <v>1</v>
      </c>
    </row>
    <row r="9" spans="1:20" s="750" customFormat="1" ht="27" customHeight="1">
      <c r="A9" s="749">
        <f t="shared" si="0"/>
        <v>1</v>
      </c>
      <c r="B9" s="1785" t="str">
        <f>'6-3표준조사 1'!$K$79</f>
        <v>3-0</v>
      </c>
      <c r="C9" s="1779"/>
      <c r="D9" s="1778" t="str">
        <f>'6-3표준조사 1'!$L$79</f>
        <v>16-0</v>
      </c>
      <c r="E9" s="1779"/>
      <c r="F9" s="1779"/>
      <c r="G9" s="1780" t="str">
        <f>'6-3표준조사 1'!$R$79</f>
        <v>모두베기</v>
      </c>
      <c r="H9" s="1780"/>
      <c r="I9" s="1780"/>
      <c r="J9" s="1781">
        <f>'6-3표준조사 1'!$Q$79</f>
        <v>0.2</v>
      </c>
      <c r="K9" s="1781"/>
      <c r="L9" s="1782"/>
      <c r="M9" s="757">
        <f>'5-3단가산출서 1'!$H$64+'5-3단가산출서 1'!$H$65+'5-3단가산출서 1'!$H$66</f>
        <v>3.5</v>
      </c>
      <c r="N9" s="758">
        <f>'5-3단가산출서 1'!$H$63</f>
        <v>0</v>
      </c>
      <c r="O9" s="759">
        <f t="shared" si="1"/>
        <v>3.5</v>
      </c>
      <c r="P9" s="1783">
        <f t="shared" ref="P9:P47" si="2">ROUND(O9*J9,2)</f>
        <v>0.7</v>
      </c>
      <c r="Q9" s="1781"/>
      <c r="R9" s="1781"/>
      <c r="S9" s="1784"/>
      <c r="T9" s="749">
        <v>2</v>
      </c>
    </row>
    <row r="10" spans="1:20" s="750" customFormat="1" ht="27" customHeight="1">
      <c r="A10" s="749">
        <f t="shared" si="0"/>
        <v>1</v>
      </c>
      <c r="B10" s="1776" t="str">
        <f>'6-3표준조사 1'!$K$154</f>
        <v>7-0</v>
      </c>
      <c r="C10" s="1777"/>
      <c r="D10" s="1778" t="str">
        <f>'6-3표준조사 1'!$L$154</f>
        <v>6-2</v>
      </c>
      <c r="E10" s="1779"/>
      <c r="F10" s="1779"/>
      <c r="G10" s="1780" t="str">
        <f>'6-3표준조사 1'!$R$154</f>
        <v>모두베기</v>
      </c>
      <c r="H10" s="1780"/>
      <c r="I10" s="1780"/>
      <c r="J10" s="1781">
        <f>'6-3표준조사 1'!$Q$154</f>
        <v>2.8</v>
      </c>
      <c r="K10" s="1781"/>
      <c r="L10" s="1782"/>
      <c r="M10" s="757">
        <f>'5-3단가산출서 1'!$H$109+'5-3단가산출서 1'!$H$110+'5-3단가산출서 1'!$H$111</f>
        <v>4</v>
      </c>
      <c r="N10" s="758">
        <f>'5-3단가산출서 1'!$H$108</f>
        <v>0</v>
      </c>
      <c r="O10" s="759">
        <f t="shared" si="1"/>
        <v>4</v>
      </c>
      <c r="P10" s="1783">
        <f t="shared" si="2"/>
        <v>11.2</v>
      </c>
      <c r="Q10" s="1781"/>
      <c r="R10" s="1781"/>
      <c r="S10" s="1784"/>
      <c r="T10" s="749">
        <v>3</v>
      </c>
    </row>
    <row r="11" spans="1:20" s="750" customFormat="1" ht="27" customHeight="1">
      <c r="A11" s="749">
        <f t="shared" si="0"/>
        <v>1</v>
      </c>
      <c r="B11" s="1776" t="str">
        <f>'6-3표준조사 1'!$K$229</f>
        <v>54-0</v>
      </c>
      <c r="C11" s="1777"/>
      <c r="D11" s="1778" t="str">
        <f>'6-3표준조사 1'!$L$229</f>
        <v>10-0</v>
      </c>
      <c r="E11" s="1779"/>
      <c r="F11" s="1779"/>
      <c r="G11" s="1780" t="str">
        <f>'6-3표준조사 1'!$R$229</f>
        <v>모두베기</v>
      </c>
      <c r="H11" s="1780"/>
      <c r="I11" s="1780"/>
      <c r="J11" s="1781">
        <f>'6-3표준조사 1'!$Q$229</f>
        <v>0.1</v>
      </c>
      <c r="K11" s="1781"/>
      <c r="L11" s="1782"/>
      <c r="M11" s="757">
        <f>'5-3단가산출서 1'!$H$154+'5-3단가산출서 1'!$H$155+'5-3단가산출서 1'!$H$156</f>
        <v>4</v>
      </c>
      <c r="N11" s="758">
        <f>'5-3단가산출서 1'!$H$153</f>
        <v>0</v>
      </c>
      <c r="O11" s="759">
        <f t="shared" si="1"/>
        <v>4</v>
      </c>
      <c r="P11" s="1783">
        <f t="shared" si="2"/>
        <v>0.4</v>
      </c>
      <c r="Q11" s="1781"/>
      <c r="R11" s="1781"/>
      <c r="S11" s="1784"/>
      <c r="T11" s="749">
        <v>4</v>
      </c>
    </row>
    <row r="12" spans="1:20" s="750" customFormat="1" ht="27" customHeight="1">
      <c r="A12" s="749">
        <f t="shared" si="0"/>
        <v>1</v>
      </c>
      <c r="B12" s="1776" t="str">
        <f>'6-3표준조사 1'!$K$304</f>
        <v>61-0</v>
      </c>
      <c r="C12" s="1777"/>
      <c r="D12" s="1778" t="str">
        <f>'6-3표준조사 1'!$L$304</f>
        <v>64-0</v>
      </c>
      <c r="E12" s="1777"/>
      <c r="F12" s="1777"/>
      <c r="G12" s="1780" t="str">
        <f>'6-3표준조사 1'!$R$304</f>
        <v>모두베기</v>
      </c>
      <c r="H12" s="1780"/>
      <c r="I12" s="1780"/>
      <c r="J12" s="1781">
        <f>'6-3표준조사 1'!$Q$304</f>
        <v>15</v>
      </c>
      <c r="K12" s="1781"/>
      <c r="L12" s="1782"/>
      <c r="M12" s="757">
        <f>'5-3단가산출서 1'!$H$199+'5-3단가산출서 1'!$H$200+'5-3단가산출서 1'!$H$201</f>
        <v>4</v>
      </c>
      <c r="N12" s="758">
        <f>'5-3단가산출서 1'!$H$198</f>
        <v>0</v>
      </c>
      <c r="O12" s="759">
        <f t="shared" si="1"/>
        <v>4</v>
      </c>
      <c r="P12" s="1783">
        <f t="shared" si="2"/>
        <v>60</v>
      </c>
      <c r="Q12" s="1781"/>
      <c r="R12" s="1781"/>
      <c r="S12" s="1784"/>
      <c r="T12" s="749">
        <v>5</v>
      </c>
    </row>
    <row r="13" spans="1:20" s="750" customFormat="1" ht="27" customHeight="1">
      <c r="A13" s="749">
        <f t="shared" si="0"/>
        <v>1</v>
      </c>
      <c r="B13" s="1776" t="str">
        <f>'6-3표준조사 1'!$K$379</f>
        <v>65-0</v>
      </c>
      <c r="C13" s="1777"/>
      <c r="D13" s="1778" t="str">
        <f>'6-3표준조사 1'!$L$379</f>
        <v>7-1</v>
      </c>
      <c r="E13" s="1777"/>
      <c r="F13" s="1777"/>
      <c r="G13" s="1780" t="str">
        <f>'6-3표준조사 1'!$R$379</f>
        <v>모두베기</v>
      </c>
      <c r="H13" s="1780"/>
      <c r="I13" s="1780"/>
      <c r="J13" s="1781">
        <f>'6-3표준조사 1'!$Q$379</f>
        <v>14.2</v>
      </c>
      <c r="K13" s="1781"/>
      <c r="L13" s="1782"/>
      <c r="M13" s="757">
        <f>'5-3단가산출서 1'!$H$244+'5-3단가산출서 1'!$H$245+'5-3단가산출서 1'!$H$246</f>
        <v>5</v>
      </c>
      <c r="N13" s="758">
        <f>'5-3단가산출서 1'!$H$243</f>
        <v>0</v>
      </c>
      <c r="O13" s="759">
        <f t="shared" si="1"/>
        <v>5</v>
      </c>
      <c r="P13" s="1783">
        <f t="shared" si="2"/>
        <v>71</v>
      </c>
      <c r="Q13" s="1781"/>
      <c r="R13" s="1781"/>
      <c r="S13" s="1784"/>
      <c r="T13" s="749">
        <v>6</v>
      </c>
    </row>
    <row r="14" spans="1:20" s="750" customFormat="1" ht="27" customHeight="1">
      <c r="A14" s="749">
        <f t="shared" si="0"/>
        <v>1</v>
      </c>
      <c r="B14" s="1776" t="str">
        <f>'6-3표준조사 1'!$K$454</f>
        <v>61-0</v>
      </c>
      <c r="C14" s="1777"/>
      <c r="D14" s="1778" t="str">
        <f>'6-3표준조사 1'!$L$454</f>
        <v>64-0</v>
      </c>
      <c r="E14" s="1777"/>
      <c r="F14" s="1777"/>
      <c r="G14" s="1780" t="str">
        <f>'6-3표준조사 1'!$R$454</f>
        <v>모두베기</v>
      </c>
      <c r="H14" s="1780"/>
      <c r="I14" s="1780"/>
      <c r="J14" s="1781">
        <f>'6-3표준조사 1'!$Q$454</f>
        <v>2.9</v>
      </c>
      <c r="K14" s="1781"/>
      <c r="L14" s="1782"/>
      <c r="M14" s="757">
        <f>'5-3단가산출서 1'!$H$289+'5-3단가산출서 1'!$H$290+'5-3단가산출서 1'!$H$291</f>
        <v>5</v>
      </c>
      <c r="N14" s="758">
        <f>'5-3단가산출서 1'!$H$288</f>
        <v>0</v>
      </c>
      <c r="O14" s="759">
        <f t="shared" si="1"/>
        <v>5</v>
      </c>
      <c r="P14" s="1783">
        <f t="shared" si="2"/>
        <v>14.5</v>
      </c>
      <c r="Q14" s="1781"/>
      <c r="R14" s="1781"/>
      <c r="S14" s="1784"/>
      <c r="T14" s="749">
        <v>7</v>
      </c>
    </row>
    <row r="15" spans="1:20" s="750" customFormat="1" ht="27" customHeight="1">
      <c r="A15" s="749">
        <f t="shared" si="0"/>
        <v>1</v>
      </c>
      <c r="B15" s="1776" t="str">
        <f>'6-3표준조사 1'!$K$529</f>
        <v>61-0</v>
      </c>
      <c r="C15" s="1777"/>
      <c r="D15" s="1778" t="str">
        <f>'6-3표준조사 1'!$L$529</f>
        <v>64-0</v>
      </c>
      <c r="E15" s="1777"/>
      <c r="F15" s="1777"/>
      <c r="G15" s="1780" t="str">
        <f>'6-3표준조사 1'!$R$529</f>
        <v>모두베기</v>
      </c>
      <c r="H15" s="1780"/>
      <c r="I15" s="1780"/>
      <c r="J15" s="1781">
        <f>'6-3표준조사 1'!$Q$529</f>
        <v>3.9</v>
      </c>
      <c r="K15" s="1781"/>
      <c r="L15" s="1782"/>
      <c r="M15" s="757">
        <f>'5-3단가산출서 1'!$H$334+'5-3단가산출서 1'!$H$335+'5-3단가산출서 1'!$H$336</f>
        <v>5</v>
      </c>
      <c r="N15" s="758">
        <f>'5-3단가산출서 1'!$H$333</f>
        <v>0</v>
      </c>
      <c r="O15" s="759">
        <f t="shared" si="1"/>
        <v>5</v>
      </c>
      <c r="P15" s="1783">
        <f t="shared" si="2"/>
        <v>19.5</v>
      </c>
      <c r="Q15" s="1781"/>
      <c r="R15" s="1781"/>
      <c r="S15" s="1784"/>
      <c r="T15" s="749">
        <v>8</v>
      </c>
    </row>
    <row r="16" spans="1:20" s="750" customFormat="1" ht="27" customHeight="1">
      <c r="A16" s="749">
        <f t="shared" si="0"/>
        <v>1</v>
      </c>
      <c r="B16" s="1776" t="str">
        <f>'6-3표준조사 2'!$K$4</f>
        <v>64-0</v>
      </c>
      <c r="C16" s="1777"/>
      <c r="D16" s="1778" t="str">
        <f>'6-3표준조사 2'!$L$4</f>
        <v>49-0</v>
      </c>
      <c r="E16" s="1779"/>
      <c r="F16" s="1779"/>
      <c r="G16" s="1780" t="str">
        <f>'5-3단가산출서 1'!$L$2</f>
        <v>모두베기</v>
      </c>
      <c r="H16" s="1780"/>
      <c r="I16" s="1780"/>
      <c r="J16" s="1781">
        <f>'6-3표준조사 2'!$Q$4</f>
        <v>9.5</v>
      </c>
      <c r="K16" s="1781"/>
      <c r="L16" s="1782"/>
      <c r="M16" s="757">
        <f>'5-3단가산출서 2'!$H$19+'5-3단가산출서 2'!$H$20+'5-3단가산출서 2'!$H$21</f>
        <v>5</v>
      </c>
      <c r="N16" s="758">
        <f>'5-3단가산출서 2'!$H$18</f>
        <v>0</v>
      </c>
      <c r="O16" s="759">
        <f t="shared" si="1"/>
        <v>5</v>
      </c>
      <c r="P16" s="1783">
        <f t="shared" si="2"/>
        <v>47.5</v>
      </c>
      <c r="Q16" s="1781"/>
      <c r="R16" s="1781"/>
      <c r="S16" s="1784"/>
      <c r="T16" s="751" t="s">
        <v>1288</v>
      </c>
    </row>
    <row r="17" spans="1:20" s="750" customFormat="1" ht="27" hidden="1" customHeight="1">
      <c r="A17" s="749" t="str">
        <f t="shared" si="0"/>
        <v/>
      </c>
      <c r="B17" s="1785">
        <f>'6-3표준조사 2'!$K$79</f>
        <v>0</v>
      </c>
      <c r="C17" s="1779"/>
      <c r="D17" s="1778">
        <f>'6-3표준조사 2'!$L$79</f>
        <v>0</v>
      </c>
      <c r="E17" s="1779"/>
      <c r="F17" s="1779"/>
      <c r="G17" s="1780" t="str">
        <f>'6-3표준조사 2'!$R$79</f>
        <v>모두베기</v>
      </c>
      <c r="H17" s="1780"/>
      <c r="I17" s="1780"/>
      <c r="J17" s="1781">
        <f>'6-3표준조사 2'!$Q$79</f>
        <v>0</v>
      </c>
      <c r="K17" s="1781"/>
      <c r="L17" s="1782"/>
      <c r="M17" s="757">
        <f>'5-3단가산출서 2'!$H$64+'5-3단가산출서 2'!$H$65+'5-3단가산출서 2'!$H$66</f>
        <v>4</v>
      </c>
      <c r="N17" s="758">
        <f>'5-3단가산출서 2'!$H$63</f>
        <v>0</v>
      </c>
      <c r="O17" s="759">
        <f t="shared" si="1"/>
        <v>4</v>
      </c>
      <c r="P17" s="1783">
        <f t="shared" si="2"/>
        <v>0</v>
      </c>
      <c r="Q17" s="1781"/>
      <c r="R17" s="1781"/>
      <c r="S17" s="1784"/>
      <c r="T17" s="751" t="s">
        <v>1287</v>
      </c>
    </row>
    <row r="18" spans="1:20" s="750" customFormat="1" ht="27" hidden="1" customHeight="1">
      <c r="A18" s="749" t="str">
        <f t="shared" si="0"/>
        <v/>
      </c>
      <c r="B18" s="1776">
        <f>'6-3표준조사 2'!$K$154</f>
        <v>0</v>
      </c>
      <c r="C18" s="1777"/>
      <c r="D18" s="1778">
        <f>'6-3표준조사 2'!$L$154</f>
        <v>0</v>
      </c>
      <c r="E18" s="1779"/>
      <c r="F18" s="1779"/>
      <c r="G18" s="1780" t="str">
        <f>'6-3표준조사 2'!$R$154</f>
        <v>모두베기</v>
      </c>
      <c r="H18" s="1780"/>
      <c r="I18" s="1780"/>
      <c r="J18" s="1781">
        <f>'6-3표준조사 2'!$Q$154</f>
        <v>0</v>
      </c>
      <c r="K18" s="1781"/>
      <c r="L18" s="1782"/>
      <c r="M18" s="757">
        <f>'5-3단가산출서 2'!$H$109+'5-3단가산출서 2'!$H$110+'5-3단가산출서 2'!$H$111</f>
        <v>4</v>
      </c>
      <c r="N18" s="758">
        <f>'5-3단가산출서 2'!$H$108</f>
        <v>0</v>
      </c>
      <c r="O18" s="759">
        <f t="shared" si="1"/>
        <v>4</v>
      </c>
      <c r="P18" s="1783">
        <f t="shared" si="2"/>
        <v>0</v>
      </c>
      <c r="Q18" s="1781"/>
      <c r="R18" s="1781"/>
      <c r="S18" s="1784"/>
      <c r="T18" s="751" t="s">
        <v>1286</v>
      </c>
    </row>
    <row r="19" spans="1:20" s="750" customFormat="1" ht="27" hidden="1" customHeight="1">
      <c r="A19" s="749" t="str">
        <f t="shared" si="0"/>
        <v/>
      </c>
      <c r="B19" s="1776">
        <f>'6-3표준조사 2'!$K$229</f>
        <v>0</v>
      </c>
      <c r="C19" s="1777"/>
      <c r="D19" s="1778">
        <f>'6-3표준조사 2'!$L$229</f>
        <v>0</v>
      </c>
      <c r="E19" s="1779"/>
      <c r="F19" s="1779"/>
      <c r="G19" s="1780" t="str">
        <f>'6-3표준조사 2'!$R$229</f>
        <v>모두베기</v>
      </c>
      <c r="H19" s="1780"/>
      <c r="I19" s="1780"/>
      <c r="J19" s="1781">
        <f>'6-3표준조사 2'!$Q$229</f>
        <v>0</v>
      </c>
      <c r="K19" s="1781"/>
      <c r="L19" s="1782"/>
      <c r="M19" s="757">
        <f>'5-3단가산출서 2'!$H$154+'5-3단가산출서 2'!$H$155+'5-3단가산출서 2'!$H$156</f>
        <v>4</v>
      </c>
      <c r="N19" s="758">
        <f>'5-3단가산출서 2'!$H$153</f>
        <v>0</v>
      </c>
      <c r="O19" s="759">
        <f t="shared" si="1"/>
        <v>4</v>
      </c>
      <c r="P19" s="1783">
        <f t="shared" si="2"/>
        <v>0</v>
      </c>
      <c r="Q19" s="1781"/>
      <c r="R19" s="1781"/>
      <c r="S19" s="1784"/>
      <c r="T19" s="751" t="s">
        <v>1253</v>
      </c>
    </row>
    <row r="20" spans="1:20" s="750" customFormat="1" ht="27" hidden="1" customHeight="1">
      <c r="A20" s="749" t="str">
        <f t="shared" si="0"/>
        <v/>
      </c>
      <c r="B20" s="1776">
        <f>'6-3표준조사 2'!$K$304</f>
        <v>0</v>
      </c>
      <c r="C20" s="1777"/>
      <c r="D20" s="1778">
        <f>'6-3표준조사 2'!$L$304</f>
        <v>0</v>
      </c>
      <c r="E20" s="1777"/>
      <c r="F20" s="1777"/>
      <c r="G20" s="1780" t="str">
        <f>'6-3표준조사 2'!$R$304</f>
        <v>모두베기</v>
      </c>
      <c r="H20" s="1780"/>
      <c r="I20" s="1780"/>
      <c r="J20" s="1781">
        <f>'6-3표준조사 2'!$Q$304</f>
        <v>0</v>
      </c>
      <c r="K20" s="1781"/>
      <c r="L20" s="1782"/>
      <c r="M20" s="757">
        <f>'5-3단가산출서 2'!$H$199+'5-3단가산출서 2'!$H$200+'5-3단가산출서 2'!$H$201</f>
        <v>4</v>
      </c>
      <c r="N20" s="758">
        <f>'5-3단가산출서 2'!$H$198</f>
        <v>0</v>
      </c>
      <c r="O20" s="759">
        <f t="shared" si="1"/>
        <v>4</v>
      </c>
      <c r="P20" s="1783">
        <f t="shared" si="2"/>
        <v>0</v>
      </c>
      <c r="Q20" s="1781"/>
      <c r="R20" s="1781"/>
      <c r="S20" s="1784"/>
      <c r="T20" s="751" t="s">
        <v>1254</v>
      </c>
    </row>
    <row r="21" spans="1:20" s="750" customFormat="1" ht="27" hidden="1" customHeight="1">
      <c r="A21" s="749" t="str">
        <f t="shared" si="0"/>
        <v/>
      </c>
      <c r="B21" s="1776">
        <f>'6-3표준조사 2'!$K$379</f>
        <v>0</v>
      </c>
      <c r="C21" s="1777"/>
      <c r="D21" s="1778">
        <f>'6-3표준조사 2'!$L$379</f>
        <v>0</v>
      </c>
      <c r="E21" s="1777"/>
      <c r="F21" s="1777"/>
      <c r="G21" s="1780" t="str">
        <f>'6-3표준조사 2'!$R$379</f>
        <v>모두베기</v>
      </c>
      <c r="H21" s="1780"/>
      <c r="I21" s="1780"/>
      <c r="J21" s="1781">
        <f>'6-3표준조사 2'!$Q$379</f>
        <v>0</v>
      </c>
      <c r="K21" s="1781"/>
      <c r="L21" s="1782"/>
      <c r="M21" s="757">
        <f>'5-3단가산출서 2'!$H$244+'5-3단가산출서 2'!$H$245+'5-3단가산출서 2'!$H$246</f>
        <v>5</v>
      </c>
      <c r="N21" s="758">
        <f>'5-3단가산출서 2'!$H$243</f>
        <v>0</v>
      </c>
      <c r="O21" s="759">
        <f t="shared" si="1"/>
        <v>5</v>
      </c>
      <c r="P21" s="1783">
        <f t="shared" si="2"/>
        <v>0</v>
      </c>
      <c r="Q21" s="1781"/>
      <c r="R21" s="1781"/>
      <c r="S21" s="1784"/>
      <c r="T21" s="751" t="s">
        <v>1255</v>
      </c>
    </row>
    <row r="22" spans="1:20" s="750" customFormat="1" ht="27" hidden="1" customHeight="1">
      <c r="A22" s="749" t="str">
        <f t="shared" si="0"/>
        <v/>
      </c>
      <c r="B22" s="1776">
        <f>'6-3표준조사 2'!$K$454</f>
        <v>0</v>
      </c>
      <c r="C22" s="1777"/>
      <c r="D22" s="1778">
        <f>'6-3표준조사 2'!$L$454</f>
        <v>0</v>
      </c>
      <c r="E22" s="1777"/>
      <c r="F22" s="1777"/>
      <c r="G22" s="1780" t="str">
        <f>'6-3표준조사 2'!$R$454</f>
        <v>모두베기</v>
      </c>
      <c r="H22" s="1780"/>
      <c r="I22" s="1780"/>
      <c r="J22" s="1781">
        <f>'6-3표준조사 2'!$Q$454</f>
        <v>0</v>
      </c>
      <c r="K22" s="1781"/>
      <c r="L22" s="1782"/>
      <c r="M22" s="757">
        <f>'5-3단가산출서 2'!$H$289+'5-3단가산출서 2'!$H$290+'5-3단가산출서 2'!$H$291</f>
        <v>5</v>
      </c>
      <c r="N22" s="758">
        <f>'5-3단가산출서 2'!$H$288</f>
        <v>0</v>
      </c>
      <c r="O22" s="759">
        <f t="shared" si="1"/>
        <v>5</v>
      </c>
      <c r="P22" s="1783">
        <f t="shared" si="2"/>
        <v>0</v>
      </c>
      <c r="Q22" s="1781"/>
      <c r="R22" s="1781"/>
      <c r="S22" s="1784"/>
      <c r="T22" s="751" t="s">
        <v>1256</v>
      </c>
    </row>
    <row r="23" spans="1:20" s="750" customFormat="1" ht="27" hidden="1" customHeight="1">
      <c r="A23" s="749" t="str">
        <f t="shared" si="0"/>
        <v/>
      </c>
      <c r="B23" s="1776">
        <f>'6-3표준조사 2'!$K$529</f>
        <v>0</v>
      </c>
      <c r="C23" s="1777"/>
      <c r="D23" s="1778">
        <f>'6-3표준조사 2'!$L$529</f>
        <v>0</v>
      </c>
      <c r="E23" s="1777"/>
      <c r="F23" s="1777"/>
      <c r="G23" s="1780" t="str">
        <f>'6-3표준조사 2'!$R$529</f>
        <v>모두베기</v>
      </c>
      <c r="H23" s="1780"/>
      <c r="I23" s="1780"/>
      <c r="J23" s="1781">
        <f>'6-3표준조사 2'!$Q$529</f>
        <v>0</v>
      </c>
      <c r="K23" s="1781"/>
      <c r="L23" s="1782"/>
      <c r="M23" s="757">
        <f>'5-3단가산출서 2'!$H$334+'5-3단가산출서 2'!$H$335+'5-3단가산출서 2'!$H$336</f>
        <v>5</v>
      </c>
      <c r="N23" s="758">
        <f>'5-3단가산출서 2'!$H$333</f>
        <v>0</v>
      </c>
      <c r="O23" s="759">
        <f t="shared" si="1"/>
        <v>5</v>
      </c>
      <c r="P23" s="1783">
        <f t="shared" si="2"/>
        <v>0</v>
      </c>
      <c r="Q23" s="1781"/>
      <c r="R23" s="1781"/>
      <c r="S23" s="1784"/>
      <c r="T23" s="751" t="s">
        <v>1257</v>
      </c>
    </row>
    <row r="24" spans="1:20" s="750" customFormat="1" ht="27" hidden="1" customHeight="1">
      <c r="A24" s="749" t="str">
        <f t="shared" si="0"/>
        <v/>
      </c>
      <c r="B24" s="1776" t="str">
        <f>'6-3표준조사 3'!$K$4</f>
        <v>61-1</v>
      </c>
      <c r="C24" s="1777"/>
      <c r="D24" s="1778" t="str">
        <f>'6-3표준조사 3'!$L$4</f>
        <v>15-0</v>
      </c>
      <c r="E24" s="1779"/>
      <c r="F24" s="1779"/>
      <c r="G24" s="1780" t="str">
        <f>'5-3단가산출서 1'!$L$2</f>
        <v>모두베기</v>
      </c>
      <c r="H24" s="1780"/>
      <c r="I24" s="1780"/>
      <c r="J24" s="1781">
        <f>'6-3표준조사 3'!$Q$4</f>
        <v>0</v>
      </c>
      <c r="K24" s="1781"/>
      <c r="L24" s="1782"/>
      <c r="M24" s="757">
        <f>'5-3단가산출서 3'!$H$19+'5-3단가산출서 3'!$H$20+'5-3단가산출서 3'!$H$21</f>
        <v>5</v>
      </c>
      <c r="N24" s="758">
        <f>'5-3단가산출서 3'!$H$18</f>
        <v>0.04</v>
      </c>
      <c r="O24" s="759">
        <f t="shared" si="1"/>
        <v>5.04</v>
      </c>
      <c r="P24" s="1783">
        <f t="shared" si="2"/>
        <v>0</v>
      </c>
      <c r="Q24" s="1781"/>
      <c r="R24" s="1781"/>
      <c r="S24" s="1784"/>
      <c r="T24" s="751" t="s">
        <v>1285</v>
      </c>
    </row>
    <row r="25" spans="1:20" s="750" customFormat="1" ht="27" hidden="1" customHeight="1">
      <c r="A25" s="749" t="str">
        <f t="shared" si="0"/>
        <v/>
      </c>
      <c r="B25" s="1785" t="str">
        <f>'6-3표준조사 3'!$K$79</f>
        <v>66-0</v>
      </c>
      <c r="C25" s="1779"/>
      <c r="D25" s="1778" t="str">
        <f>'6-3표준조사 3'!$L$79</f>
        <v>14-7</v>
      </c>
      <c r="E25" s="1779"/>
      <c r="F25" s="1779"/>
      <c r="G25" s="1780" t="str">
        <f>'6-3표준조사 3'!$R$79</f>
        <v>모두베기</v>
      </c>
      <c r="H25" s="1780"/>
      <c r="I25" s="1780"/>
      <c r="J25" s="1781">
        <f>'6-3표준조사 3'!$Q$79</f>
        <v>0</v>
      </c>
      <c r="K25" s="1781"/>
      <c r="L25" s="1782"/>
      <c r="M25" s="757">
        <f>'5-3단가산출서 3'!$H$64+'5-3단가산출서 3'!$H$65+'5-3단가산출서 3'!$H$66</f>
        <v>5</v>
      </c>
      <c r="N25" s="758">
        <f>'5-3단가산출서 3'!$H$63</f>
        <v>0</v>
      </c>
      <c r="O25" s="759">
        <f t="shared" si="1"/>
        <v>5</v>
      </c>
      <c r="P25" s="1783">
        <f t="shared" si="2"/>
        <v>0</v>
      </c>
      <c r="Q25" s="1781"/>
      <c r="R25" s="1781"/>
      <c r="S25" s="1784"/>
      <c r="T25" s="751" t="s">
        <v>1284</v>
      </c>
    </row>
    <row r="26" spans="1:20" s="750" customFormat="1" ht="27" hidden="1" customHeight="1">
      <c r="A26" s="749" t="str">
        <f t="shared" si="0"/>
        <v/>
      </c>
      <c r="B26" s="1776" t="str">
        <f>'6-3표준조사 3'!$K$154</f>
        <v>66-0</v>
      </c>
      <c r="C26" s="1777"/>
      <c r="D26" s="1778" t="str">
        <f>'6-3표준조사 3'!$L$154</f>
        <v>14-7</v>
      </c>
      <c r="E26" s="1779"/>
      <c r="F26" s="1779"/>
      <c r="G26" s="1780" t="str">
        <f>'6-3표준조사 3'!$R$154</f>
        <v>모두베기</v>
      </c>
      <c r="H26" s="1780"/>
      <c r="I26" s="1780"/>
      <c r="J26" s="1781">
        <f>'6-3표준조사 3'!$Q$154</f>
        <v>0</v>
      </c>
      <c r="K26" s="1781"/>
      <c r="L26" s="1782"/>
      <c r="M26" s="757">
        <f>'5-3단가산출서 3'!$H$109+'5-3단가산출서 3'!$H$110+'5-3단가산출서 3'!$H$111</f>
        <v>5</v>
      </c>
      <c r="N26" s="758">
        <f>'5-3단가산출서 3'!$H$108</f>
        <v>0</v>
      </c>
      <c r="O26" s="759">
        <f t="shared" si="1"/>
        <v>5</v>
      </c>
      <c r="P26" s="1783">
        <f t="shared" si="2"/>
        <v>0</v>
      </c>
      <c r="Q26" s="1781"/>
      <c r="R26" s="1781"/>
      <c r="S26" s="1784"/>
      <c r="T26" s="751" t="s">
        <v>1258</v>
      </c>
    </row>
    <row r="27" spans="1:20" s="750" customFormat="1" ht="27" hidden="1" customHeight="1">
      <c r="A27" s="749" t="str">
        <f t="shared" si="0"/>
        <v/>
      </c>
      <c r="B27" s="1776" t="str">
        <f>'6-3표준조사 3'!$K$229</f>
        <v>9-2</v>
      </c>
      <c r="C27" s="1777"/>
      <c r="D27" s="1778" t="str">
        <f>'6-3표준조사 3'!$L$229</f>
        <v>8-0</v>
      </c>
      <c r="E27" s="1779"/>
      <c r="F27" s="1779"/>
      <c r="G27" s="1780" t="str">
        <f>'6-3표준조사 3'!$R$229</f>
        <v>모두베기</v>
      </c>
      <c r="H27" s="1780"/>
      <c r="I27" s="1780"/>
      <c r="J27" s="1781">
        <f>'6-3표준조사 3'!$Q$229</f>
        <v>0</v>
      </c>
      <c r="K27" s="1781"/>
      <c r="L27" s="1782"/>
      <c r="M27" s="757">
        <f>'5-3단가산출서 3'!$H$154+'5-3단가산출서 3'!$H$155+'5-3단가산출서 3'!$H$156</f>
        <v>5</v>
      </c>
      <c r="N27" s="758">
        <f>'5-3단가산출서 3'!$H$153</f>
        <v>0</v>
      </c>
      <c r="O27" s="759">
        <f t="shared" si="1"/>
        <v>5</v>
      </c>
      <c r="P27" s="1783">
        <f t="shared" si="2"/>
        <v>0</v>
      </c>
      <c r="Q27" s="1781"/>
      <c r="R27" s="1781"/>
      <c r="S27" s="1784"/>
      <c r="T27" s="751" t="s">
        <v>1259</v>
      </c>
    </row>
    <row r="28" spans="1:20" s="750" customFormat="1" ht="27" hidden="1" customHeight="1">
      <c r="A28" s="749" t="str">
        <f t="shared" si="0"/>
        <v/>
      </c>
      <c r="B28" s="1776" t="str">
        <f>'6-3표준조사 3'!$K$304</f>
        <v>62-0</v>
      </c>
      <c r="C28" s="1777"/>
      <c r="D28" s="1778" t="str">
        <f>'6-3표준조사 3'!$L$304</f>
        <v>14-0</v>
      </c>
      <c r="E28" s="1777"/>
      <c r="F28" s="1777"/>
      <c r="G28" s="1780" t="str">
        <f>'6-3표준조사 3'!$R$304</f>
        <v>모두베기</v>
      </c>
      <c r="H28" s="1780"/>
      <c r="I28" s="1780"/>
      <c r="J28" s="1781">
        <f>'6-3표준조사 3'!$Q$304</f>
        <v>0</v>
      </c>
      <c r="K28" s="1781"/>
      <c r="L28" s="1782"/>
      <c r="M28" s="757">
        <f>'5-3단가산출서 3'!$H$199+'5-3단가산출서 3'!$H$200+'5-3단가산출서 3'!$H$201</f>
        <v>5</v>
      </c>
      <c r="N28" s="758">
        <f>'5-3단가산출서 3'!$H$198</f>
        <v>0</v>
      </c>
      <c r="O28" s="759">
        <f t="shared" si="1"/>
        <v>5</v>
      </c>
      <c r="P28" s="1783">
        <f t="shared" si="2"/>
        <v>0</v>
      </c>
      <c r="Q28" s="1781"/>
      <c r="R28" s="1781"/>
      <c r="S28" s="1784"/>
      <c r="T28" s="751" t="s">
        <v>1260</v>
      </c>
    </row>
    <row r="29" spans="1:20" s="750" customFormat="1" ht="27" hidden="1" customHeight="1">
      <c r="A29" s="749" t="str">
        <f t="shared" si="0"/>
        <v/>
      </c>
      <c r="B29" s="1776" t="str">
        <f>'6-3표준조사 3'!$K$379</f>
        <v>62-0</v>
      </c>
      <c r="C29" s="1777"/>
      <c r="D29" s="1778" t="str">
        <f>'6-3표준조사 3'!$L$379</f>
        <v>14-0</v>
      </c>
      <c r="E29" s="1777"/>
      <c r="F29" s="1777"/>
      <c r="G29" s="1780" t="str">
        <f>'6-3표준조사 3'!$R$379</f>
        <v>모두베기</v>
      </c>
      <c r="H29" s="1780"/>
      <c r="I29" s="1780"/>
      <c r="J29" s="1781">
        <f>'6-3표준조사 3'!$Q$379</f>
        <v>0</v>
      </c>
      <c r="K29" s="1781"/>
      <c r="L29" s="1782"/>
      <c r="M29" s="757">
        <f>'5-3단가산출서 3'!$H$244+'5-3단가산출서 3'!$H$245+'5-3단가산출서 3'!$H$246</f>
        <v>5</v>
      </c>
      <c r="N29" s="758">
        <f>'5-3단가산출서 3'!$H$243</f>
        <v>0</v>
      </c>
      <c r="O29" s="759">
        <f t="shared" si="1"/>
        <v>5</v>
      </c>
      <c r="P29" s="1783">
        <f t="shared" si="2"/>
        <v>0</v>
      </c>
      <c r="Q29" s="1781"/>
      <c r="R29" s="1781"/>
      <c r="S29" s="1784"/>
      <c r="T29" s="751" t="s">
        <v>1261</v>
      </c>
    </row>
    <row r="30" spans="1:20" s="750" customFormat="1" ht="27" hidden="1" customHeight="1">
      <c r="A30" s="749" t="str">
        <f t="shared" si="0"/>
        <v/>
      </c>
      <c r="B30" s="1776" t="str">
        <f>'6-3표준조사 3'!$K$454</f>
        <v>62-0</v>
      </c>
      <c r="C30" s="1777"/>
      <c r="D30" s="1778" t="str">
        <f>'6-3표준조사 3'!$L$454</f>
        <v>14-0</v>
      </c>
      <c r="E30" s="1777"/>
      <c r="F30" s="1777"/>
      <c r="G30" s="1780" t="str">
        <f>'6-3표준조사 3'!$R$454</f>
        <v>모두베기</v>
      </c>
      <c r="H30" s="1780"/>
      <c r="I30" s="1780"/>
      <c r="J30" s="1781">
        <f>'6-3표준조사 3'!$Q$454</f>
        <v>0</v>
      </c>
      <c r="K30" s="1781"/>
      <c r="L30" s="1782"/>
      <c r="M30" s="757">
        <f>'5-3단가산출서 3'!$H$289+'5-3단가산출서 3'!$H$290+'5-3단가산출서 3'!$H$291</f>
        <v>5</v>
      </c>
      <c r="N30" s="758">
        <f>'5-3단가산출서 3'!$H$288</f>
        <v>0</v>
      </c>
      <c r="O30" s="759">
        <f t="shared" si="1"/>
        <v>5</v>
      </c>
      <c r="P30" s="1783">
        <f t="shared" si="2"/>
        <v>0</v>
      </c>
      <c r="Q30" s="1781"/>
      <c r="R30" s="1781"/>
      <c r="S30" s="1784"/>
      <c r="T30" s="751" t="s">
        <v>1262</v>
      </c>
    </row>
    <row r="31" spans="1:20" s="750" customFormat="1" ht="27" hidden="1" customHeight="1">
      <c r="A31" s="749" t="str">
        <f t="shared" si="0"/>
        <v/>
      </c>
      <c r="B31" s="1776" t="str">
        <f>'6-3표준조사 3'!$K$529</f>
        <v>61-0</v>
      </c>
      <c r="C31" s="1777"/>
      <c r="D31" s="1778" t="str">
        <f>'6-3표준조사 3'!$L$529</f>
        <v>20-6</v>
      </c>
      <c r="E31" s="1777"/>
      <c r="F31" s="1777"/>
      <c r="G31" s="1780" t="str">
        <f>'6-3표준조사 3'!$R$529</f>
        <v>모두베기</v>
      </c>
      <c r="H31" s="1780"/>
      <c r="I31" s="1780"/>
      <c r="J31" s="1781">
        <f>'6-3표준조사 3'!$Q$529</f>
        <v>0</v>
      </c>
      <c r="K31" s="1781"/>
      <c r="L31" s="1782"/>
      <c r="M31" s="757">
        <f>'5-3단가산출서 3'!$H$334+'5-3단가산출서 3'!$H$335+'5-3단가산출서 3'!$H$336</f>
        <v>5</v>
      </c>
      <c r="N31" s="758">
        <f>'5-3단가산출서 3'!$H$333</f>
        <v>0</v>
      </c>
      <c r="O31" s="759">
        <f t="shared" si="1"/>
        <v>5</v>
      </c>
      <c r="P31" s="1783">
        <f t="shared" si="2"/>
        <v>0</v>
      </c>
      <c r="Q31" s="1781"/>
      <c r="R31" s="1781"/>
      <c r="S31" s="1784"/>
      <c r="T31" s="751" t="s">
        <v>1263</v>
      </c>
    </row>
    <row r="32" spans="1:20" s="750" customFormat="1" ht="27" hidden="1" customHeight="1">
      <c r="A32" s="749" t="str">
        <f t="shared" si="0"/>
        <v/>
      </c>
      <c r="B32" s="1776" t="str">
        <f>'6-3표준조사 4'!$K$4</f>
        <v>7-0</v>
      </c>
      <c r="C32" s="1777"/>
      <c r="D32" s="1778" t="str">
        <f>'6-3표준조사 4'!$L$4</f>
        <v>10-0</v>
      </c>
      <c r="E32" s="1779"/>
      <c r="F32" s="1779"/>
      <c r="G32" s="1780" t="str">
        <f>'5-3단가산출서 1'!$L$2</f>
        <v>모두베기</v>
      </c>
      <c r="H32" s="1780"/>
      <c r="I32" s="1780"/>
      <c r="J32" s="1781">
        <f>'6-3표준조사 4'!$Q$4</f>
        <v>0</v>
      </c>
      <c r="K32" s="1781"/>
      <c r="L32" s="1782"/>
      <c r="M32" s="757">
        <f>'5-3단가산출서 4'!$H$19+'5-3단가산출서 4'!$H$20+'5-3단가산출서 4'!$H$21</f>
        <v>5</v>
      </c>
      <c r="N32" s="758">
        <f>'5-3단가산출서 4'!$H$18</f>
        <v>0</v>
      </c>
      <c r="O32" s="759">
        <f t="shared" si="1"/>
        <v>5</v>
      </c>
      <c r="P32" s="1783">
        <f t="shared" si="2"/>
        <v>0</v>
      </c>
      <c r="Q32" s="1781"/>
      <c r="R32" s="1781"/>
      <c r="S32" s="1784"/>
      <c r="T32" s="751" t="s">
        <v>1283</v>
      </c>
    </row>
    <row r="33" spans="1:22" s="750" customFormat="1" ht="27" hidden="1" customHeight="1">
      <c r="A33" s="749" t="str">
        <f t="shared" si="0"/>
        <v/>
      </c>
      <c r="B33" s="1785" t="str">
        <f>'6-3표준조사 4'!$K$79</f>
        <v>9-3</v>
      </c>
      <c r="C33" s="1779"/>
      <c r="D33" s="1778" t="str">
        <f>'6-3표준조사 4'!$L$79</f>
        <v>6-0</v>
      </c>
      <c r="E33" s="1779"/>
      <c r="F33" s="1779"/>
      <c r="G33" s="1780" t="str">
        <f>'6-3표준조사 4'!$R$79</f>
        <v>모두베기</v>
      </c>
      <c r="H33" s="1780"/>
      <c r="I33" s="1780"/>
      <c r="J33" s="1781">
        <f>'6-3표준조사 4'!$Q$79</f>
        <v>0</v>
      </c>
      <c r="K33" s="1781"/>
      <c r="L33" s="1782"/>
      <c r="M33" s="757">
        <f>'5-3단가산출서 4'!$H$64+'5-3단가산출서 4'!$H$65+'5-3단가산출서 4'!$H$66</f>
        <v>5</v>
      </c>
      <c r="N33" s="758">
        <f>'5-3단가산출서 4'!$H$63</f>
        <v>0</v>
      </c>
      <c r="O33" s="759">
        <f t="shared" si="1"/>
        <v>5</v>
      </c>
      <c r="P33" s="1783">
        <f t="shared" si="2"/>
        <v>0</v>
      </c>
      <c r="Q33" s="1781"/>
      <c r="R33" s="1781"/>
      <c r="S33" s="1784"/>
      <c r="T33" s="751" t="s">
        <v>1282</v>
      </c>
    </row>
    <row r="34" spans="1:22" s="750" customFormat="1" ht="27" hidden="1" customHeight="1">
      <c r="A34" s="749" t="str">
        <f t="shared" si="0"/>
        <v/>
      </c>
      <c r="B34" s="1776" t="str">
        <f>'6-3표준조사 4'!$K$154</f>
        <v>62-0</v>
      </c>
      <c r="C34" s="1777"/>
      <c r="D34" s="1778" t="str">
        <f>'6-3표준조사 4'!$L$154</f>
        <v>24-0</v>
      </c>
      <c r="E34" s="1779"/>
      <c r="F34" s="1779"/>
      <c r="G34" s="1780" t="str">
        <f>'6-3표준조사 4'!$R$154</f>
        <v>모두베기</v>
      </c>
      <c r="H34" s="1780"/>
      <c r="I34" s="1780"/>
      <c r="J34" s="1781">
        <f>'6-3표준조사 4'!$Q$154</f>
        <v>0</v>
      </c>
      <c r="K34" s="1781"/>
      <c r="L34" s="1782"/>
      <c r="M34" s="757">
        <f>'5-3단가산출서 4'!$H$109+'5-3단가산출서 4'!$H$110+'5-3단가산출서 4'!$H$111</f>
        <v>0</v>
      </c>
      <c r="N34" s="758">
        <f>'5-3단가산출서 4'!$H$108</f>
        <v>1.26</v>
      </c>
      <c r="O34" s="759">
        <f t="shared" si="1"/>
        <v>1.26</v>
      </c>
      <c r="P34" s="1783">
        <f t="shared" si="2"/>
        <v>0</v>
      </c>
      <c r="Q34" s="1781"/>
      <c r="R34" s="1781"/>
      <c r="S34" s="1784"/>
      <c r="T34" s="751" t="s">
        <v>1281</v>
      </c>
    </row>
    <row r="35" spans="1:22" s="750" customFormat="1" ht="27" hidden="1" customHeight="1">
      <c r="A35" s="749" t="str">
        <f t="shared" si="0"/>
        <v/>
      </c>
      <c r="B35" s="1776" t="str">
        <f>'6-3표준조사 4'!$K$229</f>
        <v>62-0</v>
      </c>
      <c r="C35" s="1777"/>
      <c r="D35" s="1778" t="str">
        <f>'6-3표준조사 4'!$L$229</f>
        <v>24-0</v>
      </c>
      <c r="E35" s="1779"/>
      <c r="F35" s="1779"/>
      <c r="G35" s="1780" t="str">
        <f>'6-3표준조사 4'!$R$229</f>
        <v>모두베기</v>
      </c>
      <c r="H35" s="1780"/>
      <c r="I35" s="1780"/>
      <c r="J35" s="1781">
        <f>'6-3표준조사 4'!$Q$229</f>
        <v>0</v>
      </c>
      <c r="K35" s="1781"/>
      <c r="L35" s="1782"/>
      <c r="M35" s="757">
        <f>'5-3단가산출서 4'!$H$154+'5-3단가산출서 4'!$H$155+'5-3단가산출서 4'!$H$156</f>
        <v>0</v>
      </c>
      <c r="N35" s="758">
        <f>'5-3단가산출서 4'!$H$153</f>
        <v>1.33</v>
      </c>
      <c r="O35" s="759">
        <f t="shared" si="1"/>
        <v>1.33</v>
      </c>
      <c r="P35" s="1783">
        <f t="shared" si="2"/>
        <v>0</v>
      </c>
      <c r="Q35" s="1781"/>
      <c r="R35" s="1781"/>
      <c r="S35" s="1784"/>
      <c r="T35" s="751" t="s">
        <v>1264</v>
      </c>
    </row>
    <row r="36" spans="1:22" s="750" customFormat="1" ht="27" hidden="1" customHeight="1">
      <c r="A36" s="749" t="str">
        <f t="shared" si="0"/>
        <v/>
      </c>
      <c r="B36" s="1776" t="str">
        <f>'6-3표준조사 4'!$K$304</f>
        <v>62-0</v>
      </c>
      <c r="C36" s="1777"/>
      <c r="D36" s="1778" t="str">
        <f>'6-3표준조사 4'!$L$304</f>
        <v>24-0</v>
      </c>
      <c r="E36" s="1777"/>
      <c r="F36" s="1777"/>
      <c r="G36" s="1780" t="str">
        <f>'6-3표준조사 4'!$R$304</f>
        <v>모두베기</v>
      </c>
      <c r="H36" s="1780"/>
      <c r="I36" s="1780"/>
      <c r="J36" s="1781">
        <f>'6-3표준조사 4'!$Q$304</f>
        <v>0</v>
      </c>
      <c r="K36" s="1781"/>
      <c r="L36" s="1782"/>
      <c r="M36" s="757">
        <f>'5-3단가산출서 4'!$H$199+'5-3단가산출서 4'!$H$200+'5-3단가산출서 4'!$H$201</f>
        <v>0</v>
      </c>
      <c r="N36" s="758">
        <f>'5-3단가산출서 4'!$H$198</f>
        <v>0.04</v>
      </c>
      <c r="O36" s="759">
        <f t="shared" si="1"/>
        <v>0.04</v>
      </c>
      <c r="P36" s="1783">
        <f t="shared" si="2"/>
        <v>0</v>
      </c>
      <c r="Q36" s="1781"/>
      <c r="R36" s="1781"/>
      <c r="S36" s="1784"/>
      <c r="T36" s="751" t="s">
        <v>1265</v>
      </c>
    </row>
    <row r="37" spans="1:22" s="750" customFormat="1" ht="27" hidden="1" customHeight="1">
      <c r="A37" s="749" t="str">
        <f t="shared" si="0"/>
        <v/>
      </c>
      <c r="B37" s="1776" t="str">
        <f>'6-3표준조사 4'!$K$379</f>
        <v>7-0</v>
      </c>
      <c r="C37" s="1777"/>
      <c r="D37" s="1778" t="str">
        <f>'6-3표준조사 4'!$L$379</f>
        <v>10-0</v>
      </c>
      <c r="E37" s="1777"/>
      <c r="F37" s="1777"/>
      <c r="G37" s="1780" t="str">
        <f>'6-3표준조사 4'!$R$379</f>
        <v>모두베기</v>
      </c>
      <c r="H37" s="1780"/>
      <c r="I37" s="1780"/>
      <c r="J37" s="1781">
        <f>'6-3표준조사 4'!$Q$379</f>
        <v>0</v>
      </c>
      <c r="K37" s="1781"/>
      <c r="L37" s="1782"/>
      <c r="M37" s="757">
        <f>'5-3단가산출서 4'!$H$244+'5-3단가산출서 4'!$H$245+'5-3단가산출서 4'!$H$246</f>
        <v>5</v>
      </c>
      <c r="N37" s="758">
        <f>'5-3단가산출서 4'!$H$243</f>
        <v>0.04</v>
      </c>
      <c r="O37" s="759">
        <f t="shared" si="1"/>
        <v>5.04</v>
      </c>
      <c r="P37" s="1783">
        <f t="shared" si="2"/>
        <v>0</v>
      </c>
      <c r="Q37" s="1781"/>
      <c r="R37" s="1781"/>
      <c r="S37" s="1784"/>
      <c r="T37" s="751" t="s">
        <v>1266</v>
      </c>
    </row>
    <row r="38" spans="1:22" s="750" customFormat="1" ht="27" hidden="1" customHeight="1">
      <c r="A38" s="749" t="str">
        <f t="shared" si="0"/>
        <v/>
      </c>
      <c r="B38" s="1776" t="str">
        <f>'6-3표준조사 4'!$K$454</f>
        <v>9-3</v>
      </c>
      <c r="C38" s="1777"/>
      <c r="D38" s="1778" t="str">
        <f>'6-3표준조사 4'!$L$454</f>
        <v>6-0</v>
      </c>
      <c r="E38" s="1777"/>
      <c r="F38" s="1777"/>
      <c r="G38" s="1780" t="str">
        <f>'6-3표준조사 4'!$R$454</f>
        <v>모두베기</v>
      </c>
      <c r="H38" s="1780"/>
      <c r="I38" s="1780"/>
      <c r="J38" s="1781">
        <f>'6-3표준조사 4'!$Q$454</f>
        <v>0</v>
      </c>
      <c r="K38" s="1781"/>
      <c r="L38" s="1782"/>
      <c r="M38" s="757">
        <f>'5-3단가산출서 4'!$H$289+'5-3단가산출서 4'!$H$290+'5-3단가산출서 4'!$H$291</f>
        <v>5</v>
      </c>
      <c r="N38" s="758">
        <f>'5-3단가산출서 4'!$H$288</f>
        <v>0.04</v>
      </c>
      <c r="O38" s="759">
        <f t="shared" si="1"/>
        <v>5.04</v>
      </c>
      <c r="P38" s="1783">
        <f t="shared" si="2"/>
        <v>0</v>
      </c>
      <c r="Q38" s="1781"/>
      <c r="R38" s="1781"/>
      <c r="S38" s="1784"/>
      <c r="T38" s="751" t="s">
        <v>1267</v>
      </c>
    </row>
    <row r="39" spans="1:22" s="750" customFormat="1" ht="27" hidden="1" customHeight="1">
      <c r="A39" s="749" t="str">
        <f t="shared" ref="A39:A89" si="3">IF(OR(J39="",J39=0),"",1)</f>
        <v/>
      </c>
      <c r="B39" s="1776">
        <f>'6-3표준조사 4'!$K$529</f>
        <v>0</v>
      </c>
      <c r="C39" s="1777"/>
      <c r="D39" s="1778">
        <f>'6-3표준조사 4'!$L$529</f>
        <v>0</v>
      </c>
      <c r="E39" s="1777"/>
      <c r="F39" s="1777"/>
      <c r="G39" s="1780" t="str">
        <f>'6-3표준조사 4'!$R$529</f>
        <v>모두베기</v>
      </c>
      <c r="H39" s="1780"/>
      <c r="I39" s="1780"/>
      <c r="J39" s="1781">
        <f>'6-3표준조사 4'!$Q$529</f>
        <v>0</v>
      </c>
      <c r="K39" s="1781"/>
      <c r="L39" s="1782"/>
      <c r="M39" s="757">
        <f>'5-3단가산출서 4'!$H$334+'5-3단가산출서 4'!$H$335+'5-3단가산출서 4'!$H$336</f>
        <v>0</v>
      </c>
      <c r="N39" s="758">
        <f>'5-3단가산출서 4'!$H$333</f>
        <v>0.04</v>
      </c>
      <c r="O39" s="759">
        <f t="shared" si="1"/>
        <v>0.04</v>
      </c>
      <c r="P39" s="1783">
        <f t="shared" si="2"/>
        <v>0</v>
      </c>
      <c r="Q39" s="1781"/>
      <c r="R39" s="1781"/>
      <c r="S39" s="1784"/>
      <c r="T39" s="751" t="s">
        <v>1268</v>
      </c>
    </row>
    <row r="40" spans="1:22" s="750" customFormat="1" ht="27" hidden="1" customHeight="1">
      <c r="A40" s="749" t="str">
        <f t="shared" si="3"/>
        <v/>
      </c>
      <c r="B40" s="1776">
        <f>'6-3표준조사 5'!$K$4</f>
        <v>0</v>
      </c>
      <c r="C40" s="1777"/>
      <c r="D40" s="1778">
        <f>'6-3표준조사 5'!$L$4</f>
        <v>0</v>
      </c>
      <c r="E40" s="1779"/>
      <c r="F40" s="1779"/>
      <c r="G40" s="1780" t="str">
        <f>'5-3단가산출서 1'!$L$2</f>
        <v>모두베기</v>
      </c>
      <c r="H40" s="1780"/>
      <c r="I40" s="1780"/>
      <c r="J40" s="1781">
        <f>'6-3표준조사 5'!$Q$4</f>
        <v>0</v>
      </c>
      <c r="K40" s="1781"/>
      <c r="L40" s="1782"/>
      <c r="M40" s="757">
        <f>'5-3단가산출서 5'!$H$19+'5-3단가산출서 5'!$H$20+'5-3단가산출서 5'!$H$21</f>
        <v>5</v>
      </c>
      <c r="N40" s="758">
        <f>'5-3단가산출서 5'!$H$18</f>
        <v>0.04</v>
      </c>
      <c r="O40" s="759">
        <f t="shared" ref="O40:O63" si="4">M40+N40</f>
        <v>5.04</v>
      </c>
      <c r="P40" s="1783">
        <f t="shared" si="2"/>
        <v>0</v>
      </c>
      <c r="Q40" s="1781"/>
      <c r="R40" s="1781"/>
      <c r="S40" s="1784"/>
      <c r="T40" s="751" t="s">
        <v>1280</v>
      </c>
    </row>
    <row r="41" spans="1:22" s="750" customFormat="1" ht="27" hidden="1" customHeight="1">
      <c r="A41" s="749" t="str">
        <f t="shared" si="3"/>
        <v/>
      </c>
      <c r="B41" s="1785">
        <f>'6-3표준조사 5'!$K$79</f>
        <v>0</v>
      </c>
      <c r="C41" s="1779"/>
      <c r="D41" s="1778">
        <f>'6-3표준조사 5'!$L$79</f>
        <v>0</v>
      </c>
      <c r="E41" s="1779"/>
      <c r="F41" s="1779"/>
      <c r="G41" s="1780" t="str">
        <f>'6-3표준조사 5'!$R$79</f>
        <v>모두베기</v>
      </c>
      <c r="H41" s="1780"/>
      <c r="I41" s="1780"/>
      <c r="J41" s="1781">
        <f>'6-3표준조사 5'!$Q$79</f>
        <v>0</v>
      </c>
      <c r="K41" s="1781"/>
      <c r="L41" s="1782"/>
      <c r="M41" s="757">
        <f>'5-3단가산출서 5'!$H$64+'5-3단가산출서 5'!$H$65+'5-3단가산출서 5'!$H$66</f>
        <v>5</v>
      </c>
      <c r="N41" s="758">
        <f>'5-3단가산출서 5'!$H$63</f>
        <v>0.04</v>
      </c>
      <c r="O41" s="759">
        <f t="shared" si="4"/>
        <v>5.04</v>
      </c>
      <c r="P41" s="1783">
        <f t="shared" si="2"/>
        <v>0</v>
      </c>
      <c r="Q41" s="1781"/>
      <c r="R41" s="1781"/>
      <c r="S41" s="1784"/>
      <c r="T41" s="751" t="s">
        <v>1279</v>
      </c>
    </row>
    <row r="42" spans="1:22" s="750" customFormat="1" ht="27" hidden="1" customHeight="1">
      <c r="A42" s="749" t="str">
        <f t="shared" si="3"/>
        <v/>
      </c>
      <c r="B42" s="1776">
        <f>'6-3표준조사 5'!$K$154</f>
        <v>0</v>
      </c>
      <c r="C42" s="1777"/>
      <c r="D42" s="1778">
        <f>'6-3표준조사 5'!$L$154</f>
        <v>0</v>
      </c>
      <c r="E42" s="1779"/>
      <c r="F42" s="1779"/>
      <c r="G42" s="1780">
        <f>'6-3표준조사 5'!$R$154</f>
        <v>0</v>
      </c>
      <c r="H42" s="1780"/>
      <c r="I42" s="1780"/>
      <c r="J42" s="1781">
        <f>'6-3표준조사 5'!$Q$154</f>
        <v>0</v>
      </c>
      <c r="K42" s="1781"/>
      <c r="L42" s="1782"/>
      <c r="M42" s="757">
        <f>'5-3단가산출서 5'!$H$109+'5-3단가산출서 5'!$H$110+'5-3단가산출서 5'!$H$111</f>
        <v>0</v>
      </c>
      <c r="N42" s="758">
        <f>'5-3단가산출서 5'!$H$108</f>
        <v>0</v>
      </c>
      <c r="O42" s="759">
        <f t="shared" si="4"/>
        <v>0</v>
      </c>
      <c r="P42" s="1783">
        <f t="shared" si="2"/>
        <v>0</v>
      </c>
      <c r="Q42" s="1781"/>
      <c r="R42" s="1781"/>
      <c r="S42" s="1784"/>
      <c r="T42" s="751" t="s">
        <v>1269</v>
      </c>
    </row>
    <row r="43" spans="1:22" s="750" customFormat="1" ht="27" hidden="1" customHeight="1">
      <c r="A43" s="749" t="str">
        <f t="shared" si="3"/>
        <v/>
      </c>
      <c r="B43" s="1776">
        <f>'6-3표준조사 5'!$K$229</f>
        <v>0</v>
      </c>
      <c r="C43" s="1777"/>
      <c r="D43" s="1778">
        <f>'6-3표준조사 5'!$L$229</f>
        <v>0</v>
      </c>
      <c r="E43" s="1779"/>
      <c r="F43" s="1779"/>
      <c r="G43" s="1780">
        <f>'6-3표준조사 5'!$R$229</f>
        <v>0</v>
      </c>
      <c r="H43" s="1780"/>
      <c r="I43" s="1780"/>
      <c r="J43" s="1781">
        <f>'6-3표준조사 5'!$Q$229</f>
        <v>0</v>
      </c>
      <c r="K43" s="1781"/>
      <c r="L43" s="1782"/>
      <c r="M43" s="757">
        <f>'5-3단가산출서 5'!$H$154+'5-3단가산출서 5'!$H$155+'5-3단가산출서 5'!$H$156</f>
        <v>0</v>
      </c>
      <c r="N43" s="758">
        <f>'5-3단가산출서 5'!$H$153</f>
        <v>0</v>
      </c>
      <c r="O43" s="759">
        <f t="shared" si="4"/>
        <v>0</v>
      </c>
      <c r="P43" s="1783">
        <f t="shared" si="2"/>
        <v>0</v>
      </c>
      <c r="Q43" s="1781"/>
      <c r="R43" s="1781"/>
      <c r="S43" s="1784"/>
      <c r="T43" s="751" t="s">
        <v>1270</v>
      </c>
    </row>
    <row r="44" spans="1:22" s="750" customFormat="1" ht="27" hidden="1" customHeight="1">
      <c r="A44" s="749" t="str">
        <f t="shared" si="3"/>
        <v/>
      </c>
      <c r="B44" s="1776">
        <f>'6-3표준조사 5'!$K$304</f>
        <v>0</v>
      </c>
      <c r="C44" s="1777"/>
      <c r="D44" s="1778">
        <f>'6-3표준조사 5'!$L$304</f>
        <v>0</v>
      </c>
      <c r="E44" s="1777"/>
      <c r="F44" s="1777"/>
      <c r="G44" s="1780">
        <f>'6-3표준조사 5'!$R$304</f>
        <v>0</v>
      </c>
      <c r="H44" s="1780"/>
      <c r="I44" s="1780"/>
      <c r="J44" s="1781">
        <f>'6-3표준조사 5'!$Q$304</f>
        <v>0</v>
      </c>
      <c r="K44" s="1781"/>
      <c r="L44" s="1782"/>
      <c r="M44" s="757">
        <f>'5-3단가산출서 5'!$H$199+'5-3단가산출서 5'!$H$200+'5-3단가산출서 5'!$H$201</f>
        <v>0</v>
      </c>
      <c r="N44" s="758">
        <f>'5-3단가산출서 5'!$H$198</f>
        <v>0</v>
      </c>
      <c r="O44" s="759">
        <f t="shared" si="4"/>
        <v>0</v>
      </c>
      <c r="P44" s="1783">
        <f t="shared" si="2"/>
        <v>0</v>
      </c>
      <c r="Q44" s="1781"/>
      <c r="R44" s="1781"/>
      <c r="S44" s="1784"/>
      <c r="T44" s="751" t="s">
        <v>1271</v>
      </c>
    </row>
    <row r="45" spans="1:22" s="750" customFormat="1" ht="27" hidden="1" customHeight="1">
      <c r="A45" s="749" t="str">
        <f t="shared" si="3"/>
        <v/>
      </c>
      <c r="B45" s="1776">
        <f>'6-3표준조사 5'!$K$379</f>
        <v>0</v>
      </c>
      <c r="C45" s="1777"/>
      <c r="D45" s="1778">
        <f>'6-3표준조사 5'!$L$379</f>
        <v>0</v>
      </c>
      <c r="E45" s="1777"/>
      <c r="F45" s="1777"/>
      <c r="G45" s="1780">
        <f>'6-3표준조사 5'!$R$379</f>
        <v>0</v>
      </c>
      <c r="H45" s="1780"/>
      <c r="I45" s="1780"/>
      <c r="J45" s="1781">
        <f>'6-3표준조사 5'!$Q$379</f>
        <v>0</v>
      </c>
      <c r="K45" s="1781"/>
      <c r="L45" s="1782"/>
      <c r="M45" s="757">
        <f>'5-3단가산출서 5'!$H$244+'5-3단가산출서 5'!$H$245+'5-3단가산출서 5'!$H$246</f>
        <v>0</v>
      </c>
      <c r="N45" s="758">
        <f>'5-3단가산출서 5'!$H$243</f>
        <v>0</v>
      </c>
      <c r="O45" s="759">
        <f t="shared" si="4"/>
        <v>0</v>
      </c>
      <c r="P45" s="1783">
        <f t="shared" si="2"/>
        <v>0</v>
      </c>
      <c r="Q45" s="1781"/>
      <c r="R45" s="1781"/>
      <c r="S45" s="1784"/>
      <c r="T45" s="751" t="s">
        <v>1272</v>
      </c>
    </row>
    <row r="46" spans="1:22" s="750" customFormat="1" ht="27" hidden="1" customHeight="1">
      <c r="A46" s="749" t="str">
        <f t="shared" si="3"/>
        <v/>
      </c>
      <c r="B46" s="1786">
        <f>'6-3표준조사 5'!$K$454</f>
        <v>0</v>
      </c>
      <c r="C46" s="1787"/>
      <c r="D46" s="1788">
        <f>'6-3표준조사 5'!$L$454</f>
        <v>0</v>
      </c>
      <c r="E46" s="1787"/>
      <c r="F46" s="1787"/>
      <c r="G46" s="1789">
        <f>'6-3표준조사 5'!$R$454</f>
        <v>0</v>
      </c>
      <c r="H46" s="1789"/>
      <c r="I46" s="1789"/>
      <c r="J46" s="1790">
        <f>'6-3표준조사 5'!$Q$454</f>
        <v>0</v>
      </c>
      <c r="K46" s="1790"/>
      <c r="L46" s="1791"/>
      <c r="M46" s="775">
        <f>'5-3단가산출서 5'!$H$289+'5-3단가산출서 5'!$H$290+'5-3단가산출서 5'!$H$291</f>
        <v>0</v>
      </c>
      <c r="N46" s="776">
        <f>'5-3단가산출서 5'!$H$288</f>
        <v>0</v>
      </c>
      <c r="O46" s="777">
        <f t="shared" si="4"/>
        <v>0</v>
      </c>
      <c r="P46" s="1783">
        <f t="shared" si="2"/>
        <v>0</v>
      </c>
      <c r="Q46" s="1781"/>
      <c r="R46" s="1781"/>
      <c r="S46" s="1784"/>
      <c r="T46" s="751" t="s">
        <v>1273</v>
      </c>
      <c r="V46" s="750">
        <f>IF(J48&gt;0,"2회베기",)</f>
        <v>0</v>
      </c>
    </row>
    <row r="47" spans="1:22" s="750" customFormat="1" ht="27" hidden="1" customHeight="1">
      <c r="A47" s="749" t="str">
        <f t="shared" si="3"/>
        <v/>
      </c>
      <c r="B47" s="1792">
        <f>'6-3표준조사 5'!$K$529</f>
        <v>0</v>
      </c>
      <c r="C47" s="1793"/>
      <c r="D47" s="1794">
        <f>'6-3표준조사 5'!$L$529</f>
        <v>0</v>
      </c>
      <c r="E47" s="1793"/>
      <c r="F47" s="1793"/>
      <c r="G47" s="1795">
        <f>'6-3표준조사 5'!$R$529</f>
        <v>0</v>
      </c>
      <c r="H47" s="1795"/>
      <c r="I47" s="1795"/>
      <c r="J47" s="1796">
        <f>'6-3표준조사 5'!$Q$529</f>
        <v>0</v>
      </c>
      <c r="K47" s="1796"/>
      <c r="L47" s="1797"/>
      <c r="M47" s="775">
        <f>'5-3단가산출서 5'!$H$334+'5-3단가산출서 5'!$H$335+'5-3단가산출서 5'!$H$336</f>
        <v>0</v>
      </c>
      <c r="N47" s="776">
        <f>'5-3단가산출서 5'!$H$333</f>
        <v>0</v>
      </c>
      <c r="O47" s="777">
        <f t="shared" si="4"/>
        <v>0</v>
      </c>
      <c r="P47" s="1798">
        <f t="shared" si="2"/>
        <v>0</v>
      </c>
      <c r="Q47" s="1790"/>
      <c r="R47" s="1790"/>
      <c r="S47" s="1799"/>
      <c r="T47" s="751" t="s">
        <v>1274</v>
      </c>
    </row>
    <row r="48" spans="1:22" s="750" customFormat="1" ht="27" hidden="1" customHeight="1">
      <c r="A48" s="749" t="str">
        <f t="shared" si="3"/>
        <v/>
      </c>
      <c r="B48" s="1800" t="str">
        <f>B8</f>
        <v>49-0</v>
      </c>
      <c r="C48" s="1801"/>
      <c r="D48" s="1802" t="str">
        <f>D8</f>
        <v>50-0</v>
      </c>
      <c r="E48" s="1801"/>
      <c r="F48" s="1801"/>
      <c r="G48" s="1803">
        <f>IF(J48&gt;0,"2회베기",)</f>
        <v>0</v>
      </c>
      <c r="H48" s="1803"/>
      <c r="I48" s="1803"/>
      <c r="J48" s="1804">
        <f>'5-2 내역'!G45</f>
        <v>0</v>
      </c>
      <c r="K48" s="1804"/>
      <c r="L48" s="1805"/>
      <c r="M48" s="1416">
        <f>M8</f>
        <v>3.5</v>
      </c>
      <c r="N48" s="779"/>
      <c r="O48" s="780">
        <f t="shared" si="4"/>
        <v>3.5</v>
      </c>
      <c r="P48" s="1806">
        <f t="shared" ref="P48:P63" si="5">ROUND(M48*J48,2)</f>
        <v>0</v>
      </c>
      <c r="Q48" s="1804"/>
      <c r="R48" s="1804"/>
      <c r="S48" s="1807"/>
      <c r="T48" s="751" t="s">
        <v>1348</v>
      </c>
    </row>
    <row r="49" spans="1:20" s="750" customFormat="1" ht="27" hidden="1" customHeight="1">
      <c r="A49" s="749" t="str">
        <f t="shared" si="3"/>
        <v/>
      </c>
      <c r="B49" s="1746" t="str">
        <f t="shared" ref="B49:B89" si="6">B9</f>
        <v>3-0</v>
      </c>
      <c r="C49" s="1747"/>
      <c r="D49" s="1748" t="str">
        <f t="shared" ref="D49:D89" si="7">D9</f>
        <v>16-0</v>
      </c>
      <c r="E49" s="1747"/>
      <c r="F49" s="1747"/>
      <c r="G49" s="1749">
        <f t="shared" ref="G49:G63" si="8">IF(J49&gt;0,"2회베기",)</f>
        <v>0</v>
      </c>
      <c r="H49" s="1749"/>
      <c r="I49" s="1749"/>
      <c r="J49" s="1750">
        <f>'5-2 내역'!G46</f>
        <v>0</v>
      </c>
      <c r="K49" s="1750"/>
      <c r="L49" s="1751"/>
      <c r="M49" s="778">
        <f t="shared" ref="M49:M89" si="9">M9</f>
        <v>3.5</v>
      </c>
      <c r="N49" s="779"/>
      <c r="O49" s="780">
        <f t="shared" si="4"/>
        <v>3.5</v>
      </c>
      <c r="P49" s="1752">
        <f t="shared" si="5"/>
        <v>0</v>
      </c>
      <c r="Q49" s="1753"/>
      <c r="R49" s="1753"/>
      <c r="S49" s="1754"/>
      <c r="T49" s="751" t="s">
        <v>1349</v>
      </c>
    </row>
    <row r="50" spans="1:20" s="750" customFormat="1" ht="27" hidden="1" customHeight="1">
      <c r="A50" s="749" t="str">
        <f t="shared" si="3"/>
        <v/>
      </c>
      <c r="B50" s="1746" t="str">
        <f t="shared" si="6"/>
        <v>7-0</v>
      </c>
      <c r="C50" s="1747"/>
      <c r="D50" s="1748" t="str">
        <f t="shared" si="7"/>
        <v>6-2</v>
      </c>
      <c r="E50" s="1747"/>
      <c r="F50" s="1747"/>
      <c r="G50" s="1749">
        <f t="shared" si="8"/>
        <v>0</v>
      </c>
      <c r="H50" s="1749"/>
      <c r="I50" s="1749"/>
      <c r="J50" s="1750">
        <f>'5-2 내역'!G47</f>
        <v>0</v>
      </c>
      <c r="K50" s="1750"/>
      <c r="L50" s="1751"/>
      <c r="M50" s="778">
        <f t="shared" si="9"/>
        <v>4</v>
      </c>
      <c r="N50" s="779"/>
      <c r="O50" s="780">
        <f t="shared" si="4"/>
        <v>4</v>
      </c>
      <c r="P50" s="1752">
        <f t="shared" si="5"/>
        <v>0</v>
      </c>
      <c r="Q50" s="1753"/>
      <c r="R50" s="1753"/>
      <c r="S50" s="1754"/>
      <c r="T50" s="751" t="s">
        <v>1350</v>
      </c>
    </row>
    <row r="51" spans="1:20" s="750" customFormat="1" ht="27" hidden="1" customHeight="1">
      <c r="A51" s="749" t="str">
        <f t="shared" si="3"/>
        <v/>
      </c>
      <c r="B51" s="1746" t="str">
        <f t="shared" si="6"/>
        <v>54-0</v>
      </c>
      <c r="C51" s="1747"/>
      <c r="D51" s="1748" t="str">
        <f t="shared" si="7"/>
        <v>10-0</v>
      </c>
      <c r="E51" s="1747"/>
      <c r="F51" s="1747"/>
      <c r="G51" s="1749">
        <f t="shared" si="8"/>
        <v>0</v>
      </c>
      <c r="H51" s="1749"/>
      <c r="I51" s="1749"/>
      <c r="J51" s="1750">
        <f>'5-2 내역'!G48</f>
        <v>0</v>
      </c>
      <c r="K51" s="1750"/>
      <c r="L51" s="1751"/>
      <c r="M51" s="778">
        <f t="shared" si="9"/>
        <v>4</v>
      </c>
      <c r="N51" s="779"/>
      <c r="O51" s="780">
        <f t="shared" si="4"/>
        <v>4</v>
      </c>
      <c r="P51" s="1752">
        <f t="shared" si="5"/>
        <v>0</v>
      </c>
      <c r="Q51" s="1753"/>
      <c r="R51" s="1753"/>
      <c r="S51" s="1754"/>
      <c r="T51" s="751" t="s">
        <v>1351</v>
      </c>
    </row>
    <row r="52" spans="1:20" s="750" customFormat="1" ht="27" hidden="1" customHeight="1">
      <c r="A52" s="749" t="str">
        <f t="shared" si="3"/>
        <v/>
      </c>
      <c r="B52" s="1746" t="str">
        <f t="shared" si="6"/>
        <v>61-0</v>
      </c>
      <c r="C52" s="1747"/>
      <c r="D52" s="1748" t="str">
        <f t="shared" si="7"/>
        <v>64-0</v>
      </c>
      <c r="E52" s="1747"/>
      <c r="F52" s="1747"/>
      <c r="G52" s="1749">
        <f t="shared" si="8"/>
        <v>0</v>
      </c>
      <c r="H52" s="1749"/>
      <c r="I52" s="1749"/>
      <c r="J52" s="1750">
        <f>'5-2 내역'!G49</f>
        <v>0</v>
      </c>
      <c r="K52" s="1750"/>
      <c r="L52" s="1751"/>
      <c r="M52" s="778">
        <f t="shared" si="9"/>
        <v>4</v>
      </c>
      <c r="N52" s="779"/>
      <c r="O52" s="780">
        <f t="shared" si="4"/>
        <v>4</v>
      </c>
      <c r="P52" s="1752">
        <f t="shared" si="5"/>
        <v>0</v>
      </c>
      <c r="Q52" s="1753"/>
      <c r="R52" s="1753"/>
      <c r="S52" s="1754"/>
      <c r="T52" s="751" t="s">
        <v>1352</v>
      </c>
    </row>
    <row r="53" spans="1:20" s="750" customFormat="1" ht="27" hidden="1" customHeight="1">
      <c r="A53" s="749" t="str">
        <f t="shared" si="3"/>
        <v/>
      </c>
      <c r="B53" s="1746" t="str">
        <f t="shared" si="6"/>
        <v>65-0</v>
      </c>
      <c r="C53" s="1747"/>
      <c r="D53" s="1748" t="str">
        <f t="shared" si="7"/>
        <v>7-1</v>
      </c>
      <c r="E53" s="1747"/>
      <c r="F53" s="1747"/>
      <c r="G53" s="1749">
        <f t="shared" si="8"/>
        <v>0</v>
      </c>
      <c r="H53" s="1749"/>
      <c r="I53" s="1749"/>
      <c r="J53" s="1750">
        <f>'5-2 내역'!G50</f>
        <v>0</v>
      </c>
      <c r="K53" s="1750"/>
      <c r="L53" s="1751"/>
      <c r="M53" s="778">
        <f t="shared" si="9"/>
        <v>5</v>
      </c>
      <c r="N53" s="779"/>
      <c r="O53" s="780">
        <f t="shared" si="4"/>
        <v>5</v>
      </c>
      <c r="P53" s="1752">
        <f t="shared" si="5"/>
        <v>0</v>
      </c>
      <c r="Q53" s="1753"/>
      <c r="R53" s="1753"/>
      <c r="S53" s="1754"/>
      <c r="T53" s="751" t="s">
        <v>1353</v>
      </c>
    </row>
    <row r="54" spans="1:20" s="750" customFormat="1" ht="27" hidden="1" customHeight="1">
      <c r="A54" s="749" t="str">
        <f t="shared" si="3"/>
        <v/>
      </c>
      <c r="B54" s="1746" t="str">
        <f t="shared" si="6"/>
        <v>61-0</v>
      </c>
      <c r="C54" s="1747"/>
      <c r="D54" s="1748" t="str">
        <f t="shared" si="7"/>
        <v>64-0</v>
      </c>
      <c r="E54" s="1747"/>
      <c r="F54" s="1747"/>
      <c r="G54" s="1749">
        <f t="shared" si="8"/>
        <v>0</v>
      </c>
      <c r="H54" s="1749"/>
      <c r="I54" s="1749"/>
      <c r="J54" s="1750">
        <f>'5-2 내역'!G51</f>
        <v>0</v>
      </c>
      <c r="K54" s="1750"/>
      <c r="L54" s="1751"/>
      <c r="M54" s="778">
        <f t="shared" si="9"/>
        <v>5</v>
      </c>
      <c r="N54" s="779"/>
      <c r="O54" s="780">
        <f t="shared" si="4"/>
        <v>5</v>
      </c>
      <c r="P54" s="1752">
        <f t="shared" si="5"/>
        <v>0</v>
      </c>
      <c r="Q54" s="1753"/>
      <c r="R54" s="1753"/>
      <c r="S54" s="1754"/>
      <c r="T54" s="751" t="s">
        <v>1354</v>
      </c>
    </row>
    <row r="55" spans="1:20" s="750" customFormat="1" ht="27" hidden="1" customHeight="1">
      <c r="A55" s="749" t="str">
        <f t="shared" si="3"/>
        <v/>
      </c>
      <c r="B55" s="1746" t="str">
        <f t="shared" si="6"/>
        <v>61-0</v>
      </c>
      <c r="C55" s="1747"/>
      <c r="D55" s="1748" t="str">
        <f t="shared" si="7"/>
        <v>64-0</v>
      </c>
      <c r="E55" s="1747"/>
      <c r="F55" s="1747"/>
      <c r="G55" s="1749">
        <f t="shared" si="8"/>
        <v>0</v>
      </c>
      <c r="H55" s="1749"/>
      <c r="I55" s="1749"/>
      <c r="J55" s="1750">
        <f>'5-2 내역'!G52</f>
        <v>0</v>
      </c>
      <c r="K55" s="1750"/>
      <c r="L55" s="1751"/>
      <c r="M55" s="778">
        <f t="shared" si="9"/>
        <v>5</v>
      </c>
      <c r="N55" s="779"/>
      <c r="O55" s="780">
        <f t="shared" si="4"/>
        <v>5</v>
      </c>
      <c r="P55" s="1752">
        <f t="shared" si="5"/>
        <v>0</v>
      </c>
      <c r="Q55" s="1753"/>
      <c r="R55" s="1753"/>
      <c r="S55" s="1754"/>
      <c r="T55" s="751" t="s">
        <v>1355</v>
      </c>
    </row>
    <row r="56" spans="1:20" s="750" customFormat="1" ht="27" hidden="1" customHeight="1">
      <c r="A56" s="749" t="str">
        <f t="shared" si="3"/>
        <v/>
      </c>
      <c r="B56" s="1746" t="str">
        <f t="shared" si="6"/>
        <v>64-0</v>
      </c>
      <c r="C56" s="1747"/>
      <c r="D56" s="1748" t="str">
        <f t="shared" si="7"/>
        <v>49-0</v>
      </c>
      <c r="E56" s="1747"/>
      <c r="F56" s="1747"/>
      <c r="G56" s="1749">
        <f t="shared" si="8"/>
        <v>0</v>
      </c>
      <c r="H56" s="1749"/>
      <c r="I56" s="1749"/>
      <c r="J56" s="1750">
        <f>'5-2 내역'!G53</f>
        <v>0</v>
      </c>
      <c r="K56" s="1750"/>
      <c r="L56" s="1751"/>
      <c r="M56" s="778">
        <f t="shared" si="9"/>
        <v>5</v>
      </c>
      <c r="N56" s="779"/>
      <c r="O56" s="780">
        <f t="shared" si="4"/>
        <v>5</v>
      </c>
      <c r="P56" s="1752">
        <f t="shared" si="5"/>
        <v>0</v>
      </c>
      <c r="Q56" s="1753"/>
      <c r="R56" s="1753"/>
      <c r="S56" s="1754"/>
      <c r="T56" s="751" t="s">
        <v>1348</v>
      </c>
    </row>
    <row r="57" spans="1:20" s="750" customFormat="1" ht="27" hidden="1" customHeight="1">
      <c r="A57" s="749" t="str">
        <f t="shared" si="3"/>
        <v/>
      </c>
      <c r="B57" s="1746">
        <f t="shared" si="6"/>
        <v>0</v>
      </c>
      <c r="C57" s="1747"/>
      <c r="D57" s="1748">
        <f t="shared" si="7"/>
        <v>0</v>
      </c>
      <c r="E57" s="1747"/>
      <c r="F57" s="1747"/>
      <c r="G57" s="1749">
        <f t="shared" si="8"/>
        <v>0</v>
      </c>
      <c r="H57" s="1749"/>
      <c r="I57" s="1749"/>
      <c r="J57" s="1750">
        <f>'5-2 내역'!G54</f>
        <v>0</v>
      </c>
      <c r="K57" s="1750"/>
      <c r="L57" s="1751"/>
      <c r="M57" s="778">
        <f t="shared" si="9"/>
        <v>4</v>
      </c>
      <c r="N57" s="779"/>
      <c r="O57" s="780">
        <f t="shared" si="4"/>
        <v>4</v>
      </c>
      <c r="P57" s="1752">
        <f t="shared" si="5"/>
        <v>0</v>
      </c>
      <c r="Q57" s="1753"/>
      <c r="R57" s="1753"/>
      <c r="S57" s="1754"/>
      <c r="T57" s="751" t="s">
        <v>1349</v>
      </c>
    </row>
    <row r="58" spans="1:20" s="750" customFormat="1" ht="27" hidden="1" customHeight="1">
      <c r="A58" s="749" t="str">
        <f t="shared" si="3"/>
        <v/>
      </c>
      <c r="B58" s="1746">
        <f t="shared" si="6"/>
        <v>0</v>
      </c>
      <c r="C58" s="1747"/>
      <c r="D58" s="1748">
        <f t="shared" si="7"/>
        <v>0</v>
      </c>
      <c r="E58" s="1747"/>
      <c r="F58" s="1747"/>
      <c r="G58" s="1749">
        <f t="shared" si="8"/>
        <v>0</v>
      </c>
      <c r="H58" s="1749"/>
      <c r="I58" s="1749"/>
      <c r="J58" s="1750">
        <f>'5-2 내역'!G55</f>
        <v>0</v>
      </c>
      <c r="K58" s="1750"/>
      <c r="L58" s="1751"/>
      <c r="M58" s="778">
        <f t="shared" si="9"/>
        <v>4</v>
      </c>
      <c r="N58" s="779"/>
      <c r="O58" s="780">
        <f t="shared" si="4"/>
        <v>4</v>
      </c>
      <c r="P58" s="1752">
        <f t="shared" si="5"/>
        <v>0</v>
      </c>
      <c r="Q58" s="1753"/>
      <c r="R58" s="1753"/>
      <c r="S58" s="1754"/>
      <c r="T58" s="751" t="s">
        <v>1350</v>
      </c>
    </row>
    <row r="59" spans="1:20" s="750" customFormat="1" ht="27" hidden="1" customHeight="1">
      <c r="A59" s="749" t="str">
        <f t="shared" si="3"/>
        <v/>
      </c>
      <c r="B59" s="1746">
        <f t="shared" si="6"/>
        <v>0</v>
      </c>
      <c r="C59" s="1747"/>
      <c r="D59" s="1748">
        <f t="shared" si="7"/>
        <v>0</v>
      </c>
      <c r="E59" s="1747"/>
      <c r="F59" s="1747"/>
      <c r="G59" s="1749">
        <f t="shared" si="8"/>
        <v>0</v>
      </c>
      <c r="H59" s="1749"/>
      <c r="I59" s="1749"/>
      <c r="J59" s="1750">
        <f>'5-2 내역'!G56</f>
        <v>0</v>
      </c>
      <c r="K59" s="1750"/>
      <c r="L59" s="1751"/>
      <c r="M59" s="778">
        <f t="shared" si="9"/>
        <v>4</v>
      </c>
      <c r="N59" s="779"/>
      <c r="O59" s="780">
        <f t="shared" si="4"/>
        <v>4</v>
      </c>
      <c r="P59" s="1752">
        <f t="shared" si="5"/>
        <v>0</v>
      </c>
      <c r="Q59" s="1753"/>
      <c r="R59" s="1753"/>
      <c r="S59" s="1754"/>
      <c r="T59" s="751" t="s">
        <v>1351</v>
      </c>
    </row>
    <row r="60" spans="1:20" s="750" customFormat="1" ht="27" hidden="1" customHeight="1">
      <c r="A60" s="749" t="str">
        <f t="shared" si="3"/>
        <v/>
      </c>
      <c r="B60" s="1746">
        <f t="shared" si="6"/>
        <v>0</v>
      </c>
      <c r="C60" s="1747"/>
      <c r="D60" s="1748">
        <f t="shared" si="7"/>
        <v>0</v>
      </c>
      <c r="E60" s="1747"/>
      <c r="F60" s="1747"/>
      <c r="G60" s="1749">
        <f t="shared" si="8"/>
        <v>0</v>
      </c>
      <c r="H60" s="1749"/>
      <c r="I60" s="1749"/>
      <c r="J60" s="1750">
        <f>'5-2 내역'!G57</f>
        <v>0</v>
      </c>
      <c r="K60" s="1750"/>
      <c r="L60" s="1751"/>
      <c r="M60" s="778">
        <f t="shared" si="9"/>
        <v>4</v>
      </c>
      <c r="N60" s="779"/>
      <c r="O60" s="780">
        <f t="shared" si="4"/>
        <v>4</v>
      </c>
      <c r="P60" s="1752">
        <f t="shared" si="5"/>
        <v>0</v>
      </c>
      <c r="Q60" s="1753"/>
      <c r="R60" s="1753"/>
      <c r="S60" s="1754"/>
      <c r="T60" s="751" t="s">
        <v>1352</v>
      </c>
    </row>
    <row r="61" spans="1:20" s="750" customFormat="1" ht="27" hidden="1" customHeight="1">
      <c r="A61" s="749" t="str">
        <f t="shared" si="3"/>
        <v/>
      </c>
      <c r="B61" s="1746">
        <f t="shared" si="6"/>
        <v>0</v>
      </c>
      <c r="C61" s="1747"/>
      <c r="D61" s="1748">
        <f t="shared" si="7"/>
        <v>0</v>
      </c>
      <c r="E61" s="1747"/>
      <c r="F61" s="1747"/>
      <c r="G61" s="1749">
        <f t="shared" si="8"/>
        <v>0</v>
      </c>
      <c r="H61" s="1749"/>
      <c r="I61" s="1749"/>
      <c r="J61" s="1750">
        <f>'5-2 내역'!G58</f>
        <v>0</v>
      </c>
      <c r="K61" s="1750"/>
      <c r="L61" s="1751"/>
      <c r="M61" s="778">
        <f t="shared" si="9"/>
        <v>5</v>
      </c>
      <c r="N61" s="779"/>
      <c r="O61" s="780">
        <f t="shared" si="4"/>
        <v>5</v>
      </c>
      <c r="P61" s="1752">
        <f t="shared" si="5"/>
        <v>0</v>
      </c>
      <c r="Q61" s="1753"/>
      <c r="R61" s="1753"/>
      <c r="S61" s="1754"/>
      <c r="T61" s="751" t="s">
        <v>1353</v>
      </c>
    </row>
    <row r="62" spans="1:20" s="750" customFormat="1" ht="27" hidden="1" customHeight="1">
      <c r="A62" s="749" t="str">
        <f t="shared" si="3"/>
        <v/>
      </c>
      <c r="B62" s="1746">
        <f t="shared" si="6"/>
        <v>0</v>
      </c>
      <c r="C62" s="1747"/>
      <c r="D62" s="1748">
        <f t="shared" si="7"/>
        <v>0</v>
      </c>
      <c r="E62" s="1747"/>
      <c r="F62" s="1747"/>
      <c r="G62" s="1749">
        <f t="shared" si="8"/>
        <v>0</v>
      </c>
      <c r="H62" s="1749"/>
      <c r="I62" s="1749"/>
      <c r="J62" s="1750">
        <f>'5-2 내역'!G59</f>
        <v>0</v>
      </c>
      <c r="K62" s="1750"/>
      <c r="L62" s="1751"/>
      <c r="M62" s="778">
        <f t="shared" si="9"/>
        <v>5</v>
      </c>
      <c r="N62" s="779"/>
      <c r="O62" s="780">
        <f t="shared" si="4"/>
        <v>5</v>
      </c>
      <c r="P62" s="1752">
        <f t="shared" si="5"/>
        <v>0</v>
      </c>
      <c r="Q62" s="1753"/>
      <c r="R62" s="1753"/>
      <c r="S62" s="1754"/>
      <c r="T62" s="751" t="s">
        <v>1354</v>
      </c>
    </row>
    <row r="63" spans="1:20" s="750" customFormat="1" ht="27" hidden="1" customHeight="1">
      <c r="A63" s="749" t="str">
        <f t="shared" si="3"/>
        <v/>
      </c>
      <c r="B63" s="1746">
        <f t="shared" si="6"/>
        <v>0</v>
      </c>
      <c r="C63" s="1747"/>
      <c r="D63" s="1748">
        <f t="shared" si="7"/>
        <v>0</v>
      </c>
      <c r="E63" s="1747"/>
      <c r="F63" s="1747"/>
      <c r="G63" s="1749">
        <f t="shared" si="8"/>
        <v>0</v>
      </c>
      <c r="H63" s="1749"/>
      <c r="I63" s="1749"/>
      <c r="J63" s="1750">
        <f>'5-2 내역'!G60</f>
        <v>0</v>
      </c>
      <c r="K63" s="1750"/>
      <c r="L63" s="1751"/>
      <c r="M63" s="778">
        <f t="shared" si="9"/>
        <v>5</v>
      </c>
      <c r="N63" s="779"/>
      <c r="O63" s="780">
        <f t="shared" si="4"/>
        <v>5</v>
      </c>
      <c r="P63" s="1752">
        <f t="shared" si="5"/>
        <v>0</v>
      </c>
      <c r="Q63" s="1753"/>
      <c r="R63" s="1753"/>
      <c r="S63" s="1754"/>
      <c r="T63" s="751" t="s">
        <v>1355</v>
      </c>
    </row>
    <row r="64" spans="1:20" s="750" customFormat="1" ht="27" hidden="1" customHeight="1">
      <c r="A64" s="749" t="str">
        <f t="shared" si="3"/>
        <v/>
      </c>
      <c r="B64" s="1746" t="str">
        <f t="shared" si="6"/>
        <v>61-1</v>
      </c>
      <c r="C64" s="1747"/>
      <c r="D64" s="1748" t="str">
        <f t="shared" si="7"/>
        <v>15-0</v>
      </c>
      <c r="E64" s="1747"/>
      <c r="F64" s="1747"/>
      <c r="G64" s="1749">
        <f t="shared" ref="G64:G71" si="10">IF(J64&gt;0,"2회베기",)</f>
        <v>0</v>
      </c>
      <c r="H64" s="1749"/>
      <c r="I64" s="1749"/>
      <c r="J64" s="1750">
        <f>'5-2 내역'!G61</f>
        <v>0</v>
      </c>
      <c r="K64" s="1750"/>
      <c r="L64" s="1751"/>
      <c r="M64" s="778">
        <f t="shared" si="9"/>
        <v>5</v>
      </c>
      <c r="N64" s="779"/>
      <c r="O64" s="780">
        <f t="shared" ref="O64:O89" si="11">M64+N64</f>
        <v>5</v>
      </c>
      <c r="P64" s="1752">
        <f t="shared" ref="P64:P71" si="12">ROUND(M64*J64,2)</f>
        <v>0</v>
      </c>
      <c r="Q64" s="1753"/>
      <c r="R64" s="1753"/>
      <c r="S64" s="1754"/>
      <c r="T64" s="751"/>
    </row>
    <row r="65" spans="1:20" s="750" customFormat="1" ht="27" hidden="1" customHeight="1">
      <c r="A65" s="749" t="str">
        <f t="shared" si="3"/>
        <v/>
      </c>
      <c r="B65" s="1746" t="str">
        <f t="shared" si="6"/>
        <v>66-0</v>
      </c>
      <c r="C65" s="1747"/>
      <c r="D65" s="1748" t="str">
        <f t="shared" si="7"/>
        <v>14-7</v>
      </c>
      <c r="E65" s="1747"/>
      <c r="F65" s="1747"/>
      <c r="G65" s="1749">
        <f t="shared" si="10"/>
        <v>0</v>
      </c>
      <c r="H65" s="1749"/>
      <c r="I65" s="1749"/>
      <c r="J65" s="1750">
        <f>'5-2 내역'!G62</f>
        <v>0</v>
      </c>
      <c r="K65" s="1750"/>
      <c r="L65" s="1751"/>
      <c r="M65" s="778">
        <f t="shared" si="9"/>
        <v>5</v>
      </c>
      <c r="N65" s="779"/>
      <c r="O65" s="780">
        <f t="shared" si="11"/>
        <v>5</v>
      </c>
      <c r="P65" s="1752">
        <f t="shared" si="12"/>
        <v>0</v>
      </c>
      <c r="Q65" s="1753"/>
      <c r="R65" s="1753"/>
      <c r="S65" s="1754"/>
      <c r="T65" s="751"/>
    </row>
    <row r="66" spans="1:20" s="750" customFormat="1" ht="27" hidden="1" customHeight="1">
      <c r="A66" s="749" t="str">
        <f t="shared" si="3"/>
        <v/>
      </c>
      <c r="B66" s="1746" t="str">
        <f t="shared" si="6"/>
        <v>66-0</v>
      </c>
      <c r="C66" s="1747"/>
      <c r="D66" s="1748" t="str">
        <f t="shared" si="7"/>
        <v>14-7</v>
      </c>
      <c r="E66" s="1747"/>
      <c r="F66" s="1747"/>
      <c r="G66" s="1749">
        <f t="shared" si="10"/>
        <v>0</v>
      </c>
      <c r="H66" s="1749"/>
      <c r="I66" s="1749"/>
      <c r="J66" s="1750">
        <f>'5-2 내역'!G63</f>
        <v>0</v>
      </c>
      <c r="K66" s="1750"/>
      <c r="L66" s="1751"/>
      <c r="M66" s="778">
        <f t="shared" si="9"/>
        <v>5</v>
      </c>
      <c r="N66" s="779"/>
      <c r="O66" s="780">
        <f t="shared" si="11"/>
        <v>5</v>
      </c>
      <c r="P66" s="1752">
        <f t="shared" si="12"/>
        <v>0</v>
      </c>
      <c r="Q66" s="1753"/>
      <c r="R66" s="1753"/>
      <c r="S66" s="1754"/>
      <c r="T66" s="751"/>
    </row>
    <row r="67" spans="1:20" s="750" customFormat="1" ht="27" hidden="1" customHeight="1">
      <c r="A67" s="749" t="str">
        <f t="shared" si="3"/>
        <v/>
      </c>
      <c r="B67" s="1746" t="str">
        <f t="shared" si="6"/>
        <v>9-2</v>
      </c>
      <c r="C67" s="1747"/>
      <c r="D67" s="1748" t="str">
        <f t="shared" si="7"/>
        <v>8-0</v>
      </c>
      <c r="E67" s="1747"/>
      <c r="F67" s="1747"/>
      <c r="G67" s="1749">
        <f t="shared" si="10"/>
        <v>0</v>
      </c>
      <c r="H67" s="1749"/>
      <c r="I67" s="1749"/>
      <c r="J67" s="1750">
        <f>'5-2 내역'!G64</f>
        <v>0</v>
      </c>
      <c r="K67" s="1750"/>
      <c r="L67" s="1751"/>
      <c r="M67" s="778">
        <f t="shared" si="9"/>
        <v>5</v>
      </c>
      <c r="N67" s="779"/>
      <c r="O67" s="780">
        <f t="shared" si="11"/>
        <v>5</v>
      </c>
      <c r="P67" s="1752">
        <f t="shared" si="12"/>
        <v>0</v>
      </c>
      <c r="Q67" s="1753"/>
      <c r="R67" s="1753"/>
      <c r="S67" s="1754"/>
      <c r="T67" s="751"/>
    </row>
    <row r="68" spans="1:20" s="750" customFormat="1" ht="27" hidden="1" customHeight="1">
      <c r="A68" s="749" t="str">
        <f t="shared" si="3"/>
        <v/>
      </c>
      <c r="B68" s="1746" t="str">
        <f t="shared" si="6"/>
        <v>62-0</v>
      </c>
      <c r="C68" s="1747"/>
      <c r="D68" s="1748" t="str">
        <f t="shared" si="7"/>
        <v>14-0</v>
      </c>
      <c r="E68" s="1747"/>
      <c r="F68" s="1747"/>
      <c r="G68" s="1749">
        <f t="shared" si="10"/>
        <v>0</v>
      </c>
      <c r="H68" s="1749"/>
      <c r="I68" s="1749"/>
      <c r="J68" s="1750">
        <f>'5-2 내역'!G65</f>
        <v>0</v>
      </c>
      <c r="K68" s="1750"/>
      <c r="L68" s="1751"/>
      <c r="M68" s="778">
        <f t="shared" si="9"/>
        <v>5</v>
      </c>
      <c r="N68" s="779"/>
      <c r="O68" s="780">
        <f t="shared" si="11"/>
        <v>5</v>
      </c>
      <c r="P68" s="1752">
        <f t="shared" si="12"/>
        <v>0</v>
      </c>
      <c r="Q68" s="1753"/>
      <c r="R68" s="1753"/>
      <c r="S68" s="1754"/>
      <c r="T68" s="751"/>
    </row>
    <row r="69" spans="1:20" s="750" customFormat="1" ht="27" hidden="1" customHeight="1">
      <c r="A69" s="749" t="str">
        <f t="shared" si="3"/>
        <v/>
      </c>
      <c r="B69" s="1746" t="str">
        <f t="shared" si="6"/>
        <v>62-0</v>
      </c>
      <c r="C69" s="1747"/>
      <c r="D69" s="1748" t="str">
        <f t="shared" si="7"/>
        <v>14-0</v>
      </c>
      <c r="E69" s="1747"/>
      <c r="F69" s="1747"/>
      <c r="G69" s="1749">
        <f t="shared" si="10"/>
        <v>0</v>
      </c>
      <c r="H69" s="1749"/>
      <c r="I69" s="1749"/>
      <c r="J69" s="1750">
        <f>'5-2 내역'!G66</f>
        <v>0</v>
      </c>
      <c r="K69" s="1750"/>
      <c r="L69" s="1751"/>
      <c r="M69" s="778">
        <f t="shared" si="9"/>
        <v>5</v>
      </c>
      <c r="N69" s="779"/>
      <c r="O69" s="780">
        <f t="shared" si="11"/>
        <v>5</v>
      </c>
      <c r="P69" s="1752">
        <f t="shared" si="12"/>
        <v>0</v>
      </c>
      <c r="Q69" s="1753"/>
      <c r="R69" s="1753"/>
      <c r="S69" s="1754"/>
      <c r="T69" s="751"/>
    </row>
    <row r="70" spans="1:20" s="750" customFormat="1" ht="27" hidden="1" customHeight="1">
      <c r="A70" s="749" t="str">
        <f t="shared" si="3"/>
        <v/>
      </c>
      <c r="B70" s="1746" t="str">
        <f t="shared" si="6"/>
        <v>62-0</v>
      </c>
      <c r="C70" s="1747"/>
      <c r="D70" s="1748" t="str">
        <f t="shared" si="7"/>
        <v>14-0</v>
      </c>
      <c r="E70" s="1747"/>
      <c r="F70" s="1747"/>
      <c r="G70" s="1749">
        <f t="shared" si="10"/>
        <v>0</v>
      </c>
      <c r="H70" s="1749"/>
      <c r="I70" s="1749"/>
      <c r="J70" s="1750">
        <f>'5-2 내역'!G67</f>
        <v>0</v>
      </c>
      <c r="K70" s="1750"/>
      <c r="L70" s="1751"/>
      <c r="M70" s="778">
        <f t="shared" si="9"/>
        <v>5</v>
      </c>
      <c r="N70" s="779"/>
      <c r="O70" s="780">
        <f t="shared" si="11"/>
        <v>5</v>
      </c>
      <c r="P70" s="1752">
        <f t="shared" si="12"/>
        <v>0</v>
      </c>
      <c r="Q70" s="1753"/>
      <c r="R70" s="1753"/>
      <c r="S70" s="1754"/>
      <c r="T70" s="751"/>
    </row>
    <row r="71" spans="1:20" s="750" customFormat="1" ht="27" hidden="1" customHeight="1">
      <c r="A71" s="749" t="str">
        <f t="shared" si="3"/>
        <v/>
      </c>
      <c r="B71" s="1746" t="str">
        <f t="shared" si="6"/>
        <v>61-0</v>
      </c>
      <c r="C71" s="1747"/>
      <c r="D71" s="1748" t="str">
        <f t="shared" si="7"/>
        <v>20-6</v>
      </c>
      <c r="E71" s="1747"/>
      <c r="F71" s="1747"/>
      <c r="G71" s="1749">
        <f t="shared" si="10"/>
        <v>0</v>
      </c>
      <c r="H71" s="1749"/>
      <c r="I71" s="1749"/>
      <c r="J71" s="1750">
        <f>'5-2 내역'!G68</f>
        <v>0</v>
      </c>
      <c r="K71" s="1750"/>
      <c r="L71" s="1751"/>
      <c r="M71" s="778">
        <f t="shared" si="9"/>
        <v>5</v>
      </c>
      <c r="N71" s="779"/>
      <c r="O71" s="780">
        <f t="shared" si="11"/>
        <v>5</v>
      </c>
      <c r="P71" s="1752">
        <f t="shared" si="12"/>
        <v>0</v>
      </c>
      <c r="Q71" s="1753"/>
      <c r="R71" s="1753"/>
      <c r="S71" s="1754"/>
      <c r="T71" s="751"/>
    </row>
    <row r="72" spans="1:20" s="750" customFormat="1" ht="27" hidden="1" customHeight="1">
      <c r="A72" s="749" t="str">
        <f t="shared" si="3"/>
        <v/>
      </c>
      <c r="B72" s="1746" t="str">
        <f t="shared" si="6"/>
        <v>7-0</v>
      </c>
      <c r="C72" s="1747"/>
      <c r="D72" s="1748" t="str">
        <f t="shared" si="7"/>
        <v>10-0</v>
      </c>
      <c r="E72" s="1747"/>
      <c r="F72" s="1747"/>
      <c r="G72" s="1749">
        <f t="shared" ref="G72:G89" si="13">IF(J72&gt;0,"2회베기",)</f>
        <v>0</v>
      </c>
      <c r="H72" s="1749"/>
      <c r="I72" s="1749"/>
      <c r="J72" s="1750">
        <f>'5-2 내역'!G69</f>
        <v>0</v>
      </c>
      <c r="K72" s="1750"/>
      <c r="L72" s="1751"/>
      <c r="M72" s="778">
        <f t="shared" si="9"/>
        <v>5</v>
      </c>
      <c r="N72" s="779"/>
      <c r="O72" s="780">
        <f t="shared" si="11"/>
        <v>5</v>
      </c>
      <c r="P72" s="1752">
        <f t="shared" ref="P72:P89" si="14">ROUND(M72*J72,2)</f>
        <v>0</v>
      </c>
      <c r="Q72" s="1753"/>
      <c r="R72" s="1753"/>
      <c r="S72" s="1754"/>
      <c r="T72" s="751"/>
    </row>
    <row r="73" spans="1:20" s="750" customFormat="1" ht="27" hidden="1" customHeight="1">
      <c r="A73" s="749" t="str">
        <f t="shared" si="3"/>
        <v/>
      </c>
      <c r="B73" s="1746" t="str">
        <f t="shared" si="6"/>
        <v>9-3</v>
      </c>
      <c r="C73" s="1747"/>
      <c r="D73" s="1748" t="str">
        <f t="shared" si="7"/>
        <v>6-0</v>
      </c>
      <c r="E73" s="1747"/>
      <c r="F73" s="1747"/>
      <c r="G73" s="1749">
        <f t="shared" si="13"/>
        <v>0</v>
      </c>
      <c r="H73" s="1749"/>
      <c r="I73" s="1749"/>
      <c r="J73" s="1750">
        <f>'5-2 내역'!G70</f>
        <v>0</v>
      </c>
      <c r="K73" s="1750"/>
      <c r="L73" s="1751"/>
      <c r="M73" s="778">
        <f t="shared" si="9"/>
        <v>5</v>
      </c>
      <c r="N73" s="779"/>
      <c r="O73" s="780">
        <f t="shared" si="11"/>
        <v>5</v>
      </c>
      <c r="P73" s="1752">
        <f t="shared" si="14"/>
        <v>0</v>
      </c>
      <c r="Q73" s="1753"/>
      <c r="R73" s="1753"/>
      <c r="S73" s="1754"/>
      <c r="T73" s="751"/>
    </row>
    <row r="74" spans="1:20" s="750" customFormat="1" ht="27" hidden="1" customHeight="1">
      <c r="A74" s="749" t="str">
        <f t="shared" si="3"/>
        <v/>
      </c>
      <c r="B74" s="1746" t="str">
        <f t="shared" si="6"/>
        <v>62-0</v>
      </c>
      <c r="C74" s="1747"/>
      <c r="D74" s="1748" t="str">
        <f t="shared" si="7"/>
        <v>24-0</v>
      </c>
      <c r="E74" s="1747"/>
      <c r="F74" s="1747"/>
      <c r="G74" s="1749">
        <f t="shared" si="13"/>
        <v>0</v>
      </c>
      <c r="H74" s="1749"/>
      <c r="I74" s="1749"/>
      <c r="J74" s="1750">
        <f>'5-2 내역'!G71</f>
        <v>0</v>
      </c>
      <c r="K74" s="1750"/>
      <c r="L74" s="1751"/>
      <c r="M74" s="778">
        <f t="shared" si="9"/>
        <v>0</v>
      </c>
      <c r="N74" s="779"/>
      <c r="O74" s="780">
        <f t="shared" si="11"/>
        <v>0</v>
      </c>
      <c r="P74" s="1752">
        <f t="shared" si="14"/>
        <v>0</v>
      </c>
      <c r="Q74" s="1753"/>
      <c r="R74" s="1753"/>
      <c r="S74" s="1754"/>
      <c r="T74" s="751"/>
    </row>
    <row r="75" spans="1:20" s="750" customFormat="1" ht="27" hidden="1" customHeight="1">
      <c r="A75" s="749" t="str">
        <f t="shared" si="3"/>
        <v/>
      </c>
      <c r="B75" s="1746" t="str">
        <f t="shared" si="6"/>
        <v>62-0</v>
      </c>
      <c r="C75" s="1747"/>
      <c r="D75" s="1748" t="str">
        <f t="shared" si="7"/>
        <v>24-0</v>
      </c>
      <c r="E75" s="1747"/>
      <c r="F75" s="1747"/>
      <c r="G75" s="1749">
        <f t="shared" si="13"/>
        <v>0</v>
      </c>
      <c r="H75" s="1749"/>
      <c r="I75" s="1749"/>
      <c r="J75" s="1750">
        <f>'5-2 내역'!G72</f>
        <v>0</v>
      </c>
      <c r="K75" s="1750"/>
      <c r="L75" s="1751"/>
      <c r="M75" s="778">
        <f t="shared" si="9"/>
        <v>0</v>
      </c>
      <c r="N75" s="779"/>
      <c r="O75" s="780">
        <f t="shared" si="11"/>
        <v>0</v>
      </c>
      <c r="P75" s="1752">
        <f t="shared" si="14"/>
        <v>0</v>
      </c>
      <c r="Q75" s="1753"/>
      <c r="R75" s="1753"/>
      <c r="S75" s="1754"/>
      <c r="T75" s="751"/>
    </row>
    <row r="76" spans="1:20" s="750" customFormat="1" ht="27" hidden="1" customHeight="1">
      <c r="A76" s="749" t="str">
        <f t="shared" ref="A76:A79" si="15">IF(OR(J76="",J76=0),"",1)</f>
        <v/>
      </c>
      <c r="B76" s="1746" t="str">
        <f t="shared" si="6"/>
        <v>62-0</v>
      </c>
      <c r="C76" s="1747"/>
      <c r="D76" s="1748" t="str">
        <f t="shared" si="7"/>
        <v>24-0</v>
      </c>
      <c r="E76" s="1747"/>
      <c r="F76" s="1747"/>
      <c r="G76" s="1749">
        <f t="shared" si="13"/>
        <v>0</v>
      </c>
      <c r="H76" s="1749"/>
      <c r="I76" s="1749"/>
      <c r="J76" s="1750">
        <f>'5-2 내역'!G73</f>
        <v>0</v>
      </c>
      <c r="K76" s="1750"/>
      <c r="L76" s="1751"/>
      <c r="M76" s="778">
        <f t="shared" si="9"/>
        <v>0</v>
      </c>
      <c r="N76" s="779"/>
      <c r="O76" s="780">
        <f t="shared" si="11"/>
        <v>0</v>
      </c>
      <c r="P76" s="1752">
        <f t="shared" si="14"/>
        <v>0</v>
      </c>
      <c r="Q76" s="1753"/>
      <c r="R76" s="1753"/>
      <c r="S76" s="1754"/>
      <c r="T76" s="751"/>
    </row>
    <row r="77" spans="1:20" s="750" customFormat="1" ht="27" hidden="1" customHeight="1">
      <c r="A77" s="749" t="str">
        <f t="shared" si="15"/>
        <v/>
      </c>
      <c r="B77" s="1746" t="str">
        <f t="shared" si="6"/>
        <v>7-0</v>
      </c>
      <c r="C77" s="1747"/>
      <c r="D77" s="1748" t="str">
        <f t="shared" si="7"/>
        <v>10-0</v>
      </c>
      <c r="E77" s="1747"/>
      <c r="F77" s="1747"/>
      <c r="G77" s="1749">
        <f t="shared" si="13"/>
        <v>0</v>
      </c>
      <c r="H77" s="1749"/>
      <c r="I77" s="1749"/>
      <c r="J77" s="1750">
        <f>'5-2 내역'!G74</f>
        <v>0</v>
      </c>
      <c r="K77" s="1750"/>
      <c r="L77" s="1751"/>
      <c r="M77" s="778">
        <f t="shared" si="9"/>
        <v>5</v>
      </c>
      <c r="N77" s="779"/>
      <c r="O77" s="780">
        <f t="shared" si="11"/>
        <v>5</v>
      </c>
      <c r="P77" s="1752">
        <f t="shared" si="14"/>
        <v>0</v>
      </c>
      <c r="Q77" s="1753"/>
      <c r="R77" s="1753"/>
      <c r="S77" s="1754"/>
      <c r="T77" s="751"/>
    </row>
    <row r="78" spans="1:20" s="750" customFormat="1" ht="27" hidden="1" customHeight="1">
      <c r="A78" s="749" t="str">
        <f t="shared" si="15"/>
        <v/>
      </c>
      <c r="B78" s="1746" t="str">
        <f t="shared" si="6"/>
        <v>9-3</v>
      </c>
      <c r="C78" s="1747"/>
      <c r="D78" s="1748" t="str">
        <f t="shared" si="7"/>
        <v>6-0</v>
      </c>
      <c r="E78" s="1747"/>
      <c r="F78" s="1747"/>
      <c r="G78" s="1749">
        <f t="shared" si="13"/>
        <v>0</v>
      </c>
      <c r="H78" s="1749"/>
      <c r="I78" s="1749"/>
      <c r="J78" s="1750">
        <f>'5-2 내역'!G75</f>
        <v>0</v>
      </c>
      <c r="K78" s="1750"/>
      <c r="L78" s="1751"/>
      <c r="M78" s="778">
        <f t="shared" si="9"/>
        <v>5</v>
      </c>
      <c r="N78" s="779"/>
      <c r="O78" s="780">
        <f t="shared" si="11"/>
        <v>5</v>
      </c>
      <c r="P78" s="1752">
        <f t="shared" si="14"/>
        <v>0</v>
      </c>
      <c r="Q78" s="1753"/>
      <c r="R78" s="1753"/>
      <c r="S78" s="1754"/>
      <c r="T78" s="751"/>
    </row>
    <row r="79" spans="1:20" s="750" customFormat="1" ht="27" hidden="1" customHeight="1">
      <c r="A79" s="749" t="str">
        <f t="shared" si="15"/>
        <v/>
      </c>
      <c r="B79" s="1746">
        <f t="shared" si="6"/>
        <v>0</v>
      </c>
      <c r="C79" s="1747"/>
      <c r="D79" s="1748">
        <f t="shared" si="7"/>
        <v>0</v>
      </c>
      <c r="E79" s="1747"/>
      <c r="F79" s="1747"/>
      <c r="G79" s="1749">
        <f t="shared" si="13"/>
        <v>0</v>
      </c>
      <c r="H79" s="1749"/>
      <c r="I79" s="1749"/>
      <c r="J79" s="1750">
        <f>'5-2 내역'!G76</f>
        <v>0</v>
      </c>
      <c r="K79" s="1750"/>
      <c r="L79" s="1751"/>
      <c r="M79" s="778">
        <f t="shared" si="9"/>
        <v>0</v>
      </c>
      <c r="N79" s="779"/>
      <c r="O79" s="780">
        <f t="shared" si="11"/>
        <v>0</v>
      </c>
      <c r="P79" s="1752">
        <f t="shared" si="14"/>
        <v>0</v>
      </c>
      <c r="Q79" s="1753"/>
      <c r="R79" s="1753"/>
      <c r="S79" s="1754"/>
      <c r="T79" s="751"/>
    </row>
    <row r="80" spans="1:20" s="750" customFormat="1" ht="27" hidden="1" customHeight="1">
      <c r="A80" s="749" t="str">
        <f t="shared" si="3"/>
        <v/>
      </c>
      <c r="B80" s="1746">
        <f t="shared" si="6"/>
        <v>0</v>
      </c>
      <c r="C80" s="1747"/>
      <c r="D80" s="1748">
        <f t="shared" si="7"/>
        <v>0</v>
      </c>
      <c r="E80" s="1747"/>
      <c r="F80" s="1747"/>
      <c r="G80" s="1749">
        <f t="shared" si="13"/>
        <v>0</v>
      </c>
      <c r="H80" s="1749"/>
      <c r="I80" s="1749"/>
      <c r="J80" s="1750">
        <f>'5-2 내역'!G77</f>
        <v>0</v>
      </c>
      <c r="K80" s="1750"/>
      <c r="L80" s="1751"/>
      <c r="M80" s="778">
        <f t="shared" si="9"/>
        <v>5</v>
      </c>
      <c r="N80" s="779"/>
      <c r="O80" s="780">
        <f t="shared" si="11"/>
        <v>5</v>
      </c>
      <c r="P80" s="1752">
        <f t="shared" si="14"/>
        <v>0</v>
      </c>
      <c r="Q80" s="1753"/>
      <c r="R80" s="1753"/>
      <c r="S80" s="1754"/>
      <c r="T80" s="751"/>
    </row>
    <row r="81" spans="1:20" s="750" customFormat="1" ht="27" hidden="1" customHeight="1">
      <c r="A81" s="749" t="str">
        <f t="shared" si="3"/>
        <v/>
      </c>
      <c r="B81" s="1746">
        <f t="shared" si="6"/>
        <v>0</v>
      </c>
      <c r="C81" s="1747"/>
      <c r="D81" s="1748">
        <f t="shared" si="7"/>
        <v>0</v>
      </c>
      <c r="E81" s="1747"/>
      <c r="F81" s="1747"/>
      <c r="G81" s="1749">
        <f t="shared" si="13"/>
        <v>0</v>
      </c>
      <c r="H81" s="1749"/>
      <c r="I81" s="1749"/>
      <c r="J81" s="1750">
        <f>'5-2 내역'!G78</f>
        <v>0</v>
      </c>
      <c r="K81" s="1750"/>
      <c r="L81" s="1751"/>
      <c r="M81" s="778">
        <f t="shared" si="9"/>
        <v>5</v>
      </c>
      <c r="N81" s="779"/>
      <c r="O81" s="780">
        <f t="shared" si="11"/>
        <v>5</v>
      </c>
      <c r="P81" s="1752">
        <f t="shared" si="14"/>
        <v>0</v>
      </c>
      <c r="Q81" s="1753"/>
      <c r="R81" s="1753"/>
      <c r="S81" s="1754"/>
      <c r="T81" s="751"/>
    </row>
    <row r="82" spans="1:20" s="750" customFormat="1" ht="27" hidden="1" customHeight="1">
      <c r="A82" s="749" t="str">
        <f t="shared" si="3"/>
        <v/>
      </c>
      <c r="B82" s="1746">
        <f t="shared" si="6"/>
        <v>0</v>
      </c>
      <c r="C82" s="1747"/>
      <c r="D82" s="1748">
        <f t="shared" si="7"/>
        <v>0</v>
      </c>
      <c r="E82" s="1747"/>
      <c r="F82" s="1747"/>
      <c r="G82" s="1749">
        <f t="shared" si="13"/>
        <v>0</v>
      </c>
      <c r="H82" s="1749"/>
      <c r="I82" s="1749"/>
      <c r="J82" s="1750">
        <f>'5-2 내역'!G79</f>
        <v>0</v>
      </c>
      <c r="K82" s="1750"/>
      <c r="L82" s="1751"/>
      <c r="M82" s="778">
        <f t="shared" si="9"/>
        <v>0</v>
      </c>
      <c r="N82" s="779"/>
      <c r="O82" s="780">
        <f t="shared" si="11"/>
        <v>0</v>
      </c>
      <c r="P82" s="1752">
        <f t="shared" si="14"/>
        <v>0</v>
      </c>
      <c r="Q82" s="1753"/>
      <c r="R82" s="1753"/>
      <c r="S82" s="1754"/>
      <c r="T82" s="751"/>
    </row>
    <row r="83" spans="1:20" s="750" customFormat="1" ht="27" hidden="1" customHeight="1">
      <c r="A83" s="749" t="str">
        <f t="shared" si="3"/>
        <v/>
      </c>
      <c r="B83" s="1746">
        <f t="shared" si="6"/>
        <v>0</v>
      </c>
      <c r="C83" s="1747"/>
      <c r="D83" s="1748">
        <f t="shared" si="7"/>
        <v>0</v>
      </c>
      <c r="E83" s="1747"/>
      <c r="F83" s="1747"/>
      <c r="G83" s="1749">
        <f t="shared" si="13"/>
        <v>0</v>
      </c>
      <c r="H83" s="1749"/>
      <c r="I83" s="1749"/>
      <c r="J83" s="1750">
        <f>'5-2 내역'!G80</f>
        <v>0</v>
      </c>
      <c r="K83" s="1750"/>
      <c r="L83" s="1751"/>
      <c r="M83" s="778">
        <f t="shared" si="9"/>
        <v>0</v>
      </c>
      <c r="N83" s="779"/>
      <c r="O83" s="780">
        <f t="shared" si="11"/>
        <v>0</v>
      </c>
      <c r="P83" s="1752">
        <f t="shared" si="14"/>
        <v>0</v>
      </c>
      <c r="Q83" s="1753"/>
      <c r="R83" s="1753"/>
      <c r="S83" s="1754"/>
      <c r="T83" s="751"/>
    </row>
    <row r="84" spans="1:20" s="750" customFormat="1" ht="27" hidden="1" customHeight="1">
      <c r="A84" s="749" t="str">
        <f t="shared" ref="A84:A87" si="16">IF(OR(J84="",J84=0),"",1)</f>
        <v/>
      </c>
      <c r="B84" s="1746">
        <f t="shared" si="6"/>
        <v>0</v>
      </c>
      <c r="C84" s="1747"/>
      <c r="D84" s="1748">
        <f t="shared" si="7"/>
        <v>0</v>
      </c>
      <c r="E84" s="1747"/>
      <c r="F84" s="1747"/>
      <c r="G84" s="1749">
        <f t="shared" si="13"/>
        <v>0</v>
      </c>
      <c r="H84" s="1749"/>
      <c r="I84" s="1749"/>
      <c r="J84" s="1750">
        <f>'5-2 내역'!G81</f>
        <v>0</v>
      </c>
      <c r="K84" s="1750"/>
      <c r="L84" s="1751"/>
      <c r="M84" s="778">
        <f t="shared" si="9"/>
        <v>0</v>
      </c>
      <c r="N84" s="779"/>
      <c r="O84" s="780">
        <f t="shared" si="11"/>
        <v>0</v>
      </c>
      <c r="P84" s="1752">
        <f t="shared" si="14"/>
        <v>0</v>
      </c>
      <c r="Q84" s="1753"/>
      <c r="R84" s="1753"/>
      <c r="S84" s="1754"/>
      <c r="T84" s="751"/>
    </row>
    <row r="85" spans="1:20" s="750" customFormat="1" ht="27" hidden="1" customHeight="1">
      <c r="A85" s="749" t="str">
        <f t="shared" si="16"/>
        <v/>
      </c>
      <c r="B85" s="1746">
        <f t="shared" si="6"/>
        <v>0</v>
      </c>
      <c r="C85" s="1747"/>
      <c r="D85" s="1748">
        <f t="shared" si="7"/>
        <v>0</v>
      </c>
      <c r="E85" s="1747"/>
      <c r="F85" s="1747"/>
      <c r="G85" s="1749">
        <f t="shared" si="13"/>
        <v>0</v>
      </c>
      <c r="H85" s="1749"/>
      <c r="I85" s="1749"/>
      <c r="J85" s="1750">
        <f>'5-2 내역'!G82</f>
        <v>0</v>
      </c>
      <c r="K85" s="1750"/>
      <c r="L85" s="1751"/>
      <c r="M85" s="778">
        <f t="shared" si="9"/>
        <v>0</v>
      </c>
      <c r="N85" s="779"/>
      <c r="O85" s="780">
        <f t="shared" si="11"/>
        <v>0</v>
      </c>
      <c r="P85" s="1752">
        <f t="shared" si="14"/>
        <v>0</v>
      </c>
      <c r="Q85" s="1753"/>
      <c r="R85" s="1753"/>
      <c r="S85" s="1754"/>
      <c r="T85" s="751"/>
    </row>
    <row r="86" spans="1:20" s="750" customFormat="1" ht="27" hidden="1" customHeight="1">
      <c r="A86" s="749" t="str">
        <f t="shared" si="16"/>
        <v/>
      </c>
      <c r="B86" s="1746">
        <f t="shared" si="6"/>
        <v>0</v>
      </c>
      <c r="C86" s="1747"/>
      <c r="D86" s="1748">
        <f t="shared" si="7"/>
        <v>0</v>
      </c>
      <c r="E86" s="1747"/>
      <c r="F86" s="1747"/>
      <c r="G86" s="1749">
        <f t="shared" si="13"/>
        <v>0</v>
      </c>
      <c r="H86" s="1749"/>
      <c r="I86" s="1749"/>
      <c r="J86" s="1750">
        <f>'5-2 내역'!G83</f>
        <v>0</v>
      </c>
      <c r="K86" s="1750"/>
      <c r="L86" s="1751"/>
      <c r="M86" s="778">
        <f t="shared" si="9"/>
        <v>0</v>
      </c>
      <c r="N86" s="779"/>
      <c r="O86" s="780">
        <f t="shared" si="11"/>
        <v>0</v>
      </c>
      <c r="P86" s="1752">
        <f t="shared" si="14"/>
        <v>0</v>
      </c>
      <c r="Q86" s="1753"/>
      <c r="R86" s="1753"/>
      <c r="S86" s="1754"/>
      <c r="T86" s="751"/>
    </row>
    <row r="87" spans="1:20" s="750" customFormat="1" ht="27" hidden="1" customHeight="1">
      <c r="A87" s="749" t="str">
        <f t="shared" si="16"/>
        <v/>
      </c>
      <c r="B87" s="1746">
        <f t="shared" si="6"/>
        <v>0</v>
      </c>
      <c r="C87" s="1747"/>
      <c r="D87" s="1748">
        <f t="shared" si="7"/>
        <v>0</v>
      </c>
      <c r="E87" s="1747"/>
      <c r="F87" s="1747"/>
      <c r="G87" s="1749">
        <f t="shared" si="13"/>
        <v>0</v>
      </c>
      <c r="H87" s="1749"/>
      <c r="I87" s="1749"/>
      <c r="J87" s="1750">
        <f>'5-2 내역'!G84</f>
        <v>0</v>
      </c>
      <c r="K87" s="1750"/>
      <c r="L87" s="1751"/>
      <c r="M87" s="778">
        <f t="shared" si="9"/>
        <v>0</v>
      </c>
      <c r="N87" s="779"/>
      <c r="O87" s="780">
        <f t="shared" si="11"/>
        <v>0</v>
      </c>
      <c r="P87" s="1752">
        <f t="shared" si="14"/>
        <v>0</v>
      </c>
      <c r="Q87" s="1753"/>
      <c r="R87" s="1753"/>
      <c r="S87" s="1754"/>
      <c r="T87" s="751"/>
    </row>
    <row r="88" spans="1:20" s="750" customFormat="1" ht="27" hidden="1" customHeight="1">
      <c r="A88" s="749" t="str">
        <f t="shared" si="3"/>
        <v/>
      </c>
      <c r="B88" s="1746" t="str">
        <f t="shared" si="6"/>
        <v>49-0</v>
      </c>
      <c r="C88" s="1747"/>
      <c r="D88" s="1748" t="str">
        <f t="shared" si="7"/>
        <v>50-0</v>
      </c>
      <c r="E88" s="1747"/>
      <c r="F88" s="1747"/>
      <c r="G88" s="1749">
        <f t="shared" si="13"/>
        <v>0</v>
      </c>
      <c r="H88" s="1749"/>
      <c r="I88" s="1749"/>
      <c r="J88" s="1750">
        <f>'5-2 내역'!G85</f>
        <v>0</v>
      </c>
      <c r="K88" s="1750"/>
      <c r="L88" s="1751"/>
      <c r="M88" s="778">
        <f t="shared" si="9"/>
        <v>3.5</v>
      </c>
      <c r="N88" s="779"/>
      <c r="O88" s="780">
        <f t="shared" si="11"/>
        <v>3.5</v>
      </c>
      <c r="P88" s="1752">
        <f t="shared" si="14"/>
        <v>0</v>
      </c>
      <c r="Q88" s="1753"/>
      <c r="R88" s="1753"/>
      <c r="S88" s="1754"/>
      <c r="T88" s="751"/>
    </row>
    <row r="89" spans="1:20" s="750" customFormat="1" ht="27" hidden="1" customHeight="1">
      <c r="A89" s="749" t="str">
        <f t="shared" si="3"/>
        <v/>
      </c>
      <c r="B89" s="1746" t="str">
        <f t="shared" si="6"/>
        <v>3-0</v>
      </c>
      <c r="C89" s="1747"/>
      <c r="D89" s="1748" t="str">
        <f t="shared" si="7"/>
        <v>16-0</v>
      </c>
      <c r="E89" s="1747"/>
      <c r="F89" s="1747"/>
      <c r="G89" s="1749">
        <f t="shared" si="13"/>
        <v>0</v>
      </c>
      <c r="H89" s="1749"/>
      <c r="I89" s="1749"/>
      <c r="J89" s="1750">
        <f>'5-2 내역'!G86</f>
        <v>0</v>
      </c>
      <c r="K89" s="1750"/>
      <c r="L89" s="1751"/>
      <c r="M89" s="778">
        <f t="shared" si="9"/>
        <v>3.5</v>
      </c>
      <c r="N89" s="779"/>
      <c r="O89" s="780">
        <f t="shared" si="11"/>
        <v>3.5</v>
      </c>
      <c r="P89" s="1752">
        <f t="shared" si="14"/>
        <v>0</v>
      </c>
      <c r="Q89" s="1753"/>
      <c r="R89" s="1753"/>
      <c r="S89" s="1754"/>
      <c r="T89" s="751"/>
    </row>
    <row r="90" spans="1:20" s="750" customFormat="1" ht="27" hidden="1" customHeight="1">
      <c r="A90" s="749"/>
      <c r="B90" s="1808" t="s">
        <v>1074</v>
      </c>
      <c r="C90" s="1809"/>
      <c r="D90" s="1810" t="s">
        <v>1074</v>
      </c>
      <c r="E90" s="1777"/>
      <c r="F90" s="1777"/>
      <c r="G90" s="1777" t="s">
        <v>1074</v>
      </c>
      <c r="H90" s="1777"/>
      <c r="I90" s="1777"/>
      <c r="J90" s="1777" t="s">
        <v>1074</v>
      </c>
      <c r="K90" s="1777"/>
      <c r="L90" s="1811"/>
      <c r="M90" s="781" t="s">
        <v>1074</v>
      </c>
      <c r="N90" s="782"/>
      <c r="O90" s="759"/>
      <c r="P90" s="1810" t="s">
        <v>1074</v>
      </c>
      <c r="Q90" s="1777"/>
      <c r="R90" s="1777"/>
      <c r="S90" s="1812"/>
      <c r="T90" s="751"/>
    </row>
    <row r="91" spans="1:20" s="750" customFormat="1" ht="27" customHeight="1">
      <c r="A91" s="749">
        <v>1</v>
      </c>
      <c r="B91" s="765"/>
      <c r="C91" s="767"/>
      <c r="D91" s="768"/>
      <c r="E91" s="768"/>
      <c r="F91" s="760"/>
      <c r="G91" s="754"/>
      <c r="H91" s="754"/>
      <c r="I91" s="754"/>
      <c r="J91" s="754"/>
      <c r="K91" s="767"/>
      <c r="L91" s="767"/>
      <c r="M91" s="767"/>
      <c r="N91" s="767"/>
      <c r="O91" s="767"/>
      <c r="P91" s="761"/>
      <c r="Q91" s="767"/>
      <c r="R91" s="767"/>
      <c r="S91" s="755"/>
      <c r="T91" s="749"/>
    </row>
    <row r="92" spans="1:20" s="750" customFormat="1" ht="27" customHeight="1">
      <c r="A92" s="749">
        <v>1</v>
      </c>
      <c r="B92" s="1818" t="s">
        <v>1238</v>
      </c>
      <c r="C92" s="1759" t="s">
        <v>1074</v>
      </c>
      <c r="D92" s="1822">
        <f>P7</f>
        <v>246.5</v>
      </c>
      <c r="E92" s="1822"/>
      <c r="F92" s="1822"/>
      <c r="G92" s="760" t="s">
        <v>1239</v>
      </c>
      <c r="H92" s="754" t="s">
        <v>1074</v>
      </c>
      <c r="I92" s="754" t="s">
        <v>1074</v>
      </c>
      <c r="J92" s="754" t="s">
        <v>1074</v>
      </c>
      <c r="K92" s="767" t="s">
        <v>1074</v>
      </c>
      <c r="L92" s="1758" t="s">
        <v>1384</v>
      </c>
      <c r="M92" s="1758" t="s">
        <v>1074</v>
      </c>
      <c r="N92" s="1758" t="s">
        <v>1074</v>
      </c>
      <c r="O92" s="1758" t="s">
        <v>1074</v>
      </c>
      <c r="P92" s="761">
        <f>기본!B7</f>
        <v>41</v>
      </c>
      <c r="Q92" s="1758" t="s">
        <v>1278</v>
      </c>
      <c r="R92" s="1758" t="s">
        <v>1074</v>
      </c>
      <c r="S92" s="755" t="s">
        <v>1074</v>
      </c>
      <c r="T92" s="749"/>
    </row>
    <row r="93" spans="1:20" s="750" customFormat="1" ht="27" customHeight="1">
      <c r="A93" s="749">
        <v>1</v>
      </c>
      <c r="B93" s="765"/>
      <c r="C93" s="767"/>
      <c r="D93" s="768"/>
      <c r="E93" s="768"/>
      <c r="F93" s="760"/>
      <c r="G93" s="754"/>
      <c r="H93" s="754"/>
      <c r="I93" s="754"/>
      <c r="J93" s="754"/>
      <c r="K93" s="767"/>
      <c r="L93" s="767"/>
      <c r="M93" s="767"/>
      <c r="N93" s="767"/>
      <c r="O93" s="767"/>
      <c r="P93" s="761"/>
      <c r="Q93" s="767"/>
      <c r="R93" s="767"/>
      <c r="S93" s="755"/>
      <c r="T93" s="749"/>
    </row>
    <row r="94" spans="1:20" s="750" customFormat="1" ht="27" customHeight="1">
      <c r="A94" s="749">
        <v>1</v>
      </c>
      <c r="B94" s="1818" t="s">
        <v>1240</v>
      </c>
      <c r="C94" s="1759"/>
      <c r="D94" s="754"/>
      <c r="E94" s="754"/>
      <c r="F94" s="754"/>
      <c r="G94" s="754"/>
      <c r="H94" s="754"/>
      <c r="I94" s="754"/>
      <c r="J94" s="754"/>
      <c r="K94" s="754"/>
      <c r="L94" s="754"/>
      <c r="M94" s="754"/>
      <c r="N94" s="754"/>
      <c r="O94" s="754"/>
      <c r="P94" s="754"/>
      <c r="Q94" s="754"/>
      <c r="R94" s="754"/>
      <c r="S94" s="755"/>
      <c r="T94" s="749"/>
    </row>
    <row r="95" spans="1:20" s="750" customFormat="1" ht="27" customHeight="1">
      <c r="A95" s="749">
        <v>1</v>
      </c>
      <c r="B95" s="1820" t="s">
        <v>1277</v>
      </c>
      <c r="C95" s="1821"/>
      <c r="D95" s="1821"/>
      <c r="E95" s="1821"/>
      <c r="F95" s="1821"/>
      <c r="G95" s="1821"/>
      <c r="H95" s="1821"/>
      <c r="I95" s="1821"/>
      <c r="J95" s="1821"/>
      <c r="K95" s="1821"/>
      <c r="L95" s="1819" t="s">
        <v>1276</v>
      </c>
      <c r="M95" s="1819" t="s">
        <v>1074</v>
      </c>
      <c r="N95" s="1819" t="s">
        <v>1074</v>
      </c>
      <c r="O95" s="1819" t="s">
        <v>1074</v>
      </c>
      <c r="P95" s="763">
        <f>ROUND(D92/P92,2)</f>
        <v>6.01</v>
      </c>
      <c r="Q95" s="1819" t="s">
        <v>1275</v>
      </c>
      <c r="R95" s="1819" t="s">
        <v>1074</v>
      </c>
      <c r="S95" s="764"/>
      <c r="T95" s="749"/>
    </row>
    <row r="96" spans="1:20" s="750" customFormat="1" ht="20.100000000000001" hidden="1" customHeight="1">
      <c r="A96" s="749"/>
      <c r="B96" s="783" t="s">
        <v>1241</v>
      </c>
      <c r="C96" s="766"/>
      <c r="D96" s="768"/>
      <c r="E96" s="768"/>
      <c r="F96" s="760"/>
      <c r="G96" s="754"/>
      <c r="H96" s="754"/>
      <c r="I96" s="754"/>
      <c r="J96" s="754"/>
      <c r="K96" s="767"/>
      <c r="L96" s="767"/>
      <c r="M96" s="767"/>
      <c r="N96" s="767"/>
      <c r="O96" s="767"/>
      <c r="P96" s="761"/>
      <c r="Q96" s="767"/>
      <c r="R96" s="767"/>
      <c r="S96" s="755"/>
      <c r="T96" s="749"/>
    </row>
    <row r="97" spans="1:20" s="750" customFormat="1" ht="37.5" hidden="1" customHeight="1">
      <c r="A97" s="749"/>
      <c r="B97" s="1813" t="s">
        <v>1242</v>
      </c>
      <c r="C97" s="1815" t="s">
        <v>1243</v>
      </c>
      <c r="D97" s="1815"/>
      <c r="E97" s="1815"/>
      <c r="F97" s="1815"/>
      <c r="G97" s="1815"/>
      <c r="H97" s="1815"/>
      <c r="I97" s="1815"/>
      <c r="J97" s="1815"/>
      <c r="K97" s="1815"/>
      <c r="L97" s="1815"/>
      <c r="M97" s="1815"/>
      <c r="N97" s="1815"/>
      <c r="O97" s="1815"/>
      <c r="P97" s="1815"/>
      <c r="Q97" s="1815"/>
      <c r="R97" s="1816" t="s">
        <v>1244</v>
      </c>
      <c r="S97" s="1817"/>
      <c r="T97" s="749"/>
    </row>
    <row r="98" spans="1:20" s="750" customFormat="1" ht="37.5" hidden="1" customHeight="1">
      <c r="A98" s="749"/>
      <c r="B98" s="1814" t="s">
        <v>1074</v>
      </c>
      <c r="C98" s="762" t="s">
        <v>1245</v>
      </c>
      <c r="D98" s="784">
        <v>65.739999999999995</v>
      </c>
      <c r="E98" s="762" t="s">
        <v>1246</v>
      </c>
      <c r="F98" s="762">
        <f>P92</f>
        <v>41</v>
      </c>
      <c r="G98" s="762" t="s">
        <v>1247</v>
      </c>
      <c r="H98" s="784">
        <v>65.739999999999995</v>
      </c>
      <c r="I98" s="762" t="s">
        <v>1246</v>
      </c>
      <c r="J98" s="762">
        <f>P92</f>
        <v>41</v>
      </c>
      <c r="K98" s="762" t="s">
        <v>1248</v>
      </c>
      <c r="L98" s="762">
        <v>5</v>
      </c>
      <c r="M98" s="762" t="s">
        <v>1249</v>
      </c>
      <c r="N98" s="762">
        <v>2</v>
      </c>
      <c r="O98" s="762" t="s">
        <v>1250</v>
      </c>
      <c r="P98" s="762" t="s">
        <v>1074</v>
      </c>
      <c r="Q98" s="762" t="s">
        <v>1074</v>
      </c>
      <c r="R98" s="785" t="s">
        <v>1251</v>
      </c>
      <c r="S98" s="764" t="s">
        <v>1252</v>
      </c>
      <c r="T98" s="749"/>
    </row>
    <row r="99" spans="1:20" s="750" customFormat="1" ht="20.100000000000001" hidden="1" customHeight="1">
      <c r="A99" s="749"/>
      <c r="D99" s="1758">
        <f>D98/F98</f>
        <v>1.6034146341463413</v>
      </c>
      <c r="E99" s="1758"/>
      <c r="F99" s="1758"/>
      <c r="H99" s="1758">
        <f>H98/J98</f>
        <v>1.6034146341463413</v>
      </c>
      <c r="I99" s="1758"/>
      <c r="J99" s="1758"/>
      <c r="L99" s="750">
        <f>H99/L98</f>
        <v>0.32068292682926824</v>
      </c>
      <c r="N99" s="750">
        <f>L99*2</f>
        <v>0.64136585365853649</v>
      </c>
      <c r="R99" s="750">
        <f>D99+N99</f>
        <v>2.2447804878048778</v>
      </c>
      <c r="T99" s="749"/>
    </row>
    <row r="100" spans="1:20" s="750" customFormat="1" hidden="1">
      <c r="A100" s="749"/>
      <c r="T100" s="749"/>
    </row>
    <row r="101" spans="1:20" s="750" customFormat="1" hidden="1">
      <c r="A101" s="749"/>
      <c r="T101" s="749"/>
    </row>
    <row r="102" spans="1:20" s="750" customFormat="1" hidden="1">
      <c r="A102" s="749"/>
      <c r="T102" s="749"/>
    </row>
    <row r="103" spans="1:20" s="750" customFormat="1" hidden="1">
      <c r="A103" s="749"/>
      <c r="T103" s="749"/>
    </row>
    <row r="104" spans="1:20" s="750" customFormat="1" hidden="1">
      <c r="A104" s="749"/>
      <c r="T104" s="749"/>
    </row>
  </sheetData>
  <sheetProtection algorithmName="SHA-512" hashValue="l239H8L0a7Sgvu8AP0LtBlrZYSHM9EQGaTcMCiLQpMO+BPEshVLwDPElbi1EXhrRrkD94ROSBFOb3annCQ4Ggg==" saltValue="9dmRskQ4oJbzoVuy5pwpRw==" spinCount="100000" sheet="1" objects="1" scenarios="1" selectLockedCells="1" selectUnlockedCells="1"/>
  <autoFilter ref="A1:A104" xr:uid="{00000000-0009-0000-0000-000009000000}">
    <filterColumn colId="0">
      <customFilters>
        <customFilter operator="notEqual" val=" "/>
      </customFilters>
    </filterColumn>
  </autoFilter>
  <mergeCells count="442">
    <mergeCell ref="B97:B98"/>
    <mergeCell ref="C97:Q97"/>
    <mergeCell ref="R97:S97"/>
    <mergeCell ref="D99:F99"/>
    <mergeCell ref="H99:J99"/>
    <mergeCell ref="B92:C92"/>
    <mergeCell ref="L92:O92"/>
    <mergeCell ref="Q92:R92"/>
    <mergeCell ref="B94:C94"/>
    <mergeCell ref="L95:O95"/>
    <mergeCell ref="Q95:R95"/>
    <mergeCell ref="B95:K95"/>
    <mergeCell ref="D92:F92"/>
    <mergeCell ref="B90:C90"/>
    <mergeCell ref="D90:F90"/>
    <mergeCell ref="G90:I90"/>
    <mergeCell ref="J90:L90"/>
    <mergeCell ref="P90:S90"/>
    <mergeCell ref="B70:C70"/>
    <mergeCell ref="D70:F70"/>
    <mergeCell ref="G70:I70"/>
    <mergeCell ref="J70:L70"/>
    <mergeCell ref="P70:S70"/>
    <mergeCell ref="B71:C71"/>
    <mergeCell ref="D71:F71"/>
    <mergeCell ref="G71:I71"/>
    <mergeCell ref="J71:L71"/>
    <mergeCell ref="P71:S71"/>
    <mergeCell ref="B88:C88"/>
    <mergeCell ref="D88:F88"/>
    <mergeCell ref="G88:I88"/>
    <mergeCell ref="J88:L88"/>
    <mergeCell ref="P88:S88"/>
    <mergeCell ref="B89:C89"/>
    <mergeCell ref="D89:F89"/>
    <mergeCell ref="G89:I89"/>
    <mergeCell ref="J89:L89"/>
    <mergeCell ref="B68:C68"/>
    <mergeCell ref="D68:F68"/>
    <mergeCell ref="G68:I68"/>
    <mergeCell ref="J68:L68"/>
    <mergeCell ref="P68:S68"/>
    <mergeCell ref="B69:C69"/>
    <mergeCell ref="D69:F69"/>
    <mergeCell ref="G69:I69"/>
    <mergeCell ref="J69:L69"/>
    <mergeCell ref="P69:S69"/>
    <mergeCell ref="B66:C66"/>
    <mergeCell ref="D66:F66"/>
    <mergeCell ref="G66:I66"/>
    <mergeCell ref="J66:L66"/>
    <mergeCell ref="P66:S66"/>
    <mergeCell ref="B67:C67"/>
    <mergeCell ref="D67:F67"/>
    <mergeCell ref="G67:I67"/>
    <mergeCell ref="J67:L67"/>
    <mergeCell ref="P67:S67"/>
    <mergeCell ref="B64:C64"/>
    <mergeCell ref="D64:F64"/>
    <mergeCell ref="G64:I64"/>
    <mergeCell ref="J64:L64"/>
    <mergeCell ref="P64:S64"/>
    <mergeCell ref="B65:C65"/>
    <mergeCell ref="D65:F65"/>
    <mergeCell ref="G65:I65"/>
    <mergeCell ref="J65:L65"/>
    <mergeCell ref="P65:S65"/>
    <mergeCell ref="B62:C62"/>
    <mergeCell ref="D62:F62"/>
    <mergeCell ref="G62:I62"/>
    <mergeCell ref="J62:L62"/>
    <mergeCell ref="P62:S62"/>
    <mergeCell ref="B63:C63"/>
    <mergeCell ref="D63:F63"/>
    <mergeCell ref="G63:I63"/>
    <mergeCell ref="J63:L63"/>
    <mergeCell ref="P63:S63"/>
    <mergeCell ref="B60:C60"/>
    <mergeCell ref="D60:F60"/>
    <mergeCell ref="G60:I60"/>
    <mergeCell ref="J60:L60"/>
    <mergeCell ref="P60:S60"/>
    <mergeCell ref="B61:C61"/>
    <mergeCell ref="D61:F61"/>
    <mergeCell ref="G61:I61"/>
    <mergeCell ref="J61:L61"/>
    <mergeCell ref="P61:S61"/>
    <mergeCell ref="B58:C58"/>
    <mergeCell ref="D58:F58"/>
    <mergeCell ref="G58:I58"/>
    <mergeCell ref="J58:L58"/>
    <mergeCell ref="P58:S58"/>
    <mergeCell ref="B59:C59"/>
    <mergeCell ref="D59:F59"/>
    <mergeCell ref="G59:I59"/>
    <mergeCell ref="J59:L59"/>
    <mergeCell ref="P59:S59"/>
    <mergeCell ref="B56:C56"/>
    <mergeCell ref="D56:F56"/>
    <mergeCell ref="G56:I56"/>
    <mergeCell ref="J56:L56"/>
    <mergeCell ref="P56:S56"/>
    <mergeCell ref="B57:C57"/>
    <mergeCell ref="D57:F57"/>
    <mergeCell ref="G57:I57"/>
    <mergeCell ref="J57:L57"/>
    <mergeCell ref="P57:S57"/>
    <mergeCell ref="B54:C54"/>
    <mergeCell ref="D54:F54"/>
    <mergeCell ref="G54:I54"/>
    <mergeCell ref="J54:L54"/>
    <mergeCell ref="P54:S54"/>
    <mergeCell ref="B55:C55"/>
    <mergeCell ref="D55:F55"/>
    <mergeCell ref="G55:I55"/>
    <mergeCell ref="J55:L55"/>
    <mergeCell ref="P55:S55"/>
    <mergeCell ref="B52:C52"/>
    <mergeCell ref="D52:F52"/>
    <mergeCell ref="G52:I52"/>
    <mergeCell ref="J52:L52"/>
    <mergeCell ref="P52:S52"/>
    <mergeCell ref="B53:C53"/>
    <mergeCell ref="D53:F53"/>
    <mergeCell ref="G53:I53"/>
    <mergeCell ref="J53:L53"/>
    <mergeCell ref="P53:S53"/>
    <mergeCell ref="B50:C50"/>
    <mergeCell ref="D50:F50"/>
    <mergeCell ref="G50:I50"/>
    <mergeCell ref="J50:L50"/>
    <mergeCell ref="P50:S50"/>
    <mergeCell ref="B51:C51"/>
    <mergeCell ref="D51:F51"/>
    <mergeCell ref="G51:I51"/>
    <mergeCell ref="J51:L51"/>
    <mergeCell ref="P51:S51"/>
    <mergeCell ref="B48:C48"/>
    <mergeCell ref="D48:F48"/>
    <mergeCell ref="G48:I48"/>
    <mergeCell ref="J48:L48"/>
    <mergeCell ref="P48:S48"/>
    <mergeCell ref="B49:C49"/>
    <mergeCell ref="D49:F49"/>
    <mergeCell ref="G49:I49"/>
    <mergeCell ref="J49:L49"/>
    <mergeCell ref="P49:S49"/>
    <mergeCell ref="B46:C46"/>
    <mergeCell ref="D46:F46"/>
    <mergeCell ref="G46:I46"/>
    <mergeCell ref="J46:L46"/>
    <mergeCell ref="P46:S46"/>
    <mergeCell ref="B47:C47"/>
    <mergeCell ref="D47:F47"/>
    <mergeCell ref="G47:I47"/>
    <mergeCell ref="J47:L47"/>
    <mergeCell ref="P47:S47"/>
    <mergeCell ref="B44:C44"/>
    <mergeCell ref="D44:F44"/>
    <mergeCell ref="G44:I44"/>
    <mergeCell ref="J44:L44"/>
    <mergeCell ref="P44:S44"/>
    <mergeCell ref="B45:C45"/>
    <mergeCell ref="D45:F45"/>
    <mergeCell ref="G45:I45"/>
    <mergeCell ref="J45:L45"/>
    <mergeCell ref="P45:S45"/>
    <mergeCell ref="B42:C42"/>
    <mergeCell ref="D42:F42"/>
    <mergeCell ref="G42:I42"/>
    <mergeCell ref="J42:L42"/>
    <mergeCell ref="P42:S42"/>
    <mergeCell ref="B43:C43"/>
    <mergeCell ref="D43:F43"/>
    <mergeCell ref="G43:I43"/>
    <mergeCell ref="J43:L43"/>
    <mergeCell ref="P43:S43"/>
    <mergeCell ref="B40:C40"/>
    <mergeCell ref="D40:F40"/>
    <mergeCell ref="G40:I40"/>
    <mergeCell ref="J40:L40"/>
    <mergeCell ref="P40:S40"/>
    <mergeCell ref="B41:C41"/>
    <mergeCell ref="D41:F41"/>
    <mergeCell ref="G41:I41"/>
    <mergeCell ref="J41:L41"/>
    <mergeCell ref="P41:S41"/>
    <mergeCell ref="B38:C38"/>
    <mergeCell ref="D38:F38"/>
    <mergeCell ref="G38:I38"/>
    <mergeCell ref="J38:L38"/>
    <mergeCell ref="P38:S38"/>
    <mergeCell ref="B39:C39"/>
    <mergeCell ref="D39:F39"/>
    <mergeCell ref="G39:I39"/>
    <mergeCell ref="J39:L39"/>
    <mergeCell ref="P39:S39"/>
    <mergeCell ref="B36:C36"/>
    <mergeCell ref="D36:F36"/>
    <mergeCell ref="G36:I36"/>
    <mergeCell ref="J36:L36"/>
    <mergeCell ref="P36:S36"/>
    <mergeCell ref="B37:C37"/>
    <mergeCell ref="D37:F37"/>
    <mergeCell ref="G37:I37"/>
    <mergeCell ref="J37:L37"/>
    <mergeCell ref="P37:S37"/>
    <mergeCell ref="B34:C34"/>
    <mergeCell ref="D34:F34"/>
    <mergeCell ref="G34:I34"/>
    <mergeCell ref="J34:L34"/>
    <mergeCell ref="P34:S34"/>
    <mergeCell ref="B35:C35"/>
    <mergeCell ref="D35:F35"/>
    <mergeCell ref="G35:I35"/>
    <mergeCell ref="J35:L35"/>
    <mergeCell ref="P35:S35"/>
    <mergeCell ref="B32:C32"/>
    <mergeCell ref="D32:F32"/>
    <mergeCell ref="G32:I32"/>
    <mergeCell ref="J32:L32"/>
    <mergeCell ref="P32:S32"/>
    <mergeCell ref="B33:C33"/>
    <mergeCell ref="D33:F33"/>
    <mergeCell ref="G33:I33"/>
    <mergeCell ref="J33:L33"/>
    <mergeCell ref="P33:S33"/>
    <mergeCell ref="B30:C30"/>
    <mergeCell ref="D30:F30"/>
    <mergeCell ref="G30:I30"/>
    <mergeCell ref="J30:L30"/>
    <mergeCell ref="P30:S30"/>
    <mergeCell ref="B31:C31"/>
    <mergeCell ref="D31:F31"/>
    <mergeCell ref="G31:I31"/>
    <mergeCell ref="J31:L31"/>
    <mergeCell ref="P31:S31"/>
    <mergeCell ref="B28:C28"/>
    <mergeCell ref="D28:F28"/>
    <mergeCell ref="G28:I28"/>
    <mergeCell ref="J28:L28"/>
    <mergeCell ref="P28:S28"/>
    <mergeCell ref="B29:C29"/>
    <mergeCell ref="D29:F29"/>
    <mergeCell ref="G29:I29"/>
    <mergeCell ref="J29:L29"/>
    <mergeCell ref="P29:S29"/>
    <mergeCell ref="B26:C26"/>
    <mergeCell ref="D26:F26"/>
    <mergeCell ref="G26:I26"/>
    <mergeCell ref="J26:L26"/>
    <mergeCell ref="P26:S26"/>
    <mergeCell ref="B27:C27"/>
    <mergeCell ref="D27:F27"/>
    <mergeCell ref="G27:I27"/>
    <mergeCell ref="J27:L27"/>
    <mergeCell ref="P27:S27"/>
    <mergeCell ref="B24:C24"/>
    <mergeCell ref="D24:F24"/>
    <mergeCell ref="G24:I24"/>
    <mergeCell ref="J24:L24"/>
    <mergeCell ref="P24:S24"/>
    <mergeCell ref="B25:C25"/>
    <mergeCell ref="D25:F25"/>
    <mergeCell ref="G25:I25"/>
    <mergeCell ref="J25:L25"/>
    <mergeCell ref="P25:S25"/>
    <mergeCell ref="B22:C22"/>
    <mergeCell ref="D22:F22"/>
    <mergeCell ref="G22:I22"/>
    <mergeCell ref="J22:L22"/>
    <mergeCell ref="P22:S22"/>
    <mergeCell ref="B23:C23"/>
    <mergeCell ref="D23:F23"/>
    <mergeCell ref="G23:I23"/>
    <mergeCell ref="J23:L23"/>
    <mergeCell ref="P23:S23"/>
    <mergeCell ref="B20:C20"/>
    <mergeCell ref="D20:F20"/>
    <mergeCell ref="G20:I20"/>
    <mergeCell ref="J20:L20"/>
    <mergeCell ref="P20:S20"/>
    <mergeCell ref="B21:C21"/>
    <mergeCell ref="D21:F21"/>
    <mergeCell ref="G21:I21"/>
    <mergeCell ref="J21:L21"/>
    <mergeCell ref="P21:S21"/>
    <mergeCell ref="B18:C18"/>
    <mergeCell ref="D18:F18"/>
    <mergeCell ref="G18:I18"/>
    <mergeCell ref="J18:L18"/>
    <mergeCell ref="P18:S18"/>
    <mergeCell ref="B19:C19"/>
    <mergeCell ref="D19:F19"/>
    <mergeCell ref="G19:I19"/>
    <mergeCell ref="J19:L19"/>
    <mergeCell ref="P19:S19"/>
    <mergeCell ref="B16:C16"/>
    <mergeCell ref="D16:F16"/>
    <mergeCell ref="G16:I16"/>
    <mergeCell ref="J16:L16"/>
    <mergeCell ref="P16:S16"/>
    <mergeCell ref="B17:C17"/>
    <mergeCell ref="D17:F17"/>
    <mergeCell ref="G17:I17"/>
    <mergeCell ref="J17:L17"/>
    <mergeCell ref="P17:S17"/>
    <mergeCell ref="B14:C14"/>
    <mergeCell ref="D14:F14"/>
    <mergeCell ref="G14:I14"/>
    <mergeCell ref="J14:L14"/>
    <mergeCell ref="P14:S14"/>
    <mergeCell ref="B15:C15"/>
    <mergeCell ref="D15:F15"/>
    <mergeCell ref="G15:I15"/>
    <mergeCell ref="J15:L15"/>
    <mergeCell ref="P15:S15"/>
    <mergeCell ref="B12:C12"/>
    <mergeCell ref="D12:F12"/>
    <mergeCell ref="G12:I12"/>
    <mergeCell ref="J12:L12"/>
    <mergeCell ref="P12:S12"/>
    <mergeCell ref="B13:C13"/>
    <mergeCell ref="D13:F13"/>
    <mergeCell ref="G13:I13"/>
    <mergeCell ref="J13:L13"/>
    <mergeCell ref="P13:S13"/>
    <mergeCell ref="B10:C10"/>
    <mergeCell ref="D10:F10"/>
    <mergeCell ref="G10:I10"/>
    <mergeCell ref="J10:L10"/>
    <mergeCell ref="P10:S10"/>
    <mergeCell ref="B11:C11"/>
    <mergeCell ref="D11:F11"/>
    <mergeCell ref="G11:I11"/>
    <mergeCell ref="J11:L11"/>
    <mergeCell ref="P11:S11"/>
    <mergeCell ref="B8:C8"/>
    <mergeCell ref="D8:F8"/>
    <mergeCell ref="G8:I8"/>
    <mergeCell ref="J8:L8"/>
    <mergeCell ref="P8:S8"/>
    <mergeCell ref="B9:C9"/>
    <mergeCell ref="D9:F9"/>
    <mergeCell ref="G9:I9"/>
    <mergeCell ref="J9:L9"/>
    <mergeCell ref="P9:S9"/>
    <mergeCell ref="B1:S1"/>
    <mergeCell ref="B3:E3"/>
    <mergeCell ref="M5:O5"/>
    <mergeCell ref="P5:S6"/>
    <mergeCell ref="B7:C7"/>
    <mergeCell ref="D7:F7"/>
    <mergeCell ref="G7:I7"/>
    <mergeCell ref="J7:L7"/>
    <mergeCell ref="M7:O7"/>
    <mergeCell ref="P7:S7"/>
    <mergeCell ref="B5:C6"/>
    <mergeCell ref="D5:F6"/>
    <mergeCell ref="G5:I6"/>
    <mergeCell ref="J5:L6"/>
    <mergeCell ref="P89:S89"/>
    <mergeCell ref="B84:C84"/>
    <mergeCell ref="D84:F84"/>
    <mergeCell ref="G84:I84"/>
    <mergeCell ref="J84:L84"/>
    <mergeCell ref="P84:S84"/>
    <mergeCell ref="B85:C85"/>
    <mergeCell ref="D85:F85"/>
    <mergeCell ref="G85:I85"/>
    <mergeCell ref="J85:L85"/>
    <mergeCell ref="P85:S85"/>
    <mergeCell ref="B86:C86"/>
    <mergeCell ref="D86:F86"/>
    <mergeCell ref="G86:I86"/>
    <mergeCell ref="J86:L86"/>
    <mergeCell ref="P86:S86"/>
    <mergeCell ref="B87:C87"/>
    <mergeCell ref="D87:F87"/>
    <mergeCell ref="G87:I87"/>
    <mergeCell ref="J87:L87"/>
    <mergeCell ref="P87:S87"/>
    <mergeCell ref="B80:C80"/>
    <mergeCell ref="D80:F80"/>
    <mergeCell ref="G80:I80"/>
    <mergeCell ref="J80:L80"/>
    <mergeCell ref="P80:S80"/>
    <mergeCell ref="B81:C81"/>
    <mergeCell ref="D81:F81"/>
    <mergeCell ref="G81:I81"/>
    <mergeCell ref="J81:L81"/>
    <mergeCell ref="P81:S81"/>
    <mergeCell ref="B82:C82"/>
    <mergeCell ref="D82:F82"/>
    <mergeCell ref="G82:I82"/>
    <mergeCell ref="J82:L82"/>
    <mergeCell ref="P82:S82"/>
    <mergeCell ref="B83:C83"/>
    <mergeCell ref="D83:F83"/>
    <mergeCell ref="G83:I83"/>
    <mergeCell ref="J83:L83"/>
    <mergeCell ref="P83:S83"/>
    <mergeCell ref="B76:C76"/>
    <mergeCell ref="D76:F76"/>
    <mergeCell ref="G76:I76"/>
    <mergeCell ref="J76:L76"/>
    <mergeCell ref="P76:S76"/>
    <mergeCell ref="B77:C77"/>
    <mergeCell ref="D77:F77"/>
    <mergeCell ref="G77:I77"/>
    <mergeCell ref="J77:L77"/>
    <mergeCell ref="P77:S77"/>
    <mergeCell ref="B78:C78"/>
    <mergeCell ref="D78:F78"/>
    <mergeCell ref="G78:I78"/>
    <mergeCell ref="J78:L78"/>
    <mergeCell ref="P78:S78"/>
    <mergeCell ref="B79:C79"/>
    <mergeCell ref="D79:F79"/>
    <mergeCell ref="G79:I79"/>
    <mergeCell ref="J79:L79"/>
    <mergeCell ref="P79:S79"/>
    <mergeCell ref="B72:C72"/>
    <mergeCell ref="D72:F72"/>
    <mergeCell ref="G72:I72"/>
    <mergeCell ref="J72:L72"/>
    <mergeCell ref="P72:S72"/>
    <mergeCell ref="B73:C73"/>
    <mergeCell ref="D73:F73"/>
    <mergeCell ref="G73:I73"/>
    <mergeCell ref="J73:L73"/>
    <mergeCell ref="P73:S73"/>
    <mergeCell ref="B74:C74"/>
    <mergeCell ref="D74:F74"/>
    <mergeCell ref="G74:I74"/>
    <mergeCell ref="J74:L74"/>
    <mergeCell ref="P74:S74"/>
    <mergeCell ref="B75:C75"/>
    <mergeCell ref="D75:F75"/>
    <mergeCell ref="G75:I75"/>
    <mergeCell ref="J75:L75"/>
    <mergeCell ref="P75:S75"/>
  </mergeCells>
  <phoneticPr fontId="2" type="noConversion"/>
  <printOptions horizontalCentered="1"/>
  <pageMargins left="0.70866141732283472" right="0.70866141732283472" top="0.74803149606299213" bottom="0.74803149606299213" header="0.51181102362204722" footer="0.51181102362204722"/>
  <pageSetup paperSize="9" firstPageNumber="0" fitToWidth="9" fitToHeight="9" orientation="portrait" blackAndWhite="1" r:id="rId1"/>
  <headerFooter alignWithMargins="0"/>
  <rowBreaks count="1" manualBreakCount="1">
    <brk id="95" min="1"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AA133"/>
  <sheetViews>
    <sheetView view="pageBreakPreview" zoomScaleNormal="85" zoomScaleSheetLayoutView="100" workbookViewId="0">
      <selection activeCell="N24" sqref="N24"/>
    </sheetView>
  </sheetViews>
  <sheetFormatPr defaultColWidth="9" defaultRowHeight="40.5" customHeight="1"/>
  <cols>
    <col min="1" max="1" width="27.875" style="238" customWidth="1"/>
    <col min="2" max="2" width="15.875" style="238" customWidth="1"/>
    <col min="3" max="3" width="10.625" style="238" customWidth="1"/>
    <col min="4" max="4" width="25" style="238" customWidth="1"/>
    <col min="5" max="5" width="13.125" style="238" customWidth="1"/>
    <col min="6" max="6" width="5.25" style="238" customWidth="1"/>
    <col min="7" max="7" width="9" style="238"/>
    <col min="8" max="8" width="14.625" style="238" customWidth="1"/>
    <col min="9" max="9" width="9.125" style="238" customWidth="1"/>
    <col min="10" max="21" width="9" style="238"/>
    <col min="22" max="22" width="9.625" style="238" customWidth="1"/>
    <col min="23" max="16384" width="9" style="238"/>
  </cols>
  <sheetData>
    <row r="1" spans="1:15" ht="63" customHeight="1" thickBot="1">
      <c r="A1" s="235" t="s">
        <v>415</v>
      </c>
      <c r="B1" s="236"/>
      <c r="C1" s="236"/>
      <c r="D1" s="236"/>
      <c r="E1" s="236"/>
      <c r="F1" s="236"/>
      <c r="G1" s="236"/>
      <c r="H1" s="237"/>
      <c r="I1" s="237"/>
    </row>
    <row r="2" spans="1:15" ht="39" customHeight="1">
      <c r="A2" s="239" t="s">
        <v>67</v>
      </c>
      <c r="B2" s="1823" t="str">
        <f>기본!B5</f>
        <v xml:space="preserve">2026년 숲가꾸기(풀베기) 사업(11차) </v>
      </c>
      <c r="C2" s="1824"/>
      <c r="D2" s="1824"/>
      <c r="E2" s="1825"/>
      <c r="F2" s="1826" t="s">
        <v>68</v>
      </c>
      <c r="G2" s="1827"/>
      <c r="H2" s="1848">
        <f>기본!E5</f>
        <v>54.8</v>
      </c>
      <c r="I2" s="1849"/>
      <c r="K2" s="1312"/>
      <c r="L2" s="1312"/>
      <c r="M2" s="1312"/>
      <c r="N2" s="1312"/>
      <c r="O2" s="1312"/>
    </row>
    <row r="3" spans="1:15" ht="39" customHeight="1">
      <c r="A3" s="240" t="s">
        <v>414</v>
      </c>
      <c r="B3" s="1830" t="str">
        <f>기본!B6</f>
        <v>충청북도 단양군 가곡면 보발리 산96-2번지 외 8필지 (49-0-50-0 외 8개소)</v>
      </c>
      <c r="C3" s="1831"/>
      <c r="D3" s="1831"/>
      <c r="E3" s="1831"/>
      <c r="F3" s="1831"/>
      <c r="G3" s="1831"/>
      <c r="H3" s="1831"/>
      <c r="I3" s="1832"/>
      <c r="K3" s="1312"/>
      <c r="L3" s="1312"/>
      <c r="M3" s="1312"/>
      <c r="N3" s="1312"/>
      <c r="O3" s="1312"/>
    </row>
    <row r="4" spans="1:15" ht="39" customHeight="1">
      <c r="A4" s="240" t="s">
        <v>69</v>
      </c>
      <c r="B4" s="241" t="s">
        <v>70</v>
      </c>
      <c r="C4" s="1833"/>
      <c r="D4" s="1834"/>
      <c r="E4" s="1835" t="s">
        <v>71</v>
      </c>
      <c r="F4" s="1835"/>
      <c r="G4" s="1836" t="s">
        <v>72</v>
      </c>
      <c r="H4" s="1837"/>
      <c r="I4" s="1838"/>
      <c r="K4" s="1312"/>
      <c r="L4" s="1312"/>
      <c r="M4" s="1312"/>
      <c r="N4" s="1312"/>
      <c r="O4" s="1312"/>
    </row>
    <row r="5" spans="1:15" ht="150" customHeight="1">
      <c r="A5" s="242" t="s">
        <v>413</v>
      </c>
      <c r="B5" s="1839" t="str">
        <f>CONCATENATE("  상기 임지에 대하여 ",기본!B5,"을 위하여 실시 설계차 현지조사 결과 소나무재선충병에 감염된 임목이 발견되지 않았기 숲가꾸기사업을 실행하여도 무방하다고 사료됨.설계기간 내 대상지 조사중 소나무재선충병 감염여부는 발견치 못하였음.")</f>
        <v xml:space="preserve">  상기 임지에 대하여 2026년 숲가꾸기(풀베기) 사업(11차) 을 위하여 실시 설계차 현지조사 결과 소나무재선충병에 감염된 임목이 발견되지 않았기 숲가꾸기사업을 실행하여도 무방하다고 사료됨.설계기간 내 대상지 조사중 소나무재선충병 감염여부는 발견치 못하였음.</v>
      </c>
      <c r="C5" s="1840"/>
      <c r="D5" s="1840"/>
      <c r="E5" s="1840"/>
      <c r="F5" s="1840"/>
      <c r="G5" s="1840"/>
      <c r="H5" s="1840"/>
      <c r="I5" s="1841"/>
    </row>
    <row r="6" spans="1:15" ht="39" customHeight="1">
      <c r="A6" s="1842" t="str">
        <f>CONCATENATE("  ",기본!B5,"용역 과업지시서에 따라 실시설계지에 대한 소나무재선충병 미감염 여부를위와 같이 확인합니다.")</f>
        <v xml:space="preserve">  2026년 숲가꾸기(풀베기) 사업(11차) 용역 과업지시서에 따라 실시설계지에 대한 소나무재선충병 미감염 여부를위와 같이 확인합니다.</v>
      </c>
      <c r="B6" s="1843"/>
      <c r="C6" s="1843"/>
      <c r="D6" s="1843"/>
      <c r="E6" s="1843"/>
      <c r="F6" s="1843"/>
      <c r="G6" s="1843"/>
      <c r="H6" s="1843"/>
      <c r="I6" s="1844"/>
    </row>
    <row r="7" spans="1:15" s="245" customFormat="1" ht="39" customHeight="1">
      <c r="A7" s="243"/>
      <c r="B7" s="244"/>
      <c r="C7" s="244"/>
      <c r="D7" s="244"/>
      <c r="E7" s="1845" t="str">
        <f>기본!B8</f>
        <v>2026년    07월</v>
      </c>
      <c r="F7" s="1845"/>
      <c r="G7" s="1845"/>
      <c r="H7" s="1845"/>
      <c r="I7" s="1846"/>
    </row>
    <row r="8" spans="1:15" ht="39" customHeight="1">
      <c r="A8" s="246"/>
      <c r="B8" s="247"/>
      <c r="C8" s="247"/>
      <c r="D8" s="247"/>
      <c r="E8" s="1847" t="s">
        <v>1090</v>
      </c>
      <c r="F8" s="1845"/>
      <c r="G8" s="1845"/>
      <c r="H8" s="1845"/>
      <c r="I8" s="1846"/>
    </row>
    <row r="9" spans="1:15" ht="39" customHeight="1">
      <c r="A9" s="1828" t="str">
        <f>CONCATENATE("   ",기본!B10,"  귀하")</f>
        <v xml:space="preserve">   단양국유림관리소  귀하</v>
      </c>
      <c r="B9" s="1829"/>
      <c r="C9" s="1829"/>
      <c r="D9" s="248"/>
      <c r="E9" s="248"/>
      <c r="F9" s="248"/>
      <c r="G9" s="248"/>
      <c r="H9" s="247"/>
      <c r="I9" s="249"/>
    </row>
    <row r="10" spans="1:15" ht="39" customHeight="1">
      <c r="A10" s="246" t="s">
        <v>585</v>
      </c>
      <c r="B10" s="247"/>
      <c r="C10" s="247"/>
      <c r="D10" s="247"/>
      <c r="E10" s="247"/>
      <c r="F10" s="247"/>
      <c r="G10" s="247"/>
      <c r="H10" s="247"/>
      <c r="I10" s="249"/>
    </row>
    <row r="11" spans="1:15" ht="39" customHeight="1" thickBot="1">
      <c r="A11" s="250"/>
      <c r="B11" s="251"/>
      <c r="C11" s="251"/>
      <c r="D11" s="251"/>
      <c r="E11" s="251"/>
      <c r="F11" s="251"/>
      <c r="G11" s="251"/>
      <c r="H11" s="251"/>
      <c r="I11" s="252"/>
    </row>
    <row r="60" spans="22:22" ht="40.5" customHeight="1">
      <c r="V60" s="238">
        <f>'5-1 원가'!D25</f>
        <v>10919039</v>
      </c>
    </row>
    <row r="129" spans="26:27" ht="40.5" customHeight="1">
      <c r="Z129" s="253"/>
      <c r="AA129" s="253"/>
    </row>
    <row r="130" spans="26:27" ht="40.5" customHeight="1">
      <c r="Z130" s="253"/>
      <c r="AA130" s="253"/>
    </row>
    <row r="131" spans="26:27" ht="40.5" customHeight="1">
      <c r="Z131" s="253"/>
      <c r="AA131" s="253"/>
    </row>
    <row r="132" spans="26:27" ht="40.5" customHeight="1">
      <c r="Z132" s="253"/>
      <c r="AA132" s="253"/>
    </row>
    <row r="133" spans="26:27" ht="40.5" customHeight="1">
      <c r="Z133" s="253"/>
      <c r="AA133" s="253"/>
    </row>
  </sheetData>
  <sheetProtection algorithmName="SHA-512" hashValue="qUWQVo8ZdmH6pLwtrHPi/TC03HtnpImwjH46Tv8nagcLjtu3NVpE3G8pbKIN1yPJnbSZWkv0MO1y2DgHHc52CQ==" saltValue="RFgzkSvW3WuzxTD5OX7TNw==" spinCount="100000" sheet="1" objects="1" scenarios="1"/>
  <mergeCells count="12">
    <mergeCell ref="B2:E2"/>
    <mergeCell ref="F2:G2"/>
    <mergeCell ref="A9:C9"/>
    <mergeCell ref="B3:I3"/>
    <mergeCell ref="C4:D4"/>
    <mergeCell ref="E4:F4"/>
    <mergeCell ref="G4:I4"/>
    <mergeCell ref="B5:I5"/>
    <mergeCell ref="A6:I6"/>
    <mergeCell ref="E7:I7"/>
    <mergeCell ref="E8:I8"/>
    <mergeCell ref="H2:I2"/>
  </mergeCells>
  <phoneticPr fontId="2" type="noConversion"/>
  <printOptions horizontalCentered="1" verticalCentered="1"/>
  <pageMargins left="0.59055118110236227" right="0.27559055118110237" top="0.62992125984251968" bottom="0.35433070866141736" header="0.43307086614173229" footer="0.19685039370078741"/>
  <pageSetup paperSize="9" firstPageNumber="12" orientation="landscape" blackAndWhite="1" useFirstPageNumber="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4">
    <tabColor rgb="FFFF0000"/>
  </sheetPr>
  <dimension ref="A1:T696"/>
  <sheetViews>
    <sheetView view="pageBreakPreview" zoomScale="90" zoomScaleNormal="85" zoomScaleSheetLayoutView="90" workbookViewId="0">
      <selection activeCell="D11" sqref="D11:R11"/>
    </sheetView>
  </sheetViews>
  <sheetFormatPr defaultColWidth="9" defaultRowHeight="12"/>
  <cols>
    <col min="1" max="4" width="2.75" style="255" customWidth="1"/>
    <col min="5" max="17" width="9.125" style="255" customWidth="1"/>
    <col min="18" max="18" width="3.125" style="255" customWidth="1"/>
    <col min="19" max="16384" width="9" style="255"/>
  </cols>
  <sheetData>
    <row r="1" spans="1:20" ht="42" customHeight="1">
      <c r="A1" s="254" t="s">
        <v>590</v>
      </c>
      <c r="B1" s="254"/>
      <c r="C1" s="254"/>
      <c r="D1" s="254"/>
      <c r="E1" s="254"/>
      <c r="F1" s="254"/>
      <c r="G1" s="254"/>
      <c r="H1" s="254"/>
      <c r="I1" s="254"/>
      <c r="J1" s="254"/>
      <c r="K1" s="254"/>
      <c r="L1" s="254"/>
      <c r="M1" s="254"/>
      <c r="N1" s="254"/>
      <c r="O1" s="254"/>
      <c r="P1" s="254"/>
      <c r="Q1" s="254"/>
      <c r="R1" s="254"/>
      <c r="T1" s="256"/>
    </row>
    <row r="2" spans="1:20" s="415" customFormat="1" ht="22.5" customHeight="1">
      <c r="A2" s="1850" t="s">
        <v>1152</v>
      </c>
      <c r="B2" s="1850"/>
      <c r="C2" s="1850"/>
      <c r="D2" s="1850"/>
      <c r="E2" s="1850"/>
      <c r="F2" s="1850"/>
      <c r="G2" s="1850"/>
      <c r="H2" s="1850"/>
      <c r="I2" s="1850"/>
      <c r="J2" s="1850"/>
      <c r="K2" s="1850"/>
      <c r="L2" s="1850"/>
      <c r="M2" s="1850"/>
      <c r="N2" s="1850"/>
      <c r="O2" s="1850"/>
      <c r="P2" s="1850"/>
      <c r="Q2" s="1850"/>
      <c r="R2" s="1850"/>
    </row>
    <row r="3" spans="1:20" s="415" customFormat="1" ht="22.5" customHeight="1">
      <c r="A3" s="1850" t="s">
        <v>435</v>
      </c>
      <c r="B3" s="1850"/>
      <c r="C3" s="1850"/>
      <c r="D3" s="1850"/>
      <c r="E3" s="1850"/>
      <c r="F3" s="1850"/>
      <c r="G3" s="1850"/>
      <c r="H3" s="1850"/>
      <c r="I3" s="1850"/>
      <c r="J3" s="1850"/>
      <c r="K3" s="1850"/>
      <c r="L3" s="1850"/>
      <c r="M3" s="1850"/>
      <c r="N3" s="1850"/>
      <c r="O3" s="1850"/>
      <c r="P3" s="1850"/>
      <c r="Q3" s="1850"/>
      <c r="R3" s="1850"/>
    </row>
    <row r="4" spans="1:20" s="415" customFormat="1" ht="15" customHeight="1">
      <c r="A4" s="416"/>
      <c r="B4" s="416"/>
      <c r="C4" s="416"/>
      <c r="D4" s="416"/>
      <c r="E4" s="416"/>
      <c r="F4" s="416"/>
      <c r="G4" s="416"/>
      <c r="H4" s="416"/>
      <c r="I4" s="416"/>
      <c r="J4" s="416"/>
      <c r="K4" s="416"/>
      <c r="L4" s="416"/>
      <c r="M4" s="416"/>
      <c r="N4" s="416"/>
      <c r="O4" s="416"/>
      <c r="P4" s="416"/>
      <c r="Q4" s="416"/>
      <c r="R4" s="416"/>
    </row>
    <row r="5" spans="1:20" s="415" customFormat="1" ht="22.5" customHeight="1">
      <c r="B5" s="415" t="s">
        <v>73</v>
      </c>
    </row>
    <row r="6" spans="1:20" s="415" customFormat="1" ht="22.5" customHeight="1">
      <c r="B6" s="1854" t="s">
        <v>74</v>
      </c>
      <c r="C6" s="1854"/>
      <c r="D6" s="1854"/>
      <c r="E6" s="1854"/>
      <c r="F6" s="1854"/>
      <c r="G6" s="1854"/>
      <c r="H6" s="1854"/>
      <c r="I6" s="1854"/>
      <c r="J6" s="1854"/>
      <c r="K6" s="1854"/>
      <c r="L6" s="1854"/>
      <c r="M6" s="1854"/>
      <c r="N6" s="1854"/>
      <c r="O6" s="1854"/>
      <c r="P6" s="1854"/>
      <c r="Q6" s="1854"/>
      <c r="R6" s="1854"/>
    </row>
    <row r="7" spans="1:20" s="415" customFormat="1" ht="22.5" customHeight="1">
      <c r="C7" s="415" t="s">
        <v>75</v>
      </c>
      <c r="D7" s="1851" t="s">
        <v>1313</v>
      </c>
      <c r="E7" s="1851"/>
      <c r="F7" s="1851"/>
      <c r="G7" s="1851"/>
      <c r="H7" s="1851"/>
      <c r="I7" s="1851"/>
      <c r="J7" s="1851"/>
      <c r="K7" s="1851"/>
      <c r="L7" s="1851"/>
      <c r="M7" s="1851"/>
      <c r="N7" s="1851"/>
      <c r="O7" s="1851"/>
      <c r="P7" s="1851"/>
      <c r="Q7" s="1851"/>
      <c r="R7" s="1851"/>
    </row>
    <row r="8" spans="1:20" s="415" customFormat="1" ht="22.5" customHeight="1">
      <c r="D8" s="1851" t="s">
        <v>444</v>
      </c>
      <c r="E8" s="1851"/>
      <c r="F8" s="1851"/>
      <c r="G8" s="1851"/>
      <c r="H8" s="1851"/>
      <c r="I8" s="1851"/>
      <c r="J8" s="1851"/>
      <c r="K8" s="1851"/>
      <c r="L8" s="1851"/>
      <c r="M8" s="1851"/>
      <c r="N8" s="1851"/>
      <c r="O8" s="1851"/>
      <c r="P8" s="1851"/>
      <c r="Q8" s="1851"/>
      <c r="R8" s="1851"/>
    </row>
    <row r="9" spans="1:20" s="415" customFormat="1" ht="22.5" customHeight="1">
      <c r="C9" s="415" t="s">
        <v>76</v>
      </c>
      <c r="D9" s="1855" t="s">
        <v>1337</v>
      </c>
      <c r="E9" s="1851"/>
      <c r="F9" s="1851"/>
      <c r="G9" s="1851"/>
      <c r="H9" s="1851"/>
      <c r="I9" s="1851"/>
      <c r="J9" s="1851"/>
      <c r="K9" s="1851"/>
      <c r="L9" s="1851"/>
      <c r="M9" s="1851"/>
      <c r="N9" s="1851"/>
      <c r="O9" s="1851"/>
      <c r="P9" s="1851"/>
      <c r="Q9" s="1851"/>
      <c r="R9" s="1851"/>
    </row>
    <row r="10" spans="1:20" s="415" customFormat="1" ht="22.5" customHeight="1">
      <c r="C10" s="415" t="s">
        <v>77</v>
      </c>
      <c r="D10" s="1851" t="s">
        <v>1338</v>
      </c>
      <c r="E10" s="1851"/>
      <c r="F10" s="1851"/>
      <c r="G10" s="1851"/>
      <c r="H10" s="1851"/>
      <c r="I10" s="1851"/>
      <c r="J10" s="1851"/>
      <c r="K10" s="1851"/>
      <c r="L10" s="1851"/>
      <c r="M10" s="1851"/>
      <c r="N10" s="1851"/>
      <c r="O10" s="1851"/>
      <c r="P10" s="1851"/>
      <c r="Q10" s="1851"/>
      <c r="R10" s="1851"/>
    </row>
    <row r="11" spans="1:20" s="415" customFormat="1" ht="22.5" customHeight="1">
      <c r="C11" s="415" t="s">
        <v>78</v>
      </c>
      <c r="D11" s="1851" t="s">
        <v>1339</v>
      </c>
      <c r="E11" s="1851"/>
      <c r="F11" s="1851"/>
      <c r="G11" s="1851"/>
      <c r="H11" s="1851"/>
      <c r="I11" s="1851"/>
      <c r="J11" s="1851"/>
      <c r="K11" s="1851"/>
      <c r="L11" s="1851"/>
      <c r="M11" s="1851"/>
      <c r="N11" s="1851"/>
      <c r="O11" s="1851"/>
      <c r="P11" s="1851"/>
      <c r="Q11" s="1851"/>
      <c r="R11" s="1851"/>
    </row>
    <row r="12" spans="1:20" s="415" customFormat="1" ht="22.5" customHeight="1">
      <c r="B12" s="415" t="s">
        <v>79</v>
      </c>
    </row>
    <row r="13" spans="1:20" s="415" customFormat="1" ht="22.5" customHeight="1">
      <c r="C13" s="415" t="s">
        <v>75</v>
      </c>
      <c r="D13" s="1852" t="s">
        <v>80</v>
      </c>
      <c r="E13" s="1852"/>
      <c r="F13" s="1853" t="s">
        <v>416</v>
      </c>
      <c r="G13" s="1850"/>
      <c r="H13" s="1850"/>
      <c r="I13" s="1850"/>
      <c r="J13" s="1850"/>
      <c r="K13" s="1850"/>
      <c r="L13" s="1850"/>
      <c r="M13" s="1850"/>
      <c r="N13" s="1850"/>
      <c r="O13" s="1850"/>
      <c r="P13" s="1850"/>
      <c r="Q13" s="1850"/>
      <c r="R13" s="1850"/>
    </row>
    <row r="14" spans="1:20" s="415" customFormat="1" ht="22.5" customHeight="1">
      <c r="C14" s="415" t="s">
        <v>76</v>
      </c>
      <c r="D14" s="1852" t="s">
        <v>81</v>
      </c>
      <c r="E14" s="1852"/>
      <c r="F14" s="1850" t="s">
        <v>1153</v>
      </c>
      <c r="G14" s="1850"/>
      <c r="H14" s="1850"/>
      <c r="I14" s="1850"/>
      <c r="J14" s="1850"/>
      <c r="K14" s="1850"/>
      <c r="L14" s="1850"/>
      <c r="M14" s="1850"/>
      <c r="N14" s="1850"/>
      <c r="O14" s="1850"/>
      <c r="P14" s="1850"/>
      <c r="Q14" s="1850"/>
      <c r="R14" s="1850"/>
    </row>
    <row r="15" spans="1:20" s="415" customFormat="1" ht="22.5" customHeight="1">
      <c r="C15" s="415" t="s">
        <v>77</v>
      </c>
      <c r="D15" s="1852" t="s">
        <v>82</v>
      </c>
      <c r="E15" s="1852"/>
      <c r="F15" s="1850" t="s">
        <v>1340</v>
      </c>
      <c r="G15" s="1850"/>
      <c r="H15" s="1850"/>
      <c r="I15" s="1850"/>
      <c r="J15" s="1850"/>
      <c r="K15" s="1850"/>
      <c r="L15" s="1850"/>
      <c r="M15" s="1850"/>
      <c r="N15" s="1850"/>
      <c r="O15" s="1850"/>
      <c r="P15" s="1850"/>
      <c r="Q15" s="1850"/>
      <c r="R15" s="1850"/>
    </row>
    <row r="16" spans="1:20" s="415" customFormat="1" ht="22.5" customHeight="1">
      <c r="C16" s="415" t="s">
        <v>78</v>
      </c>
      <c r="D16" s="1852" t="s">
        <v>83</v>
      </c>
      <c r="E16" s="1852"/>
      <c r="F16" s="1850" t="s">
        <v>1154</v>
      </c>
      <c r="G16" s="1850"/>
      <c r="H16" s="1850"/>
      <c r="I16" s="1850"/>
      <c r="J16" s="1850"/>
      <c r="K16" s="1850"/>
      <c r="L16" s="1850"/>
      <c r="M16" s="1850"/>
      <c r="N16" s="1850"/>
      <c r="O16" s="1850"/>
      <c r="P16" s="1850"/>
      <c r="Q16" s="1850"/>
      <c r="R16" s="1850"/>
    </row>
    <row r="17" spans="2:18" s="415" customFormat="1" ht="22.5" customHeight="1">
      <c r="C17" s="415" t="s">
        <v>84</v>
      </c>
      <c r="D17" s="1852" t="s">
        <v>85</v>
      </c>
      <c r="E17" s="1852"/>
      <c r="F17" s="1850" t="s">
        <v>1155</v>
      </c>
      <c r="G17" s="1850"/>
      <c r="H17" s="1850"/>
      <c r="I17" s="1850"/>
      <c r="J17" s="1850"/>
      <c r="K17" s="1850"/>
      <c r="L17" s="1850"/>
      <c r="M17" s="1850"/>
      <c r="N17" s="1850"/>
      <c r="O17" s="1850"/>
      <c r="P17" s="1850"/>
      <c r="Q17" s="1850"/>
      <c r="R17" s="1850"/>
    </row>
    <row r="18" spans="2:18" s="415" customFormat="1" ht="22.5" customHeight="1">
      <c r="C18" s="415" t="s">
        <v>86</v>
      </c>
      <c r="D18" s="1852" t="s">
        <v>87</v>
      </c>
      <c r="E18" s="1852"/>
      <c r="F18" s="1850" t="s">
        <v>1156</v>
      </c>
      <c r="G18" s="1850"/>
      <c r="H18" s="1850"/>
      <c r="I18" s="1850"/>
      <c r="J18" s="1850"/>
      <c r="K18" s="1850"/>
      <c r="L18" s="1850"/>
      <c r="M18" s="1850"/>
      <c r="N18" s="1850"/>
      <c r="O18" s="1850"/>
      <c r="P18" s="1850"/>
      <c r="Q18" s="1850"/>
      <c r="R18" s="1850"/>
    </row>
    <row r="19" spans="2:18" s="415" customFormat="1" ht="22.5" customHeight="1">
      <c r="C19" s="415" t="s">
        <v>88</v>
      </c>
      <c r="D19" s="1852" t="s">
        <v>89</v>
      </c>
      <c r="E19" s="1852"/>
      <c r="F19" s="1850" t="s">
        <v>1157</v>
      </c>
      <c r="G19" s="1850"/>
      <c r="H19" s="1850"/>
      <c r="I19" s="1850"/>
      <c r="J19" s="1850"/>
      <c r="K19" s="1850"/>
      <c r="L19" s="1850"/>
      <c r="M19" s="1850"/>
      <c r="N19" s="1850"/>
      <c r="O19" s="1850"/>
      <c r="P19" s="1850"/>
      <c r="Q19" s="1850"/>
      <c r="R19" s="1850"/>
    </row>
    <row r="20" spans="2:18" s="415" customFormat="1" ht="22.5" customHeight="1">
      <c r="D20" s="417"/>
      <c r="E20" s="417"/>
      <c r="F20" s="1850" t="s">
        <v>1158</v>
      </c>
      <c r="G20" s="1850"/>
      <c r="H20" s="1850"/>
      <c r="I20" s="1850"/>
      <c r="J20" s="1850"/>
      <c r="K20" s="1850"/>
      <c r="L20" s="1850"/>
      <c r="M20" s="1850"/>
      <c r="N20" s="1850"/>
      <c r="O20" s="1850"/>
      <c r="P20" s="1850"/>
      <c r="Q20" s="1850"/>
      <c r="R20" s="1850"/>
    </row>
    <row r="21" spans="2:18" s="415" customFormat="1" ht="22.5" customHeight="1">
      <c r="C21" s="415" t="s">
        <v>90</v>
      </c>
      <c r="D21" s="1852" t="s">
        <v>91</v>
      </c>
      <c r="E21" s="1852"/>
      <c r="F21" s="1850" t="s">
        <v>1159</v>
      </c>
      <c r="G21" s="1850"/>
      <c r="H21" s="1850"/>
      <c r="I21" s="1850"/>
      <c r="J21" s="1850"/>
      <c r="K21" s="1850"/>
      <c r="L21" s="1850"/>
      <c r="M21" s="1850"/>
      <c r="N21" s="1850"/>
      <c r="O21" s="1850"/>
      <c r="P21" s="1850"/>
      <c r="Q21" s="1850"/>
      <c r="R21" s="1850"/>
    </row>
    <row r="22" spans="2:18" s="415" customFormat="1" ht="22.5" customHeight="1">
      <c r="D22" s="417"/>
      <c r="E22" s="417"/>
      <c r="F22" s="1850" t="s">
        <v>445</v>
      </c>
      <c r="G22" s="1850"/>
      <c r="H22" s="1850"/>
      <c r="I22" s="1850"/>
      <c r="J22" s="1850"/>
      <c r="K22" s="1850"/>
      <c r="L22" s="1850"/>
      <c r="M22" s="1850"/>
      <c r="N22" s="1850"/>
      <c r="O22" s="1850"/>
      <c r="P22" s="1850"/>
      <c r="Q22" s="1850"/>
      <c r="R22" s="1850"/>
    </row>
    <row r="23" spans="2:18" s="415" customFormat="1" ht="22.5" customHeight="1">
      <c r="C23" s="415" t="s">
        <v>92</v>
      </c>
      <c r="D23" s="1852" t="s">
        <v>1042</v>
      </c>
      <c r="E23" s="1852"/>
      <c r="F23" s="1850" t="s">
        <v>93</v>
      </c>
      <c r="G23" s="1850"/>
      <c r="H23" s="1850"/>
      <c r="I23" s="1850"/>
      <c r="J23" s="1850"/>
      <c r="K23" s="1850"/>
      <c r="L23" s="1850"/>
      <c r="M23" s="1850"/>
      <c r="N23" s="1850"/>
      <c r="O23" s="1850"/>
      <c r="P23" s="1850"/>
      <c r="Q23" s="1850"/>
      <c r="R23" s="1850"/>
    </row>
    <row r="24" spans="2:18" s="415" customFormat="1" ht="22.5" customHeight="1">
      <c r="C24" s="415" t="s">
        <v>94</v>
      </c>
      <c r="D24" s="1852" t="s">
        <v>1043</v>
      </c>
      <c r="E24" s="1852"/>
      <c r="F24" s="1850" t="s">
        <v>95</v>
      </c>
      <c r="G24" s="1850"/>
      <c r="H24" s="1850"/>
      <c r="I24" s="1850"/>
      <c r="J24" s="1850"/>
      <c r="K24" s="1850"/>
      <c r="L24" s="1850"/>
      <c r="M24" s="1850"/>
      <c r="N24" s="1850"/>
      <c r="O24" s="1850"/>
      <c r="P24" s="1850"/>
      <c r="Q24" s="1850"/>
      <c r="R24" s="1850"/>
    </row>
    <row r="25" spans="2:18" s="415" customFormat="1" ht="22.5" customHeight="1">
      <c r="C25" s="415" t="s">
        <v>96</v>
      </c>
      <c r="D25" s="1852" t="s">
        <v>1044</v>
      </c>
      <c r="E25" s="1852"/>
      <c r="F25" s="1850" t="s">
        <v>97</v>
      </c>
      <c r="G25" s="1850"/>
      <c r="H25" s="1850"/>
      <c r="I25" s="1850"/>
      <c r="J25" s="1850"/>
      <c r="K25" s="1850"/>
      <c r="L25" s="1850"/>
      <c r="M25" s="1850"/>
      <c r="N25" s="1850"/>
      <c r="O25" s="1850"/>
      <c r="P25" s="1850"/>
      <c r="Q25" s="1850"/>
      <c r="R25" s="1850"/>
    </row>
    <row r="26" spans="2:18" s="415" customFormat="1" ht="22.5" customHeight="1">
      <c r="C26" s="415" t="s">
        <v>98</v>
      </c>
      <c r="D26" s="1852" t="s">
        <v>1045</v>
      </c>
      <c r="E26" s="1852"/>
      <c r="F26" s="1850" t="s">
        <v>99</v>
      </c>
      <c r="G26" s="1850"/>
      <c r="H26" s="1850"/>
      <c r="I26" s="1850"/>
      <c r="J26" s="1850"/>
      <c r="K26" s="1850"/>
      <c r="L26" s="1850"/>
      <c r="M26" s="1850"/>
      <c r="N26" s="1850"/>
      <c r="O26" s="1850"/>
      <c r="P26" s="1850"/>
      <c r="Q26" s="1850"/>
      <c r="R26" s="1850"/>
    </row>
    <row r="27" spans="2:18" s="415" customFormat="1" ht="22.5" customHeight="1">
      <c r="B27" s="415" t="s">
        <v>100</v>
      </c>
    </row>
    <row r="28" spans="2:18" s="415" customFormat="1" ht="22.5" customHeight="1">
      <c r="C28" s="1850" t="s">
        <v>1160</v>
      </c>
      <c r="D28" s="1850"/>
      <c r="E28" s="1850"/>
      <c r="F28" s="1850"/>
      <c r="G28" s="1850"/>
      <c r="H28" s="1850"/>
      <c r="I28" s="1850"/>
      <c r="J28" s="1850"/>
      <c r="K28" s="1850"/>
      <c r="L28" s="1850"/>
      <c r="M28" s="1850"/>
      <c r="N28" s="1850"/>
      <c r="O28" s="1850"/>
      <c r="P28" s="1850"/>
      <c r="Q28" s="1850"/>
      <c r="R28" s="1850"/>
    </row>
    <row r="29" spans="2:18" s="415" customFormat="1" ht="22.5" customHeight="1">
      <c r="C29" s="1850" t="s">
        <v>446</v>
      </c>
      <c r="D29" s="1850"/>
      <c r="E29" s="1850"/>
      <c r="F29" s="1850"/>
      <c r="G29" s="1850"/>
      <c r="H29" s="1850"/>
      <c r="I29" s="1850"/>
      <c r="J29" s="1850"/>
      <c r="K29" s="1850"/>
      <c r="L29" s="1850"/>
      <c r="M29" s="1850"/>
      <c r="N29" s="1850"/>
      <c r="O29" s="1850"/>
      <c r="P29" s="1850"/>
      <c r="Q29" s="1850"/>
      <c r="R29" s="1850"/>
    </row>
    <row r="30" spans="2:18" s="415" customFormat="1" ht="22.5" customHeight="1">
      <c r="B30" s="415" t="s">
        <v>101</v>
      </c>
    </row>
    <row r="31" spans="2:18" s="415" customFormat="1" ht="22.5" customHeight="1">
      <c r="C31" s="1850" t="s">
        <v>1161</v>
      </c>
      <c r="D31" s="1850"/>
      <c r="E31" s="1850"/>
      <c r="F31" s="1850"/>
      <c r="G31" s="1850"/>
      <c r="H31" s="1850"/>
      <c r="I31" s="1850"/>
      <c r="J31" s="1850"/>
      <c r="K31" s="1850"/>
      <c r="L31" s="1850"/>
      <c r="M31" s="1850"/>
      <c r="N31" s="1850"/>
      <c r="O31" s="1850"/>
      <c r="P31" s="1850"/>
      <c r="Q31" s="1850"/>
      <c r="R31" s="1850"/>
    </row>
    <row r="32" spans="2:18" s="415" customFormat="1" ht="22.5" customHeight="1">
      <c r="C32" s="1850" t="s">
        <v>447</v>
      </c>
      <c r="D32" s="1850"/>
      <c r="E32" s="1850"/>
      <c r="F32" s="1850"/>
      <c r="G32" s="1850"/>
      <c r="H32" s="1850"/>
      <c r="I32" s="1850"/>
      <c r="J32" s="1850"/>
      <c r="K32" s="1850"/>
      <c r="L32" s="1850"/>
      <c r="M32" s="1850"/>
      <c r="N32" s="1850"/>
      <c r="O32" s="1850"/>
      <c r="P32" s="1850"/>
      <c r="Q32" s="1850"/>
      <c r="R32" s="1850"/>
    </row>
    <row r="33" spans="2:18" s="415" customFormat="1" ht="22.5" customHeight="1">
      <c r="B33" s="415" t="s">
        <v>1012</v>
      </c>
    </row>
    <row r="34" spans="2:18" s="415" customFormat="1" ht="22.5" customHeight="1">
      <c r="C34" s="415" t="s">
        <v>75</v>
      </c>
      <c r="D34" s="1850" t="s">
        <v>1162</v>
      </c>
      <c r="E34" s="1850"/>
      <c r="F34" s="1850"/>
      <c r="G34" s="1850"/>
      <c r="H34" s="1850"/>
      <c r="I34" s="1850"/>
      <c r="J34" s="1850"/>
      <c r="K34" s="1850"/>
      <c r="L34" s="1850"/>
      <c r="M34" s="1850"/>
      <c r="N34" s="1850"/>
      <c r="O34" s="1850"/>
      <c r="P34" s="1850"/>
      <c r="Q34" s="1850"/>
      <c r="R34" s="1850"/>
    </row>
    <row r="35" spans="2:18" s="415" customFormat="1" ht="22.5" customHeight="1">
      <c r="C35" s="415" t="s">
        <v>76</v>
      </c>
      <c r="D35" s="1850" t="s">
        <v>102</v>
      </c>
      <c r="E35" s="1850"/>
      <c r="F35" s="1850"/>
      <c r="G35" s="1850"/>
      <c r="H35" s="1850"/>
      <c r="I35" s="1850"/>
      <c r="J35" s="1850"/>
      <c r="K35" s="1850"/>
      <c r="L35" s="1850"/>
      <c r="M35" s="1850"/>
      <c r="N35" s="1850"/>
      <c r="O35" s="1850"/>
      <c r="P35" s="1850"/>
      <c r="Q35" s="1850"/>
      <c r="R35" s="1850"/>
    </row>
    <row r="36" spans="2:18" s="415" customFormat="1" ht="22.5" customHeight="1">
      <c r="B36" s="1854" t="s">
        <v>103</v>
      </c>
      <c r="C36" s="1854"/>
      <c r="D36" s="1854"/>
      <c r="E36" s="1854"/>
      <c r="F36" s="1854"/>
      <c r="G36" s="1854"/>
      <c r="H36" s="1854"/>
      <c r="I36" s="1854"/>
      <c r="J36" s="1854"/>
      <c r="K36" s="1854"/>
      <c r="L36" s="1854"/>
      <c r="M36" s="1854"/>
      <c r="N36" s="1854"/>
      <c r="O36" s="1854"/>
      <c r="P36" s="1854"/>
      <c r="Q36" s="1854"/>
      <c r="R36" s="1854"/>
    </row>
    <row r="37" spans="2:18" s="415" customFormat="1" ht="22.5" customHeight="1">
      <c r="B37" s="1854" t="s">
        <v>1163</v>
      </c>
      <c r="C37" s="1854"/>
      <c r="D37" s="1854"/>
      <c r="E37" s="1854"/>
      <c r="F37" s="1854"/>
      <c r="G37" s="1854"/>
      <c r="H37" s="1854"/>
      <c r="I37" s="1854"/>
      <c r="J37" s="1854"/>
      <c r="K37" s="1854"/>
      <c r="L37" s="1854"/>
      <c r="M37" s="1854"/>
      <c r="N37" s="1854"/>
      <c r="O37" s="1854"/>
      <c r="P37" s="1854"/>
      <c r="Q37" s="1854"/>
      <c r="R37" s="1854"/>
    </row>
    <row r="38" spans="2:18" s="415" customFormat="1" ht="22.5" customHeight="1">
      <c r="B38" s="1854" t="s">
        <v>448</v>
      </c>
      <c r="C38" s="1854"/>
      <c r="D38" s="1854"/>
      <c r="E38" s="1854"/>
      <c r="F38" s="1854"/>
      <c r="G38" s="1854"/>
      <c r="H38" s="1854"/>
      <c r="I38" s="1854"/>
      <c r="J38" s="1854"/>
      <c r="K38" s="1854"/>
      <c r="L38" s="1854"/>
      <c r="M38" s="1854"/>
      <c r="N38" s="1854"/>
      <c r="O38" s="1854"/>
      <c r="P38" s="1854"/>
      <c r="Q38" s="1854"/>
      <c r="R38" s="1854"/>
    </row>
    <row r="39" spans="2:18" s="415" customFormat="1" ht="22.5" customHeight="1">
      <c r="B39" s="415" t="s">
        <v>104</v>
      </c>
    </row>
    <row r="40" spans="2:18" s="415" customFormat="1" ht="22.5" customHeight="1">
      <c r="C40" s="415" t="s">
        <v>75</v>
      </c>
      <c r="D40" s="1850" t="s">
        <v>1341</v>
      </c>
      <c r="E40" s="1850"/>
      <c r="F40" s="1850"/>
      <c r="G40" s="1850"/>
      <c r="H40" s="1850"/>
      <c r="I40" s="1850"/>
      <c r="J40" s="1850"/>
      <c r="K40" s="1850"/>
      <c r="L40" s="1850"/>
      <c r="M40" s="1850"/>
      <c r="N40" s="1850"/>
      <c r="O40" s="1850"/>
      <c r="P40" s="1850"/>
      <c r="Q40" s="1850"/>
      <c r="R40" s="1850"/>
    </row>
    <row r="41" spans="2:18" s="415" customFormat="1" ht="22.5" customHeight="1">
      <c r="C41" s="415" t="s">
        <v>76</v>
      </c>
      <c r="D41" s="1850" t="s">
        <v>105</v>
      </c>
      <c r="E41" s="1850"/>
      <c r="F41" s="1850"/>
      <c r="G41" s="1850"/>
      <c r="H41" s="1850"/>
      <c r="I41" s="1850"/>
      <c r="J41" s="1850"/>
      <c r="K41" s="1850"/>
      <c r="L41" s="1850"/>
      <c r="M41" s="1850"/>
      <c r="N41" s="1850"/>
      <c r="O41" s="1850"/>
      <c r="P41" s="1850"/>
      <c r="Q41" s="1850"/>
      <c r="R41" s="1850"/>
    </row>
    <row r="42" spans="2:18" s="415" customFormat="1" ht="22.5" customHeight="1">
      <c r="C42" s="415" t="s">
        <v>77</v>
      </c>
      <c r="D42" s="1850" t="s">
        <v>1164</v>
      </c>
      <c r="E42" s="1850"/>
      <c r="F42" s="1850"/>
      <c r="G42" s="1850"/>
      <c r="H42" s="1850"/>
      <c r="I42" s="1850"/>
      <c r="J42" s="1850"/>
      <c r="K42" s="1850"/>
      <c r="L42" s="1850"/>
      <c r="M42" s="1850"/>
      <c r="N42" s="1850"/>
      <c r="O42" s="1850"/>
      <c r="P42" s="1850"/>
      <c r="Q42" s="1850"/>
      <c r="R42" s="1850"/>
    </row>
    <row r="43" spans="2:18" s="415" customFormat="1" ht="22.5" customHeight="1">
      <c r="B43" s="1854" t="s">
        <v>449</v>
      </c>
      <c r="C43" s="1854"/>
      <c r="D43" s="1854"/>
      <c r="E43" s="1854"/>
      <c r="F43" s="1854"/>
      <c r="G43" s="1854"/>
      <c r="H43" s="1854"/>
      <c r="I43" s="1854"/>
      <c r="J43" s="1854"/>
      <c r="K43" s="1854"/>
      <c r="L43" s="1854"/>
      <c r="M43" s="1854"/>
      <c r="N43" s="1854"/>
      <c r="O43" s="1854"/>
      <c r="P43" s="1854"/>
      <c r="Q43" s="1854"/>
      <c r="R43" s="1854"/>
    </row>
    <row r="44" spans="2:18" s="415" customFormat="1" ht="22.5" customHeight="1">
      <c r="B44" s="415" t="s">
        <v>106</v>
      </c>
    </row>
    <row r="45" spans="2:18" s="415" customFormat="1" ht="22.5" customHeight="1">
      <c r="C45" s="415" t="s">
        <v>75</v>
      </c>
      <c r="D45" s="1853" t="s">
        <v>107</v>
      </c>
      <c r="E45" s="1850"/>
      <c r="F45" s="1850"/>
      <c r="G45" s="1850"/>
      <c r="H45" s="1850"/>
      <c r="I45" s="1850"/>
      <c r="J45" s="1850"/>
      <c r="K45" s="1850"/>
      <c r="L45" s="1850"/>
      <c r="M45" s="1850"/>
      <c r="N45" s="1850"/>
      <c r="O45" s="1850"/>
      <c r="P45" s="1850"/>
      <c r="Q45" s="1850"/>
      <c r="R45" s="1850"/>
    </row>
    <row r="46" spans="2:18" s="415" customFormat="1" ht="22.5" customHeight="1">
      <c r="C46" s="415" t="s">
        <v>76</v>
      </c>
      <c r="D46" s="1850" t="s">
        <v>1165</v>
      </c>
      <c r="E46" s="1850"/>
      <c r="F46" s="1850"/>
      <c r="G46" s="1850"/>
      <c r="H46" s="1850"/>
      <c r="I46" s="1850"/>
      <c r="J46" s="1850"/>
      <c r="K46" s="1850"/>
      <c r="L46" s="1850"/>
      <c r="M46" s="1850"/>
      <c r="N46" s="1850"/>
      <c r="O46" s="1850"/>
      <c r="P46" s="1850"/>
      <c r="Q46" s="1850"/>
      <c r="R46" s="1850"/>
    </row>
    <row r="47" spans="2:18" s="415" customFormat="1" ht="22.5" customHeight="1">
      <c r="B47" s="1854" t="s">
        <v>1342</v>
      </c>
      <c r="C47" s="1854"/>
      <c r="D47" s="1854"/>
      <c r="E47" s="1854"/>
      <c r="F47" s="1854"/>
      <c r="G47" s="1854"/>
      <c r="H47" s="1854"/>
      <c r="I47" s="1854"/>
      <c r="J47" s="1854"/>
      <c r="K47" s="1854"/>
      <c r="L47" s="1854"/>
      <c r="M47" s="1854"/>
      <c r="N47" s="1854"/>
      <c r="O47" s="1854"/>
      <c r="P47" s="1854"/>
      <c r="Q47" s="1854"/>
      <c r="R47" s="1854"/>
    </row>
    <row r="48" spans="2:18" s="415" customFormat="1" ht="22.5" customHeight="1">
      <c r="B48" s="1854" t="s">
        <v>108</v>
      </c>
      <c r="C48" s="1854"/>
      <c r="D48" s="1854"/>
      <c r="E48" s="1854"/>
      <c r="F48" s="1854"/>
      <c r="G48" s="1854"/>
      <c r="H48" s="1854"/>
      <c r="I48" s="1854"/>
      <c r="J48" s="1854"/>
      <c r="K48" s="1854"/>
      <c r="L48" s="1854"/>
      <c r="M48" s="1854"/>
      <c r="N48" s="1854"/>
      <c r="O48" s="1854"/>
      <c r="P48" s="1854"/>
      <c r="Q48" s="1854"/>
      <c r="R48" s="1854"/>
    </row>
    <row r="49" spans="2:18" s="415" customFormat="1" ht="22.5" customHeight="1">
      <c r="B49" s="1854" t="s">
        <v>1166</v>
      </c>
      <c r="C49" s="1854"/>
      <c r="D49" s="1854"/>
      <c r="E49" s="1854"/>
      <c r="F49" s="1854"/>
      <c r="G49" s="1854"/>
      <c r="H49" s="1854"/>
      <c r="I49" s="1854"/>
      <c r="J49" s="1854"/>
      <c r="K49" s="1854"/>
      <c r="L49" s="1854"/>
      <c r="M49" s="1854"/>
      <c r="N49" s="1854"/>
      <c r="O49" s="1854"/>
      <c r="P49" s="1854"/>
      <c r="Q49" s="1854"/>
      <c r="R49" s="1854"/>
    </row>
    <row r="50" spans="2:18" s="415" customFormat="1" ht="22.5" customHeight="1">
      <c r="B50" s="1854" t="s">
        <v>109</v>
      </c>
      <c r="C50" s="1854"/>
      <c r="D50" s="1854"/>
      <c r="E50" s="1854"/>
      <c r="F50" s="1854"/>
      <c r="G50" s="1854"/>
      <c r="H50" s="1854"/>
      <c r="I50" s="1854"/>
      <c r="J50" s="1854"/>
      <c r="K50" s="1854"/>
      <c r="L50" s="1854"/>
      <c r="M50" s="1854"/>
      <c r="N50" s="1854"/>
      <c r="O50" s="1854"/>
      <c r="P50" s="1854"/>
      <c r="Q50" s="1854"/>
      <c r="R50" s="1854"/>
    </row>
    <row r="51" spans="2:18" s="415" customFormat="1" ht="22.5" customHeight="1">
      <c r="C51" s="1850" t="s">
        <v>110</v>
      </c>
      <c r="D51" s="1850"/>
      <c r="E51" s="1850"/>
      <c r="F51" s="1850"/>
      <c r="G51" s="1850"/>
      <c r="H51" s="1850"/>
      <c r="I51" s="1850"/>
      <c r="J51" s="1850"/>
      <c r="K51" s="1850"/>
      <c r="L51" s="1850"/>
      <c r="M51" s="1850"/>
      <c r="N51" s="1850"/>
      <c r="O51" s="1850"/>
      <c r="P51" s="1850"/>
      <c r="Q51" s="1850"/>
      <c r="R51" s="1850"/>
    </row>
    <row r="52" spans="2:18" s="415" customFormat="1" ht="22.5" customHeight="1">
      <c r="B52" s="1854" t="s">
        <v>450</v>
      </c>
      <c r="C52" s="1854"/>
      <c r="D52" s="1854"/>
      <c r="E52" s="1854"/>
      <c r="F52" s="1854"/>
      <c r="G52" s="1854"/>
      <c r="H52" s="1854"/>
      <c r="I52" s="1854"/>
      <c r="J52" s="1854"/>
      <c r="K52" s="1854"/>
      <c r="L52" s="1854"/>
      <c r="M52" s="1854"/>
      <c r="N52" s="1854"/>
      <c r="O52" s="1854"/>
      <c r="P52" s="1854"/>
      <c r="Q52" s="1854"/>
      <c r="R52" s="1854"/>
    </row>
    <row r="53" spans="2:18" s="415" customFormat="1" ht="22.5" customHeight="1">
      <c r="B53" s="1854" t="s">
        <v>111</v>
      </c>
      <c r="C53" s="1854"/>
      <c r="D53" s="1854"/>
      <c r="E53" s="1854"/>
      <c r="F53" s="1854"/>
      <c r="G53" s="1854"/>
      <c r="H53" s="1854"/>
      <c r="I53" s="1854"/>
      <c r="J53" s="1854"/>
      <c r="K53" s="1854"/>
      <c r="L53" s="1854"/>
      <c r="M53" s="1854"/>
      <c r="N53" s="1854"/>
      <c r="O53" s="1854"/>
      <c r="P53" s="1854"/>
      <c r="Q53" s="1854"/>
      <c r="R53" s="1854"/>
    </row>
    <row r="54" spans="2:18" s="415" customFormat="1" ht="22.5" customHeight="1">
      <c r="C54" s="1853" t="s">
        <v>112</v>
      </c>
      <c r="D54" s="1853"/>
      <c r="E54" s="1853"/>
      <c r="F54" s="1853"/>
      <c r="G54" s="1853"/>
      <c r="H54" s="1853"/>
      <c r="I54" s="1853"/>
      <c r="J54" s="1853"/>
      <c r="K54" s="1853"/>
      <c r="L54" s="1853"/>
      <c r="M54" s="1853"/>
      <c r="N54" s="1853"/>
      <c r="O54" s="1853"/>
      <c r="P54" s="1853"/>
      <c r="Q54" s="1853"/>
      <c r="R54" s="1853"/>
    </row>
    <row r="55" spans="2:18" s="415" customFormat="1" ht="22.5" customHeight="1">
      <c r="B55" s="1854" t="s">
        <v>113</v>
      </c>
      <c r="C55" s="1854"/>
      <c r="D55" s="1854"/>
      <c r="E55" s="1854"/>
      <c r="F55" s="1854"/>
      <c r="G55" s="1854"/>
      <c r="H55" s="1854"/>
      <c r="I55" s="1854"/>
      <c r="J55" s="1854"/>
      <c r="K55" s="1854"/>
      <c r="L55" s="1854"/>
      <c r="M55" s="1854"/>
      <c r="N55" s="1854"/>
      <c r="O55" s="1854"/>
      <c r="P55" s="1854"/>
      <c r="Q55" s="1854"/>
      <c r="R55" s="1854"/>
    </row>
    <row r="56" spans="2:18" s="415" customFormat="1" ht="22.5" customHeight="1">
      <c r="C56" s="415" t="s">
        <v>75</v>
      </c>
      <c r="D56" s="1850" t="s">
        <v>114</v>
      </c>
      <c r="E56" s="1850"/>
      <c r="F56" s="1850"/>
      <c r="G56" s="1850"/>
      <c r="H56" s="1850"/>
      <c r="I56" s="1850"/>
      <c r="J56" s="1850"/>
      <c r="K56" s="1850"/>
      <c r="L56" s="1850"/>
      <c r="M56" s="1850"/>
      <c r="N56" s="1850"/>
      <c r="O56" s="1850"/>
      <c r="P56" s="1850"/>
      <c r="Q56" s="1850"/>
      <c r="R56" s="1850"/>
    </row>
    <row r="57" spans="2:18" s="415" customFormat="1" ht="22.5" customHeight="1">
      <c r="C57" s="415" t="s">
        <v>76</v>
      </c>
      <c r="D57" s="1850" t="s">
        <v>115</v>
      </c>
      <c r="E57" s="1850"/>
      <c r="F57" s="1850"/>
      <c r="G57" s="1850"/>
      <c r="H57" s="1850"/>
      <c r="I57" s="1850"/>
      <c r="J57" s="1850"/>
      <c r="K57" s="1850"/>
      <c r="L57" s="1850"/>
      <c r="M57" s="1850"/>
      <c r="N57" s="1850"/>
      <c r="O57" s="1850"/>
      <c r="P57" s="1850"/>
      <c r="Q57" s="1850"/>
      <c r="R57" s="1850"/>
    </row>
    <row r="58" spans="2:18" s="415" customFormat="1" ht="22.5" customHeight="1">
      <c r="C58" s="415" t="s">
        <v>77</v>
      </c>
      <c r="D58" s="1850" t="s">
        <v>116</v>
      </c>
      <c r="E58" s="1850"/>
      <c r="F58" s="1850"/>
      <c r="G58" s="1850"/>
      <c r="H58" s="1850"/>
      <c r="I58" s="1850"/>
      <c r="J58" s="1850"/>
      <c r="K58" s="1850"/>
      <c r="L58" s="1850"/>
      <c r="M58" s="1850"/>
      <c r="N58" s="1850"/>
      <c r="O58" s="1850"/>
      <c r="P58" s="1850"/>
      <c r="Q58" s="1850"/>
      <c r="R58" s="1850"/>
    </row>
    <row r="59" spans="2:18" s="415" customFormat="1" ht="22.5" customHeight="1">
      <c r="C59" s="415" t="s">
        <v>78</v>
      </c>
      <c r="D59" s="1850" t="s">
        <v>420</v>
      </c>
      <c r="E59" s="1850"/>
      <c r="F59" s="1850"/>
      <c r="G59" s="1850"/>
      <c r="H59" s="1850"/>
      <c r="I59" s="1850"/>
      <c r="J59" s="1850"/>
      <c r="K59" s="1850"/>
      <c r="L59" s="1850"/>
      <c r="M59" s="1850"/>
      <c r="N59" s="1850"/>
      <c r="O59" s="1850"/>
      <c r="P59" s="1850"/>
      <c r="Q59" s="1850"/>
      <c r="R59" s="1850"/>
    </row>
    <row r="60" spans="2:18" s="415" customFormat="1" ht="22.5" customHeight="1">
      <c r="D60" s="1850" t="s">
        <v>421</v>
      </c>
      <c r="E60" s="1850"/>
      <c r="F60" s="1850"/>
      <c r="G60" s="1850"/>
      <c r="H60" s="1850"/>
      <c r="I60" s="1850"/>
      <c r="J60" s="1850"/>
      <c r="K60" s="1850"/>
      <c r="L60" s="1850"/>
      <c r="M60" s="1850"/>
      <c r="N60" s="1850"/>
      <c r="O60" s="1850"/>
      <c r="P60" s="1850"/>
      <c r="Q60" s="1850"/>
      <c r="R60" s="1850"/>
    </row>
    <row r="61" spans="2:18" s="415" customFormat="1" ht="22.5" customHeight="1">
      <c r="B61" s="1854" t="s">
        <v>117</v>
      </c>
      <c r="C61" s="1854"/>
      <c r="D61" s="1854"/>
      <c r="E61" s="1854"/>
      <c r="F61" s="1854"/>
      <c r="G61" s="1854"/>
      <c r="H61" s="1854"/>
      <c r="I61" s="1854"/>
      <c r="J61" s="1854"/>
      <c r="K61" s="1854"/>
      <c r="L61" s="1854"/>
      <c r="M61" s="1854"/>
      <c r="N61" s="1854"/>
      <c r="O61" s="1854"/>
      <c r="P61" s="1854"/>
      <c r="Q61" s="1854"/>
      <c r="R61" s="1854"/>
    </row>
    <row r="62" spans="2:18" s="415" customFormat="1" ht="22.5" customHeight="1">
      <c r="B62" s="1854" t="s">
        <v>1011</v>
      </c>
      <c r="C62" s="1854"/>
      <c r="D62" s="1854"/>
      <c r="E62" s="1854"/>
      <c r="F62" s="1854"/>
      <c r="G62" s="1854"/>
      <c r="H62" s="1854"/>
      <c r="I62" s="1854"/>
      <c r="J62" s="1854"/>
      <c r="K62" s="1854"/>
      <c r="L62" s="1854"/>
      <c r="M62" s="1854"/>
      <c r="N62" s="1854"/>
      <c r="O62" s="1854"/>
      <c r="P62" s="1854"/>
      <c r="Q62" s="1854"/>
      <c r="R62" s="1854"/>
    </row>
    <row r="63" spans="2:18" s="415" customFormat="1" ht="22.5" customHeight="1">
      <c r="C63" s="415" t="s">
        <v>75</v>
      </c>
      <c r="D63" s="1850" t="s">
        <v>118</v>
      </c>
      <c r="E63" s="1850"/>
      <c r="F63" s="1850"/>
      <c r="G63" s="1850"/>
      <c r="H63" s="1850"/>
      <c r="I63" s="1850"/>
      <c r="J63" s="1850"/>
      <c r="K63" s="1850"/>
      <c r="L63" s="1850"/>
      <c r="M63" s="1850"/>
      <c r="N63" s="1850"/>
      <c r="O63" s="1850"/>
      <c r="P63" s="1850"/>
      <c r="Q63" s="1850"/>
      <c r="R63" s="1850"/>
    </row>
    <row r="64" spans="2:18" s="415" customFormat="1" ht="22.5" customHeight="1">
      <c r="C64" s="415" t="s">
        <v>76</v>
      </c>
      <c r="D64" s="1850" t="s">
        <v>119</v>
      </c>
      <c r="E64" s="1850"/>
      <c r="F64" s="1850"/>
      <c r="G64" s="1850"/>
      <c r="H64" s="1850"/>
      <c r="I64" s="1850"/>
      <c r="J64" s="1850"/>
      <c r="K64" s="1850"/>
      <c r="L64" s="1850"/>
      <c r="M64" s="1850"/>
      <c r="N64" s="1850"/>
      <c r="O64" s="1850"/>
      <c r="P64" s="1850"/>
      <c r="Q64" s="1850"/>
      <c r="R64" s="1850"/>
    </row>
    <row r="65" spans="2:18" s="415" customFormat="1" ht="22.5" customHeight="1">
      <c r="C65" s="415" t="s">
        <v>77</v>
      </c>
      <c r="D65" s="1850" t="s">
        <v>120</v>
      </c>
      <c r="E65" s="1850"/>
      <c r="F65" s="1850"/>
      <c r="G65" s="1850"/>
      <c r="H65" s="1850"/>
      <c r="I65" s="1850"/>
      <c r="J65" s="1850"/>
      <c r="K65" s="1850"/>
      <c r="L65" s="1850"/>
      <c r="M65" s="1850"/>
      <c r="N65" s="1850"/>
      <c r="O65" s="1850"/>
      <c r="P65" s="1850"/>
      <c r="Q65" s="1850"/>
      <c r="R65" s="1850"/>
    </row>
    <row r="66" spans="2:18" s="415" customFormat="1" ht="22.5" customHeight="1">
      <c r="C66" s="415" t="s">
        <v>78</v>
      </c>
      <c r="D66" s="1850" t="s">
        <v>121</v>
      </c>
      <c r="E66" s="1850"/>
      <c r="F66" s="1850"/>
      <c r="G66" s="1850"/>
      <c r="H66" s="1850"/>
      <c r="I66" s="1850"/>
      <c r="J66" s="1850"/>
      <c r="K66" s="1850"/>
      <c r="L66" s="1850"/>
      <c r="M66" s="1850"/>
      <c r="N66" s="1850"/>
      <c r="O66" s="1850"/>
      <c r="P66" s="1850"/>
      <c r="Q66" s="1850"/>
      <c r="R66" s="1850"/>
    </row>
    <row r="67" spans="2:18" s="415" customFormat="1" ht="22.5" customHeight="1">
      <c r="B67" s="1854" t="s">
        <v>122</v>
      </c>
      <c r="C67" s="1854"/>
      <c r="D67" s="1854"/>
      <c r="E67" s="1854"/>
      <c r="F67" s="1854"/>
      <c r="G67" s="1854"/>
      <c r="H67" s="1854"/>
      <c r="I67" s="1854"/>
      <c r="J67" s="1854"/>
      <c r="K67" s="1854"/>
      <c r="L67" s="1854"/>
      <c r="M67" s="1854"/>
      <c r="N67" s="1854"/>
      <c r="O67" s="1854"/>
      <c r="P67" s="1854"/>
      <c r="Q67" s="1854"/>
      <c r="R67" s="1854"/>
    </row>
    <row r="68" spans="2:18" s="415" customFormat="1" ht="22.5" customHeight="1">
      <c r="C68" s="415" t="s">
        <v>75</v>
      </c>
      <c r="D68" s="1850" t="s">
        <v>123</v>
      </c>
      <c r="E68" s="1850"/>
      <c r="F68" s="1850"/>
      <c r="G68" s="1850"/>
      <c r="H68" s="1850"/>
      <c r="I68" s="1850"/>
      <c r="J68" s="1850"/>
      <c r="K68" s="1850"/>
      <c r="L68" s="1850"/>
      <c r="M68" s="1850"/>
      <c r="N68" s="1850"/>
      <c r="O68" s="1850"/>
      <c r="P68" s="1850"/>
      <c r="Q68" s="1850"/>
      <c r="R68" s="1850"/>
    </row>
    <row r="69" spans="2:18" s="415" customFormat="1" ht="22.5" customHeight="1">
      <c r="C69" s="415" t="s">
        <v>76</v>
      </c>
      <c r="D69" s="1850" t="s">
        <v>451</v>
      </c>
      <c r="E69" s="1850"/>
      <c r="F69" s="1850"/>
      <c r="G69" s="1850"/>
      <c r="H69" s="1850"/>
      <c r="I69" s="1850"/>
      <c r="J69" s="1850"/>
      <c r="K69" s="1850"/>
      <c r="L69" s="1850"/>
      <c r="M69" s="1850"/>
      <c r="N69" s="1850"/>
      <c r="O69" s="1850"/>
      <c r="P69" s="1850"/>
      <c r="Q69" s="1850"/>
      <c r="R69" s="1850"/>
    </row>
    <row r="70" spans="2:18" s="415" customFormat="1" ht="22.5" customHeight="1">
      <c r="C70" s="415" t="s">
        <v>77</v>
      </c>
      <c r="D70" s="1850" t="s">
        <v>124</v>
      </c>
      <c r="E70" s="1850"/>
      <c r="F70" s="1850"/>
      <c r="G70" s="1850"/>
      <c r="H70" s="1850"/>
      <c r="I70" s="1850"/>
      <c r="J70" s="1850"/>
      <c r="K70" s="1850"/>
      <c r="L70" s="1850"/>
      <c r="M70" s="1850"/>
      <c r="N70" s="1850"/>
      <c r="O70" s="1850"/>
      <c r="P70" s="1850"/>
      <c r="Q70" s="1850"/>
      <c r="R70" s="1850"/>
    </row>
    <row r="71" spans="2:18" s="415" customFormat="1" ht="22.5" customHeight="1">
      <c r="C71" s="415" t="s">
        <v>78</v>
      </c>
      <c r="D71" s="1850" t="s">
        <v>1167</v>
      </c>
      <c r="E71" s="1850"/>
      <c r="F71" s="1850"/>
      <c r="G71" s="1850"/>
      <c r="H71" s="1850"/>
      <c r="I71" s="1850"/>
      <c r="J71" s="1850"/>
      <c r="K71" s="1850"/>
      <c r="L71" s="1850"/>
      <c r="M71" s="1850"/>
      <c r="N71" s="1850"/>
      <c r="O71" s="1850"/>
      <c r="P71" s="1850"/>
      <c r="Q71" s="1850"/>
      <c r="R71" s="1850"/>
    </row>
    <row r="72" spans="2:18" s="415" customFormat="1" ht="22.5" customHeight="1">
      <c r="B72" s="1854" t="s">
        <v>1076</v>
      </c>
      <c r="C72" s="1854"/>
      <c r="D72" s="1854"/>
      <c r="E72" s="1854"/>
      <c r="F72" s="1854"/>
      <c r="G72" s="1854"/>
      <c r="H72" s="1854"/>
      <c r="I72" s="1854"/>
      <c r="J72" s="1854"/>
      <c r="K72" s="1854"/>
      <c r="L72" s="1854"/>
      <c r="M72" s="1854"/>
      <c r="N72" s="1854"/>
      <c r="O72" s="1854"/>
      <c r="P72" s="1854"/>
      <c r="Q72" s="1854"/>
      <c r="R72" s="1854"/>
    </row>
    <row r="73" spans="2:18" s="415" customFormat="1" ht="22.5" customHeight="1">
      <c r="C73" s="415" t="s">
        <v>75</v>
      </c>
      <c r="D73" s="1850" t="s">
        <v>125</v>
      </c>
      <c r="E73" s="1850"/>
      <c r="F73" s="1850"/>
      <c r="G73" s="1850"/>
      <c r="H73" s="1850"/>
      <c r="I73" s="1850"/>
      <c r="J73" s="1850"/>
      <c r="K73" s="1850"/>
      <c r="L73" s="1850"/>
      <c r="M73" s="1850"/>
      <c r="N73" s="1850"/>
      <c r="O73" s="1850"/>
      <c r="P73" s="1850"/>
      <c r="Q73" s="1850"/>
      <c r="R73" s="1850"/>
    </row>
    <row r="74" spans="2:18" s="415" customFormat="1" ht="22.5" customHeight="1">
      <c r="C74" s="415" t="s">
        <v>76</v>
      </c>
      <c r="D74" s="1850" t="s">
        <v>126</v>
      </c>
      <c r="E74" s="1850"/>
      <c r="F74" s="1850"/>
      <c r="G74" s="1850"/>
      <c r="H74" s="1850"/>
      <c r="I74" s="1850"/>
      <c r="J74" s="1850"/>
      <c r="K74" s="1850"/>
      <c r="L74" s="1850"/>
      <c r="M74" s="1850"/>
      <c r="N74" s="1850"/>
      <c r="O74" s="1850"/>
      <c r="P74" s="1850"/>
      <c r="Q74" s="1850"/>
      <c r="R74" s="1850"/>
    </row>
    <row r="75" spans="2:18" s="415" customFormat="1" ht="22.5" customHeight="1">
      <c r="C75" s="415" t="s">
        <v>77</v>
      </c>
      <c r="D75" s="1850" t="s">
        <v>127</v>
      </c>
      <c r="E75" s="1850"/>
      <c r="F75" s="1850"/>
      <c r="G75" s="1850"/>
      <c r="H75" s="1850"/>
      <c r="I75" s="1850"/>
      <c r="J75" s="1850"/>
      <c r="K75" s="1850"/>
      <c r="L75" s="1850"/>
      <c r="M75" s="1850"/>
      <c r="N75" s="1850"/>
      <c r="O75" s="1850"/>
      <c r="P75" s="1850"/>
      <c r="Q75" s="1850"/>
      <c r="R75" s="1850"/>
    </row>
    <row r="76" spans="2:18" s="415" customFormat="1" ht="22.5" customHeight="1">
      <c r="C76" s="415" t="s">
        <v>78</v>
      </c>
      <c r="D76" s="1850" t="s">
        <v>128</v>
      </c>
      <c r="E76" s="1850"/>
      <c r="F76" s="1850"/>
      <c r="G76" s="1850"/>
      <c r="H76" s="1850"/>
      <c r="I76" s="1850"/>
      <c r="J76" s="1850"/>
      <c r="K76" s="1850"/>
      <c r="L76" s="1850"/>
      <c r="M76" s="1850"/>
      <c r="N76" s="1850"/>
      <c r="O76" s="1850"/>
      <c r="P76" s="1850"/>
      <c r="Q76" s="1850"/>
      <c r="R76" s="1850"/>
    </row>
    <row r="77" spans="2:18" s="415" customFormat="1" ht="22.5" customHeight="1">
      <c r="D77" s="1850" t="s">
        <v>129</v>
      </c>
      <c r="E77" s="1850"/>
      <c r="F77" s="1850"/>
      <c r="G77" s="1850"/>
      <c r="H77" s="1850"/>
      <c r="I77" s="1850"/>
      <c r="J77" s="1850"/>
    </row>
    <row r="78" spans="2:18" s="415" customFormat="1" ht="22.5" customHeight="1">
      <c r="D78" s="1853" t="s">
        <v>417</v>
      </c>
      <c r="E78" s="1850"/>
      <c r="F78" s="1850"/>
      <c r="G78" s="1850"/>
      <c r="H78" s="1850"/>
      <c r="I78" s="1850"/>
      <c r="J78" s="1850"/>
      <c r="K78" s="416"/>
    </row>
    <row r="79" spans="2:18" s="415" customFormat="1" ht="22.5" customHeight="1">
      <c r="D79" s="1850" t="s">
        <v>452</v>
      </c>
      <c r="E79" s="1850"/>
      <c r="F79" s="1850"/>
      <c r="G79" s="1850"/>
      <c r="H79" s="1850"/>
      <c r="I79" s="1850"/>
      <c r="J79" s="1850"/>
    </row>
    <row r="80" spans="2:18" s="415" customFormat="1" ht="22.5" customHeight="1">
      <c r="D80" s="1850" t="s">
        <v>453</v>
      </c>
      <c r="E80" s="1850"/>
      <c r="F80" s="1850"/>
      <c r="G80" s="1850"/>
      <c r="H80" s="1850"/>
      <c r="I80" s="1850"/>
      <c r="J80" s="1850"/>
    </row>
    <row r="81" spans="2:18" s="415" customFormat="1" ht="22.5" customHeight="1">
      <c r="C81" s="415" t="s">
        <v>84</v>
      </c>
      <c r="D81" s="1850" t="s">
        <v>130</v>
      </c>
      <c r="E81" s="1850"/>
      <c r="F81" s="1850"/>
      <c r="G81" s="1850"/>
      <c r="H81" s="1850"/>
      <c r="I81" s="1850"/>
      <c r="J81" s="1850"/>
      <c r="K81" s="1850"/>
      <c r="L81" s="1850"/>
      <c r="M81" s="1850"/>
      <c r="N81" s="1850"/>
      <c r="O81" s="1850"/>
      <c r="P81" s="1850"/>
      <c r="Q81" s="1850"/>
      <c r="R81" s="1850"/>
    </row>
    <row r="82" spans="2:18" s="415" customFormat="1" ht="22.5" customHeight="1">
      <c r="C82" s="415" t="s">
        <v>86</v>
      </c>
      <c r="D82" s="1850" t="s">
        <v>131</v>
      </c>
      <c r="E82" s="1850"/>
      <c r="F82" s="1850"/>
      <c r="G82" s="1850"/>
      <c r="H82" s="1850"/>
      <c r="I82" s="1850"/>
      <c r="J82" s="1850"/>
      <c r="K82" s="1850"/>
      <c r="L82" s="1850"/>
      <c r="M82" s="1850"/>
      <c r="N82" s="1850"/>
      <c r="O82" s="1850"/>
      <c r="P82" s="1850"/>
      <c r="Q82" s="1850"/>
      <c r="R82" s="1850"/>
    </row>
    <row r="83" spans="2:18" s="415" customFormat="1" ht="22.5" customHeight="1">
      <c r="C83" s="415" t="s">
        <v>88</v>
      </c>
      <c r="D83" s="1850" t="s">
        <v>132</v>
      </c>
      <c r="E83" s="1850"/>
      <c r="F83" s="1850"/>
      <c r="G83" s="1850"/>
      <c r="H83" s="1850"/>
      <c r="I83" s="1850"/>
      <c r="J83" s="1850"/>
      <c r="K83" s="1850"/>
      <c r="L83" s="1850"/>
      <c r="M83" s="1850"/>
      <c r="N83" s="1850"/>
      <c r="O83" s="1850"/>
      <c r="P83" s="1850"/>
      <c r="Q83" s="1850"/>
      <c r="R83" s="1850"/>
    </row>
    <row r="84" spans="2:18" s="415" customFormat="1" ht="22.5" customHeight="1">
      <c r="C84" s="415" t="s">
        <v>90</v>
      </c>
      <c r="D84" s="1850" t="s">
        <v>133</v>
      </c>
      <c r="E84" s="1850"/>
      <c r="F84" s="1850"/>
      <c r="G84" s="1850"/>
      <c r="H84" s="1850"/>
      <c r="I84" s="1850"/>
      <c r="J84" s="1850"/>
      <c r="K84" s="1850"/>
      <c r="L84" s="1850"/>
      <c r="M84" s="1850"/>
      <c r="N84" s="1850"/>
      <c r="O84" s="1850"/>
      <c r="P84" s="1850"/>
      <c r="Q84" s="1850"/>
      <c r="R84" s="1850"/>
    </row>
    <row r="85" spans="2:18" s="415" customFormat="1" ht="22.5" customHeight="1">
      <c r="C85" s="415" t="s">
        <v>92</v>
      </c>
      <c r="D85" s="1850" t="s">
        <v>134</v>
      </c>
      <c r="E85" s="1850"/>
      <c r="F85" s="1850"/>
      <c r="G85" s="1850"/>
      <c r="H85" s="1850"/>
      <c r="I85" s="1850"/>
      <c r="J85" s="1850"/>
      <c r="K85" s="1850"/>
      <c r="L85" s="1850"/>
      <c r="M85" s="1850"/>
      <c r="N85" s="1850"/>
      <c r="O85" s="1850"/>
      <c r="P85" s="1850"/>
      <c r="Q85" s="1850"/>
      <c r="R85" s="1850"/>
    </row>
    <row r="86" spans="2:18" s="415" customFormat="1" ht="22.5" customHeight="1">
      <c r="B86" s="1854" t="s">
        <v>135</v>
      </c>
      <c r="C86" s="1854"/>
      <c r="D86" s="1854"/>
      <c r="E86" s="1854"/>
      <c r="F86" s="1854"/>
      <c r="G86" s="1854"/>
      <c r="H86" s="1854"/>
      <c r="I86" s="1854"/>
      <c r="J86" s="1854"/>
      <c r="K86" s="1854"/>
      <c r="L86" s="1854"/>
      <c r="M86" s="1854"/>
      <c r="N86" s="1854"/>
      <c r="O86" s="1854"/>
      <c r="P86" s="1854"/>
      <c r="Q86" s="1854"/>
      <c r="R86" s="1854"/>
    </row>
    <row r="87" spans="2:18" s="415" customFormat="1" ht="22.5" customHeight="1">
      <c r="C87" s="415" t="s">
        <v>75</v>
      </c>
      <c r="D87" s="1850" t="s">
        <v>418</v>
      </c>
      <c r="E87" s="1850"/>
      <c r="F87" s="1850"/>
      <c r="G87" s="1850"/>
      <c r="H87" s="1850"/>
      <c r="I87" s="1850"/>
      <c r="J87" s="1850"/>
      <c r="K87" s="1850"/>
      <c r="L87" s="1850"/>
      <c r="M87" s="1850"/>
      <c r="N87" s="1850"/>
      <c r="O87" s="1850"/>
      <c r="P87" s="1850"/>
      <c r="Q87" s="1850"/>
      <c r="R87" s="1850"/>
    </row>
    <row r="88" spans="2:18" s="415" customFormat="1" ht="22.5" customHeight="1">
      <c r="D88" s="1850" t="s">
        <v>419</v>
      </c>
      <c r="E88" s="1850"/>
      <c r="F88" s="1850"/>
      <c r="G88" s="1850"/>
      <c r="H88" s="1850"/>
      <c r="I88" s="1850"/>
      <c r="J88" s="1850"/>
      <c r="K88" s="1850"/>
      <c r="L88" s="1850"/>
      <c r="M88" s="1850"/>
      <c r="N88" s="1850"/>
      <c r="O88" s="1850"/>
      <c r="P88" s="1850"/>
      <c r="Q88" s="1850"/>
      <c r="R88" s="1850"/>
    </row>
    <row r="89" spans="2:18" s="415" customFormat="1" ht="22.5" customHeight="1">
      <c r="C89" s="415" t="s">
        <v>76</v>
      </c>
      <c r="D89" s="1850" t="s">
        <v>136</v>
      </c>
      <c r="E89" s="1850"/>
      <c r="F89" s="1850"/>
      <c r="G89" s="1850"/>
      <c r="H89" s="1850"/>
      <c r="I89" s="1850"/>
      <c r="J89" s="1850"/>
      <c r="K89" s="1850"/>
      <c r="L89" s="1850"/>
      <c r="M89" s="1850"/>
      <c r="N89" s="1850"/>
      <c r="O89" s="1850"/>
      <c r="P89" s="1850"/>
      <c r="Q89" s="1850"/>
      <c r="R89" s="1850"/>
    </row>
    <row r="90" spans="2:18" s="415" customFormat="1" ht="22.5" customHeight="1">
      <c r="C90" s="415" t="s">
        <v>77</v>
      </c>
      <c r="D90" s="1850" t="s">
        <v>1168</v>
      </c>
      <c r="E90" s="1850"/>
      <c r="F90" s="1850"/>
      <c r="G90" s="1850"/>
      <c r="H90" s="1850"/>
      <c r="I90" s="1850"/>
      <c r="J90" s="1850"/>
      <c r="K90" s="1850"/>
      <c r="L90" s="1850"/>
      <c r="M90" s="1850"/>
      <c r="N90" s="1850"/>
      <c r="O90" s="1850"/>
      <c r="P90" s="1850"/>
      <c r="Q90" s="1850"/>
      <c r="R90" s="1850"/>
    </row>
    <row r="91" spans="2:18" s="415" customFormat="1" ht="22.5" customHeight="1">
      <c r="C91" s="415" t="s">
        <v>78</v>
      </c>
      <c r="D91" s="1850" t="s">
        <v>137</v>
      </c>
      <c r="E91" s="1850"/>
      <c r="F91" s="1850"/>
      <c r="G91" s="1850"/>
      <c r="H91" s="1850"/>
      <c r="I91" s="1850"/>
      <c r="J91" s="1850"/>
      <c r="K91" s="1850"/>
      <c r="L91" s="1850"/>
      <c r="M91" s="1850"/>
      <c r="N91" s="1850"/>
      <c r="O91" s="1850"/>
      <c r="P91" s="1850"/>
      <c r="Q91" s="1850"/>
      <c r="R91" s="1850"/>
    </row>
    <row r="92" spans="2:18" s="415" customFormat="1" ht="22.5" customHeight="1">
      <c r="B92" s="1854" t="s">
        <v>454</v>
      </c>
      <c r="C92" s="1854"/>
      <c r="D92" s="1854"/>
      <c r="E92" s="1854"/>
      <c r="F92" s="1854"/>
      <c r="G92" s="1854"/>
      <c r="H92" s="1854"/>
      <c r="I92" s="1854"/>
      <c r="J92" s="1854"/>
      <c r="K92" s="1854"/>
      <c r="L92" s="1854"/>
      <c r="M92" s="1854"/>
      <c r="N92" s="1854"/>
      <c r="O92" s="1854"/>
      <c r="P92" s="1854"/>
      <c r="Q92" s="1854"/>
      <c r="R92" s="1854"/>
    </row>
    <row r="93" spans="2:18" s="415" customFormat="1" ht="22.5" customHeight="1">
      <c r="B93" s="1854" t="s">
        <v>138</v>
      </c>
      <c r="C93" s="1854"/>
      <c r="D93" s="1854"/>
      <c r="E93" s="1854"/>
      <c r="F93" s="1854"/>
      <c r="G93" s="1854"/>
      <c r="H93" s="1854"/>
      <c r="I93" s="1854"/>
      <c r="J93" s="1854"/>
      <c r="K93" s="1854"/>
      <c r="L93" s="1854"/>
      <c r="M93" s="1854"/>
      <c r="N93" s="1854"/>
      <c r="O93" s="1854"/>
      <c r="P93" s="1854"/>
      <c r="Q93" s="1854"/>
      <c r="R93" s="1854"/>
    </row>
    <row r="94" spans="2:18" s="415" customFormat="1" ht="22.5" customHeight="1">
      <c r="C94" s="415" t="s">
        <v>75</v>
      </c>
      <c r="D94" s="1850" t="s">
        <v>139</v>
      </c>
      <c r="E94" s="1850"/>
      <c r="F94" s="1850"/>
      <c r="G94" s="1850"/>
      <c r="H94" s="1850"/>
      <c r="I94" s="1850"/>
      <c r="J94" s="1850"/>
      <c r="K94" s="1850"/>
      <c r="L94" s="1850"/>
      <c r="M94" s="1850"/>
      <c r="N94" s="1850"/>
      <c r="O94" s="1850"/>
      <c r="P94" s="1850"/>
      <c r="Q94" s="1850"/>
      <c r="R94" s="1850"/>
    </row>
    <row r="95" spans="2:18" s="415" customFormat="1" ht="22.5" customHeight="1">
      <c r="C95" s="415" t="s">
        <v>76</v>
      </c>
      <c r="D95" s="1850" t="s">
        <v>140</v>
      </c>
      <c r="E95" s="1850"/>
      <c r="F95" s="1850"/>
      <c r="G95" s="1850"/>
      <c r="H95" s="1850"/>
      <c r="I95" s="1850"/>
      <c r="J95" s="1850"/>
      <c r="K95" s="1850"/>
      <c r="L95" s="1850"/>
      <c r="M95" s="1850"/>
      <c r="N95" s="1850"/>
      <c r="O95" s="1850"/>
      <c r="P95" s="1850"/>
      <c r="Q95" s="1850"/>
      <c r="R95" s="1850"/>
    </row>
    <row r="96" spans="2:18" s="415" customFormat="1" ht="22.5" customHeight="1">
      <c r="B96" s="1854" t="s">
        <v>141</v>
      </c>
      <c r="C96" s="1854"/>
      <c r="D96" s="1854"/>
      <c r="E96" s="1854"/>
      <c r="F96" s="1854"/>
      <c r="G96" s="1854"/>
      <c r="H96" s="1854"/>
      <c r="I96" s="1854"/>
      <c r="J96" s="1854"/>
      <c r="K96" s="1854"/>
      <c r="L96" s="1854"/>
      <c r="M96" s="1854"/>
      <c r="N96" s="1854"/>
      <c r="O96" s="1854"/>
      <c r="P96" s="1854"/>
      <c r="Q96" s="1854"/>
      <c r="R96" s="1854"/>
    </row>
    <row r="97" spans="2:18" s="415" customFormat="1" ht="22.5" customHeight="1">
      <c r="B97" s="1854" t="s">
        <v>142</v>
      </c>
      <c r="C97" s="1854"/>
      <c r="D97" s="1854"/>
      <c r="E97" s="1854"/>
      <c r="F97" s="1854"/>
      <c r="G97" s="1854"/>
      <c r="H97" s="1854"/>
      <c r="I97" s="1854"/>
      <c r="J97" s="1854"/>
      <c r="K97" s="1854"/>
      <c r="L97" s="1854"/>
      <c r="M97" s="1854"/>
      <c r="N97" s="1854"/>
      <c r="O97" s="1854"/>
      <c r="P97" s="1854"/>
      <c r="Q97" s="1854"/>
      <c r="R97" s="1854"/>
    </row>
    <row r="98" spans="2:18" s="415" customFormat="1" ht="22.5" customHeight="1">
      <c r="C98" s="1850" t="s">
        <v>143</v>
      </c>
      <c r="D98" s="1850"/>
      <c r="E98" s="1850"/>
      <c r="F98" s="1850"/>
      <c r="G98" s="1850"/>
      <c r="H98" s="1850"/>
      <c r="I98" s="1850"/>
      <c r="J98" s="1850"/>
      <c r="K98" s="1850"/>
      <c r="L98" s="1850"/>
      <c r="M98" s="1850"/>
      <c r="N98" s="1850"/>
      <c r="O98" s="1850"/>
      <c r="P98" s="1850"/>
      <c r="Q98" s="1850"/>
      <c r="R98" s="1850"/>
    </row>
    <row r="99" spans="2:18" s="415" customFormat="1" ht="22.5" customHeight="1">
      <c r="C99" s="415" t="s">
        <v>75</v>
      </c>
      <c r="D99" s="1850" t="s">
        <v>144</v>
      </c>
      <c r="E99" s="1850"/>
      <c r="F99" s="1850"/>
      <c r="G99" s="1850"/>
      <c r="H99" s="1850"/>
      <c r="I99" s="1850"/>
      <c r="J99" s="1850"/>
      <c r="K99" s="1850"/>
      <c r="L99" s="1850"/>
      <c r="M99" s="1850"/>
      <c r="N99" s="1850"/>
      <c r="O99" s="1850"/>
      <c r="P99" s="1850"/>
      <c r="Q99" s="1850"/>
      <c r="R99" s="1850"/>
    </row>
    <row r="100" spans="2:18" s="415" customFormat="1" ht="22.5" customHeight="1">
      <c r="C100" s="415" t="s">
        <v>76</v>
      </c>
      <c r="D100" s="1850" t="s">
        <v>145</v>
      </c>
      <c r="E100" s="1850"/>
      <c r="F100" s="1850"/>
      <c r="G100" s="1850"/>
      <c r="H100" s="1850"/>
      <c r="I100" s="1850"/>
      <c r="J100" s="1850"/>
      <c r="K100" s="1850"/>
      <c r="L100" s="1850"/>
      <c r="M100" s="1850"/>
      <c r="N100" s="1850"/>
      <c r="O100" s="1850"/>
      <c r="P100" s="1850"/>
      <c r="Q100" s="1850"/>
      <c r="R100" s="1850"/>
    </row>
    <row r="101" spans="2:18" s="415" customFormat="1" ht="22.5" customHeight="1">
      <c r="C101" s="415" t="s">
        <v>77</v>
      </c>
      <c r="D101" s="1853" t="s">
        <v>422</v>
      </c>
      <c r="E101" s="1850"/>
      <c r="F101" s="1850"/>
      <c r="G101" s="1850"/>
      <c r="H101" s="1850"/>
      <c r="I101" s="1850"/>
      <c r="J101" s="1850"/>
      <c r="K101" s="1850"/>
      <c r="L101" s="1850"/>
      <c r="M101" s="1850"/>
      <c r="N101" s="1850"/>
      <c r="O101" s="1850"/>
      <c r="P101" s="1850"/>
      <c r="Q101" s="1850"/>
      <c r="R101" s="1850"/>
    </row>
    <row r="102" spans="2:18" s="415" customFormat="1" ht="22.5" customHeight="1">
      <c r="C102" s="415" t="s">
        <v>78</v>
      </c>
      <c r="D102" s="1850" t="s">
        <v>146</v>
      </c>
      <c r="E102" s="1850"/>
      <c r="F102" s="1850"/>
      <c r="G102" s="1850"/>
      <c r="H102" s="1850"/>
      <c r="I102" s="1850"/>
      <c r="J102" s="1850"/>
      <c r="K102" s="1850"/>
      <c r="L102" s="1850"/>
      <c r="M102" s="1850"/>
      <c r="N102" s="1850"/>
      <c r="O102" s="1850"/>
      <c r="P102" s="1850"/>
      <c r="Q102" s="1850"/>
      <c r="R102" s="1850"/>
    </row>
    <row r="103" spans="2:18" s="415" customFormat="1" ht="22.5" customHeight="1">
      <c r="C103" s="415" t="s">
        <v>84</v>
      </c>
      <c r="D103" s="1850" t="s">
        <v>147</v>
      </c>
      <c r="E103" s="1850"/>
      <c r="F103" s="1850"/>
      <c r="G103" s="1850"/>
      <c r="H103" s="1850"/>
      <c r="I103" s="1850"/>
      <c r="J103" s="1850"/>
      <c r="K103" s="1850"/>
      <c r="L103" s="1850"/>
      <c r="M103" s="1850"/>
      <c r="N103" s="1850"/>
      <c r="O103" s="1850"/>
      <c r="P103" s="1850"/>
      <c r="Q103" s="1850"/>
      <c r="R103" s="1850"/>
    </row>
    <row r="104" spans="2:18" s="415" customFormat="1" ht="22.5" customHeight="1">
      <c r="B104" s="1854" t="s">
        <v>148</v>
      </c>
      <c r="C104" s="1854"/>
      <c r="D104" s="1854"/>
      <c r="E104" s="1854"/>
      <c r="F104" s="1854"/>
      <c r="G104" s="1854"/>
      <c r="H104" s="1854"/>
      <c r="I104" s="1854"/>
      <c r="J104" s="1854"/>
      <c r="K104" s="1854"/>
      <c r="L104" s="1854"/>
      <c r="M104" s="1854"/>
      <c r="N104" s="1854"/>
      <c r="O104" s="1854"/>
      <c r="P104" s="1854"/>
      <c r="Q104" s="1854"/>
      <c r="R104" s="1854"/>
    </row>
    <row r="105" spans="2:18" s="415" customFormat="1" ht="22.5" customHeight="1">
      <c r="C105" s="1850" t="s">
        <v>455</v>
      </c>
      <c r="D105" s="1850"/>
      <c r="E105" s="1850"/>
      <c r="F105" s="1850"/>
      <c r="G105" s="1850"/>
      <c r="H105" s="1850"/>
      <c r="I105" s="1850"/>
      <c r="J105" s="1850"/>
      <c r="K105" s="1850"/>
      <c r="L105" s="1850"/>
      <c r="M105" s="1850"/>
      <c r="N105" s="1850"/>
      <c r="O105" s="1850"/>
      <c r="P105" s="1850"/>
      <c r="Q105" s="1850"/>
      <c r="R105" s="1850"/>
    </row>
    <row r="106" spans="2:18" s="415" customFormat="1" ht="22.5" customHeight="1">
      <c r="C106" s="1850" t="s">
        <v>423</v>
      </c>
      <c r="D106" s="1850"/>
      <c r="E106" s="1850"/>
      <c r="F106" s="1850"/>
      <c r="G106" s="1850"/>
      <c r="H106" s="1850"/>
      <c r="I106" s="1850"/>
      <c r="J106" s="1850"/>
      <c r="K106" s="1850"/>
      <c r="L106" s="1850"/>
      <c r="M106" s="1850"/>
      <c r="N106" s="1850"/>
      <c r="O106" s="1850"/>
      <c r="P106" s="1850"/>
      <c r="Q106" s="1850"/>
      <c r="R106" s="1850"/>
    </row>
    <row r="107" spans="2:18" s="415" customFormat="1" ht="22.5" customHeight="1">
      <c r="D107" s="415" t="s">
        <v>75</v>
      </c>
      <c r="E107" s="1850" t="s">
        <v>149</v>
      </c>
      <c r="F107" s="1850"/>
      <c r="G107" s="1850"/>
      <c r="H107" s="1850"/>
      <c r="I107" s="1850"/>
      <c r="J107" s="1850"/>
      <c r="K107" s="1850"/>
      <c r="L107" s="1850"/>
      <c r="M107" s="1850"/>
      <c r="N107" s="1850"/>
      <c r="O107" s="1850"/>
      <c r="P107" s="1850"/>
      <c r="Q107" s="1850"/>
      <c r="R107" s="1850"/>
    </row>
    <row r="108" spans="2:18" s="415" customFormat="1" ht="22.5" customHeight="1">
      <c r="D108" s="415" t="s">
        <v>76</v>
      </c>
      <c r="E108" s="1850" t="s">
        <v>150</v>
      </c>
      <c r="F108" s="1850"/>
      <c r="G108" s="1850"/>
      <c r="H108" s="1850"/>
      <c r="I108" s="1850"/>
      <c r="J108" s="1850"/>
      <c r="K108" s="1850"/>
      <c r="L108" s="1850"/>
      <c r="M108" s="1850"/>
      <c r="N108" s="1850"/>
      <c r="O108" s="1850"/>
      <c r="P108" s="1850"/>
      <c r="Q108" s="1850"/>
      <c r="R108" s="1850"/>
    </row>
    <row r="109" spans="2:18" s="415" customFormat="1" ht="22.5" customHeight="1">
      <c r="D109" s="415" t="s">
        <v>77</v>
      </c>
      <c r="E109" s="1850" t="s">
        <v>151</v>
      </c>
      <c r="F109" s="1850"/>
      <c r="G109" s="1850"/>
      <c r="H109" s="1850"/>
      <c r="I109" s="1850"/>
      <c r="J109" s="1850"/>
      <c r="K109" s="1850"/>
      <c r="L109" s="1850"/>
      <c r="M109" s="1850"/>
      <c r="N109" s="1850"/>
      <c r="O109" s="1850"/>
      <c r="P109" s="1850"/>
      <c r="Q109" s="1850"/>
      <c r="R109" s="1850"/>
    </row>
    <row r="110" spans="2:18" s="415" customFormat="1" ht="22.5" customHeight="1">
      <c r="D110" s="415" t="s">
        <v>78</v>
      </c>
      <c r="E110" s="1850" t="s">
        <v>152</v>
      </c>
      <c r="F110" s="1850"/>
      <c r="G110" s="1850"/>
      <c r="H110" s="1850"/>
      <c r="I110" s="1850"/>
      <c r="J110" s="1850"/>
      <c r="K110" s="1850"/>
      <c r="L110" s="1850"/>
      <c r="M110" s="1850"/>
      <c r="N110" s="1850"/>
      <c r="O110" s="1850"/>
      <c r="P110" s="1850"/>
      <c r="Q110" s="1850"/>
      <c r="R110" s="1850"/>
    </row>
    <row r="111" spans="2:18" s="415" customFormat="1" ht="22.5" customHeight="1">
      <c r="B111" s="1854" t="s">
        <v>153</v>
      </c>
      <c r="C111" s="1854"/>
      <c r="D111" s="1854"/>
      <c r="E111" s="1854"/>
      <c r="F111" s="1854"/>
      <c r="G111" s="1854"/>
      <c r="H111" s="1854"/>
      <c r="I111" s="1854"/>
      <c r="J111" s="1854"/>
      <c r="K111" s="1854"/>
      <c r="L111" s="1854"/>
      <c r="M111" s="1854"/>
      <c r="N111" s="1854"/>
      <c r="O111" s="1854"/>
      <c r="P111" s="1854"/>
      <c r="Q111" s="1854"/>
      <c r="R111" s="1854"/>
    </row>
    <row r="112" spans="2:18" s="415" customFormat="1" ht="22.5" customHeight="1">
      <c r="C112" s="415" t="s">
        <v>75</v>
      </c>
      <c r="D112" s="1850" t="s">
        <v>154</v>
      </c>
      <c r="E112" s="1850"/>
      <c r="F112" s="1850"/>
      <c r="G112" s="1850"/>
      <c r="H112" s="1850"/>
      <c r="I112" s="1850"/>
      <c r="J112" s="1850"/>
      <c r="K112" s="1850"/>
      <c r="L112" s="1850"/>
      <c r="M112" s="1850"/>
      <c r="N112" s="1850"/>
      <c r="O112" s="1850"/>
      <c r="P112" s="1850"/>
      <c r="Q112" s="1850"/>
      <c r="R112" s="1850"/>
    </row>
    <row r="113" spans="2:18" s="415" customFormat="1" ht="22.5" customHeight="1">
      <c r="C113" s="415" t="s">
        <v>76</v>
      </c>
      <c r="D113" s="1850" t="s">
        <v>155</v>
      </c>
      <c r="E113" s="1850"/>
      <c r="F113" s="1850"/>
      <c r="G113" s="1850"/>
      <c r="H113" s="1850"/>
      <c r="I113" s="1850"/>
      <c r="J113" s="1850"/>
      <c r="K113" s="1850"/>
      <c r="L113" s="1850"/>
      <c r="M113" s="1850"/>
      <c r="N113" s="1850"/>
      <c r="O113" s="1850"/>
      <c r="P113" s="1850"/>
      <c r="Q113" s="1850"/>
      <c r="R113" s="1850"/>
    </row>
    <row r="114" spans="2:18" s="415" customFormat="1" ht="22.5" customHeight="1">
      <c r="C114" s="415" t="s">
        <v>77</v>
      </c>
      <c r="D114" s="1850" t="s">
        <v>156</v>
      </c>
      <c r="E114" s="1850"/>
      <c r="F114" s="1850"/>
      <c r="G114" s="1850"/>
      <c r="H114" s="1850"/>
      <c r="I114" s="1850"/>
      <c r="J114" s="1850"/>
      <c r="K114" s="1850"/>
      <c r="L114" s="1850"/>
      <c r="M114" s="1850"/>
      <c r="N114" s="1850"/>
      <c r="O114" s="1850"/>
      <c r="P114" s="1850"/>
      <c r="Q114" s="1850"/>
      <c r="R114" s="1850"/>
    </row>
    <row r="115" spans="2:18" s="415" customFormat="1" ht="22.5" customHeight="1">
      <c r="C115" s="1854" t="s">
        <v>424</v>
      </c>
      <c r="D115" s="1854"/>
      <c r="E115" s="1854"/>
      <c r="F115" s="1854"/>
      <c r="G115" s="1854"/>
      <c r="H115" s="1854"/>
      <c r="I115" s="1854"/>
      <c r="J115" s="1854"/>
      <c r="K115" s="1854"/>
      <c r="L115" s="1854"/>
      <c r="M115" s="1854"/>
      <c r="N115" s="1854"/>
      <c r="O115" s="1854"/>
      <c r="P115" s="1854"/>
      <c r="Q115" s="1854"/>
      <c r="R115" s="1854"/>
    </row>
    <row r="116" spans="2:18" s="415" customFormat="1" ht="22.5" customHeight="1">
      <c r="B116" s="1854" t="s">
        <v>157</v>
      </c>
      <c r="C116" s="1854"/>
      <c r="D116" s="1854"/>
      <c r="E116" s="1854"/>
      <c r="F116" s="1854"/>
      <c r="G116" s="1854"/>
      <c r="H116" s="1854"/>
      <c r="I116" s="1854"/>
      <c r="J116" s="1854"/>
      <c r="K116" s="1854"/>
      <c r="L116" s="1854"/>
      <c r="M116" s="1854"/>
      <c r="N116" s="1854"/>
      <c r="O116" s="1854"/>
      <c r="P116" s="1854"/>
      <c r="Q116" s="1854"/>
      <c r="R116" s="1854"/>
    </row>
    <row r="117" spans="2:18" s="415" customFormat="1" ht="22.5" customHeight="1">
      <c r="C117" s="1850" t="s">
        <v>425</v>
      </c>
      <c r="D117" s="1850"/>
      <c r="E117" s="1850"/>
      <c r="F117" s="1850"/>
      <c r="G117" s="1850"/>
      <c r="H117" s="1850"/>
      <c r="I117" s="1850"/>
      <c r="J117" s="1850"/>
      <c r="K117" s="1850"/>
      <c r="L117" s="1850"/>
      <c r="M117" s="1850"/>
      <c r="N117" s="1850"/>
      <c r="O117" s="1850"/>
      <c r="P117" s="1850"/>
      <c r="Q117" s="1850"/>
      <c r="R117" s="1850"/>
    </row>
    <row r="118" spans="2:18" s="415" customFormat="1" ht="22.5" customHeight="1">
      <c r="C118" s="1850" t="s">
        <v>426</v>
      </c>
      <c r="D118" s="1850"/>
      <c r="E118" s="1850"/>
      <c r="F118" s="1850"/>
      <c r="G118" s="1850"/>
      <c r="H118" s="1850"/>
      <c r="I118" s="1850"/>
      <c r="J118" s="1850"/>
      <c r="K118" s="1850"/>
      <c r="L118" s="1850"/>
      <c r="M118" s="1850"/>
      <c r="N118" s="1850"/>
      <c r="O118" s="1850"/>
      <c r="P118" s="1850"/>
      <c r="Q118" s="1850"/>
      <c r="R118" s="1850"/>
    </row>
    <row r="119" spans="2:18" s="415" customFormat="1" ht="22.5" customHeight="1">
      <c r="B119" s="1854" t="s">
        <v>158</v>
      </c>
      <c r="C119" s="1854"/>
      <c r="D119" s="1854"/>
      <c r="E119" s="1854"/>
      <c r="F119" s="1854"/>
      <c r="G119" s="1854"/>
      <c r="H119" s="1854"/>
      <c r="I119" s="1854"/>
      <c r="J119" s="1854"/>
      <c r="K119" s="1854"/>
      <c r="L119" s="1854"/>
      <c r="M119" s="1854"/>
      <c r="N119" s="1854"/>
      <c r="O119" s="1854"/>
      <c r="P119" s="1854"/>
      <c r="Q119" s="1854"/>
      <c r="R119" s="1854"/>
    </row>
    <row r="120" spans="2:18" s="415" customFormat="1" ht="22.5" customHeight="1">
      <c r="C120" s="415" t="s">
        <v>75</v>
      </c>
      <c r="D120" s="1850" t="s">
        <v>159</v>
      </c>
      <c r="E120" s="1850"/>
      <c r="F120" s="1850"/>
      <c r="G120" s="1850"/>
      <c r="H120" s="1850"/>
      <c r="I120" s="1850"/>
      <c r="J120" s="1850"/>
      <c r="K120" s="1850"/>
      <c r="L120" s="1850"/>
      <c r="M120" s="1850"/>
      <c r="N120" s="1850"/>
      <c r="O120" s="1850"/>
      <c r="P120" s="1850"/>
      <c r="Q120" s="1850"/>
      <c r="R120" s="1850"/>
    </row>
    <row r="121" spans="2:18" s="415" customFormat="1" ht="22.5" customHeight="1">
      <c r="C121" s="415" t="s">
        <v>76</v>
      </c>
      <c r="D121" s="1850" t="s">
        <v>160</v>
      </c>
      <c r="E121" s="1850"/>
      <c r="F121" s="1850"/>
      <c r="G121" s="1850"/>
      <c r="H121" s="1850"/>
      <c r="I121" s="1850"/>
      <c r="J121" s="1850"/>
      <c r="K121" s="1850"/>
      <c r="L121" s="1850"/>
      <c r="M121" s="1850"/>
      <c r="N121" s="1850"/>
      <c r="O121" s="1850"/>
      <c r="P121" s="1850"/>
      <c r="Q121" s="1850"/>
      <c r="R121" s="1850"/>
    </row>
    <row r="122" spans="2:18" s="415" customFormat="1" ht="22.5" customHeight="1">
      <c r="C122" s="415" t="s">
        <v>77</v>
      </c>
      <c r="D122" s="1850" t="s">
        <v>161</v>
      </c>
      <c r="E122" s="1850"/>
      <c r="F122" s="1850"/>
      <c r="G122" s="1850"/>
      <c r="H122" s="1850"/>
      <c r="I122" s="1850"/>
      <c r="J122" s="1850"/>
      <c r="K122" s="1850"/>
      <c r="L122" s="1850"/>
      <c r="M122" s="1850"/>
      <c r="N122" s="1850"/>
      <c r="O122" s="1850"/>
      <c r="P122" s="1850"/>
      <c r="Q122" s="1850"/>
      <c r="R122" s="1850"/>
    </row>
    <row r="123" spans="2:18" s="415" customFormat="1" ht="22.5" customHeight="1">
      <c r="C123" s="415" t="s">
        <v>78</v>
      </c>
      <c r="D123" s="1850" t="s">
        <v>162</v>
      </c>
      <c r="E123" s="1850"/>
      <c r="F123" s="1850"/>
      <c r="G123" s="1850"/>
      <c r="H123" s="1850"/>
      <c r="I123" s="1850"/>
      <c r="J123" s="1850"/>
      <c r="K123" s="1850"/>
      <c r="L123" s="1850"/>
      <c r="M123" s="1850"/>
      <c r="N123" s="1850"/>
      <c r="O123" s="1850"/>
      <c r="P123" s="1850"/>
      <c r="Q123" s="1850"/>
      <c r="R123" s="1850"/>
    </row>
    <row r="124" spans="2:18" s="415" customFormat="1" ht="22.5" customHeight="1">
      <c r="B124" s="1854" t="s">
        <v>163</v>
      </c>
      <c r="C124" s="1854"/>
      <c r="D124" s="1854"/>
      <c r="E124" s="1854"/>
      <c r="F124" s="1854"/>
      <c r="G124" s="1854"/>
      <c r="H124" s="1854"/>
      <c r="I124" s="1854"/>
      <c r="J124" s="1854"/>
      <c r="K124" s="1854"/>
      <c r="L124" s="1854"/>
      <c r="M124" s="1854"/>
      <c r="N124" s="1854"/>
      <c r="O124" s="1854"/>
      <c r="P124" s="1854"/>
      <c r="Q124" s="1854"/>
      <c r="R124" s="1854"/>
    </row>
    <row r="125" spans="2:18" s="415" customFormat="1" ht="22.5" customHeight="1">
      <c r="C125" s="1850" t="s">
        <v>164</v>
      </c>
      <c r="D125" s="1850"/>
      <c r="E125" s="1850"/>
      <c r="F125" s="1850"/>
      <c r="G125" s="1850"/>
      <c r="H125" s="1850"/>
      <c r="I125" s="1850"/>
      <c r="J125" s="1850"/>
      <c r="K125" s="1850"/>
      <c r="L125" s="1850"/>
      <c r="M125" s="1850"/>
      <c r="N125" s="1850"/>
      <c r="O125" s="1850"/>
      <c r="P125" s="1850"/>
      <c r="Q125" s="1850"/>
      <c r="R125" s="1850"/>
    </row>
    <row r="126" spans="2:18" s="415" customFormat="1" ht="22.5" customHeight="1">
      <c r="B126" s="1854" t="s">
        <v>165</v>
      </c>
      <c r="C126" s="1854"/>
      <c r="D126" s="1854"/>
      <c r="E126" s="1854"/>
      <c r="F126" s="1854"/>
      <c r="G126" s="1854"/>
      <c r="H126" s="1854"/>
      <c r="I126" s="1854"/>
      <c r="J126" s="1854"/>
      <c r="K126" s="1854"/>
      <c r="L126" s="1854"/>
      <c r="M126" s="1854"/>
      <c r="N126" s="1854"/>
      <c r="O126" s="1854"/>
      <c r="P126" s="1854"/>
      <c r="Q126" s="1854"/>
      <c r="R126" s="1854"/>
    </row>
    <row r="127" spans="2:18" s="415" customFormat="1" ht="22.5" customHeight="1">
      <c r="C127" s="415" t="s">
        <v>75</v>
      </c>
      <c r="D127" s="1850" t="s">
        <v>166</v>
      </c>
      <c r="E127" s="1850"/>
      <c r="F127" s="1850"/>
      <c r="G127" s="1850"/>
      <c r="H127" s="1850"/>
      <c r="I127" s="1850"/>
      <c r="J127" s="1850"/>
      <c r="K127" s="1850"/>
      <c r="L127" s="1850"/>
      <c r="M127" s="1850"/>
      <c r="N127" s="1850"/>
      <c r="O127" s="1850"/>
      <c r="P127" s="1850"/>
      <c r="Q127" s="1850"/>
      <c r="R127" s="1850"/>
    </row>
    <row r="128" spans="2:18" s="415" customFormat="1" ht="22.5" customHeight="1">
      <c r="C128" s="415" t="s">
        <v>76</v>
      </c>
      <c r="D128" s="1850" t="s">
        <v>167</v>
      </c>
      <c r="E128" s="1850"/>
      <c r="F128" s="1850"/>
      <c r="G128" s="1850"/>
      <c r="H128" s="1850"/>
      <c r="I128" s="1850"/>
      <c r="J128" s="1850"/>
      <c r="K128" s="1850"/>
      <c r="L128" s="1850"/>
      <c r="M128" s="1850"/>
      <c r="N128" s="1850"/>
      <c r="O128" s="1850"/>
      <c r="P128" s="1850"/>
      <c r="Q128" s="1850"/>
      <c r="R128" s="1850"/>
    </row>
    <row r="129" spans="1:18" s="415" customFormat="1" ht="22.5" customHeight="1">
      <c r="C129" s="415" t="s">
        <v>77</v>
      </c>
      <c r="D129" s="1850" t="s">
        <v>168</v>
      </c>
      <c r="E129" s="1850"/>
      <c r="F129" s="1850"/>
      <c r="G129" s="1850"/>
      <c r="H129" s="1850"/>
      <c r="I129" s="1850"/>
      <c r="J129" s="1850"/>
      <c r="K129" s="1850"/>
      <c r="L129" s="1850"/>
      <c r="M129" s="1850"/>
      <c r="N129" s="1850"/>
      <c r="O129" s="1850"/>
      <c r="P129" s="1850"/>
      <c r="Q129" s="1850"/>
      <c r="R129" s="1850"/>
    </row>
    <row r="130" spans="1:18" s="415" customFormat="1" ht="22.5" customHeight="1">
      <c r="C130" s="415" t="s">
        <v>78</v>
      </c>
      <c r="D130" s="1850" t="s">
        <v>427</v>
      </c>
      <c r="E130" s="1850"/>
      <c r="F130" s="1850"/>
      <c r="G130" s="1850"/>
      <c r="H130" s="1850"/>
      <c r="I130" s="1850"/>
      <c r="J130" s="1850"/>
      <c r="K130" s="1850"/>
      <c r="L130" s="1850"/>
      <c r="M130" s="1850"/>
      <c r="N130" s="1850"/>
      <c r="O130" s="1850"/>
      <c r="P130" s="1850"/>
      <c r="Q130" s="1850"/>
      <c r="R130" s="1850"/>
    </row>
    <row r="131" spans="1:18" s="415" customFormat="1" ht="22.5" customHeight="1">
      <c r="C131" s="415" t="s">
        <v>84</v>
      </c>
      <c r="D131" s="1850" t="s">
        <v>169</v>
      </c>
      <c r="E131" s="1850"/>
      <c r="F131" s="1850"/>
      <c r="G131" s="1850"/>
      <c r="H131" s="1850"/>
      <c r="I131" s="1850"/>
      <c r="J131" s="1850"/>
      <c r="K131" s="1850"/>
      <c r="L131" s="1850"/>
      <c r="M131" s="1850"/>
      <c r="N131" s="1850"/>
      <c r="O131" s="1850"/>
      <c r="P131" s="1850"/>
      <c r="Q131" s="1850"/>
      <c r="R131" s="1850"/>
    </row>
    <row r="132" spans="1:18" s="415" customFormat="1" ht="22.5" customHeight="1">
      <c r="C132" s="415" t="s">
        <v>86</v>
      </c>
      <c r="D132" s="1850" t="s">
        <v>170</v>
      </c>
      <c r="E132" s="1850"/>
      <c r="F132" s="1850"/>
      <c r="G132" s="1850"/>
      <c r="H132" s="1850"/>
      <c r="I132" s="1850"/>
      <c r="J132" s="1850"/>
      <c r="K132" s="1850"/>
      <c r="L132" s="1850"/>
      <c r="M132" s="1850"/>
      <c r="N132" s="1850"/>
      <c r="O132" s="1850"/>
      <c r="P132" s="1850"/>
      <c r="Q132" s="1850"/>
      <c r="R132" s="1850"/>
    </row>
    <row r="133" spans="1:18" s="415" customFormat="1" ht="15" customHeight="1">
      <c r="D133" s="418"/>
      <c r="E133" s="418"/>
      <c r="F133" s="418"/>
      <c r="G133" s="418"/>
      <c r="H133" s="418"/>
      <c r="I133" s="418"/>
      <c r="J133" s="418"/>
      <c r="K133" s="418"/>
      <c r="L133" s="418"/>
      <c r="M133" s="418"/>
      <c r="N133" s="418"/>
      <c r="O133" s="418"/>
      <c r="P133" s="418"/>
      <c r="Q133" s="418"/>
      <c r="R133" s="418"/>
    </row>
    <row r="134" spans="1:18" s="415" customFormat="1" ht="22.5" customHeight="1">
      <c r="A134" s="1854" t="s">
        <v>171</v>
      </c>
      <c r="B134" s="1854"/>
      <c r="C134" s="1854"/>
      <c r="D134" s="1854"/>
      <c r="E134" s="1854"/>
      <c r="F134" s="1854"/>
      <c r="G134" s="1854"/>
      <c r="H134" s="1854"/>
      <c r="I134" s="1854"/>
      <c r="J134" s="1854"/>
      <c r="K134" s="1854"/>
      <c r="L134" s="1854"/>
      <c r="M134" s="1854"/>
      <c r="N134" s="1854"/>
      <c r="O134" s="1854"/>
      <c r="P134" s="1854"/>
      <c r="Q134" s="1854"/>
      <c r="R134" s="1854"/>
    </row>
    <row r="135" spans="1:18" s="415" customFormat="1" ht="22.5" customHeight="1">
      <c r="B135" s="1854" t="s">
        <v>172</v>
      </c>
      <c r="C135" s="1854"/>
      <c r="D135" s="1854"/>
      <c r="E135" s="1854"/>
      <c r="F135" s="1854"/>
      <c r="G135" s="1854"/>
      <c r="H135" s="1854"/>
      <c r="I135" s="1854"/>
      <c r="J135" s="1854"/>
      <c r="K135" s="1854"/>
      <c r="L135" s="1854"/>
      <c r="M135" s="1854"/>
      <c r="N135" s="1854"/>
      <c r="O135" s="1854"/>
      <c r="P135" s="1854"/>
      <c r="Q135" s="1854"/>
      <c r="R135" s="1854"/>
    </row>
    <row r="136" spans="1:18" s="415" customFormat="1" ht="22.5" customHeight="1">
      <c r="B136" s="1854" t="s">
        <v>173</v>
      </c>
      <c r="C136" s="1854"/>
      <c r="D136" s="1854"/>
      <c r="E136" s="1854"/>
      <c r="F136" s="1854"/>
      <c r="G136" s="1854"/>
      <c r="H136" s="1854"/>
      <c r="I136" s="1854"/>
      <c r="J136" s="1854"/>
      <c r="K136" s="1854"/>
      <c r="L136" s="1854"/>
      <c r="M136" s="1854"/>
      <c r="N136" s="1854"/>
      <c r="O136" s="1854"/>
      <c r="P136" s="1854"/>
      <c r="Q136" s="1854"/>
      <c r="R136" s="1854"/>
    </row>
    <row r="137" spans="1:18" s="415" customFormat="1" ht="22.5" customHeight="1">
      <c r="C137" s="415" t="s">
        <v>75</v>
      </c>
      <c r="D137" s="1854" t="s">
        <v>174</v>
      </c>
      <c r="E137" s="1854"/>
      <c r="F137" s="1854"/>
      <c r="G137" s="1854"/>
      <c r="H137" s="1854"/>
      <c r="I137" s="1854"/>
      <c r="J137" s="1854"/>
      <c r="K137" s="1854"/>
      <c r="L137" s="1854"/>
      <c r="M137" s="1854"/>
      <c r="N137" s="1854"/>
      <c r="O137" s="1854"/>
      <c r="P137" s="1854"/>
      <c r="Q137" s="1854"/>
      <c r="R137" s="1854"/>
    </row>
    <row r="138" spans="1:18" s="415" customFormat="1" ht="22.5" customHeight="1">
      <c r="C138" s="415" t="s">
        <v>76</v>
      </c>
      <c r="D138" s="1854" t="s">
        <v>175</v>
      </c>
      <c r="E138" s="1854"/>
      <c r="F138" s="1854"/>
      <c r="G138" s="1854"/>
      <c r="H138" s="1854"/>
      <c r="I138" s="1854"/>
      <c r="J138" s="1854"/>
      <c r="K138" s="1854"/>
      <c r="L138" s="1854"/>
      <c r="M138" s="1854"/>
      <c r="N138" s="1854"/>
      <c r="O138" s="1854"/>
      <c r="P138" s="1854"/>
      <c r="Q138" s="1854"/>
      <c r="R138" s="1854"/>
    </row>
    <row r="139" spans="1:18" s="415" customFormat="1" ht="22.5" customHeight="1">
      <c r="D139" s="415" t="s">
        <v>176</v>
      </c>
      <c r="E139" s="1850" t="s">
        <v>1343</v>
      </c>
      <c r="F139" s="1850"/>
      <c r="G139" s="1850"/>
      <c r="H139" s="1850"/>
      <c r="I139" s="1850"/>
      <c r="J139" s="1850"/>
      <c r="K139" s="1850"/>
      <c r="L139" s="1850"/>
      <c r="M139" s="1850"/>
      <c r="N139" s="1850"/>
      <c r="O139" s="1850"/>
      <c r="P139" s="1850"/>
      <c r="Q139" s="1850"/>
      <c r="R139" s="1850"/>
    </row>
    <row r="140" spans="1:18" s="415" customFormat="1" ht="22.5" customHeight="1">
      <c r="D140" s="415" t="s">
        <v>177</v>
      </c>
      <c r="E140" s="1850" t="s">
        <v>178</v>
      </c>
      <c r="F140" s="1850"/>
      <c r="G140" s="1850"/>
      <c r="H140" s="1850"/>
      <c r="I140" s="1850"/>
      <c r="J140" s="1850"/>
      <c r="K140" s="1850"/>
      <c r="L140" s="1850"/>
      <c r="M140" s="1850"/>
      <c r="N140" s="1850"/>
      <c r="O140" s="1850"/>
      <c r="P140" s="1850"/>
      <c r="Q140" s="1850"/>
      <c r="R140" s="1850"/>
    </row>
    <row r="141" spans="1:18" s="415" customFormat="1" ht="22.5" customHeight="1">
      <c r="D141" s="415" t="s">
        <v>179</v>
      </c>
      <c r="E141" s="1850" t="s">
        <v>456</v>
      </c>
      <c r="F141" s="1850"/>
      <c r="G141" s="1850"/>
      <c r="H141" s="1850"/>
      <c r="I141" s="1850"/>
      <c r="J141" s="1850"/>
      <c r="K141" s="1850"/>
      <c r="L141" s="1850"/>
      <c r="M141" s="1850"/>
      <c r="N141" s="1850"/>
      <c r="O141" s="1850"/>
      <c r="P141" s="1850"/>
      <c r="Q141" s="1850"/>
      <c r="R141" s="1850"/>
    </row>
    <row r="142" spans="1:18" s="415" customFormat="1" ht="22.5" customHeight="1">
      <c r="C142" s="415" t="s">
        <v>77</v>
      </c>
      <c r="D142" s="415" t="s">
        <v>180</v>
      </c>
    </row>
    <row r="143" spans="1:18" s="415" customFormat="1" ht="22.5" customHeight="1">
      <c r="D143" s="415" t="s">
        <v>176</v>
      </c>
      <c r="E143" s="1850" t="s">
        <v>181</v>
      </c>
      <c r="F143" s="1850"/>
      <c r="G143" s="1850"/>
      <c r="H143" s="1850"/>
      <c r="I143" s="1850"/>
      <c r="J143" s="1850"/>
      <c r="K143" s="1850"/>
      <c r="L143" s="1850"/>
      <c r="M143" s="1850"/>
      <c r="N143" s="1850"/>
      <c r="O143" s="1850"/>
      <c r="P143" s="1850"/>
      <c r="Q143" s="1850"/>
      <c r="R143" s="1850"/>
    </row>
    <row r="144" spans="1:18" s="415" customFormat="1" ht="22.5" customHeight="1">
      <c r="D144" s="415" t="s">
        <v>177</v>
      </c>
      <c r="E144" s="1853" t="s">
        <v>182</v>
      </c>
      <c r="F144" s="1853"/>
      <c r="G144" s="1853"/>
      <c r="H144" s="1853"/>
      <c r="I144" s="1853"/>
      <c r="J144" s="1853"/>
      <c r="K144" s="1853"/>
      <c r="L144" s="1853"/>
      <c r="M144" s="1853"/>
      <c r="N144" s="1853"/>
      <c r="O144" s="1853"/>
      <c r="P144" s="1853"/>
      <c r="Q144" s="1853"/>
      <c r="R144" s="1853"/>
    </row>
    <row r="145" spans="3:18" s="415" customFormat="1" ht="22.5" customHeight="1">
      <c r="D145" s="415" t="s">
        <v>179</v>
      </c>
      <c r="E145" s="1850" t="s">
        <v>183</v>
      </c>
      <c r="F145" s="1850"/>
      <c r="G145" s="1850"/>
      <c r="H145" s="1850"/>
      <c r="I145" s="1850"/>
      <c r="J145" s="1850"/>
      <c r="K145" s="1850"/>
      <c r="L145" s="1850"/>
      <c r="M145" s="1850"/>
      <c r="N145" s="1850"/>
      <c r="O145" s="1850"/>
      <c r="P145" s="1850"/>
      <c r="Q145" s="1850"/>
      <c r="R145" s="1850"/>
    </row>
    <row r="146" spans="3:18" s="415" customFormat="1" ht="22.5" customHeight="1">
      <c r="C146" s="415" t="s">
        <v>78</v>
      </c>
      <c r="D146" s="415" t="s">
        <v>184</v>
      </c>
    </row>
    <row r="147" spans="3:18" s="415" customFormat="1" ht="22.5" customHeight="1">
      <c r="D147" s="1853" t="s">
        <v>185</v>
      </c>
      <c r="E147" s="1853"/>
      <c r="F147" s="1853"/>
      <c r="G147" s="1853"/>
      <c r="H147" s="1853"/>
      <c r="I147" s="1853"/>
      <c r="J147" s="1853"/>
      <c r="K147" s="1853"/>
      <c r="L147" s="1853"/>
      <c r="M147" s="1853"/>
      <c r="N147" s="1853"/>
      <c r="O147" s="1853"/>
      <c r="P147" s="1853"/>
      <c r="Q147" s="1853"/>
      <c r="R147" s="1853"/>
    </row>
    <row r="148" spans="3:18" s="415" customFormat="1" ht="22.5" customHeight="1">
      <c r="C148" s="415" t="s">
        <v>84</v>
      </c>
      <c r="D148" s="415" t="s">
        <v>367</v>
      </c>
    </row>
    <row r="149" spans="3:18" s="415" customFormat="1" ht="22.5" customHeight="1">
      <c r="D149" s="415" t="s">
        <v>176</v>
      </c>
      <c r="E149" s="1850" t="s">
        <v>368</v>
      </c>
      <c r="F149" s="1850"/>
      <c r="G149" s="1850"/>
      <c r="H149" s="1850"/>
      <c r="I149" s="1850"/>
      <c r="J149" s="1850"/>
      <c r="K149" s="1850"/>
      <c r="L149" s="1850"/>
      <c r="M149" s="1850"/>
      <c r="N149" s="1850"/>
      <c r="O149" s="1850"/>
      <c r="P149" s="1850"/>
      <c r="Q149" s="1850"/>
      <c r="R149" s="1850"/>
    </row>
    <row r="150" spans="3:18" s="415" customFormat="1" ht="22.5" customHeight="1">
      <c r="D150" s="415" t="s">
        <v>177</v>
      </c>
      <c r="E150" s="1850" t="s">
        <v>369</v>
      </c>
      <c r="F150" s="1850"/>
      <c r="G150" s="1850"/>
      <c r="H150" s="1850"/>
      <c r="I150" s="1850"/>
      <c r="J150" s="1850"/>
      <c r="K150" s="1850"/>
      <c r="L150" s="1850"/>
      <c r="M150" s="1850"/>
      <c r="N150" s="1850"/>
      <c r="O150" s="1850"/>
      <c r="P150" s="1850"/>
      <c r="Q150" s="1850"/>
      <c r="R150" s="1850"/>
    </row>
    <row r="151" spans="3:18" s="415" customFormat="1" ht="22.5" customHeight="1">
      <c r="D151" s="415" t="s">
        <v>179</v>
      </c>
      <c r="E151" s="1850" t="s">
        <v>370</v>
      </c>
      <c r="F151" s="1850"/>
      <c r="G151" s="1850"/>
      <c r="H151" s="1850"/>
      <c r="I151" s="1850"/>
      <c r="J151" s="1850"/>
      <c r="K151" s="1850"/>
      <c r="L151" s="1850"/>
      <c r="M151" s="1850"/>
      <c r="N151" s="1850"/>
      <c r="O151" s="1850"/>
      <c r="P151" s="1850"/>
      <c r="Q151" s="1850"/>
      <c r="R151" s="1850"/>
    </row>
    <row r="152" spans="3:18" s="415" customFormat="1" ht="22.5" customHeight="1">
      <c r="C152" s="415" t="s">
        <v>1344</v>
      </c>
      <c r="D152" s="1854" t="s">
        <v>371</v>
      </c>
      <c r="E152" s="1854"/>
      <c r="F152" s="1854"/>
      <c r="G152" s="1854"/>
      <c r="H152" s="1854"/>
      <c r="I152" s="1854"/>
      <c r="J152" s="1854"/>
      <c r="K152" s="1854"/>
      <c r="L152" s="1854"/>
      <c r="M152" s="1854"/>
      <c r="N152" s="1854"/>
      <c r="O152" s="1854"/>
      <c r="P152" s="1854"/>
      <c r="Q152" s="1854"/>
      <c r="R152" s="1854"/>
    </row>
    <row r="153" spans="3:18" s="415" customFormat="1" ht="22.5" customHeight="1">
      <c r="D153" s="415" t="s">
        <v>176</v>
      </c>
      <c r="E153" s="1850" t="s">
        <v>372</v>
      </c>
      <c r="F153" s="1850"/>
      <c r="G153" s="1850"/>
      <c r="H153" s="1850"/>
      <c r="I153" s="1850"/>
      <c r="J153" s="1850"/>
      <c r="K153" s="1850"/>
      <c r="L153" s="1850"/>
      <c r="M153" s="1850"/>
      <c r="N153" s="1850"/>
      <c r="O153" s="1850"/>
      <c r="P153" s="1850"/>
      <c r="Q153" s="1850"/>
      <c r="R153" s="1850"/>
    </row>
    <row r="154" spans="3:18" s="415" customFormat="1" ht="22.5" customHeight="1">
      <c r="D154" s="415" t="s">
        <v>177</v>
      </c>
      <c r="E154" s="1850" t="s">
        <v>373</v>
      </c>
      <c r="F154" s="1850"/>
      <c r="G154" s="1850"/>
      <c r="H154" s="1850"/>
      <c r="I154" s="1850"/>
      <c r="J154" s="1850"/>
      <c r="K154" s="1850"/>
      <c r="L154" s="1850"/>
      <c r="M154" s="1850"/>
      <c r="N154" s="1850"/>
      <c r="O154" s="1850"/>
      <c r="P154" s="1850"/>
      <c r="Q154" s="1850"/>
      <c r="R154" s="1850"/>
    </row>
    <row r="155" spans="3:18" s="415" customFormat="1" ht="22.5" customHeight="1">
      <c r="D155" s="415" t="s">
        <v>179</v>
      </c>
      <c r="E155" s="1850" t="s">
        <v>374</v>
      </c>
      <c r="F155" s="1850"/>
      <c r="G155" s="1850"/>
      <c r="H155" s="1850"/>
      <c r="I155" s="1850"/>
      <c r="J155" s="1850"/>
      <c r="K155" s="1850"/>
      <c r="L155" s="1850"/>
      <c r="M155" s="1850"/>
      <c r="N155" s="1850"/>
      <c r="O155" s="1850"/>
      <c r="P155" s="1850"/>
      <c r="Q155" s="1850"/>
      <c r="R155" s="1850"/>
    </row>
    <row r="156" spans="3:18" s="415" customFormat="1" ht="22.5" customHeight="1">
      <c r="D156" s="415" t="s">
        <v>186</v>
      </c>
      <c r="E156" s="1850" t="s">
        <v>457</v>
      </c>
      <c r="F156" s="1850"/>
      <c r="G156" s="1850"/>
      <c r="H156" s="1850"/>
      <c r="I156" s="1850"/>
      <c r="J156" s="1850"/>
      <c r="K156" s="1850"/>
      <c r="L156" s="1850"/>
      <c r="M156" s="1850"/>
      <c r="N156" s="1850"/>
      <c r="O156" s="1850"/>
      <c r="P156" s="1850"/>
      <c r="Q156" s="1850"/>
      <c r="R156" s="1850"/>
    </row>
    <row r="157" spans="3:18" s="415" customFormat="1" ht="22.5" hidden="1" customHeight="1">
      <c r="D157" s="415" t="s">
        <v>187</v>
      </c>
      <c r="E157" s="1850" t="s">
        <v>458</v>
      </c>
      <c r="F157" s="1850"/>
      <c r="G157" s="1850"/>
      <c r="H157" s="1850"/>
      <c r="I157" s="1850"/>
      <c r="J157" s="1850"/>
      <c r="K157" s="1850"/>
      <c r="L157" s="1850"/>
      <c r="M157" s="1850"/>
      <c r="N157" s="1850"/>
      <c r="O157" s="1850"/>
      <c r="P157" s="1850"/>
      <c r="Q157" s="1850"/>
      <c r="R157" s="1850"/>
    </row>
    <row r="158" spans="3:18" s="415" customFormat="1" ht="22.5" customHeight="1">
      <c r="C158" s="415" t="s">
        <v>1345</v>
      </c>
      <c r="D158" s="415" t="s">
        <v>375</v>
      </c>
    </row>
    <row r="159" spans="3:18" s="415" customFormat="1" ht="22.5" customHeight="1">
      <c r="D159" s="415" t="s">
        <v>176</v>
      </c>
      <c r="E159" s="1850" t="s">
        <v>376</v>
      </c>
      <c r="F159" s="1850"/>
      <c r="G159" s="1850"/>
      <c r="H159" s="1850"/>
      <c r="I159" s="1850"/>
      <c r="J159" s="1850"/>
      <c r="K159" s="1850"/>
      <c r="L159" s="1850"/>
      <c r="M159" s="1850"/>
      <c r="N159" s="1850"/>
      <c r="O159" s="1850"/>
      <c r="P159" s="1850"/>
      <c r="Q159" s="1850"/>
      <c r="R159" s="1850"/>
    </row>
    <row r="160" spans="3:18" s="415" customFormat="1" ht="22.5" customHeight="1">
      <c r="D160" s="415" t="s">
        <v>177</v>
      </c>
      <c r="E160" s="1850" t="s">
        <v>377</v>
      </c>
      <c r="F160" s="1850"/>
      <c r="G160" s="1850"/>
      <c r="H160" s="1850"/>
      <c r="I160" s="1850"/>
      <c r="J160" s="1850"/>
      <c r="K160" s="1850"/>
      <c r="L160" s="1850"/>
      <c r="M160" s="1850"/>
      <c r="N160" s="1850"/>
      <c r="O160" s="1850"/>
      <c r="P160" s="1850"/>
      <c r="Q160" s="1850"/>
      <c r="R160" s="1850"/>
    </row>
    <row r="161" spans="2:18" s="415" customFormat="1" ht="22.5" customHeight="1">
      <c r="D161" s="415" t="s">
        <v>179</v>
      </c>
      <c r="E161" s="1853" t="s">
        <v>378</v>
      </c>
      <c r="F161" s="1853"/>
      <c r="G161" s="1853"/>
      <c r="H161" s="1853"/>
      <c r="I161" s="1853"/>
      <c r="J161" s="1853"/>
      <c r="K161" s="1853"/>
      <c r="L161" s="1853"/>
      <c r="M161" s="1853"/>
      <c r="N161" s="1853"/>
      <c r="O161" s="1853"/>
      <c r="P161" s="1853"/>
      <c r="Q161" s="1853"/>
      <c r="R161" s="1853"/>
    </row>
    <row r="162" spans="2:18" s="415" customFormat="1" ht="22.5" customHeight="1">
      <c r="D162" s="415" t="s">
        <v>186</v>
      </c>
      <c r="E162" s="1850" t="s">
        <v>379</v>
      </c>
      <c r="F162" s="1850"/>
      <c r="G162" s="1850"/>
      <c r="H162" s="1850"/>
      <c r="I162" s="1850"/>
      <c r="J162" s="1850"/>
      <c r="K162" s="1850"/>
      <c r="L162" s="1850"/>
      <c r="M162" s="1850"/>
      <c r="N162" s="1850"/>
      <c r="O162" s="1850"/>
      <c r="P162" s="1850"/>
      <c r="Q162" s="1850"/>
      <c r="R162" s="1850"/>
    </row>
    <row r="163" spans="2:18" s="415" customFormat="1" ht="22.5" customHeight="1">
      <c r="D163" s="415" t="s">
        <v>187</v>
      </c>
      <c r="E163" s="1850" t="s">
        <v>380</v>
      </c>
      <c r="F163" s="1850"/>
      <c r="G163" s="1850"/>
      <c r="H163" s="1850"/>
      <c r="I163" s="1850"/>
      <c r="J163" s="1850"/>
      <c r="K163" s="1850"/>
      <c r="L163" s="1850"/>
      <c r="M163" s="1850"/>
      <c r="N163" s="1850"/>
      <c r="O163" s="1850"/>
      <c r="P163" s="1850"/>
      <c r="Q163" s="1850"/>
      <c r="R163" s="1850"/>
    </row>
    <row r="164" spans="2:18" s="415" customFormat="1" ht="22.5" customHeight="1">
      <c r="C164" s="415" t="s">
        <v>1346</v>
      </c>
      <c r="D164" s="415" t="s">
        <v>381</v>
      </c>
    </row>
    <row r="165" spans="2:18" s="415" customFormat="1" ht="22.5" customHeight="1">
      <c r="D165" s="415" t="s">
        <v>176</v>
      </c>
      <c r="E165" s="1850" t="s">
        <v>382</v>
      </c>
      <c r="F165" s="1850"/>
      <c r="G165" s="1850"/>
      <c r="H165" s="1850"/>
      <c r="I165" s="1850"/>
      <c r="J165" s="1850"/>
      <c r="K165" s="1850"/>
      <c r="L165" s="1850"/>
      <c r="M165" s="1850"/>
      <c r="N165" s="1850"/>
      <c r="O165" s="1850"/>
      <c r="P165" s="1850"/>
      <c r="Q165" s="1850"/>
      <c r="R165" s="1850"/>
    </row>
    <row r="166" spans="2:18" ht="22.5" customHeight="1">
      <c r="C166" s="255" t="s">
        <v>94</v>
      </c>
      <c r="D166" s="255" t="s">
        <v>383</v>
      </c>
    </row>
    <row r="167" spans="2:18" ht="22.5" customHeight="1">
      <c r="D167" s="255" t="s">
        <v>176</v>
      </c>
      <c r="E167" s="1856" t="s">
        <v>384</v>
      </c>
      <c r="F167" s="1856"/>
      <c r="G167" s="1856"/>
      <c r="H167" s="1856"/>
      <c r="I167" s="1856"/>
      <c r="J167" s="1856"/>
      <c r="K167" s="1856"/>
      <c r="L167" s="1856"/>
      <c r="M167" s="1856"/>
      <c r="N167" s="1856"/>
      <c r="O167" s="1856"/>
      <c r="P167" s="1856"/>
      <c r="Q167" s="1856"/>
      <c r="R167" s="1856"/>
    </row>
    <row r="168" spans="2:18" ht="22.5" customHeight="1">
      <c r="B168" s="1857" t="s">
        <v>586</v>
      </c>
      <c r="C168" s="1857"/>
      <c r="D168" s="1857"/>
      <c r="E168" s="1857"/>
      <c r="F168" s="1857"/>
      <c r="G168" s="1857"/>
      <c r="H168" s="1857"/>
      <c r="I168" s="1857"/>
      <c r="J168" s="1857"/>
      <c r="K168" s="1857"/>
      <c r="L168" s="1857"/>
      <c r="M168" s="1857"/>
      <c r="N168" s="1857"/>
      <c r="O168" s="1857"/>
      <c r="P168" s="1857"/>
      <c r="Q168" s="1857"/>
      <c r="R168" s="1857"/>
    </row>
    <row r="169" spans="2:18" ht="22.5" customHeight="1">
      <c r="C169" s="255" t="s">
        <v>75</v>
      </c>
      <c r="D169" s="1857" t="s">
        <v>587</v>
      </c>
      <c r="E169" s="1857"/>
      <c r="F169" s="1857"/>
      <c r="G169" s="1857"/>
      <c r="H169" s="1857"/>
      <c r="I169" s="1857"/>
      <c r="J169" s="1857"/>
      <c r="K169" s="1857"/>
      <c r="L169" s="1857"/>
      <c r="M169" s="1857"/>
      <c r="N169" s="1857"/>
      <c r="O169" s="1857"/>
      <c r="P169" s="1857"/>
      <c r="Q169" s="1857"/>
      <c r="R169" s="1857"/>
    </row>
    <row r="170" spans="2:18" ht="22.5" customHeight="1">
      <c r="C170" s="255" t="s">
        <v>385</v>
      </c>
      <c r="D170" s="1858" t="s">
        <v>386</v>
      </c>
      <c r="E170" s="1858"/>
      <c r="F170" s="1858"/>
      <c r="G170" s="1858"/>
      <c r="H170" s="1858"/>
      <c r="I170" s="1858"/>
      <c r="J170" s="1858"/>
      <c r="K170" s="1858"/>
      <c r="L170" s="1858"/>
      <c r="M170" s="1858"/>
      <c r="N170" s="1858"/>
      <c r="O170" s="1858"/>
      <c r="P170" s="1858"/>
      <c r="Q170" s="1858"/>
    </row>
    <row r="171" spans="2:18" ht="22.5" customHeight="1">
      <c r="C171" s="255" t="s">
        <v>387</v>
      </c>
      <c r="D171" s="1858" t="s">
        <v>388</v>
      </c>
      <c r="E171" s="1858"/>
      <c r="F171" s="1858"/>
      <c r="G171" s="1858"/>
      <c r="H171" s="1858"/>
      <c r="I171" s="1858"/>
      <c r="J171" s="1858"/>
      <c r="K171" s="1858"/>
      <c r="L171" s="1858"/>
      <c r="M171" s="1858"/>
      <c r="N171" s="1858"/>
      <c r="O171" s="1858"/>
      <c r="P171" s="1858"/>
      <c r="Q171" s="1858"/>
    </row>
    <row r="172" spans="2:18" ht="22.5" customHeight="1">
      <c r="C172" s="255" t="s">
        <v>389</v>
      </c>
      <c r="D172" s="1858" t="s">
        <v>390</v>
      </c>
      <c r="E172" s="1858"/>
      <c r="F172" s="1858"/>
      <c r="G172" s="1858"/>
      <c r="H172" s="1858"/>
      <c r="I172" s="1858"/>
      <c r="J172" s="1858"/>
      <c r="K172" s="1858"/>
      <c r="L172" s="1858"/>
      <c r="M172" s="1858"/>
      <c r="N172" s="1858"/>
      <c r="O172" s="1858"/>
      <c r="P172" s="1858"/>
      <c r="Q172" s="1858"/>
    </row>
    <row r="173" spans="2:18" ht="22.5" customHeight="1">
      <c r="C173" s="255" t="s">
        <v>391</v>
      </c>
      <c r="D173" s="1858" t="s">
        <v>588</v>
      </c>
      <c r="E173" s="1858"/>
      <c r="F173" s="1858"/>
      <c r="G173" s="1858"/>
      <c r="H173" s="1858"/>
      <c r="I173" s="1858"/>
      <c r="J173" s="1858"/>
      <c r="K173" s="1858"/>
      <c r="L173" s="1858"/>
      <c r="M173" s="1858"/>
      <c r="N173" s="1858"/>
      <c r="O173" s="1858"/>
      <c r="P173" s="1858"/>
      <c r="Q173" s="1858"/>
    </row>
    <row r="174" spans="2:18" ht="22.5" customHeight="1">
      <c r="C174" s="255" t="s">
        <v>392</v>
      </c>
      <c r="D174" s="1858" t="s">
        <v>589</v>
      </c>
      <c r="E174" s="1858"/>
      <c r="F174" s="1858"/>
      <c r="G174" s="1858"/>
      <c r="H174" s="1858"/>
      <c r="I174" s="1858"/>
      <c r="J174" s="1858"/>
      <c r="K174" s="1858"/>
      <c r="L174" s="1858"/>
      <c r="M174" s="1858"/>
      <c r="N174" s="1858"/>
      <c r="O174" s="1858"/>
      <c r="P174" s="1858"/>
      <c r="Q174" s="1858"/>
    </row>
    <row r="175" spans="2:18" ht="22.5" customHeight="1">
      <c r="C175" s="255" t="s">
        <v>393</v>
      </c>
      <c r="D175" s="1858" t="s">
        <v>394</v>
      </c>
      <c r="E175" s="1858"/>
      <c r="F175" s="1858"/>
      <c r="G175" s="1858"/>
      <c r="H175" s="1858"/>
      <c r="I175" s="1858"/>
      <c r="J175" s="1858"/>
      <c r="K175" s="1858"/>
      <c r="L175" s="1858"/>
      <c r="M175" s="1858"/>
      <c r="N175" s="1858"/>
      <c r="O175" s="1858"/>
      <c r="P175" s="1858"/>
      <c r="Q175" s="1858"/>
    </row>
    <row r="176" spans="2:18" ht="22.5" customHeight="1">
      <c r="C176" s="255" t="s">
        <v>395</v>
      </c>
      <c r="D176" s="1858" t="s">
        <v>396</v>
      </c>
      <c r="E176" s="1858"/>
      <c r="F176" s="1858"/>
      <c r="G176" s="1858"/>
      <c r="H176" s="1858"/>
      <c r="I176" s="1858"/>
      <c r="J176" s="1858"/>
      <c r="K176" s="1858"/>
      <c r="L176" s="1858"/>
      <c r="M176" s="1858"/>
      <c r="N176" s="1858"/>
      <c r="O176" s="1858"/>
      <c r="P176" s="1858"/>
      <c r="Q176" s="1858"/>
    </row>
    <row r="177" spans="2:18" ht="22.5" customHeight="1">
      <c r="B177" s="1857" t="s">
        <v>397</v>
      </c>
      <c r="C177" s="1857"/>
      <c r="D177" s="1857"/>
      <c r="E177" s="1857"/>
      <c r="F177" s="1857"/>
      <c r="G177" s="1857"/>
      <c r="H177" s="1857"/>
      <c r="I177" s="1857"/>
      <c r="J177" s="1857"/>
      <c r="K177" s="1857"/>
      <c r="L177" s="1857"/>
      <c r="M177" s="1857"/>
      <c r="N177" s="1857"/>
      <c r="O177" s="1857"/>
      <c r="P177" s="1857"/>
      <c r="Q177" s="1857"/>
      <c r="R177" s="1857"/>
    </row>
    <row r="178" spans="2:18" ht="15" customHeight="1"/>
    <row r="179" spans="2:18" ht="15" customHeight="1"/>
    <row r="180" spans="2:18" ht="15" customHeight="1"/>
    <row r="181" spans="2:18" ht="15" customHeight="1"/>
    <row r="182" spans="2:18" ht="15" customHeight="1"/>
    <row r="183" spans="2:18" ht="15" customHeight="1"/>
    <row r="184" spans="2:18" ht="15" customHeight="1"/>
    <row r="185" spans="2:18" ht="15" customHeight="1"/>
    <row r="186" spans="2:18" ht="15" customHeight="1"/>
    <row r="187" spans="2:18" ht="15" customHeight="1"/>
    <row r="188" spans="2:18" ht="15" customHeight="1"/>
    <row r="189" spans="2:18" ht="15" customHeight="1"/>
    <row r="190" spans="2:18" ht="15" customHeight="1"/>
    <row r="191" spans="2:18" ht="15" customHeight="1"/>
    <row r="193" ht="15" customHeight="1"/>
    <row r="194" ht="15" customHeight="1"/>
    <row r="195" ht="15" customHeight="1"/>
    <row r="196" ht="15" customHeight="1"/>
    <row r="197" ht="15" customHeight="1"/>
    <row r="198" ht="15" customHeight="1"/>
    <row r="199" ht="15" customHeight="1"/>
    <row r="200"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71" ht="13.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6" ht="13.5" customHeight="1"/>
    <row r="410" ht="13.5" customHeight="1"/>
    <row r="415" ht="13.5" customHeight="1"/>
    <row r="420" ht="13.5" customHeight="1"/>
    <row r="425" ht="15" customHeight="1"/>
    <row r="426" ht="15" customHeight="1"/>
    <row r="428" ht="15" customHeight="1"/>
    <row r="429" ht="15" customHeight="1"/>
    <row r="430" ht="15" customHeight="1"/>
    <row r="431" ht="15" customHeight="1"/>
    <row r="432" ht="15" customHeight="1"/>
    <row r="433" spans="1:1" ht="15" customHeight="1"/>
    <row r="435" spans="1:1" ht="15" customHeight="1"/>
    <row r="436" spans="1:1" ht="15" customHeight="1"/>
    <row r="437" spans="1:1" ht="15" customHeight="1"/>
    <row r="438" spans="1:1" ht="15" customHeight="1"/>
    <row r="439" spans="1:1" ht="15" customHeight="1">
      <c r="A439" s="257"/>
    </row>
    <row r="440" spans="1:1" ht="15" customHeight="1"/>
    <row r="441" spans="1:1" ht="15" customHeight="1"/>
    <row r="442" spans="1:1" ht="15" customHeight="1"/>
    <row r="443" spans="1:1" ht="15" customHeight="1"/>
    <row r="444" spans="1:1" ht="15" customHeight="1"/>
    <row r="445" spans="1:1" ht="15" customHeight="1"/>
    <row r="446" spans="1:1" ht="15" customHeight="1"/>
    <row r="447" spans="1:1" ht="15" customHeight="1"/>
    <row r="448" spans="1:1" ht="15" customHeight="1"/>
    <row r="449" ht="15" customHeight="1"/>
    <row r="450" ht="15" customHeight="1"/>
    <row r="451" ht="15" customHeight="1"/>
    <row r="452" ht="15" customHeight="1"/>
    <row r="453" ht="15" customHeight="1"/>
    <row r="454" ht="15" customHeight="1"/>
    <row r="455" ht="15" customHeight="1"/>
    <row r="456" ht="15" customHeight="1"/>
    <row r="457" ht="15" customHeight="1"/>
    <row r="458" ht="15" customHeight="1"/>
    <row r="459" ht="15" customHeight="1"/>
    <row r="460" ht="15" customHeight="1"/>
    <row r="461" ht="15" customHeight="1"/>
    <row r="462" ht="15" customHeight="1"/>
    <row r="463" ht="15" customHeight="1"/>
    <row r="464" ht="15" customHeight="1"/>
    <row r="465" ht="15" customHeight="1"/>
    <row r="466" ht="15" customHeight="1"/>
    <row r="467" ht="15" customHeight="1"/>
    <row r="468" ht="15" customHeight="1"/>
    <row r="469" ht="15" customHeight="1"/>
    <row r="470" ht="15" customHeight="1"/>
    <row r="471" ht="15" customHeight="1"/>
    <row r="472" ht="15" customHeight="1"/>
    <row r="473" ht="15" customHeight="1"/>
    <row r="474" ht="15" customHeight="1"/>
    <row r="475" ht="15" customHeight="1"/>
    <row r="476" ht="15" customHeight="1"/>
    <row r="477" ht="15" customHeight="1"/>
    <row r="478" ht="15" customHeight="1"/>
    <row r="479" ht="15" customHeight="1"/>
    <row r="480" ht="15" customHeight="1"/>
    <row r="481" ht="15" customHeight="1"/>
    <row r="482" ht="15" customHeight="1"/>
    <row r="483" ht="15" customHeight="1"/>
    <row r="484" ht="15" customHeight="1"/>
    <row r="485" ht="15" customHeight="1"/>
    <row r="486" ht="15" customHeight="1"/>
    <row r="487" ht="15" customHeight="1"/>
    <row r="488" ht="15" customHeight="1"/>
    <row r="489" ht="15" customHeight="1"/>
    <row r="490" ht="15" customHeight="1"/>
    <row r="491" ht="15" customHeight="1"/>
    <row r="492" ht="15" customHeight="1"/>
    <row r="493" ht="15" customHeight="1"/>
    <row r="494" ht="15" customHeight="1"/>
    <row r="495" ht="15" customHeight="1"/>
    <row r="496" ht="15" customHeight="1"/>
    <row r="497" ht="15" customHeight="1"/>
    <row r="498" ht="15" customHeight="1"/>
    <row r="499" ht="15" customHeight="1"/>
    <row r="500" ht="15" customHeight="1"/>
    <row r="501" ht="15" customHeight="1"/>
    <row r="502" ht="15" customHeight="1"/>
    <row r="503" ht="15" customHeight="1"/>
    <row r="504" ht="15" customHeight="1"/>
    <row r="505" ht="15" customHeight="1"/>
    <row r="506" ht="15" customHeight="1"/>
    <row r="507" ht="15" customHeight="1"/>
    <row r="508" ht="15" customHeight="1"/>
    <row r="510" ht="15" customHeight="1"/>
    <row r="511" ht="15" customHeight="1"/>
    <row r="512" ht="15" customHeight="1"/>
    <row r="513" ht="15" customHeight="1"/>
    <row r="514" ht="15" customHeight="1"/>
    <row r="515" ht="15" customHeight="1"/>
    <row r="516" ht="15" customHeight="1"/>
    <row r="517" ht="15" customHeight="1"/>
    <row r="518" ht="15" customHeight="1"/>
    <row r="519" ht="15" customHeight="1"/>
    <row r="520" ht="15" customHeight="1"/>
    <row r="521" ht="15" customHeight="1"/>
    <row r="522" ht="15" customHeight="1"/>
    <row r="523" ht="15" customHeight="1"/>
    <row r="524" ht="15" customHeight="1"/>
    <row r="525" ht="15" customHeight="1"/>
    <row r="526" ht="15" customHeight="1"/>
    <row r="527" ht="15" customHeight="1"/>
    <row r="528" ht="15" customHeight="1"/>
    <row r="529" ht="15" customHeight="1"/>
    <row r="530" ht="15" customHeight="1"/>
    <row r="531" ht="15" customHeight="1"/>
    <row r="532" ht="15" customHeight="1"/>
    <row r="533" ht="15" customHeight="1"/>
    <row r="534" ht="15" customHeight="1"/>
    <row r="535" ht="15" customHeight="1"/>
    <row r="536" ht="15" customHeight="1"/>
    <row r="537" ht="15" customHeight="1"/>
    <row r="538" ht="15" customHeight="1"/>
    <row r="539" ht="15" customHeight="1"/>
    <row r="540" ht="15" customHeight="1"/>
    <row r="541" ht="15" customHeight="1"/>
    <row r="542" ht="15" customHeight="1"/>
    <row r="543" ht="15" customHeight="1"/>
    <row r="544" ht="15" customHeight="1"/>
    <row r="545" ht="15" customHeight="1"/>
    <row r="546" ht="15" customHeight="1"/>
    <row r="547" ht="15" customHeight="1"/>
    <row r="548" ht="15" customHeight="1"/>
    <row r="549" ht="15" customHeight="1"/>
    <row r="550" ht="15" customHeight="1"/>
    <row r="551" ht="15" customHeight="1"/>
    <row r="552" ht="15" customHeight="1"/>
    <row r="553" ht="15" customHeight="1"/>
    <row r="554" ht="15" customHeight="1"/>
    <row r="555" ht="15" customHeight="1"/>
    <row r="556" ht="15" customHeight="1"/>
    <row r="558" ht="15" customHeight="1"/>
    <row r="559" ht="15" customHeight="1"/>
    <row r="560" ht="15" customHeight="1"/>
    <row r="561" ht="15" customHeight="1"/>
    <row r="562" ht="15" customHeight="1"/>
    <row r="563" ht="15" customHeight="1"/>
    <row r="564" ht="15" customHeight="1"/>
    <row r="565" ht="15" customHeight="1"/>
    <row r="566" ht="15" customHeight="1"/>
    <row r="567" ht="15" customHeight="1"/>
    <row r="568" ht="15" customHeight="1"/>
    <row r="569" ht="15" customHeight="1"/>
    <row r="570" ht="15" customHeight="1"/>
    <row r="571" ht="15" customHeight="1"/>
    <row r="572" ht="15" customHeight="1"/>
    <row r="573" ht="15" customHeight="1"/>
    <row r="574" ht="15" customHeight="1"/>
    <row r="575" ht="15" customHeight="1"/>
    <row r="576" ht="15" customHeight="1"/>
    <row r="577" ht="15" customHeight="1"/>
    <row r="578" ht="15" customHeight="1"/>
    <row r="579" ht="15" customHeight="1"/>
    <row r="580" ht="15" customHeight="1"/>
    <row r="581" ht="15" customHeight="1"/>
    <row r="582" ht="15" customHeight="1"/>
    <row r="583" ht="15" customHeight="1"/>
    <row r="584" ht="15" customHeight="1"/>
    <row r="585" ht="15" customHeight="1"/>
    <row r="586" ht="15" customHeight="1"/>
    <row r="587" ht="15" customHeight="1"/>
    <row r="588" ht="15" customHeight="1"/>
    <row r="589" ht="15" customHeight="1"/>
    <row r="590" ht="15" customHeight="1"/>
    <row r="591" ht="15" customHeight="1"/>
    <row r="592" ht="15" customHeight="1"/>
    <row r="593" ht="15" customHeight="1"/>
    <row r="594" ht="15" customHeight="1"/>
    <row r="595" ht="15" customHeight="1"/>
    <row r="596" ht="15" customHeight="1"/>
    <row r="597" ht="15" customHeight="1"/>
    <row r="598" ht="15" customHeight="1"/>
    <row r="599" ht="15" customHeight="1"/>
    <row r="600" ht="15" customHeight="1"/>
    <row r="601" ht="15" customHeight="1"/>
    <row r="602" ht="15" customHeight="1"/>
    <row r="603" ht="15" customHeight="1"/>
    <row r="604" ht="15" customHeight="1"/>
    <row r="605" ht="15" customHeight="1"/>
    <row r="606" ht="15" customHeight="1"/>
    <row r="608" ht="15" customHeight="1"/>
    <row r="609" ht="15" customHeight="1"/>
    <row r="610" ht="15" customHeight="1"/>
    <row r="611" ht="15" customHeight="1"/>
    <row r="612" ht="15" customHeight="1"/>
    <row r="613" ht="15" customHeight="1"/>
    <row r="614" ht="15" customHeight="1"/>
    <row r="615" ht="15" customHeight="1"/>
    <row r="616" ht="15" customHeight="1"/>
    <row r="617" ht="15" customHeight="1"/>
    <row r="618" ht="15" customHeight="1"/>
    <row r="619" ht="15" customHeight="1"/>
    <row r="620" ht="15" customHeight="1"/>
    <row r="621" ht="15" customHeight="1"/>
    <row r="622" ht="15" customHeight="1"/>
    <row r="623" ht="15" customHeight="1"/>
    <row r="624" ht="15" customHeight="1"/>
    <row r="625" ht="15" customHeight="1"/>
    <row r="626" ht="15" customHeight="1"/>
    <row r="627" ht="15" customHeight="1"/>
    <row r="628" ht="15" customHeight="1"/>
    <row r="629" ht="15" customHeight="1"/>
    <row r="630" ht="15" customHeight="1"/>
    <row r="631" ht="15" customHeight="1"/>
    <row r="632" ht="15" customHeight="1"/>
    <row r="634" ht="15" customHeight="1"/>
    <row r="635" ht="15" customHeight="1"/>
    <row r="636" ht="15" customHeight="1"/>
    <row r="637" ht="15" customHeight="1"/>
    <row r="638" ht="15" customHeight="1"/>
    <row r="639" ht="15" customHeight="1"/>
    <row r="640" ht="15" customHeight="1"/>
    <row r="641" ht="15" customHeight="1"/>
    <row r="642" ht="15" customHeight="1"/>
    <row r="643" ht="15" customHeight="1"/>
    <row r="644" ht="15" customHeight="1"/>
    <row r="645" ht="15" customHeight="1"/>
    <row r="646" ht="15" customHeight="1"/>
    <row r="647" ht="15" customHeight="1"/>
    <row r="648" ht="15" customHeight="1"/>
    <row r="649" ht="15" customHeight="1"/>
    <row r="650" ht="15" customHeight="1"/>
    <row r="651" ht="15" customHeight="1"/>
    <row r="652" ht="15" customHeight="1"/>
    <row r="653" ht="15" customHeight="1"/>
    <row r="654" ht="15" customHeight="1"/>
    <row r="655" ht="15" customHeight="1"/>
    <row r="656" ht="15" customHeight="1"/>
    <row r="657" ht="15" customHeight="1"/>
    <row r="658" ht="15" customHeight="1"/>
    <row r="659" ht="15" customHeight="1"/>
    <row r="660" ht="15" customHeight="1"/>
    <row r="661" ht="15" customHeight="1"/>
    <row r="662" ht="15" customHeight="1"/>
    <row r="663" ht="15" customHeight="1"/>
    <row r="664" ht="15" customHeight="1"/>
    <row r="665" ht="15" customHeight="1"/>
    <row r="666" ht="15" customHeight="1"/>
    <row r="667" ht="15" customHeight="1"/>
    <row r="668" ht="15" customHeight="1"/>
    <row r="669" ht="15" customHeight="1"/>
    <row r="671" ht="13.5" customHeight="1"/>
    <row r="673" ht="15" customHeight="1"/>
    <row r="674" ht="15" customHeight="1"/>
    <row r="675" ht="15" customHeight="1"/>
    <row r="676" ht="15" customHeight="1"/>
    <row r="677" ht="15" customHeight="1"/>
    <row r="678" ht="15" customHeight="1"/>
    <row r="679" ht="15" customHeight="1"/>
    <row r="680" ht="15" customHeight="1"/>
    <row r="681" ht="15" customHeight="1"/>
    <row r="682" ht="15" customHeight="1"/>
    <row r="683" ht="15" customHeight="1"/>
    <row r="684" ht="15" customHeight="1"/>
    <row r="685" ht="15" customHeight="1"/>
    <row r="686" ht="15" customHeight="1"/>
    <row r="687" ht="15" customHeight="1"/>
    <row r="688" ht="15" customHeight="1"/>
    <row r="689" ht="15" customHeight="1"/>
    <row r="690" ht="15" customHeight="1"/>
    <row r="691" ht="15" customHeight="1"/>
    <row r="692" ht="15" customHeight="1"/>
    <row r="693" ht="15" customHeight="1"/>
    <row r="694" ht="15" customHeight="1"/>
    <row r="695" ht="15" customHeight="1"/>
    <row r="696" ht="15" customHeight="1"/>
  </sheetData>
  <sheetProtection algorithmName="SHA-512" hashValue="TDfpXVj4RL2OUlr5jlppWn5IN+Itek90Uvtp2b33b4qlN/o/mkadZis8Y1aWoaUfrcZbUh+T/0UMZVrevaJKgw==" saltValue="Z3DMZ3ol8V+PNMdayza1Zw==" spinCount="100000" sheet="1" objects="1" scenarios="1"/>
  <mergeCells count="173">
    <mergeCell ref="E162:R162"/>
    <mergeCell ref="E163:R163"/>
    <mergeCell ref="E165:R165"/>
    <mergeCell ref="E167:R167"/>
    <mergeCell ref="B177:R177"/>
    <mergeCell ref="B168:R168"/>
    <mergeCell ref="D169:R169"/>
    <mergeCell ref="D170:Q170"/>
    <mergeCell ref="D171:Q171"/>
    <mergeCell ref="D172:Q172"/>
    <mergeCell ref="D173:Q173"/>
    <mergeCell ref="D174:Q174"/>
    <mergeCell ref="D175:Q175"/>
    <mergeCell ref="D176:Q176"/>
    <mergeCell ref="E155:R155"/>
    <mergeCell ref="E156:R156"/>
    <mergeCell ref="E157:R157"/>
    <mergeCell ref="E159:R159"/>
    <mergeCell ref="E160:R160"/>
    <mergeCell ref="E161:R161"/>
    <mergeCell ref="E150:R150"/>
    <mergeCell ref="E151:R151"/>
    <mergeCell ref="D152:R152"/>
    <mergeCell ref="E153:R153"/>
    <mergeCell ref="E154:R154"/>
    <mergeCell ref="E145:R145"/>
    <mergeCell ref="D147:R147"/>
    <mergeCell ref="E149:R149"/>
    <mergeCell ref="D138:R138"/>
    <mergeCell ref="E139:R139"/>
    <mergeCell ref="E140:R140"/>
    <mergeCell ref="E141:R141"/>
    <mergeCell ref="E143:R143"/>
    <mergeCell ref="E144:R144"/>
    <mergeCell ref="D131:R131"/>
    <mergeCell ref="D132:R132"/>
    <mergeCell ref="A134:R134"/>
    <mergeCell ref="B135:R135"/>
    <mergeCell ref="B136:R136"/>
    <mergeCell ref="D137:R137"/>
    <mergeCell ref="C125:R125"/>
    <mergeCell ref="B126:R126"/>
    <mergeCell ref="D127:R127"/>
    <mergeCell ref="D128:R128"/>
    <mergeCell ref="D129:R129"/>
    <mergeCell ref="D130:R130"/>
    <mergeCell ref="B119:R119"/>
    <mergeCell ref="D120:R120"/>
    <mergeCell ref="D121:R121"/>
    <mergeCell ref="D122:R122"/>
    <mergeCell ref="D123:R123"/>
    <mergeCell ref="B124:R124"/>
    <mergeCell ref="D113:R113"/>
    <mergeCell ref="D114:R114"/>
    <mergeCell ref="C115:R115"/>
    <mergeCell ref="B116:R116"/>
    <mergeCell ref="C117:R117"/>
    <mergeCell ref="C118:R118"/>
    <mergeCell ref="E107:R107"/>
    <mergeCell ref="E108:R108"/>
    <mergeCell ref="E109:R109"/>
    <mergeCell ref="E110:R110"/>
    <mergeCell ref="B111:R111"/>
    <mergeCell ref="D112:R112"/>
    <mergeCell ref="D100:R100"/>
    <mergeCell ref="D101:R101"/>
    <mergeCell ref="D102:R102"/>
    <mergeCell ref="D103:R103"/>
    <mergeCell ref="B104:R104"/>
    <mergeCell ref="C105:R105"/>
    <mergeCell ref="C106:R106"/>
    <mergeCell ref="D94:R94"/>
    <mergeCell ref="D95:R95"/>
    <mergeCell ref="B96:R96"/>
    <mergeCell ref="B97:R97"/>
    <mergeCell ref="C98:R98"/>
    <mergeCell ref="D99:R99"/>
    <mergeCell ref="D89:R89"/>
    <mergeCell ref="D90:R90"/>
    <mergeCell ref="D91:R91"/>
    <mergeCell ref="B92:R92"/>
    <mergeCell ref="B93:R93"/>
    <mergeCell ref="D87:R87"/>
    <mergeCell ref="D88:R88"/>
    <mergeCell ref="D81:R81"/>
    <mergeCell ref="D82:R82"/>
    <mergeCell ref="D83:R83"/>
    <mergeCell ref="D84:R84"/>
    <mergeCell ref="D85:R85"/>
    <mergeCell ref="B86:R86"/>
    <mergeCell ref="D76:R76"/>
    <mergeCell ref="D77:J77"/>
    <mergeCell ref="D78:J78"/>
    <mergeCell ref="D79:J79"/>
    <mergeCell ref="D80:J80"/>
    <mergeCell ref="D70:R70"/>
    <mergeCell ref="D71:R71"/>
    <mergeCell ref="B72:R72"/>
    <mergeCell ref="D73:R73"/>
    <mergeCell ref="D74:R74"/>
    <mergeCell ref="D75:R75"/>
    <mergeCell ref="D64:R64"/>
    <mergeCell ref="D65:R65"/>
    <mergeCell ref="D66:R66"/>
    <mergeCell ref="B67:R67"/>
    <mergeCell ref="D68:R68"/>
    <mergeCell ref="D69:R69"/>
    <mergeCell ref="D57:R57"/>
    <mergeCell ref="D58:R58"/>
    <mergeCell ref="B61:R61"/>
    <mergeCell ref="B62:R62"/>
    <mergeCell ref="D63:R63"/>
    <mergeCell ref="C51:R51"/>
    <mergeCell ref="B52:R52"/>
    <mergeCell ref="B53:R53"/>
    <mergeCell ref="C54:R54"/>
    <mergeCell ref="B55:R55"/>
    <mergeCell ref="D56:R56"/>
    <mergeCell ref="D59:R59"/>
    <mergeCell ref="D60:R60"/>
    <mergeCell ref="D45:R45"/>
    <mergeCell ref="D46:R46"/>
    <mergeCell ref="B47:R47"/>
    <mergeCell ref="B48:R48"/>
    <mergeCell ref="B49:R49"/>
    <mergeCell ref="B50:R50"/>
    <mergeCell ref="D40:R40"/>
    <mergeCell ref="D41:R41"/>
    <mergeCell ref="D42:R42"/>
    <mergeCell ref="B43:R43"/>
    <mergeCell ref="D34:R34"/>
    <mergeCell ref="D35:R35"/>
    <mergeCell ref="B36:R36"/>
    <mergeCell ref="B37:R37"/>
    <mergeCell ref="B38:R38"/>
    <mergeCell ref="D26:E26"/>
    <mergeCell ref="F26:R26"/>
    <mergeCell ref="C28:R28"/>
    <mergeCell ref="C29:R29"/>
    <mergeCell ref="C31:R31"/>
    <mergeCell ref="C32:R32"/>
    <mergeCell ref="D23:E23"/>
    <mergeCell ref="F23:R23"/>
    <mergeCell ref="D24:E24"/>
    <mergeCell ref="F24:R24"/>
    <mergeCell ref="D25:E25"/>
    <mergeCell ref="F25:R25"/>
    <mergeCell ref="D18:E18"/>
    <mergeCell ref="F18:R18"/>
    <mergeCell ref="D19:E19"/>
    <mergeCell ref="D21:E21"/>
    <mergeCell ref="F19:R19"/>
    <mergeCell ref="F20:R20"/>
    <mergeCell ref="F21:R21"/>
    <mergeCell ref="F22:R22"/>
    <mergeCell ref="A2:R2"/>
    <mergeCell ref="A3:R3"/>
    <mergeCell ref="D7:R7"/>
    <mergeCell ref="D8:R8"/>
    <mergeCell ref="D17:E17"/>
    <mergeCell ref="F17:R17"/>
    <mergeCell ref="D11:R11"/>
    <mergeCell ref="D13:E13"/>
    <mergeCell ref="F13:R13"/>
    <mergeCell ref="D14:E14"/>
    <mergeCell ref="F14:R14"/>
    <mergeCell ref="D10:R10"/>
    <mergeCell ref="B6:R6"/>
    <mergeCell ref="D9:R9"/>
    <mergeCell ref="D15:E15"/>
    <mergeCell ref="F15:R15"/>
    <mergeCell ref="D16:E16"/>
    <mergeCell ref="F16:R16"/>
  </mergeCells>
  <phoneticPr fontId="2" type="noConversion"/>
  <printOptions horizontalCentered="1"/>
  <pageMargins left="0.39370078740157483" right="0.19685039370078741" top="0.39370078740157483" bottom="0.39370078740157483" header="0" footer="0"/>
  <pageSetup paperSize="9" scale="95" orientation="landscape" r:id="rId1"/>
  <rowBreaks count="11" manualBreakCount="11">
    <brk id="26" max="17" man="1"/>
    <brk id="54" max="17" man="1"/>
    <brk id="191" max="16383" man="1"/>
    <brk id="261" max="16383" man="1"/>
    <brk id="369" max="16383" man="1"/>
    <brk id="401" max="16383" man="1"/>
    <brk id="437" max="16383" man="1"/>
    <brk id="472" max="16383" man="1"/>
    <brk id="614" max="16383" man="1"/>
    <brk id="648" max="16383" man="1"/>
    <brk id="68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tabColor rgb="FFFFC000"/>
  </sheetPr>
  <dimension ref="A1:T310"/>
  <sheetViews>
    <sheetView view="pageBreakPreview" zoomScaleNormal="85" zoomScaleSheetLayoutView="100" workbookViewId="0">
      <selection activeCell="N26" sqref="N26"/>
    </sheetView>
  </sheetViews>
  <sheetFormatPr defaultColWidth="9" defaultRowHeight="21" customHeight="1"/>
  <cols>
    <col min="1" max="4" width="2.75" style="255" customWidth="1"/>
    <col min="5" max="18" width="8.125" style="255" customWidth="1"/>
    <col min="19" max="16384" width="9" style="255"/>
  </cols>
  <sheetData>
    <row r="1" spans="1:20" ht="42" customHeight="1">
      <c r="A1" s="254" t="s">
        <v>705</v>
      </c>
      <c r="B1" s="254"/>
      <c r="C1" s="254"/>
      <c r="D1" s="254"/>
      <c r="E1" s="254"/>
      <c r="F1" s="254"/>
      <c r="G1" s="254"/>
      <c r="H1" s="254"/>
      <c r="I1" s="254"/>
      <c r="J1" s="254"/>
      <c r="K1" s="254"/>
      <c r="L1" s="254"/>
      <c r="M1" s="254"/>
      <c r="N1" s="254"/>
      <c r="O1" s="254"/>
      <c r="P1" s="254"/>
      <c r="Q1" s="254"/>
      <c r="R1" s="254"/>
      <c r="T1" s="256" t="s">
        <v>959</v>
      </c>
    </row>
    <row r="2" spans="1:20" s="415" customFormat="1" ht="21" customHeight="1">
      <c r="A2" s="1850" t="s">
        <v>712</v>
      </c>
      <c r="B2" s="1850"/>
      <c r="C2" s="1850"/>
      <c r="D2" s="1850"/>
      <c r="E2" s="1850"/>
      <c r="F2" s="1850"/>
      <c r="G2" s="1850"/>
      <c r="H2" s="1850"/>
      <c r="I2" s="1850"/>
      <c r="J2" s="1850"/>
      <c r="K2" s="1850"/>
      <c r="L2" s="1850"/>
      <c r="M2" s="1850"/>
      <c r="N2" s="1850"/>
      <c r="O2" s="1850"/>
      <c r="P2" s="1850"/>
      <c r="Q2" s="1850"/>
      <c r="R2" s="1850"/>
    </row>
    <row r="3" spans="1:20" s="415" customFormat="1" ht="21" customHeight="1">
      <c r="A3" s="1850" t="s">
        <v>709</v>
      </c>
      <c r="B3" s="1850"/>
      <c r="C3" s="1850"/>
      <c r="D3" s="1850"/>
      <c r="E3" s="1850"/>
      <c r="F3" s="1850"/>
      <c r="G3" s="1850"/>
      <c r="H3" s="1850"/>
      <c r="I3" s="1850"/>
      <c r="J3" s="1850"/>
      <c r="K3" s="1850"/>
      <c r="L3" s="1850"/>
      <c r="M3" s="1850"/>
      <c r="N3" s="1850"/>
      <c r="O3" s="1850"/>
      <c r="P3" s="1850"/>
      <c r="Q3" s="1850"/>
      <c r="R3" s="1850"/>
    </row>
    <row r="4" spans="1:20" s="415" customFormat="1" ht="21" customHeight="1">
      <c r="A4" s="1850" t="s">
        <v>711</v>
      </c>
      <c r="B4" s="1850"/>
      <c r="C4" s="1850"/>
      <c r="D4" s="1850"/>
      <c r="E4" s="1850"/>
      <c r="F4" s="1850"/>
      <c r="G4" s="1850"/>
      <c r="H4" s="1850"/>
      <c r="I4" s="1850"/>
      <c r="J4" s="1850"/>
      <c r="K4" s="1850"/>
      <c r="L4" s="1850"/>
      <c r="M4" s="1850"/>
      <c r="N4" s="1850"/>
      <c r="O4" s="1850"/>
      <c r="P4" s="1850"/>
      <c r="Q4" s="1850"/>
      <c r="R4" s="1850"/>
    </row>
    <row r="5" spans="1:20" s="415" customFormat="1" ht="21" customHeight="1">
      <c r="A5" s="1850" t="s">
        <v>710</v>
      </c>
      <c r="B5" s="1850"/>
      <c r="C5" s="1850"/>
      <c r="D5" s="1850"/>
      <c r="E5" s="1850"/>
      <c r="F5" s="1850"/>
      <c r="G5" s="1850"/>
      <c r="H5" s="1850"/>
      <c r="I5" s="1850"/>
      <c r="J5" s="1850"/>
      <c r="K5" s="1850"/>
      <c r="L5" s="1850"/>
      <c r="M5" s="1850"/>
      <c r="N5" s="1850"/>
      <c r="O5" s="1850"/>
      <c r="P5" s="1850"/>
      <c r="Q5" s="1850"/>
      <c r="R5" s="1850"/>
    </row>
    <row r="6" spans="1:20" s="415" customFormat="1" ht="21" customHeight="1">
      <c r="B6" s="1854" t="s">
        <v>436</v>
      </c>
      <c r="C6" s="1854"/>
      <c r="D6" s="1854"/>
      <c r="E6" s="1854"/>
      <c r="F6" s="1854"/>
      <c r="G6" s="1854"/>
      <c r="H6" s="1854"/>
      <c r="I6" s="1854"/>
      <c r="J6" s="1854"/>
      <c r="K6" s="1854"/>
      <c r="L6" s="1854"/>
      <c r="M6" s="1854"/>
      <c r="N6" s="1854"/>
      <c r="O6" s="1854"/>
      <c r="P6" s="1854"/>
      <c r="Q6" s="1854"/>
      <c r="R6" s="1854"/>
    </row>
    <row r="7" spans="1:20" s="415" customFormat="1" ht="21" customHeight="1">
      <c r="C7" s="1850" t="s">
        <v>438</v>
      </c>
      <c r="D7" s="1850"/>
      <c r="E7" s="1850"/>
      <c r="F7" s="1850"/>
      <c r="G7" s="1850"/>
      <c r="H7" s="1850"/>
      <c r="I7" s="1850"/>
      <c r="J7" s="1850"/>
      <c r="K7" s="1850"/>
      <c r="L7" s="1850"/>
      <c r="M7" s="1850"/>
      <c r="N7" s="1850"/>
      <c r="O7" s="1850"/>
      <c r="P7" s="1850"/>
      <c r="Q7" s="1850"/>
      <c r="R7" s="1850"/>
    </row>
    <row r="8" spans="1:20" s="415" customFormat="1" ht="21" hidden="1" customHeight="1">
      <c r="C8" s="1850" t="s">
        <v>430</v>
      </c>
      <c r="D8" s="1850"/>
      <c r="E8" s="1850"/>
      <c r="F8" s="1850"/>
      <c r="G8" s="1850"/>
      <c r="H8" s="1850"/>
      <c r="I8" s="1850"/>
      <c r="J8" s="1850"/>
      <c r="K8" s="1850"/>
      <c r="L8" s="1850"/>
      <c r="M8" s="1850"/>
      <c r="N8" s="1850"/>
      <c r="O8" s="1850"/>
      <c r="P8" s="1850"/>
      <c r="Q8" s="1850"/>
      <c r="R8" s="1850"/>
    </row>
    <row r="9" spans="1:20" s="415" customFormat="1" ht="21" customHeight="1">
      <c r="C9" s="1850" t="s">
        <v>437</v>
      </c>
      <c r="D9" s="1850"/>
      <c r="E9" s="1850"/>
      <c r="F9" s="1850"/>
      <c r="G9" s="1850"/>
      <c r="H9" s="1850"/>
      <c r="I9" s="1850"/>
      <c r="J9" s="1850"/>
      <c r="K9" s="1850"/>
      <c r="L9" s="1850"/>
      <c r="M9" s="1850"/>
      <c r="N9" s="1850"/>
      <c r="O9" s="1850"/>
      <c r="P9" s="1850"/>
      <c r="Q9" s="1850"/>
      <c r="R9" s="1850"/>
    </row>
    <row r="10" spans="1:20" s="415" customFormat="1" ht="21" customHeight="1"/>
    <row r="11" spans="1:20" s="415" customFormat="1" ht="21" customHeight="1">
      <c r="A11" s="1854" t="s">
        <v>189</v>
      </c>
      <c r="B11" s="1854"/>
      <c r="C11" s="1854"/>
      <c r="D11" s="1854"/>
      <c r="E11" s="1854"/>
      <c r="F11" s="1854"/>
      <c r="G11" s="1854"/>
      <c r="H11" s="1854"/>
      <c r="I11" s="1854"/>
      <c r="J11" s="1854"/>
      <c r="K11" s="1854"/>
      <c r="L11" s="1854"/>
      <c r="M11" s="1854"/>
      <c r="N11" s="1854"/>
      <c r="O11" s="1854"/>
      <c r="P11" s="1854"/>
      <c r="Q11" s="1854"/>
      <c r="R11" s="1854"/>
    </row>
    <row r="12" spans="1:20" s="415" customFormat="1" ht="21" customHeight="1">
      <c r="B12" s="1854" t="s">
        <v>429</v>
      </c>
      <c r="C12" s="1854"/>
      <c r="D12" s="1854"/>
      <c r="E12" s="1854"/>
      <c r="F12" s="1854"/>
      <c r="G12" s="1854"/>
      <c r="H12" s="1854"/>
      <c r="I12" s="1854"/>
      <c r="J12" s="1854"/>
      <c r="K12" s="1854"/>
      <c r="L12" s="1854"/>
      <c r="M12" s="1854"/>
      <c r="N12" s="1854"/>
      <c r="O12" s="1854"/>
      <c r="P12" s="1854"/>
      <c r="Q12" s="1854"/>
      <c r="R12" s="1854"/>
    </row>
    <row r="13" spans="1:20" s="415" customFormat="1" ht="21" customHeight="1">
      <c r="A13" s="1854" t="s">
        <v>428</v>
      </c>
      <c r="B13" s="1854"/>
      <c r="C13" s="1854"/>
      <c r="D13" s="1854"/>
      <c r="E13" s="1854"/>
      <c r="F13" s="1854"/>
      <c r="G13" s="1854"/>
      <c r="H13" s="1854"/>
      <c r="I13" s="1854"/>
      <c r="J13" s="1854"/>
      <c r="K13" s="1854"/>
      <c r="L13" s="1854"/>
      <c r="M13" s="1854"/>
      <c r="N13" s="1854"/>
      <c r="O13" s="1854"/>
      <c r="P13" s="1854"/>
      <c r="Q13" s="1854"/>
      <c r="R13" s="1854"/>
    </row>
    <row r="14" spans="1:20" s="415" customFormat="1" ht="21" customHeight="1">
      <c r="B14" s="415" t="s">
        <v>75</v>
      </c>
      <c r="C14" s="415" t="s">
        <v>439</v>
      </c>
    </row>
    <row r="15" spans="1:20" s="415" customFormat="1" ht="21" customHeight="1">
      <c r="C15" s="415" t="s">
        <v>176</v>
      </c>
      <c r="D15" s="418" t="s">
        <v>459</v>
      </c>
    </row>
    <row r="16" spans="1:20" s="415" customFormat="1" ht="21" customHeight="1">
      <c r="D16" s="415" t="s">
        <v>0</v>
      </c>
      <c r="E16" s="1850" t="s">
        <v>460</v>
      </c>
      <c r="F16" s="1850"/>
      <c r="G16" s="1850"/>
      <c r="H16" s="1850"/>
      <c r="I16" s="1850"/>
      <c r="J16" s="1850"/>
      <c r="K16" s="1850"/>
      <c r="L16" s="1850"/>
      <c r="M16" s="1850"/>
      <c r="N16" s="1850"/>
      <c r="O16" s="1850"/>
      <c r="P16" s="1850"/>
      <c r="Q16" s="1850"/>
      <c r="R16" s="1850"/>
    </row>
    <row r="17" spans="3:18" s="415" customFormat="1" ht="21" hidden="1" customHeight="1">
      <c r="D17" s="415" t="s">
        <v>1</v>
      </c>
      <c r="E17" s="1850" t="s">
        <v>461</v>
      </c>
      <c r="F17" s="1850"/>
      <c r="G17" s="1850"/>
      <c r="H17" s="1850"/>
      <c r="I17" s="1850"/>
      <c r="J17" s="1850"/>
      <c r="K17" s="1850"/>
      <c r="L17" s="1850"/>
      <c r="M17" s="1850"/>
      <c r="N17" s="1850"/>
      <c r="O17" s="1850"/>
      <c r="P17" s="1850"/>
      <c r="Q17" s="1850"/>
      <c r="R17" s="1850"/>
    </row>
    <row r="18" spans="3:18" s="415" customFormat="1" ht="21" hidden="1" customHeight="1">
      <c r="D18" s="415" t="s">
        <v>357</v>
      </c>
      <c r="E18" s="1850" t="s">
        <v>462</v>
      </c>
      <c r="F18" s="1850"/>
      <c r="G18" s="1850"/>
      <c r="H18" s="1850"/>
      <c r="I18" s="1850"/>
      <c r="J18" s="1850"/>
      <c r="K18" s="1850"/>
      <c r="L18" s="1850"/>
      <c r="M18" s="1850"/>
      <c r="N18" s="1850"/>
      <c r="O18" s="1850"/>
      <c r="P18" s="1850"/>
      <c r="Q18" s="1850"/>
      <c r="R18" s="1850"/>
    </row>
    <row r="19" spans="3:18" s="415" customFormat="1" ht="21" customHeight="1">
      <c r="C19" s="415" t="s">
        <v>177</v>
      </c>
      <c r="D19" s="418" t="s">
        <v>190</v>
      </c>
    </row>
    <row r="20" spans="3:18" s="415" customFormat="1" ht="21" customHeight="1">
      <c r="D20" s="415" t="s">
        <v>0</v>
      </c>
      <c r="E20" s="1850" t="s">
        <v>463</v>
      </c>
      <c r="F20" s="1850"/>
      <c r="G20" s="1850"/>
      <c r="H20" s="1850"/>
      <c r="I20" s="1850"/>
      <c r="J20" s="1850"/>
      <c r="K20" s="1850"/>
      <c r="L20" s="1850"/>
      <c r="M20" s="1850"/>
      <c r="N20" s="1850"/>
      <c r="O20" s="1850"/>
      <c r="P20" s="1850"/>
      <c r="Q20" s="1850"/>
      <c r="R20" s="1850"/>
    </row>
    <row r="21" spans="3:18" s="415" customFormat="1" ht="21" customHeight="1">
      <c r="D21" s="415" t="s">
        <v>1</v>
      </c>
      <c r="E21" s="1850" t="s">
        <v>464</v>
      </c>
      <c r="F21" s="1850"/>
      <c r="G21" s="1850"/>
      <c r="H21" s="1850"/>
      <c r="I21" s="1850"/>
      <c r="J21" s="1850"/>
      <c r="K21" s="1850"/>
      <c r="L21" s="1850"/>
      <c r="M21" s="1850"/>
      <c r="N21" s="1850"/>
      <c r="O21" s="1850"/>
      <c r="P21" s="1850"/>
      <c r="Q21" s="1850"/>
      <c r="R21" s="1850"/>
    </row>
    <row r="22" spans="3:18" s="415" customFormat="1" ht="21" customHeight="1">
      <c r="D22" s="415" t="s">
        <v>357</v>
      </c>
      <c r="E22" s="1850" t="s">
        <v>465</v>
      </c>
      <c r="F22" s="1850"/>
      <c r="G22" s="1850"/>
      <c r="H22" s="1850"/>
      <c r="I22" s="1850"/>
      <c r="J22" s="1850"/>
      <c r="K22" s="1850"/>
      <c r="L22" s="1850"/>
      <c r="M22" s="1850"/>
      <c r="N22" s="1850"/>
      <c r="O22" s="1850"/>
      <c r="P22" s="1850"/>
      <c r="Q22" s="1850"/>
      <c r="R22" s="1850"/>
    </row>
    <row r="23" spans="3:18" s="415" customFormat="1" ht="21" hidden="1" customHeight="1">
      <c r="E23" s="1850" t="s">
        <v>466</v>
      </c>
      <c r="F23" s="1850"/>
      <c r="G23" s="1850"/>
      <c r="H23" s="1850"/>
      <c r="I23" s="1850"/>
      <c r="J23" s="1850"/>
      <c r="K23" s="1850"/>
      <c r="L23" s="1850"/>
      <c r="M23" s="1850"/>
      <c r="N23" s="1850"/>
      <c r="O23" s="1850"/>
      <c r="P23" s="1850"/>
      <c r="Q23" s="1850"/>
      <c r="R23" s="1850"/>
    </row>
    <row r="24" spans="3:18" s="415" customFormat="1" ht="21" customHeight="1">
      <c r="E24" s="1850" t="s">
        <v>467</v>
      </c>
      <c r="F24" s="1850"/>
      <c r="G24" s="1850"/>
      <c r="H24" s="1850"/>
      <c r="I24" s="1850"/>
      <c r="J24" s="1850"/>
      <c r="K24" s="1850"/>
      <c r="L24" s="1850"/>
      <c r="M24" s="1850"/>
      <c r="N24" s="1850"/>
      <c r="O24" s="1850"/>
      <c r="P24" s="1850"/>
      <c r="Q24" s="1850"/>
      <c r="R24" s="1850"/>
    </row>
    <row r="25" spans="3:18" s="415" customFormat="1" ht="21" hidden="1" customHeight="1">
      <c r="E25" s="1850" t="s">
        <v>468</v>
      </c>
      <c r="F25" s="1850"/>
      <c r="G25" s="1850"/>
      <c r="H25" s="1850"/>
      <c r="I25" s="1850"/>
      <c r="J25" s="1850"/>
      <c r="K25" s="1850"/>
      <c r="L25" s="1850"/>
      <c r="M25" s="1850"/>
      <c r="N25" s="1850"/>
      <c r="O25" s="1850"/>
      <c r="P25" s="1850"/>
      <c r="Q25" s="1850"/>
      <c r="R25" s="1850"/>
    </row>
    <row r="26" spans="3:18" s="415" customFormat="1" ht="21" customHeight="1">
      <c r="C26" s="415" t="s">
        <v>179</v>
      </c>
      <c r="D26" s="418" t="s">
        <v>469</v>
      </c>
    </row>
    <row r="27" spans="3:18" s="415" customFormat="1" ht="21" customHeight="1">
      <c r="D27" s="415" t="s">
        <v>0</v>
      </c>
      <c r="E27" s="1850" t="s">
        <v>470</v>
      </c>
      <c r="F27" s="1850"/>
      <c r="G27" s="1850"/>
      <c r="H27" s="1850"/>
      <c r="I27" s="1850"/>
      <c r="J27" s="1850"/>
      <c r="K27" s="1850"/>
      <c r="L27" s="1850"/>
      <c r="M27" s="1850"/>
      <c r="N27" s="1850"/>
      <c r="O27" s="1850"/>
      <c r="P27" s="1850"/>
      <c r="Q27" s="1850"/>
      <c r="R27" s="1850"/>
    </row>
    <row r="28" spans="3:18" s="415" customFormat="1" ht="21" customHeight="1">
      <c r="D28" s="415" t="s">
        <v>1</v>
      </c>
      <c r="E28" s="1850" t="s">
        <v>471</v>
      </c>
      <c r="F28" s="1850"/>
      <c r="G28" s="1850"/>
      <c r="H28" s="1850"/>
      <c r="I28" s="1850"/>
      <c r="J28" s="1850"/>
      <c r="K28" s="1850"/>
      <c r="L28" s="1850"/>
      <c r="M28" s="1850"/>
      <c r="N28" s="1850"/>
      <c r="O28" s="1850"/>
      <c r="P28" s="1850"/>
      <c r="Q28" s="1850"/>
      <c r="R28" s="1850"/>
    </row>
    <row r="29" spans="3:18" s="415" customFormat="1" ht="21" customHeight="1">
      <c r="D29" s="415" t="s">
        <v>191</v>
      </c>
      <c r="E29" s="1850" t="s">
        <v>472</v>
      </c>
      <c r="F29" s="1850"/>
      <c r="G29" s="1850"/>
      <c r="H29" s="1850"/>
      <c r="I29" s="1850"/>
      <c r="J29" s="1850"/>
      <c r="K29" s="1850"/>
      <c r="L29" s="1850"/>
      <c r="M29" s="1850"/>
      <c r="N29" s="1850"/>
      <c r="O29" s="1850"/>
      <c r="P29" s="1850"/>
      <c r="Q29" s="1850"/>
      <c r="R29" s="1850"/>
    </row>
    <row r="30" spans="3:18" s="415" customFormat="1" ht="21" customHeight="1">
      <c r="D30" s="415" t="s">
        <v>33</v>
      </c>
      <c r="E30" s="1850" t="s">
        <v>473</v>
      </c>
      <c r="F30" s="1850"/>
      <c r="G30" s="1850"/>
      <c r="H30" s="1850"/>
      <c r="I30" s="1850"/>
      <c r="J30" s="1850"/>
      <c r="K30" s="1850"/>
      <c r="L30" s="1850"/>
      <c r="M30" s="1850"/>
      <c r="N30" s="1850"/>
      <c r="O30" s="1850"/>
      <c r="P30" s="1850"/>
      <c r="Q30" s="1850"/>
      <c r="R30" s="1850"/>
    </row>
    <row r="31" spans="3:18" s="415" customFormat="1" ht="21" customHeight="1">
      <c r="C31" s="415" t="s">
        <v>474</v>
      </c>
      <c r="D31" s="415" t="s">
        <v>475</v>
      </c>
      <c r="E31" s="419"/>
      <c r="F31" s="419"/>
      <c r="G31" s="419"/>
      <c r="H31" s="419"/>
      <c r="I31" s="419"/>
      <c r="J31" s="419"/>
      <c r="K31" s="419"/>
      <c r="L31" s="419"/>
      <c r="M31" s="419"/>
      <c r="N31" s="419"/>
      <c r="O31" s="419"/>
      <c r="P31" s="419"/>
      <c r="Q31" s="419"/>
      <c r="R31" s="419"/>
    </row>
    <row r="32" spans="3:18" s="415" customFormat="1" ht="21" customHeight="1">
      <c r="D32" s="415" t="s">
        <v>0</v>
      </c>
      <c r="E32" s="1850" t="s">
        <v>476</v>
      </c>
      <c r="F32" s="1850"/>
      <c r="G32" s="1850"/>
      <c r="H32" s="1850"/>
      <c r="I32" s="1850"/>
      <c r="J32" s="1850"/>
      <c r="K32" s="1850"/>
      <c r="L32" s="1850"/>
      <c r="M32" s="1850"/>
      <c r="N32" s="1850"/>
      <c r="O32" s="1850"/>
      <c r="P32" s="1850"/>
      <c r="Q32" s="1850"/>
      <c r="R32" s="1850"/>
    </row>
    <row r="33" spans="1:18" s="415" customFormat="1" ht="21" customHeight="1">
      <c r="E33" s="1850" t="s">
        <v>713</v>
      </c>
      <c r="F33" s="1850"/>
      <c r="G33" s="1850"/>
      <c r="H33" s="1850"/>
      <c r="I33" s="1850"/>
      <c r="J33" s="1850"/>
      <c r="K33" s="1850"/>
      <c r="L33" s="1850"/>
      <c r="M33" s="1850"/>
      <c r="N33" s="1850"/>
      <c r="O33" s="1850"/>
      <c r="P33" s="1850"/>
      <c r="Q33" s="1850"/>
      <c r="R33" s="1850"/>
    </row>
    <row r="34" spans="1:18" s="415" customFormat="1" ht="21" customHeight="1">
      <c r="E34" s="1850" t="s">
        <v>714</v>
      </c>
      <c r="F34" s="1850"/>
      <c r="G34" s="1850"/>
      <c r="H34" s="1850"/>
      <c r="I34" s="1850"/>
      <c r="J34" s="1850"/>
      <c r="K34" s="1850"/>
      <c r="L34" s="1850"/>
      <c r="M34" s="1850"/>
      <c r="N34" s="1850"/>
      <c r="O34" s="1850"/>
      <c r="P34" s="1850"/>
      <c r="Q34" s="1850"/>
      <c r="R34" s="1850"/>
    </row>
    <row r="35" spans="1:18" s="415" customFormat="1" ht="21" customHeight="1">
      <c r="E35" s="1850" t="s">
        <v>477</v>
      </c>
      <c r="F35" s="1850"/>
      <c r="G35" s="1850"/>
      <c r="H35" s="1850"/>
      <c r="I35" s="1850"/>
      <c r="J35" s="1850"/>
      <c r="K35" s="1850"/>
      <c r="L35" s="1850"/>
      <c r="M35" s="1850"/>
      <c r="N35" s="1850"/>
      <c r="O35" s="1850"/>
      <c r="P35" s="1850"/>
      <c r="Q35" s="1850"/>
      <c r="R35" s="1850"/>
    </row>
    <row r="36" spans="1:18" s="415" customFormat="1" ht="21" customHeight="1">
      <c r="E36" s="1850" t="s">
        <v>478</v>
      </c>
      <c r="F36" s="1850"/>
      <c r="G36" s="1850"/>
      <c r="H36" s="1850"/>
      <c r="I36" s="1850"/>
      <c r="J36" s="1850"/>
      <c r="K36" s="1850"/>
      <c r="L36" s="1850"/>
      <c r="M36" s="1850"/>
      <c r="N36" s="1850"/>
      <c r="O36" s="1850"/>
      <c r="P36" s="1850"/>
      <c r="Q36" s="1850"/>
      <c r="R36" s="1850"/>
    </row>
    <row r="37" spans="1:18" s="415" customFormat="1" ht="21" customHeight="1">
      <c r="D37" s="415" t="s">
        <v>1</v>
      </c>
      <c r="E37" s="1853" t="s">
        <v>479</v>
      </c>
      <c r="F37" s="1853"/>
      <c r="G37" s="1853"/>
      <c r="H37" s="1853"/>
      <c r="I37" s="1853"/>
      <c r="J37" s="1853"/>
      <c r="K37" s="1853"/>
      <c r="L37" s="1853"/>
      <c r="M37" s="1853"/>
      <c r="N37" s="1853"/>
      <c r="O37" s="1853"/>
      <c r="P37" s="1853"/>
      <c r="Q37" s="1853"/>
      <c r="R37" s="1853"/>
    </row>
    <row r="38" spans="1:18" s="415" customFormat="1" ht="21" customHeight="1">
      <c r="E38" s="1853" t="s">
        <v>480</v>
      </c>
      <c r="F38" s="1853"/>
      <c r="G38" s="1853"/>
      <c r="H38" s="1853"/>
      <c r="I38" s="1853"/>
      <c r="J38" s="1853"/>
      <c r="K38" s="1853"/>
      <c r="L38" s="1853"/>
      <c r="M38" s="1853"/>
      <c r="N38" s="1853"/>
      <c r="O38" s="1853"/>
      <c r="P38" s="1853"/>
      <c r="Q38" s="1853"/>
      <c r="R38" s="1853"/>
    </row>
    <row r="39" spans="1:18" s="415" customFormat="1" ht="21" customHeight="1">
      <c r="E39" s="420"/>
      <c r="F39" s="1853" t="s">
        <v>481</v>
      </c>
      <c r="G39" s="1853"/>
      <c r="H39" s="1853"/>
      <c r="I39" s="1853"/>
      <c r="J39" s="1853"/>
      <c r="K39" s="1853"/>
      <c r="L39" s="1853"/>
      <c r="M39" s="1853"/>
      <c r="N39" s="1853"/>
      <c r="O39" s="1853"/>
      <c r="P39" s="1853"/>
      <c r="Q39" s="1853"/>
      <c r="R39" s="1853"/>
    </row>
    <row r="40" spans="1:18" s="415" customFormat="1" ht="21" customHeight="1">
      <c r="E40" s="420"/>
      <c r="F40" s="1853" t="s">
        <v>482</v>
      </c>
      <c r="G40" s="1853"/>
      <c r="H40" s="1853"/>
      <c r="I40" s="1853"/>
      <c r="J40" s="1853"/>
      <c r="K40" s="1853"/>
      <c r="L40" s="1853"/>
      <c r="M40" s="1853"/>
      <c r="N40" s="1853"/>
      <c r="O40" s="1853"/>
      <c r="P40" s="1853"/>
      <c r="Q40" s="1853"/>
      <c r="R40" s="1853"/>
    </row>
    <row r="41" spans="1:18" s="415" customFormat="1" ht="21" customHeight="1">
      <c r="E41" s="420"/>
      <c r="F41" s="1853" t="s">
        <v>483</v>
      </c>
      <c r="G41" s="1853"/>
      <c r="H41" s="1853"/>
      <c r="I41" s="1853"/>
      <c r="J41" s="1853"/>
      <c r="K41" s="1853"/>
      <c r="L41" s="1853"/>
      <c r="M41" s="1853"/>
      <c r="N41" s="1853"/>
      <c r="O41" s="1853"/>
      <c r="P41" s="1853"/>
      <c r="Q41" s="1853"/>
      <c r="R41" s="1853"/>
    </row>
    <row r="42" spans="1:18" s="415" customFormat="1" ht="21" customHeight="1">
      <c r="E42" s="1853" t="s">
        <v>484</v>
      </c>
      <c r="F42" s="1853"/>
      <c r="G42" s="1853"/>
      <c r="H42" s="1853"/>
      <c r="I42" s="1853"/>
      <c r="J42" s="1853"/>
      <c r="K42" s="1853"/>
      <c r="L42" s="1853"/>
      <c r="M42" s="1853"/>
      <c r="N42" s="1853"/>
      <c r="O42" s="1853"/>
      <c r="P42" s="1853"/>
      <c r="Q42" s="1853"/>
      <c r="R42" s="1853"/>
    </row>
    <row r="43" spans="1:18" s="415" customFormat="1" ht="21" customHeight="1">
      <c r="E43" s="420"/>
      <c r="F43" s="1853" t="s">
        <v>485</v>
      </c>
      <c r="G43" s="1853"/>
      <c r="H43" s="1853"/>
      <c r="I43" s="1853"/>
      <c r="J43" s="1853"/>
      <c r="K43" s="1853"/>
      <c r="L43" s="1853"/>
      <c r="M43" s="1853"/>
      <c r="N43" s="1853"/>
      <c r="O43" s="1853"/>
      <c r="P43" s="1853"/>
      <c r="Q43" s="1853"/>
      <c r="R43" s="1853"/>
    </row>
    <row r="44" spans="1:18" s="415" customFormat="1" ht="21" customHeight="1">
      <c r="E44" s="420"/>
      <c r="F44" s="1853" t="s">
        <v>486</v>
      </c>
      <c r="G44" s="1853"/>
      <c r="H44" s="1853"/>
      <c r="I44" s="1853"/>
      <c r="J44" s="1853"/>
      <c r="K44" s="1853"/>
      <c r="L44" s="1853"/>
      <c r="M44" s="1853"/>
      <c r="N44" s="1853"/>
      <c r="O44" s="1853"/>
      <c r="P44" s="1853"/>
      <c r="Q44" s="1853"/>
      <c r="R44" s="1853"/>
    </row>
    <row r="45" spans="1:18" s="415" customFormat="1" ht="21" hidden="1" customHeight="1">
      <c r="A45" s="560"/>
      <c r="B45" s="560"/>
      <c r="C45" s="560"/>
      <c r="D45" s="560"/>
      <c r="E45" s="561"/>
      <c r="F45" s="561"/>
      <c r="G45" s="561"/>
      <c r="H45" s="561"/>
      <c r="I45" s="561"/>
      <c r="J45" s="561"/>
      <c r="K45" s="561"/>
      <c r="L45" s="561"/>
      <c r="M45" s="561"/>
      <c r="N45" s="561"/>
      <c r="O45" s="561"/>
      <c r="P45" s="561"/>
      <c r="Q45" s="561"/>
      <c r="R45" s="561"/>
    </row>
    <row r="46" spans="1:18" s="415" customFormat="1" ht="21" hidden="1" customHeight="1">
      <c r="A46" s="1854" t="s">
        <v>193</v>
      </c>
      <c r="B46" s="1854"/>
      <c r="C46" s="1854"/>
      <c r="D46" s="1854"/>
      <c r="E46" s="1854"/>
      <c r="F46" s="1854"/>
      <c r="G46" s="1854"/>
      <c r="H46" s="1854"/>
      <c r="I46" s="1854"/>
      <c r="J46" s="1854"/>
      <c r="K46" s="1854"/>
      <c r="L46" s="1854"/>
      <c r="M46" s="1854"/>
      <c r="N46" s="1854"/>
      <c r="O46" s="1854"/>
      <c r="P46" s="1854"/>
      <c r="Q46" s="1854"/>
      <c r="R46" s="1854"/>
    </row>
    <row r="47" spans="1:18" s="415" customFormat="1" ht="21" hidden="1" customHeight="1">
      <c r="A47" s="1850" t="s">
        <v>715</v>
      </c>
      <c r="B47" s="1850"/>
      <c r="C47" s="1850"/>
      <c r="D47" s="1850"/>
      <c r="E47" s="1850"/>
      <c r="F47" s="1850"/>
      <c r="G47" s="1850"/>
      <c r="H47" s="1850"/>
      <c r="I47" s="1850"/>
      <c r="J47" s="1850"/>
      <c r="K47" s="1850"/>
      <c r="L47" s="1850"/>
      <c r="M47" s="1850"/>
      <c r="N47" s="1850"/>
      <c r="O47" s="1850"/>
      <c r="P47" s="1850"/>
      <c r="Q47" s="1850"/>
      <c r="R47" s="1850"/>
    </row>
    <row r="48" spans="1:18" s="415" customFormat="1" ht="21" hidden="1" customHeight="1">
      <c r="A48" s="1850" t="s">
        <v>716</v>
      </c>
      <c r="B48" s="1850"/>
      <c r="C48" s="1850"/>
      <c r="D48" s="1850"/>
      <c r="E48" s="1850"/>
      <c r="F48" s="1850"/>
      <c r="G48" s="1850"/>
      <c r="H48" s="1850"/>
      <c r="I48" s="1850"/>
      <c r="J48" s="1850"/>
      <c r="K48" s="1850"/>
      <c r="L48" s="1850"/>
      <c r="M48" s="1850"/>
      <c r="N48" s="1850"/>
      <c r="O48" s="1850"/>
      <c r="P48" s="1850"/>
      <c r="Q48" s="1850"/>
      <c r="R48" s="1850"/>
    </row>
    <row r="49" spans="1:19" s="415" customFormat="1" ht="21" hidden="1" customHeight="1">
      <c r="A49" s="1854" t="s">
        <v>194</v>
      </c>
      <c r="B49" s="1854"/>
      <c r="C49" s="1854"/>
      <c r="D49" s="1854"/>
      <c r="E49" s="1854"/>
      <c r="F49" s="1854"/>
      <c r="G49" s="1854"/>
      <c r="H49" s="1854"/>
      <c r="I49" s="1854"/>
      <c r="J49" s="1854"/>
      <c r="K49" s="1854"/>
      <c r="L49" s="1854"/>
      <c r="M49" s="1854"/>
      <c r="N49" s="1854"/>
      <c r="O49" s="1854"/>
      <c r="P49" s="1854"/>
      <c r="Q49" s="1854"/>
      <c r="R49" s="1854"/>
    </row>
    <row r="50" spans="1:19" s="415" customFormat="1" ht="21" hidden="1" customHeight="1">
      <c r="B50" s="415" t="s">
        <v>75</v>
      </c>
      <c r="C50" s="1854" t="s">
        <v>195</v>
      </c>
      <c r="D50" s="1854"/>
      <c r="E50" s="1854"/>
      <c r="F50" s="1854"/>
      <c r="G50" s="1854"/>
      <c r="H50" s="1854"/>
      <c r="I50" s="1854"/>
      <c r="J50" s="1854"/>
      <c r="K50" s="1854"/>
      <c r="L50" s="1854"/>
      <c r="M50" s="1854"/>
      <c r="N50" s="1854"/>
      <c r="O50" s="1854"/>
      <c r="P50" s="1854"/>
      <c r="Q50" s="1854"/>
      <c r="R50" s="1854"/>
    </row>
    <row r="51" spans="1:19" s="415" customFormat="1" ht="21" hidden="1" customHeight="1">
      <c r="C51" s="1854" t="s">
        <v>196</v>
      </c>
      <c r="D51" s="1854"/>
      <c r="E51" s="1854"/>
      <c r="F51" s="1854"/>
      <c r="G51" s="1854"/>
      <c r="H51" s="1854"/>
      <c r="I51" s="1854" t="s">
        <v>197</v>
      </c>
      <c r="J51" s="1854"/>
      <c r="K51" s="1854"/>
      <c r="L51" s="1854"/>
      <c r="M51" s="1854"/>
      <c r="N51" s="1854"/>
    </row>
    <row r="52" spans="1:19" s="415" customFormat="1" ht="21" hidden="1" customHeight="1">
      <c r="C52" s="1854" t="s">
        <v>198</v>
      </c>
      <c r="D52" s="1854"/>
      <c r="E52" s="1854"/>
      <c r="F52" s="1854"/>
      <c r="G52" s="1854"/>
      <c r="H52" s="1854"/>
      <c r="I52" s="1854" t="s">
        <v>199</v>
      </c>
      <c r="J52" s="1854"/>
      <c r="K52" s="1854"/>
      <c r="L52" s="1854"/>
      <c r="M52" s="1854"/>
      <c r="N52" s="1854"/>
    </row>
    <row r="53" spans="1:19" s="415" customFormat="1" ht="21" hidden="1" customHeight="1">
      <c r="C53" s="1854" t="s">
        <v>200</v>
      </c>
      <c r="D53" s="1854"/>
      <c r="E53" s="1854"/>
      <c r="F53" s="1854"/>
      <c r="G53" s="1854"/>
      <c r="H53" s="1854"/>
      <c r="I53" s="1854" t="s">
        <v>201</v>
      </c>
      <c r="J53" s="1854"/>
      <c r="K53" s="1854"/>
      <c r="L53" s="1854"/>
      <c r="M53" s="1854"/>
      <c r="N53" s="1854"/>
    </row>
    <row r="54" spans="1:19" s="415" customFormat="1" ht="21" hidden="1" customHeight="1">
      <c r="B54" s="415" t="s">
        <v>76</v>
      </c>
      <c r="C54" s="1850" t="s">
        <v>717</v>
      </c>
      <c r="D54" s="1850"/>
      <c r="E54" s="1850"/>
      <c r="F54" s="1850"/>
      <c r="G54" s="1850"/>
      <c r="H54" s="1850"/>
      <c r="I54" s="1850"/>
      <c r="J54" s="1850"/>
      <c r="K54" s="1850"/>
      <c r="L54" s="1850"/>
      <c r="M54" s="1850"/>
      <c r="N54" s="1850"/>
      <c r="O54" s="1850"/>
      <c r="P54" s="1850"/>
      <c r="Q54" s="1850"/>
      <c r="R54" s="1850"/>
    </row>
    <row r="55" spans="1:19" s="415" customFormat="1" ht="21" hidden="1" customHeight="1">
      <c r="C55" s="1850" t="s">
        <v>718</v>
      </c>
      <c r="D55" s="1850"/>
      <c r="E55" s="1850"/>
      <c r="F55" s="1850"/>
      <c r="G55" s="1850"/>
      <c r="H55" s="1850"/>
      <c r="I55" s="1850"/>
      <c r="J55" s="1850"/>
      <c r="K55" s="1850"/>
      <c r="L55" s="1850"/>
      <c r="M55" s="1850"/>
      <c r="N55" s="1850"/>
      <c r="O55" s="1850"/>
      <c r="P55" s="1850"/>
      <c r="Q55" s="1850"/>
      <c r="R55" s="1850"/>
    </row>
    <row r="56" spans="1:19" s="415" customFormat="1" ht="21" hidden="1" customHeight="1">
      <c r="A56" s="1854" t="s">
        <v>202</v>
      </c>
      <c r="B56" s="1854"/>
      <c r="C56" s="1854"/>
      <c r="D56" s="1854"/>
      <c r="E56" s="1854"/>
      <c r="F56" s="1854"/>
      <c r="G56" s="1854"/>
      <c r="H56" s="1854"/>
      <c r="I56" s="1854"/>
      <c r="J56" s="1854"/>
      <c r="K56" s="1854"/>
      <c r="L56" s="1854"/>
      <c r="M56" s="1854"/>
      <c r="N56" s="1854"/>
      <c r="O56" s="1854"/>
      <c r="P56" s="1854"/>
      <c r="Q56" s="1854"/>
      <c r="R56" s="1854"/>
    </row>
    <row r="57" spans="1:19" s="415" customFormat="1" ht="21" hidden="1" customHeight="1">
      <c r="B57" s="415" t="s">
        <v>75</v>
      </c>
      <c r="C57" s="1850" t="s">
        <v>203</v>
      </c>
      <c r="D57" s="1850"/>
      <c r="E57" s="1850"/>
      <c r="F57" s="1850"/>
      <c r="G57" s="1850"/>
      <c r="H57" s="1850"/>
      <c r="I57" s="1850"/>
      <c r="J57" s="1850"/>
      <c r="K57" s="1850"/>
      <c r="L57" s="1850"/>
      <c r="M57" s="1850"/>
      <c r="N57" s="1850"/>
      <c r="O57" s="1850"/>
      <c r="P57" s="1850"/>
      <c r="Q57" s="1850"/>
      <c r="R57" s="1850"/>
    </row>
    <row r="58" spans="1:19" s="415" customFormat="1" ht="21" hidden="1" customHeight="1">
      <c r="B58" s="415" t="s">
        <v>76</v>
      </c>
      <c r="C58" s="1850" t="s">
        <v>204</v>
      </c>
      <c r="D58" s="1850"/>
      <c r="E58" s="1850"/>
      <c r="F58" s="1850"/>
      <c r="G58" s="1850"/>
      <c r="H58" s="1850"/>
      <c r="I58" s="1850"/>
      <c r="J58" s="1850"/>
      <c r="K58" s="1850"/>
      <c r="L58" s="1850"/>
      <c r="M58" s="1850"/>
      <c r="N58" s="1850"/>
      <c r="O58" s="1850"/>
      <c r="P58" s="1850"/>
      <c r="Q58" s="1850"/>
      <c r="R58" s="1850"/>
    </row>
    <row r="59" spans="1:19" s="415" customFormat="1" ht="21" hidden="1" customHeight="1">
      <c r="C59" s="415" t="s">
        <v>176</v>
      </c>
      <c r="D59" s="1850" t="s">
        <v>205</v>
      </c>
      <c r="E59" s="1850"/>
      <c r="F59" s="1850"/>
      <c r="G59" s="1850"/>
      <c r="H59" s="1850"/>
      <c r="I59" s="1850"/>
      <c r="J59" s="1850"/>
      <c r="K59" s="1850"/>
      <c r="L59" s="1850"/>
      <c r="M59" s="1850"/>
      <c r="N59" s="1850"/>
      <c r="O59" s="1850"/>
      <c r="P59" s="1850"/>
      <c r="Q59" s="1850"/>
    </row>
    <row r="60" spans="1:19" s="415" customFormat="1" ht="21" hidden="1" customHeight="1">
      <c r="D60" s="415" t="s">
        <v>0</v>
      </c>
      <c r="E60" s="418" t="s">
        <v>206</v>
      </c>
      <c r="F60" s="418"/>
      <c r="G60" s="418"/>
      <c r="H60" s="418"/>
      <c r="I60" s="418"/>
      <c r="J60" s="418"/>
      <c r="K60" s="418"/>
      <c r="L60" s="418"/>
      <c r="M60" s="418"/>
      <c r="N60" s="418"/>
      <c r="O60" s="418"/>
      <c r="P60" s="418"/>
      <c r="Q60" s="418"/>
      <c r="R60" s="418"/>
    </row>
    <row r="61" spans="1:19" s="415" customFormat="1" ht="21" hidden="1" customHeight="1">
      <c r="E61" s="1853" t="s">
        <v>207</v>
      </c>
      <c r="F61" s="1853"/>
      <c r="G61" s="1853"/>
      <c r="H61" s="1853"/>
      <c r="I61" s="1853"/>
      <c r="J61" s="1853"/>
      <c r="K61" s="1853"/>
      <c r="L61" s="1853"/>
      <c r="M61" s="1853"/>
      <c r="N61" s="1853"/>
      <c r="O61" s="1853"/>
      <c r="P61" s="1853"/>
      <c r="Q61" s="1853"/>
      <c r="R61" s="1853"/>
      <c r="S61" s="416"/>
    </row>
    <row r="62" spans="1:19" s="415" customFormat="1" ht="21" hidden="1" customHeight="1">
      <c r="E62" s="1850" t="s">
        <v>208</v>
      </c>
      <c r="F62" s="1850"/>
      <c r="G62" s="1850"/>
      <c r="H62" s="1850"/>
      <c r="I62" s="1850"/>
      <c r="J62" s="1850"/>
      <c r="K62" s="1850"/>
      <c r="L62" s="1850"/>
      <c r="M62" s="1850"/>
      <c r="N62" s="1850"/>
      <c r="O62" s="1850"/>
      <c r="P62" s="1850"/>
      <c r="Q62" s="1850"/>
      <c r="R62" s="1850"/>
    </row>
    <row r="63" spans="1:19" s="415" customFormat="1" ht="21" hidden="1" customHeight="1">
      <c r="D63" s="415" t="s">
        <v>1</v>
      </c>
      <c r="E63" s="418" t="s">
        <v>209</v>
      </c>
      <c r="F63" s="418"/>
      <c r="G63" s="418"/>
      <c r="H63" s="418"/>
      <c r="I63" s="418"/>
      <c r="J63" s="418"/>
      <c r="K63" s="418"/>
      <c r="L63" s="418"/>
      <c r="M63" s="418"/>
      <c r="N63" s="418"/>
      <c r="O63" s="418"/>
      <c r="P63" s="418"/>
      <c r="Q63" s="418"/>
      <c r="R63" s="418"/>
    </row>
    <row r="64" spans="1:19" s="415" customFormat="1" ht="21" hidden="1" customHeight="1">
      <c r="E64" s="1853" t="s">
        <v>210</v>
      </c>
      <c r="F64" s="1853"/>
      <c r="G64" s="1853"/>
      <c r="H64" s="1853"/>
      <c r="I64" s="1853"/>
      <c r="J64" s="1853"/>
      <c r="K64" s="1853"/>
      <c r="L64" s="1853"/>
      <c r="M64" s="1853"/>
      <c r="N64" s="1853"/>
      <c r="O64" s="1853"/>
      <c r="P64" s="1853"/>
      <c r="Q64" s="1853"/>
      <c r="R64" s="1853"/>
    </row>
    <row r="65" spans="2:18" s="415" customFormat="1" ht="21" hidden="1" customHeight="1">
      <c r="E65" s="1850" t="s">
        <v>211</v>
      </c>
      <c r="F65" s="1850"/>
      <c r="G65" s="1850"/>
      <c r="H65" s="1850"/>
      <c r="I65" s="1850"/>
      <c r="J65" s="1850"/>
      <c r="K65" s="1850"/>
      <c r="L65" s="1850"/>
      <c r="M65" s="1850"/>
      <c r="N65" s="1850"/>
      <c r="O65" s="1850"/>
      <c r="P65" s="1850"/>
      <c r="Q65" s="1850"/>
      <c r="R65" s="1850"/>
    </row>
    <row r="66" spans="2:18" s="415" customFormat="1" ht="21" hidden="1" customHeight="1">
      <c r="D66" s="415" t="s">
        <v>191</v>
      </c>
      <c r="E66" s="418" t="s">
        <v>212</v>
      </c>
      <c r="F66" s="418"/>
      <c r="G66" s="418"/>
      <c r="H66" s="418"/>
      <c r="I66" s="418"/>
      <c r="J66" s="418"/>
      <c r="K66" s="418"/>
      <c r="L66" s="418"/>
      <c r="M66" s="418"/>
      <c r="N66" s="418"/>
      <c r="O66" s="418"/>
      <c r="P66" s="418"/>
      <c r="Q66" s="418"/>
      <c r="R66" s="418"/>
    </row>
    <row r="67" spans="2:18" s="415" customFormat="1" ht="21" hidden="1" customHeight="1">
      <c r="E67" s="1853" t="s">
        <v>213</v>
      </c>
      <c r="F67" s="1853"/>
      <c r="G67" s="1853"/>
      <c r="H67" s="1853"/>
      <c r="I67" s="1853"/>
      <c r="J67" s="1853"/>
      <c r="K67" s="1853"/>
      <c r="L67" s="1853"/>
      <c r="M67" s="1853"/>
      <c r="N67" s="1853"/>
      <c r="O67" s="1853"/>
      <c r="P67" s="1853"/>
      <c r="Q67" s="1853"/>
      <c r="R67" s="1853"/>
    </row>
    <row r="68" spans="2:18" s="415" customFormat="1" ht="21" hidden="1" customHeight="1">
      <c r="E68" s="1850" t="s">
        <v>214</v>
      </c>
      <c r="F68" s="1850"/>
      <c r="G68" s="1850"/>
      <c r="H68" s="1850"/>
      <c r="I68" s="1850"/>
      <c r="J68" s="1850"/>
      <c r="K68" s="1850"/>
      <c r="L68" s="1850"/>
      <c r="M68" s="1850"/>
      <c r="N68" s="1850"/>
      <c r="O68" s="1850"/>
      <c r="P68" s="1850"/>
      <c r="Q68" s="1850"/>
      <c r="R68" s="1850"/>
    </row>
    <row r="69" spans="2:18" s="415" customFormat="1" ht="21" hidden="1" customHeight="1">
      <c r="C69" s="415" t="s">
        <v>177</v>
      </c>
      <c r="D69" s="1850" t="s">
        <v>215</v>
      </c>
      <c r="E69" s="1850"/>
      <c r="F69" s="1850"/>
      <c r="G69" s="1850"/>
      <c r="H69" s="1850"/>
      <c r="I69" s="1850"/>
      <c r="J69" s="1850"/>
      <c r="K69" s="1850"/>
      <c r="L69" s="1850"/>
      <c r="M69" s="1850"/>
      <c r="N69" s="1850"/>
      <c r="O69" s="1850"/>
      <c r="P69" s="1850"/>
      <c r="Q69" s="1850"/>
      <c r="R69" s="1850"/>
    </row>
    <row r="70" spans="2:18" s="415" customFormat="1" ht="21" hidden="1" customHeight="1">
      <c r="D70" s="415" t="s">
        <v>0</v>
      </c>
      <c r="E70" s="418" t="s">
        <v>206</v>
      </c>
      <c r="F70" s="418"/>
      <c r="G70" s="418"/>
      <c r="H70" s="418"/>
      <c r="I70" s="418"/>
      <c r="J70" s="418"/>
      <c r="K70" s="418"/>
      <c r="L70" s="418"/>
      <c r="M70" s="418"/>
      <c r="N70" s="418"/>
      <c r="O70" s="418"/>
      <c r="P70" s="418"/>
      <c r="Q70" s="418"/>
      <c r="R70" s="418"/>
    </row>
    <row r="71" spans="2:18" s="415" customFormat="1" ht="21" hidden="1" customHeight="1">
      <c r="E71" s="1853" t="s">
        <v>207</v>
      </c>
      <c r="F71" s="1853"/>
      <c r="G71" s="1853"/>
      <c r="H71" s="1853"/>
      <c r="I71" s="1853"/>
      <c r="J71" s="1853"/>
      <c r="K71" s="1853"/>
      <c r="L71" s="1853"/>
      <c r="M71" s="1853"/>
      <c r="N71" s="1853"/>
      <c r="O71" s="1853"/>
      <c r="P71" s="1853"/>
      <c r="Q71" s="1853"/>
      <c r="R71" s="1853"/>
    </row>
    <row r="72" spans="2:18" s="415" customFormat="1" ht="21" hidden="1" customHeight="1">
      <c r="E72" s="1850" t="s">
        <v>216</v>
      </c>
      <c r="F72" s="1850"/>
      <c r="G72" s="1850"/>
      <c r="H72" s="1850"/>
      <c r="I72" s="1850"/>
      <c r="J72" s="1850"/>
      <c r="K72" s="1850"/>
      <c r="L72" s="1850"/>
      <c r="M72" s="1850"/>
      <c r="N72" s="1850"/>
      <c r="O72" s="1850"/>
      <c r="P72" s="1850"/>
      <c r="Q72" s="1850"/>
      <c r="R72" s="1850"/>
    </row>
    <row r="73" spans="2:18" s="415" customFormat="1" ht="21" hidden="1" customHeight="1">
      <c r="D73" s="415" t="s">
        <v>1</v>
      </c>
      <c r="E73" s="418" t="s">
        <v>209</v>
      </c>
      <c r="F73" s="418"/>
      <c r="G73" s="418"/>
      <c r="H73" s="418"/>
      <c r="I73" s="418"/>
      <c r="J73" s="418"/>
      <c r="K73" s="418"/>
      <c r="L73" s="418"/>
      <c r="M73" s="418"/>
      <c r="N73" s="418"/>
      <c r="O73" s="418"/>
      <c r="P73" s="418"/>
      <c r="Q73" s="418"/>
      <c r="R73" s="418"/>
    </row>
    <row r="74" spans="2:18" s="415" customFormat="1" ht="21" hidden="1" customHeight="1">
      <c r="E74" s="1853" t="s">
        <v>217</v>
      </c>
      <c r="F74" s="1853"/>
      <c r="G74" s="1853"/>
      <c r="H74" s="1853"/>
      <c r="I74" s="1853"/>
      <c r="J74" s="1853"/>
      <c r="K74" s="1853"/>
      <c r="L74" s="1853"/>
      <c r="M74" s="1853"/>
      <c r="N74" s="1853"/>
      <c r="O74" s="1853"/>
      <c r="P74" s="1853"/>
      <c r="Q74" s="1853"/>
      <c r="R74" s="1853"/>
    </row>
    <row r="75" spans="2:18" s="415" customFormat="1" ht="21" hidden="1" customHeight="1">
      <c r="E75" s="1850" t="s">
        <v>218</v>
      </c>
      <c r="F75" s="1850"/>
      <c r="G75" s="1850"/>
      <c r="H75" s="1850"/>
      <c r="I75" s="1850"/>
      <c r="J75" s="1850"/>
      <c r="K75" s="1850"/>
      <c r="L75" s="1850"/>
      <c r="M75" s="1850"/>
      <c r="N75" s="1850"/>
      <c r="O75" s="1850"/>
      <c r="P75" s="1850"/>
      <c r="Q75" s="1850"/>
      <c r="R75" s="1850"/>
    </row>
    <row r="76" spans="2:18" s="415" customFormat="1" ht="21" hidden="1" customHeight="1">
      <c r="D76" s="415" t="s">
        <v>191</v>
      </c>
      <c r="E76" s="418" t="s">
        <v>212</v>
      </c>
      <c r="F76" s="418"/>
      <c r="G76" s="418"/>
      <c r="H76" s="418"/>
      <c r="I76" s="418"/>
      <c r="J76" s="418"/>
      <c r="K76" s="418"/>
      <c r="L76" s="418"/>
      <c r="M76" s="418"/>
      <c r="N76" s="418"/>
      <c r="O76" s="418"/>
      <c r="P76" s="418"/>
      <c r="Q76" s="418"/>
      <c r="R76" s="418"/>
    </row>
    <row r="77" spans="2:18" s="415" customFormat="1" ht="21" hidden="1" customHeight="1">
      <c r="E77" s="1853" t="s">
        <v>219</v>
      </c>
      <c r="F77" s="1853"/>
      <c r="G77" s="1853"/>
      <c r="H77" s="1853"/>
      <c r="I77" s="1853"/>
      <c r="J77" s="1853"/>
      <c r="K77" s="1853"/>
      <c r="L77" s="1853"/>
      <c r="M77" s="1853"/>
      <c r="N77" s="1853"/>
      <c r="O77" s="1853"/>
      <c r="P77" s="1853"/>
      <c r="Q77" s="1853"/>
      <c r="R77" s="1853"/>
    </row>
    <row r="78" spans="2:18" s="415" customFormat="1" ht="21" hidden="1" customHeight="1">
      <c r="E78" s="1850" t="s">
        <v>220</v>
      </c>
      <c r="F78" s="1850"/>
      <c r="G78" s="1850"/>
      <c r="H78" s="1850"/>
      <c r="I78" s="1850"/>
      <c r="J78" s="1850"/>
      <c r="K78" s="1850"/>
      <c r="L78" s="1850"/>
      <c r="M78" s="1850"/>
      <c r="N78" s="1850"/>
      <c r="O78" s="1850"/>
      <c r="P78" s="1850"/>
      <c r="Q78" s="1850"/>
      <c r="R78" s="1850"/>
    </row>
    <row r="79" spans="2:18" s="415" customFormat="1" ht="21" hidden="1" customHeight="1">
      <c r="B79" s="415" t="s">
        <v>77</v>
      </c>
      <c r="C79" s="1850" t="s">
        <v>221</v>
      </c>
      <c r="D79" s="1850"/>
      <c r="E79" s="1850"/>
      <c r="F79" s="1850"/>
      <c r="G79" s="1850"/>
      <c r="H79" s="1850"/>
      <c r="I79" s="1850"/>
      <c r="J79" s="1850"/>
      <c r="K79" s="1850"/>
      <c r="L79" s="1850"/>
      <c r="M79" s="1850"/>
      <c r="N79" s="1850"/>
      <c r="O79" s="1850"/>
      <c r="P79" s="1850"/>
      <c r="Q79" s="1850"/>
      <c r="R79" s="1850"/>
    </row>
    <row r="80" spans="2:18" s="415" customFormat="1" ht="21" hidden="1" customHeight="1">
      <c r="C80" s="415" t="s">
        <v>176</v>
      </c>
      <c r="D80" s="1850" t="s">
        <v>222</v>
      </c>
      <c r="E80" s="1850"/>
      <c r="F80" s="1850"/>
      <c r="G80" s="1850"/>
      <c r="H80" s="1850"/>
      <c r="I80" s="1850"/>
      <c r="J80" s="1850"/>
      <c r="K80" s="1850"/>
      <c r="L80" s="1850"/>
      <c r="M80" s="1850"/>
      <c r="N80" s="1850"/>
      <c r="O80" s="1850"/>
      <c r="P80" s="1850"/>
      <c r="Q80" s="1850"/>
      <c r="R80" s="1850"/>
    </row>
    <row r="81" spans="2:18" s="415" customFormat="1" ht="21" hidden="1" customHeight="1">
      <c r="C81" s="415" t="s">
        <v>177</v>
      </c>
      <c r="D81" s="1850" t="s">
        <v>223</v>
      </c>
      <c r="E81" s="1850"/>
      <c r="F81" s="1850"/>
      <c r="G81" s="1850"/>
      <c r="H81" s="1850"/>
      <c r="I81" s="1850"/>
      <c r="J81" s="1850"/>
      <c r="K81" s="1850"/>
      <c r="L81" s="1850"/>
      <c r="M81" s="1850"/>
      <c r="N81" s="1850"/>
      <c r="O81" s="1850"/>
      <c r="P81" s="1850"/>
      <c r="Q81" s="1850"/>
      <c r="R81" s="1850"/>
    </row>
    <row r="82" spans="2:18" s="415" customFormat="1" ht="21" hidden="1" customHeight="1">
      <c r="C82" s="415" t="s">
        <v>179</v>
      </c>
      <c r="D82" s="1850" t="s">
        <v>224</v>
      </c>
      <c r="E82" s="1850"/>
      <c r="F82" s="1850"/>
      <c r="G82" s="1850"/>
      <c r="H82" s="1850"/>
      <c r="I82" s="1850"/>
      <c r="J82" s="1850"/>
      <c r="K82" s="1850"/>
      <c r="L82" s="1850"/>
      <c r="M82" s="1850"/>
      <c r="N82" s="1850"/>
      <c r="O82" s="1850"/>
      <c r="P82" s="1850"/>
      <c r="Q82" s="1850"/>
      <c r="R82" s="1850"/>
    </row>
    <row r="83" spans="2:18" s="415" customFormat="1" ht="21" hidden="1" customHeight="1">
      <c r="B83" s="415" t="s">
        <v>78</v>
      </c>
      <c r="C83" s="1850" t="s">
        <v>431</v>
      </c>
      <c r="D83" s="1850"/>
      <c r="E83" s="1850"/>
      <c r="F83" s="1850"/>
      <c r="G83" s="1850"/>
      <c r="H83" s="1850"/>
      <c r="I83" s="1850"/>
      <c r="J83" s="1850"/>
      <c r="K83" s="1850"/>
      <c r="L83" s="1850"/>
      <c r="M83" s="1850"/>
      <c r="N83" s="1850"/>
      <c r="O83" s="1850"/>
      <c r="P83" s="1850"/>
      <c r="Q83" s="1850"/>
      <c r="R83" s="1850"/>
    </row>
    <row r="84" spans="2:18" s="415" customFormat="1" ht="21" hidden="1" customHeight="1">
      <c r="C84" s="1850" t="s">
        <v>432</v>
      </c>
      <c r="D84" s="1850"/>
      <c r="E84" s="1850"/>
      <c r="F84" s="1850"/>
      <c r="G84" s="1850"/>
      <c r="H84" s="1850"/>
      <c r="I84" s="1850"/>
      <c r="J84" s="1850"/>
      <c r="K84" s="1850"/>
      <c r="L84" s="1850"/>
      <c r="M84" s="1850"/>
      <c r="N84" s="1850"/>
      <c r="O84" s="1850"/>
      <c r="P84" s="1850"/>
      <c r="Q84" s="1850"/>
      <c r="R84" s="1850"/>
    </row>
    <row r="85" spans="2:18" s="415" customFormat="1" ht="21" hidden="1" customHeight="1">
      <c r="B85" s="415" t="s">
        <v>84</v>
      </c>
      <c r="C85" s="1850" t="s">
        <v>225</v>
      </c>
      <c r="D85" s="1850"/>
      <c r="E85" s="1850"/>
      <c r="F85" s="1850"/>
      <c r="G85" s="1850"/>
      <c r="H85" s="1850"/>
      <c r="I85" s="1850"/>
      <c r="J85" s="1850"/>
      <c r="K85" s="1850"/>
      <c r="L85" s="1850"/>
      <c r="M85" s="1850"/>
      <c r="N85" s="1850"/>
      <c r="O85" s="1850"/>
      <c r="P85" s="1850"/>
      <c r="Q85" s="1850"/>
      <c r="R85" s="1850"/>
    </row>
    <row r="86" spans="2:18" s="415" customFormat="1" ht="21" hidden="1" customHeight="1">
      <c r="C86" s="415" t="s">
        <v>176</v>
      </c>
      <c r="D86" s="1859" t="s">
        <v>226</v>
      </c>
      <c r="E86" s="1859"/>
      <c r="F86" s="1859"/>
      <c r="G86" s="1859"/>
      <c r="H86" s="1859"/>
      <c r="I86" s="1859"/>
      <c r="J86" s="1859"/>
      <c r="K86" s="1859"/>
      <c r="L86" s="1859"/>
      <c r="M86" s="1859"/>
      <c r="N86" s="1859"/>
      <c r="O86" s="1859"/>
      <c r="P86" s="1859"/>
      <c r="Q86" s="1859"/>
      <c r="R86" s="1859"/>
    </row>
    <row r="87" spans="2:18" s="415" customFormat="1" ht="21" hidden="1" customHeight="1">
      <c r="D87" s="1853" t="s">
        <v>227</v>
      </c>
      <c r="E87" s="1853"/>
      <c r="F87" s="1853"/>
      <c r="G87" s="1853"/>
      <c r="H87" s="1853"/>
      <c r="I87" s="1853"/>
      <c r="J87" s="1853"/>
      <c r="K87" s="1853"/>
      <c r="L87" s="1853"/>
      <c r="M87" s="1853"/>
      <c r="N87" s="1853"/>
      <c r="O87" s="1853"/>
      <c r="P87" s="1853"/>
      <c r="Q87" s="1853"/>
      <c r="R87" s="1853"/>
    </row>
    <row r="88" spans="2:18" s="415" customFormat="1" ht="21" hidden="1" customHeight="1">
      <c r="D88" s="1850" t="s">
        <v>228</v>
      </c>
      <c r="E88" s="1850"/>
      <c r="F88" s="1850"/>
      <c r="G88" s="1850"/>
      <c r="H88" s="1850"/>
      <c r="I88" s="1850"/>
      <c r="J88" s="1850"/>
      <c r="K88" s="1850"/>
      <c r="L88" s="1850"/>
      <c r="M88" s="1850"/>
      <c r="N88" s="1850"/>
      <c r="O88" s="1850"/>
      <c r="P88" s="1850"/>
      <c r="Q88" s="1850"/>
      <c r="R88" s="1850"/>
    </row>
    <row r="89" spans="2:18" s="415" customFormat="1" ht="21" hidden="1" customHeight="1">
      <c r="C89" s="415" t="s">
        <v>177</v>
      </c>
      <c r="D89" s="1859" t="s">
        <v>229</v>
      </c>
      <c r="E89" s="1859"/>
      <c r="F89" s="1859"/>
      <c r="G89" s="1859"/>
      <c r="H89" s="1859"/>
      <c r="I89" s="1859"/>
      <c r="J89" s="1859"/>
      <c r="K89" s="1859"/>
      <c r="L89" s="1859"/>
      <c r="M89" s="1859"/>
      <c r="N89" s="1859"/>
      <c r="O89" s="1859"/>
      <c r="P89" s="1859"/>
      <c r="Q89" s="1859"/>
      <c r="R89" s="1859"/>
    </row>
    <row r="90" spans="2:18" s="415" customFormat="1" ht="21" hidden="1" customHeight="1">
      <c r="D90" s="1853" t="s">
        <v>230</v>
      </c>
      <c r="E90" s="1853"/>
      <c r="F90" s="1853"/>
      <c r="G90" s="1853"/>
      <c r="H90" s="1853"/>
      <c r="I90" s="1853"/>
      <c r="J90" s="1853"/>
      <c r="K90" s="1853"/>
      <c r="L90" s="1853"/>
      <c r="M90" s="1853"/>
      <c r="N90" s="1853"/>
      <c r="O90" s="1853"/>
      <c r="P90" s="1853"/>
      <c r="Q90" s="1853"/>
      <c r="R90" s="1853"/>
    </row>
    <row r="91" spans="2:18" s="415" customFormat="1" ht="21" hidden="1" customHeight="1">
      <c r="D91" s="1850" t="s">
        <v>231</v>
      </c>
      <c r="E91" s="1850"/>
      <c r="F91" s="1850"/>
      <c r="G91" s="1850"/>
      <c r="H91" s="1850"/>
      <c r="I91" s="1850"/>
      <c r="J91" s="1850"/>
      <c r="K91" s="1850"/>
      <c r="L91" s="1850"/>
      <c r="M91" s="1850"/>
      <c r="N91" s="1850"/>
      <c r="O91" s="1850"/>
      <c r="P91" s="1850"/>
      <c r="Q91" s="1850"/>
      <c r="R91" s="1850"/>
    </row>
    <row r="92" spans="2:18" s="415" customFormat="1" ht="21" hidden="1" customHeight="1">
      <c r="D92" s="1850" t="s">
        <v>232</v>
      </c>
      <c r="E92" s="1850"/>
      <c r="F92" s="1850"/>
      <c r="G92" s="1850"/>
      <c r="H92" s="1850"/>
      <c r="I92" s="1850"/>
      <c r="J92" s="1850"/>
      <c r="K92" s="1850"/>
      <c r="L92" s="1850"/>
      <c r="M92" s="1850"/>
      <c r="N92" s="1850"/>
      <c r="O92" s="1850"/>
      <c r="P92" s="1850"/>
      <c r="Q92" s="1850"/>
      <c r="R92" s="1850"/>
    </row>
    <row r="93" spans="2:18" s="415" customFormat="1" ht="21" hidden="1" customHeight="1">
      <c r="D93" s="1850" t="s">
        <v>233</v>
      </c>
      <c r="E93" s="1850"/>
      <c r="F93" s="1850"/>
      <c r="G93" s="1850"/>
      <c r="H93" s="1850"/>
      <c r="I93" s="1850"/>
      <c r="J93" s="1850"/>
      <c r="K93" s="1850"/>
      <c r="L93" s="1850"/>
      <c r="M93" s="1850"/>
      <c r="N93" s="1850"/>
      <c r="O93" s="1850"/>
      <c r="P93" s="1850"/>
      <c r="Q93" s="1850"/>
      <c r="R93" s="1850"/>
    </row>
    <row r="94" spans="2:18" s="415" customFormat="1" ht="21" hidden="1" customHeight="1">
      <c r="C94" s="415" t="s">
        <v>179</v>
      </c>
      <c r="D94" s="1859" t="s">
        <v>234</v>
      </c>
      <c r="E94" s="1859"/>
      <c r="F94" s="1859"/>
      <c r="G94" s="1859"/>
      <c r="H94" s="1859"/>
      <c r="I94" s="1859"/>
      <c r="J94" s="1859"/>
      <c r="K94" s="1859"/>
      <c r="L94" s="1859"/>
      <c r="M94" s="1859"/>
      <c r="N94" s="1859"/>
      <c r="O94" s="1859"/>
      <c r="P94" s="1859"/>
      <c r="Q94" s="1859"/>
      <c r="R94" s="1859"/>
    </row>
    <row r="95" spans="2:18" s="415" customFormat="1" ht="21" hidden="1" customHeight="1">
      <c r="B95" s="415" t="s">
        <v>86</v>
      </c>
      <c r="C95" s="1850" t="s">
        <v>235</v>
      </c>
      <c r="D95" s="1850"/>
      <c r="E95" s="1850"/>
      <c r="F95" s="1850"/>
      <c r="G95" s="1850"/>
      <c r="H95" s="1850"/>
      <c r="I95" s="1850"/>
      <c r="J95" s="1850"/>
      <c r="K95" s="1850"/>
      <c r="L95" s="1850"/>
      <c r="M95" s="1850"/>
      <c r="N95" s="1850"/>
      <c r="O95" s="1850"/>
      <c r="P95" s="1850"/>
      <c r="Q95" s="1850"/>
      <c r="R95" s="1850"/>
    </row>
    <row r="96" spans="2:18" s="415" customFormat="1" ht="21" hidden="1" customHeight="1">
      <c r="C96" s="415" t="s">
        <v>176</v>
      </c>
      <c r="D96" s="1850" t="s">
        <v>236</v>
      </c>
      <c r="E96" s="1850"/>
      <c r="F96" s="1850"/>
      <c r="G96" s="1850"/>
      <c r="H96" s="1850"/>
      <c r="I96" s="1850"/>
      <c r="J96" s="1850"/>
      <c r="K96" s="1850"/>
      <c r="L96" s="1850"/>
      <c r="M96" s="1850"/>
      <c r="N96" s="1850"/>
      <c r="O96" s="1850"/>
      <c r="P96" s="1850"/>
      <c r="Q96" s="1850"/>
      <c r="R96" s="1850"/>
    </row>
    <row r="97" spans="1:18" s="415" customFormat="1" ht="21" hidden="1" customHeight="1">
      <c r="D97" s="1853" t="s">
        <v>237</v>
      </c>
      <c r="E97" s="1853"/>
      <c r="F97" s="1853"/>
      <c r="G97" s="1853"/>
      <c r="H97" s="1853"/>
      <c r="I97" s="1853"/>
      <c r="J97" s="1853"/>
      <c r="K97" s="1853"/>
      <c r="L97" s="1853"/>
      <c r="M97" s="1853"/>
      <c r="N97" s="1853"/>
      <c r="O97" s="1853"/>
      <c r="P97" s="1853"/>
      <c r="Q97" s="1853"/>
      <c r="R97" s="1853"/>
    </row>
    <row r="98" spans="1:18" s="415" customFormat="1" ht="21" hidden="1" customHeight="1">
      <c r="D98" s="1850" t="s">
        <v>238</v>
      </c>
      <c r="E98" s="1850"/>
      <c r="F98" s="1850"/>
      <c r="G98" s="1850"/>
      <c r="H98" s="1850"/>
      <c r="I98" s="1850"/>
      <c r="J98" s="1850"/>
      <c r="K98" s="1850"/>
      <c r="L98" s="1850"/>
      <c r="M98" s="1850"/>
      <c r="N98" s="1850"/>
      <c r="O98" s="1850"/>
      <c r="P98" s="1850"/>
      <c r="Q98" s="1850"/>
      <c r="R98" s="1850"/>
    </row>
    <row r="99" spans="1:18" s="415" customFormat="1" ht="21" hidden="1" customHeight="1">
      <c r="C99" s="415" t="s">
        <v>177</v>
      </c>
      <c r="D99" s="1859" t="s">
        <v>229</v>
      </c>
      <c r="E99" s="1859"/>
      <c r="F99" s="1859"/>
      <c r="G99" s="1859"/>
      <c r="H99" s="1859"/>
      <c r="I99" s="1859"/>
      <c r="J99" s="1859"/>
      <c r="K99" s="1859"/>
      <c r="L99" s="1859"/>
      <c r="M99" s="1859"/>
      <c r="N99" s="1859"/>
      <c r="O99" s="1859"/>
      <c r="P99" s="1859"/>
      <c r="Q99" s="1859"/>
      <c r="R99" s="1859"/>
    </row>
    <row r="100" spans="1:18" s="415" customFormat="1" ht="21" hidden="1" customHeight="1">
      <c r="D100" s="1853" t="s">
        <v>230</v>
      </c>
      <c r="E100" s="1853"/>
      <c r="F100" s="1853"/>
      <c r="G100" s="1853"/>
      <c r="H100" s="1853"/>
      <c r="I100" s="1853"/>
      <c r="J100" s="1853"/>
      <c r="K100" s="1853"/>
      <c r="L100" s="1853"/>
      <c r="M100" s="1853"/>
      <c r="N100" s="1853"/>
      <c r="O100" s="1853"/>
      <c r="P100" s="1853"/>
      <c r="Q100" s="1853"/>
      <c r="R100" s="1853"/>
    </row>
    <row r="101" spans="1:18" s="415" customFormat="1" ht="21" hidden="1" customHeight="1">
      <c r="D101" s="1850" t="s">
        <v>239</v>
      </c>
      <c r="E101" s="1850"/>
      <c r="F101" s="1850"/>
      <c r="G101" s="1850"/>
      <c r="H101" s="1850"/>
      <c r="I101" s="1850"/>
      <c r="J101" s="1850"/>
      <c r="K101" s="1850"/>
      <c r="L101" s="1850"/>
      <c r="M101" s="1850"/>
      <c r="N101" s="1850"/>
      <c r="O101" s="1850"/>
      <c r="P101" s="1850"/>
      <c r="Q101" s="1850"/>
      <c r="R101" s="1850"/>
    </row>
    <row r="102" spans="1:18" s="415" customFormat="1" ht="21" hidden="1" customHeight="1">
      <c r="D102" s="1850" t="s">
        <v>240</v>
      </c>
      <c r="E102" s="1850"/>
      <c r="F102" s="1850"/>
      <c r="G102" s="1850"/>
      <c r="H102" s="1850"/>
      <c r="I102" s="1850"/>
      <c r="J102" s="1850"/>
      <c r="K102" s="1850"/>
      <c r="L102" s="1850"/>
      <c r="M102" s="1850"/>
      <c r="N102" s="1850"/>
      <c r="O102" s="1850"/>
      <c r="P102" s="1850"/>
      <c r="Q102" s="1850"/>
      <c r="R102" s="1850"/>
    </row>
    <row r="103" spans="1:18" s="415" customFormat="1" ht="21" hidden="1" customHeight="1">
      <c r="D103" s="1850" t="s">
        <v>233</v>
      </c>
      <c r="E103" s="1850"/>
      <c r="F103" s="1850"/>
      <c r="G103" s="1850"/>
      <c r="H103" s="1850"/>
      <c r="I103" s="1850"/>
      <c r="J103" s="1850"/>
      <c r="K103" s="1850"/>
      <c r="L103" s="1850"/>
      <c r="M103" s="1850"/>
      <c r="N103" s="1850"/>
      <c r="O103" s="1850"/>
      <c r="P103" s="1850"/>
      <c r="Q103" s="1850"/>
      <c r="R103" s="1850"/>
    </row>
    <row r="104" spans="1:18" s="415" customFormat="1" ht="21" hidden="1" customHeight="1">
      <c r="A104" s="1854" t="s">
        <v>241</v>
      </c>
      <c r="B104" s="1854"/>
      <c r="C104" s="1854"/>
      <c r="D104" s="1854"/>
      <c r="E104" s="1854"/>
      <c r="F104" s="1854"/>
      <c r="G104" s="1854"/>
      <c r="H104" s="1854"/>
      <c r="I104" s="1854"/>
      <c r="J104" s="1854"/>
      <c r="K104" s="1854"/>
      <c r="L104" s="1854"/>
      <c r="M104" s="1854"/>
      <c r="N104" s="1854"/>
      <c r="O104" s="1854"/>
      <c r="P104" s="1854"/>
      <c r="Q104" s="1854"/>
      <c r="R104" s="1854"/>
    </row>
    <row r="105" spans="1:18" s="415" customFormat="1" ht="21" hidden="1" customHeight="1">
      <c r="B105" s="415" t="s">
        <v>75</v>
      </c>
      <c r="C105" s="1850" t="s">
        <v>242</v>
      </c>
      <c r="D105" s="1850"/>
      <c r="E105" s="1850"/>
      <c r="F105" s="1850"/>
      <c r="G105" s="1850"/>
      <c r="H105" s="1850"/>
      <c r="I105" s="1850"/>
      <c r="J105" s="1850"/>
      <c r="K105" s="1850"/>
      <c r="L105" s="1850"/>
      <c r="M105" s="1850"/>
      <c r="N105" s="1850"/>
      <c r="O105" s="1850"/>
      <c r="P105" s="1850"/>
      <c r="Q105" s="1850"/>
      <c r="R105" s="1850"/>
    </row>
    <row r="106" spans="1:18" s="415" customFormat="1" ht="21" hidden="1" customHeight="1">
      <c r="B106" s="415" t="s">
        <v>76</v>
      </c>
      <c r="C106" s="1850" t="s">
        <v>243</v>
      </c>
      <c r="D106" s="1850"/>
      <c r="E106" s="1850"/>
      <c r="F106" s="1850"/>
      <c r="G106" s="1850"/>
      <c r="H106" s="1850"/>
      <c r="I106" s="1850"/>
      <c r="J106" s="1850"/>
      <c r="K106" s="1850"/>
      <c r="L106" s="1850"/>
      <c r="M106" s="1850"/>
      <c r="N106" s="1850"/>
      <c r="O106" s="1850"/>
      <c r="P106" s="1850"/>
      <c r="Q106" s="1850"/>
      <c r="R106" s="1850"/>
    </row>
    <row r="107" spans="1:18" s="415" customFormat="1" ht="21" hidden="1" customHeight="1">
      <c r="B107" s="415" t="s">
        <v>77</v>
      </c>
      <c r="C107" s="1850" t="s">
        <v>244</v>
      </c>
      <c r="D107" s="1850"/>
      <c r="E107" s="1850"/>
      <c r="F107" s="1850"/>
      <c r="G107" s="1850"/>
      <c r="H107" s="1850"/>
      <c r="I107" s="1850"/>
      <c r="J107" s="1850"/>
      <c r="K107" s="1850"/>
      <c r="L107" s="1850"/>
      <c r="M107" s="1850"/>
      <c r="N107" s="1850"/>
      <c r="O107" s="1850"/>
      <c r="P107" s="1850"/>
      <c r="Q107" s="1850"/>
      <c r="R107" s="1850"/>
    </row>
    <row r="108" spans="1:18" s="415" customFormat="1" ht="21" hidden="1" customHeight="1">
      <c r="C108" s="415" t="s">
        <v>176</v>
      </c>
      <c r="D108" s="1850" t="s">
        <v>245</v>
      </c>
      <c r="E108" s="1850"/>
      <c r="F108" s="1850"/>
      <c r="G108" s="1850"/>
      <c r="H108" s="1850"/>
      <c r="I108" s="1850"/>
      <c r="J108" s="1850"/>
      <c r="K108" s="1850"/>
      <c r="L108" s="1850"/>
      <c r="M108" s="1850"/>
      <c r="N108" s="1850"/>
      <c r="O108" s="1850"/>
      <c r="P108" s="1850"/>
      <c r="Q108" s="1850"/>
      <c r="R108" s="1850"/>
    </row>
    <row r="109" spans="1:18" s="415" customFormat="1" ht="21" hidden="1" customHeight="1">
      <c r="C109" s="415" t="s">
        <v>177</v>
      </c>
      <c r="D109" s="1850" t="s">
        <v>246</v>
      </c>
      <c r="E109" s="1850"/>
      <c r="F109" s="1850"/>
      <c r="G109" s="1850"/>
      <c r="H109" s="1850"/>
      <c r="I109" s="1850"/>
      <c r="J109" s="1850"/>
      <c r="K109" s="1850"/>
      <c r="L109" s="1850"/>
      <c r="M109" s="1850"/>
      <c r="N109" s="1850"/>
      <c r="O109" s="1850"/>
      <c r="P109" s="1850"/>
      <c r="Q109" s="1850"/>
      <c r="R109" s="1850"/>
    </row>
    <row r="110" spans="1:18" s="415" customFormat="1" ht="21" hidden="1" customHeight="1">
      <c r="C110" s="415" t="s">
        <v>179</v>
      </c>
      <c r="D110" s="1850" t="s">
        <v>247</v>
      </c>
      <c r="E110" s="1850"/>
      <c r="F110" s="1850"/>
      <c r="G110" s="1850"/>
      <c r="H110" s="1850"/>
      <c r="I110" s="1850"/>
      <c r="J110" s="1850"/>
      <c r="K110" s="1850"/>
      <c r="L110" s="1850"/>
      <c r="M110" s="1850"/>
      <c r="N110" s="1850"/>
      <c r="O110" s="1850"/>
      <c r="P110" s="1850"/>
      <c r="Q110" s="1850"/>
      <c r="R110" s="1850"/>
    </row>
    <row r="111" spans="1:18" s="415" customFormat="1" ht="21" hidden="1" customHeight="1">
      <c r="C111" s="415" t="s">
        <v>186</v>
      </c>
      <c r="D111" s="1859" t="s">
        <v>248</v>
      </c>
      <c r="E111" s="1859"/>
      <c r="F111" s="1859"/>
      <c r="G111" s="1859"/>
      <c r="H111" s="1859"/>
      <c r="I111" s="1859"/>
      <c r="J111" s="1859"/>
      <c r="K111" s="1859"/>
      <c r="L111" s="1859"/>
      <c r="M111" s="1859"/>
      <c r="N111" s="1859"/>
      <c r="O111" s="1859"/>
      <c r="P111" s="1859"/>
      <c r="Q111" s="1859"/>
      <c r="R111" s="1859"/>
    </row>
    <row r="112" spans="1:18" s="415" customFormat="1" ht="21" hidden="1" customHeight="1">
      <c r="C112" s="415" t="s">
        <v>187</v>
      </c>
      <c r="D112" s="1859" t="s">
        <v>249</v>
      </c>
      <c r="E112" s="1859"/>
      <c r="F112" s="1859"/>
      <c r="G112" s="1859"/>
      <c r="H112" s="1859"/>
      <c r="I112" s="1859"/>
      <c r="J112" s="1859"/>
      <c r="K112" s="1859"/>
      <c r="L112" s="1859"/>
      <c r="M112" s="1859"/>
      <c r="N112" s="1859"/>
      <c r="O112" s="1859"/>
      <c r="P112" s="1859"/>
      <c r="Q112" s="1859"/>
      <c r="R112" s="1859"/>
    </row>
    <row r="113" spans="2:18" s="415" customFormat="1" ht="21" hidden="1" customHeight="1">
      <c r="C113" s="415" t="s">
        <v>188</v>
      </c>
      <c r="D113" s="1859" t="s">
        <v>250</v>
      </c>
      <c r="E113" s="1859"/>
      <c r="F113" s="1859"/>
      <c r="G113" s="1859"/>
      <c r="H113" s="1859"/>
      <c r="I113" s="1859"/>
      <c r="J113" s="1859"/>
      <c r="K113" s="1859"/>
      <c r="L113" s="1859"/>
      <c r="M113" s="1859"/>
      <c r="N113" s="1859"/>
      <c r="O113" s="1859"/>
      <c r="P113" s="1859"/>
      <c r="Q113" s="1859"/>
      <c r="R113" s="1859"/>
    </row>
    <row r="114" spans="2:18" s="415" customFormat="1" ht="21" hidden="1" customHeight="1">
      <c r="C114" s="415" t="s">
        <v>251</v>
      </c>
      <c r="D114" s="1859" t="s">
        <v>252</v>
      </c>
      <c r="E114" s="1859"/>
      <c r="F114" s="1859"/>
      <c r="G114" s="1859"/>
      <c r="H114" s="1859"/>
      <c r="I114" s="1859"/>
      <c r="J114" s="1859"/>
      <c r="K114" s="1859"/>
      <c r="L114" s="1859"/>
      <c r="M114" s="1859"/>
      <c r="N114" s="1859"/>
      <c r="O114" s="1859"/>
      <c r="P114" s="1859"/>
      <c r="Q114" s="1859"/>
      <c r="R114" s="1859"/>
    </row>
    <row r="115" spans="2:18" s="415" customFormat="1" ht="21" hidden="1" customHeight="1">
      <c r="C115" s="415" t="s">
        <v>253</v>
      </c>
      <c r="D115" s="1859" t="s">
        <v>254</v>
      </c>
      <c r="E115" s="1859"/>
      <c r="F115" s="1859"/>
      <c r="G115" s="1859"/>
      <c r="H115" s="1859"/>
      <c r="I115" s="1859"/>
      <c r="J115" s="1859"/>
      <c r="K115" s="1859"/>
      <c r="L115" s="1859"/>
      <c r="M115" s="1859"/>
      <c r="N115" s="1859"/>
      <c r="O115" s="1859"/>
      <c r="P115" s="1859"/>
      <c r="Q115" s="1859"/>
      <c r="R115" s="1859"/>
    </row>
    <row r="116" spans="2:18" s="415" customFormat="1" ht="21" hidden="1" customHeight="1">
      <c r="B116" s="415" t="s">
        <v>78</v>
      </c>
      <c r="C116" s="1850" t="s">
        <v>255</v>
      </c>
      <c r="D116" s="1850"/>
      <c r="E116" s="1850"/>
      <c r="F116" s="1850"/>
      <c r="G116" s="1850"/>
      <c r="H116" s="1850"/>
      <c r="I116" s="1850"/>
      <c r="J116" s="1850"/>
      <c r="K116" s="1850"/>
      <c r="L116" s="1850"/>
      <c r="M116" s="1850"/>
      <c r="N116" s="1850"/>
      <c r="O116" s="1850"/>
      <c r="P116" s="1850"/>
      <c r="Q116" s="1850"/>
      <c r="R116" s="1850"/>
    </row>
    <row r="117" spans="2:18" s="415" customFormat="1" ht="21" hidden="1" customHeight="1">
      <c r="B117" s="415" t="s">
        <v>84</v>
      </c>
      <c r="C117" s="1850" t="s">
        <v>229</v>
      </c>
      <c r="D117" s="1850"/>
      <c r="E117" s="1850"/>
      <c r="F117" s="1850"/>
      <c r="G117" s="1850"/>
      <c r="H117" s="1850"/>
      <c r="I117" s="1850"/>
      <c r="J117" s="1850"/>
      <c r="K117" s="1850"/>
      <c r="L117" s="1850"/>
      <c r="M117" s="1850"/>
      <c r="N117" s="1850"/>
      <c r="O117" s="1850"/>
      <c r="P117" s="1850"/>
      <c r="Q117" s="1850"/>
      <c r="R117" s="1850"/>
    </row>
    <row r="118" spans="2:18" s="415" customFormat="1" ht="21" hidden="1" customHeight="1">
      <c r="C118" s="415" t="s">
        <v>176</v>
      </c>
      <c r="D118" s="1850" t="s">
        <v>719</v>
      </c>
      <c r="E118" s="1850"/>
      <c r="F118" s="1850"/>
      <c r="G118" s="1850"/>
      <c r="H118" s="1850"/>
      <c r="I118" s="1850"/>
      <c r="J118" s="1850"/>
      <c r="K118" s="1850"/>
      <c r="L118" s="1850"/>
      <c r="M118" s="1850"/>
      <c r="N118" s="1850"/>
      <c r="O118" s="1850"/>
      <c r="P118" s="1850"/>
      <c r="Q118" s="1850"/>
      <c r="R118" s="1850"/>
    </row>
    <row r="119" spans="2:18" s="415" customFormat="1" ht="21" hidden="1" customHeight="1">
      <c r="D119" s="1850" t="s">
        <v>720</v>
      </c>
      <c r="E119" s="1850"/>
      <c r="F119" s="1850"/>
      <c r="G119" s="1850"/>
      <c r="H119" s="1850"/>
      <c r="I119" s="1850"/>
      <c r="J119" s="1850"/>
      <c r="K119" s="1850"/>
      <c r="L119" s="1850"/>
      <c r="M119" s="1850"/>
      <c r="N119" s="1850"/>
      <c r="O119" s="1850"/>
      <c r="P119" s="1850"/>
      <c r="Q119" s="1850"/>
      <c r="R119" s="1850"/>
    </row>
    <row r="120" spans="2:18" s="415" customFormat="1" ht="21" hidden="1" customHeight="1">
      <c r="C120" s="415" t="s">
        <v>177</v>
      </c>
      <c r="D120" s="1850" t="s">
        <v>256</v>
      </c>
      <c r="E120" s="1850"/>
      <c r="F120" s="1850"/>
      <c r="G120" s="1850"/>
      <c r="H120" s="1850"/>
      <c r="I120" s="1850"/>
      <c r="J120" s="1850"/>
      <c r="K120" s="1850"/>
      <c r="L120" s="1850"/>
      <c r="M120" s="1850"/>
      <c r="N120" s="1850"/>
      <c r="O120" s="1850"/>
      <c r="P120" s="1850"/>
      <c r="Q120" s="1850"/>
      <c r="R120" s="1850"/>
    </row>
    <row r="121" spans="2:18" s="415" customFormat="1" ht="21" hidden="1" customHeight="1">
      <c r="D121" s="415" t="s">
        <v>0</v>
      </c>
      <c r="E121" s="1850" t="s">
        <v>257</v>
      </c>
      <c r="F121" s="1850"/>
      <c r="G121" s="1850"/>
      <c r="H121" s="1850"/>
      <c r="I121" s="1850"/>
      <c r="J121" s="1850"/>
      <c r="K121" s="1850"/>
      <c r="L121" s="1850"/>
      <c r="M121" s="1850"/>
      <c r="N121" s="1850"/>
      <c r="O121" s="1850"/>
      <c r="P121" s="1850"/>
      <c r="Q121" s="1850"/>
      <c r="R121" s="1850"/>
    </row>
    <row r="122" spans="2:18" s="415" customFormat="1" ht="21" hidden="1" customHeight="1">
      <c r="D122" s="415" t="s">
        <v>1</v>
      </c>
      <c r="E122" s="1850" t="s">
        <v>433</v>
      </c>
      <c r="F122" s="1850"/>
      <c r="G122" s="1850"/>
      <c r="H122" s="1850"/>
      <c r="I122" s="1850"/>
      <c r="J122" s="1850"/>
      <c r="K122" s="1850"/>
      <c r="L122" s="1850"/>
      <c r="M122" s="1850"/>
      <c r="N122" s="1850"/>
      <c r="O122" s="1850"/>
      <c r="P122" s="1850"/>
      <c r="Q122" s="1850"/>
      <c r="R122" s="1850"/>
    </row>
    <row r="123" spans="2:18" s="415" customFormat="1" ht="21" hidden="1" customHeight="1">
      <c r="E123" s="1850" t="s">
        <v>434</v>
      </c>
      <c r="F123" s="1850"/>
      <c r="G123" s="1850"/>
      <c r="H123" s="1850"/>
      <c r="I123" s="1850"/>
      <c r="J123" s="1850"/>
      <c r="K123" s="1850"/>
      <c r="L123" s="1850"/>
      <c r="M123" s="1850"/>
      <c r="N123" s="1850"/>
      <c r="O123" s="1850"/>
      <c r="P123" s="1850"/>
      <c r="Q123" s="1850"/>
      <c r="R123" s="1850"/>
    </row>
    <row r="124" spans="2:18" s="415" customFormat="1" ht="21" hidden="1" customHeight="1">
      <c r="E124" s="1853" t="s">
        <v>258</v>
      </c>
      <c r="F124" s="1850"/>
      <c r="G124" s="1850"/>
      <c r="H124" s="1850"/>
      <c r="I124" s="1850"/>
      <c r="J124" s="1850"/>
      <c r="K124" s="1850"/>
      <c r="L124" s="1850"/>
      <c r="M124" s="1850"/>
      <c r="N124" s="1850"/>
      <c r="O124" s="1850"/>
      <c r="P124" s="1850"/>
      <c r="Q124" s="1850"/>
      <c r="R124" s="1850"/>
    </row>
    <row r="125" spans="2:18" s="415" customFormat="1" ht="21" hidden="1" customHeight="1">
      <c r="E125" s="1850" t="s">
        <v>259</v>
      </c>
      <c r="F125" s="1850"/>
      <c r="G125" s="1850"/>
      <c r="H125" s="1850"/>
      <c r="I125" s="1850"/>
      <c r="J125" s="1850"/>
      <c r="K125" s="1850"/>
      <c r="L125" s="1850"/>
      <c r="M125" s="1850"/>
      <c r="N125" s="1850"/>
      <c r="O125" s="1850"/>
      <c r="P125" s="1850"/>
      <c r="Q125" s="1850"/>
      <c r="R125" s="1850"/>
    </row>
    <row r="126" spans="2:18" s="415" customFormat="1" ht="21" hidden="1" customHeight="1">
      <c r="E126" s="1850" t="s">
        <v>260</v>
      </c>
      <c r="F126" s="1850"/>
      <c r="G126" s="1850"/>
      <c r="H126" s="1850"/>
      <c r="I126" s="1850"/>
      <c r="J126" s="1850"/>
      <c r="K126" s="1850"/>
      <c r="L126" s="1850"/>
      <c r="M126" s="1850"/>
      <c r="N126" s="1850"/>
      <c r="O126" s="1850"/>
      <c r="P126" s="1850"/>
      <c r="Q126" s="1850"/>
      <c r="R126" s="1850"/>
    </row>
    <row r="127" spans="2:18" s="415" customFormat="1" ht="21" hidden="1" customHeight="1">
      <c r="B127" s="415" t="s">
        <v>86</v>
      </c>
      <c r="C127" s="418" t="s">
        <v>261</v>
      </c>
    </row>
    <row r="128" spans="2:18" s="415" customFormat="1" ht="21" hidden="1" customHeight="1">
      <c r="C128" s="415" t="s">
        <v>176</v>
      </c>
      <c r="D128" s="1850" t="s">
        <v>262</v>
      </c>
      <c r="E128" s="1850"/>
      <c r="F128" s="1850"/>
      <c r="G128" s="1850"/>
      <c r="H128" s="1850"/>
      <c r="I128" s="1850"/>
      <c r="J128" s="1850"/>
      <c r="K128" s="1850"/>
      <c r="L128" s="1850"/>
      <c r="M128" s="1850"/>
      <c r="N128" s="1850"/>
      <c r="O128" s="1850"/>
      <c r="P128" s="1850"/>
      <c r="Q128" s="1850"/>
      <c r="R128" s="1850"/>
    </row>
    <row r="129" spans="1:18" s="415" customFormat="1" ht="21" hidden="1" customHeight="1">
      <c r="C129" s="415" t="s">
        <v>177</v>
      </c>
      <c r="D129" s="1850" t="s">
        <v>263</v>
      </c>
      <c r="E129" s="1850"/>
      <c r="F129" s="1850"/>
      <c r="G129" s="1850"/>
      <c r="H129" s="1850"/>
      <c r="I129" s="1850"/>
      <c r="J129" s="1850"/>
      <c r="K129" s="1850"/>
      <c r="L129" s="1850"/>
      <c r="M129" s="1850"/>
      <c r="N129" s="1850"/>
      <c r="O129" s="1850"/>
      <c r="P129" s="1850"/>
      <c r="Q129" s="1850"/>
      <c r="R129" s="1850"/>
    </row>
    <row r="130" spans="1:18" s="415" customFormat="1" ht="21" hidden="1" customHeight="1">
      <c r="C130" s="415" t="s">
        <v>179</v>
      </c>
      <c r="D130" s="1850" t="s">
        <v>264</v>
      </c>
      <c r="E130" s="1850"/>
      <c r="F130" s="1850"/>
      <c r="G130" s="1850"/>
      <c r="H130" s="1850"/>
      <c r="I130" s="1850"/>
      <c r="J130" s="1850"/>
      <c r="K130" s="1850"/>
      <c r="L130" s="1850"/>
      <c r="M130" s="1850"/>
      <c r="N130" s="1850"/>
      <c r="O130" s="1850"/>
      <c r="P130" s="1850"/>
      <c r="Q130" s="1850"/>
      <c r="R130" s="1850"/>
    </row>
    <row r="131" spans="1:18" s="415" customFormat="1" ht="21" hidden="1" customHeight="1">
      <c r="A131" s="1854" t="s">
        <v>265</v>
      </c>
      <c r="B131" s="1854"/>
      <c r="C131" s="1854"/>
      <c r="D131" s="1854"/>
      <c r="E131" s="1854"/>
      <c r="F131" s="1854"/>
      <c r="G131" s="1854"/>
      <c r="H131" s="1854"/>
      <c r="I131" s="1854"/>
      <c r="J131" s="1854"/>
      <c r="K131" s="1854"/>
      <c r="L131" s="1854"/>
      <c r="M131" s="1854"/>
      <c r="N131" s="1854"/>
      <c r="O131" s="1854"/>
      <c r="P131" s="1854"/>
      <c r="Q131" s="1854"/>
      <c r="R131" s="1854"/>
    </row>
    <row r="132" spans="1:18" s="415" customFormat="1" ht="21" hidden="1" customHeight="1">
      <c r="B132" s="415" t="s">
        <v>75</v>
      </c>
      <c r="C132" s="1850" t="s">
        <v>266</v>
      </c>
      <c r="D132" s="1850"/>
      <c r="E132" s="1850"/>
      <c r="F132" s="1850"/>
      <c r="G132" s="1850"/>
      <c r="H132" s="1850"/>
      <c r="I132" s="1850"/>
      <c r="J132" s="1850"/>
      <c r="K132" s="1850"/>
      <c r="L132" s="1850"/>
      <c r="M132" s="1850"/>
      <c r="N132" s="1850"/>
      <c r="O132" s="1850"/>
      <c r="P132" s="1850"/>
      <c r="Q132" s="1850"/>
      <c r="R132" s="1850"/>
    </row>
    <row r="133" spans="1:18" s="415" customFormat="1" ht="21" hidden="1" customHeight="1">
      <c r="B133" s="415" t="s">
        <v>76</v>
      </c>
      <c r="C133" s="1850" t="s">
        <v>267</v>
      </c>
      <c r="D133" s="1850"/>
      <c r="E133" s="1850"/>
      <c r="F133" s="1850"/>
      <c r="G133" s="1850"/>
      <c r="H133" s="1850"/>
      <c r="I133" s="1850"/>
      <c r="J133" s="1850"/>
      <c r="K133" s="1850"/>
      <c r="L133" s="1850"/>
      <c r="M133" s="1850"/>
      <c r="N133" s="1850"/>
      <c r="O133" s="1850"/>
      <c r="P133" s="1850"/>
      <c r="Q133" s="1850"/>
      <c r="R133" s="1850"/>
    </row>
    <row r="134" spans="1:18" s="415" customFormat="1" ht="21" hidden="1" customHeight="1">
      <c r="C134" s="415" t="s">
        <v>176</v>
      </c>
      <c r="D134" s="1850" t="s">
        <v>268</v>
      </c>
      <c r="E134" s="1850"/>
      <c r="F134" s="1850"/>
      <c r="G134" s="1850"/>
      <c r="H134" s="1850"/>
      <c r="I134" s="1850"/>
      <c r="J134" s="1850"/>
      <c r="K134" s="1850"/>
      <c r="L134" s="1850"/>
      <c r="M134" s="1850"/>
      <c r="N134" s="1850"/>
      <c r="O134" s="1850"/>
      <c r="P134" s="1850"/>
      <c r="Q134" s="1850"/>
      <c r="R134" s="1850"/>
    </row>
    <row r="135" spans="1:18" s="415" customFormat="1" ht="21" hidden="1" customHeight="1">
      <c r="C135" s="415" t="s">
        <v>177</v>
      </c>
      <c r="D135" s="1850" t="s">
        <v>269</v>
      </c>
      <c r="E135" s="1850"/>
      <c r="F135" s="1850"/>
      <c r="G135" s="1850"/>
      <c r="H135" s="1850"/>
      <c r="I135" s="1850"/>
      <c r="J135" s="1850"/>
      <c r="K135" s="1850"/>
      <c r="L135" s="1850"/>
      <c r="M135" s="1850"/>
      <c r="N135" s="1850"/>
      <c r="O135" s="1850"/>
      <c r="P135" s="1850"/>
      <c r="Q135" s="1850"/>
      <c r="R135" s="1850"/>
    </row>
    <row r="136" spans="1:18" s="415" customFormat="1" ht="21" hidden="1" customHeight="1">
      <c r="C136" s="415" t="s">
        <v>179</v>
      </c>
      <c r="D136" s="1850" t="s">
        <v>270</v>
      </c>
      <c r="E136" s="1850"/>
      <c r="F136" s="1850"/>
      <c r="G136" s="1850"/>
      <c r="H136" s="1850"/>
      <c r="I136" s="1850"/>
      <c r="J136" s="1850"/>
      <c r="K136" s="1850"/>
      <c r="L136" s="1850"/>
      <c r="M136" s="1850"/>
      <c r="N136" s="1850"/>
      <c r="O136" s="1850"/>
      <c r="P136" s="1850"/>
      <c r="Q136" s="1850"/>
      <c r="R136" s="1850"/>
    </row>
    <row r="137" spans="1:18" s="415" customFormat="1" ht="21" hidden="1" customHeight="1">
      <c r="B137" s="415" t="s">
        <v>77</v>
      </c>
      <c r="C137" s="1850" t="s">
        <v>271</v>
      </c>
      <c r="D137" s="1850"/>
      <c r="E137" s="1850"/>
      <c r="F137" s="1850"/>
      <c r="G137" s="1850"/>
      <c r="H137" s="1850"/>
      <c r="I137" s="1850"/>
      <c r="J137" s="1850"/>
      <c r="K137" s="1850"/>
      <c r="L137" s="1850"/>
      <c r="M137" s="1850"/>
      <c r="N137" s="1850"/>
      <c r="O137" s="1850"/>
      <c r="P137" s="1850"/>
      <c r="Q137" s="1850"/>
      <c r="R137" s="1850"/>
    </row>
    <row r="138" spans="1:18" s="415" customFormat="1" ht="21" hidden="1" customHeight="1">
      <c r="C138" s="415" t="s">
        <v>176</v>
      </c>
      <c r="D138" s="1850" t="s">
        <v>272</v>
      </c>
      <c r="E138" s="1850"/>
      <c r="F138" s="1850"/>
      <c r="G138" s="1850"/>
      <c r="H138" s="1850"/>
      <c r="I138" s="1850"/>
      <c r="J138" s="1850"/>
      <c r="K138" s="1850"/>
      <c r="L138" s="1850"/>
      <c r="M138" s="1850"/>
      <c r="N138" s="1850"/>
      <c r="O138" s="1850"/>
      <c r="P138" s="1850"/>
      <c r="Q138" s="1850"/>
      <c r="R138" s="1850"/>
    </row>
    <row r="139" spans="1:18" s="415" customFormat="1" ht="21" hidden="1" customHeight="1">
      <c r="C139" s="415" t="s">
        <v>177</v>
      </c>
      <c r="D139" s="1850" t="s">
        <v>273</v>
      </c>
      <c r="E139" s="1850"/>
      <c r="F139" s="1850"/>
      <c r="G139" s="1850"/>
      <c r="H139" s="1850"/>
      <c r="I139" s="1850"/>
      <c r="J139" s="1850"/>
      <c r="K139" s="1850"/>
      <c r="L139" s="1850"/>
      <c r="M139" s="1850"/>
      <c r="N139" s="1850"/>
      <c r="O139" s="1850"/>
      <c r="P139" s="1850"/>
      <c r="Q139" s="1850"/>
      <c r="R139" s="1850"/>
    </row>
    <row r="140" spans="1:18" s="415" customFormat="1" ht="21" hidden="1" customHeight="1">
      <c r="C140" s="415" t="s">
        <v>179</v>
      </c>
      <c r="D140" s="1850" t="s">
        <v>274</v>
      </c>
      <c r="E140" s="1850"/>
      <c r="F140" s="1850"/>
      <c r="G140" s="1850"/>
      <c r="H140" s="1850"/>
      <c r="I140" s="1850"/>
      <c r="J140" s="1850"/>
      <c r="K140" s="1850"/>
      <c r="L140" s="1850"/>
      <c r="M140" s="1850"/>
      <c r="N140" s="1850"/>
      <c r="O140" s="1850"/>
      <c r="P140" s="1850"/>
      <c r="Q140" s="1850"/>
      <c r="R140" s="1850"/>
    </row>
    <row r="141" spans="1:18" s="415" customFormat="1" ht="21" hidden="1" customHeight="1">
      <c r="C141" s="415" t="s">
        <v>186</v>
      </c>
      <c r="D141" s="1859" t="s">
        <v>275</v>
      </c>
      <c r="E141" s="1859"/>
      <c r="F141" s="1859"/>
      <c r="G141" s="1859"/>
      <c r="H141" s="1859"/>
      <c r="I141" s="1859"/>
      <c r="J141" s="1859"/>
      <c r="K141" s="1859"/>
      <c r="L141" s="1859"/>
      <c r="M141" s="1859"/>
      <c r="N141" s="1859"/>
      <c r="O141" s="1859"/>
      <c r="P141" s="1859"/>
      <c r="Q141" s="1859"/>
      <c r="R141" s="1859"/>
    </row>
    <row r="142" spans="1:18" s="415" customFormat="1" ht="21" hidden="1" customHeight="1">
      <c r="C142" s="415" t="s">
        <v>187</v>
      </c>
      <c r="D142" s="1859" t="s">
        <v>276</v>
      </c>
      <c r="E142" s="1859"/>
      <c r="F142" s="1859"/>
      <c r="G142" s="1859"/>
      <c r="H142" s="1859"/>
      <c r="I142" s="1859"/>
      <c r="J142" s="1859"/>
      <c r="K142" s="1859"/>
      <c r="L142" s="1859"/>
      <c r="M142" s="1859"/>
      <c r="N142" s="1859"/>
      <c r="O142" s="1859"/>
      <c r="P142" s="1859"/>
      <c r="Q142" s="1859"/>
      <c r="R142" s="1859"/>
    </row>
    <row r="143" spans="1:18" s="415" customFormat="1" ht="21" hidden="1" customHeight="1">
      <c r="C143" s="415" t="s">
        <v>188</v>
      </c>
      <c r="D143" s="1859" t="s">
        <v>277</v>
      </c>
      <c r="E143" s="1859"/>
      <c r="F143" s="1859"/>
      <c r="G143" s="1859"/>
      <c r="H143" s="1859"/>
      <c r="I143" s="1859"/>
      <c r="J143" s="1859"/>
      <c r="K143" s="1859"/>
      <c r="L143" s="1859"/>
      <c r="M143" s="1859"/>
      <c r="N143" s="1859"/>
      <c r="O143" s="1859"/>
      <c r="P143" s="1859"/>
      <c r="Q143" s="1859"/>
      <c r="R143" s="1859"/>
    </row>
    <row r="144" spans="1:18" s="415" customFormat="1" ht="21" hidden="1" customHeight="1">
      <c r="C144" s="415" t="s">
        <v>251</v>
      </c>
      <c r="D144" s="1859" t="s">
        <v>278</v>
      </c>
      <c r="E144" s="1859"/>
      <c r="F144" s="1859"/>
      <c r="G144" s="1859"/>
      <c r="H144" s="1859"/>
      <c r="I144" s="1859"/>
      <c r="J144" s="1859"/>
      <c r="K144" s="1859"/>
      <c r="L144" s="1859"/>
      <c r="M144" s="1859"/>
      <c r="N144" s="1859"/>
      <c r="O144" s="1859"/>
      <c r="P144" s="1859"/>
      <c r="Q144" s="1859"/>
      <c r="R144" s="1859"/>
    </row>
    <row r="145" spans="2:18" s="415" customFormat="1" ht="21" hidden="1" customHeight="1">
      <c r="B145" s="415" t="s">
        <v>78</v>
      </c>
      <c r="C145" s="1850" t="s">
        <v>279</v>
      </c>
      <c r="D145" s="1850"/>
      <c r="E145" s="1850"/>
      <c r="F145" s="1850"/>
      <c r="G145" s="1850"/>
      <c r="H145" s="1850"/>
      <c r="I145" s="1850"/>
      <c r="J145" s="1850"/>
      <c r="K145" s="1850"/>
      <c r="L145" s="1850"/>
      <c r="M145" s="1850"/>
      <c r="N145" s="1850"/>
      <c r="O145" s="1850"/>
      <c r="P145" s="1850"/>
      <c r="Q145" s="1850"/>
      <c r="R145" s="1850"/>
    </row>
    <row r="146" spans="2:18" s="415" customFormat="1" ht="21" hidden="1" customHeight="1">
      <c r="C146" s="415" t="s">
        <v>176</v>
      </c>
      <c r="D146" s="1859" t="s">
        <v>280</v>
      </c>
      <c r="E146" s="1859"/>
      <c r="F146" s="1859"/>
      <c r="G146" s="1859"/>
      <c r="H146" s="1859"/>
      <c r="I146" s="1859"/>
      <c r="J146" s="1859"/>
      <c r="K146" s="1859"/>
      <c r="L146" s="1859"/>
      <c r="M146" s="1859"/>
      <c r="N146" s="1859"/>
      <c r="O146" s="1859"/>
      <c r="P146" s="1859"/>
      <c r="Q146" s="1859"/>
      <c r="R146" s="1859"/>
    </row>
    <row r="147" spans="2:18" s="415" customFormat="1" ht="21" hidden="1" customHeight="1">
      <c r="D147" s="415" t="s">
        <v>281</v>
      </c>
      <c r="E147" s="1850" t="s">
        <v>282</v>
      </c>
      <c r="F147" s="1850"/>
      <c r="G147" s="1850"/>
      <c r="H147" s="1850"/>
      <c r="I147" s="1850"/>
      <c r="J147" s="1850"/>
      <c r="K147" s="1850"/>
      <c r="L147" s="1850"/>
      <c r="M147" s="1850"/>
      <c r="N147" s="1850"/>
      <c r="O147" s="1850"/>
      <c r="P147" s="1850"/>
      <c r="Q147" s="1850"/>
      <c r="R147" s="1850"/>
    </row>
    <row r="148" spans="2:18" s="415" customFormat="1" ht="21" hidden="1" customHeight="1">
      <c r="D148" s="415" t="s">
        <v>283</v>
      </c>
      <c r="E148" s="1850" t="s">
        <v>284</v>
      </c>
      <c r="F148" s="1850"/>
      <c r="G148" s="1850"/>
      <c r="H148" s="1850"/>
      <c r="I148" s="1850"/>
      <c r="J148" s="1850"/>
      <c r="K148" s="1850"/>
      <c r="L148" s="1850"/>
      <c r="M148" s="1850"/>
      <c r="N148" s="1850"/>
      <c r="O148" s="1850"/>
      <c r="P148" s="1850"/>
      <c r="Q148" s="1850"/>
      <c r="R148" s="1850"/>
    </row>
    <row r="149" spans="2:18" s="415" customFormat="1" ht="21" hidden="1" customHeight="1">
      <c r="D149" s="415" t="s">
        <v>285</v>
      </c>
      <c r="E149" s="1850" t="s">
        <v>286</v>
      </c>
      <c r="F149" s="1850"/>
      <c r="G149" s="1850"/>
      <c r="H149" s="1850"/>
      <c r="I149" s="1850"/>
      <c r="J149" s="1850"/>
      <c r="K149" s="1850"/>
      <c r="L149" s="1850"/>
      <c r="M149" s="1850"/>
      <c r="N149" s="1850"/>
      <c r="O149" s="1850"/>
      <c r="P149" s="1850"/>
      <c r="Q149" s="1850"/>
      <c r="R149" s="1850"/>
    </row>
    <row r="150" spans="2:18" s="415" customFormat="1" ht="21" hidden="1" customHeight="1">
      <c r="D150" s="421" t="s">
        <v>287</v>
      </c>
      <c r="E150" s="1859" t="s">
        <v>288</v>
      </c>
      <c r="F150" s="1859"/>
      <c r="G150" s="1859"/>
      <c r="H150" s="1859"/>
      <c r="I150" s="1859"/>
      <c r="J150" s="1859"/>
      <c r="K150" s="1859"/>
      <c r="L150" s="1859"/>
      <c r="M150" s="1859"/>
      <c r="N150" s="1859"/>
      <c r="O150" s="1859"/>
      <c r="P150" s="1859"/>
      <c r="Q150" s="1859"/>
      <c r="R150" s="1859"/>
    </row>
    <row r="151" spans="2:18" s="415" customFormat="1" ht="21" hidden="1" customHeight="1">
      <c r="C151" s="415" t="s">
        <v>177</v>
      </c>
      <c r="D151" s="1859" t="s">
        <v>229</v>
      </c>
      <c r="E151" s="1859"/>
      <c r="F151" s="1859"/>
      <c r="G151" s="1859"/>
      <c r="H151" s="1859"/>
      <c r="I151" s="1859"/>
      <c r="J151" s="1859"/>
      <c r="K151" s="1859"/>
      <c r="L151" s="1859"/>
      <c r="M151" s="1859"/>
      <c r="N151" s="1859"/>
      <c r="O151" s="1859"/>
      <c r="P151" s="1859"/>
      <c r="Q151" s="1859"/>
      <c r="R151" s="1859"/>
    </row>
    <row r="152" spans="2:18" s="415" customFormat="1" ht="21" hidden="1" customHeight="1">
      <c r="D152" s="415" t="s">
        <v>281</v>
      </c>
      <c r="E152" s="1850" t="s">
        <v>289</v>
      </c>
      <c r="F152" s="1850"/>
      <c r="G152" s="1850"/>
      <c r="H152" s="1850"/>
      <c r="I152" s="1850"/>
      <c r="J152" s="1850"/>
      <c r="K152" s="1850"/>
      <c r="L152" s="1850"/>
      <c r="M152" s="1850"/>
      <c r="N152" s="1850"/>
      <c r="O152" s="1850"/>
      <c r="P152" s="1850"/>
      <c r="Q152" s="1850"/>
      <c r="R152" s="1850"/>
    </row>
    <row r="153" spans="2:18" s="415" customFormat="1" ht="21" hidden="1" customHeight="1">
      <c r="D153" s="415" t="s">
        <v>283</v>
      </c>
      <c r="E153" s="1850" t="s">
        <v>290</v>
      </c>
      <c r="F153" s="1850"/>
      <c r="G153" s="1850"/>
      <c r="H153" s="1850"/>
      <c r="I153" s="1850"/>
      <c r="J153" s="1850"/>
      <c r="K153" s="1850"/>
      <c r="L153" s="1850"/>
      <c r="M153" s="1850"/>
      <c r="N153" s="1850"/>
      <c r="O153" s="1850"/>
      <c r="P153" s="1850"/>
      <c r="Q153" s="1850"/>
      <c r="R153" s="1850"/>
    </row>
    <row r="154" spans="2:18" s="415" customFormat="1" ht="21" hidden="1" customHeight="1">
      <c r="D154" s="415" t="s">
        <v>285</v>
      </c>
      <c r="E154" s="1850" t="s">
        <v>291</v>
      </c>
      <c r="F154" s="1850"/>
      <c r="G154" s="1850"/>
      <c r="H154" s="1850"/>
      <c r="I154" s="1850"/>
      <c r="J154" s="1850"/>
      <c r="K154" s="1850"/>
      <c r="L154" s="1850"/>
      <c r="M154" s="1850"/>
      <c r="N154" s="1850"/>
      <c r="O154" s="1850"/>
      <c r="P154" s="1850"/>
      <c r="Q154" s="1850"/>
      <c r="R154" s="1850"/>
    </row>
    <row r="155" spans="2:18" s="415" customFormat="1" ht="21" hidden="1" customHeight="1">
      <c r="C155" s="415" t="s">
        <v>179</v>
      </c>
      <c r="D155" s="1859" t="s">
        <v>292</v>
      </c>
      <c r="E155" s="1859"/>
      <c r="F155" s="1859"/>
      <c r="G155" s="1859"/>
      <c r="H155" s="1859"/>
      <c r="I155" s="1859"/>
      <c r="J155" s="1859"/>
      <c r="K155" s="1859"/>
      <c r="L155" s="1859"/>
      <c r="M155" s="1859"/>
      <c r="N155" s="1859"/>
      <c r="O155" s="1859"/>
      <c r="P155" s="1859"/>
      <c r="Q155" s="1859"/>
      <c r="R155" s="1859"/>
    </row>
    <row r="156" spans="2:18" s="415" customFormat="1" ht="21" hidden="1" customHeight="1">
      <c r="C156" s="415" t="s">
        <v>186</v>
      </c>
      <c r="D156" s="1859" t="s">
        <v>293</v>
      </c>
      <c r="E156" s="1859"/>
      <c r="F156" s="1859"/>
      <c r="G156" s="1859"/>
      <c r="H156" s="1859"/>
      <c r="I156" s="1859"/>
      <c r="J156" s="1859"/>
      <c r="K156" s="1859"/>
      <c r="L156" s="1859"/>
      <c r="M156" s="1859"/>
      <c r="N156" s="1859"/>
      <c r="O156" s="1859"/>
      <c r="P156" s="1859"/>
      <c r="Q156" s="1859"/>
      <c r="R156" s="1859"/>
    </row>
    <row r="157" spans="2:18" s="415" customFormat="1" ht="21" hidden="1" customHeight="1">
      <c r="B157" s="415" t="s">
        <v>84</v>
      </c>
      <c r="C157" s="1850" t="s">
        <v>294</v>
      </c>
      <c r="D157" s="1850"/>
      <c r="E157" s="1850"/>
      <c r="F157" s="1850"/>
      <c r="G157" s="1850"/>
      <c r="H157" s="1850"/>
      <c r="I157" s="1850"/>
      <c r="J157" s="1850"/>
      <c r="K157" s="1850"/>
      <c r="L157" s="1850"/>
      <c r="M157" s="1850"/>
      <c r="N157" s="1850"/>
      <c r="O157" s="1850"/>
      <c r="P157" s="1850"/>
      <c r="Q157" s="1850"/>
      <c r="R157" s="1850"/>
    </row>
    <row r="158" spans="2:18" s="415" customFormat="1" ht="21" hidden="1" customHeight="1">
      <c r="C158" s="415" t="s">
        <v>176</v>
      </c>
      <c r="D158" s="1850" t="s">
        <v>295</v>
      </c>
      <c r="E158" s="1850"/>
      <c r="F158" s="1850"/>
      <c r="G158" s="1850"/>
      <c r="H158" s="1850"/>
      <c r="I158" s="1850"/>
      <c r="J158" s="1850"/>
      <c r="K158" s="1850"/>
      <c r="L158" s="1850"/>
      <c r="M158" s="1850"/>
      <c r="N158" s="1850"/>
      <c r="O158" s="1850"/>
      <c r="P158" s="1850"/>
      <c r="Q158" s="1850"/>
      <c r="R158" s="1850"/>
    </row>
    <row r="159" spans="2:18" s="415" customFormat="1" ht="21" hidden="1" customHeight="1">
      <c r="C159" s="415" t="s">
        <v>177</v>
      </c>
      <c r="D159" s="1850" t="s">
        <v>296</v>
      </c>
      <c r="E159" s="1850"/>
      <c r="F159" s="1850"/>
      <c r="G159" s="1850"/>
      <c r="H159" s="1850"/>
      <c r="I159" s="1850"/>
      <c r="J159" s="1850"/>
      <c r="K159" s="1850"/>
      <c r="L159" s="1850"/>
      <c r="M159" s="1850"/>
      <c r="N159" s="1850"/>
      <c r="O159" s="1850"/>
      <c r="P159" s="1850"/>
      <c r="Q159" s="1850"/>
      <c r="R159" s="1850"/>
    </row>
    <row r="160" spans="2:18" s="415" customFormat="1" ht="21" hidden="1" customHeight="1">
      <c r="C160" s="415" t="s">
        <v>179</v>
      </c>
      <c r="D160" s="1850" t="s">
        <v>721</v>
      </c>
      <c r="E160" s="1850"/>
      <c r="F160" s="1850"/>
      <c r="G160" s="1850"/>
      <c r="H160" s="1850"/>
      <c r="I160" s="1850"/>
      <c r="J160" s="1850"/>
      <c r="K160" s="1850"/>
      <c r="L160" s="1850"/>
      <c r="M160" s="1850"/>
      <c r="N160" s="1850"/>
      <c r="O160" s="1850"/>
      <c r="P160" s="1850"/>
      <c r="Q160" s="1850"/>
      <c r="R160" s="1850"/>
    </row>
    <row r="161" spans="2:18" s="415" customFormat="1" ht="21" hidden="1" customHeight="1">
      <c r="D161" s="1850" t="s">
        <v>722</v>
      </c>
      <c r="E161" s="1850"/>
      <c r="F161" s="1850"/>
      <c r="G161" s="1850"/>
      <c r="H161" s="1850"/>
      <c r="I161" s="1850"/>
      <c r="J161" s="1850"/>
      <c r="K161" s="1850"/>
      <c r="L161" s="1850"/>
      <c r="M161" s="1850"/>
      <c r="N161" s="1850"/>
      <c r="O161" s="1850"/>
      <c r="P161" s="1850"/>
      <c r="Q161" s="1850"/>
      <c r="R161" s="1850"/>
    </row>
    <row r="162" spans="2:18" s="415" customFormat="1" ht="21" hidden="1" customHeight="1">
      <c r="B162" s="415" t="s">
        <v>86</v>
      </c>
      <c r="C162" s="1850" t="s">
        <v>297</v>
      </c>
      <c r="D162" s="1850"/>
      <c r="E162" s="1850"/>
      <c r="F162" s="1850"/>
      <c r="G162" s="1850"/>
      <c r="H162" s="1850"/>
      <c r="I162" s="1850"/>
      <c r="J162" s="1850"/>
      <c r="K162" s="1850"/>
      <c r="L162" s="1850"/>
      <c r="M162" s="1850"/>
      <c r="N162" s="1850"/>
      <c r="O162" s="1850"/>
      <c r="P162" s="1850"/>
      <c r="Q162" s="1850"/>
      <c r="R162" s="1850"/>
    </row>
    <row r="163" spans="2:18" s="415" customFormat="1" ht="21" hidden="1" customHeight="1">
      <c r="C163" s="415" t="s">
        <v>176</v>
      </c>
      <c r="D163" s="1850" t="s">
        <v>298</v>
      </c>
      <c r="E163" s="1850"/>
      <c r="F163" s="1850"/>
      <c r="G163" s="1850"/>
      <c r="H163" s="1850"/>
      <c r="I163" s="1850"/>
      <c r="J163" s="1850"/>
      <c r="K163" s="1850"/>
      <c r="L163" s="1850"/>
      <c r="M163" s="1850"/>
      <c r="N163" s="1850"/>
      <c r="O163" s="1850"/>
      <c r="P163" s="1850"/>
      <c r="Q163" s="1850"/>
      <c r="R163" s="1850"/>
    </row>
    <row r="164" spans="2:18" s="415" customFormat="1" ht="21" hidden="1" customHeight="1">
      <c r="C164" s="415" t="s">
        <v>177</v>
      </c>
      <c r="D164" s="1850" t="s">
        <v>299</v>
      </c>
      <c r="E164" s="1850"/>
      <c r="F164" s="1850"/>
      <c r="G164" s="1850"/>
      <c r="H164" s="1850"/>
      <c r="I164" s="1850"/>
      <c r="J164" s="1850"/>
      <c r="K164" s="1850"/>
      <c r="L164" s="1850"/>
      <c r="M164" s="1850"/>
      <c r="N164" s="1850"/>
      <c r="O164" s="1850"/>
      <c r="P164" s="1850"/>
      <c r="Q164" s="1850"/>
      <c r="R164" s="1850"/>
    </row>
    <row r="165" spans="2:18" s="415" customFormat="1" ht="21" hidden="1" customHeight="1">
      <c r="D165" s="415" t="s">
        <v>281</v>
      </c>
      <c r="E165" s="1850" t="s">
        <v>724</v>
      </c>
      <c r="F165" s="1850"/>
      <c r="G165" s="1850"/>
      <c r="H165" s="1850"/>
      <c r="I165" s="1850"/>
      <c r="J165" s="1850"/>
      <c r="K165" s="1850"/>
      <c r="L165" s="1850"/>
      <c r="M165" s="1850"/>
      <c r="N165" s="1850"/>
      <c r="O165" s="1850"/>
      <c r="P165" s="1850"/>
      <c r="Q165" s="1850"/>
      <c r="R165" s="1850"/>
    </row>
    <row r="166" spans="2:18" s="415" customFormat="1" ht="21" hidden="1" customHeight="1">
      <c r="E166" s="1850" t="s">
        <v>723</v>
      </c>
      <c r="F166" s="1850"/>
      <c r="G166" s="1850"/>
      <c r="H166" s="1850"/>
      <c r="I166" s="1850"/>
      <c r="J166" s="1850"/>
      <c r="K166" s="1850"/>
      <c r="L166" s="1850"/>
      <c r="M166" s="1850"/>
      <c r="N166" s="1850"/>
      <c r="O166" s="1850"/>
      <c r="P166" s="1850"/>
      <c r="Q166" s="1850"/>
      <c r="R166" s="1850"/>
    </row>
    <row r="167" spans="2:18" s="415" customFormat="1" ht="21" hidden="1" customHeight="1">
      <c r="D167" s="415" t="s">
        <v>283</v>
      </c>
      <c r="E167" s="1850" t="s">
        <v>300</v>
      </c>
      <c r="F167" s="1850"/>
      <c r="G167" s="1850"/>
      <c r="H167" s="1850"/>
      <c r="I167" s="1850"/>
      <c r="J167" s="1850"/>
      <c r="K167" s="1850"/>
      <c r="L167" s="1850"/>
      <c r="M167" s="1850"/>
      <c r="N167" s="1850"/>
      <c r="O167" s="1850"/>
      <c r="P167" s="1850"/>
      <c r="Q167" s="1850"/>
      <c r="R167" s="1850"/>
    </row>
    <row r="168" spans="2:18" s="415" customFormat="1" ht="21" hidden="1" customHeight="1">
      <c r="D168" s="415" t="s">
        <v>285</v>
      </c>
      <c r="E168" s="1850" t="s">
        <v>301</v>
      </c>
      <c r="F168" s="1850"/>
      <c r="G168" s="1850"/>
      <c r="H168" s="1850"/>
      <c r="I168" s="1850"/>
      <c r="J168" s="1850"/>
      <c r="K168" s="1850"/>
      <c r="L168" s="1850"/>
      <c r="M168" s="1850"/>
      <c r="N168" s="1850"/>
      <c r="O168" s="1850"/>
      <c r="P168" s="1850"/>
      <c r="Q168" s="1850"/>
      <c r="R168" s="1850"/>
    </row>
    <row r="169" spans="2:18" s="415" customFormat="1" ht="21" hidden="1" customHeight="1">
      <c r="D169" s="421" t="s">
        <v>287</v>
      </c>
      <c r="E169" s="1859" t="s">
        <v>302</v>
      </c>
      <c r="F169" s="1859"/>
      <c r="G169" s="1859"/>
      <c r="H169" s="1859"/>
      <c r="I169" s="1859"/>
      <c r="J169" s="1859"/>
      <c r="K169" s="1859"/>
      <c r="L169" s="1859"/>
      <c r="M169" s="1859"/>
      <c r="N169" s="1859"/>
      <c r="O169" s="1859"/>
      <c r="P169" s="1859"/>
      <c r="Q169" s="1859"/>
      <c r="R169" s="1859"/>
    </row>
    <row r="170" spans="2:18" s="415" customFormat="1" ht="21" hidden="1" customHeight="1">
      <c r="C170" s="415" t="s">
        <v>179</v>
      </c>
      <c r="D170" s="1859" t="s">
        <v>229</v>
      </c>
      <c r="E170" s="1859"/>
      <c r="F170" s="1859"/>
      <c r="G170" s="1859"/>
      <c r="H170" s="1859"/>
      <c r="I170" s="1859"/>
      <c r="J170" s="1859"/>
      <c r="K170" s="1859"/>
      <c r="L170" s="1859"/>
      <c r="M170" s="1859"/>
      <c r="N170" s="1859"/>
      <c r="O170" s="1859"/>
      <c r="P170" s="1859"/>
      <c r="Q170" s="1859"/>
      <c r="R170" s="1859"/>
    </row>
    <row r="171" spans="2:18" s="415" customFormat="1" ht="21" hidden="1" customHeight="1">
      <c r="D171" s="415" t="s">
        <v>281</v>
      </c>
      <c r="E171" s="1850" t="s">
        <v>303</v>
      </c>
      <c r="F171" s="1850"/>
      <c r="G171" s="1850"/>
      <c r="H171" s="1850"/>
      <c r="I171" s="1850"/>
      <c r="J171" s="1850"/>
      <c r="K171" s="1850"/>
      <c r="L171" s="1850"/>
      <c r="M171" s="1850"/>
      <c r="N171" s="1850"/>
      <c r="O171" s="1850"/>
      <c r="P171" s="1850"/>
      <c r="Q171" s="1850"/>
      <c r="R171" s="1850"/>
    </row>
    <row r="172" spans="2:18" s="415" customFormat="1" ht="21" hidden="1" customHeight="1">
      <c r="D172" s="415" t="s">
        <v>283</v>
      </c>
      <c r="E172" s="1850" t="s">
        <v>304</v>
      </c>
      <c r="F172" s="1850"/>
      <c r="G172" s="1850"/>
      <c r="H172" s="1850"/>
      <c r="I172" s="1850"/>
      <c r="J172" s="1850"/>
      <c r="K172" s="1850"/>
      <c r="L172" s="1850"/>
      <c r="M172" s="1850"/>
      <c r="N172" s="1850"/>
      <c r="O172" s="1850"/>
      <c r="P172" s="1850"/>
      <c r="Q172" s="1850"/>
      <c r="R172" s="1850"/>
    </row>
    <row r="173" spans="2:18" s="415" customFormat="1" ht="21" hidden="1" customHeight="1">
      <c r="B173" s="415" t="s">
        <v>88</v>
      </c>
      <c r="C173" s="1850" t="s">
        <v>276</v>
      </c>
      <c r="D173" s="1850"/>
      <c r="E173" s="1850"/>
      <c r="F173" s="1850"/>
      <c r="G173" s="1850"/>
      <c r="H173" s="1850"/>
      <c r="I173" s="1850"/>
      <c r="J173" s="1850"/>
      <c r="K173" s="1850"/>
      <c r="L173" s="1850"/>
      <c r="M173" s="1850"/>
      <c r="N173" s="1850"/>
      <c r="O173" s="1850"/>
      <c r="P173" s="1850"/>
      <c r="Q173" s="1850"/>
      <c r="R173" s="1850"/>
    </row>
    <row r="174" spans="2:18" s="415" customFormat="1" ht="21" hidden="1" customHeight="1">
      <c r="C174" s="415" t="s">
        <v>176</v>
      </c>
      <c r="D174" s="1850" t="s">
        <v>305</v>
      </c>
      <c r="E174" s="1850"/>
      <c r="F174" s="1850"/>
      <c r="G174" s="1850"/>
      <c r="H174" s="1850"/>
      <c r="I174" s="1850"/>
      <c r="J174" s="1850"/>
      <c r="K174" s="1850"/>
      <c r="L174" s="1850"/>
      <c r="M174" s="1850"/>
      <c r="N174" s="1850"/>
      <c r="O174" s="1850"/>
      <c r="P174" s="1850"/>
      <c r="Q174" s="1850"/>
      <c r="R174" s="1850"/>
    </row>
    <row r="175" spans="2:18" s="415" customFormat="1" ht="21" hidden="1" customHeight="1">
      <c r="C175" s="415" t="s">
        <v>177</v>
      </c>
      <c r="D175" s="1850" t="s">
        <v>725</v>
      </c>
      <c r="E175" s="1850"/>
      <c r="F175" s="1850"/>
      <c r="G175" s="1850"/>
      <c r="H175" s="1850"/>
      <c r="I175" s="1850"/>
      <c r="J175" s="1850"/>
      <c r="K175" s="1850"/>
      <c r="L175" s="1850"/>
      <c r="M175" s="1850"/>
      <c r="N175" s="1850"/>
      <c r="O175" s="1850"/>
      <c r="P175" s="1850"/>
      <c r="Q175" s="1850"/>
      <c r="R175" s="1850"/>
    </row>
    <row r="176" spans="2:18" s="415" customFormat="1" ht="21" hidden="1" customHeight="1">
      <c r="D176" s="1850" t="s">
        <v>726</v>
      </c>
      <c r="E176" s="1850"/>
      <c r="F176" s="1850"/>
      <c r="G176" s="1850"/>
      <c r="H176" s="1850"/>
      <c r="I176" s="1850"/>
      <c r="J176" s="1850"/>
      <c r="K176" s="1850"/>
      <c r="L176" s="1850"/>
      <c r="M176" s="1850"/>
      <c r="N176" s="1850"/>
      <c r="O176" s="1850"/>
      <c r="P176" s="1850"/>
      <c r="Q176" s="1850"/>
      <c r="R176" s="1850"/>
    </row>
    <row r="177" spans="1:18" s="415" customFormat="1" ht="21" hidden="1" customHeight="1">
      <c r="C177" s="415" t="s">
        <v>179</v>
      </c>
      <c r="D177" s="1859" t="s">
        <v>727</v>
      </c>
      <c r="E177" s="1859"/>
      <c r="F177" s="1859"/>
      <c r="G177" s="1859"/>
      <c r="H177" s="1859"/>
      <c r="I177" s="1859"/>
      <c r="J177" s="1859"/>
      <c r="K177" s="1859"/>
      <c r="L177" s="1859"/>
      <c r="M177" s="1859"/>
      <c r="N177" s="1859"/>
      <c r="O177" s="1859"/>
      <c r="P177" s="1859"/>
      <c r="Q177" s="1859"/>
      <c r="R177" s="1859"/>
    </row>
    <row r="178" spans="1:18" s="415" customFormat="1" ht="21" hidden="1" customHeight="1">
      <c r="D178" s="1859" t="s">
        <v>728</v>
      </c>
      <c r="E178" s="1859"/>
      <c r="F178" s="1859"/>
      <c r="G178" s="1859"/>
      <c r="H178" s="1859"/>
      <c r="I178" s="1859"/>
      <c r="J178" s="1859"/>
      <c r="K178" s="1859"/>
      <c r="L178" s="1859"/>
      <c r="M178" s="1859"/>
      <c r="N178" s="1859"/>
      <c r="O178" s="1859"/>
      <c r="P178" s="1859"/>
      <c r="Q178" s="1859"/>
      <c r="R178" s="1859"/>
    </row>
    <row r="179" spans="1:18" s="415" customFormat="1" ht="21" hidden="1" customHeight="1">
      <c r="C179" s="415" t="s">
        <v>186</v>
      </c>
      <c r="D179" s="1850" t="s">
        <v>306</v>
      </c>
      <c r="E179" s="1850"/>
      <c r="F179" s="1850"/>
      <c r="G179" s="1850"/>
      <c r="H179" s="1850"/>
      <c r="I179" s="1850"/>
      <c r="J179" s="1850"/>
      <c r="K179" s="1850"/>
      <c r="L179" s="1850"/>
      <c r="M179" s="1850"/>
      <c r="N179" s="1850"/>
      <c r="O179" s="1850"/>
      <c r="P179" s="1850"/>
      <c r="Q179" s="1850"/>
      <c r="R179" s="1850"/>
    </row>
    <row r="180" spans="1:18" s="415" customFormat="1" ht="21" hidden="1" customHeight="1">
      <c r="A180" s="1854" t="s">
        <v>307</v>
      </c>
      <c r="B180" s="1854"/>
      <c r="C180" s="1854"/>
      <c r="D180" s="1854"/>
      <c r="E180" s="1854"/>
      <c r="F180" s="1854"/>
      <c r="G180" s="1854"/>
      <c r="H180" s="1854"/>
      <c r="I180" s="1854"/>
      <c r="J180" s="1854"/>
      <c r="K180" s="1854"/>
      <c r="L180" s="1854"/>
      <c r="M180" s="1854"/>
      <c r="N180" s="1854"/>
      <c r="O180" s="1854"/>
      <c r="P180" s="1854"/>
      <c r="Q180" s="1854"/>
      <c r="R180" s="1854"/>
    </row>
    <row r="181" spans="1:18" s="415" customFormat="1" ht="21" hidden="1" customHeight="1">
      <c r="B181" s="415" t="s">
        <v>75</v>
      </c>
      <c r="C181" s="1850" t="s">
        <v>308</v>
      </c>
      <c r="D181" s="1850"/>
      <c r="E181" s="1850"/>
      <c r="F181" s="1850"/>
      <c r="G181" s="1850"/>
      <c r="H181" s="1850"/>
      <c r="I181" s="1850"/>
      <c r="J181" s="1850"/>
      <c r="K181" s="1850"/>
      <c r="L181" s="1850"/>
      <c r="M181" s="1850"/>
      <c r="N181" s="1850"/>
      <c r="O181" s="1850"/>
      <c r="P181" s="1850"/>
      <c r="Q181" s="1850"/>
      <c r="R181" s="1850"/>
    </row>
    <row r="182" spans="1:18" s="415" customFormat="1" ht="21" hidden="1" customHeight="1">
      <c r="B182" s="415" t="s">
        <v>76</v>
      </c>
      <c r="C182" s="1850" t="s">
        <v>309</v>
      </c>
      <c r="D182" s="1850"/>
      <c r="E182" s="1850"/>
      <c r="F182" s="1850"/>
      <c r="G182" s="1850"/>
      <c r="H182" s="1850"/>
      <c r="I182" s="1850"/>
      <c r="J182" s="1850"/>
      <c r="K182" s="1850"/>
      <c r="L182" s="1850"/>
      <c r="M182" s="1850"/>
      <c r="N182" s="1850"/>
      <c r="O182" s="1850"/>
      <c r="P182" s="1850"/>
      <c r="Q182" s="1850"/>
      <c r="R182" s="1850"/>
    </row>
    <row r="183" spans="1:18" s="415" customFormat="1" ht="21" hidden="1" customHeight="1">
      <c r="C183" s="415" t="s">
        <v>176</v>
      </c>
      <c r="D183" s="1850" t="s">
        <v>310</v>
      </c>
      <c r="E183" s="1850"/>
      <c r="F183" s="1850"/>
      <c r="G183" s="1850"/>
      <c r="H183" s="1850"/>
      <c r="I183" s="1850"/>
      <c r="J183" s="1850"/>
      <c r="K183" s="1850"/>
      <c r="L183" s="1850"/>
      <c r="M183" s="1850"/>
      <c r="N183" s="1850"/>
      <c r="O183" s="1850"/>
      <c r="P183" s="1850"/>
      <c r="Q183" s="1850"/>
      <c r="R183" s="1850"/>
    </row>
    <row r="184" spans="1:18" s="415" customFormat="1" ht="21" hidden="1" customHeight="1">
      <c r="C184" s="415" t="s">
        <v>177</v>
      </c>
      <c r="D184" s="1850" t="s">
        <v>311</v>
      </c>
      <c r="E184" s="1850"/>
      <c r="F184" s="1850"/>
      <c r="G184" s="1850"/>
      <c r="H184" s="1850"/>
      <c r="I184" s="1850"/>
      <c r="J184" s="1850"/>
      <c r="K184" s="1850"/>
      <c r="L184" s="1850"/>
      <c r="M184" s="1850"/>
      <c r="N184" s="1850"/>
      <c r="O184" s="1850"/>
      <c r="P184" s="1850"/>
      <c r="Q184" s="1850"/>
      <c r="R184" s="1850"/>
    </row>
    <row r="185" spans="1:18" s="415" customFormat="1" ht="21" hidden="1" customHeight="1">
      <c r="C185" s="415" t="s">
        <v>179</v>
      </c>
      <c r="D185" s="1850" t="s">
        <v>312</v>
      </c>
      <c r="E185" s="1850"/>
      <c r="F185" s="1850"/>
      <c r="G185" s="1850"/>
      <c r="H185" s="1850"/>
      <c r="I185" s="1850"/>
      <c r="J185" s="1850"/>
      <c r="K185" s="1850"/>
      <c r="L185" s="1850"/>
      <c r="M185" s="1850"/>
      <c r="N185" s="1850"/>
      <c r="O185" s="1850"/>
      <c r="P185" s="1850"/>
      <c r="Q185" s="1850"/>
      <c r="R185" s="1850"/>
    </row>
    <row r="186" spans="1:18" s="415" customFormat="1" ht="21" hidden="1" customHeight="1">
      <c r="B186" s="415" t="s">
        <v>77</v>
      </c>
      <c r="C186" s="1850" t="s">
        <v>313</v>
      </c>
      <c r="D186" s="1850"/>
      <c r="E186" s="1850"/>
      <c r="F186" s="1850"/>
      <c r="G186" s="1850"/>
      <c r="H186" s="1850"/>
      <c r="I186" s="1850"/>
      <c r="J186" s="1850"/>
      <c r="K186" s="1850"/>
      <c r="L186" s="1850"/>
      <c r="M186" s="1850"/>
      <c r="N186" s="1850"/>
      <c r="O186" s="1850"/>
      <c r="P186" s="1850"/>
      <c r="Q186" s="1850"/>
      <c r="R186" s="1850"/>
    </row>
    <row r="187" spans="1:18" s="415" customFormat="1" ht="21" hidden="1" customHeight="1">
      <c r="B187" s="415" t="s">
        <v>78</v>
      </c>
      <c r="C187" s="1850" t="s">
        <v>314</v>
      </c>
      <c r="D187" s="1850"/>
      <c r="E187" s="1850"/>
      <c r="F187" s="1850"/>
      <c r="G187" s="1850"/>
      <c r="H187" s="1850"/>
      <c r="I187" s="1850"/>
      <c r="J187" s="1850"/>
      <c r="K187" s="1850"/>
      <c r="L187" s="1850"/>
      <c r="M187" s="1850"/>
      <c r="N187" s="1850"/>
      <c r="O187" s="1850"/>
      <c r="P187" s="1850"/>
      <c r="Q187" s="1850"/>
      <c r="R187" s="1850"/>
    </row>
    <row r="188" spans="1:18" s="415" customFormat="1" ht="21" hidden="1" customHeight="1">
      <c r="C188" s="415" t="s">
        <v>176</v>
      </c>
      <c r="D188" s="1850" t="s">
        <v>315</v>
      </c>
      <c r="E188" s="1850"/>
      <c r="F188" s="1850"/>
      <c r="G188" s="1850"/>
      <c r="H188" s="1850"/>
      <c r="I188" s="1850"/>
      <c r="J188" s="1850"/>
      <c r="K188" s="1850"/>
      <c r="L188" s="1850"/>
      <c r="M188" s="1850"/>
      <c r="N188" s="1850"/>
      <c r="O188" s="1850"/>
      <c r="P188" s="1850"/>
      <c r="Q188" s="1850"/>
      <c r="R188" s="1850"/>
    </row>
    <row r="189" spans="1:18" s="415" customFormat="1" ht="21" hidden="1" customHeight="1">
      <c r="C189" s="415" t="s">
        <v>192</v>
      </c>
      <c r="D189" s="1850" t="s">
        <v>316</v>
      </c>
      <c r="E189" s="1850"/>
      <c r="F189" s="1850"/>
      <c r="G189" s="1850"/>
      <c r="H189" s="1850"/>
      <c r="I189" s="1850"/>
      <c r="J189" s="1850"/>
      <c r="K189" s="1850"/>
      <c r="L189" s="1850"/>
      <c r="M189" s="1850"/>
      <c r="N189" s="1850"/>
      <c r="O189" s="1850"/>
      <c r="P189" s="1850"/>
      <c r="Q189" s="1850"/>
      <c r="R189" s="1850"/>
    </row>
    <row r="190" spans="1:18" s="415" customFormat="1" ht="21" hidden="1" customHeight="1">
      <c r="C190" s="415" t="s">
        <v>317</v>
      </c>
      <c r="D190" s="1850" t="s">
        <v>318</v>
      </c>
      <c r="E190" s="1850"/>
      <c r="F190" s="1850"/>
      <c r="G190" s="1850"/>
      <c r="H190" s="1850"/>
      <c r="I190" s="1850"/>
      <c r="J190" s="1850"/>
      <c r="K190" s="1850"/>
      <c r="L190" s="1850"/>
      <c r="M190" s="1850"/>
      <c r="N190" s="1850"/>
      <c r="O190" s="1850"/>
      <c r="P190" s="1850"/>
      <c r="Q190" s="1850"/>
      <c r="R190" s="1850"/>
    </row>
    <row r="191" spans="1:18" s="415" customFormat="1" ht="21" hidden="1" customHeight="1">
      <c r="C191" s="415" t="s">
        <v>319</v>
      </c>
      <c r="D191" s="1850" t="s">
        <v>320</v>
      </c>
      <c r="E191" s="1850"/>
      <c r="F191" s="1850"/>
      <c r="G191" s="1850"/>
      <c r="H191" s="1850"/>
      <c r="I191" s="1850"/>
      <c r="J191" s="1850"/>
      <c r="K191" s="1850"/>
      <c r="L191" s="1850"/>
      <c r="M191" s="1850"/>
      <c r="N191" s="1850"/>
      <c r="O191" s="1850"/>
      <c r="P191" s="1850"/>
      <c r="Q191" s="1850"/>
      <c r="R191" s="1850"/>
    </row>
    <row r="192" spans="1:18" s="415" customFormat="1" ht="21" hidden="1" customHeight="1">
      <c r="C192" s="415" t="s">
        <v>321</v>
      </c>
      <c r="D192" s="1850" t="s">
        <v>322</v>
      </c>
      <c r="E192" s="1850"/>
      <c r="F192" s="1850"/>
      <c r="G192" s="1850"/>
      <c r="H192" s="1850"/>
      <c r="I192" s="1850"/>
      <c r="J192" s="1850"/>
      <c r="K192" s="1850"/>
      <c r="L192" s="1850"/>
      <c r="M192" s="1850"/>
      <c r="N192" s="1850"/>
      <c r="O192" s="1850"/>
      <c r="P192" s="1850"/>
      <c r="Q192" s="1850"/>
      <c r="R192" s="1850"/>
    </row>
    <row r="193" spans="2:18" s="415" customFormat="1" ht="21" hidden="1" customHeight="1">
      <c r="C193" s="415" t="s">
        <v>323</v>
      </c>
      <c r="D193" s="1850" t="s">
        <v>324</v>
      </c>
      <c r="E193" s="1850"/>
      <c r="F193" s="1850"/>
      <c r="G193" s="1850"/>
      <c r="H193" s="1850"/>
      <c r="I193" s="1850"/>
      <c r="J193" s="1850"/>
      <c r="K193" s="1850"/>
      <c r="L193" s="1850"/>
      <c r="M193" s="1850"/>
      <c r="N193" s="1850"/>
      <c r="O193" s="1850"/>
      <c r="P193" s="1850"/>
      <c r="Q193" s="1850"/>
      <c r="R193" s="1850"/>
    </row>
    <row r="194" spans="2:18" s="415" customFormat="1" ht="21" hidden="1" customHeight="1">
      <c r="C194" s="415" t="s">
        <v>325</v>
      </c>
      <c r="D194" s="1850" t="s">
        <v>326</v>
      </c>
      <c r="E194" s="1850"/>
      <c r="F194" s="1850"/>
      <c r="G194" s="1850"/>
      <c r="H194" s="1850"/>
      <c r="I194" s="1850"/>
      <c r="J194" s="1850"/>
      <c r="K194" s="1850"/>
      <c r="L194" s="1850"/>
      <c r="M194" s="1850"/>
      <c r="N194" s="1850"/>
      <c r="O194" s="1850"/>
      <c r="P194" s="1850"/>
      <c r="Q194" s="1850"/>
      <c r="R194" s="1850"/>
    </row>
    <row r="195" spans="2:18" s="415" customFormat="1" ht="21" hidden="1" customHeight="1">
      <c r="C195" s="415" t="s">
        <v>327</v>
      </c>
      <c r="D195" s="1850" t="s">
        <v>328</v>
      </c>
      <c r="E195" s="1850"/>
      <c r="F195" s="1850"/>
      <c r="G195" s="1850"/>
      <c r="H195" s="1850"/>
      <c r="I195" s="1850"/>
      <c r="J195" s="1850"/>
      <c r="K195" s="1850"/>
      <c r="L195" s="1850"/>
      <c r="M195" s="1850"/>
      <c r="N195" s="1850"/>
      <c r="O195" s="1850"/>
      <c r="P195" s="1850"/>
      <c r="Q195" s="1850"/>
      <c r="R195" s="1850"/>
    </row>
    <row r="196" spans="2:18" s="415" customFormat="1" ht="21" hidden="1" customHeight="1">
      <c r="C196" s="415" t="s">
        <v>329</v>
      </c>
      <c r="D196" s="1850" t="s">
        <v>330</v>
      </c>
      <c r="E196" s="1850"/>
      <c r="F196" s="1850"/>
      <c r="G196" s="1850"/>
      <c r="H196" s="1850"/>
      <c r="I196" s="1850"/>
      <c r="J196" s="1850"/>
      <c r="K196" s="1850"/>
      <c r="L196" s="1850"/>
      <c r="M196" s="1850"/>
      <c r="N196" s="1850"/>
      <c r="O196" s="1850"/>
      <c r="P196" s="1850"/>
      <c r="Q196" s="1850"/>
      <c r="R196" s="1850"/>
    </row>
    <row r="197" spans="2:18" s="415" customFormat="1" ht="21" hidden="1" customHeight="1">
      <c r="C197" s="415" t="s">
        <v>331</v>
      </c>
      <c r="D197" s="1850" t="s">
        <v>591</v>
      </c>
      <c r="E197" s="1850"/>
      <c r="F197" s="1850"/>
      <c r="G197" s="1850"/>
      <c r="H197" s="1850"/>
      <c r="I197" s="1850"/>
      <c r="J197" s="1850"/>
      <c r="K197" s="1850"/>
      <c r="L197" s="1850"/>
      <c r="M197" s="1850"/>
      <c r="N197" s="1850"/>
      <c r="O197" s="1850"/>
      <c r="P197" s="1850"/>
      <c r="Q197" s="1850"/>
      <c r="R197" s="1850"/>
    </row>
    <row r="198" spans="2:18" s="415" customFormat="1" ht="21" hidden="1" customHeight="1">
      <c r="C198" s="415" t="s">
        <v>332</v>
      </c>
      <c r="D198" s="1850" t="s">
        <v>592</v>
      </c>
      <c r="E198" s="1850"/>
      <c r="F198" s="1850"/>
      <c r="G198" s="1850"/>
      <c r="H198" s="1850"/>
      <c r="I198" s="1850"/>
      <c r="J198" s="1850"/>
      <c r="K198" s="1850"/>
      <c r="L198" s="1850"/>
      <c r="M198" s="1850"/>
      <c r="N198" s="1850"/>
      <c r="O198" s="1850"/>
      <c r="P198" s="1850"/>
      <c r="Q198" s="1850"/>
      <c r="R198" s="1850"/>
    </row>
    <row r="199" spans="2:18" s="415" customFormat="1" ht="21" hidden="1" customHeight="1">
      <c r="C199" s="415" t="s">
        <v>333</v>
      </c>
      <c r="D199" s="1850" t="s">
        <v>593</v>
      </c>
      <c r="E199" s="1850"/>
      <c r="F199" s="1850"/>
      <c r="G199" s="1850"/>
      <c r="H199" s="1850"/>
      <c r="I199" s="1850"/>
      <c r="J199" s="1850"/>
      <c r="K199" s="1850"/>
      <c r="L199" s="1850"/>
      <c r="M199" s="1850"/>
      <c r="N199" s="1850"/>
      <c r="O199" s="1850"/>
      <c r="P199" s="1850"/>
      <c r="Q199" s="1850"/>
      <c r="R199" s="1850"/>
    </row>
    <row r="200" spans="2:18" s="415" customFormat="1" ht="21" hidden="1" customHeight="1">
      <c r="C200" s="415" t="s">
        <v>334</v>
      </c>
      <c r="D200" s="1850" t="s">
        <v>594</v>
      </c>
      <c r="E200" s="1850"/>
      <c r="F200" s="1850"/>
      <c r="G200" s="1850"/>
      <c r="H200" s="1850"/>
      <c r="I200" s="1850"/>
      <c r="J200" s="1850"/>
      <c r="K200" s="1850"/>
      <c r="L200" s="1850"/>
      <c r="M200" s="1850"/>
      <c r="N200" s="1850"/>
      <c r="O200" s="1850"/>
      <c r="P200" s="1850"/>
      <c r="Q200" s="1850"/>
      <c r="R200" s="1850"/>
    </row>
    <row r="201" spans="2:18" s="415" customFormat="1" ht="21" hidden="1" customHeight="1">
      <c r="C201" s="415" t="s">
        <v>335</v>
      </c>
      <c r="D201" s="1850" t="s">
        <v>595</v>
      </c>
      <c r="E201" s="1850"/>
      <c r="F201" s="1850"/>
      <c r="G201" s="1850"/>
      <c r="H201" s="1850"/>
      <c r="I201" s="1850"/>
      <c r="J201" s="1850"/>
      <c r="K201" s="1850"/>
      <c r="L201" s="1850"/>
      <c r="M201" s="1850"/>
      <c r="N201" s="1850"/>
      <c r="O201" s="1850"/>
      <c r="P201" s="1850"/>
      <c r="Q201" s="1850"/>
      <c r="R201" s="1850"/>
    </row>
    <row r="202" spans="2:18" s="415" customFormat="1" ht="21" hidden="1" customHeight="1">
      <c r="B202" s="415" t="s">
        <v>596</v>
      </c>
      <c r="C202" s="1850" t="s">
        <v>597</v>
      </c>
      <c r="D202" s="1850"/>
      <c r="E202" s="1850"/>
      <c r="F202" s="1850"/>
      <c r="G202" s="1850"/>
      <c r="H202" s="1850"/>
      <c r="I202" s="1850"/>
      <c r="J202" s="1850"/>
      <c r="K202" s="1850"/>
      <c r="L202" s="1850"/>
      <c r="M202" s="1850"/>
      <c r="N202" s="1850"/>
      <c r="O202" s="1850"/>
      <c r="P202" s="1850"/>
      <c r="Q202" s="1850"/>
      <c r="R202" s="1850"/>
    </row>
    <row r="203" spans="2:18" s="415" customFormat="1" ht="21" hidden="1" customHeight="1">
      <c r="B203" s="415" t="s">
        <v>598</v>
      </c>
      <c r="C203" s="1850" t="s">
        <v>599</v>
      </c>
      <c r="D203" s="1850"/>
      <c r="E203" s="1850"/>
      <c r="F203" s="1850"/>
      <c r="G203" s="1850"/>
      <c r="H203" s="1850"/>
      <c r="I203" s="1850"/>
      <c r="J203" s="1850"/>
      <c r="K203" s="1850"/>
      <c r="L203" s="1850"/>
      <c r="M203" s="1850"/>
      <c r="N203" s="1850"/>
      <c r="O203" s="1850"/>
      <c r="P203" s="1850"/>
      <c r="Q203" s="1850"/>
      <c r="R203" s="1850"/>
    </row>
    <row r="204" spans="2:18" s="415" customFormat="1" ht="21" hidden="1" customHeight="1">
      <c r="C204" s="415" t="s">
        <v>600</v>
      </c>
      <c r="D204" s="1850" t="s">
        <v>601</v>
      </c>
      <c r="E204" s="1850"/>
      <c r="F204" s="1850"/>
      <c r="G204" s="1850"/>
      <c r="H204" s="1850"/>
      <c r="I204" s="1850"/>
      <c r="J204" s="1850"/>
      <c r="K204" s="1850"/>
      <c r="L204" s="1850"/>
      <c r="M204" s="1850"/>
      <c r="N204" s="1850"/>
      <c r="O204" s="1850"/>
      <c r="P204" s="1850"/>
      <c r="Q204" s="1850"/>
      <c r="R204" s="1850"/>
    </row>
    <row r="205" spans="2:18" s="415" customFormat="1" ht="21" hidden="1" customHeight="1">
      <c r="D205" s="422" t="s">
        <v>602</v>
      </c>
      <c r="E205" s="1850" t="s">
        <v>603</v>
      </c>
      <c r="F205" s="1850"/>
      <c r="G205" s="1850"/>
      <c r="H205" s="1850"/>
      <c r="I205" s="1850"/>
      <c r="J205" s="1850"/>
      <c r="K205" s="1850"/>
      <c r="L205" s="1850"/>
      <c r="M205" s="1850"/>
      <c r="N205" s="1850"/>
      <c r="O205" s="1850"/>
      <c r="P205" s="1850"/>
      <c r="Q205" s="1850"/>
      <c r="R205" s="1850"/>
    </row>
    <row r="206" spans="2:18" s="415" customFormat="1" ht="21" hidden="1" customHeight="1">
      <c r="D206" s="422" t="s">
        <v>604</v>
      </c>
      <c r="E206" s="1850" t="s">
        <v>605</v>
      </c>
      <c r="F206" s="1850"/>
      <c r="G206" s="1850"/>
      <c r="H206" s="1850"/>
      <c r="I206" s="1850"/>
      <c r="J206" s="1850"/>
      <c r="K206" s="1850"/>
      <c r="L206" s="1850"/>
      <c r="M206" s="1850"/>
      <c r="N206" s="1850"/>
      <c r="O206" s="1850"/>
      <c r="P206" s="1850"/>
      <c r="Q206" s="1850"/>
      <c r="R206" s="1850"/>
    </row>
    <row r="207" spans="2:18" s="415" customFormat="1" ht="21" hidden="1" customHeight="1">
      <c r="C207" s="415" t="s">
        <v>606</v>
      </c>
      <c r="D207" s="1850" t="s">
        <v>607</v>
      </c>
      <c r="E207" s="1850"/>
      <c r="F207" s="1850"/>
      <c r="G207" s="1850"/>
      <c r="H207" s="1850"/>
      <c r="I207" s="1850"/>
      <c r="J207" s="1850"/>
      <c r="K207" s="1850"/>
      <c r="L207" s="1850"/>
      <c r="M207" s="1850"/>
      <c r="N207" s="1850"/>
      <c r="O207" s="1850"/>
      <c r="P207" s="1850"/>
      <c r="Q207" s="1850"/>
      <c r="R207" s="1850"/>
    </row>
    <row r="208" spans="2:18" s="415" customFormat="1" ht="21" hidden="1" customHeight="1">
      <c r="D208" s="422" t="s">
        <v>602</v>
      </c>
      <c r="E208" s="1850" t="s">
        <v>608</v>
      </c>
      <c r="F208" s="1850"/>
      <c r="G208" s="1850"/>
      <c r="H208" s="1850"/>
      <c r="I208" s="1850"/>
      <c r="J208" s="1850"/>
      <c r="K208" s="1850"/>
      <c r="L208" s="1850"/>
      <c r="M208" s="1850"/>
      <c r="N208" s="1850"/>
      <c r="O208" s="1850"/>
      <c r="P208" s="1850"/>
      <c r="Q208" s="1850"/>
      <c r="R208" s="1850"/>
    </row>
    <row r="209" spans="2:18" s="415" customFormat="1" ht="21" hidden="1" customHeight="1">
      <c r="D209" s="422" t="s">
        <v>604</v>
      </c>
      <c r="E209" s="1850" t="s">
        <v>609</v>
      </c>
      <c r="F209" s="1850"/>
      <c r="G209" s="1850"/>
      <c r="H209" s="1850"/>
      <c r="I209" s="1850"/>
      <c r="J209" s="1850"/>
      <c r="K209" s="1850"/>
      <c r="L209" s="1850"/>
      <c r="M209" s="1850"/>
      <c r="N209" s="1850"/>
      <c r="O209" s="1850"/>
      <c r="P209" s="1850"/>
      <c r="Q209" s="1850"/>
      <c r="R209" s="1850"/>
    </row>
    <row r="210" spans="2:18" s="415" customFormat="1" ht="21" hidden="1" customHeight="1">
      <c r="C210" s="415" t="s">
        <v>610</v>
      </c>
      <c r="D210" s="1850" t="s">
        <v>611</v>
      </c>
      <c r="E210" s="1850"/>
      <c r="F210" s="1850"/>
      <c r="G210" s="1850"/>
      <c r="H210" s="1850"/>
      <c r="I210" s="1850"/>
      <c r="J210" s="1850"/>
      <c r="K210" s="1850"/>
      <c r="L210" s="1850"/>
      <c r="M210" s="1850"/>
      <c r="N210" s="1850"/>
      <c r="O210" s="1850"/>
      <c r="P210" s="1850"/>
      <c r="Q210" s="1850"/>
      <c r="R210" s="1850"/>
    </row>
    <row r="211" spans="2:18" s="415" customFormat="1" ht="21" hidden="1" customHeight="1">
      <c r="D211" s="422" t="s">
        <v>602</v>
      </c>
      <c r="E211" s="1850" t="s">
        <v>612</v>
      </c>
      <c r="F211" s="1850"/>
      <c r="G211" s="1850"/>
      <c r="H211" s="1850"/>
      <c r="I211" s="1850"/>
      <c r="J211" s="1850"/>
      <c r="K211" s="1850"/>
      <c r="L211" s="1850"/>
      <c r="M211" s="1850"/>
      <c r="N211" s="1850"/>
      <c r="O211" s="1850"/>
      <c r="P211" s="1850"/>
      <c r="Q211" s="1850"/>
      <c r="R211" s="1850"/>
    </row>
    <row r="212" spans="2:18" s="415" customFormat="1" ht="21" hidden="1" customHeight="1">
      <c r="D212" s="422" t="s">
        <v>604</v>
      </c>
      <c r="E212" s="1850" t="s">
        <v>613</v>
      </c>
      <c r="F212" s="1850"/>
      <c r="G212" s="1850"/>
      <c r="H212" s="1850"/>
      <c r="I212" s="1850"/>
      <c r="J212" s="1850"/>
      <c r="K212" s="1850"/>
      <c r="L212" s="1850"/>
      <c r="M212" s="1850"/>
      <c r="N212" s="1850"/>
      <c r="O212" s="1850"/>
      <c r="P212" s="1850"/>
      <c r="Q212" s="1850"/>
      <c r="R212" s="1850"/>
    </row>
    <row r="213" spans="2:18" s="415" customFormat="1" ht="21" hidden="1" customHeight="1">
      <c r="D213" s="422" t="s">
        <v>614</v>
      </c>
      <c r="E213" s="1850" t="s">
        <v>615</v>
      </c>
      <c r="F213" s="1850"/>
      <c r="G213" s="1850"/>
      <c r="H213" s="1850"/>
      <c r="I213" s="1850"/>
      <c r="J213" s="1850"/>
      <c r="K213" s="1850"/>
      <c r="L213" s="1850"/>
      <c r="M213" s="1850"/>
      <c r="N213" s="1850"/>
      <c r="O213" s="1850"/>
      <c r="P213" s="1850"/>
      <c r="Q213" s="1850"/>
      <c r="R213" s="1850"/>
    </row>
    <row r="214" spans="2:18" s="415" customFormat="1" ht="21" hidden="1" customHeight="1">
      <c r="B214" s="415" t="s">
        <v>616</v>
      </c>
      <c r="C214" s="1850" t="s">
        <v>617</v>
      </c>
      <c r="D214" s="1850"/>
      <c r="E214" s="1850"/>
      <c r="F214" s="1850"/>
      <c r="G214" s="1850"/>
      <c r="H214" s="1850"/>
      <c r="I214" s="1850"/>
      <c r="J214" s="1850"/>
      <c r="K214" s="1850"/>
      <c r="L214" s="1850"/>
      <c r="M214" s="1850"/>
      <c r="N214" s="1850"/>
      <c r="O214" s="1850"/>
      <c r="P214" s="1850"/>
      <c r="Q214" s="1850"/>
      <c r="R214" s="1850"/>
    </row>
    <row r="215" spans="2:18" s="415" customFormat="1" ht="21" hidden="1" customHeight="1">
      <c r="C215" s="415" t="s">
        <v>600</v>
      </c>
      <c r="D215" s="1850" t="s">
        <v>601</v>
      </c>
      <c r="E215" s="1850"/>
      <c r="F215" s="1850"/>
      <c r="G215" s="1850"/>
      <c r="H215" s="1850"/>
      <c r="I215" s="1850"/>
      <c r="J215" s="1850"/>
      <c r="K215" s="1850"/>
      <c r="L215" s="1850"/>
      <c r="M215" s="1850"/>
      <c r="N215" s="1850"/>
      <c r="O215" s="1850"/>
      <c r="P215" s="1850"/>
      <c r="Q215" s="1850"/>
      <c r="R215" s="1850"/>
    </row>
    <row r="216" spans="2:18" s="415" customFormat="1" ht="21" hidden="1" customHeight="1">
      <c r="D216" s="415" t="s">
        <v>602</v>
      </c>
      <c r="E216" s="1850" t="s">
        <v>618</v>
      </c>
      <c r="F216" s="1850"/>
      <c r="G216" s="1850"/>
      <c r="H216" s="1850"/>
      <c r="I216" s="1850"/>
      <c r="J216" s="1850"/>
      <c r="K216" s="1850"/>
      <c r="L216" s="1850"/>
      <c r="M216" s="1850"/>
      <c r="N216" s="1850"/>
      <c r="O216" s="1850"/>
      <c r="P216" s="1850"/>
      <c r="Q216" s="1850"/>
      <c r="R216" s="1850"/>
    </row>
    <row r="217" spans="2:18" s="415" customFormat="1" ht="21" hidden="1" customHeight="1">
      <c r="D217" s="415" t="s">
        <v>604</v>
      </c>
      <c r="E217" s="1850" t="s">
        <v>605</v>
      </c>
      <c r="F217" s="1850"/>
      <c r="G217" s="1850"/>
      <c r="H217" s="1850"/>
      <c r="I217" s="1850"/>
      <c r="J217" s="1850"/>
      <c r="K217" s="1850"/>
      <c r="L217" s="1850"/>
      <c r="M217" s="1850"/>
      <c r="N217" s="1850"/>
      <c r="O217" s="1850"/>
      <c r="P217" s="1850"/>
      <c r="Q217" s="1850"/>
      <c r="R217" s="1850"/>
    </row>
    <row r="218" spans="2:18" s="415" customFormat="1" ht="21" hidden="1" customHeight="1">
      <c r="D218" s="415" t="s">
        <v>614</v>
      </c>
      <c r="E218" s="1850" t="s">
        <v>619</v>
      </c>
      <c r="F218" s="1850"/>
      <c r="G218" s="1850"/>
      <c r="H218" s="1850"/>
      <c r="I218" s="1850"/>
      <c r="J218" s="1850"/>
      <c r="K218" s="1850"/>
      <c r="L218" s="1850"/>
      <c r="M218" s="1850"/>
      <c r="N218" s="1850"/>
      <c r="O218" s="1850"/>
      <c r="P218" s="1850"/>
      <c r="Q218" s="1850"/>
      <c r="R218" s="1850"/>
    </row>
    <row r="219" spans="2:18" s="415" customFormat="1" ht="21" hidden="1" customHeight="1">
      <c r="C219" s="415" t="s">
        <v>606</v>
      </c>
      <c r="D219" s="1850" t="s">
        <v>620</v>
      </c>
      <c r="E219" s="1850"/>
      <c r="F219" s="1850"/>
      <c r="G219" s="1850"/>
      <c r="H219" s="1850"/>
      <c r="I219" s="1850"/>
      <c r="J219" s="1850"/>
      <c r="K219" s="1850"/>
      <c r="L219" s="1850"/>
      <c r="M219" s="1850"/>
      <c r="N219" s="1850"/>
      <c r="O219" s="1850"/>
      <c r="P219" s="1850"/>
      <c r="Q219" s="1850"/>
      <c r="R219" s="1850"/>
    </row>
    <row r="220" spans="2:18" s="415" customFormat="1" ht="21" hidden="1" customHeight="1">
      <c r="D220" s="415" t="s">
        <v>602</v>
      </c>
      <c r="E220" s="1850" t="s">
        <v>621</v>
      </c>
      <c r="F220" s="1850"/>
      <c r="G220" s="1850"/>
      <c r="H220" s="1850"/>
      <c r="I220" s="1850"/>
      <c r="J220" s="1850"/>
      <c r="K220" s="1850"/>
      <c r="L220" s="1850"/>
      <c r="M220" s="1850"/>
      <c r="N220" s="1850"/>
      <c r="O220" s="1850"/>
      <c r="P220" s="1850"/>
      <c r="Q220" s="1850"/>
      <c r="R220" s="1850"/>
    </row>
    <row r="221" spans="2:18" s="415" customFormat="1" ht="21" hidden="1" customHeight="1">
      <c r="D221" s="415" t="s">
        <v>604</v>
      </c>
      <c r="E221" s="1850" t="s">
        <v>622</v>
      </c>
      <c r="F221" s="1850"/>
      <c r="G221" s="1850"/>
      <c r="H221" s="1850"/>
      <c r="I221" s="1850"/>
      <c r="J221" s="1850"/>
      <c r="K221" s="1850"/>
      <c r="L221" s="1850"/>
      <c r="M221" s="1850"/>
      <c r="N221" s="1850"/>
      <c r="O221" s="1850"/>
      <c r="P221" s="1850"/>
      <c r="Q221" s="1850"/>
      <c r="R221" s="1850"/>
    </row>
    <row r="222" spans="2:18" s="415" customFormat="1" ht="21" hidden="1" customHeight="1">
      <c r="D222" s="415" t="s">
        <v>614</v>
      </c>
      <c r="E222" s="1850" t="s">
        <v>623</v>
      </c>
      <c r="F222" s="1850"/>
      <c r="G222" s="1850"/>
      <c r="H222" s="1850"/>
      <c r="I222" s="1850"/>
      <c r="J222" s="1850"/>
      <c r="K222" s="1850"/>
      <c r="L222" s="1850"/>
      <c r="M222" s="1850"/>
      <c r="N222" s="1850"/>
      <c r="O222" s="1850"/>
      <c r="P222" s="1850"/>
      <c r="Q222" s="1850"/>
      <c r="R222" s="1850"/>
    </row>
    <row r="223" spans="2:18" s="415" customFormat="1" ht="21" hidden="1" customHeight="1">
      <c r="C223" s="415" t="s">
        <v>610</v>
      </c>
      <c r="D223" s="1850" t="s">
        <v>611</v>
      </c>
      <c r="E223" s="1850"/>
      <c r="F223" s="1850"/>
      <c r="G223" s="1850"/>
      <c r="H223" s="1850"/>
      <c r="I223" s="1850"/>
      <c r="J223" s="1850"/>
      <c r="K223" s="1850"/>
      <c r="L223" s="1850"/>
      <c r="M223" s="1850"/>
      <c r="N223" s="1850"/>
      <c r="O223" s="1850"/>
      <c r="P223" s="1850"/>
      <c r="Q223" s="1850"/>
      <c r="R223" s="1850"/>
    </row>
    <row r="224" spans="2:18" s="415" customFormat="1" ht="21" hidden="1" customHeight="1">
      <c r="D224" s="415" t="s">
        <v>602</v>
      </c>
      <c r="E224" s="1850" t="s">
        <v>612</v>
      </c>
      <c r="F224" s="1850"/>
      <c r="G224" s="1850"/>
      <c r="H224" s="1850"/>
      <c r="I224" s="1850"/>
      <c r="J224" s="1850"/>
      <c r="K224" s="1850"/>
      <c r="L224" s="1850"/>
      <c r="M224" s="1850"/>
      <c r="N224" s="1850"/>
      <c r="O224" s="1850"/>
      <c r="P224" s="1850"/>
      <c r="Q224" s="1850"/>
      <c r="R224" s="1850"/>
    </row>
    <row r="225" spans="1:18" s="415" customFormat="1" ht="21" hidden="1" customHeight="1">
      <c r="D225" s="415" t="s">
        <v>604</v>
      </c>
      <c r="E225" s="1850" t="s">
        <v>613</v>
      </c>
      <c r="F225" s="1850"/>
      <c r="G225" s="1850"/>
      <c r="H225" s="1850"/>
      <c r="I225" s="1850"/>
      <c r="J225" s="1850"/>
      <c r="K225" s="1850"/>
      <c r="L225" s="1850"/>
      <c r="M225" s="1850"/>
      <c r="N225" s="1850"/>
      <c r="O225" s="1850"/>
      <c r="P225" s="1850"/>
      <c r="Q225" s="1850"/>
      <c r="R225" s="1850"/>
    </row>
    <row r="226" spans="1:18" s="415" customFormat="1" ht="21" hidden="1" customHeight="1">
      <c r="D226" s="415" t="s">
        <v>614</v>
      </c>
      <c r="E226" s="1850" t="s">
        <v>615</v>
      </c>
      <c r="F226" s="1850"/>
      <c r="G226" s="1850"/>
      <c r="H226" s="1850"/>
      <c r="I226" s="1850"/>
      <c r="J226" s="1850"/>
      <c r="K226" s="1850"/>
      <c r="L226" s="1850"/>
      <c r="M226" s="1850"/>
      <c r="N226" s="1850"/>
      <c r="O226" s="1850"/>
      <c r="P226" s="1850"/>
      <c r="Q226" s="1850"/>
      <c r="R226" s="1850"/>
    </row>
    <row r="227" spans="1:18" s="415" customFormat="1" ht="21" hidden="1" customHeight="1">
      <c r="B227" s="415" t="s">
        <v>624</v>
      </c>
      <c r="C227" s="1850" t="s">
        <v>625</v>
      </c>
      <c r="D227" s="1850"/>
      <c r="E227" s="1850"/>
      <c r="F227" s="1850"/>
      <c r="G227" s="1850"/>
      <c r="H227" s="1850"/>
      <c r="I227" s="1850"/>
      <c r="J227" s="1850"/>
      <c r="K227" s="1850"/>
      <c r="L227" s="1850"/>
      <c r="M227" s="1850"/>
      <c r="N227" s="1850"/>
      <c r="O227" s="1850"/>
      <c r="P227" s="1850"/>
      <c r="Q227" s="1850"/>
      <c r="R227" s="1850"/>
    </row>
    <row r="228" spans="1:18" s="415" customFormat="1" ht="21" hidden="1" customHeight="1">
      <c r="C228" s="415" t="s">
        <v>600</v>
      </c>
      <c r="D228" s="1850" t="s">
        <v>626</v>
      </c>
      <c r="E228" s="1850"/>
      <c r="F228" s="1850"/>
      <c r="G228" s="1850"/>
      <c r="H228" s="1850"/>
      <c r="I228" s="1850"/>
      <c r="J228" s="1850"/>
      <c r="K228" s="1850"/>
      <c r="L228" s="1850"/>
      <c r="M228" s="1850"/>
      <c r="N228" s="1850"/>
      <c r="O228" s="1850"/>
      <c r="P228" s="1850"/>
      <c r="Q228" s="1850"/>
      <c r="R228" s="1850"/>
    </row>
    <row r="229" spans="1:18" s="415" customFormat="1" ht="21" hidden="1" customHeight="1">
      <c r="C229" s="415" t="s">
        <v>606</v>
      </c>
      <c r="D229" s="1850" t="s">
        <v>627</v>
      </c>
      <c r="E229" s="1850"/>
      <c r="F229" s="1850"/>
      <c r="G229" s="1850"/>
      <c r="H229" s="1850"/>
      <c r="I229" s="1850"/>
      <c r="J229" s="1850"/>
      <c r="K229" s="1850"/>
      <c r="L229" s="1850"/>
      <c r="M229" s="1850"/>
      <c r="N229" s="1850"/>
      <c r="O229" s="1850"/>
      <c r="P229" s="1850"/>
      <c r="Q229" s="1850"/>
      <c r="R229" s="1850"/>
    </row>
    <row r="230" spans="1:18" s="415" customFormat="1" ht="21" hidden="1" customHeight="1">
      <c r="A230" s="1854" t="s">
        <v>628</v>
      </c>
      <c r="B230" s="1854"/>
      <c r="C230" s="1854"/>
      <c r="D230" s="1854"/>
      <c r="E230" s="1854"/>
      <c r="F230" s="1854"/>
      <c r="G230" s="1854"/>
      <c r="H230" s="1854"/>
      <c r="I230" s="1854"/>
      <c r="J230" s="1854"/>
      <c r="K230" s="1854"/>
      <c r="L230" s="1854"/>
      <c r="M230" s="1854"/>
      <c r="N230" s="1854"/>
      <c r="O230" s="1854"/>
      <c r="P230" s="1854"/>
      <c r="Q230" s="1854"/>
      <c r="R230" s="1854"/>
    </row>
    <row r="231" spans="1:18" s="415" customFormat="1" ht="21" hidden="1" customHeight="1">
      <c r="B231" s="415" t="s">
        <v>629</v>
      </c>
      <c r="C231" s="418" t="s">
        <v>630</v>
      </c>
    </row>
    <row r="232" spans="1:18" s="415" customFormat="1" ht="21" hidden="1" customHeight="1">
      <c r="C232" s="415" t="s">
        <v>600</v>
      </c>
      <c r="D232" s="1850" t="s">
        <v>631</v>
      </c>
      <c r="E232" s="1850"/>
      <c r="F232" s="1850"/>
      <c r="G232" s="1850"/>
      <c r="H232" s="1850"/>
      <c r="I232" s="1850"/>
      <c r="J232" s="1850"/>
      <c r="K232" s="1850"/>
      <c r="L232" s="1850"/>
      <c r="M232" s="1850"/>
      <c r="N232" s="1850"/>
      <c r="O232" s="1850"/>
      <c r="P232" s="1850"/>
      <c r="Q232" s="1850"/>
      <c r="R232" s="1850"/>
    </row>
    <row r="233" spans="1:18" s="415" customFormat="1" ht="21" hidden="1" customHeight="1">
      <c r="C233" s="415" t="s">
        <v>606</v>
      </c>
      <c r="D233" s="1850" t="s">
        <v>632</v>
      </c>
      <c r="E233" s="1850"/>
      <c r="F233" s="1850"/>
      <c r="G233" s="1850"/>
      <c r="H233" s="1850"/>
      <c r="I233" s="1850"/>
      <c r="J233" s="1850"/>
      <c r="K233" s="1850"/>
      <c r="L233" s="1850"/>
      <c r="M233" s="1850"/>
      <c r="N233" s="1850"/>
      <c r="O233" s="1850"/>
      <c r="P233" s="1850"/>
      <c r="Q233" s="1850"/>
      <c r="R233" s="1850"/>
    </row>
    <row r="234" spans="1:18" s="415" customFormat="1" ht="21" hidden="1" customHeight="1">
      <c r="B234" s="415" t="s">
        <v>633</v>
      </c>
      <c r="C234" s="1850" t="s">
        <v>634</v>
      </c>
      <c r="D234" s="1850"/>
      <c r="E234" s="1850"/>
      <c r="F234" s="1850"/>
      <c r="G234" s="1850"/>
      <c r="H234" s="1850"/>
      <c r="I234" s="1850"/>
      <c r="J234" s="1850"/>
      <c r="K234" s="1850"/>
      <c r="L234" s="1850"/>
      <c r="M234" s="1850"/>
      <c r="N234" s="1850"/>
      <c r="O234" s="1850"/>
      <c r="P234" s="1850"/>
      <c r="Q234" s="1850"/>
      <c r="R234" s="1850"/>
    </row>
    <row r="235" spans="1:18" s="415" customFormat="1" ht="21" hidden="1" customHeight="1">
      <c r="B235" s="415" t="s">
        <v>635</v>
      </c>
      <c r="C235" s="1850" t="s">
        <v>636</v>
      </c>
      <c r="D235" s="1850"/>
      <c r="E235" s="1850"/>
      <c r="F235" s="1850"/>
      <c r="G235" s="1850"/>
      <c r="H235" s="1850"/>
      <c r="I235" s="1850"/>
      <c r="J235" s="1850"/>
      <c r="K235" s="1850"/>
      <c r="L235" s="1850"/>
      <c r="M235" s="1850"/>
      <c r="N235" s="1850"/>
      <c r="O235" s="1850"/>
      <c r="P235" s="1850"/>
      <c r="Q235" s="1850"/>
      <c r="R235" s="1850"/>
    </row>
    <row r="236" spans="1:18" s="415" customFormat="1" ht="21" hidden="1" customHeight="1">
      <c r="C236" s="415" t="s">
        <v>600</v>
      </c>
      <c r="D236" s="1850" t="s">
        <v>637</v>
      </c>
      <c r="E236" s="1850"/>
      <c r="F236" s="1850"/>
      <c r="G236" s="1850"/>
      <c r="H236" s="1850"/>
      <c r="I236" s="1850"/>
      <c r="J236" s="1850"/>
      <c r="K236" s="1850"/>
      <c r="L236" s="1850"/>
      <c r="M236" s="1850"/>
      <c r="N236" s="1850"/>
      <c r="O236" s="1850"/>
      <c r="P236" s="1850"/>
      <c r="Q236" s="1850"/>
      <c r="R236" s="1850"/>
    </row>
    <row r="237" spans="1:18" s="415" customFormat="1" ht="21" hidden="1" customHeight="1">
      <c r="C237" s="415" t="s">
        <v>606</v>
      </c>
      <c r="D237" s="1850" t="s">
        <v>638</v>
      </c>
      <c r="E237" s="1850"/>
      <c r="F237" s="1850"/>
      <c r="G237" s="1850"/>
      <c r="H237" s="1850"/>
      <c r="I237" s="1850"/>
      <c r="J237" s="1850"/>
      <c r="K237" s="1850"/>
      <c r="L237" s="1850"/>
      <c r="M237" s="1850"/>
      <c r="N237" s="1850"/>
      <c r="O237" s="1850"/>
      <c r="P237" s="1850"/>
      <c r="Q237" s="1850"/>
      <c r="R237" s="1850"/>
    </row>
    <row r="238" spans="1:18" s="415" customFormat="1" ht="21" hidden="1" customHeight="1">
      <c r="B238" s="415" t="s">
        <v>639</v>
      </c>
      <c r="C238" s="1850" t="s">
        <v>640</v>
      </c>
      <c r="D238" s="1850"/>
      <c r="E238" s="1850"/>
      <c r="F238" s="1850"/>
      <c r="G238" s="1850"/>
      <c r="H238" s="1850"/>
      <c r="I238" s="1850"/>
      <c r="J238" s="1850"/>
      <c r="K238" s="1850"/>
      <c r="L238" s="1850"/>
      <c r="M238" s="1850"/>
      <c r="N238" s="1850"/>
      <c r="O238" s="1850"/>
      <c r="P238" s="1850"/>
      <c r="Q238" s="1850"/>
      <c r="R238" s="1850"/>
    </row>
    <row r="239" spans="1:18" s="415" customFormat="1" ht="21" hidden="1" customHeight="1">
      <c r="C239" s="415" t="s">
        <v>600</v>
      </c>
      <c r="D239" s="1850" t="s">
        <v>641</v>
      </c>
      <c r="E239" s="1850"/>
      <c r="F239" s="1850"/>
      <c r="G239" s="1850"/>
      <c r="H239" s="1850"/>
      <c r="I239" s="1850"/>
      <c r="J239" s="1850"/>
      <c r="K239" s="1850"/>
      <c r="L239" s="1850"/>
      <c r="M239" s="1850"/>
      <c r="N239" s="1850"/>
      <c r="O239" s="1850"/>
      <c r="P239" s="1850"/>
      <c r="Q239" s="1850"/>
      <c r="R239" s="1850"/>
    </row>
    <row r="240" spans="1:18" s="415" customFormat="1" ht="21" hidden="1" customHeight="1">
      <c r="C240" s="415" t="s">
        <v>606</v>
      </c>
      <c r="D240" s="1850" t="s">
        <v>642</v>
      </c>
      <c r="E240" s="1850"/>
      <c r="F240" s="1850"/>
      <c r="G240" s="1850"/>
      <c r="H240" s="1850"/>
      <c r="I240" s="1850"/>
      <c r="J240" s="1850"/>
      <c r="K240" s="1850"/>
      <c r="L240" s="1850"/>
      <c r="M240" s="1850"/>
      <c r="N240" s="1850"/>
      <c r="O240" s="1850"/>
      <c r="P240" s="1850"/>
      <c r="Q240" s="1850"/>
      <c r="R240" s="1850"/>
    </row>
    <row r="241" spans="2:18" s="415" customFormat="1" ht="21" hidden="1" customHeight="1">
      <c r="B241" s="415" t="s">
        <v>596</v>
      </c>
      <c r="C241" s="1850" t="s">
        <v>643</v>
      </c>
      <c r="D241" s="1850"/>
      <c r="E241" s="1850"/>
      <c r="F241" s="1850"/>
      <c r="G241" s="1850"/>
      <c r="H241" s="1850"/>
      <c r="I241" s="1850"/>
      <c r="J241" s="1850"/>
      <c r="K241" s="1850"/>
      <c r="L241" s="1850"/>
      <c r="M241" s="1850"/>
      <c r="N241" s="1850"/>
      <c r="O241" s="1850"/>
      <c r="P241" s="1850"/>
      <c r="Q241" s="1850"/>
      <c r="R241" s="1850"/>
    </row>
    <row r="242" spans="2:18" s="415" customFormat="1" ht="21" hidden="1" customHeight="1">
      <c r="C242" s="415" t="s">
        <v>600</v>
      </c>
      <c r="D242" s="418" t="s">
        <v>601</v>
      </c>
    </row>
    <row r="243" spans="2:18" s="415" customFormat="1" ht="21" hidden="1" customHeight="1">
      <c r="D243" s="415" t="s">
        <v>644</v>
      </c>
      <c r="E243" s="1850" t="s">
        <v>645</v>
      </c>
      <c r="F243" s="1850"/>
      <c r="G243" s="1850"/>
      <c r="H243" s="1850"/>
      <c r="I243" s="1850"/>
      <c r="J243" s="1850"/>
      <c r="K243" s="1850"/>
      <c r="L243" s="1850"/>
      <c r="M243" s="1850"/>
      <c r="N243" s="1850"/>
      <c r="O243" s="1850"/>
      <c r="P243" s="1850"/>
      <c r="Q243" s="1850"/>
      <c r="R243" s="1850"/>
    </row>
    <row r="244" spans="2:18" s="415" customFormat="1" ht="21" hidden="1" customHeight="1">
      <c r="D244" s="415" t="s">
        <v>646</v>
      </c>
      <c r="E244" s="1853" t="s">
        <v>729</v>
      </c>
      <c r="F244" s="1853"/>
      <c r="G244" s="1853"/>
      <c r="H244" s="1853"/>
      <c r="I244" s="1853"/>
      <c r="J244" s="1853"/>
      <c r="K244" s="1853"/>
      <c r="L244" s="1853"/>
      <c r="M244" s="1853"/>
      <c r="N244" s="1853"/>
      <c r="O244" s="1853"/>
      <c r="P244" s="1853"/>
      <c r="Q244" s="1853"/>
      <c r="R244" s="1853"/>
    </row>
    <row r="245" spans="2:18" s="415" customFormat="1" ht="21" hidden="1" customHeight="1">
      <c r="E245" s="1853" t="s">
        <v>730</v>
      </c>
      <c r="F245" s="1853"/>
      <c r="G245" s="1853"/>
      <c r="H245" s="1853"/>
      <c r="I245" s="1853"/>
      <c r="J245" s="1853"/>
      <c r="K245" s="1853"/>
      <c r="L245" s="1853"/>
      <c r="M245" s="1853"/>
      <c r="N245" s="1853"/>
      <c r="O245" s="1853"/>
      <c r="P245" s="1853"/>
      <c r="Q245" s="1853"/>
      <c r="R245" s="1853"/>
    </row>
    <row r="246" spans="2:18" s="415" customFormat="1" ht="21" hidden="1" customHeight="1">
      <c r="C246" s="415" t="s">
        <v>606</v>
      </c>
      <c r="D246" s="1850" t="s">
        <v>620</v>
      </c>
      <c r="E246" s="1850"/>
      <c r="F246" s="1850"/>
      <c r="G246" s="1850"/>
      <c r="H246" s="1850"/>
      <c r="I246" s="1850"/>
      <c r="J246" s="1850"/>
      <c r="K246" s="1850"/>
      <c r="L246" s="1850"/>
      <c r="M246" s="1850"/>
      <c r="N246" s="1850"/>
      <c r="O246" s="1850"/>
      <c r="P246" s="1850"/>
      <c r="Q246" s="1850"/>
      <c r="R246" s="1850"/>
    </row>
    <row r="247" spans="2:18" s="415" customFormat="1" ht="21" hidden="1" customHeight="1">
      <c r="D247" s="415" t="s">
        <v>644</v>
      </c>
      <c r="E247" s="1850" t="s">
        <v>647</v>
      </c>
      <c r="F247" s="1850"/>
      <c r="G247" s="1850"/>
      <c r="H247" s="1850"/>
      <c r="I247" s="1850"/>
      <c r="J247" s="1850"/>
      <c r="K247" s="1850"/>
      <c r="L247" s="1850"/>
      <c r="M247" s="1850"/>
      <c r="N247" s="1850"/>
      <c r="O247" s="1850"/>
      <c r="P247" s="1850"/>
      <c r="Q247" s="1850"/>
      <c r="R247" s="1850"/>
    </row>
    <row r="248" spans="2:18" s="415" customFormat="1" ht="21" hidden="1" customHeight="1">
      <c r="D248" s="415" t="s">
        <v>646</v>
      </c>
      <c r="E248" s="1850" t="s">
        <v>648</v>
      </c>
      <c r="F248" s="1850"/>
      <c r="G248" s="1850"/>
      <c r="H248" s="1850"/>
      <c r="I248" s="1850"/>
      <c r="J248" s="1850"/>
      <c r="K248" s="1850"/>
      <c r="L248" s="1850"/>
      <c r="M248" s="1850"/>
      <c r="N248" s="1850"/>
      <c r="O248" s="1850"/>
      <c r="P248" s="1850"/>
      <c r="Q248" s="1850"/>
      <c r="R248" s="1850"/>
    </row>
    <row r="249" spans="2:18" s="415" customFormat="1" ht="21" hidden="1" customHeight="1">
      <c r="D249" s="415" t="s">
        <v>649</v>
      </c>
      <c r="E249" s="1850" t="s">
        <v>650</v>
      </c>
      <c r="F249" s="1850"/>
      <c r="G249" s="1850"/>
      <c r="H249" s="1850"/>
      <c r="I249" s="1850"/>
      <c r="J249" s="1850"/>
      <c r="K249" s="1850"/>
      <c r="L249" s="1850"/>
      <c r="M249" s="1850"/>
      <c r="N249" s="1850"/>
      <c r="O249" s="1850"/>
      <c r="P249" s="1850"/>
      <c r="Q249" s="1850"/>
      <c r="R249" s="1850"/>
    </row>
    <row r="250" spans="2:18" s="415" customFormat="1" ht="21" hidden="1" customHeight="1">
      <c r="D250" s="415" t="s">
        <v>651</v>
      </c>
      <c r="E250" s="1850" t="s">
        <v>652</v>
      </c>
      <c r="F250" s="1850"/>
      <c r="G250" s="1850"/>
      <c r="H250" s="1850"/>
      <c r="I250" s="1850"/>
      <c r="J250" s="1850"/>
      <c r="K250" s="1850"/>
      <c r="L250" s="1850"/>
      <c r="M250" s="1850"/>
      <c r="N250" s="1850"/>
      <c r="O250" s="1850"/>
      <c r="P250" s="1850"/>
      <c r="Q250" s="1850"/>
      <c r="R250" s="1850"/>
    </row>
    <row r="251" spans="2:18" s="415" customFormat="1" ht="21" hidden="1" customHeight="1">
      <c r="D251" s="415" t="s">
        <v>653</v>
      </c>
      <c r="E251" s="1850" t="s">
        <v>654</v>
      </c>
      <c r="F251" s="1850"/>
      <c r="G251" s="1850"/>
      <c r="H251" s="1850"/>
      <c r="I251" s="1850"/>
      <c r="J251" s="1850"/>
      <c r="K251" s="1850"/>
      <c r="L251" s="1850"/>
      <c r="M251" s="1850"/>
      <c r="N251" s="1850"/>
      <c r="O251" s="1850"/>
      <c r="P251" s="1850"/>
      <c r="Q251" s="1850"/>
      <c r="R251" s="1850"/>
    </row>
    <row r="252" spans="2:18" s="415" customFormat="1" ht="21" hidden="1" customHeight="1">
      <c r="D252" s="415" t="s">
        <v>655</v>
      </c>
      <c r="E252" s="1850" t="s">
        <v>656</v>
      </c>
      <c r="F252" s="1850"/>
      <c r="G252" s="1850"/>
      <c r="H252" s="1850"/>
      <c r="I252" s="1850"/>
      <c r="J252" s="1850"/>
      <c r="K252" s="1850"/>
      <c r="L252" s="1850"/>
      <c r="M252" s="1850"/>
      <c r="N252" s="1850"/>
      <c r="O252" s="1850"/>
      <c r="P252" s="1850"/>
      <c r="Q252" s="1850"/>
      <c r="R252" s="1850"/>
    </row>
    <row r="253" spans="2:18" s="415" customFormat="1" ht="21" hidden="1" customHeight="1">
      <c r="D253" s="415" t="s">
        <v>657</v>
      </c>
      <c r="E253" s="1850" t="s">
        <v>658</v>
      </c>
      <c r="F253" s="1850"/>
      <c r="G253" s="1850"/>
      <c r="H253" s="1850"/>
      <c r="I253" s="1850"/>
      <c r="J253" s="1850"/>
      <c r="K253" s="1850"/>
      <c r="L253" s="1850"/>
      <c r="M253" s="1850"/>
      <c r="N253" s="1850"/>
      <c r="O253" s="1850"/>
      <c r="P253" s="1850"/>
      <c r="Q253" s="1850"/>
      <c r="R253" s="1850"/>
    </row>
    <row r="254" spans="2:18" s="415" customFormat="1" ht="21" hidden="1" customHeight="1">
      <c r="D254" s="415" t="s">
        <v>659</v>
      </c>
      <c r="E254" s="1850" t="s">
        <v>660</v>
      </c>
      <c r="F254" s="1850"/>
      <c r="G254" s="1850"/>
      <c r="H254" s="1850"/>
      <c r="I254" s="1850"/>
      <c r="J254" s="1850"/>
      <c r="K254" s="1850"/>
      <c r="L254" s="1850"/>
      <c r="M254" s="1850"/>
      <c r="N254" s="1850"/>
      <c r="O254" s="1850"/>
      <c r="P254" s="1850"/>
      <c r="Q254" s="1850"/>
      <c r="R254" s="1850"/>
    </row>
    <row r="255" spans="2:18" s="415" customFormat="1" ht="21" hidden="1" customHeight="1">
      <c r="C255" s="415" t="s">
        <v>610</v>
      </c>
      <c r="D255" s="1850" t="s">
        <v>661</v>
      </c>
      <c r="E255" s="1850"/>
      <c r="F255" s="1850"/>
      <c r="G255" s="1850"/>
      <c r="H255" s="1850"/>
      <c r="I255" s="1850"/>
      <c r="J255" s="1850"/>
      <c r="K255" s="1850"/>
      <c r="L255" s="1850"/>
      <c r="M255" s="1850"/>
      <c r="N255" s="1850"/>
      <c r="O255" s="1850"/>
      <c r="P255" s="1850"/>
      <c r="Q255" s="1850"/>
      <c r="R255" s="1850"/>
    </row>
    <row r="256" spans="2:18" s="415" customFormat="1" ht="21" hidden="1" customHeight="1">
      <c r="B256" s="415" t="s">
        <v>598</v>
      </c>
      <c r="C256" s="1850" t="s">
        <v>662</v>
      </c>
      <c r="D256" s="1850"/>
      <c r="E256" s="1850"/>
      <c r="F256" s="1850"/>
      <c r="G256" s="1850"/>
      <c r="H256" s="1850"/>
      <c r="I256" s="1850"/>
      <c r="J256" s="1850"/>
      <c r="K256" s="1850"/>
      <c r="L256" s="1850"/>
      <c r="M256" s="1850"/>
      <c r="N256" s="1850"/>
      <c r="O256" s="1850"/>
      <c r="P256" s="1850"/>
      <c r="Q256" s="1850"/>
      <c r="R256" s="1850"/>
    </row>
    <row r="257" spans="1:18" s="415" customFormat="1" ht="21" hidden="1" customHeight="1">
      <c r="A257" s="1854" t="s">
        <v>663</v>
      </c>
      <c r="B257" s="1854"/>
      <c r="C257" s="1854"/>
      <c r="D257" s="1854"/>
      <c r="E257" s="1854"/>
      <c r="F257" s="1854"/>
      <c r="G257" s="1854"/>
      <c r="H257" s="1854"/>
      <c r="I257" s="1854"/>
      <c r="J257" s="1854"/>
      <c r="K257" s="1854"/>
      <c r="L257" s="1854"/>
      <c r="M257" s="1854"/>
      <c r="N257" s="1854"/>
      <c r="O257" s="1854"/>
      <c r="P257" s="1854"/>
      <c r="Q257" s="1854"/>
      <c r="R257" s="1854"/>
    </row>
    <row r="258" spans="1:18" s="415" customFormat="1" ht="21" hidden="1" customHeight="1">
      <c r="B258" s="415" t="s">
        <v>629</v>
      </c>
      <c r="C258" s="1850" t="s">
        <v>664</v>
      </c>
      <c r="D258" s="1850"/>
      <c r="E258" s="1850"/>
      <c r="F258" s="1850"/>
      <c r="G258" s="1850"/>
      <c r="H258" s="1850"/>
      <c r="I258" s="1850"/>
      <c r="J258" s="1850"/>
      <c r="K258" s="1850"/>
      <c r="L258" s="1850"/>
      <c r="M258" s="1850"/>
      <c r="N258" s="1850"/>
      <c r="O258" s="1850"/>
      <c r="P258" s="1850"/>
      <c r="Q258" s="1850"/>
      <c r="R258" s="1850"/>
    </row>
    <row r="259" spans="1:18" s="415" customFormat="1" ht="21" hidden="1" customHeight="1">
      <c r="B259" s="415" t="s">
        <v>633</v>
      </c>
      <c r="C259" s="418" t="s">
        <v>665</v>
      </c>
      <c r="D259" s="418"/>
      <c r="E259" s="418"/>
      <c r="F259" s="418"/>
      <c r="G259" s="418"/>
      <c r="H259" s="418"/>
      <c r="I259" s="418"/>
      <c r="J259" s="418"/>
      <c r="K259" s="418"/>
      <c r="L259" s="418"/>
      <c r="M259" s="418"/>
      <c r="N259" s="418"/>
      <c r="O259" s="418"/>
      <c r="P259" s="418"/>
      <c r="Q259" s="418"/>
      <c r="R259" s="418"/>
    </row>
    <row r="260" spans="1:18" s="415" customFormat="1" ht="21" hidden="1" customHeight="1">
      <c r="C260" s="415" t="s">
        <v>600</v>
      </c>
      <c r="D260" s="1850" t="s">
        <v>666</v>
      </c>
      <c r="E260" s="1850"/>
      <c r="F260" s="1850"/>
      <c r="G260" s="1850"/>
      <c r="H260" s="1850"/>
      <c r="I260" s="1850"/>
      <c r="J260" s="1850"/>
      <c r="K260" s="1850"/>
      <c r="L260" s="1850"/>
      <c r="M260" s="1850"/>
      <c r="N260" s="1850"/>
      <c r="O260" s="1850"/>
      <c r="P260" s="1850"/>
      <c r="Q260" s="1850"/>
      <c r="R260" s="1850"/>
    </row>
    <row r="261" spans="1:18" s="415" customFormat="1" ht="21" hidden="1" customHeight="1">
      <c r="C261" s="415" t="s">
        <v>192</v>
      </c>
      <c r="D261" s="1850" t="s">
        <v>667</v>
      </c>
      <c r="E261" s="1850"/>
      <c r="F261" s="1850"/>
      <c r="G261" s="1850"/>
      <c r="H261" s="1850"/>
      <c r="I261" s="1850"/>
      <c r="J261" s="1850"/>
      <c r="K261" s="1850"/>
      <c r="L261" s="1850"/>
      <c r="M261" s="1850"/>
      <c r="N261" s="1850"/>
      <c r="O261" s="1850"/>
      <c r="P261" s="1850"/>
      <c r="Q261" s="1850"/>
      <c r="R261" s="1850"/>
    </row>
    <row r="262" spans="1:18" s="415" customFormat="1" ht="21" hidden="1" customHeight="1">
      <c r="C262" s="415" t="s">
        <v>317</v>
      </c>
      <c r="D262" s="1850" t="s">
        <v>668</v>
      </c>
      <c r="E262" s="1850"/>
      <c r="F262" s="1850"/>
      <c r="G262" s="1850"/>
      <c r="H262" s="1850"/>
      <c r="I262" s="1850"/>
      <c r="J262" s="1850"/>
      <c r="K262" s="1850"/>
      <c r="L262" s="1850"/>
      <c r="M262" s="1850"/>
      <c r="N262" s="1850"/>
      <c r="O262" s="1850"/>
      <c r="P262" s="1850"/>
      <c r="Q262" s="1850"/>
      <c r="R262" s="1850"/>
    </row>
    <row r="263" spans="1:18" s="415" customFormat="1" ht="21" hidden="1" customHeight="1">
      <c r="C263" s="415" t="s">
        <v>319</v>
      </c>
      <c r="D263" s="1859" t="s">
        <v>669</v>
      </c>
      <c r="E263" s="1859"/>
      <c r="F263" s="1859"/>
      <c r="G263" s="1859"/>
      <c r="H263" s="1859"/>
      <c r="I263" s="1859"/>
      <c r="J263" s="1859"/>
      <c r="K263" s="1859"/>
      <c r="L263" s="1859"/>
      <c r="M263" s="1859"/>
      <c r="N263" s="1859"/>
      <c r="O263" s="1859"/>
      <c r="P263" s="1859"/>
      <c r="Q263" s="1859"/>
      <c r="R263" s="1859"/>
    </row>
    <row r="264" spans="1:18" s="415" customFormat="1" ht="21" hidden="1" customHeight="1">
      <c r="B264" s="415" t="s">
        <v>635</v>
      </c>
      <c r="C264" s="1850" t="s">
        <v>670</v>
      </c>
      <c r="D264" s="1850"/>
      <c r="E264" s="1850"/>
      <c r="F264" s="1850"/>
      <c r="G264" s="1850"/>
      <c r="H264" s="1850"/>
      <c r="I264" s="1850"/>
      <c r="J264" s="1850"/>
      <c r="K264" s="1850"/>
      <c r="L264" s="1850"/>
      <c r="M264" s="1850"/>
      <c r="N264" s="1850"/>
      <c r="O264" s="1850"/>
      <c r="P264" s="1850"/>
      <c r="Q264" s="1850"/>
      <c r="R264" s="1850"/>
    </row>
    <row r="265" spans="1:18" s="415" customFormat="1" ht="21" hidden="1" customHeight="1">
      <c r="C265" s="415" t="s">
        <v>600</v>
      </c>
      <c r="D265" s="1850" t="s">
        <v>671</v>
      </c>
      <c r="E265" s="1850"/>
      <c r="F265" s="1850"/>
      <c r="G265" s="1850"/>
      <c r="H265" s="1850"/>
      <c r="I265" s="1850"/>
      <c r="J265" s="1850"/>
      <c r="K265" s="1850"/>
      <c r="L265" s="1850"/>
      <c r="M265" s="1850"/>
      <c r="N265" s="1850"/>
      <c r="O265" s="1850"/>
      <c r="P265" s="1850"/>
      <c r="Q265" s="1850"/>
      <c r="R265" s="1850"/>
    </row>
    <row r="266" spans="1:18" s="415" customFormat="1" ht="21" hidden="1" customHeight="1">
      <c r="C266" s="415" t="s">
        <v>192</v>
      </c>
      <c r="D266" s="1850" t="s">
        <v>672</v>
      </c>
      <c r="E266" s="1850"/>
      <c r="F266" s="1850"/>
      <c r="G266" s="1850"/>
      <c r="H266" s="1850"/>
      <c r="I266" s="1850"/>
      <c r="J266" s="1850"/>
      <c r="K266" s="1850"/>
      <c r="L266" s="1850"/>
      <c r="M266" s="1850"/>
      <c r="N266" s="1850"/>
      <c r="O266" s="1850"/>
      <c r="P266" s="1850"/>
      <c r="Q266" s="1850"/>
      <c r="R266" s="1850"/>
    </row>
    <row r="267" spans="1:18" s="415" customFormat="1" ht="21" hidden="1" customHeight="1">
      <c r="C267" s="415" t="s">
        <v>317</v>
      </c>
      <c r="D267" s="1850" t="s">
        <v>673</v>
      </c>
      <c r="E267" s="1850"/>
      <c r="F267" s="1850"/>
      <c r="G267" s="1850"/>
      <c r="H267" s="1850"/>
      <c r="I267" s="1850"/>
      <c r="J267" s="1850"/>
      <c r="K267" s="1850"/>
      <c r="L267" s="1850"/>
      <c r="M267" s="1850"/>
      <c r="N267" s="1850"/>
      <c r="O267" s="1850"/>
      <c r="P267" s="1850"/>
      <c r="Q267" s="1850"/>
      <c r="R267" s="1850"/>
    </row>
    <row r="268" spans="1:18" s="415" customFormat="1" ht="21" hidden="1" customHeight="1">
      <c r="B268" s="415" t="s">
        <v>639</v>
      </c>
      <c r="C268" s="1850" t="s">
        <v>674</v>
      </c>
      <c r="D268" s="1850"/>
      <c r="E268" s="1850"/>
      <c r="F268" s="1850"/>
      <c r="G268" s="1850"/>
      <c r="H268" s="1850"/>
      <c r="I268" s="1850"/>
      <c r="J268" s="1850"/>
      <c r="K268" s="1850"/>
      <c r="L268" s="1850"/>
      <c r="M268" s="1850"/>
      <c r="N268" s="1850"/>
      <c r="O268" s="1850"/>
      <c r="P268" s="1850"/>
      <c r="Q268" s="1850"/>
      <c r="R268" s="1850"/>
    </row>
    <row r="269" spans="1:18" s="415" customFormat="1" ht="21" hidden="1" customHeight="1">
      <c r="C269" s="415" t="s">
        <v>600</v>
      </c>
      <c r="D269" s="1850" t="s">
        <v>675</v>
      </c>
      <c r="E269" s="1850"/>
      <c r="F269" s="1850"/>
      <c r="G269" s="1850"/>
      <c r="H269" s="1850"/>
      <c r="I269" s="1850"/>
      <c r="J269" s="1850"/>
      <c r="K269" s="1850"/>
      <c r="L269" s="1850"/>
      <c r="M269" s="1850"/>
      <c r="N269" s="1850"/>
      <c r="O269" s="1850"/>
      <c r="P269" s="1850"/>
      <c r="Q269" s="1850"/>
      <c r="R269" s="1850"/>
    </row>
    <row r="270" spans="1:18" s="415" customFormat="1" ht="21" hidden="1" customHeight="1">
      <c r="C270" s="415" t="s">
        <v>192</v>
      </c>
      <c r="D270" s="1850" t="s">
        <v>676</v>
      </c>
      <c r="E270" s="1850"/>
      <c r="F270" s="1850"/>
      <c r="G270" s="1850"/>
      <c r="H270" s="1850"/>
      <c r="I270" s="1850"/>
      <c r="J270" s="1850"/>
      <c r="K270" s="1850"/>
      <c r="L270" s="1850"/>
      <c r="M270" s="1850"/>
      <c r="N270" s="1850"/>
      <c r="O270" s="1850"/>
      <c r="P270" s="1850"/>
      <c r="Q270" s="1850"/>
      <c r="R270" s="1850"/>
    </row>
    <row r="271" spans="1:18" s="415" customFormat="1" ht="21" hidden="1" customHeight="1">
      <c r="C271" s="415" t="s">
        <v>317</v>
      </c>
      <c r="D271" s="1850" t="s">
        <v>677</v>
      </c>
      <c r="E271" s="1850"/>
      <c r="F271" s="1850"/>
      <c r="G271" s="1850"/>
      <c r="H271" s="1850"/>
      <c r="I271" s="1850"/>
      <c r="J271" s="1850"/>
      <c r="K271" s="1850"/>
      <c r="L271" s="1850"/>
      <c r="M271" s="1850"/>
      <c r="N271" s="1850"/>
      <c r="O271" s="1850"/>
      <c r="P271" s="1850"/>
      <c r="Q271" s="1850"/>
      <c r="R271" s="1850"/>
    </row>
    <row r="272" spans="1:18" s="415" customFormat="1" ht="21" hidden="1" customHeight="1">
      <c r="C272" s="415" t="s">
        <v>319</v>
      </c>
      <c r="D272" s="1850" t="s">
        <v>678</v>
      </c>
      <c r="E272" s="1850"/>
      <c r="F272" s="1850"/>
      <c r="G272" s="1850"/>
      <c r="H272" s="1850"/>
      <c r="I272" s="1850"/>
      <c r="J272" s="1850"/>
      <c r="K272" s="1850"/>
      <c r="L272" s="1850"/>
      <c r="M272" s="1850"/>
      <c r="N272" s="1850"/>
      <c r="O272" s="1850"/>
      <c r="P272" s="1850"/>
      <c r="Q272" s="1850"/>
      <c r="R272" s="1850"/>
    </row>
    <row r="273" spans="2:18" s="415" customFormat="1" ht="21" hidden="1" customHeight="1">
      <c r="B273" s="415" t="s">
        <v>596</v>
      </c>
      <c r="C273" s="1850" t="s">
        <v>679</v>
      </c>
      <c r="D273" s="1850"/>
      <c r="E273" s="1850"/>
      <c r="F273" s="1850"/>
      <c r="G273" s="1850"/>
      <c r="H273" s="1850"/>
      <c r="I273" s="1850"/>
      <c r="J273" s="1850"/>
      <c r="K273" s="1850"/>
      <c r="L273" s="1850"/>
      <c r="M273" s="1850"/>
      <c r="N273" s="1850"/>
      <c r="O273" s="1850"/>
      <c r="P273" s="1850"/>
      <c r="Q273" s="1850"/>
      <c r="R273" s="1850"/>
    </row>
    <row r="274" spans="2:18" s="415" customFormat="1" ht="21" hidden="1" customHeight="1">
      <c r="C274" s="415" t="s">
        <v>600</v>
      </c>
      <c r="D274" s="1853" t="s">
        <v>731</v>
      </c>
      <c r="E274" s="1853"/>
      <c r="F274" s="1853"/>
      <c r="G274" s="1853"/>
      <c r="H274" s="1853"/>
      <c r="I274" s="1853"/>
      <c r="J274" s="1853"/>
      <c r="K274" s="1853"/>
      <c r="L274" s="1853"/>
      <c r="M274" s="1853"/>
      <c r="N274" s="1853"/>
      <c r="O274" s="1853"/>
      <c r="P274" s="1853"/>
      <c r="Q274" s="1853"/>
      <c r="R274" s="1853"/>
    </row>
    <row r="275" spans="2:18" s="415" customFormat="1" ht="21" hidden="1" customHeight="1">
      <c r="D275" s="1853" t="s">
        <v>732</v>
      </c>
      <c r="E275" s="1853"/>
      <c r="F275" s="1853"/>
      <c r="G275" s="1853"/>
      <c r="H275" s="1853"/>
      <c r="I275" s="1853"/>
      <c r="J275" s="1853"/>
      <c r="K275" s="1853"/>
      <c r="L275" s="1853"/>
      <c r="M275" s="1853"/>
      <c r="N275" s="1853"/>
      <c r="O275" s="1853"/>
      <c r="P275" s="1853"/>
      <c r="Q275" s="1853"/>
      <c r="R275" s="1853"/>
    </row>
    <row r="276" spans="2:18" s="415" customFormat="1" ht="21" hidden="1" customHeight="1">
      <c r="C276" s="415" t="s">
        <v>192</v>
      </c>
      <c r="D276" s="1850" t="s">
        <v>680</v>
      </c>
      <c r="E276" s="1850"/>
      <c r="F276" s="1850"/>
      <c r="G276" s="1850"/>
      <c r="H276" s="1850"/>
      <c r="I276" s="1850"/>
      <c r="J276" s="1850"/>
      <c r="K276" s="1850"/>
      <c r="L276" s="1850"/>
      <c r="M276" s="1850"/>
      <c r="N276" s="1850"/>
      <c r="O276" s="1850"/>
      <c r="P276" s="1850"/>
      <c r="Q276" s="1850"/>
      <c r="R276" s="1850"/>
    </row>
    <row r="277" spans="2:18" s="415" customFormat="1" ht="21" hidden="1" customHeight="1">
      <c r="C277" s="415" t="s">
        <v>317</v>
      </c>
      <c r="D277" s="1850" t="s">
        <v>681</v>
      </c>
      <c r="E277" s="1850"/>
      <c r="F277" s="1850"/>
      <c r="G277" s="1850"/>
      <c r="H277" s="1850"/>
      <c r="I277" s="1850"/>
      <c r="J277" s="1850"/>
      <c r="K277" s="1850"/>
      <c r="L277" s="1850"/>
      <c r="M277" s="1850"/>
      <c r="N277" s="1850"/>
      <c r="O277" s="1850"/>
      <c r="P277" s="1850"/>
      <c r="Q277" s="1850"/>
      <c r="R277" s="1850"/>
    </row>
    <row r="278" spans="2:18" s="415" customFormat="1" ht="21" hidden="1" customHeight="1">
      <c r="C278" s="415" t="s">
        <v>319</v>
      </c>
      <c r="D278" s="1850" t="s">
        <v>733</v>
      </c>
      <c r="E278" s="1850"/>
      <c r="F278" s="1850"/>
      <c r="G278" s="1850"/>
      <c r="H278" s="1850"/>
      <c r="I278" s="1850"/>
      <c r="J278" s="1850"/>
      <c r="K278" s="1850"/>
      <c r="L278" s="1850"/>
      <c r="M278" s="1850"/>
      <c r="N278" s="1850"/>
      <c r="O278" s="1850"/>
      <c r="P278" s="1850"/>
      <c r="Q278" s="1850"/>
      <c r="R278" s="1850"/>
    </row>
    <row r="279" spans="2:18" s="415" customFormat="1" ht="21" hidden="1" customHeight="1">
      <c r="D279" s="1850" t="s">
        <v>734</v>
      </c>
      <c r="E279" s="1850"/>
      <c r="F279" s="1850"/>
      <c r="G279" s="1850"/>
      <c r="H279" s="1850"/>
      <c r="I279" s="1850"/>
      <c r="J279" s="1850"/>
      <c r="K279" s="1850"/>
      <c r="L279" s="1850"/>
      <c r="M279" s="1850"/>
      <c r="N279" s="1850"/>
      <c r="O279" s="1850"/>
      <c r="P279" s="1850"/>
      <c r="Q279" s="1850"/>
      <c r="R279" s="1850"/>
    </row>
    <row r="280" spans="2:18" s="415" customFormat="1" ht="21" hidden="1" customHeight="1">
      <c r="C280" s="415" t="s">
        <v>682</v>
      </c>
      <c r="D280" s="1850" t="s">
        <v>683</v>
      </c>
      <c r="E280" s="1850"/>
      <c r="F280" s="1850"/>
      <c r="G280" s="1850"/>
      <c r="H280" s="1850"/>
      <c r="I280" s="1850"/>
      <c r="J280" s="1850"/>
      <c r="K280" s="1850"/>
      <c r="L280" s="1850"/>
      <c r="M280" s="1850"/>
      <c r="N280" s="1850"/>
      <c r="O280" s="1850"/>
      <c r="P280" s="1850"/>
      <c r="Q280" s="1850"/>
      <c r="R280" s="1850"/>
    </row>
    <row r="281" spans="2:18" s="415" customFormat="1" ht="21" hidden="1" customHeight="1">
      <c r="C281" s="415" t="s">
        <v>323</v>
      </c>
      <c r="D281" s="1850" t="s">
        <v>656</v>
      </c>
      <c r="E281" s="1850"/>
      <c r="F281" s="1850"/>
      <c r="G281" s="1850"/>
      <c r="H281" s="1850"/>
      <c r="I281" s="1850"/>
      <c r="J281" s="1850"/>
      <c r="K281" s="1850"/>
      <c r="L281" s="1850"/>
      <c r="M281" s="1850"/>
      <c r="N281" s="1850"/>
      <c r="O281" s="1850"/>
      <c r="P281" s="1850"/>
      <c r="Q281" s="1850"/>
      <c r="R281" s="1850"/>
    </row>
    <row r="282" spans="2:18" s="415" customFormat="1" ht="21" hidden="1" customHeight="1">
      <c r="C282" s="415" t="s">
        <v>325</v>
      </c>
      <c r="D282" s="1850" t="s">
        <v>658</v>
      </c>
      <c r="E282" s="1850"/>
      <c r="F282" s="1850"/>
      <c r="G282" s="1850"/>
      <c r="H282" s="1850"/>
      <c r="I282" s="1850"/>
      <c r="J282" s="1850"/>
      <c r="K282" s="1850"/>
      <c r="L282" s="1850"/>
      <c r="M282" s="1850"/>
      <c r="N282" s="1850"/>
      <c r="O282" s="1850"/>
      <c r="P282" s="1850"/>
      <c r="Q282" s="1850"/>
      <c r="R282" s="1850"/>
    </row>
    <row r="283" spans="2:18" s="415" customFormat="1" ht="21" hidden="1" customHeight="1">
      <c r="C283" s="415" t="s">
        <v>327</v>
      </c>
      <c r="D283" s="1850" t="s">
        <v>660</v>
      </c>
      <c r="E283" s="1850"/>
      <c r="F283" s="1850"/>
      <c r="G283" s="1850"/>
      <c r="H283" s="1850"/>
      <c r="I283" s="1850"/>
      <c r="J283" s="1850"/>
      <c r="K283" s="1850"/>
      <c r="L283" s="1850"/>
      <c r="M283" s="1850"/>
      <c r="N283" s="1850"/>
      <c r="O283" s="1850"/>
      <c r="P283" s="1850"/>
      <c r="Q283" s="1850"/>
      <c r="R283" s="1850"/>
    </row>
    <row r="284" spans="2:18" s="415" customFormat="1" ht="21" hidden="1" customHeight="1">
      <c r="C284" s="415" t="s">
        <v>329</v>
      </c>
      <c r="D284" s="1850" t="s">
        <v>684</v>
      </c>
      <c r="E284" s="1850"/>
      <c r="F284" s="1850"/>
      <c r="G284" s="1850"/>
      <c r="H284" s="1850"/>
      <c r="I284" s="1850"/>
      <c r="J284" s="1850"/>
      <c r="K284" s="1850"/>
      <c r="L284" s="1850"/>
      <c r="M284" s="1850"/>
      <c r="N284" s="1850"/>
      <c r="O284" s="1850"/>
      <c r="P284" s="1850"/>
      <c r="Q284" s="1850"/>
      <c r="R284" s="1850"/>
    </row>
    <row r="285" spans="2:18" s="415" customFormat="1" ht="21" hidden="1" customHeight="1">
      <c r="B285" s="415" t="s">
        <v>598</v>
      </c>
      <c r="C285" s="1850" t="s">
        <v>685</v>
      </c>
      <c r="D285" s="1850"/>
      <c r="E285" s="1850"/>
      <c r="F285" s="1850"/>
      <c r="G285" s="1850"/>
      <c r="H285" s="1850"/>
      <c r="I285" s="1850"/>
      <c r="J285" s="1850"/>
      <c r="K285" s="1850"/>
      <c r="L285" s="1850"/>
      <c r="M285" s="1850"/>
      <c r="N285" s="1850"/>
      <c r="O285" s="1850"/>
      <c r="P285" s="1850"/>
      <c r="Q285" s="1850"/>
      <c r="R285" s="1850"/>
    </row>
    <row r="286" spans="2:18" s="415" customFormat="1" ht="21" hidden="1" customHeight="1">
      <c r="C286" s="415" t="s">
        <v>600</v>
      </c>
      <c r="D286" s="1850" t="s">
        <v>686</v>
      </c>
      <c r="E286" s="1850"/>
      <c r="F286" s="1850"/>
      <c r="G286" s="1850"/>
      <c r="H286" s="1850"/>
      <c r="I286" s="1850"/>
      <c r="J286" s="1850"/>
      <c r="K286" s="1850"/>
      <c r="L286" s="1850"/>
      <c r="M286" s="1850"/>
      <c r="N286" s="1850"/>
      <c r="O286" s="1850"/>
      <c r="P286" s="1850"/>
      <c r="Q286" s="1850"/>
      <c r="R286" s="1850"/>
    </row>
    <row r="287" spans="2:18" s="415" customFormat="1" ht="21" hidden="1" customHeight="1">
      <c r="C287" s="415" t="s">
        <v>192</v>
      </c>
      <c r="D287" s="1850" t="s">
        <v>687</v>
      </c>
      <c r="E287" s="1850"/>
      <c r="F287" s="1850"/>
      <c r="G287" s="1850"/>
      <c r="H287" s="1850"/>
      <c r="I287" s="1850"/>
      <c r="J287" s="1850"/>
      <c r="K287" s="1850"/>
      <c r="L287" s="1850"/>
      <c r="M287" s="1850"/>
      <c r="N287" s="1850"/>
      <c r="O287" s="1850"/>
      <c r="P287" s="1850"/>
      <c r="Q287" s="1850"/>
      <c r="R287" s="1850"/>
    </row>
    <row r="288" spans="2:18" s="415" customFormat="1" ht="21" hidden="1" customHeight="1">
      <c r="C288" s="415" t="s">
        <v>317</v>
      </c>
      <c r="D288" s="1850" t="s">
        <v>688</v>
      </c>
      <c r="E288" s="1850"/>
      <c r="F288" s="1850"/>
      <c r="G288" s="1850"/>
      <c r="H288" s="1850"/>
      <c r="I288" s="1850"/>
      <c r="J288" s="1850"/>
      <c r="K288" s="1850"/>
      <c r="L288" s="1850"/>
      <c r="M288" s="1850"/>
      <c r="N288" s="1850"/>
      <c r="O288" s="1850"/>
      <c r="P288" s="1850"/>
      <c r="Q288" s="1850"/>
      <c r="R288" s="1850"/>
    </row>
    <row r="289" spans="1:18" s="415" customFormat="1" ht="21" hidden="1" customHeight="1">
      <c r="C289" s="415" t="s">
        <v>319</v>
      </c>
      <c r="D289" s="1850" t="s">
        <v>689</v>
      </c>
      <c r="E289" s="1850"/>
      <c r="F289" s="1850"/>
      <c r="G289" s="1850"/>
      <c r="H289" s="1850"/>
      <c r="I289" s="1850"/>
      <c r="J289" s="1850"/>
      <c r="K289" s="1850"/>
      <c r="L289" s="1850"/>
      <c r="M289" s="1850"/>
      <c r="N289" s="1850"/>
      <c r="O289" s="1850"/>
      <c r="P289" s="1850"/>
      <c r="Q289" s="1850"/>
      <c r="R289" s="1850"/>
    </row>
    <row r="290" spans="1:18" s="415" customFormat="1" ht="21" hidden="1" customHeight="1">
      <c r="C290" s="415" t="s">
        <v>321</v>
      </c>
      <c r="D290" s="1850" t="s">
        <v>690</v>
      </c>
      <c r="E290" s="1850"/>
      <c r="F290" s="1850"/>
      <c r="G290" s="1850"/>
      <c r="H290" s="1850"/>
      <c r="I290" s="1850"/>
      <c r="J290" s="1850"/>
      <c r="K290" s="1850"/>
      <c r="L290" s="1850"/>
      <c r="M290" s="1850"/>
      <c r="N290" s="1850"/>
      <c r="O290" s="1850"/>
      <c r="P290" s="1850"/>
      <c r="Q290" s="1850"/>
      <c r="R290" s="1850"/>
    </row>
    <row r="291" spans="1:18" s="415" customFormat="1" ht="21" hidden="1" customHeight="1">
      <c r="B291" s="415" t="s">
        <v>616</v>
      </c>
      <c r="C291" s="418" t="s">
        <v>691</v>
      </c>
    </row>
    <row r="292" spans="1:18" s="415" customFormat="1" ht="21" hidden="1" customHeight="1">
      <c r="C292" s="415" t="s">
        <v>600</v>
      </c>
      <c r="D292" s="1850" t="s">
        <v>692</v>
      </c>
      <c r="E292" s="1850"/>
      <c r="F292" s="1850"/>
      <c r="G292" s="1850"/>
      <c r="H292" s="1850"/>
      <c r="I292" s="1850"/>
      <c r="J292" s="1850"/>
      <c r="K292" s="1850"/>
      <c r="L292" s="1850"/>
      <c r="M292" s="1850"/>
      <c r="N292" s="1850"/>
      <c r="O292" s="1850"/>
      <c r="P292" s="1850"/>
      <c r="Q292" s="1850"/>
      <c r="R292" s="1850"/>
    </row>
    <row r="293" spans="1:18" s="415" customFormat="1" ht="21" hidden="1" customHeight="1">
      <c r="C293" s="415" t="s">
        <v>192</v>
      </c>
      <c r="D293" s="1850" t="s">
        <v>613</v>
      </c>
      <c r="E293" s="1850"/>
      <c r="F293" s="1850"/>
      <c r="G293" s="1850"/>
      <c r="H293" s="1850"/>
      <c r="I293" s="1850"/>
      <c r="J293" s="1850"/>
      <c r="K293" s="1850"/>
      <c r="L293" s="1850"/>
      <c r="M293" s="1850"/>
      <c r="N293" s="1850"/>
      <c r="O293" s="1850"/>
      <c r="P293" s="1850"/>
      <c r="Q293" s="1850"/>
      <c r="R293" s="1850"/>
    </row>
    <row r="294" spans="1:18" s="415" customFormat="1" ht="21" hidden="1" customHeight="1">
      <c r="C294" s="415" t="s">
        <v>317</v>
      </c>
      <c r="D294" s="1850" t="s">
        <v>615</v>
      </c>
      <c r="E294" s="1850"/>
      <c r="F294" s="1850"/>
      <c r="G294" s="1850"/>
      <c r="H294" s="1850"/>
      <c r="I294" s="1850"/>
      <c r="J294" s="1850"/>
      <c r="K294" s="1850"/>
      <c r="L294" s="1850"/>
      <c r="M294" s="1850"/>
      <c r="N294" s="1850"/>
      <c r="O294" s="1850"/>
      <c r="P294" s="1850"/>
      <c r="Q294" s="1850"/>
      <c r="R294" s="1850"/>
    </row>
    <row r="295" spans="1:18" s="415" customFormat="1" ht="21" customHeight="1">
      <c r="A295" s="1860" t="s">
        <v>1047</v>
      </c>
      <c r="B295" s="1860"/>
      <c r="C295" s="1860"/>
      <c r="D295" s="1860"/>
      <c r="E295" s="1860"/>
      <c r="F295" s="1860"/>
      <c r="G295" s="1860"/>
      <c r="H295" s="1860"/>
      <c r="I295" s="1860"/>
      <c r="J295" s="1860"/>
      <c r="K295" s="1860"/>
      <c r="L295" s="1860"/>
      <c r="M295" s="1860"/>
      <c r="N295" s="1860"/>
      <c r="O295" s="1860"/>
      <c r="P295" s="1860"/>
      <c r="Q295" s="1860"/>
      <c r="R295" s="1860"/>
    </row>
    <row r="296" spans="1:18" s="415" customFormat="1" ht="21" customHeight="1">
      <c r="A296" s="1853" t="s">
        <v>693</v>
      </c>
      <c r="B296" s="1853"/>
      <c r="C296" s="1853"/>
      <c r="D296" s="1853"/>
      <c r="E296" s="1853"/>
      <c r="F296" s="1853"/>
      <c r="G296" s="1853"/>
      <c r="H296" s="1853"/>
      <c r="I296" s="1853"/>
      <c r="J296" s="1853"/>
      <c r="K296" s="1853"/>
      <c r="L296" s="1853"/>
      <c r="M296" s="1853"/>
      <c r="N296" s="1853"/>
      <c r="O296" s="1853"/>
      <c r="P296" s="1853"/>
      <c r="Q296" s="1853"/>
      <c r="R296" s="1853"/>
    </row>
    <row r="297" spans="1:18" s="415" customFormat="1" ht="21" customHeight="1">
      <c r="A297" s="415" t="s">
        <v>694</v>
      </c>
    </row>
    <row r="298" spans="1:18" s="415" customFormat="1" ht="21" customHeight="1">
      <c r="B298" s="415" t="s">
        <v>600</v>
      </c>
      <c r="C298" s="1850" t="s">
        <v>695</v>
      </c>
      <c r="D298" s="1850"/>
      <c r="E298" s="1850"/>
      <c r="F298" s="1850"/>
      <c r="G298" s="1850"/>
      <c r="H298" s="1850"/>
      <c r="I298" s="1850"/>
      <c r="J298" s="1850"/>
      <c r="K298" s="1850"/>
      <c r="L298" s="1850"/>
      <c r="M298" s="1850"/>
      <c r="N298" s="1850"/>
      <c r="O298" s="1850"/>
      <c r="P298" s="1850"/>
      <c r="Q298" s="1850"/>
      <c r="R298" s="1850"/>
    </row>
    <row r="299" spans="1:18" s="415" customFormat="1" ht="21" customHeight="1">
      <c r="C299" s="415" t="s">
        <v>629</v>
      </c>
      <c r="D299" s="1850" t="s">
        <v>735</v>
      </c>
      <c r="E299" s="1850"/>
      <c r="F299" s="1850"/>
      <c r="G299" s="1850"/>
      <c r="H299" s="1850"/>
      <c r="I299" s="1850"/>
      <c r="J299" s="1850"/>
      <c r="K299" s="1850"/>
      <c r="L299" s="1850"/>
      <c r="M299" s="1850"/>
      <c r="N299" s="1850"/>
      <c r="O299" s="1850"/>
      <c r="P299" s="1850"/>
      <c r="Q299" s="1850"/>
      <c r="R299" s="1850"/>
    </row>
    <row r="300" spans="1:18" s="415" customFormat="1" ht="21" customHeight="1">
      <c r="D300" s="1850" t="s">
        <v>736</v>
      </c>
      <c r="E300" s="1850"/>
      <c r="F300" s="1850"/>
      <c r="G300" s="1850"/>
      <c r="H300" s="1850"/>
      <c r="I300" s="1850"/>
      <c r="J300" s="1850"/>
      <c r="K300" s="1850"/>
      <c r="L300" s="1850"/>
      <c r="M300" s="1850"/>
      <c r="N300" s="1850"/>
      <c r="O300" s="1850"/>
      <c r="P300" s="1850"/>
      <c r="Q300" s="1850"/>
      <c r="R300" s="1850"/>
    </row>
    <row r="301" spans="1:18" s="415" customFormat="1" ht="21" customHeight="1">
      <c r="D301" s="415" t="s">
        <v>602</v>
      </c>
      <c r="E301" s="1850" t="s">
        <v>696</v>
      </c>
      <c r="F301" s="1850"/>
      <c r="G301" s="1850"/>
      <c r="H301" s="1850"/>
      <c r="I301" s="1850"/>
      <c r="J301" s="1850"/>
      <c r="K301" s="1850"/>
      <c r="L301" s="1850"/>
      <c r="M301" s="1850"/>
      <c r="N301" s="1850"/>
      <c r="O301" s="1850"/>
      <c r="P301" s="1850"/>
      <c r="Q301" s="1850"/>
      <c r="R301" s="1850"/>
    </row>
    <row r="302" spans="1:18" s="415" customFormat="1" ht="21" customHeight="1">
      <c r="D302" s="415" t="s">
        <v>604</v>
      </c>
      <c r="E302" s="1850" t="s">
        <v>697</v>
      </c>
      <c r="F302" s="1850"/>
      <c r="G302" s="1850"/>
      <c r="H302" s="1850"/>
      <c r="I302" s="1850"/>
      <c r="J302" s="1850"/>
      <c r="K302" s="1850"/>
      <c r="L302" s="1850"/>
      <c r="M302" s="1850"/>
      <c r="N302" s="1850"/>
      <c r="O302" s="1850"/>
      <c r="P302" s="1850"/>
      <c r="Q302" s="1850"/>
      <c r="R302" s="1850"/>
    </row>
    <row r="303" spans="1:18" s="415" customFormat="1" ht="21" customHeight="1">
      <c r="D303" s="415" t="s">
        <v>614</v>
      </c>
      <c r="E303" s="1850" t="s">
        <v>698</v>
      </c>
      <c r="F303" s="1850"/>
      <c r="G303" s="1850"/>
      <c r="H303" s="1850"/>
      <c r="I303" s="1850"/>
      <c r="J303" s="1850"/>
      <c r="K303" s="1850"/>
      <c r="L303" s="1850"/>
      <c r="M303" s="1850"/>
      <c r="N303" s="1850"/>
      <c r="O303" s="1850"/>
      <c r="P303" s="1850"/>
      <c r="Q303" s="1850"/>
      <c r="R303" s="1850"/>
    </row>
    <row r="304" spans="1:18" s="415" customFormat="1" ht="21" customHeight="1">
      <c r="C304" s="415" t="s">
        <v>633</v>
      </c>
      <c r="D304" s="1850" t="s">
        <v>699</v>
      </c>
      <c r="E304" s="1850"/>
      <c r="F304" s="1850"/>
      <c r="G304" s="1850"/>
      <c r="H304" s="1850"/>
      <c r="I304" s="1850"/>
      <c r="J304" s="1850"/>
      <c r="K304" s="1850"/>
      <c r="L304" s="1850"/>
      <c r="M304" s="1850"/>
      <c r="N304" s="1850"/>
      <c r="O304" s="1850"/>
      <c r="P304" s="1850"/>
      <c r="Q304" s="1850"/>
      <c r="R304" s="1850"/>
    </row>
    <row r="305" spans="3:18" s="415" customFormat="1" ht="21" customHeight="1">
      <c r="C305" s="415" t="s">
        <v>700</v>
      </c>
      <c r="D305" s="1850" t="s">
        <v>737</v>
      </c>
      <c r="E305" s="1850"/>
      <c r="F305" s="1850"/>
      <c r="G305" s="1850"/>
      <c r="H305" s="1850"/>
      <c r="I305" s="1850"/>
      <c r="J305" s="1850"/>
      <c r="K305" s="1850"/>
      <c r="L305" s="1850"/>
      <c r="M305" s="1850"/>
      <c r="N305" s="1850"/>
      <c r="O305" s="1850"/>
      <c r="P305" s="1850"/>
      <c r="Q305" s="1850"/>
      <c r="R305" s="1850"/>
    </row>
    <row r="306" spans="3:18" s="415" customFormat="1" ht="21" customHeight="1">
      <c r="D306" s="1850" t="s">
        <v>738</v>
      </c>
      <c r="E306" s="1850"/>
      <c r="F306" s="1850"/>
      <c r="G306" s="1850"/>
      <c r="H306" s="1850"/>
      <c r="I306" s="1850"/>
      <c r="J306" s="1850"/>
      <c r="K306" s="1850"/>
      <c r="L306" s="1850"/>
      <c r="M306" s="1850"/>
      <c r="N306" s="1850"/>
      <c r="O306" s="1850"/>
      <c r="P306" s="1850"/>
      <c r="Q306" s="1850"/>
      <c r="R306" s="1850"/>
    </row>
    <row r="307" spans="3:18" s="415" customFormat="1" ht="21" customHeight="1">
      <c r="C307" s="415" t="s">
        <v>701</v>
      </c>
      <c r="D307" s="1850" t="s">
        <v>702</v>
      </c>
      <c r="E307" s="1850"/>
      <c r="F307" s="1850"/>
      <c r="G307" s="1850"/>
      <c r="H307" s="1850"/>
      <c r="I307" s="1850"/>
      <c r="J307" s="1850"/>
      <c r="K307" s="1850"/>
      <c r="L307" s="1850"/>
      <c r="M307" s="1850"/>
      <c r="N307" s="1850"/>
      <c r="O307" s="1850"/>
      <c r="P307" s="1850"/>
      <c r="Q307" s="1850"/>
      <c r="R307" s="1850"/>
    </row>
    <row r="308" spans="3:18" s="415" customFormat="1" ht="21" customHeight="1">
      <c r="C308" s="415" t="s">
        <v>703</v>
      </c>
      <c r="D308" s="1850" t="s">
        <v>704</v>
      </c>
      <c r="E308" s="1850"/>
      <c r="F308" s="1850"/>
      <c r="G308" s="1850"/>
      <c r="H308" s="1850"/>
      <c r="I308" s="1850"/>
      <c r="J308" s="1850"/>
      <c r="K308" s="1850"/>
      <c r="L308" s="1850"/>
      <c r="M308" s="1850"/>
      <c r="N308" s="1850"/>
      <c r="O308" s="1850"/>
      <c r="P308" s="1850"/>
      <c r="Q308" s="1850"/>
      <c r="R308" s="1850"/>
    </row>
    <row r="309" spans="3:18" s="415" customFormat="1" ht="21" customHeight="1">
      <c r="C309" s="415" t="s">
        <v>598</v>
      </c>
      <c r="D309" s="1853" t="s">
        <v>739</v>
      </c>
      <c r="E309" s="1853"/>
      <c r="F309" s="1853"/>
      <c r="G309" s="1853"/>
      <c r="H309" s="1853"/>
      <c r="I309" s="1853"/>
      <c r="J309" s="1853"/>
      <c r="K309" s="1853"/>
      <c r="L309" s="1853"/>
      <c r="M309" s="1853"/>
      <c r="N309" s="1853"/>
      <c r="O309" s="1853"/>
      <c r="P309" s="1853"/>
      <c r="Q309" s="1853"/>
      <c r="R309" s="1853"/>
    </row>
    <row r="310" spans="3:18" s="415" customFormat="1" ht="21" customHeight="1">
      <c r="D310" s="1850" t="s">
        <v>740</v>
      </c>
      <c r="E310" s="1850"/>
      <c r="F310" s="1850"/>
      <c r="G310" s="1850"/>
      <c r="H310" s="1850"/>
      <c r="I310" s="1850"/>
      <c r="J310" s="1850"/>
      <c r="K310" s="1850"/>
      <c r="L310" s="1850"/>
      <c r="M310" s="1850"/>
      <c r="N310" s="1850"/>
      <c r="O310" s="1850"/>
      <c r="P310" s="1850"/>
      <c r="Q310" s="1850"/>
      <c r="R310" s="1850"/>
    </row>
  </sheetData>
  <sheetProtection algorithmName="SHA-512" hashValue="SEbIt5THpsS25ypa4LcFFR37SeJi4S1aw8mtQxvMplXNzq6ZqgPrVTsfRnUXs9sNTpJwHmlzLbQyXlydajJw9g==" saltValue="0oCM+JN/lo8rE9n7xbvwNg==" spinCount="100000" sheet="1" objects="1" scenarios="1"/>
  <mergeCells count="293">
    <mergeCell ref="D292:R292"/>
    <mergeCell ref="D293:R293"/>
    <mergeCell ref="D294:R294"/>
    <mergeCell ref="A295:R295"/>
    <mergeCell ref="A296:R296"/>
    <mergeCell ref="D309:R309"/>
    <mergeCell ref="D310:R310"/>
    <mergeCell ref="E302:R302"/>
    <mergeCell ref="E303:R303"/>
    <mergeCell ref="D304:R304"/>
    <mergeCell ref="C298:R298"/>
    <mergeCell ref="E301:R301"/>
    <mergeCell ref="D299:R299"/>
    <mergeCell ref="D300:R300"/>
    <mergeCell ref="D305:R305"/>
    <mergeCell ref="D306:R306"/>
    <mergeCell ref="D307:R307"/>
    <mergeCell ref="D308:R308"/>
    <mergeCell ref="C285:R285"/>
    <mergeCell ref="D286:R286"/>
    <mergeCell ref="D287:R287"/>
    <mergeCell ref="D288:R288"/>
    <mergeCell ref="D289:R289"/>
    <mergeCell ref="D290:R290"/>
    <mergeCell ref="D280:R280"/>
    <mergeCell ref="D281:R281"/>
    <mergeCell ref="D282:R282"/>
    <mergeCell ref="D283:R283"/>
    <mergeCell ref="D284:R284"/>
    <mergeCell ref="D278:R278"/>
    <mergeCell ref="D279:R279"/>
    <mergeCell ref="D271:R271"/>
    <mergeCell ref="D272:R272"/>
    <mergeCell ref="C273:R273"/>
    <mergeCell ref="D274:R274"/>
    <mergeCell ref="D276:R276"/>
    <mergeCell ref="D277:R277"/>
    <mergeCell ref="D265:R265"/>
    <mergeCell ref="D266:R266"/>
    <mergeCell ref="D267:R267"/>
    <mergeCell ref="C268:R268"/>
    <mergeCell ref="D269:R269"/>
    <mergeCell ref="D270:R270"/>
    <mergeCell ref="D275:R275"/>
    <mergeCell ref="C258:R258"/>
    <mergeCell ref="D260:R260"/>
    <mergeCell ref="D261:R261"/>
    <mergeCell ref="D262:R262"/>
    <mergeCell ref="D263:R263"/>
    <mergeCell ref="C264:R264"/>
    <mergeCell ref="E252:R252"/>
    <mergeCell ref="E253:R253"/>
    <mergeCell ref="E254:R254"/>
    <mergeCell ref="D255:R255"/>
    <mergeCell ref="C256:R256"/>
    <mergeCell ref="A257:R257"/>
    <mergeCell ref="D246:R246"/>
    <mergeCell ref="E247:R247"/>
    <mergeCell ref="E248:R248"/>
    <mergeCell ref="E249:R249"/>
    <mergeCell ref="E250:R250"/>
    <mergeCell ref="E251:R251"/>
    <mergeCell ref="C238:R238"/>
    <mergeCell ref="D239:R239"/>
    <mergeCell ref="D240:R240"/>
    <mergeCell ref="C241:R241"/>
    <mergeCell ref="E243:R243"/>
    <mergeCell ref="E244:R244"/>
    <mergeCell ref="E245:R245"/>
    <mergeCell ref="D232:R232"/>
    <mergeCell ref="D233:R233"/>
    <mergeCell ref="C234:R234"/>
    <mergeCell ref="C235:R235"/>
    <mergeCell ref="D236:R236"/>
    <mergeCell ref="D237:R237"/>
    <mergeCell ref="E225:R225"/>
    <mergeCell ref="E226:R226"/>
    <mergeCell ref="C227:R227"/>
    <mergeCell ref="D228:R228"/>
    <mergeCell ref="D229:R229"/>
    <mergeCell ref="A230:R230"/>
    <mergeCell ref="D219:R219"/>
    <mergeCell ref="E220:R220"/>
    <mergeCell ref="E221:R221"/>
    <mergeCell ref="E222:R222"/>
    <mergeCell ref="D223:R223"/>
    <mergeCell ref="E224:R224"/>
    <mergeCell ref="E213:R213"/>
    <mergeCell ref="C214:R214"/>
    <mergeCell ref="D215:R215"/>
    <mergeCell ref="E216:R216"/>
    <mergeCell ref="E217:R217"/>
    <mergeCell ref="E218:R218"/>
    <mergeCell ref="D207:R207"/>
    <mergeCell ref="E208:R208"/>
    <mergeCell ref="E209:R209"/>
    <mergeCell ref="D210:R210"/>
    <mergeCell ref="E211:R211"/>
    <mergeCell ref="E212:R212"/>
    <mergeCell ref="D201:R201"/>
    <mergeCell ref="C202:R202"/>
    <mergeCell ref="C203:R203"/>
    <mergeCell ref="D204:R204"/>
    <mergeCell ref="E205:R205"/>
    <mergeCell ref="E206:R206"/>
    <mergeCell ref="D195:R195"/>
    <mergeCell ref="D196:R196"/>
    <mergeCell ref="D197:R197"/>
    <mergeCell ref="D198:R198"/>
    <mergeCell ref="D199:R199"/>
    <mergeCell ref="D200:R200"/>
    <mergeCell ref="D189:R189"/>
    <mergeCell ref="D190:R190"/>
    <mergeCell ref="D191:R191"/>
    <mergeCell ref="D192:R192"/>
    <mergeCell ref="D193:R193"/>
    <mergeCell ref="D194:R194"/>
    <mergeCell ref="D183:R183"/>
    <mergeCell ref="D184:R184"/>
    <mergeCell ref="D185:R185"/>
    <mergeCell ref="C186:R186"/>
    <mergeCell ref="C187:R187"/>
    <mergeCell ref="D188:R188"/>
    <mergeCell ref="D175:R175"/>
    <mergeCell ref="D179:R179"/>
    <mergeCell ref="A180:R180"/>
    <mergeCell ref="C181:R181"/>
    <mergeCell ref="C182:R182"/>
    <mergeCell ref="D177:R177"/>
    <mergeCell ref="D178:R178"/>
    <mergeCell ref="D176:R176"/>
    <mergeCell ref="E154:R154"/>
    <mergeCell ref="E169:R169"/>
    <mergeCell ref="D170:R170"/>
    <mergeCell ref="E171:R171"/>
    <mergeCell ref="E172:R172"/>
    <mergeCell ref="C173:R173"/>
    <mergeCell ref="D174:R174"/>
    <mergeCell ref="C162:R162"/>
    <mergeCell ref="D163:R163"/>
    <mergeCell ref="D164:R164"/>
    <mergeCell ref="E165:R165"/>
    <mergeCell ref="E167:R167"/>
    <mergeCell ref="E168:R168"/>
    <mergeCell ref="D160:R160"/>
    <mergeCell ref="D161:R161"/>
    <mergeCell ref="D155:R155"/>
    <mergeCell ref="D156:R156"/>
    <mergeCell ref="C157:R157"/>
    <mergeCell ref="D158:R158"/>
    <mergeCell ref="D159:R159"/>
    <mergeCell ref="E166:R166"/>
    <mergeCell ref="D146:R146"/>
    <mergeCell ref="E147:R147"/>
    <mergeCell ref="E148:R148"/>
    <mergeCell ref="C137:R137"/>
    <mergeCell ref="D138:R138"/>
    <mergeCell ref="D139:R139"/>
    <mergeCell ref="D140:R140"/>
    <mergeCell ref="D141:R141"/>
    <mergeCell ref="D142:R142"/>
    <mergeCell ref="E149:R149"/>
    <mergeCell ref="E150:R150"/>
    <mergeCell ref="D151:R151"/>
    <mergeCell ref="E152:R152"/>
    <mergeCell ref="E153:R153"/>
    <mergeCell ref="D118:R118"/>
    <mergeCell ref="D119:R119"/>
    <mergeCell ref="A131:R131"/>
    <mergeCell ref="C132:R132"/>
    <mergeCell ref="C133:R133"/>
    <mergeCell ref="D134:R134"/>
    <mergeCell ref="D135:R135"/>
    <mergeCell ref="D136:R136"/>
    <mergeCell ref="E124:R124"/>
    <mergeCell ref="E125:R125"/>
    <mergeCell ref="E126:R126"/>
    <mergeCell ref="D128:R128"/>
    <mergeCell ref="D129:R129"/>
    <mergeCell ref="D130:R130"/>
    <mergeCell ref="E122:R122"/>
    <mergeCell ref="E123:R123"/>
    <mergeCell ref="D143:R143"/>
    <mergeCell ref="D144:R144"/>
    <mergeCell ref="C145:R145"/>
    <mergeCell ref="A104:R104"/>
    <mergeCell ref="C105:R105"/>
    <mergeCell ref="C106:R106"/>
    <mergeCell ref="C107:R107"/>
    <mergeCell ref="D108:R108"/>
    <mergeCell ref="D109:R109"/>
    <mergeCell ref="D98:R98"/>
    <mergeCell ref="D99:R99"/>
    <mergeCell ref="D100:R100"/>
    <mergeCell ref="D101:R101"/>
    <mergeCell ref="D102:R102"/>
    <mergeCell ref="D103:R103"/>
    <mergeCell ref="C116:R116"/>
    <mergeCell ref="C117:R117"/>
    <mergeCell ref="D120:R120"/>
    <mergeCell ref="E121:R121"/>
    <mergeCell ref="D110:R110"/>
    <mergeCell ref="D111:R111"/>
    <mergeCell ref="D112:R112"/>
    <mergeCell ref="D113:R113"/>
    <mergeCell ref="D114:R114"/>
    <mergeCell ref="D115:R115"/>
    <mergeCell ref="D92:R92"/>
    <mergeCell ref="D93:R93"/>
    <mergeCell ref="D94:R94"/>
    <mergeCell ref="C95:R95"/>
    <mergeCell ref="D96:R96"/>
    <mergeCell ref="D97:R97"/>
    <mergeCell ref="D86:R86"/>
    <mergeCell ref="D87:R87"/>
    <mergeCell ref="D88:R88"/>
    <mergeCell ref="D89:R89"/>
    <mergeCell ref="D90:R90"/>
    <mergeCell ref="D91:R91"/>
    <mergeCell ref="C79:R79"/>
    <mergeCell ref="D80:R80"/>
    <mergeCell ref="D81:R81"/>
    <mergeCell ref="D82:R82"/>
    <mergeCell ref="C85:R85"/>
    <mergeCell ref="E71:R71"/>
    <mergeCell ref="E72:R72"/>
    <mergeCell ref="E74:R74"/>
    <mergeCell ref="E75:R75"/>
    <mergeCell ref="E77:R77"/>
    <mergeCell ref="E78:R78"/>
    <mergeCell ref="C83:R83"/>
    <mergeCell ref="C84:R84"/>
    <mergeCell ref="E62:R62"/>
    <mergeCell ref="E64:R64"/>
    <mergeCell ref="E65:R65"/>
    <mergeCell ref="E67:R67"/>
    <mergeCell ref="E68:R68"/>
    <mergeCell ref="D69:R69"/>
    <mergeCell ref="A56:R56"/>
    <mergeCell ref="C57:R57"/>
    <mergeCell ref="C58:R58"/>
    <mergeCell ref="D59:Q59"/>
    <mergeCell ref="E61:R61"/>
    <mergeCell ref="C54:R54"/>
    <mergeCell ref="C55:R55"/>
    <mergeCell ref="C50:R50"/>
    <mergeCell ref="C51:H51"/>
    <mergeCell ref="I51:N51"/>
    <mergeCell ref="C52:H52"/>
    <mergeCell ref="I52:N52"/>
    <mergeCell ref="C53:H53"/>
    <mergeCell ref="I53:N53"/>
    <mergeCell ref="E38:R38"/>
    <mergeCell ref="F39:R39"/>
    <mergeCell ref="F40:R40"/>
    <mergeCell ref="F41:R41"/>
    <mergeCell ref="E42:R42"/>
    <mergeCell ref="F43:R43"/>
    <mergeCell ref="F44:R44"/>
    <mergeCell ref="A46:R46"/>
    <mergeCell ref="A49:R49"/>
    <mergeCell ref="A47:R47"/>
    <mergeCell ref="A48:R48"/>
    <mergeCell ref="E32:R32"/>
    <mergeCell ref="E37:R37"/>
    <mergeCell ref="E21:R21"/>
    <mergeCell ref="E27:R27"/>
    <mergeCell ref="E28:R28"/>
    <mergeCell ref="E29:R29"/>
    <mergeCell ref="E30:R30"/>
    <mergeCell ref="E22:R22"/>
    <mergeCell ref="E23:R23"/>
    <mergeCell ref="E24:R24"/>
    <mergeCell ref="E25:R25"/>
    <mergeCell ref="E33:R33"/>
    <mergeCell ref="E34:R34"/>
    <mergeCell ref="E35:R35"/>
    <mergeCell ref="E36:R36"/>
    <mergeCell ref="E17:R17"/>
    <mergeCell ref="E20:R20"/>
    <mergeCell ref="B6:R6"/>
    <mergeCell ref="C7:R7"/>
    <mergeCell ref="C8:R8"/>
    <mergeCell ref="C9:R9"/>
    <mergeCell ref="A2:R2"/>
    <mergeCell ref="A3:R3"/>
    <mergeCell ref="A4:R4"/>
    <mergeCell ref="A5:R5"/>
    <mergeCell ref="E18:R18"/>
    <mergeCell ref="A11:R11"/>
    <mergeCell ref="B12:R12"/>
    <mergeCell ref="A13:R13"/>
    <mergeCell ref="E16:R16"/>
  </mergeCells>
  <phoneticPr fontId="2" type="noConversion"/>
  <printOptions horizontalCentered="1"/>
  <pageMargins left="0.62992125984251968" right="0.28999999999999998" top="0.51181102362204722" bottom="0.39370078740157483" header="0" footer="0"/>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AL38"/>
  <sheetViews>
    <sheetView view="pageBreakPreview" zoomScaleNormal="85" zoomScaleSheetLayoutView="100" workbookViewId="0">
      <selection activeCell="B24" sqref="B24:N24"/>
    </sheetView>
  </sheetViews>
  <sheetFormatPr defaultColWidth="9" defaultRowHeight="21.75" customHeight="1"/>
  <cols>
    <col min="1" max="1" width="3.625" style="447" customWidth="1"/>
    <col min="2" max="2" width="4" style="454" customWidth="1"/>
    <col min="3" max="14" width="9.75" style="447" customWidth="1"/>
    <col min="15" max="16384" width="9" style="447"/>
  </cols>
  <sheetData>
    <row r="1" spans="1:16" ht="42" customHeight="1">
      <c r="A1" s="446" t="s">
        <v>1441</v>
      </c>
      <c r="B1" s="446"/>
      <c r="C1" s="446"/>
      <c r="D1" s="446"/>
      <c r="E1" s="446"/>
      <c r="F1" s="446"/>
      <c r="G1" s="446"/>
      <c r="H1" s="446"/>
      <c r="I1" s="446"/>
      <c r="J1" s="446"/>
      <c r="K1" s="446"/>
      <c r="L1" s="446"/>
      <c r="M1" s="446"/>
      <c r="N1" s="446"/>
      <c r="P1" s="448"/>
    </row>
    <row r="2" spans="1:16" s="450" customFormat="1" ht="21.75" customHeight="1">
      <c r="A2" s="449" t="s">
        <v>336</v>
      </c>
      <c r="B2" s="1850" t="s">
        <v>554</v>
      </c>
      <c r="C2" s="1850"/>
      <c r="D2" s="1850"/>
      <c r="E2" s="1850"/>
      <c r="F2" s="1850"/>
      <c r="G2" s="1850"/>
      <c r="H2" s="1850"/>
      <c r="I2" s="1850"/>
      <c r="J2" s="1850"/>
      <c r="K2" s="1850"/>
      <c r="L2" s="1850"/>
      <c r="M2" s="1850"/>
      <c r="N2" s="1850"/>
    </row>
    <row r="3" spans="1:16" s="450" customFormat="1" ht="21.75" customHeight="1">
      <c r="A3" s="451"/>
      <c r="B3" s="452" t="s">
        <v>337</v>
      </c>
      <c r="C3" s="1850" t="s">
        <v>706</v>
      </c>
      <c r="D3" s="1850"/>
      <c r="E3" s="1850"/>
      <c r="F3" s="1850"/>
      <c r="G3" s="1850"/>
      <c r="H3" s="1850"/>
      <c r="I3" s="1850"/>
      <c r="J3" s="1850"/>
      <c r="K3" s="1850"/>
      <c r="L3" s="1850"/>
      <c r="M3" s="1850"/>
      <c r="N3" s="1850"/>
    </row>
    <row r="4" spans="1:16" s="450" customFormat="1" ht="21.75" customHeight="1">
      <c r="A4" s="451"/>
      <c r="B4" s="452"/>
      <c r="C4" s="1850" t="s">
        <v>707</v>
      </c>
      <c r="D4" s="1850"/>
      <c r="E4" s="1850"/>
      <c r="F4" s="1850"/>
      <c r="G4" s="1850"/>
      <c r="H4" s="1850"/>
      <c r="I4" s="1850"/>
      <c r="J4" s="1850"/>
      <c r="K4" s="1850"/>
      <c r="L4" s="1850"/>
      <c r="M4" s="1850"/>
      <c r="N4" s="1850"/>
    </row>
    <row r="5" spans="1:16" s="450" customFormat="1" ht="9.9499999999999993" customHeight="1">
      <c r="A5" s="451"/>
      <c r="B5" s="452"/>
      <c r="C5" s="440"/>
      <c r="D5" s="440"/>
      <c r="E5" s="440"/>
      <c r="F5" s="440"/>
      <c r="G5" s="440"/>
      <c r="H5" s="440"/>
      <c r="I5" s="440"/>
      <c r="J5" s="440"/>
      <c r="K5" s="440"/>
      <c r="L5" s="440"/>
      <c r="M5" s="440"/>
      <c r="N5" s="440"/>
    </row>
    <row r="6" spans="1:16" s="450" customFormat="1" ht="21.75" customHeight="1">
      <c r="A6" s="449" t="s">
        <v>338</v>
      </c>
      <c r="B6" s="1853" t="s">
        <v>555</v>
      </c>
      <c r="C6" s="1853"/>
      <c r="D6" s="1853"/>
      <c r="E6" s="1853"/>
      <c r="F6" s="1853"/>
      <c r="G6" s="1853"/>
      <c r="H6" s="1853"/>
      <c r="I6" s="1853"/>
      <c r="J6" s="1853"/>
      <c r="K6" s="1853"/>
      <c r="L6" s="1853"/>
      <c r="M6" s="1853"/>
      <c r="N6" s="1853"/>
    </row>
    <row r="7" spans="1:16" s="450" customFormat="1" ht="21.75" hidden="1" customHeight="1">
      <c r="A7" s="451"/>
      <c r="B7" s="451" t="s">
        <v>337</v>
      </c>
      <c r="C7" s="1850" t="s">
        <v>557</v>
      </c>
      <c r="D7" s="1850"/>
      <c r="E7" s="1850"/>
      <c r="F7" s="1850"/>
      <c r="G7" s="1850"/>
      <c r="H7" s="1850"/>
      <c r="I7" s="1850"/>
      <c r="J7" s="1850"/>
      <c r="K7" s="1850"/>
      <c r="L7" s="1850"/>
      <c r="M7" s="1850"/>
      <c r="N7" s="1850"/>
    </row>
    <row r="8" spans="1:16" s="450" customFormat="1" ht="21.75" hidden="1" customHeight="1">
      <c r="A8" s="451"/>
      <c r="B8" s="451" t="s">
        <v>556</v>
      </c>
      <c r="C8" s="1850" t="s">
        <v>558</v>
      </c>
      <c r="D8" s="1850"/>
      <c r="E8" s="1850"/>
      <c r="F8" s="1850"/>
      <c r="G8" s="1850"/>
      <c r="H8" s="1850"/>
      <c r="I8" s="1850"/>
      <c r="J8" s="1850"/>
      <c r="K8" s="1850"/>
      <c r="L8" s="1850"/>
      <c r="M8" s="1850"/>
      <c r="N8" s="1850"/>
    </row>
    <row r="9" spans="1:16" s="450" customFormat="1" ht="21.75" hidden="1" customHeight="1">
      <c r="A9" s="451"/>
      <c r="B9" s="453">
        <v>1</v>
      </c>
      <c r="C9" s="1850" t="s">
        <v>559</v>
      </c>
      <c r="D9" s="1850"/>
      <c r="E9" s="1850"/>
      <c r="F9" s="1850"/>
      <c r="G9" s="1850"/>
      <c r="H9" s="1850"/>
      <c r="I9" s="1850"/>
      <c r="J9" s="1850"/>
      <c r="K9" s="1850"/>
      <c r="L9" s="1850"/>
      <c r="M9" s="1850"/>
      <c r="N9" s="1850"/>
    </row>
    <row r="10" spans="1:16" s="450" customFormat="1" ht="21.75" customHeight="1">
      <c r="A10" s="451"/>
      <c r="B10" s="453">
        <v>1</v>
      </c>
      <c r="C10" s="1850" t="s">
        <v>560</v>
      </c>
      <c r="D10" s="1850"/>
      <c r="E10" s="1850"/>
      <c r="F10" s="1850"/>
      <c r="G10" s="1850"/>
      <c r="H10" s="1850"/>
      <c r="I10" s="1850"/>
      <c r="J10" s="1850"/>
      <c r="K10" s="1850"/>
      <c r="L10" s="1850"/>
      <c r="M10" s="1850"/>
      <c r="N10" s="1850"/>
    </row>
    <row r="11" spans="1:16" s="450" customFormat="1" ht="21.75" hidden="1" customHeight="1">
      <c r="A11" s="451"/>
      <c r="B11" s="453">
        <v>3</v>
      </c>
      <c r="C11" s="1850" t="s">
        <v>561</v>
      </c>
      <c r="D11" s="1850"/>
      <c r="E11" s="1850"/>
      <c r="F11" s="1850"/>
      <c r="G11" s="1850"/>
      <c r="H11" s="1850"/>
      <c r="I11" s="1850"/>
      <c r="J11" s="1850"/>
      <c r="K11" s="1850"/>
      <c r="L11" s="1850"/>
      <c r="M11" s="1850"/>
      <c r="N11" s="1850"/>
    </row>
    <row r="12" spans="1:16" s="450" customFormat="1" ht="21.75" customHeight="1">
      <c r="A12" s="451"/>
      <c r="B12" s="453">
        <v>2</v>
      </c>
      <c r="C12" s="1853" t="s">
        <v>562</v>
      </c>
      <c r="D12" s="1853"/>
      <c r="E12" s="1853"/>
      <c r="F12" s="1853"/>
      <c r="G12" s="1853"/>
      <c r="H12" s="1853"/>
      <c r="I12" s="1853"/>
      <c r="J12" s="1853"/>
      <c r="K12" s="1853"/>
      <c r="L12" s="1853"/>
      <c r="M12" s="1853"/>
      <c r="N12" s="1853"/>
    </row>
    <row r="13" spans="1:16" s="450" customFormat="1" ht="21.75" customHeight="1">
      <c r="A13" s="451"/>
      <c r="B13" s="453">
        <v>3</v>
      </c>
      <c r="C13" s="1853" t="s">
        <v>563</v>
      </c>
      <c r="D13" s="1853"/>
      <c r="E13" s="1853"/>
      <c r="F13" s="1853"/>
      <c r="G13" s="1853"/>
      <c r="H13" s="1853"/>
      <c r="I13" s="1853"/>
      <c r="J13" s="1853"/>
      <c r="K13" s="1853"/>
      <c r="L13" s="1853"/>
      <c r="M13" s="1853"/>
      <c r="N13" s="1853"/>
    </row>
    <row r="14" spans="1:16" s="450" customFormat="1" ht="21.75" hidden="1" customHeight="1">
      <c r="A14" s="451"/>
      <c r="B14" s="453"/>
      <c r="C14" s="1853" t="s">
        <v>564</v>
      </c>
      <c r="D14" s="1853"/>
      <c r="E14" s="1853"/>
      <c r="F14" s="1853"/>
      <c r="G14" s="1853"/>
      <c r="H14" s="1853"/>
      <c r="I14" s="1853"/>
      <c r="J14" s="1853"/>
      <c r="K14" s="1853"/>
      <c r="L14" s="1853"/>
      <c r="M14" s="1853"/>
      <c r="N14" s="1853"/>
    </row>
    <row r="15" spans="1:16" s="450" customFormat="1" ht="21.75" hidden="1" customHeight="1">
      <c r="A15" s="451"/>
      <c r="B15" s="453"/>
      <c r="C15" s="1853" t="s">
        <v>565</v>
      </c>
      <c r="D15" s="1853"/>
      <c r="E15" s="1853"/>
      <c r="F15" s="1853"/>
      <c r="G15" s="1853"/>
      <c r="H15" s="1853"/>
      <c r="I15" s="1853"/>
      <c r="J15" s="1853"/>
      <c r="K15" s="1853"/>
      <c r="L15" s="1853"/>
      <c r="M15" s="1853"/>
      <c r="N15" s="1853"/>
    </row>
    <row r="16" spans="1:16" s="450" customFormat="1" ht="21.75" customHeight="1">
      <c r="A16" s="451"/>
      <c r="B16" s="453">
        <v>4</v>
      </c>
      <c r="C16" s="1853" t="s">
        <v>566</v>
      </c>
      <c r="D16" s="1853"/>
      <c r="E16" s="1853"/>
      <c r="F16" s="1853"/>
      <c r="G16" s="1853"/>
      <c r="H16" s="1853"/>
      <c r="I16" s="1853"/>
      <c r="J16" s="1853"/>
      <c r="K16" s="1853"/>
      <c r="L16" s="1853"/>
      <c r="M16" s="1853"/>
      <c r="N16" s="1853"/>
    </row>
    <row r="17" spans="1:38" s="450" customFormat="1" ht="21.75" customHeight="1">
      <c r="A17" s="451"/>
      <c r="B17" s="453"/>
      <c r="C17" s="1853" t="s">
        <v>567</v>
      </c>
      <c r="D17" s="1853"/>
      <c r="E17" s="1853"/>
      <c r="F17" s="1853"/>
      <c r="G17" s="1853"/>
      <c r="H17" s="1853"/>
      <c r="I17" s="1853"/>
      <c r="J17" s="1853"/>
      <c r="K17" s="1853"/>
      <c r="L17" s="1853"/>
      <c r="M17" s="1853"/>
      <c r="N17" s="1853"/>
    </row>
    <row r="18" spans="1:38" s="450" customFormat="1" ht="21.75" hidden="1" customHeight="1">
      <c r="A18" s="451"/>
      <c r="B18" s="453">
        <v>7</v>
      </c>
      <c r="C18" s="1853" t="s">
        <v>568</v>
      </c>
      <c r="D18" s="1853"/>
      <c r="E18" s="1853"/>
      <c r="F18" s="1853"/>
      <c r="G18" s="1853"/>
      <c r="H18" s="1853"/>
      <c r="I18" s="1853"/>
      <c r="J18" s="1853"/>
      <c r="K18" s="1853"/>
      <c r="L18" s="1853"/>
      <c r="M18" s="1853"/>
      <c r="N18" s="1853"/>
    </row>
    <row r="19" spans="1:38" s="450" customFormat="1" ht="21.75" hidden="1" customHeight="1">
      <c r="A19" s="451"/>
      <c r="B19" s="451" t="s">
        <v>398</v>
      </c>
      <c r="C19" s="1853" t="s">
        <v>569</v>
      </c>
      <c r="D19" s="1853"/>
      <c r="E19" s="1853"/>
      <c r="F19" s="1853"/>
      <c r="G19" s="1853"/>
      <c r="H19" s="1853"/>
      <c r="I19" s="1853"/>
      <c r="J19" s="1853"/>
      <c r="K19" s="1853"/>
      <c r="L19" s="1853"/>
      <c r="M19" s="1853"/>
      <c r="N19" s="1853"/>
    </row>
    <row r="20" spans="1:38" s="450" customFormat="1" ht="21.75" hidden="1" customHeight="1">
      <c r="A20" s="451"/>
      <c r="B20" s="451" t="s">
        <v>1141</v>
      </c>
      <c r="C20" s="1853" t="s">
        <v>1138</v>
      </c>
      <c r="D20" s="1853"/>
      <c r="E20" s="1853"/>
      <c r="F20" s="1853"/>
      <c r="G20" s="1853"/>
      <c r="H20" s="1853"/>
      <c r="I20" s="1853"/>
      <c r="J20" s="1853"/>
      <c r="K20" s="1853"/>
      <c r="L20" s="1853"/>
      <c r="M20" s="1853"/>
      <c r="N20" s="1853"/>
    </row>
    <row r="21" spans="1:38" s="450" customFormat="1" ht="21.75" hidden="1" customHeight="1">
      <c r="A21" s="451"/>
      <c r="B21" s="451" t="s">
        <v>1142</v>
      </c>
      <c r="C21" s="1853" t="s">
        <v>1139</v>
      </c>
      <c r="D21" s="1853"/>
      <c r="E21" s="1853"/>
      <c r="F21" s="1853"/>
      <c r="G21" s="1853"/>
      <c r="H21" s="1853"/>
      <c r="I21" s="1853"/>
      <c r="J21" s="1853"/>
      <c r="K21" s="1853"/>
      <c r="L21" s="1853"/>
      <c r="M21" s="1853"/>
      <c r="N21" s="1853"/>
    </row>
    <row r="22" spans="1:38" s="450" customFormat="1" ht="21.75" hidden="1" customHeight="1">
      <c r="A22" s="451"/>
      <c r="B22" s="451" t="s">
        <v>1143</v>
      </c>
      <c r="C22" s="1853" t="s">
        <v>1140</v>
      </c>
      <c r="D22" s="1853"/>
      <c r="E22" s="1853"/>
      <c r="F22" s="1853"/>
      <c r="G22" s="1853"/>
      <c r="H22" s="1853"/>
      <c r="I22" s="1853"/>
      <c r="J22" s="1853"/>
      <c r="K22" s="1853"/>
      <c r="L22" s="1853"/>
      <c r="M22" s="1853"/>
      <c r="N22" s="1853"/>
    </row>
    <row r="23" spans="1:38" s="450" customFormat="1" ht="9.9499999999999993" customHeight="1">
      <c r="A23" s="451"/>
      <c r="B23" s="451"/>
      <c r="C23" s="441"/>
      <c r="D23" s="441"/>
      <c r="E23" s="441"/>
      <c r="F23" s="441"/>
      <c r="G23" s="441"/>
      <c r="H23" s="441"/>
      <c r="I23" s="441"/>
      <c r="J23" s="441"/>
      <c r="K23" s="441"/>
      <c r="L23" s="441"/>
      <c r="M23" s="441"/>
      <c r="N23" s="441"/>
      <c r="Q23" s="258"/>
      <c r="R23" s="261"/>
      <c r="S23" s="261"/>
      <c r="T23" s="261"/>
      <c r="U23" s="261"/>
      <c r="V23" s="261"/>
      <c r="W23" s="261"/>
      <c r="X23" s="261"/>
      <c r="Y23" s="261"/>
      <c r="Z23" s="261"/>
      <c r="AA23" s="261"/>
      <c r="AB23" s="261"/>
      <c r="AC23" s="261"/>
      <c r="AD23" s="261"/>
      <c r="AE23" s="261"/>
      <c r="AF23" s="261"/>
      <c r="AG23" s="261"/>
      <c r="AH23" s="261"/>
      <c r="AI23" s="261"/>
      <c r="AJ23" s="261"/>
      <c r="AK23" s="261"/>
      <c r="AL23" s="261"/>
    </row>
    <row r="24" spans="1:38" s="450" customFormat="1" ht="21.75" customHeight="1">
      <c r="A24" s="449" t="s">
        <v>399</v>
      </c>
      <c r="B24" s="1861" t="s">
        <v>400</v>
      </c>
      <c r="C24" s="1861"/>
      <c r="D24" s="1861"/>
      <c r="E24" s="1861"/>
      <c r="F24" s="1861"/>
      <c r="G24" s="1861"/>
      <c r="H24" s="1861"/>
      <c r="I24" s="1861"/>
      <c r="J24" s="1861"/>
      <c r="K24" s="1861"/>
      <c r="L24" s="1861"/>
      <c r="M24" s="1861"/>
      <c r="N24" s="1861"/>
      <c r="Q24" s="258"/>
      <c r="R24" s="261"/>
      <c r="S24" s="261"/>
      <c r="T24" s="261"/>
      <c r="U24" s="261"/>
      <c r="V24" s="261"/>
      <c r="W24" s="261"/>
      <c r="X24" s="261"/>
      <c r="Y24" s="261"/>
      <c r="Z24" s="261"/>
      <c r="AA24" s="261"/>
      <c r="AB24" s="261"/>
      <c r="AC24" s="261"/>
      <c r="AD24" s="261"/>
      <c r="AE24" s="261"/>
      <c r="AF24" s="261"/>
      <c r="AG24" s="261"/>
      <c r="AH24" s="261"/>
      <c r="AI24" s="261"/>
      <c r="AJ24" s="261"/>
      <c r="AK24" s="261"/>
      <c r="AL24" s="261"/>
    </row>
    <row r="25" spans="1:38" s="450" customFormat="1" ht="21.75" customHeight="1">
      <c r="A25" s="451"/>
      <c r="B25" s="452" t="s">
        <v>337</v>
      </c>
      <c r="C25" s="1850" t="s">
        <v>401</v>
      </c>
      <c r="D25" s="1850"/>
      <c r="E25" s="1850"/>
      <c r="F25" s="1850"/>
      <c r="G25" s="1850"/>
      <c r="H25" s="1850"/>
      <c r="I25" s="1850"/>
      <c r="J25" s="1850"/>
      <c r="K25" s="1850"/>
      <c r="L25" s="1850"/>
      <c r="M25" s="1850"/>
      <c r="N25" s="1850"/>
      <c r="Q25" s="258"/>
      <c r="R25" s="261"/>
      <c r="S25" s="261"/>
      <c r="T25" s="261"/>
      <c r="U25" s="261"/>
      <c r="V25" s="261"/>
      <c r="W25" s="261"/>
      <c r="X25" s="261"/>
      <c r="Y25" s="261"/>
      <c r="Z25" s="261"/>
      <c r="AA25" s="261"/>
      <c r="AB25" s="261"/>
      <c r="AC25" s="261"/>
      <c r="AD25" s="261"/>
      <c r="AE25" s="261"/>
      <c r="AF25" s="261"/>
      <c r="AG25" s="261"/>
      <c r="AH25" s="261"/>
      <c r="AI25" s="261"/>
      <c r="AJ25" s="261"/>
      <c r="AK25" s="261"/>
      <c r="AL25" s="261"/>
    </row>
    <row r="26" spans="1:38" s="450" customFormat="1" ht="21.75" customHeight="1">
      <c r="A26" s="451"/>
      <c r="B26" s="452" t="s">
        <v>192</v>
      </c>
      <c r="C26" s="1850" t="s">
        <v>708</v>
      </c>
      <c r="D26" s="1850"/>
      <c r="E26" s="1850"/>
      <c r="F26" s="1850"/>
      <c r="G26" s="1850"/>
      <c r="H26" s="1850"/>
      <c r="I26" s="1850"/>
      <c r="J26" s="1850"/>
      <c r="K26" s="1850"/>
      <c r="L26" s="1850"/>
      <c r="M26" s="1850"/>
      <c r="N26" s="1850"/>
      <c r="Q26" s="258"/>
      <c r="R26" s="261"/>
      <c r="S26" s="261"/>
      <c r="T26" s="261"/>
      <c r="U26" s="261"/>
      <c r="V26" s="261"/>
      <c r="W26" s="261"/>
      <c r="X26" s="261"/>
      <c r="Y26" s="261"/>
      <c r="Z26" s="261"/>
      <c r="AA26" s="261"/>
      <c r="AB26" s="261"/>
      <c r="AC26" s="261"/>
      <c r="AD26" s="261"/>
      <c r="AE26" s="261"/>
      <c r="AF26" s="261"/>
      <c r="AG26" s="261"/>
      <c r="AH26" s="261"/>
      <c r="AI26" s="261"/>
      <c r="AJ26" s="261"/>
      <c r="AK26" s="261"/>
      <c r="AL26" s="261"/>
    </row>
    <row r="27" spans="1:38" s="450" customFormat="1" ht="21.75" customHeight="1">
      <c r="A27" s="451"/>
      <c r="B27" s="452" t="s">
        <v>570</v>
      </c>
      <c r="C27" s="1850" t="s">
        <v>402</v>
      </c>
      <c r="D27" s="1850"/>
      <c r="E27" s="1850"/>
      <c r="F27" s="1850"/>
      <c r="G27" s="1850"/>
      <c r="H27" s="1850"/>
      <c r="I27" s="1850"/>
      <c r="J27" s="1850"/>
      <c r="K27" s="1850"/>
      <c r="L27" s="1850"/>
      <c r="M27" s="1850"/>
      <c r="N27" s="1850"/>
      <c r="Q27" s="258"/>
      <c r="R27" s="261"/>
      <c r="S27" s="261"/>
      <c r="T27" s="261"/>
      <c r="U27" s="261"/>
      <c r="V27" s="261"/>
      <c r="W27" s="261"/>
      <c r="X27" s="261"/>
      <c r="Y27" s="261"/>
      <c r="Z27" s="261"/>
      <c r="AA27" s="261"/>
      <c r="AB27" s="261"/>
      <c r="AC27" s="261"/>
      <c r="AD27" s="261"/>
      <c r="AE27" s="261"/>
      <c r="AF27" s="261"/>
      <c r="AG27" s="261"/>
      <c r="AH27" s="261"/>
      <c r="AI27" s="261"/>
      <c r="AJ27" s="261"/>
      <c r="AK27" s="261"/>
      <c r="AL27" s="261"/>
    </row>
    <row r="28" spans="1:38" s="450" customFormat="1" ht="21.75" customHeight="1">
      <c r="A28" s="451"/>
      <c r="B28" s="452" t="s">
        <v>474</v>
      </c>
      <c r="C28" s="1850" t="s">
        <v>574</v>
      </c>
      <c r="D28" s="1850"/>
      <c r="E28" s="1850"/>
      <c r="F28" s="1850"/>
      <c r="G28" s="1850"/>
      <c r="H28" s="1850"/>
      <c r="I28" s="1850"/>
      <c r="J28" s="1850"/>
      <c r="K28" s="1850"/>
      <c r="L28" s="1850"/>
      <c r="M28" s="1850"/>
      <c r="N28" s="1850"/>
      <c r="Q28" s="258"/>
      <c r="R28" s="261"/>
      <c r="S28" s="261"/>
      <c r="T28" s="261"/>
      <c r="U28" s="261"/>
      <c r="V28" s="261"/>
      <c r="W28" s="261"/>
      <c r="X28" s="261"/>
      <c r="Y28" s="261"/>
      <c r="Z28" s="261"/>
      <c r="AA28" s="261"/>
      <c r="AB28" s="261"/>
      <c r="AC28" s="261"/>
      <c r="AD28" s="261"/>
      <c r="AE28" s="261"/>
      <c r="AF28" s="261"/>
      <c r="AG28" s="261"/>
      <c r="AH28" s="261"/>
      <c r="AI28" s="261"/>
      <c r="AJ28" s="261"/>
      <c r="AK28" s="261"/>
      <c r="AL28" s="261"/>
    </row>
    <row r="29" spans="1:38" s="450" customFormat="1" ht="21.75" customHeight="1">
      <c r="A29" s="451"/>
      <c r="B29" s="452" t="s">
        <v>571</v>
      </c>
      <c r="C29" s="1850" t="s">
        <v>1440</v>
      </c>
      <c r="D29" s="1850"/>
      <c r="E29" s="1850"/>
      <c r="F29" s="1850"/>
      <c r="G29" s="1850"/>
      <c r="H29" s="1850"/>
      <c r="I29" s="1850"/>
      <c r="J29" s="1850"/>
      <c r="K29" s="1850"/>
      <c r="L29" s="1850"/>
      <c r="M29" s="1850"/>
      <c r="N29" s="1850"/>
      <c r="Q29" s="258"/>
      <c r="R29" s="261"/>
      <c r="S29" s="261"/>
      <c r="T29" s="261"/>
      <c r="U29" s="261"/>
      <c r="V29" s="261"/>
      <c r="W29" s="261"/>
      <c r="X29" s="261"/>
      <c r="Y29" s="261"/>
      <c r="Z29" s="261"/>
      <c r="AA29" s="261"/>
      <c r="AB29" s="261"/>
      <c r="AC29" s="261"/>
      <c r="AD29" s="261"/>
      <c r="AE29" s="261"/>
      <c r="AF29" s="261"/>
      <c r="AG29" s="261"/>
      <c r="AH29" s="261"/>
      <c r="AI29" s="261"/>
      <c r="AJ29" s="261"/>
      <c r="AK29" s="261"/>
      <c r="AL29" s="261"/>
    </row>
    <row r="30" spans="1:38" s="450" customFormat="1" ht="21.75" hidden="1" customHeight="1">
      <c r="A30" s="451"/>
      <c r="B30" s="452" t="s">
        <v>572</v>
      </c>
      <c r="C30" s="1850" t="s">
        <v>403</v>
      </c>
      <c r="D30" s="1850"/>
      <c r="E30" s="1850"/>
      <c r="F30" s="1850"/>
      <c r="G30" s="1850"/>
      <c r="H30" s="1850"/>
      <c r="I30" s="1850"/>
      <c r="J30" s="1850"/>
      <c r="K30" s="1850"/>
      <c r="L30" s="1850"/>
      <c r="M30" s="1850"/>
      <c r="N30" s="1850"/>
      <c r="P30" s="616"/>
    </row>
    <row r="31" spans="1:38" s="450" customFormat="1" ht="21.75" customHeight="1">
      <c r="A31" s="451"/>
      <c r="B31" s="452" t="s">
        <v>572</v>
      </c>
      <c r="C31" s="1850" t="s">
        <v>1061</v>
      </c>
      <c r="D31" s="1850"/>
      <c r="E31" s="1850"/>
      <c r="F31" s="1850"/>
      <c r="G31" s="1850"/>
      <c r="H31" s="1850"/>
      <c r="I31" s="1850"/>
      <c r="J31" s="1850"/>
      <c r="K31" s="1850"/>
      <c r="L31" s="1850"/>
      <c r="M31" s="1850"/>
      <c r="N31" s="1850"/>
      <c r="P31" s="616"/>
    </row>
    <row r="32" spans="1:38" s="450" customFormat="1" ht="21.75" customHeight="1">
      <c r="A32" s="451"/>
      <c r="B32" s="452" t="s">
        <v>573</v>
      </c>
      <c r="C32" s="1850" t="s">
        <v>1062</v>
      </c>
      <c r="D32" s="1850"/>
      <c r="E32" s="1850"/>
      <c r="F32" s="1850"/>
      <c r="G32" s="1850"/>
      <c r="H32" s="1850"/>
      <c r="I32" s="1850"/>
      <c r="J32" s="1850"/>
      <c r="K32" s="1850"/>
      <c r="L32" s="1850"/>
      <c r="M32" s="1850"/>
      <c r="N32" s="1850"/>
      <c r="P32" s="616"/>
    </row>
    <row r="33" spans="1:16" s="450" customFormat="1" ht="21.75" customHeight="1">
      <c r="A33" s="451"/>
      <c r="B33" s="452" t="s">
        <v>1066</v>
      </c>
      <c r="C33" s="1850" t="s">
        <v>1063</v>
      </c>
      <c r="D33" s="1850"/>
      <c r="E33" s="1850"/>
      <c r="F33" s="1850"/>
      <c r="G33" s="1850"/>
      <c r="H33" s="1850"/>
      <c r="I33" s="1850"/>
      <c r="J33" s="1850"/>
      <c r="K33" s="1850"/>
      <c r="L33" s="1850"/>
      <c r="M33" s="1850"/>
      <c r="N33" s="1850"/>
      <c r="P33" s="653"/>
    </row>
    <row r="34" spans="1:16" s="450" customFormat="1" ht="21.75" customHeight="1">
      <c r="A34" s="451"/>
      <c r="B34" s="452" t="s">
        <v>1067</v>
      </c>
      <c r="C34" s="1850" t="s">
        <v>1064</v>
      </c>
      <c r="D34" s="1850"/>
      <c r="E34" s="1850"/>
      <c r="F34" s="1850"/>
      <c r="G34" s="1850"/>
      <c r="H34" s="1850"/>
      <c r="I34" s="1850"/>
      <c r="J34" s="1850"/>
      <c r="K34" s="1850"/>
      <c r="L34" s="1850"/>
      <c r="M34" s="1850"/>
      <c r="N34" s="1850"/>
      <c r="P34" s="653"/>
    </row>
    <row r="35" spans="1:16" s="450" customFormat="1" ht="21.75" customHeight="1">
      <c r="A35" s="451"/>
      <c r="B35" s="452" t="s">
        <v>1068</v>
      </c>
      <c r="C35" s="1850" t="s">
        <v>1065</v>
      </c>
      <c r="D35" s="1850"/>
      <c r="E35" s="1850"/>
      <c r="F35" s="1850"/>
      <c r="G35" s="1850"/>
      <c r="H35" s="1850"/>
      <c r="I35" s="1850"/>
      <c r="J35" s="1850"/>
      <c r="K35" s="1850"/>
      <c r="L35" s="1850"/>
      <c r="M35" s="1850"/>
      <c r="N35" s="1850"/>
      <c r="P35" s="653"/>
    </row>
    <row r="36" spans="1:16" s="450" customFormat="1" ht="21.75" customHeight="1">
      <c r="A36" s="451"/>
      <c r="B36" s="452" t="s">
        <v>1069</v>
      </c>
      <c r="C36" s="1850" t="s">
        <v>404</v>
      </c>
      <c r="D36" s="1850"/>
      <c r="E36" s="1850"/>
      <c r="F36" s="1850"/>
      <c r="G36" s="1850"/>
      <c r="H36" s="1850"/>
      <c r="I36" s="1850"/>
      <c r="J36" s="1850"/>
      <c r="K36" s="1850"/>
      <c r="L36" s="1850"/>
      <c r="M36" s="1850"/>
      <c r="N36" s="1850"/>
      <c r="P36" s="653"/>
    </row>
    <row r="37" spans="1:16" s="450" customFormat="1" ht="21.75" customHeight="1">
      <c r="A37" s="451"/>
      <c r="B37" s="452" t="s">
        <v>1070</v>
      </c>
      <c r="C37" s="1850" t="s">
        <v>405</v>
      </c>
      <c r="D37" s="1850"/>
      <c r="E37" s="1850"/>
      <c r="F37" s="1850"/>
      <c r="G37" s="1850"/>
      <c r="H37" s="1850"/>
      <c r="I37" s="1850"/>
      <c r="J37" s="1850"/>
      <c r="K37" s="1850"/>
      <c r="L37" s="1850"/>
      <c r="M37" s="1850"/>
      <c r="N37" s="1850"/>
    </row>
    <row r="38" spans="1:16" s="450" customFormat="1" ht="21.75" customHeight="1">
      <c r="A38" s="451"/>
      <c r="B38" s="452" t="s">
        <v>1071</v>
      </c>
      <c r="C38" s="1850" t="s">
        <v>553</v>
      </c>
      <c r="D38" s="1850"/>
      <c r="E38" s="1850"/>
      <c r="F38" s="1850"/>
      <c r="G38" s="1850"/>
      <c r="H38" s="1850"/>
      <c r="I38" s="1850"/>
      <c r="J38" s="1850"/>
      <c r="K38" s="1850"/>
      <c r="L38" s="1850"/>
      <c r="M38" s="1850"/>
      <c r="N38" s="1850"/>
    </row>
  </sheetData>
  <sheetProtection algorithmName="SHA-512" hashValue="AfUVNdZz1xfzicGCMlIZOoyRJWHwSiHKWLlCbICg3I78Kxy5PvFZa2Sx7DbLu6SefYrRMkdgHQqB6A9QWBhlcg==" saltValue="kCIgmyPiYzWMozjimbaSzA==" spinCount="100000" sheet="1" objects="1" scenarios="1"/>
  <mergeCells count="35">
    <mergeCell ref="C15:N15"/>
    <mergeCell ref="C16:N16"/>
    <mergeCell ref="C17:N17"/>
    <mergeCell ref="B24:N24"/>
    <mergeCell ref="C25:N25"/>
    <mergeCell ref="C18:N18"/>
    <mergeCell ref="C19:N19"/>
    <mergeCell ref="C20:N20"/>
    <mergeCell ref="C21:N21"/>
    <mergeCell ref="C22:N22"/>
    <mergeCell ref="C26:N26"/>
    <mergeCell ref="C27:N27"/>
    <mergeCell ref="C28:N28"/>
    <mergeCell ref="C38:N38"/>
    <mergeCell ref="C29:N29"/>
    <mergeCell ref="C30:N30"/>
    <mergeCell ref="C31:N31"/>
    <mergeCell ref="C36:N36"/>
    <mergeCell ref="C37:N37"/>
    <mergeCell ref="C32:N32"/>
    <mergeCell ref="C33:N33"/>
    <mergeCell ref="C34:N34"/>
    <mergeCell ref="C35:N35"/>
    <mergeCell ref="C14:N14"/>
    <mergeCell ref="C13:N13"/>
    <mergeCell ref="B2:N2"/>
    <mergeCell ref="C3:N3"/>
    <mergeCell ref="B6:N6"/>
    <mergeCell ref="C10:N10"/>
    <mergeCell ref="C11:N11"/>
    <mergeCell ref="C12:N12"/>
    <mergeCell ref="C4:N4"/>
    <mergeCell ref="C7:N7"/>
    <mergeCell ref="C8:N8"/>
    <mergeCell ref="C9:N9"/>
  </mergeCells>
  <phoneticPr fontId="2" type="noConversion"/>
  <printOptions horizontalCentered="1"/>
  <pageMargins left="0.59" right="0.39370078740157483" top="0.78" bottom="0.39370078740157483" header="0" footer="0"/>
  <pageSetup paperSize="9" firstPageNumber="14" orientation="landscape" useFirstPageNumber="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 filterMode="1">
    <tabColor theme="7" tint="0.79998168889431442"/>
  </sheetPr>
  <dimension ref="A1:BK464"/>
  <sheetViews>
    <sheetView showZeros="0" view="pageBreakPreview" zoomScaleSheetLayoutView="100" workbookViewId="0">
      <selection activeCell="K16" sqref="K16"/>
    </sheetView>
  </sheetViews>
  <sheetFormatPr defaultColWidth="2.5" defaultRowHeight="13.5"/>
  <cols>
    <col min="1" max="1" width="11.75" style="623" customWidth="1"/>
    <col min="2" max="51" width="2.375" style="574" customWidth="1"/>
    <col min="52" max="52" width="5" style="443" customWidth="1"/>
    <col min="53" max="62" width="2.5" style="574"/>
    <col min="63" max="63" width="9.75" style="574" customWidth="1"/>
    <col min="64" max="16384" width="2.5" style="574"/>
  </cols>
  <sheetData>
    <row r="1" spans="1:52" ht="27" thickTop="1" thickBot="1">
      <c r="A1" s="1413" t="s">
        <v>1231</v>
      </c>
      <c r="B1" s="1890" t="s">
        <v>1732</v>
      </c>
      <c r="C1" s="1869"/>
      <c r="D1" s="1869"/>
      <c r="E1" s="1869"/>
      <c r="F1" s="1869"/>
      <c r="G1" s="1869"/>
      <c r="H1" s="1869"/>
      <c r="I1" s="1869"/>
      <c r="J1" s="1869"/>
      <c r="K1" s="1869"/>
      <c r="L1" s="1869"/>
      <c r="M1" s="1869"/>
      <c r="N1" s="1869"/>
      <c r="O1" s="1869"/>
      <c r="P1" s="1869"/>
      <c r="Q1" s="1869"/>
      <c r="R1" s="1869"/>
      <c r="S1" s="1869"/>
      <c r="T1" s="1869"/>
      <c r="U1" s="1869"/>
      <c r="V1" s="1869"/>
      <c r="W1" s="1869"/>
      <c r="X1" s="1869"/>
      <c r="Y1" s="1869"/>
      <c r="Z1" s="1869"/>
      <c r="AA1" s="1869"/>
      <c r="AB1" s="1869"/>
      <c r="AC1" s="1869"/>
      <c r="AD1" s="1869"/>
      <c r="AE1" s="1869"/>
      <c r="AF1" s="1869"/>
      <c r="AG1" s="1869"/>
      <c r="AH1" s="1869"/>
      <c r="AI1" s="1869"/>
      <c r="AJ1" s="1869"/>
      <c r="AK1" s="1869"/>
      <c r="AL1" s="1869"/>
      <c r="AM1" s="1869"/>
      <c r="AN1" s="1869"/>
      <c r="AO1" s="1869"/>
      <c r="AP1" s="1869"/>
      <c r="AQ1" s="1869"/>
      <c r="AR1" s="1869"/>
      <c r="AS1" s="1869"/>
      <c r="AT1" s="1869"/>
      <c r="AU1" s="1869"/>
      <c r="AV1" s="1869"/>
      <c r="AW1" s="1869"/>
      <c r="AX1" s="1869"/>
      <c r="AY1" s="1869"/>
      <c r="AZ1" s="444"/>
    </row>
    <row r="2" spans="1:52" s="260" customFormat="1" ht="9.9499999999999993" customHeight="1" thickTop="1">
      <c r="A2" s="575">
        <f t="shared" ref="A2:A22" si="0">IF(K$19&gt;0,1,0)</f>
        <v>1</v>
      </c>
      <c r="AZ2" s="443"/>
    </row>
    <row r="3" spans="1:52" s="576" customFormat="1" ht="30" customHeight="1">
      <c r="A3" s="575">
        <f t="shared" si="0"/>
        <v>1</v>
      </c>
      <c r="F3" s="1864" t="s">
        <v>1228</v>
      </c>
      <c r="G3" s="1864"/>
      <c r="H3" s="1864"/>
      <c r="I3" s="1864"/>
      <c r="J3" s="1864"/>
      <c r="K3" s="1864"/>
      <c r="L3" s="1870" t="str">
        <f>+'6-3표준조사 1'!K4</f>
        <v>49-0</v>
      </c>
      <c r="M3" s="1870"/>
      <c r="N3" s="1870"/>
      <c r="O3" s="1870"/>
      <c r="P3" s="1870"/>
      <c r="Q3" s="1870"/>
      <c r="R3" s="577"/>
      <c r="S3" s="577"/>
      <c r="T3" s="1864" t="s">
        <v>1227</v>
      </c>
      <c r="U3" s="1864"/>
      <c r="V3" s="1864"/>
      <c r="W3" s="1864"/>
      <c r="X3" s="1864"/>
      <c r="Y3" s="1864"/>
      <c r="Z3" s="1870" t="str">
        <f>+'6-3표준조사 1'!L4</f>
        <v>50-0</v>
      </c>
      <c r="AA3" s="1870"/>
      <c r="AB3" s="1870"/>
      <c r="AC3" s="1870"/>
      <c r="AD3" s="1870"/>
      <c r="AE3" s="1870"/>
      <c r="AF3" s="577"/>
      <c r="AG3" s="577"/>
      <c r="AH3" s="1864" t="s">
        <v>1226</v>
      </c>
      <c r="AI3" s="1864"/>
      <c r="AJ3" s="1864"/>
      <c r="AK3" s="1864"/>
      <c r="AL3" s="1864"/>
      <c r="AM3" s="1864"/>
      <c r="AN3" s="1864"/>
      <c r="AO3" s="1870" t="str">
        <f>+'6-3표준조사 1'!R4</f>
        <v>모두베기</v>
      </c>
      <c r="AP3" s="1870"/>
      <c r="AQ3" s="1870"/>
      <c r="AR3" s="1870"/>
      <c r="AS3" s="1870"/>
      <c r="AT3" s="1870"/>
      <c r="AU3" s="578"/>
      <c r="AV3" s="578"/>
      <c r="AW3" s="578"/>
      <c r="AX3" s="578"/>
      <c r="AZ3" s="443"/>
    </row>
    <row r="4" spans="1:52" s="260" customFormat="1" ht="14.25" customHeight="1">
      <c r="A4" s="575">
        <f t="shared" si="0"/>
        <v>1</v>
      </c>
      <c r="AZ4" s="443">
        <v>1</v>
      </c>
    </row>
    <row r="5" spans="1:52" s="259" customFormat="1" ht="20.100000000000001" customHeight="1">
      <c r="A5" s="575">
        <f t="shared" si="0"/>
        <v>1</v>
      </c>
      <c r="B5" s="1876" t="s">
        <v>1225</v>
      </c>
      <c r="C5" s="1876"/>
      <c r="D5" s="1876"/>
      <c r="E5" s="1876"/>
      <c r="F5" s="1876"/>
      <c r="G5" s="1876"/>
      <c r="H5" s="1876"/>
      <c r="I5" s="1876"/>
      <c r="J5" s="1876"/>
      <c r="K5" s="1876"/>
      <c r="L5" s="1876"/>
      <c r="M5" s="1876"/>
      <c r="N5" s="1876"/>
      <c r="O5" s="1876"/>
      <c r="P5" s="1876"/>
      <c r="Q5" s="1876"/>
      <c r="R5" s="1876"/>
      <c r="S5" s="1876"/>
      <c r="T5" s="1876"/>
      <c r="U5" s="1876"/>
      <c r="V5" s="1876"/>
      <c r="W5" s="1876"/>
      <c r="X5" s="1876"/>
      <c r="Y5" s="1876"/>
      <c r="Z5" s="1876"/>
      <c r="AA5" s="1876"/>
      <c r="AB5" s="1876"/>
      <c r="AC5" s="1876"/>
      <c r="AD5" s="1876"/>
      <c r="AE5" s="1876"/>
      <c r="AF5" s="1876"/>
      <c r="AG5" s="1876"/>
      <c r="AH5" s="1876"/>
      <c r="AI5" s="1876"/>
      <c r="AJ5" s="1876"/>
      <c r="AK5" s="1876"/>
      <c r="AL5" s="1876"/>
      <c r="AM5" s="1876"/>
      <c r="AN5" s="1876"/>
      <c r="AO5" s="1876"/>
      <c r="AP5" s="1876"/>
      <c r="AQ5" s="1876"/>
      <c r="AR5" s="1876"/>
      <c r="AS5" s="1876"/>
      <c r="AT5" s="1876"/>
      <c r="AU5" s="1876"/>
      <c r="AV5" s="1876"/>
      <c r="AW5" s="1876"/>
      <c r="AX5" s="1876"/>
      <c r="AY5" s="1876"/>
      <c r="AZ5" s="443">
        <v>1</v>
      </c>
    </row>
    <row r="6" spans="1:52" s="259" customFormat="1" ht="18" customHeight="1">
      <c r="A6" s="575">
        <f t="shared" si="0"/>
        <v>1</v>
      </c>
      <c r="C6" s="259" t="s">
        <v>1208</v>
      </c>
      <c r="D6" s="579" t="s">
        <v>1224</v>
      </c>
      <c r="E6" s="579"/>
      <c r="F6" s="580"/>
      <c r="G6" s="580"/>
      <c r="H6" s="580"/>
      <c r="I6" s="580"/>
      <c r="J6" s="581"/>
      <c r="M6" s="579"/>
      <c r="N6" s="579"/>
      <c r="O6" s="581"/>
      <c r="P6" s="579"/>
      <c r="Q6" s="579"/>
      <c r="R6" s="579"/>
      <c r="S6" s="579"/>
      <c r="T6" s="579"/>
      <c r="U6" s="579"/>
      <c r="V6" s="579"/>
      <c r="W6" s="579"/>
      <c r="X6" s="579"/>
      <c r="Y6" s="579"/>
      <c r="Z6" s="579"/>
      <c r="AA6" s="579"/>
      <c r="AB6" s="579"/>
      <c r="AC6" s="579"/>
      <c r="AD6" s="579"/>
      <c r="AE6" s="579"/>
      <c r="AZ6" s="443">
        <v>1</v>
      </c>
    </row>
    <row r="7" spans="1:52" s="259" customFormat="1" ht="18" customHeight="1">
      <c r="A7" s="575">
        <f t="shared" si="0"/>
        <v>1</v>
      </c>
      <c r="D7" s="259" t="s">
        <v>499</v>
      </c>
      <c r="E7" s="579" t="str">
        <f>CONCATENATE(L3," 임반 ",Z3," 소반 은 해발고",'6-3표준조사 1'!W3,"m ~ ",'6-3표준조사 1'!W4,"m 사이에 분포한다.")</f>
        <v>49-0 임반 50-0 소반 은 해발고353m ~ 543m 사이에 분포한다.</v>
      </c>
      <c r="F7" s="579"/>
      <c r="G7" s="579"/>
      <c r="H7" s="579"/>
      <c r="I7" s="579"/>
      <c r="J7" s="579"/>
      <c r="K7" s="579"/>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82"/>
      <c r="AK7" s="582"/>
      <c r="AL7" s="582"/>
      <c r="AM7" s="579"/>
      <c r="AN7" s="579"/>
      <c r="AO7" s="579"/>
      <c r="AP7" s="579"/>
      <c r="AQ7" s="579"/>
      <c r="AR7" s="579"/>
      <c r="AS7" s="579"/>
      <c r="AT7" s="579"/>
      <c r="AU7" s="579"/>
      <c r="AV7" s="579"/>
      <c r="AW7" s="579"/>
      <c r="AX7" s="579"/>
      <c r="AY7" s="579"/>
      <c r="AZ7" s="443">
        <v>1</v>
      </c>
    </row>
    <row r="8" spans="1:52" s="259" customFormat="1" ht="18" customHeight="1">
      <c r="A8" s="575">
        <f t="shared" si="0"/>
        <v>1</v>
      </c>
      <c r="D8" s="259" t="s">
        <v>499</v>
      </c>
      <c r="E8" s="259" t="str">
        <f>CONCATENATE("소반의 경사도는 평균 ",'6-3표준조사 1'!W5,"˚로 ",'6-3표준조사 1'!P6,"경사이고, 임지의 잔재를 제외하고 장애물은 많지 않다.")</f>
        <v>소반의 경사도는 평균 29˚로 중 (15˚ ~ 30˚)경사이고, 임지의 잔재를 제외하고 장애물은 많지 않다.</v>
      </c>
      <c r="AZ8" s="443">
        <v>1</v>
      </c>
    </row>
    <row r="9" spans="1:52" s="259" customFormat="1" ht="18" customHeight="1">
      <c r="A9" s="575">
        <f t="shared" si="0"/>
        <v>1</v>
      </c>
      <c r="C9" s="259" t="s">
        <v>1206</v>
      </c>
      <c r="D9" s="259" t="s">
        <v>1223</v>
      </c>
      <c r="K9" s="579"/>
      <c r="L9" s="579"/>
      <c r="M9" s="583"/>
      <c r="P9" s="584"/>
      <c r="Q9" s="584"/>
      <c r="R9" s="584"/>
      <c r="S9" s="584"/>
      <c r="T9" s="584"/>
      <c r="AZ9" s="443">
        <v>1</v>
      </c>
    </row>
    <row r="10" spans="1:52" s="259" customFormat="1" ht="18" customHeight="1">
      <c r="A10" s="575">
        <f t="shared" si="0"/>
        <v>1</v>
      </c>
      <c r="D10" s="259" t="s">
        <v>499</v>
      </c>
      <c r="E10" s="579" t="str">
        <f>CONCATENATE("사업대상지는 ",'6-3표준조사 1'!N4," ",'6-3표준조사 1'!O4," ",'6-3표준조사 1'!P4,"외 1필지로 지적면적은 ",'6-3표준조사 1'!W17,"ha 이다." )</f>
        <v>사업대상지는 가곡 보발 산96-2번지외 1필지로 지적면적은 102.42ha 이다.</v>
      </c>
      <c r="F10" s="579"/>
      <c r="G10" s="579"/>
      <c r="AJ10" s="579"/>
      <c r="AK10" s="579"/>
      <c r="AL10" s="579"/>
      <c r="AM10" s="579"/>
      <c r="AN10" s="579"/>
      <c r="AO10" s="579"/>
      <c r="AP10" s="579"/>
      <c r="AQ10" s="579"/>
      <c r="AR10" s="579"/>
      <c r="AS10" s="579"/>
      <c r="AT10" s="579"/>
      <c r="AU10" s="579"/>
      <c r="AV10" s="579"/>
      <c r="AW10" s="579"/>
      <c r="AX10" s="579"/>
      <c r="AY10" s="579"/>
      <c r="AZ10" s="585">
        <v>1</v>
      </c>
    </row>
    <row r="11" spans="1:52" s="259" customFormat="1" ht="18" customHeight="1">
      <c r="A11" s="575">
        <f t="shared" si="0"/>
        <v>1</v>
      </c>
      <c r="D11" s="259" t="s">
        <v>499</v>
      </c>
      <c r="E11" s="579" t="str">
        <f>CONCATENATE("소반의 풀베기사업 대상면적은 ",'6-3표준조사 1'!Q4,"ha 이다.")</f>
        <v>소반의 풀베기사업 대상면적은 6.2ha 이다.</v>
      </c>
      <c r="F11" s="579"/>
      <c r="G11" s="579"/>
      <c r="H11" s="579"/>
      <c r="I11" s="579"/>
      <c r="J11" s="579"/>
      <c r="K11" s="579"/>
      <c r="L11" s="579"/>
      <c r="M11" s="579"/>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79"/>
      <c r="AK11" s="579"/>
      <c r="AL11" s="579"/>
      <c r="AM11" s="579"/>
      <c r="AN11" s="579"/>
      <c r="AO11" s="579"/>
      <c r="AP11" s="579"/>
      <c r="AQ11" s="579"/>
      <c r="AR11" s="579"/>
      <c r="AS11" s="579"/>
      <c r="AT11" s="579"/>
      <c r="AU11" s="579"/>
      <c r="AV11" s="579"/>
      <c r="AW11" s="579"/>
      <c r="AX11" s="579"/>
      <c r="AY11" s="579"/>
      <c r="AZ11" s="585">
        <v>1</v>
      </c>
    </row>
    <row r="12" spans="1:52" s="259" customFormat="1" ht="18" customHeight="1">
      <c r="A12" s="575">
        <f t="shared" si="0"/>
        <v>1</v>
      </c>
      <c r="C12" s="259" t="s">
        <v>1193</v>
      </c>
      <c r="D12" s="259" t="s">
        <v>1222</v>
      </c>
      <c r="E12" s="579"/>
      <c r="F12" s="579"/>
      <c r="G12" s="579"/>
      <c r="H12" s="579"/>
      <c r="I12" s="579"/>
      <c r="J12" s="579"/>
      <c r="K12" s="579"/>
      <c r="L12" s="579"/>
      <c r="M12" s="579"/>
      <c r="N12" s="579"/>
      <c r="O12" s="579"/>
      <c r="P12" s="579"/>
      <c r="Q12" s="579"/>
      <c r="R12" s="579"/>
      <c r="S12" s="579"/>
      <c r="T12" s="579"/>
      <c r="U12" s="579"/>
      <c r="V12" s="579"/>
      <c r="W12" s="579"/>
      <c r="X12" s="579"/>
      <c r="Y12" s="579"/>
      <c r="Z12" s="579"/>
      <c r="AA12" s="579"/>
      <c r="AB12" s="579"/>
      <c r="AC12" s="579"/>
      <c r="AD12" s="579"/>
      <c r="AE12" s="579"/>
      <c r="AF12" s="579"/>
      <c r="AG12" s="579"/>
      <c r="AH12" s="769"/>
      <c r="AI12" s="769"/>
      <c r="AJ12" s="769"/>
      <c r="AK12" s="579"/>
      <c r="AL12" s="579"/>
      <c r="AM12" s="579"/>
      <c r="AN12" s="579"/>
      <c r="AO12" s="579"/>
      <c r="AP12" s="579"/>
      <c r="AQ12" s="579"/>
      <c r="AR12" s="579"/>
      <c r="AS12" s="579"/>
      <c r="AT12" s="579"/>
      <c r="AU12" s="579"/>
      <c r="AV12" s="579"/>
      <c r="AW12" s="579"/>
      <c r="AX12" s="579"/>
      <c r="AY12" s="579"/>
      <c r="AZ12" s="585">
        <v>1</v>
      </c>
    </row>
    <row r="13" spans="1:52" s="259" customFormat="1" ht="18" customHeight="1">
      <c r="A13" s="575">
        <f t="shared" si="0"/>
        <v>1</v>
      </c>
      <c r="B13" s="586"/>
      <c r="C13" s="586"/>
      <c r="D13" s="586" t="s">
        <v>499</v>
      </c>
      <c r="E13" s="587" t="str">
        <f>'6-3표준조사 1'!$W$20</f>
        <v>소반하단 차량이동이 가능한 곳에서 도보 10분이내로 접근이 용이하다.</v>
      </c>
      <c r="F13" s="587"/>
      <c r="G13" s="587"/>
      <c r="H13" s="587"/>
      <c r="I13" s="587"/>
      <c r="J13" s="587"/>
      <c r="K13" s="587"/>
      <c r="L13" s="587"/>
      <c r="M13" s="587"/>
      <c r="N13" s="587"/>
      <c r="O13" s="587"/>
      <c r="P13" s="587"/>
      <c r="Q13" s="587"/>
      <c r="R13" s="587"/>
      <c r="S13" s="587"/>
      <c r="T13" s="587"/>
      <c r="U13" s="587"/>
      <c r="V13" s="587"/>
      <c r="W13" s="587"/>
      <c r="X13" s="587"/>
      <c r="Y13" s="587"/>
      <c r="Z13" s="587"/>
      <c r="AA13" s="587"/>
      <c r="AB13" s="587"/>
      <c r="AC13" s="587"/>
      <c r="AD13" s="587"/>
      <c r="AE13" s="587"/>
      <c r="AF13" s="587"/>
      <c r="AG13" s="587"/>
      <c r="AH13" s="588"/>
      <c r="AI13" s="588"/>
      <c r="AJ13" s="588"/>
      <c r="AK13" s="587"/>
      <c r="AL13" s="587"/>
      <c r="AM13" s="587"/>
      <c r="AN13" s="587"/>
      <c r="AO13" s="587"/>
      <c r="AP13" s="587"/>
      <c r="AQ13" s="587"/>
      <c r="AR13" s="587"/>
      <c r="AS13" s="587"/>
      <c r="AT13" s="587"/>
      <c r="AU13" s="587"/>
      <c r="AV13" s="587"/>
      <c r="AW13" s="587"/>
      <c r="AX13" s="587"/>
      <c r="AY13" s="587"/>
      <c r="AZ13" s="585">
        <v>1</v>
      </c>
    </row>
    <row r="14" spans="1:52" s="259" customFormat="1" ht="14.25" customHeight="1">
      <c r="A14" s="575">
        <f t="shared" si="0"/>
        <v>1</v>
      </c>
      <c r="D14" s="589"/>
      <c r="E14" s="589"/>
      <c r="F14" s="589"/>
      <c r="G14" s="589"/>
      <c r="H14" s="589"/>
      <c r="I14" s="589"/>
      <c r="J14" s="589"/>
      <c r="K14" s="589"/>
      <c r="L14" s="589"/>
      <c r="M14" s="589"/>
      <c r="N14" s="589"/>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589"/>
      <c r="AL14" s="589"/>
      <c r="AM14" s="589"/>
      <c r="AN14" s="589"/>
      <c r="AO14" s="589"/>
      <c r="AP14" s="589"/>
      <c r="AQ14" s="589"/>
      <c r="AR14" s="589"/>
      <c r="AS14" s="589"/>
      <c r="AT14" s="589"/>
      <c r="AU14" s="589"/>
      <c r="AV14" s="589"/>
      <c r="AW14" s="589"/>
      <c r="AX14" s="589"/>
      <c r="AY14" s="589"/>
      <c r="AZ14" s="585">
        <v>1</v>
      </c>
    </row>
    <row r="15" spans="1:52" s="260" customFormat="1" ht="20.100000000000001" customHeight="1">
      <c r="A15" s="575">
        <f t="shared" si="0"/>
        <v>1</v>
      </c>
      <c r="B15" s="1876" t="s">
        <v>1221</v>
      </c>
      <c r="C15" s="1876"/>
      <c r="D15" s="1876"/>
      <c r="E15" s="1876"/>
      <c r="F15" s="1876"/>
      <c r="G15" s="1876"/>
      <c r="H15" s="1876"/>
      <c r="I15" s="1876"/>
      <c r="J15" s="1876"/>
      <c r="K15" s="1876"/>
      <c r="L15" s="1876"/>
      <c r="M15" s="1876"/>
      <c r="N15" s="1876"/>
      <c r="O15" s="1876"/>
      <c r="P15" s="1876"/>
      <c r="Q15" s="1876"/>
      <c r="R15" s="1876"/>
      <c r="S15" s="1876"/>
      <c r="T15" s="1876"/>
      <c r="U15" s="1876"/>
      <c r="V15" s="1876"/>
      <c r="W15" s="1876"/>
      <c r="X15" s="1876"/>
      <c r="Y15" s="1876"/>
      <c r="Z15" s="1876"/>
      <c r="AA15" s="1876"/>
      <c r="AB15" s="1876"/>
      <c r="AC15" s="1876"/>
      <c r="AD15" s="1876"/>
      <c r="AE15" s="1876"/>
      <c r="AF15" s="1876"/>
      <c r="AG15" s="1876"/>
      <c r="AH15" s="1876"/>
      <c r="AI15" s="1876"/>
      <c r="AJ15" s="1876"/>
      <c r="AK15" s="1876"/>
      <c r="AL15" s="1876"/>
      <c r="AM15" s="1876"/>
      <c r="AN15" s="1876"/>
      <c r="AO15" s="1876"/>
      <c r="AP15" s="1876"/>
      <c r="AQ15" s="1876"/>
      <c r="AR15" s="1876"/>
      <c r="AS15" s="1876"/>
      <c r="AT15" s="1876"/>
      <c r="AU15" s="1876"/>
      <c r="AV15" s="1876"/>
      <c r="AW15" s="1876"/>
      <c r="AX15" s="1876"/>
      <c r="AY15" s="1876"/>
      <c r="AZ15" s="443">
        <v>1</v>
      </c>
    </row>
    <row r="16" spans="1:52" s="260" customFormat="1" ht="20.100000000000001" customHeight="1">
      <c r="A16" s="575">
        <f t="shared" si="0"/>
        <v>1</v>
      </c>
      <c r="B16" s="590"/>
      <c r="C16" s="591" t="s">
        <v>1208</v>
      </c>
      <c r="D16" s="591" t="s">
        <v>1220</v>
      </c>
      <c r="E16" s="592"/>
      <c r="F16" s="592"/>
      <c r="G16" s="769"/>
      <c r="H16" s="593"/>
      <c r="I16" s="593"/>
      <c r="J16" s="594"/>
      <c r="K16" s="594"/>
      <c r="L16" s="594"/>
      <c r="M16" s="594"/>
      <c r="N16" s="594"/>
      <c r="O16" s="594"/>
      <c r="P16" s="594"/>
      <c r="Q16" s="595"/>
      <c r="R16" s="595"/>
      <c r="S16" s="595"/>
      <c r="T16" s="595"/>
      <c r="U16" s="595"/>
      <c r="V16" s="596"/>
      <c r="W16" s="596"/>
      <c r="X16" s="596"/>
      <c r="Y16" s="596"/>
      <c r="Z16" s="596"/>
      <c r="AA16" s="596"/>
      <c r="AB16" s="596"/>
      <c r="AC16" s="596"/>
      <c r="AD16" s="596"/>
      <c r="AE16" s="596"/>
      <c r="AF16" s="596"/>
      <c r="AG16" s="596"/>
      <c r="AH16" s="597"/>
      <c r="AI16" s="597"/>
      <c r="AJ16" s="597"/>
      <c r="AK16" s="597"/>
      <c r="AL16" s="598"/>
      <c r="AM16" s="598"/>
      <c r="AN16" s="598"/>
      <c r="AO16" s="598"/>
      <c r="AP16" s="598"/>
      <c r="AQ16" s="598"/>
      <c r="AR16" s="598"/>
      <c r="AS16" s="598"/>
      <c r="AT16" s="598"/>
      <c r="AU16" s="598"/>
      <c r="AV16" s="593"/>
      <c r="AW16" s="593"/>
      <c r="AX16" s="593"/>
      <c r="AY16" s="593"/>
      <c r="AZ16" s="444">
        <v>1</v>
      </c>
    </row>
    <row r="17" spans="1:63" s="259" customFormat="1" ht="18" customHeight="1">
      <c r="A17" s="575">
        <f t="shared" si="0"/>
        <v>1</v>
      </c>
      <c r="B17" s="599"/>
      <c r="C17" s="1862" t="s">
        <v>1219</v>
      </c>
      <c r="D17" s="1862"/>
      <c r="E17" s="1862"/>
      <c r="F17" s="1862"/>
      <c r="G17" s="1862"/>
      <c r="H17" s="1862"/>
      <c r="I17" s="1862"/>
      <c r="J17" s="1862"/>
      <c r="K17" s="1862" t="s">
        <v>1218</v>
      </c>
      <c r="L17" s="1862"/>
      <c r="M17" s="1862"/>
      <c r="N17" s="1862"/>
      <c r="O17" s="1862"/>
      <c r="P17" s="1862"/>
      <c r="Q17" s="1862"/>
      <c r="R17" s="1862"/>
      <c r="S17" s="1862" t="s">
        <v>1217</v>
      </c>
      <c r="T17" s="1862"/>
      <c r="U17" s="1862"/>
      <c r="V17" s="1862"/>
      <c r="W17" s="1862"/>
      <c r="X17" s="1862"/>
      <c r="Y17" s="1862"/>
      <c r="Z17" s="1862"/>
      <c r="AA17" s="1862" t="s">
        <v>1216</v>
      </c>
      <c r="AB17" s="1862"/>
      <c r="AC17" s="1862"/>
      <c r="AD17" s="1862"/>
      <c r="AE17" s="1862"/>
      <c r="AF17" s="1862"/>
      <c r="AG17" s="1862"/>
      <c r="AH17" s="1862"/>
      <c r="AI17" s="1862"/>
      <c r="AJ17" s="1862"/>
      <c r="AK17" s="1862"/>
      <c r="AL17" s="1862"/>
      <c r="AM17" s="1862"/>
      <c r="AN17" s="1862"/>
      <c r="AO17" s="1862"/>
      <c r="AP17" s="1862"/>
      <c r="AQ17" s="1862" t="s">
        <v>964</v>
      </c>
      <c r="AR17" s="1862"/>
      <c r="AS17" s="1862"/>
      <c r="AT17" s="1862"/>
      <c r="AU17" s="1862"/>
      <c r="AV17" s="1862"/>
      <c r="AW17" s="1862"/>
      <c r="AX17" s="1862"/>
      <c r="AY17" s="599"/>
      <c r="AZ17" s="444">
        <v>1</v>
      </c>
    </row>
    <row r="18" spans="1:63" s="259" customFormat="1" ht="18" customHeight="1">
      <c r="A18" s="575">
        <f t="shared" si="0"/>
        <v>1</v>
      </c>
      <c r="B18" s="599"/>
      <c r="C18" s="1862"/>
      <c r="D18" s="1862"/>
      <c r="E18" s="1862"/>
      <c r="F18" s="1862"/>
      <c r="G18" s="1862"/>
      <c r="H18" s="1862"/>
      <c r="I18" s="1862"/>
      <c r="J18" s="1862"/>
      <c r="K18" s="1862"/>
      <c r="L18" s="1862"/>
      <c r="M18" s="1862"/>
      <c r="N18" s="1862"/>
      <c r="O18" s="1862"/>
      <c r="P18" s="1862"/>
      <c r="Q18" s="1862"/>
      <c r="R18" s="1862"/>
      <c r="S18" s="1862"/>
      <c r="T18" s="1862"/>
      <c r="U18" s="1862"/>
      <c r="V18" s="1862"/>
      <c r="W18" s="1862"/>
      <c r="X18" s="1862"/>
      <c r="Y18" s="1862"/>
      <c r="Z18" s="1862"/>
      <c r="AA18" s="1862" t="s">
        <v>1215</v>
      </c>
      <c r="AB18" s="1862"/>
      <c r="AC18" s="1862"/>
      <c r="AD18" s="1862"/>
      <c r="AE18" s="1862"/>
      <c r="AF18" s="1862"/>
      <c r="AG18" s="1862"/>
      <c r="AH18" s="1862"/>
      <c r="AI18" s="1862" t="s">
        <v>1214</v>
      </c>
      <c r="AJ18" s="1862"/>
      <c r="AK18" s="1862"/>
      <c r="AL18" s="1862"/>
      <c r="AM18" s="1862"/>
      <c r="AN18" s="1862"/>
      <c r="AO18" s="1862"/>
      <c r="AP18" s="1862"/>
      <c r="AQ18" s="1862"/>
      <c r="AR18" s="1862"/>
      <c r="AS18" s="1862"/>
      <c r="AT18" s="1862"/>
      <c r="AU18" s="1862"/>
      <c r="AV18" s="1862"/>
      <c r="AW18" s="1862"/>
      <c r="AX18" s="1862"/>
      <c r="AY18" s="599"/>
      <c r="AZ18" s="444">
        <v>1</v>
      </c>
    </row>
    <row r="19" spans="1:63" s="259" customFormat="1" ht="18" customHeight="1">
      <c r="A19" s="575">
        <f t="shared" si="0"/>
        <v>1</v>
      </c>
      <c r="B19" s="600"/>
      <c r="C19" s="1871" t="str">
        <f>L3</f>
        <v>49-0</v>
      </c>
      <c r="D19" s="1872"/>
      <c r="E19" s="1875" t="s">
        <v>1213</v>
      </c>
      <c r="F19" s="1875"/>
      <c r="G19" s="1872" t="str">
        <f>Z3</f>
        <v>50-0</v>
      </c>
      <c r="H19" s="1872"/>
      <c r="I19" s="1875" t="s">
        <v>1212</v>
      </c>
      <c r="J19" s="1875"/>
      <c r="K19" s="1887">
        <f>'6-3표준조사 1'!Q4</f>
        <v>6.2</v>
      </c>
      <c r="L19" s="1887"/>
      <c r="M19" s="1887"/>
      <c r="N19" s="1887"/>
      <c r="O19" s="1887"/>
      <c r="P19" s="1887"/>
      <c r="Q19" s="1887"/>
      <c r="R19" s="1887"/>
      <c r="S19" s="1867" t="str">
        <f>'6-3표준조사 1'!K6</f>
        <v>소나무</v>
      </c>
      <c r="T19" s="1867"/>
      <c r="U19" s="1867"/>
      <c r="V19" s="1867"/>
      <c r="W19" s="1867"/>
      <c r="X19" s="1867"/>
      <c r="Y19" s="1867"/>
      <c r="Z19" s="1867"/>
      <c r="AA19" s="1865">
        <f>'6-3표준조사 1'!Q10</f>
        <v>2588</v>
      </c>
      <c r="AB19" s="1865"/>
      <c r="AC19" s="1865"/>
      <c r="AD19" s="1865"/>
      <c r="AE19" s="1865"/>
      <c r="AF19" s="1865"/>
      <c r="AG19" s="1865"/>
      <c r="AH19" s="1865"/>
      <c r="AI19" s="1865">
        <f>'6-3표준조사 1'!R10</f>
        <v>300</v>
      </c>
      <c r="AJ19" s="1865"/>
      <c r="AK19" s="1865"/>
      <c r="AL19" s="1865"/>
      <c r="AM19" s="1865"/>
      <c r="AN19" s="1865"/>
      <c r="AO19" s="1865"/>
      <c r="AP19" s="1865"/>
      <c r="AQ19" s="1867" t="str">
        <f>'6-3표준조사 1'!R6</f>
        <v>당해 년도</v>
      </c>
      <c r="AR19" s="1867"/>
      <c r="AS19" s="1867"/>
      <c r="AT19" s="1867"/>
      <c r="AU19" s="1867"/>
      <c r="AV19" s="1867"/>
      <c r="AW19" s="1867"/>
      <c r="AX19" s="1867"/>
      <c r="AY19" s="599"/>
      <c r="AZ19" s="444">
        <v>1</v>
      </c>
    </row>
    <row r="20" spans="1:63" s="259" customFormat="1" ht="18" customHeight="1">
      <c r="A20" s="575">
        <f t="shared" si="0"/>
        <v>1</v>
      </c>
      <c r="B20" s="600"/>
      <c r="C20" s="1873"/>
      <c r="D20" s="1874"/>
      <c r="E20" s="1874"/>
      <c r="F20" s="1874"/>
      <c r="G20" s="1874"/>
      <c r="H20" s="1874"/>
      <c r="I20" s="1874"/>
      <c r="J20" s="1874"/>
      <c r="K20" s="1888"/>
      <c r="L20" s="1888"/>
      <c r="M20" s="1888"/>
      <c r="N20" s="1888"/>
      <c r="O20" s="1888"/>
      <c r="P20" s="1888"/>
      <c r="Q20" s="1888"/>
      <c r="R20" s="1888"/>
      <c r="S20" s="1868"/>
      <c r="T20" s="1868"/>
      <c r="U20" s="1868"/>
      <c r="V20" s="1868"/>
      <c r="W20" s="1868"/>
      <c r="X20" s="1868"/>
      <c r="Y20" s="1868"/>
      <c r="Z20" s="1868"/>
      <c r="AA20" s="1866"/>
      <c r="AB20" s="1866"/>
      <c r="AC20" s="1866"/>
      <c r="AD20" s="1866"/>
      <c r="AE20" s="1866"/>
      <c r="AF20" s="1866"/>
      <c r="AG20" s="1866"/>
      <c r="AH20" s="1866"/>
      <c r="AI20" s="1866"/>
      <c r="AJ20" s="1866"/>
      <c r="AK20" s="1866"/>
      <c r="AL20" s="1866"/>
      <c r="AM20" s="1866"/>
      <c r="AN20" s="1866"/>
      <c r="AO20" s="1866"/>
      <c r="AP20" s="1866"/>
      <c r="AQ20" s="1868"/>
      <c r="AR20" s="1868"/>
      <c r="AS20" s="1868"/>
      <c r="AT20" s="1868"/>
      <c r="AU20" s="1868"/>
      <c r="AV20" s="1868"/>
      <c r="AW20" s="1868"/>
      <c r="AX20" s="1868"/>
      <c r="AY20" s="599"/>
      <c r="AZ20" s="444">
        <v>1</v>
      </c>
    </row>
    <row r="21" spans="1:63" s="259" customFormat="1" ht="18" customHeight="1">
      <c r="A21" s="575">
        <f t="shared" si="0"/>
        <v>1</v>
      </c>
      <c r="B21" s="600"/>
      <c r="C21" s="600" t="s">
        <v>1206</v>
      </c>
      <c r="D21" s="600" t="s">
        <v>1211</v>
      </c>
      <c r="E21" s="600"/>
      <c r="F21" s="599"/>
      <c r="G21" s="599"/>
      <c r="H21" s="599"/>
      <c r="I21" s="599"/>
      <c r="J21" s="599"/>
      <c r="K21" s="599"/>
      <c r="L21" s="599"/>
      <c r="M21" s="599"/>
      <c r="N21" s="599"/>
      <c r="O21" s="599"/>
      <c r="P21" s="599"/>
      <c r="Q21" s="601"/>
      <c r="R21" s="601"/>
      <c r="S21" s="601"/>
      <c r="T21" s="601"/>
      <c r="U21" s="601"/>
      <c r="V21" s="599"/>
      <c r="W21" s="602"/>
      <c r="X21" s="602"/>
      <c r="Y21" s="602"/>
      <c r="Z21" s="602"/>
      <c r="AA21" s="602"/>
      <c r="AB21" s="602"/>
      <c r="AC21" s="602"/>
      <c r="AD21" s="602"/>
      <c r="AE21" s="602"/>
      <c r="AF21" s="602"/>
      <c r="AG21" s="599"/>
      <c r="AH21" s="603"/>
      <c r="AI21" s="603"/>
      <c r="AJ21" s="603"/>
      <c r="AK21" s="603"/>
      <c r="AL21" s="604"/>
      <c r="AM21" s="604"/>
      <c r="AN21" s="604"/>
      <c r="AO21" s="604"/>
      <c r="AP21" s="604"/>
      <c r="AQ21" s="604"/>
      <c r="AR21" s="604"/>
      <c r="AS21" s="604"/>
      <c r="AT21" s="604"/>
      <c r="AU21" s="604"/>
      <c r="AV21" s="599"/>
      <c r="AW21" s="599"/>
      <c r="AX21" s="599"/>
      <c r="AY21" s="599"/>
      <c r="AZ21" s="444">
        <v>1</v>
      </c>
    </row>
    <row r="22" spans="1:63" s="259" customFormat="1" ht="18" customHeight="1">
      <c r="A22" s="575">
        <f t="shared" si="0"/>
        <v>1</v>
      </c>
      <c r="B22" s="600"/>
      <c r="C22" s="600"/>
      <c r="D22" s="259" t="s">
        <v>499</v>
      </c>
      <c r="E22" s="600" t="str">
        <f>'6-3표준조사 1'!$W$21</f>
        <v>식재된 소나무 는 활착이 안정된 상태로 신초발달이 양호하다.</v>
      </c>
      <c r="F22" s="599"/>
      <c r="G22" s="599"/>
      <c r="H22" s="599"/>
      <c r="I22" s="599"/>
      <c r="J22" s="599"/>
      <c r="K22" s="599"/>
      <c r="L22" s="599"/>
      <c r="M22" s="599"/>
      <c r="N22" s="599"/>
      <c r="O22" s="599"/>
      <c r="P22" s="599"/>
      <c r="Q22" s="601"/>
      <c r="R22" s="601"/>
      <c r="S22" s="601"/>
      <c r="T22" s="601"/>
      <c r="U22" s="601"/>
      <c r="V22" s="599"/>
      <c r="W22" s="605"/>
      <c r="X22" s="602"/>
      <c r="Y22" s="602"/>
      <c r="Z22" s="602"/>
      <c r="AA22" s="605"/>
      <c r="AB22" s="602"/>
      <c r="AC22" s="602"/>
      <c r="AD22" s="602"/>
      <c r="AE22" s="605"/>
      <c r="AF22" s="602"/>
      <c r="AG22" s="599"/>
      <c r="AH22" s="603"/>
      <c r="AI22" s="603"/>
      <c r="AJ22" s="603"/>
      <c r="AK22" s="603"/>
      <c r="AL22" s="604"/>
      <c r="AM22" s="604"/>
      <c r="AN22" s="604"/>
      <c r="AO22" s="604"/>
      <c r="AP22" s="604"/>
      <c r="AQ22" s="604"/>
      <c r="AR22" s="604"/>
      <c r="AS22" s="604"/>
      <c r="AT22" s="604"/>
      <c r="AU22" s="604"/>
      <c r="AV22" s="599"/>
      <c r="AW22" s="599"/>
      <c r="AX22" s="599"/>
      <c r="AY22" s="599"/>
      <c r="AZ22" s="444">
        <v>1</v>
      </c>
    </row>
    <row r="23" spans="1:63" s="259" customFormat="1" ht="18" customHeight="1">
      <c r="A23" s="575">
        <f>IF(E$23&gt;0,1,0)</f>
        <v>1</v>
      </c>
      <c r="B23" s="600"/>
      <c r="C23" s="600"/>
      <c r="D23" s="259" t="s">
        <v>499</v>
      </c>
      <c r="E23" s="600" t="str">
        <f>'6-3표준조사 1'!$W$22</f>
        <v>필지 매수 후 재조림한 대상지이다.</v>
      </c>
      <c r="F23" s="599"/>
      <c r="G23" s="599"/>
      <c r="H23" s="599"/>
      <c r="I23" s="599"/>
      <c r="J23" s="599"/>
      <c r="K23" s="599"/>
      <c r="L23" s="599"/>
      <c r="M23" s="599"/>
      <c r="N23" s="599"/>
      <c r="O23" s="599"/>
      <c r="P23" s="599"/>
      <c r="Q23" s="601"/>
      <c r="R23" s="601"/>
      <c r="S23" s="601"/>
      <c r="T23" s="601"/>
      <c r="U23" s="601"/>
      <c r="V23" s="599"/>
      <c r="W23" s="599"/>
      <c r="X23" s="599"/>
      <c r="Y23" s="599"/>
      <c r="Z23" s="599"/>
      <c r="AA23" s="599"/>
      <c r="AB23" s="599"/>
      <c r="AC23" s="599"/>
      <c r="AD23" s="599"/>
      <c r="AE23" s="599"/>
      <c r="AF23" s="599"/>
      <c r="AG23" s="599"/>
      <c r="AH23" s="603"/>
      <c r="AI23" s="603"/>
      <c r="AJ23" s="603"/>
      <c r="AK23" s="603"/>
      <c r="AL23" s="604"/>
      <c r="AM23" s="604"/>
      <c r="AN23" s="604"/>
      <c r="AO23" s="604"/>
      <c r="AP23" s="604"/>
      <c r="AQ23" s="604"/>
      <c r="AR23" s="604"/>
      <c r="AS23" s="604"/>
      <c r="AT23" s="604"/>
      <c r="AU23" s="604"/>
      <c r="AV23" s="599"/>
      <c r="AW23" s="599"/>
      <c r="AX23" s="599"/>
      <c r="AY23" s="599"/>
      <c r="AZ23" s="444">
        <v>1</v>
      </c>
    </row>
    <row r="24" spans="1:63" s="259" customFormat="1" ht="18" customHeight="1">
      <c r="A24" s="575">
        <f t="shared" ref="A24:A29" si="1">IF(K$19&gt;0,1,0)</f>
        <v>1</v>
      </c>
      <c r="B24" s="600"/>
      <c r="C24" s="600" t="s">
        <v>1193</v>
      </c>
      <c r="D24" s="600" t="s">
        <v>1210</v>
      </c>
      <c r="E24" s="600"/>
      <c r="F24" s="599"/>
      <c r="G24" s="599"/>
      <c r="H24" s="599"/>
      <c r="I24" s="599"/>
      <c r="J24" s="599"/>
      <c r="K24" s="599"/>
      <c r="L24" s="599"/>
      <c r="M24" s="599"/>
      <c r="N24" s="599"/>
      <c r="O24" s="599"/>
      <c r="P24" s="599"/>
      <c r="Q24" s="601"/>
      <c r="R24" s="601"/>
      <c r="S24" s="601"/>
      <c r="T24" s="601"/>
      <c r="U24" s="601"/>
      <c r="V24" s="599"/>
      <c r="W24" s="599"/>
      <c r="X24" s="599"/>
      <c r="Y24" s="599"/>
      <c r="Z24" s="599"/>
      <c r="AA24" s="599"/>
      <c r="AB24" s="599"/>
      <c r="AC24" s="599"/>
      <c r="AD24" s="599"/>
      <c r="AE24" s="599"/>
      <c r="AF24" s="599"/>
      <c r="AG24" s="599"/>
      <c r="AH24" s="603"/>
      <c r="AI24" s="603"/>
      <c r="AJ24" s="603"/>
      <c r="AK24" s="603"/>
      <c r="AL24" s="604"/>
      <c r="AM24" s="604"/>
      <c r="AN24" s="604"/>
      <c r="AO24" s="604"/>
      <c r="AP24" s="604"/>
      <c r="AQ24" s="604"/>
      <c r="AR24" s="604"/>
      <c r="AS24" s="604"/>
      <c r="AT24" s="604"/>
      <c r="AU24" s="604"/>
      <c r="AV24" s="599"/>
      <c r="AW24" s="599"/>
      <c r="AX24" s="599"/>
      <c r="AY24" s="599"/>
      <c r="AZ24" s="444">
        <v>1</v>
      </c>
      <c r="BK24" s="1003"/>
    </row>
    <row r="25" spans="1:63" s="259" customFormat="1" ht="18" customHeight="1">
      <c r="A25" s="575">
        <f t="shared" si="1"/>
        <v>1</v>
      </c>
      <c r="B25" s="600"/>
      <c r="C25" s="600"/>
      <c r="D25" s="259" t="s">
        <v>499</v>
      </c>
      <c r="E25" s="600" t="s">
        <v>1230</v>
      </c>
      <c r="F25" s="599"/>
      <c r="G25" s="599"/>
      <c r="H25" s="599"/>
      <c r="I25" s="599"/>
      <c r="J25" s="599"/>
      <c r="K25" s="599"/>
      <c r="L25" s="599"/>
      <c r="M25" s="599"/>
      <c r="N25" s="599"/>
      <c r="O25" s="599"/>
      <c r="P25" s="599"/>
      <c r="Q25" s="601"/>
      <c r="R25" s="601"/>
      <c r="S25" s="601"/>
      <c r="T25" s="601"/>
      <c r="U25" s="601"/>
      <c r="V25" s="599"/>
      <c r="W25" s="599"/>
      <c r="X25" s="599"/>
      <c r="Y25" s="599"/>
      <c r="Z25" s="599"/>
      <c r="AA25" s="599"/>
      <c r="AB25" s="599"/>
      <c r="AC25" s="599"/>
      <c r="AD25" s="599"/>
      <c r="AE25" s="599"/>
      <c r="AF25" s="599"/>
      <c r="AG25" s="599"/>
      <c r="AH25" s="603"/>
      <c r="AI25" s="603"/>
      <c r="AJ25" s="603"/>
      <c r="AK25" s="603"/>
      <c r="AL25" s="604"/>
      <c r="AM25" s="604"/>
      <c r="AN25" s="604"/>
      <c r="AO25" s="604"/>
      <c r="AP25" s="604"/>
      <c r="AQ25" s="604"/>
      <c r="AR25" s="604"/>
      <c r="AS25" s="604"/>
      <c r="AT25" s="604"/>
      <c r="AU25" s="604"/>
      <c r="AV25" s="599"/>
      <c r="AW25" s="599"/>
      <c r="AX25" s="599"/>
      <c r="AY25" s="599"/>
      <c r="AZ25" s="444">
        <v>1</v>
      </c>
      <c r="BK25" s="1003"/>
    </row>
    <row r="26" spans="1:63" s="259" customFormat="1" ht="18" customHeight="1">
      <c r="A26" s="575">
        <f t="shared" si="1"/>
        <v>1</v>
      </c>
      <c r="B26" s="600"/>
      <c r="C26" s="600"/>
      <c r="D26" s="259" t="s">
        <v>499</v>
      </c>
      <c r="E26" s="600" t="str">
        <f>CONCATENATE("조림목이 자연발생 식생과 경쟁하고 있으며 조림목의 조림후 경과년수는 ",AQ19,"이다." )</f>
        <v>조림목이 자연발생 식생과 경쟁하고 있으며 조림목의 조림후 경과년수는 당해 년도이다.</v>
      </c>
      <c r="F26" s="599"/>
      <c r="G26" s="599"/>
      <c r="H26" s="599"/>
      <c r="I26" s="599"/>
      <c r="J26" s="599"/>
      <c r="K26" s="599"/>
      <c r="L26" s="599"/>
      <c r="M26" s="599"/>
      <c r="N26" s="599"/>
      <c r="O26" s="599"/>
      <c r="P26" s="599"/>
      <c r="Q26" s="599"/>
      <c r="R26" s="599"/>
      <c r="S26" s="599"/>
      <c r="T26" s="599"/>
      <c r="U26" s="599"/>
      <c r="V26" s="599"/>
      <c r="W26" s="599"/>
      <c r="X26" s="599"/>
      <c r="Y26" s="599"/>
      <c r="Z26" s="599"/>
      <c r="AA26" s="599"/>
      <c r="AB26" s="599"/>
      <c r="AC26" s="599"/>
      <c r="AD26" s="599"/>
      <c r="AE26" s="599"/>
      <c r="AF26" s="599"/>
      <c r="AG26" s="599"/>
      <c r="AH26" s="603"/>
      <c r="AI26" s="603"/>
      <c r="AJ26" s="603"/>
      <c r="AK26" s="603"/>
      <c r="AL26" s="604"/>
      <c r="AM26" s="604"/>
      <c r="AN26" s="604"/>
      <c r="AO26" s="604"/>
      <c r="AP26" s="604"/>
      <c r="AQ26" s="604"/>
      <c r="AR26" s="604"/>
      <c r="AS26" s="604"/>
      <c r="AT26" s="604"/>
      <c r="AU26" s="604"/>
      <c r="AV26" s="599"/>
      <c r="AW26" s="599"/>
      <c r="AX26" s="599"/>
      <c r="AY26" s="599"/>
      <c r="AZ26" s="444">
        <v>1</v>
      </c>
      <c r="BK26" s="1003"/>
    </row>
    <row r="27" spans="1:63" s="259" customFormat="1" ht="13.5" customHeight="1">
      <c r="A27" s="575">
        <f t="shared" si="1"/>
        <v>1</v>
      </c>
      <c r="B27" s="606"/>
      <c r="C27" s="606"/>
      <c r="D27" s="606"/>
      <c r="E27" s="606"/>
      <c r="F27" s="769"/>
      <c r="G27" s="769"/>
      <c r="H27" s="769"/>
      <c r="I27" s="769"/>
      <c r="J27" s="607"/>
      <c r="K27" s="607"/>
      <c r="L27" s="607"/>
      <c r="M27" s="607"/>
      <c r="N27" s="607"/>
      <c r="O27" s="607"/>
      <c r="P27" s="607"/>
      <c r="Q27" s="608"/>
      <c r="R27" s="608"/>
      <c r="S27" s="608"/>
      <c r="T27" s="608"/>
      <c r="U27" s="608"/>
      <c r="V27" s="599"/>
      <c r="W27" s="599"/>
      <c r="X27" s="599"/>
      <c r="Y27" s="599"/>
      <c r="Z27" s="599"/>
      <c r="AA27" s="599"/>
      <c r="AB27" s="599"/>
      <c r="AC27" s="599"/>
      <c r="AD27" s="599"/>
      <c r="AE27" s="599"/>
      <c r="AF27" s="599"/>
      <c r="AG27" s="599"/>
      <c r="AH27" s="609"/>
      <c r="AI27" s="609"/>
      <c r="AJ27" s="609"/>
      <c r="AK27" s="609"/>
      <c r="AL27" s="610"/>
      <c r="AM27" s="610"/>
      <c r="AN27" s="610"/>
      <c r="AO27" s="610"/>
      <c r="AP27" s="610"/>
      <c r="AQ27" s="610"/>
      <c r="AR27" s="610"/>
      <c r="AS27" s="610"/>
      <c r="AT27" s="610"/>
      <c r="AU27" s="610"/>
      <c r="AV27" s="769"/>
      <c r="AW27" s="769"/>
      <c r="AX27" s="769"/>
      <c r="AY27" s="769"/>
      <c r="AZ27" s="444">
        <v>1</v>
      </c>
      <c r="BK27" s="1003"/>
    </row>
    <row r="28" spans="1:63" s="260" customFormat="1" ht="19.5" customHeight="1">
      <c r="A28" s="575">
        <f t="shared" si="1"/>
        <v>1</v>
      </c>
      <c r="B28" s="1876" t="s">
        <v>1209</v>
      </c>
      <c r="C28" s="1876"/>
      <c r="D28" s="1876"/>
      <c r="E28" s="1876"/>
      <c r="F28" s="1876"/>
      <c r="G28" s="1876"/>
      <c r="H28" s="1876"/>
      <c r="I28" s="1876"/>
      <c r="J28" s="1876"/>
      <c r="K28" s="1876"/>
      <c r="L28" s="1876"/>
      <c r="M28" s="1876"/>
      <c r="N28" s="1876"/>
      <c r="O28" s="1876"/>
      <c r="P28" s="1876"/>
      <c r="Q28" s="1876"/>
      <c r="R28" s="1876"/>
      <c r="S28" s="1876"/>
      <c r="T28" s="1876"/>
      <c r="U28" s="1876"/>
      <c r="V28" s="1876"/>
      <c r="W28" s="1876"/>
      <c r="X28" s="1876"/>
      <c r="Y28" s="1876"/>
      <c r="Z28" s="1876"/>
      <c r="AA28" s="1876"/>
      <c r="AB28" s="1876"/>
      <c r="AC28" s="1876"/>
      <c r="AD28" s="1876"/>
      <c r="AE28" s="1876"/>
      <c r="AF28" s="1876"/>
      <c r="AG28" s="1876"/>
      <c r="AH28" s="1876"/>
      <c r="AI28" s="1876"/>
      <c r="AJ28" s="1876"/>
      <c r="AK28" s="1876"/>
      <c r="AL28" s="1876"/>
      <c r="AM28" s="1876"/>
      <c r="AN28" s="1876"/>
      <c r="AO28" s="1876"/>
      <c r="AP28" s="1876"/>
      <c r="AQ28" s="1876"/>
      <c r="AR28" s="1876"/>
      <c r="AS28" s="1876"/>
      <c r="AT28" s="1876"/>
      <c r="AU28" s="1876"/>
      <c r="AV28" s="1876"/>
      <c r="AW28" s="1876"/>
      <c r="AX28" s="1876"/>
      <c r="AY28" s="1876"/>
      <c r="AZ28" s="443">
        <v>1</v>
      </c>
      <c r="BK28" s="1004"/>
    </row>
    <row r="29" spans="1:63" s="260" customFormat="1" ht="18" customHeight="1">
      <c r="A29" s="575">
        <f t="shared" si="1"/>
        <v>1</v>
      </c>
      <c r="B29" s="770"/>
      <c r="C29" s="259" t="s">
        <v>1208</v>
      </c>
      <c r="D29" s="579" t="s">
        <v>1207</v>
      </c>
      <c r="E29" s="579"/>
      <c r="F29" s="579"/>
      <c r="G29" s="579"/>
      <c r="H29" s="579"/>
      <c r="I29" s="579"/>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11"/>
      <c r="AI29" s="611"/>
      <c r="AJ29" s="611"/>
      <c r="AK29" s="611"/>
      <c r="AL29" s="611"/>
      <c r="AM29" s="611"/>
      <c r="AN29" s="611"/>
      <c r="AO29" s="611"/>
      <c r="AP29" s="611"/>
      <c r="AQ29" s="611"/>
      <c r="AR29" s="611"/>
      <c r="AS29" s="611"/>
      <c r="AT29" s="611"/>
      <c r="AU29" s="611"/>
      <c r="AV29" s="611"/>
      <c r="AW29" s="611"/>
      <c r="AX29" s="611"/>
      <c r="AY29" s="611"/>
      <c r="AZ29" s="443">
        <v>1</v>
      </c>
      <c r="BK29" s="1004"/>
    </row>
    <row r="30" spans="1:63" s="260" customFormat="1" ht="18" customHeight="1">
      <c r="A30" s="575">
        <f>IF(AO3="모두베기",1,)</f>
        <v>1</v>
      </c>
      <c r="B30" s="770"/>
      <c r="C30" s="259"/>
      <c r="D30" s="259" t="s">
        <v>499</v>
      </c>
      <c r="E30" s="579" t="str">
        <f>'6-3표준조사 1'!$W$23</f>
        <v>소반내 조림목의 생육상태, 현장여건 등을 고려하여 작업종은 모두베기로 적용한다.</v>
      </c>
      <c r="F30" s="579"/>
      <c r="G30" s="579"/>
      <c r="H30" s="579"/>
      <c r="I30" s="579"/>
      <c r="J30" s="580"/>
      <c r="K30" s="579"/>
      <c r="L30" s="579"/>
      <c r="M30" s="579"/>
      <c r="N30" s="579"/>
      <c r="O30" s="579"/>
      <c r="P30" s="579"/>
      <c r="Q30" s="579"/>
      <c r="R30" s="579"/>
      <c r="S30" s="579"/>
      <c r="T30" s="579"/>
      <c r="U30" s="579"/>
      <c r="V30" s="579"/>
      <c r="W30" s="579"/>
      <c r="X30" s="579"/>
      <c r="Y30" s="579"/>
      <c r="Z30" s="579"/>
      <c r="AA30" s="579"/>
      <c r="AB30" s="579"/>
      <c r="AC30" s="579"/>
      <c r="AD30" s="579"/>
      <c r="AE30" s="579"/>
      <c r="AF30" s="579"/>
      <c r="AG30" s="579"/>
      <c r="AH30" s="579"/>
      <c r="AI30" s="579"/>
      <c r="AJ30" s="579"/>
      <c r="AK30" s="611"/>
      <c r="AL30" s="611"/>
      <c r="AM30" s="611"/>
      <c r="AN30" s="611"/>
      <c r="AO30" s="611"/>
      <c r="AP30" s="611"/>
      <c r="AQ30" s="611"/>
      <c r="AR30" s="611"/>
      <c r="AS30" s="611"/>
      <c r="AT30" s="611"/>
      <c r="AU30" s="611"/>
      <c r="AV30" s="611"/>
      <c r="AW30" s="611"/>
      <c r="AX30" s="611"/>
      <c r="AY30" s="611"/>
      <c r="AZ30" s="443"/>
    </row>
    <row r="31" spans="1:63" s="260" customFormat="1" ht="18" customHeight="1">
      <c r="A31" s="575">
        <f>IF(1&gt;S35,1,0)</f>
        <v>1</v>
      </c>
      <c r="B31" s="951"/>
      <c r="C31" s="259"/>
      <c r="D31" s="259" t="s">
        <v>499</v>
      </c>
      <c r="E31" s="579" t="s">
        <v>1356</v>
      </c>
      <c r="F31" s="579"/>
      <c r="G31" s="579"/>
      <c r="H31" s="579"/>
      <c r="I31" s="579"/>
      <c r="J31" s="580"/>
      <c r="K31" s="579"/>
      <c r="L31" s="579"/>
      <c r="M31" s="579"/>
      <c r="N31" s="579"/>
      <c r="O31" s="579"/>
      <c r="P31" s="579"/>
      <c r="Q31" s="579"/>
      <c r="R31" s="579"/>
      <c r="S31" s="579"/>
      <c r="T31" s="579"/>
      <c r="U31" s="579"/>
      <c r="V31" s="579"/>
      <c r="W31" s="579"/>
      <c r="X31" s="579"/>
      <c r="Y31" s="579"/>
      <c r="Z31" s="579"/>
      <c r="AA31" s="579"/>
      <c r="AB31" s="579"/>
      <c r="AC31" s="579"/>
      <c r="AD31" s="579"/>
      <c r="AE31" s="579"/>
      <c r="AF31" s="579"/>
      <c r="AG31" s="579"/>
      <c r="AH31" s="579"/>
      <c r="AI31" s="579"/>
      <c r="AJ31" s="579"/>
      <c r="AK31" s="611"/>
      <c r="AL31" s="611"/>
      <c r="AM31" s="611"/>
      <c r="AN31" s="611"/>
      <c r="AO31" s="611"/>
      <c r="AP31" s="611"/>
      <c r="AQ31" s="611"/>
      <c r="AR31" s="611"/>
      <c r="AS31" s="611"/>
      <c r="AT31" s="611"/>
      <c r="AU31" s="611"/>
      <c r="AV31" s="611"/>
      <c r="AW31" s="611"/>
      <c r="AX31" s="611"/>
      <c r="AY31" s="611"/>
      <c r="AZ31" s="443"/>
    </row>
    <row r="32" spans="1:63" s="259" customFormat="1" ht="18" customHeight="1">
      <c r="A32" s="575">
        <f>IF(K$19&gt;0,1,0)</f>
        <v>1</v>
      </c>
      <c r="C32" s="259" t="s">
        <v>1206</v>
      </c>
      <c r="D32" s="579" t="s">
        <v>1205</v>
      </c>
      <c r="E32" s="579"/>
      <c r="F32" s="579"/>
      <c r="G32" s="579"/>
      <c r="H32" s="579"/>
      <c r="I32" s="579"/>
      <c r="J32" s="579"/>
      <c r="K32" s="579"/>
      <c r="L32" s="579"/>
      <c r="M32" s="579"/>
      <c r="N32" s="579"/>
      <c r="O32" s="579"/>
      <c r="P32" s="579"/>
      <c r="Q32" s="579"/>
      <c r="R32" s="579"/>
      <c r="S32" s="579"/>
      <c r="T32" s="579"/>
      <c r="U32" s="579"/>
      <c r="V32" s="579"/>
      <c r="W32" s="579"/>
      <c r="X32" s="579"/>
      <c r="Y32" s="579"/>
      <c r="Z32" s="579"/>
      <c r="AA32" s="579"/>
      <c r="AB32" s="579"/>
      <c r="AC32" s="579"/>
      <c r="AD32" s="579"/>
      <c r="AE32" s="579"/>
      <c r="AF32" s="579"/>
      <c r="AG32" s="579"/>
      <c r="AH32" s="579"/>
      <c r="AI32" s="579"/>
      <c r="AJ32" s="579"/>
      <c r="AK32" s="579"/>
      <c r="AL32" s="579"/>
      <c r="AM32" s="579"/>
      <c r="AN32" s="579"/>
      <c r="AO32" s="579"/>
      <c r="AP32" s="579"/>
      <c r="AQ32" s="579"/>
      <c r="AR32" s="579"/>
      <c r="AS32" s="579"/>
      <c r="AT32" s="579"/>
      <c r="AU32" s="579"/>
      <c r="AV32" s="579"/>
      <c r="AW32" s="579"/>
      <c r="AX32" s="579"/>
      <c r="AY32" s="579"/>
      <c r="AZ32" s="443">
        <v>1</v>
      </c>
    </row>
    <row r="33" spans="1:52" s="259" customFormat="1" ht="18" customHeight="1">
      <c r="A33" s="575">
        <f>IF(K$19&gt;0,1,0)</f>
        <v>1</v>
      </c>
      <c r="C33" s="1862" t="s">
        <v>1204</v>
      </c>
      <c r="D33" s="1862"/>
      <c r="E33" s="1862"/>
      <c r="F33" s="1862"/>
      <c r="G33" s="1862"/>
      <c r="H33" s="1862"/>
      <c r="I33" s="1862"/>
      <c r="J33" s="1862"/>
      <c r="K33" s="1862"/>
      <c r="L33" s="1862"/>
      <c r="M33" s="1862"/>
      <c r="N33" s="1862"/>
      <c r="O33" s="1862"/>
      <c r="P33" s="1862"/>
      <c r="Q33" s="1862"/>
      <c r="R33" s="1862"/>
      <c r="S33" s="1862"/>
      <c r="T33" s="1862"/>
      <c r="U33" s="1862"/>
      <c r="V33" s="1862"/>
      <c r="W33" s="1862"/>
      <c r="X33" s="1862"/>
      <c r="Y33" s="1862"/>
      <c r="Z33" s="1862"/>
      <c r="AA33" s="1862" t="s">
        <v>1203</v>
      </c>
      <c r="AB33" s="1862"/>
      <c r="AC33" s="1862"/>
      <c r="AD33" s="1862"/>
      <c r="AE33" s="1862"/>
      <c r="AF33" s="1862"/>
      <c r="AG33" s="1862"/>
      <c r="AH33" s="1862"/>
      <c r="AI33" s="1862"/>
      <c r="AJ33" s="1862"/>
      <c r="AK33" s="1862"/>
      <c r="AL33" s="1862"/>
      <c r="AM33" s="1862"/>
      <c r="AN33" s="1862"/>
      <c r="AO33" s="1862"/>
      <c r="AP33" s="1862"/>
      <c r="AQ33" s="1862"/>
      <c r="AR33" s="1862"/>
      <c r="AS33" s="1862"/>
      <c r="AT33" s="1862"/>
      <c r="AU33" s="1862"/>
      <c r="AV33" s="1862"/>
      <c r="AW33" s="1862"/>
      <c r="AX33" s="1862"/>
      <c r="AZ33" s="443">
        <v>1</v>
      </c>
    </row>
    <row r="34" spans="1:52" s="259" customFormat="1" ht="18" customHeight="1">
      <c r="A34" s="575">
        <f>IF(K$19&gt;0,1,0)</f>
        <v>1</v>
      </c>
      <c r="B34" s="614"/>
      <c r="C34" s="1862" t="s">
        <v>1202</v>
      </c>
      <c r="D34" s="1862"/>
      <c r="E34" s="1862"/>
      <c r="F34" s="1862"/>
      <c r="G34" s="1862"/>
      <c r="H34" s="1862"/>
      <c r="I34" s="1862"/>
      <c r="J34" s="1862"/>
      <c r="K34" s="1862" t="s">
        <v>1201</v>
      </c>
      <c r="L34" s="1862"/>
      <c r="M34" s="1862"/>
      <c r="N34" s="1862"/>
      <c r="O34" s="1862"/>
      <c r="P34" s="1862"/>
      <c r="Q34" s="1862"/>
      <c r="R34" s="1862"/>
      <c r="S34" s="1862" t="s">
        <v>1200</v>
      </c>
      <c r="T34" s="1862"/>
      <c r="U34" s="1862"/>
      <c r="V34" s="1862"/>
      <c r="W34" s="1862"/>
      <c r="X34" s="1862"/>
      <c r="Y34" s="1862"/>
      <c r="Z34" s="1862"/>
      <c r="AA34" s="1862" t="s">
        <v>1199</v>
      </c>
      <c r="AB34" s="1862"/>
      <c r="AC34" s="1862"/>
      <c r="AD34" s="1862"/>
      <c r="AE34" s="1862"/>
      <c r="AF34" s="1862"/>
      <c r="AG34" s="1862"/>
      <c r="AH34" s="1862"/>
      <c r="AI34" s="1862" t="s">
        <v>1198</v>
      </c>
      <c r="AJ34" s="1862"/>
      <c r="AK34" s="1862"/>
      <c r="AL34" s="1862"/>
      <c r="AM34" s="1862"/>
      <c r="AN34" s="1862"/>
      <c r="AO34" s="1862"/>
      <c r="AP34" s="1862"/>
      <c r="AQ34" s="1862" t="s">
        <v>964</v>
      </c>
      <c r="AR34" s="1862"/>
      <c r="AS34" s="1862"/>
      <c r="AT34" s="1862"/>
      <c r="AU34" s="1862"/>
      <c r="AV34" s="1862"/>
      <c r="AW34" s="1862"/>
      <c r="AX34" s="1862"/>
      <c r="AY34" s="614"/>
      <c r="AZ34" s="443">
        <v>1</v>
      </c>
    </row>
    <row r="35" spans="1:52" s="260" customFormat="1" ht="18" customHeight="1">
      <c r="A35" s="575">
        <f>IF(K$19&gt;0,1,0)</f>
        <v>1</v>
      </c>
      <c r="B35" s="599"/>
      <c r="C35" s="1862" t="s">
        <v>1192</v>
      </c>
      <c r="D35" s="1862"/>
      <c r="E35" s="1862"/>
      <c r="F35" s="1862"/>
      <c r="G35" s="1862"/>
      <c r="H35" s="1862"/>
      <c r="I35" s="1862"/>
      <c r="J35" s="1862"/>
      <c r="K35" s="1862" t="s">
        <v>1197</v>
      </c>
      <c r="L35" s="1862"/>
      <c r="M35" s="1862"/>
      <c r="N35" s="1862"/>
      <c r="O35" s="1862"/>
      <c r="P35" s="1862"/>
      <c r="Q35" s="1862"/>
      <c r="R35" s="1862"/>
      <c r="S35" s="1886">
        <f>'5-3단가산출서 1'!D18</f>
        <v>0</v>
      </c>
      <c r="T35" s="1886"/>
      <c r="U35" s="1886"/>
      <c r="V35" s="1886"/>
      <c r="W35" s="1886"/>
      <c r="X35" s="1886"/>
      <c r="Y35" s="1886"/>
      <c r="Z35" s="1886"/>
      <c r="AA35" s="1862" t="str">
        <f>'6-3표준조사 1'!P6</f>
        <v>중 (15˚ ~ 30˚)</v>
      </c>
      <c r="AB35" s="1862"/>
      <c r="AC35" s="1862"/>
      <c r="AD35" s="1862"/>
      <c r="AE35" s="1862"/>
      <c r="AF35" s="1862"/>
      <c r="AG35" s="1862"/>
      <c r="AH35" s="1862"/>
      <c r="AI35" s="1862" t="str">
        <f>'6-3표준조사 1'!Q6</f>
        <v>개소당3ha이상</v>
      </c>
      <c r="AJ35" s="1862"/>
      <c r="AK35" s="1862"/>
      <c r="AL35" s="1862"/>
      <c r="AM35" s="1862"/>
      <c r="AN35" s="1862"/>
      <c r="AO35" s="1862"/>
      <c r="AP35" s="1862"/>
      <c r="AQ35" s="1862" t="str">
        <f>'6-3표준조사 1'!R6</f>
        <v>당해 년도</v>
      </c>
      <c r="AR35" s="1862"/>
      <c r="AS35" s="1862"/>
      <c r="AT35" s="1862"/>
      <c r="AU35" s="1862"/>
      <c r="AV35" s="1862"/>
      <c r="AW35" s="1862"/>
      <c r="AX35" s="1862"/>
      <c r="AY35" s="599"/>
      <c r="AZ35" s="444">
        <v>1</v>
      </c>
    </row>
    <row r="36" spans="1:52" s="259" customFormat="1" ht="18" customHeight="1">
      <c r="A36" s="575">
        <f>IF(K$19&gt;0,1,0)</f>
        <v>1</v>
      </c>
      <c r="B36" s="599"/>
      <c r="C36" s="1862" t="str">
        <f>'6-3표준조사 1'!R4</f>
        <v>모두베기</v>
      </c>
      <c r="D36" s="1862"/>
      <c r="E36" s="1862"/>
      <c r="F36" s="1862"/>
      <c r="G36" s="1862"/>
      <c r="H36" s="1862"/>
      <c r="I36" s="1862"/>
      <c r="J36" s="1862"/>
      <c r="K36" s="1862" t="s">
        <v>1194</v>
      </c>
      <c r="L36" s="1862"/>
      <c r="M36" s="1862"/>
      <c r="N36" s="1862"/>
      <c r="O36" s="1862"/>
      <c r="P36" s="1862"/>
      <c r="Q36" s="1862"/>
      <c r="R36" s="1862"/>
      <c r="S36" s="1467">
        <f>K19</f>
        <v>6.2</v>
      </c>
      <c r="T36" s="1467"/>
      <c r="U36" s="1467"/>
      <c r="V36" s="1467"/>
      <c r="W36" s="1467"/>
      <c r="X36" s="1467"/>
      <c r="Y36" s="1467"/>
      <c r="Z36" s="1467"/>
      <c r="AA36" s="1862"/>
      <c r="AB36" s="1862"/>
      <c r="AC36" s="1862"/>
      <c r="AD36" s="1862"/>
      <c r="AE36" s="1862"/>
      <c r="AF36" s="1862"/>
      <c r="AG36" s="1862"/>
      <c r="AH36" s="1862"/>
      <c r="AI36" s="1862"/>
      <c r="AJ36" s="1862"/>
      <c r="AK36" s="1862"/>
      <c r="AL36" s="1862"/>
      <c r="AM36" s="1862"/>
      <c r="AN36" s="1862"/>
      <c r="AO36" s="1862"/>
      <c r="AP36" s="1862"/>
      <c r="AQ36" s="1862"/>
      <c r="AR36" s="1862"/>
      <c r="AS36" s="1862"/>
      <c r="AT36" s="1862"/>
      <c r="AU36" s="1862"/>
      <c r="AV36" s="1862"/>
      <c r="AW36" s="1862"/>
      <c r="AX36" s="1862"/>
      <c r="AY36" s="599"/>
      <c r="AZ36" s="444">
        <v>1</v>
      </c>
    </row>
    <row r="37" spans="1:52" s="259" customFormat="1" ht="18" hidden="1" customHeight="1">
      <c r="A37" s="575">
        <f>IF('6-3표준조사 1'!$Y$2&gt;0,1,0)</f>
        <v>0</v>
      </c>
      <c r="B37" s="599"/>
      <c r="C37" s="1862" t="s">
        <v>1195</v>
      </c>
      <c r="D37" s="1862"/>
      <c r="E37" s="1862"/>
      <c r="F37" s="1862"/>
      <c r="G37" s="1862"/>
      <c r="H37" s="1862"/>
      <c r="I37" s="1862"/>
      <c r="J37" s="1862"/>
      <c r="K37" s="1862" t="s">
        <v>1194</v>
      </c>
      <c r="L37" s="1862"/>
      <c r="M37" s="1862"/>
      <c r="N37" s="1862"/>
      <c r="O37" s="1862"/>
      <c r="P37" s="1862"/>
      <c r="Q37" s="1862"/>
      <c r="R37" s="1862"/>
      <c r="S37" s="1863" t="b">
        <f>IF(A37&gt;0,S36)</f>
        <v>0</v>
      </c>
      <c r="T37" s="1863"/>
      <c r="U37" s="1863"/>
      <c r="V37" s="1863"/>
      <c r="W37" s="1863"/>
      <c r="X37" s="1863"/>
      <c r="Y37" s="1863"/>
      <c r="Z37" s="1863"/>
      <c r="AA37" s="1883"/>
      <c r="AB37" s="1884"/>
      <c r="AC37" s="1884"/>
      <c r="AD37" s="1884"/>
      <c r="AE37" s="1884"/>
      <c r="AF37" s="1884"/>
      <c r="AG37" s="1884"/>
      <c r="AH37" s="1885"/>
      <c r="AI37" s="1883"/>
      <c r="AJ37" s="1884"/>
      <c r="AK37" s="1884"/>
      <c r="AL37" s="1884"/>
      <c r="AM37" s="1884"/>
      <c r="AN37" s="1884"/>
      <c r="AO37" s="1884"/>
      <c r="AP37" s="1885"/>
      <c r="AQ37" s="1883"/>
      <c r="AR37" s="1884"/>
      <c r="AS37" s="1884"/>
      <c r="AT37" s="1884"/>
      <c r="AU37" s="1884"/>
      <c r="AV37" s="1884"/>
      <c r="AW37" s="1884"/>
      <c r="AX37" s="1885"/>
      <c r="AY37" s="599"/>
      <c r="AZ37" s="444">
        <v>1</v>
      </c>
    </row>
    <row r="38" spans="1:52" s="259" customFormat="1" ht="0.95" customHeight="1">
      <c r="A38" s="575">
        <v>1</v>
      </c>
      <c r="B38" s="599"/>
      <c r="C38" s="1862"/>
      <c r="D38" s="1862"/>
      <c r="E38" s="1862"/>
      <c r="F38" s="1862"/>
      <c r="G38" s="1862"/>
      <c r="H38" s="1862"/>
      <c r="I38" s="1862"/>
      <c r="J38" s="1862"/>
      <c r="K38" s="1862"/>
      <c r="L38" s="1862"/>
      <c r="M38" s="1862"/>
      <c r="N38" s="1862"/>
      <c r="O38" s="1862"/>
      <c r="P38" s="1862"/>
      <c r="Q38" s="1862"/>
      <c r="R38" s="1862"/>
      <c r="S38" s="1863"/>
      <c r="T38" s="1863"/>
      <c r="U38" s="1863"/>
      <c r="V38" s="1863"/>
      <c r="W38" s="1863"/>
      <c r="X38" s="1863"/>
      <c r="Y38" s="1863"/>
      <c r="Z38" s="1863"/>
      <c r="AA38" s="1889"/>
      <c r="AB38" s="1889"/>
      <c r="AC38" s="1889"/>
      <c r="AD38" s="1889"/>
      <c r="AE38" s="1889"/>
      <c r="AF38" s="1889"/>
      <c r="AG38" s="1889"/>
      <c r="AH38" s="1889"/>
      <c r="AI38" s="1889"/>
      <c r="AJ38" s="1889"/>
      <c r="AK38" s="1889"/>
      <c r="AL38" s="1889"/>
      <c r="AM38" s="1889"/>
      <c r="AN38" s="1889"/>
      <c r="AO38" s="1889"/>
      <c r="AP38" s="1889"/>
      <c r="AQ38" s="1889"/>
      <c r="AR38" s="1889"/>
      <c r="AS38" s="1889"/>
      <c r="AT38" s="1889"/>
      <c r="AU38" s="1889"/>
      <c r="AV38" s="1889"/>
      <c r="AW38" s="1889"/>
      <c r="AX38" s="1889"/>
      <c r="AY38" s="599"/>
      <c r="AZ38" s="444"/>
    </row>
    <row r="39" spans="1:52" s="259" customFormat="1" ht="18" hidden="1" customHeight="1">
      <c r="A39" s="575"/>
      <c r="B39" s="617"/>
      <c r="C39" s="617" t="s">
        <v>1193</v>
      </c>
      <c r="D39" s="617" t="s">
        <v>1192</v>
      </c>
      <c r="E39" s="617"/>
      <c r="F39" s="617"/>
      <c r="G39" s="618"/>
      <c r="H39" s="618"/>
      <c r="I39" s="618"/>
      <c r="J39" s="618"/>
      <c r="K39" s="618"/>
      <c r="L39" s="604"/>
      <c r="M39" s="604"/>
      <c r="N39" s="604"/>
      <c r="O39" s="604"/>
      <c r="P39" s="604"/>
      <c r="Q39" s="619"/>
      <c r="R39" s="619"/>
      <c r="S39" s="619"/>
      <c r="T39" s="619"/>
      <c r="U39" s="619"/>
      <c r="V39" s="599"/>
      <c r="W39" s="599"/>
      <c r="X39" s="599"/>
      <c r="Y39" s="599"/>
      <c r="Z39" s="620"/>
      <c r="AA39" s="789"/>
      <c r="AB39" s="789"/>
      <c r="AC39" s="789"/>
      <c r="AD39" s="790"/>
      <c r="AE39" s="789"/>
      <c r="AF39" s="789"/>
      <c r="AG39" s="789"/>
      <c r="AH39" s="795"/>
      <c r="AI39" s="795"/>
      <c r="AJ39" s="795"/>
      <c r="AK39" s="795"/>
      <c r="AL39" s="795"/>
      <c r="AM39" s="795"/>
      <c r="AN39" s="795"/>
      <c r="AO39" s="795"/>
      <c r="AP39" s="795"/>
      <c r="AQ39" s="791"/>
      <c r="AR39" s="791"/>
      <c r="AS39" s="791"/>
      <c r="AT39" s="791"/>
      <c r="AU39" s="796"/>
      <c r="AV39" s="796"/>
      <c r="AW39" s="796"/>
      <c r="AX39" s="796"/>
      <c r="AY39" s="797"/>
      <c r="AZ39" s="444">
        <v>1</v>
      </c>
    </row>
    <row r="40" spans="1:52" s="259" customFormat="1" ht="18" hidden="1" customHeight="1">
      <c r="A40" s="575"/>
      <c r="D40" s="259" t="s">
        <v>499</v>
      </c>
      <c r="E40" s="612"/>
      <c r="J40" s="621"/>
      <c r="K40" s="621"/>
      <c r="L40" s="621"/>
      <c r="M40" s="621"/>
      <c r="T40" s="619"/>
      <c r="U40" s="619"/>
      <c r="V40" s="619"/>
      <c r="W40" s="619"/>
      <c r="AB40" s="619"/>
      <c r="AC40" s="619"/>
      <c r="AD40" s="619"/>
      <c r="AE40" s="619"/>
      <c r="AZ40" s="443">
        <v>1</v>
      </c>
    </row>
    <row r="41" spans="1:52" s="259" customFormat="1" ht="18" hidden="1" customHeight="1">
      <c r="A41" s="575"/>
      <c r="D41" s="259" t="s">
        <v>499</v>
      </c>
      <c r="E41" s="259" t="s">
        <v>1191</v>
      </c>
      <c r="J41" s="621"/>
      <c r="K41" s="621"/>
      <c r="L41" s="621"/>
      <c r="M41" s="621"/>
      <c r="T41" s="619"/>
      <c r="U41" s="619"/>
      <c r="V41" s="619"/>
      <c r="W41" s="619"/>
      <c r="AB41" s="619"/>
      <c r="AC41" s="619"/>
      <c r="AD41" s="619"/>
      <c r="AE41" s="619"/>
      <c r="AZ41" s="443">
        <v>1</v>
      </c>
    </row>
    <row r="42" spans="1:52" s="259" customFormat="1" ht="18" hidden="1" customHeight="1">
      <c r="A42" s="575"/>
      <c r="D42" s="259" t="s">
        <v>499</v>
      </c>
      <c r="E42" s="579" t="s">
        <v>1190</v>
      </c>
      <c r="F42" s="579"/>
      <c r="G42" s="579"/>
      <c r="H42" s="579"/>
      <c r="I42" s="579"/>
      <c r="J42" s="579"/>
      <c r="K42" s="579"/>
      <c r="L42" s="579"/>
      <c r="M42" s="579"/>
      <c r="N42" s="579"/>
      <c r="O42" s="579"/>
      <c r="P42" s="579"/>
      <c r="Q42" s="579"/>
      <c r="R42" s="579"/>
      <c r="S42" s="579"/>
      <c r="T42" s="579"/>
      <c r="U42" s="579"/>
      <c r="V42" s="579"/>
      <c r="W42" s="579"/>
      <c r="X42" s="579"/>
      <c r="Y42" s="579"/>
      <c r="Z42" s="599"/>
      <c r="AA42" s="599"/>
      <c r="AB42" s="599"/>
      <c r="AC42" s="599"/>
      <c r="AD42" s="599"/>
      <c r="AE42" s="599"/>
      <c r="AF42" s="599"/>
      <c r="AG42" s="599"/>
      <c r="AH42" s="599"/>
      <c r="AI42" s="599"/>
      <c r="AJ42" s="599"/>
      <c r="AK42" s="599"/>
      <c r="AL42" s="599"/>
      <c r="AM42" s="599"/>
      <c r="AN42" s="599"/>
      <c r="AO42" s="599"/>
      <c r="AP42" s="599"/>
      <c r="AQ42" s="599"/>
      <c r="AR42" s="599"/>
      <c r="AS42" s="599"/>
      <c r="AT42" s="599"/>
      <c r="AU42" s="599"/>
      <c r="AV42" s="599"/>
      <c r="AW42" s="599"/>
      <c r="AX42" s="599"/>
      <c r="AY42" s="579"/>
      <c r="AZ42" s="443">
        <v>1</v>
      </c>
    </row>
    <row r="43" spans="1:52" s="260" customFormat="1" ht="18" hidden="1" customHeight="1">
      <c r="A43" s="575"/>
      <c r="B43" s="259"/>
      <c r="C43" s="259" t="s">
        <v>1189</v>
      </c>
      <c r="D43" s="259"/>
      <c r="E43" s="653"/>
      <c r="F43" s="653"/>
      <c r="G43" s="653"/>
      <c r="H43" s="653"/>
      <c r="I43" s="653"/>
      <c r="J43" s="653"/>
      <c r="K43" s="653"/>
      <c r="L43" s="653"/>
      <c r="M43" s="653"/>
      <c r="N43" s="653"/>
      <c r="O43" s="653"/>
      <c r="P43" s="653"/>
      <c r="Q43" s="653"/>
      <c r="R43" s="653"/>
      <c r="S43" s="653"/>
      <c r="T43" s="653"/>
      <c r="U43" s="653"/>
      <c r="V43" s="653"/>
      <c r="W43" s="653"/>
      <c r="X43" s="653"/>
      <c r="Y43" s="653"/>
      <c r="Z43" s="1195"/>
      <c r="AA43" s="1195"/>
      <c r="AB43" s="1195"/>
      <c r="AC43" s="1195"/>
      <c r="AD43" s="1195"/>
      <c r="AE43" s="1195"/>
      <c r="AF43" s="1195"/>
      <c r="AG43" s="1195"/>
      <c r="AH43" s="1195"/>
      <c r="AI43" s="1195"/>
      <c r="AJ43" s="1195"/>
      <c r="AK43" s="1195"/>
      <c r="AL43" s="1195"/>
      <c r="AM43" s="1195"/>
      <c r="AN43" s="1195"/>
      <c r="AO43" s="1195"/>
      <c r="AP43" s="1195"/>
      <c r="AQ43" s="1195"/>
      <c r="AR43" s="1195"/>
      <c r="AS43" s="1195"/>
      <c r="AT43" s="1195"/>
      <c r="AU43" s="1195"/>
      <c r="AV43" s="1195"/>
      <c r="AW43" s="1195"/>
      <c r="AX43" s="1195"/>
      <c r="AY43" s="653"/>
      <c r="AZ43" s="798">
        <v>1</v>
      </c>
    </row>
    <row r="44" spans="1:52" s="259" customFormat="1" ht="18" hidden="1" customHeight="1">
      <c r="A44" s="575"/>
      <c r="D44" s="259" t="s">
        <v>499</v>
      </c>
      <c r="E44" s="653" t="s">
        <v>1385</v>
      </c>
      <c r="F44" s="653"/>
      <c r="G44" s="653"/>
      <c r="H44" s="653"/>
      <c r="I44" s="653"/>
      <c r="J44" s="653"/>
      <c r="K44" s="653"/>
      <c r="L44" s="653"/>
      <c r="M44" s="653"/>
      <c r="N44" s="653"/>
      <c r="O44" s="653"/>
      <c r="P44" s="653"/>
      <c r="Q44" s="653"/>
      <c r="R44" s="653"/>
      <c r="S44" s="653"/>
      <c r="T44" s="653"/>
      <c r="U44" s="653"/>
      <c r="V44" s="653"/>
      <c r="W44" s="653"/>
      <c r="X44" s="653"/>
      <c r="Y44" s="653"/>
      <c r="Z44" s="1195"/>
      <c r="AA44" s="1195"/>
      <c r="AB44" s="1195"/>
      <c r="AC44" s="1195"/>
      <c r="AD44" s="1195"/>
      <c r="AE44" s="1195"/>
      <c r="AF44" s="1195"/>
      <c r="AG44" s="1195"/>
      <c r="AH44" s="1195"/>
      <c r="AI44" s="1195"/>
      <c r="AJ44" s="1195"/>
      <c r="AK44" s="1195"/>
      <c r="AL44" s="1195"/>
      <c r="AM44" s="1195"/>
      <c r="AN44" s="1195"/>
      <c r="AO44" s="1195"/>
      <c r="AP44" s="1195"/>
      <c r="AQ44" s="1195"/>
      <c r="AR44" s="1195"/>
      <c r="AS44" s="1195"/>
      <c r="AT44" s="1195"/>
      <c r="AU44" s="1195"/>
      <c r="AV44" s="1195"/>
      <c r="AW44" s="1195"/>
      <c r="AX44" s="1195"/>
      <c r="AY44" s="653"/>
      <c r="AZ44" s="798">
        <v>1</v>
      </c>
    </row>
    <row r="45" spans="1:52" s="259" customFormat="1" ht="18" hidden="1" customHeight="1">
      <c r="A45" s="575"/>
      <c r="D45" s="259" t="s">
        <v>499</v>
      </c>
      <c r="E45" s="653" t="s">
        <v>1188</v>
      </c>
      <c r="F45" s="653"/>
      <c r="G45" s="653"/>
      <c r="H45" s="653"/>
      <c r="I45" s="653"/>
      <c r="J45" s="653"/>
      <c r="K45" s="653"/>
      <c r="L45" s="653"/>
      <c r="M45" s="653"/>
      <c r="N45" s="653"/>
      <c r="O45" s="653"/>
      <c r="P45" s="653"/>
      <c r="Q45" s="653"/>
      <c r="R45" s="653"/>
      <c r="S45" s="653"/>
      <c r="T45" s="653"/>
      <c r="U45" s="653"/>
      <c r="V45" s="653"/>
      <c r="W45" s="653"/>
      <c r="X45" s="653"/>
      <c r="Y45" s="653"/>
      <c r="Z45" s="1195"/>
      <c r="AA45" s="1195"/>
      <c r="AB45" s="1195"/>
      <c r="AC45" s="1195"/>
      <c r="AD45" s="1195"/>
      <c r="AE45" s="1195"/>
      <c r="AF45" s="1195"/>
      <c r="AG45" s="1195"/>
      <c r="AH45" s="1195"/>
      <c r="AI45" s="1195"/>
      <c r="AJ45" s="1195"/>
      <c r="AK45" s="1195"/>
      <c r="AL45" s="1195"/>
      <c r="AM45" s="1195"/>
      <c r="AN45" s="1195"/>
      <c r="AO45" s="1195"/>
      <c r="AP45" s="1195"/>
      <c r="AQ45" s="1195"/>
      <c r="AR45" s="1195"/>
      <c r="AS45" s="1195"/>
      <c r="AT45" s="1195"/>
      <c r="AU45" s="1195"/>
      <c r="AV45" s="1195"/>
      <c r="AW45" s="1195"/>
      <c r="AX45" s="1195"/>
      <c r="AY45" s="653"/>
      <c r="AZ45" s="798"/>
    </row>
    <row r="46" spans="1:52" s="260" customFormat="1" ht="18" hidden="1" customHeight="1">
      <c r="A46" s="575"/>
      <c r="B46" s="259"/>
      <c r="C46" s="259" t="s">
        <v>1187</v>
      </c>
      <c r="D46" s="259"/>
      <c r="E46" s="615"/>
      <c r="F46" s="615"/>
      <c r="G46" s="615"/>
      <c r="H46" s="615"/>
      <c r="I46" s="615"/>
      <c r="J46" s="615"/>
      <c r="K46" s="615"/>
      <c r="L46" s="615"/>
      <c r="M46" s="615"/>
      <c r="N46" s="615"/>
      <c r="O46" s="615"/>
      <c r="P46" s="615"/>
      <c r="Q46" s="615"/>
      <c r="R46" s="615"/>
      <c r="S46" s="615"/>
      <c r="T46" s="615"/>
      <c r="U46" s="615"/>
      <c r="V46" s="615"/>
      <c r="W46" s="615"/>
      <c r="X46" s="615"/>
      <c r="Y46" s="615"/>
      <c r="Z46" s="615"/>
      <c r="AA46" s="615"/>
      <c r="AB46" s="615"/>
      <c r="AC46" s="615"/>
      <c r="AD46" s="615"/>
      <c r="AE46" s="615"/>
      <c r="AF46" s="615"/>
      <c r="AG46" s="615"/>
      <c r="AH46" s="615"/>
      <c r="AI46" s="615"/>
      <c r="AJ46" s="615"/>
      <c r="AK46" s="615"/>
      <c r="AL46" s="615"/>
      <c r="AM46" s="615"/>
      <c r="AN46" s="615"/>
      <c r="AO46" s="615"/>
      <c r="AP46" s="615"/>
      <c r="AQ46" s="615"/>
      <c r="AR46" s="615"/>
      <c r="AS46" s="615"/>
      <c r="AT46" s="615"/>
      <c r="AU46" s="615"/>
      <c r="AV46" s="615"/>
      <c r="AW46" s="615"/>
      <c r="AX46" s="615"/>
      <c r="AY46" s="615"/>
      <c r="AZ46" s="445">
        <v>1</v>
      </c>
    </row>
    <row r="47" spans="1:52" s="259" customFormat="1" ht="18" hidden="1" customHeight="1">
      <c r="A47" s="575"/>
      <c r="D47" s="259" t="s">
        <v>499</v>
      </c>
      <c r="E47" s="653" t="s">
        <v>1385</v>
      </c>
      <c r="F47" s="653"/>
      <c r="G47" s="653"/>
      <c r="H47" s="653"/>
      <c r="I47" s="653"/>
      <c r="J47" s="653"/>
      <c r="K47" s="653"/>
      <c r="L47" s="653"/>
      <c r="M47" s="653"/>
      <c r="N47" s="653"/>
      <c r="O47" s="653"/>
      <c r="P47" s="653"/>
      <c r="Q47" s="653"/>
      <c r="R47" s="653"/>
      <c r="S47" s="653"/>
      <c r="T47" s="653"/>
      <c r="U47" s="653"/>
      <c r="V47" s="653"/>
      <c r="W47" s="653"/>
      <c r="X47" s="653"/>
      <c r="Y47" s="653"/>
      <c r="Z47" s="653"/>
      <c r="AA47" s="653"/>
      <c r="AB47" s="615"/>
      <c r="AC47" s="615"/>
      <c r="AD47" s="615"/>
      <c r="AE47" s="615"/>
      <c r="AF47" s="615"/>
      <c r="AG47" s="615"/>
      <c r="AH47" s="615"/>
      <c r="AI47" s="615"/>
      <c r="AJ47" s="615"/>
      <c r="AK47" s="615"/>
      <c r="AL47" s="615"/>
      <c r="AM47" s="615"/>
      <c r="AN47" s="615"/>
      <c r="AO47" s="615"/>
      <c r="AP47" s="615"/>
      <c r="AQ47" s="615"/>
      <c r="AR47" s="615"/>
      <c r="AS47" s="615"/>
      <c r="AT47" s="615"/>
      <c r="AU47" s="615"/>
      <c r="AV47" s="615"/>
      <c r="AW47" s="615"/>
      <c r="AX47" s="615"/>
      <c r="AY47" s="615"/>
      <c r="AZ47" s="445">
        <v>1</v>
      </c>
    </row>
    <row r="48" spans="1:52" s="259" customFormat="1" ht="18" hidden="1" customHeight="1">
      <c r="A48" s="575"/>
      <c r="D48" s="259" t="s">
        <v>499</v>
      </c>
      <c r="E48" s="653" t="s">
        <v>1186</v>
      </c>
      <c r="F48" s="653"/>
      <c r="G48" s="653"/>
      <c r="H48" s="653"/>
      <c r="I48" s="653"/>
      <c r="J48" s="653"/>
      <c r="K48" s="653"/>
      <c r="L48" s="653"/>
      <c r="M48" s="653"/>
      <c r="N48" s="653"/>
      <c r="O48" s="653"/>
      <c r="P48" s="653"/>
      <c r="Q48" s="653"/>
      <c r="R48" s="653"/>
      <c r="S48" s="653"/>
      <c r="T48" s="653"/>
      <c r="U48" s="653"/>
      <c r="V48" s="653"/>
      <c r="W48" s="653"/>
      <c r="X48" s="653"/>
      <c r="Y48" s="653"/>
      <c r="Z48" s="653"/>
      <c r="AA48" s="653"/>
      <c r="AB48" s="615"/>
      <c r="AC48" s="615"/>
      <c r="AD48" s="615"/>
      <c r="AE48" s="615"/>
      <c r="AF48" s="615"/>
      <c r="AG48" s="615"/>
      <c r="AH48" s="615"/>
      <c r="AI48" s="615"/>
      <c r="AJ48" s="615"/>
      <c r="AK48" s="615"/>
      <c r="AL48" s="615"/>
      <c r="AM48" s="615"/>
      <c r="AN48" s="615"/>
      <c r="AO48" s="615"/>
      <c r="AP48" s="615"/>
      <c r="AQ48" s="615"/>
      <c r="AR48" s="615"/>
      <c r="AS48" s="615"/>
      <c r="AT48" s="615"/>
      <c r="AU48" s="615"/>
      <c r="AV48" s="615"/>
      <c r="AW48" s="615"/>
      <c r="AX48" s="615"/>
      <c r="AY48" s="615"/>
      <c r="AZ48" s="445">
        <v>1</v>
      </c>
    </row>
    <row r="49" spans="1:52" s="259" customFormat="1" ht="18" hidden="1" customHeight="1">
      <c r="A49" s="575"/>
      <c r="C49" s="259" t="s">
        <v>1185</v>
      </c>
      <c r="D49" s="259" t="s">
        <v>1184</v>
      </c>
      <c r="E49" s="653"/>
      <c r="F49" s="653"/>
      <c r="G49" s="653"/>
      <c r="H49" s="653"/>
      <c r="I49" s="653"/>
      <c r="J49" s="653"/>
      <c r="K49" s="653"/>
      <c r="L49" s="653"/>
      <c r="M49" s="653"/>
      <c r="N49" s="653"/>
      <c r="O49" s="653"/>
      <c r="P49" s="653"/>
      <c r="Q49" s="653"/>
      <c r="R49" s="653"/>
      <c r="S49" s="653"/>
      <c r="T49" s="653"/>
      <c r="U49" s="653"/>
      <c r="V49" s="653"/>
      <c r="W49" s="653"/>
      <c r="X49" s="653"/>
      <c r="Y49" s="653"/>
      <c r="Z49" s="653"/>
      <c r="AA49" s="653"/>
      <c r="AB49" s="653"/>
      <c r="AC49" s="653"/>
      <c r="AD49" s="653"/>
      <c r="AE49" s="653"/>
      <c r="AF49" s="653"/>
      <c r="AG49" s="653"/>
      <c r="AH49" s="653"/>
      <c r="AI49" s="653"/>
      <c r="AJ49" s="653"/>
      <c r="AK49" s="653"/>
      <c r="AL49" s="653"/>
      <c r="AM49" s="653"/>
      <c r="AN49" s="653"/>
      <c r="AO49" s="653"/>
      <c r="AP49" s="653"/>
      <c r="AQ49" s="653"/>
      <c r="AR49" s="653"/>
      <c r="AS49" s="653"/>
      <c r="AT49" s="653"/>
      <c r="AU49" s="653"/>
      <c r="AV49" s="653"/>
      <c r="AW49" s="653"/>
      <c r="AX49" s="653"/>
      <c r="AY49" s="653"/>
      <c r="AZ49" s="798">
        <v>1</v>
      </c>
    </row>
    <row r="50" spans="1:52" s="259" customFormat="1" ht="18" hidden="1" customHeight="1">
      <c r="A50" s="575"/>
      <c r="D50" s="259" t="s">
        <v>499</v>
      </c>
      <c r="E50" s="653" t="s">
        <v>1183</v>
      </c>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c r="AI50" s="653"/>
      <c r="AJ50" s="653"/>
      <c r="AK50" s="653"/>
      <c r="AL50" s="653"/>
      <c r="AM50" s="653"/>
      <c r="AN50" s="653"/>
      <c r="AO50" s="653"/>
      <c r="AP50" s="653"/>
      <c r="AQ50" s="653"/>
      <c r="AR50" s="653"/>
      <c r="AS50" s="653"/>
      <c r="AT50" s="653"/>
      <c r="AU50" s="653"/>
      <c r="AV50" s="653"/>
      <c r="AW50" s="653"/>
      <c r="AX50" s="653"/>
      <c r="AY50" s="653"/>
      <c r="AZ50" s="798">
        <v>1</v>
      </c>
    </row>
    <row r="51" spans="1:52" s="259" customFormat="1" ht="18" hidden="1" customHeight="1">
      <c r="A51" s="575"/>
      <c r="D51" s="259" t="s">
        <v>499</v>
      </c>
      <c r="E51" s="653" t="s">
        <v>1182</v>
      </c>
      <c r="F51" s="653"/>
      <c r="G51" s="653"/>
      <c r="H51" s="653"/>
      <c r="I51" s="653"/>
      <c r="J51" s="653"/>
      <c r="K51" s="653"/>
      <c r="L51" s="653"/>
      <c r="M51" s="653"/>
      <c r="N51" s="653"/>
      <c r="O51" s="653"/>
      <c r="P51" s="653"/>
      <c r="Q51" s="653"/>
      <c r="R51" s="653"/>
      <c r="S51" s="653"/>
      <c r="T51" s="653"/>
      <c r="U51" s="653"/>
      <c r="V51" s="653"/>
      <c r="W51" s="653"/>
      <c r="X51" s="653"/>
      <c r="Y51" s="653"/>
      <c r="Z51" s="653"/>
      <c r="AA51" s="653"/>
      <c r="AB51" s="653"/>
      <c r="AC51" s="653"/>
      <c r="AD51" s="653"/>
      <c r="AE51" s="653"/>
      <c r="AF51" s="653"/>
      <c r="AG51" s="653"/>
      <c r="AH51" s="653"/>
      <c r="AI51" s="653"/>
      <c r="AJ51" s="653"/>
      <c r="AK51" s="653"/>
      <c r="AL51" s="653"/>
      <c r="AM51" s="653"/>
      <c r="AN51" s="653"/>
      <c r="AO51" s="653"/>
      <c r="AP51" s="653"/>
      <c r="AQ51" s="653"/>
      <c r="AR51" s="653"/>
      <c r="AS51" s="653"/>
      <c r="AT51" s="653"/>
      <c r="AU51" s="653"/>
      <c r="AV51" s="653"/>
      <c r="AW51" s="653"/>
      <c r="AX51" s="653"/>
      <c r="AY51" s="653"/>
      <c r="AZ51" s="798">
        <v>1</v>
      </c>
    </row>
    <row r="52" spans="1:52" s="259" customFormat="1" ht="18" hidden="1" customHeight="1">
      <c r="A52" s="575"/>
      <c r="D52" s="259" t="s">
        <v>499</v>
      </c>
      <c r="E52" s="653" t="s">
        <v>1181</v>
      </c>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c r="AH52" s="653"/>
      <c r="AI52" s="653"/>
      <c r="AJ52" s="653"/>
      <c r="AK52" s="653"/>
      <c r="AL52" s="653"/>
      <c r="AM52" s="653"/>
      <c r="AN52" s="653"/>
      <c r="AO52" s="653"/>
      <c r="AP52" s="653"/>
      <c r="AQ52" s="653"/>
      <c r="AR52" s="653"/>
      <c r="AS52" s="653"/>
      <c r="AT52" s="653"/>
      <c r="AU52" s="653"/>
      <c r="AV52" s="653"/>
      <c r="AW52" s="653"/>
      <c r="AX52" s="653"/>
      <c r="AY52" s="653"/>
      <c r="AZ52" s="798">
        <v>1</v>
      </c>
    </row>
    <row r="53" spans="1:52" s="259" customFormat="1" ht="18" hidden="1" customHeight="1">
      <c r="A53" s="575"/>
      <c r="D53" s="259" t="s">
        <v>499</v>
      </c>
      <c r="E53" s="653" t="s">
        <v>1180</v>
      </c>
      <c r="F53" s="653"/>
      <c r="G53" s="653"/>
      <c r="H53" s="653"/>
      <c r="I53" s="653"/>
      <c r="J53" s="653"/>
      <c r="K53" s="653"/>
      <c r="L53" s="653"/>
      <c r="M53" s="653"/>
      <c r="N53" s="653"/>
      <c r="O53" s="653"/>
      <c r="P53" s="653"/>
      <c r="Q53" s="653"/>
      <c r="R53" s="653"/>
      <c r="S53" s="653"/>
      <c r="T53" s="653"/>
      <c r="U53" s="653"/>
      <c r="V53" s="653"/>
      <c r="W53" s="653"/>
      <c r="X53" s="653"/>
      <c r="Y53" s="653"/>
      <c r="Z53" s="653"/>
      <c r="AA53" s="653"/>
      <c r="AB53" s="653"/>
      <c r="AC53" s="653"/>
      <c r="AD53" s="653"/>
      <c r="AE53" s="653"/>
      <c r="AF53" s="653"/>
      <c r="AG53" s="653"/>
      <c r="AH53" s="653"/>
      <c r="AI53" s="653"/>
      <c r="AJ53" s="653"/>
      <c r="AK53" s="653"/>
      <c r="AL53" s="653"/>
      <c r="AM53" s="653"/>
      <c r="AN53" s="653"/>
      <c r="AO53" s="653"/>
      <c r="AP53" s="653"/>
      <c r="AQ53" s="653"/>
      <c r="AR53" s="653"/>
      <c r="AS53" s="653"/>
      <c r="AT53" s="653"/>
      <c r="AU53" s="653"/>
      <c r="AV53" s="653"/>
      <c r="AW53" s="653"/>
      <c r="AX53" s="653"/>
      <c r="AY53" s="653"/>
      <c r="AZ53" s="798">
        <v>1</v>
      </c>
    </row>
    <row r="54" spans="1:52" s="259" customFormat="1" ht="18" hidden="1" customHeight="1">
      <c r="A54" s="575"/>
      <c r="D54" s="259" t="s">
        <v>499</v>
      </c>
      <c r="E54" s="653" t="s">
        <v>1179</v>
      </c>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c r="AI54" s="653"/>
      <c r="AJ54" s="653"/>
      <c r="AK54" s="653"/>
      <c r="AL54" s="653"/>
      <c r="AM54" s="653"/>
      <c r="AN54" s="653"/>
      <c r="AO54" s="653"/>
      <c r="AP54" s="653"/>
      <c r="AQ54" s="653"/>
      <c r="AR54" s="653"/>
      <c r="AS54" s="653"/>
      <c r="AT54" s="653"/>
      <c r="AU54" s="653"/>
      <c r="AV54" s="653"/>
      <c r="AW54" s="653"/>
      <c r="AX54" s="653"/>
      <c r="AY54" s="653"/>
      <c r="AZ54" s="798">
        <v>1</v>
      </c>
    </row>
    <row r="55" spans="1:52" s="259" customFormat="1" ht="18" hidden="1" customHeight="1">
      <c r="A55" s="575"/>
      <c r="D55" s="259" t="s">
        <v>499</v>
      </c>
      <c r="E55" s="653" t="s">
        <v>1178</v>
      </c>
      <c r="F55" s="653"/>
      <c r="G55" s="653"/>
      <c r="H55" s="653"/>
      <c r="I55" s="653"/>
      <c r="J55" s="653"/>
      <c r="K55" s="653"/>
      <c r="L55" s="653"/>
      <c r="M55" s="653"/>
      <c r="N55" s="653"/>
      <c r="O55" s="653"/>
      <c r="P55" s="653"/>
      <c r="Q55" s="653"/>
      <c r="R55" s="653"/>
      <c r="S55" s="653"/>
      <c r="T55" s="653"/>
      <c r="U55" s="653"/>
      <c r="V55" s="653"/>
      <c r="W55" s="653"/>
      <c r="X55" s="653"/>
      <c r="Y55" s="653"/>
      <c r="Z55" s="653"/>
      <c r="AA55" s="653"/>
      <c r="AB55" s="653"/>
      <c r="AC55" s="653"/>
      <c r="AD55" s="653"/>
      <c r="AE55" s="653"/>
      <c r="AF55" s="653"/>
      <c r="AG55" s="653"/>
      <c r="AH55" s="653"/>
      <c r="AI55" s="653"/>
      <c r="AJ55" s="653"/>
      <c r="AK55" s="653"/>
      <c r="AL55" s="653"/>
      <c r="AM55" s="653"/>
      <c r="AN55" s="653"/>
      <c r="AO55" s="653"/>
      <c r="AP55" s="653"/>
      <c r="AQ55" s="653"/>
      <c r="AR55" s="653"/>
      <c r="AS55" s="653"/>
      <c r="AT55" s="653"/>
      <c r="AU55" s="653"/>
      <c r="AV55" s="653"/>
      <c r="AW55" s="653"/>
      <c r="AX55" s="653"/>
      <c r="AY55" s="653"/>
      <c r="AZ55" s="798">
        <v>1</v>
      </c>
    </row>
    <row r="56" spans="1:52" s="259" customFormat="1" ht="18" hidden="1" customHeight="1">
      <c r="A56" s="575"/>
      <c r="D56" s="259" t="s">
        <v>499</v>
      </c>
      <c r="E56" s="653" t="s">
        <v>1177</v>
      </c>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c r="AI56" s="653"/>
      <c r="AJ56" s="653"/>
      <c r="AK56" s="653"/>
      <c r="AL56" s="653"/>
      <c r="AM56" s="653"/>
      <c r="AN56" s="653"/>
      <c r="AO56" s="653"/>
      <c r="AP56" s="653"/>
      <c r="AQ56" s="653"/>
      <c r="AR56" s="653"/>
      <c r="AS56" s="653"/>
      <c r="AT56" s="653"/>
      <c r="AU56" s="653"/>
      <c r="AV56" s="653"/>
      <c r="AW56" s="653"/>
      <c r="AX56" s="653"/>
      <c r="AY56" s="653"/>
      <c r="AZ56" s="798">
        <v>1</v>
      </c>
    </row>
    <row r="57" spans="1:52" s="259" customFormat="1" ht="18" hidden="1" customHeight="1">
      <c r="A57" s="575"/>
      <c r="D57" s="653"/>
      <c r="E57" s="799"/>
      <c r="F57" s="799"/>
      <c r="G57" s="799"/>
      <c r="H57" s="799"/>
      <c r="I57" s="799"/>
      <c r="J57" s="799"/>
      <c r="K57" s="799"/>
      <c r="L57" s="799"/>
      <c r="M57" s="799"/>
      <c r="N57" s="799"/>
      <c r="O57" s="799"/>
      <c r="P57" s="799"/>
      <c r="Q57" s="799"/>
      <c r="R57" s="799"/>
      <c r="S57" s="799"/>
      <c r="T57" s="799"/>
      <c r="U57" s="799"/>
      <c r="V57" s="799"/>
      <c r="W57" s="799"/>
      <c r="X57" s="799"/>
      <c r="Y57" s="799"/>
      <c r="Z57" s="799"/>
      <c r="AA57" s="799"/>
      <c r="AB57" s="799"/>
      <c r="AC57" s="799"/>
      <c r="AD57" s="799"/>
      <c r="AE57" s="799"/>
      <c r="AF57" s="799"/>
      <c r="AG57" s="799"/>
      <c r="AH57" s="799"/>
      <c r="AI57" s="799"/>
      <c r="AJ57" s="799"/>
      <c r="AK57" s="799"/>
      <c r="AL57" s="799"/>
      <c r="AM57" s="799"/>
      <c r="AN57" s="799"/>
      <c r="AO57" s="799"/>
      <c r="AP57" s="799"/>
      <c r="AQ57" s="799"/>
      <c r="AR57" s="799"/>
      <c r="AS57" s="799"/>
      <c r="AT57" s="799"/>
      <c r="AU57" s="799"/>
      <c r="AV57" s="799"/>
      <c r="AW57" s="799"/>
      <c r="AX57" s="799"/>
      <c r="AY57" s="799"/>
      <c r="AZ57" s="798">
        <v>1</v>
      </c>
    </row>
    <row r="58" spans="1:52" ht="25.5">
      <c r="A58" s="575">
        <f t="shared" ref="A58:A70" si="2">IF(K$76&gt;0,1,0)</f>
        <v>1</v>
      </c>
      <c r="B58" s="1869" t="s">
        <v>745</v>
      </c>
      <c r="C58" s="1869"/>
      <c r="D58" s="1869"/>
      <c r="E58" s="1869"/>
      <c r="F58" s="1869"/>
      <c r="G58" s="1869"/>
      <c r="H58" s="1869"/>
      <c r="I58" s="1869"/>
      <c r="J58" s="1869"/>
      <c r="K58" s="1869"/>
      <c r="L58" s="1869"/>
      <c r="M58" s="1869"/>
      <c r="N58" s="1869"/>
      <c r="O58" s="1869"/>
      <c r="P58" s="1869"/>
      <c r="Q58" s="1869"/>
      <c r="R58" s="1869"/>
      <c r="S58" s="1869"/>
      <c r="T58" s="1869"/>
      <c r="U58" s="1869"/>
      <c r="V58" s="1869"/>
      <c r="W58" s="1869"/>
      <c r="X58" s="1869"/>
      <c r="Y58" s="1869"/>
      <c r="Z58" s="1869"/>
      <c r="AA58" s="1869"/>
      <c r="AB58" s="1869"/>
      <c r="AC58" s="1869"/>
      <c r="AD58" s="1869"/>
      <c r="AE58" s="1869"/>
      <c r="AF58" s="1869"/>
      <c r="AG58" s="1869"/>
      <c r="AH58" s="1869"/>
      <c r="AI58" s="1869"/>
      <c r="AJ58" s="1869"/>
      <c r="AK58" s="1869"/>
      <c r="AL58" s="1869"/>
      <c r="AM58" s="1869"/>
      <c r="AN58" s="1869"/>
      <c r="AO58" s="1869"/>
      <c r="AP58" s="1869"/>
      <c r="AQ58" s="1869"/>
      <c r="AR58" s="1869"/>
      <c r="AS58" s="1869"/>
      <c r="AT58" s="1869"/>
      <c r="AU58" s="1869"/>
      <c r="AV58" s="1869"/>
      <c r="AW58" s="1869"/>
      <c r="AX58" s="1869"/>
      <c r="AY58" s="1869"/>
      <c r="AZ58" s="444">
        <v>2</v>
      </c>
    </row>
    <row r="59" spans="1:52" s="260" customFormat="1" ht="9.9499999999999993" customHeight="1">
      <c r="A59" s="575">
        <f t="shared" si="2"/>
        <v>1</v>
      </c>
      <c r="AZ59" s="443">
        <v>2</v>
      </c>
    </row>
    <row r="60" spans="1:52" s="576" customFormat="1" ht="30" customHeight="1">
      <c r="A60" s="575">
        <f t="shared" si="2"/>
        <v>1</v>
      </c>
      <c r="F60" s="1864" t="s">
        <v>1228</v>
      </c>
      <c r="G60" s="1864"/>
      <c r="H60" s="1864"/>
      <c r="I60" s="1864"/>
      <c r="J60" s="1864"/>
      <c r="K60" s="1864"/>
      <c r="L60" s="1870" t="str">
        <f>+'6-3표준조사 1'!K79</f>
        <v>3-0</v>
      </c>
      <c r="M60" s="1870"/>
      <c r="N60" s="1870"/>
      <c r="O60" s="1870"/>
      <c r="P60" s="1870"/>
      <c r="Q60" s="1870"/>
      <c r="R60" s="577"/>
      <c r="S60" s="577"/>
      <c r="T60" s="1864" t="s">
        <v>1227</v>
      </c>
      <c r="U60" s="1864"/>
      <c r="V60" s="1864"/>
      <c r="W60" s="1864"/>
      <c r="X60" s="1864"/>
      <c r="Y60" s="1864"/>
      <c r="Z60" s="1870" t="str">
        <f>+'6-3표준조사 1'!L79</f>
        <v>16-0</v>
      </c>
      <c r="AA60" s="1870"/>
      <c r="AB60" s="1870"/>
      <c r="AC60" s="1870"/>
      <c r="AD60" s="1870"/>
      <c r="AE60" s="1870"/>
      <c r="AF60" s="577"/>
      <c r="AG60" s="577"/>
      <c r="AH60" s="1864" t="s">
        <v>1226</v>
      </c>
      <c r="AI60" s="1864"/>
      <c r="AJ60" s="1864"/>
      <c r="AK60" s="1864"/>
      <c r="AL60" s="1864"/>
      <c r="AM60" s="1864"/>
      <c r="AN60" s="1864"/>
      <c r="AO60" s="1870" t="str">
        <f>+'6-3표준조사 1'!R79</f>
        <v>모두베기</v>
      </c>
      <c r="AP60" s="1870"/>
      <c r="AQ60" s="1870"/>
      <c r="AR60" s="1870"/>
      <c r="AS60" s="1870"/>
      <c r="AT60" s="1870"/>
      <c r="AU60" s="578"/>
      <c r="AV60" s="578"/>
      <c r="AW60" s="578"/>
      <c r="AX60" s="578"/>
      <c r="AZ60" s="443">
        <v>2</v>
      </c>
    </row>
    <row r="61" spans="1:52" s="260" customFormat="1" ht="14.25" customHeight="1">
      <c r="A61" s="575">
        <f t="shared" si="2"/>
        <v>1</v>
      </c>
      <c r="AZ61" s="443">
        <v>2</v>
      </c>
    </row>
    <row r="62" spans="1:52" s="259" customFormat="1" ht="20.100000000000001" customHeight="1">
      <c r="A62" s="575">
        <f t="shared" si="2"/>
        <v>1</v>
      </c>
      <c r="B62" s="1876" t="s">
        <v>1225</v>
      </c>
      <c r="C62" s="1876"/>
      <c r="D62" s="1876"/>
      <c r="E62" s="1876"/>
      <c r="F62" s="1876"/>
      <c r="G62" s="1876"/>
      <c r="H62" s="1876"/>
      <c r="I62" s="1876"/>
      <c r="J62" s="1876"/>
      <c r="K62" s="1876"/>
      <c r="L62" s="1876"/>
      <c r="M62" s="1876"/>
      <c r="N62" s="1876"/>
      <c r="O62" s="1876"/>
      <c r="P62" s="1876"/>
      <c r="Q62" s="1876"/>
      <c r="R62" s="1876"/>
      <c r="S62" s="1876"/>
      <c r="T62" s="1876"/>
      <c r="U62" s="1876"/>
      <c r="V62" s="1876"/>
      <c r="W62" s="1876"/>
      <c r="X62" s="1876"/>
      <c r="Y62" s="1876"/>
      <c r="Z62" s="1876"/>
      <c r="AA62" s="1876"/>
      <c r="AB62" s="1876"/>
      <c r="AC62" s="1876"/>
      <c r="AD62" s="1876"/>
      <c r="AE62" s="1876"/>
      <c r="AF62" s="1876"/>
      <c r="AG62" s="1876"/>
      <c r="AH62" s="1876"/>
      <c r="AI62" s="1876"/>
      <c r="AJ62" s="1876"/>
      <c r="AK62" s="1876"/>
      <c r="AL62" s="1876"/>
      <c r="AM62" s="1876"/>
      <c r="AN62" s="1876"/>
      <c r="AO62" s="1876"/>
      <c r="AP62" s="1876"/>
      <c r="AQ62" s="1876"/>
      <c r="AR62" s="1876"/>
      <c r="AS62" s="1876"/>
      <c r="AT62" s="1876"/>
      <c r="AU62" s="1876"/>
      <c r="AV62" s="1876"/>
      <c r="AW62" s="1876"/>
      <c r="AX62" s="1876"/>
      <c r="AY62" s="1876"/>
      <c r="AZ62" s="443">
        <v>2</v>
      </c>
    </row>
    <row r="63" spans="1:52" s="259" customFormat="1" ht="18" customHeight="1">
      <c r="A63" s="575">
        <f t="shared" si="2"/>
        <v>1</v>
      </c>
      <c r="C63" s="259" t="s">
        <v>1208</v>
      </c>
      <c r="D63" s="579" t="s">
        <v>1224</v>
      </c>
      <c r="E63" s="579"/>
      <c r="F63" s="580"/>
      <c r="G63" s="580"/>
      <c r="H63" s="580"/>
      <c r="I63" s="580"/>
      <c r="J63" s="581"/>
      <c r="M63" s="579"/>
      <c r="N63" s="579"/>
      <c r="O63" s="581"/>
      <c r="P63" s="579"/>
      <c r="Q63" s="579"/>
      <c r="R63" s="579"/>
      <c r="S63" s="579"/>
      <c r="T63" s="579"/>
      <c r="U63" s="579"/>
      <c r="V63" s="579"/>
      <c r="W63" s="579"/>
      <c r="X63" s="579"/>
      <c r="Y63" s="579"/>
      <c r="Z63" s="579"/>
      <c r="AA63" s="579"/>
      <c r="AB63" s="579"/>
      <c r="AC63" s="579"/>
      <c r="AD63" s="579"/>
      <c r="AE63" s="579"/>
      <c r="AZ63" s="443">
        <v>2</v>
      </c>
    </row>
    <row r="64" spans="1:52" s="259" customFormat="1" ht="18" customHeight="1">
      <c r="A64" s="575">
        <f t="shared" si="2"/>
        <v>1</v>
      </c>
      <c r="D64" s="259" t="s">
        <v>499</v>
      </c>
      <c r="E64" s="579" t="str">
        <f>CONCATENATE(L60," 임반 ",Z60," 소반 은 해발고",'6-3표준조사 1'!W78,"m ~ ",'6-3표준조사 1'!W79,"m 사이에 분포한다.")</f>
        <v>3-0 임반 16-0 소반 은 해발고316m ~ 346m 사이에 분포한다.</v>
      </c>
      <c r="F64" s="579"/>
      <c r="G64" s="579"/>
      <c r="H64" s="579"/>
      <c r="I64" s="579"/>
      <c r="J64" s="579"/>
      <c r="K64" s="579"/>
      <c r="L64" s="579"/>
      <c r="M64" s="579"/>
      <c r="N64" s="579"/>
      <c r="O64" s="579"/>
      <c r="P64" s="579"/>
      <c r="Q64" s="579"/>
      <c r="R64" s="579"/>
      <c r="S64" s="579"/>
      <c r="T64" s="579"/>
      <c r="U64" s="579"/>
      <c r="V64" s="579"/>
      <c r="W64" s="579"/>
      <c r="X64" s="579"/>
      <c r="Y64" s="579"/>
      <c r="Z64" s="579"/>
      <c r="AA64" s="579"/>
      <c r="AB64" s="579"/>
      <c r="AC64" s="579"/>
      <c r="AD64" s="579"/>
      <c r="AE64" s="579"/>
      <c r="AF64" s="579"/>
      <c r="AG64" s="579"/>
      <c r="AH64" s="579"/>
      <c r="AI64" s="579"/>
      <c r="AJ64" s="582"/>
      <c r="AK64" s="582"/>
      <c r="AL64" s="582"/>
      <c r="AM64" s="579"/>
      <c r="AN64" s="579"/>
      <c r="AO64" s="579"/>
      <c r="AP64" s="579"/>
      <c r="AQ64" s="579"/>
      <c r="AR64" s="579"/>
      <c r="AS64" s="579"/>
      <c r="AT64" s="579"/>
      <c r="AU64" s="579"/>
      <c r="AV64" s="579"/>
      <c r="AW64" s="579"/>
      <c r="AX64" s="579"/>
      <c r="AY64" s="579"/>
      <c r="AZ64" s="443">
        <v>2</v>
      </c>
    </row>
    <row r="65" spans="1:52" s="259" customFormat="1" ht="18" customHeight="1">
      <c r="A65" s="575">
        <f t="shared" si="2"/>
        <v>1</v>
      </c>
      <c r="D65" s="259" t="s">
        <v>499</v>
      </c>
      <c r="E65" s="259" t="str">
        <f>CONCATENATE("소반의 경사도는 평균 ",'6-3표준조사 1'!W80,"˚로 ",'6-3표준조사 1'!P81,"경사이고, 임지의 잔재를 제외하고 장애물은 많지 않다.")</f>
        <v>소반의 경사도는 평균 22.11˚로 중 (15˚ ~ 30˚)경사이고, 임지의 잔재를 제외하고 장애물은 많지 않다.</v>
      </c>
      <c r="AZ65" s="443">
        <v>2</v>
      </c>
    </row>
    <row r="66" spans="1:52" s="259" customFormat="1" ht="18" customHeight="1">
      <c r="A66" s="575">
        <f t="shared" si="2"/>
        <v>1</v>
      </c>
      <c r="C66" s="259" t="s">
        <v>1206</v>
      </c>
      <c r="D66" s="259" t="s">
        <v>1223</v>
      </c>
      <c r="K66" s="579"/>
      <c r="L66" s="579"/>
      <c r="M66" s="583"/>
      <c r="P66" s="584"/>
      <c r="Q66" s="584"/>
      <c r="R66" s="584"/>
      <c r="S66" s="584"/>
      <c r="T66" s="584"/>
      <c r="AZ66" s="443">
        <v>2</v>
      </c>
    </row>
    <row r="67" spans="1:52" s="259" customFormat="1" ht="18" customHeight="1">
      <c r="A67" s="575">
        <f t="shared" si="2"/>
        <v>1</v>
      </c>
      <c r="D67" s="259" t="s">
        <v>499</v>
      </c>
      <c r="E67" s="579" t="str">
        <f>CONCATENATE("사업대상지는 ",'6-3표준조사 1'!N79," ",'6-3표준조사 1'!O79," ",'6-3표준조사 1'!P79,"로 지적면적은 ",'6-3표준조사 1'!W92,"ha 이다." )</f>
        <v>사업대상지는 덕산 도전 산127번지로 지적면적은 0.25ha 이다.</v>
      </c>
      <c r="F67" s="579"/>
      <c r="G67" s="579"/>
      <c r="AJ67" s="579"/>
      <c r="AK67" s="579"/>
      <c r="AL67" s="579"/>
      <c r="AM67" s="579"/>
      <c r="AN67" s="579"/>
      <c r="AO67" s="579"/>
      <c r="AP67" s="579"/>
      <c r="AQ67" s="579"/>
      <c r="AR67" s="579"/>
      <c r="AS67" s="579"/>
      <c r="AT67" s="579"/>
      <c r="AU67" s="579"/>
      <c r="AV67" s="579"/>
      <c r="AW67" s="579"/>
      <c r="AX67" s="579"/>
      <c r="AY67" s="579"/>
      <c r="AZ67" s="585">
        <v>2</v>
      </c>
    </row>
    <row r="68" spans="1:52" s="259" customFormat="1" ht="18" customHeight="1">
      <c r="A68" s="575">
        <f t="shared" si="2"/>
        <v>1</v>
      </c>
      <c r="D68" s="259" t="s">
        <v>499</v>
      </c>
      <c r="E68" s="579" t="str">
        <f>CONCATENATE("소반의 풀베기사업 대상면적은 ",'6-3표준조사 1'!Q79,"ha 이다.")</f>
        <v>소반의 풀베기사업 대상면적은 0.2ha 이다.</v>
      </c>
      <c r="F68" s="579"/>
      <c r="G68" s="579"/>
      <c r="H68" s="579"/>
      <c r="I68" s="579"/>
      <c r="J68" s="579"/>
      <c r="K68" s="579"/>
      <c r="L68" s="579"/>
      <c r="M68" s="579"/>
      <c r="N68" s="579"/>
      <c r="O68" s="579"/>
      <c r="P68" s="579"/>
      <c r="Q68" s="579"/>
      <c r="R68" s="579"/>
      <c r="S68" s="579"/>
      <c r="T68" s="579"/>
      <c r="U68" s="579"/>
      <c r="V68" s="579"/>
      <c r="W68" s="579"/>
      <c r="X68" s="579"/>
      <c r="Y68" s="579"/>
      <c r="Z68" s="579"/>
      <c r="AA68" s="579"/>
      <c r="AB68" s="579"/>
      <c r="AC68" s="579"/>
      <c r="AD68" s="579"/>
      <c r="AE68" s="579"/>
      <c r="AF68" s="579"/>
      <c r="AG68" s="579"/>
      <c r="AH68" s="579"/>
      <c r="AI68" s="579"/>
      <c r="AJ68" s="579"/>
      <c r="AK68" s="579"/>
      <c r="AL68" s="579"/>
      <c r="AM68" s="579"/>
      <c r="AN68" s="579"/>
      <c r="AO68" s="579"/>
      <c r="AP68" s="579"/>
      <c r="AQ68" s="579"/>
      <c r="AR68" s="579"/>
      <c r="AS68" s="579"/>
      <c r="AT68" s="579"/>
      <c r="AU68" s="579"/>
      <c r="AV68" s="579"/>
      <c r="AW68" s="579"/>
      <c r="AX68" s="579"/>
      <c r="AY68" s="579"/>
      <c r="AZ68" s="585">
        <v>2</v>
      </c>
    </row>
    <row r="69" spans="1:52" s="259" customFormat="1" ht="18" customHeight="1">
      <c r="A69" s="575">
        <f t="shared" si="2"/>
        <v>1</v>
      </c>
      <c r="C69" s="259" t="s">
        <v>1193</v>
      </c>
      <c r="D69" s="259" t="s">
        <v>1222</v>
      </c>
      <c r="E69" s="579"/>
      <c r="F69" s="579"/>
      <c r="G69" s="579"/>
      <c r="H69" s="579"/>
      <c r="I69" s="579"/>
      <c r="J69" s="579"/>
      <c r="K69" s="579"/>
      <c r="L69" s="579"/>
      <c r="M69" s="579"/>
      <c r="N69" s="579"/>
      <c r="O69" s="579"/>
      <c r="P69" s="579"/>
      <c r="Q69" s="579"/>
      <c r="R69" s="579"/>
      <c r="S69" s="579"/>
      <c r="T69" s="579"/>
      <c r="U69" s="579"/>
      <c r="V69" s="579"/>
      <c r="W69" s="579"/>
      <c r="X69" s="579"/>
      <c r="Y69" s="579"/>
      <c r="Z69" s="579"/>
      <c r="AA69" s="579"/>
      <c r="AB69" s="579"/>
      <c r="AC69" s="579"/>
      <c r="AD69" s="579"/>
      <c r="AE69" s="579"/>
      <c r="AF69" s="579"/>
      <c r="AG69" s="579"/>
      <c r="AH69" s="769"/>
      <c r="AI69" s="769"/>
      <c r="AJ69" s="769"/>
      <c r="AK69" s="579"/>
      <c r="AL69" s="579"/>
      <c r="AM69" s="579"/>
      <c r="AN69" s="579"/>
      <c r="AO69" s="579"/>
      <c r="AP69" s="579"/>
      <c r="AQ69" s="579"/>
      <c r="AR69" s="579"/>
      <c r="AS69" s="579"/>
      <c r="AT69" s="579"/>
      <c r="AU69" s="579"/>
      <c r="AV69" s="579"/>
      <c r="AW69" s="579"/>
      <c r="AX69" s="579"/>
      <c r="AY69" s="579"/>
      <c r="AZ69" s="585">
        <v>2</v>
      </c>
    </row>
    <row r="70" spans="1:52" s="259" customFormat="1" ht="18" customHeight="1">
      <c r="A70" s="575">
        <f t="shared" si="2"/>
        <v>1</v>
      </c>
      <c r="B70" s="586"/>
      <c r="C70" s="586"/>
      <c r="D70" s="586" t="s">
        <v>499</v>
      </c>
      <c r="E70" s="587" t="str">
        <f>'6-3표준조사 1'!$W$95</f>
        <v>소반주변 포장로가 연접되어 접근이 용이하다.</v>
      </c>
      <c r="F70" s="587"/>
      <c r="G70" s="587"/>
      <c r="H70" s="587"/>
      <c r="I70" s="587"/>
      <c r="J70" s="587"/>
      <c r="K70" s="587"/>
      <c r="L70" s="587"/>
      <c r="M70" s="587"/>
      <c r="N70" s="587"/>
      <c r="O70" s="587"/>
      <c r="P70" s="587"/>
      <c r="Q70" s="587"/>
      <c r="R70" s="587"/>
      <c r="S70" s="587"/>
      <c r="T70" s="587"/>
      <c r="U70" s="587"/>
      <c r="V70" s="587"/>
      <c r="W70" s="587"/>
      <c r="X70" s="587"/>
      <c r="Y70" s="587"/>
      <c r="Z70" s="587"/>
      <c r="AA70" s="587"/>
      <c r="AB70" s="587"/>
      <c r="AC70" s="587"/>
      <c r="AD70" s="587"/>
      <c r="AE70" s="587"/>
      <c r="AF70" s="587"/>
      <c r="AG70" s="587"/>
      <c r="AH70" s="588"/>
      <c r="AI70" s="588"/>
      <c r="AJ70" s="588"/>
      <c r="AK70" s="587"/>
      <c r="AL70" s="587"/>
      <c r="AM70" s="587"/>
      <c r="AN70" s="587"/>
      <c r="AO70" s="587"/>
      <c r="AP70" s="587"/>
      <c r="AQ70" s="587"/>
      <c r="AR70" s="587"/>
      <c r="AS70" s="587"/>
      <c r="AT70" s="587"/>
      <c r="AU70" s="587"/>
      <c r="AV70" s="587"/>
      <c r="AW70" s="587"/>
      <c r="AX70" s="587"/>
      <c r="AY70" s="587"/>
      <c r="AZ70" s="585">
        <v>2</v>
      </c>
    </row>
    <row r="71" spans="1:52" s="259" customFormat="1" ht="14.25" hidden="1" customHeight="1">
      <c r="A71" s="575"/>
      <c r="D71" s="589"/>
      <c r="E71" s="589"/>
      <c r="F71" s="589"/>
      <c r="G71" s="589"/>
      <c r="H71" s="589"/>
      <c r="I71" s="589"/>
      <c r="J71" s="589"/>
      <c r="K71" s="589"/>
      <c r="L71" s="589"/>
      <c r="M71" s="589"/>
      <c r="N71" s="589"/>
      <c r="O71" s="589"/>
      <c r="P71" s="589"/>
      <c r="Q71" s="589"/>
      <c r="R71" s="589"/>
      <c r="S71" s="589"/>
      <c r="T71" s="589"/>
      <c r="U71" s="589"/>
      <c r="V71" s="589"/>
      <c r="W71" s="589"/>
      <c r="X71" s="589"/>
      <c r="Y71" s="589"/>
      <c r="Z71" s="589"/>
      <c r="AA71" s="589"/>
      <c r="AB71" s="589"/>
      <c r="AC71" s="589"/>
      <c r="AD71" s="589"/>
      <c r="AE71" s="589"/>
      <c r="AF71" s="589"/>
      <c r="AG71" s="589"/>
      <c r="AH71" s="589"/>
      <c r="AI71" s="589"/>
      <c r="AJ71" s="589"/>
      <c r="AK71" s="589"/>
      <c r="AL71" s="589"/>
      <c r="AM71" s="589"/>
      <c r="AN71" s="589"/>
      <c r="AO71" s="589"/>
      <c r="AP71" s="589"/>
      <c r="AQ71" s="589"/>
      <c r="AR71" s="589"/>
      <c r="AS71" s="589"/>
      <c r="AT71" s="589"/>
      <c r="AU71" s="589"/>
      <c r="AV71" s="589"/>
      <c r="AW71" s="589"/>
      <c r="AX71" s="589"/>
      <c r="AY71" s="589"/>
      <c r="AZ71" s="585">
        <v>2</v>
      </c>
    </row>
    <row r="72" spans="1:52" s="260" customFormat="1" ht="20.100000000000001" customHeight="1">
      <c r="A72" s="575">
        <f t="shared" ref="A72:A78" si="3">IF(K$76&gt;0,1,0)</f>
        <v>1</v>
      </c>
      <c r="B72" s="1876" t="s">
        <v>1221</v>
      </c>
      <c r="C72" s="1876"/>
      <c r="D72" s="1876"/>
      <c r="E72" s="1876"/>
      <c r="F72" s="1876"/>
      <c r="G72" s="1876"/>
      <c r="H72" s="1876"/>
      <c r="I72" s="1876"/>
      <c r="J72" s="1876"/>
      <c r="K72" s="1876"/>
      <c r="L72" s="1876"/>
      <c r="M72" s="1876"/>
      <c r="N72" s="1876"/>
      <c r="O72" s="1876"/>
      <c r="P72" s="1876"/>
      <c r="Q72" s="1876"/>
      <c r="R72" s="1876"/>
      <c r="S72" s="1876"/>
      <c r="T72" s="1876"/>
      <c r="U72" s="1876"/>
      <c r="V72" s="1876"/>
      <c r="W72" s="1876"/>
      <c r="X72" s="1876"/>
      <c r="Y72" s="1876"/>
      <c r="Z72" s="1876"/>
      <c r="AA72" s="1876"/>
      <c r="AB72" s="1876"/>
      <c r="AC72" s="1876"/>
      <c r="AD72" s="1876"/>
      <c r="AE72" s="1876"/>
      <c r="AF72" s="1876"/>
      <c r="AG72" s="1876"/>
      <c r="AH72" s="1876"/>
      <c r="AI72" s="1876"/>
      <c r="AJ72" s="1876"/>
      <c r="AK72" s="1876"/>
      <c r="AL72" s="1876"/>
      <c r="AM72" s="1876"/>
      <c r="AN72" s="1876"/>
      <c r="AO72" s="1876"/>
      <c r="AP72" s="1876"/>
      <c r="AQ72" s="1876"/>
      <c r="AR72" s="1876"/>
      <c r="AS72" s="1876"/>
      <c r="AT72" s="1876"/>
      <c r="AU72" s="1876"/>
      <c r="AV72" s="1876"/>
      <c r="AW72" s="1876"/>
      <c r="AX72" s="1876"/>
      <c r="AY72" s="1876"/>
      <c r="AZ72" s="443">
        <v>2</v>
      </c>
    </row>
    <row r="73" spans="1:52" s="260" customFormat="1" ht="20.100000000000001" customHeight="1">
      <c r="A73" s="575">
        <f t="shared" si="3"/>
        <v>1</v>
      </c>
      <c r="B73" s="590"/>
      <c r="C73" s="591" t="s">
        <v>1208</v>
      </c>
      <c r="D73" s="591" t="s">
        <v>1220</v>
      </c>
      <c r="E73" s="592"/>
      <c r="F73" s="592"/>
      <c r="G73" s="769"/>
      <c r="H73" s="593"/>
      <c r="I73" s="593"/>
      <c r="J73" s="594"/>
      <c r="K73" s="594"/>
      <c r="L73" s="594"/>
      <c r="M73" s="594"/>
      <c r="N73" s="594"/>
      <c r="O73" s="594"/>
      <c r="P73" s="594"/>
      <c r="Q73" s="595"/>
      <c r="R73" s="595"/>
      <c r="S73" s="595"/>
      <c r="T73" s="595"/>
      <c r="U73" s="595"/>
      <c r="V73" s="596"/>
      <c r="W73" s="596"/>
      <c r="X73" s="596"/>
      <c r="Y73" s="596"/>
      <c r="Z73" s="596"/>
      <c r="AA73" s="596"/>
      <c r="AB73" s="596"/>
      <c r="AC73" s="596"/>
      <c r="AD73" s="596"/>
      <c r="AE73" s="596"/>
      <c r="AF73" s="596"/>
      <c r="AG73" s="596"/>
      <c r="AH73" s="597"/>
      <c r="AI73" s="597"/>
      <c r="AJ73" s="597"/>
      <c r="AK73" s="597"/>
      <c r="AL73" s="598"/>
      <c r="AM73" s="598"/>
      <c r="AN73" s="598"/>
      <c r="AO73" s="598"/>
      <c r="AP73" s="598"/>
      <c r="AQ73" s="598"/>
      <c r="AR73" s="598"/>
      <c r="AS73" s="598"/>
      <c r="AT73" s="598"/>
      <c r="AU73" s="598"/>
      <c r="AV73" s="593"/>
      <c r="AW73" s="593"/>
      <c r="AX73" s="593"/>
      <c r="AY73" s="593"/>
      <c r="AZ73" s="444">
        <v>2</v>
      </c>
    </row>
    <row r="74" spans="1:52" s="259" customFormat="1" ht="18" customHeight="1">
      <c r="A74" s="575">
        <f t="shared" si="3"/>
        <v>1</v>
      </c>
      <c r="B74" s="599"/>
      <c r="C74" s="1862" t="s">
        <v>1219</v>
      </c>
      <c r="D74" s="1862"/>
      <c r="E74" s="1862"/>
      <c r="F74" s="1862"/>
      <c r="G74" s="1862"/>
      <c r="H74" s="1862"/>
      <c r="I74" s="1862"/>
      <c r="J74" s="1862"/>
      <c r="K74" s="1862" t="s">
        <v>1218</v>
      </c>
      <c r="L74" s="1862"/>
      <c r="M74" s="1862"/>
      <c r="N74" s="1862"/>
      <c r="O74" s="1862"/>
      <c r="P74" s="1862"/>
      <c r="Q74" s="1862"/>
      <c r="R74" s="1862"/>
      <c r="S74" s="1862" t="s">
        <v>1217</v>
      </c>
      <c r="T74" s="1862"/>
      <c r="U74" s="1862"/>
      <c r="V74" s="1862"/>
      <c r="W74" s="1862"/>
      <c r="X74" s="1862"/>
      <c r="Y74" s="1862"/>
      <c r="Z74" s="1862"/>
      <c r="AA74" s="1862" t="s">
        <v>1216</v>
      </c>
      <c r="AB74" s="1862"/>
      <c r="AC74" s="1862"/>
      <c r="AD74" s="1862"/>
      <c r="AE74" s="1862"/>
      <c r="AF74" s="1862"/>
      <c r="AG74" s="1862"/>
      <c r="AH74" s="1862"/>
      <c r="AI74" s="1862"/>
      <c r="AJ74" s="1862"/>
      <c r="AK74" s="1862"/>
      <c r="AL74" s="1862"/>
      <c r="AM74" s="1862"/>
      <c r="AN74" s="1862"/>
      <c r="AO74" s="1862"/>
      <c r="AP74" s="1862"/>
      <c r="AQ74" s="1862" t="s">
        <v>964</v>
      </c>
      <c r="AR74" s="1862"/>
      <c r="AS74" s="1862"/>
      <c r="AT74" s="1862"/>
      <c r="AU74" s="1862"/>
      <c r="AV74" s="1862"/>
      <c r="AW74" s="1862"/>
      <c r="AX74" s="1862"/>
      <c r="AY74" s="599"/>
      <c r="AZ74" s="444">
        <v>2</v>
      </c>
    </row>
    <row r="75" spans="1:52" s="259" customFormat="1" ht="18" customHeight="1">
      <c r="A75" s="575">
        <f t="shared" si="3"/>
        <v>1</v>
      </c>
      <c r="B75" s="599"/>
      <c r="C75" s="1862"/>
      <c r="D75" s="1862"/>
      <c r="E75" s="1862"/>
      <c r="F75" s="1862"/>
      <c r="G75" s="1862"/>
      <c r="H75" s="1862"/>
      <c r="I75" s="1862"/>
      <c r="J75" s="1862"/>
      <c r="K75" s="1862"/>
      <c r="L75" s="1862"/>
      <c r="M75" s="1862"/>
      <c r="N75" s="1862"/>
      <c r="O75" s="1862"/>
      <c r="P75" s="1862"/>
      <c r="Q75" s="1862"/>
      <c r="R75" s="1862"/>
      <c r="S75" s="1862"/>
      <c r="T75" s="1862"/>
      <c r="U75" s="1862"/>
      <c r="V75" s="1862"/>
      <c r="W75" s="1862"/>
      <c r="X75" s="1862"/>
      <c r="Y75" s="1862"/>
      <c r="Z75" s="1862"/>
      <c r="AA75" s="1862" t="s">
        <v>1215</v>
      </c>
      <c r="AB75" s="1862"/>
      <c r="AC75" s="1862"/>
      <c r="AD75" s="1862"/>
      <c r="AE75" s="1862"/>
      <c r="AF75" s="1862"/>
      <c r="AG75" s="1862"/>
      <c r="AH75" s="1862"/>
      <c r="AI75" s="1862" t="s">
        <v>1214</v>
      </c>
      <c r="AJ75" s="1862"/>
      <c r="AK75" s="1862"/>
      <c r="AL75" s="1862"/>
      <c r="AM75" s="1862"/>
      <c r="AN75" s="1862"/>
      <c r="AO75" s="1862"/>
      <c r="AP75" s="1862"/>
      <c r="AQ75" s="1862"/>
      <c r="AR75" s="1862"/>
      <c r="AS75" s="1862"/>
      <c r="AT75" s="1862"/>
      <c r="AU75" s="1862"/>
      <c r="AV75" s="1862"/>
      <c r="AW75" s="1862"/>
      <c r="AX75" s="1862"/>
      <c r="AY75" s="599"/>
      <c r="AZ75" s="444">
        <v>2</v>
      </c>
    </row>
    <row r="76" spans="1:52" s="259" customFormat="1" ht="18" customHeight="1">
      <c r="A76" s="575">
        <f t="shared" si="3"/>
        <v>1</v>
      </c>
      <c r="B76" s="600"/>
      <c r="C76" s="1871" t="str">
        <f>L60</f>
        <v>3-0</v>
      </c>
      <c r="D76" s="1872"/>
      <c r="E76" s="1875" t="s">
        <v>1213</v>
      </c>
      <c r="F76" s="1875"/>
      <c r="G76" s="1872" t="str">
        <f>Z60</f>
        <v>16-0</v>
      </c>
      <c r="H76" s="1872"/>
      <c r="I76" s="1875" t="s">
        <v>1212</v>
      </c>
      <c r="J76" s="1875"/>
      <c r="K76" s="1887">
        <f>'6-3표준조사 1'!Q79</f>
        <v>0.2</v>
      </c>
      <c r="L76" s="1887"/>
      <c r="M76" s="1887"/>
      <c r="N76" s="1887"/>
      <c r="O76" s="1887"/>
      <c r="P76" s="1887"/>
      <c r="Q76" s="1887"/>
      <c r="R76" s="1887"/>
      <c r="S76" s="1867" t="str">
        <f>'6-3표준조사 1'!K81</f>
        <v>마가목</v>
      </c>
      <c r="T76" s="1867"/>
      <c r="U76" s="1867"/>
      <c r="V76" s="1867"/>
      <c r="W76" s="1867"/>
      <c r="X76" s="1867"/>
      <c r="Y76" s="1867"/>
      <c r="Z76" s="1867"/>
      <c r="AA76" s="1865">
        <f>'6-3표준조사 1'!Q85</f>
        <v>1150</v>
      </c>
      <c r="AB76" s="1865"/>
      <c r="AC76" s="1865"/>
      <c r="AD76" s="1865"/>
      <c r="AE76" s="1865"/>
      <c r="AF76" s="1865"/>
      <c r="AG76" s="1865"/>
      <c r="AH76" s="1865"/>
      <c r="AI76" s="1865">
        <f>'6-3표준조사 1'!R85</f>
        <v>650</v>
      </c>
      <c r="AJ76" s="1865"/>
      <c r="AK76" s="1865"/>
      <c r="AL76" s="1865"/>
      <c r="AM76" s="1865"/>
      <c r="AN76" s="1865"/>
      <c r="AO76" s="1865"/>
      <c r="AP76" s="1865"/>
      <c r="AQ76" s="1867" t="str">
        <f>'6-3표준조사 1'!R81</f>
        <v>당해 년도</v>
      </c>
      <c r="AR76" s="1867"/>
      <c r="AS76" s="1867"/>
      <c r="AT76" s="1867"/>
      <c r="AU76" s="1867"/>
      <c r="AV76" s="1867"/>
      <c r="AW76" s="1867"/>
      <c r="AX76" s="1867"/>
      <c r="AY76" s="599"/>
      <c r="AZ76" s="444">
        <v>2</v>
      </c>
    </row>
    <row r="77" spans="1:52" s="259" customFormat="1" ht="18" customHeight="1">
      <c r="A77" s="575">
        <f t="shared" si="3"/>
        <v>1</v>
      </c>
      <c r="B77" s="600"/>
      <c r="C77" s="1873"/>
      <c r="D77" s="1874"/>
      <c r="E77" s="1874"/>
      <c r="F77" s="1874"/>
      <c r="G77" s="1874"/>
      <c r="H77" s="1874"/>
      <c r="I77" s="1874"/>
      <c r="J77" s="1874"/>
      <c r="K77" s="1888"/>
      <c r="L77" s="1888"/>
      <c r="M77" s="1888"/>
      <c r="N77" s="1888"/>
      <c r="O77" s="1888"/>
      <c r="P77" s="1888"/>
      <c r="Q77" s="1888"/>
      <c r="R77" s="1888"/>
      <c r="S77" s="1868"/>
      <c r="T77" s="1868"/>
      <c r="U77" s="1868"/>
      <c r="V77" s="1868"/>
      <c r="W77" s="1868"/>
      <c r="X77" s="1868"/>
      <c r="Y77" s="1868"/>
      <c r="Z77" s="1868"/>
      <c r="AA77" s="1866"/>
      <c r="AB77" s="1866"/>
      <c r="AC77" s="1866"/>
      <c r="AD77" s="1866"/>
      <c r="AE77" s="1866"/>
      <c r="AF77" s="1866"/>
      <c r="AG77" s="1866"/>
      <c r="AH77" s="1866"/>
      <c r="AI77" s="1866"/>
      <c r="AJ77" s="1866"/>
      <c r="AK77" s="1866"/>
      <c r="AL77" s="1866"/>
      <c r="AM77" s="1866"/>
      <c r="AN77" s="1866"/>
      <c r="AO77" s="1866"/>
      <c r="AP77" s="1866"/>
      <c r="AQ77" s="1868"/>
      <c r="AR77" s="1868"/>
      <c r="AS77" s="1868"/>
      <c r="AT77" s="1868"/>
      <c r="AU77" s="1868"/>
      <c r="AV77" s="1868"/>
      <c r="AW77" s="1868"/>
      <c r="AX77" s="1868"/>
      <c r="AY77" s="599"/>
      <c r="AZ77" s="444">
        <v>2</v>
      </c>
    </row>
    <row r="78" spans="1:52" s="259" customFormat="1" ht="18" customHeight="1">
      <c r="A78" s="575">
        <f t="shared" si="3"/>
        <v>1</v>
      </c>
      <c r="B78" s="600"/>
      <c r="C78" s="600" t="s">
        <v>1206</v>
      </c>
      <c r="D78" s="600" t="s">
        <v>1211</v>
      </c>
      <c r="E78" s="600"/>
      <c r="F78" s="599"/>
      <c r="G78" s="599"/>
      <c r="H78" s="599"/>
      <c r="I78" s="599"/>
      <c r="J78" s="599"/>
      <c r="K78" s="599"/>
      <c r="L78" s="599"/>
      <c r="M78" s="599"/>
      <c r="N78" s="599"/>
      <c r="O78" s="599"/>
      <c r="P78" s="599"/>
      <c r="Q78" s="601"/>
      <c r="R78" s="601"/>
      <c r="S78" s="601"/>
      <c r="T78" s="601"/>
      <c r="U78" s="601"/>
      <c r="V78" s="599"/>
      <c r="W78" s="602"/>
      <c r="X78" s="602"/>
      <c r="Y78" s="602"/>
      <c r="Z78" s="602"/>
      <c r="AA78" s="602"/>
      <c r="AB78" s="602"/>
      <c r="AC78" s="602"/>
      <c r="AD78" s="602"/>
      <c r="AE78" s="602"/>
      <c r="AF78" s="602"/>
      <c r="AG78" s="599"/>
      <c r="AH78" s="603"/>
      <c r="AI78" s="603"/>
      <c r="AJ78" s="603"/>
      <c r="AK78" s="603"/>
      <c r="AL78" s="604"/>
      <c r="AM78" s="604"/>
      <c r="AN78" s="604"/>
      <c r="AO78" s="604"/>
      <c r="AP78" s="604"/>
      <c r="AQ78" s="604"/>
      <c r="AR78" s="604"/>
      <c r="AS78" s="604"/>
      <c r="AT78" s="604"/>
      <c r="AU78" s="604"/>
      <c r="AV78" s="599"/>
      <c r="AW78" s="599"/>
      <c r="AX78" s="599"/>
      <c r="AY78" s="599"/>
      <c r="AZ78" s="444">
        <v>2</v>
      </c>
    </row>
    <row r="79" spans="1:52" s="259" customFormat="1" ht="18" customHeight="1">
      <c r="A79" s="575">
        <f>IF(K76&gt;0,1,0)</f>
        <v>1</v>
      </c>
      <c r="B79" s="600"/>
      <c r="C79" s="600"/>
      <c r="D79" s="259" t="s">
        <v>499</v>
      </c>
      <c r="E79" s="600" t="str">
        <f>'6-3표준조사 1'!$W$96</f>
        <v>식재된 마가목 는 활착이 안정된 상태로 신초발달이 양호하다.</v>
      </c>
      <c r="F79" s="599"/>
      <c r="G79" s="599"/>
      <c r="H79" s="599"/>
      <c r="I79" s="599"/>
      <c r="J79" s="599"/>
      <c r="K79" s="599"/>
      <c r="L79" s="599"/>
      <c r="M79" s="599"/>
      <c r="N79" s="599"/>
      <c r="O79" s="599"/>
      <c r="P79" s="599"/>
      <c r="Q79" s="601"/>
      <c r="R79" s="601"/>
      <c r="S79" s="601"/>
      <c r="T79" s="601"/>
      <c r="U79" s="601"/>
      <c r="V79" s="599"/>
      <c r="W79" s="605"/>
      <c r="X79" s="602"/>
      <c r="Y79" s="602"/>
      <c r="Z79" s="602"/>
      <c r="AA79" s="605"/>
      <c r="AB79" s="602"/>
      <c r="AC79" s="602"/>
      <c r="AD79" s="602"/>
      <c r="AE79" s="605"/>
      <c r="AF79" s="602"/>
      <c r="AG79" s="599"/>
      <c r="AH79" s="603"/>
      <c r="AI79" s="603"/>
      <c r="AJ79" s="603"/>
      <c r="AK79" s="603"/>
      <c r="AL79" s="604"/>
      <c r="AM79" s="604"/>
      <c r="AN79" s="604"/>
      <c r="AO79" s="604"/>
      <c r="AP79" s="604"/>
      <c r="AQ79" s="604"/>
      <c r="AR79" s="604"/>
      <c r="AS79" s="604"/>
      <c r="AT79" s="604"/>
      <c r="AU79" s="604"/>
      <c r="AV79" s="599"/>
      <c r="AW79" s="599"/>
      <c r="AX79" s="599"/>
      <c r="AY79" s="599"/>
      <c r="AZ79" s="444">
        <v>2</v>
      </c>
    </row>
    <row r="80" spans="1:52" s="259" customFormat="1" ht="18" customHeight="1">
      <c r="A80" s="575">
        <f>IF(K76&gt;0,1,0)</f>
        <v>1</v>
      </c>
      <c r="B80" s="600"/>
      <c r="C80" s="600"/>
      <c r="D80" s="259" t="s">
        <v>499</v>
      </c>
      <c r="E80" s="600" t="str">
        <f>'6-3표준조사 1'!$W$97</f>
        <v>유휴토지조림</v>
      </c>
      <c r="F80" s="599"/>
      <c r="G80" s="599"/>
      <c r="H80" s="599"/>
      <c r="I80" s="599"/>
      <c r="J80" s="599"/>
      <c r="K80" s="599"/>
      <c r="L80" s="599"/>
      <c r="M80" s="599"/>
      <c r="N80" s="599"/>
      <c r="O80" s="599"/>
      <c r="P80" s="599"/>
      <c r="Q80" s="601"/>
      <c r="R80" s="601"/>
      <c r="S80" s="601"/>
      <c r="T80" s="601"/>
      <c r="U80" s="601"/>
      <c r="V80" s="599"/>
      <c r="W80" s="599"/>
      <c r="X80" s="599"/>
      <c r="Y80" s="599"/>
      <c r="Z80" s="599"/>
      <c r="AA80" s="599"/>
      <c r="AB80" s="599"/>
      <c r="AC80" s="599"/>
      <c r="AD80" s="599"/>
      <c r="AE80" s="599"/>
      <c r="AF80" s="599"/>
      <c r="AG80" s="599"/>
      <c r="AH80" s="603"/>
      <c r="AI80" s="603"/>
      <c r="AJ80" s="603"/>
      <c r="AK80" s="603"/>
      <c r="AL80" s="604"/>
      <c r="AM80" s="604"/>
      <c r="AN80" s="604"/>
      <c r="AO80" s="604"/>
      <c r="AP80" s="604"/>
      <c r="AQ80" s="604"/>
      <c r="AR80" s="604"/>
      <c r="AS80" s="604"/>
      <c r="AT80" s="604"/>
      <c r="AU80" s="604"/>
      <c r="AV80" s="599"/>
      <c r="AW80" s="599"/>
      <c r="AX80" s="599"/>
      <c r="AY80" s="599"/>
      <c r="AZ80" s="444">
        <v>1</v>
      </c>
    </row>
    <row r="81" spans="1:52" s="259" customFormat="1" ht="18" customHeight="1">
      <c r="A81" s="575">
        <f t="shared" ref="A81:A86" si="4">IF(K$76&gt;0,1,0)</f>
        <v>1</v>
      </c>
      <c r="B81" s="600"/>
      <c r="C81" s="600" t="s">
        <v>1193</v>
      </c>
      <c r="D81" s="600" t="s">
        <v>1210</v>
      </c>
      <c r="E81" s="600"/>
      <c r="F81" s="599"/>
      <c r="G81" s="599"/>
      <c r="H81" s="599"/>
      <c r="I81" s="599"/>
      <c r="J81" s="599"/>
      <c r="K81" s="599"/>
      <c r="L81" s="599"/>
      <c r="M81" s="599"/>
      <c r="N81" s="599"/>
      <c r="O81" s="599"/>
      <c r="P81" s="599"/>
      <c r="Q81" s="601"/>
      <c r="R81" s="601"/>
      <c r="S81" s="601"/>
      <c r="T81" s="601"/>
      <c r="U81" s="601"/>
      <c r="V81" s="599"/>
      <c r="W81" s="599"/>
      <c r="X81" s="599"/>
      <c r="Y81" s="599"/>
      <c r="Z81" s="599"/>
      <c r="AA81" s="599"/>
      <c r="AB81" s="599"/>
      <c r="AC81" s="599"/>
      <c r="AD81" s="599"/>
      <c r="AE81" s="599"/>
      <c r="AF81" s="599"/>
      <c r="AG81" s="599"/>
      <c r="AH81" s="603"/>
      <c r="AI81" s="603"/>
      <c r="AJ81" s="603"/>
      <c r="AK81" s="603"/>
      <c r="AL81" s="604"/>
      <c r="AM81" s="604"/>
      <c r="AN81" s="604"/>
      <c r="AO81" s="604"/>
      <c r="AP81" s="604"/>
      <c r="AQ81" s="604"/>
      <c r="AR81" s="604"/>
      <c r="AS81" s="604"/>
      <c r="AT81" s="604"/>
      <c r="AU81" s="604"/>
      <c r="AV81" s="599"/>
      <c r="AW81" s="599"/>
      <c r="AX81" s="599"/>
      <c r="AY81" s="599"/>
      <c r="AZ81" s="585">
        <v>2</v>
      </c>
    </row>
    <row r="82" spans="1:52" s="259" customFormat="1" ht="18" customHeight="1">
      <c r="A82" s="575">
        <f t="shared" si="4"/>
        <v>1</v>
      </c>
      <c r="B82" s="600"/>
      <c r="C82" s="600"/>
      <c r="D82" s="259" t="s">
        <v>499</v>
      </c>
      <c r="E82" s="600" t="s">
        <v>1230</v>
      </c>
      <c r="F82" s="599"/>
      <c r="G82" s="599"/>
      <c r="H82" s="599"/>
      <c r="I82" s="599"/>
      <c r="J82" s="599"/>
      <c r="K82" s="599"/>
      <c r="L82" s="599"/>
      <c r="M82" s="599"/>
      <c r="N82" s="599"/>
      <c r="O82" s="599"/>
      <c r="P82" s="599"/>
      <c r="Q82" s="601"/>
      <c r="R82" s="601"/>
      <c r="S82" s="601"/>
      <c r="T82" s="601"/>
      <c r="U82" s="601"/>
      <c r="V82" s="599"/>
      <c r="W82" s="599"/>
      <c r="X82" s="599"/>
      <c r="Y82" s="599"/>
      <c r="Z82" s="599"/>
      <c r="AA82" s="599"/>
      <c r="AB82" s="599"/>
      <c r="AC82" s="599"/>
      <c r="AD82" s="599"/>
      <c r="AE82" s="599"/>
      <c r="AF82" s="599"/>
      <c r="AG82" s="599"/>
      <c r="AH82" s="603"/>
      <c r="AI82" s="603"/>
      <c r="AJ82" s="603"/>
      <c r="AK82" s="603"/>
      <c r="AL82" s="604"/>
      <c r="AM82" s="604"/>
      <c r="AN82" s="604"/>
      <c r="AO82" s="604"/>
      <c r="AP82" s="604"/>
      <c r="AQ82" s="604"/>
      <c r="AR82" s="604"/>
      <c r="AS82" s="604"/>
      <c r="AT82" s="604"/>
      <c r="AU82" s="604"/>
      <c r="AV82" s="599"/>
      <c r="AW82" s="599"/>
      <c r="AX82" s="599"/>
      <c r="AY82" s="599"/>
      <c r="AZ82" s="585">
        <v>2</v>
      </c>
    </row>
    <row r="83" spans="1:52" s="259" customFormat="1" ht="18" customHeight="1">
      <c r="A83" s="575">
        <f t="shared" si="4"/>
        <v>1</v>
      </c>
      <c r="B83" s="600"/>
      <c r="C83" s="600"/>
      <c r="D83" s="259" t="s">
        <v>499</v>
      </c>
      <c r="E83" s="600" t="str">
        <f>CONCATENATE("조림목이 자연발생 식생과 경쟁하고 있으며 조림목의 조림후 경과년수는 ",AQ76,"이다." )</f>
        <v>조림목이 자연발생 식생과 경쟁하고 있으며 조림목의 조림후 경과년수는 당해 년도이다.</v>
      </c>
      <c r="F83" s="599"/>
      <c r="G83" s="599"/>
      <c r="H83" s="599"/>
      <c r="I83" s="599"/>
      <c r="J83" s="599"/>
      <c r="K83" s="599"/>
      <c r="L83" s="599"/>
      <c r="M83" s="599"/>
      <c r="N83" s="599"/>
      <c r="O83" s="599"/>
      <c r="P83" s="599"/>
      <c r="Q83" s="599"/>
      <c r="R83" s="599"/>
      <c r="S83" s="599"/>
      <c r="T83" s="599"/>
      <c r="U83" s="599"/>
      <c r="V83" s="599"/>
      <c r="W83" s="599"/>
      <c r="X83" s="599"/>
      <c r="Y83" s="599"/>
      <c r="Z83" s="599"/>
      <c r="AA83" s="599"/>
      <c r="AB83" s="599"/>
      <c r="AC83" s="599"/>
      <c r="AD83" s="599"/>
      <c r="AE83" s="599"/>
      <c r="AF83" s="599"/>
      <c r="AG83" s="599"/>
      <c r="AH83" s="603"/>
      <c r="AI83" s="603"/>
      <c r="AJ83" s="603"/>
      <c r="AK83" s="603"/>
      <c r="AL83" s="604"/>
      <c r="AM83" s="604"/>
      <c r="AN83" s="604"/>
      <c r="AO83" s="604"/>
      <c r="AP83" s="604"/>
      <c r="AQ83" s="604"/>
      <c r="AR83" s="604"/>
      <c r="AS83" s="604"/>
      <c r="AT83" s="604"/>
      <c r="AU83" s="604"/>
      <c r="AV83" s="599"/>
      <c r="AW83" s="599"/>
      <c r="AX83" s="599"/>
      <c r="AY83" s="599"/>
      <c r="AZ83" s="585">
        <v>2</v>
      </c>
    </row>
    <row r="84" spans="1:52" s="259" customFormat="1" ht="13.5" customHeight="1">
      <c r="A84" s="575">
        <f t="shared" si="4"/>
        <v>1</v>
      </c>
      <c r="B84" s="606"/>
      <c r="C84" s="606"/>
      <c r="D84" s="606"/>
      <c r="E84" s="606"/>
      <c r="F84" s="769"/>
      <c r="G84" s="769"/>
      <c r="H84" s="769"/>
      <c r="I84" s="769"/>
      <c r="J84" s="607"/>
      <c r="K84" s="607"/>
      <c r="L84" s="607"/>
      <c r="M84" s="607"/>
      <c r="N84" s="607"/>
      <c r="O84" s="607"/>
      <c r="P84" s="607"/>
      <c r="Q84" s="608"/>
      <c r="R84" s="608"/>
      <c r="S84" s="608"/>
      <c r="T84" s="608"/>
      <c r="U84" s="608"/>
      <c r="V84" s="599"/>
      <c r="W84" s="599"/>
      <c r="X84" s="599"/>
      <c r="Y84" s="599"/>
      <c r="Z84" s="599"/>
      <c r="AA84" s="599"/>
      <c r="AB84" s="599"/>
      <c r="AC84" s="599"/>
      <c r="AD84" s="599"/>
      <c r="AE84" s="599"/>
      <c r="AF84" s="599"/>
      <c r="AG84" s="599"/>
      <c r="AH84" s="609"/>
      <c r="AI84" s="609"/>
      <c r="AJ84" s="609"/>
      <c r="AK84" s="609"/>
      <c r="AL84" s="610"/>
      <c r="AM84" s="610"/>
      <c r="AN84" s="610"/>
      <c r="AO84" s="610"/>
      <c r="AP84" s="610"/>
      <c r="AQ84" s="610"/>
      <c r="AR84" s="610"/>
      <c r="AS84" s="610"/>
      <c r="AT84" s="610"/>
      <c r="AU84" s="610"/>
      <c r="AV84" s="769"/>
      <c r="AW84" s="769"/>
      <c r="AX84" s="769"/>
      <c r="AY84" s="769"/>
      <c r="AZ84" s="585">
        <v>2</v>
      </c>
    </row>
    <row r="85" spans="1:52" s="260" customFormat="1" ht="19.5" customHeight="1">
      <c r="A85" s="575">
        <f t="shared" si="4"/>
        <v>1</v>
      </c>
      <c r="B85" s="1876" t="s">
        <v>1209</v>
      </c>
      <c r="C85" s="1876"/>
      <c r="D85" s="1876"/>
      <c r="E85" s="1876"/>
      <c r="F85" s="1876"/>
      <c r="G85" s="1876"/>
      <c r="H85" s="1876"/>
      <c r="I85" s="1876"/>
      <c r="J85" s="1876"/>
      <c r="K85" s="1876"/>
      <c r="L85" s="1876"/>
      <c r="M85" s="1876"/>
      <c r="N85" s="1876"/>
      <c r="O85" s="1876"/>
      <c r="P85" s="1876"/>
      <c r="Q85" s="1876"/>
      <c r="R85" s="1876"/>
      <c r="S85" s="1876"/>
      <c r="T85" s="1876"/>
      <c r="U85" s="1876"/>
      <c r="V85" s="1876"/>
      <c r="W85" s="1876"/>
      <c r="X85" s="1876"/>
      <c r="Y85" s="1876"/>
      <c r="Z85" s="1876"/>
      <c r="AA85" s="1876"/>
      <c r="AB85" s="1876"/>
      <c r="AC85" s="1876"/>
      <c r="AD85" s="1876"/>
      <c r="AE85" s="1876"/>
      <c r="AF85" s="1876"/>
      <c r="AG85" s="1876"/>
      <c r="AH85" s="1876"/>
      <c r="AI85" s="1876"/>
      <c r="AJ85" s="1876"/>
      <c r="AK85" s="1876"/>
      <c r="AL85" s="1876"/>
      <c r="AM85" s="1876"/>
      <c r="AN85" s="1876"/>
      <c r="AO85" s="1876"/>
      <c r="AP85" s="1876"/>
      <c r="AQ85" s="1876"/>
      <c r="AR85" s="1876"/>
      <c r="AS85" s="1876"/>
      <c r="AT85" s="1876"/>
      <c r="AU85" s="1876"/>
      <c r="AV85" s="1876"/>
      <c r="AW85" s="1876"/>
      <c r="AX85" s="1876"/>
      <c r="AY85" s="1876"/>
      <c r="AZ85" s="443">
        <v>2</v>
      </c>
    </row>
    <row r="86" spans="1:52" s="260" customFormat="1" ht="18" customHeight="1">
      <c r="A86" s="575">
        <f t="shared" si="4"/>
        <v>1</v>
      </c>
      <c r="B86" s="770"/>
      <c r="C86" s="259" t="s">
        <v>1208</v>
      </c>
      <c r="D86" s="579" t="s">
        <v>1207</v>
      </c>
      <c r="E86" s="579"/>
      <c r="F86" s="579"/>
      <c r="G86" s="579"/>
      <c r="H86" s="579"/>
      <c r="I86" s="579"/>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444">
        <v>2</v>
      </c>
    </row>
    <row r="87" spans="1:52" s="259" customFormat="1" ht="18" customHeight="1">
      <c r="A87" s="575">
        <f>IF(AO60="모두베기",1,)</f>
        <v>1</v>
      </c>
      <c r="D87" s="259" t="s">
        <v>499</v>
      </c>
      <c r="E87" s="579" t="str">
        <f>'6-3표준조사 1'!$W$98</f>
        <v>소반내 조림목의 생육상태, 현장여건 등을 고려하여 작업종은 모두베기로 적용한다.</v>
      </c>
      <c r="F87" s="579"/>
      <c r="G87" s="579"/>
      <c r="H87" s="579"/>
      <c r="I87" s="579"/>
      <c r="J87" s="580"/>
      <c r="K87" s="579"/>
      <c r="L87" s="579"/>
      <c r="M87" s="579"/>
      <c r="N87" s="579"/>
      <c r="O87" s="579"/>
      <c r="P87" s="579"/>
      <c r="Q87" s="579"/>
      <c r="R87" s="579"/>
      <c r="S87" s="579"/>
      <c r="T87" s="579"/>
      <c r="U87" s="579"/>
      <c r="V87" s="579"/>
      <c r="W87" s="579"/>
      <c r="X87" s="579"/>
      <c r="Y87" s="579"/>
      <c r="Z87" s="579"/>
      <c r="AA87" s="579"/>
      <c r="AB87" s="579"/>
      <c r="AC87" s="579"/>
      <c r="AD87" s="579"/>
      <c r="AE87" s="579"/>
      <c r="AF87" s="579"/>
      <c r="AG87" s="579"/>
      <c r="AH87" s="579"/>
      <c r="AI87" s="579"/>
      <c r="AJ87" s="579"/>
      <c r="AK87" s="579"/>
      <c r="AL87" s="579"/>
      <c r="AM87" s="579"/>
      <c r="AN87" s="579"/>
      <c r="AO87" s="579"/>
      <c r="AP87" s="579"/>
      <c r="AQ87" s="579"/>
      <c r="AR87" s="579"/>
      <c r="AS87" s="579"/>
      <c r="AT87" s="579"/>
      <c r="AU87" s="579"/>
      <c r="AV87" s="579"/>
      <c r="AW87" s="579"/>
      <c r="AX87" s="579"/>
      <c r="AY87" s="579"/>
      <c r="AZ87" s="444">
        <v>2</v>
      </c>
    </row>
    <row r="88" spans="1:52" s="259" customFormat="1" ht="18" hidden="1" customHeight="1">
      <c r="A88" s="575">
        <f>IF(AO60="줄베기",1,)</f>
        <v>0</v>
      </c>
      <c r="D88" s="612" t="s">
        <v>499</v>
      </c>
      <c r="E88" s="613" t="s">
        <v>1048</v>
      </c>
      <c r="F88" s="613"/>
      <c r="G88" s="613"/>
      <c r="H88" s="579"/>
      <c r="I88" s="579"/>
      <c r="J88" s="580"/>
      <c r="K88" s="579"/>
      <c r="L88" s="579"/>
      <c r="M88" s="579"/>
      <c r="N88" s="579"/>
      <c r="O88" s="579"/>
      <c r="P88" s="579"/>
      <c r="Q88" s="579"/>
      <c r="R88" s="579"/>
      <c r="S88" s="579"/>
      <c r="T88" s="579"/>
      <c r="U88" s="579"/>
      <c r="V88" s="579"/>
      <c r="W88" s="579"/>
      <c r="X88" s="579"/>
      <c r="Y88" s="579"/>
      <c r="Z88" s="579"/>
      <c r="AA88" s="579"/>
      <c r="AB88" s="579"/>
      <c r="AC88" s="579"/>
      <c r="AD88" s="579"/>
      <c r="AE88" s="579"/>
      <c r="AF88" s="579"/>
      <c r="AG88" s="579"/>
      <c r="AH88" s="579"/>
      <c r="AI88" s="579"/>
      <c r="AJ88" s="579"/>
      <c r="AK88" s="579"/>
      <c r="AL88" s="579"/>
      <c r="AM88" s="579"/>
      <c r="AN88" s="579"/>
      <c r="AO88" s="579"/>
      <c r="AP88" s="579"/>
      <c r="AQ88" s="579"/>
      <c r="AR88" s="579"/>
      <c r="AS88" s="579"/>
      <c r="AT88" s="579"/>
      <c r="AU88" s="579"/>
      <c r="AV88" s="579"/>
      <c r="AW88" s="579"/>
      <c r="AX88" s="579"/>
      <c r="AY88" s="579"/>
      <c r="AZ88" s="444"/>
    </row>
    <row r="89" spans="1:52" s="260" customFormat="1" ht="18" customHeight="1">
      <c r="A89" s="575">
        <f>IF(1&gt;S93,1,0)</f>
        <v>1</v>
      </c>
      <c r="B89" s="951"/>
      <c r="C89" s="259"/>
      <c r="D89" s="259" t="s">
        <v>499</v>
      </c>
      <c r="E89" s="579" t="s">
        <v>1356</v>
      </c>
      <c r="F89" s="579"/>
      <c r="G89" s="579"/>
      <c r="H89" s="579"/>
      <c r="I89" s="579"/>
      <c r="J89" s="580"/>
      <c r="K89" s="579"/>
      <c r="L89" s="579"/>
      <c r="M89" s="579"/>
      <c r="N89" s="579"/>
      <c r="O89" s="579"/>
      <c r="P89" s="579"/>
      <c r="Q89" s="579"/>
      <c r="R89" s="579"/>
      <c r="S89" s="579"/>
      <c r="T89" s="579"/>
      <c r="U89" s="579"/>
      <c r="V89" s="579"/>
      <c r="W89" s="579"/>
      <c r="X89" s="579"/>
      <c r="Y89" s="579"/>
      <c r="Z89" s="579"/>
      <c r="AA89" s="579"/>
      <c r="AB89" s="579"/>
      <c r="AC89" s="579"/>
      <c r="AD89" s="579"/>
      <c r="AE89" s="579"/>
      <c r="AF89" s="579"/>
      <c r="AG89" s="579"/>
      <c r="AH89" s="579"/>
      <c r="AI89" s="579"/>
      <c r="AJ89" s="579"/>
      <c r="AK89" s="611"/>
      <c r="AL89" s="611"/>
      <c r="AM89" s="611"/>
      <c r="AN89" s="611"/>
      <c r="AO89" s="611"/>
      <c r="AP89" s="611"/>
      <c r="AQ89" s="611"/>
      <c r="AR89" s="611"/>
      <c r="AS89" s="611"/>
      <c r="AT89" s="611"/>
      <c r="AU89" s="611"/>
      <c r="AV89" s="611"/>
      <c r="AW89" s="611"/>
      <c r="AX89" s="611"/>
      <c r="AY89" s="611"/>
      <c r="AZ89" s="443"/>
    </row>
    <row r="90" spans="1:52" s="259" customFormat="1" ht="18" customHeight="1">
      <c r="A90" s="575">
        <f>IF(K$76&gt;0,1,0)</f>
        <v>1</v>
      </c>
      <c r="C90" s="259" t="s">
        <v>1206</v>
      </c>
      <c r="D90" s="579" t="s">
        <v>1205</v>
      </c>
      <c r="E90" s="579"/>
      <c r="F90" s="579"/>
      <c r="G90" s="579"/>
      <c r="H90" s="579"/>
      <c r="I90" s="579"/>
      <c r="J90" s="579"/>
      <c r="K90" s="579"/>
      <c r="L90" s="579"/>
      <c r="M90" s="579"/>
      <c r="N90" s="579"/>
      <c r="O90" s="579"/>
      <c r="P90" s="579"/>
      <c r="Q90" s="579"/>
      <c r="R90" s="579"/>
      <c r="S90" s="579"/>
      <c r="T90" s="579"/>
      <c r="U90" s="579"/>
      <c r="V90" s="579"/>
      <c r="W90" s="579"/>
      <c r="X90" s="579"/>
      <c r="Y90" s="579"/>
      <c r="Z90" s="579"/>
      <c r="AA90" s="579"/>
      <c r="AB90" s="579"/>
      <c r="AC90" s="579"/>
      <c r="AD90" s="579"/>
      <c r="AE90" s="579"/>
      <c r="AF90" s="579"/>
      <c r="AG90" s="579"/>
      <c r="AH90" s="579"/>
      <c r="AI90" s="579"/>
      <c r="AJ90" s="579"/>
      <c r="AK90" s="579"/>
      <c r="AL90" s="579"/>
      <c r="AM90" s="579"/>
      <c r="AN90" s="579"/>
      <c r="AO90" s="579"/>
      <c r="AP90" s="579"/>
      <c r="AQ90" s="579"/>
      <c r="AR90" s="579"/>
      <c r="AS90" s="579"/>
      <c r="AT90" s="579"/>
      <c r="AU90" s="579"/>
      <c r="AV90" s="579"/>
      <c r="AW90" s="579"/>
      <c r="AX90" s="579"/>
      <c r="AY90" s="579"/>
      <c r="AZ90" s="444">
        <v>2</v>
      </c>
    </row>
    <row r="91" spans="1:52" s="259" customFormat="1" ht="18" customHeight="1">
      <c r="A91" s="575">
        <f>IF(K$76&gt;0,1,0)</f>
        <v>1</v>
      </c>
      <c r="C91" s="1862" t="s">
        <v>1204</v>
      </c>
      <c r="D91" s="1862"/>
      <c r="E91" s="1862"/>
      <c r="F91" s="1862"/>
      <c r="G91" s="1862"/>
      <c r="H91" s="1862"/>
      <c r="I91" s="1862"/>
      <c r="J91" s="1862"/>
      <c r="K91" s="1862"/>
      <c r="L91" s="1862"/>
      <c r="M91" s="1862"/>
      <c r="N91" s="1862"/>
      <c r="O91" s="1862"/>
      <c r="P91" s="1862"/>
      <c r="Q91" s="1862"/>
      <c r="R91" s="1862"/>
      <c r="S91" s="1862"/>
      <c r="T91" s="1862"/>
      <c r="U91" s="1862"/>
      <c r="V91" s="1862"/>
      <c r="W91" s="1862"/>
      <c r="X91" s="1862"/>
      <c r="Y91" s="1862"/>
      <c r="Z91" s="1862"/>
      <c r="AA91" s="1862" t="s">
        <v>1203</v>
      </c>
      <c r="AB91" s="1862"/>
      <c r="AC91" s="1862"/>
      <c r="AD91" s="1862"/>
      <c r="AE91" s="1862"/>
      <c r="AF91" s="1862"/>
      <c r="AG91" s="1862"/>
      <c r="AH91" s="1862"/>
      <c r="AI91" s="1862"/>
      <c r="AJ91" s="1862"/>
      <c r="AK91" s="1862"/>
      <c r="AL91" s="1862"/>
      <c r="AM91" s="1862"/>
      <c r="AN91" s="1862"/>
      <c r="AO91" s="1862"/>
      <c r="AP91" s="1862"/>
      <c r="AQ91" s="1862"/>
      <c r="AR91" s="1862"/>
      <c r="AS91" s="1862"/>
      <c r="AT91" s="1862"/>
      <c r="AU91" s="1862"/>
      <c r="AV91" s="1862"/>
      <c r="AW91" s="1862"/>
      <c r="AX91" s="1862"/>
      <c r="AZ91" s="444">
        <v>2</v>
      </c>
    </row>
    <row r="92" spans="1:52" s="259" customFormat="1" ht="18" customHeight="1">
      <c r="A92" s="575">
        <f>IF(K$76&gt;0,1,0)</f>
        <v>1</v>
      </c>
      <c r="B92" s="614"/>
      <c r="C92" s="1862" t="s">
        <v>1202</v>
      </c>
      <c r="D92" s="1862"/>
      <c r="E92" s="1862"/>
      <c r="F92" s="1862"/>
      <c r="G92" s="1862"/>
      <c r="H92" s="1862"/>
      <c r="I92" s="1862"/>
      <c r="J92" s="1862"/>
      <c r="K92" s="1862" t="s">
        <v>1201</v>
      </c>
      <c r="L92" s="1862"/>
      <c r="M92" s="1862"/>
      <c r="N92" s="1862"/>
      <c r="O92" s="1862"/>
      <c r="P92" s="1862"/>
      <c r="Q92" s="1862"/>
      <c r="R92" s="1862"/>
      <c r="S92" s="1862" t="s">
        <v>1200</v>
      </c>
      <c r="T92" s="1862"/>
      <c r="U92" s="1862"/>
      <c r="V92" s="1862"/>
      <c r="W92" s="1862"/>
      <c r="X92" s="1862"/>
      <c r="Y92" s="1862"/>
      <c r="Z92" s="1862"/>
      <c r="AA92" s="1862" t="s">
        <v>1199</v>
      </c>
      <c r="AB92" s="1862"/>
      <c r="AC92" s="1862"/>
      <c r="AD92" s="1862"/>
      <c r="AE92" s="1862"/>
      <c r="AF92" s="1862"/>
      <c r="AG92" s="1862"/>
      <c r="AH92" s="1862"/>
      <c r="AI92" s="1862" t="s">
        <v>1198</v>
      </c>
      <c r="AJ92" s="1862"/>
      <c r="AK92" s="1862"/>
      <c r="AL92" s="1862"/>
      <c r="AM92" s="1862"/>
      <c r="AN92" s="1862"/>
      <c r="AO92" s="1862"/>
      <c r="AP92" s="1862"/>
      <c r="AQ92" s="1862" t="s">
        <v>964</v>
      </c>
      <c r="AR92" s="1862"/>
      <c r="AS92" s="1862"/>
      <c r="AT92" s="1862"/>
      <c r="AU92" s="1862"/>
      <c r="AV92" s="1862"/>
      <c r="AW92" s="1862"/>
      <c r="AX92" s="1862"/>
      <c r="AY92" s="614"/>
      <c r="AZ92" s="444">
        <v>2</v>
      </c>
    </row>
    <row r="93" spans="1:52" s="260" customFormat="1" ht="18" customHeight="1">
      <c r="A93" s="575">
        <f>IF(K$76&gt;0,1,0)</f>
        <v>1</v>
      </c>
      <c r="B93" s="599"/>
      <c r="C93" s="1862" t="s">
        <v>1192</v>
      </c>
      <c r="D93" s="1862"/>
      <c r="E93" s="1862"/>
      <c r="F93" s="1862"/>
      <c r="G93" s="1862"/>
      <c r="H93" s="1862"/>
      <c r="I93" s="1862"/>
      <c r="J93" s="1862"/>
      <c r="K93" s="1862" t="s">
        <v>1197</v>
      </c>
      <c r="L93" s="1862"/>
      <c r="M93" s="1862"/>
      <c r="N93" s="1862"/>
      <c r="O93" s="1862"/>
      <c r="P93" s="1862"/>
      <c r="Q93" s="1862"/>
      <c r="R93" s="1862"/>
      <c r="S93" s="1886">
        <f>'5-3단가산출서 1'!D63</f>
        <v>0</v>
      </c>
      <c r="T93" s="1886"/>
      <c r="U93" s="1886"/>
      <c r="V93" s="1886"/>
      <c r="W93" s="1886"/>
      <c r="X93" s="1886"/>
      <c r="Y93" s="1886"/>
      <c r="Z93" s="1886"/>
      <c r="AA93" s="1877" t="str">
        <f>'6-3표준조사 1'!P81</f>
        <v>중 (15˚ ~ 30˚)</v>
      </c>
      <c r="AB93" s="1878"/>
      <c r="AC93" s="1878"/>
      <c r="AD93" s="1878"/>
      <c r="AE93" s="1878"/>
      <c r="AF93" s="1878"/>
      <c r="AG93" s="1878"/>
      <c r="AH93" s="1879"/>
      <c r="AI93" s="1877" t="str">
        <f>'6-3표준조사 1'!Q81</f>
        <v>개소당1ha미만</v>
      </c>
      <c r="AJ93" s="1878"/>
      <c r="AK93" s="1878"/>
      <c r="AL93" s="1878"/>
      <c r="AM93" s="1878"/>
      <c r="AN93" s="1878"/>
      <c r="AO93" s="1878"/>
      <c r="AP93" s="1879"/>
      <c r="AQ93" s="1877" t="str">
        <f>'6-3표준조사 1'!R81</f>
        <v>당해 년도</v>
      </c>
      <c r="AR93" s="1878"/>
      <c r="AS93" s="1878"/>
      <c r="AT93" s="1878"/>
      <c r="AU93" s="1878"/>
      <c r="AV93" s="1878"/>
      <c r="AW93" s="1878"/>
      <c r="AX93" s="1879"/>
      <c r="AY93" s="599"/>
      <c r="AZ93" s="444">
        <v>2</v>
      </c>
    </row>
    <row r="94" spans="1:52" s="259" customFormat="1" ht="18" customHeight="1">
      <c r="A94" s="575">
        <f>IF(K$76&gt;0,1,0)</f>
        <v>1</v>
      </c>
      <c r="B94" s="599"/>
      <c r="C94" s="1862" t="str">
        <f>'6-3표준조사 1'!R79</f>
        <v>모두베기</v>
      </c>
      <c r="D94" s="1862"/>
      <c r="E94" s="1862"/>
      <c r="F94" s="1862"/>
      <c r="G94" s="1862"/>
      <c r="H94" s="1862"/>
      <c r="I94" s="1862"/>
      <c r="J94" s="1862"/>
      <c r="K94" s="1862" t="s">
        <v>1194</v>
      </c>
      <c r="L94" s="1862"/>
      <c r="M94" s="1862"/>
      <c r="N94" s="1862"/>
      <c r="O94" s="1862"/>
      <c r="P94" s="1862"/>
      <c r="Q94" s="1862"/>
      <c r="R94" s="1862"/>
      <c r="S94" s="1467">
        <f>K76</f>
        <v>0.2</v>
      </c>
      <c r="T94" s="1467"/>
      <c r="U94" s="1467"/>
      <c r="V94" s="1467"/>
      <c r="W94" s="1467"/>
      <c r="X94" s="1467"/>
      <c r="Y94" s="1467"/>
      <c r="Z94" s="1467"/>
      <c r="AA94" s="1880"/>
      <c r="AB94" s="1881"/>
      <c r="AC94" s="1881"/>
      <c r="AD94" s="1881"/>
      <c r="AE94" s="1881"/>
      <c r="AF94" s="1881"/>
      <c r="AG94" s="1881"/>
      <c r="AH94" s="1882"/>
      <c r="AI94" s="1880"/>
      <c r="AJ94" s="1881"/>
      <c r="AK94" s="1881"/>
      <c r="AL94" s="1881"/>
      <c r="AM94" s="1881"/>
      <c r="AN94" s="1881"/>
      <c r="AO94" s="1881"/>
      <c r="AP94" s="1882"/>
      <c r="AQ94" s="1880"/>
      <c r="AR94" s="1881"/>
      <c r="AS94" s="1881"/>
      <c r="AT94" s="1881"/>
      <c r="AU94" s="1881"/>
      <c r="AV94" s="1881"/>
      <c r="AW94" s="1881"/>
      <c r="AX94" s="1882"/>
      <c r="AY94" s="599"/>
      <c r="AZ94" s="444">
        <v>2</v>
      </c>
    </row>
    <row r="95" spans="1:52" s="259" customFormat="1" ht="18" hidden="1" customHeight="1">
      <c r="A95" s="575">
        <f>IF('6-3표준조사 1'!$Y$77&gt;0,1,0)</f>
        <v>0</v>
      </c>
      <c r="B95" s="599"/>
      <c r="C95" s="1862" t="s">
        <v>1195</v>
      </c>
      <c r="D95" s="1862"/>
      <c r="E95" s="1862"/>
      <c r="F95" s="1862"/>
      <c r="G95" s="1862"/>
      <c r="H95" s="1862"/>
      <c r="I95" s="1862"/>
      <c r="J95" s="1862"/>
      <c r="K95" s="1862" t="s">
        <v>1194</v>
      </c>
      <c r="L95" s="1862"/>
      <c r="M95" s="1862"/>
      <c r="N95" s="1862"/>
      <c r="O95" s="1862"/>
      <c r="P95" s="1862"/>
      <c r="Q95" s="1862"/>
      <c r="R95" s="1862"/>
      <c r="S95" s="1863" t="b">
        <f>IF(A95&gt;0,S94)</f>
        <v>0</v>
      </c>
      <c r="T95" s="1863"/>
      <c r="U95" s="1863"/>
      <c r="V95" s="1863"/>
      <c r="W95" s="1863"/>
      <c r="X95" s="1863"/>
      <c r="Y95" s="1863"/>
      <c r="Z95" s="1863"/>
      <c r="AA95" s="1883"/>
      <c r="AB95" s="1884"/>
      <c r="AC95" s="1884"/>
      <c r="AD95" s="1884"/>
      <c r="AE95" s="1884"/>
      <c r="AF95" s="1884"/>
      <c r="AG95" s="1884"/>
      <c r="AH95" s="1885"/>
      <c r="AI95" s="1883"/>
      <c r="AJ95" s="1884"/>
      <c r="AK95" s="1884"/>
      <c r="AL95" s="1884"/>
      <c r="AM95" s="1884"/>
      <c r="AN95" s="1884"/>
      <c r="AO95" s="1884"/>
      <c r="AP95" s="1885"/>
      <c r="AQ95" s="1883"/>
      <c r="AR95" s="1884"/>
      <c r="AS95" s="1884"/>
      <c r="AT95" s="1884"/>
      <c r="AU95" s="1884"/>
      <c r="AV95" s="1884"/>
      <c r="AW95" s="1884"/>
      <c r="AX95" s="1885"/>
      <c r="AY95" s="599"/>
      <c r="AZ95" s="444">
        <v>2</v>
      </c>
    </row>
    <row r="96" spans="1:52" s="259" customFormat="1" ht="0.95" customHeight="1">
      <c r="A96" s="575">
        <v>1</v>
      </c>
      <c r="B96" s="599"/>
      <c r="C96" s="1862"/>
      <c r="D96" s="1862"/>
      <c r="E96" s="1862"/>
      <c r="F96" s="1862"/>
      <c r="G96" s="1862"/>
      <c r="H96" s="1862"/>
      <c r="I96" s="1862"/>
      <c r="J96" s="1862"/>
      <c r="K96" s="1862"/>
      <c r="L96" s="1862"/>
      <c r="M96" s="1862"/>
      <c r="N96" s="1862"/>
      <c r="O96" s="1862"/>
      <c r="P96" s="1862"/>
      <c r="Q96" s="1862"/>
      <c r="R96" s="1862"/>
      <c r="S96" s="1863"/>
      <c r="T96" s="1863"/>
      <c r="U96" s="1863"/>
      <c r="V96" s="1863"/>
      <c r="W96" s="1863"/>
      <c r="X96" s="1863"/>
      <c r="Y96" s="1863"/>
      <c r="Z96" s="1863"/>
      <c r="AA96" s="1889"/>
      <c r="AB96" s="1889"/>
      <c r="AC96" s="1889"/>
      <c r="AD96" s="1889"/>
      <c r="AE96" s="1889"/>
      <c r="AF96" s="1889"/>
      <c r="AG96" s="1889"/>
      <c r="AH96" s="1889"/>
      <c r="AI96" s="1889"/>
      <c r="AJ96" s="1889"/>
      <c r="AK96" s="1889"/>
      <c r="AL96" s="1889"/>
      <c r="AM96" s="1889"/>
      <c r="AN96" s="1889"/>
      <c r="AO96" s="1889"/>
      <c r="AP96" s="1889"/>
      <c r="AQ96" s="1889"/>
      <c r="AR96" s="1889"/>
      <c r="AS96" s="1889"/>
      <c r="AT96" s="1889"/>
      <c r="AU96" s="1889"/>
      <c r="AV96" s="1889"/>
      <c r="AW96" s="1889"/>
      <c r="AX96" s="1889"/>
      <c r="AY96" s="599"/>
      <c r="AZ96" s="444"/>
    </row>
    <row r="97" spans="1:52" s="259" customFormat="1" ht="18" hidden="1" customHeight="1">
      <c r="A97" s="575"/>
      <c r="B97" s="617"/>
      <c r="C97" s="617" t="s">
        <v>1193</v>
      </c>
      <c r="D97" s="617" t="s">
        <v>1192</v>
      </c>
      <c r="E97" s="617"/>
      <c r="F97" s="617"/>
      <c r="G97" s="618"/>
      <c r="H97" s="618"/>
      <c r="I97" s="618"/>
      <c r="J97" s="618"/>
      <c r="K97" s="618"/>
      <c r="L97" s="604"/>
      <c r="M97" s="604"/>
      <c r="N97" s="604"/>
      <c r="O97" s="604"/>
      <c r="P97" s="604"/>
      <c r="Q97" s="619"/>
      <c r="R97" s="619"/>
      <c r="S97" s="619"/>
      <c r="T97" s="619"/>
      <c r="U97" s="619"/>
      <c r="V97" s="599"/>
      <c r="W97" s="599"/>
      <c r="X97" s="599"/>
      <c r="Y97" s="599"/>
      <c r="Z97" s="620"/>
      <c r="AA97" s="789"/>
      <c r="AB97" s="789"/>
      <c r="AC97" s="789"/>
      <c r="AD97" s="790"/>
      <c r="AE97" s="789"/>
      <c r="AF97" s="789"/>
      <c r="AG97" s="789"/>
      <c r="AH97" s="795"/>
      <c r="AI97" s="795"/>
      <c r="AJ97" s="795"/>
      <c r="AK97" s="795"/>
      <c r="AL97" s="795"/>
      <c r="AM97" s="795"/>
      <c r="AN97" s="795"/>
      <c r="AO97" s="795"/>
      <c r="AP97" s="795"/>
      <c r="AQ97" s="791"/>
      <c r="AR97" s="791"/>
      <c r="AS97" s="791"/>
      <c r="AT97" s="791"/>
      <c r="AU97" s="796"/>
      <c r="AV97" s="796"/>
      <c r="AW97" s="796"/>
      <c r="AX97" s="796"/>
      <c r="AY97" s="797"/>
      <c r="AZ97" s="585">
        <v>2</v>
      </c>
    </row>
    <row r="98" spans="1:52" s="259" customFormat="1" ht="18" hidden="1" customHeight="1">
      <c r="A98" s="575"/>
      <c r="D98" s="259" t="s">
        <v>499</v>
      </c>
      <c r="E98" s="259" t="s">
        <v>1191</v>
      </c>
      <c r="J98" s="621"/>
      <c r="K98" s="621"/>
      <c r="L98" s="621"/>
      <c r="M98" s="621"/>
      <c r="T98" s="619"/>
      <c r="U98" s="619"/>
      <c r="V98" s="619"/>
      <c r="W98" s="619"/>
      <c r="AB98" s="619"/>
      <c r="AC98" s="619"/>
      <c r="AD98" s="619"/>
      <c r="AE98" s="619"/>
      <c r="AZ98" s="585">
        <v>2</v>
      </c>
    </row>
    <row r="99" spans="1:52" s="259" customFormat="1" ht="18" hidden="1" customHeight="1">
      <c r="A99" s="575"/>
      <c r="D99" s="259" t="s">
        <v>499</v>
      </c>
      <c r="E99" s="579" t="s">
        <v>1190</v>
      </c>
      <c r="F99" s="579"/>
      <c r="G99" s="579"/>
      <c r="H99" s="579"/>
      <c r="I99" s="579"/>
      <c r="J99" s="579"/>
      <c r="K99" s="579"/>
      <c r="L99" s="579"/>
      <c r="M99" s="579"/>
      <c r="N99" s="579"/>
      <c r="O99" s="579"/>
      <c r="P99" s="579"/>
      <c r="Q99" s="579"/>
      <c r="R99" s="579"/>
      <c r="S99" s="579"/>
      <c r="T99" s="579"/>
      <c r="U99" s="579"/>
      <c r="V99" s="579"/>
      <c r="W99" s="579"/>
      <c r="X99" s="579"/>
      <c r="Y99" s="599"/>
      <c r="Z99" s="599"/>
      <c r="AA99" s="599"/>
      <c r="AB99" s="599"/>
      <c r="AC99" s="599"/>
      <c r="AD99" s="599"/>
      <c r="AE99" s="599"/>
      <c r="AF99" s="599"/>
      <c r="AG99" s="599"/>
      <c r="AH99" s="599"/>
      <c r="AI99" s="599"/>
      <c r="AJ99" s="599"/>
      <c r="AK99" s="599"/>
      <c r="AL99" s="599"/>
      <c r="AM99" s="599"/>
      <c r="AN99" s="599"/>
      <c r="AO99" s="599"/>
      <c r="AP99" s="599"/>
      <c r="AQ99" s="599"/>
      <c r="AR99" s="599"/>
      <c r="AS99" s="599"/>
      <c r="AT99" s="599"/>
      <c r="AU99" s="599"/>
      <c r="AV99" s="599"/>
      <c r="AW99" s="599"/>
      <c r="AX99" s="599"/>
      <c r="AY99" s="579"/>
      <c r="AZ99" s="585">
        <v>2</v>
      </c>
    </row>
    <row r="100" spans="1:52" s="260" customFormat="1" ht="18" hidden="1" customHeight="1">
      <c r="A100" s="575"/>
      <c r="B100" s="259"/>
      <c r="C100" s="259" t="s">
        <v>1189</v>
      </c>
      <c r="D100" s="259"/>
      <c r="E100" s="653"/>
      <c r="F100" s="653"/>
      <c r="G100" s="653"/>
      <c r="H100" s="653"/>
      <c r="I100" s="653"/>
      <c r="J100" s="653"/>
      <c r="K100" s="653"/>
      <c r="L100" s="653"/>
      <c r="M100" s="653"/>
      <c r="N100" s="653"/>
      <c r="O100" s="653"/>
      <c r="P100" s="653"/>
      <c r="Q100" s="653"/>
      <c r="R100" s="653"/>
      <c r="S100" s="653"/>
      <c r="T100" s="653"/>
      <c r="U100" s="653"/>
      <c r="V100" s="653"/>
      <c r="W100" s="653"/>
      <c r="X100" s="653"/>
      <c r="Y100" s="1195"/>
      <c r="Z100" s="1195"/>
      <c r="AA100" s="1195"/>
      <c r="AB100" s="1195"/>
      <c r="AC100" s="1195"/>
      <c r="AD100" s="1195"/>
      <c r="AE100" s="1195"/>
      <c r="AF100" s="1195"/>
      <c r="AG100" s="1195"/>
      <c r="AH100" s="1195"/>
      <c r="AI100" s="1195"/>
      <c r="AJ100" s="1195"/>
      <c r="AK100" s="1195"/>
      <c r="AL100" s="1195"/>
      <c r="AM100" s="1195"/>
      <c r="AN100" s="1195"/>
      <c r="AO100" s="1195"/>
      <c r="AP100" s="1195"/>
      <c r="AQ100" s="1195"/>
      <c r="AR100" s="1195"/>
      <c r="AS100" s="1195"/>
      <c r="AT100" s="1195"/>
      <c r="AU100" s="1195"/>
      <c r="AV100" s="1195"/>
      <c r="AW100" s="1195"/>
      <c r="AX100" s="1195"/>
      <c r="AY100" s="653"/>
      <c r="AZ100" s="585">
        <v>2</v>
      </c>
    </row>
    <row r="101" spans="1:52" s="259" customFormat="1" ht="18" hidden="1" customHeight="1">
      <c r="A101" s="575"/>
      <c r="D101" s="259" t="s">
        <v>499</v>
      </c>
      <c r="E101" s="653" t="s">
        <v>1385</v>
      </c>
      <c r="F101" s="653"/>
      <c r="G101" s="653"/>
      <c r="H101" s="653"/>
      <c r="I101" s="653"/>
      <c r="J101" s="653"/>
      <c r="K101" s="653"/>
      <c r="L101" s="653"/>
      <c r="M101" s="653"/>
      <c r="N101" s="653"/>
      <c r="O101" s="653"/>
      <c r="P101" s="653"/>
      <c r="Q101" s="653"/>
      <c r="R101" s="653"/>
      <c r="S101" s="653"/>
      <c r="T101" s="653"/>
      <c r="U101" s="653"/>
      <c r="V101" s="653"/>
      <c r="W101" s="653"/>
      <c r="X101" s="653"/>
      <c r="Y101" s="1195"/>
      <c r="Z101" s="1195"/>
      <c r="AA101" s="1195"/>
      <c r="AB101" s="1195"/>
      <c r="AC101" s="1195"/>
      <c r="AD101" s="1195"/>
      <c r="AE101" s="1195"/>
      <c r="AF101" s="1195"/>
      <c r="AG101" s="1195"/>
      <c r="AH101" s="1195"/>
      <c r="AI101" s="1195"/>
      <c r="AJ101" s="1195"/>
      <c r="AK101" s="1195"/>
      <c r="AL101" s="1195"/>
      <c r="AM101" s="1195"/>
      <c r="AN101" s="1195"/>
      <c r="AO101" s="1195"/>
      <c r="AP101" s="1195"/>
      <c r="AQ101" s="1195"/>
      <c r="AR101" s="1195"/>
      <c r="AS101" s="1195"/>
      <c r="AT101" s="1195"/>
      <c r="AU101" s="1195"/>
      <c r="AV101" s="1195"/>
      <c r="AW101" s="1195"/>
      <c r="AX101" s="1195"/>
      <c r="AY101" s="653"/>
      <c r="AZ101" s="585">
        <v>2</v>
      </c>
    </row>
    <row r="102" spans="1:52" s="259" customFormat="1" ht="18" hidden="1" customHeight="1">
      <c r="A102" s="575"/>
      <c r="D102" s="259" t="s">
        <v>499</v>
      </c>
      <c r="E102" s="653" t="s">
        <v>1188</v>
      </c>
      <c r="F102" s="653"/>
      <c r="G102" s="653"/>
      <c r="H102" s="653"/>
      <c r="I102" s="653"/>
      <c r="J102" s="653"/>
      <c r="K102" s="653"/>
      <c r="L102" s="653"/>
      <c r="M102" s="653"/>
      <c r="N102" s="653"/>
      <c r="O102" s="653"/>
      <c r="P102" s="653"/>
      <c r="Q102" s="653"/>
      <c r="R102" s="653"/>
      <c r="S102" s="653"/>
      <c r="T102" s="653"/>
      <c r="U102" s="653"/>
      <c r="V102" s="653"/>
      <c r="W102" s="653"/>
      <c r="X102" s="653"/>
      <c r="Y102" s="1195"/>
      <c r="Z102" s="1195"/>
      <c r="AA102" s="1195"/>
      <c r="AB102" s="1195"/>
      <c r="AC102" s="1195"/>
      <c r="AD102" s="1195"/>
      <c r="AE102" s="1195"/>
      <c r="AF102" s="1195"/>
      <c r="AG102" s="1195"/>
      <c r="AH102" s="1195"/>
      <c r="AI102" s="1195"/>
      <c r="AJ102" s="1195"/>
      <c r="AK102" s="1195"/>
      <c r="AL102" s="1195"/>
      <c r="AM102" s="1195"/>
      <c r="AN102" s="1195"/>
      <c r="AO102" s="1195"/>
      <c r="AP102" s="1195"/>
      <c r="AQ102" s="1195"/>
      <c r="AR102" s="1195"/>
      <c r="AS102" s="1195"/>
      <c r="AT102" s="1195"/>
      <c r="AU102" s="1195"/>
      <c r="AV102" s="1195"/>
      <c r="AW102" s="1195"/>
      <c r="AX102" s="1195"/>
      <c r="AY102" s="653"/>
      <c r="AZ102" s="443">
        <v>2</v>
      </c>
    </row>
    <row r="103" spans="1:52" s="260" customFormat="1" ht="18" hidden="1" customHeight="1">
      <c r="A103" s="575">
        <f>IF(AO60="줄베기",1,)</f>
        <v>0</v>
      </c>
      <c r="B103" s="259"/>
      <c r="C103" s="612" t="s">
        <v>1187</v>
      </c>
      <c r="D103" s="612"/>
      <c r="E103" s="616"/>
      <c r="F103" s="616"/>
      <c r="G103" s="616"/>
      <c r="H103" s="616"/>
      <c r="I103" s="616"/>
      <c r="J103" s="616"/>
      <c r="K103" s="616"/>
      <c r="L103" s="616"/>
      <c r="M103" s="616"/>
      <c r="N103" s="616"/>
      <c r="O103" s="616"/>
      <c r="P103" s="616"/>
      <c r="Q103" s="616"/>
      <c r="R103" s="616"/>
      <c r="S103" s="616"/>
      <c r="T103" s="616"/>
      <c r="U103" s="616"/>
      <c r="V103" s="616"/>
      <c r="W103" s="616"/>
      <c r="X103" s="616"/>
      <c r="Y103" s="1414"/>
      <c r="Z103" s="1414"/>
      <c r="AA103" s="1414"/>
      <c r="AB103" s="1414"/>
      <c r="AC103" s="1414"/>
      <c r="AD103" s="1414"/>
      <c r="AE103" s="1414"/>
      <c r="AF103" s="1414"/>
      <c r="AG103" s="1414"/>
      <c r="AH103" s="1414"/>
      <c r="AI103" s="1414"/>
      <c r="AJ103" s="1414"/>
      <c r="AK103" s="1414"/>
      <c r="AL103" s="1414"/>
      <c r="AM103" s="1414"/>
      <c r="AN103" s="1414"/>
      <c r="AO103" s="1414"/>
      <c r="AP103" s="1415"/>
      <c r="AQ103" s="1415"/>
      <c r="AR103" s="1415"/>
      <c r="AS103" s="1415"/>
      <c r="AT103" s="1415"/>
      <c r="AU103" s="1415"/>
      <c r="AV103" s="1415"/>
      <c r="AW103" s="1415"/>
      <c r="AX103" s="1415"/>
      <c r="AY103" s="615"/>
      <c r="AZ103" s="445">
        <v>2</v>
      </c>
    </row>
    <row r="104" spans="1:52" s="259" customFormat="1" ht="18" hidden="1" customHeight="1">
      <c r="A104" s="575">
        <f>IF(AO60="줄베기",1,)</f>
        <v>0</v>
      </c>
      <c r="C104" s="612"/>
      <c r="D104" s="612" t="s">
        <v>499</v>
      </c>
      <c r="E104" s="616" t="s">
        <v>1385</v>
      </c>
      <c r="F104" s="616"/>
      <c r="G104" s="616"/>
      <c r="H104" s="616"/>
      <c r="I104" s="616"/>
      <c r="J104" s="616"/>
      <c r="K104" s="616"/>
      <c r="L104" s="616"/>
      <c r="M104" s="616"/>
      <c r="N104" s="616"/>
      <c r="O104" s="616"/>
      <c r="P104" s="616"/>
      <c r="Q104" s="616"/>
      <c r="R104" s="616"/>
      <c r="S104" s="616"/>
      <c r="T104" s="616"/>
      <c r="U104" s="616"/>
      <c r="V104" s="616"/>
      <c r="W104" s="616"/>
      <c r="X104" s="616"/>
      <c r="Y104" s="1414"/>
      <c r="Z104" s="1414"/>
      <c r="AA104" s="1414"/>
      <c r="AB104" s="1414"/>
      <c r="AC104" s="1414"/>
      <c r="AD104" s="1414"/>
      <c r="AE104" s="1414"/>
      <c r="AF104" s="1414"/>
      <c r="AG104" s="1414"/>
      <c r="AH104" s="1414"/>
      <c r="AI104" s="1414"/>
      <c r="AJ104" s="1414"/>
      <c r="AK104" s="1414"/>
      <c r="AL104" s="1414"/>
      <c r="AM104" s="1414"/>
      <c r="AN104" s="1414"/>
      <c r="AO104" s="1414"/>
      <c r="AP104" s="1415"/>
      <c r="AQ104" s="1415"/>
      <c r="AR104" s="1415"/>
      <c r="AS104" s="1415"/>
      <c r="AT104" s="1415"/>
      <c r="AU104" s="1415"/>
      <c r="AV104" s="1415"/>
      <c r="AW104" s="1415"/>
      <c r="AX104" s="1415"/>
      <c r="AY104" s="615"/>
      <c r="AZ104" s="445">
        <v>2</v>
      </c>
    </row>
    <row r="105" spans="1:52" s="259" customFormat="1" ht="18" hidden="1" customHeight="1">
      <c r="A105" s="575">
        <f>IF(AO60="줄베기",1,)</f>
        <v>0</v>
      </c>
      <c r="C105" s="612"/>
      <c r="D105" s="612" t="s">
        <v>499</v>
      </c>
      <c r="E105" s="616" t="s">
        <v>1186</v>
      </c>
      <c r="F105" s="616"/>
      <c r="G105" s="616"/>
      <c r="H105" s="616"/>
      <c r="I105" s="616"/>
      <c r="J105" s="616"/>
      <c r="K105" s="616"/>
      <c r="L105" s="616"/>
      <c r="M105" s="616"/>
      <c r="N105" s="616"/>
      <c r="O105" s="616"/>
      <c r="P105" s="616"/>
      <c r="Q105" s="616"/>
      <c r="R105" s="616"/>
      <c r="S105" s="616"/>
      <c r="T105" s="616"/>
      <c r="U105" s="616"/>
      <c r="V105" s="616"/>
      <c r="W105" s="616"/>
      <c r="X105" s="616"/>
      <c r="Y105" s="616"/>
      <c r="Z105" s="616"/>
      <c r="AA105" s="616"/>
      <c r="AB105" s="616"/>
      <c r="AC105" s="616"/>
      <c r="AD105" s="616"/>
      <c r="AE105" s="616"/>
      <c r="AF105" s="616"/>
      <c r="AG105" s="616"/>
      <c r="AH105" s="616"/>
      <c r="AI105" s="616"/>
      <c r="AJ105" s="616"/>
      <c r="AK105" s="616"/>
      <c r="AL105" s="616"/>
      <c r="AM105" s="616"/>
      <c r="AN105" s="616"/>
      <c r="AO105" s="616"/>
      <c r="AP105" s="615"/>
      <c r="AQ105" s="615"/>
      <c r="AR105" s="615"/>
      <c r="AS105" s="615"/>
      <c r="AT105" s="615"/>
      <c r="AU105" s="615"/>
      <c r="AV105" s="615"/>
      <c r="AW105" s="615"/>
      <c r="AX105" s="615"/>
      <c r="AY105" s="615"/>
      <c r="AZ105" s="445">
        <v>2</v>
      </c>
    </row>
    <row r="106" spans="1:52" s="259" customFormat="1" ht="18" hidden="1" customHeight="1">
      <c r="A106" s="575"/>
      <c r="C106" s="259" t="s">
        <v>1185</v>
      </c>
      <c r="D106" s="259" t="s">
        <v>1184</v>
      </c>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c r="AI106" s="653"/>
      <c r="AJ106" s="653"/>
      <c r="AK106" s="653"/>
      <c r="AL106" s="653"/>
      <c r="AM106" s="653"/>
      <c r="AN106" s="653"/>
      <c r="AO106" s="653"/>
      <c r="AP106" s="653"/>
      <c r="AQ106" s="653"/>
      <c r="AR106" s="653"/>
      <c r="AS106" s="653"/>
      <c r="AT106" s="653"/>
      <c r="AU106" s="653"/>
      <c r="AV106" s="653"/>
      <c r="AW106" s="653"/>
      <c r="AX106" s="653"/>
      <c r="AY106" s="653"/>
      <c r="AZ106" s="444">
        <v>2</v>
      </c>
    </row>
    <row r="107" spans="1:52" s="259" customFormat="1" ht="18" hidden="1" customHeight="1">
      <c r="A107" s="575"/>
      <c r="D107" s="259" t="s">
        <v>499</v>
      </c>
      <c r="E107" s="653" t="s">
        <v>1183</v>
      </c>
      <c r="F107" s="653"/>
      <c r="G107" s="653"/>
      <c r="H107" s="653"/>
      <c r="I107" s="653"/>
      <c r="J107" s="653"/>
      <c r="K107" s="653"/>
      <c r="L107" s="653"/>
      <c r="M107" s="653"/>
      <c r="N107" s="653"/>
      <c r="O107" s="653"/>
      <c r="P107" s="653"/>
      <c r="Q107" s="653"/>
      <c r="R107" s="653"/>
      <c r="S107" s="653"/>
      <c r="T107" s="653"/>
      <c r="U107" s="653"/>
      <c r="V107" s="653"/>
      <c r="W107" s="653"/>
      <c r="X107" s="653"/>
      <c r="Y107" s="653"/>
      <c r="Z107" s="653"/>
      <c r="AA107" s="653"/>
      <c r="AB107" s="653"/>
      <c r="AC107" s="653"/>
      <c r="AD107" s="653"/>
      <c r="AE107" s="653"/>
      <c r="AF107" s="653"/>
      <c r="AG107" s="653"/>
      <c r="AH107" s="653"/>
      <c r="AI107" s="653"/>
      <c r="AJ107" s="653"/>
      <c r="AK107" s="653"/>
      <c r="AL107" s="653"/>
      <c r="AM107" s="653"/>
      <c r="AN107" s="653"/>
      <c r="AO107" s="653"/>
      <c r="AP107" s="653"/>
      <c r="AQ107" s="653"/>
      <c r="AR107" s="653"/>
      <c r="AS107" s="653"/>
      <c r="AT107" s="653"/>
      <c r="AU107" s="653"/>
      <c r="AV107" s="653"/>
      <c r="AW107" s="653"/>
      <c r="AX107" s="653"/>
      <c r="AY107" s="653"/>
      <c r="AZ107" s="444">
        <v>2</v>
      </c>
    </row>
    <row r="108" spans="1:52" s="259" customFormat="1" ht="18" hidden="1" customHeight="1">
      <c r="A108" s="575"/>
      <c r="D108" s="259" t="s">
        <v>499</v>
      </c>
      <c r="E108" s="653" t="s">
        <v>1182</v>
      </c>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c r="AI108" s="653"/>
      <c r="AJ108" s="653"/>
      <c r="AK108" s="653"/>
      <c r="AL108" s="653"/>
      <c r="AM108" s="653"/>
      <c r="AN108" s="653"/>
      <c r="AO108" s="653"/>
      <c r="AP108" s="653"/>
      <c r="AQ108" s="653"/>
      <c r="AR108" s="653"/>
      <c r="AS108" s="653"/>
      <c r="AT108" s="653"/>
      <c r="AU108" s="653"/>
      <c r="AV108" s="653"/>
      <c r="AW108" s="653"/>
      <c r="AX108" s="653"/>
      <c r="AY108" s="653"/>
      <c r="AZ108" s="444">
        <v>2</v>
      </c>
    </row>
    <row r="109" spans="1:52" s="259" customFormat="1" ht="18" hidden="1" customHeight="1">
      <c r="A109" s="575"/>
      <c r="D109" s="259" t="s">
        <v>499</v>
      </c>
      <c r="E109" s="653" t="s">
        <v>1181</v>
      </c>
      <c r="F109" s="653"/>
      <c r="G109" s="653"/>
      <c r="H109" s="653"/>
      <c r="I109" s="653"/>
      <c r="J109" s="653"/>
      <c r="K109" s="653"/>
      <c r="L109" s="653"/>
      <c r="M109" s="653"/>
      <c r="N109" s="653"/>
      <c r="O109" s="653"/>
      <c r="P109" s="653"/>
      <c r="Q109" s="653"/>
      <c r="R109" s="653"/>
      <c r="S109" s="653"/>
      <c r="T109" s="653"/>
      <c r="U109" s="653"/>
      <c r="V109" s="653"/>
      <c r="W109" s="653"/>
      <c r="X109" s="653"/>
      <c r="Y109" s="653"/>
      <c r="Z109" s="653"/>
      <c r="AA109" s="653"/>
      <c r="AB109" s="653"/>
      <c r="AC109" s="653"/>
      <c r="AD109" s="653"/>
      <c r="AE109" s="653"/>
      <c r="AF109" s="653"/>
      <c r="AG109" s="653"/>
      <c r="AH109" s="653"/>
      <c r="AI109" s="653"/>
      <c r="AJ109" s="653"/>
      <c r="AK109" s="653"/>
      <c r="AL109" s="653"/>
      <c r="AM109" s="653"/>
      <c r="AN109" s="653"/>
      <c r="AO109" s="653"/>
      <c r="AP109" s="653"/>
      <c r="AQ109" s="653"/>
      <c r="AR109" s="653"/>
      <c r="AS109" s="653"/>
      <c r="AT109" s="653"/>
      <c r="AU109" s="653"/>
      <c r="AV109" s="653"/>
      <c r="AW109" s="653"/>
      <c r="AX109" s="653"/>
      <c r="AY109" s="653"/>
      <c r="AZ109" s="444">
        <v>2</v>
      </c>
    </row>
    <row r="110" spans="1:52" s="259" customFormat="1" ht="18" hidden="1" customHeight="1">
      <c r="A110" s="575"/>
      <c r="D110" s="259" t="s">
        <v>499</v>
      </c>
      <c r="E110" s="653" t="s">
        <v>1180</v>
      </c>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c r="AI110" s="653"/>
      <c r="AJ110" s="653"/>
      <c r="AK110" s="653"/>
      <c r="AL110" s="653"/>
      <c r="AM110" s="653"/>
      <c r="AN110" s="653"/>
      <c r="AO110" s="653"/>
      <c r="AP110" s="653"/>
      <c r="AQ110" s="653"/>
      <c r="AR110" s="653"/>
      <c r="AS110" s="653"/>
      <c r="AT110" s="653"/>
      <c r="AU110" s="653"/>
      <c r="AV110" s="653"/>
      <c r="AW110" s="653"/>
      <c r="AX110" s="653"/>
      <c r="AY110" s="653"/>
      <c r="AZ110" s="444">
        <v>2</v>
      </c>
    </row>
    <row r="111" spans="1:52" s="259" customFormat="1" ht="18" hidden="1" customHeight="1">
      <c r="A111" s="575"/>
      <c r="D111" s="259" t="s">
        <v>499</v>
      </c>
      <c r="E111" s="653" t="s">
        <v>1179</v>
      </c>
      <c r="F111" s="653"/>
      <c r="G111" s="653"/>
      <c r="H111" s="653"/>
      <c r="I111" s="653"/>
      <c r="J111" s="653"/>
      <c r="K111" s="653"/>
      <c r="L111" s="653"/>
      <c r="M111" s="653"/>
      <c r="N111" s="653"/>
      <c r="O111" s="653"/>
      <c r="P111" s="653"/>
      <c r="Q111" s="653"/>
      <c r="R111" s="653"/>
      <c r="S111" s="653"/>
      <c r="T111" s="653"/>
      <c r="U111" s="653"/>
      <c r="V111" s="653"/>
      <c r="W111" s="653"/>
      <c r="X111" s="653"/>
      <c r="Y111" s="653"/>
      <c r="Z111" s="653"/>
      <c r="AA111" s="653"/>
      <c r="AB111" s="653"/>
      <c r="AC111" s="653"/>
      <c r="AD111" s="653"/>
      <c r="AE111" s="653"/>
      <c r="AF111" s="653"/>
      <c r="AG111" s="653"/>
      <c r="AH111" s="653"/>
      <c r="AI111" s="653"/>
      <c r="AJ111" s="653"/>
      <c r="AK111" s="653"/>
      <c r="AL111" s="653"/>
      <c r="AM111" s="653"/>
      <c r="AN111" s="653"/>
      <c r="AO111" s="653"/>
      <c r="AP111" s="653"/>
      <c r="AQ111" s="653"/>
      <c r="AR111" s="653"/>
      <c r="AS111" s="653"/>
      <c r="AT111" s="653"/>
      <c r="AU111" s="653"/>
      <c r="AV111" s="653"/>
      <c r="AW111" s="653"/>
      <c r="AX111" s="653"/>
      <c r="AY111" s="653"/>
      <c r="AZ111" s="444">
        <v>2</v>
      </c>
    </row>
    <row r="112" spans="1:52" s="259" customFormat="1" ht="18" hidden="1" customHeight="1">
      <c r="A112" s="575"/>
      <c r="D112" s="259" t="s">
        <v>499</v>
      </c>
      <c r="E112" s="653" t="s">
        <v>1178</v>
      </c>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c r="AI112" s="653"/>
      <c r="AJ112" s="653"/>
      <c r="AK112" s="653"/>
      <c r="AL112" s="653"/>
      <c r="AM112" s="653"/>
      <c r="AN112" s="653"/>
      <c r="AO112" s="653"/>
      <c r="AP112" s="653"/>
      <c r="AQ112" s="653"/>
      <c r="AR112" s="653"/>
      <c r="AS112" s="653"/>
      <c r="AT112" s="653"/>
      <c r="AU112" s="653"/>
      <c r="AV112" s="653"/>
      <c r="AW112" s="653"/>
      <c r="AX112" s="653"/>
      <c r="AY112" s="653"/>
      <c r="AZ112" s="444">
        <v>2</v>
      </c>
    </row>
    <row r="113" spans="1:52" s="259" customFormat="1" ht="18" hidden="1" customHeight="1">
      <c r="A113" s="575"/>
      <c r="D113" s="259" t="s">
        <v>499</v>
      </c>
      <c r="E113" s="653" t="s">
        <v>1177</v>
      </c>
      <c r="F113" s="653"/>
      <c r="G113" s="653"/>
      <c r="H113" s="653"/>
      <c r="I113" s="653"/>
      <c r="J113" s="653"/>
      <c r="K113" s="653"/>
      <c r="L113" s="653"/>
      <c r="M113" s="653"/>
      <c r="N113" s="653"/>
      <c r="O113" s="653"/>
      <c r="P113" s="653"/>
      <c r="Q113" s="653"/>
      <c r="R113" s="653"/>
      <c r="S113" s="653"/>
      <c r="T113" s="653"/>
      <c r="U113" s="653"/>
      <c r="V113" s="653"/>
      <c r="W113" s="653"/>
      <c r="X113" s="653"/>
      <c r="Y113" s="653"/>
      <c r="Z113" s="653"/>
      <c r="AA113" s="653"/>
      <c r="AB113" s="653"/>
      <c r="AC113" s="653"/>
      <c r="AD113" s="653"/>
      <c r="AE113" s="653"/>
      <c r="AF113" s="653"/>
      <c r="AG113" s="653"/>
      <c r="AH113" s="653"/>
      <c r="AI113" s="653"/>
      <c r="AJ113" s="653"/>
      <c r="AK113" s="653"/>
      <c r="AL113" s="653"/>
      <c r="AM113" s="653"/>
      <c r="AN113" s="653"/>
      <c r="AO113" s="653"/>
      <c r="AP113" s="653"/>
      <c r="AQ113" s="653"/>
      <c r="AR113" s="653"/>
      <c r="AS113" s="653"/>
      <c r="AT113" s="653"/>
      <c r="AU113" s="653"/>
      <c r="AV113" s="653"/>
      <c r="AW113" s="653"/>
      <c r="AX113" s="653"/>
      <c r="AY113" s="653"/>
      <c r="AZ113" s="585">
        <v>2</v>
      </c>
    </row>
    <row r="114" spans="1:52" s="259" customFormat="1" ht="18" hidden="1" customHeight="1">
      <c r="A114" s="575"/>
      <c r="D114" s="653"/>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799"/>
      <c r="AA114" s="799"/>
      <c r="AB114" s="799"/>
      <c r="AC114" s="799"/>
      <c r="AD114" s="799"/>
      <c r="AE114" s="799"/>
      <c r="AF114" s="799"/>
      <c r="AG114" s="799"/>
      <c r="AH114" s="799"/>
      <c r="AI114" s="799"/>
      <c r="AJ114" s="799"/>
      <c r="AK114" s="799"/>
      <c r="AL114" s="799"/>
      <c r="AM114" s="799"/>
      <c r="AN114" s="799"/>
      <c r="AO114" s="799"/>
      <c r="AP114" s="799"/>
      <c r="AQ114" s="799"/>
      <c r="AR114" s="799"/>
      <c r="AS114" s="799"/>
      <c r="AT114" s="799"/>
      <c r="AU114" s="799"/>
      <c r="AV114" s="799"/>
      <c r="AW114" s="799"/>
      <c r="AX114" s="799"/>
      <c r="AY114" s="799"/>
      <c r="AZ114" s="585">
        <v>2</v>
      </c>
    </row>
    <row r="115" spans="1:52" ht="25.5">
      <c r="A115" s="575">
        <f t="shared" ref="A115:A135" si="5">IF(K$133&gt;0,1,0)</f>
        <v>1</v>
      </c>
      <c r="B115" s="1869" t="s">
        <v>745</v>
      </c>
      <c r="C115" s="1869"/>
      <c r="D115" s="1869"/>
      <c r="E115" s="1869"/>
      <c r="F115" s="1869"/>
      <c r="G115" s="1869"/>
      <c r="H115" s="1869"/>
      <c r="I115" s="1869"/>
      <c r="J115" s="1869"/>
      <c r="K115" s="1869"/>
      <c r="L115" s="1869"/>
      <c r="M115" s="1869"/>
      <c r="N115" s="1869"/>
      <c r="O115" s="1869"/>
      <c r="P115" s="1869"/>
      <c r="Q115" s="1869"/>
      <c r="R115" s="1869"/>
      <c r="S115" s="1869"/>
      <c r="T115" s="1869"/>
      <c r="U115" s="1869"/>
      <c r="V115" s="1869"/>
      <c r="W115" s="1869"/>
      <c r="X115" s="1869"/>
      <c r="Y115" s="1869"/>
      <c r="Z115" s="1869"/>
      <c r="AA115" s="1869"/>
      <c r="AB115" s="1869"/>
      <c r="AC115" s="1869"/>
      <c r="AD115" s="1869"/>
      <c r="AE115" s="1869"/>
      <c r="AF115" s="1869"/>
      <c r="AG115" s="1869"/>
      <c r="AH115" s="1869"/>
      <c r="AI115" s="1869"/>
      <c r="AJ115" s="1869"/>
      <c r="AK115" s="1869"/>
      <c r="AL115" s="1869"/>
      <c r="AM115" s="1869"/>
      <c r="AN115" s="1869"/>
      <c r="AO115" s="1869"/>
      <c r="AP115" s="1869"/>
      <c r="AQ115" s="1869"/>
      <c r="AR115" s="1869"/>
      <c r="AS115" s="1869"/>
      <c r="AT115" s="1869"/>
      <c r="AU115" s="1869"/>
      <c r="AV115" s="1869"/>
      <c r="AW115" s="1869"/>
      <c r="AX115" s="1869"/>
      <c r="AY115" s="1869"/>
      <c r="AZ115" s="444">
        <v>3</v>
      </c>
    </row>
    <row r="116" spans="1:52" s="260" customFormat="1" ht="9.9499999999999993" customHeight="1">
      <c r="A116" s="575">
        <f t="shared" si="5"/>
        <v>1</v>
      </c>
      <c r="AZ116" s="443">
        <v>3</v>
      </c>
    </row>
    <row r="117" spans="1:52" s="576" customFormat="1" ht="30" customHeight="1">
      <c r="A117" s="575">
        <f t="shared" si="5"/>
        <v>1</v>
      </c>
      <c r="F117" s="1864" t="s">
        <v>1228</v>
      </c>
      <c r="G117" s="1864"/>
      <c r="H117" s="1864"/>
      <c r="I117" s="1864"/>
      <c r="J117" s="1864"/>
      <c r="K117" s="1864"/>
      <c r="L117" s="1870" t="str">
        <f>+'6-3표준조사 1'!K154</f>
        <v>7-0</v>
      </c>
      <c r="M117" s="1870"/>
      <c r="N117" s="1870"/>
      <c r="O117" s="1870"/>
      <c r="P117" s="1870"/>
      <c r="Q117" s="1870"/>
      <c r="R117" s="577"/>
      <c r="S117" s="577"/>
      <c r="T117" s="1864" t="s">
        <v>1227</v>
      </c>
      <c r="U117" s="1864"/>
      <c r="V117" s="1864"/>
      <c r="W117" s="1864"/>
      <c r="X117" s="1864"/>
      <c r="Y117" s="1864"/>
      <c r="Z117" s="1870" t="str">
        <f>+'6-3표준조사 1'!L154</f>
        <v>6-2</v>
      </c>
      <c r="AA117" s="1870"/>
      <c r="AB117" s="1870"/>
      <c r="AC117" s="1870"/>
      <c r="AD117" s="1870"/>
      <c r="AE117" s="1870"/>
      <c r="AF117" s="577"/>
      <c r="AG117" s="577"/>
      <c r="AH117" s="1864" t="s">
        <v>1226</v>
      </c>
      <c r="AI117" s="1864"/>
      <c r="AJ117" s="1864"/>
      <c r="AK117" s="1864"/>
      <c r="AL117" s="1864"/>
      <c r="AM117" s="1864"/>
      <c r="AN117" s="1864"/>
      <c r="AO117" s="1870" t="str">
        <f>+'6-3표준조사 1'!R154</f>
        <v>모두베기</v>
      </c>
      <c r="AP117" s="1870"/>
      <c r="AQ117" s="1870"/>
      <c r="AR117" s="1870"/>
      <c r="AS117" s="1870"/>
      <c r="AT117" s="1870"/>
      <c r="AU117" s="578"/>
      <c r="AV117" s="578"/>
      <c r="AW117" s="578"/>
      <c r="AX117" s="578"/>
      <c r="AZ117" s="444">
        <v>3</v>
      </c>
    </row>
    <row r="118" spans="1:52" s="260" customFormat="1" ht="14.25" customHeight="1">
      <c r="A118" s="575">
        <f t="shared" si="5"/>
        <v>1</v>
      </c>
      <c r="AZ118" s="443">
        <v>3</v>
      </c>
    </row>
    <row r="119" spans="1:52" s="259" customFormat="1" ht="20.100000000000001" customHeight="1">
      <c r="A119" s="575">
        <f t="shared" si="5"/>
        <v>1</v>
      </c>
      <c r="B119" s="1876" t="s">
        <v>1225</v>
      </c>
      <c r="C119" s="1876"/>
      <c r="D119" s="1876"/>
      <c r="E119" s="1876"/>
      <c r="F119" s="1876"/>
      <c r="G119" s="1876"/>
      <c r="H119" s="1876"/>
      <c r="I119" s="1876"/>
      <c r="J119" s="1876"/>
      <c r="K119" s="1876"/>
      <c r="L119" s="1876"/>
      <c r="M119" s="1876"/>
      <c r="N119" s="1876"/>
      <c r="O119" s="1876"/>
      <c r="P119" s="1876"/>
      <c r="Q119" s="1876"/>
      <c r="R119" s="1876"/>
      <c r="S119" s="1876"/>
      <c r="T119" s="1876"/>
      <c r="U119" s="1876"/>
      <c r="V119" s="1876"/>
      <c r="W119" s="1876"/>
      <c r="X119" s="1876"/>
      <c r="Y119" s="1876"/>
      <c r="Z119" s="1876"/>
      <c r="AA119" s="1876"/>
      <c r="AB119" s="1876"/>
      <c r="AC119" s="1876"/>
      <c r="AD119" s="1876"/>
      <c r="AE119" s="1876"/>
      <c r="AF119" s="1876"/>
      <c r="AG119" s="1876"/>
      <c r="AH119" s="1876"/>
      <c r="AI119" s="1876"/>
      <c r="AJ119" s="1876"/>
      <c r="AK119" s="1876"/>
      <c r="AL119" s="1876"/>
      <c r="AM119" s="1876"/>
      <c r="AN119" s="1876"/>
      <c r="AO119" s="1876"/>
      <c r="AP119" s="1876"/>
      <c r="AQ119" s="1876"/>
      <c r="AR119" s="1876"/>
      <c r="AS119" s="1876"/>
      <c r="AT119" s="1876"/>
      <c r="AU119" s="1876"/>
      <c r="AV119" s="1876"/>
      <c r="AW119" s="1876"/>
      <c r="AX119" s="1876"/>
      <c r="AY119" s="1876"/>
      <c r="AZ119" s="444">
        <v>3</v>
      </c>
    </row>
    <row r="120" spans="1:52" s="259" customFormat="1" ht="18" customHeight="1">
      <c r="A120" s="575">
        <f t="shared" si="5"/>
        <v>1</v>
      </c>
      <c r="C120" s="259" t="s">
        <v>1208</v>
      </c>
      <c r="D120" s="579" t="s">
        <v>1224</v>
      </c>
      <c r="E120" s="579"/>
      <c r="F120" s="580"/>
      <c r="G120" s="580"/>
      <c r="H120" s="580"/>
      <c r="I120" s="580"/>
      <c r="J120" s="581"/>
      <c r="M120" s="579"/>
      <c r="N120" s="579"/>
      <c r="O120" s="581"/>
      <c r="P120" s="579"/>
      <c r="Q120" s="579"/>
      <c r="R120" s="579"/>
      <c r="S120" s="579"/>
      <c r="T120" s="579"/>
      <c r="U120" s="579"/>
      <c r="V120" s="579"/>
      <c r="W120" s="579"/>
      <c r="X120" s="579"/>
      <c r="Y120" s="579"/>
      <c r="Z120" s="579"/>
      <c r="AA120" s="579"/>
      <c r="AB120" s="579"/>
      <c r="AC120" s="579"/>
      <c r="AD120" s="579"/>
      <c r="AE120" s="579"/>
      <c r="AZ120" s="443">
        <v>3</v>
      </c>
    </row>
    <row r="121" spans="1:52" s="259" customFormat="1" ht="18" customHeight="1">
      <c r="A121" s="575">
        <f t="shared" si="5"/>
        <v>1</v>
      </c>
      <c r="D121" s="259" t="s">
        <v>499</v>
      </c>
      <c r="E121" s="579" t="str">
        <f>CONCATENATE(L117," 임반 ",Z117," 소반 은 해발고",'6-3표준조사 1'!W153,"m ~ ",'6-3표준조사 1'!W154,"m 사이에 분포한다.")</f>
        <v>7-0 임반 6-2 소반 은 해발고300m ~ 395m 사이에 분포한다.</v>
      </c>
      <c r="F121" s="579"/>
      <c r="G121" s="579"/>
      <c r="H121" s="579"/>
      <c r="I121" s="579"/>
      <c r="J121" s="579"/>
      <c r="K121" s="579"/>
      <c r="L121" s="579"/>
      <c r="M121" s="579"/>
      <c r="N121" s="579"/>
      <c r="O121" s="579"/>
      <c r="P121" s="579"/>
      <c r="Q121" s="579"/>
      <c r="R121" s="579"/>
      <c r="S121" s="579"/>
      <c r="T121" s="579"/>
      <c r="U121" s="579"/>
      <c r="V121" s="579"/>
      <c r="W121" s="579"/>
      <c r="X121" s="579"/>
      <c r="Y121" s="579"/>
      <c r="Z121" s="579"/>
      <c r="AA121" s="579"/>
      <c r="AB121" s="579"/>
      <c r="AC121" s="579"/>
      <c r="AD121" s="579"/>
      <c r="AE121" s="579"/>
      <c r="AF121" s="579"/>
      <c r="AG121" s="579"/>
      <c r="AH121" s="579"/>
      <c r="AI121" s="579"/>
      <c r="AJ121" s="582"/>
      <c r="AK121" s="582"/>
      <c r="AL121" s="582"/>
      <c r="AM121" s="579"/>
      <c r="AN121" s="579"/>
      <c r="AO121" s="579"/>
      <c r="AP121" s="579"/>
      <c r="AQ121" s="579"/>
      <c r="AR121" s="579"/>
      <c r="AS121" s="579"/>
      <c r="AT121" s="579"/>
      <c r="AU121" s="579"/>
      <c r="AV121" s="579"/>
      <c r="AW121" s="579"/>
      <c r="AX121" s="579"/>
      <c r="AY121" s="579"/>
      <c r="AZ121" s="444">
        <v>3</v>
      </c>
    </row>
    <row r="122" spans="1:52" s="259" customFormat="1" ht="18" customHeight="1">
      <c r="A122" s="575">
        <f t="shared" si="5"/>
        <v>1</v>
      </c>
      <c r="D122" s="259" t="s">
        <v>499</v>
      </c>
      <c r="E122" s="259" t="str">
        <f>CONCATENATE("소반의 경사도는 평균 ",'6-3표준조사 1'!W155,"˚로 ",'6-3표준조사 1'!P156,"경사이고, 임지의 잔재를 제외하고 장애물은 많지 않다.")</f>
        <v>소반의 경사도는 평균 25.4˚로 중 (15˚ ~ 30˚)경사이고, 임지의 잔재를 제외하고 장애물은 많지 않다.</v>
      </c>
      <c r="AZ122" s="443">
        <v>3</v>
      </c>
    </row>
    <row r="123" spans="1:52" s="259" customFormat="1" ht="18" customHeight="1">
      <c r="A123" s="575">
        <f t="shared" si="5"/>
        <v>1</v>
      </c>
      <c r="C123" s="259" t="s">
        <v>1206</v>
      </c>
      <c r="D123" s="259" t="s">
        <v>1223</v>
      </c>
      <c r="K123" s="579"/>
      <c r="L123" s="579"/>
      <c r="M123" s="583"/>
      <c r="P123" s="584"/>
      <c r="Q123" s="584"/>
      <c r="R123" s="584"/>
      <c r="S123" s="584"/>
      <c r="T123" s="584"/>
      <c r="AZ123" s="444">
        <v>3</v>
      </c>
    </row>
    <row r="124" spans="1:52" s="259" customFormat="1" ht="18" customHeight="1">
      <c r="A124" s="575">
        <f t="shared" si="5"/>
        <v>1</v>
      </c>
      <c r="D124" s="259" t="s">
        <v>499</v>
      </c>
      <c r="E124" s="579" t="str">
        <f>CONCATENATE("사업대상지는 ",'6-3표준조사 1'!N154," ",'6-3표준조사 1'!O154," ",'6-3표준조사 1'!P154,"로 지적면적은 ",'6-3표준조사 1'!W167,"ha 이다." )</f>
        <v>사업대상지는 백운 도곡 산36-5번지로 지적면적은 20.07ha 이다.</v>
      </c>
      <c r="F124" s="579"/>
      <c r="G124" s="579"/>
      <c r="AJ124" s="579"/>
      <c r="AK124" s="579"/>
      <c r="AL124" s="579"/>
      <c r="AM124" s="579"/>
      <c r="AN124" s="579"/>
      <c r="AO124" s="579"/>
      <c r="AP124" s="579"/>
      <c r="AQ124" s="579"/>
      <c r="AR124" s="579"/>
      <c r="AS124" s="579"/>
      <c r="AT124" s="579"/>
      <c r="AU124" s="579"/>
      <c r="AV124" s="579"/>
      <c r="AW124" s="579"/>
      <c r="AX124" s="579"/>
      <c r="AY124" s="579"/>
      <c r="AZ124" s="443">
        <v>3</v>
      </c>
    </row>
    <row r="125" spans="1:52" s="259" customFormat="1" ht="18" customHeight="1">
      <c r="A125" s="575">
        <f t="shared" si="5"/>
        <v>1</v>
      </c>
      <c r="D125" s="259" t="s">
        <v>499</v>
      </c>
      <c r="E125" s="579" t="str">
        <f>CONCATENATE("소반의 풀베기사업 대상면적은 ",'6-3표준조사 1'!Q154,"ha 이다.")</f>
        <v>소반의 풀베기사업 대상면적은 2.8ha 이다.</v>
      </c>
      <c r="F125" s="579"/>
      <c r="G125" s="579"/>
      <c r="H125" s="579"/>
      <c r="I125" s="579"/>
      <c r="J125" s="579"/>
      <c r="K125" s="579"/>
      <c r="L125" s="579"/>
      <c r="M125" s="579"/>
      <c r="N125" s="579"/>
      <c r="O125" s="579"/>
      <c r="P125" s="579"/>
      <c r="Q125" s="579"/>
      <c r="R125" s="579"/>
      <c r="S125" s="579"/>
      <c r="T125" s="579"/>
      <c r="U125" s="579"/>
      <c r="V125" s="579"/>
      <c r="W125" s="579"/>
      <c r="X125" s="579"/>
      <c r="Y125" s="579"/>
      <c r="Z125" s="579"/>
      <c r="AA125" s="579"/>
      <c r="AB125" s="579"/>
      <c r="AC125" s="579"/>
      <c r="AD125" s="579"/>
      <c r="AE125" s="579"/>
      <c r="AF125" s="579"/>
      <c r="AG125" s="579"/>
      <c r="AH125" s="579"/>
      <c r="AI125" s="579"/>
      <c r="AJ125" s="579"/>
      <c r="AK125" s="579"/>
      <c r="AL125" s="579"/>
      <c r="AM125" s="579"/>
      <c r="AN125" s="579"/>
      <c r="AO125" s="579"/>
      <c r="AP125" s="579"/>
      <c r="AQ125" s="579"/>
      <c r="AR125" s="579"/>
      <c r="AS125" s="579"/>
      <c r="AT125" s="579"/>
      <c r="AU125" s="579"/>
      <c r="AV125" s="579"/>
      <c r="AW125" s="579"/>
      <c r="AX125" s="579"/>
      <c r="AY125" s="579"/>
      <c r="AZ125" s="444">
        <v>3</v>
      </c>
    </row>
    <row r="126" spans="1:52" s="259" customFormat="1" ht="18" customHeight="1">
      <c r="A126" s="575">
        <f t="shared" si="5"/>
        <v>1</v>
      </c>
      <c r="C126" s="259" t="s">
        <v>1193</v>
      </c>
      <c r="D126" s="259" t="s">
        <v>1222</v>
      </c>
      <c r="E126" s="579"/>
      <c r="F126" s="579"/>
      <c r="G126" s="579"/>
      <c r="H126" s="579"/>
      <c r="I126" s="579"/>
      <c r="J126" s="579"/>
      <c r="K126" s="579"/>
      <c r="L126" s="579"/>
      <c r="M126" s="579"/>
      <c r="N126" s="579"/>
      <c r="O126" s="579"/>
      <c r="P126" s="579"/>
      <c r="Q126" s="579"/>
      <c r="R126" s="579"/>
      <c r="S126" s="579"/>
      <c r="T126" s="579"/>
      <c r="U126" s="579"/>
      <c r="V126" s="579"/>
      <c r="W126" s="579"/>
      <c r="X126" s="579"/>
      <c r="Y126" s="579"/>
      <c r="Z126" s="579"/>
      <c r="AA126" s="579"/>
      <c r="AB126" s="579"/>
      <c r="AC126" s="579"/>
      <c r="AD126" s="579"/>
      <c r="AE126" s="579"/>
      <c r="AF126" s="579"/>
      <c r="AG126" s="579"/>
      <c r="AH126" s="769"/>
      <c r="AI126" s="769"/>
      <c r="AJ126" s="769"/>
      <c r="AK126" s="579"/>
      <c r="AL126" s="579"/>
      <c r="AM126" s="579"/>
      <c r="AN126" s="579"/>
      <c r="AO126" s="579"/>
      <c r="AP126" s="579"/>
      <c r="AQ126" s="579"/>
      <c r="AR126" s="579"/>
      <c r="AS126" s="579"/>
      <c r="AT126" s="579"/>
      <c r="AU126" s="579"/>
      <c r="AV126" s="579"/>
      <c r="AW126" s="579"/>
      <c r="AX126" s="579"/>
      <c r="AY126" s="579"/>
      <c r="AZ126" s="443">
        <v>3</v>
      </c>
    </row>
    <row r="127" spans="1:52" s="259" customFormat="1" ht="18" customHeight="1">
      <c r="A127" s="575">
        <f t="shared" si="5"/>
        <v>1</v>
      </c>
      <c r="B127" s="586"/>
      <c r="C127" s="586"/>
      <c r="D127" s="586" t="s">
        <v>499</v>
      </c>
      <c r="E127" s="587" t="str">
        <f>'6-3표준조사 1'!$W$170</f>
        <v>소반하단 임도가 연접되어 접근이 용이하다.</v>
      </c>
      <c r="F127" s="587"/>
      <c r="G127" s="587"/>
      <c r="H127" s="587"/>
      <c r="I127" s="587"/>
      <c r="J127" s="587"/>
      <c r="K127" s="587"/>
      <c r="L127" s="587"/>
      <c r="M127" s="587"/>
      <c r="N127" s="587"/>
      <c r="O127" s="587"/>
      <c r="P127" s="587"/>
      <c r="Q127" s="587"/>
      <c r="R127" s="587"/>
      <c r="S127" s="587"/>
      <c r="T127" s="587"/>
      <c r="U127" s="587"/>
      <c r="V127" s="587"/>
      <c r="W127" s="587"/>
      <c r="X127" s="587"/>
      <c r="Y127" s="587"/>
      <c r="Z127" s="587"/>
      <c r="AA127" s="587"/>
      <c r="AB127" s="587"/>
      <c r="AC127" s="587"/>
      <c r="AD127" s="587"/>
      <c r="AE127" s="587"/>
      <c r="AF127" s="587"/>
      <c r="AG127" s="587"/>
      <c r="AH127" s="588"/>
      <c r="AI127" s="588"/>
      <c r="AJ127" s="588"/>
      <c r="AK127" s="587"/>
      <c r="AL127" s="587"/>
      <c r="AM127" s="587"/>
      <c r="AN127" s="587"/>
      <c r="AO127" s="587"/>
      <c r="AP127" s="587"/>
      <c r="AQ127" s="587"/>
      <c r="AR127" s="587"/>
      <c r="AS127" s="587"/>
      <c r="AT127" s="587"/>
      <c r="AU127" s="587"/>
      <c r="AV127" s="587"/>
      <c r="AW127" s="587"/>
      <c r="AX127" s="587"/>
      <c r="AY127" s="587"/>
      <c r="AZ127" s="444">
        <v>3</v>
      </c>
    </row>
    <row r="128" spans="1:52" s="259" customFormat="1" ht="14.25" customHeight="1">
      <c r="A128" s="575">
        <f t="shared" si="5"/>
        <v>1</v>
      </c>
      <c r="D128" s="589"/>
      <c r="E128" s="589"/>
      <c r="F128" s="589"/>
      <c r="G128" s="589"/>
      <c r="H128" s="589"/>
      <c r="I128" s="589"/>
      <c r="J128" s="589"/>
      <c r="K128" s="589"/>
      <c r="L128" s="589"/>
      <c r="M128" s="589"/>
      <c r="N128" s="589"/>
      <c r="O128" s="589"/>
      <c r="P128" s="589"/>
      <c r="Q128" s="589"/>
      <c r="R128" s="589"/>
      <c r="S128" s="589"/>
      <c r="T128" s="589"/>
      <c r="U128" s="589"/>
      <c r="V128" s="589"/>
      <c r="W128" s="589"/>
      <c r="X128" s="589"/>
      <c r="Y128" s="589"/>
      <c r="Z128" s="589"/>
      <c r="AA128" s="589"/>
      <c r="AB128" s="589"/>
      <c r="AC128" s="589"/>
      <c r="AD128" s="589"/>
      <c r="AE128" s="589"/>
      <c r="AF128" s="589"/>
      <c r="AG128" s="589"/>
      <c r="AH128" s="589"/>
      <c r="AI128" s="589"/>
      <c r="AJ128" s="589"/>
      <c r="AK128" s="589"/>
      <c r="AL128" s="589"/>
      <c r="AM128" s="589"/>
      <c r="AN128" s="589"/>
      <c r="AO128" s="589"/>
      <c r="AP128" s="589"/>
      <c r="AQ128" s="589"/>
      <c r="AR128" s="589"/>
      <c r="AS128" s="589"/>
      <c r="AT128" s="589"/>
      <c r="AU128" s="589"/>
      <c r="AV128" s="589"/>
      <c r="AW128" s="589"/>
      <c r="AX128" s="589"/>
      <c r="AY128" s="589"/>
      <c r="AZ128" s="443">
        <v>3</v>
      </c>
    </row>
    <row r="129" spans="1:52" s="260" customFormat="1" ht="20.100000000000001" customHeight="1">
      <c r="A129" s="575">
        <f t="shared" si="5"/>
        <v>1</v>
      </c>
      <c r="B129" s="1876" t="s">
        <v>1221</v>
      </c>
      <c r="C129" s="1876"/>
      <c r="D129" s="1876"/>
      <c r="E129" s="1876"/>
      <c r="F129" s="1876"/>
      <c r="G129" s="1876"/>
      <c r="H129" s="1876"/>
      <c r="I129" s="1876"/>
      <c r="J129" s="1876"/>
      <c r="K129" s="1876"/>
      <c r="L129" s="1876"/>
      <c r="M129" s="1876"/>
      <c r="N129" s="1876"/>
      <c r="O129" s="1876"/>
      <c r="P129" s="1876"/>
      <c r="Q129" s="1876"/>
      <c r="R129" s="1876"/>
      <c r="S129" s="1876"/>
      <c r="T129" s="1876"/>
      <c r="U129" s="1876"/>
      <c r="V129" s="1876"/>
      <c r="W129" s="1876"/>
      <c r="X129" s="1876"/>
      <c r="Y129" s="1876"/>
      <c r="Z129" s="1876"/>
      <c r="AA129" s="1876"/>
      <c r="AB129" s="1876"/>
      <c r="AC129" s="1876"/>
      <c r="AD129" s="1876"/>
      <c r="AE129" s="1876"/>
      <c r="AF129" s="1876"/>
      <c r="AG129" s="1876"/>
      <c r="AH129" s="1876"/>
      <c r="AI129" s="1876"/>
      <c r="AJ129" s="1876"/>
      <c r="AK129" s="1876"/>
      <c r="AL129" s="1876"/>
      <c r="AM129" s="1876"/>
      <c r="AN129" s="1876"/>
      <c r="AO129" s="1876"/>
      <c r="AP129" s="1876"/>
      <c r="AQ129" s="1876"/>
      <c r="AR129" s="1876"/>
      <c r="AS129" s="1876"/>
      <c r="AT129" s="1876"/>
      <c r="AU129" s="1876"/>
      <c r="AV129" s="1876"/>
      <c r="AW129" s="1876"/>
      <c r="AX129" s="1876"/>
      <c r="AY129" s="1876"/>
      <c r="AZ129" s="444">
        <v>3</v>
      </c>
    </row>
    <row r="130" spans="1:52" s="260" customFormat="1" ht="20.100000000000001" customHeight="1">
      <c r="A130" s="575">
        <f t="shared" si="5"/>
        <v>1</v>
      </c>
      <c r="B130" s="590"/>
      <c r="C130" s="591" t="s">
        <v>1208</v>
      </c>
      <c r="D130" s="591" t="s">
        <v>1220</v>
      </c>
      <c r="E130" s="592"/>
      <c r="F130" s="592"/>
      <c r="G130" s="769"/>
      <c r="H130" s="593"/>
      <c r="I130" s="593"/>
      <c r="J130" s="594"/>
      <c r="K130" s="594"/>
      <c r="L130" s="594"/>
      <c r="M130" s="594"/>
      <c r="N130" s="594"/>
      <c r="O130" s="594"/>
      <c r="P130" s="594"/>
      <c r="Q130" s="595"/>
      <c r="R130" s="595"/>
      <c r="S130" s="595"/>
      <c r="T130" s="595"/>
      <c r="U130" s="595"/>
      <c r="V130" s="596"/>
      <c r="W130" s="596"/>
      <c r="X130" s="596"/>
      <c r="Y130" s="596"/>
      <c r="Z130" s="596"/>
      <c r="AA130" s="596"/>
      <c r="AB130" s="596"/>
      <c r="AC130" s="596"/>
      <c r="AD130" s="596"/>
      <c r="AE130" s="596"/>
      <c r="AF130" s="596"/>
      <c r="AG130" s="596"/>
      <c r="AH130" s="597"/>
      <c r="AI130" s="597"/>
      <c r="AJ130" s="597"/>
      <c r="AK130" s="597"/>
      <c r="AL130" s="598"/>
      <c r="AM130" s="598"/>
      <c r="AN130" s="598"/>
      <c r="AO130" s="598"/>
      <c r="AP130" s="598"/>
      <c r="AQ130" s="598"/>
      <c r="AR130" s="598"/>
      <c r="AS130" s="598"/>
      <c r="AT130" s="598"/>
      <c r="AU130" s="598"/>
      <c r="AV130" s="593"/>
      <c r="AW130" s="593"/>
      <c r="AX130" s="593"/>
      <c r="AY130" s="593"/>
      <c r="AZ130" s="443">
        <v>3</v>
      </c>
    </row>
    <row r="131" spans="1:52" s="259" customFormat="1" ht="18" customHeight="1">
      <c r="A131" s="575">
        <f t="shared" si="5"/>
        <v>1</v>
      </c>
      <c r="B131" s="599"/>
      <c r="C131" s="1862" t="s">
        <v>1219</v>
      </c>
      <c r="D131" s="1862"/>
      <c r="E131" s="1862"/>
      <c r="F131" s="1862"/>
      <c r="G131" s="1862"/>
      <c r="H131" s="1862"/>
      <c r="I131" s="1862"/>
      <c r="J131" s="1862"/>
      <c r="K131" s="1862" t="s">
        <v>1218</v>
      </c>
      <c r="L131" s="1862"/>
      <c r="M131" s="1862"/>
      <c r="N131" s="1862"/>
      <c r="O131" s="1862"/>
      <c r="P131" s="1862"/>
      <c r="Q131" s="1862"/>
      <c r="R131" s="1862"/>
      <c r="S131" s="1862" t="s">
        <v>1217</v>
      </c>
      <c r="T131" s="1862"/>
      <c r="U131" s="1862"/>
      <c r="V131" s="1862"/>
      <c r="W131" s="1862"/>
      <c r="X131" s="1862"/>
      <c r="Y131" s="1862"/>
      <c r="Z131" s="1862"/>
      <c r="AA131" s="1862" t="s">
        <v>1216</v>
      </c>
      <c r="AB131" s="1862"/>
      <c r="AC131" s="1862"/>
      <c r="AD131" s="1862"/>
      <c r="AE131" s="1862"/>
      <c r="AF131" s="1862"/>
      <c r="AG131" s="1862"/>
      <c r="AH131" s="1862"/>
      <c r="AI131" s="1862"/>
      <c r="AJ131" s="1862"/>
      <c r="AK131" s="1862"/>
      <c r="AL131" s="1862"/>
      <c r="AM131" s="1862"/>
      <c r="AN131" s="1862"/>
      <c r="AO131" s="1862"/>
      <c r="AP131" s="1862"/>
      <c r="AQ131" s="1862" t="s">
        <v>964</v>
      </c>
      <c r="AR131" s="1862"/>
      <c r="AS131" s="1862"/>
      <c r="AT131" s="1862"/>
      <c r="AU131" s="1862"/>
      <c r="AV131" s="1862"/>
      <c r="AW131" s="1862"/>
      <c r="AX131" s="1862"/>
      <c r="AY131" s="599"/>
      <c r="AZ131" s="444">
        <v>3</v>
      </c>
    </row>
    <row r="132" spans="1:52" s="259" customFormat="1" ht="18" customHeight="1">
      <c r="A132" s="575">
        <f t="shared" si="5"/>
        <v>1</v>
      </c>
      <c r="B132" s="599"/>
      <c r="C132" s="1862"/>
      <c r="D132" s="1862"/>
      <c r="E132" s="1862"/>
      <c r="F132" s="1862"/>
      <c r="G132" s="1862"/>
      <c r="H132" s="1862"/>
      <c r="I132" s="1862"/>
      <c r="J132" s="1862"/>
      <c r="K132" s="1862"/>
      <c r="L132" s="1862"/>
      <c r="M132" s="1862"/>
      <c r="N132" s="1862"/>
      <c r="O132" s="1862"/>
      <c r="P132" s="1862"/>
      <c r="Q132" s="1862"/>
      <c r="R132" s="1862"/>
      <c r="S132" s="1862"/>
      <c r="T132" s="1862"/>
      <c r="U132" s="1862"/>
      <c r="V132" s="1862"/>
      <c r="W132" s="1862"/>
      <c r="X132" s="1862"/>
      <c r="Y132" s="1862"/>
      <c r="Z132" s="1862"/>
      <c r="AA132" s="1862" t="s">
        <v>1215</v>
      </c>
      <c r="AB132" s="1862"/>
      <c r="AC132" s="1862"/>
      <c r="AD132" s="1862"/>
      <c r="AE132" s="1862"/>
      <c r="AF132" s="1862"/>
      <c r="AG132" s="1862"/>
      <c r="AH132" s="1862"/>
      <c r="AI132" s="1862" t="s">
        <v>1214</v>
      </c>
      <c r="AJ132" s="1862"/>
      <c r="AK132" s="1862"/>
      <c r="AL132" s="1862"/>
      <c r="AM132" s="1862"/>
      <c r="AN132" s="1862"/>
      <c r="AO132" s="1862"/>
      <c r="AP132" s="1862"/>
      <c r="AQ132" s="1862"/>
      <c r="AR132" s="1862"/>
      <c r="AS132" s="1862"/>
      <c r="AT132" s="1862"/>
      <c r="AU132" s="1862"/>
      <c r="AV132" s="1862"/>
      <c r="AW132" s="1862"/>
      <c r="AX132" s="1862"/>
      <c r="AY132" s="599"/>
      <c r="AZ132" s="443">
        <v>3</v>
      </c>
    </row>
    <row r="133" spans="1:52" s="259" customFormat="1" ht="18" customHeight="1">
      <c r="A133" s="575">
        <f t="shared" si="5"/>
        <v>1</v>
      </c>
      <c r="B133" s="600"/>
      <c r="C133" s="1871" t="str">
        <f>L117</f>
        <v>7-0</v>
      </c>
      <c r="D133" s="1872"/>
      <c r="E133" s="1875" t="s">
        <v>1213</v>
      </c>
      <c r="F133" s="1875"/>
      <c r="G133" s="1872" t="str">
        <f>Z117</f>
        <v>6-2</v>
      </c>
      <c r="H133" s="1872"/>
      <c r="I133" s="1875" t="s">
        <v>1212</v>
      </c>
      <c r="J133" s="1875"/>
      <c r="K133" s="1887">
        <f>'6-3표준조사 1'!Q154</f>
        <v>2.8</v>
      </c>
      <c r="L133" s="1887"/>
      <c r="M133" s="1887"/>
      <c r="N133" s="1887"/>
      <c r="O133" s="1887"/>
      <c r="P133" s="1887"/>
      <c r="Q133" s="1887"/>
      <c r="R133" s="1887"/>
      <c r="S133" s="1867" t="str">
        <f>'6-3표준조사 1'!K156</f>
        <v>소나무</v>
      </c>
      <c r="T133" s="1867"/>
      <c r="U133" s="1867"/>
      <c r="V133" s="1867"/>
      <c r="W133" s="1867"/>
      <c r="X133" s="1867"/>
      <c r="Y133" s="1867"/>
      <c r="Z133" s="1867"/>
      <c r="AA133" s="1865">
        <f>'6-3표준조사 1'!Q160</f>
        <v>2050</v>
      </c>
      <c r="AB133" s="1865"/>
      <c r="AC133" s="1865"/>
      <c r="AD133" s="1865"/>
      <c r="AE133" s="1865"/>
      <c r="AF133" s="1865"/>
      <c r="AG133" s="1865"/>
      <c r="AH133" s="1865"/>
      <c r="AI133" s="1865">
        <f>'6-3표준조사 1'!R160</f>
        <v>575</v>
      </c>
      <c r="AJ133" s="1865"/>
      <c r="AK133" s="1865"/>
      <c r="AL133" s="1865"/>
      <c r="AM133" s="1865"/>
      <c r="AN133" s="1865"/>
      <c r="AO133" s="1865"/>
      <c r="AP133" s="1865"/>
      <c r="AQ133" s="1867" t="str">
        <f>'6-3표준조사 1'!R156</f>
        <v>2년차</v>
      </c>
      <c r="AR133" s="1867"/>
      <c r="AS133" s="1867"/>
      <c r="AT133" s="1867"/>
      <c r="AU133" s="1867"/>
      <c r="AV133" s="1867"/>
      <c r="AW133" s="1867"/>
      <c r="AX133" s="1867"/>
      <c r="AY133" s="599"/>
      <c r="AZ133" s="444">
        <v>3</v>
      </c>
    </row>
    <row r="134" spans="1:52" s="259" customFormat="1" ht="18" customHeight="1">
      <c r="A134" s="575">
        <f t="shared" si="5"/>
        <v>1</v>
      </c>
      <c r="B134" s="600"/>
      <c r="C134" s="1873"/>
      <c r="D134" s="1874"/>
      <c r="E134" s="1874"/>
      <c r="F134" s="1874"/>
      <c r="G134" s="1874"/>
      <c r="H134" s="1874"/>
      <c r="I134" s="1874"/>
      <c r="J134" s="1874"/>
      <c r="K134" s="1888"/>
      <c r="L134" s="1888"/>
      <c r="M134" s="1888"/>
      <c r="N134" s="1888"/>
      <c r="O134" s="1888"/>
      <c r="P134" s="1888"/>
      <c r="Q134" s="1888"/>
      <c r="R134" s="1888"/>
      <c r="S134" s="1868"/>
      <c r="T134" s="1868"/>
      <c r="U134" s="1868"/>
      <c r="V134" s="1868"/>
      <c r="W134" s="1868"/>
      <c r="X134" s="1868"/>
      <c r="Y134" s="1868"/>
      <c r="Z134" s="1868"/>
      <c r="AA134" s="1866"/>
      <c r="AB134" s="1866"/>
      <c r="AC134" s="1866"/>
      <c r="AD134" s="1866"/>
      <c r="AE134" s="1866"/>
      <c r="AF134" s="1866"/>
      <c r="AG134" s="1866"/>
      <c r="AH134" s="1866"/>
      <c r="AI134" s="1866"/>
      <c r="AJ134" s="1866"/>
      <c r="AK134" s="1866"/>
      <c r="AL134" s="1866"/>
      <c r="AM134" s="1866"/>
      <c r="AN134" s="1866"/>
      <c r="AO134" s="1866"/>
      <c r="AP134" s="1866"/>
      <c r="AQ134" s="1868"/>
      <c r="AR134" s="1868"/>
      <c r="AS134" s="1868"/>
      <c r="AT134" s="1868"/>
      <c r="AU134" s="1868"/>
      <c r="AV134" s="1868"/>
      <c r="AW134" s="1868"/>
      <c r="AX134" s="1868"/>
      <c r="AY134" s="599"/>
      <c r="AZ134" s="443">
        <v>3</v>
      </c>
    </row>
    <row r="135" spans="1:52" s="259" customFormat="1" ht="18" customHeight="1">
      <c r="A135" s="575">
        <f t="shared" si="5"/>
        <v>1</v>
      </c>
      <c r="B135" s="600"/>
      <c r="C135" s="600" t="s">
        <v>1206</v>
      </c>
      <c r="D135" s="600" t="s">
        <v>1211</v>
      </c>
      <c r="E135" s="600"/>
      <c r="F135" s="599"/>
      <c r="G135" s="599"/>
      <c r="H135" s="599"/>
      <c r="I135" s="599"/>
      <c r="J135" s="599"/>
      <c r="K135" s="599"/>
      <c r="L135" s="599"/>
      <c r="M135" s="599"/>
      <c r="N135" s="599"/>
      <c r="O135" s="599"/>
      <c r="P135" s="599"/>
      <c r="Q135" s="601"/>
      <c r="R135" s="601"/>
      <c r="S135" s="601"/>
      <c r="T135" s="601"/>
      <c r="U135" s="601"/>
      <c r="V135" s="599"/>
      <c r="W135" s="602"/>
      <c r="X135" s="602"/>
      <c r="Y135" s="602"/>
      <c r="Z135" s="602"/>
      <c r="AA135" s="602"/>
      <c r="AB135" s="602"/>
      <c r="AC135" s="602"/>
      <c r="AD135" s="602"/>
      <c r="AE135" s="602"/>
      <c r="AF135" s="602"/>
      <c r="AG135" s="599"/>
      <c r="AH135" s="603"/>
      <c r="AI135" s="603"/>
      <c r="AJ135" s="603"/>
      <c r="AK135" s="603"/>
      <c r="AL135" s="604"/>
      <c r="AM135" s="604"/>
      <c r="AN135" s="604"/>
      <c r="AO135" s="604"/>
      <c r="AP135" s="604"/>
      <c r="AQ135" s="604"/>
      <c r="AR135" s="604"/>
      <c r="AS135" s="604"/>
      <c r="AT135" s="604"/>
      <c r="AU135" s="604"/>
      <c r="AV135" s="599"/>
      <c r="AW135" s="599"/>
      <c r="AX135" s="599"/>
      <c r="AY135" s="599"/>
      <c r="AZ135" s="444">
        <v>3</v>
      </c>
    </row>
    <row r="136" spans="1:52" s="259" customFormat="1" ht="18" customHeight="1">
      <c r="A136" s="575">
        <f>IF(K133&gt;0,1,0)</f>
        <v>1</v>
      </c>
      <c r="B136" s="600"/>
      <c r="C136" s="600"/>
      <c r="D136" s="259" t="s">
        <v>499</v>
      </c>
      <c r="E136" s="600" t="str">
        <f>'6-3표준조사 1'!$W$171</f>
        <v>식재된 소나무 는 활착이 안정된 상태로 신초발달이 양호하다.</v>
      </c>
      <c r="F136" s="599"/>
      <c r="G136" s="599"/>
      <c r="H136" s="599"/>
      <c r="I136" s="599"/>
      <c r="J136" s="599"/>
      <c r="K136" s="599"/>
      <c r="L136" s="599"/>
      <c r="M136" s="599"/>
      <c r="N136" s="599"/>
      <c r="O136" s="599"/>
      <c r="P136" s="599"/>
      <c r="Q136" s="601"/>
      <c r="R136" s="601"/>
      <c r="S136" s="601"/>
      <c r="T136" s="601"/>
      <c r="U136" s="601"/>
      <c r="V136" s="599"/>
      <c r="W136" s="605"/>
      <c r="X136" s="602"/>
      <c r="Y136" s="602"/>
      <c r="Z136" s="602"/>
      <c r="AA136" s="605"/>
      <c r="AB136" s="602"/>
      <c r="AC136" s="602"/>
      <c r="AD136" s="602"/>
      <c r="AE136" s="605"/>
      <c r="AF136" s="602"/>
      <c r="AG136" s="599"/>
      <c r="AH136" s="603"/>
      <c r="AI136" s="603"/>
      <c r="AJ136" s="603"/>
      <c r="AK136" s="603"/>
      <c r="AL136" s="604"/>
      <c r="AM136" s="604"/>
      <c r="AN136" s="604"/>
      <c r="AO136" s="604"/>
      <c r="AP136" s="604"/>
      <c r="AQ136" s="604"/>
      <c r="AR136" s="604"/>
      <c r="AS136" s="604"/>
      <c r="AT136" s="604"/>
      <c r="AU136" s="604"/>
      <c r="AV136" s="599"/>
      <c r="AW136" s="599"/>
      <c r="AX136" s="599"/>
      <c r="AY136" s="599"/>
      <c r="AZ136" s="443">
        <v>3</v>
      </c>
    </row>
    <row r="137" spans="1:52" s="259" customFormat="1" ht="18" customHeight="1">
      <c r="A137" s="575">
        <f>IF(K133&gt;0,1,0)</f>
        <v>1</v>
      </c>
      <c r="B137" s="600"/>
      <c r="C137" s="600"/>
      <c r="D137" s="259" t="s">
        <v>499</v>
      </c>
      <c r="E137" s="600">
        <f>'6-3표준조사 1'!$W$172</f>
        <v>0</v>
      </c>
      <c r="F137" s="599"/>
      <c r="G137" s="599"/>
      <c r="H137" s="599"/>
      <c r="I137" s="599"/>
      <c r="J137" s="599"/>
      <c r="K137" s="599"/>
      <c r="L137" s="599"/>
      <c r="M137" s="599"/>
      <c r="N137" s="599"/>
      <c r="O137" s="599"/>
      <c r="P137" s="599"/>
      <c r="Q137" s="601"/>
      <c r="R137" s="601"/>
      <c r="S137" s="601"/>
      <c r="T137" s="601"/>
      <c r="U137" s="601"/>
      <c r="V137" s="599"/>
      <c r="W137" s="599"/>
      <c r="X137" s="599"/>
      <c r="Y137" s="599"/>
      <c r="Z137" s="599"/>
      <c r="AA137" s="599"/>
      <c r="AB137" s="599"/>
      <c r="AC137" s="599"/>
      <c r="AD137" s="599"/>
      <c r="AE137" s="599"/>
      <c r="AF137" s="599"/>
      <c r="AG137" s="599"/>
      <c r="AH137" s="603"/>
      <c r="AI137" s="603"/>
      <c r="AJ137" s="603"/>
      <c r="AK137" s="603"/>
      <c r="AL137" s="604"/>
      <c r="AM137" s="604"/>
      <c r="AN137" s="604"/>
      <c r="AO137" s="604"/>
      <c r="AP137" s="604"/>
      <c r="AQ137" s="604"/>
      <c r="AR137" s="604"/>
      <c r="AS137" s="604"/>
      <c r="AT137" s="604"/>
      <c r="AU137" s="604"/>
      <c r="AV137" s="599"/>
      <c r="AW137" s="599"/>
      <c r="AX137" s="599"/>
      <c r="AY137" s="599"/>
      <c r="AZ137" s="444">
        <v>3</v>
      </c>
    </row>
    <row r="138" spans="1:52" s="259" customFormat="1" ht="18" customHeight="1">
      <c r="A138" s="575">
        <f t="shared" ref="A138:A144" si="6">IF(K$133&gt;0,1,0)</f>
        <v>1</v>
      </c>
      <c r="B138" s="600"/>
      <c r="C138" s="600" t="s">
        <v>1193</v>
      </c>
      <c r="D138" s="600" t="s">
        <v>1210</v>
      </c>
      <c r="E138" s="600"/>
      <c r="F138" s="599"/>
      <c r="G138" s="599"/>
      <c r="H138" s="599"/>
      <c r="I138" s="599"/>
      <c r="J138" s="599"/>
      <c r="K138" s="599"/>
      <c r="L138" s="599"/>
      <c r="M138" s="599"/>
      <c r="N138" s="599"/>
      <c r="O138" s="599"/>
      <c r="P138" s="599"/>
      <c r="Q138" s="601"/>
      <c r="R138" s="601"/>
      <c r="S138" s="601"/>
      <c r="T138" s="601"/>
      <c r="U138" s="601"/>
      <c r="V138" s="599"/>
      <c r="W138" s="599"/>
      <c r="X138" s="599"/>
      <c r="Y138" s="599"/>
      <c r="Z138" s="599"/>
      <c r="AA138" s="599"/>
      <c r="AB138" s="599"/>
      <c r="AC138" s="599"/>
      <c r="AD138" s="599"/>
      <c r="AE138" s="599"/>
      <c r="AF138" s="599"/>
      <c r="AG138" s="599"/>
      <c r="AH138" s="603"/>
      <c r="AI138" s="603"/>
      <c r="AJ138" s="603"/>
      <c r="AK138" s="603"/>
      <c r="AL138" s="604"/>
      <c r="AM138" s="604"/>
      <c r="AN138" s="604"/>
      <c r="AO138" s="604"/>
      <c r="AP138" s="604"/>
      <c r="AQ138" s="604"/>
      <c r="AR138" s="604"/>
      <c r="AS138" s="604"/>
      <c r="AT138" s="604"/>
      <c r="AU138" s="604"/>
      <c r="AV138" s="599"/>
      <c r="AW138" s="599"/>
      <c r="AX138" s="599"/>
      <c r="AY138" s="599"/>
      <c r="AZ138" s="443">
        <v>3</v>
      </c>
    </row>
    <row r="139" spans="1:52" s="259" customFormat="1" ht="18" customHeight="1">
      <c r="A139" s="575">
        <f t="shared" si="6"/>
        <v>1</v>
      </c>
      <c r="B139" s="600"/>
      <c r="C139" s="600"/>
      <c r="D139" s="259" t="s">
        <v>499</v>
      </c>
      <c r="E139" s="600" t="s">
        <v>1230</v>
      </c>
      <c r="F139" s="599"/>
      <c r="G139" s="599"/>
      <c r="H139" s="599"/>
      <c r="I139" s="599"/>
      <c r="J139" s="599"/>
      <c r="K139" s="599"/>
      <c r="L139" s="599"/>
      <c r="M139" s="599"/>
      <c r="N139" s="599"/>
      <c r="O139" s="599"/>
      <c r="P139" s="599"/>
      <c r="Q139" s="601"/>
      <c r="R139" s="601"/>
      <c r="S139" s="601"/>
      <c r="T139" s="601"/>
      <c r="U139" s="601"/>
      <c r="V139" s="599"/>
      <c r="W139" s="599"/>
      <c r="X139" s="599"/>
      <c r="Y139" s="599"/>
      <c r="Z139" s="599"/>
      <c r="AA139" s="599"/>
      <c r="AB139" s="599"/>
      <c r="AC139" s="599"/>
      <c r="AD139" s="599"/>
      <c r="AE139" s="599"/>
      <c r="AF139" s="599"/>
      <c r="AG139" s="599"/>
      <c r="AH139" s="603"/>
      <c r="AI139" s="603"/>
      <c r="AJ139" s="603"/>
      <c r="AK139" s="603"/>
      <c r="AL139" s="604"/>
      <c r="AM139" s="604"/>
      <c r="AN139" s="604"/>
      <c r="AO139" s="604"/>
      <c r="AP139" s="604"/>
      <c r="AQ139" s="604"/>
      <c r="AR139" s="604"/>
      <c r="AS139" s="604"/>
      <c r="AT139" s="604"/>
      <c r="AU139" s="604"/>
      <c r="AV139" s="599"/>
      <c r="AW139" s="599"/>
      <c r="AX139" s="599"/>
      <c r="AY139" s="599"/>
      <c r="AZ139" s="444">
        <v>3</v>
      </c>
    </row>
    <row r="140" spans="1:52" s="259" customFormat="1" ht="18" customHeight="1">
      <c r="A140" s="575">
        <f t="shared" si="6"/>
        <v>1</v>
      </c>
      <c r="B140" s="600"/>
      <c r="C140" s="600"/>
      <c r="D140" s="259" t="s">
        <v>499</v>
      </c>
      <c r="E140" s="600" t="str">
        <f>CONCATENATE("조림목이 자연발생 식생과 경쟁하고 있으며 조림목의 조림후 경과년수는 ",AQ133,"이다." )</f>
        <v>조림목이 자연발생 식생과 경쟁하고 있으며 조림목의 조림후 경과년수는 2년차이다.</v>
      </c>
      <c r="F140" s="599"/>
      <c r="G140" s="599"/>
      <c r="H140" s="599"/>
      <c r="I140" s="599"/>
      <c r="J140" s="599"/>
      <c r="K140" s="599"/>
      <c r="L140" s="599"/>
      <c r="M140" s="599"/>
      <c r="N140" s="599"/>
      <c r="O140" s="599"/>
      <c r="P140" s="599"/>
      <c r="Q140" s="599"/>
      <c r="R140" s="599"/>
      <c r="S140" s="599"/>
      <c r="T140" s="599"/>
      <c r="U140" s="599"/>
      <c r="V140" s="599"/>
      <c r="W140" s="599"/>
      <c r="X140" s="599"/>
      <c r="Y140" s="599"/>
      <c r="Z140" s="599"/>
      <c r="AA140" s="599"/>
      <c r="AB140" s="599"/>
      <c r="AC140" s="599"/>
      <c r="AD140" s="599"/>
      <c r="AE140" s="599"/>
      <c r="AF140" s="599"/>
      <c r="AG140" s="599"/>
      <c r="AH140" s="603"/>
      <c r="AI140" s="603"/>
      <c r="AJ140" s="603"/>
      <c r="AK140" s="603"/>
      <c r="AL140" s="604"/>
      <c r="AM140" s="604"/>
      <c r="AN140" s="604"/>
      <c r="AO140" s="604"/>
      <c r="AP140" s="604"/>
      <c r="AQ140" s="604"/>
      <c r="AR140" s="604"/>
      <c r="AS140" s="604"/>
      <c r="AT140" s="604"/>
      <c r="AU140" s="604"/>
      <c r="AV140" s="599"/>
      <c r="AW140" s="599"/>
      <c r="AX140" s="599"/>
      <c r="AY140" s="599"/>
      <c r="AZ140" s="443">
        <v>3</v>
      </c>
    </row>
    <row r="141" spans="1:52" s="259" customFormat="1" ht="13.5" customHeight="1">
      <c r="A141" s="575">
        <f t="shared" si="6"/>
        <v>1</v>
      </c>
      <c r="B141" s="606"/>
      <c r="C141" s="606"/>
      <c r="D141" s="606"/>
      <c r="E141" s="606"/>
      <c r="F141" s="769"/>
      <c r="G141" s="769"/>
      <c r="H141" s="769"/>
      <c r="I141" s="769"/>
      <c r="J141" s="607"/>
      <c r="K141" s="607"/>
      <c r="L141" s="607"/>
      <c r="M141" s="607"/>
      <c r="N141" s="607"/>
      <c r="O141" s="607"/>
      <c r="P141" s="607"/>
      <c r="Q141" s="608"/>
      <c r="R141" s="608"/>
      <c r="S141" s="608"/>
      <c r="T141" s="608"/>
      <c r="U141" s="608"/>
      <c r="V141" s="599"/>
      <c r="W141" s="599"/>
      <c r="X141" s="599"/>
      <c r="Y141" s="599"/>
      <c r="Z141" s="599"/>
      <c r="AA141" s="599"/>
      <c r="AB141" s="599"/>
      <c r="AC141" s="599"/>
      <c r="AD141" s="599"/>
      <c r="AE141" s="599"/>
      <c r="AF141" s="599"/>
      <c r="AG141" s="599"/>
      <c r="AH141" s="609"/>
      <c r="AI141" s="609"/>
      <c r="AJ141" s="609"/>
      <c r="AK141" s="609"/>
      <c r="AL141" s="610"/>
      <c r="AM141" s="610"/>
      <c r="AN141" s="610"/>
      <c r="AO141" s="610"/>
      <c r="AP141" s="610"/>
      <c r="AQ141" s="610"/>
      <c r="AR141" s="610"/>
      <c r="AS141" s="610"/>
      <c r="AT141" s="610"/>
      <c r="AU141" s="610"/>
      <c r="AV141" s="769"/>
      <c r="AW141" s="769"/>
      <c r="AX141" s="769"/>
      <c r="AY141" s="769"/>
      <c r="AZ141" s="444">
        <v>3</v>
      </c>
    </row>
    <row r="142" spans="1:52" s="260" customFormat="1" ht="19.5" customHeight="1">
      <c r="A142" s="575">
        <f t="shared" si="6"/>
        <v>1</v>
      </c>
      <c r="B142" s="1876" t="s">
        <v>1209</v>
      </c>
      <c r="C142" s="1876"/>
      <c r="D142" s="1876"/>
      <c r="E142" s="1876"/>
      <c r="F142" s="1876"/>
      <c r="G142" s="1876"/>
      <c r="H142" s="1876"/>
      <c r="I142" s="1876"/>
      <c r="J142" s="1876"/>
      <c r="K142" s="1876"/>
      <c r="L142" s="1876"/>
      <c r="M142" s="1876"/>
      <c r="N142" s="1876"/>
      <c r="O142" s="1876"/>
      <c r="P142" s="1876"/>
      <c r="Q142" s="1876"/>
      <c r="R142" s="1876"/>
      <c r="S142" s="1876"/>
      <c r="T142" s="1876"/>
      <c r="U142" s="1876"/>
      <c r="V142" s="1876"/>
      <c r="W142" s="1876"/>
      <c r="X142" s="1876"/>
      <c r="Y142" s="1876"/>
      <c r="Z142" s="1876"/>
      <c r="AA142" s="1876"/>
      <c r="AB142" s="1876"/>
      <c r="AC142" s="1876"/>
      <c r="AD142" s="1876"/>
      <c r="AE142" s="1876"/>
      <c r="AF142" s="1876"/>
      <c r="AG142" s="1876"/>
      <c r="AH142" s="1876"/>
      <c r="AI142" s="1876"/>
      <c r="AJ142" s="1876"/>
      <c r="AK142" s="1876"/>
      <c r="AL142" s="1876"/>
      <c r="AM142" s="1876"/>
      <c r="AN142" s="1876"/>
      <c r="AO142" s="1876"/>
      <c r="AP142" s="1876"/>
      <c r="AQ142" s="1876"/>
      <c r="AR142" s="1876"/>
      <c r="AS142" s="1876"/>
      <c r="AT142" s="1876"/>
      <c r="AU142" s="1876"/>
      <c r="AV142" s="1876"/>
      <c r="AW142" s="1876"/>
      <c r="AX142" s="1876"/>
      <c r="AY142" s="1876"/>
      <c r="AZ142" s="443">
        <v>3</v>
      </c>
    </row>
    <row r="143" spans="1:52" s="260" customFormat="1" ht="18" customHeight="1">
      <c r="A143" s="575">
        <f t="shared" si="6"/>
        <v>1</v>
      </c>
      <c r="B143" s="770"/>
      <c r="C143" s="259" t="s">
        <v>1208</v>
      </c>
      <c r="D143" s="579" t="s">
        <v>1207</v>
      </c>
      <c r="E143" s="579"/>
      <c r="F143" s="579"/>
      <c r="G143" s="579"/>
      <c r="H143" s="579"/>
      <c r="I143" s="579"/>
      <c r="J143" s="611"/>
      <c r="K143" s="611"/>
      <c r="L143" s="611"/>
      <c r="M143" s="611"/>
      <c r="N143" s="611"/>
      <c r="O143" s="611"/>
      <c r="P143" s="611"/>
      <c r="Q143" s="611"/>
      <c r="R143" s="611"/>
      <c r="S143" s="611"/>
      <c r="T143" s="611"/>
      <c r="U143" s="611"/>
      <c r="V143" s="611"/>
      <c r="W143" s="611"/>
      <c r="X143" s="611"/>
      <c r="Y143" s="611"/>
      <c r="Z143" s="611"/>
      <c r="AA143" s="611"/>
      <c r="AB143" s="611"/>
      <c r="AC143" s="611"/>
      <c r="AD143" s="611"/>
      <c r="AE143" s="611"/>
      <c r="AF143" s="611"/>
      <c r="AG143" s="611"/>
      <c r="AH143" s="611"/>
      <c r="AI143" s="611"/>
      <c r="AJ143" s="611"/>
      <c r="AK143" s="611"/>
      <c r="AL143" s="611"/>
      <c r="AM143" s="611"/>
      <c r="AN143" s="611"/>
      <c r="AO143" s="611"/>
      <c r="AP143" s="611"/>
      <c r="AQ143" s="611"/>
      <c r="AR143" s="611"/>
      <c r="AS143" s="611"/>
      <c r="AT143" s="611"/>
      <c r="AU143" s="611"/>
      <c r="AV143" s="611"/>
      <c r="AW143" s="611"/>
      <c r="AX143" s="611"/>
      <c r="AY143" s="611"/>
      <c r="AZ143" s="444">
        <v>3</v>
      </c>
    </row>
    <row r="144" spans="1:52" s="259" customFormat="1" ht="18" customHeight="1">
      <c r="A144" s="575">
        <f t="shared" si="6"/>
        <v>1</v>
      </c>
      <c r="D144" s="259" t="s">
        <v>499</v>
      </c>
      <c r="E144" s="579" t="str">
        <f>'6-3표준조사 1'!$W$173</f>
        <v>소반내 조림목의 생육상태, 현장여건 등을 고려하여 작업종은 모두베기로 적용한다.</v>
      </c>
      <c r="F144" s="579"/>
      <c r="G144" s="579"/>
      <c r="H144" s="579"/>
      <c r="I144" s="579"/>
      <c r="J144" s="580"/>
      <c r="K144" s="579"/>
      <c r="L144" s="579"/>
      <c r="M144" s="579"/>
      <c r="N144" s="579"/>
      <c r="O144" s="579"/>
      <c r="P144" s="579"/>
      <c r="Q144" s="579"/>
      <c r="R144" s="579"/>
      <c r="S144" s="579"/>
      <c r="T144" s="579"/>
      <c r="U144" s="579"/>
      <c r="V144" s="579"/>
      <c r="W144" s="579"/>
      <c r="X144" s="579"/>
      <c r="Y144" s="579"/>
      <c r="Z144" s="579"/>
      <c r="AA144" s="579"/>
      <c r="AB144" s="579"/>
      <c r="AC144" s="579"/>
      <c r="AD144" s="579"/>
      <c r="AE144" s="579"/>
      <c r="AF144" s="579"/>
      <c r="AG144" s="579"/>
      <c r="AH144" s="579"/>
      <c r="AI144" s="579"/>
      <c r="AJ144" s="579"/>
      <c r="AK144" s="579"/>
      <c r="AL144" s="579"/>
      <c r="AM144" s="579"/>
      <c r="AN144" s="579"/>
      <c r="AO144" s="579"/>
      <c r="AP144" s="579"/>
      <c r="AQ144" s="579"/>
      <c r="AR144" s="579"/>
      <c r="AS144" s="579"/>
      <c r="AT144" s="579"/>
      <c r="AU144" s="579"/>
      <c r="AV144" s="579"/>
      <c r="AW144" s="579"/>
      <c r="AX144" s="579"/>
      <c r="AY144" s="579"/>
      <c r="AZ144" s="443">
        <v>3</v>
      </c>
    </row>
    <row r="145" spans="1:52" s="259" customFormat="1" ht="18" hidden="1" customHeight="1">
      <c r="A145" s="575"/>
      <c r="D145" s="612" t="s">
        <v>499</v>
      </c>
      <c r="E145" s="613" t="s">
        <v>1048</v>
      </c>
      <c r="F145" s="613"/>
      <c r="G145" s="613"/>
      <c r="H145" s="579"/>
      <c r="I145" s="579"/>
      <c r="J145" s="580"/>
      <c r="K145" s="579"/>
      <c r="L145" s="579"/>
      <c r="M145" s="579"/>
      <c r="N145" s="579"/>
      <c r="O145" s="579"/>
      <c r="P145" s="579"/>
      <c r="Q145" s="579"/>
      <c r="R145" s="579"/>
      <c r="S145" s="579"/>
      <c r="T145" s="579"/>
      <c r="U145" s="579"/>
      <c r="V145" s="579"/>
      <c r="W145" s="579"/>
      <c r="X145" s="579"/>
      <c r="Y145" s="579"/>
      <c r="Z145" s="579"/>
      <c r="AA145" s="579"/>
      <c r="AB145" s="579"/>
      <c r="AC145" s="579"/>
      <c r="AD145" s="579"/>
      <c r="AE145" s="579"/>
      <c r="AF145" s="579"/>
      <c r="AG145" s="579"/>
      <c r="AH145" s="579"/>
      <c r="AI145" s="579"/>
      <c r="AJ145" s="579"/>
      <c r="AK145" s="579"/>
      <c r="AL145" s="579"/>
      <c r="AM145" s="579"/>
      <c r="AN145" s="579"/>
      <c r="AO145" s="579"/>
      <c r="AP145" s="579"/>
      <c r="AQ145" s="579"/>
      <c r="AR145" s="579"/>
      <c r="AS145" s="579"/>
      <c r="AT145" s="579"/>
      <c r="AU145" s="579"/>
      <c r="AV145" s="579"/>
      <c r="AW145" s="579"/>
      <c r="AX145" s="579"/>
      <c r="AY145" s="579"/>
      <c r="AZ145" s="443"/>
    </row>
    <row r="146" spans="1:52" s="260" customFormat="1" ht="18" customHeight="1">
      <c r="A146" s="575">
        <f>IF(1&gt;S150,1,0)</f>
        <v>1</v>
      </c>
      <c r="B146" s="951"/>
      <c r="C146" s="259"/>
      <c r="D146" s="259" t="s">
        <v>499</v>
      </c>
      <c r="E146" s="579" t="s">
        <v>1356</v>
      </c>
      <c r="F146" s="579"/>
      <c r="G146" s="579"/>
      <c r="H146" s="579"/>
      <c r="I146" s="579"/>
      <c r="J146" s="580"/>
      <c r="K146" s="579"/>
      <c r="L146" s="579"/>
      <c r="M146" s="579"/>
      <c r="N146" s="579"/>
      <c r="O146" s="579"/>
      <c r="P146" s="579"/>
      <c r="Q146" s="579"/>
      <c r="R146" s="579"/>
      <c r="S146" s="579"/>
      <c r="T146" s="579"/>
      <c r="U146" s="579"/>
      <c r="V146" s="579"/>
      <c r="W146" s="579"/>
      <c r="X146" s="579"/>
      <c r="Y146" s="579"/>
      <c r="Z146" s="579"/>
      <c r="AA146" s="579"/>
      <c r="AB146" s="579"/>
      <c r="AC146" s="579"/>
      <c r="AD146" s="579"/>
      <c r="AE146" s="579"/>
      <c r="AF146" s="579"/>
      <c r="AG146" s="579"/>
      <c r="AH146" s="579"/>
      <c r="AI146" s="579"/>
      <c r="AJ146" s="579"/>
      <c r="AK146" s="611"/>
      <c r="AL146" s="611"/>
      <c r="AM146" s="611"/>
      <c r="AN146" s="611"/>
      <c r="AO146" s="611"/>
      <c r="AP146" s="611"/>
      <c r="AQ146" s="611"/>
      <c r="AR146" s="611"/>
      <c r="AS146" s="611"/>
      <c r="AT146" s="611"/>
      <c r="AU146" s="611"/>
      <c r="AV146" s="611"/>
      <c r="AW146" s="611"/>
      <c r="AX146" s="611"/>
      <c r="AY146" s="611"/>
      <c r="AZ146" s="443"/>
    </row>
    <row r="147" spans="1:52" s="259" customFormat="1" ht="18" customHeight="1">
      <c r="A147" s="575">
        <f>IF(K$133&gt;0,1,0)</f>
        <v>1</v>
      </c>
      <c r="C147" s="259" t="s">
        <v>1206</v>
      </c>
      <c r="D147" s="579" t="s">
        <v>1205</v>
      </c>
      <c r="E147" s="579"/>
      <c r="F147" s="579"/>
      <c r="G147" s="579"/>
      <c r="H147" s="579"/>
      <c r="I147" s="579"/>
      <c r="J147" s="579"/>
      <c r="K147" s="579"/>
      <c r="L147" s="579"/>
      <c r="M147" s="579"/>
      <c r="N147" s="579"/>
      <c r="O147" s="579"/>
      <c r="P147" s="579"/>
      <c r="Q147" s="579"/>
      <c r="R147" s="579"/>
      <c r="S147" s="579"/>
      <c r="T147" s="579"/>
      <c r="U147" s="579"/>
      <c r="V147" s="579"/>
      <c r="W147" s="579"/>
      <c r="X147" s="579"/>
      <c r="Y147" s="579"/>
      <c r="Z147" s="579"/>
      <c r="AA147" s="579"/>
      <c r="AB147" s="579"/>
      <c r="AC147" s="579"/>
      <c r="AD147" s="579"/>
      <c r="AE147" s="579"/>
      <c r="AF147" s="579"/>
      <c r="AG147" s="579"/>
      <c r="AH147" s="579"/>
      <c r="AI147" s="579"/>
      <c r="AJ147" s="579"/>
      <c r="AK147" s="579"/>
      <c r="AL147" s="579"/>
      <c r="AM147" s="579"/>
      <c r="AN147" s="579"/>
      <c r="AO147" s="579"/>
      <c r="AP147" s="579"/>
      <c r="AQ147" s="579"/>
      <c r="AR147" s="579"/>
      <c r="AS147" s="579"/>
      <c r="AT147" s="579"/>
      <c r="AU147" s="579"/>
      <c r="AV147" s="579"/>
      <c r="AW147" s="579"/>
      <c r="AX147" s="579"/>
      <c r="AY147" s="579"/>
      <c r="AZ147" s="444">
        <v>3</v>
      </c>
    </row>
    <row r="148" spans="1:52" s="259" customFormat="1" ht="18" customHeight="1">
      <c r="A148" s="575">
        <f>IF(K$133&gt;0,1,0)</f>
        <v>1</v>
      </c>
      <c r="C148" s="1862" t="s">
        <v>1204</v>
      </c>
      <c r="D148" s="1862"/>
      <c r="E148" s="1862"/>
      <c r="F148" s="1862"/>
      <c r="G148" s="1862"/>
      <c r="H148" s="1862"/>
      <c r="I148" s="1862"/>
      <c r="J148" s="1862"/>
      <c r="K148" s="1862"/>
      <c r="L148" s="1862"/>
      <c r="M148" s="1862"/>
      <c r="N148" s="1862"/>
      <c r="O148" s="1862"/>
      <c r="P148" s="1862"/>
      <c r="Q148" s="1862"/>
      <c r="R148" s="1862"/>
      <c r="S148" s="1862"/>
      <c r="T148" s="1862"/>
      <c r="U148" s="1862"/>
      <c r="V148" s="1862"/>
      <c r="W148" s="1862"/>
      <c r="X148" s="1862"/>
      <c r="Y148" s="1862"/>
      <c r="Z148" s="1862"/>
      <c r="AA148" s="1862" t="s">
        <v>1203</v>
      </c>
      <c r="AB148" s="1862"/>
      <c r="AC148" s="1862"/>
      <c r="AD148" s="1862"/>
      <c r="AE148" s="1862"/>
      <c r="AF148" s="1862"/>
      <c r="AG148" s="1862"/>
      <c r="AH148" s="1862"/>
      <c r="AI148" s="1862"/>
      <c r="AJ148" s="1862"/>
      <c r="AK148" s="1862"/>
      <c r="AL148" s="1862"/>
      <c r="AM148" s="1862"/>
      <c r="AN148" s="1862"/>
      <c r="AO148" s="1862"/>
      <c r="AP148" s="1862"/>
      <c r="AQ148" s="1862"/>
      <c r="AR148" s="1862"/>
      <c r="AS148" s="1862"/>
      <c r="AT148" s="1862"/>
      <c r="AU148" s="1862"/>
      <c r="AV148" s="1862"/>
      <c r="AW148" s="1862"/>
      <c r="AX148" s="1862"/>
      <c r="AZ148" s="443">
        <v>3</v>
      </c>
    </row>
    <row r="149" spans="1:52" s="259" customFormat="1" ht="18" customHeight="1">
      <c r="A149" s="575">
        <f>IF(K$133&gt;0,1,0)</f>
        <v>1</v>
      </c>
      <c r="B149" s="614"/>
      <c r="C149" s="1862" t="s">
        <v>1202</v>
      </c>
      <c r="D149" s="1862"/>
      <c r="E149" s="1862"/>
      <c r="F149" s="1862"/>
      <c r="G149" s="1862"/>
      <c r="H149" s="1862"/>
      <c r="I149" s="1862"/>
      <c r="J149" s="1862"/>
      <c r="K149" s="1862" t="s">
        <v>1201</v>
      </c>
      <c r="L149" s="1862"/>
      <c r="M149" s="1862"/>
      <c r="N149" s="1862"/>
      <c r="O149" s="1862"/>
      <c r="P149" s="1862"/>
      <c r="Q149" s="1862"/>
      <c r="R149" s="1862"/>
      <c r="S149" s="1862" t="s">
        <v>1200</v>
      </c>
      <c r="T149" s="1862"/>
      <c r="U149" s="1862"/>
      <c r="V149" s="1862"/>
      <c r="W149" s="1862"/>
      <c r="X149" s="1862"/>
      <c r="Y149" s="1862"/>
      <c r="Z149" s="1862"/>
      <c r="AA149" s="1862" t="s">
        <v>1199</v>
      </c>
      <c r="AB149" s="1862"/>
      <c r="AC149" s="1862"/>
      <c r="AD149" s="1862"/>
      <c r="AE149" s="1862"/>
      <c r="AF149" s="1862"/>
      <c r="AG149" s="1862"/>
      <c r="AH149" s="1862"/>
      <c r="AI149" s="1862" t="s">
        <v>1198</v>
      </c>
      <c r="AJ149" s="1862"/>
      <c r="AK149" s="1862"/>
      <c r="AL149" s="1862"/>
      <c r="AM149" s="1862"/>
      <c r="AN149" s="1862"/>
      <c r="AO149" s="1862"/>
      <c r="AP149" s="1862"/>
      <c r="AQ149" s="1862" t="s">
        <v>964</v>
      </c>
      <c r="AR149" s="1862"/>
      <c r="AS149" s="1862"/>
      <c r="AT149" s="1862"/>
      <c r="AU149" s="1862"/>
      <c r="AV149" s="1862"/>
      <c r="AW149" s="1862"/>
      <c r="AX149" s="1862"/>
      <c r="AY149" s="614"/>
      <c r="AZ149" s="444">
        <v>3</v>
      </c>
    </row>
    <row r="150" spans="1:52" s="260" customFormat="1" ht="18" customHeight="1">
      <c r="A150" s="575">
        <f>IF(K$133&gt;0,1,0)</f>
        <v>1</v>
      </c>
      <c r="B150" s="599"/>
      <c r="C150" s="1862" t="s">
        <v>1192</v>
      </c>
      <c r="D150" s="1862"/>
      <c r="E150" s="1862"/>
      <c r="F150" s="1862"/>
      <c r="G150" s="1862"/>
      <c r="H150" s="1862"/>
      <c r="I150" s="1862"/>
      <c r="J150" s="1862"/>
      <c r="K150" s="1862" t="s">
        <v>1197</v>
      </c>
      <c r="L150" s="1862"/>
      <c r="M150" s="1862"/>
      <c r="N150" s="1862"/>
      <c r="O150" s="1862"/>
      <c r="P150" s="1862"/>
      <c r="Q150" s="1862"/>
      <c r="R150" s="1862"/>
      <c r="S150" s="1886">
        <f>'5-3단가산출서 1'!D108</f>
        <v>0</v>
      </c>
      <c r="T150" s="1886"/>
      <c r="U150" s="1886"/>
      <c r="V150" s="1886"/>
      <c r="W150" s="1886"/>
      <c r="X150" s="1886"/>
      <c r="Y150" s="1886"/>
      <c r="Z150" s="1886"/>
      <c r="AA150" s="1862" t="str">
        <f>'6-3표준조사 1'!P156</f>
        <v>중 (15˚ ~ 30˚)</v>
      </c>
      <c r="AB150" s="1862"/>
      <c r="AC150" s="1862"/>
      <c r="AD150" s="1862"/>
      <c r="AE150" s="1862"/>
      <c r="AF150" s="1862"/>
      <c r="AG150" s="1862"/>
      <c r="AH150" s="1862"/>
      <c r="AI150" s="1862" t="str">
        <f>'6-3표준조사 1'!Q156</f>
        <v xml:space="preserve">개소당1~3ha미만 </v>
      </c>
      <c r="AJ150" s="1862"/>
      <c r="AK150" s="1862"/>
      <c r="AL150" s="1862"/>
      <c r="AM150" s="1862"/>
      <c r="AN150" s="1862"/>
      <c r="AO150" s="1862"/>
      <c r="AP150" s="1862"/>
      <c r="AQ150" s="1862" t="str">
        <f>'6-3표준조사 1'!R156</f>
        <v>2년차</v>
      </c>
      <c r="AR150" s="1862"/>
      <c r="AS150" s="1862"/>
      <c r="AT150" s="1862"/>
      <c r="AU150" s="1862"/>
      <c r="AV150" s="1862"/>
      <c r="AW150" s="1862"/>
      <c r="AX150" s="1862"/>
      <c r="AY150" s="599"/>
      <c r="AZ150" s="443">
        <v>3</v>
      </c>
    </row>
    <row r="151" spans="1:52" s="259" customFormat="1" ht="18" customHeight="1">
      <c r="A151" s="575">
        <f>IF(K$133&gt;0,1,0)</f>
        <v>1</v>
      </c>
      <c r="B151" s="599"/>
      <c r="C151" s="1862" t="s">
        <v>1229</v>
      </c>
      <c r="D151" s="1862"/>
      <c r="E151" s="1862"/>
      <c r="F151" s="1862"/>
      <c r="G151" s="1862"/>
      <c r="H151" s="1862"/>
      <c r="I151" s="1862"/>
      <c r="J151" s="1862"/>
      <c r="K151" s="1862" t="s">
        <v>1194</v>
      </c>
      <c r="L151" s="1862"/>
      <c r="M151" s="1862"/>
      <c r="N151" s="1862"/>
      <c r="O151" s="1862"/>
      <c r="P151" s="1862"/>
      <c r="Q151" s="1862"/>
      <c r="R151" s="1862"/>
      <c r="S151" s="1467">
        <f>K133</f>
        <v>2.8</v>
      </c>
      <c r="T151" s="1467"/>
      <c r="U151" s="1467"/>
      <c r="V151" s="1467"/>
      <c r="W151" s="1467"/>
      <c r="X151" s="1467"/>
      <c r="Y151" s="1467"/>
      <c r="Z151" s="1467"/>
      <c r="AA151" s="1862"/>
      <c r="AB151" s="1862"/>
      <c r="AC151" s="1862"/>
      <c r="AD151" s="1862"/>
      <c r="AE151" s="1862"/>
      <c r="AF151" s="1862"/>
      <c r="AG151" s="1862"/>
      <c r="AH151" s="1862"/>
      <c r="AI151" s="1862"/>
      <c r="AJ151" s="1862"/>
      <c r="AK151" s="1862"/>
      <c r="AL151" s="1862"/>
      <c r="AM151" s="1862"/>
      <c r="AN151" s="1862"/>
      <c r="AO151" s="1862"/>
      <c r="AP151" s="1862"/>
      <c r="AQ151" s="1862"/>
      <c r="AR151" s="1862"/>
      <c r="AS151" s="1862"/>
      <c r="AT151" s="1862"/>
      <c r="AU151" s="1862"/>
      <c r="AV151" s="1862"/>
      <c r="AW151" s="1862"/>
      <c r="AX151" s="1862"/>
      <c r="AY151" s="599"/>
      <c r="AZ151" s="444">
        <v>3</v>
      </c>
    </row>
    <row r="152" spans="1:52" s="259" customFormat="1" ht="18" hidden="1" customHeight="1">
      <c r="A152" s="575">
        <f>IF('6-3표준조사 1'!$Y$152&gt;0,1,0)</f>
        <v>0</v>
      </c>
      <c r="B152" s="599"/>
      <c r="C152" s="1862" t="s">
        <v>1195</v>
      </c>
      <c r="D152" s="1862"/>
      <c r="E152" s="1862"/>
      <c r="F152" s="1862"/>
      <c r="G152" s="1862"/>
      <c r="H152" s="1862"/>
      <c r="I152" s="1862"/>
      <c r="J152" s="1862"/>
      <c r="K152" s="1862" t="s">
        <v>1194</v>
      </c>
      <c r="L152" s="1862"/>
      <c r="M152" s="1862"/>
      <c r="N152" s="1862"/>
      <c r="O152" s="1862"/>
      <c r="P152" s="1862"/>
      <c r="Q152" s="1862"/>
      <c r="R152" s="1862"/>
      <c r="S152" s="1863" t="b">
        <f>IF(A152&gt;0,S151)</f>
        <v>0</v>
      </c>
      <c r="T152" s="1863"/>
      <c r="U152" s="1863"/>
      <c r="V152" s="1863"/>
      <c r="W152" s="1863"/>
      <c r="X152" s="1863"/>
      <c r="Y152" s="1863"/>
      <c r="Z152" s="1863"/>
      <c r="AA152" s="1862"/>
      <c r="AB152" s="1862"/>
      <c r="AC152" s="1862"/>
      <c r="AD152" s="1862"/>
      <c r="AE152" s="1862"/>
      <c r="AF152" s="1862"/>
      <c r="AG152" s="1862"/>
      <c r="AH152" s="1862"/>
      <c r="AI152" s="1862"/>
      <c r="AJ152" s="1862"/>
      <c r="AK152" s="1862"/>
      <c r="AL152" s="1862"/>
      <c r="AM152" s="1862"/>
      <c r="AN152" s="1862"/>
      <c r="AO152" s="1862"/>
      <c r="AP152" s="1862"/>
      <c r="AQ152" s="1862"/>
      <c r="AR152" s="1862"/>
      <c r="AS152" s="1862"/>
      <c r="AT152" s="1862"/>
      <c r="AU152" s="1862"/>
      <c r="AV152" s="1862"/>
      <c r="AW152" s="1862"/>
      <c r="AX152" s="1862"/>
      <c r="AY152" s="599"/>
      <c r="AZ152" s="444">
        <v>3</v>
      </c>
    </row>
    <row r="153" spans="1:52" s="259" customFormat="1" ht="0.95" customHeight="1">
      <c r="A153" s="575">
        <v>1</v>
      </c>
      <c r="B153" s="599"/>
      <c r="C153" s="1862"/>
      <c r="D153" s="1862"/>
      <c r="E153" s="1862"/>
      <c r="F153" s="1862"/>
      <c r="G153" s="1862"/>
      <c r="H153" s="1862"/>
      <c r="I153" s="1862"/>
      <c r="J153" s="1862"/>
      <c r="K153" s="1862"/>
      <c r="L153" s="1862"/>
      <c r="M153" s="1862"/>
      <c r="N153" s="1862"/>
      <c r="O153" s="1862"/>
      <c r="P153" s="1862"/>
      <c r="Q153" s="1862"/>
      <c r="R153" s="1862"/>
      <c r="S153" s="1863"/>
      <c r="T153" s="1863"/>
      <c r="U153" s="1863"/>
      <c r="V153" s="1863"/>
      <c r="W153" s="1863"/>
      <c r="X153" s="1863"/>
      <c r="Y153" s="1863"/>
      <c r="Z153" s="1863"/>
      <c r="AA153" s="1889"/>
      <c r="AB153" s="1889"/>
      <c r="AC153" s="1889"/>
      <c r="AD153" s="1889"/>
      <c r="AE153" s="1889"/>
      <c r="AF153" s="1889"/>
      <c r="AG153" s="1889"/>
      <c r="AH153" s="1889"/>
      <c r="AI153" s="1889"/>
      <c r="AJ153" s="1889"/>
      <c r="AK153" s="1889"/>
      <c r="AL153" s="1889"/>
      <c r="AM153" s="1889"/>
      <c r="AN153" s="1889"/>
      <c r="AO153" s="1889"/>
      <c r="AP153" s="1889"/>
      <c r="AQ153" s="1889"/>
      <c r="AR153" s="1889"/>
      <c r="AS153" s="1889"/>
      <c r="AT153" s="1889"/>
      <c r="AU153" s="1889"/>
      <c r="AV153" s="1889"/>
      <c r="AW153" s="1889"/>
      <c r="AX153" s="1889"/>
      <c r="AY153" s="599"/>
      <c r="AZ153" s="444"/>
    </row>
    <row r="154" spans="1:52" s="259" customFormat="1" ht="18" hidden="1" customHeight="1">
      <c r="A154" s="575"/>
      <c r="B154" s="617"/>
      <c r="C154" s="617" t="s">
        <v>1193</v>
      </c>
      <c r="D154" s="617" t="s">
        <v>1192</v>
      </c>
      <c r="E154" s="617"/>
      <c r="F154" s="617"/>
      <c r="G154" s="618"/>
      <c r="H154" s="618"/>
      <c r="I154" s="618"/>
      <c r="J154" s="618"/>
      <c r="K154" s="618"/>
      <c r="L154" s="604"/>
      <c r="M154" s="604"/>
      <c r="N154" s="604"/>
      <c r="O154" s="604"/>
      <c r="P154" s="604"/>
      <c r="Q154" s="619"/>
      <c r="R154" s="619"/>
      <c r="S154" s="619"/>
      <c r="T154" s="619"/>
      <c r="U154" s="619"/>
      <c r="V154" s="599"/>
      <c r="W154" s="599"/>
      <c r="X154" s="599"/>
      <c r="Y154" s="599"/>
      <c r="Z154" s="620"/>
      <c r="AA154" s="789"/>
      <c r="AB154" s="789"/>
      <c r="AC154" s="789"/>
      <c r="AD154" s="790"/>
      <c r="AE154" s="789"/>
      <c r="AF154" s="789"/>
      <c r="AG154" s="789"/>
      <c r="AH154" s="795"/>
      <c r="AI154" s="795"/>
      <c r="AJ154" s="795"/>
      <c r="AK154" s="795"/>
      <c r="AL154" s="795"/>
      <c r="AM154" s="795"/>
      <c r="AN154" s="795"/>
      <c r="AO154" s="795"/>
      <c r="AP154" s="795"/>
      <c r="AQ154" s="791"/>
      <c r="AR154" s="791"/>
      <c r="AS154" s="791"/>
      <c r="AT154" s="791"/>
      <c r="AU154" s="796"/>
      <c r="AV154" s="796"/>
      <c r="AW154" s="796"/>
      <c r="AX154" s="796"/>
      <c r="AY154" s="797"/>
      <c r="AZ154" s="443">
        <v>3</v>
      </c>
    </row>
    <row r="155" spans="1:52" s="259" customFormat="1" ht="18" hidden="1" customHeight="1">
      <c r="A155" s="575"/>
      <c r="D155" s="259" t="s">
        <v>499</v>
      </c>
      <c r="E155" s="259" t="s">
        <v>1191</v>
      </c>
      <c r="J155" s="621"/>
      <c r="K155" s="621"/>
      <c r="L155" s="621"/>
      <c r="M155" s="621"/>
      <c r="T155" s="619"/>
      <c r="U155" s="619"/>
      <c r="V155" s="619"/>
      <c r="W155" s="619"/>
      <c r="AB155" s="619"/>
      <c r="AC155" s="619"/>
      <c r="AD155" s="619"/>
      <c r="AE155" s="619"/>
      <c r="AZ155" s="444">
        <v>3</v>
      </c>
    </row>
    <row r="156" spans="1:52" s="259" customFormat="1" ht="18" hidden="1" customHeight="1">
      <c r="A156" s="575"/>
      <c r="D156" s="259" t="s">
        <v>499</v>
      </c>
      <c r="E156" s="579" t="s">
        <v>1190</v>
      </c>
      <c r="F156" s="579"/>
      <c r="G156" s="579"/>
      <c r="H156" s="579"/>
      <c r="I156" s="579"/>
      <c r="J156" s="579"/>
      <c r="K156" s="579"/>
      <c r="L156" s="579"/>
      <c r="M156" s="579"/>
      <c r="N156" s="579"/>
      <c r="O156" s="579"/>
      <c r="P156" s="579"/>
      <c r="Q156" s="579"/>
      <c r="R156" s="579"/>
      <c r="S156" s="579"/>
      <c r="T156" s="579"/>
      <c r="U156" s="579"/>
      <c r="V156" s="579"/>
      <c r="W156" s="579"/>
      <c r="X156" s="579"/>
      <c r="Y156" s="579"/>
      <c r="Z156" s="579"/>
      <c r="AA156" s="579"/>
      <c r="AB156" s="579"/>
      <c r="AC156" s="579"/>
      <c r="AD156" s="579"/>
      <c r="AE156" s="579"/>
      <c r="AF156" s="579"/>
      <c r="AG156" s="579"/>
      <c r="AH156" s="579"/>
      <c r="AI156" s="579"/>
      <c r="AJ156" s="579"/>
      <c r="AK156" s="579"/>
      <c r="AL156" s="579"/>
      <c r="AM156" s="579"/>
      <c r="AN156" s="579"/>
      <c r="AO156" s="579"/>
      <c r="AP156" s="579"/>
      <c r="AQ156" s="579"/>
      <c r="AR156" s="579"/>
      <c r="AS156" s="579"/>
      <c r="AT156" s="579"/>
      <c r="AU156" s="579"/>
      <c r="AV156" s="579"/>
      <c r="AW156" s="579"/>
      <c r="AX156" s="579"/>
      <c r="AY156" s="579"/>
      <c r="AZ156" s="443">
        <v>3</v>
      </c>
    </row>
    <row r="157" spans="1:52" s="260" customFormat="1" ht="18" hidden="1" customHeight="1">
      <c r="A157" s="575"/>
      <c r="B157" s="259"/>
      <c r="C157" s="259" t="s">
        <v>1189</v>
      </c>
      <c r="D157" s="259"/>
      <c r="E157" s="653"/>
      <c r="F157" s="653"/>
      <c r="G157" s="653"/>
      <c r="H157" s="653"/>
      <c r="I157" s="653"/>
      <c r="J157" s="653"/>
      <c r="K157" s="653"/>
      <c r="L157" s="653"/>
      <c r="M157" s="653"/>
      <c r="N157" s="653"/>
      <c r="O157" s="653"/>
      <c r="P157" s="653"/>
      <c r="Q157" s="653"/>
      <c r="R157" s="653"/>
      <c r="S157" s="653"/>
      <c r="T157" s="653"/>
      <c r="U157" s="653"/>
      <c r="V157" s="653"/>
      <c r="W157" s="653"/>
      <c r="X157" s="653"/>
      <c r="Y157" s="653"/>
      <c r="Z157" s="653"/>
      <c r="AA157" s="1005"/>
      <c r="AB157" s="1005"/>
      <c r="AC157" s="1005"/>
      <c r="AD157" s="1005"/>
      <c r="AE157" s="1005"/>
      <c r="AF157" s="1005"/>
      <c r="AG157" s="1005"/>
      <c r="AH157" s="1005"/>
      <c r="AI157" s="1005"/>
      <c r="AJ157" s="1005"/>
      <c r="AK157" s="1005"/>
      <c r="AL157" s="1005"/>
      <c r="AM157" s="1005"/>
      <c r="AN157" s="1005"/>
      <c r="AO157" s="1005"/>
      <c r="AP157" s="1005"/>
      <c r="AQ157" s="1005"/>
      <c r="AR157" s="1005"/>
      <c r="AS157" s="1005"/>
      <c r="AT157" s="1005"/>
      <c r="AU157" s="1005"/>
      <c r="AV157" s="1005"/>
      <c r="AW157" s="1005"/>
      <c r="AX157" s="1005"/>
      <c r="AY157" s="653"/>
      <c r="AZ157" s="444">
        <v>3</v>
      </c>
    </row>
    <row r="158" spans="1:52" s="259" customFormat="1" ht="18" hidden="1" customHeight="1">
      <c r="A158" s="575"/>
      <c r="D158" s="259" t="s">
        <v>499</v>
      </c>
      <c r="E158" s="653" t="s">
        <v>1385</v>
      </c>
      <c r="F158" s="653"/>
      <c r="G158" s="653"/>
      <c r="H158" s="653"/>
      <c r="I158" s="653"/>
      <c r="J158" s="653"/>
      <c r="K158" s="653"/>
      <c r="L158" s="653"/>
      <c r="M158" s="653"/>
      <c r="N158" s="653"/>
      <c r="O158" s="653"/>
      <c r="P158" s="653"/>
      <c r="Q158" s="653"/>
      <c r="R158" s="653"/>
      <c r="S158" s="653"/>
      <c r="T158" s="653"/>
      <c r="U158" s="653"/>
      <c r="V158" s="653"/>
      <c r="W158" s="653"/>
      <c r="X158" s="653"/>
      <c r="Y158" s="653"/>
      <c r="Z158" s="653"/>
      <c r="AA158" s="653"/>
      <c r="AB158" s="653"/>
      <c r="AC158" s="653"/>
      <c r="AD158" s="653"/>
      <c r="AE158" s="653"/>
      <c r="AF158" s="653"/>
      <c r="AG158" s="653"/>
      <c r="AH158" s="653"/>
      <c r="AI158" s="653"/>
      <c r="AJ158" s="653"/>
      <c r="AK158" s="653"/>
      <c r="AL158" s="653"/>
      <c r="AM158" s="653"/>
      <c r="AN158" s="653"/>
      <c r="AO158" s="653"/>
      <c r="AP158" s="653"/>
      <c r="AQ158" s="653"/>
      <c r="AR158" s="653"/>
      <c r="AS158" s="653"/>
      <c r="AT158" s="653"/>
      <c r="AU158" s="653"/>
      <c r="AV158" s="653"/>
      <c r="AW158" s="653"/>
      <c r="AX158" s="653"/>
      <c r="AY158" s="653"/>
      <c r="AZ158" s="443">
        <v>3</v>
      </c>
    </row>
    <row r="159" spans="1:52" s="259" customFormat="1" ht="18" hidden="1" customHeight="1">
      <c r="A159" s="575"/>
      <c r="D159" s="259" t="s">
        <v>499</v>
      </c>
      <c r="E159" s="653" t="s">
        <v>1188</v>
      </c>
      <c r="F159" s="653"/>
      <c r="G159" s="653"/>
      <c r="H159" s="653"/>
      <c r="I159" s="653"/>
      <c r="J159" s="653"/>
      <c r="K159" s="653"/>
      <c r="L159" s="653"/>
      <c r="M159" s="653"/>
      <c r="N159" s="653"/>
      <c r="O159" s="653"/>
      <c r="P159" s="653"/>
      <c r="Q159" s="653"/>
      <c r="R159" s="653"/>
      <c r="S159" s="653"/>
      <c r="T159" s="653"/>
      <c r="U159" s="653"/>
      <c r="V159" s="653"/>
      <c r="W159" s="653"/>
      <c r="X159" s="653"/>
      <c r="Y159" s="653"/>
      <c r="Z159" s="653"/>
      <c r="AA159" s="653"/>
      <c r="AB159" s="653"/>
      <c r="AC159" s="653"/>
      <c r="AD159" s="653"/>
      <c r="AE159" s="653"/>
      <c r="AF159" s="653"/>
      <c r="AG159" s="653"/>
      <c r="AH159" s="653"/>
      <c r="AI159" s="653"/>
      <c r="AJ159" s="653"/>
      <c r="AK159" s="653"/>
      <c r="AL159" s="653"/>
      <c r="AM159" s="653"/>
      <c r="AN159" s="653"/>
      <c r="AO159" s="653"/>
      <c r="AP159" s="653"/>
      <c r="AQ159" s="653"/>
      <c r="AR159" s="653"/>
      <c r="AS159" s="653"/>
      <c r="AT159" s="653"/>
      <c r="AU159" s="653"/>
      <c r="AV159" s="653"/>
      <c r="AW159" s="653"/>
      <c r="AX159" s="653"/>
      <c r="AY159" s="653"/>
      <c r="AZ159" s="444">
        <v>3</v>
      </c>
    </row>
    <row r="160" spans="1:52" s="260" customFormat="1" ht="18" hidden="1" customHeight="1">
      <c r="A160" s="575"/>
      <c r="B160" s="259"/>
      <c r="C160" s="612" t="s">
        <v>1187</v>
      </c>
      <c r="D160" s="612"/>
      <c r="E160" s="616"/>
      <c r="F160" s="616"/>
      <c r="G160" s="616"/>
      <c r="H160" s="616"/>
      <c r="I160" s="616"/>
      <c r="J160" s="616"/>
      <c r="K160" s="616"/>
      <c r="L160" s="616"/>
      <c r="M160" s="616"/>
      <c r="N160" s="616"/>
      <c r="O160" s="616"/>
      <c r="P160" s="616"/>
      <c r="Q160" s="616"/>
      <c r="R160" s="616"/>
      <c r="S160" s="616"/>
      <c r="T160" s="616"/>
      <c r="U160" s="616"/>
      <c r="V160" s="616"/>
      <c r="W160" s="616"/>
      <c r="X160" s="616"/>
      <c r="Y160" s="616"/>
      <c r="Z160" s="616"/>
      <c r="AA160" s="616"/>
      <c r="AB160" s="616"/>
      <c r="AC160" s="616"/>
      <c r="AD160" s="616"/>
      <c r="AE160" s="616"/>
      <c r="AF160" s="616"/>
      <c r="AG160" s="616"/>
      <c r="AH160" s="616"/>
      <c r="AI160" s="616"/>
      <c r="AJ160" s="616"/>
      <c r="AK160" s="616"/>
      <c r="AL160" s="616"/>
      <c r="AM160" s="616"/>
      <c r="AN160" s="616"/>
      <c r="AO160" s="616"/>
      <c r="AP160" s="615"/>
      <c r="AQ160" s="615"/>
      <c r="AR160" s="615"/>
      <c r="AS160" s="615"/>
      <c r="AT160" s="615"/>
      <c r="AU160" s="615"/>
      <c r="AV160" s="615"/>
      <c r="AW160" s="615"/>
      <c r="AX160" s="615"/>
      <c r="AY160" s="615"/>
      <c r="AZ160" s="445">
        <v>3</v>
      </c>
    </row>
    <row r="161" spans="1:52" s="259" customFormat="1" ht="18" hidden="1" customHeight="1">
      <c r="A161" s="575"/>
      <c r="C161" s="612"/>
      <c r="D161" s="612" t="s">
        <v>499</v>
      </c>
      <c r="E161" s="616" t="s">
        <v>1385</v>
      </c>
      <c r="F161" s="616"/>
      <c r="G161" s="616"/>
      <c r="H161" s="616"/>
      <c r="I161" s="616"/>
      <c r="J161" s="616"/>
      <c r="K161" s="616"/>
      <c r="L161" s="616"/>
      <c r="M161" s="616"/>
      <c r="N161" s="616"/>
      <c r="O161" s="616"/>
      <c r="P161" s="616"/>
      <c r="Q161" s="616"/>
      <c r="R161" s="616"/>
      <c r="S161" s="616"/>
      <c r="T161" s="616"/>
      <c r="U161" s="616"/>
      <c r="V161" s="616"/>
      <c r="W161" s="616"/>
      <c r="X161" s="616"/>
      <c r="Y161" s="616"/>
      <c r="Z161" s="616"/>
      <c r="AA161" s="616"/>
      <c r="AB161" s="616"/>
      <c r="AC161" s="616"/>
      <c r="AD161" s="616"/>
      <c r="AE161" s="616"/>
      <c r="AF161" s="616"/>
      <c r="AG161" s="616"/>
      <c r="AH161" s="616"/>
      <c r="AI161" s="616"/>
      <c r="AJ161" s="616"/>
      <c r="AK161" s="616"/>
      <c r="AL161" s="616"/>
      <c r="AM161" s="616"/>
      <c r="AN161" s="616"/>
      <c r="AO161" s="616"/>
      <c r="AP161" s="615"/>
      <c r="AQ161" s="615"/>
      <c r="AR161" s="615"/>
      <c r="AS161" s="615"/>
      <c r="AT161" s="615"/>
      <c r="AU161" s="615"/>
      <c r="AV161" s="615"/>
      <c r="AW161" s="615"/>
      <c r="AX161" s="615"/>
      <c r="AY161" s="615"/>
      <c r="AZ161" s="445">
        <v>3</v>
      </c>
    </row>
    <row r="162" spans="1:52" s="259" customFormat="1" ht="18" hidden="1" customHeight="1">
      <c r="A162" s="575"/>
      <c r="C162" s="612"/>
      <c r="D162" s="612" t="s">
        <v>499</v>
      </c>
      <c r="E162" s="616" t="s">
        <v>1186</v>
      </c>
      <c r="F162" s="616"/>
      <c r="G162" s="616"/>
      <c r="H162" s="616"/>
      <c r="I162" s="616"/>
      <c r="J162" s="616"/>
      <c r="K162" s="616"/>
      <c r="L162" s="616"/>
      <c r="M162" s="616"/>
      <c r="N162" s="616"/>
      <c r="O162" s="616"/>
      <c r="P162" s="616"/>
      <c r="Q162" s="616"/>
      <c r="R162" s="616"/>
      <c r="S162" s="616"/>
      <c r="T162" s="616"/>
      <c r="U162" s="616"/>
      <c r="V162" s="616"/>
      <c r="W162" s="616"/>
      <c r="X162" s="616"/>
      <c r="Y162" s="616"/>
      <c r="Z162" s="616"/>
      <c r="AA162" s="616"/>
      <c r="AB162" s="616"/>
      <c r="AC162" s="616"/>
      <c r="AD162" s="616"/>
      <c r="AE162" s="616"/>
      <c r="AF162" s="616"/>
      <c r="AG162" s="616"/>
      <c r="AH162" s="616"/>
      <c r="AI162" s="616"/>
      <c r="AJ162" s="616"/>
      <c r="AK162" s="616"/>
      <c r="AL162" s="616"/>
      <c r="AM162" s="616"/>
      <c r="AN162" s="616"/>
      <c r="AO162" s="616"/>
      <c r="AP162" s="615"/>
      <c r="AQ162" s="615"/>
      <c r="AR162" s="615"/>
      <c r="AS162" s="615"/>
      <c r="AT162" s="615"/>
      <c r="AU162" s="615"/>
      <c r="AV162" s="615"/>
      <c r="AW162" s="615"/>
      <c r="AX162" s="615"/>
      <c r="AY162" s="615"/>
      <c r="AZ162" s="445">
        <v>3</v>
      </c>
    </row>
    <row r="163" spans="1:52" s="259" customFormat="1" ht="18" hidden="1" customHeight="1">
      <c r="A163" s="575"/>
      <c r="C163" s="259" t="s">
        <v>1185</v>
      </c>
      <c r="D163" s="259" t="s">
        <v>1184</v>
      </c>
      <c r="E163" s="653"/>
      <c r="F163" s="653"/>
      <c r="G163" s="653"/>
      <c r="H163" s="653"/>
      <c r="I163" s="653"/>
      <c r="J163" s="653"/>
      <c r="K163" s="653"/>
      <c r="L163" s="653"/>
      <c r="M163" s="653"/>
      <c r="N163" s="653"/>
      <c r="O163" s="653"/>
      <c r="P163" s="653"/>
      <c r="Q163" s="653"/>
      <c r="R163" s="653"/>
      <c r="S163" s="653"/>
      <c r="T163" s="653"/>
      <c r="U163" s="653"/>
      <c r="V163" s="653"/>
      <c r="W163" s="653"/>
      <c r="X163" s="653"/>
      <c r="Y163" s="653"/>
      <c r="Z163" s="653"/>
      <c r="AA163" s="653"/>
      <c r="AB163" s="653"/>
      <c r="AC163" s="653"/>
      <c r="AD163" s="653"/>
      <c r="AE163" s="653"/>
      <c r="AF163" s="653"/>
      <c r="AG163" s="653"/>
      <c r="AH163" s="653"/>
      <c r="AI163" s="653"/>
      <c r="AJ163" s="653"/>
      <c r="AK163" s="653"/>
      <c r="AL163" s="653"/>
      <c r="AM163" s="653"/>
      <c r="AN163" s="653"/>
      <c r="AO163" s="653"/>
      <c r="AP163" s="653"/>
      <c r="AQ163" s="653"/>
      <c r="AR163" s="653"/>
      <c r="AS163" s="653"/>
      <c r="AT163" s="653"/>
      <c r="AU163" s="653"/>
      <c r="AV163" s="653"/>
      <c r="AW163" s="653"/>
      <c r="AX163" s="653"/>
      <c r="AY163" s="653"/>
      <c r="AZ163" s="443">
        <v>3</v>
      </c>
    </row>
    <row r="164" spans="1:52" s="259" customFormat="1" ht="18" hidden="1" customHeight="1">
      <c r="A164" s="575"/>
      <c r="D164" s="259" t="s">
        <v>499</v>
      </c>
      <c r="E164" s="653" t="s">
        <v>1183</v>
      </c>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c r="AI164" s="653"/>
      <c r="AJ164" s="653"/>
      <c r="AK164" s="653"/>
      <c r="AL164" s="653"/>
      <c r="AM164" s="653"/>
      <c r="AN164" s="653"/>
      <c r="AO164" s="653"/>
      <c r="AP164" s="653"/>
      <c r="AQ164" s="653"/>
      <c r="AR164" s="653"/>
      <c r="AS164" s="653"/>
      <c r="AT164" s="653"/>
      <c r="AU164" s="653"/>
      <c r="AV164" s="653"/>
      <c r="AW164" s="653"/>
      <c r="AX164" s="653"/>
      <c r="AY164" s="653"/>
      <c r="AZ164" s="444">
        <v>3</v>
      </c>
    </row>
    <row r="165" spans="1:52" s="259" customFormat="1" ht="18" hidden="1" customHeight="1">
      <c r="A165" s="575"/>
      <c r="D165" s="259" t="s">
        <v>499</v>
      </c>
      <c r="E165" s="653" t="s">
        <v>1182</v>
      </c>
      <c r="F165" s="653"/>
      <c r="G165" s="653"/>
      <c r="H165" s="653"/>
      <c r="I165" s="653"/>
      <c r="J165" s="653"/>
      <c r="K165" s="653"/>
      <c r="L165" s="653"/>
      <c r="M165" s="653"/>
      <c r="N165" s="653"/>
      <c r="O165" s="653"/>
      <c r="P165" s="653"/>
      <c r="Q165" s="653"/>
      <c r="R165" s="653"/>
      <c r="S165" s="653"/>
      <c r="T165" s="653"/>
      <c r="U165" s="653"/>
      <c r="V165" s="653"/>
      <c r="W165" s="653"/>
      <c r="X165" s="653"/>
      <c r="Y165" s="653"/>
      <c r="Z165" s="653"/>
      <c r="AA165" s="653"/>
      <c r="AB165" s="653"/>
      <c r="AC165" s="653"/>
      <c r="AD165" s="653"/>
      <c r="AE165" s="653"/>
      <c r="AF165" s="653"/>
      <c r="AG165" s="653"/>
      <c r="AH165" s="653"/>
      <c r="AI165" s="653"/>
      <c r="AJ165" s="653"/>
      <c r="AK165" s="653"/>
      <c r="AL165" s="653"/>
      <c r="AM165" s="653"/>
      <c r="AN165" s="653"/>
      <c r="AO165" s="653"/>
      <c r="AP165" s="653"/>
      <c r="AQ165" s="653"/>
      <c r="AR165" s="653"/>
      <c r="AS165" s="653"/>
      <c r="AT165" s="653"/>
      <c r="AU165" s="653"/>
      <c r="AV165" s="653"/>
      <c r="AW165" s="653"/>
      <c r="AX165" s="653"/>
      <c r="AY165" s="653"/>
      <c r="AZ165" s="443">
        <v>3</v>
      </c>
    </row>
    <row r="166" spans="1:52" s="259" customFormat="1" ht="18" hidden="1" customHeight="1">
      <c r="A166" s="575"/>
      <c r="D166" s="259" t="s">
        <v>499</v>
      </c>
      <c r="E166" s="653" t="s">
        <v>1181</v>
      </c>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c r="AI166" s="653"/>
      <c r="AJ166" s="653"/>
      <c r="AK166" s="653"/>
      <c r="AL166" s="653"/>
      <c r="AM166" s="653"/>
      <c r="AN166" s="653"/>
      <c r="AO166" s="653"/>
      <c r="AP166" s="653"/>
      <c r="AQ166" s="653"/>
      <c r="AR166" s="653"/>
      <c r="AS166" s="653"/>
      <c r="AT166" s="653"/>
      <c r="AU166" s="653"/>
      <c r="AV166" s="653"/>
      <c r="AW166" s="653"/>
      <c r="AX166" s="653"/>
      <c r="AY166" s="653"/>
      <c r="AZ166" s="444">
        <v>3</v>
      </c>
    </row>
    <row r="167" spans="1:52" s="259" customFormat="1" ht="18" hidden="1" customHeight="1">
      <c r="A167" s="575"/>
      <c r="D167" s="259" t="s">
        <v>499</v>
      </c>
      <c r="E167" s="653" t="s">
        <v>1180</v>
      </c>
      <c r="F167" s="653"/>
      <c r="G167" s="653"/>
      <c r="H167" s="653"/>
      <c r="I167" s="653"/>
      <c r="J167" s="653"/>
      <c r="K167" s="653"/>
      <c r="L167" s="653"/>
      <c r="M167" s="653"/>
      <c r="N167" s="653"/>
      <c r="O167" s="653"/>
      <c r="P167" s="653"/>
      <c r="Q167" s="653"/>
      <c r="R167" s="653"/>
      <c r="S167" s="653"/>
      <c r="T167" s="653"/>
      <c r="U167" s="653"/>
      <c r="V167" s="653"/>
      <c r="W167" s="653"/>
      <c r="X167" s="653"/>
      <c r="Y167" s="653"/>
      <c r="Z167" s="653"/>
      <c r="AA167" s="653"/>
      <c r="AB167" s="653"/>
      <c r="AC167" s="653"/>
      <c r="AD167" s="653"/>
      <c r="AE167" s="653"/>
      <c r="AF167" s="653"/>
      <c r="AG167" s="653"/>
      <c r="AH167" s="653"/>
      <c r="AI167" s="653"/>
      <c r="AJ167" s="653"/>
      <c r="AK167" s="653"/>
      <c r="AL167" s="653"/>
      <c r="AM167" s="653"/>
      <c r="AN167" s="653"/>
      <c r="AO167" s="653"/>
      <c r="AP167" s="653"/>
      <c r="AQ167" s="653"/>
      <c r="AR167" s="653"/>
      <c r="AS167" s="653"/>
      <c r="AT167" s="653"/>
      <c r="AU167" s="653"/>
      <c r="AV167" s="653"/>
      <c r="AW167" s="653"/>
      <c r="AX167" s="653"/>
      <c r="AY167" s="653"/>
      <c r="AZ167" s="443">
        <v>3</v>
      </c>
    </row>
    <row r="168" spans="1:52" s="259" customFormat="1" ht="18" hidden="1" customHeight="1">
      <c r="A168" s="575"/>
      <c r="D168" s="259" t="s">
        <v>499</v>
      </c>
      <c r="E168" s="653" t="s">
        <v>1179</v>
      </c>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c r="AI168" s="653"/>
      <c r="AJ168" s="653"/>
      <c r="AK168" s="653"/>
      <c r="AL168" s="653"/>
      <c r="AM168" s="653"/>
      <c r="AN168" s="653"/>
      <c r="AO168" s="653"/>
      <c r="AP168" s="653"/>
      <c r="AQ168" s="653"/>
      <c r="AR168" s="653"/>
      <c r="AS168" s="653"/>
      <c r="AT168" s="653"/>
      <c r="AU168" s="653"/>
      <c r="AV168" s="653"/>
      <c r="AW168" s="653"/>
      <c r="AX168" s="653"/>
      <c r="AY168" s="653"/>
      <c r="AZ168" s="444">
        <v>3</v>
      </c>
    </row>
    <row r="169" spans="1:52" s="259" customFormat="1" ht="18" hidden="1" customHeight="1">
      <c r="A169" s="575"/>
      <c r="D169" s="259" t="s">
        <v>499</v>
      </c>
      <c r="E169" s="653" t="s">
        <v>1178</v>
      </c>
      <c r="F169" s="653"/>
      <c r="G169" s="653"/>
      <c r="H169" s="653"/>
      <c r="I169" s="653"/>
      <c r="J169" s="653"/>
      <c r="K169" s="653"/>
      <c r="L169" s="653"/>
      <c r="M169" s="653"/>
      <c r="N169" s="653"/>
      <c r="O169" s="653"/>
      <c r="P169" s="653"/>
      <c r="Q169" s="653"/>
      <c r="R169" s="653"/>
      <c r="S169" s="653"/>
      <c r="T169" s="653"/>
      <c r="U169" s="653"/>
      <c r="V169" s="653"/>
      <c r="W169" s="653"/>
      <c r="X169" s="653"/>
      <c r="Y169" s="653"/>
      <c r="Z169" s="653"/>
      <c r="AA169" s="653"/>
      <c r="AB169" s="653"/>
      <c r="AC169" s="653"/>
      <c r="AD169" s="653"/>
      <c r="AE169" s="653"/>
      <c r="AF169" s="653"/>
      <c r="AG169" s="653"/>
      <c r="AH169" s="653"/>
      <c r="AI169" s="653"/>
      <c r="AJ169" s="653"/>
      <c r="AK169" s="653"/>
      <c r="AL169" s="653"/>
      <c r="AM169" s="653"/>
      <c r="AN169" s="653"/>
      <c r="AO169" s="653"/>
      <c r="AP169" s="653"/>
      <c r="AQ169" s="653"/>
      <c r="AR169" s="653"/>
      <c r="AS169" s="653"/>
      <c r="AT169" s="653"/>
      <c r="AU169" s="653"/>
      <c r="AV169" s="653"/>
      <c r="AW169" s="653"/>
      <c r="AX169" s="653"/>
      <c r="AY169" s="653"/>
      <c r="AZ169" s="443">
        <v>3</v>
      </c>
    </row>
    <row r="170" spans="1:52" s="259" customFormat="1" ht="18" hidden="1" customHeight="1">
      <c r="A170" s="575"/>
      <c r="D170" s="259" t="s">
        <v>499</v>
      </c>
      <c r="E170" s="653" t="s">
        <v>1177</v>
      </c>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c r="AI170" s="653"/>
      <c r="AJ170" s="653"/>
      <c r="AK170" s="653"/>
      <c r="AL170" s="653"/>
      <c r="AM170" s="653"/>
      <c r="AN170" s="653"/>
      <c r="AO170" s="653"/>
      <c r="AP170" s="653"/>
      <c r="AQ170" s="653"/>
      <c r="AR170" s="653"/>
      <c r="AS170" s="653"/>
      <c r="AT170" s="653"/>
      <c r="AU170" s="653"/>
      <c r="AV170" s="653"/>
      <c r="AW170" s="653"/>
      <c r="AX170" s="653"/>
      <c r="AY170" s="653"/>
      <c r="AZ170" s="444">
        <v>3</v>
      </c>
    </row>
    <row r="171" spans="1:52" s="259" customFormat="1" ht="18" hidden="1" customHeight="1">
      <c r="A171" s="575"/>
      <c r="D171" s="653"/>
      <c r="E171" s="799"/>
      <c r="F171" s="799"/>
      <c r="G171" s="799"/>
      <c r="H171" s="799"/>
      <c r="I171" s="799"/>
      <c r="J171" s="799"/>
      <c r="K171" s="799"/>
      <c r="L171" s="799"/>
      <c r="M171" s="799"/>
      <c r="N171" s="799"/>
      <c r="O171" s="799"/>
      <c r="P171" s="799"/>
      <c r="Q171" s="799"/>
      <c r="R171" s="799"/>
      <c r="S171" s="799"/>
      <c r="T171" s="799"/>
      <c r="U171" s="799"/>
      <c r="V171" s="799"/>
      <c r="W171" s="799"/>
      <c r="X171" s="799"/>
      <c r="Y171" s="799"/>
      <c r="Z171" s="799"/>
      <c r="AA171" s="799"/>
      <c r="AB171" s="799"/>
      <c r="AC171" s="799"/>
      <c r="AD171" s="799"/>
      <c r="AE171" s="799"/>
      <c r="AF171" s="799"/>
      <c r="AG171" s="799"/>
      <c r="AH171" s="799"/>
      <c r="AI171" s="799"/>
      <c r="AJ171" s="799"/>
      <c r="AK171" s="799"/>
      <c r="AL171" s="799"/>
      <c r="AM171" s="799"/>
      <c r="AN171" s="799"/>
      <c r="AO171" s="799"/>
      <c r="AP171" s="799"/>
      <c r="AQ171" s="799"/>
      <c r="AR171" s="799"/>
      <c r="AS171" s="799"/>
      <c r="AT171" s="799"/>
      <c r="AU171" s="799"/>
      <c r="AV171" s="799"/>
      <c r="AW171" s="799"/>
      <c r="AX171" s="799"/>
      <c r="AY171" s="799"/>
      <c r="AZ171" s="443">
        <v>3</v>
      </c>
    </row>
    <row r="172" spans="1:52" ht="25.5">
      <c r="A172" s="575">
        <f t="shared" ref="A172:A192" si="7">IF(K$190&gt;0,1,0)</f>
        <v>1</v>
      </c>
      <c r="B172" s="1869" t="s">
        <v>745</v>
      </c>
      <c r="C172" s="1869"/>
      <c r="D172" s="1869"/>
      <c r="E172" s="1869"/>
      <c r="F172" s="1869"/>
      <c r="G172" s="1869"/>
      <c r="H172" s="1869"/>
      <c r="I172" s="1869"/>
      <c r="J172" s="1869"/>
      <c r="K172" s="1869"/>
      <c r="L172" s="1869"/>
      <c r="M172" s="1869"/>
      <c r="N172" s="1869"/>
      <c r="O172" s="1869"/>
      <c r="P172" s="1869"/>
      <c r="Q172" s="1869"/>
      <c r="R172" s="1869"/>
      <c r="S172" s="1869"/>
      <c r="T172" s="1869"/>
      <c r="U172" s="1869"/>
      <c r="V172" s="1869"/>
      <c r="W172" s="1869"/>
      <c r="X172" s="1869"/>
      <c r="Y172" s="1869"/>
      <c r="Z172" s="1869"/>
      <c r="AA172" s="1869"/>
      <c r="AB172" s="1869"/>
      <c r="AC172" s="1869"/>
      <c r="AD172" s="1869"/>
      <c r="AE172" s="1869"/>
      <c r="AF172" s="1869"/>
      <c r="AG172" s="1869"/>
      <c r="AH172" s="1869"/>
      <c r="AI172" s="1869"/>
      <c r="AJ172" s="1869"/>
      <c r="AK172" s="1869"/>
      <c r="AL172" s="1869"/>
      <c r="AM172" s="1869"/>
      <c r="AN172" s="1869"/>
      <c r="AO172" s="1869"/>
      <c r="AP172" s="1869"/>
      <c r="AQ172" s="1869"/>
      <c r="AR172" s="1869"/>
      <c r="AS172" s="1869"/>
      <c r="AT172" s="1869"/>
      <c r="AU172" s="1869"/>
      <c r="AV172" s="1869"/>
      <c r="AW172" s="1869"/>
      <c r="AX172" s="1869"/>
      <c r="AY172" s="1869"/>
      <c r="AZ172" s="444">
        <v>4</v>
      </c>
    </row>
    <row r="173" spans="1:52" s="260" customFormat="1" ht="9.9499999999999993" customHeight="1">
      <c r="A173" s="575">
        <f t="shared" si="7"/>
        <v>1</v>
      </c>
      <c r="AZ173" s="443">
        <v>4</v>
      </c>
    </row>
    <row r="174" spans="1:52" s="576" customFormat="1" ht="30" customHeight="1">
      <c r="A174" s="575">
        <f t="shared" si="7"/>
        <v>1</v>
      </c>
      <c r="F174" s="1864" t="s">
        <v>1228</v>
      </c>
      <c r="G174" s="1864"/>
      <c r="H174" s="1864"/>
      <c r="I174" s="1864"/>
      <c r="J174" s="1864"/>
      <c r="K174" s="1864"/>
      <c r="L174" s="1870" t="str">
        <f>+'6-3표준조사 1'!K229</f>
        <v>54-0</v>
      </c>
      <c r="M174" s="1870"/>
      <c r="N174" s="1870"/>
      <c r="O174" s="1870"/>
      <c r="P174" s="1870"/>
      <c r="Q174" s="1870"/>
      <c r="R174" s="577"/>
      <c r="S174" s="577"/>
      <c r="T174" s="1864" t="s">
        <v>1227</v>
      </c>
      <c r="U174" s="1864"/>
      <c r="V174" s="1864"/>
      <c r="W174" s="1864"/>
      <c r="X174" s="1864"/>
      <c r="Y174" s="1864"/>
      <c r="Z174" s="1870" t="str">
        <f>+'6-3표준조사 1'!L229</f>
        <v>10-0</v>
      </c>
      <c r="AA174" s="1870"/>
      <c r="AB174" s="1870"/>
      <c r="AC174" s="1870"/>
      <c r="AD174" s="1870"/>
      <c r="AE174" s="1870"/>
      <c r="AF174" s="577"/>
      <c r="AG174" s="577"/>
      <c r="AH174" s="1864" t="s">
        <v>1226</v>
      </c>
      <c r="AI174" s="1864"/>
      <c r="AJ174" s="1864"/>
      <c r="AK174" s="1864"/>
      <c r="AL174" s="1864"/>
      <c r="AM174" s="1864"/>
      <c r="AN174" s="1864"/>
      <c r="AO174" s="1870" t="str">
        <f>+'6-3표준조사 1'!R229</f>
        <v>모두베기</v>
      </c>
      <c r="AP174" s="1870"/>
      <c r="AQ174" s="1870"/>
      <c r="AR174" s="1870"/>
      <c r="AS174" s="1870"/>
      <c r="AT174" s="1870"/>
      <c r="AU174" s="578"/>
      <c r="AV174" s="578"/>
      <c r="AW174" s="578"/>
      <c r="AX174" s="578"/>
      <c r="AZ174" s="443">
        <v>4</v>
      </c>
    </row>
    <row r="175" spans="1:52" s="260" customFormat="1" ht="14.25" customHeight="1">
      <c r="A175" s="575">
        <f t="shared" si="7"/>
        <v>1</v>
      </c>
      <c r="AZ175" s="444">
        <v>4</v>
      </c>
    </row>
    <row r="176" spans="1:52" s="259" customFormat="1" ht="20.100000000000001" customHeight="1">
      <c r="A176" s="575">
        <f t="shared" si="7"/>
        <v>1</v>
      </c>
      <c r="B176" s="1876" t="s">
        <v>1225</v>
      </c>
      <c r="C176" s="1876"/>
      <c r="D176" s="1876"/>
      <c r="E176" s="1876"/>
      <c r="F176" s="1876"/>
      <c r="G176" s="1876"/>
      <c r="H176" s="1876"/>
      <c r="I176" s="1876"/>
      <c r="J176" s="1876"/>
      <c r="K176" s="1876"/>
      <c r="L176" s="1876"/>
      <c r="M176" s="1876"/>
      <c r="N176" s="1876"/>
      <c r="O176" s="1876"/>
      <c r="P176" s="1876"/>
      <c r="Q176" s="1876"/>
      <c r="R176" s="1876"/>
      <c r="S176" s="1876"/>
      <c r="T176" s="1876"/>
      <c r="U176" s="1876"/>
      <c r="V176" s="1876"/>
      <c r="W176" s="1876"/>
      <c r="X176" s="1876"/>
      <c r="Y176" s="1876"/>
      <c r="Z176" s="1876"/>
      <c r="AA176" s="1876"/>
      <c r="AB176" s="1876"/>
      <c r="AC176" s="1876"/>
      <c r="AD176" s="1876"/>
      <c r="AE176" s="1876"/>
      <c r="AF176" s="1876"/>
      <c r="AG176" s="1876"/>
      <c r="AH176" s="1876"/>
      <c r="AI176" s="1876"/>
      <c r="AJ176" s="1876"/>
      <c r="AK176" s="1876"/>
      <c r="AL176" s="1876"/>
      <c r="AM176" s="1876"/>
      <c r="AN176" s="1876"/>
      <c r="AO176" s="1876"/>
      <c r="AP176" s="1876"/>
      <c r="AQ176" s="1876"/>
      <c r="AR176" s="1876"/>
      <c r="AS176" s="1876"/>
      <c r="AT176" s="1876"/>
      <c r="AU176" s="1876"/>
      <c r="AV176" s="1876"/>
      <c r="AW176" s="1876"/>
      <c r="AX176" s="1876"/>
      <c r="AY176" s="1876"/>
      <c r="AZ176" s="443">
        <v>4</v>
      </c>
    </row>
    <row r="177" spans="1:52" s="259" customFormat="1" ht="18" customHeight="1">
      <c r="A177" s="575">
        <f t="shared" si="7"/>
        <v>1</v>
      </c>
      <c r="C177" s="259" t="s">
        <v>1208</v>
      </c>
      <c r="D177" s="579" t="s">
        <v>1224</v>
      </c>
      <c r="E177" s="579"/>
      <c r="F177" s="580"/>
      <c r="G177" s="580"/>
      <c r="H177" s="580"/>
      <c r="I177" s="580"/>
      <c r="J177" s="581"/>
      <c r="M177" s="579"/>
      <c r="N177" s="579"/>
      <c r="O177" s="581"/>
      <c r="P177" s="579"/>
      <c r="Q177" s="579"/>
      <c r="R177" s="579"/>
      <c r="S177" s="579"/>
      <c r="T177" s="579"/>
      <c r="U177" s="579"/>
      <c r="V177" s="579"/>
      <c r="W177" s="579"/>
      <c r="X177" s="579"/>
      <c r="Y177" s="579"/>
      <c r="Z177" s="579"/>
      <c r="AA177" s="579"/>
      <c r="AB177" s="579"/>
      <c r="AC177" s="579"/>
      <c r="AD177" s="579"/>
      <c r="AE177" s="579"/>
      <c r="AZ177" s="443">
        <v>4</v>
      </c>
    </row>
    <row r="178" spans="1:52" s="259" customFormat="1" ht="18" customHeight="1">
      <c r="A178" s="575">
        <f t="shared" si="7"/>
        <v>1</v>
      </c>
      <c r="D178" s="259" t="s">
        <v>499</v>
      </c>
      <c r="E178" s="579" t="str">
        <f>CONCATENATE(L174," 임반 ",Z174," 소반 은 해발고",'6-3표준조사 1'!W228,"m ~ ",'6-3표준조사 1'!W229,"m 사이에 분포한다.")</f>
        <v>54-0 임반 10-0 소반 은 해발고295m ~ 308m 사이에 분포한다.</v>
      </c>
      <c r="F178" s="579"/>
      <c r="G178" s="579"/>
      <c r="H178" s="579"/>
      <c r="I178" s="579"/>
      <c r="J178" s="579"/>
      <c r="K178" s="579"/>
      <c r="L178" s="579"/>
      <c r="M178" s="579"/>
      <c r="N178" s="579"/>
      <c r="O178" s="579"/>
      <c r="P178" s="579"/>
      <c r="Q178" s="579"/>
      <c r="R178" s="579"/>
      <c r="S178" s="579"/>
      <c r="T178" s="579"/>
      <c r="U178" s="579"/>
      <c r="V178" s="579"/>
      <c r="W178" s="579"/>
      <c r="X178" s="579"/>
      <c r="Y178" s="579"/>
      <c r="Z178" s="579"/>
      <c r="AA178" s="579"/>
      <c r="AB178" s="579"/>
      <c r="AC178" s="579"/>
      <c r="AD178" s="579"/>
      <c r="AE178" s="579"/>
      <c r="AF178" s="579"/>
      <c r="AG178" s="579"/>
      <c r="AH178" s="579"/>
      <c r="AI178" s="579"/>
      <c r="AJ178" s="582"/>
      <c r="AK178" s="582"/>
      <c r="AL178" s="582"/>
      <c r="AM178" s="579"/>
      <c r="AN178" s="579"/>
      <c r="AO178" s="579"/>
      <c r="AP178" s="579"/>
      <c r="AQ178" s="579"/>
      <c r="AR178" s="579"/>
      <c r="AS178" s="579"/>
      <c r="AT178" s="579"/>
      <c r="AU178" s="579"/>
      <c r="AV178" s="579"/>
      <c r="AW178" s="579"/>
      <c r="AX178" s="579"/>
      <c r="AY178" s="579"/>
      <c r="AZ178" s="444">
        <v>4</v>
      </c>
    </row>
    <row r="179" spans="1:52" s="259" customFormat="1" ht="18" customHeight="1">
      <c r="A179" s="575">
        <f t="shared" si="7"/>
        <v>1</v>
      </c>
      <c r="D179" s="259" t="s">
        <v>499</v>
      </c>
      <c r="E179" s="259" t="str">
        <f>CONCATENATE("소반의 경사도는 평균 ",'6-3표준조사 1'!W230,"˚로 ",'6-3표준조사 1'!P231,"경사이고, 임지의 잔재를 제외하고 장애물은 많지 않다.")</f>
        <v>소반의 경사도는 평균 9.97˚로 완 (15˚ 이하)경사이고, 임지의 잔재를 제외하고 장애물은 많지 않다.</v>
      </c>
      <c r="AZ179" s="443">
        <v>4</v>
      </c>
    </row>
    <row r="180" spans="1:52" s="259" customFormat="1" ht="18" customHeight="1">
      <c r="A180" s="575">
        <f t="shared" si="7"/>
        <v>1</v>
      </c>
      <c r="C180" s="259" t="s">
        <v>1206</v>
      </c>
      <c r="D180" s="259" t="s">
        <v>1223</v>
      </c>
      <c r="K180" s="579"/>
      <c r="L180" s="579"/>
      <c r="M180" s="583"/>
      <c r="P180" s="584"/>
      <c r="Q180" s="584"/>
      <c r="R180" s="584"/>
      <c r="S180" s="584"/>
      <c r="T180" s="584"/>
      <c r="AZ180" s="443">
        <v>4</v>
      </c>
    </row>
    <row r="181" spans="1:52" s="259" customFormat="1" ht="18" customHeight="1">
      <c r="A181" s="575">
        <f t="shared" si="7"/>
        <v>1</v>
      </c>
      <c r="D181" s="259" t="s">
        <v>499</v>
      </c>
      <c r="E181" s="579" t="str">
        <f>CONCATENATE("사업대상지는 ",'6-3표준조사 1'!N229," ",'6-3표준조사 1'!O229," ",'6-3표준조사 1'!P229,"로 지적면적은 ",'6-3표준조사 1'!W242,"ha 이다." )</f>
        <v>사업대상지는 대강 미노 산10-1번지로 지적면적은 9.21ha 이다.</v>
      </c>
      <c r="F181" s="579"/>
      <c r="G181" s="579"/>
      <c r="AJ181" s="579"/>
      <c r="AK181" s="579"/>
      <c r="AL181" s="579"/>
      <c r="AM181" s="579"/>
      <c r="AN181" s="579"/>
      <c r="AO181" s="579"/>
      <c r="AP181" s="579"/>
      <c r="AQ181" s="579"/>
      <c r="AR181" s="579"/>
      <c r="AS181" s="579"/>
      <c r="AT181" s="579"/>
      <c r="AU181" s="579"/>
      <c r="AV181" s="579"/>
      <c r="AW181" s="579"/>
      <c r="AX181" s="579"/>
      <c r="AY181" s="579"/>
      <c r="AZ181" s="444">
        <v>4</v>
      </c>
    </row>
    <row r="182" spans="1:52" s="259" customFormat="1" ht="18" customHeight="1">
      <c r="A182" s="575">
        <f t="shared" si="7"/>
        <v>1</v>
      </c>
      <c r="D182" s="259" t="s">
        <v>499</v>
      </c>
      <c r="E182" s="579" t="str">
        <f>CONCATENATE("소반의 풀베기사업 대상면적은 ",'6-3표준조사 1'!Q229,"ha 이다.")</f>
        <v>소반의 풀베기사업 대상면적은 0.1ha 이다.</v>
      </c>
      <c r="F182" s="579"/>
      <c r="G182" s="579"/>
      <c r="H182" s="579"/>
      <c r="I182" s="579"/>
      <c r="J182" s="579"/>
      <c r="K182" s="579"/>
      <c r="L182" s="579"/>
      <c r="M182" s="579"/>
      <c r="N182" s="579"/>
      <c r="O182" s="579"/>
      <c r="P182" s="579"/>
      <c r="Q182" s="579"/>
      <c r="R182" s="579"/>
      <c r="S182" s="579"/>
      <c r="T182" s="579"/>
      <c r="U182" s="579"/>
      <c r="V182" s="579"/>
      <c r="W182" s="579"/>
      <c r="X182" s="579"/>
      <c r="Y182" s="579"/>
      <c r="Z182" s="579"/>
      <c r="AA182" s="579"/>
      <c r="AB182" s="579"/>
      <c r="AC182" s="579"/>
      <c r="AD182" s="579"/>
      <c r="AE182" s="579"/>
      <c r="AF182" s="579"/>
      <c r="AG182" s="579"/>
      <c r="AH182" s="579"/>
      <c r="AI182" s="579"/>
      <c r="AJ182" s="579"/>
      <c r="AK182" s="579"/>
      <c r="AL182" s="579"/>
      <c r="AM182" s="579"/>
      <c r="AN182" s="579"/>
      <c r="AO182" s="579"/>
      <c r="AP182" s="579"/>
      <c r="AQ182" s="579"/>
      <c r="AR182" s="579"/>
      <c r="AS182" s="579"/>
      <c r="AT182" s="579"/>
      <c r="AU182" s="579"/>
      <c r="AV182" s="579"/>
      <c r="AW182" s="579"/>
      <c r="AX182" s="579"/>
      <c r="AY182" s="579"/>
      <c r="AZ182" s="443">
        <v>4</v>
      </c>
    </row>
    <row r="183" spans="1:52" s="259" customFormat="1" ht="18" customHeight="1">
      <c r="A183" s="575">
        <f t="shared" si="7"/>
        <v>1</v>
      </c>
      <c r="C183" s="259" t="s">
        <v>1193</v>
      </c>
      <c r="D183" s="259" t="s">
        <v>1222</v>
      </c>
      <c r="E183" s="579"/>
      <c r="F183" s="579"/>
      <c r="G183" s="579"/>
      <c r="H183" s="579"/>
      <c r="I183" s="579"/>
      <c r="J183" s="579"/>
      <c r="K183" s="579"/>
      <c r="L183" s="579"/>
      <c r="M183" s="579"/>
      <c r="N183" s="579"/>
      <c r="O183" s="579"/>
      <c r="P183" s="579"/>
      <c r="Q183" s="579"/>
      <c r="R183" s="579"/>
      <c r="S183" s="579"/>
      <c r="T183" s="579"/>
      <c r="U183" s="579"/>
      <c r="V183" s="579"/>
      <c r="W183" s="579"/>
      <c r="X183" s="579"/>
      <c r="Y183" s="579"/>
      <c r="Z183" s="579"/>
      <c r="AA183" s="579"/>
      <c r="AB183" s="579"/>
      <c r="AC183" s="579"/>
      <c r="AD183" s="579"/>
      <c r="AE183" s="579"/>
      <c r="AF183" s="579"/>
      <c r="AG183" s="579"/>
      <c r="AH183" s="769"/>
      <c r="AI183" s="769"/>
      <c r="AJ183" s="769"/>
      <c r="AK183" s="579"/>
      <c r="AL183" s="579"/>
      <c r="AM183" s="579"/>
      <c r="AN183" s="579"/>
      <c r="AO183" s="579"/>
      <c r="AP183" s="579"/>
      <c r="AQ183" s="579"/>
      <c r="AR183" s="579"/>
      <c r="AS183" s="579"/>
      <c r="AT183" s="579"/>
      <c r="AU183" s="579"/>
      <c r="AV183" s="579"/>
      <c r="AW183" s="579"/>
      <c r="AX183" s="579"/>
      <c r="AY183" s="579"/>
      <c r="AZ183" s="443">
        <v>4</v>
      </c>
    </row>
    <row r="184" spans="1:52" s="259" customFormat="1" ht="18" customHeight="1">
      <c r="A184" s="575">
        <f t="shared" si="7"/>
        <v>1</v>
      </c>
      <c r="B184" s="586"/>
      <c r="C184" s="586"/>
      <c r="D184" s="586" t="s">
        <v>499</v>
      </c>
      <c r="E184" s="587" t="str">
        <f>'6-3표준조사 1'!$W$245</f>
        <v>소반주변 포장로가 연접되어 접근이 용이하다.</v>
      </c>
      <c r="F184" s="587"/>
      <c r="G184" s="587"/>
      <c r="H184" s="587"/>
      <c r="I184" s="587"/>
      <c r="J184" s="587"/>
      <c r="K184" s="587"/>
      <c r="L184" s="587"/>
      <c r="M184" s="587"/>
      <c r="N184" s="587"/>
      <c r="O184" s="587"/>
      <c r="P184" s="587"/>
      <c r="Q184" s="587"/>
      <c r="R184" s="587"/>
      <c r="S184" s="587"/>
      <c r="T184" s="587"/>
      <c r="U184" s="587"/>
      <c r="V184" s="587"/>
      <c r="W184" s="587"/>
      <c r="X184" s="587"/>
      <c r="Y184" s="587"/>
      <c r="Z184" s="587"/>
      <c r="AA184" s="587"/>
      <c r="AB184" s="587"/>
      <c r="AC184" s="587"/>
      <c r="AD184" s="587"/>
      <c r="AE184" s="587"/>
      <c r="AF184" s="587"/>
      <c r="AG184" s="587"/>
      <c r="AH184" s="588"/>
      <c r="AI184" s="588"/>
      <c r="AJ184" s="588"/>
      <c r="AK184" s="587"/>
      <c r="AL184" s="587"/>
      <c r="AM184" s="587"/>
      <c r="AN184" s="587"/>
      <c r="AO184" s="587"/>
      <c r="AP184" s="587"/>
      <c r="AQ184" s="587"/>
      <c r="AR184" s="587"/>
      <c r="AS184" s="587"/>
      <c r="AT184" s="587"/>
      <c r="AU184" s="587"/>
      <c r="AV184" s="587"/>
      <c r="AW184" s="587"/>
      <c r="AX184" s="587"/>
      <c r="AY184" s="587"/>
      <c r="AZ184" s="444">
        <v>4</v>
      </c>
    </row>
    <row r="185" spans="1:52" s="259" customFormat="1" ht="14.25" customHeight="1">
      <c r="A185" s="575">
        <f t="shared" si="7"/>
        <v>1</v>
      </c>
      <c r="D185" s="589"/>
      <c r="E185" s="589"/>
      <c r="F185" s="589"/>
      <c r="G185" s="589"/>
      <c r="H185" s="589"/>
      <c r="I185" s="589"/>
      <c r="J185" s="589"/>
      <c r="K185" s="589"/>
      <c r="L185" s="589"/>
      <c r="M185" s="589"/>
      <c r="N185" s="589"/>
      <c r="O185" s="589"/>
      <c r="P185" s="589"/>
      <c r="Q185" s="589"/>
      <c r="R185" s="589"/>
      <c r="S185" s="589"/>
      <c r="T185" s="589"/>
      <c r="U185" s="589"/>
      <c r="V185" s="589"/>
      <c r="W185" s="589"/>
      <c r="X185" s="589"/>
      <c r="Y185" s="589"/>
      <c r="Z185" s="589"/>
      <c r="AA185" s="589"/>
      <c r="AB185" s="589"/>
      <c r="AC185" s="589"/>
      <c r="AD185" s="589"/>
      <c r="AE185" s="589"/>
      <c r="AF185" s="589"/>
      <c r="AG185" s="589"/>
      <c r="AH185" s="589"/>
      <c r="AI185" s="589"/>
      <c r="AJ185" s="589"/>
      <c r="AK185" s="589"/>
      <c r="AL185" s="589"/>
      <c r="AM185" s="589"/>
      <c r="AN185" s="589"/>
      <c r="AO185" s="589"/>
      <c r="AP185" s="589"/>
      <c r="AQ185" s="589"/>
      <c r="AR185" s="589"/>
      <c r="AS185" s="589"/>
      <c r="AT185" s="589"/>
      <c r="AU185" s="589"/>
      <c r="AV185" s="589"/>
      <c r="AW185" s="589"/>
      <c r="AX185" s="589"/>
      <c r="AY185" s="589"/>
      <c r="AZ185" s="443">
        <v>4</v>
      </c>
    </row>
    <row r="186" spans="1:52" s="260" customFormat="1" ht="20.100000000000001" customHeight="1">
      <c r="A186" s="575">
        <f t="shared" si="7"/>
        <v>1</v>
      </c>
      <c r="B186" s="1876" t="s">
        <v>1221</v>
      </c>
      <c r="C186" s="1876"/>
      <c r="D186" s="1876"/>
      <c r="E186" s="1876"/>
      <c r="F186" s="1876"/>
      <c r="G186" s="1876"/>
      <c r="H186" s="1876"/>
      <c r="I186" s="1876"/>
      <c r="J186" s="1876"/>
      <c r="K186" s="1876"/>
      <c r="L186" s="1876"/>
      <c r="M186" s="1876"/>
      <c r="N186" s="1876"/>
      <c r="O186" s="1876"/>
      <c r="P186" s="1876"/>
      <c r="Q186" s="1876"/>
      <c r="R186" s="1876"/>
      <c r="S186" s="1876"/>
      <c r="T186" s="1876"/>
      <c r="U186" s="1876"/>
      <c r="V186" s="1876"/>
      <c r="W186" s="1876"/>
      <c r="X186" s="1876"/>
      <c r="Y186" s="1876"/>
      <c r="Z186" s="1876"/>
      <c r="AA186" s="1876"/>
      <c r="AB186" s="1876"/>
      <c r="AC186" s="1876"/>
      <c r="AD186" s="1876"/>
      <c r="AE186" s="1876"/>
      <c r="AF186" s="1876"/>
      <c r="AG186" s="1876"/>
      <c r="AH186" s="1876"/>
      <c r="AI186" s="1876"/>
      <c r="AJ186" s="1876"/>
      <c r="AK186" s="1876"/>
      <c r="AL186" s="1876"/>
      <c r="AM186" s="1876"/>
      <c r="AN186" s="1876"/>
      <c r="AO186" s="1876"/>
      <c r="AP186" s="1876"/>
      <c r="AQ186" s="1876"/>
      <c r="AR186" s="1876"/>
      <c r="AS186" s="1876"/>
      <c r="AT186" s="1876"/>
      <c r="AU186" s="1876"/>
      <c r="AV186" s="1876"/>
      <c r="AW186" s="1876"/>
      <c r="AX186" s="1876"/>
      <c r="AY186" s="1876"/>
      <c r="AZ186" s="443">
        <v>4</v>
      </c>
    </row>
    <row r="187" spans="1:52" s="260" customFormat="1" ht="20.100000000000001" customHeight="1">
      <c r="A187" s="575">
        <f t="shared" si="7"/>
        <v>1</v>
      </c>
      <c r="B187" s="590"/>
      <c r="C187" s="591" t="s">
        <v>1208</v>
      </c>
      <c r="D187" s="591" t="s">
        <v>1220</v>
      </c>
      <c r="E187" s="592"/>
      <c r="F187" s="592"/>
      <c r="G187" s="769"/>
      <c r="H187" s="593"/>
      <c r="I187" s="593"/>
      <c r="J187" s="594"/>
      <c r="K187" s="594"/>
      <c r="L187" s="594"/>
      <c r="M187" s="594"/>
      <c r="N187" s="594"/>
      <c r="O187" s="594"/>
      <c r="P187" s="594"/>
      <c r="Q187" s="595"/>
      <c r="R187" s="595"/>
      <c r="S187" s="595"/>
      <c r="T187" s="595"/>
      <c r="U187" s="595"/>
      <c r="V187" s="596"/>
      <c r="W187" s="596"/>
      <c r="X187" s="596"/>
      <c r="Y187" s="596"/>
      <c r="Z187" s="596"/>
      <c r="AA187" s="596"/>
      <c r="AB187" s="596"/>
      <c r="AC187" s="596"/>
      <c r="AD187" s="596"/>
      <c r="AE187" s="596"/>
      <c r="AF187" s="596"/>
      <c r="AG187" s="596"/>
      <c r="AH187" s="597"/>
      <c r="AI187" s="597"/>
      <c r="AJ187" s="597"/>
      <c r="AK187" s="597"/>
      <c r="AL187" s="598"/>
      <c r="AM187" s="598"/>
      <c r="AN187" s="598"/>
      <c r="AO187" s="598"/>
      <c r="AP187" s="598"/>
      <c r="AQ187" s="598"/>
      <c r="AR187" s="598"/>
      <c r="AS187" s="598"/>
      <c r="AT187" s="598"/>
      <c r="AU187" s="598"/>
      <c r="AV187" s="593"/>
      <c r="AW187" s="593"/>
      <c r="AX187" s="593"/>
      <c r="AY187" s="593"/>
      <c r="AZ187" s="444">
        <v>4</v>
      </c>
    </row>
    <row r="188" spans="1:52" s="259" customFormat="1" ht="18" customHeight="1">
      <c r="A188" s="575">
        <f t="shared" si="7"/>
        <v>1</v>
      </c>
      <c r="B188" s="599"/>
      <c r="C188" s="1862" t="s">
        <v>1219</v>
      </c>
      <c r="D188" s="1862"/>
      <c r="E188" s="1862"/>
      <c r="F188" s="1862"/>
      <c r="G188" s="1862"/>
      <c r="H188" s="1862"/>
      <c r="I188" s="1862"/>
      <c r="J188" s="1862"/>
      <c r="K188" s="1862" t="s">
        <v>1218</v>
      </c>
      <c r="L188" s="1862"/>
      <c r="M188" s="1862"/>
      <c r="N188" s="1862"/>
      <c r="O188" s="1862"/>
      <c r="P188" s="1862"/>
      <c r="Q188" s="1862"/>
      <c r="R188" s="1862"/>
      <c r="S188" s="1862" t="s">
        <v>1217</v>
      </c>
      <c r="T188" s="1862"/>
      <c r="U188" s="1862"/>
      <c r="V188" s="1862"/>
      <c r="W188" s="1862"/>
      <c r="X188" s="1862"/>
      <c r="Y188" s="1862"/>
      <c r="Z188" s="1862"/>
      <c r="AA188" s="1862" t="s">
        <v>1216</v>
      </c>
      <c r="AB188" s="1862"/>
      <c r="AC188" s="1862"/>
      <c r="AD188" s="1862"/>
      <c r="AE188" s="1862"/>
      <c r="AF188" s="1862"/>
      <c r="AG188" s="1862"/>
      <c r="AH188" s="1862"/>
      <c r="AI188" s="1862"/>
      <c r="AJ188" s="1862"/>
      <c r="AK188" s="1862"/>
      <c r="AL188" s="1862"/>
      <c r="AM188" s="1862"/>
      <c r="AN188" s="1862"/>
      <c r="AO188" s="1862"/>
      <c r="AP188" s="1862"/>
      <c r="AQ188" s="1862" t="s">
        <v>964</v>
      </c>
      <c r="AR188" s="1862"/>
      <c r="AS188" s="1862"/>
      <c r="AT188" s="1862"/>
      <c r="AU188" s="1862"/>
      <c r="AV188" s="1862"/>
      <c r="AW188" s="1862"/>
      <c r="AX188" s="1862"/>
      <c r="AY188" s="599"/>
      <c r="AZ188" s="443">
        <v>4</v>
      </c>
    </row>
    <row r="189" spans="1:52" s="259" customFormat="1" ht="18" customHeight="1">
      <c r="A189" s="575">
        <f t="shared" si="7"/>
        <v>1</v>
      </c>
      <c r="B189" s="599"/>
      <c r="C189" s="1862"/>
      <c r="D189" s="1862"/>
      <c r="E189" s="1862"/>
      <c r="F189" s="1862"/>
      <c r="G189" s="1862"/>
      <c r="H189" s="1862"/>
      <c r="I189" s="1862"/>
      <c r="J189" s="1862"/>
      <c r="K189" s="1862"/>
      <c r="L189" s="1862"/>
      <c r="M189" s="1862"/>
      <c r="N189" s="1862"/>
      <c r="O189" s="1862"/>
      <c r="P189" s="1862"/>
      <c r="Q189" s="1862"/>
      <c r="R189" s="1862"/>
      <c r="S189" s="1862"/>
      <c r="T189" s="1862"/>
      <c r="U189" s="1862"/>
      <c r="V189" s="1862"/>
      <c r="W189" s="1862"/>
      <c r="X189" s="1862"/>
      <c r="Y189" s="1862"/>
      <c r="Z189" s="1862"/>
      <c r="AA189" s="1862" t="s">
        <v>1215</v>
      </c>
      <c r="AB189" s="1862"/>
      <c r="AC189" s="1862"/>
      <c r="AD189" s="1862"/>
      <c r="AE189" s="1862"/>
      <c r="AF189" s="1862"/>
      <c r="AG189" s="1862"/>
      <c r="AH189" s="1862"/>
      <c r="AI189" s="1862" t="s">
        <v>1214</v>
      </c>
      <c r="AJ189" s="1862"/>
      <c r="AK189" s="1862"/>
      <c r="AL189" s="1862"/>
      <c r="AM189" s="1862"/>
      <c r="AN189" s="1862"/>
      <c r="AO189" s="1862"/>
      <c r="AP189" s="1862"/>
      <c r="AQ189" s="1862"/>
      <c r="AR189" s="1862"/>
      <c r="AS189" s="1862"/>
      <c r="AT189" s="1862"/>
      <c r="AU189" s="1862"/>
      <c r="AV189" s="1862"/>
      <c r="AW189" s="1862"/>
      <c r="AX189" s="1862"/>
      <c r="AY189" s="599"/>
      <c r="AZ189" s="443">
        <v>4</v>
      </c>
    </row>
    <row r="190" spans="1:52" s="259" customFormat="1" ht="18" customHeight="1">
      <c r="A190" s="575">
        <f t="shared" si="7"/>
        <v>1</v>
      </c>
      <c r="B190" s="600"/>
      <c r="C190" s="1871" t="str">
        <f>L174</f>
        <v>54-0</v>
      </c>
      <c r="D190" s="1872"/>
      <c r="E190" s="1875" t="s">
        <v>1213</v>
      </c>
      <c r="F190" s="1875"/>
      <c r="G190" s="1872" t="str">
        <f>Z174</f>
        <v>10-0</v>
      </c>
      <c r="H190" s="1872"/>
      <c r="I190" s="1875" t="s">
        <v>1212</v>
      </c>
      <c r="J190" s="1875"/>
      <c r="K190" s="1887">
        <f>'6-3표준조사 1'!Q229</f>
        <v>0.1</v>
      </c>
      <c r="L190" s="1887"/>
      <c r="M190" s="1887"/>
      <c r="N190" s="1887"/>
      <c r="O190" s="1887"/>
      <c r="P190" s="1887"/>
      <c r="Q190" s="1887"/>
      <c r="R190" s="1887"/>
      <c r="S190" s="1867" t="str">
        <f>'6-3표준조사 1'!K231</f>
        <v>쉬나무</v>
      </c>
      <c r="T190" s="1867"/>
      <c r="U190" s="1867"/>
      <c r="V190" s="1867"/>
      <c r="W190" s="1867"/>
      <c r="X190" s="1867"/>
      <c r="Y190" s="1867"/>
      <c r="Z190" s="1867"/>
      <c r="AA190" s="1865">
        <f>'6-3표준조사 1'!Q235</f>
        <v>1450</v>
      </c>
      <c r="AB190" s="1865"/>
      <c r="AC190" s="1865"/>
      <c r="AD190" s="1865"/>
      <c r="AE190" s="1865"/>
      <c r="AF190" s="1865"/>
      <c r="AG190" s="1865"/>
      <c r="AH190" s="1865"/>
      <c r="AI190" s="1865">
        <f>'6-3표준조사 1'!R235</f>
        <v>350</v>
      </c>
      <c r="AJ190" s="1865"/>
      <c r="AK190" s="1865"/>
      <c r="AL190" s="1865"/>
      <c r="AM190" s="1865"/>
      <c r="AN190" s="1865"/>
      <c r="AO190" s="1865"/>
      <c r="AP190" s="1865"/>
      <c r="AQ190" s="1867" t="str">
        <f>'6-3표준조사 1'!R231</f>
        <v>2년차</v>
      </c>
      <c r="AR190" s="1867"/>
      <c r="AS190" s="1867"/>
      <c r="AT190" s="1867"/>
      <c r="AU190" s="1867"/>
      <c r="AV190" s="1867"/>
      <c r="AW190" s="1867"/>
      <c r="AX190" s="1867"/>
      <c r="AY190" s="599"/>
      <c r="AZ190" s="444">
        <v>4</v>
      </c>
    </row>
    <row r="191" spans="1:52" s="259" customFormat="1" ht="18" customHeight="1">
      <c r="A191" s="575">
        <f t="shared" si="7"/>
        <v>1</v>
      </c>
      <c r="B191" s="600"/>
      <c r="C191" s="1873"/>
      <c r="D191" s="1874"/>
      <c r="E191" s="1874"/>
      <c r="F191" s="1874"/>
      <c r="G191" s="1874"/>
      <c r="H191" s="1874"/>
      <c r="I191" s="1874"/>
      <c r="J191" s="1874"/>
      <c r="K191" s="1888"/>
      <c r="L191" s="1888"/>
      <c r="M191" s="1888"/>
      <c r="N191" s="1888"/>
      <c r="O191" s="1888"/>
      <c r="P191" s="1888"/>
      <c r="Q191" s="1888"/>
      <c r="R191" s="1888"/>
      <c r="S191" s="1868"/>
      <c r="T191" s="1868"/>
      <c r="U191" s="1868"/>
      <c r="V191" s="1868"/>
      <c r="W191" s="1868"/>
      <c r="X191" s="1868"/>
      <c r="Y191" s="1868"/>
      <c r="Z191" s="1868"/>
      <c r="AA191" s="1866"/>
      <c r="AB191" s="1866"/>
      <c r="AC191" s="1866"/>
      <c r="AD191" s="1866"/>
      <c r="AE191" s="1866"/>
      <c r="AF191" s="1866"/>
      <c r="AG191" s="1866"/>
      <c r="AH191" s="1866"/>
      <c r="AI191" s="1866"/>
      <c r="AJ191" s="1866"/>
      <c r="AK191" s="1866"/>
      <c r="AL191" s="1866"/>
      <c r="AM191" s="1866"/>
      <c r="AN191" s="1866"/>
      <c r="AO191" s="1866"/>
      <c r="AP191" s="1866"/>
      <c r="AQ191" s="1868"/>
      <c r="AR191" s="1868"/>
      <c r="AS191" s="1868"/>
      <c r="AT191" s="1868"/>
      <c r="AU191" s="1868"/>
      <c r="AV191" s="1868"/>
      <c r="AW191" s="1868"/>
      <c r="AX191" s="1868"/>
      <c r="AY191" s="599"/>
      <c r="AZ191" s="443">
        <v>4</v>
      </c>
    </row>
    <row r="192" spans="1:52" s="259" customFormat="1" ht="18" customHeight="1">
      <c r="A192" s="575">
        <f t="shared" si="7"/>
        <v>1</v>
      </c>
      <c r="B192" s="600"/>
      <c r="C192" s="600" t="s">
        <v>1206</v>
      </c>
      <c r="D192" s="600" t="s">
        <v>1211</v>
      </c>
      <c r="E192" s="600"/>
      <c r="F192" s="599"/>
      <c r="G192" s="599"/>
      <c r="H192" s="599"/>
      <c r="I192" s="599"/>
      <c r="J192" s="599"/>
      <c r="K192" s="599"/>
      <c r="L192" s="599"/>
      <c r="M192" s="599"/>
      <c r="N192" s="599"/>
      <c r="O192" s="599"/>
      <c r="P192" s="599"/>
      <c r="Q192" s="601"/>
      <c r="R192" s="601"/>
      <c r="S192" s="601"/>
      <c r="T192" s="601"/>
      <c r="U192" s="601"/>
      <c r="V192" s="599"/>
      <c r="W192" s="602"/>
      <c r="X192" s="602"/>
      <c r="Y192" s="602"/>
      <c r="Z192" s="602"/>
      <c r="AA192" s="602"/>
      <c r="AB192" s="602"/>
      <c r="AC192" s="602"/>
      <c r="AD192" s="602"/>
      <c r="AE192" s="602"/>
      <c r="AF192" s="602"/>
      <c r="AG192" s="599"/>
      <c r="AH192" s="603"/>
      <c r="AI192" s="603"/>
      <c r="AJ192" s="603"/>
      <c r="AK192" s="603"/>
      <c r="AL192" s="604"/>
      <c r="AM192" s="604"/>
      <c r="AN192" s="604"/>
      <c r="AO192" s="604"/>
      <c r="AP192" s="604"/>
      <c r="AQ192" s="604"/>
      <c r="AR192" s="604"/>
      <c r="AS192" s="604"/>
      <c r="AT192" s="604"/>
      <c r="AU192" s="604"/>
      <c r="AV192" s="599"/>
      <c r="AW192" s="599"/>
      <c r="AX192" s="599"/>
      <c r="AY192" s="599"/>
      <c r="AZ192" s="443">
        <v>4</v>
      </c>
    </row>
    <row r="193" spans="1:52" s="259" customFormat="1" ht="18" customHeight="1">
      <c r="A193" s="575">
        <f>IF(K190&gt;0,1,0)</f>
        <v>1</v>
      </c>
      <c r="B193" s="600"/>
      <c r="C193" s="600"/>
      <c r="D193" s="259" t="s">
        <v>499</v>
      </c>
      <c r="E193" s="600" t="str">
        <f>'6-3표준조사 1'!$W$246</f>
        <v>식재된 쉬나무 는 활착이 안정된 상태로 신초발달이 양호하다.</v>
      </c>
      <c r="F193" s="599"/>
      <c r="G193" s="599"/>
      <c r="H193" s="599"/>
      <c r="I193" s="599"/>
      <c r="J193" s="599"/>
      <c r="K193" s="599"/>
      <c r="L193" s="599"/>
      <c r="M193" s="599"/>
      <c r="N193" s="599"/>
      <c r="O193" s="599"/>
      <c r="P193" s="599"/>
      <c r="Q193" s="601"/>
      <c r="R193" s="601"/>
      <c r="S193" s="601"/>
      <c r="T193" s="601"/>
      <c r="U193" s="601"/>
      <c r="V193" s="599"/>
      <c r="W193" s="605"/>
      <c r="X193" s="602"/>
      <c r="Y193" s="602"/>
      <c r="Z193" s="602"/>
      <c r="AA193" s="605"/>
      <c r="AB193" s="602"/>
      <c r="AC193" s="602"/>
      <c r="AD193" s="602"/>
      <c r="AE193" s="605"/>
      <c r="AF193" s="602"/>
      <c r="AG193" s="599"/>
      <c r="AH193" s="603"/>
      <c r="AI193" s="603"/>
      <c r="AJ193" s="603"/>
      <c r="AK193" s="603"/>
      <c r="AL193" s="604"/>
      <c r="AM193" s="604"/>
      <c r="AN193" s="604"/>
      <c r="AO193" s="604"/>
      <c r="AP193" s="604"/>
      <c r="AQ193" s="604"/>
      <c r="AR193" s="604"/>
      <c r="AS193" s="604"/>
      <c r="AT193" s="604"/>
      <c r="AU193" s="604"/>
      <c r="AV193" s="599"/>
      <c r="AW193" s="599"/>
      <c r="AX193" s="599"/>
      <c r="AY193" s="599"/>
      <c r="AZ193" s="444">
        <v>4</v>
      </c>
    </row>
    <row r="194" spans="1:52" s="259" customFormat="1" ht="18" customHeight="1">
      <c r="A194" s="575">
        <f>IF(K190&gt;0,1,0)</f>
        <v>1</v>
      </c>
      <c r="B194" s="600"/>
      <c r="C194" s="600"/>
      <c r="D194" s="259" t="s">
        <v>499</v>
      </c>
      <c r="E194" s="600">
        <f>'6-3표준조사 1'!$W$247</f>
        <v>0</v>
      </c>
      <c r="F194" s="599"/>
      <c r="G194" s="599"/>
      <c r="H194" s="599"/>
      <c r="I194" s="599"/>
      <c r="J194" s="599"/>
      <c r="K194" s="599"/>
      <c r="L194" s="599"/>
      <c r="M194" s="599"/>
      <c r="N194" s="599"/>
      <c r="O194" s="599"/>
      <c r="P194" s="599"/>
      <c r="Q194" s="601"/>
      <c r="R194" s="601"/>
      <c r="S194" s="601"/>
      <c r="T194" s="601"/>
      <c r="U194" s="601"/>
      <c r="V194" s="599"/>
      <c r="W194" s="599"/>
      <c r="X194" s="599"/>
      <c r="Y194" s="599"/>
      <c r="Z194" s="599"/>
      <c r="AA194" s="599"/>
      <c r="AB194" s="599"/>
      <c r="AC194" s="599"/>
      <c r="AD194" s="599"/>
      <c r="AE194" s="599"/>
      <c r="AF194" s="599"/>
      <c r="AG194" s="599"/>
      <c r="AH194" s="603"/>
      <c r="AI194" s="603"/>
      <c r="AJ194" s="603"/>
      <c r="AK194" s="603"/>
      <c r="AL194" s="604"/>
      <c r="AM194" s="604"/>
      <c r="AN194" s="604"/>
      <c r="AO194" s="604"/>
      <c r="AP194" s="604"/>
      <c r="AQ194" s="604"/>
      <c r="AR194" s="604"/>
      <c r="AS194" s="604"/>
      <c r="AT194" s="604"/>
      <c r="AU194" s="604"/>
      <c r="AV194" s="599"/>
      <c r="AW194" s="599"/>
      <c r="AX194" s="599"/>
      <c r="AY194" s="599"/>
      <c r="AZ194" s="444">
        <v>4</v>
      </c>
    </row>
    <row r="195" spans="1:52" s="259" customFormat="1" ht="18" customHeight="1">
      <c r="A195" s="575">
        <f t="shared" ref="A195:A201" si="8">IF(K$190&gt;0,1,0)</f>
        <v>1</v>
      </c>
      <c r="B195" s="600"/>
      <c r="C195" s="600" t="s">
        <v>1193</v>
      </c>
      <c r="D195" s="600" t="s">
        <v>1210</v>
      </c>
      <c r="E195" s="600"/>
      <c r="F195" s="599"/>
      <c r="G195" s="599"/>
      <c r="H195" s="599"/>
      <c r="I195" s="599"/>
      <c r="J195" s="599"/>
      <c r="K195" s="599"/>
      <c r="L195" s="599"/>
      <c r="M195" s="599"/>
      <c r="N195" s="599"/>
      <c r="O195" s="599"/>
      <c r="P195" s="599"/>
      <c r="Q195" s="601"/>
      <c r="R195" s="601"/>
      <c r="S195" s="601"/>
      <c r="T195" s="601"/>
      <c r="U195" s="601"/>
      <c r="V195" s="599"/>
      <c r="W195" s="599"/>
      <c r="X195" s="599"/>
      <c r="Y195" s="599"/>
      <c r="Z195" s="599"/>
      <c r="AA195" s="599"/>
      <c r="AB195" s="599"/>
      <c r="AC195" s="599"/>
      <c r="AD195" s="599"/>
      <c r="AE195" s="599"/>
      <c r="AF195" s="599"/>
      <c r="AG195" s="599"/>
      <c r="AH195" s="603"/>
      <c r="AI195" s="603"/>
      <c r="AJ195" s="603"/>
      <c r="AK195" s="603"/>
      <c r="AL195" s="604"/>
      <c r="AM195" s="604"/>
      <c r="AN195" s="604"/>
      <c r="AO195" s="604"/>
      <c r="AP195" s="604"/>
      <c r="AQ195" s="604"/>
      <c r="AR195" s="604"/>
      <c r="AS195" s="604"/>
      <c r="AT195" s="604"/>
      <c r="AU195" s="604"/>
      <c r="AV195" s="599"/>
      <c r="AW195" s="599"/>
      <c r="AX195" s="599"/>
      <c r="AY195" s="599"/>
      <c r="AZ195" s="443">
        <v>4</v>
      </c>
    </row>
    <row r="196" spans="1:52" s="259" customFormat="1" ht="18" customHeight="1">
      <c r="A196" s="575">
        <f t="shared" si="8"/>
        <v>1</v>
      </c>
      <c r="B196" s="600"/>
      <c r="C196" s="600"/>
      <c r="D196" s="259" t="s">
        <v>499</v>
      </c>
      <c r="E196" s="600" t="s">
        <v>1230</v>
      </c>
      <c r="F196" s="599"/>
      <c r="G196" s="599"/>
      <c r="H196" s="599"/>
      <c r="I196" s="599"/>
      <c r="J196" s="599"/>
      <c r="K196" s="599"/>
      <c r="L196" s="599"/>
      <c r="M196" s="599"/>
      <c r="N196" s="599"/>
      <c r="O196" s="599"/>
      <c r="P196" s="599"/>
      <c r="Q196" s="601"/>
      <c r="R196" s="601"/>
      <c r="S196" s="601"/>
      <c r="T196" s="601"/>
      <c r="U196" s="601"/>
      <c r="V196" s="599"/>
      <c r="W196" s="599"/>
      <c r="X196" s="599"/>
      <c r="Y196" s="599"/>
      <c r="Z196" s="599"/>
      <c r="AA196" s="599"/>
      <c r="AB196" s="599"/>
      <c r="AC196" s="599"/>
      <c r="AD196" s="599"/>
      <c r="AE196" s="599"/>
      <c r="AF196" s="599"/>
      <c r="AG196" s="599"/>
      <c r="AH196" s="603"/>
      <c r="AI196" s="603"/>
      <c r="AJ196" s="603"/>
      <c r="AK196" s="603"/>
      <c r="AL196" s="604"/>
      <c r="AM196" s="604"/>
      <c r="AN196" s="604"/>
      <c r="AO196" s="604"/>
      <c r="AP196" s="604"/>
      <c r="AQ196" s="604"/>
      <c r="AR196" s="604"/>
      <c r="AS196" s="604"/>
      <c r="AT196" s="604"/>
      <c r="AU196" s="604"/>
      <c r="AV196" s="599"/>
      <c r="AW196" s="599"/>
      <c r="AX196" s="599"/>
      <c r="AY196" s="599"/>
      <c r="AZ196" s="444">
        <v>4</v>
      </c>
    </row>
    <row r="197" spans="1:52" s="259" customFormat="1" ht="18" customHeight="1">
      <c r="A197" s="575">
        <f t="shared" si="8"/>
        <v>1</v>
      </c>
      <c r="B197" s="600"/>
      <c r="C197" s="600"/>
      <c r="D197" s="259" t="s">
        <v>499</v>
      </c>
      <c r="E197" s="600" t="str">
        <f>CONCATENATE("조림목이 자연발생 식생과 경쟁하고 있으며 조림목의 조림후 경과년수는 ",AQ190,"이다." )</f>
        <v>조림목이 자연발생 식생과 경쟁하고 있으며 조림목의 조림후 경과년수는 2년차이다.</v>
      </c>
      <c r="F197" s="599"/>
      <c r="G197" s="599"/>
      <c r="H197" s="599"/>
      <c r="I197" s="599"/>
      <c r="J197" s="599"/>
      <c r="K197" s="599"/>
      <c r="L197" s="599"/>
      <c r="M197" s="599"/>
      <c r="N197" s="599"/>
      <c r="O197" s="599"/>
      <c r="P197" s="599"/>
      <c r="Q197" s="599"/>
      <c r="R197" s="599"/>
      <c r="S197" s="599"/>
      <c r="T197" s="599"/>
      <c r="U197" s="599"/>
      <c r="V197" s="599"/>
      <c r="W197" s="599"/>
      <c r="X197" s="599"/>
      <c r="Y197" s="599"/>
      <c r="Z197" s="599"/>
      <c r="AA197" s="599"/>
      <c r="AB197" s="599"/>
      <c r="AC197" s="599"/>
      <c r="AD197" s="599"/>
      <c r="AE197" s="599"/>
      <c r="AF197" s="599"/>
      <c r="AG197" s="599"/>
      <c r="AH197" s="603"/>
      <c r="AI197" s="603"/>
      <c r="AJ197" s="603"/>
      <c r="AK197" s="603"/>
      <c r="AL197" s="604"/>
      <c r="AM197" s="604"/>
      <c r="AN197" s="604"/>
      <c r="AO197" s="604"/>
      <c r="AP197" s="604"/>
      <c r="AQ197" s="604"/>
      <c r="AR197" s="604"/>
      <c r="AS197" s="604"/>
      <c r="AT197" s="604"/>
      <c r="AU197" s="604"/>
      <c r="AV197" s="599"/>
      <c r="AW197" s="599"/>
      <c r="AX197" s="599"/>
      <c r="AY197" s="599"/>
      <c r="AZ197" s="443">
        <v>4</v>
      </c>
    </row>
    <row r="198" spans="1:52" s="259" customFormat="1" ht="13.5" customHeight="1">
      <c r="A198" s="575">
        <f t="shared" si="8"/>
        <v>1</v>
      </c>
      <c r="B198" s="606"/>
      <c r="C198" s="606"/>
      <c r="D198" s="606"/>
      <c r="E198" s="606"/>
      <c r="F198" s="769"/>
      <c r="G198" s="769"/>
      <c r="H198" s="769"/>
      <c r="I198" s="769"/>
      <c r="J198" s="607"/>
      <c r="K198" s="607"/>
      <c r="L198" s="607"/>
      <c r="M198" s="607"/>
      <c r="N198" s="607"/>
      <c r="O198" s="607"/>
      <c r="P198" s="607"/>
      <c r="Q198" s="608"/>
      <c r="R198" s="608"/>
      <c r="S198" s="608"/>
      <c r="T198" s="608"/>
      <c r="U198" s="608"/>
      <c r="V198" s="599"/>
      <c r="W198" s="599"/>
      <c r="X198" s="599"/>
      <c r="Y198" s="599"/>
      <c r="Z198" s="599"/>
      <c r="AA198" s="599"/>
      <c r="AB198" s="599"/>
      <c r="AC198" s="599"/>
      <c r="AD198" s="599"/>
      <c r="AE198" s="599"/>
      <c r="AF198" s="599"/>
      <c r="AG198" s="599"/>
      <c r="AH198" s="609"/>
      <c r="AI198" s="609"/>
      <c r="AJ198" s="609"/>
      <c r="AK198" s="609"/>
      <c r="AL198" s="610"/>
      <c r="AM198" s="610"/>
      <c r="AN198" s="610"/>
      <c r="AO198" s="610"/>
      <c r="AP198" s="610"/>
      <c r="AQ198" s="610"/>
      <c r="AR198" s="610"/>
      <c r="AS198" s="610"/>
      <c r="AT198" s="610"/>
      <c r="AU198" s="610"/>
      <c r="AV198" s="769"/>
      <c r="AW198" s="769"/>
      <c r="AX198" s="769"/>
      <c r="AY198" s="769"/>
      <c r="AZ198" s="443">
        <v>4</v>
      </c>
    </row>
    <row r="199" spans="1:52" s="260" customFormat="1" ht="19.5" customHeight="1">
      <c r="A199" s="575">
        <f t="shared" si="8"/>
        <v>1</v>
      </c>
      <c r="B199" s="1876" t="s">
        <v>1209</v>
      </c>
      <c r="C199" s="1876"/>
      <c r="D199" s="1876"/>
      <c r="E199" s="1876"/>
      <c r="F199" s="1876"/>
      <c r="G199" s="1876"/>
      <c r="H199" s="1876"/>
      <c r="I199" s="1876"/>
      <c r="J199" s="1876"/>
      <c r="K199" s="1876"/>
      <c r="L199" s="1876"/>
      <c r="M199" s="1876"/>
      <c r="N199" s="1876"/>
      <c r="O199" s="1876"/>
      <c r="P199" s="1876"/>
      <c r="Q199" s="1876"/>
      <c r="R199" s="1876"/>
      <c r="S199" s="1876"/>
      <c r="T199" s="1876"/>
      <c r="U199" s="1876"/>
      <c r="V199" s="1876"/>
      <c r="W199" s="1876"/>
      <c r="X199" s="1876"/>
      <c r="Y199" s="1876"/>
      <c r="Z199" s="1876"/>
      <c r="AA199" s="1876"/>
      <c r="AB199" s="1876"/>
      <c r="AC199" s="1876"/>
      <c r="AD199" s="1876"/>
      <c r="AE199" s="1876"/>
      <c r="AF199" s="1876"/>
      <c r="AG199" s="1876"/>
      <c r="AH199" s="1876"/>
      <c r="AI199" s="1876"/>
      <c r="AJ199" s="1876"/>
      <c r="AK199" s="1876"/>
      <c r="AL199" s="1876"/>
      <c r="AM199" s="1876"/>
      <c r="AN199" s="1876"/>
      <c r="AO199" s="1876"/>
      <c r="AP199" s="1876"/>
      <c r="AQ199" s="1876"/>
      <c r="AR199" s="1876"/>
      <c r="AS199" s="1876"/>
      <c r="AT199" s="1876"/>
      <c r="AU199" s="1876"/>
      <c r="AV199" s="1876"/>
      <c r="AW199" s="1876"/>
      <c r="AX199" s="1876"/>
      <c r="AY199" s="1876"/>
      <c r="AZ199" s="444">
        <v>4</v>
      </c>
    </row>
    <row r="200" spans="1:52" s="260" customFormat="1" ht="18" customHeight="1">
      <c r="A200" s="575">
        <f t="shared" si="8"/>
        <v>1</v>
      </c>
      <c r="B200" s="770"/>
      <c r="C200" s="259" t="s">
        <v>1208</v>
      </c>
      <c r="D200" s="579" t="s">
        <v>1207</v>
      </c>
      <c r="E200" s="579"/>
      <c r="F200" s="579"/>
      <c r="G200" s="579"/>
      <c r="H200" s="579"/>
      <c r="I200" s="579"/>
      <c r="J200" s="611"/>
      <c r="K200" s="611"/>
      <c r="L200" s="611"/>
      <c r="M200" s="611"/>
      <c r="N200" s="611"/>
      <c r="O200" s="611"/>
      <c r="P200" s="611"/>
      <c r="Q200" s="611"/>
      <c r="R200" s="611"/>
      <c r="S200" s="611"/>
      <c r="T200" s="611"/>
      <c r="U200" s="611"/>
      <c r="V200" s="611"/>
      <c r="W200" s="611"/>
      <c r="X200" s="611"/>
      <c r="Y200" s="611"/>
      <c r="Z200" s="611"/>
      <c r="AA200" s="611"/>
      <c r="AB200" s="611"/>
      <c r="AC200" s="611"/>
      <c r="AD200" s="611"/>
      <c r="AE200" s="611"/>
      <c r="AF200" s="611"/>
      <c r="AG200" s="611"/>
      <c r="AH200" s="611"/>
      <c r="AI200" s="611"/>
      <c r="AJ200" s="611"/>
      <c r="AK200" s="611"/>
      <c r="AL200" s="611"/>
      <c r="AM200" s="611"/>
      <c r="AN200" s="611"/>
      <c r="AO200" s="611"/>
      <c r="AP200" s="611"/>
      <c r="AQ200" s="611"/>
      <c r="AR200" s="611"/>
      <c r="AS200" s="611"/>
      <c r="AT200" s="611"/>
      <c r="AU200" s="611"/>
      <c r="AV200" s="611"/>
      <c r="AW200" s="611"/>
      <c r="AX200" s="611"/>
      <c r="AY200" s="611"/>
      <c r="AZ200" s="443">
        <v>4</v>
      </c>
    </row>
    <row r="201" spans="1:52" s="259" customFormat="1" ht="18" customHeight="1">
      <c r="A201" s="575">
        <f t="shared" si="8"/>
        <v>1</v>
      </c>
      <c r="D201" s="259" t="s">
        <v>499</v>
      </c>
      <c r="E201" s="579" t="str">
        <f>'6-3표준조사 1'!$W$248</f>
        <v>소반내 조림목의 생육상태, 현장여건 등을 고려하여 작업종은 모두베기로 적용한다.</v>
      </c>
      <c r="F201" s="579"/>
      <c r="G201" s="579"/>
      <c r="H201" s="579"/>
      <c r="I201" s="579"/>
      <c r="J201" s="580"/>
      <c r="K201" s="579"/>
      <c r="L201" s="579"/>
      <c r="M201" s="579"/>
      <c r="N201" s="579"/>
      <c r="O201" s="579"/>
      <c r="P201" s="579"/>
      <c r="Q201" s="579"/>
      <c r="R201" s="579"/>
      <c r="S201" s="579"/>
      <c r="T201" s="579"/>
      <c r="U201" s="579"/>
      <c r="V201" s="579"/>
      <c r="W201" s="579"/>
      <c r="X201" s="579"/>
      <c r="Y201" s="579"/>
      <c r="Z201" s="579"/>
      <c r="AA201" s="579"/>
      <c r="AB201" s="579"/>
      <c r="AC201" s="579"/>
      <c r="AD201" s="579"/>
      <c r="AE201" s="579"/>
      <c r="AF201" s="579"/>
      <c r="AG201" s="579"/>
      <c r="AH201" s="579"/>
      <c r="AI201" s="579"/>
      <c r="AJ201" s="579"/>
      <c r="AK201" s="579"/>
      <c r="AL201" s="579"/>
      <c r="AM201" s="579"/>
      <c r="AN201" s="579"/>
      <c r="AO201" s="579"/>
      <c r="AP201" s="579"/>
      <c r="AQ201" s="579"/>
      <c r="AR201" s="579"/>
      <c r="AS201" s="579"/>
      <c r="AT201" s="579"/>
      <c r="AU201" s="579"/>
      <c r="AV201" s="579"/>
      <c r="AW201" s="579"/>
      <c r="AX201" s="579"/>
      <c r="AY201" s="579"/>
      <c r="AZ201" s="443">
        <v>4</v>
      </c>
    </row>
    <row r="202" spans="1:52" s="259" customFormat="1" ht="18" hidden="1" customHeight="1">
      <c r="A202" s="575">
        <f>A217</f>
        <v>0</v>
      </c>
      <c r="D202" s="612" t="s">
        <v>499</v>
      </c>
      <c r="E202" s="613" t="s">
        <v>1048</v>
      </c>
      <c r="F202" s="579"/>
      <c r="G202" s="579"/>
      <c r="H202" s="579"/>
      <c r="I202" s="579"/>
      <c r="J202" s="580"/>
      <c r="K202" s="579"/>
      <c r="L202" s="579"/>
      <c r="M202" s="579"/>
      <c r="N202" s="579"/>
      <c r="O202" s="579"/>
      <c r="P202" s="579"/>
      <c r="Q202" s="579"/>
      <c r="R202" s="579"/>
      <c r="S202" s="579"/>
      <c r="T202" s="579"/>
      <c r="U202" s="579"/>
      <c r="V202" s="579"/>
      <c r="W202" s="579"/>
      <c r="X202" s="579"/>
      <c r="Y202" s="579"/>
      <c r="Z202" s="579"/>
      <c r="AA202" s="579"/>
      <c r="AB202" s="579"/>
      <c r="AC202" s="579"/>
      <c r="AD202" s="579"/>
      <c r="AE202" s="579"/>
      <c r="AF202" s="579"/>
      <c r="AG202" s="579"/>
      <c r="AH202" s="579"/>
      <c r="AI202" s="579"/>
      <c r="AJ202" s="579"/>
      <c r="AK202" s="579"/>
      <c r="AL202" s="579"/>
      <c r="AM202" s="579"/>
      <c r="AN202" s="579"/>
      <c r="AO202" s="579"/>
      <c r="AP202" s="579"/>
      <c r="AQ202" s="579"/>
      <c r="AR202" s="579"/>
      <c r="AS202" s="579"/>
      <c r="AT202" s="579"/>
      <c r="AU202" s="579"/>
      <c r="AV202" s="579"/>
      <c r="AW202" s="579"/>
      <c r="AX202" s="579"/>
      <c r="AY202" s="579"/>
      <c r="AZ202" s="443"/>
    </row>
    <row r="203" spans="1:52" s="260" customFormat="1" ht="18" customHeight="1">
      <c r="A203" s="575">
        <f>IF(1&gt;S207,1,0)</f>
        <v>1</v>
      </c>
      <c r="B203" s="951"/>
      <c r="C203" s="259"/>
      <c r="D203" s="259" t="s">
        <v>499</v>
      </c>
      <c r="E203" s="579" t="s">
        <v>1356</v>
      </c>
      <c r="F203" s="579"/>
      <c r="G203" s="579"/>
      <c r="H203" s="579"/>
      <c r="I203" s="579"/>
      <c r="J203" s="580"/>
      <c r="K203" s="579"/>
      <c r="L203" s="579"/>
      <c r="M203" s="579"/>
      <c r="N203" s="579"/>
      <c r="O203" s="579"/>
      <c r="P203" s="579"/>
      <c r="Q203" s="579"/>
      <c r="R203" s="579"/>
      <c r="S203" s="579"/>
      <c r="T203" s="579"/>
      <c r="U203" s="579"/>
      <c r="V203" s="579"/>
      <c r="W203" s="579"/>
      <c r="X203" s="579"/>
      <c r="Y203" s="579"/>
      <c r="Z203" s="579"/>
      <c r="AA203" s="579"/>
      <c r="AB203" s="579"/>
      <c r="AC203" s="579"/>
      <c r="AD203" s="579"/>
      <c r="AE203" s="579"/>
      <c r="AF203" s="579"/>
      <c r="AG203" s="579"/>
      <c r="AH203" s="579"/>
      <c r="AI203" s="579"/>
      <c r="AJ203" s="579"/>
      <c r="AK203" s="611"/>
      <c r="AL203" s="611"/>
      <c r="AM203" s="611"/>
      <c r="AN203" s="611"/>
      <c r="AO203" s="611"/>
      <c r="AP203" s="611"/>
      <c r="AQ203" s="611"/>
      <c r="AR203" s="611"/>
      <c r="AS203" s="611"/>
      <c r="AT203" s="611"/>
      <c r="AU203" s="611"/>
      <c r="AV203" s="611"/>
      <c r="AW203" s="611"/>
      <c r="AX203" s="611"/>
      <c r="AY203" s="611"/>
      <c r="AZ203" s="443"/>
    </row>
    <row r="204" spans="1:52" s="259" customFormat="1" ht="18" customHeight="1">
      <c r="A204" s="575">
        <f>IF(K$190&gt;0,1,0)</f>
        <v>1</v>
      </c>
      <c r="C204" s="259" t="s">
        <v>1206</v>
      </c>
      <c r="D204" s="579" t="s">
        <v>1205</v>
      </c>
      <c r="E204" s="579"/>
      <c r="F204" s="579"/>
      <c r="G204" s="579"/>
      <c r="H204" s="579"/>
      <c r="I204" s="579"/>
      <c r="J204" s="579"/>
      <c r="K204" s="579"/>
      <c r="L204" s="579"/>
      <c r="M204" s="579"/>
      <c r="N204" s="579"/>
      <c r="O204" s="579"/>
      <c r="P204" s="579"/>
      <c r="Q204" s="579"/>
      <c r="R204" s="579"/>
      <c r="S204" s="579"/>
      <c r="T204" s="579"/>
      <c r="U204" s="579"/>
      <c r="V204" s="579"/>
      <c r="W204" s="579"/>
      <c r="X204" s="579"/>
      <c r="Y204" s="579"/>
      <c r="Z204" s="579"/>
      <c r="AA204" s="579"/>
      <c r="AB204" s="579"/>
      <c r="AC204" s="579"/>
      <c r="AD204" s="579"/>
      <c r="AE204" s="579"/>
      <c r="AF204" s="579"/>
      <c r="AG204" s="579"/>
      <c r="AH204" s="579"/>
      <c r="AI204" s="579"/>
      <c r="AJ204" s="579"/>
      <c r="AK204" s="579"/>
      <c r="AL204" s="579"/>
      <c r="AM204" s="579"/>
      <c r="AN204" s="579"/>
      <c r="AO204" s="579"/>
      <c r="AP204" s="579"/>
      <c r="AQ204" s="579"/>
      <c r="AR204" s="579"/>
      <c r="AS204" s="579"/>
      <c r="AT204" s="579"/>
      <c r="AU204" s="579"/>
      <c r="AV204" s="579"/>
      <c r="AW204" s="579"/>
      <c r="AX204" s="579"/>
      <c r="AY204" s="579"/>
      <c r="AZ204" s="444">
        <v>4</v>
      </c>
    </row>
    <row r="205" spans="1:52" s="259" customFormat="1" ht="18" customHeight="1">
      <c r="A205" s="575">
        <f>IF(K$190&gt;0,1,0)</f>
        <v>1</v>
      </c>
      <c r="C205" s="1862" t="s">
        <v>1204</v>
      </c>
      <c r="D205" s="1862"/>
      <c r="E205" s="1862"/>
      <c r="F205" s="1862"/>
      <c r="G205" s="1862"/>
      <c r="H205" s="1862"/>
      <c r="I205" s="1862"/>
      <c r="J205" s="1862"/>
      <c r="K205" s="1862"/>
      <c r="L205" s="1862"/>
      <c r="M205" s="1862"/>
      <c r="N205" s="1862"/>
      <c r="O205" s="1862"/>
      <c r="P205" s="1862"/>
      <c r="Q205" s="1862"/>
      <c r="R205" s="1862"/>
      <c r="S205" s="1862"/>
      <c r="T205" s="1862"/>
      <c r="U205" s="1862"/>
      <c r="V205" s="1862"/>
      <c r="W205" s="1862"/>
      <c r="X205" s="1862"/>
      <c r="Y205" s="1862"/>
      <c r="Z205" s="1862"/>
      <c r="AA205" s="1862" t="s">
        <v>1203</v>
      </c>
      <c r="AB205" s="1862"/>
      <c r="AC205" s="1862"/>
      <c r="AD205" s="1862"/>
      <c r="AE205" s="1862"/>
      <c r="AF205" s="1862"/>
      <c r="AG205" s="1862"/>
      <c r="AH205" s="1862"/>
      <c r="AI205" s="1862"/>
      <c r="AJ205" s="1862"/>
      <c r="AK205" s="1862"/>
      <c r="AL205" s="1862"/>
      <c r="AM205" s="1862"/>
      <c r="AN205" s="1862"/>
      <c r="AO205" s="1862"/>
      <c r="AP205" s="1862"/>
      <c r="AQ205" s="1862"/>
      <c r="AR205" s="1862"/>
      <c r="AS205" s="1862"/>
      <c r="AT205" s="1862"/>
      <c r="AU205" s="1862"/>
      <c r="AV205" s="1862"/>
      <c r="AW205" s="1862"/>
      <c r="AX205" s="1862"/>
      <c r="AZ205" s="443">
        <v>4</v>
      </c>
    </row>
    <row r="206" spans="1:52" s="259" customFormat="1" ht="18" customHeight="1">
      <c r="A206" s="575">
        <f>IF(K$190&gt;0,1,0)</f>
        <v>1</v>
      </c>
      <c r="B206" s="614"/>
      <c r="C206" s="1862" t="s">
        <v>1202</v>
      </c>
      <c r="D206" s="1862"/>
      <c r="E206" s="1862"/>
      <c r="F206" s="1862"/>
      <c r="G206" s="1862"/>
      <c r="H206" s="1862"/>
      <c r="I206" s="1862"/>
      <c r="J206" s="1862"/>
      <c r="K206" s="1862" t="s">
        <v>1201</v>
      </c>
      <c r="L206" s="1862"/>
      <c r="M206" s="1862"/>
      <c r="N206" s="1862"/>
      <c r="O206" s="1862"/>
      <c r="P206" s="1862"/>
      <c r="Q206" s="1862"/>
      <c r="R206" s="1862"/>
      <c r="S206" s="1862" t="s">
        <v>1200</v>
      </c>
      <c r="T206" s="1862"/>
      <c r="U206" s="1862"/>
      <c r="V206" s="1862"/>
      <c r="W206" s="1862"/>
      <c r="X206" s="1862"/>
      <c r="Y206" s="1862"/>
      <c r="Z206" s="1862"/>
      <c r="AA206" s="1862" t="s">
        <v>1199</v>
      </c>
      <c r="AB206" s="1862"/>
      <c r="AC206" s="1862"/>
      <c r="AD206" s="1862"/>
      <c r="AE206" s="1862"/>
      <c r="AF206" s="1862"/>
      <c r="AG206" s="1862"/>
      <c r="AH206" s="1862"/>
      <c r="AI206" s="1862" t="s">
        <v>1198</v>
      </c>
      <c r="AJ206" s="1862"/>
      <c r="AK206" s="1862"/>
      <c r="AL206" s="1862"/>
      <c r="AM206" s="1862"/>
      <c r="AN206" s="1862"/>
      <c r="AO206" s="1862"/>
      <c r="AP206" s="1862"/>
      <c r="AQ206" s="1862" t="s">
        <v>964</v>
      </c>
      <c r="AR206" s="1862"/>
      <c r="AS206" s="1862"/>
      <c r="AT206" s="1862"/>
      <c r="AU206" s="1862"/>
      <c r="AV206" s="1862"/>
      <c r="AW206" s="1862"/>
      <c r="AX206" s="1862"/>
      <c r="AY206" s="614"/>
      <c r="AZ206" s="443">
        <v>4</v>
      </c>
    </row>
    <row r="207" spans="1:52" s="260" customFormat="1" ht="18" customHeight="1">
      <c r="A207" s="575">
        <f>IF(K$190&gt;0,1,0)</f>
        <v>1</v>
      </c>
      <c r="B207" s="599"/>
      <c r="C207" s="1862" t="s">
        <v>1192</v>
      </c>
      <c r="D207" s="1862"/>
      <c r="E207" s="1862"/>
      <c r="F207" s="1862"/>
      <c r="G207" s="1862"/>
      <c r="H207" s="1862"/>
      <c r="I207" s="1862"/>
      <c r="J207" s="1862"/>
      <c r="K207" s="1862" t="s">
        <v>1197</v>
      </c>
      <c r="L207" s="1862"/>
      <c r="M207" s="1862"/>
      <c r="N207" s="1862"/>
      <c r="O207" s="1862"/>
      <c r="P207" s="1862"/>
      <c r="Q207" s="1862"/>
      <c r="R207" s="1862"/>
      <c r="S207" s="1886">
        <f>'5-3단가산출서 1'!D153</f>
        <v>0</v>
      </c>
      <c r="T207" s="1886"/>
      <c r="U207" s="1886"/>
      <c r="V207" s="1886"/>
      <c r="W207" s="1886"/>
      <c r="X207" s="1886"/>
      <c r="Y207" s="1886"/>
      <c r="Z207" s="1886"/>
      <c r="AA207" s="1877" t="str">
        <f>'6-3표준조사 1'!P231</f>
        <v>완 (15˚ 이하)</v>
      </c>
      <c r="AB207" s="1878"/>
      <c r="AC207" s="1878"/>
      <c r="AD207" s="1878"/>
      <c r="AE207" s="1878"/>
      <c r="AF207" s="1878"/>
      <c r="AG207" s="1878"/>
      <c r="AH207" s="1879"/>
      <c r="AI207" s="1877" t="str">
        <f>'6-3표준조사 1'!Q231</f>
        <v>개소당1ha미만</v>
      </c>
      <c r="AJ207" s="1878"/>
      <c r="AK207" s="1878"/>
      <c r="AL207" s="1878"/>
      <c r="AM207" s="1878"/>
      <c r="AN207" s="1878"/>
      <c r="AO207" s="1878"/>
      <c r="AP207" s="1879"/>
      <c r="AQ207" s="1877" t="str">
        <f>'6-3표준조사 1'!R231</f>
        <v>2년차</v>
      </c>
      <c r="AR207" s="1878"/>
      <c r="AS207" s="1878"/>
      <c r="AT207" s="1878"/>
      <c r="AU207" s="1878"/>
      <c r="AV207" s="1878"/>
      <c r="AW207" s="1878"/>
      <c r="AX207" s="1879"/>
      <c r="AY207" s="599"/>
      <c r="AZ207" s="444">
        <v>4</v>
      </c>
    </row>
    <row r="208" spans="1:52" s="259" customFormat="1" ht="18" customHeight="1">
      <c r="A208" s="575">
        <f>IF(K$190&gt;0,1,0)</f>
        <v>1</v>
      </c>
      <c r="B208" s="599"/>
      <c r="C208" s="1862" t="str">
        <f>'6-3표준조사 1'!R229</f>
        <v>모두베기</v>
      </c>
      <c r="D208" s="1862"/>
      <c r="E208" s="1862"/>
      <c r="F208" s="1862"/>
      <c r="G208" s="1862"/>
      <c r="H208" s="1862"/>
      <c r="I208" s="1862"/>
      <c r="J208" s="1862"/>
      <c r="K208" s="1862" t="s">
        <v>1194</v>
      </c>
      <c r="L208" s="1862"/>
      <c r="M208" s="1862"/>
      <c r="N208" s="1862"/>
      <c r="O208" s="1862"/>
      <c r="P208" s="1862"/>
      <c r="Q208" s="1862"/>
      <c r="R208" s="1862"/>
      <c r="S208" s="1467">
        <f>K190</f>
        <v>0.1</v>
      </c>
      <c r="T208" s="1467"/>
      <c r="U208" s="1467"/>
      <c r="V208" s="1467"/>
      <c r="W208" s="1467"/>
      <c r="X208" s="1467"/>
      <c r="Y208" s="1467"/>
      <c r="Z208" s="1467"/>
      <c r="AA208" s="1880"/>
      <c r="AB208" s="1881"/>
      <c r="AC208" s="1881"/>
      <c r="AD208" s="1881"/>
      <c r="AE208" s="1881"/>
      <c r="AF208" s="1881"/>
      <c r="AG208" s="1881"/>
      <c r="AH208" s="1882"/>
      <c r="AI208" s="1880"/>
      <c r="AJ208" s="1881"/>
      <c r="AK208" s="1881"/>
      <c r="AL208" s="1881"/>
      <c r="AM208" s="1881"/>
      <c r="AN208" s="1881"/>
      <c r="AO208" s="1881"/>
      <c r="AP208" s="1882"/>
      <c r="AQ208" s="1880"/>
      <c r="AR208" s="1881"/>
      <c r="AS208" s="1881"/>
      <c r="AT208" s="1881"/>
      <c r="AU208" s="1881"/>
      <c r="AV208" s="1881"/>
      <c r="AW208" s="1881"/>
      <c r="AX208" s="1882"/>
      <c r="AY208" s="599"/>
      <c r="AZ208" s="443">
        <v>4</v>
      </c>
    </row>
    <row r="209" spans="1:52" s="259" customFormat="1" ht="18" hidden="1" customHeight="1">
      <c r="A209" s="575">
        <f>IF('6-3표준조사 1'!$Y$227&gt;0,1,0)</f>
        <v>0</v>
      </c>
      <c r="B209" s="599"/>
      <c r="C209" s="1862" t="s">
        <v>1195</v>
      </c>
      <c r="D209" s="1862"/>
      <c r="E209" s="1862"/>
      <c r="F209" s="1862"/>
      <c r="G209" s="1862"/>
      <c r="H209" s="1862"/>
      <c r="I209" s="1862"/>
      <c r="J209" s="1862"/>
      <c r="K209" s="1862" t="s">
        <v>1194</v>
      </c>
      <c r="L209" s="1862"/>
      <c r="M209" s="1862"/>
      <c r="N209" s="1862"/>
      <c r="O209" s="1862"/>
      <c r="P209" s="1862"/>
      <c r="Q209" s="1862"/>
      <c r="R209" s="1862"/>
      <c r="S209" s="1863" t="b">
        <f>IF(A209&gt;0,S208)</f>
        <v>0</v>
      </c>
      <c r="T209" s="1863"/>
      <c r="U209" s="1863"/>
      <c r="V209" s="1863"/>
      <c r="W209" s="1863"/>
      <c r="X209" s="1863"/>
      <c r="Y209" s="1863"/>
      <c r="Z209" s="1863"/>
      <c r="AA209" s="1883"/>
      <c r="AB209" s="1884"/>
      <c r="AC209" s="1884"/>
      <c r="AD209" s="1884"/>
      <c r="AE209" s="1884"/>
      <c r="AF209" s="1884"/>
      <c r="AG209" s="1884"/>
      <c r="AH209" s="1885"/>
      <c r="AI209" s="1883"/>
      <c r="AJ209" s="1884"/>
      <c r="AK209" s="1884"/>
      <c r="AL209" s="1884"/>
      <c r="AM209" s="1884"/>
      <c r="AN209" s="1884"/>
      <c r="AO209" s="1884"/>
      <c r="AP209" s="1885"/>
      <c r="AQ209" s="1883"/>
      <c r="AR209" s="1884"/>
      <c r="AS209" s="1884"/>
      <c r="AT209" s="1884"/>
      <c r="AU209" s="1884"/>
      <c r="AV209" s="1884"/>
      <c r="AW209" s="1884"/>
      <c r="AX209" s="1885"/>
      <c r="AY209" s="599"/>
      <c r="AZ209" s="444">
        <v>4</v>
      </c>
    </row>
    <row r="210" spans="1:52" s="259" customFormat="1" ht="0.95" customHeight="1">
      <c r="A210" s="575">
        <v>1</v>
      </c>
      <c r="B210" s="599"/>
      <c r="C210" s="1862"/>
      <c r="D210" s="1862"/>
      <c r="E210" s="1862"/>
      <c r="F210" s="1862"/>
      <c r="G210" s="1862"/>
      <c r="H210" s="1862"/>
      <c r="I210" s="1862"/>
      <c r="J210" s="1862"/>
      <c r="K210" s="1862"/>
      <c r="L210" s="1862"/>
      <c r="M210" s="1862"/>
      <c r="N210" s="1862"/>
      <c r="O210" s="1862"/>
      <c r="P210" s="1862"/>
      <c r="Q210" s="1862"/>
      <c r="R210" s="1862"/>
      <c r="S210" s="1863"/>
      <c r="T210" s="1863"/>
      <c r="U210" s="1863"/>
      <c r="V210" s="1863"/>
      <c r="W210" s="1863"/>
      <c r="X210" s="1863"/>
      <c r="Y210" s="1863"/>
      <c r="Z210" s="1863"/>
      <c r="AA210" s="1889"/>
      <c r="AB210" s="1889"/>
      <c r="AC210" s="1889"/>
      <c r="AD210" s="1889"/>
      <c r="AE210" s="1889"/>
      <c r="AF210" s="1889"/>
      <c r="AG210" s="1889"/>
      <c r="AH210" s="1889"/>
      <c r="AI210" s="1889"/>
      <c r="AJ210" s="1889"/>
      <c r="AK210" s="1889"/>
      <c r="AL210" s="1889"/>
      <c r="AM210" s="1889"/>
      <c r="AN210" s="1889"/>
      <c r="AO210" s="1889"/>
      <c r="AP210" s="1889"/>
      <c r="AQ210" s="1889"/>
      <c r="AR210" s="1889"/>
      <c r="AS210" s="1889"/>
      <c r="AT210" s="1889"/>
      <c r="AU210" s="1889"/>
      <c r="AV210" s="1889"/>
      <c r="AW210" s="1889"/>
      <c r="AX210" s="1889"/>
      <c r="AY210" s="599"/>
      <c r="AZ210" s="444"/>
    </row>
    <row r="211" spans="1:52" s="259" customFormat="1" ht="18" hidden="1" customHeight="1">
      <c r="A211" s="575"/>
      <c r="B211" s="617"/>
      <c r="C211" s="617" t="s">
        <v>1193</v>
      </c>
      <c r="D211" s="617" t="s">
        <v>1192</v>
      </c>
      <c r="E211" s="617"/>
      <c r="F211" s="617"/>
      <c r="G211" s="618"/>
      <c r="H211" s="618"/>
      <c r="I211" s="618"/>
      <c r="J211" s="618"/>
      <c r="K211" s="618"/>
      <c r="L211" s="604"/>
      <c r="M211" s="604"/>
      <c r="N211" s="604"/>
      <c r="O211" s="604"/>
      <c r="P211" s="604"/>
      <c r="Q211" s="619"/>
      <c r="R211" s="619"/>
      <c r="S211" s="619"/>
      <c r="T211" s="619"/>
      <c r="U211" s="619"/>
      <c r="V211" s="599"/>
      <c r="W211" s="599"/>
      <c r="X211" s="599"/>
      <c r="Y211" s="599"/>
      <c r="Z211" s="620"/>
      <c r="AA211" s="789"/>
      <c r="AB211" s="789"/>
      <c r="AC211" s="789"/>
      <c r="AD211" s="790"/>
      <c r="AE211" s="789"/>
      <c r="AF211" s="789"/>
      <c r="AG211" s="789"/>
      <c r="AH211" s="795"/>
      <c r="AI211" s="795"/>
      <c r="AJ211" s="795"/>
      <c r="AK211" s="795"/>
      <c r="AL211" s="795"/>
      <c r="AM211" s="795"/>
      <c r="AN211" s="795"/>
      <c r="AO211" s="795"/>
      <c r="AP211" s="795"/>
      <c r="AQ211" s="791"/>
      <c r="AR211" s="791"/>
      <c r="AS211" s="791"/>
      <c r="AT211" s="791"/>
      <c r="AU211" s="796"/>
      <c r="AV211" s="796"/>
      <c r="AW211" s="796"/>
      <c r="AX211" s="796"/>
      <c r="AY211" s="797"/>
      <c r="AZ211" s="443">
        <v>4</v>
      </c>
    </row>
    <row r="212" spans="1:52" s="259" customFormat="1" ht="18" hidden="1" customHeight="1">
      <c r="A212" s="575"/>
      <c r="D212" s="259" t="s">
        <v>499</v>
      </c>
      <c r="E212" s="259" t="s">
        <v>1191</v>
      </c>
      <c r="J212" s="621"/>
      <c r="K212" s="621"/>
      <c r="L212" s="621"/>
      <c r="M212" s="621"/>
      <c r="T212" s="619"/>
      <c r="U212" s="619"/>
      <c r="V212" s="619"/>
      <c r="W212" s="619"/>
      <c r="AB212" s="619"/>
      <c r="AC212" s="619"/>
      <c r="AD212" s="619"/>
      <c r="AE212" s="619"/>
      <c r="AZ212" s="444">
        <v>4</v>
      </c>
    </row>
    <row r="213" spans="1:52" s="259" customFormat="1" ht="18" hidden="1" customHeight="1">
      <c r="A213" s="575"/>
      <c r="D213" s="259" t="s">
        <v>499</v>
      </c>
      <c r="E213" s="579" t="s">
        <v>1190</v>
      </c>
      <c r="F213" s="579"/>
      <c r="G213" s="579"/>
      <c r="H213" s="579"/>
      <c r="I213" s="579"/>
      <c r="J213" s="579"/>
      <c r="K213" s="579"/>
      <c r="L213" s="579"/>
      <c r="M213" s="579"/>
      <c r="N213" s="579"/>
      <c r="O213" s="579"/>
      <c r="P213" s="579"/>
      <c r="Q213" s="579"/>
      <c r="R213" s="579"/>
      <c r="S213" s="579"/>
      <c r="T213" s="579"/>
      <c r="U213" s="579"/>
      <c r="V213" s="579"/>
      <c r="W213" s="579"/>
      <c r="X213" s="579"/>
      <c r="Y213" s="579"/>
      <c r="Z213" s="599"/>
      <c r="AA213" s="599"/>
      <c r="AB213" s="599"/>
      <c r="AC213" s="599"/>
      <c r="AD213" s="599"/>
      <c r="AE213" s="599"/>
      <c r="AF213" s="599"/>
      <c r="AG213" s="599"/>
      <c r="AH213" s="599"/>
      <c r="AI213" s="599"/>
      <c r="AJ213" s="599"/>
      <c r="AK213" s="599"/>
      <c r="AL213" s="599"/>
      <c r="AM213" s="599"/>
      <c r="AN213" s="599"/>
      <c r="AO213" s="599"/>
      <c r="AP213" s="599"/>
      <c r="AQ213" s="599"/>
      <c r="AR213" s="599"/>
      <c r="AS213" s="599"/>
      <c r="AT213" s="599"/>
      <c r="AU213" s="599"/>
      <c r="AV213" s="599"/>
      <c r="AW213" s="599"/>
      <c r="AX213" s="599"/>
      <c r="AY213" s="579"/>
      <c r="AZ213" s="443">
        <v>4</v>
      </c>
    </row>
    <row r="214" spans="1:52" s="260" customFormat="1" ht="18" hidden="1" customHeight="1">
      <c r="A214" s="575"/>
      <c r="B214" s="259"/>
      <c r="C214" s="259" t="s">
        <v>1189</v>
      </c>
      <c r="D214" s="259"/>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1195"/>
      <c r="AA214" s="1195"/>
      <c r="AB214" s="1195"/>
      <c r="AC214" s="1195"/>
      <c r="AD214" s="1195"/>
      <c r="AE214" s="1195"/>
      <c r="AF214" s="1195"/>
      <c r="AG214" s="1195"/>
      <c r="AH214" s="1195"/>
      <c r="AI214" s="1195"/>
      <c r="AJ214" s="1195"/>
      <c r="AK214" s="1195"/>
      <c r="AL214" s="1195"/>
      <c r="AM214" s="1195"/>
      <c r="AN214" s="1195"/>
      <c r="AO214" s="1195"/>
      <c r="AP214" s="1195"/>
      <c r="AQ214" s="1195"/>
      <c r="AR214" s="1195"/>
      <c r="AS214" s="1195"/>
      <c r="AT214" s="1195"/>
      <c r="AU214" s="1195"/>
      <c r="AV214" s="1195"/>
      <c r="AW214" s="1195"/>
      <c r="AX214" s="1195"/>
      <c r="AY214" s="653"/>
      <c r="AZ214" s="443">
        <v>4</v>
      </c>
    </row>
    <row r="215" spans="1:52" s="259" customFormat="1" ht="18" hidden="1" customHeight="1">
      <c r="A215" s="575"/>
      <c r="D215" s="259" t="s">
        <v>499</v>
      </c>
      <c r="E215" s="653" t="s">
        <v>1385</v>
      </c>
      <c r="F215" s="653"/>
      <c r="G215" s="653"/>
      <c r="H215" s="653"/>
      <c r="I215" s="653"/>
      <c r="J215" s="653"/>
      <c r="K215" s="653"/>
      <c r="L215" s="653"/>
      <c r="M215" s="653"/>
      <c r="N215" s="653"/>
      <c r="O215" s="653"/>
      <c r="P215" s="653"/>
      <c r="Q215" s="653"/>
      <c r="R215" s="653"/>
      <c r="S215" s="653"/>
      <c r="T215" s="653"/>
      <c r="U215" s="653"/>
      <c r="V215" s="653"/>
      <c r="W215" s="653"/>
      <c r="X215" s="653"/>
      <c r="Y215" s="653"/>
      <c r="Z215" s="1195"/>
      <c r="AA215" s="1195"/>
      <c r="AB215" s="1195"/>
      <c r="AC215" s="1195"/>
      <c r="AD215" s="1195"/>
      <c r="AE215" s="1195"/>
      <c r="AF215" s="1195"/>
      <c r="AG215" s="1195"/>
      <c r="AH215" s="1195"/>
      <c r="AI215" s="1195"/>
      <c r="AJ215" s="1195"/>
      <c r="AK215" s="1195"/>
      <c r="AL215" s="1195"/>
      <c r="AM215" s="1195"/>
      <c r="AN215" s="1195"/>
      <c r="AO215" s="1195"/>
      <c r="AP215" s="1195"/>
      <c r="AQ215" s="1195"/>
      <c r="AR215" s="1195"/>
      <c r="AS215" s="1195"/>
      <c r="AT215" s="1195"/>
      <c r="AU215" s="1195"/>
      <c r="AV215" s="1195"/>
      <c r="AW215" s="1195"/>
      <c r="AX215" s="1195"/>
      <c r="AY215" s="653"/>
      <c r="AZ215" s="444">
        <v>4</v>
      </c>
    </row>
    <row r="216" spans="1:52" s="259" customFormat="1" ht="18" hidden="1" customHeight="1">
      <c r="A216" s="575"/>
      <c r="D216" s="259" t="s">
        <v>499</v>
      </c>
      <c r="E216" s="653" t="s">
        <v>1188</v>
      </c>
      <c r="F216" s="653"/>
      <c r="G216" s="653"/>
      <c r="H216" s="653"/>
      <c r="I216" s="653"/>
      <c r="J216" s="653"/>
      <c r="K216" s="653"/>
      <c r="L216" s="653"/>
      <c r="M216" s="653"/>
      <c r="N216" s="653"/>
      <c r="O216" s="653"/>
      <c r="P216" s="653"/>
      <c r="Q216" s="653"/>
      <c r="R216" s="653"/>
      <c r="S216" s="653"/>
      <c r="T216" s="653"/>
      <c r="U216" s="653"/>
      <c r="V216" s="653"/>
      <c r="W216" s="653"/>
      <c r="X216" s="653"/>
      <c r="Y216" s="653"/>
      <c r="Z216" s="1195"/>
      <c r="AA216" s="1195"/>
      <c r="AB216" s="1195"/>
      <c r="AC216" s="1195"/>
      <c r="AD216" s="1195"/>
      <c r="AE216" s="1195"/>
      <c r="AF216" s="1195"/>
      <c r="AG216" s="1195"/>
      <c r="AH216" s="1195"/>
      <c r="AI216" s="1195"/>
      <c r="AJ216" s="1195"/>
      <c r="AK216" s="1195"/>
      <c r="AL216" s="1195"/>
      <c r="AM216" s="1195"/>
      <c r="AN216" s="1195"/>
      <c r="AO216" s="1195"/>
      <c r="AP216" s="1195"/>
      <c r="AQ216" s="1195"/>
      <c r="AR216" s="1195"/>
      <c r="AS216" s="1195"/>
      <c r="AT216" s="1195"/>
      <c r="AU216" s="1195"/>
      <c r="AV216" s="1195"/>
      <c r="AW216" s="1195"/>
      <c r="AX216" s="1195"/>
      <c r="AY216" s="653"/>
      <c r="AZ216" s="443">
        <v>4</v>
      </c>
    </row>
    <row r="217" spans="1:52" s="260" customFormat="1" ht="18" hidden="1" customHeight="1">
      <c r="A217" s="575"/>
      <c r="B217" s="259"/>
      <c r="C217" s="612" t="s">
        <v>1187</v>
      </c>
      <c r="D217" s="612"/>
      <c r="E217" s="616"/>
      <c r="F217" s="616"/>
      <c r="G217" s="616"/>
      <c r="H217" s="616"/>
      <c r="I217" s="616"/>
      <c r="J217" s="616"/>
      <c r="K217" s="616"/>
      <c r="L217" s="616"/>
      <c r="M217" s="616"/>
      <c r="N217" s="616"/>
      <c r="O217" s="616"/>
      <c r="P217" s="616"/>
      <c r="Q217" s="616"/>
      <c r="R217" s="616"/>
      <c r="S217" s="616"/>
      <c r="T217" s="616"/>
      <c r="U217" s="616"/>
      <c r="V217" s="616"/>
      <c r="W217" s="616"/>
      <c r="X217" s="616"/>
      <c r="Y217" s="616"/>
      <c r="Z217" s="1414"/>
      <c r="AA217" s="1414"/>
      <c r="AB217" s="1414"/>
      <c r="AC217" s="1414"/>
      <c r="AD217" s="1414"/>
      <c r="AE217" s="1414"/>
      <c r="AF217" s="1414"/>
      <c r="AG217" s="1414"/>
      <c r="AH217" s="1414"/>
      <c r="AI217" s="1414"/>
      <c r="AJ217" s="1414"/>
      <c r="AK217" s="1414"/>
      <c r="AL217" s="1414"/>
      <c r="AM217" s="1414"/>
      <c r="AN217" s="1414"/>
      <c r="AO217" s="1414"/>
      <c r="AP217" s="1415"/>
      <c r="AQ217" s="1415"/>
      <c r="AR217" s="1415"/>
      <c r="AS217" s="1415"/>
      <c r="AT217" s="1415"/>
      <c r="AU217" s="1415"/>
      <c r="AV217" s="1415"/>
      <c r="AW217" s="1415"/>
      <c r="AX217" s="1415"/>
      <c r="AY217" s="615"/>
      <c r="AZ217" s="445">
        <v>4</v>
      </c>
    </row>
    <row r="218" spans="1:52" s="259" customFormat="1" ht="18" hidden="1" customHeight="1">
      <c r="A218" s="575"/>
      <c r="C218" s="612"/>
      <c r="D218" s="612" t="s">
        <v>499</v>
      </c>
      <c r="E218" s="616" t="s">
        <v>1385</v>
      </c>
      <c r="F218" s="616"/>
      <c r="G218" s="616"/>
      <c r="H218" s="616"/>
      <c r="I218" s="616"/>
      <c r="J218" s="616"/>
      <c r="K218" s="616"/>
      <c r="L218" s="616"/>
      <c r="M218" s="616"/>
      <c r="N218" s="616"/>
      <c r="O218" s="616"/>
      <c r="P218" s="616"/>
      <c r="Q218" s="616"/>
      <c r="R218" s="616"/>
      <c r="S218" s="616"/>
      <c r="T218" s="616"/>
      <c r="U218" s="616"/>
      <c r="V218" s="616"/>
      <c r="W218" s="616"/>
      <c r="X218" s="616"/>
      <c r="Y218" s="616"/>
      <c r="Z218" s="1414"/>
      <c r="AA218" s="1414"/>
      <c r="AB218" s="1414"/>
      <c r="AC218" s="1414"/>
      <c r="AD218" s="1414"/>
      <c r="AE218" s="1414"/>
      <c r="AF218" s="1414"/>
      <c r="AG218" s="1414"/>
      <c r="AH218" s="1414"/>
      <c r="AI218" s="1414"/>
      <c r="AJ218" s="1414"/>
      <c r="AK218" s="1414"/>
      <c r="AL218" s="1414"/>
      <c r="AM218" s="1414"/>
      <c r="AN218" s="1414"/>
      <c r="AO218" s="1414"/>
      <c r="AP218" s="1415"/>
      <c r="AQ218" s="1415"/>
      <c r="AR218" s="1415"/>
      <c r="AS218" s="1415"/>
      <c r="AT218" s="1415"/>
      <c r="AU218" s="1415"/>
      <c r="AV218" s="1415"/>
      <c r="AW218" s="1415"/>
      <c r="AX218" s="1415"/>
      <c r="AY218" s="615"/>
      <c r="AZ218" s="445">
        <v>4</v>
      </c>
    </row>
    <row r="219" spans="1:52" s="259" customFormat="1" ht="18" hidden="1" customHeight="1">
      <c r="A219" s="575"/>
      <c r="C219" s="612"/>
      <c r="D219" s="612" t="s">
        <v>499</v>
      </c>
      <c r="E219" s="616" t="s">
        <v>1186</v>
      </c>
      <c r="F219" s="616"/>
      <c r="G219" s="616"/>
      <c r="H219" s="616"/>
      <c r="I219" s="616"/>
      <c r="J219" s="616"/>
      <c r="K219" s="616"/>
      <c r="L219" s="616"/>
      <c r="M219" s="616"/>
      <c r="N219" s="616"/>
      <c r="O219" s="616"/>
      <c r="P219" s="616"/>
      <c r="Q219" s="616"/>
      <c r="R219" s="616"/>
      <c r="S219" s="616"/>
      <c r="T219" s="616"/>
      <c r="U219" s="616"/>
      <c r="V219" s="616"/>
      <c r="W219" s="616"/>
      <c r="X219" s="616"/>
      <c r="Y219" s="616"/>
      <c r="Z219" s="1414"/>
      <c r="AA219" s="1414"/>
      <c r="AB219" s="1414"/>
      <c r="AC219" s="1414"/>
      <c r="AD219" s="1414"/>
      <c r="AE219" s="1414"/>
      <c r="AF219" s="1414"/>
      <c r="AG219" s="1414"/>
      <c r="AH219" s="1414"/>
      <c r="AI219" s="1414"/>
      <c r="AJ219" s="1414"/>
      <c r="AK219" s="1414"/>
      <c r="AL219" s="1414"/>
      <c r="AM219" s="1414"/>
      <c r="AN219" s="1414"/>
      <c r="AO219" s="1414"/>
      <c r="AP219" s="1415"/>
      <c r="AQ219" s="1415"/>
      <c r="AR219" s="1415"/>
      <c r="AS219" s="1415"/>
      <c r="AT219" s="1415"/>
      <c r="AU219" s="1415"/>
      <c r="AV219" s="1415"/>
      <c r="AW219" s="1415"/>
      <c r="AX219" s="1415"/>
      <c r="AY219" s="615"/>
      <c r="AZ219" s="445">
        <v>4</v>
      </c>
    </row>
    <row r="220" spans="1:52" s="259" customFormat="1" ht="18" hidden="1" customHeight="1">
      <c r="A220" s="575"/>
      <c r="C220" s="259" t="s">
        <v>1185</v>
      </c>
      <c r="D220" s="259" t="s">
        <v>1184</v>
      </c>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1195"/>
      <c r="AA220" s="1195"/>
      <c r="AB220" s="1195"/>
      <c r="AC220" s="1195"/>
      <c r="AD220" s="1195"/>
      <c r="AE220" s="1195"/>
      <c r="AF220" s="1195"/>
      <c r="AG220" s="1195"/>
      <c r="AH220" s="1195"/>
      <c r="AI220" s="1195"/>
      <c r="AJ220" s="1195"/>
      <c r="AK220" s="1195"/>
      <c r="AL220" s="1195"/>
      <c r="AM220" s="1195"/>
      <c r="AN220" s="1195"/>
      <c r="AO220" s="1195"/>
      <c r="AP220" s="1195"/>
      <c r="AQ220" s="1195"/>
      <c r="AR220" s="1195"/>
      <c r="AS220" s="1195"/>
      <c r="AT220" s="1195"/>
      <c r="AU220" s="1195"/>
      <c r="AV220" s="1195"/>
      <c r="AW220" s="1195"/>
      <c r="AX220" s="1195"/>
      <c r="AY220" s="653"/>
      <c r="AZ220" s="443">
        <v>4</v>
      </c>
    </row>
    <row r="221" spans="1:52" s="259" customFormat="1" ht="18" hidden="1" customHeight="1">
      <c r="A221" s="575"/>
      <c r="D221" s="259" t="s">
        <v>499</v>
      </c>
      <c r="E221" s="653" t="s">
        <v>1183</v>
      </c>
      <c r="F221" s="653"/>
      <c r="G221" s="653"/>
      <c r="H221" s="653"/>
      <c r="I221" s="653"/>
      <c r="J221" s="653"/>
      <c r="K221" s="653"/>
      <c r="L221" s="653"/>
      <c r="M221" s="653"/>
      <c r="N221" s="653"/>
      <c r="O221" s="653"/>
      <c r="P221" s="653"/>
      <c r="Q221" s="653"/>
      <c r="R221" s="653"/>
      <c r="S221" s="653"/>
      <c r="T221" s="653"/>
      <c r="U221" s="653"/>
      <c r="V221" s="653"/>
      <c r="W221" s="653"/>
      <c r="X221" s="653"/>
      <c r="Y221" s="653"/>
      <c r="Z221" s="1195"/>
      <c r="AA221" s="1195"/>
      <c r="AB221" s="1195"/>
      <c r="AC221" s="1195"/>
      <c r="AD221" s="1195"/>
      <c r="AE221" s="1195"/>
      <c r="AF221" s="1195"/>
      <c r="AG221" s="1195"/>
      <c r="AH221" s="1195"/>
      <c r="AI221" s="1195"/>
      <c r="AJ221" s="1195"/>
      <c r="AK221" s="1195"/>
      <c r="AL221" s="1195"/>
      <c r="AM221" s="1195"/>
      <c r="AN221" s="1195"/>
      <c r="AO221" s="1195"/>
      <c r="AP221" s="1195"/>
      <c r="AQ221" s="1195"/>
      <c r="AR221" s="1195"/>
      <c r="AS221" s="1195"/>
      <c r="AT221" s="1195"/>
      <c r="AU221" s="1195"/>
      <c r="AV221" s="1195"/>
      <c r="AW221" s="1195"/>
      <c r="AX221" s="1195"/>
      <c r="AY221" s="653"/>
      <c r="AZ221" s="444">
        <v>4</v>
      </c>
    </row>
    <row r="222" spans="1:52" s="259" customFormat="1" ht="18" hidden="1" customHeight="1">
      <c r="A222" s="575"/>
      <c r="D222" s="259" t="s">
        <v>499</v>
      </c>
      <c r="E222" s="653" t="s">
        <v>1182</v>
      </c>
      <c r="F222" s="653"/>
      <c r="G222" s="653"/>
      <c r="H222" s="653"/>
      <c r="I222" s="653"/>
      <c r="J222" s="653"/>
      <c r="K222" s="653"/>
      <c r="L222" s="653"/>
      <c r="M222" s="653"/>
      <c r="N222" s="653"/>
      <c r="O222" s="653"/>
      <c r="P222" s="653"/>
      <c r="Q222" s="653"/>
      <c r="R222" s="653"/>
      <c r="S222" s="653"/>
      <c r="T222" s="653"/>
      <c r="U222" s="653"/>
      <c r="V222" s="653"/>
      <c r="W222" s="653"/>
      <c r="X222" s="653"/>
      <c r="Y222" s="653"/>
      <c r="Z222" s="653"/>
      <c r="AA222" s="653"/>
      <c r="AB222" s="653"/>
      <c r="AC222" s="653"/>
      <c r="AD222" s="653"/>
      <c r="AE222" s="653"/>
      <c r="AF222" s="653"/>
      <c r="AG222" s="653"/>
      <c r="AH222" s="653"/>
      <c r="AI222" s="653"/>
      <c r="AJ222" s="653"/>
      <c r="AK222" s="653"/>
      <c r="AL222" s="653"/>
      <c r="AM222" s="653"/>
      <c r="AN222" s="653"/>
      <c r="AO222" s="653"/>
      <c r="AP222" s="653"/>
      <c r="AQ222" s="653"/>
      <c r="AR222" s="653"/>
      <c r="AS222" s="653"/>
      <c r="AT222" s="653"/>
      <c r="AU222" s="653"/>
      <c r="AV222" s="653"/>
      <c r="AW222" s="653"/>
      <c r="AX222" s="653"/>
      <c r="AY222" s="653"/>
      <c r="AZ222" s="443">
        <v>4</v>
      </c>
    </row>
    <row r="223" spans="1:52" s="259" customFormat="1" ht="18" hidden="1" customHeight="1">
      <c r="A223" s="575"/>
      <c r="D223" s="259" t="s">
        <v>499</v>
      </c>
      <c r="E223" s="653" t="s">
        <v>1181</v>
      </c>
      <c r="F223" s="653"/>
      <c r="G223" s="653"/>
      <c r="H223" s="653"/>
      <c r="I223" s="653"/>
      <c r="J223" s="653"/>
      <c r="K223" s="653"/>
      <c r="L223" s="653"/>
      <c r="M223" s="653"/>
      <c r="N223" s="653"/>
      <c r="O223" s="653"/>
      <c r="P223" s="653"/>
      <c r="Q223" s="653"/>
      <c r="R223" s="653"/>
      <c r="S223" s="653"/>
      <c r="T223" s="653"/>
      <c r="U223" s="653"/>
      <c r="V223" s="653"/>
      <c r="W223" s="653"/>
      <c r="X223" s="653"/>
      <c r="Y223" s="653"/>
      <c r="Z223" s="653"/>
      <c r="AA223" s="653"/>
      <c r="AB223" s="653"/>
      <c r="AC223" s="653"/>
      <c r="AD223" s="653"/>
      <c r="AE223" s="653"/>
      <c r="AF223" s="653"/>
      <c r="AG223" s="653"/>
      <c r="AH223" s="653"/>
      <c r="AI223" s="653"/>
      <c r="AJ223" s="653"/>
      <c r="AK223" s="653"/>
      <c r="AL223" s="653"/>
      <c r="AM223" s="653"/>
      <c r="AN223" s="653"/>
      <c r="AO223" s="653"/>
      <c r="AP223" s="653"/>
      <c r="AQ223" s="653"/>
      <c r="AR223" s="653"/>
      <c r="AS223" s="653"/>
      <c r="AT223" s="653"/>
      <c r="AU223" s="653"/>
      <c r="AV223" s="653"/>
      <c r="AW223" s="653"/>
      <c r="AX223" s="653"/>
      <c r="AY223" s="653"/>
      <c r="AZ223" s="443">
        <v>4</v>
      </c>
    </row>
    <row r="224" spans="1:52" s="259" customFormat="1" ht="18" hidden="1" customHeight="1">
      <c r="A224" s="575"/>
      <c r="D224" s="259" t="s">
        <v>499</v>
      </c>
      <c r="E224" s="653" t="s">
        <v>1180</v>
      </c>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c r="AI224" s="653"/>
      <c r="AJ224" s="653"/>
      <c r="AK224" s="653"/>
      <c r="AL224" s="653"/>
      <c r="AM224" s="653"/>
      <c r="AN224" s="653"/>
      <c r="AO224" s="653"/>
      <c r="AP224" s="653"/>
      <c r="AQ224" s="653"/>
      <c r="AR224" s="653"/>
      <c r="AS224" s="653"/>
      <c r="AT224" s="653"/>
      <c r="AU224" s="653"/>
      <c r="AV224" s="653"/>
      <c r="AW224" s="653"/>
      <c r="AX224" s="653"/>
      <c r="AY224" s="653"/>
      <c r="AZ224" s="444">
        <v>4</v>
      </c>
    </row>
    <row r="225" spans="1:52" s="259" customFormat="1" ht="18" hidden="1" customHeight="1">
      <c r="A225" s="575"/>
      <c r="D225" s="259" t="s">
        <v>499</v>
      </c>
      <c r="E225" s="653" t="s">
        <v>1179</v>
      </c>
      <c r="F225" s="653"/>
      <c r="G225" s="653"/>
      <c r="H225" s="653"/>
      <c r="I225" s="653"/>
      <c r="J225" s="653"/>
      <c r="K225" s="653"/>
      <c r="L225" s="653"/>
      <c r="M225" s="653"/>
      <c r="N225" s="653"/>
      <c r="O225" s="653"/>
      <c r="P225" s="653"/>
      <c r="Q225" s="653"/>
      <c r="R225" s="653"/>
      <c r="S225" s="653"/>
      <c r="T225" s="653"/>
      <c r="U225" s="653"/>
      <c r="V225" s="653"/>
      <c r="W225" s="653"/>
      <c r="X225" s="653"/>
      <c r="Y225" s="653"/>
      <c r="Z225" s="653"/>
      <c r="AA225" s="653"/>
      <c r="AB225" s="653"/>
      <c r="AC225" s="653"/>
      <c r="AD225" s="653"/>
      <c r="AE225" s="653"/>
      <c r="AF225" s="653"/>
      <c r="AG225" s="653"/>
      <c r="AH225" s="653"/>
      <c r="AI225" s="653"/>
      <c r="AJ225" s="653"/>
      <c r="AK225" s="653"/>
      <c r="AL225" s="653"/>
      <c r="AM225" s="653"/>
      <c r="AN225" s="653"/>
      <c r="AO225" s="653"/>
      <c r="AP225" s="653"/>
      <c r="AQ225" s="653"/>
      <c r="AR225" s="653"/>
      <c r="AS225" s="653"/>
      <c r="AT225" s="653"/>
      <c r="AU225" s="653"/>
      <c r="AV225" s="653"/>
      <c r="AW225" s="653"/>
      <c r="AX225" s="653"/>
      <c r="AY225" s="653"/>
      <c r="AZ225" s="443">
        <v>4</v>
      </c>
    </row>
    <row r="226" spans="1:52" s="259" customFormat="1" ht="18" hidden="1" customHeight="1">
      <c r="A226" s="575"/>
      <c r="D226" s="259" t="s">
        <v>499</v>
      </c>
      <c r="E226" s="653" t="s">
        <v>1178</v>
      </c>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c r="AI226" s="653"/>
      <c r="AJ226" s="653"/>
      <c r="AK226" s="653"/>
      <c r="AL226" s="653"/>
      <c r="AM226" s="653"/>
      <c r="AN226" s="653"/>
      <c r="AO226" s="653"/>
      <c r="AP226" s="653"/>
      <c r="AQ226" s="653"/>
      <c r="AR226" s="653"/>
      <c r="AS226" s="653"/>
      <c r="AT226" s="653"/>
      <c r="AU226" s="653"/>
      <c r="AV226" s="653"/>
      <c r="AW226" s="653"/>
      <c r="AX226" s="653"/>
      <c r="AY226" s="653"/>
      <c r="AZ226" s="443">
        <v>4</v>
      </c>
    </row>
    <row r="227" spans="1:52" s="259" customFormat="1" ht="18" hidden="1" customHeight="1">
      <c r="A227" s="575"/>
      <c r="D227" s="259" t="s">
        <v>499</v>
      </c>
      <c r="E227" s="653" t="s">
        <v>1177</v>
      </c>
      <c r="F227" s="653"/>
      <c r="G227" s="653"/>
      <c r="H227" s="653"/>
      <c r="I227" s="653"/>
      <c r="J227" s="653"/>
      <c r="K227" s="653"/>
      <c r="L227" s="653"/>
      <c r="M227" s="653"/>
      <c r="N227" s="653"/>
      <c r="O227" s="653"/>
      <c r="P227" s="653"/>
      <c r="Q227" s="653"/>
      <c r="R227" s="653"/>
      <c r="S227" s="653"/>
      <c r="T227" s="653"/>
      <c r="U227" s="653"/>
      <c r="V227" s="653"/>
      <c r="W227" s="653"/>
      <c r="X227" s="653"/>
      <c r="Y227" s="653"/>
      <c r="Z227" s="653"/>
      <c r="AA227" s="653"/>
      <c r="AB227" s="653"/>
      <c r="AC227" s="653"/>
      <c r="AD227" s="653"/>
      <c r="AE227" s="653"/>
      <c r="AF227" s="653"/>
      <c r="AG227" s="653"/>
      <c r="AH227" s="653"/>
      <c r="AI227" s="653"/>
      <c r="AJ227" s="653"/>
      <c r="AK227" s="653"/>
      <c r="AL227" s="653"/>
      <c r="AM227" s="653"/>
      <c r="AN227" s="653"/>
      <c r="AO227" s="653"/>
      <c r="AP227" s="653"/>
      <c r="AQ227" s="653"/>
      <c r="AR227" s="653"/>
      <c r="AS227" s="653"/>
      <c r="AT227" s="653"/>
      <c r="AU227" s="653"/>
      <c r="AV227" s="653"/>
      <c r="AW227" s="653"/>
      <c r="AX227" s="653"/>
      <c r="AY227" s="653"/>
      <c r="AZ227" s="444">
        <v>4</v>
      </c>
    </row>
    <row r="228" spans="1:52" s="259" customFormat="1" ht="18" hidden="1" customHeight="1">
      <c r="A228" s="575"/>
      <c r="D228" s="653"/>
      <c r="E228" s="799"/>
      <c r="F228" s="799"/>
      <c r="G228" s="799"/>
      <c r="H228" s="799"/>
      <c r="I228" s="799"/>
      <c r="J228" s="799"/>
      <c r="K228" s="799"/>
      <c r="L228" s="799"/>
      <c r="M228" s="799"/>
      <c r="N228" s="799"/>
      <c r="O228" s="799"/>
      <c r="P228" s="799"/>
      <c r="Q228" s="799"/>
      <c r="R228" s="799"/>
      <c r="S228" s="799"/>
      <c r="T228" s="799"/>
      <c r="U228" s="799"/>
      <c r="V228" s="799"/>
      <c r="W228" s="799"/>
      <c r="X228" s="799"/>
      <c r="Y228" s="799"/>
      <c r="Z228" s="799"/>
      <c r="AA228" s="799"/>
      <c r="AB228" s="799"/>
      <c r="AC228" s="799"/>
      <c r="AD228" s="799"/>
      <c r="AE228" s="799"/>
      <c r="AF228" s="799"/>
      <c r="AG228" s="799"/>
      <c r="AH228" s="799"/>
      <c r="AI228" s="799"/>
      <c r="AJ228" s="799"/>
      <c r="AK228" s="799"/>
      <c r="AL228" s="799"/>
      <c r="AM228" s="799"/>
      <c r="AN228" s="799"/>
      <c r="AO228" s="799"/>
      <c r="AP228" s="799"/>
      <c r="AQ228" s="799"/>
      <c r="AR228" s="799"/>
      <c r="AS228" s="799"/>
      <c r="AT228" s="799"/>
      <c r="AU228" s="799"/>
      <c r="AV228" s="799"/>
      <c r="AW228" s="799"/>
      <c r="AX228" s="799"/>
      <c r="AY228" s="799"/>
      <c r="AZ228" s="443">
        <v>4</v>
      </c>
    </row>
    <row r="229" spans="1:52" ht="25.5">
      <c r="A229" s="575">
        <f t="shared" ref="A229:A257" si="9">IF(K$247&gt;0,1,0)</f>
        <v>1</v>
      </c>
      <c r="B229" s="1869" t="s">
        <v>745</v>
      </c>
      <c r="C229" s="1869"/>
      <c r="D229" s="1869"/>
      <c r="E229" s="1869"/>
      <c r="F229" s="1869"/>
      <c r="G229" s="1869"/>
      <c r="H229" s="1869"/>
      <c r="I229" s="1869"/>
      <c r="J229" s="1869"/>
      <c r="K229" s="1869"/>
      <c r="L229" s="1869"/>
      <c r="M229" s="1869"/>
      <c r="N229" s="1869"/>
      <c r="O229" s="1869"/>
      <c r="P229" s="1869"/>
      <c r="Q229" s="1869"/>
      <c r="R229" s="1869"/>
      <c r="S229" s="1869"/>
      <c r="T229" s="1869"/>
      <c r="U229" s="1869"/>
      <c r="V229" s="1869"/>
      <c r="W229" s="1869"/>
      <c r="X229" s="1869"/>
      <c r="Y229" s="1869"/>
      <c r="Z229" s="1869"/>
      <c r="AA229" s="1869"/>
      <c r="AB229" s="1869"/>
      <c r="AC229" s="1869"/>
      <c r="AD229" s="1869"/>
      <c r="AE229" s="1869"/>
      <c r="AF229" s="1869"/>
      <c r="AG229" s="1869"/>
      <c r="AH229" s="1869"/>
      <c r="AI229" s="1869"/>
      <c r="AJ229" s="1869"/>
      <c r="AK229" s="1869"/>
      <c r="AL229" s="1869"/>
      <c r="AM229" s="1869"/>
      <c r="AN229" s="1869"/>
      <c r="AO229" s="1869"/>
      <c r="AP229" s="1869"/>
      <c r="AQ229" s="1869"/>
      <c r="AR229" s="1869"/>
      <c r="AS229" s="1869"/>
      <c r="AT229" s="1869"/>
      <c r="AU229" s="1869"/>
      <c r="AV229" s="1869"/>
      <c r="AW229" s="1869"/>
      <c r="AX229" s="1869"/>
      <c r="AY229" s="1869"/>
      <c r="AZ229" s="444">
        <v>5</v>
      </c>
    </row>
    <row r="230" spans="1:52" s="260" customFormat="1" ht="9.9499999999999993" customHeight="1">
      <c r="A230" s="575">
        <f t="shared" si="9"/>
        <v>1</v>
      </c>
      <c r="AZ230" s="443">
        <v>5</v>
      </c>
    </row>
    <row r="231" spans="1:52" s="576" customFormat="1" ht="30" customHeight="1">
      <c r="A231" s="575">
        <f t="shared" si="9"/>
        <v>1</v>
      </c>
      <c r="F231" s="1864" t="s">
        <v>1228</v>
      </c>
      <c r="G231" s="1864"/>
      <c r="H231" s="1864"/>
      <c r="I231" s="1864"/>
      <c r="J231" s="1864"/>
      <c r="K231" s="1864"/>
      <c r="L231" s="1870" t="str">
        <f>+'6-3표준조사 1'!K304</f>
        <v>61-0</v>
      </c>
      <c r="M231" s="1870"/>
      <c r="N231" s="1870"/>
      <c r="O231" s="1870"/>
      <c r="P231" s="1870"/>
      <c r="Q231" s="1870"/>
      <c r="R231" s="577"/>
      <c r="S231" s="577"/>
      <c r="T231" s="1864" t="s">
        <v>1227</v>
      </c>
      <c r="U231" s="1864"/>
      <c r="V231" s="1864"/>
      <c r="W231" s="1864"/>
      <c r="X231" s="1864"/>
      <c r="Y231" s="1864"/>
      <c r="Z231" s="1870" t="str">
        <f>+'6-3표준조사 1'!L304</f>
        <v>64-0</v>
      </c>
      <c r="AA231" s="1870"/>
      <c r="AB231" s="1870"/>
      <c r="AC231" s="1870"/>
      <c r="AD231" s="1870"/>
      <c r="AE231" s="1870"/>
      <c r="AF231" s="577"/>
      <c r="AG231" s="577"/>
      <c r="AH231" s="1864" t="s">
        <v>1226</v>
      </c>
      <c r="AI231" s="1864"/>
      <c r="AJ231" s="1864"/>
      <c r="AK231" s="1864"/>
      <c r="AL231" s="1864"/>
      <c r="AM231" s="1864"/>
      <c r="AN231" s="1864"/>
      <c r="AO231" s="1870" t="str">
        <f>+'6-3표준조사 1'!R304</f>
        <v>모두베기</v>
      </c>
      <c r="AP231" s="1870"/>
      <c r="AQ231" s="1870"/>
      <c r="AR231" s="1870"/>
      <c r="AS231" s="1870"/>
      <c r="AT231" s="1870"/>
      <c r="AU231" s="578"/>
      <c r="AV231" s="578"/>
      <c r="AW231" s="578"/>
      <c r="AX231" s="578"/>
      <c r="AZ231" s="443">
        <v>5</v>
      </c>
    </row>
    <row r="232" spans="1:52" s="260" customFormat="1" ht="14.25" customHeight="1">
      <c r="A232" s="575">
        <f t="shared" si="9"/>
        <v>1</v>
      </c>
      <c r="AZ232" s="443">
        <v>5</v>
      </c>
    </row>
    <row r="233" spans="1:52" s="259" customFormat="1" ht="20.100000000000001" customHeight="1">
      <c r="A233" s="575">
        <f t="shared" si="9"/>
        <v>1</v>
      </c>
      <c r="B233" s="1876" t="s">
        <v>1225</v>
      </c>
      <c r="C233" s="1876"/>
      <c r="D233" s="1876"/>
      <c r="E233" s="1876"/>
      <c r="F233" s="1876"/>
      <c r="G233" s="1876"/>
      <c r="H233" s="1876"/>
      <c r="I233" s="1876"/>
      <c r="J233" s="1876"/>
      <c r="K233" s="1876"/>
      <c r="L233" s="1876"/>
      <c r="M233" s="1876"/>
      <c r="N233" s="1876"/>
      <c r="O233" s="1876"/>
      <c r="P233" s="1876"/>
      <c r="Q233" s="1876"/>
      <c r="R233" s="1876"/>
      <c r="S233" s="1876"/>
      <c r="T233" s="1876"/>
      <c r="U233" s="1876"/>
      <c r="V233" s="1876"/>
      <c r="W233" s="1876"/>
      <c r="X233" s="1876"/>
      <c r="Y233" s="1876"/>
      <c r="Z233" s="1876"/>
      <c r="AA233" s="1876"/>
      <c r="AB233" s="1876"/>
      <c r="AC233" s="1876"/>
      <c r="AD233" s="1876"/>
      <c r="AE233" s="1876"/>
      <c r="AF233" s="1876"/>
      <c r="AG233" s="1876"/>
      <c r="AH233" s="1876"/>
      <c r="AI233" s="1876"/>
      <c r="AJ233" s="1876"/>
      <c r="AK233" s="1876"/>
      <c r="AL233" s="1876"/>
      <c r="AM233" s="1876"/>
      <c r="AN233" s="1876"/>
      <c r="AO233" s="1876"/>
      <c r="AP233" s="1876"/>
      <c r="AQ233" s="1876"/>
      <c r="AR233" s="1876"/>
      <c r="AS233" s="1876"/>
      <c r="AT233" s="1876"/>
      <c r="AU233" s="1876"/>
      <c r="AV233" s="1876"/>
      <c r="AW233" s="1876"/>
      <c r="AX233" s="1876"/>
      <c r="AY233" s="1876"/>
      <c r="AZ233" s="443">
        <v>5</v>
      </c>
    </row>
    <row r="234" spans="1:52" s="259" customFormat="1" ht="18" customHeight="1">
      <c r="A234" s="575">
        <f t="shared" si="9"/>
        <v>1</v>
      </c>
      <c r="C234" s="259" t="s">
        <v>1208</v>
      </c>
      <c r="D234" s="579" t="s">
        <v>1224</v>
      </c>
      <c r="E234" s="579"/>
      <c r="F234" s="580"/>
      <c r="G234" s="580"/>
      <c r="H234" s="580"/>
      <c r="I234" s="580"/>
      <c r="J234" s="581"/>
      <c r="M234" s="579"/>
      <c r="N234" s="579"/>
      <c r="O234" s="581"/>
      <c r="P234" s="579"/>
      <c r="Q234" s="579"/>
      <c r="R234" s="579"/>
      <c r="S234" s="579"/>
      <c r="T234" s="579"/>
      <c r="U234" s="579"/>
      <c r="V234" s="579"/>
      <c r="W234" s="579"/>
      <c r="X234" s="579"/>
      <c r="Y234" s="579"/>
      <c r="Z234" s="579"/>
      <c r="AA234" s="579"/>
      <c r="AB234" s="579"/>
      <c r="AC234" s="579"/>
      <c r="AD234" s="579"/>
      <c r="AE234" s="579"/>
      <c r="AZ234" s="443">
        <v>5</v>
      </c>
    </row>
    <row r="235" spans="1:52" s="259" customFormat="1" ht="18" customHeight="1">
      <c r="A235" s="575">
        <f t="shared" si="9"/>
        <v>1</v>
      </c>
      <c r="D235" s="259" t="s">
        <v>499</v>
      </c>
      <c r="E235" s="579" t="str">
        <f>CONCATENATE(L231," 임반 ",Z231," 소반 은 해발고",'6-3표준조사 1'!W303,"m ~ ",'6-3표준조사 1'!W304,"m 사이에 분포한다.")</f>
        <v>61-0 임반 64-0 소반 은 해발고751m ~ 926m 사이에 분포한다.</v>
      </c>
      <c r="F235" s="579"/>
      <c r="G235" s="579"/>
      <c r="H235" s="579"/>
      <c r="I235" s="579"/>
      <c r="J235" s="579"/>
      <c r="K235" s="579"/>
      <c r="L235" s="579"/>
      <c r="M235" s="579"/>
      <c r="N235" s="579"/>
      <c r="O235" s="579"/>
      <c r="P235" s="579"/>
      <c r="Q235" s="579"/>
      <c r="R235" s="579"/>
      <c r="S235" s="579"/>
      <c r="T235" s="579"/>
      <c r="U235" s="579"/>
      <c r="V235" s="579"/>
      <c r="W235" s="579"/>
      <c r="X235" s="579"/>
      <c r="Y235" s="579"/>
      <c r="Z235" s="579"/>
      <c r="AA235" s="579"/>
      <c r="AB235" s="579"/>
      <c r="AC235" s="579"/>
      <c r="AD235" s="579"/>
      <c r="AE235" s="579"/>
      <c r="AF235" s="579"/>
      <c r="AG235" s="579"/>
      <c r="AH235" s="579"/>
      <c r="AI235" s="579"/>
      <c r="AJ235" s="582"/>
      <c r="AK235" s="582"/>
      <c r="AL235" s="582"/>
      <c r="AM235" s="579"/>
      <c r="AN235" s="579"/>
      <c r="AO235" s="579"/>
      <c r="AP235" s="579"/>
      <c r="AQ235" s="579"/>
      <c r="AR235" s="579"/>
      <c r="AS235" s="579"/>
      <c r="AT235" s="579"/>
      <c r="AU235" s="579"/>
      <c r="AV235" s="579"/>
      <c r="AW235" s="579"/>
      <c r="AX235" s="579"/>
      <c r="AY235" s="579"/>
      <c r="AZ235" s="443">
        <v>5</v>
      </c>
    </row>
    <row r="236" spans="1:52" s="259" customFormat="1" ht="18" customHeight="1">
      <c r="A236" s="575">
        <f t="shared" si="9"/>
        <v>1</v>
      </c>
      <c r="D236" s="259" t="s">
        <v>499</v>
      </c>
      <c r="E236" s="259" t="str">
        <f>CONCATENATE("소반의 경사도는 평균 ",'6-3표준조사 1'!W305,"˚로 ",'6-3표준조사 1'!P306,"경사이고, 임지의 잔재를 제외하고 장애물은 많지 않다.")</f>
        <v>소반의 경사도는 평균 24.95˚로 중 (15˚ ~ 30˚)경사이고, 임지의 잔재를 제외하고 장애물은 많지 않다.</v>
      </c>
      <c r="AZ236" s="443">
        <v>5</v>
      </c>
    </row>
    <row r="237" spans="1:52" s="259" customFormat="1" ht="18" customHeight="1">
      <c r="A237" s="575">
        <f t="shared" si="9"/>
        <v>1</v>
      </c>
      <c r="C237" s="259" t="s">
        <v>1206</v>
      </c>
      <c r="D237" s="259" t="s">
        <v>1223</v>
      </c>
      <c r="K237" s="579"/>
      <c r="L237" s="579"/>
      <c r="M237" s="583"/>
      <c r="P237" s="584"/>
      <c r="Q237" s="584"/>
      <c r="R237" s="584"/>
      <c r="S237" s="584"/>
      <c r="T237" s="584"/>
      <c r="AZ237" s="443">
        <v>5</v>
      </c>
    </row>
    <row r="238" spans="1:52" s="259" customFormat="1" ht="18" customHeight="1">
      <c r="A238" s="575">
        <f t="shared" si="9"/>
        <v>1</v>
      </c>
      <c r="D238" s="259" t="s">
        <v>499</v>
      </c>
      <c r="E238" s="579" t="str">
        <f>CONCATENATE("사업대상지는 ",'6-3표준조사 1'!N304," ",'6-3표준조사 1'!O304," ",'6-3표준조사 1'!P304,"로 지적면적은 ",'6-3표준조사 1'!W317,"ha 이다." )</f>
        <v>사업대상지는 대강 올산 산74-40번지로 지적면적은 144.43ha 이다.</v>
      </c>
      <c r="F238" s="579"/>
      <c r="G238" s="579"/>
      <c r="AJ238" s="579"/>
      <c r="AK238" s="579"/>
      <c r="AL238" s="579"/>
      <c r="AM238" s="579"/>
      <c r="AN238" s="579"/>
      <c r="AO238" s="579"/>
      <c r="AP238" s="579"/>
      <c r="AQ238" s="579"/>
      <c r="AR238" s="579"/>
      <c r="AS238" s="579"/>
      <c r="AT238" s="579"/>
      <c r="AU238" s="579"/>
      <c r="AV238" s="579"/>
      <c r="AW238" s="579"/>
      <c r="AX238" s="579"/>
      <c r="AY238" s="579"/>
      <c r="AZ238" s="443">
        <v>5</v>
      </c>
    </row>
    <row r="239" spans="1:52" s="259" customFormat="1" ht="18" customHeight="1">
      <c r="A239" s="575">
        <f t="shared" si="9"/>
        <v>1</v>
      </c>
      <c r="D239" s="259" t="s">
        <v>499</v>
      </c>
      <c r="E239" s="579" t="str">
        <f>CONCATENATE("소반의 풀베기사업 대상면적은 ",'6-3표준조사 1'!Q304,"ha 이다.")</f>
        <v>소반의 풀베기사업 대상면적은 15ha 이다.</v>
      </c>
      <c r="F239" s="579"/>
      <c r="G239" s="579"/>
      <c r="H239" s="579"/>
      <c r="I239" s="579"/>
      <c r="J239" s="579"/>
      <c r="K239" s="579"/>
      <c r="L239" s="579"/>
      <c r="M239" s="579"/>
      <c r="N239" s="579"/>
      <c r="O239" s="579"/>
      <c r="P239" s="579"/>
      <c r="Q239" s="579"/>
      <c r="R239" s="579"/>
      <c r="S239" s="579"/>
      <c r="T239" s="579"/>
      <c r="U239" s="579"/>
      <c r="V239" s="579"/>
      <c r="W239" s="579"/>
      <c r="X239" s="579"/>
      <c r="Y239" s="579"/>
      <c r="Z239" s="579"/>
      <c r="AA239" s="579"/>
      <c r="AB239" s="579"/>
      <c r="AC239" s="579"/>
      <c r="AD239" s="579"/>
      <c r="AE239" s="579"/>
      <c r="AF239" s="579"/>
      <c r="AG239" s="579"/>
      <c r="AH239" s="579"/>
      <c r="AI239" s="579"/>
      <c r="AJ239" s="579"/>
      <c r="AK239" s="579"/>
      <c r="AL239" s="579"/>
      <c r="AM239" s="579"/>
      <c r="AN239" s="579"/>
      <c r="AO239" s="579"/>
      <c r="AP239" s="579"/>
      <c r="AQ239" s="579"/>
      <c r="AR239" s="579"/>
      <c r="AS239" s="579"/>
      <c r="AT239" s="579"/>
      <c r="AU239" s="579"/>
      <c r="AV239" s="579"/>
      <c r="AW239" s="579"/>
      <c r="AX239" s="579"/>
      <c r="AY239" s="579"/>
      <c r="AZ239" s="443">
        <v>5</v>
      </c>
    </row>
    <row r="240" spans="1:52" s="259" customFormat="1" ht="18" customHeight="1">
      <c r="A240" s="575">
        <f t="shared" si="9"/>
        <v>1</v>
      </c>
      <c r="C240" s="259" t="s">
        <v>1193</v>
      </c>
      <c r="D240" s="259" t="s">
        <v>1222</v>
      </c>
      <c r="E240" s="579"/>
      <c r="F240" s="579"/>
      <c r="G240" s="579"/>
      <c r="H240" s="579"/>
      <c r="I240" s="579"/>
      <c r="J240" s="579"/>
      <c r="K240" s="579"/>
      <c r="L240" s="579"/>
      <c r="M240" s="579"/>
      <c r="N240" s="579"/>
      <c r="O240" s="579"/>
      <c r="P240" s="579"/>
      <c r="Q240" s="579"/>
      <c r="R240" s="579"/>
      <c r="S240" s="579"/>
      <c r="T240" s="579"/>
      <c r="U240" s="579"/>
      <c r="V240" s="579"/>
      <c r="W240" s="579"/>
      <c r="X240" s="579"/>
      <c r="Y240" s="579"/>
      <c r="Z240" s="579"/>
      <c r="AA240" s="579"/>
      <c r="AB240" s="579"/>
      <c r="AC240" s="579"/>
      <c r="AD240" s="579"/>
      <c r="AE240" s="579"/>
      <c r="AF240" s="579"/>
      <c r="AG240" s="579"/>
      <c r="AH240" s="769"/>
      <c r="AI240" s="769"/>
      <c r="AJ240" s="769"/>
      <c r="AK240" s="579"/>
      <c r="AL240" s="579"/>
      <c r="AM240" s="579"/>
      <c r="AN240" s="579"/>
      <c r="AO240" s="579"/>
      <c r="AP240" s="579"/>
      <c r="AQ240" s="579"/>
      <c r="AR240" s="579"/>
      <c r="AS240" s="579"/>
      <c r="AT240" s="579"/>
      <c r="AU240" s="579"/>
      <c r="AV240" s="579"/>
      <c r="AW240" s="579"/>
      <c r="AX240" s="579"/>
      <c r="AY240" s="579"/>
      <c r="AZ240" s="443">
        <v>5</v>
      </c>
    </row>
    <row r="241" spans="1:52" s="259" customFormat="1" ht="18" customHeight="1">
      <c r="A241" s="575">
        <f t="shared" si="9"/>
        <v>1</v>
      </c>
      <c r="B241" s="586"/>
      <c r="C241" s="586"/>
      <c r="D241" s="586" t="s">
        <v>499</v>
      </c>
      <c r="E241" s="587" t="str">
        <f>'6-3표준조사 1'!$W$320</f>
        <v>소반주변 임도가 연접되어 접근이 용이하다.</v>
      </c>
      <c r="F241" s="587"/>
      <c r="G241" s="587"/>
      <c r="H241" s="587"/>
      <c r="I241" s="587"/>
      <c r="J241" s="587"/>
      <c r="K241" s="587"/>
      <c r="L241" s="587"/>
      <c r="M241" s="587"/>
      <c r="N241" s="587"/>
      <c r="O241" s="587"/>
      <c r="P241" s="587"/>
      <c r="Q241" s="587"/>
      <c r="R241" s="587"/>
      <c r="S241" s="587"/>
      <c r="T241" s="587"/>
      <c r="U241" s="587"/>
      <c r="V241" s="587"/>
      <c r="W241" s="587"/>
      <c r="X241" s="587"/>
      <c r="Y241" s="587"/>
      <c r="Z241" s="587"/>
      <c r="AA241" s="587"/>
      <c r="AB241" s="587"/>
      <c r="AC241" s="587"/>
      <c r="AD241" s="587"/>
      <c r="AE241" s="587"/>
      <c r="AF241" s="587"/>
      <c r="AG241" s="587"/>
      <c r="AH241" s="588"/>
      <c r="AI241" s="588"/>
      <c r="AJ241" s="588"/>
      <c r="AK241" s="587"/>
      <c r="AL241" s="587"/>
      <c r="AM241" s="587"/>
      <c r="AN241" s="587"/>
      <c r="AO241" s="587"/>
      <c r="AP241" s="587"/>
      <c r="AQ241" s="587"/>
      <c r="AR241" s="587"/>
      <c r="AS241" s="587"/>
      <c r="AT241" s="587"/>
      <c r="AU241" s="587"/>
      <c r="AV241" s="587"/>
      <c r="AW241" s="587"/>
      <c r="AX241" s="587"/>
      <c r="AY241" s="587"/>
      <c r="AZ241" s="443">
        <v>5</v>
      </c>
    </row>
    <row r="242" spans="1:52" s="259" customFormat="1" ht="14.25" customHeight="1">
      <c r="A242" s="575">
        <f t="shared" si="9"/>
        <v>1</v>
      </c>
      <c r="D242" s="589"/>
      <c r="E242" s="589"/>
      <c r="F242" s="589"/>
      <c r="G242" s="589"/>
      <c r="H242" s="589"/>
      <c r="I242" s="589"/>
      <c r="J242" s="589"/>
      <c r="K242" s="589"/>
      <c r="L242" s="589"/>
      <c r="M242" s="589"/>
      <c r="N242" s="589"/>
      <c r="O242" s="589"/>
      <c r="P242" s="589"/>
      <c r="Q242" s="589"/>
      <c r="R242" s="589"/>
      <c r="S242" s="589"/>
      <c r="T242" s="589"/>
      <c r="U242" s="589"/>
      <c r="V242" s="589"/>
      <c r="W242" s="589"/>
      <c r="X242" s="589"/>
      <c r="Y242" s="589"/>
      <c r="Z242" s="589"/>
      <c r="AA242" s="589"/>
      <c r="AB242" s="589"/>
      <c r="AC242" s="589"/>
      <c r="AD242" s="589"/>
      <c r="AE242" s="589"/>
      <c r="AF242" s="589"/>
      <c r="AG242" s="589"/>
      <c r="AH242" s="589"/>
      <c r="AI242" s="589"/>
      <c r="AJ242" s="589"/>
      <c r="AK242" s="589"/>
      <c r="AL242" s="589"/>
      <c r="AM242" s="589"/>
      <c r="AN242" s="589"/>
      <c r="AO242" s="589"/>
      <c r="AP242" s="589"/>
      <c r="AQ242" s="589"/>
      <c r="AR242" s="589"/>
      <c r="AS242" s="589"/>
      <c r="AT242" s="589"/>
      <c r="AU242" s="589"/>
      <c r="AV242" s="589"/>
      <c r="AW242" s="589"/>
      <c r="AX242" s="589"/>
      <c r="AY242" s="589"/>
      <c r="AZ242" s="443">
        <v>5</v>
      </c>
    </row>
    <row r="243" spans="1:52" s="260" customFormat="1" ht="20.100000000000001" customHeight="1">
      <c r="A243" s="575">
        <f t="shared" si="9"/>
        <v>1</v>
      </c>
      <c r="B243" s="1876" t="s">
        <v>1221</v>
      </c>
      <c r="C243" s="1876"/>
      <c r="D243" s="1876"/>
      <c r="E243" s="1876"/>
      <c r="F243" s="1876"/>
      <c r="G243" s="1876"/>
      <c r="H243" s="1876"/>
      <c r="I243" s="1876"/>
      <c r="J243" s="1876"/>
      <c r="K243" s="1876"/>
      <c r="L243" s="1876"/>
      <c r="M243" s="1876"/>
      <c r="N243" s="1876"/>
      <c r="O243" s="1876"/>
      <c r="P243" s="1876"/>
      <c r="Q243" s="1876"/>
      <c r="R243" s="1876"/>
      <c r="S243" s="1876"/>
      <c r="T243" s="1876"/>
      <c r="U243" s="1876"/>
      <c r="V243" s="1876"/>
      <c r="W243" s="1876"/>
      <c r="X243" s="1876"/>
      <c r="Y243" s="1876"/>
      <c r="Z243" s="1876"/>
      <c r="AA243" s="1876"/>
      <c r="AB243" s="1876"/>
      <c r="AC243" s="1876"/>
      <c r="AD243" s="1876"/>
      <c r="AE243" s="1876"/>
      <c r="AF243" s="1876"/>
      <c r="AG243" s="1876"/>
      <c r="AH243" s="1876"/>
      <c r="AI243" s="1876"/>
      <c r="AJ243" s="1876"/>
      <c r="AK243" s="1876"/>
      <c r="AL243" s="1876"/>
      <c r="AM243" s="1876"/>
      <c r="AN243" s="1876"/>
      <c r="AO243" s="1876"/>
      <c r="AP243" s="1876"/>
      <c r="AQ243" s="1876"/>
      <c r="AR243" s="1876"/>
      <c r="AS243" s="1876"/>
      <c r="AT243" s="1876"/>
      <c r="AU243" s="1876"/>
      <c r="AV243" s="1876"/>
      <c r="AW243" s="1876"/>
      <c r="AX243" s="1876"/>
      <c r="AY243" s="1876"/>
      <c r="AZ243" s="443">
        <v>5</v>
      </c>
    </row>
    <row r="244" spans="1:52" s="260" customFormat="1" ht="20.100000000000001" customHeight="1">
      <c r="A244" s="575">
        <f t="shared" si="9"/>
        <v>1</v>
      </c>
      <c r="B244" s="590"/>
      <c r="C244" s="591" t="s">
        <v>1208</v>
      </c>
      <c r="D244" s="591" t="s">
        <v>1220</v>
      </c>
      <c r="E244" s="592"/>
      <c r="F244" s="592"/>
      <c r="G244" s="769"/>
      <c r="H244" s="593"/>
      <c r="I244" s="593"/>
      <c r="J244" s="594"/>
      <c r="K244" s="594"/>
      <c r="L244" s="594"/>
      <c r="M244" s="594"/>
      <c r="N244" s="594"/>
      <c r="O244" s="594"/>
      <c r="P244" s="594"/>
      <c r="Q244" s="595"/>
      <c r="R244" s="595"/>
      <c r="S244" s="595"/>
      <c r="T244" s="595"/>
      <c r="U244" s="595"/>
      <c r="V244" s="596"/>
      <c r="W244" s="596"/>
      <c r="X244" s="596"/>
      <c r="Y244" s="596"/>
      <c r="Z244" s="596"/>
      <c r="AA244" s="596"/>
      <c r="AB244" s="596"/>
      <c r="AC244" s="596"/>
      <c r="AD244" s="596"/>
      <c r="AE244" s="596"/>
      <c r="AF244" s="596"/>
      <c r="AG244" s="596"/>
      <c r="AH244" s="597"/>
      <c r="AI244" s="597"/>
      <c r="AJ244" s="597"/>
      <c r="AK244" s="597"/>
      <c r="AL244" s="598"/>
      <c r="AM244" s="598"/>
      <c r="AN244" s="598"/>
      <c r="AO244" s="598"/>
      <c r="AP244" s="598"/>
      <c r="AQ244" s="598"/>
      <c r="AR244" s="598"/>
      <c r="AS244" s="598"/>
      <c r="AT244" s="598"/>
      <c r="AU244" s="598"/>
      <c r="AV244" s="593"/>
      <c r="AW244" s="593"/>
      <c r="AX244" s="593"/>
      <c r="AY244" s="593"/>
      <c r="AZ244" s="443">
        <v>5</v>
      </c>
    </row>
    <row r="245" spans="1:52" s="259" customFormat="1" ht="18" customHeight="1">
      <c r="A245" s="575">
        <f t="shared" si="9"/>
        <v>1</v>
      </c>
      <c r="B245" s="599"/>
      <c r="C245" s="1862" t="s">
        <v>1219</v>
      </c>
      <c r="D245" s="1862"/>
      <c r="E245" s="1862"/>
      <c r="F245" s="1862"/>
      <c r="G245" s="1862"/>
      <c r="H245" s="1862"/>
      <c r="I245" s="1862"/>
      <c r="J245" s="1862"/>
      <c r="K245" s="1862" t="s">
        <v>1218</v>
      </c>
      <c r="L245" s="1862"/>
      <c r="M245" s="1862"/>
      <c r="N245" s="1862"/>
      <c r="O245" s="1862"/>
      <c r="P245" s="1862"/>
      <c r="Q245" s="1862"/>
      <c r="R245" s="1862"/>
      <c r="S245" s="1862" t="s">
        <v>1217</v>
      </c>
      <c r="T245" s="1862"/>
      <c r="U245" s="1862"/>
      <c r="V245" s="1862"/>
      <c r="W245" s="1862"/>
      <c r="X245" s="1862"/>
      <c r="Y245" s="1862"/>
      <c r="Z245" s="1862"/>
      <c r="AA245" s="1862" t="s">
        <v>1216</v>
      </c>
      <c r="AB245" s="1862"/>
      <c r="AC245" s="1862"/>
      <c r="AD245" s="1862"/>
      <c r="AE245" s="1862"/>
      <c r="AF245" s="1862"/>
      <c r="AG245" s="1862"/>
      <c r="AH245" s="1862"/>
      <c r="AI245" s="1862"/>
      <c r="AJ245" s="1862"/>
      <c r="AK245" s="1862"/>
      <c r="AL245" s="1862"/>
      <c r="AM245" s="1862"/>
      <c r="AN245" s="1862"/>
      <c r="AO245" s="1862"/>
      <c r="AP245" s="1862"/>
      <c r="AQ245" s="1862" t="s">
        <v>964</v>
      </c>
      <c r="AR245" s="1862"/>
      <c r="AS245" s="1862"/>
      <c r="AT245" s="1862"/>
      <c r="AU245" s="1862"/>
      <c r="AV245" s="1862"/>
      <c r="AW245" s="1862"/>
      <c r="AX245" s="1862"/>
      <c r="AY245" s="599"/>
      <c r="AZ245" s="443">
        <v>5</v>
      </c>
    </row>
    <row r="246" spans="1:52" s="259" customFormat="1" ht="18" customHeight="1">
      <c r="A246" s="575">
        <f t="shared" si="9"/>
        <v>1</v>
      </c>
      <c r="B246" s="599"/>
      <c r="C246" s="1862"/>
      <c r="D246" s="1862"/>
      <c r="E246" s="1862"/>
      <c r="F246" s="1862"/>
      <c r="G246" s="1862"/>
      <c r="H246" s="1862"/>
      <c r="I246" s="1862"/>
      <c r="J246" s="1862"/>
      <c r="K246" s="1862"/>
      <c r="L246" s="1862"/>
      <c r="M246" s="1862"/>
      <c r="N246" s="1862"/>
      <c r="O246" s="1862"/>
      <c r="P246" s="1862"/>
      <c r="Q246" s="1862"/>
      <c r="R246" s="1862"/>
      <c r="S246" s="1862"/>
      <c r="T246" s="1862"/>
      <c r="U246" s="1862"/>
      <c r="V246" s="1862"/>
      <c r="W246" s="1862"/>
      <c r="X246" s="1862"/>
      <c r="Y246" s="1862"/>
      <c r="Z246" s="1862"/>
      <c r="AA246" s="1862" t="s">
        <v>1215</v>
      </c>
      <c r="AB246" s="1862"/>
      <c r="AC246" s="1862"/>
      <c r="AD246" s="1862"/>
      <c r="AE246" s="1862"/>
      <c r="AF246" s="1862"/>
      <c r="AG246" s="1862"/>
      <c r="AH246" s="1862"/>
      <c r="AI246" s="1862" t="s">
        <v>1214</v>
      </c>
      <c r="AJ246" s="1862"/>
      <c r="AK246" s="1862"/>
      <c r="AL246" s="1862"/>
      <c r="AM246" s="1862"/>
      <c r="AN246" s="1862"/>
      <c r="AO246" s="1862"/>
      <c r="AP246" s="1862"/>
      <c r="AQ246" s="1862"/>
      <c r="AR246" s="1862"/>
      <c r="AS246" s="1862"/>
      <c r="AT246" s="1862"/>
      <c r="AU246" s="1862"/>
      <c r="AV246" s="1862"/>
      <c r="AW246" s="1862"/>
      <c r="AX246" s="1862"/>
      <c r="AY246" s="599"/>
      <c r="AZ246" s="443">
        <v>5</v>
      </c>
    </row>
    <row r="247" spans="1:52" s="259" customFormat="1" ht="18" customHeight="1">
      <c r="A247" s="575">
        <f t="shared" si="9"/>
        <v>1</v>
      </c>
      <c r="B247" s="600"/>
      <c r="C247" s="1871" t="str">
        <f>L231</f>
        <v>61-0</v>
      </c>
      <c r="D247" s="1872"/>
      <c r="E247" s="1875" t="s">
        <v>1213</v>
      </c>
      <c r="F247" s="1875"/>
      <c r="G247" s="1872" t="str">
        <f>Z231</f>
        <v>64-0</v>
      </c>
      <c r="H247" s="1872"/>
      <c r="I247" s="1875" t="s">
        <v>1212</v>
      </c>
      <c r="J247" s="1875"/>
      <c r="K247" s="1887">
        <f>'6-3표준조사 1'!Q304</f>
        <v>15</v>
      </c>
      <c r="L247" s="1887"/>
      <c r="M247" s="1887"/>
      <c r="N247" s="1887"/>
      <c r="O247" s="1887"/>
      <c r="P247" s="1887"/>
      <c r="Q247" s="1887"/>
      <c r="R247" s="1887"/>
      <c r="S247" s="1867" t="str">
        <f>'6-3표준조사 1'!K306</f>
        <v>소나무</v>
      </c>
      <c r="T247" s="1867"/>
      <c r="U247" s="1867"/>
      <c r="V247" s="1867"/>
      <c r="W247" s="1867"/>
      <c r="X247" s="1867"/>
      <c r="Y247" s="1867"/>
      <c r="Z247" s="1867"/>
      <c r="AA247" s="1865">
        <f>'6-3표준조사 1'!Q310</f>
        <v>2306</v>
      </c>
      <c r="AB247" s="1865"/>
      <c r="AC247" s="1865"/>
      <c r="AD247" s="1865"/>
      <c r="AE247" s="1865"/>
      <c r="AF247" s="1865"/>
      <c r="AG247" s="1865"/>
      <c r="AH247" s="1865"/>
      <c r="AI247" s="1865">
        <f>'6-3표준조사 1'!R310</f>
        <v>700</v>
      </c>
      <c r="AJ247" s="1865"/>
      <c r="AK247" s="1865"/>
      <c r="AL247" s="1865"/>
      <c r="AM247" s="1865"/>
      <c r="AN247" s="1865"/>
      <c r="AO247" s="1865"/>
      <c r="AP247" s="1865"/>
      <c r="AQ247" s="1867" t="str">
        <f>'6-3표준조사 1'!R306</f>
        <v>2년차</v>
      </c>
      <c r="AR247" s="1867"/>
      <c r="AS247" s="1867"/>
      <c r="AT247" s="1867"/>
      <c r="AU247" s="1867"/>
      <c r="AV247" s="1867"/>
      <c r="AW247" s="1867"/>
      <c r="AX247" s="1867"/>
      <c r="AY247" s="599"/>
      <c r="AZ247" s="443">
        <v>5</v>
      </c>
    </row>
    <row r="248" spans="1:52" s="259" customFormat="1" ht="18" customHeight="1">
      <c r="A248" s="575">
        <f t="shared" si="9"/>
        <v>1</v>
      </c>
      <c r="B248" s="600"/>
      <c r="C248" s="1873"/>
      <c r="D248" s="1874"/>
      <c r="E248" s="1874"/>
      <c r="F248" s="1874"/>
      <c r="G248" s="1874"/>
      <c r="H248" s="1874"/>
      <c r="I248" s="1874"/>
      <c r="J248" s="1874"/>
      <c r="K248" s="1888"/>
      <c r="L248" s="1888"/>
      <c r="M248" s="1888"/>
      <c r="N248" s="1888"/>
      <c r="O248" s="1888"/>
      <c r="P248" s="1888"/>
      <c r="Q248" s="1888"/>
      <c r="R248" s="1888"/>
      <c r="S248" s="1868"/>
      <c r="T248" s="1868"/>
      <c r="U248" s="1868"/>
      <c r="V248" s="1868"/>
      <c r="W248" s="1868"/>
      <c r="X248" s="1868"/>
      <c r="Y248" s="1868"/>
      <c r="Z248" s="1868"/>
      <c r="AA248" s="1866"/>
      <c r="AB248" s="1866"/>
      <c r="AC248" s="1866"/>
      <c r="AD248" s="1866"/>
      <c r="AE248" s="1866"/>
      <c r="AF248" s="1866"/>
      <c r="AG248" s="1866"/>
      <c r="AH248" s="1866"/>
      <c r="AI248" s="1866"/>
      <c r="AJ248" s="1866"/>
      <c r="AK248" s="1866"/>
      <c r="AL248" s="1866"/>
      <c r="AM248" s="1866"/>
      <c r="AN248" s="1866"/>
      <c r="AO248" s="1866"/>
      <c r="AP248" s="1866"/>
      <c r="AQ248" s="1868"/>
      <c r="AR248" s="1868"/>
      <c r="AS248" s="1868"/>
      <c r="AT248" s="1868"/>
      <c r="AU248" s="1868"/>
      <c r="AV248" s="1868"/>
      <c r="AW248" s="1868"/>
      <c r="AX248" s="1868"/>
      <c r="AY248" s="599"/>
      <c r="AZ248" s="443">
        <v>5</v>
      </c>
    </row>
    <row r="249" spans="1:52" s="259" customFormat="1" ht="18" customHeight="1">
      <c r="A249" s="575">
        <f t="shared" si="9"/>
        <v>1</v>
      </c>
      <c r="B249" s="600"/>
      <c r="C249" s="600" t="s">
        <v>1206</v>
      </c>
      <c r="D249" s="600" t="s">
        <v>1211</v>
      </c>
      <c r="E249" s="600"/>
      <c r="F249" s="599"/>
      <c r="G249" s="599"/>
      <c r="H249" s="599"/>
      <c r="I249" s="599"/>
      <c r="J249" s="599"/>
      <c r="K249" s="599"/>
      <c r="L249" s="599"/>
      <c r="M249" s="599"/>
      <c r="N249" s="599"/>
      <c r="O249" s="599"/>
      <c r="P249" s="599"/>
      <c r="Q249" s="601"/>
      <c r="R249" s="601"/>
      <c r="S249" s="601"/>
      <c r="T249" s="601"/>
      <c r="U249" s="601"/>
      <c r="V249" s="599"/>
      <c r="W249" s="602"/>
      <c r="X249" s="602"/>
      <c r="Y249" s="602"/>
      <c r="Z249" s="602"/>
      <c r="AA249" s="602"/>
      <c r="AB249" s="602"/>
      <c r="AC249" s="602"/>
      <c r="AD249" s="602"/>
      <c r="AE249" s="602"/>
      <c r="AF249" s="602"/>
      <c r="AG249" s="599"/>
      <c r="AH249" s="603"/>
      <c r="AI249" s="603"/>
      <c r="AJ249" s="603"/>
      <c r="AK249" s="603"/>
      <c r="AL249" s="604"/>
      <c r="AM249" s="604"/>
      <c r="AN249" s="604"/>
      <c r="AO249" s="604"/>
      <c r="AP249" s="604"/>
      <c r="AQ249" s="604"/>
      <c r="AR249" s="604"/>
      <c r="AS249" s="604"/>
      <c r="AT249" s="604"/>
      <c r="AU249" s="604"/>
      <c r="AV249" s="599"/>
      <c r="AW249" s="599"/>
      <c r="AX249" s="599"/>
      <c r="AY249" s="599"/>
      <c r="AZ249" s="443">
        <v>5</v>
      </c>
    </row>
    <row r="250" spans="1:52" s="259" customFormat="1" ht="18" customHeight="1">
      <c r="A250" s="575">
        <f>IF(K247&gt;0,1,0)</f>
        <v>1</v>
      </c>
      <c r="B250" s="600"/>
      <c r="C250" s="600"/>
      <c r="D250" s="259" t="s">
        <v>499</v>
      </c>
      <c r="E250" s="600" t="str">
        <f>'6-3표준조사 1'!$W$321</f>
        <v>식재된 소나무 는 활착이 안정된 상태로 신초발달이 양호하다.</v>
      </c>
      <c r="F250" s="599"/>
      <c r="G250" s="599"/>
      <c r="H250" s="599"/>
      <c r="I250" s="599"/>
      <c r="J250" s="599"/>
      <c r="K250" s="599"/>
      <c r="L250" s="599"/>
      <c r="M250" s="599"/>
      <c r="N250" s="599"/>
      <c r="O250" s="599"/>
      <c r="P250" s="599"/>
      <c r="Q250" s="601"/>
      <c r="R250" s="601"/>
      <c r="S250" s="601"/>
      <c r="T250" s="601"/>
      <c r="U250" s="601"/>
      <c r="V250" s="599"/>
      <c r="W250" s="605"/>
      <c r="X250" s="602"/>
      <c r="Y250" s="602"/>
      <c r="Z250" s="602"/>
      <c r="AA250" s="605"/>
      <c r="AB250" s="602"/>
      <c r="AC250" s="602"/>
      <c r="AD250" s="602"/>
      <c r="AE250" s="605"/>
      <c r="AF250" s="602"/>
      <c r="AG250" s="599"/>
      <c r="AH250" s="603"/>
      <c r="AI250" s="603"/>
      <c r="AJ250" s="603"/>
      <c r="AK250" s="603"/>
      <c r="AL250" s="604"/>
      <c r="AM250" s="604"/>
      <c r="AN250" s="604"/>
      <c r="AO250" s="604"/>
      <c r="AP250" s="604"/>
      <c r="AQ250" s="604"/>
      <c r="AR250" s="604"/>
      <c r="AS250" s="604"/>
      <c r="AT250" s="604"/>
      <c r="AU250" s="604"/>
      <c r="AV250" s="599"/>
      <c r="AW250" s="599"/>
      <c r="AX250" s="599"/>
      <c r="AY250" s="599"/>
      <c r="AZ250" s="443">
        <v>5</v>
      </c>
    </row>
    <row r="251" spans="1:52" s="259" customFormat="1" ht="18" customHeight="1">
      <c r="A251" s="575">
        <f>IF(K247&gt;0,1,0)</f>
        <v>1</v>
      </c>
      <c r="B251" s="600"/>
      <c r="C251" s="600"/>
      <c r="D251" s="259" t="s">
        <v>499</v>
      </c>
      <c r="E251" s="600">
        <f>'6-3표준조사 1'!$W$322</f>
        <v>0</v>
      </c>
      <c r="F251" s="599"/>
      <c r="G251" s="599"/>
      <c r="H251" s="599"/>
      <c r="I251" s="599"/>
      <c r="J251" s="599"/>
      <c r="K251" s="599"/>
      <c r="L251" s="599"/>
      <c r="M251" s="599"/>
      <c r="N251" s="599"/>
      <c r="O251" s="599"/>
      <c r="P251" s="599"/>
      <c r="Q251" s="601"/>
      <c r="R251" s="601"/>
      <c r="S251" s="601"/>
      <c r="T251" s="601"/>
      <c r="U251" s="601"/>
      <c r="V251" s="599"/>
      <c r="W251" s="599"/>
      <c r="X251" s="599"/>
      <c r="Y251" s="599"/>
      <c r="Z251" s="599"/>
      <c r="AA251" s="599"/>
      <c r="AB251" s="599"/>
      <c r="AC251" s="599"/>
      <c r="AD251" s="599"/>
      <c r="AE251" s="599"/>
      <c r="AF251" s="599"/>
      <c r="AG251" s="599"/>
      <c r="AH251" s="603"/>
      <c r="AI251" s="603"/>
      <c r="AJ251" s="603"/>
      <c r="AK251" s="603"/>
      <c r="AL251" s="604"/>
      <c r="AM251" s="604"/>
      <c r="AN251" s="604"/>
      <c r="AO251" s="604"/>
      <c r="AP251" s="604"/>
      <c r="AQ251" s="604"/>
      <c r="AR251" s="604"/>
      <c r="AS251" s="604"/>
      <c r="AT251" s="604"/>
      <c r="AU251" s="604"/>
      <c r="AV251" s="599"/>
      <c r="AW251" s="599"/>
      <c r="AX251" s="599"/>
      <c r="AY251" s="599"/>
      <c r="AZ251" s="443">
        <v>5</v>
      </c>
    </row>
    <row r="252" spans="1:52" s="259" customFormat="1" ht="18" customHeight="1">
      <c r="A252" s="575">
        <f t="shared" si="9"/>
        <v>1</v>
      </c>
      <c r="B252" s="600"/>
      <c r="C252" s="600" t="s">
        <v>1193</v>
      </c>
      <c r="D252" s="600" t="s">
        <v>1210</v>
      </c>
      <c r="E252" s="600"/>
      <c r="F252" s="599"/>
      <c r="G252" s="599"/>
      <c r="H252" s="599"/>
      <c r="I252" s="599"/>
      <c r="J252" s="599"/>
      <c r="K252" s="599"/>
      <c r="L252" s="599"/>
      <c r="M252" s="599"/>
      <c r="N252" s="599"/>
      <c r="O252" s="599"/>
      <c r="P252" s="599"/>
      <c r="Q252" s="601"/>
      <c r="R252" s="601"/>
      <c r="S252" s="601"/>
      <c r="T252" s="601"/>
      <c r="U252" s="601"/>
      <c r="V252" s="599"/>
      <c r="W252" s="599"/>
      <c r="X252" s="599"/>
      <c r="Y252" s="599"/>
      <c r="Z252" s="599"/>
      <c r="AA252" s="599"/>
      <c r="AB252" s="599"/>
      <c r="AC252" s="599"/>
      <c r="AD252" s="599"/>
      <c r="AE252" s="599"/>
      <c r="AF252" s="599"/>
      <c r="AG252" s="599"/>
      <c r="AH252" s="603"/>
      <c r="AI252" s="603"/>
      <c r="AJ252" s="603"/>
      <c r="AK252" s="603"/>
      <c r="AL252" s="604"/>
      <c r="AM252" s="604"/>
      <c r="AN252" s="604"/>
      <c r="AO252" s="604"/>
      <c r="AP252" s="604"/>
      <c r="AQ252" s="604"/>
      <c r="AR252" s="604"/>
      <c r="AS252" s="604"/>
      <c r="AT252" s="604"/>
      <c r="AU252" s="604"/>
      <c r="AV252" s="599"/>
      <c r="AW252" s="599"/>
      <c r="AX252" s="599"/>
      <c r="AY252" s="599"/>
      <c r="AZ252" s="443">
        <v>5</v>
      </c>
    </row>
    <row r="253" spans="1:52" s="259" customFormat="1" ht="18" customHeight="1">
      <c r="A253" s="575">
        <f t="shared" si="9"/>
        <v>1</v>
      </c>
      <c r="B253" s="600"/>
      <c r="C253" s="600"/>
      <c r="D253" s="259" t="s">
        <v>499</v>
      </c>
      <c r="E253" s="600" t="s">
        <v>1230</v>
      </c>
      <c r="F253" s="599"/>
      <c r="G253" s="599"/>
      <c r="H253" s="599"/>
      <c r="I253" s="599"/>
      <c r="J253" s="599"/>
      <c r="K253" s="599"/>
      <c r="L253" s="599"/>
      <c r="M253" s="599"/>
      <c r="N253" s="599"/>
      <c r="O253" s="599"/>
      <c r="P253" s="599"/>
      <c r="Q253" s="601"/>
      <c r="R253" s="601"/>
      <c r="S253" s="601"/>
      <c r="T253" s="601"/>
      <c r="U253" s="601"/>
      <c r="V253" s="599"/>
      <c r="W253" s="599"/>
      <c r="X253" s="599"/>
      <c r="Y253" s="599"/>
      <c r="Z253" s="599"/>
      <c r="AA253" s="599"/>
      <c r="AB253" s="599"/>
      <c r="AC253" s="599"/>
      <c r="AD253" s="599"/>
      <c r="AE253" s="599"/>
      <c r="AF253" s="599"/>
      <c r="AG253" s="599"/>
      <c r="AH253" s="603"/>
      <c r="AI253" s="603"/>
      <c r="AJ253" s="603"/>
      <c r="AK253" s="603"/>
      <c r="AL253" s="604"/>
      <c r="AM253" s="604"/>
      <c r="AN253" s="604"/>
      <c r="AO253" s="604"/>
      <c r="AP253" s="604"/>
      <c r="AQ253" s="604"/>
      <c r="AR253" s="604"/>
      <c r="AS253" s="604"/>
      <c r="AT253" s="604"/>
      <c r="AU253" s="604"/>
      <c r="AV253" s="599"/>
      <c r="AW253" s="599"/>
      <c r="AX253" s="599"/>
      <c r="AY253" s="599"/>
      <c r="AZ253" s="443">
        <v>5</v>
      </c>
    </row>
    <row r="254" spans="1:52" s="259" customFormat="1" ht="18" customHeight="1">
      <c r="A254" s="575">
        <f t="shared" si="9"/>
        <v>1</v>
      </c>
      <c r="B254" s="600"/>
      <c r="C254" s="600"/>
      <c r="D254" s="259" t="s">
        <v>499</v>
      </c>
      <c r="E254" s="600" t="str">
        <f>CONCATENATE("조림목이 자연발생 식생과 경쟁하고 있으며 조림목의 조림후 경과년수는 ",AQ247,"이다." )</f>
        <v>조림목이 자연발생 식생과 경쟁하고 있으며 조림목의 조림후 경과년수는 2년차이다.</v>
      </c>
      <c r="F254" s="599"/>
      <c r="G254" s="599"/>
      <c r="H254" s="599"/>
      <c r="I254" s="599"/>
      <c r="J254" s="599"/>
      <c r="K254" s="599"/>
      <c r="L254" s="599"/>
      <c r="M254" s="599"/>
      <c r="N254" s="599"/>
      <c r="O254" s="599"/>
      <c r="P254" s="599"/>
      <c r="Q254" s="599"/>
      <c r="R254" s="599"/>
      <c r="S254" s="599"/>
      <c r="T254" s="599"/>
      <c r="U254" s="599"/>
      <c r="V254" s="599"/>
      <c r="W254" s="599"/>
      <c r="X254" s="599"/>
      <c r="Y254" s="599"/>
      <c r="Z254" s="599"/>
      <c r="AA254" s="599"/>
      <c r="AB254" s="599"/>
      <c r="AC254" s="599"/>
      <c r="AD254" s="599"/>
      <c r="AE254" s="599"/>
      <c r="AF254" s="599"/>
      <c r="AG254" s="599"/>
      <c r="AH254" s="603"/>
      <c r="AI254" s="603"/>
      <c r="AJ254" s="603"/>
      <c r="AK254" s="603"/>
      <c r="AL254" s="604"/>
      <c r="AM254" s="604"/>
      <c r="AN254" s="604"/>
      <c r="AO254" s="604"/>
      <c r="AP254" s="604"/>
      <c r="AQ254" s="604"/>
      <c r="AR254" s="604"/>
      <c r="AS254" s="604"/>
      <c r="AT254" s="604"/>
      <c r="AU254" s="604"/>
      <c r="AV254" s="599"/>
      <c r="AW254" s="599"/>
      <c r="AX254" s="599"/>
      <c r="AY254" s="599"/>
      <c r="AZ254" s="443">
        <v>5</v>
      </c>
    </row>
    <row r="255" spans="1:52" s="259" customFormat="1" ht="13.5" customHeight="1">
      <c r="A255" s="575">
        <f t="shared" si="9"/>
        <v>1</v>
      </c>
      <c r="B255" s="606"/>
      <c r="C255" s="606"/>
      <c r="D255" s="606"/>
      <c r="E255" s="606"/>
      <c r="F255" s="769"/>
      <c r="G255" s="769"/>
      <c r="H255" s="769"/>
      <c r="I255" s="769"/>
      <c r="J255" s="607"/>
      <c r="K255" s="607"/>
      <c r="L255" s="607"/>
      <c r="M255" s="607"/>
      <c r="N255" s="607"/>
      <c r="O255" s="607"/>
      <c r="P255" s="607"/>
      <c r="Q255" s="608"/>
      <c r="R255" s="608"/>
      <c r="S255" s="608"/>
      <c r="T255" s="608"/>
      <c r="U255" s="608"/>
      <c r="V255" s="599"/>
      <c r="W255" s="599"/>
      <c r="X255" s="599"/>
      <c r="Y255" s="599"/>
      <c r="Z255" s="599"/>
      <c r="AA255" s="599"/>
      <c r="AB255" s="599"/>
      <c r="AC255" s="599"/>
      <c r="AD255" s="599"/>
      <c r="AE255" s="599"/>
      <c r="AF255" s="599"/>
      <c r="AG255" s="599"/>
      <c r="AH255" s="609"/>
      <c r="AI255" s="609"/>
      <c r="AJ255" s="609"/>
      <c r="AK255" s="609"/>
      <c r="AL255" s="610"/>
      <c r="AM255" s="610"/>
      <c r="AN255" s="610"/>
      <c r="AO255" s="610"/>
      <c r="AP255" s="610"/>
      <c r="AQ255" s="610"/>
      <c r="AR255" s="610"/>
      <c r="AS255" s="610"/>
      <c r="AT255" s="610"/>
      <c r="AU255" s="610"/>
      <c r="AV255" s="769"/>
      <c r="AW255" s="769"/>
      <c r="AX255" s="769"/>
      <c r="AY255" s="769"/>
      <c r="AZ255" s="443">
        <v>5</v>
      </c>
    </row>
    <row r="256" spans="1:52" s="260" customFormat="1" ht="19.5" customHeight="1">
      <c r="A256" s="575">
        <f t="shared" si="9"/>
        <v>1</v>
      </c>
      <c r="B256" s="1876" t="s">
        <v>1209</v>
      </c>
      <c r="C256" s="1876"/>
      <c r="D256" s="1876"/>
      <c r="E256" s="1876"/>
      <c r="F256" s="1876"/>
      <c r="G256" s="1876"/>
      <c r="H256" s="1876"/>
      <c r="I256" s="1876"/>
      <c r="J256" s="1876"/>
      <c r="K256" s="1876"/>
      <c r="L256" s="1876"/>
      <c r="M256" s="1876"/>
      <c r="N256" s="1876"/>
      <c r="O256" s="1876"/>
      <c r="P256" s="1876"/>
      <c r="Q256" s="1876"/>
      <c r="R256" s="1876"/>
      <c r="S256" s="1876"/>
      <c r="T256" s="1876"/>
      <c r="U256" s="1876"/>
      <c r="V256" s="1876"/>
      <c r="W256" s="1876"/>
      <c r="X256" s="1876"/>
      <c r="Y256" s="1876"/>
      <c r="Z256" s="1876"/>
      <c r="AA256" s="1876"/>
      <c r="AB256" s="1876"/>
      <c r="AC256" s="1876"/>
      <c r="AD256" s="1876"/>
      <c r="AE256" s="1876"/>
      <c r="AF256" s="1876"/>
      <c r="AG256" s="1876"/>
      <c r="AH256" s="1876"/>
      <c r="AI256" s="1876"/>
      <c r="AJ256" s="1876"/>
      <c r="AK256" s="1876"/>
      <c r="AL256" s="1876"/>
      <c r="AM256" s="1876"/>
      <c r="AN256" s="1876"/>
      <c r="AO256" s="1876"/>
      <c r="AP256" s="1876"/>
      <c r="AQ256" s="1876"/>
      <c r="AR256" s="1876"/>
      <c r="AS256" s="1876"/>
      <c r="AT256" s="1876"/>
      <c r="AU256" s="1876"/>
      <c r="AV256" s="1876"/>
      <c r="AW256" s="1876"/>
      <c r="AX256" s="1876"/>
      <c r="AY256" s="1876"/>
      <c r="AZ256" s="443">
        <v>5</v>
      </c>
    </row>
    <row r="257" spans="1:52" s="260" customFormat="1" ht="18" customHeight="1">
      <c r="A257" s="575">
        <f t="shared" si="9"/>
        <v>1</v>
      </c>
      <c r="B257" s="770"/>
      <c r="C257" s="259" t="s">
        <v>1208</v>
      </c>
      <c r="D257" s="579" t="s">
        <v>1207</v>
      </c>
      <c r="E257" s="579"/>
      <c r="F257" s="579"/>
      <c r="G257" s="579"/>
      <c r="H257" s="579"/>
      <c r="I257" s="579"/>
      <c r="J257" s="611"/>
      <c r="K257" s="611"/>
      <c r="L257" s="611"/>
      <c r="M257" s="611"/>
      <c r="N257" s="611"/>
      <c r="O257" s="611"/>
      <c r="P257" s="611"/>
      <c r="Q257" s="611"/>
      <c r="R257" s="611"/>
      <c r="S257" s="611"/>
      <c r="T257" s="611"/>
      <c r="U257" s="611"/>
      <c r="V257" s="611"/>
      <c r="W257" s="611"/>
      <c r="X257" s="611"/>
      <c r="Y257" s="611"/>
      <c r="Z257" s="611"/>
      <c r="AA257" s="611"/>
      <c r="AB257" s="611"/>
      <c r="AC257" s="611"/>
      <c r="AD257" s="611"/>
      <c r="AE257" s="611"/>
      <c r="AF257" s="611"/>
      <c r="AG257" s="611"/>
      <c r="AH257" s="611"/>
      <c r="AI257" s="611"/>
      <c r="AJ257" s="611"/>
      <c r="AK257" s="611"/>
      <c r="AL257" s="611"/>
      <c r="AM257" s="611"/>
      <c r="AN257" s="611"/>
      <c r="AO257" s="611"/>
      <c r="AP257" s="611"/>
      <c r="AQ257" s="611"/>
      <c r="AR257" s="611"/>
      <c r="AS257" s="611"/>
      <c r="AT257" s="611"/>
      <c r="AU257" s="611"/>
      <c r="AV257" s="611"/>
      <c r="AW257" s="611"/>
      <c r="AX257" s="611"/>
      <c r="AY257" s="611"/>
      <c r="AZ257" s="443">
        <v>5</v>
      </c>
    </row>
    <row r="258" spans="1:52" s="259" customFormat="1" ht="18" hidden="1" customHeight="1">
      <c r="A258" s="575">
        <f>A271</f>
        <v>0</v>
      </c>
      <c r="D258" s="259" t="s">
        <v>499</v>
      </c>
      <c r="E258" s="579" t="str">
        <f>'6-3표준조사 1'!$W$323</f>
        <v>소반내 조림목의 생육상태, 현장여건 등을 고려하여 작업종은 모두베기로 적용한다.</v>
      </c>
      <c r="F258" s="579"/>
      <c r="G258" s="579"/>
      <c r="H258" s="579"/>
      <c r="I258" s="579"/>
      <c r="J258" s="580"/>
      <c r="K258" s="579"/>
      <c r="L258" s="579"/>
      <c r="M258" s="579"/>
      <c r="N258" s="579"/>
      <c r="O258" s="579"/>
      <c r="P258" s="579"/>
      <c r="Q258" s="579"/>
      <c r="R258" s="579"/>
      <c r="S258" s="579"/>
      <c r="T258" s="579"/>
      <c r="U258" s="579"/>
      <c r="V258" s="579"/>
      <c r="W258" s="579"/>
      <c r="X258" s="579"/>
      <c r="Y258" s="579"/>
      <c r="Z258" s="579"/>
      <c r="AA258" s="579"/>
      <c r="AB258" s="579"/>
      <c r="AC258" s="579"/>
      <c r="AD258" s="579"/>
      <c r="AE258" s="579"/>
      <c r="AF258" s="579"/>
      <c r="AG258" s="579"/>
      <c r="AH258" s="579"/>
      <c r="AI258" s="579"/>
      <c r="AJ258" s="579"/>
      <c r="AK258" s="579"/>
      <c r="AL258" s="579"/>
      <c r="AM258" s="579"/>
      <c r="AN258" s="579"/>
      <c r="AO258" s="579"/>
      <c r="AP258" s="579"/>
      <c r="AQ258" s="579"/>
      <c r="AR258" s="579"/>
      <c r="AS258" s="579"/>
      <c r="AT258" s="579"/>
      <c r="AU258" s="579"/>
      <c r="AV258" s="579"/>
      <c r="AW258" s="579"/>
      <c r="AX258" s="579"/>
      <c r="AY258" s="579"/>
      <c r="AZ258" s="443">
        <v>5</v>
      </c>
    </row>
    <row r="259" spans="1:52" s="259" customFormat="1" ht="18" hidden="1" customHeight="1">
      <c r="A259" s="575">
        <f>A274</f>
        <v>0</v>
      </c>
      <c r="D259" s="612" t="s">
        <v>499</v>
      </c>
      <c r="E259" s="613" t="s">
        <v>1048</v>
      </c>
      <c r="F259" s="613"/>
      <c r="G259" s="613"/>
      <c r="H259" s="579"/>
      <c r="I259" s="579"/>
      <c r="J259" s="580"/>
      <c r="K259" s="579"/>
      <c r="L259" s="579"/>
      <c r="M259" s="579"/>
      <c r="N259" s="579"/>
      <c r="O259" s="579"/>
      <c r="P259" s="579"/>
      <c r="Q259" s="579"/>
      <c r="R259" s="579"/>
      <c r="S259" s="579"/>
      <c r="T259" s="579"/>
      <c r="U259" s="579"/>
      <c r="V259" s="579"/>
      <c r="W259" s="579"/>
      <c r="X259" s="579"/>
      <c r="Y259" s="579"/>
      <c r="Z259" s="579"/>
      <c r="AA259" s="579"/>
      <c r="AB259" s="579"/>
      <c r="AC259" s="579"/>
      <c r="AD259" s="579"/>
      <c r="AE259" s="579"/>
      <c r="AF259" s="579"/>
      <c r="AG259" s="579"/>
      <c r="AH259" s="579"/>
      <c r="AI259" s="579"/>
      <c r="AJ259" s="579"/>
      <c r="AK259" s="579"/>
      <c r="AL259" s="579"/>
      <c r="AM259" s="579"/>
      <c r="AN259" s="579"/>
      <c r="AO259" s="579"/>
      <c r="AP259" s="579"/>
      <c r="AQ259" s="579"/>
      <c r="AR259" s="579"/>
      <c r="AS259" s="579"/>
      <c r="AT259" s="579"/>
      <c r="AU259" s="579"/>
      <c r="AV259" s="579"/>
      <c r="AW259" s="579"/>
      <c r="AX259" s="579"/>
      <c r="AY259" s="579"/>
      <c r="AZ259" s="443"/>
    </row>
    <row r="260" spans="1:52" s="260" customFormat="1" ht="18" customHeight="1">
      <c r="A260" s="575">
        <f>IF(1&gt;S264,1,0)</f>
        <v>1</v>
      </c>
      <c r="B260" s="951"/>
      <c r="C260" s="259"/>
      <c r="D260" s="259" t="s">
        <v>499</v>
      </c>
      <c r="E260" s="579" t="s">
        <v>1356</v>
      </c>
      <c r="F260" s="579"/>
      <c r="G260" s="579"/>
      <c r="H260" s="579"/>
      <c r="I260" s="579"/>
      <c r="J260" s="580"/>
      <c r="K260" s="579"/>
      <c r="L260" s="579"/>
      <c r="M260" s="579"/>
      <c r="N260" s="579"/>
      <c r="O260" s="579"/>
      <c r="P260" s="579"/>
      <c r="Q260" s="579"/>
      <c r="R260" s="579"/>
      <c r="S260" s="579"/>
      <c r="T260" s="579"/>
      <c r="U260" s="579"/>
      <c r="V260" s="579"/>
      <c r="W260" s="579"/>
      <c r="X260" s="579"/>
      <c r="Y260" s="579"/>
      <c r="Z260" s="579"/>
      <c r="AA260" s="579"/>
      <c r="AB260" s="579"/>
      <c r="AC260" s="579"/>
      <c r="AD260" s="579"/>
      <c r="AE260" s="579"/>
      <c r="AF260" s="579"/>
      <c r="AG260" s="579"/>
      <c r="AH260" s="579"/>
      <c r="AI260" s="579"/>
      <c r="AJ260" s="579"/>
      <c r="AK260" s="611"/>
      <c r="AL260" s="611"/>
      <c r="AM260" s="611"/>
      <c r="AN260" s="611"/>
      <c r="AO260" s="611"/>
      <c r="AP260" s="611"/>
      <c r="AQ260" s="611"/>
      <c r="AR260" s="611"/>
      <c r="AS260" s="611"/>
      <c r="AT260" s="611"/>
      <c r="AU260" s="611"/>
      <c r="AV260" s="611"/>
      <c r="AW260" s="611"/>
      <c r="AX260" s="611"/>
      <c r="AY260" s="611"/>
      <c r="AZ260" s="443"/>
    </row>
    <row r="261" spans="1:52" s="259" customFormat="1" ht="18" customHeight="1">
      <c r="A261" s="575">
        <f>IF(K$247&gt;0,1,0)</f>
        <v>1</v>
      </c>
      <c r="C261" s="259" t="s">
        <v>1206</v>
      </c>
      <c r="D261" s="579" t="s">
        <v>1205</v>
      </c>
      <c r="E261" s="579"/>
      <c r="F261" s="579"/>
      <c r="G261" s="579"/>
      <c r="H261" s="579"/>
      <c r="I261" s="579"/>
      <c r="J261" s="579"/>
      <c r="K261" s="579"/>
      <c r="L261" s="579"/>
      <c r="M261" s="579"/>
      <c r="N261" s="579"/>
      <c r="O261" s="579"/>
      <c r="P261" s="579"/>
      <c r="Q261" s="579"/>
      <c r="R261" s="579"/>
      <c r="S261" s="579"/>
      <c r="T261" s="579"/>
      <c r="U261" s="579"/>
      <c r="V261" s="579"/>
      <c r="W261" s="579"/>
      <c r="X261" s="579"/>
      <c r="Y261" s="579"/>
      <c r="Z261" s="579"/>
      <c r="AA261" s="579"/>
      <c r="AB261" s="579"/>
      <c r="AC261" s="579"/>
      <c r="AD261" s="579"/>
      <c r="AE261" s="579"/>
      <c r="AF261" s="579"/>
      <c r="AG261" s="579"/>
      <c r="AH261" s="579"/>
      <c r="AI261" s="579"/>
      <c r="AJ261" s="579"/>
      <c r="AK261" s="579"/>
      <c r="AL261" s="579"/>
      <c r="AM261" s="579"/>
      <c r="AN261" s="579"/>
      <c r="AO261" s="579"/>
      <c r="AP261" s="579"/>
      <c r="AQ261" s="579"/>
      <c r="AR261" s="579"/>
      <c r="AS261" s="579"/>
      <c r="AT261" s="579"/>
      <c r="AU261" s="579"/>
      <c r="AV261" s="579"/>
      <c r="AW261" s="579"/>
      <c r="AX261" s="579"/>
      <c r="AY261" s="579"/>
      <c r="AZ261" s="443">
        <v>5</v>
      </c>
    </row>
    <row r="262" spans="1:52" s="259" customFormat="1" ht="18" customHeight="1">
      <c r="A262" s="575">
        <f>IF(K$247&gt;0,1,0)</f>
        <v>1</v>
      </c>
      <c r="C262" s="1862" t="s">
        <v>1204</v>
      </c>
      <c r="D262" s="1862"/>
      <c r="E262" s="1862"/>
      <c r="F262" s="1862"/>
      <c r="G262" s="1862"/>
      <c r="H262" s="1862"/>
      <c r="I262" s="1862"/>
      <c r="J262" s="1862"/>
      <c r="K262" s="1862"/>
      <c r="L262" s="1862"/>
      <c r="M262" s="1862"/>
      <c r="N262" s="1862"/>
      <c r="O262" s="1862"/>
      <c r="P262" s="1862"/>
      <c r="Q262" s="1862"/>
      <c r="R262" s="1862"/>
      <c r="S262" s="1862"/>
      <c r="T262" s="1862"/>
      <c r="U262" s="1862"/>
      <c r="V262" s="1862"/>
      <c r="W262" s="1862"/>
      <c r="X262" s="1862"/>
      <c r="Y262" s="1862"/>
      <c r="Z262" s="1862"/>
      <c r="AA262" s="1862" t="s">
        <v>1203</v>
      </c>
      <c r="AB262" s="1862"/>
      <c r="AC262" s="1862"/>
      <c r="AD262" s="1862"/>
      <c r="AE262" s="1862"/>
      <c r="AF262" s="1862"/>
      <c r="AG262" s="1862"/>
      <c r="AH262" s="1862"/>
      <c r="AI262" s="1862"/>
      <c r="AJ262" s="1862"/>
      <c r="AK262" s="1862"/>
      <c r="AL262" s="1862"/>
      <c r="AM262" s="1862"/>
      <c r="AN262" s="1862"/>
      <c r="AO262" s="1862"/>
      <c r="AP262" s="1862"/>
      <c r="AQ262" s="1862"/>
      <c r="AR262" s="1862"/>
      <c r="AS262" s="1862"/>
      <c r="AT262" s="1862"/>
      <c r="AU262" s="1862"/>
      <c r="AV262" s="1862"/>
      <c r="AW262" s="1862"/>
      <c r="AX262" s="1862"/>
      <c r="AZ262" s="443">
        <v>5</v>
      </c>
    </row>
    <row r="263" spans="1:52" s="259" customFormat="1" ht="18" customHeight="1">
      <c r="A263" s="575">
        <f>IF(K$247&gt;0,1,0)</f>
        <v>1</v>
      </c>
      <c r="B263" s="614"/>
      <c r="C263" s="1862" t="s">
        <v>1202</v>
      </c>
      <c r="D263" s="1862"/>
      <c r="E263" s="1862"/>
      <c r="F263" s="1862"/>
      <c r="G263" s="1862"/>
      <c r="H263" s="1862"/>
      <c r="I263" s="1862"/>
      <c r="J263" s="1862"/>
      <c r="K263" s="1862" t="s">
        <v>1201</v>
      </c>
      <c r="L263" s="1862"/>
      <c r="M263" s="1862"/>
      <c r="N263" s="1862"/>
      <c r="O263" s="1862"/>
      <c r="P263" s="1862"/>
      <c r="Q263" s="1862"/>
      <c r="R263" s="1862"/>
      <c r="S263" s="1862" t="s">
        <v>1200</v>
      </c>
      <c r="T263" s="1862"/>
      <c r="U263" s="1862"/>
      <c r="V263" s="1862"/>
      <c r="W263" s="1862"/>
      <c r="X263" s="1862"/>
      <c r="Y263" s="1862"/>
      <c r="Z263" s="1862"/>
      <c r="AA263" s="1862" t="s">
        <v>1199</v>
      </c>
      <c r="AB263" s="1862"/>
      <c r="AC263" s="1862"/>
      <c r="AD263" s="1862"/>
      <c r="AE263" s="1862"/>
      <c r="AF263" s="1862"/>
      <c r="AG263" s="1862"/>
      <c r="AH263" s="1862"/>
      <c r="AI263" s="1862" t="s">
        <v>1198</v>
      </c>
      <c r="AJ263" s="1862"/>
      <c r="AK263" s="1862"/>
      <c r="AL263" s="1862"/>
      <c r="AM263" s="1862"/>
      <c r="AN263" s="1862"/>
      <c r="AO263" s="1862"/>
      <c r="AP263" s="1862"/>
      <c r="AQ263" s="1862" t="s">
        <v>964</v>
      </c>
      <c r="AR263" s="1862"/>
      <c r="AS263" s="1862"/>
      <c r="AT263" s="1862"/>
      <c r="AU263" s="1862"/>
      <c r="AV263" s="1862"/>
      <c r="AW263" s="1862"/>
      <c r="AX263" s="1862"/>
      <c r="AY263" s="614"/>
      <c r="AZ263" s="443">
        <v>5</v>
      </c>
    </row>
    <row r="264" spans="1:52" s="260" customFormat="1" ht="18" customHeight="1">
      <c r="A264" s="575">
        <f>IF(K$247&gt;0,1,0)</f>
        <v>1</v>
      </c>
      <c r="B264" s="599"/>
      <c r="C264" s="1862" t="s">
        <v>1192</v>
      </c>
      <c r="D264" s="1862"/>
      <c r="E264" s="1862"/>
      <c r="F264" s="1862"/>
      <c r="G264" s="1862"/>
      <c r="H264" s="1862"/>
      <c r="I264" s="1862"/>
      <c r="J264" s="1862"/>
      <c r="K264" s="1862" t="s">
        <v>1197</v>
      </c>
      <c r="L264" s="1862"/>
      <c r="M264" s="1862"/>
      <c r="N264" s="1862"/>
      <c r="O264" s="1862"/>
      <c r="P264" s="1862"/>
      <c r="Q264" s="1862"/>
      <c r="R264" s="1862"/>
      <c r="S264" s="1886">
        <f>'5-3단가산출서 1'!D198</f>
        <v>0</v>
      </c>
      <c r="T264" s="1886"/>
      <c r="U264" s="1886"/>
      <c r="V264" s="1886"/>
      <c r="W264" s="1886"/>
      <c r="X264" s="1886"/>
      <c r="Y264" s="1886"/>
      <c r="Z264" s="1886"/>
      <c r="AA264" s="1877" t="str">
        <f>'6-3표준조사 1'!P306</f>
        <v>중 (15˚ ~ 30˚)</v>
      </c>
      <c r="AB264" s="1878"/>
      <c r="AC264" s="1878"/>
      <c r="AD264" s="1878"/>
      <c r="AE264" s="1878"/>
      <c r="AF264" s="1878"/>
      <c r="AG264" s="1878"/>
      <c r="AH264" s="1879"/>
      <c r="AI264" s="1877" t="str">
        <f>'6-3표준조사 1'!Q306</f>
        <v>개소당3ha이상</v>
      </c>
      <c r="AJ264" s="1878"/>
      <c r="AK264" s="1878"/>
      <c r="AL264" s="1878"/>
      <c r="AM264" s="1878"/>
      <c r="AN264" s="1878"/>
      <c r="AO264" s="1878"/>
      <c r="AP264" s="1879"/>
      <c r="AQ264" s="1877" t="str">
        <f>'6-3표준조사 1'!R306</f>
        <v>2년차</v>
      </c>
      <c r="AR264" s="1878"/>
      <c r="AS264" s="1878"/>
      <c r="AT264" s="1878"/>
      <c r="AU264" s="1878"/>
      <c r="AV264" s="1878"/>
      <c r="AW264" s="1878"/>
      <c r="AX264" s="1879"/>
      <c r="AY264" s="599"/>
      <c r="AZ264" s="443">
        <v>5</v>
      </c>
    </row>
    <row r="265" spans="1:52" s="259" customFormat="1" ht="18" customHeight="1">
      <c r="A265" s="575">
        <f>IF(K$247&gt;0,1,0)</f>
        <v>1</v>
      </c>
      <c r="B265" s="599"/>
      <c r="C265" s="1862" t="str">
        <f>AO231</f>
        <v>모두베기</v>
      </c>
      <c r="D265" s="1862"/>
      <c r="E265" s="1862"/>
      <c r="F265" s="1862"/>
      <c r="G265" s="1862"/>
      <c r="H265" s="1862"/>
      <c r="I265" s="1862"/>
      <c r="J265" s="1862"/>
      <c r="K265" s="1862" t="s">
        <v>1194</v>
      </c>
      <c r="L265" s="1862"/>
      <c r="M265" s="1862"/>
      <c r="N265" s="1862"/>
      <c r="O265" s="1862"/>
      <c r="P265" s="1862"/>
      <c r="Q265" s="1862"/>
      <c r="R265" s="1862"/>
      <c r="S265" s="1467">
        <f>K247</f>
        <v>15</v>
      </c>
      <c r="T265" s="1467"/>
      <c r="U265" s="1467"/>
      <c r="V265" s="1467"/>
      <c r="W265" s="1467"/>
      <c r="X265" s="1467"/>
      <c r="Y265" s="1467"/>
      <c r="Z265" s="1467"/>
      <c r="AA265" s="1880"/>
      <c r="AB265" s="1881"/>
      <c r="AC265" s="1881"/>
      <c r="AD265" s="1881"/>
      <c r="AE265" s="1881"/>
      <c r="AF265" s="1881"/>
      <c r="AG265" s="1881"/>
      <c r="AH265" s="1882"/>
      <c r="AI265" s="1880"/>
      <c r="AJ265" s="1881"/>
      <c r="AK265" s="1881"/>
      <c r="AL265" s="1881"/>
      <c r="AM265" s="1881"/>
      <c r="AN265" s="1881"/>
      <c r="AO265" s="1881"/>
      <c r="AP265" s="1882"/>
      <c r="AQ265" s="1880"/>
      <c r="AR265" s="1881"/>
      <c r="AS265" s="1881"/>
      <c r="AT265" s="1881"/>
      <c r="AU265" s="1881"/>
      <c r="AV265" s="1881"/>
      <c r="AW265" s="1881"/>
      <c r="AX265" s="1882"/>
      <c r="AY265" s="599"/>
      <c r="AZ265" s="443">
        <v>5</v>
      </c>
    </row>
    <row r="266" spans="1:52" s="259" customFormat="1" ht="18" hidden="1" customHeight="1">
      <c r="A266" s="575">
        <f>IF('6-3표준조사 1'!$Y$302&gt;0,1,0)</f>
        <v>0</v>
      </c>
      <c r="B266" s="599"/>
      <c r="C266" s="1862" t="s">
        <v>1195</v>
      </c>
      <c r="D266" s="1862"/>
      <c r="E266" s="1862"/>
      <c r="F266" s="1862"/>
      <c r="G266" s="1862"/>
      <c r="H266" s="1862"/>
      <c r="I266" s="1862"/>
      <c r="J266" s="1862"/>
      <c r="K266" s="1862" t="s">
        <v>1194</v>
      </c>
      <c r="L266" s="1862"/>
      <c r="M266" s="1862"/>
      <c r="N266" s="1862"/>
      <c r="O266" s="1862"/>
      <c r="P266" s="1862"/>
      <c r="Q266" s="1862"/>
      <c r="R266" s="1862"/>
      <c r="S266" s="1863" t="b">
        <f>IF(A266&gt;0,S265)</f>
        <v>0</v>
      </c>
      <c r="T266" s="1863"/>
      <c r="U266" s="1863"/>
      <c r="V266" s="1863"/>
      <c r="W266" s="1863"/>
      <c r="X266" s="1863"/>
      <c r="Y266" s="1863"/>
      <c r="Z266" s="1863"/>
      <c r="AA266" s="1883"/>
      <c r="AB266" s="1884"/>
      <c r="AC266" s="1884"/>
      <c r="AD266" s="1884"/>
      <c r="AE266" s="1884"/>
      <c r="AF266" s="1884"/>
      <c r="AG266" s="1884"/>
      <c r="AH266" s="1885"/>
      <c r="AI266" s="1883"/>
      <c r="AJ266" s="1884"/>
      <c r="AK266" s="1884"/>
      <c r="AL266" s="1884"/>
      <c r="AM266" s="1884"/>
      <c r="AN266" s="1884"/>
      <c r="AO266" s="1884"/>
      <c r="AP266" s="1885"/>
      <c r="AQ266" s="1883"/>
      <c r="AR266" s="1884"/>
      <c r="AS266" s="1884"/>
      <c r="AT266" s="1884"/>
      <c r="AU266" s="1884"/>
      <c r="AV266" s="1884"/>
      <c r="AW266" s="1884"/>
      <c r="AX266" s="1885"/>
      <c r="AY266" s="599"/>
      <c r="AZ266" s="444">
        <v>5</v>
      </c>
    </row>
    <row r="267" spans="1:52" s="259" customFormat="1" ht="0.95" customHeight="1">
      <c r="A267" s="575">
        <v>1</v>
      </c>
      <c r="B267" s="599"/>
      <c r="C267" s="1862"/>
      <c r="D267" s="1862"/>
      <c r="E267" s="1862"/>
      <c r="F267" s="1862"/>
      <c r="G267" s="1862"/>
      <c r="H267" s="1862"/>
      <c r="I267" s="1862"/>
      <c r="J267" s="1862"/>
      <c r="K267" s="1862"/>
      <c r="L267" s="1862"/>
      <c r="M267" s="1862"/>
      <c r="N267" s="1862"/>
      <c r="O267" s="1862"/>
      <c r="P267" s="1862"/>
      <c r="Q267" s="1862"/>
      <c r="R267" s="1862"/>
      <c r="S267" s="1863"/>
      <c r="T267" s="1863"/>
      <c r="U267" s="1863"/>
      <c r="V267" s="1863"/>
      <c r="W267" s="1863"/>
      <c r="X267" s="1863"/>
      <c r="Y267" s="1863"/>
      <c r="Z267" s="1863"/>
      <c r="AA267" s="1889"/>
      <c r="AB267" s="1889"/>
      <c r="AC267" s="1889"/>
      <c r="AD267" s="1889"/>
      <c r="AE267" s="1889"/>
      <c r="AF267" s="1889"/>
      <c r="AG267" s="1889"/>
      <c r="AH267" s="1889"/>
      <c r="AI267" s="1889"/>
      <c r="AJ267" s="1889"/>
      <c r="AK267" s="1889"/>
      <c r="AL267" s="1889"/>
      <c r="AM267" s="1889"/>
      <c r="AN267" s="1889"/>
      <c r="AO267" s="1889"/>
      <c r="AP267" s="1889"/>
      <c r="AQ267" s="1889"/>
      <c r="AR267" s="1889"/>
      <c r="AS267" s="1889"/>
      <c r="AT267" s="1889"/>
      <c r="AU267" s="1889"/>
      <c r="AV267" s="1889"/>
      <c r="AW267" s="1889"/>
      <c r="AX267" s="1889"/>
      <c r="AY267" s="599"/>
      <c r="AZ267" s="444"/>
    </row>
    <row r="268" spans="1:52" s="259" customFormat="1" ht="18" hidden="1" customHeight="1">
      <c r="A268" s="575"/>
      <c r="B268" s="617"/>
      <c r="C268" s="617" t="s">
        <v>1193</v>
      </c>
      <c r="D268" s="617" t="s">
        <v>1192</v>
      </c>
      <c r="E268" s="617"/>
      <c r="F268" s="617"/>
      <c r="G268" s="618"/>
      <c r="H268" s="618"/>
      <c r="I268" s="618"/>
      <c r="J268" s="618"/>
      <c r="K268" s="618"/>
      <c r="L268" s="604"/>
      <c r="M268" s="604"/>
      <c r="N268" s="604"/>
      <c r="O268" s="604"/>
      <c r="P268" s="604"/>
      <c r="Q268" s="619"/>
      <c r="R268" s="619"/>
      <c r="S268" s="619"/>
      <c r="T268" s="619"/>
      <c r="U268" s="619"/>
      <c r="V268" s="599"/>
      <c r="W268" s="599"/>
      <c r="X268" s="599"/>
      <c r="Y268" s="599"/>
      <c r="Z268" s="620"/>
      <c r="AA268" s="789"/>
      <c r="AB268" s="789"/>
      <c r="AC268" s="789"/>
      <c r="AD268" s="790"/>
      <c r="AE268" s="789"/>
      <c r="AF268" s="789"/>
      <c r="AG268" s="789"/>
      <c r="AH268" s="795"/>
      <c r="AI268" s="795"/>
      <c r="AJ268" s="795"/>
      <c r="AK268" s="795"/>
      <c r="AL268" s="795"/>
      <c r="AM268" s="795"/>
      <c r="AN268" s="795"/>
      <c r="AO268" s="795"/>
      <c r="AP268" s="795"/>
      <c r="AQ268" s="791"/>
      <c r="AR268" s="791"/>
      <c r="AS268" s="791"/>
      <c r="AT268" s="791"/>
      <c r="AU268" s="796"/>
      <c r="AV268" s="796"/>
      <c r="AW268" s="796"/>
      <c r="AX268" s="796"/>
      <c r="AY268" s="797"/>
      <c r="AZ268" s="443">
        <v>5</v>
      </c>
    </row>
    <row r="269" spans="1:52" s="259" customFormat="1" ht="18" hidden="1" customHeight="1">
      <c r="A269" s="575"/>
      <c r="D269" s="259" t="s">
        <v>499</v>
      </c>
      <c r="E269" s="259" t="s">
        <v>1191</v>
      </c>
      <c r="J269" s="621"/>
      <c r="K269" s="621"/>
      <c r="L269" s="621"/>
      <c r="M269" s="621"/>
      <c r="T269" s="619"/>
      <c r="U269" s="619"/>
      <c r="V269" s="619"/>
      <c r="W269" s="619"/>
      <c r="AB269" s="619"/>
      <c r="AC269" s="619"/>
      <c r="AD269" s="619"/>
      <c r="AE269" s="619"/>
      <c r="AZ269" s="443">
        <v>5</v>
      </c>
    </row>
    <row r="270" spans="1:52" s="259" customFormat="1" ht="18" hidden="1" customHeight="1">
      <c r="A270" s="575"/>
      <c r="D270" s="259" t="s">
        <v>499</v>
      </c>
      <c r="E270" s="579" t="s">
        <v>1190</v>
      </c>
      <c r="F270" s="579"/>
      <c r="G270" s="579"/>
      <c r="H270" s="579"/>
      <c r="I270" s="579"/>
      <c r="J270" s="579"/>
      <c r="K270" s="579"/>
      <c r="L270" s="579"/>
      <c r="M270" s="579"/>
      <c r="N270" s="579"/>
      <c r="O270" s="579"/>
      <c r="P270" s="579"/>
      <c r="Q270" s="579"/>
      <c r="R270" s="579"/>
      <c r="S270" s="579"/>
      <c r="T270" s="579"/>
      <c r="U270" s="579"/>
      <c r="V270" s="579"/>
      <c r="W270" s="579"/>
      <c r="X270" s="579"/>
      <c r="Y270" s="579"/>
      <c r="Z270" s="579"/>
      <c r="AA270" s="579"/>
      <c r="AB270" s="579"/>
      <c r="AC270" s="579"/>
      <c r="AD270" s="579"/>
      <c r="AE270" s="579"/>
      <c r="AF270" s="579"/>
      <c r="AG270" s="579"/>
      <c r="AH270" s="579"/>
      <c r="AI270" s="579"/>
      <c r="AJ270" s="579"/>
      <c r="AK270" s="579"/>
      <c r="AL270" s="579"/>
      <c r="AM270" s="579"/>
      <c r="AN270" s="579"/>
      <c r="AO270" s="579"/>
      <c r="AP270" s="579"/>
      <c r="AQ270" s="579"/>
      <c r="AR270" s="579"/>
      <c r="AS270" s="579"/>
      <c r="AT270" s="579"/>
      <c r="AU270" s="579"/>
      <c r="AV270" s="579"/>
      <c r="AW270" s="579"/>
      <c r="AX270" s="579"/>
      <c r="AY270" s="579"/>
      <c r="AZ270" s="443">
        <v>5</v>
      </c>
    </row>
    <row r="271" spans="1:52" s="260" customFormat="1" ht="18" hidden="1" customHeight="1">
      <c r="A271" s="575"/>
      <c r="B271" s="259"/>
      <c r="C271" s="259" t="s">
        <v>1189</v>
      </c>
      <c r="D271" s="259"/>
      <c r="E271" s="653"/>
      <c r="F271" s="653"/>
      <c r="G271" s="653"/>
      <c r="H271" s="653"/>
      <c r="I271" s="653"/>
      <c r="J271" s="653"/>
      <c r="K271" s="653"/>
      <c r="L271" s="653"/>
      <c r="M271" s="653"/>
      <c r="N271" s="653"/>
      <c r="O271" s="653"/>
      <c r="P271" s="653"/>
      <c r="Q271" s="653"/>
      <c r="R271" s="653"/>
      <c r="S271" s="653"/>
      <c r="T271" s="653"/>
      <c r="U271" s="653"/>
      <c r="V271" s="653"/>
      <c r="W271" s="653"/>
      <c r="X271" s="653"/>
      <c r="Y271" s="653"/>
      <c r="Z271" s="653"/>
      <c r="AA271" s="653"/>
      <c r="AB271" s="653"/>
      <c r="AC271" s="653"/>
      <c r="AD271" s="653"/>
      <c r="AE271" s="653"/>
      <c r="AF271" s="653"/>
      <c r="AG271" s="653"/>
      <c r="AH271" s="653"/>
      <c r="AI271" s="653"/>
      <c r="AJ271" s="653"/>
      <c r="AK271" s="653"/>
      <c r="AL271" s="653"/>
      <c r="AM271" s="653"/>
      <c r="AN271" s="653"/>
      <c r="AO271" s="653"/>
      <c r="AP271" s="653"/>
      <c r="AQ271" s="653"/>
      <c r="AR271" s="653"/>
      <c r="AS271" s="653"/>
      <c r="AT271" s="653"/>
      <c r="AU271" s="653"/>
      <c r="AV271" s="653"/>
      <c r="AW271" s="653"/>
      <c r="AX271" s="653"/>
      <c r="AY271" s="653"/>
      <c r="AZ271" s="443">
        <v>5</v>
      </c>
    </row>
    <row r="272" spans="1:52" s="259" customFormat="1" ht="18" hidden="1" customHeight="1">
      <c r="A272" s="575"/>
      <c r="D272" s="259" t="s">
        <v>499</v>
      </c>
      <c r="E272" s="653" t="s">
        <v>1385</v>
      </c>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c r="AI272" s="653"/>
      <c r="AJ272" s="653"/>
      <c r="AK272" s="653"/>
      <c r="AL272" s="653"/>
      <c r="AM272" s="653"/>
      <c r="AN272" s="653"/>
      <c r="AO272" s="653"/>
      <c r="AP272" s="653"/>
      <c r="AQ272" s="653"/>
      <c r="AR272" s="653"/>
      <c r="AS272" s="653"/>
      <c r="AT272" s="653"/>
      <c r="AU272" s="653"/>
      <c r="AV272" s="653"/>
      <c r="AW272" s="653"/>
      <c r="AX272" s="653"/>
      <c r="AY272" s="653"/>
      <c r="AZ272" s="443">
        <v>5</v>
      </c>
    </row>
    <row r="273" spans="1:52" s="259" customFormat="1" ht="18" hidden="1" customHeight="1">
      <c r="A273" s="575"/>
      <c r="D273" s="259" t="s">
        <v>499</v>
      </c>
      <c r="E273" s="653" t="s">
        <v>1188</v>
      </c>
      <c r="F273" s="653"/>
      <c r="G273" s="653"/>
      <c r="H273" s="653"/>
      <c r="I273" s="653"/>
      <c r="J273" s="653"/>
      <c r="K273" s="653"/>
      <c r="L273" s="653"/>
      <c r="M273" s="653"/>
      <c r="N273" s="653"/>
      <c r="O273" s="653"/>
      <c r="P273" s="653"/>
      <c r="Q273" s="653"/>
      <c r="R273" s="653"/>
      <c r="S273" s="653"/>
      <c r="T273" s="653"/>
      <c r="U273" s="653"/>
      <c r="V273" s="653"/>
      <c r="W273" s="653"/>
      <c r="X273" s="653"/>
      <c r="Y273" s="653"/>
      <c r="Z273" s="653"/>
      <c r="AA273" s="653"/>
      <c r="AB273" s="653"/>
      <c r="AC273" s="653"/>
      <c r="AD273" s="653"/>
      <c r="AE273" s="653"/>
      <c r="AF273" s="653"/>
      <c r="AG273" s="653"/>
      <c r="AH273" s="653"/>
      <c r="AI273" s="653"/>
      <c r="AJ273" s="653"/>
      <c r="AK273" s="653"/>
      <c r="AL273" s="653"/>
      <c r="AM273" s="653"/>
      <c r="AN273" s="653"/>
      <c r="AO273" s="653"/>
      <c r="AP273" s="653"/>
      <c r="AQ273" s="653"/>
      <c r="AR273" s="653"/>
      <c r="AS273" s="653"/>
      <c r="AT273" s="653"/>
      <c r="AU273" s="653"/>
      <c r="AV273" s="653"/>
      <c r="AW273" s="653"/>
      <c r="AX273" s="653"/>
      <c r="AY273" s="653"/>
      <c r="AZ273" s="443">
        <v>5</v>
      </c>
    </row>
    <row r="274" spans="1:52" s="260" customFormat="1" ht="18" hidden="1" customHeight="1">
      <c r="A274" s="575"/>
      <c r="B274" s="259"/>
      <c r="C274" s="612" t="s">
        <v>1187</v>
      </c>
      <c r="D274" s="612"/>
      <c r="E274" s="616"/>
      <c r="F274" s="616"/>
      <c r="G274" s="616"/>
      <c r="H274" s="616"/>
      <c r="I274" s="616"/>
      <c r="J274" s="616"/>
      <c r="K274" s="616"/>
      <c r="L274" s="616"/>
      <c r="M274" s="616"/>
      <c r="N274" s="616"/>
      <c r="O274" s="616"/>
      <c r="P274" s="616"/>
      <c r="Q274" s="616"/>
      <c r="R274" s="616"/>
      <c r="S274" s="616"/>
      <c r="T274" s="616"/>
      <c r="U274" s="616"/>
      <c r="V274" s="616"/>
      <c r="W274" s="616"/>
      <c r="X274" s="616"/>
      <c r="Y274" s="616"/>
      <c r="Z274" s="616"/>
      <c r="AA274" s="616"/>
      <c r="AB274" s="616"/>
      <c r="AC274" s="616"/>
      <c r="AD274" s="616"/>
      <c r="AE274" s="616"/>
      <c r="AF274" s="616"/>
      <c r="AG274" s="616"/>
      <c r="AH274" s="616"/>
      <c r="AI274" s="616"/>
      <c r="AJ274" s="616"/>
      <c r="AK274" s="616"/>
      <c r="AL274" s="616"/>
      <c r="AM274" s="616"/>
      <c r="AN274" s="616"/>
      <c r="AO274" s="616"/>
      <c r="AP274" s="615"/>
      <c r="AQ274" s="615"/>
      <c r="AR274" s="615"/>
      <c r="AS274" s="615"/>
      <c r="AT274" s="615"/>
      <c r="AU274" s="615"/>
      <c r="AV274" s="615"/>
      <c r="AW274" s="615"/>
      <c r="AX274" s="615"/>
      <c r="AY274" s="615"/>
      <c r="AZ274" s="443">
        <v>5</v>
      </c>
    </row>
    <row r="275" spans="1:52" s="259" customFormat="1" ht="18" hidden="1" customHeight="1">
      <c r="A275" s="575"/>
      <c r="C275" s="612"/>
      <c r="D275" s="612" t="s">
        <v>499</v>
      </c>
      <c r="E275" s="616" t="s">
        <v>1385</v>
      </c>
      <c r="F275" s="616"/>
      <c r="G275" s="616"/>
      <c r="H275" s="616"/>
      <c r="I275" s="616"/>
      <c r="J275" s="616"/>
      <c r="K275" s="616"/>
      <c r="L275" s="616"/>
      <c r="M275" s="616"/>
      <c r="N275" s="616"/>
      <c r="O275" s="616"/>
      <c r="P275" s="616"/>
      <c r="Q275" s="616"/>
      <c r="R275" s="616"/>
      <c r="S275" s="616"/>
      <c r="T275" s="616"/>
      <c r="U275" s="616"/>
      <c r="V275" s="616"/>
      <c r="W275" s="616"/>
      <c r="X275" s="616"/>
      <c r="Y275" s="616"/>
      <c r="Z275" s="616"/>
      <c r="AA275" s="616"/>
      <c r="AB275" s="616"/>
      <c r="AC275" s="616"/>
      <c r="AD275" s="616"/>
      <c r="AE275" s="616"/>
      <c r="AF275" s="616"/>
      <c r="AG275" s="616"/>
      <c r="AH275" s="616"/>
      <c r="AI275" s="616"/>
      <c r="AJ275" s="616"/>
      <c r="AK275" s="616"/>
      <c r="AL275" s="616"/>
      <c r="AM275" s="616"/>
      <c r="AN275" s="616"/>
      <c r="AO275" s="616"/>
      <c r="AP275" s="615"/>
      <c r="AQ275" s="615"/>
      <c r="AR275" s="615"/>
      <c r="AS275" s="615"/>
      <c r="AT275" s="615"/>
      <c r="AU275" s="615"/>
      <c r="AV275" s="615"/>
      <c r="AW275" s="615"/>
      <c r="AX275" s="615"/>
      <c r="AY275" s="615"/>
      <c r="AZ275" s="443">
        <v>5</v>
      </c>
    </row>
    <row r="276" spans="1:52" s="259" customFormat="1" ht="18" hidden="1" customHeight="1">
      <c r="A276" s="575"/>
      <c r="C276" s="612"/>
      <c r="D276" s="612" t="s">
        <v>499</v>
      </c>
      <c r="E276" s="616" t="s">
        <v>1186</v>
      </c>
      <c r="F276" s="616"/>
      <c r="G276" s="616"/>
      <c r="H276" s="616"/>
      <c r="I276" s="616"/>
      <c r="J276" s="616"/>
      <c r="K276" s="616"/>
      <c r="L276" s="616"/>
      <c r="M276" s="616"/>
      <c r="N276" s="616"/>
      <c r="O276" s="616"/>
      <c r="P276" s="616"/>
      <c r="Q276" s="616"/>
      <c r="R276" s="616"/>
      <c r="S276" s="616"/>
      <c r="T276" s="616"/>
      <c r="U276" s="616"/>
      <c r="V276" s="616"/>
      <c r="W276" s="616"/>
      <c r="X276" s="616"/>
      <c r="Y276" s="616"/>
      <c r="Z276" s="616"/>
      <c r="AA276" s="616"/>
      <c r="AB276" s="616"/>
      <c r="AC276" s="616"/>
      <c r="AD276" s="616"/>
      <c r="AE276" s="616"/>
      <c r="AF276" s="616"/>
      <c r="AG276" s="616"/>
      <c r="AH276" s="616"/>
      <c r="AI276" s="616"/>
      <c r="AJ276" s="616"/>
      <c r="AK276" s="616"/>
      <c r="AL276" s="616"/>
      <c r="AM276" s="616"/>
      <c r="AN276" s="616"/>
      <c r="AO276" s="616"/>
      <c r="AP276" s="615"/>
      <c r="AQ276" s="615"/>
      <c r="AR276" s="615"/>
      <c r="AS276" s="615"/>
      <c r="AT276" s="615"/>
      <c r="AU276" s="615"/>
      <c r="AV276" s="615"/>
      <c r="AW276" s="615"/>
      <c r="AX276" s="615"/>
      <c r="AY276" s="615"/>
      <c r="AZ276" s="443">
        <v>5</v>
      </c>
    </row>
    <row r="277" spans="1:52" s="259" customFormat="1" ht="18" hidden="1" customHeight="1">
      <c r="A277" s="575"/>
      <c r="C277" s="259" t="s">
        <v>1185</v>
      </c>
      <c r="D277" s="259" t="s">
        <v>1184</v>
      </c>
      <c r="E277" s="653"/>
      <c r="F277" s="653"/>
      <c r="G277" s="653"/>
      <c r="H277" s="653"/>
      <c r="I277" s="653"/>
      <c r="J277" s="653"/>
      <c r="K277" s="653"/>
      <c r="L277" s="653"/>
      <c r="M277" s="653"/>
      <c r="N277" s="653"/>
      <c r="O277" s="653"/>
      <c r="P277" s="653"/>
      <c r="Q277" s="653"/>
      <c r="R277" s="653"/>
      <c r="S277" s="653"/>
      <c r="T277" s="653"/>
      <c r="U277" s="653"/>
      <c r="V277" s="653"/>
      <c r="W277" s="653"/>
      <c r="X277" s="653"/>
      <c r="Y277" s="653"/>
      <c r="Z277" s="653"/>
      <c r="AA277" s="653"/>
      <c r="AB277" s="653"/>
      <c r="AC277" s="653"/>
      <c r="AD277" s="653"/>
      <c r="AE277" s="653"/>
      <c r="AF277" s="653"/>
      <c r="AG277" s="653"/>
      <c r="AH277" s="653"/>
      <c r="AI277" s="653"/>
      <c r="AJ277" s="653"/>
      <c r="AK277" s="653"/>
      <c r="AL277" s="653"/>
      <c r="AM277" s="653"/>
      <c r="AN277" s="653"/>
      <c r="AO277" s="653"/>
      <c r="AP277" s="653"/>
      <c r="AQ277" s="653"/>
      <c r="AR277" s="653"/>
      <c r="AS277" s="653"/>
      <c r="AT277" s="653"/>
      <c r="AU277" s="653"/>
      <c r="AV277" s="653"/>
      <c r="AW277" s="653"/>
      <c r="AX277" s="653"/>
      <c r="AY277" s="653"/>
      <c r="AZ277" s="443">
        <v>5</v>
      </c>
    </row>
    <row r="278" spans="1:52" s="259" customFormat="1" ht="18" hidden="1" customHeight="1">
      <c r="A278" s="575"/>
      <c r="D278" s="259" t="s">
        <v>499</v>
      </c>
      <c r="E278" s="653" t="s">
        <v>1183</v>
      </c>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c r="AI278" s="653"/>
      <c r="AJ278" s="653"/>
      <c r="AK278" s="653"/>
      <c r="AL278" s="653"/>
      <c r="AM278" s="653"/>
      <c r="AN278" s="653"/>
      <c r="AO278" s="653"/>
      <c r="AP278" s="653"/>
      <c r="AQ278" s="653"/>
      <c r="AR278" s="653"/>
      <c r="AS278" s="653"/>
      <c r="AT278" s="653"/>
      <c r="AU278" s="653"/>
      <c r="AV278" s="653"/>
      <c r="AW278" s="653"/>
      <c r="AX278" s="653"/>
      <c r="AY278" s="653"/>
      <c r="AZ278" s="443">
        <v>5</v>
      </c>
    </row>
    <row r="279" spans="1:52" s="259" customFormat="1" ht="18" hidden="1" customHeight="1">
      <c r="A279" s="575"/>
      <c r="D279" s="259" t="s">
        <v>499</v>
      </c>
      <c r="E279" s="653" t="s">
        <v>1182</v>
      </c>
      <c r="F279" s="653"/>
      <c r="G279" s="653"/>
      <c r="H279" s="653"/>
      <c r="I279" s="653"/>
      <c r="J279" s="653"/>
      <c r="K279" s="653"/>
      <c r="L279" s="653"/>
      <c r="M279" s="653"/>
      <c r="N279" s="653"/>
      <c r="O279" s="653"/>
      <c r="P279" s="653"/>
      <c r="Q279" s="653"/>
      <c r="R279" s="653"/>
      <c r="S279" s="653"/>
      <c r="T279" s="653"/>
      <c r="U279" s="653"/>
      <c r="V279" s="653"/>
      <c r="W279" s="653"/>
      <c r="X279" s="653"/>
      <c r="Y279" s="653"/>
      <c r="Z279" s="653"/>
      <c r="AA279" s="653"/>
      <c r="AB279" s="653"/>
      <c r="AC279" s="653"/>
      <c r="AD279" s="653"/>
      <c r="AE279" s="653"/>
      <c r="AF279" s="653"/>
      <c r="AG279" s="653"/>
      <c r="AH279" s="653"/>
      <c r="AI279" s="653"/>
      <c r="AJ279" s="653"/>
      <c r="AK279" s="653"/>
      <c r="AL279" s="653"/>
      <c r="AM279" s="653"/>
      <c r="AN279" s="653"/>
      <c r="AO279" s="653"/>
      <c r="AP279" s="653"/>
      <c r="AQ279" s="653"/>
      <c r="AR279" s="653"/>
      <c r="AS279" s="653"/>
      <c r="AT279" s="653"/>
      <c r="AU279" s="653"/>
      <c r="AV279" s="653"/>
      <c r="AW279" s="653"/>
      <c r="AX279" s="653"/>
      <c r="AY279" s="653"/>
      <c r="AZ279" s="443">
        <v>5</v>
      </c>
    </row>
    <row r="280" spans="1:52" s="259" customFormat="1" ht="18" hidden="1" customHeight="1">
      <c r="A280" s="575"/>
      <c r="D280" s="259" t="s">
        <v>499</v>
      </c>
      <c r="E280" s="653" t="s">
        <v>1181</v>
      </c>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c r="AI280" s="653"/>
      <c r="AJ280" s="653"/>
      <c r="AK280" s="653"/>
      <c r="AL280" s="653"/>
      <c r="AM280" s="653"/>
      <c r="AN280" s="653"/>
      <c r="AO280" s="653"/>
      <c r="AP280" s="653"/>
      <c r="AQ280" s="653"/>
      <c r="AR280" s="653"/>
      <c r="AS280" s="653"/>
      <c r="AT280" s="653"/>
      <c r="AU280" s="653"/>
      <c r="AV280" s="653"/>
      <c r="AW280" s="653"/>
      <c r="AX280" s="653"/>
      <c r="AY280" s="653"/>
      <c r="AZ280" s="443">
        <v>5</v>
      </c>
    </row>
    <row r="281" spans="1:52" s="259" customFormat="1" ht="18" hidden="1" customHeight="1">
      <c r="A281" s="575"/>
      <c r="D281" s="259" t="s">
        <v>499</v>
      </c>
      <c r="E281" s="653" t="s">
        <v>1180</v>
      </c>
      <c r="F281" s="653"/>
      <c r="G281" s="653"/>
      <c r="H281" s="653"/>
      <c r="I281" s="653"/>
      <c r="J281" s="653"/>
      <c r="K281" s="653"/>
      <c r="L281" s="653"/>
      <c r="M281" s="653"/>
      <c r="N281" s="653"/>
      <c r="O281" s="653"/>
      <c r="P281" s="653"/>
      <c r="Q281" s="653"/>
      <c r="R281" s="653"/>
      <c r="S281" s="653"/>
      <c r="T281" s="653"/>
      <c r="U281" s="653"/>
      <c r="V281" s="653"/>
      <c r="W281" s="653"/>
      <c r="X281" s="653"/>
      <c r="Y281" s="653"/>
      <c r="Z281" s="653"/>
      <c r="AA281" s="653"/>
      <c r="AB281" s="653"/>
      <c r="AC281" s="653"/>
      <c r="AD281" s="653"/>
      <c r="AE281" s="653"/>
      <c r="AF281" s="653"/>
      <c r="AG281" s="653"/>
      <c r="AH281" s="653"/>
      <c r="AI281" s="653"/>
      <c r="AJ281" s="653"/>
      <c r="AK281" s="653"/>
      <c r="AL281" s="653"/>
      <c r="AM281" s="653"/>
      <c r="AN281" s="653"/>
      <c r="AO281" s="653"/>
      <c r="AP281" s="653"/>
      <c r="AQ281" s="653"/>
      <c r="AR281" s="653"/>
      <c r="AS281" s="653"/>
      <c r="AT281" s="653"/>
      <c r="AU281" s="653"/>
      <c r="AV281" s="653"/>
      <c r="AW281" s="653"/>
      <c r="AX281" s="653"/>
      <c r="AY281" s="653"/>
      <c r="AZ281" s="443">
        <v>5</v>
      </c>
    </row>
    <row r="282" spans="1:52" s="259" customFormat="1" ht="18" hidden="1" customHeight="1">
      <c r="A282" s="575"/>
      <c r="D282" s="259" t="s">
        <v>499</v>
      </c>
      <c r="E282" s="653" t="s">
        <v>1179</v>
      </c>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c r="AI282" s="653"/>
      <c r="AJ282" s="653"/>
      <c r="AK282" s="653"/>
      <c r="AL282" s="653"/>
      <c r="AM282" s="653"/>
      <c r="AN282" s="653"/>
      <c r="AO282" s="653"/>
      <c r="AP282" s="653"/>
      <c r="AQ282" s="653"/>
      <c r="AR282" s="653"/>
      <c r="AS282" s="653"/>
      <c r="AT282" s="653"/>
      <c r="AU282" s="653"/>
      <c r="AV282" s="653"/>
      <c r="AW282" s="653"/>
      <c r="AX282" s="653"/>
      <c r="AY282" s="653"/>
      <c r="AZ282" s="443">
        <v>5</v>
      </c>
    </row>
    <row r="283" spans="1:52" s="259" customFormat="1" ht="18" hidden="1" customHeight="1">
      <c r="A283" s="575"/>
      <c r="D283" s="259" t="s">
        <v>499</v>
      </c>
      <c r="E283" s="653" t="s">
        <v>1178</v>
      </c>
      <c r="F283" s="653"/>
      <c r="G283" s="653"/>
      <c r="H283" s="653"/>
      <c r="I283" s="653"/>
      <c r="J283" s="653"/>
      <c r="K283" s="653"/>
      <c r="L283" s="653"/>
      <c r="M283" s="653"/>
      <c r="N283" s="653"/>
      <c r="O283" s="653"/>
      <c r="P283" s="653"/>
      <c r="Q283" s="653"/>
      <c r="R283" s="653"/>
      <c r="S283" s="653"/>
      <c r="T283" s="653"/>
      <c r="U283" s="653"/>
      <c r="V283" s="653"/>
      <c r="W283" s="653"/>
      <c r="X283" s="653"/>
      <c r="Y283" s="653"/>
      <c r="Z283" s="653"/>
      <c r="AA283" s="653"/>
      <c r="AB283" s="653"/>
      <c r="AC283" s="653"/>
      <c r="AD283" s="653"/>
      <c r="AE283" s="653"/>
      <c r="AF283" s="653"/>
      <c r="AG283" s="653"/>
      <c r="AH283" s="653"/>
      <c r="AI283" s="653"/>
      <c r="AJ283" s="653"/>
      <c r="AK283" s="653"/>
      <c r="AL283" s="653"/>
      <c r="AM283" s="653"/>
      <c r="AN283" s="653"/>
      <c r="AO283" s="653"/>
      <c r="AP283" s="653"/>
      <c r="AQ283" s="653"/>
      <c r="AR283" s="653"/>
      <c r="AS283" s="653"/>
      <c r="AT283" s="653"/>
      <c r="AU283" s="653"/>
      <c r="AV283" s="653"/>
      <c r="AW283" s="653"/>
      <c r="AX283" s="653"/>
      <c r="AY283" s="653"/>
      <c r="AZ283" s="443">
        <v>5</v>
      </c>
    </row>
    <row r="284" spans="1:52" s="259" customFormat="1" ht="18" hidden="1" customHeight="1">
      <c r="A284" s="575"/>
      <c r="D284" s="259" t="s">
        <v>499</v>
      </c>
      <c r="E284" s="653" t="s">
        <v>1177</v>
      </c>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c r="AI284" s="653"/>
      <c r="AJ284" s="653"/>
      <c r="AK284" s="653"/>
      <c r="AL284" s="653"/>
      <c r="AM284" s="653"/>
      <c r="AN284" s="653"/>
      <c r="AO284" s="653"/>
      <c r="AP284" s="653"/>
      <c r="AQ284" s="653"/>
      <c r="AR284" s="653"/>
      <c r="AS284" s="653"/>
      <c r="AT284" s="653"/>
      <c r="AU284" s="653"/>
      <c r="AV284" s="653"/>
      <c r="AW284" s="653"/>
      <c r="AX284" s="653"/>
      <c r="AY284" s="653"/>
      <c r="AZ284" s="443">
        <v>5</v>
      </c>
    </row>
    <row r="285" spans="1:52" s="259" customFormat="1" ht="18" hidden="1" customHeight="1">
      <c r="A285" s="575"/>
      <c r="D285" s="653"/>
      <c r="E285" s="799"/>
      <c r="F285" s="799"/>
      <c r="G285" s="799"/>
      <c r="H285" s="799"/>
      <c r="I285" s="799"/>
      <c r="J285" s="799"/>
      <c r="K285" s="799"/>
      <c r="L285" s="799"/>
      <c r="M285" s="799"/>
      <c r="N285" s="799"/>
      <c r="O285" s="799"/>
      <c r="P285" s="799"/>
      <c r="Q285" s="799"/>
      <c r="R285" s="799"/>
      <c r="S285" s="799"/>
      <c r="T285" s="799"/>
      <c r="U285" s="799"/>
      <c r="V285" s="799"/>
      <c r="W285" s="799"/>
      <c r="X285" s="799"/>
      <c r="Y285" s="799"/>
      <c r="Z285" s="799"/>
      <c r="AA285" s="799"/>
      <c r="AB285" s="799"/>
      <c r="AC285" s="799"/>
      <c r="AD285" s="799"/>
      <c r="AE285" s="799"/>
      <c r="AF285" s="799"/>
      <c r="AG285" s="799"/>
      <c r="AH285" s="799"/>
      <c r="AI285" s="799"/>
      <c r="AJ285" s="799"/>
      <c r="AK285" s="799"/>
      <c r="AL285" s="799"/>
      <c r="AM285" s="799"/>
      <c r="AN285" s="799"/>
      <c r="AO285" s="799"/>
      <c r="AP285" s="799"/>
      <c r="AQ285" s="799"/>
      <c r="AR285" s="799"/>
      <c r="AS285" s="799"/>
      <c r="AT285" s="799"/>
      <c r="AU285" s="799"/>
      <c r="AV285" s="799"/>
      <c r="AW285" s="799"/>
      <c r="AX285" s="799"/>
      <c r="AY285" s="799"/>
      <c r="AZ285" s="443">
        <v>5</v>
      </c>
    </row>
    <row r="286" spans="1:52" ht="25.5">
      <c r="A286" s="575">
        <f t="shared" ref="A286:A306" si="10">IF(K$304&gt;0,1,0)</f>
        <v>1</v>
      </c>
      <c r="B286" s="1869" t="s">
        <v>745</v>
      </c>
      <c r="C286" s="1869"/>
      <c r="D286" s="1869"/>
      <c r="E286" s="1869"/>
      <c r="F286" s="1869"/>
      <c r="G286" s="1869"/>
      <c r="H286" s="1869"/>
      <c r="I286" s="1869"/>
      <c r="J286" s="1869"/>
      <c r="K286" s="1869"/>
      <c r="L286" s="1869"/>
      <c r="M286" s="1869"/>
      <c r="N286" s="1869"/>
      <c r="O286" s="1869"/>
      <c r="P286" s="1869"/>
      <c r="Q286" s="1869"/>
      <c r="R286" s="1869"/>
      <c r="S286" s="1869"/>
      <c r="T286" s="1869"/>
      <c r="U286" s="1869"/>
      <c r="V286" s="1869"/>
      <c r="W286" s="1869"/>
      <c r="X286" s="1869"/>
      <c r="Y286" s="1869"/>
      <c r="Z286" s="1869"/>
      <c r="AA286" s="1869"/>
      <c r="AB286" s="1869"/>
      <c r="AC286" s="1869"/>
      <c r="AD286" s="1869"/>
      <c r="AE286" s="1869"/>
      <c r="AF286" s="1869"/>
      <c r="AG286" s="1869"/>
      <c r="AH286" s="1869"/>
      <c r="AI286" s="1869"/>
      <c r="AJ286" s="1869"/>
      <c r="AK286" s="1869"/>
      <c r="AL286" s="1869"/>
      <c r="AM286" s="1869"/>
      <c r="AN286" s="1869"/>
      <c r="AO286" s="1869"/>
      <c r="AP286" s="1869"/>
      <c r="AQ286" s="1869"/>
      <c r="AR286" s="1869"/>
      <c r="AS286" s="1869"/>
      <c r="AT286" s="1869"/>
      <c r="AU286" s="1869"/>
      <c r="AV286" s="1869"/>
      <c r="AW286" s="1869"/>
      <c r="AX286" s="1869"/>
      <c r="AY286" s="1869"/>
      <c r="AZ286" s="444">
        <v>6</v>
      </c>
    </row>
    <row r="287" spans="1:52" s="260" customFormat="1" ht="9.9499999999999993" customHeight="1">
      <c r="A287" s="575">
        <f t="shared" si="10"/>
        <v>1</v>
      </c>
      <c r="AZ287" s="443">
        <v>6</v>
      </c>
    </row>
    <row r="288" spans="1:52" s="576" customFormat="1" ht="30" customHeight="1">
      <c r="A288" s="575">
        <f t="shared" si="10"/>
        <v>1</v>
      </c>
      <c r="F288" s="1864" t="s">
        <v>1228</v>
      </c>
      <c r="G288" s="1864"/>
      <c r="H288" s="1864"/>
      <c r="I288" s="1864"/>
      <c r="J288" s="1864"/>
      <c r="K288" s="1864"/>
      <c r="L288" s="1870" t="str">
        <f>+'6-3표준조사 1'!K379</f>
        <v>65-0</v>
      </c>
      <c r="M288" s="1870"/>
      <c r="N288" s="1870"/>
      <c r="O288" s="1870"/>
      <c r="P288" s="1870"/>
      <c r="Q288" s="1870"/>
      <c r="R288" s="577"/>
      <c r="S288" s="577"/>
      <c r="T288" s="1864" t="s">
        <v>1227</v>
      </c>
      <c r="U288" s="1864"/>
      <c r="V288" s="1864"/>
      <c r="W288" s="1864"/>
      <c r="X288" s="1864"/>
      <c r="Y288" s="1864"/>
      <c r="Z288" s="1870" t="str">
        <f>+'6-3표준조사 1'!L379</f>
        <v>7-1</v>
      </c>
      <c r="AA288" s="1870"/>
      <c r="AB288" s="1870"/>
      <c r="AC288" s="1870"/>
      <c r="AD288" s="1870"/>
      <c r="AE288" s="1870"/>
      <c r="AF288" s="577"/>
      <c r="AG288" s="577"/>
      <c r="AH288" s="1864" t="s">
        <v>1226</v>
      </c>
      <c r="AI288" s="1864"/>
      <c r="AJ288" s="1864"/>
      <c r="AK288" s="1864"/>
      <c r="AL288" s="1864"/>
      <c r="AM288" s="1864"/>
      <c r="AN288" s="1864"/>
      <c r="AO288" s="1870" t="str">
        <f>+'6-3표준조사 1'!R379</f>
        <v>모두베기</v>
      </c>
      <c r="AP288" s="1870"/>
      <c r="AQ288" s="1870"/>
      <c r="AR288" s="1870"/>
      <c r="AS288" s="1870"/>
      <c r="AT288" s="1870"/>
      <c r="AU288" s="578"/>
      <c r="AV288" s="578"/>
      <c r="AW288" s="578"/>
      <c r="AX288" s="578"/>
      <c r="AZ288" s="443">
        <v>6</v>
      </c>
    </row>
    <row r="289" spans="1:52" s="260" customFormat="1" ht="14.25" customHeight="1">
      <c r="A289" s="575">
        <f t="shared" si="10"/>
        <v>1</v>
      </c>
      <c r="AZ289" s="443">
        <v>6</v>
      </c>
    </row>
    <row r="290" spans="1:52" s="259" customFormat="1" ht="20.100000000000001" customHeight="1">
      <c r="A290" s="575">
        <f t="shared" si="10"/>
        <v>1</v>
      </c>
      <c r="B290" s="1876" t="s">
        <v>1225</v>
      </c>
      <c r="C290" s="1876"/>
      <c r="D290" s="1876"/>
      <c r="E290" s="1876"/>
      <c r="F290" s="1876"/>
      <c r="G290" s="1876"/>
      <c r="H290" s="1876"/>
      <c r="I290" s="1876"/>
      <c r="J290" s="1876"/>
      <c r="K290" s="1876"/>
      <c r="L290" s="1876"/>
      <c r="M290" s="1876"/>
      <c r="N290" s="1876"/>
      <c r="O290" s="1876"/>
      <c r="P290" s="1876"/>
      <c r="Q290" s="1876"/>
      <c r="R290" s="1876"/>
      <c r="S290" s="1876"/>
      <c r="T290" s="1876"/>
      <c r="U290" s="1876"/>
      <c r="V290" s="1876"/>
      <c r="W290" s="1876"/>
      <c r="X290" s="1876"/>
      <c r="Y290" s="1876"/>
      <c r="Z290" s="1876"/>
      <c r="AA290" s="1876"/>
      <c r="AB290" s="1876"/>
      <c r="AC290" s="1876"/>
      <c r="AD290" s="1876"/>
      <c r="AE290" s="1876"/>
      <c r="AF290" s="1876"/>
      <c r="AG290" s="1876"/>
      <c r="AH290" s="1876"/>
      <c r="AI290" s="1876"/>
      <c r="AJ290" s="1876"/>
      <c r="AK290" s="1876"/>
      <c r="AL290" s="1876"/>
      <c r="AM290" s="1876"/>
      <c r="AN290" s="1876"/>
      <c r="AO290" s="1876"/>
      <c r="AP290" s="1876"/>
      <c r="AQ290" s="1876"/>
      <c r="AR290" s="1876"/>
      <c r="AS290" s="1876"/>
      <c r="AT290" s="1876"/>
      <c r="AU290" s="1876"/>
      <c r="AV290" s="1876"/>
      <c r="AW290" s="1876"/>
      <c r="AX290" s="1876"/>
      <c r="AY290" s="1876"/>
      <c r="AZ290" s="443">
        <v>6</v>
      </c>
    </row>
    <row r="291" spans="1:52" s="259" customFormat="1" ht="18" customHeight="1">
      <c r="A291" s="575">
        <f t="shared" si="10"/>
        <v>1</v>
      </c>
      <c r="C291" s="259" t="s">
        <v>1208</v>
      </c>
      <c r="D291" s="579" t="s">
        <v>1224</v>
      </c>
      <c r="E291" s="579"/>
      <c r="F291" s="580"/>
      <c r="G291" s="580"/>
      <c r="H291" s="580"/>
      <c r="I291" s="580"/>
      <c r="J291" s="581"/>
      <c r="M291" s="579"/>
      <c r="N291" s="579"/>
      <c r="O291" s="581"/>
      <c r="P291" s="579"/>
      <c r="Q291" s="579"/>
      <c r="R291" s="579"/>
      <c r="S291" s="579"/>
      <c r="T291" s="579"/>
      <c r="U291" s="579"/>
      <c r="V291" s="579"/>
      <c r="W291" s="579"/>
      <c r="X291" s="579"/>
      <c r="Y291" s="579"/>
      <c r="Z291" s="579"/>
      <c r="AA291" s="579"/>
      <c r="AB291" s="579"/>
      <c r="AC291" s="579"/>
      <c r="AD291" s="579"/>
      <c r="AE291" s="579"/>
      <c r="AZ291" s="443">
        <v>6</v>
      </c>
    </row>
    <row r="292" spans="1:52" s="259" customFormat="1" ht="18" customHeight="1">
      <c r="A292" s="575">
        <f t="shared" si="10"/>
        <v>1</v>
      </c>
      <c r="D292" s="259" t="s">
        <v>499</v>
      </c>
      <c r="E292" s="579" t="str">
        <f>CONCATENATE(L288," 임반 ",Z288," 소반 은 해발고",'6-3표준조사 1'!W378,"m ~ ",'6-3표준조사 1'!W379,"m 사이에 분포한다.")</f>
        <v>65-0 임반 7-1 소반 은 해발고501m ~ 745m 사이에 분포한다.</v>
      </c>
      <c r="F292" s="579"/>
      <c r="G292" s="579"/>
      <c r="H292" s="579"/>
      <c r="I292" s="579"/>
      <c r="J292" s="579"/>
      <c r="K292" s="579"/>
      <c r="L292" s="579"/>
      <c r="M292" s="579"/>
      <c r="N292" s="579"/>
      <c r="O292" s="579"/>
      <c r="P292" s="579"/>
      <c r="Q292" s="579"/>
      <c r="R292" s="579"/>
      <c r="S292" s="579"/>
      <c r="T292" s="579"/>
      <c r="U292" s="579"/>
      <c r="V292" s="579"/>
      <c r="W292" s="579"/>
      <c r="X292" s="579"/>
      <c r="Y292" s="579"/>
      <c r="Z292" s="579"/>
      <c r="AA292" s="579"/>
      <c r="AB292" s="579"/>
      <c r="AC292" s="579"/>
      <c r="AD292" s="579"/>
      <c r="AE292" s="579"/>
      <c r="AF292" s="579"/>
      <c r="AG292" s="579"/>
      <c r="AH292" s="579"/>
      <c r="AI292" s="579"/>
      <c r="AJ292" s="582"/>
      <c r="AK292" s="582"/>
      <c r="AL292" s="582"/>
      <c r="AM292" s="579"/>
      <c r="AN292" s="579"/>
      <c r="AO292" s="579"/>
      <c r="AP292" s="579"/>
      <c r="AQ292" s="579"/>
      <c r="AR292" s="579"/>
      <c r="AS292" s="579"/>
      <c r="AT292" s="579"/>
      <c r="AU292" s="579"/>
      <c r="AV292" s="579"/>
      <c r="AW292" s="579"/>
      <c r="AX292" s="579"/>
      <c r="AY292" s="579"/>
      <c r="AZ292" s="443">
        <v>6</v>
      </c>
    </row>
    <row r="293" spans="1:52" s="259" customFormat="1" ht="18" customHeight="1">
      <c r="A293" s="575">
        <f t="shared" si="10"/>
        <v>1</v>
      </c>
      <c r="D293" s="259" t="s">
        <v>499</v>
      </c>
      <c r="E293" s="259" t="str">
        <f>CONCATENATE("소반의 경사도는 평균 ",'6-3표준조사 1'!W380,"˚로 ",'6-3표준조사 1'!P381,"경사이고, 임지의 잔재를 제외하고 장애물은 많지 않다.")</f>
        <v>소반의 경사도는 평균 28.38˚로 중 (15˚ ~ 30˚)경사이고, 임지의 잔재를 제외하고 장애물은 많지 않다.</v>
      </c>
      <c r="AZ293" s="443">
        <v>6</v>
      </c>
    </row>
    <row r="294" spans="1:52" s="259" customFormat="1" ht="18" customHeight="1">
      <c r="A294" s="575">
        <f t="shared" si="10"/>
        <v>1</v>
      </c>
      <c r="C294" s="259" t="s">
        <v>1206</v>
      </c>
      <c r="D294" s="259" t="s">
        <v>1223</v>
      </c>
      <c r="K294" s="579"/>
      <c r="L294" s="579"/>
      <c r="M294" s="583"/>
      <c r="P294" s="584"/>
      <c r="Q294" s="584"/>
      <c r="R294" s="584"/>
      <c r="S294" s="584"/>
      <c r="T294" s="584"/>
      <c r="AZ294" s="443">
        <v>6</v>
      </c>
    </row>
    <row r="295" spans="1:52" s="259" customFormat="1" ht="18" customHeight="1">
      <c r="A295" s="575">
        <f t="shared" si="10"/>
        <v>1</v>
      </c>
      <c r="D295" s="259" t="s">
        <v>499</v>
      </c>
      <c r="E295" s="579" t="str">
        <f>CONCATENATE("사업대상지는 ",'6-3표준조사 1'!N379," ",'6-3표준조사 1'!O379," ",'6-3표준조사 1'!P379,"로 지적면적은 ",'6-3표준조사 1'!W392,"ha 이다." )</f>
        <v>사업대상지는 어상천 임현 산52-1번지로 지적면적은 249.89ha 이다.</v>
      </c>
      <c r="F295" s="579"/>
      <c r="G295" s="579"/>
      <c r="AJ295" s="579"/>
      <c r="AK295" s="579"/>
      <c r="AL295" s="579"/>
      <c r="AM295" s="579"/>
      <c r="AN295" s="579"/>
      <c r="AO295" s="579"/>
      <c r="AP295" s="579"/>
      <c r="AQ295" s="579"/>
      <c r="AR295" s="579"/>
      <c r="AS295" s="579"/>
      <c r="AT295" s="579"/>
      <c r="AU295" s="579"/>
      <c r="AV295" s="579"/>
      <c r="AW295" s="579"/>
      <c r="AX295" s="579"/>
      <c r="AY295" s="579"/>
      <c r="AZ295" s="443">
        <v>6</v>
      </c>
    </row>
    <row r="296" spans="1:52" s="259" customFormat="1" ht="18" customHeight="1">
      <c r="A296" s="575">
        <f t="shared" si="10"/>
        <v>1</v>
      </c>
      <c r="D296" s="259" t="s">
        <v>499</v>
      </c>
      <c r="E296" s="579" t="str">
        <f>CONCATENATE("소반의 풀베기사업 대상면적은 ",'6-3표준조사 1'!Q379,"ha 이다.")</f>
        <v>소반의 풀베기사업 대상면적은 14.2ha 이다.</v>
      </c>
      <c r="F296" s="579"/>
      <c r="G296" s="579"/>
      <c r="H296" s="579"/>
      <c r="I296" s="579"/>
      <c r="J296" s="579"/>
      <c r="K296" s="579"/>
      <c r="L296" s="579"/>
      <c r="M296" s="579"/>
      <c r="N296" s="579"/>
      <c r="O296" s="579"/>
      <c r="P296" s="579"/>
      <c r="Q296" s="579"/>
      <c r="R296" s="579"/>
      <c r="S296" s="579"/>
      <c r="T296" s="579"/>
      <c r="U296" s="579"/>
      <c r="V296" s="579"/>
      <c r="W296" s="579"/>
      <c r="X296" s="579"/>
      <c r="Y296" s="579"/>
      <c r="Z296" s="579"/>
      <c r="AA296" s="579"/>
      <c r="AB296" s="579"/>
      <c r="AC296" s="579"/>
      <c r="AD296" s="579"/>
      <c r="AE296" s="579"/>
      <c r="AF296" s="579"/>
      <c r="AG296" s="579"/>
      <c r="AH296" s="579"/>
      <c r="AI296" s="579"/>
      <c r="AJ296" s="579"/>
      <c r="AK296" s="579"/>
      <c r="AL296" s="579"/>
      <c r="AM296" s="579"/>
      <c r="AN296" s="579"/>
      <c r="AO296" s="579"/>
      <c r="AP296" s="579"/>
      <c r="AQ296" s="579"/>
      <c r="AR296" s="579"/>
      <c r="AS296" s="579"/>
      <c r="AT296" s="579"/>
      <c r="AU296" s="579"/>
      <c r="AV296" s="579"/>
      <c r="AW296" s="579"/>
      <c r="AX296" s="579"/>
      <c r="AY296" s="579"/>
      <c r="AZ296" s="443">
        <v>6</v>
      </c>
    </row>
    <row r="297" spans="1:52" s="259" customFormat="1" ht="18" customHeight="1">
      <c r="A297" s="575">
        <f t="shared" si="10"/>
        <v>1</v>
      </c>
      <c r="C297" s="259" t="s">
        <v>1193</v>
      </c>
      <c r="D297" s="259" t="s">
        <v>1222</v>
      </c>
      <c r="E297" s="579"/>
      <c r="F297" s="579"/>
      <c r="G297" s="579"/>
      <c r="H297" s="579"/>
      <c r="I297" s="579"/>
      <c r="J297" s="579"/>
      <c r="K297" s="579"/>
      <c r="L297" s="579"/>
      <c r="M297" s="579"/>
      <c r="N297" s="579"/>
      <c r="O297" s="579"/>
      <c r="P297" s="579"/>
      <c r="Q297" s="579"/>
      <c r="R297" s="579"/>
      <c r="S297" s="579"/>
      <c r="T297" s="579"/>
      <c r="U297" s="579"/>
      <c r="V297" s="579"/>
      <c r="W297" s="579"/>
      <c r="X297" s="579"/>
      <c r="Y297" s="579"/>
      <c r="Z297" s="579"/>
      <c r="AA297" s="579"/>
      <c r="AB297" s="579"/>
      <c r="AC297" s="579"/>
      <c r="AD297" s="579"/>
      <c r="AE297" s="579"/>
      <c r="AF297" s="579"/>
      <c r="AG297" s="579"/>
      <c r="AH297" s="769"/>
      <c r="AI297" s="769"/>
      <c r="AJ297" s="769"/>
      <c r="AK297" s="579"/>
      <c r="AL297" s="579"/>
      <c r="AM297" s="579"/>
      <c r="AN297" s="579"/>
      <c r="AO297" s="579"/>
      <c r="AP297" s="579"/>
      <c r="AQ297" s="579"/>
      <c r="AR297" s="579"/>
      <c r="AS297" s="579"/>
      <c r="AT297" s="579"/>
      <c r="AU297" s="579"/>
      <c r="AV297" s="579"/>
      <c r="AW297" s="579"/>
      <c r="AX297" s="579"/>
      <c r="AY297" s="579"/>
      <c r="AZ297" s="443">
        <v>6</v>
      </c>
    </row>
    <row r="298" spans="1:52" s="259" customFormat="1" ht="18" customHeight="1">
      <c r="A298" s="575">
        <f t="shared" si="10"/>
        <v>1</v>
      </c>
      <c r="B298" s="586"/>
      <c r="C298" s="586"/>
      <c r="D298" s="586" t="s">
        <v>499</v>
      </c>
      <c r="E298" s="587" t="str">
        <f>'6-3표준조사 1'!$W$395</f>
        <v>소반과 연접된 임도가 있어 접근이 용이하다.</v>
      </c>
      <c r="F298" s="587"/>
      <c r="G298" s="587"/>
      <c r="H298" s="587"/>
      <c r="I298" s="587"/>
      <c r="J298" s="587"/>
      <c r="K298" s="587"/>
      <c r="L298" s="587"/>
      <c r="M298" s="587"/>
      <c r="N298" s="587"/>
      <c r="O298" s="587"/>
      <c r="P298" s="587"/>
      <c r="Q298" s="587"/>
      <c r="R298" s="587"/>
      <c r="S298" s="587"/>
      <c r="T298" s="587"/>
      <c r="U298" s="587"/>
      <c r="V298" s="587"/>
      <c r="W298" s="587"/>
      <c r="X298" s="587"/>
      <c r="Y298" s="587"/>
      <c r="Z298" s="587"/>
      <c r="AA298" s="587"/>
      <c r="AB298" s="587"/>
      <c r="AC298" s="587"/>
      <c r="AD298" s="587"/>
      <c r="AE298" s="587"/>
      <c r="AF298" s="587"/>
      <c r="AG298" s="587"/>
      <c r="AH298" s="588"/>
      <c r="AI298" s="588"/>
      <c r="AJ298" s="588"/>
      <c r="AK298" s="587"/>
      <c r="AL298" s="587"/>
      <c r="AM298" s="587"/>
      <c r="AN298" s="587"/>
      <c r="AO298" s="587"/>
      <c r="AP298" s="587"/>
      <c r="AQ298" s="587"/>
      <c r="AR298" s="587"/>
      <c r="AS298" s="587"/>
      <c r="AT298" s="587"/>
      <c r="AU298" s="587"/>
      <c r="AV298" s="587"/>
      <c r="AW298" s="587"/>
      <c r="AX298" s="587"/>
      <c r="AY298" s="587"/>
      <c r="AZ298" s="443">
        <v>6</v>
      </c>
    </row>
    <row r="299" spans="1:52" s="259" customFormat="1" ht="14.25" customHeight="1">
      <c r="A299" s="575">
        <f t="shared" si="10"/>
        <v>1</v>
      </c>
      <c r="D299" s="589"/>
      <c r="E299" s="589"/>
      <c r="F299" s="589"/>
      <c r="G299" s="589"/>
      <c r="H299" s="589"/>
      <c r="I299" s="589"/>
      <c r="J299" s="589"/>
      <c r="K299" s="589"/>
      <c r="L299" s="589"/>
      <c r="M299" s="589"/>
      <c r="N299" s="589"/>
      <c r="O299" s="589"/>
      <c r="P299" s="589"/>
      <c r="Q299" s="589"/>
      <c r="R299" s="589"/>
      <c r="S299" s="589"/>
      <c r="T299" s="589"/>
      <c r="U299" s="589"/>
      <c r="V299" s="589"/>
      <c r="W299" s="589"/>
      <c r="X299" s="589"/>
      <c r="Y299" s="589"/>
      <c r="Z299" s="589"/>
      <c r="AA299" s="589"/>
      <c r="AB299" s="589"/>
      <c r="AC299" s="589"/>
      <c r="AD299" s="589"/>
      <c r="AE299" s="589"/>
      <c r="AF299" s="589"/>
      <c r="AG299" s="589"/>
      <c r="AH299" s="589"/>
      <c r="AI299" s="589"/>
      <c r="AJ299" s="589"/>
      <c r="AK299" s="589"/>
      <c r="AL299" s="589"/>
      <c r="AM299" s="589"/>
      <c r="AN299" s="589"/>
      <c r="AO299" s="589"/>
      <c r="AP299" s="589"/>
      <c r="AQ299" s="589"/>
      <c r="AR299" s="589"/>
      <c r="AS299" s="589"/>
      <c r="AT299" s="589"/>
      <c r="AU299" s="589"/>
      <c r="AV299" s="589"/>
      <c r="AW299" s="589"/>
      <c r="AX299" s="589"/>
      <c r="AY299" s="589"/>
      <c r="AZ299" s="443">
        <v>6</v>
      </c>
    </row>
    <row r="300" spans="1:52" s="260" customFormat="1" ht="20.100000000000001" customHeight="1">
      <c r="A300" s="575">
        <f t="shared" si="10"/>
        <v>1</v>
      </c>
      <c r="B300" s="1876" t="s">
        <v>1221</v>
      </c>
      <c r="C300" s="1876"/>
      <c r="D300" s="1876"/>
      <c r="E300" s="1876"/>
      <c r="F300" s="1876"/>
      <c r="G300" s="1876"/>
      <c r="H300" s="1876"/>
      <c r="I300" s="1876"/>
      <c r="J300" s="1876"/>
      <c r="K300" s="1876"/>
      <c r="L300" s="1876"/>
      <c r="M300" s="1876"/>
      <c r="N300" s="1876"/>
      <c r="O300" s="1876"/>
      <c r="P300" s="1876"/>
      <c r="Q300" s="1876"/>
      <c r="R300" s="1876"/>
      <c r="S300" s="1876"/>
      <c r="T300" s="1876"/>
      <c r="U300" s="1876"/>
      <c r="V300" s="1876"/>
      <c r="W300" s="1876"/>
      <c r="X300" s="1876"/>
      <c r="Y300" s="1876"/>
      <c r="Z300" s="1876"/>
      <c r="AA300" s="1876"/>
      <c r="AB300" s="1876"/>
      <c r="AC300" s="1876"/>
      <c r="AD300" s="1876"/>
      <c r="AE300" s="1876"/>
      <c r="AF300" s="1876"/>
      <c r="AG300" s="1876"/>
      <c r="AH300" s="1876"/>
      <c r="AI300" s="1876"/>
      <c r="AJ300" s="1876"/>
      <c r="AK300" s="1876"/>
      <c r="AL300" s="1876"/>
      <c r="AM300" s="1876"/>
      <c r="AN300" s="1876"/>
      <c r="AO300" s="1876"/>
      <c r="AP300" s="1876"/>
      <c r="AQ300" s="1876"/>
      <c r="AR300" s="1876"/>
      <c r="AS300" s="1876"/>
      <c r="AT300" s="1876"/>
      <c r="AU300" s="1876"/>
      <c r="AV300" s="1876"/>
      <c r="AW300" s="1876"/>
      <c r="AX300" s="1876"/>
      <c r="AY300" s="1876"/>
      <c r="AZ300" s="443">
        <v>6</v>
      </c>
    </row>
    <row r="301" spans="1:52" s="260" customFormat="1" ht="20.100000000000001" customHeight="1">
      <c r="A301" s="575">
        <f t="shared" si="10"/>
        <v>1</v>
      </c>
      <c r="B301" s="590"/>
      <c r="C301" s="591" t="s">
        <v>1208</v>
      </c>
      <c r="D301" s="591" t="s">
        <v>1220</v>
      </c>
      <c r="E301" s="592"/>
      <c r="F301" s="592"/>
      <c r="G301" s="769"/>
      <c r="H301" s="593"/>
      <c r="I301" s="593"/>
      <c r="J301" s="594"/>
      <c r="K301" s="594"/>
      <c r="L301" s="594"/>
      <c r="M301" s="594"/>
      <c r="N301" s="594"/>
      <c r="O301" s="594"/>
      <c r="P301" s="594"/>
      <c r="Q301" s="595"/>
      <c r="R301" s="595"/>
      <c r="S301" s="595"/>
      <c r="T301" s="595"/>
      <c r="U301" s="595"/>
      <c r="V301" s="596"/>
      <c r="W301" s="596"/>
      <c r="X301" s="596"/>
      <c r="Y301" s="596"/>
      <c r="Z301" s="596"/>
      <c r="AA301" s="596"/>
      <c r="AB301" s="596"/>
      <c r="AC301" s="596"/>
      <c r="AD301" s="596"/>
      <c r="AE301" s="596"/>
      <c r="AF301" s="596"/>
      <c r="AG301" s="596"/>
      <c r="AH301" s="597"/>
      <c r="AI301" s="597"/>
      <c r="AJ301" s="597"/>
      <c r="AK301" s="597"/>
      <c r="AL301" s="598"/>
      <c r="AM301" s="598"/>
      <c r="AN301" s="598"/>
      <c r="AO301" s="598"/>
      <c r="AP301" s="598"/>
      <c r="AQ301" s="598"/>
      <c r="AR301" s="598"/>
      <c r="AS301" s="598"/>
      <c r="AT301" s="598"/>
      <c r="AU301" s="598"/>
      <c r="AV301" s="593"/>
      <c r="AW301" s="593"/>
      <c r="AX301" s="593"/>
      <c r="AY301" s="593"/>
      <c r="AZ301" s="443">
        <v>6</v>
      </c>
    </row>
    <row r="302" spans="1:52" s="259" customFormat="1" ht="18" customHeight="1">
      <c r="A302" s="575">
        <f t="shared" si="10"/>
        <v>1</v>
      </c>
      <c r="B302" s="599"/>
      <c r="C302" s="1862" t="s">
        <v>1219</v>
      </c>
      <c r="D302" s="1862"/>
      <c r="E302" s="1862"/>
      <c r="F302" s="1862"/>
      <c r="G302" s="1862"/>
      <c r="H302" s="1862"/>
      <c r="I302" s="1862"/>
      <c r="J302" s="1862"/>
      <c r="K302" s="1862" t="s">
        <v>1218</v>
      </c>
      <c r="L302" s="1862"/>
      <c r="M302" s="1862"/>
      <c r="N302" s="1862"/>
      <c r="O302" s="1862"/>
      <c r="P302" s="1862"/>
      <c r="Q302" s="1862"/>
      <c r="R302" s="1862"/>
      <c r="S302" s="1862" t="s">
        <v>1217</v>
      </c>
      <c r="T302" s="1862"/>
      <c r="U302" s="1862"/>
      <c r="V302" s="1862"/>
      <c r="W302" s="1862"/>
      <c r="X302" s="1862"/>
      <c r="Y302" s="1862"/>
      <c r="Z302" s="1862"/>
      <c r="AA302" s="1862" t="s">
        <v>1216</v>
      </c>
      <c r="AB302" s="1862"/>
      <c r="AC302" s="1862"/>
      <c r="AD302" s="1862"/>
      <c r="AE302" s="1862"/>
      <c r="AF302" s="1862"/>
      <c r="AG302" s="1862"/>
      <c r="AH302" s="1862"/>
      <c r="AI302" s="1862"/>
      <c r="AJ302" s="1862"/>
      <c r="AK302" s="1862"/>
      <c r="AL302" s="1862"/>
      <c r="AM302" s="1862"/>
      <c r="AN302" s="1862"/>
      <c r="AO302" s="1862"/>
      <c r="AP302" s="1862"/>
      <c r="AQ302" s="1862" t="s">
        <v>964</v>
      </c>
      <c r="AR302" s="1862"/>
      <c r="AS302" s="1862"/>
      <c r="AT302" s="1862"/>
      <c r="AU302" s="1862"/>
      <c r="AV302" s="1862"/>
      <c r="AW302" s="1862"/>
      <c r="AX302" s="1862"/>
      <c r="AY302" s="599"/>
      <c r="AZ302" s="443">
        <v>6</v>
      </c>
    </row>
    <row r="303" spans="1:52" s="259" customFormat="1" ht="18" customHeight="1">
      <c r="A303" s="575">
        <f t="shared" si="10"/>
        <v>1</v>
      </c>
      <c r="B303" s="599"/>
      <c r="C303" s="1862"/>
      <c r="D303" s="1862"/>
      <c r="E303" s="1862"/>
      <c r="F303" s="1862"/>
      <c r="G303" s="1862"/>
      <c r="H303" s="1862"/>
      <c r="I303" s="1862"/>
      <c r="J303" s="1862"/>
      <c r="K303" s="1862"/>
      <c r="L303" s="1862"/>
      <c r="M303" s="1862"/>
      <c r="N303" s="1862"/>
      <c r="O303" s="1862"/>
      <c r="P303" s="1862"/>
      <c r="Q303" s="1862"/>
      <c r="R303" s="1862"/>
      <c r="S303" s="1862"/>
      <c r="T303" s="1862"/>
      <c r="U303" s="1862"/>
      <c r="V303" s="1862"/>
      <c r="W303" s="1862"/>
      <c r="X303" s="1862"/>
      <c r="Y303" s="1862"/>
      <c r="Z303" s="1862"/>
      <c r="AA303" s="1862" t="s">
        <v>1215</v>
      </c>
      <c r="AB303" s="1862"/>
      <c r="AC303" s="1862"/>
      <c r="AD303" s="1862"/>
      <c r="AE303" s="1862"/>
      <c r="AF303" s="1862"/>
      <c r="AG303" s="1862"/>
      <c r="AH303" s="1862"/>
      <c r="AI303" s="1862" t="s">
        <v>1214</v>
      </c>
      <c r="AJ303" s="1862"/>
      <c r="AK303" s="1862"/>
      <c r="AL303" s="1862"/>
      <c r="AM303" s="1862"/>
      <c r="AN303" s="1862"/>
      <c r="AO303" s="1862"/>
      <c r="AP303" s="1862"/>
      <c r="AQ303" s="1862"/>
      <c r="AR303" s="1862"/>
      <c r="AS303" s="1862"/>
      <c r="AT303" s="1862"/>
      <c r="AU303" s="1862"/>
      <c r="AV303" s="1862"/>
      <c r="AW303" s="1862"/>
      <c r="AX303" s="1862"/>
      <c r="AY303" s="599"/>
      <c r="AZ303" s="443">
        <v>6</v>
      </c>
    </row>
    <row r="304" spans="1:52" s="259" customFormat="1" ht="18" customHeight="1">
      <c r="A304" s="575">
        <f t="shared" si="10"/>
        <v>1</v>
      </c>
      <c r="B304" s="600"/>
      <c r="C304" s="1871" t="str">
        <f>L288</f>
        <v>65-0</v>
      </c>
      <c r="D304" s="1872"/>
      <c r="E304" s="1875" t="s">
        <v>1213</v>
      </c>
      <c r="F304" s="1875"/>
      <c r="G304" s="1872" t="str">
        <f>Z288</f>
        <v>7-1</v>
      </c>
      <c r="H304" s="1872"/>
      <c r="I304" s="1875" t="s">
        <v>1212</v>
      </c>
      <c r="J304" s="1875"/>
      <c r="K304" s="1887">
        <f>'6-3표준조사 1'!Q379</f>
        <v>14.2</v>
      </c>
      <c r="L304" s="1887"/>
      <c r="M304" s="1887"/>
      <c r="N304" s="1887"/>
      <c r="O304" s="1887"/>
      <c r="P304" s="1887"/>
      <c r="Q304" s="1887"/>
      <c r="R304" s="1887"/>
      <c r="S304" s="1867" t="str">
        <f>'6-3표준조사 1'!K381</f>
        <v>낙엽송</v>
      </c>
      <c r="T304" s="1867"/>
      <c r="U304" s="1867"/>
      <c r="V304" s="1867"/>
      <c r="W304" s="1867"/>
      <c r="X304" s="1867"/>
      <c r="Y304" s="1867"/>
      <c r="Z304" s="1867"/>
      <c r="AA304" s="1865">
        <f>'6-3표준조사 1'!Q385</f>
        <v>1850</v>
      </c>
      <c r="AB304" s="1865"/>
      <c r="AC304" s="1865"/>
      <c r="AD304" s="1865"/>
      <c r="AE304" s="1865"/>
      <c r="AF304" s="1865"/>
      <c r="AG304" s="1865"/>
      <c r="AH304" s="1865"/>
      <c r="AI304" s="1865">
        <f>'6-3표준조사 1'!R385</f>
        <v>1050</v>
      </c>
      <c r="AJ304" s="1865"/>
      <c r="AK304" s="1865"/>
      <c r="AL304" s="1865"/>
      <c r="AM304" s="1865"/>
      <c r="AN304" s="1865"/>
      <c r="AO304" s="1865"/>
      <c r="AP304" s="1865"/>
      <c r="AQ304" s="1867" t="str">
        <f>'6-3표준조사 1'!R381</f>
        <v>3년차 이상</v>
      </c>
      <c r="AR304" s="1867"/>
      <c r="AS304" s="1867"/>
      <c r="AT304" s="1867"/>
      <c r="AU304" s="1867"/>
      <c r="AV304" s="1867"/>
      <c r="AW304" s="1867"/>
      <c r="AX304" s="1867"/>
      <c r="AY304" s="599"/>
      <c r="AZ304" s="443">
        <v>6</v>
      </c>
    </row>
    <row r="305" spans="1:52" s="259" customFormat="1" ht="18" customHeight="1">
      <c r="A305" s="575">
        <f t="shared" si="10"/>
        <v>1</v>
      </c>
      <c r="B305" s="600"/>
      <c r="C305" s="1873"/>
      <c r="D305" s="1874"/>
      <c r="E305" s="1874"/>
      <c r="F305" s="1874"/>
      <c r="G305" s="1874"/>
      <c r="H305" s="1874"/>
      <c r="I305" s="1874"/>
      <c r="J305" s="1874"/>
      <c r="K305" s="1888"/>
      <c r="L305" s="1888"/>
      <c r="M305" s="1888"/>
      <c r="N305" s="1888"/>
      <c r="O305" s="1888"/>
      <c r="P305" s="1888"/>
      <c r="Q305" s="1888"/>
      <c r="R305" s="1888"/>
      <c r="S305" s="1868"/>
      <c r="T305" s="1868"/>
      <c r="U305" s="1868"/>
      <c r="V305" s="1868"/>
      <c r="W305" s="1868"/>
      <c r="X305" s="1868"/>
      <c r="Y305" s="1868"/>
      <c r="Z305" s="1868"/>
      <c r="AA305" s="1866"/>
      <c r="AB305" s="1866"/>
      <c r="AC305" s="1866"/>
      <c r="AD305" s="1866"/>
      <c r="AE305" s="1866"/>
      <c r="AF305" s="1866"/>
      <c r="AG305" s="1866"/>
      <c r="AH305" s="1866"/>
      <c r="AI305" s="1866"/>
      <c r="AJ305" s="1866"/>
      <c r="AK305" s="1866"/>
      <c r="AL305" s="1866"/>
      <c r="AM305" s="1866"/>
      <c r="AN305" s="1866"/>
      <c r="AO305" s="1866"/>
      <c r="AP305" s="1866"/>
      <c r="AQ305" s="1868"/>
      <c r="AR305" s="1868"/>
      <c r="AS305" s="1868"/>
      <c r="AT305" s="1868"/>
      <c r="AU305" s="1868"/>
      <c r="AV305" s="1868"/>
      <c r="AW305" s="1868"/>
      <c r="AX305" s="1868"/>
      <c r="AY305" s="599"/>
      <c r="AZ305" s="443">
        <v>6</v>
      </c>
    </row>
    <row r="306" spans="1:52" s="259" customFormat="1" ht="18" customHeight="1">
      <c r="A306" s="575">
        <f t="shared" si="10"/>
        <v>1</v>
      </c>
      <c r="B306" s="600"/>
      <c r="C306" s="600" t="s">
        <v>1206</v>
      </c>
      <c r="D306" s="600" t="s">
        <v>1211</v>
      </c>
      <c r="E306" s="600"/>
      <c r="F306" s="599"/>
      <c r="G306" s="599"/>
      <c r="H306" s="599"/>
      <c r="I306" s="599"/>
      <c r="J306" s="599"/>
      <c r="K306" s="599"/>
      <c r="L306" s="599"/>
      <c r="M306" s="599"/>
      <c r="N306" s="599"/>
      <c r="O306" s="599"/>
      <c r="P306" s="599"/>
      <c r="Q306" s="601"/>
      <c r="R306" s="601"/>
      <c r="S306" s="601"/>
      <c r="T306" s="601"/>
      <c r="U306" s="601"/>
      <c r="V306" s="599"/>
      <c r="W306" s="602"/>
      <c r="X306" s="602"/>
      <c r="Y306" s="602"/>
      <c r="Z306" s="602"/>
      <c r="AA306" s="792"/>
      <c r="AB306" s="792"/>
      <c r="AC306" s="792"/>
      <c r="AD306" s="792"/>
      <c r="AE306" s="792"/>
      <c r="AF306" s="792"/>
      <c r="AG306" s="789"/>
      <c r="AH306" s="793"/>
      <c r="AI306" s="793"/>
      <c r="AJ306" s="793"/>
      <c r="AK306" s="793"/>
      <c r="AL306" s="794"/>
      <c r="AM306" s="794"/>
      <c r="AN306" s="794"/>
      <c r="AO306" s="794"/>
      <c r="AP306" s="794"/>
      <c r="AQ306" s="794"/>
      <c r="AR306" s="794"/>
      <c r="AS306" s="794"/>
      <c r="AT306" s="794"/>
      <c r="AU306" s="794"/>
      <c r="AV306" s="789"/>
      <c r="AW306" s="789"/>
      <c r="AX306" s="789"/>
      <c r="AY306" s="599"/>
      <c r="AZ306" s="443">
        <v>6</v>
      </c>
    </row>
    <row r="307" spans="1:52" s="259" customFormat="1" ht="18" customHeight="1">
      <c r="A307" s="575">
        <f>IF(K304&gt;0,1,0)</f>
        <v>1</v>
      </c>
      <c r="B307" s="600"/>
      <c r="C307" s="600"/>
      <c r="D307" s="259" t="s">
        <v>499</v>
      </c>
      <c r="E307" s="600" t="str">
        <f>'6-3표준조사 1'!$W$396</f>
        <v>식재된 낙엽송 는 활착이 안정된 상태로 신초발달이 양호하다.</v>
      </c>
      <c r="F307" s="599"/>
      <c r="G307" s="599"/>
      <c r="H307" s="599"/>
      <c r="I307" s="599"/>
      <c r="J307" s="599"/>
      <c r="K307" s="599"/>
      <c r="L307" s="599"/>
      <c r="M307" s="599"/>
      <c r="N307" s="599"/>
      <c r="O307" s="599"/>
      <c r="P307" s="599"/>
      <c r="Q307" s="601"/>
      <c r="R307" s="601"/>
      <c r="S307" s="601"/>
      <c r="T307" s="601"/>
      <c r="U307" s="601"/>
      <c r="V307" s="599"/>
      <c r="W307" s="605"/>
      <c r="X307" s="602"/>
      <c r="Y307" s="602"/>
      <c r="Z307" s="602"/>
      <c r="AA307" s="605"/>
      <c r="AB307" s="602"/>
      <c r="AC307" s="602"/>
      <c r="AD307" s="602"/>
      <c r="AE307" s="605"/>
      <c r="AF307" s="602"/>
      <c r="AG307" s="599"/>
      <c r="AH307" s="603"/>
      <c r="AI307" s="603"/>
      <c r="AJ307" s="603"/>
      <c r="AK307" s="603"/>
      <c r="AL307" s="604"/>
      <c r="AM307" s="604"/>
      <c r="AN307" s="604"/>
      <c r="AO307" s="604"/>
      <c r="AP307" s="604"/>
      <c r="AQ307" s="604"/>
      <c r="AR307" s="604"/>
      <c r="AS307" s="604"/>
      <c r="AT307" s="604"/>
      <c r="AU307" s="604"/>
      <c r="AV307" s="599"/>
      <c r="AW307" s="599"/>
      <c r="AX307" s="599"/>
      <c r="AY307" s="599"/>
      <c r="AZ307" s="443">
        <v>6</v>
      </c>
    </row>
    <row r="308" spans="1:52" s="259" customFormat="1" ht="18" customHeight="1">
      <c r="A308" s="575">
        <f>IF(K304&gt;0,1,0)</f>
        <v>1</v>
      </c>
      <c r="B308" s="600"/>
      <c r="C308" s="600"/>
      <c r="D308" s="259" t="s">
        <v>499</v>
      </c>
      <c r="E308" s="600">
        <f>'6-3표준조사 1'!$W$397</f>
        <v>0</v>
      </c>
      <c r="F308" s="599"/>
      <c r="G308" s="599"/>
      <c r="H308" s="599"/>
      <c r="I308" s="599"/>
      <c r="J308" s="599"/>
      <c r="K308" s="599"/>
      <c r="L308" s="599"/>
      <c r="M308" s="599"/>
      <c r="N308" s="599"/>
      <c r="O308" s="599"/>
      <c r="P308" s="599"/>
      <c r="Q308" s="601"/>
      <c r="R308" s="601"/>
      <c r="S308" s="601"/>
      <c r="T308" s="601"/>
      <c r="U308" s="601"/>
      <c r="V308" s="599"/>
      <c r="W308" s="599"/>
      <c r="X308" s="599"/>
      <c r="Y308" s="599"/>
      <c r="Z308" s="599"/>
      <c r="AA308" s="599"/>
      <c r="AB308" s="599"/>
      <c r="AC308" s="599"/>
      <c r="AD308" s="599"/>
      <c r="AE308" s="599"/>
      <c r="AF308" s="599"/>
      <c r="AG308" s="599"/>
      <c r="AH308" s="603"/>
      <c r="AI308" s="603"/>
      <c r="AJ308" s="603"/>
      <c r="AK308" s="603"/>
      <c r="AL308" s="604"/>
      <c r="AM308" s="604"/>
      <c r="AN308" s="604"/>
      <c r="AO308" s="604"/>
      <c r="AP308" s="604"/>
      <c r="AQ308" s="604"/>
      <c r="AR308" s="604"/>
      <c r="AS308" s="604"/>
      <c r="AT308" s="604"/>
      <c r="AU308" s="604"/>
      <c r="AV308" s="599"/>
      <c r="AW308" s="599"/>
      <c r="AX308" s="599"/>
      <c r="AY308" s="599"/>
      <c r="AZ308" s="444">
        <v>6</v>
      </c>
    </row>
    <row r="309" spans="1:52" s="259" customFormat="1" ht="18" customHeight="1">
      <c r="A309" s="575">
        <f t="shared" ref="A309:A314" si="11">IF(K$304&gt;0,1,0)</f>
        <v>1</v>
      </c>
      <c r="B309" s="600"/>
      <c r="C309" s="600" t="s">
        <v>1193</v>
      </c>
      <c r="D309" s="600" t="s">
        <v>1210</v>
      </c>
      <c r="E309" s="600"/>
      <c r="F309" s="599"/>
      <c r="G309" s="599"/>
      <c r="H309" s="599"/>
      <c r="I309" s="599"/>
      <c r="J309" s="599"/>
      <c r="K309" s="599"/>
      <c r="L309" s="599"/>
      <c r="M309" s="599"/>
      <c r="N309" s="599"/>
      <c r="O309" s="599"/>
      <c r="P309" s="599"/>
      <c r="Q309" s="601"/>
      <c r="R309" s="601"/>
      <c r="S309" s="601"/>
      <c r="T309" s="601"/>
      <c r="U309" s="601"/>
      <c r="V309" s="599"/>
      <c r="W309" s="599"/>
      <c r="X309" s="599"/>
      <c r="Y309" s="599"/>
      <c r="Z309" s="599"/>
      <c r="AA309" s="599"/>
      <c r="AB309" s="599"/>
      <c r="AC309" s="599"/>
      <c r="AD309" s="599"/>
      <c r="AE309" s="599"/>
      <c r="AF309" s="599"/>
      <c r="AG309" s="599"/>
      <c r="AH309" s="603"/>
      <c r="AI309" s="603"/>
      <c r="AJ309" s="603"/>
      <c r="AK309" s="603"/>
      <c r="AL309" s="604"/>
      <c r="AM309" s="604"/>
      <c r="AN309" s="604"/>
      <c r="AO309" s="604"/>
      <c r="AP309" s="604"/>
      <c r="AQ309" s="604"/>
      <c r="AR309" s="604"/>
      <c r="AS309" s="604"/>
      <c r="AT309" s="604"/>
      <c r="AU309" s="604"/>
      <c r="AV309" s="599"/>
      <c r="AW309" s="599"/>
      <c r="AX309" s="599"/>
      <c r="AY309" s="599"/>
      <c r="AZ309" s="443">
        <v>6</v>
      </c>
    </row>
    <row r="310" spans="1:52" s="259" customFormat="1" ht="18" customHeight="1">
      <c r="A310" s="575">
        <f t="shared" si="11"/>
        <v>1</v>
      </c>
      <c r="B310" s="600"/>
      <c r="C310" s="600"/>
      <c r="D310" s="259" t="s">
        <v>499</v>
      </c>
      <c r="E310" s="600" t="s">
        <v>1230</v>
      </c>
      <c r="F310" s="599"/>
      <c r="G310" s="599"/>
      <c r="H310" s="599"/>
      <c r="I310" s="599"/>
      <c r="J310" s="599"/>
      <c r="K310" s="599"/>
      <c r="L310" s="599"/>
      <c r="M310" s="599"/>
      <c r="N310" s="599"/>
      <c r="O310" s="599"/>
      <c r="P310" s="599"/>
      <c r="Q310" s="601"/>
      <c r="R310" s="601"/>
      <c r="S310" s="601"/>
      <c r="T310" s="601"/>
      <c r="U310" s="601"/>
      <c r="V310" s="599"/>
      <c r="W310" s="599"/>
      <c r="X310" s="599"/>
      <c r="Y310" s="599"/>
      <c r="Z310" s="599"/>
      <c r="AA310" s="599"/>
      <c r="AB310" s="599"/>
      <c r="AC310" s="599"/>
      <c r="AD310" s="599"/>
      <c r="AE310" s="599"/>
      <c r="AF310" s="599"/>
      <c r="AG310" s="599"/>
      <c r="AH310" s="603"/>
      <c r="AI310" s="603"/>
      <c r="AJ310" s="603"/>
      <c r="AK310" s="603"/>
      <c r="AL310" s="604"/>
      <c r="AM310" s="604"/>
      <c r="AN310" s="604"/>
      <c r="AO310" s="604"/>
      <c r="AP310" s="604"/>
      <c r="AQ310" s="604"/>
      <c r="AR310" s="604"/>
      <c r="AS310" s="604"/>
      <c r="AT310" s="604"/>
      <c r="AU310" s="604"/>
      <c r="AV310" s="599"/>
      <c r="AW310" s="599"/>
      <c r="AX310" s="599"/>
      <c r="AY310" s="599"/>
      <c r="AZ310" s="443">
        <v>6</v>
      </c>
    </row>
    <row r="311" spans="1:52" s="259" customFormat="1" ht="18" customHeight="1">
      <c r="A311" s="575">
        <f t="shared" si="11"/>
        <v>1</v>
      </c>
      <c r="B311" s="600"/>
      <c r="C311" s="600"/>
      <c r="D311" s="259" t="s">
        <v>499</v>
      </c>
      <c r="E311" s="600" t="str">
        <f>CONCATENATE("조림목이 자연발생 식생과 경쟁하고 있으며 조림목의 조림후 경과년수는 ",AQ304,"이다." )</f>
        <v>조림목이 자연발생 식생과 경쟁하고 있으며 조림목의 조림후 경과년수는 3년차 이상이다.</v>
      </c>
      <c r="F311" s="599"/>
      <c r="G311" s="599"/>
      <c r="H311" s="599"/>
      <c r="I311" s="599"/>
      <c r="J311" s="599"/>
      <c r="K311" s="599"/>
      <c r="L311" s="599"/>
      <c r="M311" s="599"/>
      <c r="N311" s="599"/>
      <c r="O311" s="599"/>
      <c r="P311" s="599"/>
      <c r="Q311" s="599"/>
      <c r="R311" s="599"/>
      <c r="S311" s="599"/>
      <c r="T311" s="599"/>
      <c r="U311" s="599"/>
      <c r="V311" s="599"/>
      <c r="W311" s="599"/>
      <c r="X311" s="599"/>
      <c r="Y311" s="599"/>
      <c r="Z311" s="599"/>
      <c r="AA311" s="599"/>
      <c r="AB311" s="599"/>
      <c r="AC311" s="599"/>
      <c r="AD311" s="599"/>
      <c r="AE311" s="599"/>
      <c r="AF311" s="599"/>
      <c r="AG311" s="599"/>
      <c r="AH311" s="603"/>
      <c r="AI311" s="603"/>
      <c r="AJ311" s="603"/>
      <c r="AK311" s="603"/>
      <c r="AL311" s="604"/>
      <c r="AM311" s="604"/>
      <c r="AN311" s="604"/>
      <c r="AO311" s="604"/>
      <c r="AP311" s="604"/>
      <c r="AQ311" s="604"/>
      <c r="AR311" s="604"/>
      <c r="AS311" s="604"/>
      <c r="AT311" s="604"/>
      <c r="AU311" s="604"/>
      <c r="AV311" s="599"/>
      <c r="AW311" s="599"/>
      <c r="AX311" s="599"/>
      <c r="AY311" s="599"/>
      <c r="AZ311" s="443">
        <v>6</v>
      </c>
    </row>
    <row r="312" spans="1:52" s="259" customFormat="1" ht="13.5" customHeight="1">
      <c r="A312" s="575">
        <f t="shared" si="11"/>
        <v>1</v>
      </c>
      <c r="B312" s="606"/>
      <c r="C312" s="606"/>
      <c r="D312" s="606"/>
      <c r="E312" s="606"/>
      <c r="F312" s="769"/>
      <c r="G312" s="769"/>
      <c r="H312" s="769"/>
      <c r="I312" s="769"/>
      <c r="J312" s="607"/>
      <c r="K312" s="607"/>
      <c r="L312" s="607"/>
      <c r="M312" s="607"/>
      <c r="N312" s="607"/>
      <c r="O312" s="607"/>
      <c r="P312" s="607"/>
      <c r="Q312" s="608"/>
      <c r="R312" s="608"/>
      <c r="S312" s="608"/>
      <c r="T312" s="608"/>
      <c r="U312" s="608"/>
      <c r="V312" s="599"/>
      <c r="W312" s="599"/>
      <c r="X312" s="599"/>
      <c r="Y312" s="599"/>
      <c r="Z312" s="599"/>
      <c r="AA312" s="599"/>
      <c r="AB312" s="599"/>
      <c r="AC312" s="599"/>
      <c r="AD312" s="599"/>
      <c r="AE312" s="599"/>
      <c r="AF312" s="599"/>
      <c r="AG312" s="599"/>
      <c r="AH312" s="609"/>
      <c r="AI312" s="609"/>
      <c r="AJ312" s="609"/>
      <c r="AK312" s="609"/>
      <c r="AL312" s="610"/>
      <c r="AM312" s="610"/>
      <c r="AN312" s="610"/>
      <c r="AO312" s="610"/>
      <c r="AP312" s="610"/>
      <c r="AQ312" s="610"/>
      <c r="AR312" s="610"/>
      <c r="AS312" s="610"/>
      <c r="AT312" s="610"/>
      <c r="AU312" s="610"/>
      <c r="AV312" s="769"/>
      <c r="AW312" s="769"/>
      <c r="AX312" s="769"/>
      <c r="AY312" s="769"/>
      <c r="AZ312" s="443">
        <v>6</v>
      </c>
    </row>
    <row r="313" spans="1:52" s="260" customFormat="1" ht="19.5" customHeight="1">
      <c r="A313" s="575">
        <f t="shared" si="11"/>
        <v>1</v>
      </c>
      <c r="B313" s="1876" t="s">
        <v>1209</v>
      </c>
      <c r="C313" s="1876"/>
      <c r="D313" s="1876"/>
      <c r="E313" s="1876"/>
      <c r="F313" s="1876"/>
      <c r="G313" s="1876"/>
      <c r="H313" s="1876"/>
      <c r="I313" s="1876"/>
      <c r="J313" s="1876"/>
      <c r="K313" s="1876"/>
      <c r="L313" s="1876"/>
      <c r="M313" s="1876"/>
      <c r="N313" s="1876"/>
      <c r="O313" s="1876"/>
      <c r="P313" s="1876"/>
      <c r="Q313" s="1876"/>
      <c r="R313" s="1876"/>
      <c r="S313" s="1876"/>
      <c r="T313" s="1876"/>
      <c r="U313" s="1876"/>
      <c r="V313" s="1876"/>
      <c r="W313" s="1876"/>
      <c r="X313" s="1876"/>
      <c r="Y313" s="1876"/>
      <c r="Z313" s="1876"/>
      <c r="AA313" s="1876"/>
      <c r="AB313" s="1876"/>
      <c r="AC313" s="1876"/>
      <c r="AD313" s="1876"/>
      <c r="AE313" s="1876"/>
      <c r="AF313" s="1876"/>
      <c r="AG313" s="1876"/>
      <c r="AH313" s="1876"/>
      <c r="AI313" s="1876"/>
      <c r="AJ313" s="1876"/>
      <c r="AK313" s="1876"/>
      <c r="AL313" s="1876"/>
      <c r="AM313" s="1876"/>
      <c r="AN313" s="1876"/>
      <c r="AO313" s="1876"/>
      <c r="AP313" s="1876"/>
      <c r="AQ313" s="1876"/>
      <c r="AR313" s="1876"/>
      <c r="AS313" s="1876"/>
      <c r="AT313" s="1876"/>
      <c r="AU313" s="1876"/>
      <c r="AV313" s="1876"/>
      <c r="AW313" s="1876"/>
      <c r="AX313" s="1876"/>
      <c r="AY313" s="1876"/>
      <c r="AZ313" s="443">
        <v>6</v>
      </c>
    </row>
    <row r="314" spans="1:52" s="260" customFormat="1" ht="18" customHeight="1">
      <c r="A314" s="575">
        <f t="shared" si="11"/>
        <v>1</v>
      </c>
      <c r="B314" s="770"/>
      <c r="C314" s="259" t="s">
        <v>1208</v>
      </c>
      <c r="D314" s="579" t="s">
        <v>1207</v>
      </c>
      <c r="E314" s="579"/>
      <c r="F314" s="579"/>
      <c r="G314" s="579"/>
      <c r="H314" s="579"/>
      <c r="I314" s="579"/>
      <c r="J314" s="611"/>
      <c r="K314" s="611"/>
      <c r="L314" s="611"/>
      <c r="M314" s="611"/>
      <c r="N314" s="611"/>
      <c r="O314" s="611"/>
      <c r="P314" s="611"/>
      <c r="Q314" s="611"/>
      <c r="R314" s="611"/>
      <c r="S314" s="611"/>
      <c r="T314" s="611"/>
      <c r="U314" s="611"/>
      <c r="V314" s="611"/>
      <c r="W314" s="611"/>
      <c r="X314" s="611"/>
      <c r="Y314" s="611"/>
      <c r="Z314" s="611"/>
      <c r="AA314" s="611"/>
      <c r="AB314" s="611"/>
      <c r="AC314" s="611"/>
      <c r="AD314" s="611"/>
      <c r="AE314" s="611"/>
      <c r="AF314" s="611"/>
      <c r="AG314" s="611"/>
      <c r="AH314" s="611"/>
      <c r="AI314" s="611"/>
      <c r="AJ314" s="611"/>
      <c r="AK314" s="611"/>
      <c r="AL314" s="611"/>
      <c r="AM314" s="611"/>
      <c r="AN314" s="611"/>
      <c r="AO314" s="611"/>
      <c r="AP314" s="611"/>
      <c r="AQ314" s="611"/>
      <c r="AR314" s="611"/>
      <c r="AS314" s="611"/>
      <c r="AT314" s="611"/>
      <c r="AU314" s="611"/>
      <c r="AV314" s="611"/>
      <c r="AW314" s="611"/>
      <c r="AX314" s="611"/>
      <c r="AY314" s="611"/>
      <c r="AZ314" s="443">
        <v>6</v>
      </c>
    </row>
    <row r="315" spans="1:52" s="259" customFormat="1" ht="18" hidden="1" customHeight="1">
      <c r="A315" s="575">
        <f>A328</f>
        <v>0</v>
      </c>
      <c r="D315" s="259" t="s">
        <v>499</v>
      </c>
      <c r="E315" s="579" t="str">
        <f>'6-3표준조사 1'!$W$398</f>
        <v>소반내 조림목의 생육상태, 현장여건 등을 고려하여 작업종은 모두베기로 적용한다.</v>
      </c>
      <c r="F315" s="579"/>
      <c r="G315" s="579"/>
      <c r="H315" s="579"/>
      <c r="I315" s="579"/>
      <c r="J315" s="580"/>
      <c r="K315" s="579"/>
      <c r="L315" s="579"/>
      <c r="M315" s="579"/>
      <c r="N315" s="579"/>
      <c r="O315" s="579"/>
      <c r="P315" s="579"/>
      <c r="Q315" s="579"/>
      <c r="R315" s="579"/>
      <c r="S315" s="579"/>
      <c r="T315" s="579"/>
      <c r="U315" s="579"/>
      <c r="V315" s="579"/>
      <c r="W315" s="579"/>
      <c r="X315" s="579"/>
      <c r="Y315" s="579"/>
      <c r="Z315" s="579"/>
      <c r="AA315" s="579"/>
      <c r="AB315" s="579"/>
      <c r="AC315" s="579"/>
      <c r="AD315" s="579"/>
      <c r="AE315" s="579"/>
      <c r="AF315" s="579"/>
      <c r="AG315" s="579"/>
      <c r="AH315" s="579"/>
      <c r="AI315" s="579"/>
      <c r="AJ315" s="579"/>
      <c r="AK315" s="579"/>
      <c r="AL315" s="579"/>
      <c r="AM315" s="579"/>
      <c r="AN315" s="579"/>
      <c r="AO315" s="579"/>
      <c r="AP315" s="579"/>
      <c r="AQ315" s="579"/>
      <c r="AR315" s="579"/>
      <c r="AS315" s="579"/>
      <c r="AT315" s="579"/>
      <c r="AU315" s="579"/>
      <c r="AV315" s="579"/>
      <c r="AW315" s="579"/>
      <c r="AX315" s="579"/>
      <c r="AY315" s="579"/>
      <c r="AZ315" s="443">
        <v>6</v>
      </c>
    </row>
    <row r="316" spans="1:52" s="259" customFormat="1" ht="18" hidden="1" customHeight="1">
      <c r="A316" s="575">
        <f>A331</f>
        <v>0</v>
      </c>
      <c r="D316" s="612" t="s">
        <v>499</v>
      </c>
      <c r="E316" s="613" t="s">
        <v>1048</v>
      </c>
      <c r="F316" s="613"/>
      <c r="G316" s="613"/>
      <c r="H316" s="579"/>
      <c r="I316" s="579"/>
      <c r="J316" s="580"/>
      <c r="K316" s="579"/>
      <c r="L316" s="579"/>
      <c r="M316" s="579"/>
      <c r="N316" s="579"/>
      <c r="O316" s="579"/>
      <c r="P316" s="579"/>
      <c r="Q316" s="579"/>
      <c r="R316" s="579"/>
      <c r="S316" s="579"/>
      <c r="T316" s="579"/>
      <c r="U316" s="579"/>
      <c r="V316" s="579"/>
      <c r="W316" s="579"/>
      <c r="X316" s="579"/>
      <c r="Y316" s="579"/>
      <c r="Z316" s="579"/>
      <c r="AA316" s="579"/>
      <c r="AB316" s="579"/>
      <c r="AC316" s="579"/>
      <c r="AD316" s="579"/>
      <c r="AE316" s="579"/>
      <c r="AF316" s="579"/>
      <c r="AG316" s="579"/>
      <c r="AH316" s="579"/>
      <c r="AI316" s="579"/>
      <c r="AJ316" s="579"/>
      <c r="AK316" s="579"/>
      <c r="AL316" s="579"/>
      <c r="AM316" s="579"/>
      <c r="AN316" s="579"/>
      <c r="AO316" s="579"/>
      <c r="AP316" s="579"/>
      <c r="AQ316" s="579"/>
      <c r="AR316" s="579"/>
      <c r="AS316" s="579"/>
      <c r="AT316" s="579"/>
      <c r="AU316" s="579"/>
      <c r="AV316" s="579"/>
      <c r="AW316" s="579"/>
      <c r="AX316" s="579"/>
      <c r="AY316" s="579"/>
      <c r="AZ316" s="443"/>
    </row>
    <row r="317" spans="1:52" s="260" customFormat="1" ht="18" customHeight="1">
      <c r="A317" s="575">
        <f>IF(1&gt;S321,1,0)</f>
        <v>1</v>
      </c>
      <c r="B317" s="951"/>
      <c r="C317" s="259"/>
      <c r="D317" s="259" t="s">
        <v>499</v>
      </c>
      <c r="E317" s="579" t="s">
        <v>1356</v>
      </c>
      <c r="F317" s="579"/>
      <c r="G317" s="579"/>
      <c r="H317" s="579"/>
      <c r="I317" s="579"/>
      <c r="J317" s="580"/>
      <c r="K317" s="579"/>
      <c r="L317" s="579"/>
      <c r="M317" s="579"/>
      <c r="N317" s="579"/>
      <c r="O317" s="579"/>
      <c r="P317" s="579"/>
      <c r="Q317" s="579"/>
      <c r="R317" s="579"/>
      <c r="S317" s="579"/>
      <c r="T317" s="579"/>
      <c r="U317" s="579"/>
      <c r="V317" s="579"/>
      <c r="W317" s="579"/>
      <c r="X317" s="579"/>
      <c r="Y317" s="579"/>
      <c r="Z317" s="579"/>
      <c r="AA317" s="579"/>
      <c r="AB317" s="579"/>
      <c r="AC317" s="579"/>
      <c r="AD317" s="579"/>
      <c r="AE317" s="579"/>
      <c r="AF317" s="579"/>
      <c r="AG317" s="579"/>
      <c r="AH317" s="579"/>
      <c r="AI317" s="579"/>
      <c r="AJ317" s="579"/>
      <c r="AK317" s="611"/>
      <c r="AL317" s="611"/>
      <c r="AM317" s="611"/>
      <c r="AN317" s="611"/>
      <c r="AO317" s="611"/>
      <c r="AP317" s="611"/>
      <c r="AQ317" s="611"/>
      <c r="AR317" s="611"/>
      <c r="AS317" s="611"/>
      <c r="AT317" s="611"/>
      <c r="AU317" s="611"/>
      <c r="AV317" s="611"/>
      <c r="AW317" s="611"/>
      <c r="AX317" s="611"/>
      <c r="AY317" s="611"/>
      <c r="AZ317" s="443"/>
    </row>
    <row r="318" spans="1:52" s="259" customFormat="1" ht="18" customHeight="1">
      <c r="A318" s="575">
        <f>IF(K$304&gt;0,1,0)</f>
        <v>1</v>
      </c>
      <c r="C318" s="259" t="s">
        <v>1206</v>
      </c>
      <c r="D318" s="579" t="s">
        <v>1205</v>
      </c>
      <c r="E318" s="579"/>
      <c r="F318" s="579"/>
      <c r="G318" s="579"/>
      <c r="H318" s="579"/>
      <c r="I318" s="579"/>
      <c r="J318" s="579"/>
      <c r="K318" s="579"/>
      <c r="L318" s="579"/>
      <c r="M318" s="579"/>
      <c r="N318" s="579"/>
      <c r="O318" s="579"/>
      <c r="P318" s="579"/>
      <c r="Q318" s="579"/>
      <c r="R318" s="579"/>
      <c r="S318" s="579"/>
      <c r="T318" s="579"/>
      <c r="U318" s="579"/>
      <c r="V318" s="579"/>
      <c r="W318" s="579"/>
      <c r="X318" s="579"/>
      <c r="Y318" s="579"/>
      <c r="Z318" s="579"/>
      <c r="AA318" s="579"/>
      <c r="AB318" s="579"/>
      <c r="AC318" s="579"/>
      <c r="AD318" s="579"/>
      <c r="AE318" s="579"/>
      <c r="AF318" s="579"/>
      <c r="AG318" s="579"/>
      <c r="AH318" s="579"/>
      <c r="AI318" s="579"/>
      <c r="AJ318" s="579"/>
      <c r="AK318" s="579"/>
      <c r="AL318" s="579"/>
      <c r="AM318" s="579"/>
      <c r="AN318" s="579"/>
      <c r="AO318" s="579"/>
      <c r="AP318" s="579"/>
      <c r="AQ318" s="579"/>
      <c r="AR318" s="579"/>
      <c r="AS318" s="579"/>
      <c r="AT318" s="579"/>
      <c r="AU318" s="579"/>
      <c r="AV318" s="579"/>
      <c r="AW318" s="579"/>
      <c r="AX318" s="579"/>
      <c r="AY318" s="579"/>
      <c r="AZ318" s="443">
        <v>6</v>
      </c>
    </row>
    <row r="319" spans="1:52" s="259" customFormat="1" ht="18" customHeight="1">
      <c r="A319" s="575">
        <f>IF(K$304&gt;0,1,0)</f>
        <v>1</v>
      </c>
      <c r="C319" s="1862" t="s">
        <v>1204</v>
      </c>
      <c r="D319" s="1862"/>
      <c r="E319" s="1862"/>
      <c r="F319" s="1862"/>
      <c r="G319" s="1862"/>
      <c r="H319" s="1862"/>
      <c r="I319" s="1862"/>
      <c r="J319" s="1862"/>
      <c r="K319" s="1862"/>
      <c r="L319" s="1862"/>
      <c r="M319" s="1862"/>
      <c r="N319" s="1862"/>
      <c r="O319" s="1862"/>
      <c r="P319" s="1862"/>
      <c r="Q319" s="1862"/>
      <c r="R319" s="1862"/>
      <c r="S319" s="1862"/>
      <c r="T319" s="1862"/>
      <c r="U319" s="1862"/>
      <c r="V319" s="1862"/>
      <c r="W319" s="1862"/>
      <c r="X319" s="1862"/>
      <c r="Y319" s="1862"/>
      <c r="Z319" s="1862"/>
      <c r="AA319" s="1862" t="s">
        <v>1203</v>
      </c>
      <c r="AB319" s="1862"/>
      <c r="AC319" s="1862"/>
      <c r="AD319" s="1862"/>
      <c r="AE319" s="1862"/>
      <c r="AF319" s="1862"/>
      <c r="AG319" s="1862"/>
      <c r="AH319" s="1862"/>
      <c r="AI319" s="1862"/>
      <c r="AJ319" s="1862"/>
      <c r="AK319" s="1862"/>
      <c r="AL319" s="1862"/>
      <c r="AM319" s="1862"/>
      <c r="AN319" s="1862"/>
      <c r="AO319" s="1862"/>
      <c r="AP319" s="1862"/>
      <c r="AQ319" s="1862"/>
      <c r="AR319" s="1862"/>
      <c r="AS319" s="1862"/>
      <c r="AT319" s="1862"/>
      <c r="AU319" s="1862"/>
      <c r="AV319" s="1862"/>
      <c r="AW319" s="1862"/>
      <c r="AX319" s="1862"/>
      <c r="AZ319" s="443">
        <v>6</v>
      </c>
    </row>
    <row r="320" spans="1:52" s="259" customFormat="1" ht="18" customHeight="1">
      <c r="A320" s="575">
        <f>IF(K$304&gt;0,1,0)</f>
        <v>1</v>
      </c>
      <c r="B320" s="614"/>
      <c r="C320" s="1862" t="s">
        <v>1202</v>
      </c>
      <c r="D320" s="1862"/>
      <c r="E320" s="1862"/>
      <c r="F320" s="1862"/>
      <c r="G320" s="1862"/>
      <c r="H320" s="1862"/>
      <c r="I320" s="1862"/>
      <c r="J320" s="1862"/>
      <c r="K320" s="1862" t="s">
        <v>1201</v>
      </c>
      <c r="L320" s="1862"/>
      <c r="M320" s="1862"/>
      <c r="N320" s="1862"/>
      <c r="O320" s="1862"/>
      <c r="P320" s="1862"/>
      <c r="Q320" s="1862"/>
      <c r="R320" s="1862"/>
      <c r="S320" s="1862" t="s">
        <v>1200</v>
      </c>
      <c r="T320" s="1862"/>
      <c r="U320" s="1862"/>
      <c r="V320" s="1862"/>
      <c r="W320" s="1862"/>
      <c r="X320" s="1862"/>
      <c r="Y320" s="1862"/>
      <c r="Z320" s="1862"/>
      <c r="AA320" s="1862" t="s">
        <v>1199</v>
      </c>
      <c r="AB320" s="1862"/>
      <c r="AC320" s="1862"/>
      <c r="AD320" s="1862"/>
      <c r="AE320" s="1862"/>
      <c r="AF320" s="1862"/>
      <c r="AG320" s="1862"/>
      <c r="AH320" s="1862"/>
      <c r="AI320" s="1862" t="s">
        <v>1198</v>
      </c>
      <c r="AJ320" s="1862"/>
      <c r="AK320" s="1862"/>
      <c r="AL320" s="1862"/>
      <c r="AM320" s="1862"/>
      <c r="AN320" s="1862"/>
      <c r="AO320" s="1862"/>
      <c r="AP320" s="1862"/>
      <c r="AQ320" s="1862" t="s">
        <v>964</v>
      </c>
      <c r="AR320" s="1862"/>
      <c r="AS320" s="1862"/>
      <c r="AT320" s="1862"/>
      <c r="AU320" s="1862"/>
      <c r="AV320" s="1862"/>
      <c r="AW320" s="1862"/>
      <c r="AX320" s="1862"/>
      <c r="AY320" s="614"/>
      <c r="AZ320" s="443">
        <v>6</v>
      </c>
    </row>
    <row r="321" spans="1:52" s="260" customFormat="1" ht="18" customHeight="1">
      <c r="A321" s="575">
        <f>IF(K$304&gt;0,1,0)</f>
        <v>1</v>
      </c>
      <c r="B321" s="599"/>
      <c r="C321" s="1862" t="s">
        <v>1192</v>
      </c>
      <c r="D321" s="1862"/>
      <c r="E321" s="1862"/>
      <c r="F321" s="1862"/>
      <c r="G321" s="1862"/>
      <c r="H321" s="1862"/>
      <c r="I321" s="1862"/>
      <c r="J321" s="1862"/>
      <c r="K321" s="1862" t="s">
        <v>1197</v>
      </c>
      <c r="L321" s="1862"/>
      <c r="M321" s="1862"/>
      <c r="N321" s="1862"/>
      <c r="O321" s="1862"/>
      <c r="P321" s="1862"/>
      <c r="Q321" s="1862"/>
      <c r="R321" s="1862"/>
      <c r="S321" s="1886">
        <f>'5-3단가산출서 1'!D243</f>
        <v>0</v>
      </c>
      <c r="T321" s="1886"/>
      <c r="U321" s="1886"/>
      <c r="V321" s="1886"/>
      <c r="W321" s="1886"/>
      <c r="X321" s="1886"/>
      <c r="Y321" s="1886"/>
      <c r="Z321" s="1886"/>
      <c r="AA321" s="1862" t="str">
        <f>'6-3표준조사 1'!P381</f>
        <v>중 (15˚ ~ 30˚)</v>
      </c>
      <c r="AB321" s="1862"/>
      <c r="AC321" s="1862"/>
      <c r="AD321" s="1862"/>
      <c r="AE321" s="1862"/>
      <c r="AF321" s="1862"/>
      <c r="AG321" s="1862"/>
      <c r="AH321" s="1862"/>
      <c r="AI321" s="1862" t="str">
        <f>'6-3표준조사 1'!Q381</f>
        <v>개소당3ha이상</v>
      </c>
      <c r="AJ321" s="1862"/>
      <c r="AK321" s="1862"/>
      <c r="AL321" s="1862"/>
      <c r="AM321" s="1862"/>
      <c r="AN321" s="1862"/>
      <c r="AO321" s="1862"/>
      <c r="AP321" s="1862"/>
      <c r="AQ321" s="1862" t="str">
        <f>'6-3표준조사 1'!R381</f>
        <v>3년차 이상</v>
      </c>
      <c r="AR321" s="1862"/>
      <c r="AS321" s="1862"/>
      <c r="AT321" s="1862"/>
      <c r="AU321" s="1862"/>
      <c r="AV321" s="1862"/>
      <c r="AW321" s="1862"/>
      <c r="AX321" s="1862"/>
      <c r="AY321" s="599"/>
      <c r="AZ321" s="443">
        <v>6</v>
      </c>
    </row>
    <row r="322" spans="1:52" s="259" customFormat="1" ht="18" customHeight="1">
      <c r="A322" s="575">
        <f>IF(K$304&gt;0,1,0)</f>
        <v>1</v>
      </c>
      <c r="B322" s="599"/>
      <c r="C322" s="1862" t="str">
        <f>'6-3표준조사 1'!R379</f>
        <v>모두베기</v>
      </c>
      <c r="D322" s="1862"/>
      <c r="E322" s="1862"/>
      <c r="F322" s="1862"/>
      <c r="G322" s="1862"/>
      <c r="H322" s="1862"/>
      <c r="I322" s="1862"/>
      <c r="J322" s="1862"/>
      <c r="K322" s="1862" t="s">
        <v>1194</v>
      </c>
      <c r="L322" s="1862"/>
      <c r="M322" s="1862"/>
      <c r="N322" s="1862"/>
      <c r="O322" s="1862"/>
      <c r="P322" s="1862"/>
      <c r="Q322" s="1862"/>
      <c r="R322" s="1862"/>
      <c r="S322" s="1467">
        <f>K304</f>
        <v>14.2</v>
      </c>
      <c r="T322" s="1467"/>
      <c r="U322" s="1467"/>
      <c r="V322" s="1467"/>
      <c r="W322" s="1467"/>
      <c r="X322" s="1467"/>
      <c r="Y322" s="1467"/>
      <c r="Z322" s="1467"/>
      <c r="AA322" s="1862"/>
      <c r="AB322" s="1862"/>
      <c r="AC322" s="1862"/>
      <c r="AD322" s="1862"/>
      <c r="AE322" s="1862"/>
      <c r="AF322" s="1862"/>
      <c r="AG322" s="1862"/>
      <c r="AH322" s="1862"/>
      <c r="AI322" s="1862"/>
      <c r="AJ322" s="1862"/>
      <c r="AK322" s="1862"/>
      <c r="AL322" s="1862"/>
      <c r="AM322" s="1862"/>
      <c r="AN322" s="1862"/>
      <c r="AO322" s="1862"/>
      <c r="AP322" s="1862"/>
      <c r="AQ322" s="1862"/>
      <c r="AR322" s="1862"/>
      <c r="AS322" s="1862"/>
      <c r="AT322" s="1862"/>
      <c r="AU322" s="1862"/>
      <c r="AV322" s="1862"/>
      <c r="AW322" s="1862"/>
      <c r="AX322" s="1862"/>
      <c r="AY322" s="599"/>
      <c r="AZ322" s="443">
        <v>6</v>
      </c>
    </row>
    <row r="323" spans="1:52" s="259" customFormat="1" ht="18" hidden="1" customHeight="1">
      <c r="A323" s="575">
        <f>IF('6-3표준조사 1'!$Y$377&gt;0,1,0)</f>
        <v>0</v>
      </c>
      <c r="B323" s="599"/>
      <c r="C323" s="1862" t="s">
        <v>1195</v>
      </c>
      <c r="D323" s="1862"/>
      <c r="E323" s="1862"/>
      <c r="F323" s="1862"/>
      <c r="G323" s="1862"/>
      <c r="H323" s="1862"/>
      <c r="I323" s="1862"/>
      <c r="J323" s="1862"/>
      <c r="K323" s="1862" t="s">
        <v>1194</v>
      </c>
      <c r="L323" s="1862"/>
      <c r="M323" s="1862"/>
      <c r="N323" s="1862"/>
      <c r="O323" s="1862"/>
      <c r="P323" s="1862"/>
      <c r="Q323" s="1862"/>
      <c r="R323" s="1862"/>
      <c r="S323" s="1863" t="b">
        <f>IF(A323&gt;0,S322)</f>
        <v>0</v>
      </c>
      <c r="T323" s="1863"/>
      <c r="U323" s="1863"/>
      <c r="V323" s="1863"/>
      <c r="W323" s="1863"/>
      <c r="X323" s="1863"/>
      <c r="Y323" s="1863"/>
      <c r="Z323" s="1863"/>
      <c r="AA323" s="1862"/>
      <c r="AB323" s="1862"/>
      <c r="AC323" s="1862"/>
      <c r="AD323" s="1862"/>
      <c r="AE323" s="1862"/>
      <c r="AF323" s="1862"/>
      <c r="AG323" s="1862"/>
      <c r="AH323" s="1862"/>
      <c r="AI323" s="1862"/>
      <c r="AJ323" s="1862"/>
      <c r="AK323" s="1862"/>
      <c r="AL323" s="1862"/>
      <c r="AM323" s="1862"/>
      <c r="AN323" s="1862"/>
      <c r="AO323" s="1862"/>
      <c r="AP323" s="1862"/>
      <c r="AQ323" s="1862"/>
      <c r="AR323" s="1862"/>
      <c r="AS323" s="1862"/>
      <c r="AT323" s="1862"/>
      <c r="AU323" s="1862"/>
      <c r="AV323" s="1862"/>
      <c r="AW323" s="1862"/>
      <c r="AX323" s="1862"/>
      <c r="AY323" s="599"/>
      <c r="AZ323" s="444">
        <v>1</v>
      </c>
    </row>
    <row r="324" spans="1:52" s="259" customFormat="1" ht="0.95" customHeight="1">
      <c r="A324" s="575">
        <v>1</v>
      </c>
      <c r="B324" s="599"/>
      <c r="C324" s="1862"/>
      <c r="D324" s="1862"/>
      <c r="E324" s="1862"/>
      <c r="F324" s="1862"/>
      <c r="G324" s="1862"/>
      <c r="H324" s="1862"/>
      <c r="I324" s="1862"/>
      <c r="J324" s="1862"/>
      <c r="K324" s="1862"/>
      <c r="L324" s="1862"/>
      <c r="M324" s="1862"/>
      <c r="N324" s="1862"/>
      <c r="O324" s="1862"/>
      <c r="P324" s="1862"/>
      <c r="Q324" s="1862"/>
      <c r="R324" s="1862"/>
      <c r="S324" s="1863"/>
      <c r="T324" s="1863"/>
      <c r="U324" s="1863"/>
      <c r="V324" s="1863"/>
      <c r="W324" s="1863"/>
      <c r="X324" s="1863"/>
      <c r="Y324" s="1863"/>
      <c r="Z324" s="1863"/>
      <c r="AA324" s="1889"/>
      <c r="AB324" s="1889"/>
      <c r="AC324" s="1889"/>
      <c r="AD324" s="1889"/>
      <c r="AE324" s="1889"/>
      <c r="AF324" s="1889"/>
      <c r="AG324" s="1889"/>
      <c r="AH324" s="1889"/>
      <c r="AI324" s="1889"/>
      <c r="AJ324" s="1889"/>
      <c r="AK324" s="1889"/>
      <c r="AL324" s="1889"/>
      <c r="AM324" s="1889"/>
      <c r="AN324" s="1889"/>
      <c r="AO324" s="1889"/>
      <c r="AP324" s="1889"/>
      <c r="AQ324" s="1889"/>
      <c r="AR324" s="1889"/>
      <c r="AS324" s="1889"/>
      <c r="AT324" s="1889"/>
      <c r="AU324" s="1889"/>
      <c r="AV324" s="1889"/>
      <c r="AW324" s="1889"/>
      <c r="AX324" s="1889"/>
      <c r="AY324" s="599"/>
      <c r="AZ324" s="444"/>
    </row>
    <row r="325" spans="1:52" s="259" customFormat="1" ht="18" hidden="1" customHeight="1">
      <c r="A325" s="575"/>
      <c r="B325" s="617"/>
      <c r="C325" s="617" t="s">
        <v>1193</v>
      </c>
      <c r="D325" s="617" t="s">
        <v>1192</v>
      </c>
      <c r="E325" s="617"/>
      <c r="F325" s="617"/>
      <c r="G325" s="618"/>
      <c r="H325" s="618"/>
      <c r="I325" s="618"/>
      <c r="J325" s="618"/>
      <c r="K325" s="618"/>
      <c r="L325" s="604"/>
      <c r="M325" s="604"/>
      <c r="N325" s="604"/>
      <c r="O325" s="604"/>
      <c r="P325" s="604"/>
      <c r="Q325" s="619"/>
      <c r="R325" s="619"/>
      <c r="S325" s="619"/>
      <c r="T325" s="619"/>
      <c r="U325" s="619"/>
      <c r="V325" s="599"/>
      <c r="W325" s="599"/>
      <c r="X325" s="599"/>
      <c r="Y325" s="599"/>
      <c r="Z325" s="620"/>
      <c r="AA325" s="789"/>
      <c r="AB325" s="789"/>
      <c r="AC325" s="789"/>
      <c r="AD325" s="790"/>
      <c r="AE325" s="789"/>
      <c r="AF325" s="789"/>
      <c r="AG325" s="789"/>
      <c r="AH325" s="795"/>
      <c r="AI325" s="795"/>
      <c r="AJ325" s="795"/>
      <c r="AK325" s="795"/>
      <c r="AL325" s="795"/>
      <c r="AM325" s="795"/>
      <c r="AN325" s="795"/>
      <c r="AO325" s="795"/>
      <c r="AP325" s="795"/>
      <c r="AQ325" s="791"/>
      <c r="AR325" s="791"/>
      <c r="AS325" s="791"/>
      <c r="AT325" s="791"/>
      <c r="AU325" s="796"/>
      <c r="AV325" s="796"/>
      <c r="AW325" s="796"/>
      <c r="AX325" s="796"/>
      <c r="AY325" s="797"/>
      <c r="AZ325" s="443">
        <v>6</v>
      </c>
    </row>
    <row r="326" spans="1:52" s="259" customFormat="1" ht="18" hidden="1" customHeight="1">
      <c r="A326" s="575"/>
      <c r="D326" s="259" t="s">
        <v>499</v>
      </c>
      <c r="E326" s="259" t="s">
        <v>1191</v>
      </c>
      <c r="J326" s="621"/>
      <c r="K326" s="621"/>
      <c r="L326" s="621"/>
      <c r="M326" s="621"/>
      <c r="T326" s="619"/>
      <c r="U326" s="619"/>
      <c r="V326" s="619"/>
      <c r="W326" s="619"/>
      <c r="AB326" s="619"/>
      <c r="AC326" s="619"/>
      <c r="AD326" s="619"/>
      <c r="AE326" s="619"/>
      <c r="AZ326" s="443">
        <v>6</v>
      </c>
    </row>
    <row r="327" spans="1:52" s="259" customFormat="1" ht="18" hidden="1" customHeight="1">
      <c r="A327" s="575"/>
      <c r="D327" s="259" t="s">
        <v>499</v>
      </c>
      <c r="E327" s="579" t="s">
        <v>1190</v>
      </c>
      <c r="F327" s="579"/>
      <c r="G327" s="579"/>
      <c r="H327" s="579"/>
      <c r="I327" s="579"/>
      <c r="J327" s="579"/>
      <c r="K327" s="579"/>
      <c r="L327" s="579"/>
      <c r="M327" s="579"/>
      <c r="N327" s="579"/>
      <c r="O327" s="579"/>
      <c r="P327" s="579"/>
      <c r="Q327" s="579"/>
      <c r="R327" s="579"/>
      <c r="S327" s="579"/>
      <c r="T327" s="579"/>
      <c r="U327" s="579"/>
      <c r="V327" s="579"/>
      <c r="W327" s="579"/>
      <c r="X327" s="579"/>
      <c r="Y327" s="579"/>
      <c r="Z327" s="599"/>
      <c r="AA327" s="599"/>
      <c r="AB327" s="599"/>
      <c r="AC327" s="599"/>
      <c r="AD327" s="599"/>
      <c r="AE327" s="599"/>
      <c r="AF327" s="599"/>
      <c r="AG327" s="599"/>
      <c r="AH327" s="599"/>
      <c r="AI327" s="599"/>
      <c r="AJ327" s="599"/>
      <c r="AK327" s="599"/>
      <c r="AL327" s="599"/>
      <c r="AM327" s="599"/>
      <c r="AN327" s="599"/>
      <c r="AO327" s="599"/>
      <c r="AP327" s="599"/>
      <c r="AQ327" s="599"/>
      <c r="AR327" s="599"/>
      <c r="AS327" s="599"/>
      <c r="AT327" s="599"/>
      <c r="AU327" s="599"/>
      <c r="AV327" s="599"/>
      <c r="AW327" s="599"/>
      <c r="AX327" s="599"/>
      <c r="AY327" s="579"/>
      <c r="AZ327" s="443">
        <v>6</v>
      </c>
    </row>
    <row r="328" spans="1:52" s="260" customFormat="1" ht="18" hidden="1" customHeight="1">
      <c r="A328" s="575"/>
      <c r="B328" s="259"/>
      <c r="C328" s="259" t="s">
        <v>1189</v>
      </c>
      <c r="D328" s="259"/>
      <c r="E328" s="653"/>
      <c r="F328" s="653"/>
      <c r="G328" s="653"/>
      <c r="H328" s="653"/>
      <c r="I328" s="653"/>
      <c r="J328" s="653"/>
      <c r="K328" s="653"/>
      <c r="L328" s="653"/>
      <c r="M328" s="653"/>
      <c r="N328" s="653"/>
      <c r="O328" s="653"/>
      <c r="P328" s="653"/>
      <c r="Q328" s="653"/>
      <c r="R328" s="653"/>
      <c r="S328" s="653"/>
      <c r="T328" s="653"/>
      <c r="U328" s="653"/>
      <c r="V328" s="653"/>
      <c r="W328" s="653"/>
      <c r="X328" s="653"/>
      <c r="Y328" s="653"/>
      <c r="Z328" s="1195"/>
      <c r="AA328" s="1195"/>
      <c r="AB328" s="1195"/>
      <c r="AC328" s="1195"/>
      <c r="AD328" s="1195"/>
      <c r="AE328" s="1195"/>
      <c r="AF328" s="1195"/>
      <c r="AG328" s="1195"/>
      <c r="AH328" s="1195"/>
      <c r="AI328" s="1195"/>
      <c r="AJ328" s="1195"/>
      <c r="AK328" s="1195"/>
      <c r="AL328" s="1195"/>
      <c r="AM328" s="1195"/>
      <c r="AN328" s="1195"/>
      <c r="AO328" s="1195"/>
      <c r="AP328" s="1195"/>
      <c r="AQ328" s="1195"/>
      <c r="AR328" s="1195"/>
      <c r="AS328" s="1195"/>
      <c r="AT328" s="1195"/>
      <c r="AU328" s="1195"/>
      <c r="AV328" s="1195"/>
      <c r="AW328" s="1195"/>
      <c r="AX328" s="1195"/>
      <c r="AY328" s="653"/>
      <c r="AZ328" s="443">
        <v>6</v>
      </c>
    </row>
    <row r="329" spans="1:52" s="259" customFormat="1" ht="18" hidden="1" customHeight="1">
      <c r="A329" s="575"/>
      <c r="D329" s="259" t="s">
        <v>499</v>
      </c>
      <c r="E329" s="653" t="s">
        <v>1385</v>
      </c>
      <c r="F329" s="653"/>
      <c r="G329" s="653"/>
      <c r="H329" s="653"/>
      <c r="I329" s="653"/>
      <c r="J329" s="653"/>
      <c r="K329" s="653"/>
      <c r="L329" s="653"/>
      <c r="M329" s="653"/>
      <c r="N329" s="653"/>
      <c r="O329" s="653"/>
      <c r="P329" s="653"/>
      <c r="Q329" s="653"/>
      <c r="R329" s="653"/>
      <c r="S329" s="653"/>
      <c r="T329" s="653"/>
      <c r="U329" s="653"/>
      <c r="V329" s="653"/>
      <c r="W329" s="653"/>
      <c r="X329" s="653"/>
      <c r="Y329" s="653"/>
      <c r="Z329" s="1195"/>
      <c r="AA329" s="1195"/>
      <c r="AB329" s="1195"/>
      <c r="AC329" s="1195"/>
      <c r="AD329" s="1195"/>
      <c r="AE329" s="1195"/>
      <c r="AF329" s="1195"/>
      <c r="AG329" s="1195"/>
      <c r="AH329" s="1195"/>
      <c r="AI329" s="1195"/>
      <c r="AJ329" s="1195"/>
      <c r="AK329" s="1195"/>
      <c r="AL329" s="1195"/>
      <c r="AM329" s="1195"/>
      <c r="AN329" s="1195"/>
      <c r="AO329" s="1195"/>
      <c r="AP329" s="1195"/>
      <c r="AQ329" s="1195"/>
      <c r="AR329" s="1195"/>
      <c r="AS329" s="1195"/>
      <c r="AT329" s="1195"/>
      <c r="AU329" s="1195"/>
      <c r="AV329" s="1195"/>
      <c r="AW329" s="1195"/>
      <c r="AX329" s="1195"/>
      <c r="AY329" s="653"/>
      <c r="AZ329" s="443">
        <v>6</v>
      </c>
    </row>
    <row r="330" spans="1:52" s="259" customFormat="1" ht="18" hidden="1" customHeight="1">
      <c r="A330" s="575"/>
      <c r="D330" s="259" t="s">
        <v>499</v>
      </c>
      <c r="E330" s="653" t="s">
        <v>1188</v>
      </c>
      <c r="F330" s="653"/>
      <c r="G330" s="653"/>
      <c r="H330" s="653"/>
      <c r="I330" s="653"/>
      <c r="J330" s="653"/>
      <c r="K330" s="653"/>
      <c r="L330" s="653"/>
      <c r="M330" s="653"/>
      <c r="N330" s="653"/>
      <c r="O330" s="653"/>
      <c r="P330" s="653"/>
      <c r="Q330" s="653"/>
      <c r="R330" s="653"/>
      <c r="S330" s="653"/>
      <c r="T330" s="653"/>
      <c r="U330" s="653"/>
      <c r="V330" s="653"/>
      <c r="W330" s="653"/>
      <c r="X330" s="653"/>
      <c r="Y330" s="653"/>
      <c r="Z330" s="1195"/>
      <c r="AA330" s="1195"/>
      <c r="AB330" s="1195"/>
      <c r="AC330" s="1195"/>
      <c r="AD330" s="1195"/>
      <c r="AE330" s="1195"/>
      <c r="AF330" s="1195"/>
      <c r="AG330" s="1195"/>
      <c r="AH330" s="1195"/>
      <c r="AI330" s="1195"/>
      <c r="AJ330" s="1195"/>
      <c r="AK330" s="1195"/>
      <c r="AL330" s="1195"/>
      <c r="AM330" s="1195"/>
      <c r="AN330" s="1195"/>
      <c r="AO330" s="1195"/>
      <c r="AP330" s="1195"/>
      <c r="AQ330" s="1195"/>
      <c r="AR330" s="1195"/>
      <c r="AS330" s="1195"/>
      <c r="AT330" s="1195"/>
      <c r="AU330" s="1195"/>
      <c r="AV330" s="1195"/>
      <c r="AW330" s="1195"/>
      <c r="AX330" s="1195"/>
      <c r="AY330" s="653"/>
      <c r="AZ330" s="443">
        <v>6</v>
      </c>
    </row>
    <row r="331" spans="1:52" s="260" customFormat="1" ht="18" hidden="1" customHeight="1">
      <c r="A331" s="575"/>
      <c r="B331" s="259"/>
      <c r="C331" s="612" t="s">
        <v>1187</v>
      </c>
      <c r="D331" s="612"/>
      <c r="E331" s="616"/>
      <c r="F331" s="616"/>
      <c r="G331" s="616"/>
      <c r="H331" s="616"/>
      <c r="I331" s="616"/>
      <c r="J331" s="616"/>
      <c r="K331" s="616"/>
      <c r="L331" s="616"/>
      <c r="M331" s="616"/>
      <c r="N331" s="616"/>
      <c r="O331" s="616"/>
      <c r="P331" s="616"/>
      <c r="Q331" s="616"/>
      <c r="R331" s="616"/>
      <c r="S331" s="616"/>
      <c r="T331" s="616"/>
      <c r="U331" s="616"/>
      <c r="V331" s="616"/>
      <c r="W331" s="616"/>
      <c r="X331" s="616"/>
      <c r="Y331" s="616"/>
      <c r="Z331" s="1414"/>
      <c r="AA331" s="1414"/>
      <c r="AB331" s="1414"/>
      <c r="AC331" s="1414"/>
      <c r="AD331" s="1414"/>
      <c r="AE331" s="1414"/>
      <c r="AF331" s="1414"/>
      <c r="AG331" s="1414"/>
      <c r="AH331" s="1414"/>
      <c r="AI331" s="1414"/>
      <c r="AJ331" s="1414"/>
      <c r="AK331" s="1414"/>
      <c r="AL331" s="1414"/>
      <c r="AM331" s="1414"/>
      <c r="AN331" s="1414"/>
      <c r="AO331" s="1414"/>
      <c r="AP331" s="1415"/>
      <c r="AQ331" s="1415"/>
      <c r="AR331" s="1415"/>
      <c r="AS331" s="1415"/>
      <c r="AT331" s="1415"/>
      <c r="AU331" s="1415"/>
      <c r="AV331" s="1415"/>
      <c r="AW331" s="1415"/>
      <c r="AX331" s="1415"/>
      <c r="AY331" s="615"/>
      <c r="AZ331" s="443">
        <v>6</v>
      </c>
    </row>
    <row r="332" spans="1:52" s="259" customFormat="1" ht="18" hidden="1" customHeight="1">
      <c r="A332" s="575"/>
      <c r="C332" s="612"/>
      <c r="D332" s="612" t="s">
        <v>499</v>
      </c>
      <c r="E332" s="616" t="s">
        <v>1385</v>
      </c>
      <c r="F332" s="616"/>
      <c r="G332" s="616"/>
      <c r="H332" s="616"/>
      <c r="I332" s="616"/>
      <c r="J332" s="616"/>
      <c r="K332" s="616"/>
      <c r="L332" s="616"/>
      <c r="M332" s="616"/>
      <c r="N332" s="616"/>
      <c r="O332" s="616"/>
      <c r="P332" s="616"/>
      <c r="Q332" s="616"/>
      <c r="R332" s="616"/>
      <c r="S332" s="616"/>
      <c r="T332" s="616"/>
      <c r="U332" s="616"/>
      <c r="V332" s="616"/>
      <c r="W332" s="616"/>
      <c r="X332" s="616"/>
      <c r="Y332" s="616"/>
      <c r="Z332" s="1414"/>
      <c r="AA332" s="1414"/>
      <c r="AB332" s="1414"/>
      <c r="AC332" s="1414"/>
      <c r="AD332" s="1414"/>
      <c r="AE332" s="1414"/>
      <c r="AF332" s="1414"/>
      <c r="AG332" s="1414"/>
      <c r="AH332" s="1414"/>
      <c r="AI332" s="1414"/>
      <c r="AJ332" s="1414"/>
      <c r="AK332" s="1414"/>
      <c r="AL332" s="1414"/>
      <c r="AM332" s="1414"/>
      <c r="AN332" s="1414"/>
      <c r="AO332" s="1414"/>
      <c r="AP332" s="1415"/>
      <c r="AQ332" s="1415"/>
      <c r="AR332" s="1415"/>
      <c r="AS332" s="1415"/>
      <c r="AT332" s="1415"/>
      <c r="AU332" s="1415"/>
      <c r="AV332" s="1415"/>
      <c r="AW332" s="1415"/>
      <c r="AX332" s="1415"/>
      <c r="AY332" s="615"/>
      <c r="AZ332" s="443">
        <v>6</v>
      </c>
    </row>
    <row r="333" spans="1:52" s="259" customFormat="1" ht="18" hidden="1" customHeight="1">
      <c r="A333" s="575"/>
      <c r="C333" s="612"/>
      <c r="D333" s="612" t="s">
        <v>499</v>
      </c>
      <c r="E333" s="616" t="s">
        <v>1186</v>
      </c>
      <c r="F333" s="616"/>
      <c r="G333" s="616"/>
      <c r="H333" s="616"/>
      <c r="I333" s="616"/>
      <c r="J333" s="616"/>
      <c r="K333" s="616"/>
      <c r="L333" s="616"/>
      <c r="M333" s="616"/>
      <c r="N333" s="616"/>
      <c r="O333" s="616"/>
      <c r="P333" s="616"/>
      <c r="Q333" s="616"/>
      <c r="R333" s="616"/>
      <c r="S333" s="616"/>
      <c r="T333" s="616"/>
      <c r="U333" s="616"/>
      <c r="V333" s="616"/>
      <c r="W333" s="616"/>
      <c r="X333" s="616"/>
      <c r="Y333" s="616"/>
      <c r="Z333" s="1414"/>
      <c r="AA333" s="1414"/>
      <c r="AB333" s="1414"/>
      <c r="AC333" s="1414"/>
      <c r="AD333" s="1414"/>
      <c r="AE333" s="1414"/>
      <c r="AF333" s="1414"/>
      <c r="AG333" s="1414"/>
      <c r="AH333" s="1414"/>
      <c r="AI333" s="1414"/>
      <c r="AJ333" s="1414"/>
      <c r="AK333" s="1414"/>
      <c r="AL333" s="1414"/>
      <c r="AM333" s="1414"/>
      <c r="AN333" s="1414"/>
      <c r="AO333" s="1414"/>
      <c r="AP333" s="1415"/>
      <c r="AQ333" s="1415"/>
      <c r="AR333" s="1415"/>
      <c r="AS333" s="1415"/>
      <c r="AT333" s="1415"/>
      <c r="AU333" s="1415"/>
      <c r="AV333" s="1415"/>
      <c r="AW333" s="1415"/>
      <c r="AX333" s="1415"/>
      <c r="AY333" s="615"/>
      <c r="AZ333" s="443">
        <v>6</v>
      </c>
    </row>
    <row r="334" spans="1:52" s="259" customFormat="1" ht="18" hidden="1" customHeight="1">
      <c r="A334" s="575"/>
      <c r="C334" s="259" t="s">
        <v>1185</v>
      </c>
      <c r="D334" s="259" t="s">
        <v>1184</v>
      </c>
      <c r="E334" s="653"/>
      <c r="F334" s="653"/>
      <c r="G334" s="653"/>
      <c r="H334" s="653"/>
      <c r="I334" s="653"/>
      <c r="J334" s="653"/>
      <c r="K334" s="653"/>
      <c r="L334" s="653"/>
      <c r="M334" s="653"/>
      <c r="N334" s="653"/>
      <c r="O334" s="653"/>
      <c r="P334" s="653"/>
      <c r="Q334" s="653"/>
      <c r="R334" s="653"/>
      <c r="S334" s="653"/>
      <c r="T334" s="653"/>
      <c r="U334" s="653"/>
      <c r="V334" s="653"/>
      <c r="W334" s="653"/>
      <c r="X334" s="653"/>
      <c r="Y334" s="653"/>
      <c r="Z334" s="1195"/>
      <c r="AA334" s="1195"/>
      <c r="AB334" s="1195"/>
      <c r="AC334" s="1195"/>
      <c r="AD334" s="1195"/>
      <c r="AE334" s="1195"/>
      <c r="AF334" s="1195"/>
      <c r="AG334" s="1195"/>
      <c r="AH334" s="1195"/>
      <c r="AI334" s="1195"/>
      <c r="AJ334" s="1195"/>
      <c r="AK334" s="1195"/>
      <c r="AL334" s="1195"/>
      <c r="AM334" s="1195"/>
      <c r="AN334" s="1195"/>
      <c r="AO334" s="1195"/>
      <c r="AP334" s="1195"/>
      <c r="AQ334" s="1195"/>
      <c r="AR334" s="1195"/>
      <c r="AS334" s="1195"/>
      <c r="AT334" s="1195"/>
      <c r="AU334" s="1195"/>
      <c r="AV334" s="1195"/>
      <c r="AW334" s="1195"/>
      <c r="AX334" s="1195"/>
      <c r="AY334" s="653"/>
      <c r="AZ334" s="443">
        <v>6</v>
      </c>
    </row>
    <row r="335" spans="1:52" s="259" customFormat="1" ht="18" hidden="1" customHeight="1">
      <c r="A335" s="575"/>
      <c r="D335" s="259" t="s">
        <v>499</v>
      </c>
      <c r="E335" s="653" t="s">
        <v>1183</v>
      </c>
      <c r="F335" s="653"/>
      <c r="G335" s="653"/>
      <c r="H335" s="653"/>
      <c r="I335" s="653"/>
      <c r="J335" s="653"/>
      <c r="K335" s="653"/>
      <c r="L335" s="653"/>
      <c r="M335" s="653"/>
      <c r="N335" s="653"/>
      <c r="O335" s="653"/>
      <c r="P335" s="653"/>
      <c r="Q335" s="653"/>
      <c r="R335" s="653"/>
      <c r="S335" s="653"/>
      <c r="T335" s="653"/>
      <c r="U335" s="653"/>
      <c r="V335" s="653"/>
      <c r="W335" s="653"/>
      <c r="X335" s="653"/>
      <c r="Y335" s="653"/>
      <c r="Z335" s="1195"/>
      <c r="AA335" s="1195"/>
      <c r="AB335" s="1195"/>
      <c r="AC335" s="1195"/>
      <c r="AD335" s="1195"/>
      <c r="AE335" s="1195"/>
      <c r="AF335" s="1195"/>
      <c r="AG335" s="1195"/>
      <c r="AH335" s="1195"/>
      <c r="AI335" s="1195"/>
      <c r="AJ335" s="1195"/>
      <c r="AK335" s="1195"/>
      <c r="AL335" s="1195"/>
      <c r="AM335" s="1195"/>
      <c r="AN335" s="1195"/>
      <c r="AO335" s="1195"/>
      <c r="AP335" s="1195"/>
      <c r="AQ335" s="1195"/>
      <c r="AR335" s="1195"/>
      <c r="AS335" s="1195"/>
      <c r="AT335" s="1195"/>
      <c r="AU335" s="1195"/>
      <c r="AV335" s="1195"/>
      <c r="AW335" s="1195"/>
      <c r="AX335" s="1195"/>
      <c r="AY335" s="653"/>
      <c r="AZ335" s="443">
        <v>6</v>
      </c>
    </row>
    <row r="336" spans="1:52" s="259" customFormat="1" ht="18" hidden="1" customHeight="1">
      <c r="A336" s="575"/>
      <c r="D336" s="259" t="s">
        <v>499</v>
      </c>
      <c r="E336" s="653" t="s">
        <v>1182</v>
      </c>
      <c r="F336" s="653"/>
      <c r="G336" s="653"/>
      <c r="H336" s="653"/>
      <c r="I336" s="653"/>
      <c r="J336" s="653"/>
      <c r="K336" s="653"/>
      <c r="L336" s="653"/>
      <c r="M336" s="653"/>
      <c r="N336" s="653"/>
      <c r="O336" s="653"/>
      <c r="P336" s="653"/>
      <c r="Q336" s="653"/>
      <c r="R336" s="653"/>
      <c r="S336" s="653"/>
      <c r="T336" s="653"/>
      <c r="U336" s="653"/>
      <c r="V336" s="653"/>
      <c r="W336" s="653"/>
      <c r="X336" s="653"/>
      <c r="Y336" s="653"/>
      <c r="Z336" s="1195"/>
      <c r="AA336" s="1195"/>
      <c r="AB336" s="1195"/>
      <c r="AC336" s="1195"/>
      <c r="AD336" s="1195"/>
      <c r="AE336" s="1195"/>
      <c r="AF336" s="1195"/>
      <c r="AG336" s="1195"/>
      <c r="AH336" s="1195"/>
      <c r="AI336" s="1195"/>
      <c r="AJ336" s="1195"/>
      <c r="AK336" s="1195"/>
      <c r="AL336" s="1195"/>
      <c r="AM336" s="1195"/>
      <c r="AN336" s="1195"/>
      <c r="AO336" s="1195"/>
      <c r="AP336" s="1195"/>
      <c r="AQ336" s="1195"/>
      <c r="AR336" s="1195"/>
      <c r="AS336" s="1195"/>
      <c r="AT336" s="1195"/>
      <c r="AU336" s="1195"/>
      <c r="AV336" s="1195"/>
      <c r="AW336" s="1195"/>
      <c r="AX336" s="1195"/>
      <c r="AY336" s="653"/>
      <c r="AZ336" s="443">
        <v>6</v>
      </c>
    </row>
    <row r="337" spans="1:52" s="259" customFormat="1" ht="18" hidden="1" customHeight="1">
      <c r="A337" s="575"/>
      <c r="D337" s="259" t="s">
        <v>499</v>
      </c>
      <c r="E337" s="653" t="s">
        <v>1181</v>
      </c>
      <c r="F337" s="653"/>
      <c r="G337" s="653"/>
      <c r="H337" s="653"/>
      <c r="I337" s="653"/>
      <c r="J337" s="653"/>
      <c r="K337" s="653"/>
      <c r="L337" s="653"/>
      <c r="M337" s="653"/>
      <c r="N337" s="653"/>
      <c r="O337" s="653"/>
      <c r="P337" s="653"/>
      <c r="Q337" s="653"/>
      <c r="R337" s="653"/>
      <c r="S337" s="653"/>
      <c r="T337" s="653"/>
      <c r="U337" s="653"/>
      <c r="V337" s="653"/>
      <c r="W337" s="653"/>
      <c r="X337" s="653"/>
      <c r="Y337" s="653"/>
      <c r="Z337" s="1195"/>
      <c r="AA337" s="1195"/>
      <c r="AB337" s="1195"/>
      <c r="AC337" s="1195"/>
      <c r="AD337" s="1195"/>
      <c r="AE337" s="1195"/>
      <c r="AF337" s="1195"/>
      <c r="AG337" s="1195"/>
      <c r="AH337" s="1195"/>
      <c r="AI337" s="1195"/>
      <c r="AJ337" s="1195"/>
      <c r="AK337" s="1195"/>
      <c r="AL337" s="1195"/>
      <c r="AM337" s="1195"/>
      <c r="AN337" s="1195"/>
      <c r="AO337" s="1195"/>
      <c r="AP337" s="1195"/>
      <c r="AQ337" s="1195"/>
      <c r="AR337" s="1195"/>
      <c r="AS337" s="1195"/>
      <c r="AT337" s="1195"/>
      <c r="AU337" s="1195"/>
      <c r="AV337" s="1195"/>
      <c r="AW337" s="1195"/>
      <c r="AX337" s="1195"/>
      <c r="AY337" s="653"/>
      <c r="AZ337" s="443">
        <v>6</v>
      </c>
    </row>
    <row r="338" spans="1:52" s="259" customFormat="1" ht="18" hidden="1" customHeight="1">
      <c r="A338" s="575"/>
      <c r="D338" s="259" t="s">
        <v>499</v>
      </c>
      <c r="E338" s="653" t="s">
        <v>1180</v>
      </c>
      <c r="F338" s="653"/>
      <c r="G338" s="653"/>
      <c r="H338" s="653"/>
      <c r="I338" s="653"/>
      <c r="J338" s="653"/>
      <c r="K338" s="653"/>
      <c r="L338" s="653"/>
      <c r="M338" s="653"/>
      <c r="N338" s="653"/>
      <c r="O338" s="653"/>
      <c r="P338" s="653"/>
      <c r="Q338" s="653"/>
      <c r="R338" s="653"/>
      <c r="S338" s="653"/>
      <c r="T338" s="653"/>
      <c r="U338" s="653"/>
      <c r="V338" s="653"/>
      <c r="W338" s="653"/>
      <c r="X338" s="653"/>
      <c r="Y338" s="653"/>
      <c r="Z338" s="1195"/>
      <c r="AA338" s="1195"/>
      <c r="AB338" s="1195"/>
      <c r="AC338" s="1195"/>
      <c r="AD338" s="1195"/>
      <c r="AE338" s="1195"/>
      <c r="AF338" s="1195"/>
      <c r="AG338" s="1195"/>
      <c r="AH338" s="1195"/>
      <c r="AI338" s="1195"/>
      <c r="AJ338" s="1195"/>
      <c r="AK338" s="1195"/>
      <c r="AL338" s="1195"/>
      <c r="AM338" s="1195"/>
      <c r="AN338" s="1195"/>
      <c r="AO338" s="1195"/>
      <c r="AP338" s="1195"/>
      <c r="AQ338" s="1195"/>
      <c r="AR338" s="1195"/>
      <c r="AS338" s="1195"/>
      <c r="AT338" s="1195"/>
      <c r="AU338" s="1195"/>
      <c r="AV338" s="1195"/>
      <c r="AW338" s="1195"/>
      <c r="AX338" s="1195"/>
      <c r="AY338" s="653"/>
      <c r="AZ338" s="443">
        <v>6</v>
      </c>
    </row>
    <row r="339" spans="1:52" s="259" customFormat="1" ht="18" hidden="1" customHeight="1">
      <c r="A339" s="575"/>
      <c r="D339" s="259" t="s">
        <v>499</v>
      </c>
      <c r="E339" s="653" t="s">
        <v>1179</v>
      </c>
      <c r="F339" s="653"/>
      <c r="G339" s="653"/>
      <c r="H339" s="653"/>
      <c r="I339" s="653"/>
      <c r="J339" s="653"/>
      <c r="K339" s="653"/>
      <c r="L339" s="653"/>
      <c r="M339" s="653"/>
      <c r="N339" s="653"/>
      <c r="O339" s="653"/>
      <c r="P339" s="653"/>
      <c r="Q339" s="653"/>
      <c r="R339" s="653"/>
      <c r="S339" s="653"/>
      <c r="T339" s="653"/>
      <c r="U339" s="653"/>
      <c r="V339" s="653"/>
      <c r="W339" s="653"/>
      <c r="X339" s="653"/>
      <c r="Y339" s="653"/>
      <c r="Z339" s="1195"/>
      <c r="AA339" s="1195"/>
      <c r="AB339" s="1195"/>
      <c r="AC339" s="1195"/>
      <c r="AD339" s="1195"/>
      <c r="AE339" s="1195"/>
      <c r="AF339" s="1195"/>
      <c r="AG339" s="1195"/>
      <c r="AH339" s="1195"/>
      <c r="AI339" s="1195"/>
      <c r="AJ339" s="1195"/>
      <c r="AK339" s="1195"/>
      <c r="AL339" s="1195"/>
      <c r="AM339" s="1195"/>
      <c r="AN339" s="1195"/>
      <c r="AO339" s="1195"/>
      <c r="AP339" s="1195"/>
      <c r="AQ339" s="1195"/>
      <c r="AR339" s="1195"/>
      <c r="AS339" s="1195"/>
      <c r="AT339" s="1195"/>
      <c r="AU339" s="1195"/>
      <c r="AV339" s="1195"/>
      <c r="AW339" s="1195"/>
      <c r="AX339" s="1195"/>
      <c r="AY339" s="653"/>
      <c r="AZ339" s="443">
        <v>6</v>
      </c>
    </row>
    <row r="340" spans="1:52" s="259" customFormat="1" ht="18" hidden="1" customHeight="1">
      <c r="A340" s="575"/>
      <c r="D340" s="259" t="s">
        <v>499</v>
      </c>
      <c r="E340" s="653" t="s">
        <v>1178</v>
      </c>
      <c r="F340" s="653"/>
      <c r="G340" s="653"/>
      <c r="H340" s="653"/>
      <c r="I340" s="653"/>
      <c r="J340" s="653"/>
      <c r="K340" s="653"/>
      <c r="L340" s="653"/>
      <c r="M340" s="653"/>
      <c r="N340" s="653"/>
      <c r="O340" s="653"/>
      <c r="P340" s="653"/>
      <c r="Q340" s="653"/>
      <c r="R340" s="653"/>
      <c r="S340" s="653"/>
      <c r="T340" s="653"/>
      <c r="U340" s="653"/>
      <c r="V340" s="653"/>
      <c r="W340" s="653"/>
      <c r="X340" s="653"/>
      <c r="Y340" s="653"/>
      <c r="Z340" s="653"/>
      <c r="AA340" s="653"/>
      <c r="AB340" s="653"/>
      <c r="AC340" s="653"/>
      <c r="AD340" s="653"/>
      <c r="AE340" s="653"/>
      <c r="AF340" s="653"/>
      <c r="AG340" s="653"/>
      <c r="AH340" s="653"/>
      <c r="AI340" s="653"/>
      <c r="AJ340" s="653"/>
      <c r="AK340" s="653"/>
      <c r="AL340" s="653"/>
      <c r="AM340" s="653"/>
      <c r="AN340" s="653"/>
      <c r="AO340" s="653"/>
      <c r="AP340" s="653"/>
      <c r="AQ340" s="653"/>
      <c r="AR340" s="653"/>
      <c r="AS340" s="653"/>
      <c r="AT340" s="653"/>
      <c r="AU340" s="653"/>
      <c r="AV340" s="653"/>
      <c r="AW340" s="653"/>
      <c r="AX340" s="653"/>
      <c r="AY340" s="653"/>
      <c r="AZ340" s="443">
        <v>6</v>
      </c>
    </row>
    <row r="341" spans="1:52" s="259" customFormat="1" ht="18" hidden="1" customHeight="1">
      <c r="A341" s="575"/>
      <c r="D341" s="259" t="s">
        <v>499</v>
      </c>
      <c r="E341" s="653" t="s">
        <v>1177</v>
      </c>
      <c r="F341" s="653"/>
      <c r="G341" s="653"/>
      <c r="H341" s="653"/>
      <c r="I341" s="653"/>
      <c r="J341" s="653"/>
      <c r="K341" s="653"/>
      <c r="L341" s="653"/>
      <c r="M341" s="653"/>
      <c r="N341" s="653"/>
      <c r="O341" s="653"/>
      <c r="P341" s="653"/>
      <c r="Q341" s="653"/>
      <c r="R341" s="653"/>
      <c r="S341" s="653"/>
      <c r="T341" s="653"/>
      <c r="U341" s="653"/>
      <c r="V341" s="653"/>
      <c r="W341" s="653"/>
      <c r="X341" s="653"/>
      <c r="Y341" s="653"/>
      <c r="Z341" s="653"/>
      <c r="AA341" s="653"/>
      <c r="AB341" s="653"/>
      <c r="AC341" s="653"/>
      <c r="AD341" s="653"/>
      <c r="AE341" s="653"/>
      <c r="AF341" s="653"/>
      <c r="AG341" s="653"/>
      <c r="AH341" s="653"/>
      <c r="AI341" s="653"/>
      <c r="AJ341" s="653"/>
      <c r="AK341" s="653"/>
      <c r="AL341" s="653"/>
      <c r="AM341" s="653"/>
      <c r="AN341" s="653"/>
      <c r="AO341" s="653"/>
      <c r="AP341" s="653"/>
      <c r="AQ341" s="653"/>
      <c r="AR341" s="653"/>
      <c r="AS341" s="653"/>
      <c r="AT341" s="653"/>
      <c r="AU341" s="653"/>
      <c r="AV341" s="653"/>
      <c r="AW341" s="653"/>
      <c r="AX341" s="653"/>
      <c r="AY341" s="653"/>
      <c r="AZ341" s="443">
        <v>6</v>
      </c>
    </row>
    <row r="342" spans="1:52" s="259" customFormat="1" ht="18" hidden="1" customHeight="1">
      <c r="A342" s="575"/>
      <c r="D342" s="653"/>
      <c r="E342" s="799"/>
      <c r="F342" s="799"/>
      <c r="G342" s="799"/>
      <c r="H342" s="799"/>
      <c r="I342" s="799"/>
      <c r="J342" s="799"/>
      <c r="K342" s="799"/>
      <c r="L342" s="799"/>
      <c r="M342" s="799"/>
      <c r="N342" s="799"/>
      <c r="O342" s="799"/>
      <c r="P342" s="799"/>
      <c r="Q342" s="799"/>
      <c r="R342" s="799"/>
      <c r="S342" s="799"/>
      <c r="T342" s="799"/>
      <c r="U342" s="799"/>
      <c r="V342" s="799"/>
      <c r="W342" s="799"/>
      <c r="X342" s="799"/>
      <c r="Y342" s="799"/>
      <c r="Z342" s="799"/>
      <c r="AA342" s="799"/>
      <c r="AB342" s="799"/>
      <c r="AC342" s="799"/>
      <c r="AD342" s="799"/>
      <c r="AE342" s="799"/>
      <c r="AF342" s="799"/>
      <c r="AG342" s="799"/>
      <c r="AH342" s="799"/>
      <c r="AI342" s="799"/>
      <c r="AJ342" s="799"/>
      <c r="AK342" s="799"/>
      <c r="AL342" s="799"/>
      <c r="AM342" s="799"/>
      <c r="AN342" s="799"/>
      <c r="AO342" s="799"/>
      <c r="AP342" s="799"/>
      <c r="AQ342" s="799"/>
      <c r="AR342" s="799"/>
      <c r="AS342" s="799"/>
      <c r="AT342" s="799"/>
      <c r="AU342" s="799"/>
      <c r="AV342" s="799"/>
      <c r="AW342" s="799"/>
      <c r="AX342" s="799"/>
      <c r="AY342" s="799"/>
      <c r="AZ342" s="443">
        <v>6</v>
      </c>
    </row>
    <row r="343" spans="1:52" ht="25.5">
      <c r="A343" s="575">
        <f t="shared" ref="A343:A363" si="12">IF(K$361&gt;0,1,0)</f>
        <v>1</v>
      </c>
      <c r="B343" s="1869" t="s">
        <v>745</v>
      </c>
      <c r="C343" s="1869"/>
      <c r="D343" s="1869"/>
      <c r="E343" s="1869"/>
      <c r="F343" s="1869"/>
      <c r="G343" s="1869"/>
      <c r="H343" s="1869"/>
      <c r="I343" s="1869"/>
      <c r="J343" s="1869"/>
      <c r="K343" s="1869"/>
      <c r="L343" s="1869"/>
      <c r="M343" s="1869"/>
      <c r="N343" s="1869"/>
      <c r="O343" s="1869"/>
      <c r="P343" s="1869"/>
      <c r="Q343" s="1869"/>
      <c r="R343" s="1869"/>
      <c r="S343" s="1869"/>
      <c r="T343" s="1869"/>
      <c r="U343" s="1869"/>
      <c r="V343" s="1869"/>
      <c r="W343" s="1869"/>
      <c r="X343" s="1869"/>
      <c r="Y343" s="1869"/>
      <c r="Z343" s="1869"/>
      <c r="AA343" s="1869"/>
      <c r="AB343" s="1869"/>
      <c r="AC343" s="1869"/>
      <c r="AD343" s="1869"/>
      <c r="AE343" s="1869"/>
      <c r="AF343" s="1869"/>
      <c r="AG343" s="1869"/>
      <c r="AH343" s="1869"/>
      <c r="AI343" s="1869"/>
      <c r="AJ343" s="1869"/>
      <c r="AK343" s="1869"/>
      <c r="AL343" s="1869"/>
      <c r="AM343" s="1869"/>
      <c r="AN343" s="1869"/>
      <c r="AO343" s="1869"/>
      <c r="AP343" s="1869"/>
      <c r="AQ343" s="1869"/>
      <c r="AR343" s="1869"/>
      <c r="AS343" s="1869"/>
      <c r="AT343" s="1869"/>
      <c r="AU343" s="1869"/>
      <c r="AV343" s="1869"/>
      <c r="AW343" s="1869"/>
      <c r="AX343" s="1869"/>
      <c r="AY343" s="1869"/>
      <c r="AZ343" s="444">
        <v>7</v>
      </c>
    </row>
    <row r="344" spans="1:52" s="260" customFormat="1" ht="9.9499999999999993" customHeight="1">
      <c r="A344" s="575">
        <f t="shared" si="12"/>
        <v>1</v>
      </c>
      <c r="AZ344" s="443">
        <v>7</v>
      </c>
    </row>
    <row r="345" spans="1:52" s="576" customFormat="1" ht="30" customHeight="1">
      <c r="A345" s="575">
        <f t="shared" si="12"/>
        <v>1</v>
      </c>
      <c r="F345" s="1864" t="s">
        <v>1228</v>
      </c>
      <c r="G345" s="1864"/>
      <c r="H345" s="1864"/>
      <c r="I345" s="1864"/>
      <c r="J345" s="1864"/>
      <c r="K345" s="1864"/>
      <c r="L345" s="1870" t="str">
        <f>+'6-3표준조사 1'!K454</f>
        <v>61-0</v>
      </c>
      <c r="M345" s="1870"/>
      <c r="N345" s="1870"/>
      <c r="O345" s="1870"/>
      <c r="P345" s="1870"/>
      <c r="Q345" s="1870"/>
      <c r="R345" s="577"/>
      <c r="S345" s="577"/>
      <c r="T345" s="1864" t="s">
        <v>1227</v>
      </c>
      <c r="U345" s="1864"/>
      <c r="V345" s="1864"/>
      <c r="W345" s="1864"/>
      <c r="X345" s="1864"/>
      <c r="Y345" s="1864"/>
      <c r="Z345" s="1870" t="str">
        <f>+'6-3표준조사 1'!L454</f>
        <v>64-0</v>
      </c>
      <c r="AA345" s="1870"/>
      <c r="AB345" s="1870"/>
      <c r="AC345" s="1870"/>
      <c r="AD345" s="1870"/>
      <c r="AE345" s="1870"/>
      <c r="AF345" s="577"/>
      <c r="AG345" s="577"/>
      <c r="AH345" s="1864" t="s">
        <v>1226</v>
      </c>
      <c r="AI345" s="1864"/>
      <c r="AJ345" s="1864"/>
      <c r="AK345" s="1864"/>
      <c r="AL345" s="1864"/>
      <c r="AM345" s="1864"/>
      <c r="AN345" s="1864"/>
      <c r="AO345" s="1870" t="str">
        <f>+'6-3표준조사 1'!R454</f>
        <v>모두베기</v>
      </c>
      <c r="AP345" s="1870"/>
      <c r="AQ345" s="1870"/>
      <c r="AR345" s="1870"/>
      <c r="AS345" s="1870"/>
      <c r="AT345" s="1870"/>
      <c r="AU345" s="578"/>
      <c r="AV345" s="578"/>
      <c r="AW345" s="578"/>
      <c r="AX345" s="578"/>
      <c r="AZ345" s="443">
        <v>7</v>
      </c>
    </row>
    <row r="346" spans="1:52" s="260" customFormat="1" ht="14.25" customHeight="1">
      <c r="A346" s="575">
        <f t="shared" si="12"/>
        <v>1</v>
      </c>
      <c r="AZ346" s="443">
        <v>7</v>
      </c>
    </row>
    <row r="347" spans="1:52" s="259" customFormat="1" ht="20.100000000000001" customHeight="1">
      <c r="A347" s="575">
        <f t="shared" si="12"/>
        <v>1</v>
      </c>
      <c r="B347" s="1876" t="s">
        <v>1225</v>
      </c>
      <c r="C347" s="1876"/>
      <c r="D347" s="1876"/>
      <c r="E347" s="1876"/>
      <c r="F347" s="1876"/>
      <c r="G347" s="1876"/>
      <c r="H347" s="1876"/>
      <c r="I347" s="1876"/>
      <c r="J347" s="1876"/>
      <c r="K347" s="1876"/>
      <c r="L347" s="1876"/>
      <c r="M347" s="1876"/>
      <c r="N347" s="1876"/>
      <c r="O347" s="1876"/>
      <c r="P347" s="1876"/>
      <c r="Q347" s="1876"/>
      <c r="R347" s="1876"/>
      <c r="S347" s="1876"/>
      <c r="T347" s="1876"/>
      <c r="U347" s="1876"/>
      <c r="V347" s="1876"/>
      <c r="W347" s="1876"/>
      <c r="X347" s="1876"/>
      <c r="Y347" s="1876"/>
      <c r="Z347" s="1876"/>
      <c r="AA347" s="1876"/>
      <c r="AB347" s="1876"/>
      <c r="AC347" s="1876"/>
      <c r="AD347" s="1876"/>
      <c r="AE347" s="1876"/>
      <c r="AF347" s="1876"/>
      <c r="AG347" s="1876"/>
      <c r="AH347" s="1876"/>
      <c r="AI347" s="1876"/>
      <c r="AJ347" s="1876"/>
      <c r="AK347" s="1876"/>
      <c r="AL347" s="1876"/>
      <c r="AM347" s="1876"/>
      <c r="AN347" s="1876"/>
      <c r="AO347" s="1876"/>
      <c r="AP347" s="1876"/>
      <c r="AQ347" s="1876"/>
      <c r="AR347" s="1876"/>
      <c r="AS347" s="1876"/>
      <c r="AT347" s="1876"/>
      <c r="AU347" s="1876"/>
      <c r="AV347" s="1876"/>
      <c r="AW347" s="1876"/>
      <c r="AX347" s="1876"/>
      <c r="AY347" s="1876"/>
      <c r="AZ347" s="443">
        <v>7</v>
      </c>
    </row>
    <row r="348" spans="1:52" s="259" customFormat="1" ht="18" customHeight="1">
      <c r="A348" s="575">
        <f t="shared" si="12"/>
        <v>1</v>
      </c>
      <c r="C348" s="259" t="s">
        <v>1208</v>
      </c>
      <c r="D348" s="579" t="s">
        <v>1224</v>
      </c>
      <c r="E348" s="579"/>
      <c r="F348" s="580"/>
      <c r="G348" s="580"/>
      <c r="H348" s="580"/>
      <c r="I348" s="580"/>
      <c r="J348" s="581"/>
      <c r="M348" s="579"/>
      <c r="N348" s="579"/>
      <c r="O348" s="581"/>
      <c r="P348" s="579"/>
      <c r="Q348" s="579"/>
      <c r="R348" s="579"/>
      <c r="S348" s="579"/>
      <c r="T348" s="579"/>
      <c r="U348" s="579"/>
      <c r="V348" s="579"/>
      <c r="W348" s="579"/>
      <c r="X348" s="579"/>
      <c r="Y348" s="579"/>
      <c r="Z348" s="579"/>
      <c r="AA348" s="579"/>
      <c r="AB348" s="579"/>
      <c r="AC348" s="579"/>
      <c r="AD348" s="579"/>
      <c r="AE348" s="579"/>
      <c r="AZ348" s="443">
        <v>7</v>
      </c>
    </row>
    <row r="349" spans="1:52" s="259" customFormat="1" ht="18" customHeight="1">
      <c r="A349" s="575">
        <f t="shared" si="12"/>
        <v>1</v>
      </c>
      <c r="D349" s="259" t="s">
        <v>499</v>
      </c>
      <c r="E349" s="579" t="str">
        <f>CONCATENATE(L345," 임반 ",Z345," 소반 은 해발고",'6-3표준조사 1'!W453,"m ~ ",'6-3표준조사 1'!W454,"m 사이에 분포한다.")</f>
        <v>61-0 임반 64-0 소반 은 해발고743m ~ 804m 사이에 분포한다.</v>
      </c>
      <c r="F349" s="579"/>
      <c r="G349" s="579"/>
      <c r="H349" s="579"/>
      <c r="I349" s="579"/>
      <c r="J349" s="579"/>
      <c r="K349" s="579"/>
      <c r="L349" s="579"/>
      <c r="M349" s="579"/>
      <c r="N349" s="579"/>
      <c r="O349" s="579"/>
      <c r="P349" s="579"/>
      <c r="Q349" s="579"/>
      <c r="R349" s="579"/>
      <c r="S349" s="579"/>
      <c r="T349" s="579"/>
      <c r="U349" s="579"/>
      <c r="V349" s="579"/>
      <c r="W349" s="579"/>
      <c r="X349" s="579"/>
      <c r="Y349" s="579"/>
      <c r="Z349" s="579"/>
      <c r="AA349" s="579"/>
      <c r="AB349" s="579"/>
      <c r="AC349" s="579"/>
      <c r="AD349" s="579"/>
      <c r="AE349" s="579"/>
      <c r="AF349" s="579"/>
      <c r="AG349" s="579"/>
      <c r="AH349" s="579"/>
      <c r="AI349" s="579"/>
      <c r="AJ349" s="582"/>
      <c r="AK349" s="582"/>
      <c r="AL349" s="582"/>
      <c r="AM349" s="579"/>
      <c r="AN349" s="579"/>
      <c r="AO349" s="579"/>
      <c r="AP349" s="579"/>
      <c r="AQ349" s="579"/>
      <c r="AR349" s="579"/>
      <c r="AS349" s="579"/>
      <c r="AT349" s="579"/>
      <c r="AU349" s="579"/>
      <c r="AV349" s="579"/>
      <c r="AW349" s="579"/>
      <c r="AX349" s="579"/>
      <c r="AY349" s="579"/>
      <c r="AZ349" s="443">
        <v>7</v>
      </c>
    </row>
    <row r="350" spans="1:52" s="259" customFormat="1" ht="18" customHeight="1">
      <c r="A350" s="575">
        <f t="shared" si="12"/>
        <v>1</v>
      </c>
      <c r="D350" s="259" t="s">
        <v>499</v>
      </c>
      <c r="E350" s="259" t="str">
        <f>CONCATENATE("소반의 경사도는 평균 ",'6-3표준조사 1'!W455,"˚로 ",'6-3표준조사 1'!P456,"경사이고, 임지의 잔재를 제외하고 장애물은 많지 않다.")</f>
        <v>소반의 경사도는 평균 27.86˚로 중 (15˚ ~ 30˚)경사이고, 임지의 잔재를 제외하고 장애물은 많지 않다.</v>
      </c>
      <c r="AZ350" s="443">
        <v>7</v>
      </c>
    </row>
    <row r="351" spans="1:52" s="259" customFormat="1" ht="18" customHeight="1">
      <c r="A351" s="575">
        <f t="shared" si="12"/>
        <v>1</v>
      </c>
      <c r="C351" s="259" t="s">
        <v>1206</v>
      </c>
      <c r="D351" s="259" t="s">
        <v>1223</v>
      </c>
      <c r="K351" s="579"/>
      <c r="L351" s="579"/>
      <c r="M351" s="583"/>
      <c r="P351" s="584"/>
      <c r="Q351" s="584"/>
      <c r="R351" s="584"/>
      <c r="S351" s="584"/>
      <c r="T351" s="584"/>
      <c r="AZ351" s="443">
        <v>7</v>
      </c>
    </row>
    <row r="352" spans="1:52" s="259" customFormat="1" ht="18" customHeight="1">
      <c r="A352" s="575">
        <f t="shared" si="12"/>
        <v>1</v>
      </c>
      <c r="D352" s="259" t="s">
        <v>499</v>
      </c>
      <c r="E352" s="579" t="str">
        <f>CONCATENATE("사업대상지는 ",'6-3표준조사 1'!N454," ",'6-3표준조사 1'!O454," ",'6-3표준조사 1'!P454,"로 지적면적은 ",'6-3표준조사 1'!W467,"ha 이다." )</f>
        <v>사업대상지는 대강 올산 산74-40번지로 지적면적은 144.43ha 이다.</v>
      </c>
      <c r="F352" s="579"/>
      <c r="G352" s="579"/>
      <c r="AJ352" s="579"/>
      <c r="AK352" s="579"/>
      <c r="AL352" s="579"/>
      <c r="AM352" s="579"/>
      <c r="AN352" s="579"/>
      <c r="AO352" s="579"/>
      <c r="AP352" s="579"/>
      <c r="AQ352" s="579"/>
      <c r="AR352" s="579"/>
      <c r="AS352" s="579"/>
      <c r="AT352" s="579"/>
      <c r="AU352" s="579"/>
      <c r="AV352" s="579"/>
      <c r="AW352" s="579"/>
      <c r="AX352" s="579"/>
      <c r="AY352" s="579"/>
      <c r="AZ352" s="443">
        <v>7</v>
      </c>
    </row>
    <row r="353" spans="1:52" s="259" customFormat="1" ht="18" customHeight="1">
      <c r="A353" s="575">
        <f t="shared" si="12"/>
        <v>1</v>
      </c>
      <c r="D353" s="259" t="s">
        <v>499</v>
      </c>
      <c r="E353" s="579" t="str">
        <f>CONCATENATE("소반의 풀베기사업 대상면적은 ",'6-3표준조사 1'!Q454,"ha 이다.")</f>
        <v>소반의 풀베기사업 대상면적은 2.9ha 이다.</v>
      </c>
      <c r="F353" s="579"/>
      <c r="G353" s="579"/>
      <c r="H353" s="579"/>
      <c r="I353" s="579"/>
      <c r="J353" s="579"/>
      <c r="K353" s="579"/>
      <c r="L353" s="579"/>
      <c r="M353" s="579"/>
      <c r="N353" s="579"/>
      <c r="O353" s="579"/>
      <c r="P353" s="579"/>
      <c r="Q353" s="579"/>
      <c r="R353" s="579"/>
      <c r="S353" s="579"/>
      <c r="T353" s="579"/>
      <c r="U353" s="579"/>
      <c r="V353" s="579"/>
      <c r="W353" s="579"/>
      <c r="X353" s="579"/>
      <c r="Y353" s="579"/>
      <c r="Z353" s="579"/>
      <c r="AA353" s="579"/>
      <c r="AB353" s="579"/>
      <c r="AC353" s="579"/>
      <c r="AD353" s="579"/>
      <c r="AE353" s="579"/>
      <c r="AF353" s="579"/>
      <c r="AG353" s="579"/>
      <c r="AH353" s="579"/>
      <c r="AI353" s="579"/>
      <c r="AJ353" s="579"/>
      <c r="AK353" s="579"/>
      <c r="AL353" s="579"/>
      <c r="AM353" s="579"/>
      <c r="AN353" s="579"/>
      <c r="AO353" s="579"/>
      <c r="AP353" s="579"/>
      <c r="AQ353" s="579"/>
      <c r="AR353" s="579"/>
      <c r="AS353" s="579"/>
      <c r="AT353" s="579"/>
      <c r="AU353" s="579"/>
      <c r="AV353" s="579"/>
      <c r="AW353" s="579"/>
      <c r="AX353" s="579"/>
      <c r="AY353" s="579"/>
      <c r="AZ353" s="443">
        <v>7</v>
      </c>
    </row>
    <row r="354" spans="1:52" s="259" customFormat="1" ht="18" customHeight="1">
      <c r="A354" s="575">
        <f t="shared" si="12"/>
        <v>1</v>
      </c>
      <c r="C354" s="259" t="s">
        <v>1193</v>
      </c>
      <c r="D354" s="259" t="s">
        <v>1222</v>
      </c>
      <c r="E354" s="579"/>
      <c r="F354" s="579"/>
      <c r="G354" s="579"/>
      <c r="H354" s="579"/>
      <c r="I354" s="579"/>
      <c r="J354" s="579"/>
      <c r="K354" s="579"/>
      <c r="L354" s="579"/>
      <c r="M354" s="579"/>
      <c r="N354" s="579"/>
      <c r="O354" s="579"/>
      <c r="P354" s="579"/>
      <c r="Q354" s="579"/>
      <c r="R354" s="579"/>
      <c r="S354" s="579"/>
      <c r="T354" s="579"/>
      <c r="U354" s="579"/>
      <c r="V354" s="579"/>
      <c r="W354" s="579"/>
      <c r="X354" s="579"/>
      <c r="Y354" s="579"/>
      <c r="Z354" s="579"/>
      <c r="AA354" s="579"/>
      <c r="AB354" s="579"/>
      <c r="AC354" s="579"/>
      <c r="AD354" s="579"/>
      <c r="AE354" s="579"/>
      <c r="AF354" s="579"/>
      <c r="AG354" s="579"/>
      <c r="AH354" s="769"/>
      <c r="AI354" s="769"/>
      <c r="AJ354" s="769"/>
      <c r="AK354" s="579"/>
      <c r="AL354" s="579"/>
      <c r="AM354" s="579"/>
      <c r="AN354" s="579"/>
      <c r="AO354" s="579"/>
      <c r="AP354" s="579"/>
      <c r="AQ354" s="579"/>
      <c r="AR354" s="579"/>
      <c r="AS354" s="579"/>
      <c r="AT354" s="579"/>
      <c r="AU354" s="579"/>
      <c r="AV354" s="579"/>
      <c r="AW354" s="579"/>
      <c r="AX354" s="579"/>
      <c r="AY354" s="579"/>
      <c r="AZ354" s="443">
        <v>7</v>
      </c>
    </row>
    <row r="355" spans="1:52" s="259" customFormat="1" ht="18" customHeight="1">
      <c r="A355" s="575">
        <f t="shared" si="12"/>
        <v>1</v>
      </c>
      <c r="B355" s="586"/>
      <c r="C355" s="586"/>
      <c r="D355" s="586" t="s">
        <v>499</v>
      </c>
      <c r="E355" s="587" t="str">
        <f>'6-3표준조사 1'!$W$470</f>
        <v>소반과 연접된 임도가 있어 접근이 용이하다.</v>
      </c>
      <c r="F355" s="587"/>
      <c r="G355" s="587"/>
      <c r="H355" s="587"/>
      <c r="I355" s="587"/>
      <c r="J355" s="587"/>
      <c r="K355" s="587"/>
      <c r="L355" s="587"/>
      <c r="M355" s="587"/>
      <c r="N355" s="587"/>
      <c r="O355" s="587"/>
      <c r="P355" s="587"/>
      <c r="Q355" s="587"/>
      <c r="R355" s="587"/>
      <c r="S355" s="587"/>
      <c r="T355" s="587"/>
      <c r="U355" s="587"/>
      <c r="V355" s="587"/>
      <c r="W355" s="587"/>
      <c r="X355" s="587"/>
      <c r="Y355" s="587"/>
      <c r="Z355" s="587"/>
      <c r="AA355" s="587"/>
      <c r="AB355" s="587"/>
      <c r="AC355" s="587"/>
      <c r="AD355" s="587"/>
      <c r="AE355" s="587"/>
      <c r="AF355" s="587"/>
      <c r="AG355" s="587"/>
      <c r="AH355" s="588"/>
      <c r="AI355" s="588"/>
      <c r="AJ355" s="588"/>
      <c r="AK355" s="587"/>
      <c r="AL355" s="587"/>
      <c r="AM355" s="587"/>
      <c r="AN355" s="587"/>
      <c r="AO355" s="587"/>
      <c r="AP355" s="587"/>
      <c r="AQ355" s="587"/>
      <c r="AR355" s="587"/>
      <c r="AS355" s="587"/>
      <c r="AT355" s="587"/>
      <c r="AU355" s="587"/>
      <c r="AV355" s="587"/>
      <c r="AW355" s="587"/>
      <c r="AX355" s="587"/>
      <c r="AY355" s="587"/>
      <c r="AZ355" s="443">
        <v>7</v>
      </c>
    </row>
    <row r="356" spans="1:52" s="259" customFormat="1" ht="14.25" customHeight="1">
      <c r="A356" s="575">
        <f t="shared" si="12"/>
        <v>1</v>
      </c>
      <c r="D356" s="589"/>
      <c r="E356" s="589"/>
      <c r="F356" s="589"/>
      <c r="G356" s="589"/>
      <c r="H356" s="589"/>
      <c r="I356" s="589"/>
      <c r="J356" s="589"/>
      <c r="K356" s="589"/>
      <c r="L356" s="589"/>
      <c r="M356" s="589"/>
      <c r="N356" s="589"/>
      <c r="O356" s="589"/>
      <c r="P356" s="589"/>
      <c r="Q356" s="589"/>
      <c r="R356" s="589"/>
      <c r="S356" s="589"/>
      <c r="T356" s="589"/>
      <c r="U356" s="589"/>
      <c r="V356" s="589"/>
      <c r="W356" s="589"/>
      <c r="X356" s="589"/>
      <c r="Y356" s="589"/>
      <c r="Z356" s="589"/>
      <c r="AA356" s="589"/>
      <c r="AB356" s="589"/>
      <c r="AC356" s="589"/>
      <c r="AD356" s="589"/>
      <c r="AE356" s="589"/>
      <c r="AF356" s="589"/>
      <c r="AG356" s="589"/>
      <c r="AH356" s="589"/>
      <c r="AI356" s="589"/>
      <c r="AJ356" s="589"/>
      <c r="AK356" s="589"/>
      <c r="AL356" s="589"/>
      <c r="AM356" s="589"/>
      <c r="AN356" s="589"/>
      <c r="AO356" s="589"/>
      <c r="AP356" s="589"/>
      <c r="AQ356" s="589"/>
      <c r="AR356" s="589"/>
      <c r="AS356" s="589"/>
      <c r="AT356" s="589"/>
      <c r="AU356" s="589"/>
      <c r="AV356" s="589"/>
      <c r="AW356" s="589"/>
      <c r="AX356" s="589"/>
      <c r="AY356" s="589"/>
      <c r="AZ356" s="443">
        <v>7</v>
      </c>
    </row>
    <row r="357" spans="1:52" s="260" customFormat="1" ht="20.100000000000001" customHeight="1">
      <c r="A357" s="575">
        <f t="shared" si="12"/>
        <v>1</v>
      </c>
      <c r="B357" s="1876" t="s">
        <v>1221</v>
      </c>
      <c r="C357" s="1876"/>
      <c r="D357" s="1876"/>
      <c r="E357" s="1876"/>
      <c r="F357" s="1876"/>
      <c r="G357" s="1876"/>
      <c r="H357" s="1876"/>
      <c r="I357" s="1876"/>
      <c r="J357" s="1876"/>
      <c r="K357" s="1876"/>
      <c r="L357" s="1876"/>
      <c r="M357" s="1876"/>
      <c r="N357" s="1876"/>
      <c r="O357" s="1876"/>
      <c r="P357" s="1876"/>
      <c r="Q357" s="1876"/>
      <c r="R357" s="1876"/>
      <c r="S357" s="1876"/>
      <c r="T357" s="1876"/>
      <c r="U357" s="1876"/>
      <c r="V357" s="1876"/>
      <c r="W357" s="1876"/>
      <c r="X357" s="1876"/>
      <c r="Y357" s="1876"/>
      <c r="Z357" s="1876"/>
      <c r="AA357" s="1876"/>
      <c r="AB357" s="1876"/>
      <c r="AC357" s="1876"/>
      <c r="AD357" s="1876"/>
      <c r="AE357" s="1876"/>
      <c r="AF357" s="1876"/>
      <c r="AG357" s="1876"/>
      <c r="AH357" s="1876"/>
      <c r="AI357" s="1876"/>
      <c r="AJ357" s="1876"/>
      <c r="AK357" s="1876"/>
      <c r="AL357" s="1876"/>
      <c r="AM357" s="1876"/>
      <c r="AN357" s="1876"/>
      <c r="AO357" s="1876"/>
      <c r="AP357" s="1876"/>
      <c r="AQ357" s="1876"/>
      <c r="AR357" s="1876"/>
      <c r="AS357" s="1876"/>
      <c r="AT357" s="1876"/>
      <c r="AU357" s="1876"/>
      <c r="AV357" s="1876"/>
      <c r="AW357" s="1876"/>
      <c r="AX357" s="1876"/>
      <c r="AY357" s="1876"/>
      <c r="AZ357" s="443">
        <v>7</v>
      </c>
    </row>
    <row r="358" spans="1:52" s="260" customFormat="1" ht="20.100000000000001" customHeight="1">
      <c r="A358" s="575">
        <f t="shared" si="12"/>
        <v>1</v>
      </c>
      <c r="B358" s="590"/>
      <c r="C358" s="591" t="s">
        <v>1208</v>
      </c>
      <c r="D358" s="591" t="s">
        <v>1220</v>
      </c>
      <c r="E358" s="592"/>
      <c r="F358" s="592"/>
      <c r="G358" s="769"/>
      <c r="H358" s="593"/>
      <c r="I358" s="593"/>
      <c r="J358" s="594"/>
      <c r="K358" s="594"/>
      <c r="L358" s="594"/>
      <c r="M358" s="594"/>
      <c r="N358" s="594"/>
      <c r="O358" s="594"/>
      <c r="P358" s="594"/>
      <c r="Q358" s="595"/>
      <c r="R358" s="595"/>
      <c r="S358" s="595"/>
      <c r="T358" s="595"/>
      <c r="U358" s="595"/>
      <c r="V358" s="596"/>
      <c r="W358" s="596"/>
      <c r="X358" s="596"/>
      <c r="Y358" s="596"/>
      <c r="Z358" s="596"/>
      <c r="AA358" s="596"/>
      <c r="AB358" s="596"/>
      <c r="AC358" s="596"/>
      <c r="AD358" s="596"/>
      <c r="AE358" s="596"/>
      <c r="AF358" s="596"/>
      <c r="AG358" s="596"/>
      <c r="AH358" s="597"/>
      <c r="AI358" s="597"/>
      <c r="AJ358" s="597"/>
      <c r="AK358" s="597"/>
      <c r="AL358" s="598"/>
      <c r="AM358" s="598"/>
      <c r="AN358" s="598"/>
      <c r="AO358" s="598"/>
      <c r="AP358" s="598"/>
      <c r="AQ358" s="598"/>
      <c r="AR358" s="598"/>
      <c r="AS358" s="598"/>
      <c r="AT358" s="598"/>
      <c r="AU358" s="598"/>
      <c r="AV358" s="593"/>
      <c r="AW358" s="593"/>
      <c r="AX358" s="593"/>
      <c r="AY358" s="593"/>
      <c r="AZ358" s="443">
        <v>7</v>
      </c>
    </row>
    <row r="359" spans="1:52" s="259" customFormat="1" ht="18" customHeight="1">
      <c r="A359" s="575">
        <f t="shared" si="12"/>
        <v>1</v>
      </c>
      <c r="B359" s="599"/>
      <c r="C359" s="1862" t="s">
        <v>1219</v>
      </c>
      <c r="D359" s="1862"/>
      <c r="E359" s="1862"/>
      <c r="F359" s="1862"/>
      <c r="G359" s="1862"/>
      <c r="H359" s="1862"/>
      <c r="I359" s="1862"/>
      <c r="J359" s="1862"/>
      <c r="K359" s="1862" t="s">
        <v>1218</v>
      </c>
      <c r="L359" s="1862"/>
      <c r="M359" s="1862"/>
      <c r="N359" s="1862"/>
      <c r="O359" s="1862"/>
      <c r="P359" s="1862"/>
      <c r="Q359" s="1862"/>
      <c r="R359" s="1862"/>
      <c r="S359" s="1862" t="s">
        <v>1217</v>
      </c>
      <c r="T359" s="1862"/>
      <c r="U359" s="1862"/>
      <c r="V359" s="1862"/>
      <c r="W359" s="1862"/>
      <c r="X359" s="1862"/>
      <c r="Y359" s="1862"/>
      <c r="Z359" s="1862"/>
      <c r="AA359" s="1862" t="s">
        <v>1216</v>
      </c>
      <c r="AB359" s="1862"/>
      <c r="AC359" s="1862"/>
      <c r="AD359" s="1862"/>
      <c r="AE359" s="1862"/>
      <c r="AF359" s="1862"/>
      <c r="AG359" s="1862"/>
      <c r="AH359" s="1862"/>
      <c r="AI359" s="1862"/>
      <c r="AJ359" s="1862"/>
      <c r="AK359" s="1862"/>
      <c r="AL359" s="1862"/>
      <c r="AM359" s="1862"/>
      <c r="AN359" s="1862"/>
      <c r="AO359" s="1862"/>
      <c r="AP359" s="1862"/>
      <c r="AQ359" s="1862" t="s">
        <v>964</v>
      </c>
      <c r="AR359" s="1862"/>
      <c r="AS359" s="1862"/>
      <c r="AT359" s="1862"/>
      <c r="AU359" s="1862"/>
      <c r="AV359" s="1862"/>
      <c r="AW359" s="1862"/>
      <c r="AX359" s="1862"/>
      <c r="AY359" s="599"/>
      <c r="AZ359" s="443">
        <v>7</v>
      </c>
    </row>
    <row r="360" spans="1:52" s="259" customFormat="1" ht="18" customHeight="1">
      <c r="A360" s="575">
        <f t="shared" si="12"/>
        <v>1</v>
      </c>
      <c r="B360" s="599"/>
      <c r="C360" s="1862"/>
      <c r="D360" s="1862"/>
      <c r="E360" s="1862"/>
      <c r="F360" s="1862"/>
      <c r="G360" s="1862"/>
      <c r="H360" s="1862"/>
      <c r="I360" s="1862"/>
      <c r="J360" s="1862"/>
      <c r="K360" s="1862"/>
      <c r="L360" s="1862"/>
      <c r="M360" s="1862"/>
      <c r="N360" s="1862"/>
      <c r="O360" s="1862"/>
      <c r="P360" s="1862"/>
      <c r="Q360" s="1862"/>
      <c r="R360" s="1862"/>
      <c r="S360" s="1862"/>
      <c r="T360" s="1862"/>
      <c r="U360" s="1862"/>
      <c r="V360" s="1862"/>
      <c r="W360" s="1862"/>
      <c r="X360" s="1862"/>
      <c r="Y360" s="1862"/>
      <c r="Z360" s="1862"/>
      <c r="AA360" s="1862" t="s">
        <v>1215</v>
      </c>
      <c r="AB360" s="1862"/>
      <c r="AC360" s="1862"/>
      <c r="AD360" s="1862"/>
      <c r="AE360" s="1862"/>
      <c r="AF360" s="1862"/>
      <c r="AG360" s="1862"/>
      <c r="AH360" s="1862"/>
      <c r="AI360" s="1862" t="s">
        <v>1214</v>
      </c>
      <c r="AJ360" s="1862"/>
      <c r="AK360" s="1862"/>
      <c r="AL360" s="1862"/>
      <c r="AM360" s="1862"/>
      <c r="AN360" s="1862"/>
      <c r="AO360" s="1862"/>
      <c r="AP360" s="1862"/>
      <c r="AQ360" s="1862"/>
      <c r="AR360" s="1862"/>
      <c r="AS360" s="1862"/>
      <c r="AT360" s="1862"/>
      <c r="AU360" s="1862"/>
      <c r="AV360" s="1862"/>
      <c r="AW360" s="1862"/>
      <c r="AX360" s="1862"/>
      <c r="AY360" s="599"/>
      <c r="AZ360" s="443">
        <v>7</v>
      </c>
    </row>
    <row r="361" spans="1:52" s="259" customFormat="1" ht="18" customHeight="1">
      <c r="A361" s="575">
        <f t="shared" si="12"/>
        <v>1</v>
      </c>
      <c r="B361" s="600"/>
      <c r="C361" s="1871" t="str">
        <f>L345</f>
        <v>61-0</v>
      </c>
      <c r="D361" s="1872"/>
      <c r="E361" s="1875" t="s">
        <v>1213</v>
      </c>
      <c r="F361" s="1875"/>
      <c r="G361" s="1872" t="str">
        <f>Z345</f>
        <v>64-0</v>
      </c>
      <c r="H361" s="1872"/>
      <c r="I361" s="1875" t="s">
        <v>1212</v>
      </c>
      <c r="J361" s="1875"/>
      <c r="K361" s="1887">
        <f>'6-3표준조사 1'!Q454</f>
        <v>2.9</v>
      </c>
      <c r="L361" s="1887"/>
      <c r="M361" s="1887"/>
      <c r="N361" s="1887"/>
      <c r="O361" s="1887"/>
      <c r="P361" s="1887"/>
      <c r="Q361" s="1887"/>
      <c r="R361" s="1887"/>
      <c r="S361" s="1867" t="str">
        <f>'6-3표준조사 1'!K456</f>
        <v>소나무</v>
      </c>
      <c r="T361" s="1867"/>
      <c r="U361" s="1867"/>
      <c r="V361" s="1867"/>
      <c r="W361" s="1867"/>
      <c r="X361" s="1867"/>
      <c r="Y361" s="1867"/>
      <c r="Z361" s="1867"/>
      <c r="AA361" s="1865">
        <f>'6-3표준조사 1'!Q460</f>
        <v>2275</v>
      </c>
      <c r="AB361" s="1865"/>
      <c r="AC361" s="1865"/>
      <c r="AD361" s="1865"/>
      <c r="AE361" s="1865"/>
      <c r="AF361" s="1865"/>
      <c r="AG361" s="1865"/>
      <c r="AH361" s="1865"/>
      <c r="AI361" s="1865">
        <f>'6-3표준조사 1'!R460</f>
        <v>650</v>
      </c>
      <c r="AJ361" s="1865"/>
      <c r="AK361" s="1865"/>
      <c r="AL361" s="1865"/>
      <c r="AM361" s="1865"/>
      <c r="AN361" s="1865"/>
      <c r="AO361" s="1865"/>
      <c r="AP361" s="1865"/>
      <c r="AQ361" s="1867" t="str">
        <f>'6-3표준조사 1'!R456</f>
        <v>3년차 이상</v>
      </c>
      <c r="AR361" s="1867"/>
      <c r="AS361" s="1867"/>
      <c r="AT361" s="1867"/>
      <c r="AU361" s="1867"/>
      <c r="AV361" s="1867"/>
      <c r="AW361" s="1867"/>
      <c r="AX361" s="1867"/>
      <c r="AY361" s="599"/>
      <c r="AZ361" s="443">
        <v>7</v>
      </c>
    </row>
    <row r="362" spans="1:52" s="259" customFormat="1" ht="18" customHeight="1">
      <c r="A362" s="575">
        <f t="shared" si="12"/>
        <v>1</v>
      </c>
      <c r="B362" s="600"/>
      <c r="C362" s="1873"/>
      <c r="D362" s="1874"/>
      <c r="E362" s="1874"/>
      <c r="F362" s="1874"/>
      <c r="G362" s="1874"/>
      <c r="H362" s="1874"/>
      <c r="I362" s="1874"/>
      <c r="J362" s="1874"/>
      <c r="K362" s="1888"/>
      <c r="L362" s="1888"/>
      <c r="M362" s="1888"/>
      <c r="N362" s="1888"/>
      <c r="O362" s="1888"/>
      <c r="P362" s="1888"/>
      <c r="Q362" s="1888"/>
      <c r="R362" s="1888"/>
      <c r="S362" s="1868"/>
      <c r="T362" s="1868"/>
      <c r="U362" s="1868"/>
      <c r="V362" s="1868"/>
      <c r="W362" s="1868"/>
      <c r="X362" s="1868"/>
      <c r="Y362" s="1868"/>
      <c r="Z362" s="1868"/>
      <c r="AA362" s="1866"/>
      <c r="AB362" s="1866"/>
      <c r="AC362" s="1866"/>
      <c r="AD362" s="1866"/>
      <c r="AE362" s="1866"/>
      <c r="AF362" s="1866"/>
      <c r="AG362" s="1866"/>
      <c r="AH362" s="1866"/>
      <c r="AI362" s="1866"/>
      <c r="AJ362" s="1866"/>
      <c r="AK362" s="1866"/>
      <c r="AL362" s="1866"/>
      <c r="AM362" s="1866"/>
      <c r="AN362" s="1866"/>
      <c r="AO362" s="1866"/>
      <c r="AP362" s="1866"/>
      <c r="AQ362" s="1868"/>
      <c r="AR362" s="1868"/>
      <c r="AS362" s="1868"/>
      <c r="AT362" s="1868"/>
      <c r="AU362" s="1868"/>
      <c r="AV362" s="1868"/>
      <c r="AW362" s="1868"/>
      <c r="AX362" s="1868"/>
      <c r="AY362" s="599"/>
      <c r="AZ362" s="443">
        <v>7</v>
      </c>
    </row>
    <row r="363" spans="1:52" s="259" customFormat="1" ht="18" customHeight="1">
      <c r="A363" s="575">
        <f t="shared" si="12"/>
        <v>1</v>
      </c>
      <c r="B363" s="600"/>
      <c r="C363" s="600" t="s">
        <v>1206</v>
      </c>
      <c r="D363" s="600" t="s">
        <v>1211</v>
      </c>
      <c r="E363" s="600"/>
      <c r="F363" s="599"/>
      <c r="G363" s="599"/>
      <c r="H363" s="599"/>
      <c r="I363" s="599"/>
      <c r="J363" s="599"/>
      <c r="K363" s="599"/>
      <c r="L363" s="599"/>
      <c r="M363" s="599"/>
      <c r="N363" s="599"/>
      <c r="O363" s="599"/>
      <c r="P363" s="599"/>
      <c r="Q363" s="601"/>
      <c r="R363" s="601"/>
      <c r="S363" s="601"/>
      <c r="T363" s="601"/>
      <c r="U363" s="601"/>
      <c r="V363" s="599"/>
      <c r="W363" s="602"/>
      <c r="X363" s="602"/>
      <c r="Y363" s="602"/>
      <c r="Z363" s="602"/>
      <c r="AA363" s="792"/>
      <c r="AB363" s="792"/>
      <c r="AC363" s="792"/>
      <c r="AD363" s="792"/>
      <c r="AE363" s="792"/>
      <c r="AF363" s="792"/>
      <c r="AG363" s="789"/>
      <c r="AH363" s="793"/>
      <c r="AI363" s="793"/>
      <c r="AJ363" s="793"/>
      <c r="AK363" s="793"/>
      <c r="AL363" s="794"/>
      <c r="AM363" s="794"/>
      <c r="AN363" s="794"/>
      <c r="AO363" s="794"/>
      <c r="AP363" s="794"/>
      <c r="AQ363" s="794"/>
      <c r="AR363" s="794"/>
      <c r="AS363" s="794"/>
      <c r="AT363" s="794"/>
      <c r="AU363" s="794"/>
      <c r="AV363" s="789"/>
      <c r="AW363" s="789"/>
      <c r="AX363" s="789"/>
      <c r="AY363" s="599"/>
      <c r="AZ363" s="443">
        <v>7</v>
      </c>
    </row>
    <row r="364" spans="1:52" s="259" customFormat="1" ht="18" customHeight="1">
      <c r="A364" s="575">
        <f>IF(K361&gt;0,1,0)</f>
        <v>1</v>
      </c>
      <c r="B364" s="600"/>
      <c r="C364" s="600"/>
      <c r="D364" s="259" t="s">
        <v>499</v>
      </c>
      <c r="E364" s="600" t="str">
        <f>'6-3표준조사 1'!$W$471</f>
        <v>식재된 소나무 는 활착이 안정된 상태로 신초발달이 양호하다.</v>
      </c>
      <c r="F364" s="599"/>
      <c r="G364" s="599"/>
      <c r="H364" s="599"/>
      <c r="I364" s="599"/>
      <c r="J364" s="599"/>
      <c r="K364" s="599"/>
      <c r="L364" s="599"/>
      <c r="M364" s="599"/>
      <c r="N364" s="599"/>
      <c r="O364" s="599"/>
      <c r="P364" s="599"/>
      <c r="Q364" s="601"/>
      <c r="R364" s="601"/>
      <c r="S364" s="601"/>
      <c r="T364" s="601"/>
      <c r="U364" s="601"/>
      <c r="V364" s="599"/>
      <c r="W364" s="605"/>
      <c r="X364" s="602"/>
      <c r="Y364" s="602"/>
      <c r="Z364" s="602"/>
      <c r="AA364" s="605"/>
      <c r="AB364" s="602"/>
      <c r="AC364" s="602"/>
      <c r="AD364" s="602"/>
      <c r="AE364" s="605"/>
      <c r="AF364" s="602"/>
      <c r="AG364" s="599"/>
      <c r="AH364" s="603"/>
      <c r="AI364" s="603"/>
      <c r="AJ364" s="603"/>
      <c r="AK364" s="603"/>
      <c r="AL364" s="604"/>
      <c r="AM364" s="604"/>
      <c r="AN364" s="604"/>
      <c r="AO364" s="604"/>
      <c r="AP364" s="604"/>
      <c r="AQ364" s="604"/>
      <c r="AR364" s="604"/>
      <c r="AS364" s="604"/>
      <c r="AT364" s="604"/>
      <c r="AU364" s="604"/>
      <c r="AV364" s="599"/>
      <c r="AW364" s="599"/>
      <c r="AX364" s="599"/>
      <c r="AY364" s="599"/>
      <c r="AZ364" s="443">
        <v>7</v>
      </c>
    </row>
    <row r="365" spans="1:52" s="259" customFormat="1" ht="18" customHeight="1">
      <c r="A365" s="575">
        <f>IF(K361&gt;0,1,0)</f>
        <v>1</v>
      </c>
      <c r="B365" s="600"/>
      <c r="C365" s="600"/>
      <c r="D365" s="259" t="s">
        <v>499</v>
      </c>
      <c r="E365" s="600">
        <f>'6-3표준조사 1'!$W$472</f>
        <v>0</v>
      </c>
      <c r="F365" s="599"/>
      <c r="G365" s="599"/>
      <c r="H365" s="599"/>
      <c r="I365" s="599"/>
      <c r="J365" s="599"/>
      <c r="K365" s="599"/>
      <c r="L365" s="599"/>
      <c r="M365" s="599"/>
      <c r="N365" s="599"/>
      <c r="O365" s="599"/>
      <c r="P365" s="599"/>
      <c r="Q365" s="601"/>
      <c r="R365" s="601"/>
      <c r="S365" s="601"/>
      <c r="T365" s="601"/>
      <c r="U365" s="601"/>
      <c r="V365" s="599"/>
      <c r="W365" s="599"/>
      <c r="X365" s="599"/>
      <c r="Y365" s="599"/>
      <c r="Z365" s="599"/>
      <c r="AA365" s="599"/>
      <c r="AB365" s="599"/>
      <c r="AC365" s="599"/>
      <c r="AD365" s="599"/>
      <c r="AE365" s="599"/>
      <c r="AF365" s="599"/>
      <c r="AG365" s="599"/>
      <c r="AH365" s="603"/>
      <c r="AI365" s="603"/>
      <c r="AJ365" s="603"/>
      <c r="AK365" s="603"/>
      <c r="AL365" s="604"/>
      <c r="AM365" s="604"/>
      <c r="AN365" s="604"/>
      <c r="AO365" s="604"/>
      <c r="AP365" s="604"/>
      <c r="AQ365" s="604"/>
      <c r="AR365" s="604"/>
      <c r="AS365" s="604"/>
      <c r="AT365" s="604"/>
      <c r="AU365" s="604"/>
      <c r="AV365" s="599"/>
      <c r="AW365" s="599"/>
      <c r="AX365" s="599"/>
      <c r="AY365" s="599"/>
      <c r="AZ365" s="444">
        <v>7</v>
      </c>
    </row>
    <row r="366" spans="1:52" s="259" customFormat="1" ht="18" customHeight="1">
      <c r="A366" s="575">
        <f t="shared" ref="A366:A371" si="13">IF(K$361&gt;0,1,0)</f>
        <v>1</v>
      </c>
      <c r="B366" s="600"/>
      <c r="C366" s="600" t="s">
        <v>1193</v>
      </c>
      <c r="D366" s="600" t="s">
        <v>1210</v>
      </c>
      <c r="E366" s="600"/>
      <c r="F366" s="599"/>
      <c r="G366" s="599"/>
      <c r="H366" s="599"/>
      <c r="I366" s="599"/>
      <c r="J366" s="599"/>
      <c r="K366" s="599"/>
      <c r="L366" s="599"/>
      <c r="M366" s="599"/>
      <c r="N366" s="599"/>
      <c r="O366" s="599"/>
      <c r="P366" s="599"/>
      <c r="Q366" s="601"/>
      <c r="R366" s="601"/>
      <c r="S366" s="601"/>
      <c r="T366" s="601"/>
      <c r="U366" s="601"/>
      <c r="V366" s="599"/>
      <c r="W366" s="599"/>
      <c r="X366" s="599"/>
      <c r="Y366" s="599"/>
      <c r="Z366" s="599"/>
      <c r="AA366" s="599"/>
      <c r="AB366" s="599"/>
      <c r="AC366" s="599"/>
      <c r="AD366" s="599"/>
      <c r="AE366" s="599"/>
      <c r="AF366" s="599"/>
      <c r="AG366" s="599"/>
      <c r="AH366" s="603"/>
      <c r="AI366" s="603"/>
      <c r="AJ366" s="603"/>
      <c r="AK366" s="603"/>
      <c r="AL366" s="604"/>
      <c r="AM366" s="604"/>
      <c r="AN366" s="604"/>
      <c r="AO366" s="604"/>
      <c r="AP366" s="604"/>
      <c r="AQ366" s="604"/>
      <c r="AR366" s="604"/>
      <c r="AS366" s="604"/>
      <c r="AT366" s="604"/>
      <c r="AU366" s="604"/>
      <c r="AV366" s="599"/>
      <c r="AW366" s="599"/>
      <c r="AX366" s="599"/>
      <c r="AY366" s="599"/>
      <c r="AZ366" s="443">
        <v>7</v>
      </c>
    </row>
    <row r="367" spans="1:52" s="259" customFormat="1" ht="18" customHeight="1">
      <c r="A367" s="575">
        <f t="shared" si="13"/>
        <v>1</v>
      </c>
      <c r="B367" s="600"/>
      <c r="C367" s="600"/>
      <c r="D367" s="259" t="s">
        <v>499</v>
      </c>
      <c r="E367" s="600" t="s">
        <v>1230</v>
      </c>
      <c r="F367" s="599"/>
      <c r="G367" s="599"/>
      <c r="H367" s="599"/>
      <c r="I367" s="599"/>
      <c r="J367" s="599"/>
      <c r="K367" s="599"/>
      <c r="L367" s="599"/>
      <c r="M367" s="599"/>
      <c r="N367" s="599"/>
      <c r="O367" s="599"/>
      <c r="P367" s="599"/>
      <c r="Q367" s="601"/>
      <c r="R367" s="601"/>
      <c r="S367" s="601"/>
      <c r="T367" s="601"/>
      <c r="U367" s="601"/>
      <c r="V367" s="599"/>
      <c r="W367" s="599"/>
      <c r="X367" s="599"/>
      <c r="Y367" s="599"/>
      <c r="Z367" s="599"/>
      <c r="AA367" s="599"/>
      <c r="AB367" s="599"/>
      <c r="AC367" s="599"/>
      <c r="AD367" s="599"/>
      <c r="AE367" s="599"/>
      <c r="AF367" s="599"/>
      <c r="AG367" s="599"/>
      <c r="AH367" s="603"/>
      <c r="AI367" s="603"/>
      <c r="AJ367" s="603"/>
      <c r="AK367" s="603"/>
      <c r="AL367" s="604"/>
      <c r="AM367" s="604"/>
      <c r="AN367" s="604"/>
      <c r="AO367" s="604"/>
      <c r="AP367" s="604"/>
      <c r="AQ367" s="604"/>
      <c r="AR367" s="604"/>
      <c r="AS367" s="604"/>
      <c r="AT367" s="604"/>
      <c r="AU367" s="604"/>
      <c r="AV367" s="599"/>
      <c r="AW367" s="599"/>
      <c r="AX367" s="599"/>
      <c r="AY367" s="599"/>
      <c r="AZ367" s="443">
        <v>7</v>
      </c>
    </row>
    <row r="368" spans="1:52" s="259" customFormat="1" ht="18" customHeight="1">
      <c r="A368" s="575">
        <f t="shared" si="13"/>
        <v>1</v>
      </c>
      <c r="B368" s="600"/>
      <c r="C368" s="600"/>
      <c r="D368" s="259" t="s">
        <v>499</v>
      </c>
      <c r="E368" s="600" t="str">
        <f>CONCATENATE("조림목이 자연발생 식생과 경쟁하고 있으며 조림목의 조림후 경과년수는 ",AQ361,"이다." )</f>
        <v>조림목이 자연발생 식생과 경쟁하고 있으며 조림목의 조림후 경과년수는 3년차 이상이다.</v>
      </c>
      <c r="F368" s="599"/>
      <c r="G368" s="599"/>
      <c r="H368" s="599"/>
      <c r="I368" s="599"/>
      <c r="J368" s="599"/>
      <c r="K368" s="599"/>
      <c r="L368" s="599"/>
      <c r="M368" s="599"/>
      <c r="N368" s="599"/>
      <c r="O368" s="599"/>
      <c r="P368" s="599"/>
      <c r="Q368" s="599"/>
      <c r="R368" s="599"/>
      <c r="S368" s="599"/>
      <c r="T368" s="599"/>
      <c r="U368" s="599"/>
      <c r="V368" s="599"/>
      <c r="W368" s="599"/>
      <c r="X368" s="599"/>
      <c r="Y368" s="599"/>
      <c r="Z368" s="599"/>
      <c r="AA368" s="599"/>
      <c r="AB368" s="599"/>
      <c r="AC368" s="599"/>
      <c r="AD368" s="599"/>
      <c r="AE368" s="599"/>
      <c r="AF368" s="599"/>
      <c r="AG368" s="599"/>
      <c r="AH368" s="603"/>
      <c r="AI368" s="603"/>
      <c r="AJ368" s="603"/>
      <c r="AK368" s="603"/>
      <c r="AL368" s="604"/>
      <c r="AM368" s="604"/>
      <c r="AN368" s="604"/>
      <c r="AO368" s="604"/>
      <c r="AP368" s="604"/>
      <c r="AQ368" s="604"/>
      <c r="AR368" s="604"/>
      <c r="AS368" s="604"/>
      <c r="AT368" s="604"/>
      <c r="AU368" s="604"/>
      <c r="AV368" s="599"/>
      <c r="AW368" s="599"/>
      <c r="AX368" s="599"/>
      <c r="AY368" s="599"/>
      <c r="AZ368" s="443">
        <v>7</v>
      </c>
    </row>
    <row r="369" spans="1:52" s="259" customFormat="1" ht="13.5" customHeight="1">
      <c r="A369" s="575">
        <f t="shared" si="13"/>
        <v>1</v>
      </c>
      <c r="B369" s="606"/>
      <c r="C369" s="606"/>
      <c r="D369" s="606"/>
      <c r="E369" s="606"/>
      <c r="F369" s="769"/>
      <c r="G369" s="769"/>
      <c r="H369" s="769"/>
      <c r="I369" s="769"/>
      <c r="J369" s="607"/>
      <c r="K369" s="607"/>
      <c r="L369" s="607"/>
      <c r="M369" s="607"/>
      <c r="N369" s="607"/>
      <c r="O369" s="607"/>
      <c r="P369" s="607"/>
      <c r="Q369" s="608"/>
      <c r="R369" s="608"/>
      <c r="S369" s="608"/>
      <c r="T369" s="608"/>
      <c r="U369" s="608"/>
      <c r="V369" s="599"/>
      <c r="W369" s="599"/>
      <c r="X369" s="599"/>
      <c r="Y369" s="599"/>
      <c r="Z369" s="599"/>
      <c r="AA369" s="599"/>
      <c r="AB369" s="599"/>
      <c r="AC369" s="599"/>
      <c r="AD369" s="599"/>
      <c r="AE369" s="599"/>
      <c r="AF369" s="599"/>
      <c r="AG369" s="599"/>
      <c r="AH369" s="609"/>
      <c r="AI369" s="609"/>
      <c r="AJ369" s="609"/>
      <c r="AK369" s="609"/>
      <c r="AL369" s="610"/>
      <c r="AM369" s="610"/>
      <c r="AN369" s="610"/>
      <c r="AO369" s="610"/>
      <c r="AP369" s="610"/>
      <c r="AQ369" s="610"/>
      <c r="AR369" s="610"/>
      <c r="AS369" s="610"/>
      <c r="AT369" s="610"/>
      <c r="AU369" s="610"/>
      <c r="AV369" s="769"/>
      <c r="AW369" s="769"/>
      <c r="AX369" s="769"/>
      <c r="AY369" s="769"/>
      <c r="AZ369" s="443">
        <v>7</v>
      </c>
    </row>
    <row r="370" spans="1:52" s="260" customFormat="1" ht="19.5" customHeight="1">
      <c r="A370" s="575">
        <f t="shared" si="13"/>
        <v>1</v>
      </c>
      <c r="B370" s="1876" t="s">
        <v>1209</v>
      </c>
      <c r="C370" s="1876"/>
      <c r="D370" s="1876"/>
      <c r="E370" s="1876"/>
      <c r="F370" s="1876"/>
      <c r="G370" s="1876"/>
      <c r="H370" s="1876"/>
      <c r="I370" s="1876"/>
      <c r="J370" s="1876"/>
      <c r="K370" s="1876"/>
      <c r="L370" s="1876"/>
      <c r="M370" s="1876"/>
      <c r="N370" s="1876"/>
      <c r="O370" s="1876"/>
      <c r="P370" s="1876"/>
      <c r="Q370" s="1876"/>
      <c r="R370" s="1876"/>
      <c r="S370" s="1876"/>
      <c r="T370" s="1876"/>
      <c r="U370" s="1876"/>
      <c r="V370" s="1876"/>
      <c r="W370" s="1876"/>
      <c r="X370" s="1876"/>
      <c r="Y370" s="1876"/>
      <c r="Z370" s="1876"/>
      <c r="AA370" s="1876"/>
      <c r="AB370" s="1876"/>
      <c r="AC370" s="1876"/>
      <c r="AD370" s="1876"/>
      <c r="AE370" s="1876"/>
      <c r="AF370" s="1876"/>
      <c r="AG370" s="1876"/>
      <c r="AH370" s="1876"/>
      <c r="AI370" s="1876"/>
      <c r="AJ370" s="1876"/>
      <c r="AK370" s="1876"/>
      <c r="AL370" s="1876"/>
      <c r="AM370" s="1876"/>
      <c r="AN370" s="1876"/>
      <c r="AO370" s="1876"/>
      <c r="AP370" s="1876"/>
      <c r="AQ370" s="1876"/>
      <c r="AR370" s="1876"/>
      <c r="AS370" s="1876"/>
      <c r="AT370" s="1876"/>
      <c r="AU370" s="1876"/>
      <c r="AV370" s="1876"/>
      <c r="AW370" s="1876"/>
      <c r="AX370" s="1876"/>
      <c r="AY370" s="1876"/>
      <c r="AZ370" s="443">
        <v>7</v>
      </c>
    </row>
    <row r="371" spans="1:52" s="260" customFormat="1" ht="18" customHeight="1">
      <c r="A371" s="575">
        <f t="shared" si="13"/>
        <v>1</v>
      </c>
      <c r="B371" s="770"/>
      <c r="C371" s="259" t="s">
        <v>1208</v>
      </c>
      <c r="D371" s="579" t="s">
        <v>1207</v>
      </c>
      <c r="E371" s="579"/>
      <c r="F371" s="579"/>
      <c r="G371" s="579"/>
      <c r="H371" s="579"/>
      <c r="I371" s="579"/>
      <c r="J371" s="611"/>
      <c r="K371" s="611"/>
      <c r="L371" s="611"/>
      <c r="M371" s="611"/>
      <c r="N371" s="611"/>
      <c r="O371" s="611"/>
      <c r="P371" s="611"/>
      <c r="Q371" s="611"/>
      <c r="R371" s="611"/>
      <c r="S371" s="611"/>
      <c r="T371" s="611"/>
      <c r="U371" s="611"/>
      <c r="V371" s="611"/>
      <c r="W371" s="611"/>
      <c r="X371" s="611"/>
      <c r="Y371" s="611"/>
      <c r="Z371" s="611"/>
      <c r="AA371" s="611"/>
      <c r="AB371" s="611"/>
      <c r="AC371" s="611"/>
      <c r="AD371" s="611"/>
      <c r="AE371" s="611"/>
      <c r="AF371" s="611"/>
      <c r="AG371" s="611"/>
      <c r="AH371" s="611"/>
      <c r="AI371" s="611"/>
      <c r="AJ371" s="611"/>
      <c r="AK371" s="611"/>
      <c r="AL371" s="611"/>
      <c r="AM371" s="611"/>
      <c r="AN371" s="611"/>
      <c r="AO371" s="611"/>
      <c r="AP371" s="611"/>
      <c r="AQ371" s="611"/>
      <c r="AR371" s="611"/>
      <c r="AS371" s="611"/>
      <c r="AT371" s="611"/>
      <c r="AU371" s="611"/>
      <c r="AV371" s="611"/>
      <c r="AW371" s="611"/>
      <c r="AX371" s="611"/>
      <c r="AY371" s="611"/>
      <c r="AZ371" s="443">
        <v>7</v>
      </c>
    </row>
    <row r="372" spans="1:52" s="259" customFormat="1" ht="18" hidden="1" customHeight="1">
      <c r="A372" s="575">
        <f>A385</f>
        <v>0</v>
      </c>
      <c r="D372" s="259" t="s">
        <v>499</v>
      </c>
      <c r="E372" s="579" t="str">
        <f>'6-3표준조사 1'!$W$473</f>
        <v>소반내 조림목의 생육상태, 현장여건 등을 고려하여 작업종은 모두베기로 적용한다.</v>
      </c>
      <c r="F372" s="579"/>
      <c r="G372" s="579"/>
      <c r="H372" s="579"/>
      <c r="I372" s="579"/>
      <c r="J372" s="580"/>
      <c r="K372" s="579"/>
      <c r="L372" s="579"/>
      <c r="M372" s="579"/>
      <c r="N372" s="579"/>
      <c r="O372" s="579"/>
      <c r="P372" s="579"/>
      <c r="Q372" s="579"/>
      <c r="R372" s="579"/>
      <c r="S372" s="579"/>
      <c r="T372" s="579"/>
      <c r="U372" s="579"/>
      <c r="V372" s="579"/>
      <c r="W372" s="579"/>
      <c r="X372" s="579"/>
      <c r="Y372" s="579"/>
      <c r="Z372" s="579"/>
      <c r="AA372" s="579"/>
      <c r="AB372" s="579"/>
      <c r="AC372" s="579"/>
      <c r="AD372" s="579"/>
      <c r="AE372" s="579"/>
      <c r="AF372" s="579"/>
      <c r="AG372" s="579"/>
      <c r="AH372" s="579"/>
      <c r="AI372" s="579"/>
      <c r="AJ372" s="579"/>
      <c r="AK372" s="579"/>
      <c r="AL372" s="579"/>
      <c r="AM372" s="579"/>
      <c r="AN372" s="579"/>
      <c r="AO372" s="579"/>
      <c r="AP372" s="579"/>
      <c r="AQ372" s="579"/>
      <c r="AR372" s="579"/>
      <c r="AS372" s="579"/>
      <c r="AT372" s="579"/>
      <c r="AU372" s="579"/>
      <c r="AV372" s="579"/>
      <c r="AW372" s="579"/>
      <c r="AX372" s="579"/>
      <c r="AY372" s="579"/>
      <c r="AZ372" s="443">
        <v>7</v>
      </c>
    </row>
    <row r="373" spans="1:52" s="259" customFormat="1" ht="18" hidden="1" customHeight="1">
      <c r="A373" s="575">
        <f>A388</f>
        <v>0</v>
      </c>
      <c r="D373" s="612" t="s">
        <v>499</v>
      </c>
      <c r="E373" s="613" t="s">
        <v>1048</v>
      </c>
      <c r="F373" s="613"/>
      <c r="G373" s="613"/>
      <c r="H373" s="579"/>
      <c r="I373" s="579"/>
      <c r="J373" s="580"/>
      <c r="K373" s="579"/>
      <c r="L373" s="579"/>
      <c r="M373" s="579"/>
      <c r="N373" s="579"/>
      <c r="O373" s="579"/>
      <c r="P373" s="579"/>
      <c r="Q373" s="579"/>
      <c r="R373" s="579"/>
      <c r="S373" s="579"/>
      <c r="T373" s="579"/>
      <c r="U373" s="579"/>
      <c r="V373" s="579"/>
      <c r="W373" s="579"/>
      <c r="X373" s="579"/>
      <c r="Y373" s="579"/>
      <c r="Z373" s="579"/>
      <c r="AA373" s="579"/>
      <c r="AB373" s="579"/>
      <c r="AC373" s="579"/>
      <c r="AD373" s="579"/>
      <c r="AE373" s="579"/>
      <c r="AF373" s="579"/>
      <c r="AG373" s="579"/>
      <c r="AH373" s="579"/>
      <c r="AI373" s="579"/>
      <c r="AJ373" s="579"/>
      <c r="AK373" s="579"/>
      <c r="AL373" s="579"/>
      <c r="AM373" s="579"/>
      <c r="AN373" s="579"/>
      <c r="AO373" s="579"/>
      <c r="AP373" s="579"/>
      <c r="AQ373" s="579"/>
      <c r="AR373" s="579"/>
      <c r="AS373" s="579"/>
      <c r="AT373" s="579"/>
      <c r="AU373" s="579"/>
      <c r="AV373" s="579"/>
      <c r="AW373" s="579"/>
      <c r="AX373" s="579"/>
      <c r="AY373" s="579"/>
      <c r="AZ373" s="443"/>
    </row>
    <row r="374" spans="1:52" s="260" customFormat="1" ht="18" customHeight="1">
      <c r="A374" s="575">
        <f>IF(1&gt;S378,1,0)</f>
        <v>1</v>
      </c>
      <c r="B374" s="951"/>
      <c r="C374" s="259"/>
      <c r="D374" s="259" t="s">
        <v>499</v>
      </c>
      <c r="E374" s="579" t="s">
        <v>1356</v>
      </c>
      <c r="F374" s="579"/>
      <c r="G374" s="579"/>
      <c r="H374" s="579"/>
      <c r="I374" s="579"/>
      <c r="J374" s="580"/>
      <c r="K374" s="579"/>
      <c r="L374" s="579"/>
      <c r="M374" s="579"/>
      <c r="N374" s="579"/>
      <c r="O374" s="579"/>
      <c r="P374" s="579"/>
      <c r="Q374" s="579"/>
      <c r="R374" s="579"/>
      <c r="S374" s="579"/>
      <c r="T374" s="579"/>
      <c r="U374" s="579"/>
      <c r="V374" s="579"/>
      <c r="W374" s="579"/>
      <c r="X374" s="579"/>
      <c r="Y374" s="579"/>
      <c r="Z374" s="579"/>
      <c r="AA374" s="579"/>
      <c r="AB374" s="579"/>
      <c r="AC374" s="579"/>
      <c r="AD374" s="579"/>
      <c r="AE374" s="579"/>
      <c r="AF374" s="579"/>
      <c r="AG374" s="579"/>
      <c r="AH374" s="579"/>
      <c r="AI374" s="579"/>
      <c r="AJ374" s="579"/>
      <c r="AK374" s="611"/>
      <c r="AL374" s="611"/>
      <c r="AM374" s="611"/>
      <c r="AN374" s="611"/>
      <c r="AO374" s="611"/>
      <c r="AP374" s="611"/>
      <c r="AQ374" s="611"/>
      <c r="AR374" s="611"/>
      <c r="AS374" s="611"/>
      <c r="AT374" s="611"/>
      <c r="AU374" s="611"/>
      <c r="AV374" s="611"/>
      <c r="AW374" s="611"/>
      <c r="AX374" s="611"/>
      <c r="AY374" s="611"/>
      <c r="AZ374" s="443"/>
    </row>
    <row r="375" spans="1:52" s="259" customFormat="1" ht="18" customHeight="1">
      <c r="A375" s="575">
        <f>IF(K$361&gt;0,1,0)</f>
        <v>1</v>
      </c>
      <c r="C375" s="259" t="s">
        <v>1206</v>
      </c>
      <c r="D375" s="579" t="s">
        <v>1205</v>
      </c>
      <c r="E375" s="579"/>
      <c r="F375" s="579"/>
      <c r="G375" s="579"/>
      <c r="H375" s="579"/>
      <c r="I375" s="579"/>
      <c r="J375" s="579"/>
      <c r="K375" s="579"/>
      <c r="L375" s="579"/>
      <c r="M375" s="579"/>
      <c r="N375" s="579"/>
      <c r="O375" s="579"/>
      <c r="P375" s="579"/>
      <c r="Q375" s="579"/>
      <c r="R375" s="579"/>
      <c r="S375" s="579"/>
      <c r="T375" s="579"/>
      <c r="U375" s="579"/>
      <c r="V375" s="579"/>
      <c r="W375" s="579"/>
      <c r="X375" s="579"/>
      <c r="Y375" s="579"/>
      <c r="Z375" s="579"/>
      <c r="AA375" s="579"/>
      <c r="AB375" s="579"/>
      <c r="AC375" s="579"/>
      <c r="AD375" s="579"/>
      <c r="AE375" s="579"/>
      <c r="AF375" s="579"/>
      <c r="AG375" s="579"/>
      <c r="AH375" s="579"/>
      <c r="AI375" s="579"/>
      <c r="AJ375" s="579"/>
      <c r="AK375" s="579"/>
      <c r="AL375" s="579"/>
      <c r="AM375" s="579"/>
      <c r="AN375" s="579"/>
      <c r="AO375" s="579"/>
      <c r="AP375" s="579"/>
      <c r="AQ375" s="579"/>
      <c r="AR375" s="579"/>
      <c r="AS375" s="579"/>
      <c r="AT375" s="579"/>
      <c r="AU375" s="579"/>
      <c r="AV375" s="579"/>
      <c r="AW375" s="579"/>
      <c r="AX375" s="579"/>
      <c r="AY375" s="579"/>
      <c r="AZ375" s="443">
        <v>7</v>
      </c>
    </row>
    <row r="376" spans="1:52" s="259" customFormat="1" ht="18" customHeight="1">
      <c r="A376" s="575">
        <f>IF(K$361&gt;0,1,0)</f>
        <v>1</v>
      </c>
      <c r="C376" s="1862" t="s">
        <v>1204</v>
      </c>
      <c r="D376" s="1862"/>
      <c r="E376" s="1862"/>
      <c r="F376" s="1862"/>
      <c r="G376" s="1862"/>
      <c r="H376" s="1862"/>
      <c r="I376" s="1862"/>
      <c r="J376" s="1862"/>
      <c r="K376" s="1862"/>
      <c r="L376" s="1862"/>
      <c r="M376" s="1862"/>
      <c r="N376" s="1862"/>
      <c r="O376" s="1862"/>
      <c r="P376" s="1862"/>
      <c r="Q376" s="1862"/>
      <c r="R376" s="1862"/>
      <c r="S376" s="1862"/>
      <c r="T376" s="1862"/>
      <c r="U376" s="1862"/>
      <c r="V376" s="1862"/>
      <c r="W376" s="1862"/>
      <c r="X376" s="1862"/>
      <c r="Y376" s="1862"/>
      <c r="Z376" s="1862"/>
      <c r="AA376" s="1862" t="s">
        <v>1203</v>
      </c>
      <c r="AB376" s="1862"/>
      <c r="AC376" s="1862"/>
      <c r="AD376" s="1862"/>
      <c r="AE376" s="1862"/>
      <c r="AF376" s="1862"/>
      <c r="AG376" s="1862"/>
      <c r="AH376" s="1862"/>
      <c r="AI376" s="1862"/>
      <c r="AJ376" s="1862"/>
      <c r="AK376" s="1862"/>
      <c r="AL376" s="1862"/>
      <c r="AM376" s="1862"/>
      <c r="AN376" s="1862"/>
      <c r="AO376" s="1862"/>
      <c r="AP376" s="1862"/>
      <c r="AQ376" s="1862"/>
      <c r="AR376" s="1862"/>
      <c r="AS376" s="1862"/>
      <c r="AT376" s="1862"/>
      <c r="AU376" s="1862"/>
      <c r="AV376" s="1862"/>
      <c r="AW376" s="1862"/>
      <c r="AX376" s="1862"/>
      <c r="AZ376" s="443">
        <v>7</v>
      </c>
    </row>
    <row r="377" spans="1:52" s="259" customFormat="1" ht="18" customHeight="1">
      <c r="A377" s="575">
        <f>IF(K$361&gt;0,1,0)</f>
        <v>1</v>
      </c>
      <c r="B377" s="614"/>
      <c r="C377" s="1862" t="s">
        <v>1202</v>
      </c>
      <c r="D377" s="1862"/>
      <c r="E377" s="1862"/>
      <c r="F377" s="1862"/>
      <c r="G377" s="1862"/>
      <c r="H377" s="1862"/>
      <c r="I377" s="1862"/>
      <c r="J377" s="1862"/>
      <c r="K377" s="1862" t="s">
        <v>1201</v>
      </c>
      <c r="L377" s="1862"/>
      <c r="M377" s="1862"/>
      <c r="N377" s="1862"/>
      <c r="O377" s="1862"/>
      <c r="P377" s="1862"/>
      <c r="Q377" s="1862"/>
      <c r="R377" s="1862"/>
      <c r="S377" s="1862" t="s">
        <v>1200</v>
      </c>
      <c r="T377" s="1862"/>
      <c r="U377" s="1862"/>
      <c r="V377" s="1862"/>
      <c r="W377" s="1862"/>
      <c r="X377" s="1862"/>
      <c r="Y377" s="1862"/>
      <c r="Z377" s="1862"/>
      <c r="AA377" s="1862" t="s">
        <v>1199</v>
      </c>
      <c r="AB377" s="1862"/>
      <c r="AC377" s="1862"/>
      <c r="AD377" s="1862"/>
      <c r="AE377" s="1862"/>
      <c r="AF377" s="1862"/>
      <c r="AG377" s="1862"/>
      <c r="AH377" s="1862"/>
      <c r="AI377" s="1862" t="s">
        <v>1198</v>
      </c>
      <c r="AJ377" s="1862"/>
      <c r="AK377" s="1862"/>
      <c r="AL377" s="1862"/>
      <c r="AM377" s="1862"/>
      <c r="AN377" s="1862"/>
      <c r="AO377" s="1862"/>
      <c r="AP377" s="1862"/>
      <c r="AQ377" s="1862" t="s">
        <v>964</v>
      </c>
      <c r="AR377" s="1862"/>
      <c r="AS377" s="1862"/>
      <c r="AT377" s="1862"/>
      <c r="AU377" s="1862"/>
      <c r="AV377" s="1862"/>
      <c r="AW377" s="1862"/>
      <c r="AX377" s="1862"/>
      <c r="AY377" s="614"/>
      <c r="AZ377" s="443">
        <v>7</v>
      </c>
    </row>
    <row r="378" spans="1:52" s="260" customFormat="1" ht="18" customHeight="1">
      <c r="A378" s="575">
        <f>IF(K$361&gt;0,1,0)</f>
        <v>1</v>
      </c>
      <c r="B378" s="599"/>
      <c r="C378" s="1862" t="s">
        <v>1192</v>
      </c>
      <c r="D378" s="1862"/>
      <c r="E378" s="1862"/>
      <c r="F378" s="1862"/>
      <c r="G378" s="1862"/>
      <c r="H378" s="1862"/>
      <c r="I378" s="1862"/>
      <c r="J378" s="1862"/>
      <c r="K378" s="1862" t="s">
        <v>1197</v>
      </c>
      <c r="L378" s="1862"/>
      <c r="M378" s="1862"/>
      <c r="N378" s="1862"/>
      <c r="O378" s="1862"/>
      <c r="P378" s="1862"/>
      <c r="Q378" s="1862"/>
      <c r="R378" s="1862"/>
      <c r="S378" s="1886">
        <f>'5-3단가산출서 1'!D288</f>
        <v>0</v>
      </c>
      <c r="T378" s="1886"/>
      <c r="U378" s="1886"/>
      <c r="V378" s="1886"/>
      <c r="W378" s="1886"/>
      <c r="X378" s="1886"/>
      <c r="Y378" s="1886"/>
      <c r="Z378" s="1886"/>
      <c r="AA378" s="1862" t="str">
        <f>'6-3표준조사 1'!P456</f>
        <v>중 (15˚ ~ 30˚)</v>
      </c>
      <c r="AB378" s="1862"/>
      <c r="AC378" s="1862"/>
      <c r="AD378" s="1862"/>
      <c r="AE378" s="1862"/>
      <c r="AF378" s="1862"/>
      <c r="AG378" s="1862"/>
      <c r="AH378" s="1862"/>
      <c r="AI378" s="1862" t="str">
        <f>'6-3표준조사 1'!Q456</f>
        <v xml:space="preserve">개소당1~3ha미만 </v>
      </c>
      <c r="AJ378" s="1862"/>
      <c r="AK378" s="1862"/>
      <c r="AL378" s="1862"/>
      <c r="AM378" s="1862"/>
      <c r="AN378" s="1862"/>
      <c r="AO378" s="1862"/>
      <c r="AP378" s="1862"/>
      <c r="AQ378" s="1862" t="str">
        <f>'6-3표준조사 1'!R456</f>
        <v>3년차 이상</v>
      </c>
      <c r="AR378" s="1862"/>
      <c r="AS378" s="1862"/>
      <c r="AT378" s="1862"/>
      <c r="AU378" s="1862"/>
      <c r="AV378" s="1862"/>
      <c r="AW378" s="1862"/>
      <c r="AX378" s="1862"/>
      <c r="AY378" s="599"/>
      <c r="AZ378" s="443">
        <v>7</v>
      </c>
    </row>
    <row r="379" spans="1:52" s="259" customFormat="1" ht="18" customHeight="1">
      <c r="A379" s="575">
        <f>IF(K$361&gt;0,1,0)</f>
        <v>1</v>
      </c>
      <c r="B379" s="599"/>
      <c r="C379" s="1862" t="str">
        <f>'6-3표준조사 1'!R454</f>
        <v>모두베기</v>
      </c>
      <c r="D379" s="1862"/>
      <c r="E379" s="1862"/>
      <c r="F379" s="1862"/>
      <c r="G379" s="1862"/>
      <c r="H379" s="1862"/>
      <c r="I379" s="1862"/>
      <c r="J379" s="1862"/>
      <c r="K379" s="1862" t="s">
        <v>1194</v>
      </c>
      <c r="L379" s="1862"/>
      <c r="M379" s="1862"/>
      <c r="N379" s="1862"/>
      <c r="O379" s="1862"/>
      <c r="P379" s="1862"/>
      <c r="Q379" s="1862"/>
      <c r="R379" s="1862"/>
      <c r="S379" s="1467">
        <f>K361</f>
        <v>2.9</v>
      </c>
      <c r="T379" s="1467"/>
      <c r="U379" s="1467"/>
      <c r="V379" s="1467"/>
      <c r="W379" s="1467"/>
      <c r="X379" s="1467"/>
      <c r="Y379" s="1467"/>
      <c r="Z379" s="1467"/>
      <c r="AA379" s="1862"/>
      <c r="AB379" s="1862"/>
      <c r="AC379" s="1862"/>
      <c r="AD379" s="1862"/>
      <c r="AE379" s="1862"/>
      <c r="AF379" s="1862"/>
      <c r="AG379" s="1862"/>
      <c r="AH379" s="1862"/>
      <c r="AI379" s="1862"/>
      <c r="AJ379" s="1862"/>
      <c r="AK379" s="1862"/>
      <c r="AL379" s="1862"/>
      <c r="AM379" s="1862"/>
      <c r="AN379" s="1862"/>
      <c r="AO379" s="1862"/>
      <c r="AP379" s="1862"/>
      <c r="AQ379" s="1862"/>
      <c r="AR379" s="1862"/>
      <c r="AS379" s="1862"/>
      <c r="AT379" s="1862"/>
      <c r="AU379" s="1862"/>
      <c r="AV379" s="1862"/>
      <c r="AW379" s="1862"/>
      <c r="AX379" s="1862"/>
      <c r="AY379" s="599"/>
      <c r="AZ379" s="443">
        <v>7</v>
      </c>
    </row>
    <row r="380" spans="1:52" s="259" customFormat="1" ht="18" hidden="1" customHeight="1">
      <c r="A380" s="575">
        <f>IF('6-3표준조사 1'!$Y$452&gt;0,1,0)</f>
        <v>0</v>
      </c>
      <c r="B380" s="599"/>
      <c r="C380" s="1862" t="s">
        <v>1195</v>
      </c>
      <c r="D380" s="1862"/>
      <c r="E380" s="1862"/>
      <c r="F380" s="1862"/>
      <c r="G380" s="1862"/>
      <c r="H380" s="1862"/>
      <c r="I380" s="1862"/>
      <c r="J380" s="1862"/>
      <c r="K380" s="1862" t="s">
        <v>1194</v>
      </c>
      <c r="L380" s="1862"/>
      <c r="M380" s="1862"/>
      <c r="N380" s="1862"/>
      <c r="O380" s="1862"/>
      <c r="P380" s="1862"/>
      <c r="Q380" s="1862"/>
      <c r="R380" s="1862"/>
      <c r="S380" s="1863" t="b">
        <f>IF(A380&gt;0,S379)</f>
        <v>0</v>
      </c>
      <c r="T380" s="1863"/>
      <c r="U380" s="1863"/>
      <c r="V380" s="1863"/>
      <c r="W380" s="1863"/>
      <c r="X380" s="1863"/>
      <c r="Y380" s="1863"/>
      <c r="Z380" s="1863"/>
      <c r="AA380" s="1862"/>
      <c r="AB380" s="1862"/>
      <c r="AC380" s="1862"/>
      <c r="AD380" s="1862"/>
      <c r="AE380" s="1862"/>
      <c r="AF380" s="1862"/>
      <c r="AG380" s="1862"/>
      <c r="AH380" s="1862"/>
      <c r="AI380" s="1862"/>
      <c r="AJ380" s="1862"/>
      <c r="AK380" s="1862"/>
      <c r="AL380" s="1862"/>
      <c r="AM380" s="1862"/>
      <c r="AN380" s="1862"/>
      <c r="AO380" s="1862"/>
      <c r="AP380" s="1862"/>
      <c r="AQ380" s="1862"/>
      <c r="AR380" s="1862"/>
      <c r="AS380" s="1862"/>
      <c r="AT380" s="1862"/>
      <c r="AU380" s="1862"/>
      <c r="AV380" s="1862"/>
      <c r="AW380" s="1862"/>
      <c r="AX380" s="1862"/>
      <c r="AY380" s="599"/>
      <c r="AZ380" s="443">
        <v>7</v>
      </c>
    </row>
    <row r="381" spans="1:52" s="259" customFormat="1" ht="0.95" customHeight="1">
      <c r="A381" s="575">
        <v>1</v>
      </c>
      <c r="B381" s="599"/>
      <c r="C381" s="1862"/>
      <c r="D381" s="1862"/>
      <c r="E381" s="1862"/>
      <c r="F381" s="1862"/>
      <c r="G381" s="1862"/>
      <c r="H381" s="1862"/>
      <c r="I381" s="1862"/>
      <c r="J381" s="1862"/>
      <c r="K381" s="1862"/>
      <c r="L381" s="1862"/>
      <c r="M381" s="1862"/>
      <c r="N381" s="1862"/>
      <c r="O381" s="1862"/>
      <c r="P381" s="1862"/>
      <c r="Q381" s="1862"/>
      <c r="R381" s="1862"/>
      <c r="S381" s="1863"/>
      <c r="T381" s="1863"/>
      <c r="U381" s="1863"/>
      <c r="V381" s="1863"/>
      <c r="W381" s="1863"/>
      <c r="X381" s="1863"/>
      <c r="Y381" s="1863"/>
      <c r="Z381" s="1863"/>
      <c r="AA381" s="1889"/>
      <c r="AB381" s="1889"/>
      <c r="AC381" s="1889"/>
      <c r="AD381" s="1889"/>
      <c r="AE381" s="1889"/>
      <c r="AF381" s="1889"/>
      <c r="AG381" s="1889"/>
      <c r="AH381" s="1889"/>
      <c r="AI381" s="1889"/>
      <c r="AJ381" s="1889"/>
      <c r="AK381" s="1889"/>
      <c r="AL381" s="1889"/>
      <c r="AM381" s="1889"/>
      <c r="AN381" s="1889"/>
      <c r="AO381" s="1889"/>
      <c r="AP381" s="1889"/>
      <c r="AQ381" s="1889"/>
      <c r="AR381" s="1889"/>
      <c r="AS381" s="1889"/>
      <c r="AT381" s="1889"/>
      <c r="AU381" s="1889"/>
      <c r="AV381" s="1889"/>
      <c r="AW381" s="1889"/>
      <c r="AX381" s="1889"/>
      <c r="AY381" s="599"/>
      <c r="AZ381" s="444"/>
    </row>
    <row r="382" spans="1:52" s="259" customFormat="1" ht="18" hidden="1" customHeight="1">
      <c r="A382" s="575"/>
      <c r="B382" s="617"/>
      <c r="C382" s="617" t="s">
        <v>1193</v>
      </c>
      <c r="D382" s="617" t="s">
        <v>1192</v>
      </c>
      <c r="E382" s="617"/>
      <c r="F382" s="617"/>
      <c r="G382" s="618"/>
      <c r="H382" s="618"/>
      <c r="I382" s="618"/>
      <c r="J382" s="618"/>
      <c r="K382" s="618"/>
      <c r="L382" s="604"/>
      <c r="M382" s="604"/>
      <c r="N382" s="604"/>
      <c r="O382" s="604"/>
      <c r="P382" s="604"/>
      <c r="Q382" s="619"/>
      <c r="R382" s="619"/>
      <c r="S382" s="619"/>
      <c r="T382" s="619"/>
      <c r="U382" s="619"/>
      <c r="V382" s="599"/>
      <c r="W382" s="599"/>
      <c r="X382" s="599"/>
      <c r="Y382" s="599"/>
      <c r="Z382" s="620"/>
      <c r="AA382" s="789"/>
      <c r="AB382" s="789"/>
      <c r="AC382" s="789"/>
      <c r="AD382" s="790"/>
      <c r="AE382" s="789"/>
      <c r="AF382" s="789"/>
      <c r="AG382" s="789"/>
      <c r="AH382" s="795"/>
      <c r="AI382" s="795"/>
      <c r="AJ382" s="795"/>
      <c r="AK382" s="795"/>
      <c r="AL382" s="795"/>
      <c r="AM382" s="795"/>
      <c r="AN382" s="795"/>
      <c r="AO382" s="795"/>
      <c r="AP382" s="795"/>
      <c r="AQ382" s="791"/>
      <c r="AR382" s="791"/>
      <c r="AS382" s="791"/>
      <c r="AT382" s="791"/>
      <c r="AU382" s="796"/>
      <c r="AV382" s="796"/>
      <c r="AW382" s="796"/>
      <c r="AX382" s="796"/>
      <c r="AY382" s="797"/>
      <c r="AZ382" s="443">
        <v>7</v>
      </c>
    </row>
    <row r="383" spans="1:52" s="259" customFormat="1" ht="18" hidden="1" customHeight="1">
      <c r="A383" s="575"/>
      <c r="D383" s="259" t="s">
        <v>499</v>
      </c>
      <c r="E383" s="259" t="s">
        <v>1191</v>
      </c>
      <c r="J383" s="621"/>
      <c r="K383" s="621"/>
      <c r="L383" s="621"/>
      <c r="M383" s="621"/>
      <c r="T383" s="619"/>
      <c r="U383" s="619"/>
      <c r="V383" s="619"/>
      <c r="W383" s="619"/>
      <c r="AB383" s="619"/>
      <c r="AC383" s="619"/>
      <c r="AD383" s="619"/>
      <c r="AE383" s="619"/>
      <c r="AZ383" s="443">
        <v>7</v>
      </c>
    </row>
    <row r="384" spans="1:52" s="259" customFormat="1" ht="18" hidden="1" customHeight="1">
      <c r="A384" s="575"/>
      <c r="D384" s="259" t="s">
        <v>499</v>
      </c>
      <c r="E384" s="579" t="s">
        <v>1190</v>
      </c>
      <c r="F384" s="579"/>
      <c r="G384" s="579"/>
      <c r="H384" s="579"/>
      <c r="I384" s="579"/>
      <c r="J384" s="579"/>
      <c r="K384" s="579"/>
      <c r="L384" s="579"/>
      <c r="M384" s="579"/>
      <c r="N384" s="579"/>
      <c r="O384" s="579"/>
      <c r="P384" s="579"/>
      <c r="Q384" s="579"/>
      <c r="R384" s="579"/>
      <c r="S384" s="579"/>
      <c r="T384" s="579"/>
      <c r="U384" s="579"/>
      <c r="V384" s="579"/>
      <c r="W384" s="579"/>
      <c r="X384" s="579"/>
      <c r="Y384" s="579"/>
      <c r="Z384" s="579"/>
      <c r="AA384" s="579"/>
      <c r="AB384" s="579"/>
      <c r="AC384" s="579"/>
      <c r="AD384" s="579"/>
      <c r="AE384" s="579"/>
      <c r="AF384" s="579"/>
      <c r="AG384" s="579"/>
      <c r="AH384" s="579"/>
      <c r="AI384" s="579"/>
      <c r="AJ384" s="579"/>
      <c r="AK384" s="579"/>
      <c r="AL384" s="579"/>
      <c r="AM384" s="579"/>
      <c r="AN384" s="579"/>
      <c r="AO384" s="579"/>
      <c r="AP384" s="579"/>
      <c r="AQ384" s="579"/>
      <c r="AR384" s="579"/>
      <c r="AS384" s="579"/>
      <c r="AT384" s="579"/>
      <c r="AU384" s="579"/>
      <c r="AV384" s="579"/>
      <c r="AW384" s="579"/>
      <c r="AX384" s="579"/>
      <c r="AY384" s="579"/>
      <c r="AZ384" s="443">
        <v>7</v>
      </c>
    </row>
    <row r="385" spans="1:52" s="260" customFormat="1" ht="18" hidden="1" customHeight="1">
      <c r="A385" s="575"/>
      <c r="B385" s="259"/>
      <c r="C385" s="259" t="s">
        <v>1189</v>
      </c>
      <c r="D385" s="259"/>
      <c r="E385" s="653"/>
      <c r="F385" s="653"/>
      <c r="G385" s="653"/>
      <c r="H385" s="653"/>
      <c r="I385" s="653"/>
      <c r="J385" s="653"/>
      <c r="K385" s="653"/>
      <c r="L385" s="653"/>
      <c r="M385" s="653"/>
      <c r="N385" s="653"/>
      <c r="O385" s="653"/>
      <c r="P385" s="653"/>
      <c r="Q385" s="653"/>
      <c r="R385" s="653"/>
      <c r="S385" s="653"/>
      <c r="T385" s="653"/>
      <c r="U385" s="653"/>
      <c r="V385" s="653"/>
      <c r="W385" s="653"/>
      <c r="X385" s="653"/>
      <c r="Y385" s="653"/>
      <c r="Z385" s="653"/>
      <c r="AA385" s="653"/>
      <c r="AB385" s="653"/>
      <c r="AC385" s="653"/>
      <c r="AD385" s="653"/>
      <c r="AE385" s="653"/>
      <c r="AF385" s="653"/>
      <c r="AG385" s="653"/>
      <c r="AH385" s="653"/>
      <c r="AI385" s="653"/>
      <c r="AJ385" s="653"/>
      <c r="AK385" s="653"/>
      <c r="AL385" s="653"/>
      <c r="AM385" s="653"/>
      <c r="AN385" s="653"/>
      <c r="AO385" s="653"/>
      <c r="AP385" s="653"/>
      <c r="AQ385" s="653"/>
      <c r="AR385" s="653"/>
      <c r="AS385" s="653"/>
      <c r="AT385" s="653"/>
      <c r="AU385" s="653"/>
      <c r="AV385" s="653"/>
      <c r="AW385" s="653"/>
      <c r="AX385" s="653"/>
      <c r="AY385" s="653"/>
      <c r="AZ385" s="443">
        <v>7</v>
      </c>
    </row>
    <row r="386" spans="1:52" s="259" customFormat="1" ht="18" hidden="1" customHeight="1">
      <c r="A386" s="575"/>
      <c r="D386" s="259" t="s">
        <v>499</v>
      </c>
      <c r="E386" s="653" t="s">
        <v>1385</v>
      </c>
      <c r="F386" s="653"/>
      <c r="G386" s="653"/>
      <c r="H386" s="653"/>
      <c r="I386" s="653"/>
      <c r="J386" s="653"/>
      <c r="K386" s="653"/>
      <c r="L386" s="653"/>
      <c r="M386" s="653"/>
      <c r="N386" s="653"/>
      <c r="O386" s="653"/>
      <c r="P386" s="653"/>
      <c r="Q386" s="653"/>
      <c r="R386" s="653"/>
      <c r="S386" s="653"/>
      <c r="T386" s="653"/>
      <c r="U386" s="653"/>
      <c r="V386" s="653"/>
      <c r="W386" s="653"/>
      <c r="X386" s="653"/>
      <c r="Y386" s="653"/>
      <c r="Z386" s="653"/>
      <c r="AA386" s="653"/>
      <c r="AB386" s="653"/>
      <c r="AC386" s="653"/>
      <c r="AD386" s="653"/>
      <c r="AE386" s="653"/>
      <c r="AF386" s="653"/>
      <c r="AG386" s="653"/>
      <c r="AH386" s="653"/>
      <c r="AI386" s="653"/>
      <c r="AJ386" s="653"/>
      <c r="AK386" s="653"/>
      <c r="AL386" s="653"/>
      <c r="AM386" s="653"/>
      <c r="AN386" s="653"/>
      <c r="AO386" s="653"/>
      <c r="AP386" s="653"/>
      <c r="AQ386" s="653"/>
      <c r="AR386" s="653"/>
      <c r="AS386" s="653"/>
      <c r="AT386" s="653"/>
      <c r="AU386" s="653"/>
      <c r="AV386" s="653"/>
      <c r="AW386" s="653"/>
      <c r="AX386" s="653"/>
      <c r="AY386" s="653"/>
      <c r="AZ386" s="443">
        <v>7</v>
      </c>
    </row>
    <row r="387" spans="1:52" s="259" customFormat="1" ht="18" hidden="1" customHeight="1">
      <c r="A387" s="575"/>
      <c r="D387" s="259" t="s">
        <v>499</v>
      </c>
      <c r="E387" s="653" t="s">
        <v>1188</v>
      </c>
      <c r="F387" s="653"/>
      <c r="G387" s="653"/>
      <c r="H387" s="653"/>
      <c r="I387" s="653"/>
      <c r="J387" s="653"/>
      <c r="K387" s="653"/>
      <c r="L387" s="653"/>
      <c r="M387" s="653"/>
      <c r="N387" s="653"/>
      <c r="O387" s="653"/>
      <c r="P387" s="653"/>
      <c r="Q387" s="653"/>
      <c r="R387" s="653"/>
      <c r="S387" s="653"/>
      <c r="T387" s="653"/>
      <c r="U387" s="653"/>
      <c r="V387" s="653"/>
      <c r="W387" s="653"/>
      <c r="X387" s="653"/>
      <c r="Y387" s="653"/>
      <c r="Z387" s="653"/>
      <c r="AA387" s="653"/>
      <c r="AB387" s="653"/>
      <c r="AC387" s="653"/>
      <c r="AD387" s="653"/>
      <c r="AE387" s="653"/>
      <c r="AF387" s="653"/>
      <c r="AG387" s="653"/>
      <c r="AH387" s="653"/>
      <c r="AI387" s="653"/>
      <c r="AJ387" s="653"/>
      <c r="AK387" s="653"/>
      <c r="AL387" s="653"/>
      <c r="AM387" s="653"/>
      <c r="AN387" s="653"/>
      <c r="AO387" s="653"/>
      <c r="AP387" s="653"/>
      <c r="AQ387" s="653"/>
      <c r="AR387" s="653"/>
      <c r="AS387" s="653"/>
      <c r="AT387" s="653"/>
      <c r="AU387" s="653"/>
      <c r="AV387" s="653"/>
      <c r="AW387" s="653"/>
      <c r="AX387" s="653"/>
      <c r="AY387" s="653"/>
      <c r="AZ387" s="443">
        <v>7</v>
      </c>
    </row>
    <row r="388" spans="1:52" s="260" customFormat="1" ht="18" hidden="1" customHeight="1">
      <c r="A388" s="575">
        <f>IF(AO345="줄베기",1,)</f>
        <v>0</v>
      </c>
      <c r="B388" s="259"/>
      <c r="C388" s="612" t="s">
        <v>1187</v>
      </c>
      <c r="D388" s="612"/>
      <c r="E388" s="616"/>
      <c r="F388" s="616"/>
      <c r="G388" s="616"/>
      <c r="H388" s="616"/>
      <c r="I388" s="616"/>
      <c r="J388" s="616"/>
      <c r="K388" s="616"/>
      <c r="L388" s="616"/>
      <c r="M388" s="616"/>
      <c r="N388" s="616"/>
      <c r="O388" s="616"/>
      <c r="P388" s="616"/>
      <c r="Q388" s="616"/>
      <c r="R388" s="616"/>
      <c r="S388" s="616"/>
      <c r="T388" s="616"/>
      <c r="U388" s="616"/>
      <c r="V388" s="616"/>
      <c r="W388" s="616"/>
      <c r="X388" s="616"/>
      <c r="Y388" s="616"/>
      <c r="Z388" s="616"/>
      <c r="AA388" s="616"/>
      <c r="AB388" s="616"/>
      <c r="AC388" s="616"/>
      <c r="AD388" s="616"/>
      <c r="AE388" s="616"/>
      <c r="AF388" s="616"/>
      <c r="AG388" s="616"/>
      <c r="AH388" s="616"/>
      <c r="AI388" s="616"/>
      <c r="AJ388" s="616"/>
      <c r="AK388" s="616"/>
      <c r="AL388" s="616"/>
      <c r="AM388" s="616"/>
      <c r="AN388" s="616"/>
      <c r="AO388" s="616"/>
      <c r="AP388" s="615"/>
      <c r="AQ388" s="615"/>
      <c r="AR388" s="615"/>
      <c r="AS388" s="615"/>
      <c r="AT388" s="615"/>
      <c r="AU388" s="615"/>
      <c r="AV388" s="615"/>
      <c r="AW388" s="615"/>
      <c r="AX388" s="615"/>
      <c r="AY388" s="615"/>
      <c r="AZ388" s="443">
        <v>7</v>
      </c>
    </row>
    <row r="389" spans="1:52" s="259" customFormat="1" ht="18" hidden="1" customHeight="1">
      <c r="A389" s="575">
        <f>A388</f>
        <v>0</v>
      </c>
      <c r="C389" s="612"/>
      <c r="D389" s="612" t="s">
        <v>499</v>
      </c>
      <c r="E389" s="616" t="s">
        <v>1385</v>
      </c>
      <c r="F389" s="616"/>
      <c r="G389" s="616"/>
      <c r="H389" s="616"/>
      <c r="I389" s="616"/>
      <c r="J389" s="616"/>
      <c r="K389" s="616"/>
      <c r="L389" s="616"/>
      <c r="M389" s="616"/>
      <c r="N389" s="616"/>
      <c r="O389" s="616"/>
      <c r="P389" s="616"/>
      <c r="Q389" s="616"/>
      <c r="R389" s="616"/>
      <c r="S389" s="616"/>
      <c r="T389" s="616"/>
      <c r="U389" s="616"/>
      <c r="V389" s="616"/>
      <c r="W389" s="616"/>
      <c r="X389" s="616"/>
      <c r="Y389" s="616"/>
      <c r="Z389" s="616"/>
      <c r="AA389" s="616"/>
      <c r="AB389" s="616"/>
      <c r="AC389" s="616"/>
      <c r="AD389" s="616"/>
      <c r="AE389" s="616"/>
      <c r="AF389" s="616"/>
      <c r="AG389" s="616"/>
      <c r="AH389" s="616"/>
      <c r="AI389" s="616"/>
      <c r="AJ389" s="616"/>
      <c r="AK389" s="616"/>
      <c r="AL389" s="616"/>
      <c r="AM389" s="616"/>
      <c r="AN389" s="616"/>
      <c r="AO389" s="616"/>
      <c r="AP389" s="615"/>
      <c r="AQ389" s="615"/>
      <c r="AR389" s="615"/>
      <c r="AS389" s="615"/>
      <c r="AT389" s="615"/>
      <c r="AU389" s="615"/>
      <c r="AV389" s="615"/>
      <c r="AW389" s="615"/>
      <c r="AX389" s="615"/>
      <c r="AY389" s="615"/>
      <c r="AZ389" s="443">
        <v>7</v>
      </c>
    </row>
    <row r="390" spans="1:52" s="259" customFormat="1" ht="18" hidden="1" customHeight="1">
      <c r="A390" s="575">
        <f>A389</f>
        <v>0</v>
      </c>
      <c r="C390" s="612"/>
      <c r="D390" s="612" t="s">
        <v>499</v>
      </c>
      <c r="E390" s="616" t="s">
        <v>1186</v>
      </c>
      <c r="F390" s="616"/>
      <c r="G390" s="616"/>
      <c r="H390" s="616"/>
      <c r="I390" s="616"/>
      <c r="J390" s="616"/>
      <c r="K390" s="616"/>
      <c r="L390" s="616"/>
      <c r="M390" s="616"/>
      <c r="N390" s="616"/>
      <c r="O390" s="616"/>
      <c r="P390" s="616"/>
      <c r="Q390" s="616"/>
      <c r="R390" s="616"/>
      <c r="S390" s="616"/>
      <c r="T390" s="616"/>
      <c r="U390" s="616"/>
      <c r="V390" s="616"/>
      <c r="W390" s="616"/>
      <c r="X390" s="616"/>
      <c r="Y390" s="616"/>
      <c r="Z390" s="616"/>
      <c r="AA390" s="616"/>
      <c r="AB390" s="616"/>
      <c r="AC390" s="616"/>
      <c r="AD390" s="616"/>
      <c r="AE390" s="616"/>
      <c r="AF390" s="616"/>
      <c r="AG390" s="616"/>
      <c r="AH390" s="616"/>
      <c r="AI390" s="616"/>
      <c r="AJ390" s="616"/>
      <c r="AK390" s="616"/>
      <c r="AL390" s="616"/>
      <c r="AM390" s="616"/>
      <c r="AN390" s="616"/>
      <c r="AO390" s="616"/>
      <c r="AP390" s="615"/>
      <c r="AQ390" s="615"/>
      <c r="AR390" s="615"/>
      <c r="AS390" s="615"/>
      <c r="AT390" s="615"/>
      <c r="AU390" s="615"/>
      <c r="AV390" s="615"/>
      <c r="AW390" s="615"/>
      <c r="AX390" s="615"/>
      <c r="AY390" s="615"/>
      <c r="AZ390" s="443">
        <v>7</v>
      </c>
    </row>
    <row r="391" spans="1:52" s="259" customFormat="1" ht="18" hidden="1" customHeight="1">
      <c r="A391" s="575"/>
      <c r="C391" s="259" t="s">
        <v>1185</v>
      </c>
      <c r="D391" s="259" t="s">
        <v>1184</v>
      </c>
      <c r="E391" s="653"/>
      <c r="F391" s="653"/>
      <c r="G391" s="653"/>
      <c r="H391" s="653"/>
      <c r="I391" s="653"/>
      <c r="J391" s="653"/>
      <c r="K391" s="653"/>
      <c r="L391" s="653"/>
      <c r="M391" s="653"/>
      <c r="N391" s="653"/>
      <c r="O391" s="653"/>
      <c r="P391" s="653"/>
      <c r="Q391" s="653"/>
      <c r="R391" s="653"/>
      <c r="S391" s="653"/>
      <c r="T391" s="653"/>
      <c r="U391" s="653"/>
      <c r="V391" s="653"/>
      <c r="W391" s="653"/>
      <c r="X391" s="653"/>
      <c r="Y391" s="653"/>
      <c r="Z391" s="653"/>
      <c r="AA391" s="653"/>
      <c r="AB391" s="653"/>
      <c r="AC391" s="653"/>
      <c r="AD391" s="653"/>
      <c r="AE391" s="653"/>
      <c r="AF391" s="653"/>
      <c r="AG391" s="653"/>
      <c r="AH391" s="653"/>
      <c r="AI391" s="653"/>
      <c r="AJ391" s="653"/>
      <c r="AK391" s="653"/>
      <c r="AL391" s="653"/>
      <c r="AM391" s="653"/>
      <c r="AN391" s="653"/>
      <c r="AO391" s="653"/>
      <c r="AP391" s="653"/>
      <c r="AQ391" s="653"/>
      <c r="AR391" s="653"/>
      <c r="AS391" s="653"/>
      <c r="AT391" s="653"/>
      <c r="AU391" s="653"/>
      <c r="AV391" s="653"/>
      <c r="AW391" s="653"/>
      <c r="AX391" s="653"/>
      <c r="AY391" s="653"/>
      <c r="AZ391" s="443">
        <v>7</v>
      </c>
    </row>
    <row r="392" spans="1:52" s="259" customFormat="1" ht="18" hidden="1" customHeight="1">
      <c r="A392" s="575"/>
      <c r="D392" s="259" t="s">
        <v>499</v>
      </c>
      <c r="E392" s="653" t="s">
        <v>1183</v>
      </c>
      <c r="F392" s="653"/>
      <c r="G392" s="653"/>
      <c r="H392" s="653"/>
      <c r="I392" s="653"/>
      <c r="J392" s="653"/>
      <c r="K392" s="653"/>
      <c r="L392" s="653"/>
      <c r="M392" s="653"/>
      <c r="N392" s="653"/>
      <c r="O392" s="653"/>
      <c r="P392" s="653"/>
      <c r="Q392" s="653"/>
      <c r="R392" s="653"/>
      <c r="S392" s="653"/>
      <c r="T392" s="653"/>
      <c r="U392" s="653"/>
      <c r="V392" s="653"/>
      <c r="W392" s="653"/>
      <c r="X392" s="653"/>
      <c r="Y392" s="653"/>
      <c r="Z392" s="653"/>
      <c r="AA392" s="653"/>
      <c r="AB392" s="653"/>
      <c r="AC392" s="653"/>
      <c r="AD392" s="653"/>
      <c r="AE392" s="653"/>
      <c r="AF392" s="653"/>
      <c r="AG392" s="653"/>
      <c r="AH392" s="653"/>
      <c r="AI392" s="653"/>
      <c r="AJ392" s="653"/>
      <c r="AK392" s="653"/>
      <c r="AL392" s="653"/>
      <c r="AM392" s="653"/>
      <c r="AN392" s="653"/>
      <c r="AO392" s="653"/>
      <c r="AP392" s="653"/>
      <c r="AQ392" s="653"/>
      <c r="AR392" s="653"/>
      <c r="AS392" s="653"/>
      <c r="AT392" s="653"/>
      <c r="AU392" s="653"/>
      <c r="AV392" s="653"/>
      <c r="AW392" s="653"/>
      <c r="AX392" s="653"/>
      <c r="AY392" s="653"/>
      <c r="AZ392" s="443">
        <v>7</v>
      </c>
    </row>
    <row r="393" spans="1:52" s="259" customFormat="1" ht="18" hidden="1" customHeight="1">
      <c r="A393" s="575"/>
      <c r="D393" s="259" t="s">
        <v>499</v>
      </c>
      <c r="E393" s="653" t="s">
        <v>1182</v>
      </c>
      <c r="F393" s="653"/>
      <c r="G393" s="653"/>
      <c r="H393" s="653"/>
      <c r="I393" s="653"/>
      <c r="J393" s="653"/>
      <c r="K393" s="653"/>
      <c r="L393" s="653"/>
      <c r="M393" s="653"/>
      <c r="N393" s="653"/>
      <c r="O393" s="653"/>
      <c r="P393" s="653"/>
      <c r="Q393" s="653"/>
      <c r="R393" s="653"/>
      <c r="S393" s="653"/>
      <c r="T393" s="653"/>
      <c r="U393" s="653"/>
      <c r="V393" s="653"/>
      <c r="W393" s="653"/>
      <c r="X393" s="653"/>
      <c r="Y393" s="653"/>
      <c r="Z393" s="653"/>
      <c r="AA393" s="653"/>
      <c r="AB393" s="653"/>
      <c r="AC393" s="653"/>
      <c r="AD393" s="653"/>
      <c r="AE393" s="653"/>
      <c r="AF393" s="653"/>
      <c r="AG393" s="653"/>
      <c r="AH393" s="653"/>
      <c r="AI393" s="653"/>
      <c r="AJ393" s="653"/>
      <c r="AK393" s="653"/>
      <c r="AL393" s="653"/>
      <c r="AM393" s="653"/>
      <c r="AN393" s="653"/>
      <c r="AO393" s="653"/>
      <c r="AP393" s="653"/>
      <c r="AQ393" s="653"/>
      <c r="AR393" s="653"/>
      <c r="AS393" s="653"/>
      <c r="AT393" s="653"/>
      <c r="AU393" s="653"/>
      <c r="AV393" s="653"/>
      <c r="AW393" s="653"/>
      <c r="AX393" s="653"/>
      <c r="AY393" s="653"/>
      <c r="AZ393" s="443">
        <v>7</v>
      </c>
    </row>
    <row r="394" spans="1:52" s="259" customFormat="1" ht="18" hidden="1" customHeight="1">
      <c r="A394" s="575"/>
      <c r="D394" s="259" t="s">
        <v>499</v>
      </c>
      <c r="E394" s="653" t="s">
        <v>1181</v>
      </c>
      <c r="F394" s="653"/>
      <c r="G394" s="653"/>
      <c r="H394" s="653"/>
      <c r="I394" s="653"/>
      <c r="J394" s="653"/>
      <c r="K394" s="653"/>
      <c r="L394" s="653"/>
      <c r="M394" s="653"/>
      <c r="N394" s="653"/>
      <c r="O394" s="653"/>
      <c r="P394" s="653"/>
      <c r="Q394" s="653"/>
      <c r="R394" s="653"/>
      <c r="S394" s="653"/>
      <c r="T394" s="653"/>
      <c r="U394" s="653"/>
      <c r="V394" s="653"/>
      <c r="W394" s="653"/>
      <c r="X394" s="653"/>
      <c r="Y394" s="653"/>
      <c r="Z394" s="653"/>
      <c r="AA394" s="653"/>
      <c r="AB394" s="653"/>
      <c r="AC394" s="653"/>
      <c r="AD394" s="653"/>
      <c r="AE394" s="653"/>
      <c r="AF394" s="653"/>
      <c r="AG394" s="653"/>
      <c r="AH394" s="653"/>
      <c r="AI394" s="653"/>
      <c r="AJ394" s="653"/>
      <c r="AK394" s="653"/>
      <c r="AL394" s="653"/>
      <c r="AM394" s="653"/>
      <c r="AN394" s="653"/>
      <c r="AO394" s="653"/>
      <c r="AP394" s="653"/>
      <c r="AQ394" s="653"/>
      <c r="AR394" s="653"/>
      <c r="AS394" s="653"/>
      <c r="AT394" s="653"/>
      <c r="AU394" s="653"/>
      <c r="AV394" s="653"/>
      <c r="AW394" s="653"/>
      <c r="AX394" s="653"/>
      <c r="AY394" s="653"/>
      <c r="AZ394" s="443">
        <v>7</v>
      </c>
    </row>
    <row r="395" spans="1:52" s="259" customFormat="1" ht="18" hidden="1" customHeight="1">
      <c r="A395" s="575"/>
      <c r="D395" s="259" t="s">
        <v>499</v>
      </c>
      <c r="E395" s="653" t="s">
        <v>1180</v>
      </c>
      <c r="F395" s="653"/>
      <c r="G395" s="653"/>
      <c r="H395" s="653"/>
      <c r="I395" s="653"/>
      <c r="J395" s="653"/>
      <c r="K395" s="653"/>
      <c r="L395" s="653"/>
      <c r="M395" s="653"/>
      <c r="N395" s="653"/>
      <c r="O395" s="653"/>
      <c r="P395" s="653"/>
      <c r="Q395" s="653"/>
      <c r="R395" s="653"/>
      <c r="S395" s="653"/>
      <c r="T395" s="653"/>
      <c r="U395" s="653"/>
      <c r="V395" s="653"/>
      <c r="W395" s="653"/>
      <c r="X395" s="653"/>
      <c r="Y395" s="653"/>
      <c r="Z395" s="653"/>
      <c r="AA395" s="653"/>
      <c r="AB395" s="653"/>
      <c r="AC395" s="653"/>
      <c r="AD395" s="653"/>
      <c r="AE395" s="653"/>
      <c r="AF395" s="653"/>
      <c r="AG395" s="653"/>
      <c r="AH395" s="653"/>
      <c r="AI395" s="653"/>
      <c r="AJ395" s="653"/>
      <c r="AK395" s="653"/>
      <c r="AL395" s="653"/>
      <c r="AM395" s="653"/>
      <c r="AN395" s="653"/>
      <c r="AO395" s="653"/>
      <c r="AP395" s="653"/>
      <c r="AQ395" s="653"/>
      <c r="AR395" s="653"/>
      <c r="AS395" s="653"/>
      <c r="AT395" s="653"/>
      <c r="AU395" s="653"/>
      <c r="AV395" s="653"/>
      <c r="AW395" s="653"/>
      <c r="AX395" s="653"/>
      <c r="AY395" s="653"/>
      <c r="AZ395" s="443">
        <v>7</v>
      </c>
    </row>
    <row r="396" spans="1:52" s="259" customFormat="1" ht="18" hidden="1" customHeight="1">
      <c r="A396" s="575"/>
      <c r="D396" s="259" t="s">
        <v>499</v>
      </c>
      <c r="E396" s="653" t="s">
        <v>1179</v>
      </c>
      <c r="F396" s="653"/>
      <c r="G396" s="653"/>
      <c r="H396" s="653"/>
      <c r="I396" s="653"/>
      <c r="J396" s="653"/>
      <c r="K396" s="653"/>
      <c r="L396" s="653"/>
      <c r="M396" s="653"/>
      <c r="N396" s="653"/>
      <c r="O396" s="653"/>
      <c r="P396" s="653"/>
      <c r="Q396" s="653"/>
      <c r="R396" s="653"/>
      <c r="S396" s="653"/>
      <c r="T396" s="653"/>
      <c r="U396" s="653"/>
      <c r="V396" s="653"/>
      <c r="W396" s="653"/>
      <c r="X396" s="653"/>
      <c r="Y396" s="653"/>
      <c r="Z396" s="653"/>
      <c r="AA396" s="653"/>
      <c r="AB396" s="653"/>
      <c r="AC396" s="653"/>
      <c r="AD396" s="653"/>
      <c r="AE396" s="653"/>
      <c r="AF396" s="653"/>
      <c r="AG396" s="653"/>
      <c r="AH396" s="653"/>
      <c r="AI396" s="653"/>
      <c r="AJ396" s="653"/>
      <c r="AK396" s="653"/>
      <c r="AL396" s="653"/>
      <c r="AM396" s="653"/>
      <c r="AN396" s="653"/>
      <c r="AO396" s="653"/>
      <c r="AP396" s="653"/>
      <c r="AQ396" s="653"/>
      <c r="AR396" s="653"/>
      <c r="AS396" s="653"/>
      <c r="AT396" s="653"/>
      <c r="AU396" s="653"/>
      <c r="AV396" s="653"/>
      <c r="AW396" s="653"/>
      <c r="AX396" s="653"/>
      <c r="AY396" s="653"/>
      <c r="AZ396" s="443">
        <v>7</v>
      </c>
    </row>
    <row r="397" spans="1:52" s="259" customFormat="1" ht="18" hidden="1" customHeight="1">
      <c r="A397" s="575"/>
      <c r="D397" s="259" t="s">
        <v>499</v>
      </c>
      <c r="E397" s="653" t="s">
        <v>1178</v>
      </c>
      <c r="F397" s="653"/>
      <c r="G397" s="653"/>
      <c r="H397" s="653"/>
      <c r="I397" s="653"/>
      <c r="J397" s="653"/>
      <c r="K397" s="653"/>
      <c r="L397" s="653"/>
      <c r="M397" s="653"/>
      <c r="N397" s="653"/>
      <c r="O397" s="653"/>
      <c r="P397" s="653"/>
      <c r="Q397" s="653"/>
      <c r="R397" s="653"/>
      <c r="S397" s="653"/>
      <c r="T397" s="653"/>
      <c r="U397" s="653"/>
      <c r="V397" s="653"/>
      <c r="W397" s="653"/>
      <c r="X397" s="653"/>
      <c r="Y397" s="653"/>
      <c r="Z397" s="653"/>
      <c r="AA397" s="653"/>
      <c r="AB397" s="653"/>
      <c r="AC397" s="653"/>
      <c r="AD397" s="653"/>
      <c r="AE397" s="653"/>
      <c r="AF397" s="653"/>
      <c r="AG397" s="653"/>
      <c r="AH397" s="653"/>
      <c r="AI397" s="653"/>
      <c r="AJ397" s="653"/>
      <c r="AK397" s="653"/>
      <c r="AL397" s="653"/>
      <c r="AM397" s="653"/>
      <c r="AN397" s="653"/>
      <c r="AO397" s="653"/>
      <c r="AP397" s="653"/>
      <c r="AQ397" s="653"/>
      <c r="AR397" s="653"/>
      <c r="AS397" s="653"/>
      <c r="AT397" s="653"/>
      <c r="AU397" s="653"/>
      <c r="AV397" s="653"/>
      <c r="AW397" s="653"/>
      <c r="AX397" s="653"/>
      <c r="AY397" s="653"/>
      <c r="AZ397" s="443">
        <v>7</v>
      </c>
    </row>
    <row r="398" spans="1:52" s="259" customFormat="1" ht="18" hidden="1" customHeight="1">
      <c r="A398" s="575"/>
      <c r="D398" s="259" t="s">
        <v>499</v>
      </c>
      <c r="E398" s="653" t="s">
        <v>1177</v>
      </c>
      <c r="F398" s="653"/>
      <c r="G398" s="653"/>
      <c r="H398" s="653"/>
      <c r="I398" s="653"/>
      <c r="J398" s="653"/>
      <c r="K398" s="653"/>
      <c r="L398" s="653"/>
      <c r="M398" s="653"/>
      <c r="N398" s="653"/>
      <c r="O398" s="653"/>
      <c r="P398" s="653"/>
      <c r="Q398" s="653"/>
      <c r="R398" s="653"/>
      <c r="S398" s="653"/>
      <c r="T398" s="653"/>
      <c r="U398" s="653"/>
      <c r="V398" s="653"/>
      <c r="W398" s="653"/>
      <c r="X398" s="653"/>
      <c r="Y398" s="653"/>
      <c r="Z398" s="653"/>
      <c r="AA398" s="653"/>
      <c r="AB398" s="653"/>
      <c r="AC398" s="653"/>
      <c r="AD398" s="653"/>
      <c r="AE398" s="653"/>
      <c r="AF398" s="653"/>
      <c r="AG398" s="653"/>
      <c r="AH398" s="653"/>
      <c r="AI398" s="653"/>
      <c r="AJ398" s="653"/>
      <c r="AK398" s="653"/>
      <c r="AL398" s="653"/>
      <c r="AM398" s="653"/>
      <c r="AN398" s="653"/>
      <c r="AO398" s="653"/>
      <c r="AP398" s="653"/>
      <c r="AQ398" s="653"/>
      <c r="AR398" s="653"/>
      <c r="AS398" s="653"/>
      <c r="AT398" s="653"/>
      <c r="AU398" s="653"/>
      <c r="AV398" s="653"/>
      <c r="AW398" s="653"/>
      <c r="AX398" s="653"/>
      <c r="AY398" s="653"/>
      <c r="AZ398" s="443">
        <v>7</v>
      </c>
    </row>
    <row r="399" spans="1:52" s="259" customFormat="1" ht="18" hidden="1" customHeight="1">
      <c r="A399" s="575"/>
      <c r="D399" s="653"/>
      <c r="E399" s="799"/>
      <c r="F399" s="799"/>
      <c r="G399" s="799"/>
      <c r="H399" s="799"/>
      <c r="I399" s="799"/>
      <c r="J399" s="799"/>
      <c r="K399" s="799"/>
      <c r="L399" s="799"/>
      <c r="M399" s="799"/>
      <c r="N399" s="799"/>
      <c r="O399" s="799"/>
      <c r="P399" s="799"/>
      <c r="Q399" s="799"/>
      <c r="R399" s="799"/>
      <c r="S399" s="799"/>
      <c r="T399" s="799"/>
      <c r="U399" s="799"/>
      <c r="V399" s="799"/>
      <c r="W399" s="799"/>
      <c r="X399" s="799"/>
      <c r="Y399" s="799"/>
      <c r="Z399" s="799"/>
      <c r="AA399" s="799"/>
      <c r="AB399" s="799"/>
      <c r="AC399" s="799"/>
      <c r="AD399" s="799"/>
      <c r="AE399" s="799"/>
      <c r="AF399" s="799"/>
      <c r="AG399" s="799"/>
      <c r="AH399" s="799"/>
      <c r="AI399" s="799"/>
      <c r="AJ399" s="799"/>
      <c r="AK399" s="799"/>
      <c r="AL399" s="799"/>
      <c r="AM399" s="799"/>
      <c r="AN399" s="799"/>
      <c r="AO399" s="799"/>
      <c r="AP399" s="799"/>
      <c r="AQ399" s="799"/>
      <c r="AR399" s="799"/>
      <c r="AS399" s="799"/>
      <c r="AT399" s="799"/>
      <c r="AU399" s="799"/>
      <c r="AV399" s="799"/>
      <c r="AW399" s="799"/>
      <c r="AX399" s="799"/>
      <c r="AY399" s="799"/>
      <c r="AZ399" s="443">
        <v>7</v>
      </c>
    </row>
    <row r="400" spans="1:52" ht="25.5">
      <c r="A400" s="575">
        <f t="shared" ref="A400:A420" si="14">IF(K$418&gt;0,1,0)</f>
        <v>1</v>
      </c>
      <c r="B400" s="1869" t="s">
        <v>745</v>
      </c>
      <c r="C400" s="1869"/>
      <c r="D400" s="1869"/>
      <c r="E400" s="1869"/>
      <c r="F400" s="1869"/>
      <c r="G400" s="1869"/>
      <c r="H400" s="1869"/>
      <c r="I400" s="1869"/>
      <c r="J400" s="1869"/>
      <c r="K400" s="1869"/>
      <c r="L400" s="1869"/>
      <c r="M400" s="1869"/>
      <c r="N400" s="1869"/>
      <c r="O400" s="1869"/>
      <c r="P400" s="1869"/>
      <c r="Q400" s="1869"/>
      <c r="R400" s="1869"/>
      <c r="S400" s="1869"/>
      <c r="T400" s="1869"/>
      <c r="U400" s="1869"/>
      <c r="V400" s="1869"/>
      <c r="W400" s="1869"/>
      <c r="X400" s="1869"/>
      <c r="Y400" s="1869"/>
      <c r="Z400" s="1869"/>
      <c r="AA400" s="1869"/>
      <c r="AB400" s="1869"/>
      <c r="AC400" s="1869"/>
      <c r="AD400" s="1869"/>
      <c r="AE400" s="1869"/>
      <c r="AF400" s="1869"/>
      <c r="AG400" s="1869"/>
      <c r="AH400" s="1869"/>
      <c r="AI400" s="1869"/>
      <c r="AJ400" s="1869"/>
      <c r="AK400" s="1869"/>
      <c r="AL400" s="1869"/>
      <c r="AM400" s="1869"/>
      <c r="AN400" s="1869"/>
      <c r="AO400" s="1869"/>
      <c r="AP400" s="1869"/>
      <c r="AQ400" s="1869"/>
      <c r="AR400" s="1869"/>
      <c r="AS400" s="1869"/>
      <c r="AT400" s="1869"/>
      <c r="AU400" s="1869"/>
      <c r="AV400" s="1869"/>
      <c r="AW400" s="1869"/>
      <c r="AX400" s="1869"/>
      <c r="AY400" s="1869"/>
      <c r="AZ400" s="444">
        <v>8</v>
      </c>
    </row>
    <row r="401" spans="1:52" s="260" customFormat="1" ht="9.9499999999999993" customHeight="1">
      <c r="A401" s="575">
        <f t="shared" si="14"/>
        <v>1</v>
      </c>
      <c r="AZ401" s="443">
        <v>8</v>
      </c>
    </row>
    <row r="402" spans="1:52" s="576" customFormat="1" ht="30" customHeight="1">
      <c r="A402" s="575">
        <f t="shared" si="14"/>
        <v>1</v>
      </c>
      <c r="F402" s="1864" t="s">
        <v>1228</v>
      </c>
      <c r="G402" s="1864"/>
      <c r="H402" s="1864"/>
      <c r="I402" s="1864"/>
      <c r="J402" s="1864"/>
      <c r="K402" s="1864"/>
      <c r="L402" s="1870" t="str">
        <f>+'6-3표준조사 1'!K529</f>
        <v>61-0</v>
      </c>
      <c r="M402" s="1870"/>
      <c r="N402" s="1870"/>
      <c r="O402" s="1870"/>
      <c r="P402" s="1870"/>
      <c r="Q402" s="1870"/>
      <c r="R402" s="577"/>
      <c r="S402" s="577"/>
      <c r="T402" s="1864" t="s">
        <v>1227</v>
      </c>
      <c r="U402" s="1864"/>
      <c r="V402" s="1864"/>
      <c r="W402" s="1864"/>
      <c r="X402" s="1864"/>
      <c r="Y402" s="1864"/>
      <c r="Z402" s="1870" t="str">
        <f>+'6-3표준조사 1'!L529</f>
        <v>64-0</v>
      </c>
      <c r="AA402" s="1870"/>
      <c r="AB402" s="1870"/>
      <c r="AC402" s="1870"/>
      <c r="AD402" s="1870"/>
      <c r="AE402" s="1870"/>
      <c r="AF402" s="577"/>
      <c r="AG402" s="577"/>
      <c r="AH402" s="1864" t="s">
        <v>1226</v>
      </c>
      <c r="AI402" s="1864"/>
      <c r="AJ402" s="1864"/>
      <c r="AK402" s="1864"/>
      <c r="AL402" s="1864"/>
      <c r="AM402" s="1864"/>
      <c r="AN402" s="1864"/>
      <c r="AO402" s="1870" t="str">
        <f>+'6-3표준조사 1'!R529</f>
        <v>모두베기</v>
      </c>
      <c r="AP402" s="1870"/>
      <c r="AQ402" s="1870"/>
      <c r="AR402" s="1870"/>
      <c r="AS402" s="1870"/>
      <c r="AT402" s="1870"/>
      <c r="AU402" s="578"/>
      <c r="AV402" s="578"/>
      <c r="AW402" s="578"/>
      <c r="AX402" s="578"/>
      <c r="AZ402" s="443">
        <v>8</v>
      </c>
    </row>
    <row r="403" spans="1:52" s="260" customFormat="1" ht="14.25" customHeight="1">
      <c r="A403" s="575">
        <f t="shared" si="14"/>
        <v>1</v>
      </c>
      <c r="AZ403" s="443">
        <v>8</v>
      </c>
    </row>
    <row r="404" spans="1:52" s="259" customFormat="1" ht="20.100000000000001" customHeight="1">
      <c r="A404" s="575">
        <f t="shared" si="14"/>
        <v>1</v>
      </c>
      <c r="B404" s="1876" t="s">
        <v>1225</v>
      </c>
      <c r="C404" s="1876"/>
      <c r="D404" s="1876"/>
      <c r="E404" s="1876"/>
      <c r="F404" s="1876"/>
      <c r="G404" s="1876"/>
      <c r="H404" s="1876"/>
      <c r="I404" s="1876"/>
      <c r="J404" s="1876"/>
      <c r="K404" s="1876"/>
      <c r="L404" s="1876"/>
      <c r="M404" s="1876"/>
      <c r="N404" s="1876"/>
      <c r="O404" s="1876"/>
      <c r="P404" s="1876"/>
      <c r="Q404" s="1876"/>
      <c r="R404" s="1876"/>
      <c r="S404" s="1876"/>
      <c r="T404" s="1876"/>
      <c r="U404" s="1876"/>
      <c r="V404" s="1876"/>
      <c r="W404" s="1876"/>
      <c r="X404" s="1876"/>
      <c r="Y404" s="1876"/>
      <c r="Z404" s="1876"/>
      <c r="AA404" s="1876"/>
      <c r="AB404" s="1876"/>
      <c r="AC404" s="1876"/>
      <c r="AD404" s="1876"/>
      <c r="AE404" s="1876"/>
      <c r="AF404" s="1876"/>
      <c r="AG404" s="1876"/>
      <c r="AH404" s="1876"/>
      <c r="AI404" s="1876"/>
      <c r="AJ404" s="1876"/>
      <c r="AK404" s="1876"/>
      <c r="AL404" s="1876"/>
      <c r="AM404" s="1876"/>
      <c r="AN404" s="1876"/>
      <c r="AO404" s="1876"/>
      <c r="AP404" s="1876"/>
      <c r="AQ404" s="1876"/>
      <c r="AR404" s="1876"/>
      <c r="AS404" s="1876"/>
      <c r="AT404" s="1876"/>
      <c r="AU404" s="1876"/>
      <c r="AV404" s="1876"/>
      <c r="AW404" s="1876"/>
      <c r="AX404" s="1876"/>
      <c r="AY404" s="1876"/>
      <c r="AZ404" s="443">
        <v>8</v>
      </c>
    </row>
    <row r="405" spans="1:52" s="259" customFormat="1" ht="18" customHeight="1">
      <c r="A405" s="575">
        <f t="shared" si="14"/>
        <v>1</v>
      </c>
      <c r="C405" s="259" t="s">
        <v>1208</v>
      </c>
      <c r="D405" s="579" t="s">
        <v>1224</v>
      </c>
      <c r="E405" s="579"/>
      <c r="F405" s="580"/>
      <c r="G405" s="580"/>
      <c r="H405" s="580"/>
      <c r="I405" s="580"/>
      <c r="J405" s="581"/>
      <c r="M405" s="579"/>
      <c r="N405" s="579"/>
      <c r="O405" s="581"/>
      <c r="P405" s="579"/>
      <c r="Q405" s="579"/>
      <c r="R405" s="579"/>
      <c r="S405" s="579"/>
      <c r="T405" s="579"/>
      <c r="U405" s="579"/>
      <c r="V405" s="579"/>
      <c r="W405" s="579"/>
      <c r="X405" s="579"/>
      <c r="Y405" s="579"/>
      <c r="Z405" s="579"/>
      <c r="AA405" s="579"/>
      <c r="AB405" s="579"/>
      <c r="AC405" s="579"/>
      <c r="AD405" s="579"/>
      <c r="AE405" s="579"/>
      <c r="AZ405" s="443">
        <v>8</v>
      </c>
    </row>
    <row r="406" spans="1:52" s="259" customFormat="1" ht="18" customHeight="1">
      <c r="A406" s="575">
        <f t="shared" si="14"/>
        <v>1</v>
      </c>
      <c r="D406" s="259" t="s">
        <v>499</v>
      </c>
      <c r="E406" s="579" t="str">
        <f>CONCATENATE(L402," 임반 ",Z402," 소반 은 해발고",'6-3표준조사 1'!W528,"m ~ ",'6-3표준조사 1'!W529,"m 사이에 분포한다.")</f>
        <v>61-0 임반 64-0 소반 은 해발고660m ~ 800m 사이에 분포한다.</v>
      </c>
      <c r="F406" s="579"/>
      <c r="G406" s="579"/>
      <c r="H406" s="579"/>
      <c r="I406" s="579"/>
      <c r="J406" s="579"/>
      <c r="K406" s="579"/>
      <c r="L406" s="579"/>
      <c r="M406" s="579"/>
      <c r="N406" s="579"/>
      <c r="O406" s="579"/>
      <c r="P406" s="579"/>
      <c r="Q406" s="579"/>
      <c r="R406" s="579"/>
      <c r="S406" s="579"/>
      <c r="T406" s="579"/>
      <c r="U406" s="579"/>
      <c r="V406" s="579"/>
      <c r="W406" s="579"/>
      <c r="X406" s="579"/>
      <c r="Y406" s="579"/>
      <c r="Z406" s="579"/>
      <c r="AA406" s="579"/>
      <c r="AB406" s="579"/>
      <c r="AC406" s="579"/>
      <c r="AD406" s="579"/>
      <c r="AE406" s="579"/>
      <c r="AF406" s="579"/>
      <c r="AG406" s="579"/>
      <c r="AH406" s="579"/>
      <c r="AI406" s="579"/>
      <c r="AJ406" s="582"/>
      <c r="AK406" s="582"/>
      <c r="AL406" s="582"/>
      <c r="AM406" s="579"/>
      <c r="AN406" s="579"/>
      <c r="AO406" s="579"/>
      <c r="AP406" s="579"/>
      <c r="AQ406" s="579"/>
      <c r="AR406" s="579"/>
      <c r="AS406" s="579"/>
      <c r="AT406" s="579"/>
      <c r="AU406" s="579"/>
      <c r="AV406" s="579"/>
      <c r="AW406" s="579"/>
      <c r="AX406" s="579"/>
      <c r="AY406" s="579"/>
      <c r="AZ406" s="443">
        <v>8</v>
      </c>
    </row>
    <row r="407" spans="1:52" s="259" customFormat="1" ht="18" customHeight="1">
      <c r="A407" s="575">
        <f t="shared" si="14"/>
        <v>1</v>
      </c>
      <c r="D407" s="259" t="s">
        <v>499</v>
      </c>
      <c r="E407" s="259" t="str">
        <f>CONCATENATE("소반의 경사도는 평균 ",'6-3표준조사 1'!W530,"˚로 ",'6-3표준조사 1'!P531,"경사이고, 임지의 잔재를 제외하고 장애물은 많지 않다.")</f>
        <v>소반의 경사도는 평균 28.32˚로 중 (15˚ ~ 30˚)경사이고, 임지의 잔재를 제외하고 장애물은 많지 않다.</v>
      </c>
      <c r="AZ407" s="443">
        <v>8</v>
      </c>
    </row>
    <row r="408" spans="1:52" s="259" customFormat="1" ht="18" customHeight="1">
      <c r="A408" s="575">
        <f t="shared" si="14"/>
        <v>1</v>
      </c>
      <c r="C408" s="259" t="s">
        <v>1206</v>
      </c>
      <c r="D408" s="259" t="s">
        <v>1223</v>
      </c>
      <c r="K408" s="579"/>
      <c r="L408" s="579"/>
      <c r="M408" s="583"/>
      <c r="P408" s="584"/>
      <c r="Q408" s="584"/>
      <c r="R408" s="584"/>
      <c r="S408" s="584"/>
      <c r="T408" s="584"/>
      <c r="AZ408" s="443">
        <v>8</v>
      </c>
    </row>
    <row r="409" spans="1:52" s="259" customFormat="1" ht="18" customHeight="1">
      <c r="A409" s="575">
        <f t="shared" si="14"/>
        <v>1</v>
      </c>
      <c r="D409" s="259" t="s">
        <v>499</v>
      </c>
      <c r="E409" s="579" t="str">
        <f>CONCATENATE("사업대상지는 ",'6-3표준조사 1'!N529," ",'6-3표준조사 1'!O529," ",'6-3표준조사 1'!P529,"로 지적면적은 ",'6-3표준조사 1'!W542,"ha 이다." )</f>
        <v>사업대상지는 대강 올산 산74-40번지로 지적면적은 144.43ha 이다.</v>
      </c>
      <c r="F409" s="579"/>
      <c r="G409" s="579"/>
      <c r="AJ409" s="579"/>
      <c r="AK409" s="579"/>
      <c r="AL409" s="579"/>
      <c r="AM409" s="579"/>
      <c r="AN409" s="579"/>
      <c r="AO409" s="579"/>
      <c r="AP409" s="579"/>
      <c r="AQ409" s="579"/>
      <c r="AR409" s="579"/>
      <c r="AS409" s="579"/>
      <c r="AT409" s="579"/>
      <c r="AU409" s="579"/>
      <c r="AV409" s="579"/>
      <c r="AW409" s="579"/>
      <c r="AX409" s="579"/>
      <c r="AY409" s="579"/>
      <c r="AZ409" s="443">
        <v>8</v>
      </c>
    </row>
    <row r="410" spans="1:52" s="259" customFormat="1" ht="18" customHeight="1">
      <c r="A410" s="575">
        <f t="shared" si="14"/>
        <v>1</v>
      </c>
      <c r="D410" s="259" t="s">
        <v>499</v>
      </c>
      <c r="E410" s="579" t="str">
        <f>CONCATENATE("소반의 풀베기사업 대상면적은 ",'6-3표준조사 1'!Q529,"ha 이다.")</f>
        <v>소반의 풀베기사업 대상면적은 3.9ha 이다.</v>
      </c>
      <c r="F410" s="579"/>
      <c r="G410" s="579"/>
      <c r="H410" s="579"/>
      <c r="I410" s="579"/>
      <c r="J410" s="579"/>
      <c r="K410" s="579"/>
      <c r="L410" s="579"/>
      <c r="M410" s="579"/>
      <c r="N410" s="579"/>
      <c r="O410" s="579"/>
      <c r="P410" s="579"/>
      <c r="Q410" s="579"/>
      <c r="R410" s="579"/>
      <c r="S410" s="579"/>
      <c r="T410" s="579"/>
      <c r="U410" s="579"/>
      <c r="V410" s="579"/>
      <c r="W410" s="579"/>
      <c r="X410" s="579"/>
      <c r="Y410" s="579"/>
      <c r="Z410" s="579"/>
      <c r="AA410" s="579"/>
      <c r="AB410" s="579"/>
      <c r="AC410" s="579"/>
      <c r="AD410" s="579"/>
      <c r="AE410" s="579"/>
      <c r="AF410" s="579"/>
      <c r="AG410" s="579"/>
      <c r="AH410" s="579"/>
      <c r="AI410" s="579"/>
      <c r="AJ410" s="579"/>
      <c r="AK410" s="579"/>
      <c r="AL410" s="579"/>
      <c r="AM410" s="579"/>
      <c r="AN410" s="579"/>
      <c r="AO410" s="579"/>
      <c r="AP410" s="579"/>
      <c r="AQ410" s="579"/>
      <c r="AR410" s="579"/>
      <c r="AS410" s="579"/>
      <c r="AT410" s="579"/>
      <c r="AU410" s="579"/>
      <c r="AV410" s="579"/>
      <c r="AW410" s="579"/>
      <c r="AX410" s="579"/>
      <c r="AY410" s="579"/>
      <c r="AZ410" s="443">
        <v>8</v>
      </c>
    </row>
    <row r="411" spans="1:52" s="259" customFormat="1" ht="18" customHeight="1">
      <c r="A411" s="575">
        <f t="shared" si="14"/>
        <v>1</v>
      </c>
      <c r="C411" s="259" t="s">
        <v>1193</v>
      </c>
      <c r="D411" s="259" t="s">
        <v>1222</v>
      </c>
      <c r="E411" s="579"/>
      <c r="F411" s="579"/>
      <c r="G411" s="579"/>
      <c r="H411" s="579"/>
      <c r="I411" s="579"/>
      <c r="J411" s="579"/>
      <c r="K411" s="579"/>
      <c r="L411" s="579"/>
      <c r="M411" s="579"/>
      <c r="N411" s="579"/>
      <c r="O411" s="579"/>
      <c r="P411" s="579"/>
      <c r="Q411" s="579"/>
      <c r="R411" s="579"/>
      <c r="S411" s="579"/>
      <c r="T411" s="579"/>
      <c r="U411" s="579"/>
      <c r="V411" s="579"/>
      <c r="W411" s="579"/>
      <c r="X411" s="579"/>
      <c r="Y411" s="579"/>
      <c r="Z411" s="579"/>
      <c r="AA411" s="579"/>
      <c r="AB411" s="579"/>
      <c r="AC411" s="579"/>
      <c r="AD411" s="579"/>
      <c r="AE411" s="579"/>
      <c r="AF411" s="579"/>
      <c r="AG411" s="579"/>
      <c r="AH411" s="769"/>
      <c r="AI411" s="769"/>
      <c r="AJ411" s="769"/>
      <c r="AK411" s="579"/>
      <c r="AL411" s="579"/>
      <c r="AM411" s="579"/>
      <c r="AN411" s="579"/>
      <c r="AO411" s="579"/>
      <c r="AP411" s="579"/>
      <c r="AQ411" s="579"/>
      <c r="AR411" s="579"/>
      <c r="AS411" s="579"/>
      <c r="AT411" s="579"/>
      <c r="AU411" s="579"/>
      <c r="AV411" s="579"/>
      <c r="AW411" s="579"/>
      <c r="AX411" s="579"/>
      <c r="AY411" s="579"/>
      <c r="AZ411" s="443">
        <v>8</v>
      </c>
    </row>
    <row r="412" spans="1:52" s="259" customFormat="1" ht="18" customHeight="1">
      <c r="A412" s="575">
        <f t="shared" si="14"/>
        <v>1</v>
      </c>
      <c r="B412" s="586"/>
      <c r="C412" s="586"/>
      <c r="D412" s="586" t="s">
        <v>499</v>
      </c>
      <c r="E412" s="587" t="str">
        <f>'6-3표준조사 1'!$W$545</f>
        <v>소반과 연접된 임도가 있어 접근이 용이하다.</v>
      </c>
      <c r="F412" s="587"/>
      <c r="G412" s="587"/>
      <c r="H412" s="587"/>
      <c r="I412" s="587"/>
      <c r="J412" s="587"/>
      <c r="K412" s="587"/>
      <c r="L412" s="587"/>
      <c r="M412" s="587"/>
      <c r="N412" s="587"/>
      <c r="O412" s="587"/>
      <c r="P412" s="587"/>
      <c r="Q412" s="587"/>
      <c r="R412" s="587"/>
      <c r="S412" s="587"/>
      <c r="T412" s="587"/>
      <c r="U412" s="587"/>
      <c r="V412" s="587"/>
      <c r="W412" s="587"/>
      <c r="X412" s="587"/>
      <c r="Y412" s="587"/>
      <c r="Z412" s="587"/>
      <c r="AA412" s="587"/>
      <c r="AB412" s="587"/>
      <c r="AC412" s="587"/>
      <c r="AD412" s="587"/>
      <c r="AE412" s="587"/>
      <c r="AF412" s="587"/>
      <c r="AG412" s="587"/>
      <c r="AH412" s="588"/>
      <c r="AI412" s="588"/>
      <c r="AJ412" s="588"/>
      <c r="AK412" s="587"/>
      <c r="AL412" s="587"/>
      <c r="AM412" s="587"/>
      <c r="AN412" s="587"/>
      <c r="AO412" s="587"/>
      <c r="AP412" s="587"/>
      <c r="AQ412" s="587"/>
      <c r="AR412" s="587"/>
      <c r="AS412" s="587"/>
      <c r="AT412" s="587"/>
      <c r="AU412" s="587"/>
      <c r="AV412" s="587"/>
      <c r="AW412" s="587"/>
      <c r="AX412" s="587"/>
      <c r="AY412" s="587"/>
      <c r="AZ412" s="443">
        <v>8</v>
      </c>
    </row>
    <row r="413" spans="1:52" s="259" customFormat="1" ht="14.25" customHeight="1">
      <c r="A413" s="575">
        <f t="shared" si="14"/>
        <v>1</v>
      </c>
      <c r="D413" s="589"/>
      <c r="E413" s="589"/>
      <c r="F413" s="589"/>
      <c r="G413" s="589"/>
      <c r="H413" s="589"/>
      <c r="I413" s="589"/>
      <c r="J413" s="589"/>
      <c r="K413" s="589"/>
      <c r="L413" s="589"/>
      <c r="M413" s="589"/>
      <c r="N413" s="589"/>
      <c r="O413" s="589"/>
      <c r="P413" s="589"/>
      <c r="Q413" s="589"/>
      <c r="R413" s="589"/>
      <c r="S413" s="589"/>
      <c r="T413" s="589"/>
      <c r="U413" s="589"/>
      <c r="V413" s="589"/>
      <c r="W413" s="589"/>
      <c r="X413" s="589"/>
      <c r="Y413" s="589"/>
      <c r="Z413" s="589"/>
      <c r="AA413" s="589"/>
      <c r="AB413" s="589"/>
      <c r="AC413" s="589"/>
      <c r="AD413" s="589"/>
      <c r="AE413" s="589"/>
      <c r="AF413" s="589"/>
      <c r="AG413" s="589"/>
      <c r="AH413" s="589"/>
      <c r="AI413" s="589"/>
      <c r="AJ413" s="589"/>
      <c r="AK413" s="589"/>
      <c r="AL413" s="589"/>
      <c r="AM413" s="589"/>
      <c r="AN413" s="589"/>
      <c r="AO413" s="589"/>
      <c r="AP413" s="589"/>
      <c r="AQ413" s="589"/>
      <c r="AR413" s="589"/>
      <c r="AS413" s="589"/>
      <c r="AT413" s="589"/>
      <c r="AU413" s="589"/>
      <c r="AV413" s="589"/>
      <c r="AW413" s="589"/>
      <c r="AX413" s="589"/>
      <c r="AY413" s="589"/>
      <c r="AZ413" s="443">
        <v>8</v>
      </c>
    </row>
    <row r="414" spans="1:52" s="260" customFormat="1" ht="20.100000000000001" customHeight="1">
      <c r="A414" s="575">
        <f t="shared" si="14"/>
        <v>1</v>
      </c>
      <c r="B414" s="1876" t="s">
        <v>1221</v>
      </c>
      <c r="C414" s="1876"/>
      <c r="D414" s="1876"/>
      <c r="E414" s="1876"/>
      <c r="F414" s="1876"/>
      <c r="G414" s="1876"/>
      <c r="H414" s="1876"/>
      <c r="I414" s="1876"/>
      <c r="J414" s="1876"/>
      <c r="K414" s="1876"/>
      <c r="L414" s="1876"/>
      <c r="M414" s="1876"/>
      <c r="N414" s="1876"/>
      <c r="O414" s="1876"/>
      <c r="P414" s="1876"/>
      <c r="Q414" s="1876"/>
      <c r="R414" s="1876"/>
      <c r="S414" s="1876"/>
      <c r="T414" s="1876"/>
      <c r="U414" s="1876"/>
      <c r="V414" s="1876"/>
      <c r="W414" s="1876"/>
      <c r="X414" s="1876"/>
      <c r="Y414" s="1876"/>
      <c r="Z414" s="1876"/>
      <c r="AA414" s="1876"/>
      <c r="AB414" s="1876"/>
      <c r="AC414" s="1876"/>
      <c r="AD414" s="1876"/>
      <c r="AE414" s="1876"/>
      <c r="AF414" s="1876"/>
      <c r="AG414" s="1876"/>
      <c r="AH414" s="1876"/>
      <c r="AI414" s="1876"/>
      <c r="AJ414" s="1876"/>
      <c r="AK414" s="1876"/>
      <c r="AL414" s="1876"/>
      <c r="AM414" s="1876"/>
      <c r="AN414" s="1876"/>
      <c r="AO414" s="1876"/>
      <c r="AP414" s="1876"/>
      <c r="AQ414" s="1876"/>
      <c r="AR414" s="1876"/>
      <c r="AS414" s="1876"/>
      <c r="AT414" s="1876"/>
      <c r="AU414" s="1876"/>
      <c r="AV414" s="1876"/>
      <c r="AW414" s="1876"/>
      <c r="AX414" s="1876"/>
      <c r="AY414" s="1876"/>
      <c r="AZ414" s="443">
        <v>8</v>
      </c>
    </row>
    <row r="415" spans="1:52" s="260" customFormat="1" ht="20.100000000000001" customHeight="1">
      <c r="A415" s="575">
        <f t="shared" si="14"/>
        <v>1</v>
      </c>
      <c r="B415" s="590"/>
      <c r="C415" s="591" t="s">
        <v>1208</v>
      </c>
      <c r="D415" s="591" t="s">
        <v>1220</v>
      </c>
      <c r="E415" s="592"/>
      <c r="F415" s="592"/>
      <c r="G415" s="769"/>
      <c r="H415" s="593"/>
      <c r="I415" s="593"/>
      <c r="J415" s="594"/>
      <c r="K415" s="594"/>
      <c r="L415" s="594"/>
      <c r="M415" s="594"/>
      <c r="N415" s="594"/>
      <c r="O415" s="594"/>
      <c r="P415" s="594"/>
      <c r="Q415" s="595"/>
      <c r="R415" s="595"/>
      <c r="S415" s="595"/>
      <c r="T415" s="595"/>
      <c r="U415" s="595"/>
      <c r="V415" s="596"/>
      <c r="W415" s="596"/>
      <c r="X415" s="596"/>
      <c r="Y415" s="596"/>
      <c r="Z415" s="596"/>
      <c r="AA415" s="596"/>
      <c r="AB415" s="596"/>
      <c r="AC415" s="596"/>
      <c r="AD415" s="596"/>
      <c r="AE415" s="596"/>
      <c r="AF415" s="596"/>
      <c r="AG415" s="596"/>
      <c r="AH415" s="597"/>
      <c r="AI415" s="597"/>
      <c r="AJ415" s="597"/>
      <c r="AK415" s="597"/>
      <c r="AL415" s="598"/>
      <c r="AM415" s="598"/>
      <c r="AN415" s="598"/>
      <c r="AO415" s="598"/>
      <c r="AP415" s="598"/>
      <c r="AQ415" s="598"/>
      <c r="AR415" s="598"/>
      <c r="AS415" s="598"/>
      <c r="AT415" s="598"/>
      <c r="AU415" s="598"/>
      <c r="AV415" s="593"/>
      <c r="AW415" s="593"/>
      <c r="AX415" s="593"/>
      <c r="AY415" s="593"/>
      <c r="AZ415" s="443">
        <v>8</v>
      </c>
    </row>
    <row r="416" spans="1:52" s="259" customFormat="1" ht="18" customHeight="1">
      <c r="A416" s="575">
        <f t="shared" si="14"/>
        <v>1</v>
      </c>
      <c r="B416" s="599"/>
      <c r="C416" s="1862" t="s">
        <v>1219</v>
      </c>
      <c r="D416" s="1862"/>
      <c r="E416" s="1862"/>
      <c r="F416" s="1862"/>
      <c r="G416" s="1862"/>
      <c r="H416" s="1862"/>
      <c r="I416" s="1862"/>
      <c r="J416" s="1862"/>
      <c r="K416" s="1862" t="s">
        <v>1218</v>
      </c>
      <c r="L416" s="1862"/>
      <c r="M416" s="1862"/>
      <c r="N416" s="1862"/>
      <c r="O416" s="1862"/>
      <c r="P416" s="1862"/>
      <c r="Q416" s="1862"/>
      <c r="R416" s="1862"/>
      <c r="S416" s="1862" t="s">
        <v>1217</v>
      </c>
      <c r="T416" s="1862"/>
      <c r="U416" s="1862"/>
      <c r="V416" s="1862"/>
      <c r="W416" s="1862"/>
      <c r="X416" s="1862"/>
      <c r="Y416" s="1862"/>
      <c r="Z416" s="1862"/>
      <c r="AA416" s="1862" t="s">
        <v>1216</v>
      </c>
      <c r="AB416" s="1862"/>
      <c r="AC416" s="1862"/>
      <c r="AD416" s="1862"/>
      <c r="AE416" s="1862"/>
      <c r="AF416" s="1862"/>
      <c r="AG416" s="1862"/>
      <c r="AH416" s="1862"/>
      <c r="AI416" s="1862"/>
      <c r="AJ416" s="1862"/>
      <c r="AK416" s="1862"/>
      <c r="AL416" s="1862"/>
      <c r="AM416" s="1862"/>
      <c r="AN416" s="1862"/>
      <c r="AO416" s="1862"/>
      <c r="AP416" s="1862"/>
      <c r="AQ416" s="1862" t="s">
        <v>964</v>
      </c>
      <c r="AR416" s="1862"/>
      <c r="AS416" s="1862"/>
      <c r="AT416" s="1862"/>
      <c r="AU416" s="1862"/>
      <c r="AV416" s="1862"/>
      <c r="AW416" s="1862"/>
      <c r="AX416" s="1862"/>
      <c r="AY416" s="599"/>
      <c r="AZ416" s="443">
        <v>8</v>
      </c>
    </row>
    <row r="417" spans="1:52" s="259" customFormat="1" ht="18" customHeight="1">
      <c r="A417" s="575">
        <f t="shared" si="14"/>
        <v>1</v>
      </c>
      <c r="B417" s="599"/>
      <c r="C417" s="1862"/>
      <c r="D417" s="1862"/>
      <c r="E417" s="1862"/>
      <c r="F417" s="1862"/>
      <c r="G417" s="1862"/>
      <c r="H417" s="1862"/>
      <c r="I417" s="1862"/>
      <c r="J417" s="1862"/>
      <c r="K417" s="1862"/>
      <c r="L417" s="1862"/>
      <c r="M417" s="1862"/>
      <c r="N417" s="1862"/>
      <c r="O417" s="1862"/>
      <c r="P417" s="1862"/>
      <c r="Q417" s="1862"/>
      <c r="R417" s="1862"/>
      <c r="S417" s="1862"/>
      <c r="T417" s="1862"/>
      <c r="U417" s="1862"/>
      <c r="V417" s="1862"/>
      <c r="W417" s="1862"/>
      <c r="X417" s="1862"/>
      <c r="Y417" s="1862"/>
      <c r="Z417" s="1862"/>
      <c r="AA417" s="1862" t="s">
        <v>1215</v>
      </c>
      <c r="AB417" s="1862"/>
      <c r="AC417" s="1862"/>
      <c r="AD417" s="1862"/>
      <c r="AE417" s="1862"/>
      <c r="AF417" s="1862"/>
      <c r="AG417" s="1862"/>
      <c r="AH417" s="1862"/>
      <c r="AI417" s="1862" t="s">
        <v>1214</v>
      </c>
      <c r="AJ417" s="1862"/>
      <c r="AK417" s="1862"/>
      <c r="AL417" s="1862"/>
      <c r="AM417" s="1862"/>
      <c r="AN417" s="1862"/>
      <c r="AO417" s="1862"/>
      <c r="AP417" s="1862"/>
      <c r="AQ417" s="1862"/>
      <c r="AR417" s="1862"/>
      <c r="AS417" s="1862"/>
      <c r="AT417" s="1862"/>
      <c r="AU417" s="1862"/>
      <c r="AV417" s="1862"/>
      <c r="AW417" s="1862"/>
      <c r="AX417" s="1862"/>
      <c r="AY417" s="599"/>
      <c r="AZ417" s="443">
        <v>8</v>
      </c>
    </row>
    <row r="418" spans="1:52" s="259" customFormat="1" ht="18" customHeight="1">
      <c r="A418" s="575">
        <f t="shared" si="14"/>
        <v>1</v>
      </c>
      <c r="B418" s="600"/>
      <c r="C418" s="1871" t="str">
        <f>L402</f>
        <v>61-0</v>
      </c>
      <c r="D418" s="1872"/>
      <c r="E418" s="1875" t="s">
        <v>1213</v>
      </c>
      <c r="F418" s="1875"/>
      <c r="G418" s="1872" t="str">
        <f>Z402</f>
        <v>64-0</v>
      </c>
      <c r="H418" s="1872"/>
      <c r="I418" s="1875" t="s">
        <v>1212</v>
      </c>
      <c r="J418" s="1875"/>
      <c r="K418" s="1887">
        <f>'6-3표준조사 1'!Q529</f>
        <v>3.9</v>
      </c>
      <c r="L418" s="1887"/>
      <c r="M418" s="1887"/>
      <c r="N418" s="1887"/>
      <c r="O418" s="1887"/>
      <c r="P418" s="1887"/>
      <c r="Q418" s="1887"/>
      <c r="R418" s="1887"/>
      <c r="S418" s="1867" t="str">
        <f>'6-3표준조사 1'!K531</f>
        <v>낙엽송</v>
      </c>
      <c r="T418" s="1867"/>
      <c r="U418" s="1867"/>
      <c r="V418" s="1867"/>
      <c r="W418" s="1867"/>
      <c r="X418" s="1867"/>
      <c r="Y418" s="1867"/>
      <c r="Z418" s="1867"/>
      <c r="AA418" s="1865">
        <f>'6-3표준조사 1'!Q535</f>
        <v>2425</v>
      </c>
      <c r="AB418" s="1865"/>
      <c r="AC418" s="1865"/>
      <c r="AD418" s="1865"/>
      <c r="AE418" s="1865"/>
      <c r="AF418" s="1865"/>
      <c r="AG418" s="1865"/>
      <c r="AH418" s="1865"/>
      <c r="AI418" s="1865">
        <f>'6-3표준조사 1'!R535</f>
        <v>525</v>
      </c>
      <c r="AJ418" s="1865"/>
      <c r="AK418" s="1865"/>
      <c r="AL418" s="1865"/>
      <c r="AM418" s="1865"/>
      <c r="AN418" s="1865"/>
      <c r="AO418" s="1865"/>
      <c r="AP418" s="1865"/>
      <c r="AQ418" s="1867" t="str">
        <f>'6-3표준조사 1'!R531</f>
        <v>3년차 이상</v>
      </c>
      <c r="AR418" s="1867"/>
      <c r="AS418" s="1867"/>
      <c r="AT418" s="1867"/>
      <c r="AU418" s="1867"/>
      <c r="AV418" s="1867"/>
      <c r="AW418" s="1867"/>
      <c r="AX418" s="1867"/>
      <c r="AY418" s="599"/>
      <c r="AZ418" s="443">
        <v>8</v>
      </c>
    </row>
    <row r="419" spans="1:52" s="259" customFormat="1" ht="18" customHeight="1">
      <c r="A419" s="575">
        <f t="shared" si="14"/>
        <v>1</v>
      </c>
      <c r="B419" s="600"/>
      <c r="C419" s="1873"/>
      <c r="D419" s="1874"/>
      <c r="E419" s="1874"/>
      <c r="F419" s="1874"/>
      <c r="G419" s="1874"/>
      <c r="H419" s="1874"/>
      <c r="I419" s="1874"/>
      <c r="J419" s="1874"/>
      <c r="K419" s="1888"/>
      <c r="L419" s="1888"/>
      <c r="M419" s="1888"/>
      <c r="N419" s="1888"/>
      <c r="O419" s="1888"/>
      <c r="P419" s="1888"/>
      <c r="Q419" s="1888"/>
      <c r="R419" s="1888"/>
      <c r="S419" s="1868"/>
      <c r="T419" s="1868"/>
      <c r="U419" s="1868"/>
      <c r="V419" s="1868"/>
      <c r="W419" s="1868"/>
      <c r="X419" s="1868"/>
      <c r="Y419" s="1868"/>
      <c r="Z419" s="1868"/>
      <c r="AA419" s="1866"/>
      <c r="AB419" s="1866"/>
      <c r="AC419" s="1866"/>
      <c r="AD419" s="1866"/>
      <c r="AE419" s="1866"/>
      <c r="AF419" s="1866"/>
      <c r="AG419" s="1866"/>
      <c r="AH419" s="1866"/>
      <c r="AI419" s="1866"/>
      <c r="AJ419" s="1866"/>
      <c r="AK419" s="1866"/>
      <c r="AL419" s="1866"/>
      <c r="AM419" s="1866"/>
      <c r="AN419" s="1866"/>
      <c r="AO419" s="1866"/>
      <c r="AP419" s="1866"/>
      <c r="AQ419" s="1868"/>
      <c r="AR419" s="1868"/>
      <c r="AS419" s="1868"/>
      <c r="AT419" s="1868"/>
      <c r="AU419" s="1868"/>
      <c r="AV419" s="1868"/>
      <c r="AW419" s="1868"/>
      <c r="AX419" s="1868"/>
      <c r="AY419" s="599"/>
      <c r="AZ419" s="443">
        <v>8</v>
      </c>
    </row>
    <row r="420" spans="1:52" s="259" customFormat="1" ht="18" customHeight="1">
      <c r="A420" s="575">
        <f t="shared" si="14"/>
        <v>1</v>
      </c>
      <c r="B420" s="600"/>
      <c r="C420" s="600" t="s">
        <v>1206</v>
      </c>
      <c r="D420" s="600" t="s">
        <v>1211</v>
      </c>
      <c r="E420" s="600"/>
      <c r="F420" s="599"/>
      <c r="G420" s="599"/>
      <c r="H420" s="599"/>
      <c r="I420" s="599"/>
      <c r="J420" s="599"/>
      <c r="K420" s="599"/>
      <c r="L420" s="599"/>
      <c r="M420" s="599"/>
      <c r="N420" s="599"/>
      <c r="O420" s="599"/>
      <c r="P420" s="599"/>
      <c r="Q420" s="601"/>
      <c r="R420" s="601"/>
      <c r="S420" s="601"/>
      <c r="T420" s="601"/>
      <c r="U420" s="601"/>
      <c r="V420" s="599"/>
      <c r="W420" s="602"/>
      <c r="X420" s="602"/>
      <c r="Y420" s="602"/>
      <c r="Z420" s="602"/>
      <c r="AA420" s="602"/>
      <c r="AB420" s="602"/>
      <c r="AC420" s="602"/>
      <c r="AD420" s="602"/>
      <c r="AE420" s="602"/>
      <c r="AF420" s="602"/>
      <c r="AG420" s="599"/>
      <c r="AH420" s="603"/>
      <c r="AI420" s="603"/>
      <c r="AJ420" s="603"/>
      <c r="AK420" s="603"/>
      <c r="AL420" s="604"/>
      <c r="AM420" s="604"/>
      <c r="AN420" s="604"/>
      <c r="AO420" s="604"/>
      <c r="AP420" s="604"/>
      <c r="AQ420" s="604"/>
      <c r="AR420" s="604"/>
      <c r="AS420" s="604"/>
      <c r="AT420" s="604"/>
      <c r="AU420" s="604"/>
      <c r="AV420" s="599"/>
      <c r="AW420" s="599"/>
      <c r="AX420" s="599"/>
      <c r="AY420" s="599"/>
      <c r="AZ420" s="443">
        <v>8</v>
      </c>
    </row>
    <row r="421" spans="1:52" s="259" customFormat="1" ht="18" customHeight="1">
      <c r="A421" s="575">
        <f>IF(K418&gt;0,1,0)</f>
        <v>1</v>
      </c>
      <c r="B421" s="600"/>
      <c r="C421" s="600"/>
      <c r="D421" s="259" t="s">
        <v>499</v>
      </c>
      <c r="E421" s="600" t="str">
        <f>'6-3표준조사 1'!$W$546</f>
        <v>식재된 낙엽송 는 활착이 안정된 상태로 신초발달이 양호하다.</v>
      </c>
      <c r="F421" s="599"/>
      <c r="G421" s="599"/>
      <c r="H421" s="599"/>
      <c r="I421" s="599"/>
      <c r="J421" s="599"/>
      <c r="K421" s="599"/>
      <c r="L421" s="599"/>
      <c r="M421" s="599"/>
      <c r="N421" s="599"/>
      <c r="O421" s="599"/>
      <c r="P421" s="599"/>
      <c r="Q421" s="601"/>
      <c r="R421" s="601"/>
      <c r="S421" s="601"/>
      <c r="T421" s="601"/>
      <c r="U421" s="601"/>
      <c r="V421" s="599"/>
      <c r="W421" s="605"/>
      <c r="X421" s="602"/>
      <c r="Y421" s="602"/>
      <c r="Z421" s="602"/>
      <c r="AA421" s="605"/>
      <c r="AB421" s="602"/>
      <c r="AC421" s="602"/>
      <c r="AD421" s="602"/>
      <c r="AE421" s="605"/>
      <c r="AF421" s="602"/>
      <c r="AG421" s="599"/>
      <c r="AH421" s="603"/>
      <c r="AI421" s="603"/>
      <c r="AJ421" s="603"/>
      <c r="AK421" s="603"/>
      <c r="AL421" s="604"/>
      <c r="AM421" s="604"/>
      <c r="AN421" s="604"/>
      <c r="AO421" s="604"/>
      <c r="AP421" s="604"/>
      <c r="AQ421" s="604"/>
      <c r="AR421" s="604"/>
      <c r="AS421" s="604"/>
      <c r="AT421" s="604"/>
      <c r="AU421" s="604"/>
      <c r="AV421" s="599"/>
      <c r="AW421" s="599"/>
      <c r="AX421" s="599"/>
      <c r="AY421" s="599"/>
      <c r="AZ421" s="443">
        <v>8</v>
      </c>
    </row>
    <row r="422" spans="1:52" s="259" customFormat="1" ht="18" customHeight="1">
      <c r="A422" s="575">
        <f>IF(K418&gt;0,1,0)</f>
        <v>1</v>
      </c>
      <c r="B422" s="600"/>
      <c r="C422" s="600"/>
      <c r="D422" s="259" t="s">
        <v>499</v>
      </c>
      <c r="E422" s="600">
        <f>'6-3표준조사 1'!$W$547</f>
        <v>0</v>
      </c>
      <c r="F422" s="599"/>
      <c r="G422" s="599"/>
      <c r="H422" s="599"/>
      <c r="I422" s="599"/>
      <c r="J422" s="599"/>
      <c r="K422" s="599"/>
      <c r="L422" s="599"/>
      <c r="M422" s="599"/>
      <c r="N422" s="599"/>
      <c r="O422" s="599"/>
      <c r="P422" s="599"/>
      <c r="Q422" s="601"/>
      <c r="R422" s="601"/>
      <c r="S422" s="601"/>
      <c r="T422" s="601"/>
      <c r="U422" s="601"/>
      <c r="V422" s="599"/>
      <c r="W422" s="599"/>
      <c r="X422" s="599"/>
      <c r="Y422" s="599"/>
      <c r="Z422" s="599"/>
      <c r="AA422" s="599"/>
      <c r="AB422" s="599"/>
      <c r="AC422" s="599"/>
      <c r="AD422" s="599"/>
      <c r="AE422" s="599"/>
      <c r="AF422" s="599"/>
      <c r="AG422" s="599"/>
      <c r="AH422" s="603"/>
      <c r="AI422" s="603"/>
      <c r="AJ422" s="603"/>
      <c r="AK422" s="603"/>
      <c r="AL422" s="604"/>
      <c r="AM422" s="604"/>
      <c r="AN422" s="604"/>
      <c r="AO422" s="604"/>
      <c r="AP422" s="604"/>
      <c r="AQ422" s="604"/>
      <c r="AR422" s="604"/>
      <c r="AS422" s="604"/>
      <c r="AT422" s="604"/>
      <c r="AU422" s="604"/>
      <c r="AV422" s="599"/>
      <c r="AW422" s="599"/>
      <c r="AX422" s="599"/>
      <c r="AY422" s="599"/>
      <c r="AZ422" s="444">
        <v>8</v>
      </c>
    </row>
    <row r="423" spans="1:52" s="259" customFormat="1" ht="18" customHeight="1">
      <c r="A423" s="575">
        <f t="shared" ref="A423:A428" si="15">IF(K$418&gt;0,1,0)</f>
        <v>1</v>
      </c>
      <c r="B423" s="600"/>
      <c r="C423" s="600" t="s">
        <v>1193</v>
      </c>
      <c r="D423" s="600" t="s">
        <v>1210</v>
      </c>
      <c r="E423" s="600"/>
      <c r="F423" s="599"/>
      <c r="G423" s="599"/>
      <c r="H423" s="599"/>
      <c r="I423" s="599"/>
      <c r="J423" s="599"/>
      <c r="K423" s="599"/>
      <c r="L423" s="599"/>
      <c r="M423" s="599"/>
      <c r="N423" s="599"/>
      <c r="O423" s="599"/>
      <c r="P423" s="599"/>
      <c r="Q423" s="601"/>
      <c r="R423" s="601"/>
      <c r="S423" s="601"/>
      <c r="T423" s="601"/>
      <c r="U423" s="601"/>
      <c r="V423" s="599"/>
      <c r="W423" s="599"/>
      <c r="X423" s="599"/>
      <c r="Y423" s="599"/>
      <c r="Z423" s="599"/>
      <c r="AA423" s="599"/>
      <c r="AB423" s="599"/>
      <c r="AC423" s="599"/>
      <c r="AD423" s="599"/>
      <c r="AE423" s="599"/>
      <c r="AF423" s="599"/>
      <c r="AG423" s="599"/>
      <c r="AH423" s="603"/>
      <c r="AI423" s="603"/>
      <c r="AJ423" s="603"/>
      <c r="AK423" s="603"/>
      <c r="AL423" s="604"/>
      <c r="AM423" s="604"/>
      <c r="AN423" s="604"/>
      <c r="AO423" s="604"/>
      <c r="AP423" s="604"/>
      <c r="AQ423" s="604"/>
      <c r="AR423" s="604"/>
      <c r="AS423" s="604"/>
      <c r="AT423" s="604"/>
      <c r="AU423" s="604"/>
      <c r="AV423" s="599"/>
      <c r="AW423" s="599"/>
      <c r="AX423" s="599"/>
      <c r="AY423" s="599"/>
      <c r="AZ423" s="443">
        <v>8</v>
      </c>
    </row>
    <row r="424" spans="1:52" s="259" customFormat="1" ht="18" customHeight="1">
      <c r="A424" s="575">
        <f t="shared" si="15"/>
        <v>1</v>
      </c>
      <c r="B424" s="600"/>
      <c r="C424" s="600"/>
      <c r="D424" s="259" t="s">
        <v>499</v>
      </c>
      <c r="E424" s="600" t="s">
        <v>1230</v>
      </c>
      <c r="F424" s="599"/>
      <c r="G424" s="599"/>
      <c r="H424" s="599"/>
      <c r="I424" s="599"/>
      <c r="J424" s="599"/>
      <c r="K424" s="599"/>
      <c r="L424" s="599"/>
      <c r="M424" s="599"/>
      <c r="N424" s="599"/>
      <c r="O424" s="599"/>
      <c r="P424" s="599"/>
      <c r="Q424" s="601"/>
      <c r="R424" s="601"/>
      <c r="S424" s="601"/>
      <c r="T424" s="601"/>
      <c r="U424" s="601"/>
      <c r="V424" s="599"/>
      <c r="W424" s="599"/>
      <c r="X424" s="599"/>
      <c r="Y424" s="599"/>
      <c r="Z424" s="599"/>
      <c r="AA424" s="599"/>
      <c r="AB424" s="599"/>
      <c r="AC424" s="599"/>
      <c r="AD424" s="599"/>
      <c r="AE424" s="599"/>
      <c r="AF424" s="599"/>
      <c r="AG424" s="599"/>
      <c r="AH424" s="603"/>
      <c r="AI424" s="603"/>
      <c r="AJ424" s="603"/>
      <c r="AK424" s="603"/>
      <c r="AL424" s="604"/>
      <c r="AM424" s="604"/>
      <c r="AN424" s="604"/>
      <c r="AO424" s="604"/>
      <c r="AP424" s="604"/>
      <c r="AQ424" s="604"/>
      <c r="AR424" s="604"/>
      <c r="AS424" s="604"/>
      <c r="AT424" s="604"/>
      <c r="AU424" s="604"/>
      <c r="AV424" s="599"/>
      <c r="AW424" s="599"/>
      <c r="AX424" s="599"/>
      <c r="AY424" s="599"/>
      <c r="AZ424" s="443">
        <v>8</v>
      </c>
    </row>
    <row r="425" spans="1:52" s="259" customFormat="1" ht="18" customHeight="1">
      <c r="A425" s="575">
        <f t="shared" si="15"/>
        <v>1</v>
      </c>
      <c r="B425" s="600"/>
      <c r="C425" s="600"/>
      <c r="D425" s="259" t="s">
        <v>499</v>
      </c>
      <c r="E425" s="600" t="str">
        <f>CONCATENATE("조림목이 자연발생 식생과 경쟁하고 있으며 조림목의 조림후 경과년수는 ",AQ418,"이다." )</f>
        <v>조림목이 자연발생 식생과 경쟁하고 있으며 조림목의 조림후 경과년수는 3년차 이상이다.</v>
      </c>
      <c r="F425" s="599"/>
      <c r="G425" s="599"/>
      <c r="H425" s="599"/>
      <c r="I425" s="599"/>
      <c r="J425" s="599"/>
      <c r="K425" s="599"/>
      <c r="L425" s="599"/>
      <c r="M425" s="599"/>
      <c r="N425" s="599"/>
      <c r="O425" s="599"/>
      <c r="P425" s="599"/>
      <c r="Q425" s="599"/>
      <c r="R425" s="599"/>
      <c r="S425" s="599"/>
      <c r="T425" s="599"/>
      <c r="U425" s="599"/>
      <c r="V425" s="599"/>
      <c r="W425" s="599"/>
      <c r="X425" s="599"/>
      <c r="Y425" s="599"/>
      <c r="Z425" s="599"/>
      <c r="AA425" s="599"/>
      <c r="AB425" s="599"/>
      <c r="AC425" s="599"/>
      <c r="AD425" s="599"/>
      <c r="AE425" s="599"/>
      <c r="AF425" s="599"/>
      <c r="AG425" s="599"/>
      <c r="AH425" s="603"/>
      <c r="AI425" s="603"/>
      <c r="AJ425" s="603"/>
      <c r="AK425" s="603"/>
      <c r="AL425" s="604"/>
      <c r="AM425" s="604"/>
      <c r="AN425" s="604"/>
      <c r="AO425" s="604"/>
      <c r="AP425" s="604"/>
      <c r="AQ425" s="604"/>
      <c r="AR425" s="604"/>
      <c r="AS425" s="604"/>
      <c r="AT425" s="604"/>
      <c r="AU425" s="604"/>
      <c r="AV425" s="599"/>
      <c r="AW425" s="599"/>
      <c r="AX425" s="599"/>
      <c r="AY425" s="599"/>
      <c r="AZ425" s="443">
        <v>8</v>
      </c>
    </row>
    <row r="426" spans="1:52" s="259" customFormat="1" ht="13.5" customHeight="1">
      <c r="A426" s="575">
        <f t="shared" si="15"/>
        <v>1</v>
      </c>
      <c r="B426" s="606"/>
      <c r="C426" s="606"/>
      <c r="D426" s="606"/>
      <c r="E426" s="606"/>
      <c r="F426" s="769"/>
      <c r="G426" s="769"/>
      <c r="H426" s="769"/>
      <c r="I426" s="769"/>
      <c r="J426" s="607"/>
      <c r="K426" s="607"/>
      <c r="L426" s="607"/>
      <c r="M426" s="607"/>
      <c r="N426" s="607"/>
      <c r="O426" s="607"/>
      <c r="P426" s="607"/>
      <c r="Q426" s="608"/>
      <c r="R426" s="608"/>
      <c r="S426" s="608"/>
      <c r="T426" s="608"/>
      <c r="U426" s="608"/>
      <c r="V426" s="599"/>
      <c r="W426" s="599"/>
      <c r="X426" s="599"/>
      <c r="Y426" s="599"/>
      <c r="Z426" s="599"/>
      <c r="AA426" s="599"/>
      <c r="AB426" s="599"/>
      <c r="AC426" s="599"/>
      <c r="AD426" s="599"/>
      <c r="AE426" s="599"/>
      <c r="AF426" s="599"/>
      <c r="AG426" s="599"/>
      <c r="AH426" s="609"/>
      <c r="AI426" s="609"/>
      <c r="AJ426" s="609"/>
      <c r="AK426" s="609"/>
      <c r="AL426" s="610"/>
      <c r="AM426" s="610"/>
      <c r="AN426" s="610"/>
      <c r="AO426" s="610"/>
      <c r="AP426" s="610"/>
      <c r="AQ426" s="610"/>
      <c r="AR426" s="610"/>
      <c r="AS426" s="610"/>
      <c r="AT426" s="610"/>
      <c r="AU426" s="610"/>
      <c r="AV426" s="769"/>
      <c r="AW426" s="769"/>
      <c r="AX426" s="769"/>
      <c r="AY426" s="769"/>
      <c r="AZ426" s="443">
        <v>8</v>
      </c>
    </row>
    <row r="427" spans="1:52" s="260" customFormat="1" ht="19.5" customHeight="1">
      <c r="A427" s="575">
        <f t="shared" si="15"/>
        <v>1</v>
      </c>
      <c r="B427" s="1876" t="s">
        <v>1209</v>
      </c>
      <c r="C427" s="1876"/>
      <c r="D427" s="1876"/>
      <c r="E427" s="1876"/>
      <c r="F427" s="1876"/>
      <c r="G427" s="1876"/>
      <c r="H427" s="1876"/>
      <c r="I427" s="1876"/>
      <c r="J427" s="1876"/>
      <c r="K427" s="1876"/>
      <c r="L427" s="1876"/>
      <c r="M427" s="1876"/>
      <c r="N427" s="1876"/>
      <c r="O427" s="1876"/>
      <c r="P427" s="1876"/>
      <c r="Q427" s="1876"/>
      <c r="R427" s="1876"/>
      <c r="S427" s="1876"/>
      <c r="T427" s="1876"/>
      <c r="U427" s="1876"/>
      <c r="V427" s="1876"/>
      <c r="W427" s="1876"/>
      <c r="X427" s="1876"/>
      <c r="Y427" s="1876"/>
      <c r="Z427" s="1876"/>
      <c r="AA427" s="1876"/>
      <c r="AB427" s="1876"/>
      <c r="AC427" s="1876"/>
      <c r="AD427" s="1876"/>
      <c r="AE427" s="1876"/>
      <c r="AF427" s="1876"/>
      <c r="AG427" s="1876"/>
      <c r="AH427" s="1876"/>
      <c r="AI427" s="1876"/>
      <c r="AJ427" s="1876"/>
      <c r="AK427" s="1876"/>
      <c r="AL427" s="1876"/>
      <c r="AM427" s="1876"/>
      <c r="AN427" s="1876"/>
      <c r="AO427" s="1876"/>
      <c r="AP427" s="1876"/>
      <c r="AQ427" s="1876"/>
      <c r="AR427" s="1876"/>
      <c r="AS427" s="1876"/>
      <c r="AT427" s="1876"/>
      <c r="AU427" s="1876"/>
      <c r="AV427" s="1876"/>
      <c r="AW427" s="1876"/>
      <c r="AX427" s="1876"/>
      <c r="AY427" s="1876"/>
      <c r="AZ427" s="443">
        <v>8</v>
      </c>
    </row>
    <row r="428" spans="1:52" s="260" customFormat="1" ht="18" customHeight="1">
      <c r="A428" s="575">
        <f t="shared" si="15"/>
        <v>1</v>
      </c>
      <c r="B428" s="770"/>
      <c r="C428" s="259" t="s">
        <v>1208</v>
      </c>
      <c r="D428" s="579" t="s">
        <v>1207</v>
      </c>
      <c r="E428" s="579"/>
      <c r="F428" s="579"/>
      <c r="G428" s="579"/>
      <c r="H428" s="579"/>
      <c r="I428" s="579"/>
      <c r="J428" s="611"/>
      <c r="K428" s="611"/>
      <c r="L428" s="611"/>
      <c r="M428" s="611"/>
      <c r="N428" s="611"/>
      <c r="O428" s="611"/>
      <c r="P428" s="611"/>
      <c r="Q428" s="611"/>
      <c r="R428" s="611"/>
      <c r="S428" s="611"/>
      <c r="T428" s="611"/>
      <c r="U428" s="611"/>
      <c r="V428" s="611"/>
      <c r="W428" s="611"/>
      <c r="X428" s="611"/>
      <c r="Y428" s="611"/>
      <c r="Z428" s="611"/>
      <c r="AA428" s="611"/>
      <c r="AB428" s="611"/>
      <c r="AC428" s="611"/>
      <c r="AD428" s="611"/>
      <c r="AE428" s="611"/>
      <c r="AF428" s="611"/>
      <c r="AG428" s="611"/>
      <c r="AH428" s="611"/>
      <c r="AI428" s="611"/>
      <c r="AJ428" s="611"/>
      <c r="AK428" s="611"/>
      <c r="AL428" s="611"/>
      <c r="AM428" s="611"/>
      <c r="AN428" s="611"/>
      <c r="AO428" s="611"/>
      <c r="AP428" s="611"/>
      <c r="AQ428" s="611"/>
      <c r="AR428" s="611"/>
      <c r="AS428" s="611"/>
      <c r="AT428" s="611"/>
      <c r="AU428" s="611"/>
      <c r="AV428" s="611"/>
      <c r="AW428" s="611"/>
      <c r="AX428" s="611"/>
      <c r="AY428" s="611"/>
      <c r="AZ428" s="443">
        <v>8</v>
      </c>
    </row>
    <row r="429" spans="1:52" s="259" customFormat="1" ht="18" hidden="1" customHeight="1">
      <c r="A429" s="575">
        <f>A442</f>
        <v>0</v>
      </c>
      <c r="D429" s="259" t="s">
        <v>499</v>
      </c>
      <c r="E429" s="579" t="str">
        <f>'6-3표준조사 1'!$W$548</f>
        <v>소반내 조림목의 생육상태, 현장여건 등을 고려하여 작업종은 모두베기로 적용한다.</v>
      </c>
      <c r="F429" s="579"/>
      <c r="G429" s="579"/>
      <c r="H429" s="579"/>
      <c r="I429" s="579"/>
      <c r="J429" s="580"/>
      <c r="K429" s="579"/>
      <c r="L429" s="579"/>
      <c r="M429" s="579"/>
      <c r="N429" s="579"/>
      <c r="O429" s="579"/>
      <c r="P429" s="579"/>
      <c r="Q429" s="579"/>
      <c r="R429" s="579"/>
      <c r="S429" s="579"/>
      <c r="T429" s="579"/>
      <c r="U429" s="579"/>
      <c r="V429" s="579"/>
      <c r="W429" s="579"/>
      <c r="X429" s="579"/>
      <c r="Y429" s="579"/>
      <c r="Z429" s="579"/>
      <c r="AA429" s="579"/>
      <c r="AB429" s="579"/>
      <c r="AC429" s="579"/>
      <c r="AD429" s="579"/>
      <c r="AE429" s="579"/>
      <c r="AF429" s="579"/>
      <c r="AG429" s="579"/>
      <c r="AH429" s="579"/>
      <c r="AI429" s="579"/>
      <c r="AJ429" s="579"/>
      <c r="AK429" s="579"/>
      <c r="AL429" s="579"/>
      <c r="AM429" s="579"/>
      <c r="AN429" s="579"/>
      <c r="AO429" s="579"/>
      <c r="AP429" s="579"/>
      <c r="AQ429" s="579"/>
      <c r="AR429" s="579"/>
      <c r="AS429" s="579"/>
      <c r="AT429" s="579"/>
      <c r="AU429" s="579"/>
      <c r="AV429" s="579"/>
      <c r="AW429" s="579"/>
      <c r="AX429" s="579"/>
      <c r="AY429" s="579"/>
      <c r="AZ429" s="443">
        <v>8</v>
      </c>
    </row>
    <row r="430" spans="1:52" s="259" customFormat="1" ht="18" hidden="1" customHeight="1">
      <c r="A430" s="575">
        <f>A445</f>
        <v>0</v>
      </c>
      <c r="D430" s="612" t="s">
        <v>499</v>
      </c>
      <c r="E430" s="613" t="s">
        <v>1048</v>
      </c>
      <c r="F430" s="613"/>
      <c r="G430" s="613"/>
      <c r="H430" s="579"/>
      <c r="I430" s="579"/>
      <c r="J430" s="580"/>
      <c r="K430" s="579"/>
      <c r="L430" s="579"/>
      <c r="M430" s="579"/>
      <c r="N430" s="579"/>
      <c r="O430" s="579"/>
      <c r="P430" s="579"/>
      <c r="Q430" s="579"/>
      <c r="R430" s="579"/>
      <c r="S430" s="579"/>
      <c r="T430" s="579"/>
      <c r="U430" s="579"/>
      <c r="V430" s="579"/>
      <c r="W430" s="579"/>
      <c r="X430" s="579"/>
      <c r="Y430" s="579"/>
      <c r="Z430" s="579"/>
      <c r="AA430" s="579"/>
      <c r="AB430" s="579"/>
      <c r="AC430" s="579"/>
      <c r="AD430" s="579"/>
      <c r="AE430" s="579"/>
      <c r="AF430" s="579"/>
      <c r="AG430" s="579"/>
      <c r="AH430" s="579"/>
      <c r="AI430" s="579"/>
      <c r="AJ430" s="579"/>
      <c r="AK430" s="579"/>
      <c r="AL430" s="579"/>
      <c r="AM430" s="579"/>
      <c r="AN430" s="579"/>
      <c r="AO430" s="579"/>
      <c r="AP430" s="579"/>
      <c r="AQ430" s="579"/>
      <c r="AR430" s="579"/>
      <c r="AS430" s="579"/>
      <c r="AT430" s="579"/>
      <c r="AU430" s="579"/>
      <c r="AV430" s="579"/>
      <c r="AW430" s="579"/>
      <c r="AX430" s="579"/>
      <c r="AY430" s="579"/>
      <c r="AZ430" s="443"/>
    </row>
    <row r="431" spans="1:52" s="260" customFormat="1" ht="18" customHeight="1">
      <c r="A431" s="575">
        <f>IF(1&gt;S435,1,0)</f>
        <v>1</v>
      </c>
      <c r="B431" s="951"/>
      <c r="C431" s="259"/>
      <c r="D431" s="259" t="s">
        <v>499</v>
      </c>
      <c r="E431" s="579" t="s">
        <v>1356</v>
      </c>
      <c r="F431" s="579"/>
      <c r="G431" s="579"/>
      <c r="H431" s="579"/>
      <c r="I431" s="579"/>
      <c r="J431" s="580"/>
      <c r="K431" s="579"/>
      <c r="L431" s="579"/>
      <c r="M431" s="579"/>
      <c r="N431" s="579"/>
      <c r="O431" s="579"/>
      <c r="P431" s="579"/>
      <c r="Q431" s="579"/>
      <c r="R431" s="579"/>
      <c r="S431" s="579"/>
      <c r="T431" s="579"/>
      <c r="U431" s="579"/>
      <c r="V431" s="579"/>
      <c r="W431" s="579"/>
      <c r="X431" s="579"/>
      <c r="Y431" s="579"/>
      <c r="Z431" s="579"/>
      <c r="AA431" s="579"/>
      <c r="AB431" s="579"/>
      <c r="AC431" s="579"/>
      <c r="AD431" s="579"/>
      <c r="AE431" s="579"/>
      <c r="AF431" s="579"/>
      <c r="AG431" s="579"/>
      <c r="AH431" s="579"/>
      <c r="AI431" s="579"/>
      <c r="AJ431" s="579"/>
      <c r="AK431" s="611"/>
      <c r="AL431" s="611"/>
      <c r="AM431" s="611"/>
      <c r="AN431" s="611"/>
      <c r="AO431" s="611"/>
      <c r="AP431" s="611"/>
      <c r="AQ431" s="611"/>
      <c r="AR431" s="611"/>
      <c r="AS431" s="611"/>
      <c r="AT431" s="611"/>
      <c r="AU431" s="611"/>
      <c r="AV431" s="611"/>
      <c r="AW431" s="611"/>
      <c r="AX431" s="611"/>
      <c r="AY431" s="611"/>
      <c r="AZ431" s="443"/>
    </row>
    <row r="432" spans="1:52" s="259" customFormat="1" ht="18" customHeight="1">
      <c r="A432" s="575">
        <f>IF(K$418&gt;0,1,0)</f>
        <v>1</v>
      </c>
      <c r="C432" s="259" t="s">
        <v>1206</v>
      </c>
      <c r="D432" s="579" t="s">
        <v>1205</v>
      </c>
      <c r="E432" s="579"/>
      <c r="F432" s="579"/>
      <c r="G432" s="579"/>
      <c r="H432" s="579"/>
      <c r="I432" s="579"/>
      <c r="J432" s="579"/>
      <c r="K432" s="579"/>
      <c r="L432" s="579"/>
      <c r="M432" s="579"/>
      <c r="N432" s="579"/>
      <c r="O432" s="579"/>
      <c r="P432" s="579"/>
      <c r="Q432" s="579"/>
      <c r="R432" s="579"/>
      <c r="S432" s="579"/>
      <c r="T432" s="579"/>
      <c r="U432" s="579"/>
      <c r="V432" s="579"/>
      <c r="W432" s="579"/>
      <c r="X432" s="579"/>
      <c r="Y432" s="579"/>
      <c r="Z432" s="579"/>
      <c r="AA432" s="579"/>
      <c r="AB432" s="579"/>
      <c r="AC432" s="579"/>
      <c r="AD432" s="579"/>
      <c r="AE432" s="579"/>
      <c r="AF432" s="579"/>
      <c r="AG432" s="579"/>
      <c r="AH432" s="579"/>
      <c r="AI432" s="579"/>
      <c r="AJ432" s="579"/>
      <c r="AK432" s="579"/>
      <c r="AL432" s="579"/>
      <c r="AM432" s="579"/>
      <c r="AN432" s="579"/>
      <c r="AO432" s="579"/>
      <c r="AP432" s="579"/>
      <c r="AQ432" s="579"/>
      <c r="AR432" s="579"/>
      <c r="AS432" s="579"/>
      <c r="AT432" s="579"/>
      <c r="AU432" s="579"/>
      <c r="AV432" s="579"/>
      <c r="AW432" s="579"/>
      <c r="AX432" s="579"/>
      <c r="AY432" s="579"/>
      <c r="AZ432" s="443">
        <v>8</v>
      </c>
    </row>
    <row r="433" spans="1:52" s="259" customFormat="1" ht="18" customHeight="1">
      <c r="A433" s="575">
        <f>IF(K$418&gt;0,1,0)</f>
        <v>1</v>
      </c>
      <c r="C433" s="1862" t="s">
        <v>1204</v>
      </c>
      <c r="D433" s="1862"/>
      <c r="E433" s="1862"/>
      <c r="F433" s="1862"/>
      <c r="G433" s="1862"/>
      <c r="H433" s="1862"/>
      <c r="I433" s="1862"/>
      <c r="J433" s="1862"/>
      <c r="K433" s="1862"/>
      <c r="L433" s="1862"/>
      <c r="M433" s="1862"/>
      <c r="N433" s="1862"/>
      <c r="O433" s="1862"/>
      <c r="P433" s="1862"/>
      <c r="Q433" s="1862"/>
      <c r="R433" s="1862"/>
      <c r="S433" s="1862"/>
      <c r="T433" s="1862"/>
      <c r="U433" s="1862"/>
      <c r="V433" s="1862"/>
      <c r="W433" s="1862"/>
      <c r="X433" s="1862"/>
      <c r="Y433" s="1862"/>
      <c r="Z433" s="1862"/>
      <c r="AA433" s="1862" t="s">
        <v>1203</v>
      </c>
      <c r="AB433" s="1862"/>
      <c r="AC433" s="1862"/>
      <c r="AD433" s="1862"/>
      <c r="AE433" s="1862"/>
      <c r="AF433" s="1862"/>
      <c r="AG433" s="1862"/>
      <c r="AH433" s="1862"/>
      <c r="AI433" s="1862"/>
      <c r="AJ433" s="1862"/>
      <c r="AK433" s="1862"/>
      <c r="AL433" s="1862"/>
      <c r="AM433" s="1862"/>
      <c r="AN433" s="1862"/>
      <c r="AO433" s="1862"/>
      <c r="AP433" s="1862"/>
      <c r="AQ433" s="1862"/>
      <c r="AR433" s="1862"/>
      <c r="AS433" s="1862"/>
      <c r="AT433" s="1862"/>
      <c r="AU433" s="1862"/>
      <c r="AV433" s="1862"/>
      <c r="AW433" s="1862"/>
      <c r="AX433" s="1862"/>
      <c r="AZ433" s="443">
        <v>8</v>
      </c>
    </row>
    <row r="434" spans="1:52" s="259" customFormat="1" ht="18" customHeight="1">
      <c r="A434" s="575">
        <f>IF(K$418&gt;0,1,0)</f>
        <v>1</v>
      </c>
      <c r="B434" s="614"/>
      <c r="C434" s="1862" t="s">
        <v>1202</v>
      </c>
      <c r="D434" s="1862"/>
      <c r="E434" s="1862"/>
      <c r="F434" s="1862"/>
      <c r="G434" s="1862"/>
      <c r="H434" s="1862"/>
      <c r="I434" s="1862"/>
      <c r="J434" s="1862"/>
      <c r="K434" s="1862" t="s">
        <v>1201</v>
      </c>
      <c r="L434" s="1862"/>
      <c r="M434" s="1862"/>
      <c r="N434" s="1862"/>
      <c r="O434" s="1862"/>
      <c r="P434" s="1862"/>
      <c r="Q434" s="1862"/>
      <c r="R434" s="1862"/>
      <c r="S434" s="1862" t="s">
        <v>1200</v>
      </c>
      <c r="T434" s="1862"/>
      <c r="U434" s="1862"/>
      <c r="V434" s="1862"/>
      <c r="W434" s="1862"/>
      <c r="X434" s="1862"/>
      <c r="Y434" s="1862"/>
      <c r="Z434" s="1862"/>
      <c r="AA434" s="1862" t="s">
        <v>1199</v>
      </c>
      <c r="AB434" s="1862"/>
      <c r="AC434" s="1862"/>
      <c r="AD434" s="1862"/>
      <c r="AE434" s="1862"/>
      <c r="AF434" s="1862"/>
      <c r="AG434" s="1862"/>
      <c r="AH434" s="1862"/>
      <c r="AI434" s="1862" t="s">
        <v>1198</v>
      </c>
      <c r="AJ434" s="1862"/>
      <c r="AK434" s="1862"/>
      <c r="AL434" s="1862"/>
      <c r="AM434" s="1862"/>
      <c r="AN434" s="1862"/>
      <c r="AO434" s="1862"/>
      <c r="AP434" s="1862"/>
      <c r="AQ434" s="1862" t="s">
        <v>964</v>
      </c>
      <c r="AR434" s="1862"/>
      <c r="AS434" s="1862"/>
      <c r="AT434" s="1862"/>
      <c r="AU434" s="1862"/>
      <c r="AV434" s="1862"/>
      <c r="AW434" s="1862"/>
      <c r="AX434" s="1862"/>
      <c r="AY434" s="614"/>
      <c r="AZ434" s="443">
        <v>8</v>
      </c>
    </row>
    <row r="435" spans="1:52" s="260" customFormat="1" ht="18" customHeight="1">
      <c r="A435" s="575">
        <f>IF(K$418&gt;0,1,0)</f>
        <v>1</v>
      </c>
      <c r="B435" s="599"/>
      <c r="C435" s="1862" t="s">
        <v>1192</v>
      </c>
      <c r="D435" s="1862"/>
      <c r="E435" s="1862"/>
      <c r="F435" s="1862"/>
      <c r="G435" s="1862"/>
      <c r="H435" s="1862"/>
      <c r="I435" s="1862"/>
      <c r="J435" s="1862"/>
      <c r="K435" s="1862" t="s">
        <v>1197</v>
      </c>
      <c r="L435" s="1862"/>
      <c r="M435" s="1862"/>
      <c r="N435" s="1862"/>
      <c r="O435" s="1862"/>
      <c r="P435" s="1862"/>
      <c r="Q435" s="1862"/>
      <c r="R435" s="1862"/>
      <c r="S435" s="1886">
        <f>'5-3단가산출서 1'!D333</f>
        <v>0</v>
      </c>
      <c r="T435" s="1886"/>
      <c r="U435" s="1886"/>
      <c r="V435" s="1886"/>
      <c r="W435" s="1886"/>
      <c r="X435" s="1886"/>
      <c r="Y435" s="1886"/>
      <c r="Z435" s="1886"/>
      <c r="AA435" s="1877" t="str">
        <f>'6-3표준조사 1'!P531</f>
        <v>중 (15˚ ~ 30˚)</v>
      </c>
      <c r="AB435" s="1878"/>
      <c r="AC435" s="1878"/>
      <c r="AD435" s="1878"/>
      <c r="AE435" s="1878"/>
      <c r="AF435" s="1878"/>
      <c r="AG435" s="1878"/>
      <c r="AH435" s="1879"/>
      <c r="AI435" s="1877" t="str">
        <f>'6-3표준조사 1'!Q531</f>
        <v>개소당3ha이상</v>
      </c>
      <c r="AJ435" s="1878"/>
      <c r="AK435" s="1878"/>
      <c r="AL435" s="1878"/>
      <c r="AM435" s="1878"/>
      <c r="AN435" s="1878"/>
      <c r="AO435" s="1878"/>
      <c r="AP435" s="1879"/>
      <c r="AQ435" s="1877" t="str">
        <f>'6-3표준조사 1'!R531</f>
        <v>3년차 이상</v>
      </c>
      <c r="AR435" s="1878"/>
      <c r="AS435" s="1878"/>
      <c r="AT435" s="1878"/>
      <c r="AU435" s="1878"/>
      <c r="AV435" s="1878"/>
      <c r="AW435" s="1878"/>
      <c r="AX435" s="1879"/>
      <c r="AY435" s="599"/>
      <c r="AZ435" s="443">
        <v>8</v>
      </c>
    </row>
    <row r="436" spans="1:52" s="259" customFormat="1" ht="18" customHeight="1">
      <c r="A436" s="575">
        <f>IF(K$418&gt;0,1,0)</f>
        <v>1</v>
      </c>
      <c r="B436" s="599"/>
      <c r="C436" s="1862" t="str">
        <f>'6-3표준조사 1'!R529</f>
        <v>모두베기</v>
      </c>
      <c r="D436" s="1862"/>
      <c r="E436" s="1862"/>
      <c r="F436" s="1862"/>
      <c r="G436" s="1862"/>
      <c r="H436" s="1862"/>
      <c r="I436" s="1862"/>
      <c r="J436" s="1862"/>
      <c r="K436" s="1862" t="s">
        <v>1196</v>
      </c>
      <c r="L436" s="1862"/>
      <c r="M436" s="1862"/>
      <c r="N436" s="1862"/>
      <c r="O436" s="1862"/>
      <c r="P436" s="1862"/>
      <c r="Q436" s="1862"/>
      <c r="R436" s="1862"/>
      <c r="S436" s="1467">
        <f>K418</f>
        <v>3.9</v>
      </c>
      <c r="T436" s="1467"/>
      <c r="U436" s="1467"/>
      <c r="V436" s="1467"/>
      <c r="W436" s="1467"/>
      <c r="X436" s="1467"/>
      <c r="Y436" s="1467"/>
      <c r="Z436" s="1467"/>
      <c r="AA436" s="1880"/>
      <c r="AB436" s="1881"/>
      <c r="AC436" s="1881"/>
      <c r="AD436" s="1881"/>
      <c r="AE436" s="1881"/>
      <c r="AF436" s="1881"/>
      <c r="AG436" s="1881"/>
      <c r="AH436" s="1882"/>
      <c r="AI436" s="1880"/>
      <c r="AJ436" s="1881"/>
      <c r="AK436" s="1881"/>
      <c r="AL436" s="1881"/>
      <c r="AM436" s="1881"/>
      <c r="AN436" s="1881"/>
      <c r="AO436" s="1881"/>
      <c r="AP436" s="1882"/>
      <c r="AQ436" s="1880"/>
      <c r="AR436" s="1881"/>
      <c r="AS436" s="1881"/>
      <c r="AT436" s="1881"/>
      <c r="AU436" s="1881"/>
      <c r="AV436" s="1881"/>
      <c r="AW436" s="1881"/>
      <c r="AX436" s="1882"/>
      <c r="AY436" s="599"/>
      <c r="AZ436" s="443">
        <v>8</v>
      </c>
    </row>
    <row r="437" spans="1:52" s="259" customFormat="1" ht="18" hidden="1" customHeight="1">
      <c r="A437" s="575">
        <f>IF('6-3표준조사 1'!$Y$527&gt;0,1,0)</f>
        <v>0</v>
      </c>
      <c r="B437" s="599"/>
      <c r="C437" s="1862" t="s">
        <v>1195</v>
      </c>
      <c r="D437" s="1862"/>
      <c r="E437" s="1862"/>
      <c r="F437" s="1862"/>
      <c r="G437" s="1862"/>
      <c r="H437" s="1862"/>
      <c r="I437" s="1862"/>
      <c r="J437" s="1862"/>
      <c r="K437" s="1862" t="s">
        <v>1194</v>
      </c>
      <c r="L437" s="1862"/>
      <c r="M437" s="1862"/>
      <c r="N437" s="1862"/>
      <c r="O437" s="1862"/>
      <c r="P437" s="1862"/>
      <c r="Q437" s="1862"/>
      <c r="R437" s="1862"/>
      <c r="S437" s="1863" t="b">
        <f>IF(A437&gt;0,S436)</f>
        <v>0</v>
      </c>
      <c r="T437" s="1863"/>
      <c r="U437" s="1863"/>
      <c r="V437" s="1863"/>
      <c r="W437" s="1863"/>
      <c r="X437" s="1863"/>
      <c r="Y437" s="1863"/>
      <c r="Z437" s="1863"/>
      <c r="AA437" s="1883"/>
      <c r="AB437" s="1884"/>
      <c r="AC437" s="1884"/>
      <c r="AD437" s="1884"/>
      <c r="AE437" s="1884"/>
      <c r="AF437" s="1884"/>
      <c r="AG437" s="1884"/>
      <c r="AH437" s="1885"/>
      <c r="AI437" s="1883"/>
      <c r="AJ437" s="1884"/>
      <c r="AK437" s="1884"/>
      <c r="AL437" s="1884"/>
      <c r="AM437" s="1884"/>
      <c r="AN437" s="1884"/>
      <c r="AO437" s="1884"/>
      <c r="AP437" s="1885"/>
      <c r="AQ437" s="1883"/>
      <c r="AR437" s="1884"/>
      <c r="AS437" s="1884"/>
      <c r="AT437" s="1884"/>
      <c r="AU437" s="1884"/>
      <c r="AV437" s="1884"/>
      <c r="AW437" s="1884"/>
      <c r="AX437" s="1885"/>
      <c r="AY437" s="599"/>
      <c r="AZ437" s="444">
        <v>8</v>
      </c>
    </row>
    <row r="438" spans="1:52" s="259" customFormat="1" ht="0.95" customHeight="1">
      <c r="A438" s="575">
        <v>1</v>
      </c>
      <c r="B438" s="599"/>
      <c r="C438" s="1862"/>
      <c r="D438" s="1862"/>
      <c r="E438" s="1862"/>
      <c r="F438" s="1862"/>
      <c r="G438" s="1862"/>
      <c r="H438" s="1862"/>
      <c r="I438" s="1862"/>
      <c r="J438" s="1862"/>
      <c r="K438" s="1862"/>
      <c r="L438" s="1862"/>
      <c r="M438" s="1862"/>
      <c r="N438" s="1862"/>
      <c r="O438" s="1862"/>
      <c r="P438" s="1862"/>
      <c r="Q438" s="1862"/>
      <c r="R438" s="1862"/>
      <c r="S438" s="1863"/>
      <c r="T438" s="1863"/>
      <c r="U438" s="1863"/>
      <c r="V438" s="1863"/>
      <c r="W438" s="1863"/>
      <c r="X438" s="1863"/>
      <c r="Y438" s="1863"/>
      <c r="Z438" s="1863"/>
      <c r="AA438" s="1889"/>
      <c r="AB438" s="1889"/>
      <c r="AC438" s="1889"/>
      <c r="AD438" s="1889"/>
      <c r="AE438" s="1889"/>
      <c r="AF438" s="1889"/>
      <c r="AG438" s="1889"/>
      <c r="AH438" s="1889"/>
      <c r="AI438" s="1889"/>
      <c r="AJ438" s="1889"/>
      <c r="AK438" s="1889"/>
      <c r="AL438" s="1889"/>
      <c r="AM438" s="1889"/>
      <c r="AN438" s="1889"/>
      <c r="AO438" s="1889"/>
      <c r="AP438" s="1889"/>
      <c r="AQ438" s="1889"/>
      <c r="AR438" s="1889"/>
      <c r="AS438" s="1889"/>
      <c r="AT438" s="1889"/>
      <c r="AU438" s="1889"/>
      <c r="AV438" s="1889"/>
      <c r="AW438" s="1889"/>
      <c r="AX438" s="1889"/>
      <c r="AY438" s="599"/>
      <c r="AZ438" s="444"/>
    </row>
    <row r="439" spans="1:52" s="259" customFormat="1" ht="18" hidden="1" customHeight="1">
      <c r="A439" s="575"/>
      <c r="B439" s="617"/>
      <c r="C439" s="617" t="s">
        <v>1193</v>
      </c>
      <c r="D439" s="617" t="s">
        <v>1192</v>
      </c>
      <c r="E439" s="617"/>
      <c r="F439" s="617"/>
      <c r="G439" s="618"/>
      <c r="H439" s="618"/>
      <c r="I439" s="618"/>
      <c r="J439" s="618"/>
      <c r="K439" s="618"/>
      <c r="L439" s="604"/>
      <c r="M439" s="604"/>
      <c r="N439" s="604"/>
      <c r="O439" s="604"/>
      <c r="P439" s="604"/>
      <c r="Q439" s="619"/>
      <c r="R439" s="619"/>
      <c r="S439" s="619"/>
      <c r="T439" s="619"/>
      <c r="U439" s="619"/>
      <c r="V439" s="599"/>
      <c r="W439" s="599"/>
      <c r="X439" s="599"/>
      <c r="Y439" s="599"/>
      <c r="Z439" s="620"/>
      <c r="AA439" s="789"/>
      <c r="AB439" s="789"/>
      <c r="AC439" s="789"/>
      <c r="AD439" s="790"/>
      <c r="AE439" s="789"/>
      <c r="AF439" s="789"/>
      <c r="AG439" s="789"/>
      <c r="AH439" s="795"/>
      <c r="AI439" s="795"/>
      <c r="AJ439" s="795"/>
      <c r="AK439" s="795"/>
      <c r="AL439" s="795"/>
      <c r="AM439" s="795"/>
      <c r="AN439" s="795"/>
      <c r="AO439" s="795"/>
      <c r="AP439" s="795"/>
      <c r="AQ439" s="791"/>
      <c r="AR439" s="791"/>
      <c r="AS439" s="791"/>
      <c r="AT439" s="791"/>
      <c r="AU439" s="796"/>
      <c r="AV439" s="796"/>
      <c r="AW439" s="796"/>
      <c r="AX439" s="796"/>
      <c r="AY439" s="797"/>
      <c r="AZ439" s="443">
        <v>8</v>
      </c>
    </row>
    <row r="440" spans="1:52" s="259" customFormat="1" ht="18" hidden="1" customHeight="1">
      <c r="A440" s="575"/>
      <c r="D440" s="259" t="s">
        <v>499</v>
      </c>
      <c r="E440" s="259" t="s">
        <v>1191</v>
      </c>
      <c r="J440" s="621"/>
      <c r="K440" s="621"/>
      <c r="L440" s="621"/>
      <c r="M440" s="621"/>
      <c r="T440" s="619"/>
      <c r="U440" s="619"/>
      <c r="V440" s="619"/>
      <c r="W440" s="619"/>
      <c r="AB440" s="619"/>
      <c r="AC440" s="619"/>
      <c r="AD440" s="619"/>
      <c r="AE440" s="619"/>
      <c r="AZ440" s="443">
        <v>8</v>
      </c>
    </row>
    <row r="441" spans="1:52" s="259" customFormat="1" ht="18" hidden="1" customHeight="1">
      <c r="A441" s="575"/>
      <c r="D441" s="259" t="s">
        <v>499</v>
      </c>
      <c r="E441" s="579" t="s">
        <v>1190</v>
      </c>
      <c r="F441" s="579"/>
      <c r="G441" s="579"/>
      <c r="H441" s="579"/>
      <c r="I441" s="579"/>
      <c r="J441" s="579"/>
      <c r="K441" s="579"/>
      <c r="L441" s="579"/>
      <c r="M441" s="579"/>
      <c r="N441" s="579"/>
      <c r="O441" s="579"/>
      <c r="P441" s="579"/>
      <c r="Q441" s="579"/>
      <c r="R441" s="579"/>
      <c r="S441" s="579"/>
      <c r="T441" s="579"/>
      <c r="U441" s="579"/>
      <c r="V441" s="579"/>
      <c r="W441" s="579"/>
      <c r="X441" s="579"/>
      <c r="Y441" s="579"/>
      <c r="Z441" s="579"/>
      <c r="AA441" s="579"/>
      <c r="AB441" s="579"/>
      <c r="AC441" s="579"/>
      <c r="AD441" s="579"/>
      <c r="AE441" s="579"/>
      <c r="AF441" s="579"/>
      <c r="AG441" s="579"/>
      <c r="AH441" s="579"/>
      <c r="AI441" s="579"/>
      <c r="AJ441" s="579"/>
      <c r="AK441" s="579"/>
      <c r="AL441" s="579"/>
      <c r="AM441" s="579"/>
      <c r="AN441" s="579"/>
      <c r="AO441" s="579"/>
      <c r="AP441" s="579"/>
      <c r="AQ441" s="579"/>
      <c r="AR441" s="579"/>
      <c r="AS441" s="579"/>
      <c r="AT441" s="579"/>
      <c r="AU441" s="579"/>
      <c r="AV441" s="579"/>
      <c r="AW441" s="579"/>
      <c r="AX441" s="579"/>
      <c r="AY441" s="579"/>
      <c r="AZ441" s="443">
        <v>8</v>
      </c>
    </row>
    <row r="442" spans="1:52" s="260" customFormat="1" ht="18" hidden="1" customHeight="1">
      <c r="A442" s="575"/>
      <c r="B442" s="259"/>
      <c r="C442" s="259" t="s">
        <v>1189</v>
      </c>
      <c r="D442" s="259"/>
      <c r="E442" s="653"/>
      <c r="F442" s="653"/>
      <c r="G442" s="653"/>
      <c r="H442" s="653"/>
      <c r="I442" s="653"/>
      <c r="J442" s="653"/>
      <c r="K442" s="653"/>
      <c r="L442" s="653"/>
      <c r="M442" s="653"/>
      <c r="N442" s="653"/>
      <c r="O442" s="653"/>
      <c r="P442" s="653"/>
      <c r="Q442" s="653"/>
      <c r="R442" s="653"/>
      <c r="S442" s="653"/>
      <c r="T442" s="653"/>
      <c r="U442" s="653"/>
      <c r="V442" s="653"/>
      <c r="W442" s="653"/>
      <c r="X442" s="653"/>
      <c r="Y442" s="653"/>
      <c r="Z442" s="653"/>
      <c r="AA442" s="653"/>
      <c r="AB442" s="653"/>
      <c r="AC442" s="653"/>
      <c r="AD442" s="653"/>
      <c r="AE442" s="653"/>
      <c r="AF442" s="653"/>
      <c r="AG442" s="653"/>
      <c r="AH442" s="653"/>
      <c r="AI442" s="653"/>
      <c r="AJ442" s="653"/>
      <c r="AK442" s="653"/>
      <c r="AL442" s="653"/>
      <c r="AM442" s="653"/>
      <c r="AN442" s="653"/>
      <c r="AO442" s="653"/>
      <c r="AP442" s="653"/>
      <c r="AQ442" s="653"/>
      <c r="AR442" s="653"/>
      <c r="AS442" s="653"/>
      <c r="AT442" s="653"/>
      <c r="AU442" s="653"/>
      <c r="AV442" s="653"/>
      <c r="AW442" s="653"/>
      <c r="AX442" s="653"/>
      <c r="AY442" s="653"/>
      <c r="AZ442" s="443">
        <v>8</v>
      </c>
    </row>
    <row r="443" spans="1:52" s="259" customFormat="1" ht="18" hidden="1" customHeight="1">
      <c r="A443" s="575"/>
      <c r="D443" s="259" t="s">
        <v>499</v>
      </c>
      <c r="E443" s="653" t="s">
        <v>1385</v>
      </c>
      <c r="F443" s="653"/>
      <c r="G443" s="653"/>
      <c r="H443" s="653"/>
      <c r="I443" s="653"/>
      <c r="J443" s="653"/>
      <c r="K443" s="653"/>
      <c r="L443" s="653"/>
      <c r="M443" s="653"/>
      <c r="N443" s="653"/>
      <c r="O443" s="653"/>
      <c r="P443" s="653"/>
      <c r="Q443" s="653"/>
      <c r="R443" s="653"/>
      <c r="S443" s="653"/>
      <c r="T443" s="653"/>
      <c r="U443" s="653"/>
      <c r="V443" s="653"/>
      <c r="W443" s="653"/>
      <c r="X443" s="653"/>
      <c r="Y443" s="653"/>
      <c r="Z443" s="653"/>
      <c r="AA443" s="653"/>
      <c r="AB443" s="653"/>
      <c r="AC443" s="653"/>
      <c r="AD443" s="653"/>
      <c r="AE443" s="653"/>
      <c r="AF443" s="653"/>
      <c r="AG443" s="653"/>
      <c r="AH443" s="653"/>
      <c r="AI443" s="653"/>
      <c r="AJ443" s="653"/>
      <c r="AK443" s="653"/>
      <c r="AL443" s="653"/>
      <c r="AM443" s="653"/>
      <c r="AN443" s="653"/>
      <c r="AO443" s="653"/>
      <c r="AP443" s="653"/>
      <c r="AQ443" s="653"/>
      <c r="AR443" s="653"/>
      <c r="AS443" s="653"/>
      <c r="AT443" s="653"/>
      <c r="AU443" s="653"/>
      <c r="AV443" s="653"/>
      <c r="AW443" s="653"/>
      <c r="AX443" s="653"/>
      <c r="AY443" s="653"/>
      <c r="AZ443" s="443">
        <v>8</v>
      </c>
    </row>
    <row r="444" spans="1:52" s="259" customFormat="1" ht="18" hidden="1" customHeight="1">
      <c r="A444" s="575"/>
      <c r="D444" s="259" t="s">
        <v>499</v>
      </c>
      <c r="E444" s="653" t="s">
        <v>1188</v>
      </c>
      <c r="F444" s="653"/>
      <c r="G444" s="653"/>
      <c r="H444" s="653"/>
      <c r="I444" s="653"/>
      <c r="J444" s="653"/>
      <c r="K444" s="653"/>
      <c r="L444" s="653"/>
      <c r="M444" s="653"/>
      <c r="N444" s="653"/>
      <c r="O444" s="653"/>
      <c r="P444" s="653"/>
      <c r="Q444" s="653"/>
      <c r="R444" s="653"/>
      <c r="S444" s="653"/>
      <c r="T444" s="653"/>
      <c r="U444" s="653"/>
      <c r="V444" s="653"/>
      <c r="W444" s="653"/>
      <c r="X444" s="653"/>
      <c r="Y444" s="653"/>
      <c r="Z444" s="653"/>
      <c r="AA444" s="653"/>
      <c r="AB444" s="653"/>
      <c r="AC444" s="653"/>
      <c r="AD444" s="653"/>
      <c r="AE444" s="653"/>
      <c r="AF444" s="653"/>
      <c r="AG444" s="653"/>
      <c r="AH444" s="653"/>
      <c r="AI444" s="653"/>
      <c r="AJ444" s="653"/>
      <c r="AK444" s="653"/>
      <c r="AL444" s="653"/>
      <c r="AM444" s="653"/>
      <c r="AN444" s="653"/>
      <c r="AO444" s="653"/>
      <c r="AP444" s="653"/>
      <c r="AQ444" s="653"/>
      <c r="AR444" s="653"/>
      <c r="AS444" s="653"/>
      <c r="AT444" s="653"/>
      <c r="AU444" s="653"/>
      <c r="AV444" s="653"/>
      <c r="AW444" s="653"/>
      <c r="AX444" s="653"/>
      <c r="AY444" s="653"/>
      <c r="AZ444" s="443">
        <v>8</v>
      </c>
    </row>
    <row r="445" spans="1:52" s="260" customFormat="1" ht="18" hidden="1" customHeight="1">
      <c r="A445" s="575">
        <f>IF(AO402="줄베기",1,)</f>
        <v>0</v>
      </c>
      <c r="B445" s="259"/>
      <c r="C445" s="612" t="s">
        <v>1187</v>
      </c>
      <c r="D445" s="612"/>
      <c r="E445" s="616"/>
      <c r="F445" s="616"/>
      <c r="G445" s="616"/>
      <c r="H445" s="616"/>
      <c r="I445" s="616"/>
      <c r="J445" s="616"/>
      <c r="K445" s="616"/>
      <c r="L445" s="616"/>
      <c r="M445" s="616"/>
      <c r="N445" s="616"/>
      <c r="O445" s="616"/>
      <c r="P445" s="616"/>
      <c r="Q445" s="616"/>
      <c r="R445" s="616"/>
      <c r="S445" s="616"/>
      <c r="T445" s="616"/>
      <c r="U445" s="616"/>
      <c r="V445" s="616"/>
      <c r="W445" s="616"/>
      <c r="X445" s="616"/>
      <c r="Y445" s="616"/>
      <c r="Z445" s="616"/>
      <c r="AA445" s="616"/>
      <c r="AB445" s="616"/>
      <c r="AC445" s="616"/>
      <c r="AD445" s="616"/>
      <c r="AE445" s="616"/>
      <c r="AF445" s="616"/>
      <c r="AG445" s="616"/>
      <c r="AH445" s="616"/>
      <c r="AI445" s="616"/>
      <c r="AJ445" s="616"/>
      <c r="AK445" s="616"/>
      <c r="AL445" s="616"/>
      <c r="AM445" s="616"/>
      <c r="AN445" s="616"/>
      <c r="AO445" s="616"/>
      <c r="AP445" s="615"/>
      <c r="AQ445" s="615"/>
      <c r="AR445" s="615"/>
      <c r="AS445" s="615"/>
      <c r="AT445" s="615"/>
      <c r="AU445" s="615"/>
      <c r="AV445" s="615"/>
      <c r="AW445" s="615"/>
      <c r="AX445" s="615"/>
      <c r="AY445" s="615"/>
      <c r="AZ445" s="443">
        <v>8</v>
      </c>
    </row>
    <row r="446" spans="1:52" s="259" customFormat="1" ht="18" hidden="1" customHeight="1">
      <c r="A446" s="575">
        <f>A445</f>
        <v>0</v>
      </c>
      <c r="C446" s="612"/>
      <c r="D446" s="612" t="s">
        <v>499</v>
      </c>
      <c r="E446" s="616" t="s">
        <v>1385</v>
      </c>
      <c r="F446" s="616"/>
      <c r="G446" s="616"/>
      <c r="H446" s="616"/>
      <c r="I446" s="616"/>
      <c r="J446" s="616"/>
      <c r="K446" s="616"/>
      <c r="L446" s="616"/>
      <c r="M446" s="616"/>
      <c r="N446" s="616"/>
      <c r="O446" s="616"/>
      <c r="P446" s="616"/>
      <c r="Q446" s="616"/>
      <c r="R446" s="616"/>
      <c r="S446" s="616"/>
      <c r="T446" s="616"/>
      <c r="U446" s="616"/>
      <c r="V446" s="616"/>
      <c r="W446" s="616"/>
      <c r="X446" s="616"/>
      <c r="Y446" s="616"/>
      <c r="Z446" s="616"/>
      <c r="AA446" s="616"/>
      <c r="AB446" s="616"/>
      <c r="AC446" s="616"/>
      <c r="AD446" s="616"/>
      <c r="AE446" s="616"/>
      <c r="AF446" s="616"/>
      <c r="AG446" s="616"/>
      <c r="AH446" s="616"/>
      <c r="AI446" s="616"/>
      <c r="AJ446" s="616"/>
      <c r="AK446" s="616"/>
      <c r="AL446" s="616"/>
      <c r="AM446" s="616"/>
      <c r="AN446" s="616"/>
      <c r="AO446" s="616"/>
      <c r="AP446" s="615"/>
      <c r="AQ446" s="615"/>
      <c r="AR446" s="615"/>
      <c r="AS446" s="615"/>
      <c r="AT446" s="615"/>
      <c r="AU446" s="615"/>
      <c r="AV446" s="615"/>
      <c r="AW446" s="615"/>
      <c r="AX446" s="615"/>
      <c r="AY446" s="615"/>
      <c r="AZ446" s="443">
        <v>8</v>
      </c>
    </row>
    <row r="447" spans="1:52" s="259" customFormat="1" ht="18" hidden="1" customHeight="1">
      <c r="A447" s="575">
        <f>A446</f>
        <v>0</v>
      </c>
      <c r="C447" s="612"/>
      <c r="D447" s="612" t="s">
        <v>499</v>
      </c>
      <c r="E447" s="616" t="s">
        <v>1186</v>
      </c>
      <c r="F447" s="616"/>
      <c r="G447" s="616"/>
      <c r="H447" s="616"/>
      <c r="I447" s="616"/>
      <c r="J447" s="616"/>
      <c r="K447" s="616"/>
      <c r="L447" s="616"/>
      <c r="M447" s="616"/>
      <c r="N447" s="616"/>
      <c r="O447" s="616"/>
      <c r="P447" s="616"/>
      <c r="Q447" s="616"/>
      <c r="R447" s="616"/>
      <c r="S447" s="616"/>
      <c r="T447" s="616"/>
      <c r="U447" s="616"/>
      <c r="V447" s="616"/>
      <c r="W447" s="616"/>
      <c r="X447" s="616"/>
      <c r="Y447" s="616"/>
      <c r="Z447" s="616"/>
      <c r="AA447" s="616"/>
      <c r="AB447" s="616"/>
      <c r="AC447" s="616"/>
      <c r="AD447" s="616"/>
      <c r="AE447" s="616"/>
      <c r="AF447" s="616"/>
      <c r="AG447" s="616"/>
      <c r="AH447" s="616"/>
      <c r="AI447" s="616"/>
      <c r="AJ447" s="616"/>
      <c r="AK447" s="616"/>
      <c r="AL447" s="616"/>
      <c r="AM447" s="616"/>
      <c r="AN447" s="616"/>
      <c r="AO447" s="616"/>
      <c r="AP447" s="615"/>
      <c r="AQ447" s="615"/>
      <c r="AR447" s="615"/>
      <c r="AS447" s="615"/>
      <c r="AT447" s="615"/>
      <c r="AU447" s="615"/>
      <c r="AV447" s="615"/>
      <c r="AW447" s="615"/>
      <c r="AX447" s="615"/>
      <c r="AY447" s="615"/>
      <c r="AZ447" s="443">
        <v>8</v>
      </c>
    </row>
    <row r="448" spans="1:52" s="259" customFormat="1" ht="18" hidden="1" customHeight="1">
      <c r="A448" s="575"/>
      <c r="C448" s="259" t="s">
        <v>1185</v>
      </c>
      <c r="D448" s="259" t="s">
        <v>1184</v>
      </c>
      <c r="E448" s="653"/>
      <c r="F448" s="653"/>
      <c r="G448" s="653"/>
      <c r="H448" s="653"/>
      <c r="I448" s="653"/>
      <c r="J448" s="653"/>
      <c r="K448" s="653"/>
      <c r="L448" s="653"/>
      <c r="M448" s="653"/>
      <c r="N448" s="653"/>
      <c r="O448" s="653"/>
      <c r="P448" s="653"/>
      <c r="Q448" s="653"/>
      <c r="R448" s="653"/>
      <c r="S448" s="653"/>
      <c r="T448" s="653"/>
      <c r="U448" s="653"/>
      <c r="V448" s="653"/>
      <c r="W448" s="653"/>
      <c r="X448" s="653"/>
      <c r="Y448" s="653"/>
      <c r="Z448" s="653"/>
      <c r="AA448" s="653"/>
      <c r="AB448" s="653"/>
      <c r="AC448" s="653"/>
      <c r="AD448" s="653"/>
      <c r="AE448" s="653"/>
      <c r="AF448" s="653"/>
      <c r="AG448" s="653"/>
      <c r="AH448" s="653"/>
      <c r="AI448" s="653"/>
      <c r="AJ448" s="653"/>
      <c r="AK448" s="653"/>
      <c r="AL448" s="653"/>
      <c r="AM448" s="653"/>
      <c r="AN448" s="653"/>
      <c r="AO448" s="653"/>
      <c r="AP448" s="653"/>
      <c r="AQ448" s="653"/>
      <c r="AR448" s="653"/>
      <c r="AS448" s="653"/>
      <c r="AT448" s="653"/>
      <c r="AU448" s="653"/>
      <c r="AV448" s="653"/>
      <c r="AW448" s="653"/>
      <c r="AX448" s="653"/>
      <c r="AY448" s="653"/>
      <c r="AZ448" s="443">
        <v>8</v>
      </c>
    </row>
    <row r="449" spans="1:52" s="259" customFormat="1" ht="18" hidden="1" customHeight="1">
      <c r="A449" s="575"/>
      <c r="D449" s="259" t="s">
        <v>499</v>
      </c>
      <c r="E449" s="653" t="s">
        <v>1183</v>
      </c>
      <c r="F449" s="653"/>
      <c r="G449" s="653"/>
      <c r="H449" s="653"/>
      <c r="I449" s="653"/>
      <c r="J449" s="653"/>
      <c r="K449" s="653"/>
      <c r="L449" s="653"/>
      <c r="M449" s="653"/>
      <c r="N449" s="653"/>
      <c r="O449" s="653"/>
      <c r="P449" s="653"/>
      <c r="Q449" s="653"/>
      <c r="R449" s="653"/>
      <c r="S449" s="653"/>
      <c r="T449" s="653"/>
      <c r="U449" s="653"/>
      <c r="V449" s="653"/>
      <c r="W449" s="653"/>
      <c r="X449" s="653"/>
      <c r="Y449" s="653"/>
      <c r="Z449" s="653"/>
      <c r="AA449" s="653"/>
      <c r="AB449" s="653"/>
      <c r="AC449" s="653"/>
      <c r="AD449" s="653"/>
      <c r="AE449" s="653"/>
      <c r="AF449" s="653"/>
      <c r="AG449" s="653"/>
      <c r="AH449" s="653"/>
      <c r="AI449" s="653"/>
      <c r="AJ449" s="653"/>
      <c r="AK449" s="653"/>
      <c r="AL449" s="653"/>
      <c r="AM449" s="653"/>
      <c r="AN449" s="653"/>
      <c r="AO449" s="653"/>
      <c r="AP449" s="653"/>
      <c r="AQ449" s="653"/>
      <c r="AR449" s="653"/>
      <c r="AS449" s="653"/>
      <c r="AT449" s="653"/>
      <c r="AU449" s="653"/>
      <c r="AV449" s="653"/>
      <c r="AW449" s="653"/>
      <c r="AX449" s="653"/>
      <c r="AY449" s="653"/>
      <c r="AZ449" s="443">
        <v>8</v>
      </c>
    </row>
    <row r="450" spans="1:52" s="259" customFormat="1" ht="18" hidden="1" customHeight="1">
      <c r="A450" s="575"/>
      <c r="D450" s="259" t="s">
        <v>499</v>
      </c>
      <c r="E450" s="653" t="s">
        <v>1182</v>
      </c>
      <c r="F450" s="653"/>
      <c r="G450" s="653"/>
      <c r="H450" s="653"/>
      <c r="I450" s="653"/>
      <c r="J450" s="653"/>
      <c r="K450" s="653"/>
      <c r="L450" s="653"/>
      <c r="M450" s="653"/>
      <c r="N450" s="653"/>
      <c r="O450" s="653"/>
      <c r="P450" s="653"/>
      <c r="Q450" s="653"/>
      <c r="R450" s="653"/>
      <c r="S450" s="653"/>
      <c r="T450" s="653"/>
      <c r="U450" s="653"/>
      <c r="V450" s="653"/>
      <c r="W450" s="653"/>
      <c r="X450" s="653"/>
      <c r="Y450" s="653"/>
      <c r="Z450" s="653"/>
      <c r="AA450" s="653"/>
      <c r="AB450" s="653"/>
      <c r="AC450" s="653"/>
      <c r="AD450" s="653"/>
      <c r="AE450" s="653"/>
      <c r="AF450" s="653"/>
      <c r="AG450" s="653"/>
      <c r="AH450" s="653"/>
      <c r="AI450" s="653"/>
      <c r="AJ450" s="653"/>
      <c r="AK450" s="653"/>
      <c r="AL450" s="653"/>
      <c r="AM450" s="653"/>
      <c r="AN450" s="653"/>
      <c r="AO450" s="653"/>
      <c r="AP450" s="653"/>
      <c r="AQ450" s="653"/>
      <c r="AR450" s="653"/>
      <c r="AS450" s="653"/>
      <c r="AT450" s="653"/>
      <c r="AU450" s="653"/>
      <c r="AV450" s="653"/>
      <c r="AW450" s="653"/>
      <c r="AX450" s="653"/>
      <c r="AY450" s="653"/>
      <c r="AZ450" s="443">
        <v>8</v>
      </c>
    </row>
    <row r="451" spans="1:52" s="259" customFormat="1" ht="18" hidden="1" customHeight="1">
      <c r="A451" s="575"/>
      <c r="D451" s="259" t="s">
        <v>499</v>
      </c>
      <c r="E451" s="653" t="s">
        <v>1181</v>
      </c>
      <c r="F451" s="653"/>
      <c r="G451" s="653"/>
      <c r="H451" s="653"/>
      <c r="I451" s="653"/>
      <c r="J451" s="653"/>
      <c r="K451" s="653"/>
      <c r="L451" s="653"/>
      <c r="M451" s="653"/>
      <c r="N451" s="653"/>
      <c r="O451" s="653"/>
      <c r="P451" s="653"/>
      <c r="Q451" s="653"/>
      <c r="R451" s="653"/>
      <c r="S451" s="653"/>
      <c r="T451" s="653"/>
      <c r="U451" s="653"/>
      <c r="V451" s="653"/>
      <c r="W451" s="653"/>
      <c r="X451" s="653"/>
      <c r="Y451" s="653"/>
      <c r="Z451" s="653"/>
      <c r="AA451" s="653"/>
      <c r="AB451" s="653"/>
      <c r="AC451" s="653"/>
      <c r="AD451" s="653"/>
      <c r="AE451" s="653"/>
      <c r="AF451" s="653"/>
      <c r="AG451" s="653"/>
      <c r="AH451" s="653"/>
      <c r="AI451" s="653"/>
      <c r="AJ451" s="653"/>
      <c r="AK451" s="653"/>
      <c r="AL451" s="653"/>
      <c r="AM451" s="653"/>
      <c r="AN451" s="653"/>
      <c r="AO451" s="653"/>
      <c r="AP451" s="653"/>
      <c r="AQ451" s="653"/>
      <c r="AR451" s="653"/>
      <c r="AS451" s="653"/>
      <c r="AT451" s="653"/>
      <c r="AU451" s="653"/>
      <c r="AV451" s="653"/>
      <c r="AW451" s="653"/>
      <c r="AX451" s="653"/>
      <c r="AY451" s="653"/>
      <c r="AZ451" s="443">
        <v>8</v>
      </c>
    </row>
    <row r="452" spans="1:52" s="259" customFormat="1" ht="18" hidden="1" customHeight="1">
      <c r="A452" s="575"/>
      <c r="D452" s="259" t="s">
        <v>499</v>
      </c>
      <c r="E452" s="653" t="s">
        <v>1180</v>
      </c>
      <c r="F452" s="653"/>
      <c r="G452" s="653"/>
      <c r="H452" s="653"/>
      <c r="I452" s="653"/>
      <c r="J452" s="653"/>
      <c r="K452" s="653"/>
      <c r="L452" s="653"/>
      <c r="M452" s="653"/>
      <c r="N452" s="653"/>
      <c r="O452" s="653"/>
      <c r="P452" s="653"/>
      <c r="Q452" s="653"/>
      <c r="R452" s="653"/>
      <c r="S452" s="653"/>
      <c r="T452" s="653"/>
      <c r="U452" s="653"/>
      <c r="V452" s="653"/>
      <c r="W452" s="653"/>
      <c r="X452" s="653"/>
      <c r="Y452" s="653"/>
      <c r="Z452" s="653"/>
      <c r="AA452" s="653"/>
      <c r="AB452" s="653"/>
      <c r="AC452" s="653"/>
      <c r="AD452" s="653"/>
      <c r="AE452" s="653"/>
      <c r="AF452" s="653"/>
      <c r="AG452" s="653"/>
      <c r="AH452" s="653"/>
      <c r="AI452" s="653"/>
      <c r="AJ452" s="653"/>
      <c r="AK452" s="653"/>
      <c r="AL452" s="653"/>
      <c r="AM452" s="653"/>
      <c r="AN452" s="653"/>
      <c r="AO452" s="653"/>
      <c r="AP452" s="653"/>
      <c r="AQ452" s="653"/>
      <c r="AR452" s="653"/>
      <c r="AS452" s="653"/>
      <c r="AT452" s="653"/>
      <c r="AU452" s="653"/>
      <c r="AV452" s="653"/>
      <c r="AW452" s="653"/>
      <c r="AX452" s="653"/>
      <c r="AY452" s="653"/>
      <c r="AZ452" s="443">
        <v>8</v>
      </c>
    </row>
    <row r="453" spans="1:52" s="259" customFormat="1" ht="18" hidden="1" customHeight="1">
      <c r="A453" s="575"/>
      <c r="D453" s="259" t="s">
        <v>499</v>
      </c>
      <c r="E453" s="653" t="s">
        <v>1179</v>
      </c>
      <c r="F453" s="653"/>
      <c r="G453" s="653"/>
      <c r="H453" s="653"/>
      <c r="I453" s="653"/>
      <c r="J453" s="653"/>
      <c r="K453" s="653"/>
      <c r="L453" s="653"/>
      <c r="M453" s="653"/>
      <c r="N453" s="653"/>
      <c r="O453" s="653"/>
      <c r="P453" s="653"/>
      <c r="Q453" s="653"/>
      <c r="R453" s="653"/>
      <c r="S453" s="653"/>
      <c r="T453" s="653"/>
      <c r="U453" s="653"/>
      <c r="V453" s="653"/>
      <c r="W453" s="653"/>
      <c r="X453" s="653"/>
      <c r="Y453" s="653"/>
      <c r="Z453" s="653"/>
      <c r="AA453" s="653"/>
      <c r="AB453" s="653"/>
      <c r="AC453" s="653"/>
      <c r="AD453" s="653"/>
      <c r="AE453" s="653"/>
      <c r="AF453" s="653"/>
      <c r="AG453" s="653"/>
      <c r="AH453" s="653"/>
      <c r="AI453" s="653"/>
      <c r="AJ453" s="653"/>
      <c r="AK453" s="653"/>
      <c r="AL453" s="653"/>
      <c r="AM453" s="653"/>
      <c r="AN453" s="653"/>
      <c r="AO453" s="653"/>
      <c r="AP453" s="653"/>
      <c r="AQ453" s="653"/>
      <c r="AR453" s="653"/>
      <c r="AS453" s="653"/>
      <c r="AT453" s="653"/>
      <c r="AU453" s="653"/>
      <c r="AV453" s="653"/>
      <c r="AW453" s="653"/>
      <c r="AX453" s="653"/>
      <c r="AY453" s="653"/>
      <c r="AZ453" s="443">
        <v>8</v>
      </c>
    </row>
    <row r="454" spans="1:52" s="259" customFormat="1" ht="18" hidden="1" customHeight="1">
      <c r="A454" s="575"/>
      <c r="D454" s="259" t="s">
        <v>499</v>
      </c>
      <c r="E454" s="653" t="s">
        <v>1178</v>
      </c>
      <c r="F454" s="653"/>
      <c r="G454" s="653"/>
      <c r="H454" s="653"/>
      <c r="I454" s="653"/>
      <c r="J454" s="653"/>
      <c r="K454" s="653"/>
      <c r="L454" s="653"/>
      <c r="M454" s="653"/>
      <c r="N454" s="653"/>
      <c r="O454" s="653"/>
      <c r="P454" s="653"/>
      <c r="Q454" s="653"/>
      <c r="R454" s="653"/>
      <c r="S454" s="653"/>
      <c r="T454" s="653"/>
      <c r="U454" s="653"/>
      <c r="V454" s="653"/>
      <c r="W454" s="653"/>
      <c r="X454" s="653"/>
      <c r="Y454" s="653"/>
      <c r="Z454" s="653"/>
      <c r="AA454" s="653"/>
      <c r="AB454" s="653"/>
      <c r="AC454" s="653"/>
      <c r="AD454" s="653"/>
      <c r="AE454" s="653"/>
      <c r="AF454" s="653"/>
      <c r="AG454" s="653"/>
      <c r="AH454" s="653"/>
      <c r="AI454" s="653"/>
      <c r="AJ454" s="653"/>
      <c r="AK454" s="653"/>
      <c r="AL454" s="653"/>
      <c r="AM454" s="653"/>
      <c r="AN454" s="653"/>
      <c r="AO454" s="653"/>
      <c r="AP454" s="653"/>
      <c r="AQ454" s="653"/>
      <c r="AR454" s="653"/>
      <c r="AS454" s="653"/>
      <c r="AT454" s="653"/>
      <c r="AU454" s="653"/>
      <c r="AV454" s="653"/>
      <c r="AW454" s="653"/>
      <c r="AX454" s="653"/>
      <c r="AY454" s="653"/>
      <c r="AZ454" s="443">
        <v>8</v>
      </c>
    </row>
    <row r="455" spans="1:52" s="259" customFormat="1" ht="18" hidden="1" customHeight="1">
      <c r="A455" s="575"/>
      <c r="D455" s="259" t="s">
        <v>499</v>
      </c>
      <c r="E455" s="653" t="s">
        <v>1177</v>
      </c>
      <c r="F455" s="653"/>
      <c r="G455" s="653"/>
      <c r="H455" s="653"/>
      <c r="I455" s="653"/>
      <c r="J455" s="653"/>
      <c r="K455" s="653"/>
      <c r="L455" s="653"/>
      <c r="M455" s="653"/>
      <c r="N455" s="653"/>
      <c r="O455" s="653"/>
      <c r="P455" s="653"/>
      <c r="Q455" s="653"/>
      <c r="R455" s="653"/>
      <c r="S455" s="653"/>
      <c r="T455" s="653"/>
      <c r="U455" s="653"/>
      <c r="V455" s="653"/>
      <c r="W455" s="653"/>
      <c r="X455" s="653"/>
      <c r="Y455" s="653"/>
      <c r="Z455" s="653"/>
      <c r="AA455" s="653"/>
      <c r="AB455" s="653"/>
      <c r="AC455" s="653"/>
      <c r="AD455" s="653"/>
      <c r="AE455" s="653"/>
      <c r="AF455" s="653"/>
      <c r="AG455" s="653"/>
      <c r="AH455" s="653"/>
      <c r="AI455" s="653"/>
      <c r="AJ455" s="653"/>
      <c r="AK455" s="653"/>
      <c r="AL455" s="653"/>
      <c r="AM455" s="653"/>
      <c r="AN455" s="653"/>
      <c r="AO455" s="653"/>
      <c r="AP455" s="653"/>
      <c r="AQ455" s="653"/>
      <c r="AR455" s="653"/>
      <c r="AS455" s="653"/>
      <c r="AT455" s="653"/>
      <c r="AU455" s="653"/>
      <c r="AV455" s="653"/>
      <c r="AW455" s="653"/>
      <c r="AX455" s="653"/>
      <c r="AY455" s="653"/>
      <c r="AZ455" s="443">
        <v>8</v>
      </c>
    </row>
    <row r="456" spans="1:52" s="259" customFormat="1" ht="18" hidden="1" customHeight="1">
      <c r="A456" s="575"/>
      <c r="D456" s="653"/>
      <c r="E456" s="799"/>
      <c r="F456" s="799"/>
      <c r="G456" s="799"/>
      <c r="H456" s="799"/>
      <c r="I456" s="799"/>
      <c r="J456" s="799"/>
      <c r="K456" s="799"/>
      <c r="L456" s="799"/>
      <c r="M456" s="799"/>
      <c r="N456" s="799"/>
      <c r="O456" s="799"/>
      <c r="P456" s="799"/>
      <c r="Q456" s="799"/>
      <c r="R456" s="799"/>
      <c r="S456" s="799"/>
      <c r="T456" s="799"/>
      <c r="U456" s="799"/>
      <c r="V456" s="799"/>
      <c r="W456" s="799"/>
      <c r="X456" s="799"/>
      <c r="Y456" s="799"/>
      <c r="Z456" s="799"/>
      <c r="AA456" s="799"/>
      <c r="AB456" s="799"/>
      <c r="AC456" s="799"/>
      <c r="AD456" s="799"/>
      <c r="AE456" s="799"/>
      <c r="AF456" s="799"/>
      <c r="AG456" s="799"/>
      <c r="AH456" s="799"/>
      <c r="AI456" s="799"/>
      <c r="AJ456" s="799"/>
      <c r="AK456" s="799"/>
      <c r="AL456" s="799"/>
      <c r="AM456" s="799"/>
      <c r="AN456" s="799"/>
      <c r="AO456" s="799"/>
      <c r="AP456" s="799"/>
      <c r="AQ456" s="799"/>
      <c r="AR456" s="799"/>
      <c r="AS456" s="799"/>
      <c r="AT456" s="799"/>
      <c r="AU456" s="799"/>
      <c r="AV456" s="799"/>
      <c r="AW456" s="799"/>
      <c r="AX456" s="799"/>
      <c r="AY456" s="799"/>
      <c r="AZ456" s="443">
        <v>8</v>
      </c>
    </row>
    <row r="457" spans="1:52" hidden="1"/>
    <row r="458" spans="1:52" hidden="1"/>
    <row r="459" spans="1:52" hidden="1"/>
    <row r="460" spans="1:52" hidden="1"/>
    <row r="461" spans="1:52" hidden="1"/>
    <row r="462" spans="1:52" hidden="1"/>
    <row r="463" spans="1:52" hidden="1"/>
    <row r="464" spans="1:52" hidden="1"/>
  </sheetData>
  <sheetProtection algorithmName="SHA-512" hashValue="OZPEEMsspl4D721qp2giVxk24r0ttZH+tU05jk2I8d5T0iTgeGAJKqQvVrVPGkuKuMklO9aw5tyTFu8JOMyL+w==" saltValue="MYaVucWCCUfF4UwB/9UpOg==" spinCount="100000" sheet="1" objects="1" scenarios="1" selectLockedCells="1" selectUnlockedCells="1"/>
  <autoFilter ref="A1:A464" xr:uid="{00000000-0009-0000-0000-00000E000000}">
    <filterColumn colId="0">
      <customFilters>
        <customFilter operator="notEqual" val=" "/>
      </customFilters>
    </filterColumn>
  </autoFilter>
  <mergeCells count="416">
    <mergeCell ref="C438:J438"/>
    <mergeCell ref="K438:R438"/>
    <mergeCell ref="S438:Z438"/>
    <mergeCell ref="AA438:AH438"/>
    <mergeCell ref="AI438:AP438"/>
    <mergeCell ref="AQ438:AX438"/>
    <mergeCell ref="C267:J267"/>
    <mergeCell ref="K267:R267"/>
    <mergeCell ref="S267:Z267"/>
    <mergeCell ref="AA267:AH267"/>
    <mergeCell ref="AI267:AP267"/>
    <mergeCell ref="AQ267:AX267"/>
    <mergeCell ref="C324:J324"/>
    <mergeCell ref="K324:R324"/>
    <mergeCell ref="S324:Z324"/>
    <mergeCell ref="AA324:AH324"/>
    <mergeCell ref="AI324:AP324"/>
    <mergeCell ref="AQ324:AX324"/>
    <mergeCell ref="C436:J436"/>
    <mergeCell ref="K436:R436"/>
    <mergeCell ref="S436:Z436"/>
    <mergeCell ref="C434:J434"/>
    <mergeCell ref="K434:R434"/>
    <mergeCell ref="S434:Z434"/>
    <mergeCell ref="C206:J206"/>
    <mergeCell ref="B186:AY186"/>
    <mergeCell ref="C209:J209"/>
    <mergeCell ref="K209:R209"/>
    <mergeCell ref="S209:Z209"/>
    <mergeCell ref="AA207:AH209"/>
    <mergeCell ref="AI207:AP209"/>
    <mergeCell ref="AQ207:AX209"/>
    <mergeCell ref="B172:AY172"/>
    <mergeCell ref="F174:K174"/>
    <mergeCell ref="K206:R206"/>
    <mergeCell ref="S206:Z206"/>
    <mergeCell ref="AA206:AH206"/>
    <mergeCell ref="C188:J189"/>
    <mergeCell ref="K188:R189"/>
    <mergeCell ref="S188:Z189"/>
    <mergeCell ref="AA188:AP188"/>
    <mergeCell ref="L174:Q174"/>
    <mergeCell ref="T174:Y174"/>
    <mergeCell ref="Z174:AE174"/>
    <mergeCell ref="AH174:AN174"/>
    <mergeCell ref="AO174:AT174"/>
    <mergeCell ref="B176:AY176"/>
    <mergeCell ref="AA205:AX205"/>
    <mergeCell ref="C210:J210"/>
    <mergeCell ref="K210:R210"/>
    <mergeCell ref="S210:Z210"/>
    <mergeCell ref="AA210:AH210"/>
    <mergeCell ref="AI210:AP210"/>
    <mergeCell ref="AQ210:AX210"/>
    <mergeCell ref="C208:J208"/>
    <mergeCell ref="K208:R208"/>
    <mergeCell ref="S208:Z208"/>
    <mergeCell ref="AA91:AX91"/>
    <mergeCell ref="C76:D77"/>
    <mergeCell ref="E76:F77"/>
    <mergeCell ref="G76:H77"/>
    <mergeCell ref="I76:J77"/>
    <mergeCell ref="K76:R77"/>
    <mergeCell ref="C153:J153"/>
    <mergeCell ref="K153:R153"/>
    <mergeCell ref="S153:Z153"/>
    <mergeCell ref="AA153:AH153"/>
    <mergeCell ref="AI153:AP153"/>
    <mergeCell ref="AQ153:AX153"/>
    <mergeCell ref="C150:J150"/>
    <mergeCell ref="K150:R150"/>
    <mergeCell ref="S94:Z94"/>
    <mergeCell ref="AI132:AP132"/>
    <mergeCell ref="AA133:AH134"/>
    <mergeCell ref="AI133:AP134"/>
    <mergeCell ref="C131:J132"/>
    <mergeCell ref="K131:R132"/>
    <mergeCell ref="S131:Z132"/>
    <mergeCell ref="AA131:AP131"/>
    <mergeCell ref="AQ149:AX149"/>
    <mergeCell ref="AQ38:AX38"/>
    <mergeCell ref="S38:Z38"/>
    <mergeCell ref="K38:R38"/>
    <mergeCell ref="C38:J38"/>
    <mergeCell ref="AA38:AH38"/>
    <mergeCell ref="AI38:AP38"/>
    <mergeCell ref="C96:J96"/>
    <mergeCell ref="K96:R96"/>
    <mergeCell ref="S96:Z96"/>
    <mergeCell ref="AA96:AH96"/>
    <mergeCell ref="AI96:AP96"/>
    <mergeCell ref="AQ96:AX96"/>
    <mergeCell ref="B62:AY62"/>
    <mergeCell ref="B72:AY72"/>
    <mergeCell ref="C74:J75"/>
    <mergeCell ref="K74:R75"/>
    <mergeCell ref="S74:Z75"/>
    <mergeCell ref="AA74:AP74"/>
    <mergeCell ref="AQ74:AX75"/>
    <mergeCell ref="AA75:AH75"/>
    <mergeCell ref="AI75:AP75"/>
    <mergeCell ref="AA92:AH92"/>
    <mergeCell ref="C94:J94"/>
    <mergeCell ref="K94:R94"/>
    <mergeCell ref="B1:AY1"/>
    <mergeCell ref="F3:K3"/>
    <mergeCell ref="L3:Q3"/>
    <mergeCell ref="T3:Y3"/>
    <mergeCell ref="Z3:AE3"/>
    <mergeCell ref="AH3:AN3"/>
    <mergeCell ref="B5:AY5"/>
    <mergeCell ref="B28:AY28"/>
    <mergeCell ref="AO3:AT3"/>
    <mergeCell ref="C17:J18"/>
    <mergeCell ref="K17:R18"/>
    <mergeCell ref="S17:Z18"/>
    <mergeCell ref="G19:H20"/>
    <mergeCell ref="I19:J20"/>
    <mergeCell ref="AQ17:AX18"/>
    <mergeCell ref="K19:R20"/>
    <mergeCell ref="S19:Z20"/>
    <mergeCell ref="AA19:AH20"/>
    <mergeCell ref="AI19:AP20"/>
    <mergeCell ref="AQ19:AX20"/>
    <mergeCell ref="AA17:AP17"/>
    <mergeCell ref="AA18:AH18"/>
    <mergeCell ref="AI18:AP18"/>
    <mergeCell ref="C19:D20"/>
    <mergeCell ref="B15:AY15"/>
    <mergeCell ref="E19:F20"/>
    <mergeCell ref="AI35:AP37"/>
    <mergeCell ref="AQ35:AX37"/>
    <mergeCell ref="C36:J36"/>
    <mergeCell ref="K36:R36"/>
    <mergeCell ref="AI34:AP34"/>
    <mergeCell ref="S36:Z36"/>
    <mergeCell ref="AA34:AH34"/>
    <mergeCell ref="C33:Z33"/>
    <mergeCell ref="AA33:AX33"/>
    <mergeCell ref="AQ34:AX34"/>
    <mergeCell ref="C34:J34"/>
    <mergeCell ref="K34:R34"/>
    <mergeCell ref="S34:Z34"/>
    <mergeCell ref="C35:J35"/>
    <mergeCell ref="K35:R35"/>
    <mergeCell ref="S35:Z35"/>
    <mergeCell ref="AA35:AH37"/>
    <mergeCell ref="C37:J37"/>
    <mergeCell ref="K37:R37"/>
    <mergeCell ref="S37:Z37"/>
    <mergeCell ref="AA434:AH434"/>
    <mergeCell ref="AI434:AP434"/>
    <mergeCell ref="AQ434:AX434"/>
    <mergeCell ref="C435:J435"/>
    <mergeCell ref="K435:R435"/>
    <mergeCell ref="S435:Z435"/>
    <mergeCell ref="B427:AY427"/>
    <mergeCell ref="C433:Z433"/>
    <mergeCell ref="AA433:AX433"/>
    <mergeCell ref="AA435:AH437"/>
    <mergeCell ref="AI435:AP437"/>
    <mergeCell ref="AQ435:AX437"/>
    <mergeCell ref="I418:J419"/>
    <mergeCell ref="K418:R419"/>
    <mergeCell ref="S418:Z419"/>
    <mergeCell ref="AA418:AH419"/>
    <mergeCell ref="AO402:AT402"/>
    <mergeCell ref="AQ377:AX377"/>
    <mergeCell ref="C378:J378"/>
    <mergeCell ref="K378:R378"/>
    <mergeCell ref="S378:Z378"/>
    <mergeCell ref="B414:AY414"/>
    <mergeCell ref="C379:J379"/>
    <mergeCell ref="K379:R379"/>
    <mergeCell ref="S379:Z379"/>
    <mergeCell ref="C377:J377"/>
    <mergeCell ref="K377:R377"/>
    <mergeCell ref="C380:J380"/>
    <mergeCell ref="K380:R380"/>
    <mergeCell ref="S380:Z380"/>
    <mergeCell ref="B404:AY404"/>
    <mergeCell ref="S377:Z377"/>
    <mergeCell ref="AA377:AH377"/>
    <mergeCell ref="AI377:AP377"/>
    <mergeCell ref="C381:J381"/>
    <mergeCell ref="K381:R381"/>
    <mergeCell ref="S381:Z381"/>
    <mergeCell ref="AA381:AH381"/>
    <mergeCell ref="AI381:AP381"/>
    <mergeCell ref="AQ381:AX381"/>
    <mergeCell ref="B357:AY357"/>
    <mergeCell ref="Z345:AE345"/>
    <mergeCell ref="AH345:AN345"/>
    <mergeCell ref="AO345:AT345"/>
    <mergeCell ref="B347:AY347"/>
    <mergeCell ref="B370:AY370"/>
    <mergeCell ref="C376:Z376"/>
    <mergeCell ref="AA376:AX376"/>
    <mergeCell ref="C361:D362"/>
    <mergeCell ref="E361:F362"/>
    <mergeCell ref="G361:H362"/>
    <mergeCell ref="I361:J362"/>
    <mergeCell ref="K361:R362"/>
    <mergeCell ref="S361:Z362"/>
    <mergeCell ref="AA361:AH362"/>
    <mergeCell ref="AI361:AP362"/>
    <mergeCell ref="AQ361:AX362"/>
    <mergeCell ref="C359:J360"/>
    <mergeCell ref="K359:R360"/>
    <mergeCell ref="S359:Z360"/>
    <mergeCell ref="AA359:AP359"/>
    <mergeCell ref="AQ359:AX360"/>
    <mergeCell ref="AA360:AH360"/>
    <mergeCell ref="AI360:AP360"/>
    <mergeCell ref="S321:Z321"/>
    <mergeCell ref="AQ321:AX323"/>
    <mergeCell ref="C322:J322"/>
    <mergeCell ref="K322:R322"/>
    <mergeCell ref="S322:Z322"/>
    <mergeCell ref="C320:J320"/>
    <mergeCell ref="K320:R320"/>
    <mergeCell ref="S320:Z320"/>
    <mergeCell ref="AA320:AH320"/>
    <mergeCell ref="AI320:AP320"/>
    <mergeCell ref="B343:AY343"/>
    <mergeCell ref="F345:K345"/>
    <mergeCell ref="L345:Q345"/>
    <mergeCell ref="T345:Y345"/>
    <mergeCell ref="AQ320:AX320"/>
    <mergeCell ref="C321:J321"/>
    <mergeCell ref="K321:R321"/>
    <mergeCell ref="C302:J303"/>
    <mergeCell ref="K302:R303"/>
    <mergeCell ref="S302:Z303"/>
    <mergeCell ref="AA302:AP302"/>
    <mergeCell ref="AQ302:AX303"/>
    <mergeCell ref="AA303:AH303"/>
    <mergeCell ref="AI303:AP303"/>
    <mergeCell ref="B313:AY313"/>
    <mergeCell ref="C319:Z319"/>
    <mergeCell ref="AA319:AX319"/>
    <mergeCell ref="C304:D305"/>
    <mergeCell ref="E304:F305"/>
    <mergeCell ref="G304:H305"/>
    <mergeCell ref="I304:J305"/>
    <mergeCell ref="K304:R305"/>
    <mergeCell ref="S304:Z305"/>
    <mergeCell ref="AA304:AH305"/>
    <mergeCell ref="K263:R263"/>
    <mergeCell ref="S263:Z263"/>
    <mergeCell ref="AA263:AH263"/>
    <mergeCell ref="AI263:AP263"/>
    <mergeCell ref="AI304:AP305"/>
    <mergeCell ref="AQ304:AX305"/>
    <mergeCell ref="B286:AY286"/>
    <mergeCell ref="F288:K288"/>
    <mergeCell ref="L288:Q288"/>
    <mergeCell ref="T288:Y288"/>
    <mergeCell ref="AQ263:AX263"/>
    <mergeCell ref="C264:J264"/>
    <mergeCell ref="K264:R264"/>
    <mergeCell ref="S264:Z264"/>
    <mergeCell ref="AA264:AH266"/>
    <mergeCell ref="B300:AY300"/>
    <mergeCell ref="C265:J265"/>
    <mergeCell ref="K265:R265"/>
    <mergeCell ref="S265:Z265"/>
    <mergeCell ref="C263:J263"/>
    <mergeCell ref="Z288:AE288"/>
    <mergeCell ref="AH288:AN288"/>
    <mergeCell ref="AO288:AT288"/>
    <mergeCell ref="B290:AY290"/>
    <mergeCell ref="E247:F248"/>
    <mergeCell ref="G247:H248"/>
    <mergeCell ref="I247:J248"/>
    <mergeCell ref="K247:R248"/>
    <mergeCell ref="S247:Z248"/>
    <mergeCell ref="AA247:AH248"/>
    <mergeCell ref="G133:H134"/>
    <mergeCell ref="I133:J134"/>
    <mergeCell ref="K133:R134"/>
    <mergeCell ref="S133:Z134"/>
    <mergeCell ref="C149:J149"/>
    <mergeCell ref="K149:R149"/>
    <mergeCell ref="S149:Z149"/>
    <mergeCell ref="AA149:AH149"/>
    <mergeCell ref="S150:Z150"/>
    <mergeCell ref="AA150:AH152"/>
    <mergeCell ref="C151:J151"/>
    <mergeCell ref="K151:R151"/>
    <mergeCell ref="S151:Z151"/>
    <mergeCell ref="C152:J152"/>
    <mergeCell ref="K152:R152"/>
    <mergeCell ref="S152:Z152"/>
    <mergeCell ref="C207:J207"/>
    <mergeCell ref="K207:R207"/>
    <mergeCell ref="B243:AY243"/>
    <mergeCell ref="F117:K117"/>
    <mergeCell ref="L117:Q117"/>
    <mergeCell ref="T117:Y117"/>
    <mergeCell ref="Z117:AE117"/>
    <mergeCell ref="AH117:AN117"/>
    <mergeCell ref="AO117:AT117"/>
    <mergeCell ref="C148:Z148"/>
    <mergeCell ref="AA148:AX148"/>
    <mergeCell ref="AQ150:AX152"/>
    <mergeCell ref="AI149:AP149"/>
    <mergeCell ref="AI150:AP152"/>
    <mergeCell ref="AI206:AP206"/>
    <mergeCell ref="AQ206:AX206"/>
    <mergeCell ref="S207:Z207"/>
    <mergeCell ref="B199:AY199"/>
    <mergeCell ref="C205:Z205"/>
    <mergeCell ref="AQ133:AX134"/>
    <mergeCell ref="B142:AY142"/>
    <mergeCell ref="C133:D134"/>
    <mergeCell ref="E133:F134"/>
    <mergeCell ref="AQ131:AX132"/>
    <mergeCell ref="AA132:AH132"/>
    <mergeCell ref="C190:D191"/>
    <mergeCell ref="B229:AY229"/>
    <mergeCell ref="F231:K231"/>
    <mergeCell ref="L231:Q231"/>
    <mergeCell ref="T231:Y231"/>
    <mergeCell ref="Z231:AE231"/>
    <mergeCell ref="AH231:AN231"/>
    <mergeCell ref="AO231:AT231"/>
    <mergeCell ref="AA93:AH95"/>
    <mergeCell ref="AI93:AP95"/>
    <mergeCell ref="AQ93:AX95"/>
    <mergeCell ref="B119:AY119"/>
    <mergeCell ref="B129:AY129"/>
    <mergeCell ref="B115:AY115"/>
    <mergeCell ref="E190:F191"/>
    <mergeCell ref="G190:H191"/>
    <mergeCell ref="I190:J191"/>
    <mergeCell ref="K190:R191"/>
    <mergeCell ref="S190:Z191"/>
    <mergeCell ref="AA190:AH191"/>
    <mergeCell ref="AQ188:AX189"/>
    <mergeCell ref="AA189:AH189"/>
    <mergeCell ref="AI189:AP189"/>
    <mergeCell ref="AI190:AP191"/>
    <mergeCell ref="AQ190:AX191"/>
    <mergeCell ref="B58:AY58"/>
    <mergeCell ref="F60:K60"/>
    <mergeCell ref="L60:Q60"/>
    <mergeCell ref="T60:Y60"/>
    <mergeCell ref="Z60:AE60"/>
    <mergeCell ref="AH60:AN60"/>
    <mergeCell ref="C95:J95"/>
    <mergeCell ref="K95:R95"/>
    <mergeCell ref="S95:Z95"/>
    <mergeCell ref="S76:Z77"/>
    <mergeCell ref="S93:Z93"/>
    <mergeCell ref="C92:J92"/>
    <mergeCell ref="K92:R92"/>
    <mergeCell ref="S92:Z92"/>
    <mergeCell ref="C93:J93"/>
    <mergeCell ref="K93:R93"/>
    <mergeCell ref="AO60:AT60"/>
    <mergeCell ref="AI92:AP92"/>
    <mergeCell ref="AQ92:AX92"/>
    <mergeCell ref="AA76:AH77"/>
    <mergeCell ref="AI76:AP77"/>
    <mergeCell ref="AQ76:AX77"/>
    <mergeCell ref="B85:AY85"/>
    <mergeCell ref="C91:Z91"/>
    <mergeCell ref="C266:J266"/>
    <mergeCell ref="K266:R266"/>
    <mergeCell ref="S266:Z266"/>
    <mergeCell ref="B233:AY233"/>
    <mergeCell ref="AI247:AP248"/>
    <mergeCell ref="AA321:AH323"/>
    <mergeCell ref="AI321:AP323"/>
    <mergeCell ref="C323:J323"/>
    <mergeCell ref="K323:R323"/>
    <mergeCell ref="S323:Z323"/>
    <mergeCell ref="AI264:AP266"/>
    <mergeCell ref="AQ264:AX266"/>
    <mergeCell ref="C245:J246"/>
    <mergeCell ref="K245:R246"/>
    <mergeCell ref="S245:Z246"/>
    <mergeCell ref="AA245:AP245"/>
    <mergeCell ref="AQ245:AX246"/>
    <mergeCell ref="AA246:AH246"/>
    <mergeCell ref="AI246:AP246"/>
    <mergeCell ref="AQ247:AX248"/>
    <mergeCell ref="B256:AY256"/>
    <mergeCell ref="C262:Z262"/>
    <mergeCell ref="AA262:AX262"/>
    <mergeCell ref="C247:D248"/>
    <mergeCell ref="AA378:AH380"/>
    <mergeCell ref="C437:J437"/>
    <mergeCell ref="K437:R437"/>
    <mergeCell ref="S437:Z437"/>
    <mergeCell ref="AI378:AP380"/>
    <mergeCell ref="AQ378:AX380"/>
    <mergeCell ref="AH402:AN402"/>
    <mergeCell ref="AI418:AP419"/>
    <mergeCell ref="AQ418:AX419"/>
    <mergeCell ref="B400:AY400"/>
    <mergeCell ref="F402:K402"/>
    <mergeCell ref="L402:Q402"/>
    <mergeCell ref="T402:Y402"/>
    <mergeCell ref="Z402:AE402"/>
    <mergeCell ref="C416:J417"/>
    <mergeCell ref="K416:R417"/>
    <mergeCell ref="S416:Z417"/>
    <mergeCell ref="AA416:AP416"/>
    <mergeCell ref="AQ416:AX417"/>
    <mergeCell ref="AA417:AH417"/>
    <mergeCell ref="AI417:AP417"/>
    <mergeCell ref="C418:D419"/>
    <mergeCell ref="E418:F419"/>
    <mergeCell ref="G418:H419"/>
  </mergeCells>
  <phoneticPr fontId="2" type="noConversion"/>
  <printOptions horizontalCentered="1"/>
  <pageMargins left="0.98425196850393704" right="0.39370078740157483" top="0.74803149606299213" bottom="0.39370078740157483" header="0" footer="0"/>
  <pageSetup paperSize="9" scale="90" fitToHeight="3" orientation="landscape" blackAndWhite="1" r:id="rId1"/>
  <rowBreaks count="7" manualBreakCount="7">
    <brk id="57" min="1" max="50" man="1"/>
    <brk id="114" min="1" max="50" man="1"/>
    <brk id="171" min="1" max="50" man="1"/>
    <brk id="228" min="1" max="50" man="1"/>
    <brk id="285" min="1" max="50" man="1"/>
    <brk id="342" min="1" max="50" man="1"/>
    <brk id="399" min="1" max="50"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 filterMode="1">
    <tabColor theme="7" tint="0.79998168889431442"/>
  </sheetPr>
  <dimension ref="A1:AZ464"/>
  <sheetViews>
    <sheetView showZeros="0" view="pageBreakPreview" zoomScaleSheetLayoutView="100" workbookViewId="0">
      <selection activeCell="N24" sqref="N24"/>
    </sheetView>
  </sheetViews>
  <sheetFormatPr defaultColWidth="2.5" defaultRowHeight="13.5"/>
  <cols>
    <col min="1" max="1" width="11.75" style="623" customWidth="1"/>
    <col min="2" max="51" width="2.375" style="574" customWidth="1"/>
    <col min="52" max="52" width="5" style="443" customWidth="1"/>
    <col min="53" max="16384" width="2.5" style="574"/>
  </cols>
  <sheetData>
    <row r="1" spans="1:52" ht="27" thickTop="1" thickBot="1">
      <c r="A1" s="1413" t="s">
        <v>1231</v>
      </c>
      <c r="B1" s="1869" t="s">
        <v>745</v>
      </c>
      <c r="C1" s="1869"/>
      <c r="D1" s="1869"/>
      <c r="E1" s="1869"/>
      <c r="F1" s="1869"/>
      <c r="G1" s="1869"/>
      <c r="H1" s="1869"/>
      <c r="I1" s="1869"/>
      <c r="J1" s="1869"/>
      <c r="K1" s="1869"/>
      <c r="L1" s="1869"/>
      <c r="M1" s="1869"/>
      <c r="N1" s="1869"/>
      <c r="O1" s="1869"/>
      <c r="P1" s="1869"/>
      <c r="Q1" s="1869"/>
      <c r="R1" s="1869"/>
      <c r="S1" s="1869"/>
      <c r="T1" s="1869"/>
      <c r="U1" s="1869"/>
      <c r="V1" s="1869"/>
      <c r="W1" s="1869"/>
      <c r="X1" s="1869"/>
      <c r="Y1" s="1869"/>
      <c r="Z1" s="1869"/>
      <c r="AA1" s="1869"/>
      <c r="AB1" s="1869"/>
      <c r="AC1" s="1869"/>
      <c r="AD1" s="1869"/>
      <c r="AE1" s="1869"/>
      <c r="AF1" s="1869"/>
      <c r="AG1" s="1869"/>
      <c r="AH1" s="1869"/>
      <c r="AI1" s="1869"/>
      <c r="AJ1" s="1869"/>
      <c r="AK1" s="1869"/>
      <c r="AL1" s="1869"/>
      <c r="AM1" s="1869"/>
      <c r="AN1" s="1869"/>
      <c r="AO1" s="1869"/>
      <c r="AP1" s="1869"/>
      <c r="AQ1" s="1869"/>
      <c r="AR1" s="1869"/>
      <c r="AS1" s="1869"/>
      <c r="AT1" s="1869"/>
      <c r="AU1" s="1869"/>
      <c r="AV1" s="1869"/>
      <c r="AW1" s="1869"/>
      <c r="AX1" s="1869"/>
      <c r="AY1" s="1869"/>
      <c r="AZ1" s="444"/>
    </row>
    <row r="2" spans="1:52" s="260" customFormat="1" ht="9.9499999999999993" customHeight="1" thickTop="1">
      <c r="A2" s="575">
        <f t="shared" ref="A2:A22" si="0">IF(K$19&gt;0,1,0)</f>
        <v>1</v>
      </c>
      <c r="AZ2" s="443"/>
    </row>
    <row r="3" spans="1:52" s="576" customFormat="1" ht="30" customHeight="1">
      <c r="A3" s="575">
        <f t="shared" si="0"/>
        <v>1</v>
      </c>
      <c r="F3" s="1864" t="s">
        <v>1228</v>
      </c>
      <c r="G3" s="1864"/>
      <c r="H3" s="1864"/>
      <c r="I3" s="1864"/>
      <c r="J3" s="1864"/>
      <c r="K3" s="1864"/>
      <c r="L3" s="1870" t="str">
        <f>+'6-3표준조사 2'!K4</f>
        <v>64-0</v>
      </c>
      <c r="M3" s="1870"/>
      <c r="N3" s="1870"/>
      <c r="O3" s="1870"/>
      <c r="P3" s="1870"/>
      <c r="Q3" s="1870"/>
      <c r="R3" s="577"/>
      <c r="S3" s="577"/>
      <c r="T3" s="1864" t="s">
        <v>1227</v>
      </c>
      <c r="U3" s="1864"/>
      <c r="V3" s="1864"/>
      <c r="W3" s="1864"/>
      <c r="X3" s="1864"/>
      <c r="Y3" s="1864"/>
      <c r="Z3" s="1870" t="str">
        <f>+'6-3표준조사 2'!L4</f>
        <v>49-0</v>
      </c>
      <c r="AA3" s="1870"/>
      <c r="AB3" s="1870"/>
      <c r="AC3" s="1870"/>
      <c r="AD3" s="1870"/>
      <c r="AE3" s="1870"/>
      <c r="AF3" s="577"/>
      <c r="AG3" s="577"/>
      <c r="AH3" s="1864" t="s">
        <v>1226</v>
      </c>
      <c r="AI3" s="1864"/>
      <c r="AJ3" s="1864"/>
      <c r="AK3" s="1864"/>
      <c r="AL3" s="1864"/>
      <c r="AM3" s="1864"/>
      <c r="AN3" s="1864"/>
      <c r="AO3" s="1870" t="str">
        <f>+'6-3표준조사 2'!R4</f>
        <v>모두베기</v>
      </c>
      <c r="AP3" s="1870"/>
      <c r="AQ3" s="1870"/>
      <c r="AR3" s="1870"/>
      <c r="AS3" s="1870"/>
      <c r="AT3" s="1870"/>
      <c r="AU3" s="578"/>
      <c r="AV3" s="578"/>
      <c r="AW3" s="578"/>
      <c r="AX3" s="578"/>
      <c r="AZ3" s="443"/>
    </row>
    <row r="4" spans="1:52" s="260" customFormat="1" ht="14.25" customHeight="1">
      <c r="A4" s="575">
        <f t="shared" si="0"/>
        <v>1</v>
      </c>
      <c r="AZ4" s="443">
        <v>1</v>
      </c>
    </row>
    <row r="5" spans="1:52" s="259" customFormat="1" ht="20.100000000000001" customHeight="1">
      <c r="A5" s="575">
        <f t="shared" si="0"/>
        <v>1</v>
      </c>
      <c r="B5" s="1876" t="s">
        <v>1225</v>
      </c>
      <c r="C5" s="1876"/>
      <c r="D5" s="1876"/>
      <c r="E5" s="1876"/>
      <c r="F5" s="1876"/>
      <c r="G5" s="1876"/>
      <c r="H5" s="1876"/>
      <c r="I5" s="1876"/>
      <c r="J5" s="1876"/>
      <c r="K5" s="1876"/>
      <c r="L5" s="1876"/>
      <c r="M5" s="1876"/>
      <c r="N5" s="1876"/>
      <c r="O5" s="1876"/>
      <c r="P5" s="1876"/>
      <c r="Q5" s="1876"/>
      <c r="R5" s="1876"/>
      <c r="S5" s="1876"/>
      <c r="T5" s="1876"/>
      <c r="U5" s="1876"/>
      <c r="V5" s="1876"/>
      <c r="W5" s="1876"/>
      <c r="X5" s="1876"/>
      <c r="Y5" s="1876"/>
      <c r="Z5" s="1876"/>
      <c r="AA5" s="1876"/>
      <c r="AB5" s="1876"/>
      <c r="AC5" s="1876"/>
      <c r="AD5" s="1876"/>
      <c r="AE5" s="1876"/>
      <c r="AF5" s="1876"/>
      <c r="AG5" s="1876"/>
      <c r="AH5" s="1876"/>
      <c r="AI5" s="1876"/>
      <c r="AJ5" s="1876"/>
      <c r="AK5" s="1876"/>
      <c r="AL5" s="1876"/>
      <c r="AM5" s="1876"/>
      <c r="AN5" s="1876"/>
      <c r="AO5" s="1876"/>
      <c r="AP5" s="1876"/>
      <c r="AQ5" s="1876"/>
      <c r="AR5" s="1876"/>
      <c r="AS5" s="1876"/>
      <c r="AT5" s="1876"/>
      <c r="AU5" s="1876"/>
      <c r="AV5" s="1876"/>
      <c r="AW5" s="1876"/>
      <c r="AX5" s="1876"/>
      <c r="AY5" s="1876"/>
      <c r="AZ5" s="443">
        <v>1</v>
      </c>
    </row>
    <row r="6" spans="1:52" s="259" customFormat="1" ht="18" customHeight="1">
      <c r="A6" s="575">
        <f t="shared" si="0"/>
        <v>1</v>
      </c>
      <c r="C6" s="259" t="s">
        <v>1208</v>
      </c>
      <c r="D6" s="579" t="s">
        <v>1224</v>
      </c>
      <c r="E6" s="579"/>
      <c r="F6" s="580"/>
      <c r="G6" s="580"/>
      <c r="H6" s="580"/>
      <c r="I6" s="580"/>
      <c r="J6" s="581"/>
      <c r="M6" s="579"/>
      <c r="N6" s="579"/>
      <c r="O6" s="581"/>
      <c r="P6" s="579"/>
      <c r="Q6" s="579"/>
      <c r="R6" s="579"/>
      <c r="S6" s="579"/>
      <c r="T6" s="579"/>
      <c r="U6" s="579"/>
      <c r="V6" s="579"/>
      <c r="W6" s="579"/>
      <c r="X6" s="579"/>
      <c r="Y6" s="579"/>
      <c r="Z6" s="579"/>
      <c r="AA6" s="579"/>
      <c r="AB6" s="579"/>
      <c r="AC6" s="579"/>
      <c r="AD6" s="579"/>
      <c r="AE6" s="579"/>
      <c r="AZ6" s="443">
        <v>1</v>
      </c>
    </row>
    <row r="7" spans="1:52" s="259" customFormat="1" ht="18" customHeight="1">
      <c r="A7" s="575">
        <f t="shared" si="0"/>
        <v>1</v>
      </c>
      <c r="D7" s="259" t="s">
        <v>499</v>
      </c>
      <c r="E7" s="579" t="str">
        <f>CONCATENATE(L3," 임반 ",Z3," 소반 은 해발고",'6-3표준조사 2'!W3,"m ~ ",'6-3표준조사 2'!W4,"m 사이에 분포한다.")</f>
        <v>64-0 임반 49-0 소반 은 해발고237m ~ 430m 사이에 분포한다.</v>
      </c>
      <c r="F7" s="579"/>
      <c r="G7" s="579"/>
      <c r="H7" s="579"/>
      <c r="I7" s="579"/>
      <c r="J7" s="579"/>
      <c r="K7" s="579"/>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82"/>
      <c r="AK7" s="582"/>
      <c r="AL7" s="582"/>
      <c r="AM7" s="579"/>
      <c r="AN7" s="579"/>
      <c r="AO7" s="579"/>
      <c r="AP7" s="579"/>
      <c r="AQ7" s="579"/>
      <c r="AR7" s="579"/>
      <c r="AS7" s="579"/>
      <c r="AT7" s="579"/>
      <c r="AU7" s="579"/>
      <c r="AV7" s="579"/>
      <c r="AW7" s="579"/>
      <c r="AX7" s="579"/>
      <c r="AY7" s="579"/>
      <c r="AZ7" s="443">
        <v>1</v>
      </c>
    </row>
    <row r="8" spans="1:52" s="259" customFormat="1" ht="18" customHeight="1">
      <c r="A8" s="575">
        <f t="shared" si="0"/>
        <v>1</v>
      </c>
      <c r="D8" s="259" t="s">
        <v>499</v>
      </c>
      <c r="E8" s="259" t="str">
        <f>CONCATENATE("소반의 경사도는 평균 ",'6-3표준조사 2'!W5,"˚로 ",'6-3표준조사 2'!P6,"경사이고, 임지의 잔재를 제외하고 장애물은 많지 않다.")</f>
        <v>소반의 경사도는 평균 30˚로 중 (15˚ ~ 30˚)경사이고, 임지의 잔재를 제외하고 장애물은 많지 않다.</v>
      </c>
      <c r="AZ8" s="443">
        <v>1</v>
      </c>
    </row>
    <row r="9" spans="1:52" s="259" customFormat="1" ht="18" customHeight="1">
      <c r="A9" s="575">
        <f t="shared" si="0"/>
        <v>1</v>
      </c>
      <c r="C9" s="259" t="s">
        <v>1206</v>
      </c>
      <c r="D9" s="259" t="s">
        <v>1223</v>
      </c>
      <c r="K9" s="579"/>
      <c r="L9" s="579"/>
      <c r="M9" s="583"/>
      <c r="P9" s="584"/>
      <c r="Q9" s="584"/>
      <c r="R9" s="584"/>
      <c r="S9" s="584"/>
      <c r="T9" s="584"/>
      <c r="AZ9" s="443">
        <v>1</v>
      </c>
    </row>
    <row r="10" spans="1:52" s="259" customFormat="1" ht="18" customHeight="1">
      <c r="A10" s="575">
        <f t="shared" si="0"/>
        <v>1</v>
      </c>
      <c r="D10" s="259" t="s">
        <v>499</v>
      </c>
      <c r="E10" s="579" t="str">
        <f>CONCATENATE("사업대상지는 ",'6-3표준조사 2'!N4," ",'6-3표준조사 2'!O4," ",'6-3표준조사 2'!P4,"외 1필지로 지적면적은 ",'6-3표준조사 2'!W17,"ha 이다." )</f>
        <v>사업대상지는 어상천 방북 산49번지 외 2필지외 1필지로 지적면적은 9.8ha 이다.</v>
      </c>
      <c r="F10" s="579"/>
      <c r="G10" s="579"/>
      <c r="AJ10" s="579"/>
      <c r="AK10" s="579"/>
      <c r="AL10" s="579"/>
      <c r="AM10" s="579"/>
      <c r="AN10" s="579"/>
      <c r="AO10" s="579"/>
      <c r="AP10" s="579"/>
      <c r="AQ10" s="579"/>
      <c r="AR10" s="579"/>
      <c r="AS10" s="579"/>
      <c r="AT10" s="579"/>
      <c r="AU10" s="579"/>
      <c r="AV10" s="579"/>
      <c r="AW10" s="579"/>
      <c r="AX10" s="579"/>
      <c r="AY10" s="579"/>
      <c r="AZ10" s="585">
        <v>1</v>
      </c>
    </row>
    <row r="11" spans="1:52" s="259" customFormat="1" ht="18" customHeight="1">
      <c r="A11" s="575">
        <f t="shared" si="0"/>
        <v>1</v>
      </c>
      <c r="D11" s="259" t="s">
        <v>499</v>
      </c>
      <c r="E11" s="579" t="str">
        <f>CONCATENATE("소반의 풀베기사업 대상면적은 ",'6-3표준조사 2'!Q4,"ha 이다.")</f>
        <v>소반의 풀베기사업 대상면적은 9.5ha 이다.</v>
      </c>
      <c r="F11" s="579"/>
      <c r="G11" s="579"/>
      <c r="H11" s="579"/>
      <c r="I11" s="579"/>
      <c r="J11" s="579"/>
      <c r="K11" s="579"/>
      <c r="L11" s="579"/>
      <c r="M11" s="579"/>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79"/>
      <c r="AK11" s="579"/>
      <c r="AL11" s="579"/>
      <c r="AM11" s="579"/>
      <c r="AN11" s="579"/>
      <c r="AO11" s="579"/>
      <c r="AP11" s="579"/>
      <c r="AQ11" s="579"/>
      <c r="AR11" s="579"/>
      <c r="AS11" s="579"/>
      <c r="AT11" s="579"/>
      <c r="AU11" s="579"/>
      <c r="AV11" s="579"/>
      <c r="AW11" s="579"/>
      <c r="AX11" s="579"/>
      <c r="AY11" s="579"/>
      <c r="AZ11" s="585">
        <v>1</v>
      </c>
    </row>
    <row r="12" spans="1:52" s="259" customFormat="1" ht="18" customHeight="1">
      <c r="A12" s="575">
        <f t="shared" si="0"/>
        <v>1</v>
      </c>
      <c r="C12" s="259" t="s">
        <v>1193</v>
      </c>
      <c r="D12" s="259" t="s">
        <v>1222</v>
      </c>
      <c r="E12" s="579"/>
      <c r="F12" s="579"/>
      <c r="G12" s="579"/>
      <c r="H12" s="579"/>
      <c r="I12" s="579"/>
      <c r="J12" s="579"/>
      <c r="K12" s="579"/>
      <c r="L12" s="579"/>
      <c r="M12" s="579"/>
      <c r="N12" s="579"/>
      <c r="O12" s="579"/>
      <c r="P12" s="579"/>
      <c r="Q12" s="579"/>
      <c r="R12" s="579"/>
      <c r="S12" s="579"/>
      <c r="T12" s="579"/>
      <c r="U12" s="579"/>
      <c r="V12" s="579"/>
      <c r="W12" s="579"/>
      <c r="X12" s="579"/>
      <c r="Y12" s="579"/>
      <c r="Z12" s="579"/>
      <c r="AA12" s="579"/>
      <c r="AB12" s="579"/>
      <c r="AC12" s="579"/>
      <c r="AD12" s="579"/>
      <c r="AE12" s="579"/>
      <c r="AF12" s="579"/>
      <c r="AG12" s="579"/>
      <c r="AH12" s="769"/>
      <c r="AI12" s="769"/>
      <c r="AJ12" s="769"/>
      <c r="AK12" s="579"/>
      <c r="AL12" s="579"/>
      <c r="AM12" s="579"/>
      <c r="AN12" s="579"/>
      <c r="AO12" s="579"/>
      <c r="AP12" s="579"/>
      <c r="AQ12" s="579"/>
      <c r="AR12" s="579"/>
      <c r="AS12" s="579"/>
      <c r="AT12" s="579"/>
      <c r="AU12" s="579"/>
      <c r="AV12" s="579"/>
      <c r="AW12" s="579"/>
      <c r="AX12" s="579"/>
      <c r="AY12" s="579"/>
      <c r="AZ12" s="585">
        <v>1</v>
      </c>
    </row>
    <row r="13" spans="1:52" s="259" customFormat="1" ht="18" customHeight="1">
      <c r="A13" s="575">
        <f t="shared" si="0"/>
        <v>1</v>
      </c>
      <c r="B13" s="586"/>
      <c r="C13" s="586"/>
      <c r="D13" s="586" t="s">
        <v>499</v>
      </c>
      <c r="E13" s="587" t="str">
        <f>'6-3표준조사 2'!$W$20</f>
        <v>임도가 연접되어 접근이 용이하다.</v>
      </c>
      <c r="F13" s="587"/>
      <c r="G13" s="587"/>
      <c r="H13" s="587"/>
      <c r="I13" s="587"/>
      <c r="J13" s="587"/>
      <c r="K13" s="587"/>
      <c r="L13" s="587"/>
      <c r="M13" s="587"/>
      <c r="N13" s="587"/>
      <c r="O13" s="587"/>
      <c r="P13" s="587"/>
      <c r="Q13" s="587"/>
      <c r="R13" s="587"/>
      <c r="S13" s="587"/>
      <c r="T13" s="587"/>
      <c r="U13" s="587"/>
      <c r="V13" s="587"/>
      <c r="W13" s="587"/>
      <c r="X13" s="587"/>
      <c r="Y13" s="587"/>
      <c r="Z13" s="587"/>
      <c r="AA13" s="587"/>
      <c r="AB13" s="587"/>
      <c r="AC13" s="587"/>
      <c r="AD13" s="587"/>
      <c r="AE13" s="587"/>
      <c r="AF13" s="587"/>
      <c r="AG13" s="587"/>
      <c r="AH13" s="588"/>
      <c r="AI13" s="588"/>
      <c r="AJ13" s="588"/>
      <c r="AK13" s="587"/>
      <c r="AL13" s="587"/>
      <c r="AM13" s="587"/>
      <c r="AN13" s="587"/>
      <c r="AO13" s="587"/>
      <c r="AP13" s="587"/>
      <c r="AQ13" s="587"/>
      <c r="AR13" s="587"/>
      <c r="AS13" s="587"/>
      <c r="AT13" s="587"/>
      <c r="AU13" s="587"/>
      <c r="AV13" s="587"/>
      <c r="AW13" s="587"/>
      <c r="AX13" s="587"/>
      <c r="AY13" s="587"/>
      <c r="AZ13" s="585">
        <v>1</v>
      </c>
    </row>
    <row r="14" spans="1:52" s="259" customFormat="1" ht="14.25" customHeight="1">
      <c r="A14" s="575">
        <f t="shared" si="0"/>
        <v>1</v>
      </c>
      <c r="D14" s="589"/>
      <c r="E14" s="589"/>
      <c r="F14" s="589"/>
      <c r="G14" s="589"/>
      <c r="H14" s="589"/>
      <c r="I14" s="589"/>
      <c r="J14" s="589"/>
      <c r="K14" s="589"/>
      <c r="L14" s="589"/>
      <c r="M14" s="589"/>
      <c r="N14" s="589"/>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589"/>
      <c r="AL14" s="589"/>
      <c r="AM14" s="589"/>
      <c r="AN14" s="589"/>
      <c r="AO14" s="589"/>
      <c r="AP14" s="589"/>
      <c r="AQ14" s="589"/>
      <c r="AR14" s="589"/>
      <c r="AS14" s="589"/>
      <c r="AT14" s="589"/>
      <c r="AU14" s="589"/>
      <c r="AV14" s="589"/>
      <c r="AW14" s="589"/>
      <c r="AX14" s="589"/>
      <c r="AY14" s="589"/>
      <c r="AZ14" s="585">
        <v>1</v>
      </c>
    </row>
    <row r="15" spans="1:52" s="260" customFormat="1" ht="20.100000000000001" customHeight="1">
      <c r="A15" s="575">
        <f t="shared" si="0"/>
        <v>1</v>
      </c>
      <c r="B15" s="1876" t="s">
        <v>1221</v>
      </c>
      <c r="C15" s="1876"/>
      <c r="D15" s="1876"/>
      <c r="E15" s="1876"/>
      <c r="F15" s="1876"/>
      <c r="G15" s="1876"/>
      <c r="H15" s="1876"/>
      <c r="I15" s="1876"/>
      <c r="J15" s="1876"/>
      <c r="K15" s="1876"/>
      <c r="L15" s="1876"/>
      <c r="M15" s="1876"/>
      <c r="N15" s="1876"/>
      <c r="O15" s="1876"/>
      <c r="P15" s="1876"/>
      <c r="Q15" s="1876"/>
      <c r="R15" s="1876"/>
      <c r="S15" s="1876"/>
      <c r="T15" s="1876"/>
      <c r="U15" s="1876"/>
      <c r="V15" s="1876"/>
      <c r="W15" s="1876"/>
      <c r="X15" s="1876"/>
      <c r="Y15" s="1876"/>
      <c r="Z15" s="1876"/>
      <c r="AA15" s="1876"/>
      <c r="AB15" s="1876"/>
      <c r="AC15" s="1876"/>
      <c r="AD15" s="1876"/>
      <c r="AE15" s="1876"/>
      <c r="AF15" s="1876"/>
      <c r="AG15" s="1876"/>
      <c r="AH15" s="1876"/>
      <c r="AI15" s="1876"/>
      <c r="AJ15" s="1876"/>
      <c r="AK15" s="1876"/>
      <c r="AL15" s="1876"/>
      <c r="AM15" s="1876"/>
      <c r="AN15" s="1876"/>
      <c r="AO15" s="1876"/>
      <c r="AP15" s="1876"/>
      <c r="AQ15" s="1876"/>
      <c r="AR15" s="1876"/>
      <c r="AS15" s="1876"/>
      <c r="AT15" s="1876"/>
      <c r="AU15" s="1876"/>
      <c r="AV15" s="1876"/>
      <c r="AW15" s="1876"/>
      <c r="AX15" s="1876"/>
      <c r="AY15" s="1876"/>
      <c r="AZ15" s="443">
        <v>1</v>
      </c>
    </row>
    <row r="16" spans="1:52" s="260" customFormat="1" ht="20.100000000000001" customHeight="1">
      <c r="A16" s="575">
        <f t="shared" si="0"/>
        <v>1</v>
      </c>
      <c r="B16" s="590"/>
      <c r="C16" s="591" t="s">
        <v>1208</v>
      </c>
      <c r="D16" s="591" t="s">
        <v>1220</v>
      </c>
      <c r="E16" s="592"/>
      <c r="F16" s="592"/>
      <c r="G16" s="769"/>
      <c r="H16" s="593"/>
      <c r="I16" s="593"/>
      <c r="J16" s="594"/>
      <c r="K16" s="594"/>
      <c r="L16" s="594"/>
      <c r="M16" s="594"/>
      <c r="N16" s="594"/>
      <c r="O16" s="594"/>
      <c r="P16" s="594"/>
      <c r="Q16" s="595"/>
      <c r="R16" s="595"/>
      <c r="S16" s="595"/>
      <c r="T16" s="595"/>
      <c r="U16" s="595"/>
      <c r="V16" s="596"/>
      <c r="W16" s="596"/>
      <c r="X16" s="596"/>
      <c r="Y16" s="596"/>
      <c r="Z16" s="596"/>
      <c r="AA16" s="596"/>
      <c r="AB16" s="596"/>
      <c r="AC16" s="596"/>
      <c r="AD16" s="596"/>
      <c r="AE16" s="596"/>
      <c r="AF16" s="596"/>
      <c r="AG16" s="596"/>
      <c r="AH16" s="597"/>
      <c r="AI16" s="597"/>
      <c r="AJ16" s="597"/>
      <c r="AK16" s="597"/>
      <c r="AL16" s="598"/>
      <c r="AM16" s="598"/>
      <c r="AN16" s="598"/>
      <c r="AO16" s="598"/>
      <c r="AP16" s="598"/>
      <c r="AQ16" s="598"/>
      <c r="AR16" s="598"/>
      <c r="AS16" s="598"/>
      <c r="AT16" s="598"/>
      <c r="AU16" s="598"/>
      <c r="AV16" s="593"/>
      <c r="AW16" s="593"/>
      <c r="AX16" s="593"/>
      <c r="AY16" s="593"/>
      <c r="AZ16" s="444">
        <v>1</v>
      </c>
    </row>
    <row r="17" spans="1:52" s="259" customFormat="1" ht="18" customHeight="1">
      <c r="A17" s="575">
        <f t="shared" si="0"/>
        <v>1</v>
      </c>
      <c r="B17" s="599"/>
      <c r="C17" s="1862" t="s">
        <v>1219</v>
      </c>
      <c r="D17" s="1862"/>
      <c r="E17" s="1862"/>
      <c r="F17" s="1862"/>
      <c r="G17" s="1862"/>
      <c r="H17" s="1862"/>
      <c r="I17" s="1862"/>
      <c r="J17" s="1862"/>
      <c r="K17" s="1862" t="s">
        <v>1218</v>
      </c>
      <c r="L17" s="1862"/>
      <c r="M17" s="1862"/>
      <c r="N17" s="1862"/>
      <c r="O17" s="1862"/>
      <c r="P17" s="1862"/>
      <c r="Q17" s="1862"/>
      <c r="R17" s="1862"/>
      <c r="S17" s="1862" t="s">
        <v>1217</v>
      </c>
      <c r="T17" s="1862"/>
      <c r="U17" s="1862"/>
      <c r="V17" s="1862"/>
      <c r="W17" s="1862"/>
      <c r="X17" s="1862"/>
      <c r="Y17" s="1862"/>
      <c r="Z17" s="1862"/>
      <c r="AA17" s="1862" t="s">
        <v>1216</v>
      </c>
      <c r="AB17" s="1862"/>
      <c r="AC17" s="1862"/>
      <c r="AD17" s="1862"/>
      <c r="AE17" s="1862"/>
      <c r="AF17" s="1862"/>
      <c r="AG17" s="1862"/>
      <c r="AH17" s="1862"/>
      <c r="AI17" s="1862"/>
      <c r="AJ17" s="1862"/>
      <c r="AK17" s="1862"/>
      <c r="AL17" s="1862"/>
      <c r="AM17" s="1862"/>
      <c r="AN17" s="1862"/>
      <c r="AO17" s="1862"/>
      <c r="AP17" s="1862"/>
      <c r="AQ17" s="1862" t="s">
        <v>964</v>
      </c>
      <c r="AR17" s="1862"/>
      <c r="AS17" s="1862"/>
      <c r="AT17" s="1862"/>
      <c r="AU17" s="1862"/>
      <c r="AV17" s="1862"/>
      <c r="AW17" s="1862"/>
      <c r="AX17" s="1862"/>
      <c r="AY17" s="599"/>
      <c r="AZ17" s="444">
        <v>1</v>
      </c>
    </row>
    <row r="18" spans="1:52" s="259" customFormat="1" ht="18" customHeight="1">
      <c r="A18" s="575">
        <f t="shared" si="0"/>
        <v>1</v>
      </c>
      <c r="B18" s="599"/>
      <c r="C18" s="1862"/>
      <c r="D18" s="1862"/>
      <c r="E18" s="1862"/>
      <c r="F18" s="1862"/>
      <c r="G18" s="1862"/>
      <c r="H18" s="1862"/>
      <c r="I18" s="1862"/>
      <c r="J18" s="1862"/>
      <c r="K18" s="1862"/>
      <c r="L18" s="1862"/>
      <c r="M18" s="1862"/>
      <c r="N18" s="1862"/>
      <c r="O18" s="1862"/>
      <c r="P18" s="1862"/>
      <c r="Q18" s="1862"/>
      <c r="R18" s="1862"/>
      <c r="S18" s="1862"/>
      <c r="T18" s="1862"/>
      <c r="U18" s="1862"/>
      <c r="V18" s="1862"/>
      <c r="W18" s="1862"/>
      <c r="X18" s="1862"/>
      <c r="Y18" s="1862"/>
      <c r="Z18" s="1862"/>
      <c r="AA18" s="1862" t="s">
        <v>1215</v>
      </c>
      <c r="AB18" s="1862"/>
      <c r="AC18" s="1862"/>
      <c r="AD18" s="1862"/>
      <c r="AE18" s="1862"/>
      <c r="AF18" s="1862"/>
      <c r="AG18" s="1862"/>
      <c r="AH18" s="1862"/>
      <c r="AI18" s="1862" t="s">
        <v>1214</v>
      </c>
      <c r="AJ18" s="1862"/>
      <c r="AK18" s="1862"/>
      <c r="AL18" s="1862"/>
      <c r="AM18" s="1862"/>
      <c r="AN18" s="1862"/>
      <c r="AO18" s="1862"/>
      <c r="AP18" s="1862"/>
      <c r="AQ18" s="1862"/>
      <c r="AR18" s="1862"/>
      <c r="AS18" s="1862"/>
      <c r="AT18" s="1862"/>
      <c r="AU18" s="1862"/>
      <c r="AV18" s="1862"/>
      <c r="AW18" s="1862"/>
      <c r="AX18" s="1862"/>
      <c r="AY18" s="599"/>
      <c r="AZ18" s="444">
        <v>1</v>
      </c>
    </row>
    <row r="19" spans="1:52" s="259" customFormat="1" ht="18" customHeight="1">
      <c r="A19" s="575">
        <f t="shared" si="0"/>
        <v>1</v>
      </c>
      <c r="B19" s="600"/>
      <c r="C19" s="1871" t="str">
        <f>L3</f>
        <v>64-0</v>
      </c>
      <c r="D19" s="1872"/>
      <c r="E19" s="1875" t="s">
        <v>1213</v>
      </c>
      <c r="F19" s="1875"/>
      <c r="G19" s="1872" t="str">
        <f>Z3</f>
        <v>49-0</v>
      </c>
      <c r="H19" s="1872"/>
      <c r="I19" s="1875" t="s">
        <v>1212</v>
      </c>
      <c r="J19" s="1875"/>
      <c r="K19" s="1887">
        <f>'6-3표준조사 2'!Q4</f>
        <v>9.5</v>
      </c>
      <c r="L19" s="1887"/>
      <c r="M19" s="1887"/>
      <c r="N19" s="1887"/>
      <c r="O19" s="1887"/>
      <c r="P19" s="1887"/>
      <c r="Q19" s="1887"/>
      <c r="R19" s="1887"/>
      <c r="S19" s="1867" t="str">
        <f>'6-3표준조사 2'!K6</f>
        <v>소나무</v>
      </c>
      <c r="T19" s="1867"/>
      <c r="U19" s="1867"/>
      <c r="V19" s="1867"/>
      <c r="W19" s="1867"/>
      <c r="X19" s="1867"/>
      <c r="Y19" s="1867"/>
      <c r="Z19" s="1867"/>
      <c r="AA19" s="1865">
        <f>'6-3표준조사 2'!Q10</f>
        <v>1900</v>
      </c>
      <c r="AB19" s="1865"/>
      <c r="AC19" s="1865"/>
      <c r="AD19" s="1865"/>
      <c r="AE19" s="1865"/>
      <c r="AF19" s="1865"/>
      <c r="AG19" s="1865"/>
      <c r="AH19" s="1865"/>
      <c r="AI19" s="1865">
        <f>'6-3표준조사 2'!R10</f>
        <v>980</v>
      </c>
      <c r="AJ19" s="1865"/>
      <c r="AK19" s="1865"/>
      <c r="AL19" s="1865"/>
      <c r="AM19" s="1865"/>
      <c r="AN19" s="1865"/>
      <c r="AO19" s="1865"/>
      <c r="AP19" s="1865"/>
      <c r="AQ19" s="1867" t="str">
        <f>'6-3표준조사 2'!R6</f>
        <v>3년차 이상</v>
      </c>
      <c r="AR19" s="1867"/>
      <c r="AS19" s="1867"/>
      <c r="AT19" s="1867"/>
      <c r="AU19" s="1867"/>
      <c r="AV19" s="1867"/>
      <c r="AW19" s="1867"/>
      <c r="AX19" s="1867"/>
      <c r="AY19" s="599"/>
      <c r="AZ19" s="444">
        <v>1</v>
      </c>
    </row>
    <row r="20" spans="1:52" s="259" customFormat="1" ht="18" customHeight="1">
      <c r="A20" s="575">
        <f t="shared" si="0"/>
        <v>1</v>
      </c>
      <c r="B20" s="600"/>
      <c r="C20" s="1873"/>
      <c r="D20" s="1874"/>
      <c r="E20" s="1874"/>
      <c r="F20" s="1874"/>
      <c r="G20" s="1874"/>
      <c r="H20" s="1874"/>
      <c r="I20" s="1874"/>
      <c r="J20" s="1874"/>
      <c r="K20" s="1888"/>
      <c r="L20" s="1888"/>
      <c r="M20" s="1888"/>
      <c r="N20" s="1888"/>
      <c r="O20" s="1888"/>
      <c r="P20" s="1888"/>
      <c r="Q20" s="1888"/>
      <c r="R20" s="1888"/>
      <c r="S20" s="1868"/>
      <c r="T20" s="1868"/>
      <c r="U20" s="1868"/>
      <c r="V20" s="1868"/>
      <c r="W20" s="1868"/>
      <c r="X20" s="1868"/>
      <c r="Y20" s="1868"/>
      <c r="Z20" s="1868"/>
      <c r="AA20" s="1866"/>
      <c r="AB20" s="1866"/>
      <c r="AC20" s="1866"/>
      <c r="AD20" s="1866"/>
      <c r="AE20" s="1866"/>
      <c r="AF20" s="1866"/>
      <c r="AG20" s="1866"/>
      <c r="AH20" s="1866"/>
      <c r="AI20" s="1866"/>
      <c r="AJ20" s="1866"/>
      <c r="AK20" s="1866"/>
      <c r="AL20" s="1866"/>
      <c r="AM20" s="1866"/>
      <c r="AN20" s="1866"/>
      <c r="AO20" s="1866"/>
      <c r="AP20" s="1866"/>
      <c r="AQ20" s="1868"/>
      <c r="AR20" s="1868"/>
      <c r="AS20" s="1868"/>
      <c r="AT20" s="1868"/>
      <c r="AU20" s="1868"/>
      <c r="AV20" s="1868"/>
      <c r="AW20" s="1868"/>
      <c r="AX20" s="1868"/>
      <c r="AY20" s="599"/>
      <c r="AZ20" s="444">
        <v>1</v>
      </c>
    </row>
    <row r="21" spans="1:52" s="259" customFormat="1" ht="18" customHeight="1">
      <c r="A21" s="575">
        <f t="shared" si="0"/>
        <v>1</v>
      </c>
      <c r="B21" s="600"/>
      <c r="C21" s="600" t="s">
        <v>1206</v>
      </c>
      <c r="D21" s="600" t="s">
        <v>1211</v>
      </c>
      <c r="E21" s="600"/>
      <c r="F21" s="599"/>
      <c r="G21" s="599"/>
      <c r="H21" s="599"/>
      <c r="I21" s="599"/>
      <c r="J21" s="599"/>
      <c r="K21" s="599"/>
      <c r="L21" s="599"/>
      <c r="M21" s="599"/>
      <c r="N21" s="599"/>
      <c r="O21" s="599"/>
      <c r="P21" s="599"/>
      <c r="Q21" s="601"/>
      <c r="R21" s="601"/>
      <c r="S21" s="601"/>
      <c r="T21" s="601"/>
      <c r="U21" s="601"/>
      <c r="V21" s="599"/>
      <c r="W21" s="602"/>
      <c r="X21" s="602"/>
      <c r="Y21" s="602"/>
      <c r="Z21" s="602"/>
      <c r="AA21" s="602"/>
      <c r="AB21" s="602"/>
      <c r="AC21" s="602"/>
      <c r="AD21" s="602"/>
      <c r="AE21" s="602"/>
      <c r="AF21" s="602"/>
      <c r="AG21" s="599"/>
      <c r="AH21" s="603"/>
      <c r="AI21" s="603"/>
      <c r="AJ21" s="603"/>
      <c r="AK21" s="603"/>
      <c r="AL21" s="604"/>
      <c r="AM21" s="604"/>
      <c r="AN21" s="604"/>
      <c r="AO21" s="604"/>
      <c r="AP21" s="604"/>
      <c r="AQ21" s="604"/>
      <c r="AR21" s="604"/>
      <c r="AS21" s="604"/>
      <c r="AT21" s="604"/>
      <c r="AU21" s="604"/>
      <c r="AV21" s="599"/>
      <c r="AW21" s="599"/>
      <c r="AX21" s="599"/>
      <c r="AY21" s="599"/>
      <c r="AZ21" s="444">
        <v>1</v>
      </c>
    </row>
    <row r="22" spans="1:52" s="259" customFormat="1" ht="18" customHeight="1">
      <c r="A22" s="575">
        <f t="shared" si="0"/>
        <v>1</v>
      </c>
      <c r="B22" s="600"/>
      <c r="C22" s="600"/>
      <c r="D22" s="259" t="s">
        <v>499</v>
      </c>
      <c r="E22" s="600" t="str">
        <f>'6-3표준조사 2'!$W$21</f>
        <v>식재된 소나무 는 활착이 안정된 상태로 신초발달이 양호하다.</v>
      </c>
      <c r="F22" s="599"/>
      <c r="G22" s="599"/>
      <c r="H22" s="599"/>
      <c r="I22" s="599"/>
      <c r="J22" s="599"/>
      <c r="K22" s="599"/>
      <c r="L22" s="599"/>
      <c r="M22" s="599"/>
      <c r="N22" s="599"/>
      <c r="O22" s="599"/>
      <c r="P22" s="599"/>
      <c r="Q22" s="601"/>
      <c r="R22" s="601"/>
      <c r="S22" s="601"/>
      <c r="T22" s="601"/>
      <c r="U22" s="601"/>
      <c r="V22" s="599"/>
      <c r="W22" s="605"/>
      <c r="X22" s="602"/>
      <c r="Y22" s="602"/>
      <c r="Z22" s="602"/>
      <c r="AA22" s="605"/>
      <c r="AB22" s="602"/>
      <c r="AC22" s="602"/>
      <c r="AD22" s="602"/>
      <c r="AE22" s="605"/>
      <c r="AF22" s="602"/>
      <c r="AG22" s="599"/>
      <c r="AH22" s="603"/>
      <c r="AI22" s="603"/>
      <c r="AJ22" s="603"/>
      <c r="AK22" s="603"/>
      <c r="AL22" s="604"/>
      <c r="AM22" s="604"/>
      <c r="AN22" s="604"/>
      <c r="AO22" s="604"/>
      <c r="AP22" s="604"/>
      <c r="AQ22" s="604"/>
      <c r="AR22" s="604"/>
      <c r="AS22" s="604"/>
      <c r="AT22" s="604"/>
      <c r="AU22" s="604"/>
      <c r="AV22" s="599"/>
      <c r="AW22" s="599"/>
      <c r="AX22" s="599"/>
      <c r="AY22" s="599"/>
      <c r="AZ22" s="444">
        <v>1</v>
      </c>
    </row>
    <row r="23" spans="1:52" s="259" customFormat="1" ht="18" hidden="1" customHeight="1">
      <c r="A23" s="575">
        <f>IF(E$23&gt;0,1,0)</f>
        <v>0</v>
      </c>
      <c r="B23" s="600"/>
      <c r="C23" s="600"/>
      <c r="D23" s="259" t="s">
        <v>499</v>
      </c>
      <c r="E23" s="1891">
        <f>'6-3표준조사 2'!$W$22</f>
        <v>0</v>
      </c>
      <c r="F23" s="1891"/>
      <c r="G23" s="1891"/>
      <c r="H23" s="1891"/>
      <c r="I23" s="1891"/>
      <c r="J23" s="1891"/>
      <c r="K23" s="1891"/>
      <c r="L23" s="1891"/>
      <c r="M23" s="1891"/>
      <c r="N23" s="1891"/>
      <c r="O23" s="1891"/>
      <c r="P23" s="1891"/>
      <c r="Q23" s="1891"/>
      <c r="R23" s="1891"/>
      <c r="S23" s="1891"/>
      <c r="T23" s="1891"/>
      <c r="U23" s="1891"/>
      <c r="V23" s="1891"/>
      <c r="W23" s="1891"/>
      <c r="X23" s="1891"/>
      <c r="Y23" s="1891"/>
      <c r="Z23" s="1891"/>
      <c r="AA23" s="1891"/>
      <c r="AB23" s="1891"/>
      <c r="AC23" s="1891"/>
      <c r="AD23" s="1891"/>
      <c r="AE23" s="1891"/>
      <c r="AF23" s="1891"/>
      <c r="AG23" s="1891"/>
      <c r="AH23" s="1891"/>
      <c r="AI23" s="1891"/>
      <c r="AJ23" s="1891"/>
      <c r="AK23" s="1891"/>
      <c r="AL23" s="1891"/>
      <c r="AM23" s="1891"/>
      <c r="AN23" s="1891"/>
      <c r="AO23" s="1891"/>
      <c r="AP23" s="1891"/>
      <c r="AQ23" s="1891"/>
      <c r="AR23" s="1891"/>
      <c r="AS23" s="1891"/>
      <c r="AT23" s="1891"/>
      <c r="AU23" s="1891"/>
      <c r="AV23" s="1891"/>
      <c r="AW23" s="1891"/>
      <c r="AX23" s="1891"/>
      <c r="AY23" s="1891"/>
      <c r="AZ23" s="444">
        <v>1</v>
      </c>
    </row>
    <row r="24" spans="1:52" s="259" customFormat="1" ht="18" customHeight="1">
      <c r="A24" s="575">
        <f t="shared" ref="A24:A29" si="1">IF(K$19&gt;0,1,0)</f>
        <v>1</v>
      </c>
      <c r="B24" s="600"/>
      <c r="C24" s="600" t="s">
        <v>1193</v>
      </c>
      <c r="D24" s="600" t="s">
        <v>1210</v>
      </c>
      <c r="E24" s="600"/>
      <c r="F24" s="599"/>
      <c r="G24" s="599"/>
      <c r="H24" s="599"/>
      <c r="I24" s="599"/>
      <c r="J24" s="599"/>
      <c r="K24" s="599"/>
      <c r="L24" s="599"/>
      <c r="M24" s="599"/>
      <c r="N24" s="599"/>
      <c r="O24" s="599"/>
      <c r="P24" s="599"/>
      <c r="Q24" s="601"/>
      <c r="R24" s="601"/>
      <c r="S24" s="601"/>
      <c r="T24" s="601"/>
      <c r="U24" s="601"/>
      <c r="V24" s="599"/>
      <c r="W24" s="599"/>
      <c r="X24" s="599"/>
      <c r="Y24" s="599"/>
      <c r="Z24" s="599"/>
      <c r="AA24" s="599"/>
      <c r="AB24" s="599"/>
      <c r="AC24" s="599"/>
      <c r="AD24" s="599"/>
      <c r="AE24" s="599"/>
      <c r="AF24" s="599"/>
      <c r="AG24" s="599"/>
      <c r="AH24" s="603"/>
      <c r="AI24" s="603"/>
      <c r="AJ24" s="603"/>
      <c r="AK24" s="603"/>
      <c r="AL24" s="604"/>
      <c r="AM24" s="604"/>
      <c r="AN24" s="604"/>
      <c r="AO24" s="604"/>
      <c r="AP24" s="604"/>
      <c r="AQ24" s="604"/>
      <c r="AR24" s="604"/>
      <c r="AS24" s="604"/>
      <c r="AT24" s="604"/>
      <c r="AU24" s="604"/>
      <c r="AV24" s="599"/>
      <c r="AW24" s="599"/>
      <c r="AX24" s="599"/>
      <c r="AY24" s="599"/>
      <c r="AZ24" s="444">
        <v>1</v>
      </c>
    </row>
    <row r="25" spans="1:52" s="259" customFormat="1" ht="18" customHeight="1">
      <c r="A25" s="575">
        <f t="shared" si="1"/>
        <v>1</v>
      </c>
      <c r="B25" s="600"/>
      <c r="C25" s="600"/>
      <c r="D25" s="259" t="s">
        <v>499</v>
      </c>
      <c r="E25" s="600" t="s">
        <v>1230</v>
      </c>
      <c r="F25" s="599"/>
      <c r="G25" s="599"/>
      <c r="H25" s="599"/>
      <c r="I25" s="599"/>
      <c r="J25" s="599"/>
      <c r="K25" s="599"/>
      <c r="L25" s="599"/>
      <c r="M25" s="599"/>
      <c r="N25" s="599"/>
      <c r="O25" s="599"/>
      <c r="P25" s="599"/>
      <c r="Q25" s="601"/>
      <c r="R25" s="601"/>
      <c r="S25" s="601"/>
      <c r="T25" s="601"/>
      <c r="U25" s="601"/>
      <c r="V25" s="599"/>
      <c r="W25" s="599"/>
      <c r="X25" s="599"/>
      <c r="Y25" s="599"/>
      <c r="Z25" s="599"/>
      <c r="AA25" s="599"/>
      <c r="AB25" s="599"/>
      <c r="AC25" s="599"/>
      <c r="AD25" s="599"/>
      <c r="AE25" s="599"/>
      <c r="AF25" s="599"/>
      <c r="AG25" s="599"/>
      <c r="AH25" s="603"/>
      <c r="AI25" s="603"/>
      <c r="AJ25" s="603"/>
      <c r="AK25" s="603"/>
      <c r="AL25" s="604"/>
      <c r="AM25" s="604"/>
      <c r="AN25" s="604"/>
      <c r="AO25" s="604"/>
      <c r="AP25" s="604"/>
      <c r="AQ25" s="604"/>
      <c r="AR25" s="604"/>
      <c r="AS25" s="604"/>
      <c r="AT25" s="604"/>
      <c r="AU25" s="604"/>
      <c r="AV25" s="599"/>
      <c r="AW25" s="599"/>
      <c r="AX25" s="599"/>
      <c r="AY25" s="599"/>
      <c r="AZ25" s="444">
        <v>1</v>
      </c>
    </row>
    <row r="26" spans="1:52" s="259" customFormat="1" ht="18" customHeight="1">
      <c r="A26" s="575">
        <f t="shared" si="1"/>
        <v>1</v>
      </c>
      <c r="B26" s="600"/>
      <c r="C26" s="600"/>
      <c r="D26" s="259" t="s">
        <v>499</v>
      </c>
      <c r="E26" s="600" t="str">
        <f>CONCATENATE("조림목이 자연발생 식생과 경쟁하고 있으며 조림목의 조림후 경과년수는 ",AQ19,"이다." )</f>
        <v>조림목이 자연발생 식생과 경쟁하고 있으며 조림목의 조림후 경과년수는 3년차 이상이다.</v>
      </c>
      <c r="F26" s="599"/>
      <c r="G26" s="599"/>
      <c r="H26" s="599"/>
      <c r="I26" s="599"/>
      <c r="J26" s="599"/>
      <c r="K26" s="599"/>
      <c r="L26" s="599"/>
      <c r="M26" s="599"/>
      <c r="N26" s="599"/>
      <c r="O26" s="599"/>
      <c r="P26" s="599"/>
      <c r="Q26" s="599"/>
      <c r="R26" s="599"/>
      <c r="S26" s="599"/>
      <c r="T26" s="599"/>
      <c r="U26" s="599"/>
      <c r="V26" s="599"/>
      <c r="W26" s="599"/>
      <c r="X26" s="599"/>
      <c r="Y26" s="599"/>
      <c r="Z26" s="599"/>
      <c r="AA26" s="599"/>
      <c r="AB26" s="599"/>
      <c r="AC26" s="599"/>
      <c r="AD26" s="599"/>
      <c r="AE26" s="599"/>
      <c r="AF26" s="599"/>
      <c r="AG26" s="599"/>
      <c r="AH26" s="603"/>
      <c r="AI26" s="603"/>
      <c r="AJ26" s="603"/>
      <c r="AK26" s="603"/>
      <c r="AL26" s="604"/>
      <c r="AM26" s="604"/>
      <c r="AN26" s="604"/>
      <c r="AO26" s="604"/>
      <c r="AP26" s="604"/>
      <c r="AQ26" s="604"/>
      <c r="AR26" s="604"/>
      <c r="AS26" s="604"/>
      <c r="AT26" s="604"/>
      <c r="AU26" s="604"/>
      <c r="AV26" s="599"/>
      <c r="AW26" s="599"/>
      <c r="AX26" s="599"/>
      <c r="AY26" s="599"/>
      <c r="AZ26" s="444">
        <v>1</v>
      </c>
    </row>
    <row r="27" spans="1:52" s="259" customFormat="1" ht="13.5" customHeight="1">
      <c r="A27" s="575">
        <f t="shared" si="1"/>
        <v>1</v>
      </c>
      <c r="B27" s="606"/>
      <c r="C27" s="606"/>
      <c r="D27" s="606"/>
      <c r="E27" s="606"/>
      <c r="F27" s="769"/>
      <c r="G27" s="769"/>
      <c r="H27" s="769"/>
      <c r="I27" s="769"/>
      <c r="J27" s="607"/>
      <c r="K27" s="607"/>
      <c r="L27" s="607"/>
      <c r="M27" s="607"/>
      <c r="N27" s="607"/>
      <c r="O27" s="607"/>
      <c r="P27" s="607"/>
      <c r="Q27" s="608"/>
      <c r="R27" s="608"/>
      <c r="S27" s="608"/>
      <c r="T27" s="608"/>
      <c r="U27" s="608"/>
      <c r="V27" s="599"/>
      <c r="W27" s="599"/>
      <c r="X27" s="599"/>
      <c r="Y27" s="599"/>
      <c r="Z27" s="599"/>
      <c r="AA27" s="599"/>
      <c r="AB27" s="599"/>
      <c r="AC27" s="599"/>
      <c r="AD27" s="599"/>
      <c r="AE27" s="599"/>
      <c r="AF27" s="599"/>
      <c r="AG27" s="599"/>
      <c r="AH27" s="609"/>
      <c r="AI27" s="609"/>
      <c r="AJ27" s="609"/>
      <c r="AK27" s="609"/>
      <c r="AL27" s="610"/>
      <c r="AM27" s="610"/>
      <c r="AN27" s="610"/>
      <c r="AO27" s="610"/>
      <c r="AP27" s="610"/>
      <c r="AQ27" s="610"/>
      <c r="AR27" s="610"/>
      <c r="AS27" s="610"/>
      <c r="AT27" s="610"/>
      <c r="AU27" s="610"/>
      <c r="AV27" s="769"/>
      <c r="AW27" s="769"/>
      <c r="AX27" s="769"/>
      <c r="AY27" s="769"/>
      <c r="AZ27" s="444">
        <v>1</v>
      </c>
    </row>
    <row r="28" spans="1:52" s="260" customFormat="1" ht="19.5" customHeight="1">
      <c r="A28" s="575">
        <f t="shared" si="1"/>
        <v>1</v>
      </c>
      <c r="B28" s="1876" t="s">
        <v>1209</v>
      </c>
      <c r="C28" s="1876"/>
      <c r="D28" s="1876"/>
      <c r="E28" s="1876"/>
      <c r="F28" s="1876"/>
      <c r="G28" s="1876"/>
      <c r="H28" s="1876"/>
      <c r="I28" s="1876"/>
      <c r="J28" s="1876"/>
      <c r="K28" s="1876"/>
      <c r="L28" s="1876"/>
      <c r="M28" s="1876"/>
      <c r="N28" s="1876"/>
      <c r="O28" s="1876"/>
      <c r="P28" s="1876"/>
      <c r="Q28" s="1876"/>
      <c r="R28" s="1876"/>
      <c r="S28" s="1876"/>
      <c r="T28" s="1876"/>
      <c r="U28" s="1876"/>
      <c r="V28" s="1876"/>
      <c r="W28" s="1876"/>
      <c r="X28" s="1876"/>
      <c r="Y28" s="1876"/>
      <c r="Z28" s="1876"/>
      <c r="AA28" s="1876"/>
      <c r="AB28" s="1876"/>
      <c r="AC28" s="1876"/>
      <c r="AD28" s="1876"/>
      <c r="AE28" s="1876"/>
      <c r="AF28" s="1876"/>
      <c r="AG28" s="1876"/>
      <c r="AH28" s="1876"/>
      <c r="AI28" s="1876"/>
      <c r="AJ28" s="1876"/>
      <c r="AK28" s="1876"/>
      <c r="AL28" s="1876"/>
      <c r="AM28" s="1876"/>
      <c r="AN28" s="1876"/>
      <c r="AO28" s="1876"/>
      <c r="AP28" s="1876"/>
      <c r="AQ28" s="1876"/>
      <c r="AR28" s="1876"/>
      <c r="AS28" s="1876"/>
      <c r="AT28" s="1876"/>
      <c r="AU28" s="1876"/>
      <c r="AV28" s="1876"/>
      <c r="AW28" s="1876"/>
      <c r="AX28" s="1876"/>
      <c r="AY28" s="1876"/>
      <c r="AZ28" s="443">
        <v>1</v>
      </c>
    </row>
    <row r="29" spans="1:52" s="260" customFormat="1" ht="18" customHeight="1">
      <c r="A29" s="575">
        <f t="shared" si="1"/>
        <v>1</v>
      </c>
      <c r="B29" s="770"/>
      <c r="C29" s="259" t="s">
        <v>1208</v>
      </c>
      <c r="D29" s="579" t="s">
        <v>1207</v>
      </c>
      <c r="E29" s="579"/>
      <c r="F29" s="579"/>
      <c r="G29" s="579"/>
      <c r="H29" s="579"/>
      <c r="I29" s="579"/>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11"/>
      <c r="AI29" s="611"/>
      <c r="AJ29" s="611"/>
      <c r="AK29" s="611"/>
      <c r="AL29" s="611"/>
      <c r="AM29" s="611"/>
      <c r="AN29" s="611"/>
      <c r="AO29" s="611"/>
      <c r="AP29" s="611"/>
      <c r="AQ29" s="611"/>
      <c r="AR29" s="611"/>
      <c r="AS29" s="611"/>
      <c r="AT29" s="611"/>
      <c r="AU29" s="611"/>
      <c r="AV29" s="611"/>
      <c r="AW29" s="611"/>
      <c r="AX29" s="611"/>
      <c r="AY29" s="611"/>
      <c r="AZ29" s="443">
        <v>1</v>
      </c>
    </row>
    <row r="30" spans="1:52" s="260" customFormat="1" ht="18" customHeight="1">
      <c r="A30" s="575">
        <f>IF(AO3="모두베기",1,)</f>
        <v>1</v>
      </c>
      <c r="B30" s="770"/>
      <c r="C30" s="259"/>
      <c r="D30" s="259" t="s">
        <v>499</v>
      </c>
      <c r="E30" s="579" t="str">
        <f>'6-3표준조사 2'!$W$23</f>
        <v>소반내 조림목의 생육상태, 현장여건 등을 고려하여 작업종은 모두베기로 적용한다.</v>
      </c>
      <c r="F30" s="579"/>
      <c r="G30" s="579"/>
      <c r="H30" s="579"/>
      <c r="I30" s="579"/>
      <c r="J30" s="580"/>
      <c r="K30" s="579"/>
      <c r="L30" s="579"/>
      <c r="M30" s="579"/>
      <c r="N30" s="579"/>
      <c r="O30" s="579"/>
      <c r="P30" s="579"/>
      <c r="Q30" s="579"/>
      <c r="R30" s="579"/>
      <c r="S30" s="579"/>
      <c r="T30" s="579"/>
      <c r="U30" s="579"/>
      <c r="V30" s="579"/>
      <c r="W30" s="579"/>
      <c r="X30" s="579"/>
      <c r="Y30" s="579"/>
      <c r="Z30" s="579"/>
      <c r="AA30" s="579"/>
      <c r="AB30" s="579"/>
      <c r="AC30" s="579"/>
      <c r="AD30" s="579"/>
      <c r="AE30" s="579"/>
      <c r="AF30" s="579"/>
      <c r="AG30" s="579"/>
      <c r="AH30" s="579"/>
      <c r="AI30" s="579"/>
      <c r="AJ30" s="579"/>
      <c r="AK30" s="611"/>
      <c r="AL30" s="611"/>
      <c r="AM30" s="611"/>
      <c r="AN30" s="611"/>
      <c r="AO30" s="611"/>
      <c r="AP30" s="611"/>
      <c r="AQ30" s="611"/>
      <c r="AR30" s="611"/>
      <c r="AS30" s="611"/>
      <c r="AT30" s="611"/>
      <c r="AU30" s="611"/>
      <c r="AV30" s="611"/>
      <c r="AW30" s="611"/>
      <c r="AX30" s="611"/>
      <c r="AY30" s="611"/>
      <c r="AZ30" s="443"/>
    </row>
    <row r="31" spans="1:52" s="260" customFormat="1" ht="18" customHeight="1">
      <c r="A31" s="575">
        <f>IF(1&gt;S35,1,0)</f>
        <v>1</v>
      </c>
      <c r="B31" s="951"/>
      <c r="C31" s="259"/>
      <c r="D31" s="259" t="s">
        <v>499</v>
      </c>
      <c r="E31" s="579" t="s">
        <v>1356</v>
      </c>
      <c r="F31" s="579"/>
      <c r="G31" s="579"/>
      <c r="H31" s="579"/>
      <c r="I31" s="579"/>
      <c r="J31" s="580"/>
      <c r="K31" s="579"/>
      <c r="L31" s="579"/>
      <c r="M31" s="579"/>
      <c r="N31" s="579"/>
      <c r="O31" s="579"/>
      <c r="P31" s="579"/>
      <c r="Q31" s="579"/>
      <c r="R31" s="579"/>
      <c r="S31" s="579"/>
      <c r="T31" s="579"/>
      <c r="U31" s="579"/>
      <c r="V31" s="579"/>
      <c r="W31" s="579"/>
      <c r="X31" s="579"/>
      <c r="Y31" s="579"/>
      <c r="Z31" s="579"/>
      <c r="AA31" s="579"/>
      <c r="AB31" s="579"/>
      <c r="AC31" s="579"/>
      <c r="AD31" s="579"/>
      <c r="AE31" s="579"/>
      <c r="AF31" s="579"/>
      <c r="AG31" s="579"/>
      <c r="AH31" s="579"/>
      <c r="AI31" s="579"/>
      <c r="AJ31" s="579"/>
      <c r="AK31" s="611"/>
      <c r="AL31" s="611"/>
      <c r="AM31" s="611"/>
      <c r="AN31" s="611"/>
      <c r="AO31" s="611"/>
      <c r="AP31" s="611"/>
      <c r="AQ31" s="611"/>
      <c r="AR31" s="611"/>
      <c r="AS31" s="611"/>
      <c r="AT31" s="611"/>
      <c r="AU31" s="611"/>
      <c r="AV31" s="611"/>
      <c r="AW31" s="611"/>
      <c r="AX31" s="611"/>
      <c r="AY31" s="611"/>
      <c r="AZ31" s="443"/>
    </row>
    <row r="32" spans="1:52" s="259" customFormat="1" ht="18" customHeight="1">
      <c r="A32" s="575">
        <f>IF(K$19&gt;0,1,0)</f>
        <v>1</v>
      </c>
      <c r="C32" s="259" t="s">
        <v>1206</v>
      </c>
      <c r="D32" s="579" t="s">
        <v>1205</v>
      </c>
      <c r="E32" s="579"/>
      <c r="F32" s="579"/>
      <c r="G32" s="579"/>
      <c r="H32" s="579"/>
      <c r="I32" s="579"/>
      <c r="J32" s="579"/>
      <c r="K32" s="579"/>
      <c r="L32" s="579"/>
      <c r="M32" s="579"/>
      <c r="N32" s="579"/>
      <c r="O32" s="579"/>
      <c r="P32" s="579"/>
      <c r="Q32" s="579"/>
      <c r="R32" s="579"/>
      <c r="S32" s="579"/>
      <c r="T32" s="579"/>
      <c r="U32" s="579"/>
      <c r="V32" s="579"/>
      <c r="W32" s="579"/>
      <c r="X32" s="579"/>
      <c r="Y32" s="579"/>
      <c r="Z32" s="579"/>
      <c r="AA32" s="579"/>
      <c r="AB32" s="579"/>
      <c r="AC32" s="579"/>
      <c r="AD32" s="579"/>
      <c r="AE32" s="579"/>
      <c r="AF32" s="579"/>
      <c r="AG32" s="579"/>
      <c r="AH32" s="579"/>
      <c r="AI32" s="579"/>
      <c r="AJ32" s="579"/>
      <c r="AK32" s="579"/>
      <c r="AL32" s="579"/>
      <c r="AM32" s="579"/>
      <c r="AN32" s="579"/>
      <c r="AO32" s="579"/>
      <c r="AP32" s="579"/>
      <c r="AQ32" s="579"/>
      <c r="AR32" s="579"/>
      <c r="AS32" s="579"/>
      <c r="AT32" s="579"/>
      <c r="AU32" s="579"/>
      <c r="AV32" s="579"/>
      <c r="AW32" s="579"/>
      <c r="AX32" s="579"/>
      <c r="AY32" s="579"/>
      <c r="AZ32" s="443">
        <v>1</v>
      </c>
    </row>
    <row r="33" spans="1:52" s="259" customFormat="1" ht="18" customHeight="1">
      <c r="A33" s="575">
        <f>IF(K$19&gt;0,1,0)</f>
        <v>1</v>
      </c>
      <c r="C33" s="1862" t="s">
        <v>1204</v>
      </c>
      <c r="D33" s="1862"/>
      <c r="E33" s="1862"/>
      <c r="F33" s="1862"/>
      <c r="G33" s="1862"/>
      <c r="H33" s="1862"/>
      <c r="I33" s="1862"/>
      <c r="J33" s="1862"/>
      <c r="K33" s="1862"/>
      <c r="L33" s="1862"/>
      <c r="M33" s="1862"/>
      <c r="N33" s="1862"/>
      <c r="O33" s="1862"/>
      <c r="P33" s="1862"/>
      <c r="Q33" s="1862"/>
      <c r="R33" s="1862"/>
      <c r="S33" s="1862"/>
      <c r="T33" s="1862"/>
      <c r="U33" s="1862"/>
      <c r="V33" s="1862"/>
      <c r="W33" s="1862"/>
      <c r="X33" s="1862"/>
      <c r="Y33" s="1862"/>
      <c r="Z33" s="1862"/>
      <c r="AA33" s="1862" t="s">
        <v>1203</v>
      </c>
      <c r="AB33" s="1862"/>
      <c r="AC33" s="1862"/>
      <c r="AD33" s="1862"/>
      <c r="AE33" s="1862"/>
      <c r="AF33" s="1862"/>
      <c r="AG33" s="1862"/>
      <c r="AH33" s="1862"/>
      <c r="AI33" s="1862"/>
      <c r="AJ33" s="1862"/>
      <c r="AK33" s="1862"/>
      <c r="AL33" s="1862"/>
      <c r="AM33" s="1862"/>
      <c r="AN33" s="1862"/>
      <c r="AO33" s="1862"/>
      <c r="AP33" s="1862"/>
      <c r="AQ33" s="1862"/>
      <c r="AR33" s="1862"/>
      <c r="AS33" s="1862"/>
      <c r="AT33" s="1862"/>
      <c r="AU33" s="1862"/>
      <c r="AV33" s="1862"/>
      <c r="AW33" s="1862"/>
      <c r="AX33" s="1862"/>
      <c r="AZ33" s="443">
        <v>1</v>
      </c>
    </row>
    <row r="34" spans="1:52" s="259" customFormat="1" ht="18" customHeight="1">
      <c r="A34" s="575">
        <f>IF(K$19&gt;0,1,0)</f>
        <v>1</v>
      </c>
      <c r="B34" s="614"/>
      <c r="C34" s="1862" t="s">
        <v>1202</v>
      </c>
      <c r="D34" s="1862"/>
      <c r="E34" s="1862"/>
      <c r="F34" s="1862"/>
      <c r="G34" s="1862"/>
      <c r="H34" s="1862"/>
      <c r="I34" s="1862"/>
      <c r="J34" s="1862"/>
      <c r="K34" s="1862" t="s">
        <v>1201</v>
      </c>
      <c r="L34" s="1862"/>
      <c r="M34" s="1862"/>
      <c r="N34" s="1862"/>
      <c r="O34" s="1862"/>
      <c r="P34" s="1862"/>
      <c r="Q34" s="1862"/>
      <c r="R34" s="1862"/>
      <c r="S34" s="1862" t="s">
        <v>1200</v>
      </c>
      <c r="T34" s="1862"/>
      <c r="U34" s="1862"/>
      <c r="V34" s="1862"/>
      <c r="W34" s="1862"/>
      <c r="X34" s="1862"/>
      <c r="Y34" s="1862"/>
      <c r="Z34" s="1862"/>
      <c r="AA34" s="1862" t="s">
        <v>1199</v>
      </c>
      <c r="AB34" s="1862"/>
      <c r="AC34" s="1862"/>
      <c r="AD34" s="1862"/>
      <c r="AE34" s="1862"/>
      <c r="AF34" s="1862"/>
      <c r="AG34" s="1862"/>
      <c r="AH34" s="1862"/>
      <c r="AI34" s="1862" t="s">
        <v>1198</v>
      </c>
      <c r="AJ34" s="1862"/>
      <c r="AK34" s="1862"/>
      <c r="AL34" s="1862"/>
      <c r="AM34" s="1862"/>
      <c r="AN34" s="1862"/>
      <c r="AO34" s="1862"/>
      <c r="AP34" s="1862"/>
      <c r="AQ34" s="1862" t="s">
        <v>964</v>
      </c>
      <c r="AR34" s="1862"/>
      <c r="AS34" s="1862"/>
      <c r="AT34" s="1862"/>
      <c r="AU34" s="1862"/>
      <c r="AV34" s="1862"/>
      <c r="AW34" s="1862"/>
      <c r="AX34" s="1862"/>
      <c r="AY34" s="614"/>
      <c r="AZ34" s="443">
        <v>1</v>
      </c>
    </row>
    <row r="35" spans="1:52" s="260" customFormat="1" ht="18" customHeight="1">
      <c r="A35" s="575">
        <f>IF(K$19&gt;0,1,0)</f>
        <v>1</v>
      </c>
      <c r="B35" s="599"/>
      <c r="C35" s="1862" t="s">
        <v>1192</v>
      </c>
      <c r="D35" s="1862"/>
      <c r="E35" s="1862"/>
      <c r="F35" s="1862"/>
      <c r="G35" s="1862"/>
      <c r="H35" s="1862"/>
      <c r="I35" s="1862"/>
      <c r="J35" s="1862"/>
      <c r="K35" s="1862" t="s">
        <v>1197</v>
      </c>
      <c r="L35" s="1862"/>
      <c r="M35" s="1862"/>
      <c r="N35" s="1862"/>
      <c r="O35" s="1862"/>
      <c r="P35" s="1862"/>
      <c r="Q35" s="1862"/>
      <c r="R35" s="1862"/>
      <c r="S35" s="1886">
        <f>'5-3단가산출서 2'!D18</f>
        <v>0</v>
      </c>
      <c r="T35" s="1886"/>
      <c r="U35" s="1886"/>
      <c r="V35" s="1886"/>
      <c r="W35" s="1886"/>
      <c r="X35" s="1886"/>
      <c r="Y35" s="1886"/>
      <c r="Z35" s="1886"/>
      <c r="AA35" s="1877" t="str">
        <f>'6-3표준조사 2'!P6</f>
        <v>중 (15˚ ~ 30˚)</v>
      </c>
      <c r="AB35" s="1878"/>
      <c r="AC35" s="1878"/>
      <c r="AD35" s="1878"/>
      <c r="AE35" s="1878"/>
      <c r="AF35" s="1878"/>
      <c r="AG35" s="1878"/>
      <c r="AH35" s="1879"/>
      <c r="AI35" s="1877" t="str">
        <f>'6-3표준조사 2'!Q6</f>
        <v>개소당3ha이상</v>
      </c>
      <c r="AJ35" s="1878"/>
      <c r="AK35" s="1878"/>
      <c r="AL35" s="1878"/>
      <c r="AM35" s="1878"/>
      <c r="AN35" s="1878"/>
      <c r="AO35" s="1878"/>
      <c r="AP35" s="1879"/>
      <c r="AQ35" s="1877" t="str">
        <f>'6-3표준조사 2'!R6</f>
        <v>3년차 이상</v>
      </c>
      <c r="AR35" s="1878"/>
      <c r="AS35" s="1878"/>
      <c r="AT35" s="1878"/>
      <c r="AU35" s="1878"/>
      <c r="AV35" s="1878"/>
      <c r="AW35" s="1878"/>
      <c r="AX35" s="1879"/>
      <c r="AY35" s="599"/>
      <c r="AZ35" s="444">
        <v>1</v>
      </c>
    </row>
    <row r="36" spans="1:52" s="259" customFormat="1" ht="18" customHeight="1">
      <c r="A36" s="575">
        <f>IF(K$19&gt;0,1,0)</f>
        <v>1</v>
      </c>
      <c r="B36" s="599"/>
      <c r="C36" s="1862" t="str">
        <f>'6-3표준조사 2'!R4</f>
        <v>모두베기</v>
      </c>
      <c r="D36" s="1862"/>
      <c r="E36" s="1862"/>
      <c r="F36" s="1862"/>
      <c r="G36" s="1862"/>
      <c r="H36" s="1862"/>
      <c r="I36" s="1862"/>
      <c r="J36" s="1862"/>
      <c r="K36" s="1862" t="s">
        <v>1194</v>
      </c>
      <c r="L36" s="1862"/>
      <c r="M36" s="1862"/>
      <c r="N36" s="1862"/>
      <c r="O36" s="1862"/>
      <c r="P36" s="1862"/>
      <c r="Q36" s="1862"/>
      <c r="R36" s="1862"/>
      <c r="S36" s="1467">
        <f>K19</f>
        <v>9.5</v>
      </c>
      <c r="T36" s="1467"/>
      <c r="U36" s="1467"/>
      <c r="V36" s="1467"/>
      <c r="W36" s="1467"/>
      <c r="X36" s="1467"/>
      <c r="Y36" s="1467"/>
      <c r="Z36" s="1467"/>
      <c r="AA36" s="1880"/>
      <c r="AB36" s="1881"/>
      <c r="AC36" s="1881"/>
      <c r="AD36" s="1881"/>
      <c r="AE36" s="1881"/>
      <c r="AF36" s="1881"/>
      <c r="AG36" s="1881"/>
      <c r="AH36" s="1882"/>
      <c r="AI36" s="1880"/>
      <c r="AJ36" s="1881"/>
      <c r="AK36" s="1881"/>
      <c r="AL36" s="1881"/>
      <c r="AM36" s="1881"/>
      <c r="AN36" s="1881"/>
      <c r="AO36" s="1881"/>
      <c r="AP36" s="1882"/>
      <c r="AQ36" s="1880"/>
      <c r="AR36" s="1881"/>
      <c r="AS36" s="1881"/>
      <c r="AT36" s="1881"/>
      <c r="AU36" s="1881"/>
      <c r="AV36" s="1881"/>
      <c r="AW36" s="1881"/>
      <c r="AX36" s="1882"/>
      <c r="AY36" s="599"/>
      <c r="AZ36" s="444">
        <v>1</v>
      </c>
    </row>
    <row r="37" spans="1:52" s="259" customFormat="1" ht="18" hidden="1" customHeight="1">
      <c r="A37" s="575">
        <f>IF('6-3표준조사 2'!$Y$2&gt;0,1,0)</f>
        <v>0</v>
      </c>
      <c r="B37" s="599"/>
      <c r="C37" s="1862" t="s">
        <v>1195</v>
      </c>
      <c r="D37" s="1862"/>
      <c r="E37" s="1862"/>
      <c r="F37" s="1862"/>
      <c r="G37" s="1862"/>
      <c r="H37" s="1862"/>
      <c r="I37" s="1862"/>
      <c r="J37" s="1862"/>
      <c r="K37" s="1862" t="s">
        <v>1194</v>
      </c>
      <c r="L37" s="1862"/>
      <c r="M37" s="1862"/>
      <c r="N37" s="1862"/>
      <c r="O37" s="1862"/>
      <c r="P37" s="1862"/>
      <c r="Q37" s="1862"/>
      <c r="R37" s="1862"/>
      <c r="S37" s="1863" t="b">
        <f>IF(A37&gt;0,S36)</f>
        <v>0</v>
      </c>
      <c r="T37" s="1863"/>
      <c r="U37" s="1863"/>
      <c r="V37" s="1863"/>
      <c r="W37" s="1863"/>
      <c r="X37" s="1863"/>
      <c r="Y37" s="1863"/>
      <c r="Z37" s="1863"/>
      <c r="AA37" s="1883"/>
      <c r="AB37" s="1884"/>
      <c r="AC37" s="1884"/>
      <c r="AD37" s="1884"/>
      <c r="AE37" s="1884"/>
      <c r="AF37" s="1884"/>
      <c r="AG37" s="1884"/>
      <c r="AH37" s="1885"/>
      <c r="AI37" s="1883"/>
      <c r="AJ37" s="1884"/>
      <c r="AK37" s="1884"/>
      <c r="AL37" s="1884"/>
      <c r="AM37" s="1884"/>
      <c r="AN37" s="1884"/>
      <c r="AO37" s="1884"/>
      <c r="AP37" s="1885"/>
      <c r="AQ37" s="1883"/>
      <c r="AR37" s="1884"/>
      <c r="AS37" s="1884"/>
      <c r="AT37" s="1884"/>
      <c r="AU37" s="1884"/>
      <c r="AV37" s="1884"/>
      <c r="AW37" s="1884"/>
      <c r="AX37" s="1885"/>
      <c r="AY37" s="599"/>
      <c r="AZ37" s="444">
        <v>1</v>
      </c>
    </row>
    <row r="38" spans="1:52" s="259" customFormat="1" ht="0.95" customHeight="1">
      <c r="A38" s="575">
        <v>1</v>
      </c>
      <c r="B38" s="599"/>
      <c r="C38" s="1862"/>
      <c r="D38" s="1862"/>
      <c r="E38" s="1862"/>
      <c r="F38" s="1862"/>
      <c r="G38" s="1862"/>
      <c r="H38" s="1862"/>
      <c r="I38" s="1862"/>
      <c r="J38" s="1862"/>
      <c r="K38" s="1862"/>
      <c r="L38" s="1862"/>
      <c r="M38" s="1862"/>
      <c r="N38" s="1862"/>
      <c r="O38" s="1862"/>
      <c r="P38" s="1862"/>
      <c r="Q38" s="1862"/>
      <c r="R38" s="1862"/>
      <c r="S38" s="1863"/>
      <c r="T38" s="1863"/>
      <c r="U38" s="1863"/>
      <c r="V38" s="1863"/>
      <c r="W38" s="1863"/>
      <c r="X38" s="1863"/>
      <c r="Y38" s="1863"/>
      <c r="Z38" s="1863"/>
      <c r="AA38" s="1889"/>
      <c r="AB38" s="1889"/>
      <c r="AC38" s="1889"/>
      <c r="AD38" s="1889"/>
      <c r="AE38" s="1889"/>
      <c r="AF38" s="1889"/>
      <c r="AG38" s="1889"/>
      <c r="AH38" s="1889"/>
      <c r="AI38" s="1889"/>
      <c r="AJ38" s="1889"/>
      <c r="AK38" s="1889"/>
      <c r="AL38" s="1889"/>
      <c r="AM38" s="1889"/>
      <c r="AN38" s="1889"/>
      <c r="AO38" s="1889"/>
      <c r="AP38" s="1889"/>
      <c r="AQ38" s="1889"/>
      <c r="AR38" s="1889"/>
      <c r="AS38" s="1889"/>
      <c r="AT38" s="1889"/>
      <c r="AU38" s="1889"/>
      <c r="AV38" s="1889"/>
      <c r="AW38" s="1889"/>
      <c r="AX38" s="1889"/>
      <c r="AY38" s="599"/>
      <c r="AZ38" s="444"/>
    </row>
    <row r="39" spans="1:52" s="259" customFormat="1" ht="18" hidden="1" customHeight="1">
      <c r="A39" s="575"/>
      <c r="B39" s="617"/>
      <c r="C39" s="617" t="s">
        <v>1193</v>
      </c>
      <c r="D39" s="617" t="s">
        <v>1192</v>
      </c>
      <c r="E39" s="617"/>
      <c r="F39" s="617"/>
      <c r="G39" s="618"/>
      <c r="H39" s="618"/>
      <c r="I39" s="618"/>
      <c r="J39" s="618"/>
      <c r="K39" s="618"/>
      <c r="L39" s="604"/>
      <c r="M39" s="604"/>
      <c r="N39" s="604"/>
      <c r="O39" s="604"/>
      <c r="P39" s="604"/>
      <c r="Q39" s="619"/>
      <c r="R39" s="619"/>
      <c r="S39" s="619"/>
      <c r="T39" s="619"/>
      <c r="U39" s="619"/>
      <c r="V39" s="599"/>
      <c r="W39" s="599"/>
      <c r="X39" s="599"/>
      <c r="Y39" s="599"/>
      <c r="Z39" s="620"/>
      <c r="AA39" s="789"/>
      <c r="AB39" s="789"/>
      <c r="AC39" s="789"/>
      <c r="AD39" s="790"/>
      <c r="AE39" s="789"/>
      <c r="AF39" s="789"/>
      <c r="AG39" s="789"/>
      <c r="AH39" s="795"/>
      <c r="AI39" s="795"/>
      <c r="AJ39" s="795"/>
      <c r="AK39" s="795"/>
      <c r="AL39" s="795"/>
      <c r="AM39" s="795"/>
      <c r="AN39" s="795"/>
      <c r="AO39" s="795"/>
      <c r="AP39" s="795"/>
      <c r="AQ39" s="791"/>
      <c r="AR39" s="791"/>
      <c r="AS39" s="791"/>
      <c r="AT39" s="791"/>
      <c r="AU39" s="796"/>
      <c r="AV39" s="796"/>
      <c r="AW39" s="796"/>
      <c r="AX39" s="796"/>
      <c r="AY39" s="797"/>
      <c r="AZ39" s="444">
        <v>1</v>
      </c>
    </row>
    <row r="40" spans="1:52" s="259" customFormat="1" ht="18" hidden="1" customHeight="1">
      <c r="A40" s="575"/>
      <c r="D40" s="259" t="s">
        <v>499</v>
      </c>
      <c r="J40" s="621"/>
      <c r="K40" s="621"/>
      <c r="L40" s="621"/>
      <c r="M40" s="621"/>
      <c r="T40" s="619"/>
      <c r="U40" s="619"/>
      <c r="V40" s="619"/>
      <c r="W40" s="619"/>
      <c r="AB40" s="619"/>
      <c r="AC40" s="619"/>
      <c r="AD40" s="619"/>
      <c r="AE40" s="619"/>
      <c r="AZ40" s="443">
        <v>1</v>
      </c>
    </row>
    <row r="41" spans="1:52" s="259" customFormat="1" ht="18" hidden="1" customHeight="1">
      <c r="A41" s="575"/>
      <c r="D41" s="259" t="s">
        <v>499</v>
      </c>
      <c r="E41" s="259" t="s">
        <v>1191</v>
      </c>
      <c r="J41" s="621"/>
      <c r="K41" s="621"/>
      <c r="L41" s="621"/>
      <c r="M41" s="621"/>
      <c r="T41" s="619"/>
      <c r="U41" s="619"/>
      <c r="V41" s="619"/>
      <c r="W41" s="619"/>
      <c r="AB41" s="619"/>
      <c r="AC41" s="619"/>
      <c r="AD41" s="619"/>
      <c r="AE41" s="619"/>
      <c r="AZ41" s="443">
        <v>1</v>
      </c>
    </row>
    <row r="42" spans="1:52" s="259" customFormat="1" ht="18" hidden="1" customHeight="1">
      <c r="A42" s="575"/>
      <c r="D42" s="259" t="s">
        <v>499</v>
      </c>
      <c r="E42" s="579" t="s">
        <v>1190</v>
      </c>
      <c r="F42" s="579"/>
      <c r="G42" s="579"/>
      <c r="H42" s="579"/>
      <c r="I42" s="579"/>
      <c r="J42" s="579"/>
      <c r="K42" s="579"/>
      <c r="L42" s="579"/>
      <c r="M42" s="579"/>
      <c r="N42" s="579"/>
      <c r="O42" s="579"/>
      <c r="P42" s="579"/>
      <c r="Q42" s="579"/>
      <c r="R42" s="579"/>
      <c r="S42" s="579"/>
      <c r="T42" s="579"/>
      <c r="U42" s="579"/>
      <c r="V42" s="579"/>
      <c r="W42" s="579"/>
      <c r="X42" s="579"/>
      <c r="Y42" s="579"/>
      <c r="Z42" s="579"/>
      <c r="AA42" s="579"/>
      <c r="AB42" s="579"/>
      <c r="AC42" s="579"/>
      <c r="AD42" s="579"/>
      <c r="AE42" s="579"/>
      <c r="AF42" s="579"/>
      <c r="AG42" s="579"/>
      <c r="AH42" s="579"/>
      <c r="AI42" s="579"/>
      <c r="AJ42" s="579"/>
      <c r="AK42" s="579"/>
      <c r="AL42" s="579"/>
      <c r="AM42" s="579"/>
      <c r="AN42" s="579"/>
      <c r="AO42" s="579"/>
      <c r="AP42" s="579"/>
      <c r="AQ42" s="579"/>
      <c r="AR42" s="579"/>
      <c r="AS42" s="579"/>
      <c r="AT42" s="579"/>
      <c r="AU42" s="579"/>
      <c r="AV42" s="579"/>
      <c r="AW42" s="579"/>
      <c r="AX42" s="579"/>
      <c r="AY42" s="579"/>
      <c r="AZ42" s="443">
        <v>1</v>
      </c>
    </row>
    <row r="43" spans="1:52" s="260" customFormat="1" ht="18" hidden="1" customHeight="1">
      <c r="A43" s="575"/>
      <c r="B43" s="259"/>
      <c r="C43" s="259" t="s">
        <v>1189</v>
      </c>
      <c r="D43" s="259"/>
      <c r="E43" s="653"/>
      <c r="F43" s="653"/>
      <c r="G43" s="653"/>
      <c r="H43" s="653"/>
      <c r="I43" s="653"/>
      <c r="J43" s="653"/>
      <c r="K43" s="653"/>
      <c r="L43" s="653"/>
      <c r="M43" s="653"/>
      <c r="N43" s="653"/>
      <c r="O43" s="653"/>
      <c r="P43" s="653"/>
      <c r="Q43" s="653"/>
      <c r="R43" s="653"/>
      <c r="S43" s="653"/>
      <c r="T43" s="653"/>
      <c r="U43" s="653"/>
      <c r="V43" s="653"/>
      <c r="W43" s="653"/>
      <c r="X43" s="653"/>
      <c r="Y43" s="653"/>
      <c r="Z43" s="653"/>
      <c r="AA43" s="653"/>
      <c r="AB43" s="653"/>
      <c r="AC43" s="653"/>
      <c r="AD43" s="653"/>
      <c r="AE43" s="653"/>
      <c r="AF43" s="653"/>
      <c r="AG43" s="653"/>
      <c r="AH43" s="653"/>
      <c r="AI43" s="653"/>
      <c r="AJ43" s="653"/>
      <c r="AK43" s="653"/>
      <c r="AL43" s="653"/>
      <c r="AM43" s="653"/>
      <c r="AN43" s="653"/>
      <c r="AO43" s="653"/>
      <c r="AP43" s="653"/>
      <c r="AQ43" s="653"/>
      <c r="AR43" s="653"/>
      <c r="AS43" s="653"/>
      <c r="AT43" s="653"/>
      <c r="AU43" s="653"/>
      <c r="AV43" s="653"/>
      <c r="AW43" s="653"/>
      <c r="AX43" s="653"/>
      <c r="AY43" s="653"/>
      <c r="AZ43" s="798">
        <v>1</v>
      </c>
    </row>
    <row r="44" spans="1:52" s="259" customFormat="1" ht="18" hidden="1" customHeight="1">
      <c r="A44" s="575"/>
      <c r="D44" s="259" t="s">
        <v>499</v>
      </c>
      <c r="E44" s="653" t="s">
        <v>1385</v>
      </c>
      <c r="F44" s="653"/>
      <c r="G44" s="653"/>
      <c r="H44" s="653"/>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c r="AH44" s="653"/>
      <c r="AI44" s="653"/>
      <c r="AJ44" s="653"/>
      <c r="AK44" s="653"/>
      <c r="AL44" s="653"/>
      <c r="AM44" s="653"/>
      <c r="AN44" s="653"/>
      <c r="AO44" s="653"/>
      <c r="AP44" s="653"/>
      <c r="AQ44" s="653"/>
      <c r="AR44" s="653"/>
      <c r="AS44" s="653"/>
      <c r="AT44" s="653"/>
      <c r="AU44" s="653"/>
      <c r="AV44" s="653"/>
      <c r="AW44" s="653"/>
      <c r="AX44" s="653"/>
      <c r="AY44" s="653"/>
      <c r="AZ44" s="798">
        <v>1</v>
      </c>
    </row>
    <row r="45" spans="1:52" s="259" customFormat="1" ht="18" hidden="1" customHeight="1">
      <c r="A45" s="575"/>
      <c r="D45" s="259" t="s">
        <v>499</v>
      </c>
      <c r="E45" s="653" t="s">
        <v>1188</v>
      </c>
      <c r="F45" s="653"/>
      <c r="G45" s="653"/>
      <c r="H45" s="653"/>
      <c r="I45" s="653"/>
      <c r="J45" s="653"/>
      <c r="K45" s="653"/>
      <c r="L45" s="653"/>
      <c r="M45" s="653"/>
      <c r="N45" s="653"/>
      <c r="O45" s="653"/>
      <c r="P45" s="653"/>
      <c r="Q45" s="653"/>
      <c r="R45" s="653"/>
      <c r="S45" s="653"/>
      <c r="T45" s="653"/>
      <c r="U45" s="653"/>
      <c r="V45" s="653"/>
      <c r="W45" s="653"/>
      <c r="X45" s="653"/>
      <c r="Y45" s="653"/>
      <c r="Z45" s="653"/>
      <c r="AA45" s="653"/>
      <c r="AB45" s="653"/>
      <c r="AC45" s="653"/>
      <c r="AD45" s="653"/>
      <c r="AE45" s="653"/>
      <c r="AF45" s="653"/>
      <c r="AG45" s="653"/>
      <c r="AH45" s="653"/>
      <c r="AI45" s="653"/>
      <c r="AJ45" s="653"/>
      <c r="AK45" s="653"/>
      <c r="AL45" s="653"/>
      <c r="AM45" s="653"/>
      <c r="AN45" s="653"/>
      <c r="AO45" s="653"/>
      <c r="AP45" s="653"/>
      <c r="AQ45" s="653"/>
      <c r="AR45" s="653"/>
      <c r="AS45" s="653"/>
      <c r="AT45" s="653"/>
      <c r="AU45" s="653"/>
      <c r="AV45" s="653"/>
      <c r="AW45" s="653"/>
      <c r="AX45" s="653"/>
      <c r="AY45" s="653"/>
      <c r="AZ45" s="798"/>
    </row>
    <row r="46" spans="1:52" s="260" customFormat="1" ht="18" hidden="1" customHeight="1">
      <c r="A46" s="575"/>
      <c r="B46" s="259"/>
      <c r="C46" s="259" t="s">
        <v>1187</v>
      </c>
      <c r="D46" s="259"/>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c r="AI46" s="653"/>
      <c r="AJ46" s="653"/>
      <c r="AK46" s="653"/>
      <c r="AL46" s="653"/>
      <c r="AM46" s="653"/>
      <c r="AN46" s="653"/>
      <c r="AO46" s="653"/>
      <c r="AP46" s="653"/>
      <c r="AQ46" s="653"/>
      <c r="AR46" s="653"/>
      <c r="AS46" s="653"/>
      <c r="AT46" s="653"/>
      <c r="AU46" s="653"/>
      <c r="AV46" s="653"/>
      <c r="AW46" s="653"/>
      <c r="AX46" s="653"/>
      <c r="AY46" s="653"/>
      <c r="AZ46" s="798">
        <v>1</v>
      </c>
    </row>
    <row r="47" spans="1:52" s="259" customFormat="1" ht="18" hidden="1" customHeight="1">
      <c r="A47" s="575"/>
      <c r="D47" s="259" t="s">
        <v>499</v>
      </c>
      <c r="E47" s="653" t="s">
        <v>1385</v>
      </c>
      <c r="F47" s="653"/>
      <c r="G47" s="653"/>
      <c r="H47" s="653"/>
      <c r="I47" s="653"/>
      <c r="J47" s="653"/>
      <c r="K47" s="653"/>
      <c r="L47" s="653"/>
      <c r="M47" s="653"/>
      <c r="N47" s="653"/>
      <c r="O47" s="653"/>
      <c r="P47" s="653"/>
      <c r="Q47" s="653"/>
      <c r="R47" s="653"/>
      <c r="S47" s="653"/>
      <c r="T47" s="653"/>
      <c r="U47" s="653"/>
      <c r="V47" s="653"/>
      <c r="W47" s="653"/>
      <c r="X47" s="653"/>
      <c r="Y47" s="653"/>
      <c r="Z47" s="653"/>
      <c r="AA47" s="653"/>
      <c r="AB47" s="653"/>
      <c r="AC47" s="653"/>
      <c r="AD47" s="653"/>
      <c r="AE47" s="653"/>
      <c r="AF47" s="653"/>
      <c r="AG47" s="653"/>
      <c r="AH47" s="653"/>
      <c r="AI47" s="653"/>
      <c r="AJ47" s="653"/>
      <c r="AK47" s="653"/>
      <c r="AL47" s="653"/>
      <c r="AM47" s="653"/>
      <c r="AN47" s="653"/>
      <c r="AO47" s="653"/>
      <c r="AP47" s="653"/>
      <c r="AQ47" s="653"/>
      <c r="AR47" s="653"/>
      <c r="AS47" s="653"/>
      <c r="AT47" s="653"/>
      <c r="AU47" s="653"/>
      <c r="AV47" s="653"/>
      <c r="AW47" s="653"/>
      <c r="AX47" s="653"/>
      <c r="AY47" s="653"/>
      <c r="AZ47" s="798">
        <v>1</v>
      </c>
    </row>
    <row r="48" spans="1:52" s="259" customFormat="1" ht="18" hidden="1" customHeight="1">
      <c r="A48" s="575"/>
      <c r="D48" s="259" t="s">
        <v>499</v>
      </c>
      <c r="E48" s="653" t="s">
        <v>1186</v>
      </c>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c r="AH48" s="653"/>
      <c r="AI48" s="653"/>
      <c r="AJ48" s="653"/>
      <c r="AK48" s="653"/>
      <c r="AL48" s="653"/>
      <c r="AM48" s="653"/>
      <c r="AN48" s="653"/>
      <c r="AO48" s="653"/>
      <c r="AP48" s="653"/>
      <c r="AQ48" s="653"/>
      <c r="AR48" s="653"/>
      <c r="AS48" s="653"/>
      <c r="AT48" s="653"/>
      <c r="AU48" s="653"/>
      <c r="AV48" s="653"/>
      <c r="AW48" s="653"/>
      <c r="AX48" s="653"/>
      <c r="AY48" s="653"/>
      <c r="AZ48" s="798">
        <v>1</v>
      </c>
    </row>
    <row r="49" spans="1:52" s="259" customFormat="1" ht="18" hidden="1" customHeight="1">
      <c r="A49" s="575"/>
      <c r="C49" s="259" t="s">
        <v>1185</v>
      </c>
      <c r="D49" s="259" t="s">
        <v>1184</v>
      </c>
      <c r="E49" s="653"/>
      <c r="F49" s="653"/>
      <c r="G49" s="653"/>
      <c r="H49" s="653"/>
      <c r="I49" s="653"/>
      <c r="J49" s="653"/>
      <c r="K49" s="653"/>
      <c r="L49" s="653"/>
      <c r="M49" s="653"/>
      <c r="N49" s="653"/>
      <c r="O49" s="653"/>
      <c r="P49" s="653"/>
      <c r="Q49" s="653"/>
      <c r="R49" s="653"/>
      <c r="S49" s="653"/>
      <c r="T49" s="653"/>
      <c r="U49" s="653"/>
      <c r="V49" s="653"/>
      <c r="W49" s="653"/>
      <c r="X49" s="653"/>
      <c r="Y49" s="653"/>
      <c r="Z49" s="653"/>
      <c r="AA49" s="653"/>
      <c r="AB49" s="653"/>
      <c r="AC49" s="653"/>
      <c r="AD49" s="653"/>
      <c r="AE49" s="653"/>
      <c r="AF49" s="653"/>
      <c r="AG49" s="653"/>
      <c r="AH49" s="653"/>
      <c r="AI49" s="653"/>
      <c r="AJ49" s="653"/>
      <c r="AK49" s="653"/>
      <c r="AL49" s="653"/>
      <c r="AM49" s="653"/>
      <c r="AN49" s="653"/>
      <c r="AO49" s="653"/>
      <c r="AP49" s="653"/>
      <c r="AQ49" s="653"/>
      <c r="AR49" s="653"/>
      <c r="AS49" s="653"/>
      <c r="AT49" s="653"/>
      <c r="AU49" s="653"/>
      <c r="AV49" s="653"/>
      <c r="AW49" s="653"/>
      <c r="AX49" s="653"/>
      <c r="AY49" s="653"/>
      <c r="AZ49" s="798">
        <v>1</v>
      </c>
    </row>
    <row r="50" spans="1:52" s="259" customFormat="1" ht="18" hidden="1" customHeight="1">
      <c r="A50" s="575"/>
      <c r="D50" s="259" t="s">
        <v>499</v>
      </c>
      <c r="E50" s="653" t="s">
        <v>1183</v>
      </c>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c r="AI50" s="653"/>
      <c r="AJ50" s="653"/>
      <c r="AK50" s="653"/>
      <c r="AL50" s="653"/>
      <c r="AM50" s="653"/>
      <c r="AN50" s="653"/>
      <c r="AO50" s="653"/>
      <c r="AP50" s="653"/>
      <c r="AQ50" s="653"/>
      <c r="AR50" s="653"/>
      <c r="AS50" s="653"/>
      <c r="AT50" s="653"/>
      <c r="AU50" s="653"/>
      <c r="AV50" s="653"/>
      <c r="AW50" s="653"/>
      <c r="AX50" s="653"/>
      <c r="AY50" s="653"/>
      <c r="AZ50" s="798">
        <v>1</v>
      </c>
    </row>
    <row r="51" spans="1:52" s="259" customFormat="1" ht="18" hidden="1" customHeight="1">
      <c r="A51" s="575"/>
      <c r="D51" s="259" t="s">
        <v>499</v>
      </c>
      <c r="E51" s="653" t="s">
        <v>1182</v>
      </c>
      <c r="F51" s="653"/>
      <c r="G51" s="653"/>
      <c r="H51" s="653"/>
      <c r="I51" s="653"/>
      <c r="J51" s="653"/>
      <c r="K51" s="653"/>
      <c r="L51" s="653"/>
      <c r="M51" s="653"/>
      <c r="N51" s="653"/>
      <c r="O51" s="653"/>
      <c r="P51" s="653"/>
      <c r="Q51" s="653"/>
      <c r="R51" s="653"/>
      <c r="S51" s="653"/>
      <c r="T51" s="653"/>
      <c r="U51" s="653"/>
      <c r="V51" s="653"/>
      <c r="W51" s="653"/>
      <c r="X51" s="653"/>
      <c r="Y51" s="653"/>
      <c r="Z51" s="653"/>
      <c r="AA51" s="653"/>
      <c r="AB51" s="653"/>
      <c r="AC51" s="653"/>
      <c r="AD51" s="653"/>
      <c r="AE51" s="653"/>
      <c r="AF51" s="653"/>
      <c r="AG51" s="653"/>
      <c r="AH51" s="653"/>
      <c r="AI51" s="653"/>
      <c r="AJ51" s="653"/>
      <c r="AK51" s="653"/>
      <c r="AL51" s="653"/>
      <c r="AM51" s="653"/>
      <c r="AN51" s="653"/>
      <c r="AO51" s="653"/>
      <c r="AP51" s="653"/>
      <c r="AQ51" s="653"/>
      <c r="AR51" s="653"/>
      <c r="AS51" s="653"/>
      <c r="AT51" s="653"/>
      <c r="AU51" s="653"/>
      <c r="AV51" s="653"/>
      <c r="AW51" s="653"/>
      <c r="AX51" s="653"/>
      <c r="AY51" s="653"/>
      <c r="AZ51" s="798">
        <v>1</v>
      </c>
    </row>
    <row r="52" spans="1:52" s="259" customFormat="1" ht="18" hidden="1" customHeight="1">
      <c r="A52" s="575"/>
      <c r="D52" s="259" t="s">
        <v>499</v>
      </c>
      <c r="E52" s="653" t="s">
        <v>1181</v>
      </c>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c r="AH52" s="653"/>
      <c r="AI52" s="653"/>
      <c r="AJ52" s="653"/>
      <c r="AK52" s="653"/>
      <c r="AL52" s="653"/>
      <c r="AM52" s="653"/>
      <c r="AN52" s="653"/>
      <c r="AO52" s="653"/>
      <c r="AP52" s="653"/>
      <c r="AQ52" s="653"/>
      <c r="AR52" s="653"/>
      <c r="AS52" s="653"/>
      <c r="AT52" s="653"/>
      <c r="AU52" s="653"/>
      <c r="AV52" s="653"/>
      <c r="AW52" s="653"/>
      <c r="AX52" s="653"/>
      <c r="AY52" s="653"/>
      <c r="AZ52" s="798">
        <v>1</v>
      </c>
    </row>
    <row r="53" spans="1:52" s="259" customFormat="1" ht="18" hidden="1" customHeight="1">
      <c r="A53" s="575"/>
      <c r="D53" s="259" t="s">
        <v>499</v>
      </c>
      <c r="E53" s="653" t="s">
        <v>1180</v>
      </c>
      <c r="F53" s="653"/>
      <c r="G53" s="653"/>
      <c r="H53" s="653"/>
      <c r="I53" s="653"/>
      <c r="J53" s="653"/>
      <c r="K53" s="653"/>
      <c r="L53" s="653"/>
      <c r="M53" s="653"/>
      <c r="N53" s="653"/>
      <c r="O53" s="653"/>
      <c r="P53" s="653"/>
      <c r="Q53" s="653"/>
      <c r="R53" s="653"/>
      <c r="S53" s="653"/>
      <c r="T53" s="653"/>
      <c r="U53" s="653"/>
      <c r="V53" s="653"/>
      <c r="W53" s="653"/>
      <c r="X53" s="653"/>
      <c r="Y53" s="653"/>
      <c r="Z53" s="653"/>
      <c r="AA53" s="653"/>
      <c r="AB53" s="653"/>
      <c r="AC53" s="653"/>
      <c r="AD53" s="653"/>
      <c r="AE53" s="653"/>
      <c r="AF53" s="653"/>
      <c r="AG53" s="653"/>
      <c r="AH53" s="653"/>
      <c r="AI53" s="653"/>
      <c r="AJ53" s="653"/>
      <c r="AK53" s="653"/>
      <c r="AL53" s="653"/>
      <c r="AM53" s="653"/>
      <c r="AN53" s="653"/>
      <c r="AO53" s="653"/>
      <c r="AP53" s="653"/>
      <c r="AQ53" s="653"/>
      <c r="AR53" s="653"/>
      <c r="AS53" s="653"/>
      <c r="AT53" s="653"/>
      <c r="AU53" s="653"/>
      <c r="AV53" s="653"/>
      <c r="AW53" s="653"/>
      <c r="AX53" s="653"/>
      <c r="AY53" s="653"/>
      <c r="AZ53" s="798">
        <v>1</v>
      </c>
    </row>
    <row r="54" spans="1:52" s="259" customFormat="1" ht="18" hidden="1" customHeight="1">
      <c r="A54" s="575"/>
      <c r="D54" s="259" t="s">
        <v>499</v>
      </c>
      <c r="E54" s="653" t="s">
        <v>1179</v>
      </c>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c r="AI54" s="653"/>
      <c r="AJ54" s="653"/>
      <c r="AK54" s="653"/>
      <c r="AL54" s="653"/>
      <c r="AM54" s="653"/>
      <c r="AN54" s="653"/>
      <c r="AO54" s="653"/>
      <c r="AP54" s="653"/>
      <c r="AQ54" s="653"/>
      <c r="AR54" s="653"/>
      <c r="AS54" s="653"/>
      <c r="AT54" s="653"/>
      <c r="AU54" s="653"/>
      <c r="AV54" s="653"/>
      <c r="AW54" s="653"/>
      <c r="AX54" s="653"/>
      <c r="AY54" s="653"/>
      <c r="AZ54" s="798">
        <v>1</v>
      </c>
    </row>
    <row r="55" spans="1:52" s="259" customFormat="1" ht="18" hidden="1" customHeight="1">
      <c r="A55" s="575"/>
      <c r="D55" s="259" t="s">
        <v>499</v>
      </c>
      <c r="E55" s="653" t="s">
        <v>1178</v>
      </c>
      <c r="F55" s="653"/>
      <c r="G55" s="653"/>
      <c r="H55" s="653"/>
      <c r="I55" s="653"/>
      <c r="J55" s="653"/>
      <c r="K55" s="653"/>
      <c r="L55" s="653"/>
      <c r="M55" s="653"/>
      <c r="N55" s="653"/>
      <c r="O55" s="653"/>
      <c r="P55" s="653"/>
      <c r="Q55" s="653"/>
      <c r="R55" s="653"/>
      <c r="S55" s="653"/>
      <c r="T55" s="653"/>
      <c r="U55" s="653"/>
      <c r="V55" s="653"/>
      <c r="W55" s="653"/>
      <c r="X55" s="653"/>
      <c r="Y55" s="653"/>
      <c r="Z55" s="653"/>
      <c r="AA55" s="653"/>
      <c r="AB55" s="653"/>
      <c r="AC55" s="653"/>
      <c r="AD55" s="653"/>
      <c r="AE55" s="653"/>
      <c r="AF55" s="653"/>
      <c r="AG55" s="653"/>
      <c r="AH55" s="653"/>
      <c r="AI55" s="653"/>
      <c r="AJ55" s="653"/>
      <c r="AK55" s="653"/>
      <c r="AL55" s="653"/>
      <c r="AM55" s="653"/>
      <c r="AN55" s="653"/>
      <c r="AO55" s="653"/>
      <c r="AP55" s="653"/>
      <c r="AQ55" s="653"/>
      <c r="AR55" s="653"/>
      <c r="AS55" s="653"/>
      <c r="AT55" s="653"/>
      <c r="AU55" s="653"/>
      <c r="AV55" s="653"/>
      <c r="AW55" s="653"/>
      <c r="AX55" s="653"/>
      <c r="AY55" s="653"/>
      <c r="AZ55" s="798">
        <v>1</v>
      </c>
    </row>
    <row r="56" spans="1:52" s="259" customFormat="1" ht="18" hidden="1" customHeight="1">
      <c r="A56" s="575"/>
      <c r="D56" s="259" t="s">
        <v>499</v>
      </c>
      <c r="E56" s="653" t="s">
        <v>1177</v>
      </c>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c r="AI56" s="653"/>
      <c r="AJ56" s="653"/>
      <c r="AK56" s="653"/>
      <c r="AL56" s="653"/>
      <c r="AM56" s="653"/>
      <c r="AN56" s="653"/>
      <c r="AO56" s="653"/>
      <c r="AP56" s="653"/>
      <c r="AQ56" s="653"/>
      <c r="AR56" s="653"/>
      <c r="AS56" s="653"/>
      <c r="AT56" s="653"/>
      <c r="AU56" s="653"/>
      <c r="AV56" s="653"/>
      <c r="AW56" s="653"/>
      <c r="AX56" s="653"/>
      <c r="AY56" s="653"/>
      <c r="AZ56" s="798">
        <v>1</v>
      </c>
    </row>
    <row r="57" spans="1:52" s="259" customFormat="1" ht="18" hidden="1" customHeight="1" thickBot="1">
      <c r="A57" s="575"/>
      <c r="D57" s="653"/>
      <c r="E57" s="799"/>
      <c r="F57" s="799"/>
      <c r="G57" s="799"/>
      <c r="H57" s="799"/>
      <c r="I57" s="799"/>
      <c r="J57" s="799"/>
      <c r="K57" s="799"/>
      <c r="L57" s="799"/>
      <c r="M57" s="799"/>
      <c r="N57" s="799"/>
      <c r="O57" s="799"/>
      <c r="P57" s="799"/>
      <c r="Q57" s="799"/>
      <c r="R57" s="799"/>
      <c r="S57" s="799"/>
      <c r="T57" s="799"/>
      <c r="U57" s="799"/>
      <c r="V57" s="799"/>
      <c r="W57" s="799"/>
      <c r="X57" s="799"/>
      <c r="Y57" s="799"/>
      <c r="Z57" s="799"/>
      <c r="AA57" s="799"/>
      <c r="AB57" s="799"/>
      <c r="AC57" s="799"/>
      <c r="AD57" s="799"/>
      <c r="AE57" s="799"/>
      <c r="AF57" s="799"/>
      <c r="AG57" s="799"/>
      <c r="AH57" s="799"/>
      <c r="AI57" s="799"/>
      <c r="AJ57" s="799"/>
      <c r="AK57" s="799"/>
      <c r="AL57" s="799"/>
      <c r="AM57" s="799"/>
      <c r="AN57" s="799"/>
      <c r="AO57" s="799"/>
      <c r="AP57" s="799"/>
      <c r="AQ57" s="799"/>
      <c r="AR57" s="799"/>
      <c r="AS57" s="799"/>
      <c r="AT57" s="799"/>
      <c r="AU57" s="799"/>
      <c r="AV57" s="799"/>
      <c r="AW57" s="799"/>
      <c r="AX57" s="799"/>
      <c r="AY57" s="799"/>
      <c r="AZ57" s="798">
        <v>1</v>
      </c>
    </row>
    <row r="58" spans="1:52" ht="25.5" hidden="1">
      <c r="A58" s="575">
        <f t="shared" ref="A58:A70" si="2">IF(K$76&gt;0,1,0)</f>
        <v>0</v>
      </c>
      <c r="B58" s="1869" t="s">
        <v>745</v>
      </c>
      <c r="C58" s="1869"/>
      <c r="D58" s="1869"/>
      <c r="E58" s="1869"/>
      <c r="F58" s="1869"/>
      <c r="G58" s="1869"/>
      <c r="H58" s="1869"/>
      <c r="I58" s="1869"/>
      <c r="J58" s="1869"/>
      <c r="K58" s="1869"/>
      <c r="L58" s="1869"/>
      <c r="M58" s="1869"/>
      <c r="N58" s="1869"/>
      <c r="O58" s="1869"/>
      <c r="P58" s="1869"/>
      <c r="Q58" s="1869"/>
      <c r="R58" s="1869"/>
      <c r="S58" s="1869"/>
      <c r="T58" s="1869"/>
      <c r="U58" s="1869"/>
      <c r="V58" s="1869"/>
      <c r="W58" s="1869"/>
      <c r="X58" s="1869"/>
      <c r="Y58" s="1869"/>
      <c r="Z58" s="1869"/>
      <c r="AA58" s="1869"/>
      <c r="AB58" s="1869"/>
      <c r="AC58" s="1869"/>
      <c r="AD58" s="1869"/>
      <c r="AE58" s="1869"/>
      <c r="AF58" s="1869"/>
      <c r="AG58" s="1869"/>
      <c r="AH58" s="1869"/>
      <c r="AI58" s="1869"/>
      <c r="AJ58" s="1869"/>
      <c r="AK58" s="1869"/>
      <c r="AL58" s="1869"/>
      <c r="AM58" s="1869"/>
      <c r="AN58" s="1869"/>
      <c r="AO58" s="1869"/>
      <c r="AP58" s="1869"/>
      <c r="AQ58" s="1869"/>
      <c r="AR58" s="1869"/>
      <c r="AS58" s="1869"/>
      <c r="AT58" s="1869"/>
      <c r="AU58" s="1869"/>
      <c r="AV58" s="1869"/>
      <c r="AW58" s="1869"/>
      <c r="AX58" s="1869"/>
      <c r="AY58" s="1869"/>
      <c r="AZ58" s="444">
        <v>2</v>
      </c>
    </row>
    <row r="59" spans="1:52" s="260" customFormat="1" ht="9.9499999999999993" hidden="1" customHeight="1">
      <c r="A59" s="575">
        <f t="shared" si="2"/>
        <v>0</v>
      </c>
      <c r="AZ59" s="443">
        <v>2</v>
      </c>
    </row>
    <row r="60" spans="1:52" s="576" customFormat="1" ht="30" hidden="1" customHeight="1">
      <c r="A60" s="575">
        <f t="shared" si="2"/>
        <v>0</v>
      </c>
      <c r="F60" s="1864" t="s">
        <v>1228</v>
      </c>
      <c r="G60" s="1864"/>
      <c r="H60" s="1864"/>
      <c r="I60" s="1864"/>
      <c r="J60" s="1864"/>
      <c r="K60" s="1864"/>
      <c r="L60" s="1870">
        <f>+'6-3표준조사 2'!K79</f>
        <v>0</v>
      </c>
      <c r="M60" s="1870"/>
      <c r="N60" s="1870"/>
      <c r="O60" s="1870"/>
      <c r="P60" s="1870"/>
      <c r="Q60" s="1870"/>
      <c r="R60" s="577"/>
      <c r="S60" s="577"/>
      <c r="T60" s="1864" t="s">
        <v>1227</v>
      </c>
      <c r="U60" s="1864"/>
      <c r="V60" s="1864"/>
      <c r="W60" s="1864"/>
      <c r="X60" s="1864"/>
      <c r="Y60" s="1864"/>
      <c r="Z60" s="1870">
        <f>+'6-3표준조사 2'!L79</f>
        <v>0</v>
      </c>
      <c r="AA60" s="1870"/>
      <c r="AB60" s="1870"/>
      <c r="AC60" s="1870"/>
      <c r="AD60" s="1870"/>
      <c r="AE60" s="1870"/>
      <c r="AF60" s="577"/>
      <c r="AG60" s="577"/>
      <c r="AH60" s="1864" t="s">
        <v>1226</v>
      </c>
      <c r="AI60" s="1864"/>
      <c r="AJ60" s="1864"/>
      <c r="AK60" s="1864"/>
      <c r="AL60" s="1864"/>
      <c r="AM60" s="1864"/>
      <c r="AN60" s="1864"/>
      <c r="AO60" s="1870" t="str">
        <f>+'6-3표준조사 2'!R79</f>
        <v>모두베기</v>
      </c>
      <c r="AP60" s="1870"/>
      <c r="AQ60" s="1870"/>
      <c r="AR60" s="1870"/>
      <c r="AS60" s="1870"/>
      <c r="AT60" s="1870"/>
      <c r="AU60" s="578"/>
      <c r="AV60" s="578"/>
      <c r="AW60" s="578"/>
      <c r="AX60" s="578"/>
      <c r="AZ60" s="443">
        <v>2</v>
      </c>
    </row>
    <row r="61" spans="1:52" s="260" customFormat="1" ht="14.25" hidden="1" customHeight="1">
      <c r="A61" s="575">
        <f t="shared" si="2"/>
        <v>0</v>
      </c>
      <c r="AZ61" s="443">
        <v>2</v>
      </c>
    </row>
    <row r="62" spans="1:52" s="259" customFormat="1" ht="20.100000000000001" hidden="1" customHeight="1">
      <c r="A62" s="575">
        <f t="shared" si="2"/>
        <v>0</v>
      </c>
      <c r="B62" s="1876" t="s">
        <v>1225</v>
      </c>
      <c r="C62" s="1876"/>
      <c r="D62" s="1876"/>
      <c r="E62" s="1876"/>
      <c r="F62" s="1876"/>
      <c r="G62" s="1876"/>
      <c r="H62" s="1876"/>
      <c r="I62" s="1876"/>
      <c r="J62" s="1876"/>
      <c r="K62" s="1876"/>
      <c r="L62" s="1876"/>
      <c r="M62" s="1876"/>
      <c r="N62" s="1876"/>
      <c r="O62" s="1876"/>
      <c r="P62" s="1876"/>
      <c r="Q62" s="1876"/>
      <c r="R62" s="1876"/>
      <c r="S62" s="1876"/>
      <c r="T62" s="1876"/>
      <c r="U62" s="1876"/>
      <c r="V62" s="1876"/>
      <c r="W62" s="1876"/>
      <c r="X62" s="1876"/>
      <c r="Y62" s="1876"/>
      <c r="Z62" s="1876"/>
      <c r="AA62" s="1876"/>
      <c r="AB62" s="1876"/>
      <c r="AC62" s="1876"/>
      <c r="AD62" s="1876"/>
      <c r="AE62" s="1876"/>
      <c r="AF62" s="1876"/>
      <c r="AG62" s="1876"/>
      <c r="AH62" s="1876"/>
      <c r="AI62" s="1876"/>
      <c r="AJ62" s="1876"/>
      <c r="AK62" s="1876"/>
      <c r="AL62" s="1876"/>
      <c r="AM62" s="1876"/>
      <c r="AN62" s="1876"/>
      <c r="AO62" s="1876"/>
      <c r="AP62" s="1876"/>
      <c r="AQ62" s="1876"/>
      <c r="AR62" s="1876"/>
      <c r="AS62" s="1876"/>
      <c r="AT62" s="1876"/>
      <c r="AU62" s="1876"/>
      <c r="AV62" s="1876"/>
      <c r="AW62" s="1876"/>
      <c r="AX62" s="1876"/>
      <c r="AY62" s="1876"/>
      <c r="AZ62" s="443">
        <v>2</v>
      </c>
    </row>
    <row r="63" spans="1:52" s="259" customFormat="1" ht="18" hidden="1" customHeight="1">
      <c r="A63" s="575">
        <f t="shared" si="2"/>
        <v>0</v>
      </c>
      <c r="C63" s="259" t="s">
        <v>1208</v>
      </c>
      <c r="D63" s="579" t="s">
        <v>1224</v>
      </c>
      <c r="E63" s="579"/>
      <c r="F63" s="580"/>
      <c r="G63" s="580"/>
      <c r="H63" s="580"/>
      <c r="I63" s="580"/>
      <c r="J63" s="581"/>
      <c r="M63" s="579"/>
      <c r="N63" s="579"/>
      <c r="O63" s="581"/>
      <c r="P63" s="579"/>
      <c r="Q63" s="579"/>
      <c r="R63" s="579"/>
      <c r="S63" s="579"/>
      <c r="T63" s="579"/>
      <c r="U63" s="579"/>
      <c r="V63" s="579"/>
      <c r="W63" s="579"/>
      <c r="X63" s="579"/>
      <c r="Y63" s="579"/>
      <c r="Z63" s="579"/>
      <c r="AA63" s="579"/>
      <c r="AB63" s="579"/>
      <c r="AC63" s="579"/>
      <c r="AD63" s="579"/>
      <c r="AE63" s="579"/>
      <c r="AZ63" s="443">
        <v>2</v>
      </c>
    </row>
    <row r="64" spans="1:52" s="259" customFormat="1" ht="18" hidden="1" customHeight="1">
      <c r="A64" s="575">
        <f t="shared" si="2"/>
        <v>0</v>
      </c>
      <c r="D64" s="259" t="s">
        <v>499</v>
      </c>
      <c r="E64" s="579" t="str">
        <f>CONCATENATE(L60," 임반 ",Z60," 소반 은 해발고",'6-3표준조사 2'!W78,"m ~ ",'6-3표준조사 2'!W79,"m 사이에 분포한다.")</f>
        <v>0 임반 0 소반 은 해발고320m ~ 330m 사이에 분포한다.</v>
      </c>
      <c r="F64" s="579"/>
      <c r="G64" s="579"/>
      <c r="H64" s="579"/>
      <c r="I64" s="579"/>
      <c r="J64" s="579"/>
      <c r="K64" s="579"/>
      <c r="L64" s="579"/>
      <c r="M64" s="579"/>
      <c r="N64" s="579"/>
      <c r="O64" s="579"/>
      <c r="P64" s="579"/>
      <c r="Q64" s="579"/>
      <c r="R64" s="579"/>
      <c r="S64" s="579"/>
      <c r="T64" s="579"/>
      <c r="U64" s="579"/>
      <c r="V64" s="579"/>
      <c r="W64" s="579"/>
      <c r="X64" s="579"/>
      <c r="Y64" s="579"/>
      <c r="Z64" s="579"/>
      <c r="AA64" s="579"/>
      <c r="AB64" s="579"/>
      <c r="AC64" s="579"/>
      <c r="AD64" s="579"/>
      <c r="AE64" s="579"/>
      <c r="AF64" s="579"/>
      <c r="AG64" s="579"/>
      <c r="AH64" s="579"/>
      <c r="AI64" s="579"/>
      <c r="AJ64" s="582"/>
      <c r="AK64" s="582"/>
      <c r="AL64" s="582"/>
      <c r="AM64" s="579"/>
      <c r="AN64" s="579"/>
      <c r="AO64" s="579"/>
      <c r="AP64" s="579"/>
      <c r="AQ64" s="579"/>
      <c r="AR64" s="579"/>
      <c r="AS64" s="579"/>
      <c r="AT64" s="579"/>
      <c r="AU64" s="579"/>
      <c r="AV64" s="579"/>
      <c r="AW64" s="579"/>
      <c r="AX64" s="579"/>
      <c r="AY64" s="579"/>
      <c r="AZ64" s="443">
        <v>2</v>
      </c>
    </row>
    <row r="65" spans="1:52" s="259" customFormat="1" ht="18" hidden="1" customHeight="1">
      <c r="A65" s="575">
        <f t="shared" si="2"/>
        <v>0</v>
      </c>
      <c r="D65" s="259" t="s">
        <v>499</v>
      </c>
      <c r="E65" s="259" t="str">
        <f>CONCATENATE("소반의 경사도는 평균 ",'6-3표준조사 2'!W80,"˚로 ",'6-3표준조사 2'!P81,"경사이고, 임지의 잔재를 제외하고 장애물은 많지 않다.")</f>
        <v>소반의 경사도는 평균 21.4˚로 중 (15˚ ~ 30˚)경사이고, 임지의 잔재를 제외하고 장애물은 많지 않다.</v>
      </c>
      <c r="AZ65" s="443">
        <v>2</v>
      </c>
    </row>
    <row r="66" spans="1:52" s="259" customFormat="1" ht="18" hidden="1" customHeight="1">
      <c r="A66" s="575">
        <f t="shared" si="2"/>
        <v>0</v>
      </c>
      <c r="C66" s="259" t="s">
        <v>1206</v>
      </c>
      <c r="D66" s="259" t="s">
        <v>1223</v>
      </c>
      <c r="K66" s="579"/>
      <c r="L66" s="579"/>
      <c r="M66" s="583"/>
      <c r="P66" s="584"/>
      <c r="Q66" s="584"/>
      <c r="R66" s="584"/>
      <c r="S66" s="584"/>
      <c r="T66" s="584"/>
      <c r="AZ66" s="443">
        <v>2</v>
      </c>
    </row>
    <row r="67" spans="1:52" s="259" customFormat="1" ht="18" hidden="1" customHeight="1">
      <c r="A67" s="575">
        <f t="shared" si="2"/>
        <v>0</v>
      </c>
      <c r="D67" s="259" t="s">
        <v>499</v>
      </c>
      <c r="E67" s="579" t="str">
        <f>CONCATENATE("사업대상지는 ",'6-3표준조사 2'!N79," ",'6-3표준조사 2'!O79," ",'6-3표준조사 2'!P79,"로 지적면적은 ",'6-3표준조사 2'!W92,"ha 이다." )</f>
        <v>사업대상지는   산72-3번지로 지적면적은 38.46ha 이다.</v>
      </c>
      <c r="F67" s="579"/>
      <c r="G67" s="579"/>
      <c r="AJ67" s="579"/>
      <c r="AK67" s="579"/>
      <c r="AL67" s="579"/>
      <c r="AM67" s="579"/>
      <c r="AN67" s="579"/>
      <c r="AO67" s="579"/>
      <c r="AP67" s="579"/>
      <c r="AQ67" s="579"/>
      <c r="AR67" s="579"/>
      <c r="AS67" s="579"/>
      <c r="AT67" s="579"/>
      <c r="AU67" s="579"/>
      <c r="AV67" s="579"/>
      <c r="AW67" s="579"/>
      <c r="AX67" s="579"/>
      <c r="AY67" s="579"/>
      <c r="AZ67" s="585">
        <v>2</v>
      </c>
    </row>
    <row r="68" spans="1:52" s="259" customFormat="1" ht="18" hidden="1" customHeight="1">
      <c r="A68" s="575">
        <f t="shared" si="2"/>
        <v>0</v>
      </c>
      <c r="D68" s="259" t="s">
        <v>499</v>
      </c>
      <c r="E68" s="579" t="str">
        <f>CONCATENATE("소반의 풀베기사업 대상면적은 ",'6-3표준조사 2'!Q79,"ha 이다.")</f>
        <v>소반의 풀베기사업 대상면적은 0ha 이다.</v>
      </c>
      <c r="F68" s="579"/>
      <c r="G68" s="579"/>
      <c r="H68" s="579"/>
      <c r="I68" s="579"/>
      <c r="J68" s="579"/>
      <c r="K68" s="579"/>
      <c r="L68" s="579"/>
      <c r="M68" s="579"/>
      <c r="N68" s="579"/>
      <c r="O68" s="579"/>
      <c r="P68" s="579"/>
      <c r="Q68" s="579"/>
      <c r="R68" s="579"/>
      <c r="S68" s="579"/>
      <c r="T68" s="579"/>
      <c r="U68" s="579"/>
      <c r="V68" s="579"/>
      <c r="W68" s="579"/>
      <c r="X68" s="579"/>
      <c r="Y68" s="579"/>
      <c r="Z68" s="579"/>
      <c r="AA68" s="579"/>
      <c r="AB68" s="579"/>
      <c r="AC68" s="579"/>
      <c r="AD68" s="579"/>
      <c r="AE68" s="579"/>
      <c r="AF68" s="579"/>
      <c r="AG68" s="579"/>
      <c r="AH68" s="579"/>
      <c r="AI68" s="579"/>
      <c r="AJ68" s="579"/>
      <c r="AK68" s="579"/>
      <c r="AL68" s="579"/>
      <c r="AM68" s="579"/>
      <c r="AN68" s="579"/>
      <c r="AO68" s="579"/>
      <c r="AP68" s="579"/>
      <c r="AQ68" s="579"/>
      <c r="AR68" s="579"/>
      <c r="AS68" s="579"/>
      <c r="AT68" s="579"/>
      <c r="AU68" s="579"/>
      <c r="AV68" s="579"/>
      <c r="AW68" s="579"/>
      <c r="AX68" s="579"/>
      <c r="AY68" s="579"/>
      <c r="AZ68" s="585">
        <v>2</v>
      </c>
    </row>
    <row r="69" spans="1:52" s="259" customFormat="1" ht="18" hidden="1" customHeight="1">
      <c r="A69" s="575">
        <f t="shared" si="2"/>
        <v>0</v>
      </c>
      <c r="C69" s="259" t="s">
        <v>1193</v>
      </c>
      <c r="D69" s="259" t="s">
        <v>1222</v>
      </c>
      <c r="E69" s="579"/>
      <c r="F69" s="579"/>
      <c r="G69" s="579"/>
      <c r="H69" s="579"/>
      <c r="I69" s="579"/>
      <c r="J69" s="579"/>
      <c r="K69" s="579"/>
      <c r="L69" s="579"/>
      <c r="M69" s="579"/>
      <c r="N69" s="579"/>
      <c r="O69" s="579"/>
      <c r="P69" s="579"/>
      <c r="Q69" s="579"/>
      <c r="R69" s="579"/>
      <c r="S69" s="579"/>
      <c r="T69" s="579"/>
      <c r="U69" s="579"/>
      <c r="V69" s="579"/>
      <c r="W69" s="579"/>
      <c r="X69" s="579"/>
      <c r="Y69" s="579"/>
      <c r="Z69" s="579"/>
      <c r="AA69" s="579"/>
      <c r="AB69" s="579"/>
      <c r="AC69" s="579"/>
      <c r="AD69" s="579"/>
      <c r="AE69" s="579"/>
      <c r="AF69" s="579"/>
      <c r="AG69" s="579"/>
      <c r="AH69" s="769"/>
      <c r="AI69" s="769"/>
      <c r="AJ69" s="769"/>
      <c r="AK69" s="579"/>
      <c r="AL69" s="579"/>
      <c r="AM69" s="579"/>
      <c r="AN69" s="579"/>
      <c r="AO69" s="579"/>
      <c r="AP69" s="579"/>
      <c r="AQ69" s="579"/>
      <c r="AR69" s="579"/>
      <c r="AS69" s="579"/>
      <c r="AT69" s="579"/>
      <c r="AU69" s="579"/>
      <c r="AV69" s="579"/>
      <c r="AW69" s="579"/>
      <c r="AX69" s="579"/>
      <c r="AY69" s="579"/>
      <c r="AZ69" s="585">
        <v>2</v>
      </c>
    </row>
    <row r="70" spans="1:52" s="259" customFormat="1" ht="18" hidden="1" customHeight="1">
      <c r="A70" s="575">
        <f t="shared" si="2"/>
        <v>0</v>
      </c>
      <c r="B70" s="586"/>
      <c r="C70" s="586"/>
      <c r="D70" s="586" t="s">
        <v>499</v>
      </c>
      <c r="E70" s="587" t="str">
        <f>'6-3표준조사 2'!$W$95</f>
        <v>소반하단 농로가 연접되어 있어 접근이 용이하다.</v>
      </c>
      <c r="F70" s="587"/>
      <c r="G70" s="587"/>
      <c r="H70" s="587"/>
      <c r="I70" s="587"/>
      <c r="J70" s="587"/>
      <c r="K70" s="587"/>
      <c r="L70" s="587"/>
      <c r="M70" s="587"/>
      <c r="N70" s="587"/>
      <c r="O70" s="587"/>
      <c r="P70" s="587"/>
      <c r="Q70" s="587"/>
      <c r="R70" s="587"/>
      <c r="S70" s="587"/>
      <c r="T70" s="587"/>
      <c r="U70" s="587"/>
      <c r="V70" s="587"/>
      <c r="W70" s="587"/>
      <c r="X70" s="587"/>
      <c r="Y70" s="587"/>
      <c r="Z70" s="587"/>
      <c r="AA70" s="587"/>
      <c r="AB70" s="587"/>
      <c r="AC70" s="587"/>
      <c r="AD70" s="587"/>
      <c r="AE70" s="587"/>
      <c r="AF70" s="587"/>
      <c r="AG70" s="587"/>
      <c r="AH70" s="588"/>
      <c r="AI70" s="588"/>
      <c r="AJ70" s="588"/>
      <c r="AK70" s="587"/>
      <c r="AL70" s="587"/>
      <c r="AM70" s="587"/>
      <c r="AN70" s="587"/>
      <c r="AO70" s="587"/>
      <c r="AP70" s="587"/>
      <c r="AQ70" s="587"/>
      <c r="AR70" s="587"/>
      <c r="AS70" s="587"/>
      <c r="AT70" s="587"/>
      <c r="AU70" s="587"/>
      <c r="AV70" s="587"/>
      <c r="AW70" s="587"/>
      <c r="AX70" s="587"/>
      <c r="AY70" s="587"/>
      <c r="AZ70" s="585">
        <v>2</v>
      </c>
    </row>
    <row r="71" spans="1:52" s="259" customFormat="1" ht="14.25" hidden="1" customHeight="1">
      <c r="A71" s="575"/>
      <c r="D71" s="589"/>
      <c r="E71" s="589"/>
      <c r="F71" s="589"/>
      <c r="G71" s="589"/>
      <c r="H71" s="589"/>
      <c r="I71" s="589"/>
      <c r="J71" s="589"/>
      <c r="K71" s="589"/>
      <c r="L71" s="589"/>
      <c r="M71" s="589"/>
      <c r="N71" s="589"/>
      <c r="O71" s="589"/>
      <c r="P71" s="589"/>
      <c r="Q71" s="589"/>
      <c r="R71" s="589"/>
      <c r="S71" s="589"/>
      <c r="T71" s="589"/>
      <c r="U71" s="589"/>
      <c r="V71" s="589"/>
      <c r="W71" s="589"/>
      <c r="X71" s="589"/>
      <c r="Y71" s="589"/>
      <c r="Z71" s="589"/>
      <c r="AA71" s="589"/>
      <c r="AB71" s="589"/>
      <c r="AC71" s="589"/>
      <c r="AD71" s="589"/>
      <c r="AE71" s="589"/>
      <c r="AF71" s="589"/>
      <c r="AG71" s="589"/>
      <c r="AH71" s="589"/>
      <c r="AI71" s="589"/>
      <c r="AJ71" s="589"/>
      <c r="AK71" s="589"/>
      <c r="AL71" s="589"/>
      <c r="AM71" s="589"/>
      <c r="AN71" s="589"/>
      <c r="AO71" s="589"/>
      <c r="AP71" s="589"/>
      <c r="AQ71" s="589"/>
      <c r="AR71" s="589"/>
      <c r="AS71" s="589"/>
      <c r="AT71" s="589"/>
      <c r="AU71" s="589"/>
      <c r="AV71" s="589"/>
      <c r="AW71" s="589"/>
      <c r="AX71" s="589"/>
      <c r="AY71" s="589"/>
      <c r="AZ71" s="585">
        <v>2</v>
      </c>
    </row>
    <row r="72" spans="1:52" s="260" customFormat="1" ht="20.100000000000001" hidden="1" customHeight="1">
      <c r="A72" s="575">
        <f t="shared" ref="A72:A79" si="3">IF(K$76&gt;0,1,0)</f>
        <v>0</v>
      </c>
      <c r="B72" s="1876" t="s">
        <v>1221</v>
      </c>
      <c r="C72" s="1876"/>
      <c r="D72" s="1876"/>
      <c r="E72" s="1876"/>
      <c r="F72" s="1876"/>
      <c r="G72" s="1876"/>
      <c r="H72" s="1876"/>
      <c r="I72" s="1876"/>
      <c r="J72" s="1876"/>
      <c r="K72" s="1876"/>
      <c r="L72" s="1876"/>
      <c r="M72" s="1876"/>
      <c r="N72" s="1876"/>
      <c r="O72" s="1876"/>
      <c r="P72" s="1876"/>
      <c r="Q72" s="1876"/>
      <c r="R72" s="1876"/>
      <c r="S72" s="1876"/>
      <c r="T72" s="1876"/>
      <c r="U72" s="1876"/>
      <c r="V72" s="1876"/>
      <c r="W72" s="1876"/>
      <c r="X72" s="1876"/>
      <c r="Y72" s="1876"/>
      <c r="Z72" s="1876"/>
      <c r="AA72" s="1876"/>
      <c r="AB72" s="1876"/>
      <c r="AC72" s="1876"/>
      <c r="AD72" s="1876"/>
      <c r="AE72" s="1876"/>
      <c r="AF72" s="1876"/>
      <c r="AG72" s="1876"/>
      <c r="AH72" s="1876"/>
      <c r="AI72" s="1876"/>
      <c r="AJ72" s="1876"/>
      <c r="AK72" s="1876"/>
      <c r="AL72" s="1876"/>
      <c r="AM72" s="1876"/>
      <c r="AN72" s="1876"/>
      <c r="AO72" s="1876"/>
      <c r="AP72" s="1876"/>
      <c r="AQ72" s="1876"/>
      <c r="AR72" s="1876"/>
      <c r="AS72" s="1876"/>
      <c r="AT72" s="1876"/>
      <c r="AU72" s="1876"/>
      <c r="AV72" s="1876"/>
      <c r="AW72" s="1876"/>
      <c r="AX72" s="1876"/>
      <c r="AY72" s="1876"/>
      <c r="AZ72" s="443">
        <v>2</v>
      </c>
    </row>
    <row r="73" spans="1:52" s="260" customFormat="1" ht="20.100000000000001" hidden="1" customHeight="1">
      <c r="A73" s="575">
        <f t="shared" si="3"/>
        <v>0</v>
      </c>
      <c r="B73" s="590"/>
      <c r="C73" s="591" t="s">
        <v>1208</v>
      </c>
      <c r="D73" s="591" t="s">
        <v>1220</v>
      </c>
      <c r="E73" s="592"/>
      <c r="F73" s="592"/>
      <c r="G73" s="769"/>
      <c r="H73" s="593"/>
      <c r="I73" s="593"/>
      <c r="J73" s="594"/>
      <c r="K73" s="594"/>
      <c r="L73" s="594"/>
      <c r="M73" s="594"/>
      <c r="N73" s="594"/>
      <c r="O73" s="594"/>
      <c r="P73" s="594"/>
      <c r="Q73" s="595"/>
      <c r="R73" s="595"/>
      <c r="S73" s="595"/>
      <c r="T73" s="595"/>
      <c r="U73" s="595"/>
      <c r="V73" s="596"/>
      <c r="W73" s="596"/>
      <c r="X73" s="596"/>
      <c r="Y73" s="596"/>
      <c r="Z73" s="596"/>
      <c r="AA73" s="596"/>
      <c r="AB73" s="596"/>
      <c r="AC73" s="596"/>
      <c r="AD73" s="596"/>
      <c r="AE73" s="596"/>
      <c r="AF73" s="596"/>
      <c r="AG73" s="596"/>
      <c r="AH73" s="597"/>
      <c r="AI73" s="597"/>
      <c r="AJ73" s="597"/>
      <c r="AK73" s="597"/>
      <c r="AL73" s="598"/>
      <c r="AM73" s="598"/>
      <c r="AN73" s="598"/>
      <c r="AO73" s="598"/>
      <c r="AP73" s="598"/>
      <c r="AQ73" s="598"/>
      <c r="AR73" s="598"/>
      <c r="AS73" s="598"/>
      <c r="AT73" s="598"/>
      <c r="AU73" s="598"/>
      <c r="AV73" s="593"/>
      <c r="AW73" s="593"/>
      <c r="AX73" s="593"/>
      <c r="AY73" s="593"/>
      <c r="AZ73" s="444">
        <v>2</v>
      </c>
    </row>
    <row r="74" spans="1:52" s="259" customFormat="1" ht="18" hidden="1" customHeight="1">
      <c r="A74" s="575">
        <f t="shared" si="3"/>
        <v>0</v>
      </c>
      <c r="B74" s="599"/>
      <c r="C74" s="1862" t="s">
        <v>1219</v>
      </c>
      <c r="D74" s="1862"/>
      <c r="E74" s="1862"/>
      <c r="F74" s="1862"/>
      <c r="G74" s="1862"/>
      <c r="H74" s="1862"/>
      <c r="I74" s="1862"/>
      <c r="J74" s="1862"/>
      <c r="K74" s="1862" t="s">
        <v>1218</v>
      </c>
      <c r="L74" s="1862"/>
      <c r="M74" s="1862"/>
      <c r="N74" s="1862"/>
      <c r="O74" s="1862"/>
      <c r="P74" s="1862"/>
      <c r="Q74" s="1862"/>
      <c r="R74" s="1862"/>
      <c r="S74" s="1862" t="s">
        <v>1217</v>
      </c>
      <c r="T74" s="1862"/>
      <c r="U74" s="1862"/>
      <c r="V74" s="1862"/>
      <c r="W74" s="1862"/>
      <c r="X74" s="1862"/>
      <c r="Y74" s="1862"/>
      <c r="Z74" s="1862"/>
      <c r="AA74" s="1862" t="s">
        <v>1216</v>
      </c>
      <c r="AB74" s="1862"/>
      <c r="AC74" s="1862"/>
      <c r="AD74" s="1862"/>
      <c r="AE74" s="1862"/>
      <c r="AF74" s="1862"/>
      <c r="AG74" s="1862"/>
      <c r="AH74" s="1862"/>
      <c r="AI74" s="1862"/>
      <c r="AJ74" s="1862"/>
      <c r="AK74" s="1862"/>
      <c r="AL74" s="1862"/>
      <c r="AM74" s="1862"/>
      <c r="AN74" s="1862"/>
      <c r="AO74" s="1862"/>
      <c r="AP74" s="1862"/>
      <c r="AQ74" s="1862" t="s">
        <v>964</v>
      </c>
      <c r="AR74" s="1862"/>
      <c r="AS74" s="1862"/>
      <c r="AT74" s="1862"/>
      <c r="AU74" s="1862"/>
      <c r="AV74" s="1862"/>
      <c r="AW74" s="1862"/>
      <c r="AX74" s="1862"/>
      <c r="AY74" s="599"/>
      <c r="AZ74" s="444">
        <v>2</v>
      </c>
    </row>
    <row r="75" spans="1:52" s="259" customFormat="1" ht="18" hidden="1" customHeight="1">
      <c r="A75" s="575">
        <f t="shared" si="3"/>
        <v>0</v>
      </c>
      <c r="B75" s="599"/>
      <c r="C75" s="1862"/>
      <c r="D75" s="1862"/>
      <c r="E75" s="1862"/>
      <c r="F75" s="1862"/>
      <c r="G75" s="1862"/>
      <c r="H75" s="1862"/>
      <c r="I75" s="1862"/>
      <c r="J75" s="1862"/>
      <c r="K75" s="1862"/>
      <c r="L75" s="1862"/>
      <c r="M75" s="1862"/>
      <c r="N75" s="1862"/>
      <c r="O75" s="1862"/>
      <c r="P75" s="1862"/>
      <c r="Q75" s="1862"/>
      <c r="R75" s="1862"/>
      <c r="S75" s="1862"/>
      <c r="T75" s="1862"/>
      <c r="U75" s="1862"/>
      <c r="V75" s="1862"/>
      <c r="W75" s="1862"/>
      <c r="X75" s="1862"/>
      <c r="Y75" s="1862"/>
      <c r="Z75" s="1862"/>
      <c r="AA75" s="1862" t="s">
        <v>1215</v>
      </c>
      <c r="AB75" s="1862"/>
      <c r="AC75" s="1862"/>
      <c r="AD75" s="1862"/>
      <c r="AE75" s="1862"/>
      <c r="AF75" s="1862"/>
      <c r="AG75" s="1862"/>
      <c r="AH75" s="1862"/>
      <c r="AI75" s="1862" t="s">
        <v>1214</v>
      </c>
      <c r="AJ75" s="1862"/>
      <c r="AK75" s="1862"/>
      <c r="AL75" s="1862"/>
      <c r="AM75" s="1862"/>
      <c r="AN75" s="1862"/>
      <c r="AO75" s="1862"/>
      <c r="AP75" s="1862"/>
      <c r="AQ75" s="1862"/>
      <c r="AR75" s="1862"/>
      <c r="AS75" s="1862"/>
      <c r="AT75" s="1862"/>
      <c r="AU75" s="1862"/>
      <c r="AV75" s="1862"/>
      <c r="AW75" s="1862"/>
      <c r="AX75" s="1862"/>
      <c r="AY75" s="599"/>
      <c r="AZ75" s="444">
        <v>2</v>
      </c>
    </row>
    <row r="76" spans="1:52" s="259" customFormat="1" ht="18" hidden="1" customHeight="1">
      <c r="A76" s="575">
        <f t="shared" si="3"/>
        <v>0</v>
      </c>
      <c r="B76" s="600"/>
      <c r="C76" s="1871">
        <f>L60</f>
        <v>0</v>
      </c>
      <c r="D76" s="1872"/>
      <c r="E76" s="1875" t="s">
        <v>1213</v>
      </c>
      <c r="F76" s="1875"/>
      <c r="G76" s="1872">
        <f>Z60</f>
        <v>0</v>
      </c>
      <c r="H76" s="1872"/>
      <c r="I76" s="1875" t="s">
        <v>1212</v>
      </c>
      <c r="J76" s="1875"/>
      <c r="K76" s="1887">
        <f>'6-3표준조사 2'!Q79</f>
        <v>0</v>
      </c>
      <c r="L76" s="1887"/>
      <c r="M76" s="1887"/>
      <c r="N76" s="1887"/>
      <c r="O76" s="1887"/>
      <c r="P76" s="1887"/>
      <c r="Q76" s="1887"/>
      <c r="R76" s="1887"/>
      <c r="S76" s="1867" t="str">
        <f>'6-3표준조사 2'!K81</f>
        <v>쉬나무(용)</v>
      </c>
      <c r="T76" s="1867"/>
      <c r="U76" s="1867"/>
      <c r="V76" s="1867"/>
      <c r="W76" s="1867"/>
      <c r="X76" s="1867"/>
      <c r="Y76" s="1867"/>
      <c r="Z76" s="1867"/>
      <c r="AA76" s="1865">
        <f>'6-3표준조사 2'!Q85</f>
        <v>0</v>
      </c>
      <c r="AB76" s="1865"/>
      <c r="AC76" s="1865"/>
      <c r="AD76" s="1865"/>
      <c r="AE76" s="1865"/>
      <c r="AF76" s="1865"/>
      <c r="AG76" s="1865"/>
      <c r="AH76" s="1865"/>
      <c r="AI76" s="1865">
        <f>'6-3표준조사 2'!R85</f>
        <v>0</v>
      </c>
      <c r="AJ76" s="1865"/>
      <c r="AK76" s="1865"/>
      <c r="AL76" s="1865"/>
      <c r="AM76" s="1865"/>
      <c r="AN76" s="1865"/>
      <c r="AO76" s="1865"/>
      <c r="AP76" s="1865"/>
      <c r="AQ76" s="1867" t="str">
        <f>'6-3표준조사 2'!R81</f>
        <v>2년차</v>
      </c>
      <c r="AR76" s="1867"/>
      <c r="AS76" s="1867"/>
      <c r="AT76" s="1867"/>
      <c r="AU76" s="1867"/>
      <c r="AV76" s="1867"/>
      <c r="AW76" s="1867"/>
      <c r="AX76" s="1867"/>
      <c r="AY76" s="599"/>
      <c r="AZ76" s="444">
        <v>2</v>
      </c>
    </row>
    <row r="77" spans="1:52" s="259" customFormat="1" ht="18" hidden="1" customHeight="1">
      <c r="A77" s="575">
        <f t="shared" si="3"/>
        <v>0</v>
      </c>
      <c r="B77" s="600"/>
      <c r="C77" s="1873"/>
      <c r="D77" s="1874"/>
      <c r="E77" s="1874"/>
      <c r="F77" s="1874"/>
      <c r="G77" s="1874"/>
      <c r="H77" s="1874"/>
      <c r="I77" s="1874"/>
      <c r="J77" s="1874"/>
      <c r="K77" s="1888"/>
      <c r="L77" s="1888"/>
      <c r="M77" s="1888"/>
      <c r="N77" s="1888"/>
      <c r="O77" s="1888"/>
      <c r="P77" s="1888"/>
      <c r="Q77" s="1888"/>
      <c r="R77" s="1888"/>
      <c r="S77" s="1868"/>
      <c r="T77" s="1868"/>
      <c r="U77" s="1868"/>
      <c r="V77" s="1868"/>
      <c r="W77" s="1868"/>
      <c r="X77" s="1868"/>
      <c r="Y77" s="1868"/>
      <c r="Z77" s="1868"/>
      <c r="AA77" s="1866"/>
      <c r="AB77" s="1866"/>
      <c r="AC77" s="1866"/>
      <c r="AD77" s="1866"/>
      <c r="AE77" s="1866"/>
      <c r="AF77" s="1866"/>
      <c r="AG77" s="1866"/>
      <c r="AH77" s="1866"/>
      <c r="AI77" s="1866"/>
      <c r="AJ77" s="1866"/>
      <c r="AK77" s="1866"/>
      <c r="AL77" s="1866"/>
      <c r="AM77" s="1866"/>
      <c r="AN77" s="1866"/>
      <c r="AO77" s="1866"/>
      <c r="AP77" s="1866"/>
      <c r="AQ77" s="1868"/>
      <c r="AR77" s="1868"/>
      <c r="AS77" s="1868"/>
      <c r="AT77" s="1868"/>
      <c r="AU77" s="1868"/>
      <c r="AV77" s="1868"/>
      <c r="AW77" s="1868"/>
      <c r="AX77" s="1868"/>
      <c r="AY77" s="599"/>
      <c r="AZ77" s="444">
        <v>2</v>
      </c>
    </row>
    <row r="78" spans="1:52" s="259" customFormat="1" ht="18" hidden="1" customHeight="1">
      <c r="A78" s="575">
        <f t="shared" si="3"/>
        <v>0</v>
      </c>
      <c r="B78" s="600"/>
      <c r="C78" s="600" t="s">
        <v>1206</v>
      </c>
      <c r="D78" s="600" t="s">
        <v>1211</v>
      </c>
      <c r="E78" s="600"/>
      <c r="F78" s="599"/>
      <c r="G78" s="599"/>
      <c r="H78" s="599"/>
      <c r="I78" s="599"/>
      <c r="J78" s="599"/>
      <c r="K78" s="599"/>
      <c r="L78" s="599"/>
      <c r="M78" s="599"/>
      <c r="N78" s="599"/>
      <c r="O78" s="599"/>
      <c r="P78" s="599"/>
      <c r="Q78" s="601"/>
      <c r="R78" s="601"/>
      <c r="S78" s="601"/>
      <c r="T78" s="601"/>
      <c r="U78" s="601"/>
      <c r="V78" s="599"/>
      <c r="W78" s="602"/>
      <c r="X78" s="602"/>
      <c r="Y78" s="602"/>
      <c r="Z78" s="602"/>
      <c r="AA78" s="602"/>
      <c r="AB78" s="602"/>
      <c r="AC78" s="602"/>
      <c r="AD78" s="602"/>
      <c r="AE78" s="602"/>
      <c r="AF78" s="602"/>
      <c r="AG78" s="599"/>
      <c r="AH78" s="603"/>
      <c r="AI78" s="603"/>
      <c r="AJ78" s="603"/>
      <c r="AK78" s="603"/>
      <c r="AL78" s="604"/>
      <c r="AM78" s="604"/>
      <c r="AN78" s="604"/>
      <c r="AO78" s="604"/>
      <c r="AP78" s="604"/>
      <c r="AQ78" s="604"/>
      <c r="AR78" s="604"/>
      <c r="AS78" s="604"/>
      <c r="AT78" s="604"/>
      <c r="AU78" s="604"/>
      <c r="AV78" s="599"/>
      <c r="AW78" s="599"/>
      <c r="AX78" s="599"/>
      <c r="AY78" s="599"/>
      <c r="AZ78" s="444">
        <v>2</v>
      </c>
    </row>
    <row r="79" spans="1:52" s="259" customFormat="1" ht="18" hidden="1" customHeight="1">
      <c r="A79" s="575">
        <f t="shared" si="3"/>
        <v>0</v>
      </c>
      <c r="B79" s="600"/>
      <c r="C79" s="600"/>
      <c r="D79" s="259" t="s">
        <v>499</v>
      </c>
      <c r="E79" s="600" t="str">
        <f>'6-3표준조사 2'!$W$96</f>
        <v>식재된 쉬나무(용) 는 활착이 안정된 상태로 신초발달이 양호하다.</v>
      </c>
      <c r="F79" s="599"/>
      <c r="G79" s="599"/>
      <c r="H79" s="599"/>
      <c r="I79" s="599"/>
      <c r="J79" s="599"/>
      <c r="K79" s="599"/>
      <c r="L79" s="599"/>
      <c r="M79" s="599"/>
      <c r="N79" s="599"/>
      <c r="O79" s="599"/>
      <c r="P79" s="599"/>
      <c r="Q79" s="601"/>
      <c r="R79" s="601"/>
      <c r="S79" s="601"/>
      <c r="T79" s="601"/>
      <c r="U79" s="601"/>
      <c r="V79" s="599"/>
      <c r="W79" s="605"/>
      <c r="X79" s="602"/>
      <c r="Y79" s="602"/>
      <c r="Z79" s="602"/>
      <c r="AA79" s="605"/>
      <c r="AB79" s="602"/>
      <c r="AC79" s="602"/>
      <c r="AD79" s="602"/>
      <c r="AE79" s="605"/>
      <c r="AF79" s="602"/>
      <c r="AG79" s="599"/>
      <c r="AH79" s="603"/>
      <c r="AI79" s="603"/>
      <c r="AJ79" s="603"/>
      <c r="AK79" s="603"/>
      <c r="AL79" s="604"/>
      <c r="AM79" s="604"/>
      <c r="AN79" s="604"/>
      <c r="AO79" s="604"/>
      <c r="AP79" s="604"/>
      <c r="AQ79" s="604"/>
      <c r="AR79" s="604"/>
      <c r="AS79" s="604"/>
      <c r="AT79" s="604"/>
      <c r="AU79" s="604"/>
      <c r="AV79" s="599"/>
      <c r="AW79" s="599"/>
      <c r="AX79" s="599"/>
      <c r="AY79" s="599"/>
      <c r="AZ79" s="444">
        <v>2</v>
      </c>
    </row>
    <row r="80" spans="1:52" s="259" customFormat="1" ht="18" customHeight="1">
      <c r="A80" s="575">
        <f>IF(K$19&gt;0,1,0)</f>
        <v>1</v>
      </c>
      <c r="B80" s="600"/>
      <c r="C80" s="600"/>
      <c r="D80" s="259" t="s">
        <v>499</v>
      </c>
      <c r="E80" s="600">
        <f>'6-3표준조사 2'!$W$97</f>
        <v>0</v>
      </c>
      <c r="F80" s="599"/>
      <c r="G80" s="599"/>
      <c r="H80" s="599"/>
      <c r="I80" s="599"/>
      <c r="J80" s="599"/>
      <c r="K80" s="599"/>
      <c r="L80" s="599"/>
      <c r="M80" s="599"/>
      <c r="N80" s="599"/>
      <c r="O80" s="599"/>
      <c r="P80" s="599"/>
      <c r="Q80" s="601"/>
      <c r="R80" s="601"/>
      <c r="S80" s="601"/>
      <c r="T80" s="601"/>
      <c r="U80" s="601"/>
      <c r="V80" s="599"/>
      <c r="W80" s="599"/>
      <c r="X80" s="599"/>
      <c r="Y80" s="599"/>
      <c r="Z80" s="599"/>
      <c r="AA80" s="599"/>
      <c r="AB80" s="599"/>
      <c r="AC80" s="599"/>
      <c r="AD80" s="599"/>
      <c r="AE80" s="599"/>
      <c r="AF80" s="599"/>
      <c r="AG80" s="599"/>
      <c r="AH80" s="603"/>
      <c r="AI80" s="603"/>
      <c r="AJ80" s="603"/>
      <c r="AK80" s="603"/>
      <c r="AL80" s="604"/>
      <c r="AM80" s="604"/>
      <c r="AN80" s="604"/>
      <c r="AO80" s="604"/>
      <c r="AP80" s="604"/>
      <c r="AQ80" s="604"/>
      <c r="AR80" s="604"/>
      <c r="AS80" s="604"/>
      <c r="AT80" s="604"/>
      <c r="AU80" s="604"/>
      <c r="AV80" s="599"/>
      <c r="AW80" s="599"/>
      <c r="AX80" s="599"/>
      <c r="AY80" s="599"/>
      <c r="AZ80" s="444">
        <v>1</v>
      </c>
    </row>
    <row r="81" spans="1:52" s="259" customFormat="1" ht="18" hidden="1" customHeight="1">
      <c r="A81" s="575">
        <f t="shared" ref="A81:A86" si="4">IF(K$76&gt;0,1,0)</f>
        <v>0</v>
      </c>
      <c r="B81" s="600"/>
      <c r="C81" s="600" t="s">
        <v>1193</v>
      </c>
      <c r="D81" s="600" t="s">
        <v>1210</v>
      </c>
      <c r="E81" s="600"/>
      <c r="F81" s="599"/>
      <c r="G81" s="599"/>
      <c r="H81" s="599"/>
      <c r="I81" s="599"/>
      <c r="J81" s="599"/>
      <c r="K81" s="599"/>
      <c r="L81" s="599"/>
      <c r="M81" s="599"/>
      <c r="N81" s="599"/>
      <c r="O81" s="599"/>
      <c r="P81" s="599"/>
      <c r="Q81" s="601"/>
      <c r="R81" s="601"/>
      <c r="S81" s="601"/>
      <c r="T81" s="601"/>
      <c r="U81" s="601"/>
      <c r="V81" s="599"/>
      <c r="W81" s="599"/>
      <c r="X81" s="599"/>
      <c r="Y81" s="599"/>
      <c r="Z81" s="599"/>
      <c r="AA81" s="599"/>
      <c r="AB81" s="599"/>
      <c r="AC81" s="599"/>
      <c r="AD81" s="599"/>
      <c r="AE81" s="599"/>
      <c r="AF81" s="599"/>
      <c r="AG81" s="599"/>
      <c r="AH81" s="603"/>
      <c r="AI81" s="603"/>
      <c r="AJ81" s="603"/>
      <c r="AK81" s="603"/>
      <c r="AL81" s="604"/>
      <c r="AM81" s="604"/>
      <c r="AN81" s="604"/>
      <c r="AO81" s="604"/>
      <c r="AP81" s="604"/>
      <c r="AQ81" s="604"/>
      <c r="AR81" s="604"/>
      <c r="AS81" s="604"/>
      <c r="AT81" s="604"/>
      <c r="AU81" s="604"/>
      <c r="AV81" s="599"/>
      <c r="AW81" s="599"/>
      <c r="AX81" s="599"/>
      <c r="AY81" s="599"/>
      <c r="AZ81" s="585">
        <v>2</v>
      </c>
    </row>
    <row r="82" spans="1:52" s="259" customFormat="1" ht="18" hidden="1" customHeight="1">
      <c r="A82" s="575">
        <f t="shared" si="4"/>
        <v>0</v>
      </c>
      <c r="B82" s="600"/>
      <c r="C82" s="600"/>
      <c r="D82" s="259" t="s">
        <v>499</v>
      </c>
      <c r="E82" s="600" t="s">
        <v>1230</v>
      </c>
      <c r="F82" s="599"/>
      <c r="G82" s="599"/>
      <c r="H82" s="599"/>
      <c r="I82" s="599"/>
      <c r="J82" s="599"/>
      <c r="K82" s="599"/>
      <c r="L82" s="599"/>
      <c r="M82" s="599"/>
      <c r="N82" s="599"/>
      <c r="O82" s="599"/>
      <c r="P82" s="599"/>
      <c r="Q82" s="601"/>
      <c r="R82" s="601"/>
      <c r="S82" s="601"/>
      <c r="T82" s="601"/>
      <c r="U82" s="601"/>
      <c r="V82" s="599"/>
      <c r="W82" s="599"/>
      <c r="X82" s="599"/>
      <c r="Y82" s="599"/>
      <c r="Z82" s="599"/>
      <c r="AA82" s="599"/>
      <c r="AB82" s="599"/>
      <c r="AC82" s="599"/>
      <c r="AD82" s="599"/>
      <c r="AE82" s="599"/>
      <c r="AF82" s="599"/>
      <c r="AG82" s="599"/>
      <c r="AH82" s="603"/>
      <c r="AI82" s="603"/>
      <c r="AJ82" s="603"/>
      <c r="AK82" s="603"/>
      <c r="AL82" s="604"/>
      <c r="AM82" s="604"/>
      <c r="AN82" s="604"/>
      <c r="AO82" s="604"/>
      <c r="AP82" s="604"/>
      <c r="AQ82" s="604"/>
      <c r="AR82" s="604"/>
      <c r="AS82" s="604"/>
      <c r="AT82" s="604"/>
      <c r="AU82" s="604"/>
      <c r="AV82" s="599"/>
      <c r="AW82" s="599"/>
      <c r="AX82" s="599"/>
      <c r="AY82" s="599"/>
      <c r="AZ82" s="585">
        <v>2</v>
      </c>
    </row>
    <row r="83" spans="1:52" s="259" customFormat="1" ht="18" hidden="1" customHeight="1">
      <c r="A83" s="575">
        <f t="shared" si="4"/>
        <v>0</v>
      </c>
      <c r="B83" s="600"/>
      <c r="C83" s="600"/>
      <c r="D83" s="259" t="s">
        <v>499</v>
      </c>
      <c r="E83" s="600" t="str">
        <f>CONCATENATE("조림목이 자연발생 식생과 경쟁하고 있으며 조림목의 조림후 경과년수는 ",AQ76,"이다." )</f>
        <v>조림목이 자연발생 식생과 경쟁하고 있으며 조림목의 조림후 경과년수는 2년차이다.</v>
      </c>
      <c r="F83" s="599"/>
      <c r="G83" s="599"/>
      <c r="H83" s="599"/>
      <c r="I83" s="599"/>
      <c r="J83" s="599"/>
      <c r="K83" s="599"/>
      <c r="L83" s="599"/>
      <c r="M83" s="599"/>
      <c r="N83" s="599"/>
      <c r="O83" s="599"/>
      <c r="P83" s="599"/>
      <c r="Q83" s="599"/>
      <c r="R83" s="599"/>
      <c r="S83" s="599"/>
      <c r="T83" s="599"/>
      <c r="U83" s="599"/>
      <c r="V83" s="599"/>
      <c r="W83" s="599"/>
      <c r="X83" s="599"/>
      <c r="Y83" s="599"/>
      <c r="Z83" s="599"/>
      <c r="AA83" s="599"/>
      <c r="AB83" s="599"/>
      <c r="AC83" s="599"/>
      <c r="AD83" s="599"/>
      <c r="AE83" s="599"/>
      <c r="AF83" s="599"/>
      <c r="AG83" s="599"/>
      <c r="AH83" s="603"/>
      <c r="AI83" s="603"/>
      <c r="AJ83" s="603"/>
      <c r="AK83" s="603"/>
      <c r="AL83" s="604"/>
      <c r="AM83" s="604"/>
      <c r="AN83" s="604"/>
      <c r="AO83" s="604"/>
      <c r="AP83" s="604"/>
      <c r="AQ83" s="604"/>
      <c r="AR83" s="604"/>
      <c r="AS83" s="604"/>
      <c r="AT83" s="604"/>
      <c r="AU83" s="604"/>
      <c r="AV83" s="599"/>
      <c r="AW83" s="599"/>
      <c r="AX83" s="599"/>
      <c r="AY83" s="599"/>
      <c r="AZ83" s="585">
        <v>2</v>
      </c>
    </row>
    <row r="84" spans="1:52" s="259" customFormat="1" ht="13.5" hidden="1" customHeight="1">
      <c r="A84" s="575">
        <f t="shared" si="4"/>
        <v>0</v>
      </c>
      <c r="B84" s="606"/>
      <c r="C84" s="606"/>
      <c r="D84" s="606"/>
      <c r="E84" s="606"/>
      <c r="F84" s="769"/>
      <c r="G84" s="769"/>
      <c r="H84" s="769"/>
      <c r="I84" s="769"/>
      <c r="J84" s="607"/>
      <c r="K84" s="607"/>
      <c r="L84" s="607"/>
      <c r="M84" s="607"/>
      <c r="N84" s="607"/>
      <c r="O84" s="607"/>
      <c r="P84" s="607"/>
      <c r="Q84" s="608"/>
      <c r="R84" s="608"/>
      <c r="S84" s="608"/>
      <c r="T84" s="608"/>
      <c r="U84" s="608"/>
      <c r="V84" s="599"/>
      <c r="W84" s="599"/>
      <c r="X84" s="599"/>
      <c r="Y84" s="599"/>
      <c r="Z84" s="599"/>
      <c r="AA84" s="599"/>
      <c r="AB84" s="599"/>
      <c r="AC84" s="599"/>
      <c r="AD84" s="599"/>
      <c r="AE84" s="599"/>
      <c r="AF84" s="599"/>
      <c r="AG84" s="599"/>
      <c r="AH84" s="609"/>
      <c r="AI84" s="609"/>
      <c r="AJ84" s="609"/>
      <c r="AK84" s="609"/>
      <c r="AL84" s="610"/>
      <c r="AM84" s="610"/>
      <c r="AN84" s="610"/>
      <c r="AO84" s="610"/>
      <c r="AP84" s="610"/>
      <c r="AQ84" s="610"/>
      <c r="AR84" s="610"/>
      <c r="AS84" s="610"/>
      <c r="AT84" s="610"/>
      <c r="AU84" s="610"/>
      <c r="AV84" s="769"/>
      <c r="AW84" s="769"/>
      <c r="AX84" s="769"/>
      <c r="AY84" s="769"/>
      <c r="AZ84" s="585">
        <v>2</v>
      </c>
    </row>
    <row r="85" spans="1:52" s="260" customFormat="1" ht="19.5" hidden="1" customHeight="1">
      <c r="A85" s="575">
        <f t="shared" si="4"/>
        <v>0</v>
      </c>
      <c r="B85" s="1876" t="s">
        <v>1209</v>
      </c>
      <c r="C85" s="1876"/>
      <c r="D85" s="1876"/>
      <c r="E85" s="1876"/>
      <c r="F85" s="1876"/>
      <c r="G85" s="1876"/>
      <c r="H85" s="1876"/>
      <c r="I85" s="1876"/>
      <c r="J85" s="1876"/>
      <c r="K85" s="1876"/>
      <c r="L85" s="1876"/>
      <c r="M85" s="1876"/>
      <c r="N85" s="1876"/>
      <c r="O85" s="1876"/>
      <c r="P85" s="1876"/>
      <c r="Q85" s="1876"/>
      <c r="R85" s="1876"/>
      <c r="S85" s="1876"/>
      <c r="T85" s="1876"/>
      <c r="U85" s="1876"/>
      <c r="V85" s="1876"/>
      <c r="W85" s="1876"/>
      <c r="X85" s="1876"/>
      <c r="Y85" s="1876"/>
      <c r="Z85" s="1876"/>
      <c r="AA85" s="1876"/>
      <c r="AB85" s="1876"/>
      <c r="AC85" s="1876"/>
      <c r="AD85" s="1876"/>
      <c r="AE85" s="1876"/>
      <c r="AF85" s="1876"/>
      <c r="AG85" s="1876"/>
      <c r="AH85" s="1876"/>
      <c r="AI85" s="1876"/>
      <c r="AJ85" s="1876"/>
      <c r="AK85" s="1876"/>
      <c r="AL85" s="1876"/>
      <c r="AM85" s="1876"/>
      <c r="AN85" s="1876"/>
      <c r="AO85" s="1876"/>
      <c r="AP85" s="1876"/>
      <c r="AQ85" s="1876"/>
      <c r="AR85" s="1876"/>
      <c r="AS85" s="1876"/>
      <c r="AT85" s="1876"/>
      <c r="AU85" s="1876"/>
      <c r="AV85" s="1876"/>
      <c r="AW85" s="1876"/>
      <c r="AX85" s="1876"/>
      <c r="AY85" s="1876"/>
      <c r="AZ85" s="443">
        <v>2</v>
      </c>
    </row>
    <row r="86" spans="1:52" s="260" customFormat="1" ht="18" hidden="1" customHeight="1">
      <c r="A86" s="575">
        <f t="shared" si="4"/>
        <v>0</v>
      </c>
      <c r="B86" s="770"/>
      <c r="C86" s="259" t="s">
        <v>1208</v>
      </c>
      <c r="D86" s="579" t="s">
        <v>1207</v>
      </c>
      <c r="E86" s="579"/>
      <c r="F86" s="579"/>
      <c r="G86" s="579"/>
      <c r="H86" s="579"/>
      <c r="I86" s="579"/>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444">
        <v>2</v>
      </c>
    </row>
    <row r="87" spans="1:52" s="259" customFormat="1" ht="18" customHeight="1">
      <c r="A87" s="575">
        <f>IF(AO60="모두베기",1,)</f>
        <v>1</v>
      </c>
      <c r="D87" s="259" t="s">
        <v>499</v>
      </c>
      <c r="E87" s="579" t="str">
        <f>'6-3표준조사 2'!$W$98</f>
        <v>소반내 조림목의 생육상태, 현장여건 등을 고려하여 작업종은 모두베기로 적용한다.</v>
      </c>
      <c r="F87" s="579"/>
      <c r="G87" s="579"/>
      <c r="H87" s="579"/>
      <c r="I87" s="579"/>
      <c r="J87" s="580"/>
      <c r="K87" s="579"/>
      <c r="L87" s="579"/>
      <c r="M87" s="579"/>
      <c r="N87" s="579"/>
      <c r="O87" s="579"/>
      <c r="P87" s="579"/>
      <c r="Q87" s="579"/>
      <c r="R87" s="579"/>
      <c r="S87" s="579"/>
      <c r="T87" s="579"/>
      <c r="U87" s="579"/>
      <c r="V87" s="579"/>
      <c r="W87" s="579"/>
      <c r="X87" s="579"/>
      <c r="Y87" s="579"/>
      <c r="Z87" s="579"/>
      <c r="AA87" s="579"/>
      <c r="AB87" s="579"/>
      <c r="AC87" s="579"/>
      <c r="AD87" s="579"/>
      <c r="AE87" s="579"/>
      <c r="AF87" s="579"/>
      <c r="AG87" s="579"/>
      <c r="AH87" s="579"/>
      <c r="AI87" s="579"/>
      <c r="AJ87" s="579"/>
      <c r="AK87" s="579"/>
      <c r="AL87" s="579"/>
      <c r="AM87" s="579"/>
      <c r="AN87" s="579"/>
      <c r="AO87" s="579"/>
      <c r="AP87" s="579"/>
      <c r="AQ87" s="579"/>
      <c r="AR87" s="579"/>
      <c r="AS87" s="579"/>
      <c r="AT87" s="579"/>
      <c r="AU87" s="579"/>
      <c r="AV87" s="579"/>
      <c r="AW87" s="579"/>
      <c r="AX87" s="579"/>
      <c r="AY87" s="579"/>
      <c r="AZ87" s="444">
        <v>2</v>
      </c>
    </row>
    <row r="88" spans="1:52" s="259" customFormat="1" ht="18" hidden="1" customHeight="1">
      <c r="A88" s="575">
        <f>IF(AO60="줄베기",1,)</f>
        <v>0</v>
      </c>
      <c r="D88" s="259" t="s">
        <v>499</v>
      </c>
      <c r="E88" s="579" t="s">
        <v>1048</v>
      </c>
      <c r="F88" s="579"/>
      <c r="G88" s="579"/>
      <c r="H88" s="579"/>
      <c r="I88" s="579"/>
      <c r="J88" s="580"/>
      <c r="K88" s="579"/>
      <c r="L88" s="579"/>
      <c r="M88" s="579"/>
      <c r="N88" s="579"/>
      <c r="O88" s="579"/>
      <c r="P88" s="579"/>
      <c r="Q88" s="579"/>
      <c r="R88" s="579"/>
      <c r="S88" s="579"/>
      <c r="T88" s="579"/>
      <c r="U88" s="579"/>
      <c r="V88" s="579"/>
      <c r="W88" s="579"/>
      <c r="X88" s="579"/>
      <c r="Y88" s="579"/>
      <c r="Z88" s="579"/>
      <c r="AA88" s="579"/>
      <c r="AB88" s="579"/>
      <c r="AC88" s="579"/>
      <c r="AD88" s="579"/>
      <c r="AE88" s="579"/>
      <c r="AF88" s="579"/>
      <c r="AG88" s="579"/>
      <c r="AH88" s="579"/>
      <c r="AI88" s="579"/>
      <c r="AJ88" s="579"/>
      <c r="AK88" s="579"/>
      <c r="AL88" s="579"/>
      <c r="AM88" s="579"/>
      <c r="AN88" s="579"/>
      <c r="AO88" s="579"/>
      <c r="AP88" s="579"/>
      <c r="AQ88" s="579"/>
      <c r="AR88" s="579"/>
      <c r="AS88" s="579"/>
      <c r="AT88" s="579"/>
      <c r="AU88" s="579"/>
      <c r="AV88" s="579"/>
      <c r="AW88" s="579"/>
      <c r="AX88" s="579"/>
      <c r="AY88" s="579"/>
      <c r="AZ88" s="444"/>
    </row>
    <row r="89" spans="1:52" s="260" customFormat="1" ht="18" customHeight="1">
      <c r="A89" s="575">
        <f>IF(1&gt;S93,1,0)</f>
        <v>1</v>
      </c>
      <c r="B89" s="951"/>
      <c r="C89" s="259"/>
      <c r="D89" s="259" t="s">
        <v>499</v>
      </c>
      <c r="E89" s="579">
        <f>'6-3표준조사 2'!$W$99</f>
        <v>0</v>
      </c>
      <c r="F89" s="579"/>
      <c r="G89" s="579"/>
      <c r="H89" s="579"/>
      <c r="I89" s="579"/>
      <c r="J89" s="580"/>
      <c r="K89" s="579"/>
      <c r="L89" s="579"/>
      <c r="M89" s="579"/>
      <c r="N89" s="579"/>
      <c r="O89" s="579"/>
      <c r="P89" s="579"/>
      <c r="Q89" s="579"/>
      <c r="R89" s="579"/>
      <c r="S89" s="579"/>
      <c r="T89" s="579"/>
      <c r="U89" s="579"/>
      <c r="V89" s="579"/>
      <c r="W89" s="579"/>
      <c r="X89" s="579"/>
      <c r="Y89" s="579"/>
      <c r="Z89" s="579"/>
      <c r="AA89" s="579"/>
      <c r="AB89" s="579"/>
      <c r="AC89" s="579"/>
      <c r="AD89" s="579"/>
      <c r="AE89" s="579"/>
      <c r="AF89" s="579"/>
      <c r="AG89" s="579"/>
      <c r="AH89" s="579"/>
      <c r="AI89" s="579"/>
      <c r="AJ89" s="579"/>
      <c r="AK89" s="611"/>
      <c r="AL89" s="611"/>
      <c r="AM89" s="611"/>
      <c r="AN89" s="611"/>
      <c r="AO89" s="611"/>
      <c r="AP89" s="611"/>
      <c r="AQ89" s="611"/>
      <c r="AR89" s="611"/>
      <c r="AS89" s="611"/>
      <c r="AT89" s="611"/>
      <c r="AU89" s="611"/>
      <c r="AV89" s="611"/>
      <c r="AW89" s="611"/>
      <c r="AX89" s="611"/>
      <c r="AY89" s="611"/>
      <c r="AZ89" s="443"/>
    </row>
    <row r="90" spans="1:52" s="259" customFormat="1" ht="18" hidden="1" customHeight="1">
      <c r="A90" s="575">
        <f>IF(K$76&gt;0,1,0)</f>
        <v>0</v>
      </c>
      <c r="C90" s="259" t="s">
        <v>1206</v>
      </c>
      <c r="D90" s="579" t="s">
        <v>1205</v>
      </c>
      <c r="E90" s="579"/>
      <c r="F90" s="579"/>
      <c r="G90" s="579"/>
      <c r="H90" s="579"/>
      <c r="I90" s="579"/>
      <c r="J90" s="579"/>
      <c r="K90" s="579"/>
      <c r="L90" s="579"/>
      <c r="M90" s="579"/>
      <c r="N90" s="579"/>
      <c r="O90" s="579"/>
      <c r="P90" s="579"/>
      <c r="Q90" s="579"/>
      <c r="R90" s="579"/>
      <c r="S90" s="579"/>
      <c r="T90" s="579"/>
      <c r="U90" s="579"/>
      <c r="V90" s="579"/>
      <c r="W90" s="579"/>
      <c r="X90" s="579"/>
      <c r="Y90" s="579"/>
      <c r="Z90" s="579"/>
      <c r="AA90" s="579"/>
      <c r="AB90" s="579"/>
      <c r="AC90" s="579"/>
      <c r="AD90" s="579"/>
      <c r="AE90" s="579"/>
      <c r="AF90" s="579"/>
      <c r="AG90" s="579"/>
      <c r="AH90" s="579"/>
      <c r="AI90" s="579"/>
      <c r="AJ90" s="579"/>
      <c r="AK90" s="579"/>
      <c r="AL90" s="579"/>
      <c r="AM90" s="579"/>
      <c r="AN90" s="579"/>
      <c r="AO90" s="579"/>
      <c r="AP90" s="579"/>
      <c r="AQ90" s="579"/>
      <c r="AR90" s="579"/>
      <c r="AS90" s="579"/>
      <c r="AT90" s="579"/>
      <c r="AU90" s="579"/>
      <c r="AV90" s="579"/>
      <c r="AW90" s="579"/>
      <c r="AX90" s="579"/>
      <c r="AY90" s="579"/>
      <c r="AZ90" s="444">
        <v>2</v>
      </c>
    </row>
    <row r="91" spans="1:52" s="259" customFormat="1" ht="18" hidden="1" customHeight="1">
      <c r="A91" s="575">
        <f>IF(K$76&gt;0,1,0)</f>
        <v>0</v>
      </c>
      <c r="C91" s="1862" t="s">
        <v>1204</v>
      </c>
      <c r="D91" s="1862"/>
      <c r="E91" s="1862"/>
      <c r="F91" s="1862"/>
      <c r="G91" s="1862"/>
      <c r="H91" s="1862"/>
      <c r="I91" s="1862"/>
      <c r="J91" s="1862"/>
      <c r="K91" s="1862"/>
      <c r="L91" s="1862"/>
      <c r="M91" s="1862"/>
      <c r="N91" s="1862"/>
      <c r="O91" s="1862"/>
      <c r="P91" s="1862"/>
      <c r="Q91" s="1862"/>
      <c r="R91" s="1862"/>
      <c r="S91" s="1862"/>
      <c r="T91" s="1862"/>
      <c r="U91" s="1862"/>
      <c r="V91" s="1862"/>
      <c r="W91" s="1862"/>
      <c r="X91" s="1862"/>
      <c r="Y91" s="1862"/>
      <c r="Z91" s="1862"/>
      <c r="AA91" s="1862" t="s">
        <v>1203</v>
      </c>
      <c r="AB91" s="1862"/>
      <c r="AC91" s="1862"/>
      <c r="AD91" s="1862"/>
      <c r="AE91" s="1862"/>
      <c r="AF91" s="1862"/>
      <c r="AG91" s="1862"/>
      <c r="AH91" s="1862"/>
      <c r="AI91" s="1862"/>
      <c r="AJ91" s="1862"/>
      <c r="AK91" s="1862"/>
      <c r="AL91" s="1862"/>
      <c r="AM91" s="1862"/>
      <c r="AN91" s="1862"/>
      <c r="AO91" s="1862"/>
      <c r="AP91" s="1862"/>
      <c r="AQ91" s="1862"/>
      <c r="AR91" s="1862"/>
      <c r="AS91" s="1862"/>
      <c r="AT91" s="1862"/>
      <c r="AU91" s="1862"/>
      <c r="AV91" s="1862"/>
      <c r="AW91" s="1862"/>
      <c r="AX91" s="1862"/>
      <c r="AZ91" s="444">
        <v>2</v>
      </c>
    </row>
    <row r="92" spans="1:52" s="259" customFormat="1" ht="18" hidden="1" customHeight="1">
      <c r="A92" s="575">
        <f>IF(K$76&gt;0,1,0)</f>
        <v>0</v>
      </c>
      <c r="B92" s="614"/>
      <c r="C92" s="1862" t="s">
        <v>1202</v>
      </c>
      <c r="D92" s="1862"/>
      <c r="E92" s="1862"/>
      <c r="F92" s="1862"/>
      <c r="G92" s="1862"/>
      <c r="H92" s="1862"/>
      <c r="I92" s="1862"/>
      <c r="J92" s="1862"/>
      <c r="K92" s="1862" t="s">
        <v>1201</v>
      </c>
      <c r="L92" s="1862"/>
      <c r="M92" s="1862"/>
      <c r="N92" s="1862"/>
      <c r="O92" s="1862"/>
      <c r="P92" s="1862"/>
      <c r="Q92" s="1862"/>
      <c r="R92" s="1862"/>
      <c r="S92" s="1862" t="s">
        <v>1200</v>
      </c>
      <c r="T92" s="1862"/>
      <c r="U92" s="1862"/>
      <c r="V92" s="1862"/>
      <c r="W92" s="1862"/>
      <c r="X92" s="1862"/>
      <c r="Y92" s="1862"/>
      <c r="Z92" s="1862"/>
      <c r="AA92" s="1862" t="s">
        <v>1199</v>
      </c>
      <c r="AB92" s="1862"/>
      <c r="AC92" s="1862"/>
      <c r="AD92" s="1862"/>
      <c r="AE92" s="1862"/>
      <c r="AF92" s="1862"/>
      <c r="AG92" s="1862"/>
      <c r="AH92" s="1862"/>
      <c r="AI92" s="1862" t="s">
        <v>1198</v>
      </c>
      <c r="AJ92" s="1862"/>
      <c r="AK92" s="1862"/>
      <c r="AL92" s="1862"/>
      <c r="AM92" s="1862"/>
      <c r="AN92" s="1862"/>
      <c r="AO92" s="1862"/>
      <c r="AP92" s="1862"/>
      <c r="AQ92" s="1862" t="s">
        <v>964</v>
      </c>
      <c r="AR92" s="1862"/>
      <c r="AS92" s="1862"/>
      <c r="AT92" s="1862"/>
      <c r="AU92" s="1862"/>
      <c r="AV92" s="1862"/>
      <c r="AW92" s="1862"/>
      <c r="AX92" s="1862"/>
      <c r="AY92" s="614"/>
      <c r="AZ92" s="444">
        <v>2</v>
      </c>
    </row>
    <row r="93" spans="1:52" s="260" customFormat="1" ht="18" hidden="1" customHeight="1">
      <c r="A93" s="575">
        <f>IF(K$76&gt;0,1,0)</f>
        <v>0</v>
      </c>
      <c r="B93" s="599"/>
      <c r="C93" s="1862" t="s">
        <v>1192</v>
      </c>
      <c r="D93" s="1862"/>
      <c r="E93" s="1862"/>
      <c r="F93" s="1862"/>
      <c r="G93" s="1862"/>
      <c r="H93" s="1862"/>
      <c r="I93" s="1862"/>
      <c r="J93" s="1862"/>
      <c r="K93" s="1862" t="s">
        <v>1197</v>
      </c>
      <c r="L93" s="1862"/>
      <c r="M93" s="1862"/>
      <c r="N93" s="1862"/>
      <c r="O93" s="1862"/>
      <c r="P93" s="1862"/>
      <c r="Q93" s="1862"/>
      <c r="R93" s="1862"/>
      <c r="S93" s="1886">
        <f>'5-3단가산출서 2'!D63</f>
        <v>0</v>
      </c>
      <c r="T93" s="1886"/>
      <c r="U93" s="1886"/>
      <c r="V93" s="1886"/>
      <c r="W93" s="1886"/>
      <c r="X93" s="1886"/>
      <c r="Y93" s="1886"/>
      <c r="Z93" s="1886"/>
      <c r="AA93" s="1877" t="str">
        <f>'6-3표준조사 2'!P81</f>
        <v>중 (15˚ ~ 30˚)</v>
      </c>
      <c r="AB93" s="1878"/>
      <c r="AC93" s="1878"/>
      <c r="AD93" s="1878"/>
      <c r="AE93" s="1878"/>
      <c r="AF93" s="1878"/>
      <c r="AG93" s="1878"/>
      <c r="AH93" s="1879"/>
      <c r="AI93" s="1877" t="str">
        <f>'6-3표준조사 2'!Q81</f>
        <v>개소당3ha이상</v>
      </c>
      <c r="AJ93" s="1878"/>
      <c r="AK93" s="1878"/>
      <c r="AL93" s="1878"/>
      <c r="AM93" s="1878"/>
      <c r="AN93" s="1878"/>
      <c r="AO93" s="1878"/>
      <c r="AP93" s="1879"/>
      <c r="AQ93" s="1877" t="str">
        <f>'6-3표준조사 2'!R81</f>
        <v>2년차</v>
      </c>
      <c r="AR93" s="1878"/>
      <c r="AS93" s="1878"/>
      <c r="AT93" s="1878"/>
      <c r="AU93" s="1878"/>
      <c r="AV93" s="1878"/>
      <c r="AW93" s="1878"/>
      <c r="AX93" s="1879"/>
      <c r="AY93" s="599"/>
      <c r="AZ93" s="444">
        <v>2</v>
      </c>
    </row>
    <row r="94" spans="1:52" s="259" customFormat="1" ht="18" hidden="1" customHeight="1">
      <c r="A94" s="575">
        <f>IF(K$76&gt;0,1,0)</f>
        <v>0</v>
      </c>
      <c r="B94" s="599"/>
      <c r="C94" s="1862" t="str">
        <f>'6-3표준조사 2'!R79</f>
        <v>모두베기</v>
      </c>
      <c r="D94" s="1862"/>
      <c r="E94" s="1862"/>
      <c r="F94" s="1862"/>
      <c r="G94" s="1862"/>
      <c r="H94" s="1862"/>
      <c r="I94" s="1862"/>
      <c r="J94" s="1862"/>
      <c r="K94" s="1862" t="s">
        <v>1194</v>
      </c>
      <c r="L94" s="1862"/>
      <c r="M94" s="1862"/>
      <c r="N94" s="1862"/>
      <c r="O94" s="1862"/>
      <c r="P94" s="1862"/>
      <c r="Q94" s="1862"/>
      <c r="R94" s="1862"/>
      <c r="S94" s="1467">
        <f>K76</f>
        <v>0</v>
      </c>
      <c r="T94" s="1467"/>
      <c r="U94" s="1467"/>
      <c r="V94" s="1467"/>
      <c r="W94" s="1467"/>
      <c r="X94" s="1467"/>
      <c r="Y94" s="1467"/>
      <c r="Z94" s="1467"/>
      <c r="AA94" s="1880"/>
      <c r="AB94" s="1881"/>
      <c r="AC94" s="1881"/>
      <c r="AD94" s="1881"/>
      <c r="AE94" s="1881"/>
      <c r="AF94" s="1881"/>
      <c r="AG94" s="1881"/>
      <c r="AH94" s="1882"/>
      <c r="AI94" s="1880"/>
      <c r="AJ94" s="1881"/>
      <c r="AK94" s="1881"/>
      <c r="AL94" s="1881"/>
      <c r="AM94" s="1881"/>
      <c r="AN94" s="1881"/>
      <c r="AO94" s="1881"/>
      <c r="AP94" s="1882"/>
      <c r="AQ94" s="1880"/>
      <c r="AR94" s="1881"/>
      <c r="AS94" s="1881"/>
      <c r="AT94" s="1881"/>
      <c r="AU94" s="1881"/>
      <c r="AV94" s="1881"/>
      <c r="AW94" s="1881"/>
      <c r="AX94" s="1882"/>
      <c r="AY94" s="599"/>
      <c r="AZ94" s="444">
        <v>2</v>
      </c>
    </row>
    <row r="95" spans="1:52" s="259" customFormat="1" ht="18" hidden="1" customHeight="1">
      <c r="A95" s="575">
        <f>IF('6-3표준조사 2'!$Y$77&gt;0,1,0)</f>
        <v>0</v>
      </c>
      <c r="B95" s="599"/>
      <c r="C95" s="1862" t="s">
        <v>1195</v>
      </c>
      <c r="D95" s="1862"/>
      <c r="E95" s="1862"/>
      <c r="F95" s="1862"/>
      <c r="G95" s="1862"/>
      <c r="H95" s="1862"/>
      <c r="I95" s="1862"/>
      <c r="J95" s="1862"/>
      <c r="K95" s="1862" t="s">
        <v>1194</v>
      </c>
      <c r="L95" s="1862"/>
      <c r="M95" s="1862"/>
      <c r="N95" s="1862"/>
      <c r="O95" s="1862"/>
      <c r="P95" s="1862"/>
      <c r="Q95" s="1862"/>
      <c r="R95" s="1862"/>
      <c r="S95" s="1863" t="b">
        <f>IF(A95&gt;0,S94)</f>
        <v>0</v>
      </c>
      <c r="T95" s="1863"/>
      <c r="U95" s="1863"/>
      <c r="V95" s="1863"/>
      <c r="W95" s="1863"/>
      <c r="X95" s="1863"/>
      <c r="Y95" s="1863"/>
      <c r="Z95" s="1863"/>
      <c r="AA95" s="1883"/>
      <c r="AB95" s="1884"/>
      <c r="AC95" s="1884"/>
      <c r="AD95" s="1884"/>
      <c r="AE95" s="1884"/>
      <c r="AF95" s="1884"/>
      <c r="AG95" s="1884"/>
      <c r="AH95" s="1885"/>
      <c r="AI95" s="1883"/>
      <c r="AJ95" s="1884"/>
      <c r="AK95" s="1884"/>
      <c r="AL95" s="1884"/>
      <c r="AM95" s="1884"/>
      <c r="AN95" s="1884"/>
      <c r="AO95" s="1884"/>
      <c r="AP95" s="1885"/>
      <c r="AQ95" s="1883"/>
      <c r="AR95" s="1884"/>
      <c r="AS95" s="1884"/>
      <c r="AT95" s="1884"/>
      <c r="AU95" s="1884"/>
      <c r="AV95" s="1884"/>
      <c r="AW95" s="1884"/>
      <c r="AX95" s="1885"/>
      <c r="AY95" s="599"/>
      <c r="AZ95" s="444">
        <v>2</v>
      </c>
    </row>
    <row r="96" spans="1:52" s="259" customFormat="1" ht="0.95" customHeight="1">
      <c r="A96" s="575">
        <v>1</v>
      </c>
      <c r="B96" s="599"/>
      <c r="C96" s="1862"/>
      <c r="D96" s="1862"/>
      <c r="E96" s="1862"/>
      <c r="F96" s="1862"/>
      <c r="G96" s="1862"/>
      <c r="H96" s="1862"/>
      <c r="I96" s="1862"/>
      <c r="J96" s="1862"/>
      <c r="K96" s="1862"/>
      <c r="L96" s="1862"/>
      <c r="M96" s="1862"/>
      <c r="N96" s="1862"/>
      <c r="O96" s="1862"/>
      <c r="P96" s="1862"/>
      <c r="Q96" s="1862"/>
      <c r="R96" s="1862"/>
      <c r="S96" s="1863"/>
      <c r="T96" s="1863"/>
      <c r="U96" s="1863"/>
      <c r="V96" s="1863"/>
      <c r="W96" s="1863"/>
      <c r="X96" s="1863"/>
      <c r="Y96" s="1863"/>
      <c r="Z96" s="1863"/>
      <c r="AA96" s="1889"/>
      <c r="AB96" s="1889"/>
      <c r="AC96" s="1889"/>
      <c r="AD96" s="1889"/>
      <c r="AE96" s="1889"/>
      <c r="AF96" s="1889"/>
      <c r="AG96" s="1889"/>
      <c r="AH96" s="1889"/>
      <c r="AI96" s="1889"/>
      <c r="AJ96" s="1889"/>
      <c r="AK96" s="1889"/>
      <c r="AL96" s="1889"/>
      <c r="AM96" s="1889"/>
      <c r="AN96" s="1889"/>
      <c r="AO96" s="1889"/>
      <c r="AP96" s="1889"/>
      <c r="AQ96" s="1889"/>
      <c r="AR96" s="1889"/>
      <c r="AS96" s="1889"/>
      <c r="AT96" s="1889"/>
      <c r="AU96" s="1889"/>
      <c r="AV96" s="1889"/>
      <c r="AW96" s="1889"/>
      <c r="AX96" s="1889"/>
      <c r="AY96" s="599"/>
      <c r="AZ96" s="444"/>
    </row>
    <row r="97" spans="1:52" s="259" customFormat="1" ht="18" hidden="1" customHeight="1">
      <c r="A97" s="575"/>
      <c r="B97" s="617"/>
      <c r="C97" s="617" t="s">
        <v>1193</v>
      </c>
      <c r="D97" s="617" t="s">
        <v>1192</v>
      </c>
      <c r="E97" s="617"/>
      <c r="F97" s="617"/>
      <c r="G97" s="618"/>
      <c r="H97" s="618"/>
      <c r="I97" s="618"/>
      <c r="J97" s="618"/>
      <c r="K97" s="618"/>
      <c r="L97" s="604"/>
      <c r="M97" s="604"/>
      <c r="N97" s="604"/>
      <c r="O97" s="604"/>
      <c r="P97" s="604"/>
      <c r="Q97" s="619"/>
      <c r="R97" s="619"/>
      <c r="S97" s="619"/>
      <c r="T97" s="619"/>
      <c r="U97" s="619"/>
      <c r="V97" s="599"/>
      <c r="W97" s="599"/>
      <c r="X97" s="599"/>
      <c r="Y97" s="599"/>
      <c r="Z97" s="620"/>
      <c r="AA97" s="789"/>
      <c r="AB97" s="789"/>
      <c r="AC97" s="789"/>
      <c r="AD97" s="790"/>
      <c r="AE97" s="789"/>
      <c r="AF97" s="789"/>
      <c r="AG97" s="789"/>
      <c r="AH97" s="795"/>
      <c r="AI97" s="795"/>
      <c r="AJ97" s="795"/>
      <c r="AK97" s="795"/>
      <c r="AL97" s="795"/>
      <c r="AM97" s="795"/>
      <c r="AN97" s="795"/>
      <c r="AO97" s="795"/>
      <c r="AP97" s="795"/>
      <c r="AQ97" s="791"/>
      <c r="AR97" s="791"/>
      <c r="AS97" s="791"/>
      <c r="AT97" s="791"/>
      <c r="AU97" s="796"/>
      <c r="AV97" s="796"/>
      <c r="AW97" s="796"/>
      <c r="AX97" s="796"/>
      <c r="AY97" s="797"/>
      <c r="AZ97" s="585">
        <v>2</v>
      </c>
    </row>
    <row r="98" spans="1:52" s="259" customFormat="1" ht="18" hidden="1" customHeight="1">
      <c r="A98" s="575"/>
      <c r="D98" s="259" t="s">
        <v>499</v>
      </c>
      <c r="E98" s="259" t="s">
        <v>1191</v>
      </c>
      <c r="J98" s="621"/>
      <c r="K98" s="621"/>
      <c r="L98" s="621"/>
      <c r="M98" s="621"/>
      <c r="T98" s="619"/>
      <c r="U98" s="619"/>
      <c r="V98" s="619"/>
      <c r="W98" s="619"/>
      <c r="AB98" s="619"/>
      <c r="AC98" s="619"/>
      <c r="AD98" s="619"/>
      <c r="AE98" s="619"/>
      <c r="AZ98" s="585">
        <v>2</v>
      </c>
    </row>
    <row r="99" spans="1:52" s="259" customFormat="1" ht="18" hidden="1" customHeight="1">
      <c r="A99" s="575"/>
      <c r="D99" s="259" t="s">
        <v>499</v>
      </c>
      <c r="E99" s="579" t="s">
        <v>1190</v>
      </c>
      <c r="F99" s="579"/>
      <c r="G99" s="579"/>
      <c r="H99" s="579"/>
      <c r="I99" s="579"/>
      <c r="J99" s="579"/>
      <c r="K99" s="579"/>
      <c r="L99" s="579"/>
      <c r="M99" s="579"/>
      <c r="N99" s="579"/>
      <c r="O99" s="579"/>
      <c r="P99" s="579"/>
      <c r="Q99" s="579"/>
      <c r="R99" s="579"/>
      <c r="S99" s="579"/>
      <c r="T99" s="579"/>
      <c r="U99" s="579"/>
      <c r="V99" s="579"/>
      <c r="W99" s="579"/>
      <c r="X99" s="579"/>
      <c r="Y99" s="579"/>
      <c r="Z99" s="579"/>
      <c r="AA99" s="579"/>
      <c r="AB99" s="579"/>
      <c r="AC99" s="579"/>
      <c r="AD99" s="579"/>
      <c r="AE99" s="579"/>
      <c r="AF99" s="579"/>
      <c r="AG99" s="579"/>
      <c r="AH99" s="579"/>
      <c r="AI99" s="579"/>
      <c r="AJ99" s="579"/>
      <c r="AK99" s="579"/>
      <c r="AL99" s="579"/>
      <c r="AM99" s="579"/>
      <c r="AN99" s="579"/>
      <c r="AO99" s="579"/>
      <c r="AP99" s="579"/>
      <c r="AQ99" s="579"/>
      <c r="AR99" s="579"/>
      <c r="AS99" s="579"/>
      <c r="AT99" s="579"/>
      <c r="AU99" s="579"/>
      <c r="AV99" s="579"/>
      <c r="AW99" s="579"/>
      <c r="AX99" s="579"/>
      <c r="AY99" s="579"/>
      <c r="AZ99" s="585">
        <v>2</v>
      </c>
    </row>
    <row r="100" spans="1:52" s="260" customFormat="1" ht="18" hidden="1" customHeight="1">
      <c r="A100" s="575"/>
      <c r="B100" s="259"/>
      <c r="C100" s="259" t="s">
        <v>1189</v>
      </c>
      <c r="D100" s="259"/>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c r="AI100" s="653"/>
      <c r="AJ100" s="653"/>
      <c r="AK100" s="653"/>
      <c r="AL100" s="653"/>
      <c r="AM100" s="653"/>
      <c r="AN100" s="653"/>
      <c r="AO100" s="653"/>
      <c r="AP100" s="653"/>
      <c r="AQ100" s="653"/>
      <c r="AR100" s="653"/>
      <c r="AS100" s="653"/>
      <c r="AT100" s="653"/>
      <c r="AU100" s="653"/>
      <c r="AV100" s="653"/>
      <c r="AW100" s="653"/>
      <c r="AX100" s="653"/>
      <c r="AY100" s="653"/>
      <c r="AZ100" s="585">
        <v>2</v>
      </c>
    </row>
    <row r="101" spans="1:52" s="259" customFormat="1" ht="18" hidden="1" customHeight="1">
      <c r="A101" s="575"/>
      <c r="D101" s="259" t="s">
        <v>499</v>
      </c>
      <c r="E101" s="653" t="s">
        <v>1385</v>
      </c>
      <c r="F101" s="653"/>
      <c r="G101" s="653"/>
      <c r="H101" s="653"/>
      <c r="I101" s="653"/>
      <c r="J101" s="653"/>
      <c r="K101" s="653"/>
      <c r="L101" s="653"/>
      <c r="M101" s="653"/>
      <c r="N101" s="653"/>
      <c r="O101" s="653"/>
      <c r="P101" s="653"/>
      <c r="Q101" s="653"/>
      <c r="R101" s="653"/>
      <c r="S101" s="653"/>
      <c r="T101" s="653"/>
      <c r="U101" s="653"/>
      <c r="V101" s="653"/>
      <c r="W101" s="653"/>
      <c r="X101" s="653"/>
      <c r="Y101" s="653"/>
      <c r="Z101" s="653"/>
      <c r="AA101" s="653"/>
      <c r="AB101" s="653"/>
      <c r="AC101" s="653"/>
      <c r="AD101" s="653"/>
      <c r="AE101" s="653"/>
      <c r="AF101" s="653"/>
      <c r="AG101" s="653"/>
      <c r="AH101" s="653"/>
      <c r="AI101" s="653"/>
      <c r="AJ101" s="653"/>
      <c r="AK101" s="653"/>
      <c r="AL101" s="653"/>
      <c r="AM101" s="653"/>
      <c r="AN101" s="653"/>
      <c r="AO101" s="653"/>
      <c r="AP101" s="653"/>
      <c r="AQ101" s="653"/>
      <c r="AR101" s="653"/>
      <c r="AS101" s="653"/>
      <c r="AT101" s="653"/>
      <c r="AU101" s="653"/>
      <c r="AV101" s="653"/>
      <c r="AW101" s="653"/>
      <c r="AX101" s="653"/>
      <c r="AY101" s="653"/>
      <c r="AZ101" s="585">
        <v>2</v>
      </c>
    </row>
    <row r="102" spans="1:52" s="259" customFormat="1" ht="18" hidden="1" customHeight="1">
      <c r="A102" s="575"/>
      <c r="D102" s="259" t="s">
        <v>499</v>
      </c>
      <c r="E102" s="653" t="s">
        <v>1188</v>
      </c>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c r="AI102" s="653"/>
      <c r="AJ102" s="653"/>
      <c r="AK102" s="653"/>
      <c r="AL102" s="653"/>
      <c r="AM102" s="653"/>
      <c r="AN102" s="653"/>
      <c r="AO102" s="653"/>
      <c r="AP102" s="653"/>
      <c r="AQ102" s="653"/>
      <c r="AR102" s="653"/>
      <c r="AS102" s="653"/>
      <c r="AT102" s="653"/>
      <c r="AU102" s="653"/>
      <c r="AV102" s="653"/>
      <c r="AW102" s="653"/>
      <c r="AX102" s="653"/>
      <c r="AY102" s="653"/>
      <c r="AZ102" s="443">
        <v>2</v>
      </c>
    </row>
    <row r="103" spans="1:52" s="260" customFormat="1" ht="18" hidden="1" customHeight="1">
      <c r="A103" s="575"/>
      <c r="B103" s="259"/>
      <c r="C103" s="259" t="s">
        <v>1187</v>
      </c>
      <c r="D103" s="259"/>
      <c r="E103" s="653"/>
      <c r="F103" s="653"/>
      <c r="G103" s="653"/>
      <c r="H103" s="653"/>
      <c r="I103" s="653"/>
      <c r="J103" s="653"/>
      <c r="K103" s="653"/>
      <c r="L103" s="653"/>
      <c r="M103" s="653"/>
      <c r="N103" s="653"/>
      <c r="O103" s="653"/>
      <c r="P103" s="653"/>
      <c r="Q103" s="653"/>
      <c r="R103" s="653"/>
      <c r="S103" s="653"/>
      <c r="T103" s="653"/>
      <c r="U103" s="653"/>
      <c r="V103" s="653"/>
      <c r="W103" s="653"/>
      <c r="X103" s="653"/>
      <c r="Y103" s="653"/>
      <c r="Z103" s="653"/>
      <c r="AA103" s="653"/>
      <c r="AB103" s="653"/>
      <c r="AC103" s="653"/>
      <c r="AD103" s="653"/>
      <c r="AE103" s="653"/>
      <c r="AF103" s="653"/>
      <c r="AG103" s="653"/>
      <c r="AH103" s="653"/>
      <c r="AI103" s="653"/>
      <c r="AJ103" s="653"/>
      <c r="AK103" s="653"/>
      <c r="AL103" s="653"/>
      <c r="AM103" s="653"/>
      <c r="AN103" s="653"/>
      <c r="AO103" s="653"/>
      <c r="AP103" s="653"/>
      <c r="AQ103" s="653"/>
      <c r="AR103" s="653"/>
      <c r="AS103" s="653"/>
      <c r="AT103" s="653"/>
      <c r="AU103" s="653"/>
      <c r="AV103" s="653"/>
      <c r="AW103" s="653"/>
      <c r="AX103" s="653"/>
      <c r="AY103" s="653"/>
      <c r="AZ103" s="798">
        <v>2</v>
      </c>
    </row>
    <row r="104" spans="1:52" s="259" customFormat="1" ht="18" hidden="1" customHeight="1">
      <c r="A104" s="575"/>
      <c r="D104" s="259" t="s">
        <v>499</v>
      </c>
      <c r="E104" s="653" t="s">
        <v>1385</v>
      </c>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653"/>
      <c r="AB104" s="653"/>
      <c r="AC104" s="653"/>
      <c r="AD104" s="653"/>
      <c r="AE104" s="653"/>
      <c r="AF104" s="653"/>
      <c r="AG104" s="653"/>
      <c r="AH104" s="653"/>
      <c r="AI104" s="653"/>
      <c r="AJ104" s="653"/>
      <c r="AK104" s="653"/>
      <c r="AL104" s="653"/>
      <c r="AM104" s="653"/>
      <c r="AN104" s="653"/>
      <c r="AO104" s="653"/>
      <c r="AP104" s="653"/>
      <c r="AQ104" s="653"/>
      <c r="AR104" s="653"/>
      <c r="AS104" s="653"/>
      <c r="AT104" s="653"/>
      <c r="AU104" s="653"/>
      <c r="AV104" s="653"/>
      <c r="AW104" s="653"/>
      <c r="AX104" s="653"/>
      <c r="AY104" s="653"/>
      <c r="AZ104" s="798">
        <v>2</v>
      </c>
    </row>
    <row r="105" spans="1:52" s="259" customFormat="1" ht="18" hidden="1" customHeight="1">
      <c r="A105" s="575"/>
      <c r="D105" s="259" t="s">
        <v>499</v>
      </c>
      <c r="E105" s="653" t="s">
        <v>1186</v>
      </c>
      <c r="F105" s="653"/>
      <c r="G105" s="653"/>
      <c r="H105" s="653"/>
      <c r="I105" s="653"/>
      <c r="J105" s="653"/>
      <c r="K105" s="653"/>
      <c r="L105" s="653"/>
      <c r="M105" s="653"/>
      <c r="N105" s="653"/>
      <c r="O105" s="653"/>
      <c r="P105" s="653"/>
      <c r="Q105" s="653"/>
      <c r="R105" s="653"/>
      <c r="S105" s="653"/>
      <c r="T105" s="653"/>
      <c r="U105" s="653"/>
      <c r="V105" s="653"/>
      <c r="W105" s="653"/>
      <c r="X105" s="653"/>
      <c r="Y105" s="653"/>
      <c r="Z105" s="653"/>
      <c r="AA105" s="653"/>
      <c r="AB105" s="653"/>
      <c r="AC105" s="653"/>
      <c r="AD105" s="653"/>
      <c r="AE105" s="653"/>
      <c r="AF105" s="653"/>
      <c r="AG105" s="653"/>
      <c r="AH105" s="653"/>
      <c r="AI105" s="653"/>
      <c r="AJ105" s="653"/>
      <c r="AK105" s="653"/>
      <c r="AL105" s="653"/>
      <c r="AM105" s="653"/>
      <c r="AN105" s="653"/>
      <c r="AO105" s="653"/>
      <c r="AP105" s="653"/>
      <c r="AQ105" s="653"/>
      <c r="AR105" s="653"/>
      <c r="AS105" s="653"/>
      <c r="AT105" s="653"/>
      <c r="AU105" s="653"/>
      <c r="AV105" s="653"/>
      <c r="AW105" s="653"/>
      <c r="AX105" s="653"/>
      <c r="AY105" s="653"/>
      <c r="AZ105" s="798">
        <v>2</v>
      </c>
    </row>
    <row r="106" spans="1:52" s="259" customFormat="1" ht="18" hidden="1" customHeight="1">
      <c r="A106" s="575"/>
      <c r="C106" s="259" t="s">
        <v>1185</v>
      </c>
      <c r="D106" s="259" t="s">
        <v>1184</v>
      </c>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c r="AI106" s="653"/>
      <c r="AJ106" s="653"/>
      <c r="AK106" s="653"/>
      <c r="AL106" s="653"/>
      <c r="AM106" s="653"/>
      <c r="AN106" s="653"/>
      <c r="AO106" s="653"/>
      <c r="AP106" s="653"/>
      <c r="AQ106" s="653"/>
      <c r="AR106" s="653"/>
      <c r="AS106" s="653"/>
      <c r="AT106" s="653"/>
      <c r="AU106" s="653"/>
      <c r="AV106" s="653"/>
      <c r="AW106" s="653"/>
      <c r="AX106" s="653"/>
      <c r="AY106" s="653"/>
      <c r="AZ106" s="444">
        <v>2</v>
      </c>
    </row>
    <row r="107" spans="1:52" s="259" customFormat="1" ht="18" hidden="1" customHeight="1">
      <c r="A107" s="575"/>
      <c r="D107" s="259" t="s">
        <v>499</v>
      </c>
      <c r="E107" s="653" t="s">
        <v>1183</v>
      </c>
      <c r="F107" s="653"/>
      <c r="G107" s="653"/>
      <c r="H107" s="653"/>
      <c r="I107" s="653"/>
      <c r="J107" s="653"/>
      <c r="K107" s="653"/>
      <c r="L107" s="653"/>
      <c r="M107" s="653"/>
      <c r="N107" s="653"/>
      <c r="O107" s="653"/>
      <c r="P107" s="653"/>
      <c r="Q107" s="653"/>
      <c r="R107" s="653"/>
      <c r="S107" s="653"/>
      <c r="T107" s="653"/>
      <c r="U107" s="653"/>
      <c r="V107" s="653"/>
      <c r="W107" s="653"/>
      <c r="X107" s="653"/>
      <c r="Y107" s="653"/>
      <c r="Z107" s="653"/>
      <c r="AA107" s="653"/>
      <c r="AB107" s="653"/>
      <c r="AC107" s="653"/>
      <c r="AD107" s="653"/>
      <c r="AE107" s="653"/>
      <c r="AF107" s="653"/>
      <c r="AG107" s="653"/>
      <c r="AH107" s="653"/>
      <c r="AI107" s="653"/>
      <c r="AJ107" s="653"/>
      <c r="AK107" s="653"/>
      <c r="AL107" s="653"/>
      <c r="AM107" s="653"/>
      <c r="AN107" s="653"/>
      <c r="AO107" s="653"/>
      <c r="AP107" s="653"/>
      <c r="AQ107" s="653"/>
      <c r="AR107" s="653"/>
      <c r="AS107" s="653"/>
      <c r="AT107" s="653"/>
      <c r="AU107" s="653"/>
      <c r="AV107" s="653"/>
      <c r="AW107" s="653"/>
      <c r="AX107" s="653"/>
      <c r="AY107" s="653"/>
      <c r="AZ107" s="444">
        <v>2</v>
      </c>
    </row>
    <row r="108" spans="1:52" s="259" customFormat="1" ht="18" hidden="1" customHeight="1">
      <c r="A108" s="575"/>
      <c r="D108" s="259" t="s">
        <v>499</v>
      </c>
      <c r="E108" s="653" t="s">
        <v>1182</v>
      </c>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c r="AI108" s="653"/>
      <c r="AJ108" s="653"/>
      <c r="AK108" s="653"/>
      <c r="AL108" s="653"/>
      <c r="AM108" s="653"/>
      <c r="AN108" s="653"/>
      <c r="AO108" s="653"/>
      <c r="AP108" s="653"/>
      <c r="AQ108" s="653"/>
      <c r="AR108" s="653"/>
      <c r="AS108" s="653"/>
      <c r="AT108" s="653"/>
      <c r="AU108" s="653"/>
      <c r="AV108" s="653"/>
      <c r="AW108" s="653"/>
      <c r="AX108" s="653"/>
      <c r="AY108" s="653"/>
      <c r="AZ108" s="444">
        <v>2</v>
      </c>
    </row>
    <row r="109" spans="1:52" s="259" customFormat="1" ht="18" hidden="1" customHeight="1">
      <c r="A109" s="575"/>
      <c r="D109" s="259" t="s">
        <v>499</v>
      </c>
      <c r="E109" s="653" t="s">
        <v>1181</v>
      </c>
      <c r="F109" s="653"/>
      <c r="G109" s="653"/>
      <c r="H109" s="653"/>
      <c r="I109" s="653"/>
      <c r="J109" s="653"/>
      <c r="K109" s="653"/>
      <c r="L109" s="653"/>
      <c r="M109" s="653"/>
      <c r="N109" s="653"/>
      <c r="O109" s="653"/>
      <c r="P109" s="653"/>
      <c r="Q109" s="653"/>
      <c r="R109" s="653"/>
      <c r="S109" s="653"/>
      <c r="T109" s="653"/>
      <c r="U109" s="653"/>
      <c r="V109" s="653"/>
      <c r="W109" s="653"/>
      <c r="X109" s="653"/>
      <c r="Y109" s="653"/>
      <c r="Z109" s="653"/>
      <c r="AA109" s="653"/>
      <c r="AB109" s="653"/>
      <c r="AC109" s="653"/>
      <c r="AD109" s="653"/>
      <c r="AE109" s="653"/>
      <c r="AF109" s="653"/>
      <c r="AG109" s="653"/>
      <c r="AH109" s="653"/>
      <c r="AI109" s="653"/>
      <c r="AJ109" s="653"/>
      <c r="AK109" s="653"/>
      <c r="AL109" s="653"/>
      <c r="AM109" s="653"/>
      <c r="AN109" s="653"/>
      <c r="AO109" s="653"/>
      <c r="AP109" s="653"/>
      <c r="AQ109" s="653"/>
      <c r="AR109" s="653"/>
      <c r="AS109" s="653"/>
      <c r="AT109" s="653"/>
      <c r="AU109" s="653"/>
      <c r="AV109" s="653"/>
      <c r="AW109" s="653"/>
      <c r="AX109" s="653"/>
      <c r="AY109" s="653"/>
      <c r="AZ109" s="444">
        <v>2</v>
      </c>
    </row>
    <row r="110" spans="1:52" s="259" customFormat="1" ht="18" hidden="1" customHeight="1">
      <c r="A110" s="575"/>
      <c r="D110" s="259" t="s">
        <v>499</v>
      </c>
      <c r="E110" s="653" t="s">
        <v>1180</v>
      </c>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c r="AI110" s="653"/>
      <c r="AJ110" s="653"/>
      <c r="AK110" s="653"/>
      <c r="AL110" s="653"/>
      <c r="AM110" s="653"/>
      <c r="AN110" s="653"/>
      <c r="AO110" s="653"/>
      <c r="AP110" s="653"/>
      <c r="AQ110" s="653"/>
      <c r="AR110" s="653"/>
      <c r="AS110" s="653"/>
      <c r="AT110" s="653"/>
      <c r="AU110" s="653"/>
      <c r="AV110" s="653"/>
      <c r="AW110" s="653"/>
      <c r="AX110" s="653"/>
      <c r="AY110" s="653"/>
      <c r="AZ110" s="444">
        <v>2</v>
      </c>
    </row>
    <row r="111" spans="1:52" s="259" customFormat="1" ht="18" hidden="1" customHeight="1">
      <c r="A111" s="575"/>
      <c r="D111" s="259" t="s">
        <v>499</v>
      </c>
      <c r="E111" s="653" t="s">
        <v>1179</v>
      </c>
      <c r="F111" s="653"/>
      <c r="G111" s="653"/>
      <c r="H111" s="653"/>
      <c r="I111" s="653"/>
      <c r="J111" s="653"/>
      <c r="K111" s="653"/>
      <c r="L111" s="653"/>
      <c r="M111" s="653"/>
      <c r="N111" s="653"/>
      <c r="O111" s="653"/>
      <c r="P111" s="653"/>
      <c r="Q111" s="653"/>
      <c r="R111" s="653"/>
      <c r="S111" s="653"/>
      <c r="T111" s="653"/>
      <c r="U111" s="653"/>
      <c r="V111" s="653"/>
      <c r="W111" s="653"/>
      <c r="X111" s="653"/>
      <c r="Y111" s="653"/>
      <c r="Z111" s="653"/>
      <c r="AA111" s="653"/>
      <c r="AB111" s="653"/>
      <c r="AC111" s="653"/>
      <c r="AD111" s="653"/>
      <c r="AE111" s="653"/>
      <c r="AF111" s="653"/>
      <c r="AG111" s="653"/>
      <c r="AH111" s="653"/>
      <c r="AI111" s="653"/>
      <c r="AJ111" s="653"/>
      <c r="AK111" s="653"/>
      <c r="AL111" s="653"/>
      <c r="AM111" s="653"/>
      <c r="AN111" s="653"/>
      <c r="AO111" s="653"/>
      <c r="AP111" s="653"/>
      <c r="AQ111" s="653"/>
      <c r="AR111" s="653"/>
      <c r="AS111" s="653"/>
      <c r="AT111" s="653"/>
      <c r="AU111" s="653"/>
      <c r="AV111" s="653"/>
      <c r="AW111" s="653"/>
      <c r="AX111" s="653"/>
      <c r="AY111" s="653"/>
      <c r="AZ111" s="444">
        <v>2</v>
      </c>
    </row>
    <row r="112" spans="1:52" s="259" customFormat="1" ht="18" hidden="1" customHeight="1">
      <c r="A112" s="575"/>
      <c r="D112" s="259" t="s">
        <v>499</v>
      </c>
      <c r="E112" s="653" t="s">
        <v>1178</v>
      </c>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c r="AI112" s="653"/>
      <c r="AJ112" s="653"/>
      <c r="AK112" s="653"/>
      <c r="AL112" s="653"/>
      <c r="AM112" s="653"/>
      <c r="AN112" s="653"/>
      <c r="AO112" s="653"/>
      <c r="AP112" s="653"/>
      <c r="AQ112" s="653"/>
      <c r="AR112" s="653"/>
      <c r="AS112" s="653"/>
      <c r="AT112" s="653"/>
      <c r="AU112" s="653"/>
      <c r="AV112" s="653"/>
      <c r="AW112" s="653"/>
      <c r="AX112" s="653"/>
      <c r="AY112" s="653"/>
      <c r="AZ112" s="444">
        <v>2</v>
      </c>
    </row>
    <row r="113" spans="1:52" s="259" customFormat="1" ht="18" hidden="1" customHeight="1">
      <c r="A113" s="575"/>
      <c r="D113" s="259" t="s">
        <v>499</v>
      </c>
      <c r="E113" s="653" t="s">
        <v>1177</v>
      </c>
      <c r="F113" s="653"/>
      <c r="G113" s="653"/>
      <c r="H113" s="653"/>
      <c r="I113" s="653"/>
      <c r="J113" s="653"/>
      <c r="K113" s="653"/>
      <c r="L113" s="653"/>
      <c r="M113" s="653"/>
      <c r="N113" s="653"/>
      <c r="O113" s="653"/>
      <c r="P113" s="653"/>
      <c r="Q113" s="653"/>
      <c r="R113" s="653"/>
      <c r="S113" s="653"/>
      <c r="T113" s="653"/>
      <c r="U113" s="653"/>
      <c r="V113" s="653"/>
      <c r="W113" s="653"/>
      <c r="X113" s="653"/>
      <c r="Y113" s="653"/>
      <c r="Z113" s="653"/>
      <c r="AA113" s="653"/>
      <c r="AB113" s="653"/>
      <c r="AC113" s="653"/>
      <c r="AD113" s="653"/>
      <c r="AE113" s="653"/>
      <c r="AF113" s="653"/>
      <c r="AG113" s="653"/>
      <c r="AH113" s="653"/>
      <c r="AI113" s="653"/>
      <c r="AJ113" s="653"/>
      <c r="AK113" s="653"/>
      <c r="AL113" s="653"/>
      <c r="AM113" s="653"/>
      <c r="AN113" s="653"/>
      <c r="AO113" s="653"/>
      <c r="AP113" s="653"/>
      <c r="AQ113" s="653"/>
      <c r="AR113" s="653"/>
      <c r="AS113" s="653"/>
      <c r="AT113" s="653"/>
      <c r="AU113" s="653"/>
      <c r="AV113" s="653"/>
      <c r="AW113" s="653"/>
      <c r="AX113" s="653"/>
      <c r="AY113" s="653"/>
      <c r="AZ113" s="585">
        <v>2</v>
      </c>
    </row>
    <row r="114" spans="1:52" s="259" customFormat="1" ht="18" hidden="1" customHeight="1" thickBot="1">
      <c r="A114" s="575"/>
      <c r="D114" s="653"/>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799"/>
      <c r="AA114" s="799"/>
      <c r="AB114" s="799"/>
      <c r="AC114" s="799"/>
      <c r="AD114" s="799"/>
      <c r="AE114" s="799"/>
      <c r="AF114" s="799"/>
      <c r="AG114" s="799"/>
      <c r="AH114" s="799"/>
      <c r="AI114" s="799"/>
      <c r="AJ114" s="799"/>
      <c r="AK114" s="799"/>
      <c r="AL114" s="799"/>
      <c r="AM114" s="799"/>
      <c r="AN114" s="799"/>
      <c r="AO114" s="799"/>
      <c r="AP114" s="799"/>
      <c r="AQ114" s="799"/>
      <c r="AR114" s="799"/>
      <c r="AS114" s="799"/>
      <c r="AT114" s="799"/>
      <c r="AU114" s="799"/>
      <c r="AV114" s="799"/>
      <c r="AW114" s="799"/>
      <c r="AX114" s="799"/>
      <c r="AY114" s="799"/>
      <c r="AZ114" s="585">
        <v>2</v>
      </c>
    </row>
    <row r="115" spans="1:52" ht="25.5" hidden="1">
      <c r="A115" s="575">
        <f t="shared" ref="A115:A135" si="5">IF(K$133&gt;0,1,0)</f>
        <v>0</v>
      </c>
      <c r="B115" s="1869" t="s">
        <v>745</v>
      </c>
      <c r="C115" s="1869"/>
      <c r="D115" s="1869"/>
      <c r="E115" s="1869"/>
      <c r="F115" s="1869"/>
      <c r="G115" s="1869"/>
      <c r="H115" s="1869"/>
      <c r="I115" s="1869"/>
      <c r="J115" s="1869"/>
      <c r="K115" s="1869"/>
      <c r="L115" s="1869"/>
      <c r="M115" s="1869"/>
      <c r="N115" s="1869"/>
      <c r="O115" s="1869"/>
      <c r="P115" s="1869"/>
      <c r="Q115" s="1869"/>
      <c r="R115" s="1869"/>
      <c r="S115" s="1869"/>
      <c r="T115" s="1869"/>
      <c r="U115" s="1869"/>
      <c r="V115" s="1869"/>
      <c r="W115" s="1869"/>
      <c r="X115" s="1869"/>
      <c r="Y115" s="1869"/>
      <c r="Z115" s="1869"/>
      <c r="AA115" s="1869"/>
      <c r="AB115" s="1869"/>
      <c r="AC115" s="1869"/>
      <c r="AD115" s="1869"/>
      <c r="AE115" s="1869"/>
      <c r="AF115" s="1869"/>
      <c r="AG115" s="1869"/>
      <c r="AH115" s="1869"/>
      <c r="AI115" s="1869"/>
      <c r="AJ115" s="1869"/>
      <c r="AK115" s="1869"/>
      <c r="AL115" s="1869"/>
      <c r="AM115" s="1869"/>
      <c r="AN115" s="1869"/>
      <c r="AO115" s="1869"/>
      <c r="AP115" s="1869"/>
      <c r="AQ115" s="1869"/>
      <c r="AR115" s="1869"/>
      <c r="AS115" s="1869"/>
      <c r="AT115" s="1869"/>
      <c r="AU115" s="1869"/>
      <c r="AV115" s="1869"/>
      <c r="AW115" s="1869"/>
      <c r="AX115" s="1869"/>
      <c r="AY115" s="1869"/>
      <c r="AZ115" s="444">
        <v>3</v>
      </c>
    </row>
    <row r="116" spans="1:52" s="260" customFormat="1" ht="9.9499999999999993" hidden="1" customHeight="1">
      <c r="A116" s="575">
        <f t="shared" si="5"/>
        <v>0</v>
      </c>
      <c r="AZ116" s="443">
        <v>3</v>
      </c>
    </row>
    <row r="117" spans="1:52" s="576" customFormat="1" ht="30" hidden="1" customHeight="1">
      <c r="A117" s="575">
        <f t="shared" si="5"/>
        <v>0</v>
      </c>
      <c r="F117" s="1864" t="s">
        <v>1228</v>
      </c>
      <c r="G117" s="1864"/>
      <c r="H117" s="1864"/>
      <c r="I117" s="1864"/>
      <c r="J117" s="1864"/>
      <c r="K117" s="1864"/>
      <c r="L117" s="1870">
        <f>+'6-3표준조사 2'!K154</f>
        <v>0</v>
      </c>
      <c r="M117" s="1870"/>
      <c r="N117" s="1870"/>
      <c r="O117" s="1870"/>
      <c r="P117" s="1870"/>
      <c r="Q117" s="1870"/>
      <c r="R117" s="577"/>
      <c r="S117" s="577"/>
      <c r="T117" s="1864" t="s">
        <v>1227</v>
      </c>
      <c r="U117" s="1864"/>
      <c r="V117" s="1864"/>
      <c r="W117" s="1864"/>
      <c r="X117" s="1864"/>
      <c r="Y117" s="1864"/>
      <c r="Z117" s="1870">
        <f>+'6-3표준조사 2'!L154</f>
        <v>0</v>
      </c>
      <c r="AA117" s="1870"/>
      <c r="AB117" s="1870"/>
      <c r="AC117" s="1870"/>
      <c r="AD117" s="1870"/>
      <c r="AE117" s="1870"/>
      <c r="AF117" s="577"/>
      <c r="AG117" s="577"/>
      <c r="AH117" s="1864" t="s">
        <v>1226</v>
      </c>
      <c r="AI117" s="1864"/>
      <c r="AJ117" s="1864"/>
      <c r="AK117" s="1864"/>
      <c r="AL117" s="1864"/>
      <c r="AM117" s="1864"/>
      <c r="AN117" s="1864"/>
      <c r="AO117" s="1870" t="str">
        <f>+'6-3표준조사 2'!R154</f>
        <v>모두베기</v>
      </c>
      <c r="AP117" s="1870"/>
      <c r="AQ117" s="1870"/>
      <c r="AR117" s="1870"/>
      <c r="AS117" s="1870"/>
      <c r="AT117" s="1870"/>
      <c r="AU117" s="578"/>
      <c r="AV117" s="578"/>
      <c r="AW117" s="578"/>
      <c r="AX117" s="578"/>
      <c r="AZ117" s="444">
        <v>3</v>
      </c>
    </row>
    <row r="118" spans="1:52" s="260" customFormat="1" ht="14.25" hidden="1" customHeight="1">
      <c r="A118" s="575">
        <f t="shared" si="5"/>
        <v>0</v>
      </c>
      <c r="AZ118" s="443">
        <v>3</v>
      </c>
    </row>
    <row r="119" spans="1:52" s="259" customFormat="1" ht="20.100000000000001" hidden="1" customHeight="1">
      <c r="A119" s="575">
        <f t="shared" si="5"/>
        <v>0</v>
      </c>
      <c r="B119" s="1876" t="s">
        <v>1225</v>
      </c>
      <c r="C119" s="1876"/>
      <c r="D119" s="1876"/>
      <c r="E119" s="1876"/>
      <c r="F119" s="1876"/>
      <c r="G119" s="1876"/>
      <c r="H119" s="1876"/>
      <c r="I119" s="1876"/>
      <c r="J119" s="1876"/>
      <c r="K119" s="1876"/>
      <c r="L119" s="1876"/>
      <c r="M119" s="1876"/>
      <c r="N119" s="1876"/>
      <c r="O119" s="1876"/>
      <c r="P119" s="1876"/>
      <c r="Q119" s="1876"/>
      <c r="R119" s="1876"/>
      <c r="S119" s="1876"/>
      <c r="T119" s="1876"/>
      <c r="U119" s="1876"/>
      <c r="V119" s="1876"/>
      <c r="W119" s="1876"/>
      <c r="X119" s="1876"/>
      <c r="Y119" s="1876"/>
      <c r="Z119" s="1876"/>
      <c r="AA119" s="1876"/>
      <c r="AB119" s="1876"/>
      <c r="AC119" s="1876"/>
      <c r="AD119" s="1876"/>
      <c r="AE119" s="1876"/>
      <c r="AF119" s="1876"/>
      <c r="AG119" s="1876"/>
      <c r="AH119" s="1876"/>
      <c r="AI119" s="1876"/>
      <c r="AJ119" s="1876"/>
      <c r="AK119" s="1876"/>
      <c r="AL119" s="1876"/>
      <c r="AM119" s="1876"/>
      <c r="AN119" s="1876"/>
      <c r="AO119" s="1876"/>
      <c r="AP119" s="1876"/>
      <c r="AQ119" s="1876"/>
      <c r="AR119" s="1876"/>
      <c r="AS119" s="1876"/>
      <c r="AT119" s="1876"/>
      <c r="AU119" s="1876"/>
      <c r="AV119" s="1876"/>
      <c r="AW119" s="1876"/>
      <c r="AX119" s="1876"/>
      <c r="AY119" s="1876"/>
      <c r="AZ119" s="444">
        <v>3</v>
      </c>
    </row>
    <row r="120" spans="1:52" s="259" customFormat="1" ht="18" hidden="1" customHeight="1">
      <c r="A120" s="575">
        <f t="shared" si="5"/>
        <v>0</v>
      </c>
      <c r="C120" s="259" t="s">
        <v>1208</v>
      </c>
      <c r="D120" s="579" t="s">
        <v>1224</v>
      </c>
      <c r="E120" s="579"/>
      <c r="F120" s="580"/>
      <c r="G120" s="580"/>
      <c r="H120" s="580"/>
      <c r="I120" s="580"/>
      <c r="J120" s="581"/>
      <c r="M120" s="579"/>
      <c r="N120" s="579"/>
      <c r="O120" s="581"/>
      <c r="P120" s="579"/>
      <c r="Q120" s="579"/>
      <c r="R120" s="579"/>
      <c r="S120" s="579"/>
      <c r="T120" s="579"/>
      <c r="U120" s="579"/>
      <c r="V120" s="579"/>
      <c r="W120" s="579"/>
      <c r="X120" s="579"/>
      <c r="Y120" s="579"/>
      <c r="Z120" s="579"/>
      <c r="AA120" s="579"/>
      <c r="AB120" s="579"/>
      <c r="AC120" s="579"/>
      <c r="AD120" s="579"/>
      <c r="AE120" s="579"/>
      <c r="AZ120" s="443">
        <v>3</v>
      </c>
    </row>
    <row r="121" spans="1:52" s="259" customFormat="1" ht="18" hidden="1" customHeight="1">
      <c r="A121" s="575">
        <f t="shared" si="5"/>
        <v>0</v>
      </c>
      <c r="D121" s="259" t="s">
        <v>499</v>
      </c>
      <c r="E121" s="579" t="str">
        <f>CONCATENATE(L117," 임반 ",Z117," 소반 은 해발고",'6-3표준조사 2'!W153,"m ~ ",'6-3표준조사 2'!W154,"m 사이에 분포한다.")</f>
        <v>0 임반 0 소반 은 해발고415m ~ 490m 사이에 분포한다.</v>
      </c>
      <c r="F121" s="579"/>
      <c r="G121" s="579"/>
      <c r="H121" s="579"/>
      <c r="I121" s="579"/>
      <c r="J121" s="579"/>
      <c r="K121" s="579"/>
      <c r="L121" s="579"/>
      <c r="M121" s="579"/>
      <c r="N121" s="579"/>
      <c r="O121" s="579"/>
      <c r="P121" s="579"/>
      <c r="Q121" s="579"/>
      <c r="R121" s="579"/>
      <c r="S121" s="579"/>
      <c r="T121" s="579"/>
      <c r="U121" s="579"/>
      <c r="V121" s="579"/>
      <c r="W121" s="579"/>
      <c r="X121" s="579"/>
      <c r="Y121" s="579"/>
      <c r="Z121" s="579"/>
      <c r="AA121" s="579"/>
      <c r="AB121" s="579"/>
      <c r="AC121" s="579"/>
      <c r="AD121" s="579"/>
      <c r="AE121" s="579"/>
      <c r="AF121" s="579"/>
      <c r="AG121" s="579"/>
      <c r="AH121" s="579"/>
      <c r="AI121" s="579"/>
      <c r="AJ121" s="582"/>
      <c r="AK121" s="582"/>
      <c r="AL121" s="582"/>
      <c r="AM121" s="579"/>
      <c r="AN121" s="579"/>
      <c r="AO121" s="579"/>
      <c r="AP121" s="579"/>
      <c r="AQ121" s="579"/>
      <c r="AR121" s="579"/>
      <c r="AS121" s="579"/>
      <c r="AT121" s="579"/>
      <c r="AU121" s="579"/>
      <c r="AV121" s="579"/>
      <c r="AW121" s="579"/>
      <c r="AX121" s="579"/>
      <c r="AY121" s="579"/>
      <c r="AZ121" s="444">
        <v>3</v>
      </c>
    </row>
    <row r="122" spans="1:52" s="259" customFormat="1" ht="18" hidden="1" customHeight="1">
      <c r="A122" s="575">
        <f t="shared" si="5"/>
        <v>0</v>
      </c>
      <c r="D122" s="259" t="s">
        <v>499</v>
      </c>
      <c r="E122" s="259" t="str">
        <f>CONCATENATE("소반의 경사도는 평균 ",'6-3표준조사 2'!W155,"˚로 ",'6-3표준조사 2'!P156,"경사이고, 임지의 잔재를 제외하고 장애물은 많지 않다.")</f>
        <v>소반의 경사도는 평균 25.39˚로 중 (15˚ ~ 30˚)경사이고, 임지의 잔재를 제외하고 장애물은 많지 않다.</v>
      </c>
      <c r="AZ122" s="443">
        <v>3</v>
      </c>
    </row>
    <row r="123" spans="1:52" s="259" customFormat="1" ht="18" hidden="1" customHeight="1">
      <c r="A123" s="575">
        <f t="shared" si="5"/>
        <v>0</v>
      </c>
      <c r="C123" s="259" t="s">
        <v>1206</v>
      </c>
      <c r="D123" s="259" t="s">
        <v>1223</v>
      </c>
      <c r="K123" s="579"/>
      <c r="L123" s="579"/>
      <c r="M123" s="583"/>
      <c r="P123" s="584"/>
      <c r="Q123" s="584"/>
      <c r="R123" s="584"/>
      <c r="S123" s="584"/>
      <c r="T123" s="584"/>
      <c r="AZ123" s="444">
        <v>3</v>
      </c>
    </row>
    <row r="124" spans="1:52" s="259" customFormat="1" ht="18" hidden="1" customHeight="1">
      <c r="A124" s="575">
        <f t="shared" si="5"/>
        <v>0</v>
      </c>
      <c r="D124" s="259" t="s">
        <v>499</v>
      </c>
      <c r="E124" s="579" t="str">
        <f>CONCATENATE("사업대상지는 ",'6-3표준조사 2'!N154," ",'6-3표준조사 2'!O154," ",'6-3표준조사 2'!P154,"로 지적면적은 ",'6-3표준조사 2'!W167,"ha 이다." )</f>
        <v>사업대상지는   산72-3번지로 지적면적은 38.46ha 이다.</v>
      </c>
      <c r="F124" s="579"/>
      <c r="G124" s="579"/>
      <c r="AJ124" s="579"/>
      <c r="AK124" s="579"/>
      <c r="AL124" s="579"/>
      <c r="AM124" s="579"/>
      <c r="AN124" s="579"/>
      <c r="AO124" s="579"/>
      <c r="AP124" s="579"/>
      <c r="AQ124" s="579"/>
      <c r="AR124" s="579"/>
      <c r="AS124" s="579"/>
      <c r="AT124" s="579"/>
      <c r="AU124" s="579"/>
      <c r="AV124" s="579"/>
      <c r="AW124" s="579"/>
      <c r="AX124" s="579"/>
      <c r="AY124" s="579"/>
      <c r="AZ124" s="443">
        <v>3</v>
      </c>
    </row>
    <row r="125" spans="1:52" s="259" customFormat="1" ht="18" hidden="1" customHeight="1">
      <c r="A125" s="575">
        <f t="shared" si="5"/>
        <v>0</v>
      </c>
      <c r="D125" s="259" t="s">
        <v>499</v>
      </c>
      <c r="E125" s="579" t="str">
        <f>CONCATENATE("소반의 풀베기사업 대상면적은 ",'6-3표준조사 2'!Q154,"ha 이다.")</f>
        <v>소반의 풀베기사업 대상면적은 0ha 이다.</v>
      </c>
      <c r="F125" s="579"/>
      <c r="G125" s="579"/>
      <c r="H125" s="579"/>
      <c r="I125" s="579"/>
      <c r="J125" s="579"/>
      <c r="K125" s="579"/>
      <c r="L125" s="579"/>
      <c r="M125" s="579"/>
      <c r="N125" s="579"/>
      <c r="O125" s="579"/>
      <c r="P125" s="579"/>
      <c r="Q125" s="579"/>
      <c r="R125" s="579"/>
      <c r="S125" s="579"/>
      <c r="T125" s="579"/>
      <c r="U125" s="579"/>
      <c r="V125" s="579"/>
      <c r="W125" s="579"/>
      <c r="X125" s="579"/>
      <c r="Y125" s="579"/>
      <c r="Z125" s="579"/>
      <c r="AA125" s="579"/>
      <c r="AB125" s="579"/>
      <c r="AC125" s="579"/>
      <c r="AD125" s="579"/>
      <c r="AE125" s="579"/>
      <c r="AF125" s="579"/>
      <c r="AG125" s="579"/>
      <c r="AH125" s="579"/>
      <c r="AI125" s="579"/>
      <c r="AJ125" s="579"/>
      <c r="AK125" s="579"/>
      <c r="AL125" s="579"/>
      <c r="AM125" s="579"/>
      <c r="AN125" s="579"/>
      <c r="AO125" s="579"/>
      <c r="AP125" s="579"/>
      <c r="AQ125" s="579"/>
      <c r="AR125" s="579"/>
      <c r="AS125" s="579"/>
      <c r="AT125" s="579"/>
      <c r="AU125" s="579"/>
      <c r="AV125" s="579"/>
      <c r="AW125" s="579"/>
      <c r="AX125" s="579"/>
      <c r="AY125" s="579"/>
      <c r="AZ125" s="444">
        <v>3</v>
      </c>
    </row>
    <row r="126" spans="1:52" s="259" customFormat="1" ht="18" hidden="1" customHeight="1">
      <c r="A126" s="575">
        <f t="shared" si="5"/>
        <v>0</v>
      </c>
      <c r="C126" s="259" t="s">
        <v>1193</v>
      </c>
      <c r="D126" s="259" t="s">
        <v>1222</v>
      </c>
      <c r="E126" s="579"/>
      <c r="F126" s="579"/>
      <c r="G126" s="579"/>
      <c r="H126" s="579"/>
      <c r="I126" s="579"/>
      <c r="J126" s="579"/>
      <c r="K126" s="579"/>
      <c r="L126" s="579"/>
      <c r="M126" s="579"/>
      <c r="N126" s="579"/>
      <c r="O126" s="579"/>
      <c r="P126" s="579"/>
      <c r="Q126" s="579"/>
      <c r="R126" s="579"/>
      <c r="S126" s="579"/>
      <c r="T126" s="579"/>
      <c r="U126" s="579"/>
      <c r="V126" s="579"/>
      <c r="W126" s="579"/>
      <c r="X126" s="579"/>
      <c r="Y126" s="579"/>
      <c r="Z126" s="579"/>
      <c r="AA126" s="579"/>
      <c r="AB126" s="579"/>
      <c r="AC126" s="579"/>
      <c r="AD126" s="579"/>
      <c r="AE126" s="579"/>
      <c r="AF126" s="579"/>
      <c r="AG126" s="579"/>
      <c r="AH126" s="769"/>
      <c r="AI126" s="769"/>
      <c r="AJ126" s="769"/>
      <c r="AK126" s="579"/>
      <c r="AL126" s="579"/>
      <c r="AM126" s="579"/>
      <c r="AN126" s="579"/>
      <c r="AO126" s="579"/>
      <c r="AP126" s="579"/>
      <c r="AQ126" s="579"/>
      <c r="AR126" s="579"/>
      <c r="AS126" s="579"/>
      <c r="AT126" s="579"/>
      <c r="AU126" s="579"/>
      <c r="AV126" s="579"/>
      <c r="AW126" s="579"/>
      <c r="AX126" s="579"/>
      <c r="AY126" s="579"/>
      <c r="AZ126" s="443">
        <v>3</v>
      </c>
    </row>
    <row r="127" spans="1:52" s="259" customFormat="1" ht="18" hidden="1" customHeight="1">
      <c r="A127" s="575">
        <f t="shared" si="5"/>
        <v>0</v>
      </c>
      <c r="B127" s="586"/>
      <c r="C127" s="586"/>
      <c r="D127" s="586" t="s">
        <v>499</v>
      </c>
      <c r="E127" s="587" t="str">
        <f>'6-3표준조사 2'!$W$170</f>
        <v>소반하단 농로가 연접되어 있어 접근이 용이하다.</v>
      </c>
      <c r="F127" s="587"/>
      <c r="G127" s="587"/>
      <c r="H127" s="587"/>
      <c r="I127" s="587"/>
      <c r="J127" s="587"/>
      <c r="K127" s="587"/>
      <c r="L127" s="587"/>
      <c r="M127" s="587"/>
      <c r="N127" s="587"/>
      <c r="O127" s="587"/>
      <c r="P127" s="587"/>
      <c r="Q127" s="587"/>
      <c r="R127" s="587"/>
      <c r="S127" s="587"/>
      <c r="T127" s="587"/>
      <c r="U127" s="587"/>
      <c r="V127" s="587"/>
      <c r="W127" s="587"/>
      <c r="X127" s="587"/>
      <c r="Y127" s="587"/>
      <c r="Z127" s="587"/>
      <c r="AA127" s="587"/>
      <c r="AB127" s="587"/>
      <c r="AC127" s="587"/>
      <c r="AD127" s="587"/>
      <c r="AE127" s="587"/>
      <c r="AF127" s="587"/>
      <c r="AG127" s="587"/>
      <c r="AH127" s="588"/>
      <c r="AI127" s="588"/>
      <c r="AJ127" s="588"/>
      <c r="AK127" s="587"/>
      <c r="AL127" s="587"/>
      <c r="AM127" s="587"/>
      <c r="AN127" s="587"/>
      <c r="AO127" s="587"/>
      <c r="AP127" s="587"/>
      <c r="AQ127" s="587"/>
      <c r="AR127" s="587"/>
      <c r="AS127" s="587"/>
      <c r="AT127" s="587"/>
      <c r="AU127" s="587"/>
      <c r="AV127" s="587"/>
      <c r="AW127" s="587"/>
      <c r="AX127" s="587"/>
      <c r="AY127" s="587"/>
      <c r="AZ127" s="444">
        <v>3</v>
      </c>
    </row>
    <row r="128" spans="1:52" s="259" customFormat="1" ht="14.25" hidden="1" customHeight="1">
      <c r="A128" s="575">
        <f t="shared" si="5"/>
        <v>0</v>
      </c>
      <c r="D128" s="589"/>
      <c r="E128" s="589"/>
      <c r="F128" s="589"/>
      <c r="G128" s="589"/>
      <c r="H128" s="589"/>
      <c r="I128" s="589"/>
      <c r="J128" s="589"/>
      <c r="K128" s="589"/>
      <c r="L128" s="589"/>
      <c r="M128" s="589"/>
      <c r="N128" s="589"/>
      <c r="O128" s="589"/>
      <c r="P128" s="589"/>
      <c r="Q128" s="589"/>
      <c r="R128" s="589"/>
      <c r="S128" s="589"/>
      <c r="T128" s="589"/>
      <c r="U128" s="589"/>
      <c r="V128" s="589"/>
      <c r="W128" s="589"/>
      <c r="X128" s="589"/>
      <c r="Y128" s="589"/>
      <c r="Z128" s="589"/>
      <c r="AA128" s="589"/>
      <c r="AB128" s="589"/>
      <c r="AC128" s="589"/>
      <c r="AD128" s="589"/>
      <c r="AE128" s="589"/>
      <c r="AF128" s="589"/>
      <c r="AG128" s="589"/>
      <c r="AH128" s="589"/>
      <c r="AI128" s="589"/>
      <c r="AJ128" s="589"/>
      <c r="AK128" s="589"/>
      <c r="AL128" s="589"/>
      <c r="AM128" s="589"/>
      <c r="AN128" s="589"/>
      <c r="AO128" s="589"/>
      <c r="AP128" s="589"/>
      <c r="AQ128" s="589"/>
      <c r="AR128" s="589"/>
      <c r="AS128" s="589"/>
      <c r="AT128" s="589"/>
      <c r="AU128" s="589"/>
      <c r="AV128" s="589"/>
      <c r="AW128" s="589"/>
      <c r="AX128" s="589"/>
      <c r="AY128" s="589"/>
      <c r="AZ128" s="443">
        <v>3</v>
      </c>
    </row>
    <row r="129" spans="1:52" s="260" customFormat="1" ht="20.100000000000001" hidden="1" customHeight="1">
      <c r="A129" s="575">
        <f t="shared" si="5"/>
        <v>0</v>
      </c>
      <c r="B129" s="1876" t="s">
        <v>1221</v>
      </c>
      <c r="C129" s="1876"/>
      <c r="D129" s="1876"/>
      <c r="E129" s="1876"/>
      <c r="F129" s="1876"/>
      <c r="G129" s="1876"/>
      <c r="H129" s="1876"/>
      <c r="I129" s="1876"/>
      <c r="J129" s="1876"/>
      <c r="K129" s="1876"/>
      <c r="L129" s="1876"/>
      <c r="M129" s="1876"/>
      <c r="N129" s="1876"/>
      <c r="O129" s="1876"/>
      <c r="P129" s="1876"/>
      <c r="Q129" s="1876"/>
      <c r="R129" s="1876"/>
      <c r="S129" s="1876"/>
      <c r="T129" s="1876"/>
      <c r="U129" s="1876"/>
      <c r="V129" s="1876"/>
      <c r="W129" s="1876"/>
      <c r="X129" s="1876"/>
      <c r="Y129" s="1876"/>
      <c r="Z129" s="1876"/>
      <c r="AA129" s="1876"/>
      <c r="AB129" s="1876"/>
      <c r="AC129" s="1876"/>
      <c r="AD129" s="1876"/>
      <c r="AE129" s="1876"/>
      <c r="AF129" s="1876"/>
      <c r="AG129" s="1876"/>
      <c r="AH129" s="1876"/>
      <c r="AI129" s="1876"/>
      <c r="AJ129" s="1876"/>
      <c r="AK129" s="1876"/>
      <c r="AL129" s="1876"/>
      <c r="AM129" s="1876"/>
      <c r="AN129" s="1876"/>
      <c r="AO129" s="1876"/>
      <c r="AP129" s="1876"/>
      <c r="AQ129" s="1876"/>
      <c r="AR129" s="1876"/>
      <c r="AS129" s="1876"/>
      <c r="AT129" s="1876"/>
      <c r="AU129" s="1876"/>
      <c r="AV129" s="1876"/>
      <c r="AW129" s="1876"/>
      <c r="AX129" s="1876"/>
      <c r="AY129" s="1876"/>
      <c r="AZ129" s="444">
        <v>3</v>
      </c>
    </row>
    <row r="130" spans="1:52" s="260" customFormat="1" ht="20.100000000000001" hidden="1" customHeight="1">
      <c r="A130" s="575">
        <f t="shared" si="5"/>
        <v>0</v>
      </c>
      <c r="B130" s="590"/>
      <c r="C130" s="591" t="s">
        <v>1208</v>
      </c>
      <c r="D130" s="591" t="s">
        <v>1220</v>
      </c>
      <c r="E130" s="592"/>
      <c r="F130" s="592"/>
      <c r="G130" s="769"/>
      <c r="H130" s="593"/>
      <c r="I130" s="593"/>
      <c r="J130" s="594"/>
      <c r="K130" s="594"/>
      <c r="L130" s="594"/>
      <c r="M130" s="594"/>
      <c r="N130" s="594"/>
      <c r="O130" s="594"/>
      <c r="P130" s="594"/>
      <c r="Q130" s="595"/>
      <c r="R130" s="595"/>
      <c r="S130" s="595"/>
      <c r="T130" s="595"/>
      <c r="U130" s="595"/>
      <c r="V130" s="596"/>
      <c r="W130" s="596"/>
      <c r="X130" s="596"/>
      <c r="Y130" s="596"/>
      <c r="Z130" s="596"/>
      <c r="AA130" s="596"/>
      <c r="AB130" s="596"/>
      <c r="AC130" s="596"/>
      <c r="AD130" s="596"/>
      <c r="AE130" s="596"/>
      <c r="AF130" s="596"/>
      <c r="AG130" s="596"/>
      <c r="AH130" s="597"/>
      <c r="AI130" s="597"/>
      <c r="AJ130" s="597"/>
      <c r="AK130" s="597"/>
      <c r="AL130" s="598"/>
      <c r="AM130" s="598"/>
      <c r="AN130" s="598"/>
      <c r="AO130" s="598"/>
      <c r="AP130" s="598"/>
      <c r="AQ130" s="598"/>
      <c r="AR130" s="598"/>
      <c r="AS130" s="598"/>
      <c r="AT130" s="598"/>
      <c r="AU130" s="598"/>
      <c r="AV130" s="593"/>
      <c r="AW130" s="593"/>
      <c r="AX130" s="593"/>
      <c r="AY130" s="593"/>
      <c r="AZ130" s="443">
        <v>3</v>
      </c>
    </row>
    <row r="131" spans="1:52" s="259" customFormat="1" ht="18" hidden="1" customHeight="1">
      <c r="A131" s="575">
        <f t="shared" si="5"/>
        <v>0</v>
      </c>
      <c r="B131" s="599"/>
      <c r="C131" s="1862" t="s">
        <v>1219</v>
      </c>
      <c r="D131" s="1862"/>
      <c r="E131" s="1862"/>
      <c r="F131" s="1862"/>
      <c r="G131" s="1862"/>
      <c r="H131" s="1862"/>
      <c r="I131" s="1862"/>
      <c r="J131" s="1862"/>
      <c r="K131" s="1862" t="s">
        <v>1218</v>
      </c>
      <c r="L131" s="1862"/>
      <c r="M131" s="1862"/>
      <c r="N131" s="1862"/>
      <c r="O131" s="1862"/>
      <c r="P131" s="1862"/>
      <c r="Q131" s="1862"/>
      <c r="R131" s="1862"/>
      <c r="S131" s="1862" t="s">
        <v>1217</v>
      </c>
      <c r="T131" s="1862"/>
      <c r="U131" s="1862"/>
      <c r="V131" s="1862"/>
      <c r="W131" s="1862"/>
      <c r="X131" s="1862"/>
      <c r="Y131" s="1862"/>
      <c r="Z131" s="1862"/>
      <c r="AA131" s="1862" t="s">
        <v>1216</v>
      </c>
      <c r="AB131" s="1862"/>
      <c r="AC131" s="1862"/>
      <c r="AD131" s="1862"/>
      <c r="AE131" s="1862"/>
      <c r="AF131" s="1862"/>
      <c r="AG131" s="1862"/>
      <c r="AH131" s="1862"/>
      <c r="AI131" s="1862"/>
      <c r="AJ131" s="1862"/>
      <c r="AK131" s="1862"/>
      <c r="AL131" s="1862"/>
      <c r="AM131" s="1862"/>
      <c r="AN131" s="1862"/>
      <c r="AO131" s="1862"/>
      <c r="AP131" s="1862"/>
      <c r="AQ131" s="1862" t="s">
        <v>964</v>
      </c>
      <c r="AR131" s="1862"/>
      <c r="AS131" s="1862"/>
      <c r="AT131" s="1862"/>
      <c r="AU131" s="1862"/>
      <c r="AV131" s="1862"/>
      <c r="AW131" s="1862"/>
      <c r="AX131" s="1862"/>
      <c r="AY131" s="599"/>
      <c r="AZ131" s="444">
        <v>3</v>
      </c>
    </row>
    <row r="132" spans="1:52" s="259" customFormat="1" ht="18" hidden="1" customHeight="1">
      <c r="A132" s="575">
        <f t="shared" si="5"/>
        <v>0</v>
      </c>
      <c r="B132" s="599"/>
      <c r="C132" s="1862"/>
      <c r="D132" s="1862"/>
      <c r="E132" s="1862"/>
      <c r="F132" s="1862"/>
      <c r="G132" s="1862"/>
      <c r="H132" s="1862"/>
      <c r="I132" s="1862"/>
      <c r="J132" s="1862"/>
      <c r="K132" s="1862"/>
      <c r="L132" s="1862"/>
      <c r="M132" s="1862"/>
      <c r="N132" s="1862"/>
      <c r="O132" s="1862"/>
      <c r="P132" s="1862"/>
      <c r="Q132" s="1862"/>
      <c r="R132" s="1862"/>
      <c r="S132" s="1862"/>
      <c r="T132" s="1862"/>
      <c r="U132" s="1862"/>
      <c r="V132" s="1862"/>
      <c r="W132" s="1862"/>
      <c r="X132" s="1862"/>
      <c r="Y132" s="1862"/>
      <c r="Z132" s="1862"/>
      <c r="AA132" s="1862" t="s">
        <v>1215</v>
      </c>
      <c r="AB132" s="1862"/>
      <c r="AC132" s="1862"/>
      <c r="AD132" s="1862"/>
      <c r="AE132" s="1862"/>
      <c r="AF132" s="1862"/>
      <c r="AG132" s="1862"/>
      <c r="AH132" s="1862"/>
      <c r="AI132" s="1862" t="s">
        <v>1214</v>
      </c>
      <c r="AJ132" s="1862"/>
      <c r="AK132" s="1862"/>
      <c r="AL132" s="1862"/>
      <c r="AM132" s="1862"/>
      <c r="AN132" s="1862"/>
      <c r="AO132" s="1862"/>
      <c r="AP132" s="1862"/>
      <c r="AQ132" s="1862"/>
      <c r="AR132" s="1862"/>
      <c r="AS132" s="1862"/>
      <c r="AT132" s="1862"/>
      <c r="AU132" s="1862"/>
      <c r="AV132" s="1862"/>
      <c r="AW132" s="1862"/>
      <c r="AX132" s="1862"/>
      <c r="AY132" s="599"/>
      <c r="AZ132" s="443">
        <v>3</v>
      </c>
    </row>
    <row r="133" spans="1:52" s="259" customFormat="1" ht="18" hidden="1" customHeight="1">
      <c r="A133" s="575">
        <f t="shared" si="5"/>
        <v>0</v>
      </c>
      <c r="B133" s="600"/>
      <c r="C133" s="1871">
        <f>L117</f>
        <v>0</v>
      </c>
      <c r="D133" s="1872"/>
      <c r="E133" s="1875" t="s">
        <v>1213</v>
      </c>
      <c r="F133" s="1875"/>
      <c r="G133" s="1872">
        <f>Z117</f>
        <v>0</v>
      </c>
      <c r="H133" s="1872"/>
      <c r="I133" s="1875" t="s">
        <v>1212</v>
      </c>
      <c r="J133" s="1875"/>
      <c r="K133" s="1887">
        <f>'6-3표준조사 2'!Q154</f>
        <v>0</v>
      </c>
      <c r="L133" s="1887"/>
      <c r="M133" s="1887"/>
      <c r="N133" s="1887"/>
      <c r="O133" s="1887"/>
      <c r="P133" s="1887"/>
      <c r="Q133" s="1887"/>
      <c r="R133" s="1887"/>
      <c r="S133" s="1867" t="str">
        <f>'6-3표준조사 2'!K156</f>
        <v>백합(용)</v>
      </c>
      <c r="T133" s="1867"/>
      <c r="U133" s="1867"/>
      <c r="V133" s="1867"/>
      <c r="W133" s="1867"/>
      <c r="X133" s="1867"/>
      <c r="Y133" s="1867"/>
      <c r="Z133" s="1867"/>
      <c r="AA133" s="1865">
        <f>'6-3표준조사 2'!Q160</f>
        <v>0</v>
      </c>
      <c r="AB133" s="1865"/>
      <c r="AC133" s="1865"/>
      <c r="AD133" s="1865"/>
      <c r="AE133" s="1865"/>
      <c r="AF133" s="1865"/>
      <c r="AG133" s="1865"/>
      <c r="AH133" s="1865"/>
      <c r="AI133" s="1865">
        <f>'6-3표준조사 2'!R160</f>
        <v>0</v>
      </c>
      <c r="AJ133" s="1865"/>
      <c r="AK133" s="1865"/>
      <c r="AL133" s="1865"/>
      <c r="AM133" s="1865"/>
      <c r="AN133" s="1865"/>
      <c r="AO133" s="1865"/>
      <c r="AP133" s="1865"/>
      <c r="AQ133" s="1867" t="str">
        <f>'6-3표준조사 2'!R156</f>
        <v>2년차</v>
      </c>
      <c r="AR133" s="1867"/>
      <c r="AS133" s="1867"/>
      <c r="AT133" s="1867"/>
      <c r="AU133" s="1867"/>
      <c r="AV133" s="1867"/>
      <c r="AW133" s="1867"/>
      <c r="AX133" s="1867"/>
      <c r="AY133" s="599"/>
      <c r="AZ133" s="444">
        <v>3</v>
      </c>
    </row>
    <row r="134" spans="1:52" s="259" customFormat="1" ht="18" hidden="1" customHeight="1">
      <c r="A134" s="575">
        <f t="shared" si="5"/>
        <v>0</v>
      </c>
      <c r="B134" s="600"/>
      <c r="C134" s="1873"/>
      <c r="D134" s="1874"/>
      <c r="E134" s="1874"/>
      <c r="F134" s="1874"/>
      <c r="G134" s="1874"/>
      <c r="H134" s="1874"/>
      <c r="I134" s="1874"/>
      <c r="J134" s="1874"/>
      <c r="K134" s="1888"/>
      <c r="L134" s="1888"/>
      <c r="M134" s="1888"/>
      <c r="N134" s="1888"/>
      <c r="O134" s="1888"/>
      <c r="P134" s="1888"/>
      <c r="Q134" s="1888"/>
      <c r="R134" s="1888"/>
      <c r="S134" s="1868"/>
      <c r="T134" s="1868"/>
      <c r="U134" s="1868"/>
      <c r="V134" s="1868"/>
      <c r="W134" s="1868"/>
      <c r="X134" s="1868"/>
      <c r="Y134" s="1868"/>
      <c r="Z134" s="1868"/>
      <c r="AA134" s="1866"/>
      <c r="AB134" s="1866"/>
      <c r="AC134" s="1866"/>
      <c r="AD134" s="1866"/>
      <c r="AE134" s="1866"/>
      <c r="AF134" s="1866"/>
      <c r="AG134" s="1866"/>
      <c r="AH134" s="1866"/>
      <c r="AI134" s="1866"/>
      <c r="AJ134" s="1866"/>
      <c r="AK134" s="1866"/>
      <c r="AL134" s="1866"/>
      <c r="AM134" s="1866"/>
      <c r="AN134" s="1866"/>
      <c r="AO134" s="1866"/>
      <c r="AP134" s="1866"/>
      <c r="AQ134" s="1868"/>
      <c r="AR134" s="1868"/>
      <c r="AS134" s="1868"/>
      <c r="AT134" s="1868"/>
      <c r="AU134" s="1868"/>
      <c r="AV134" s="1868"/>
      <c r="AW134" s="1868"/>
      <c r="AX134" s="1868"/>
      <c r="AY134" s="599"/>
      <c r="AZ134" s="443">
        <v>3</v>
      </c>
    </row>
    <row r="135" spans="1:52" s="259" customFormat="1" ht="18" hidden="1" customHeight="1">
      <c r="A135" s="575">
        <f t="shared" si="5"/>
        <v>0</v>
      </c>
      <c r="B135" s="600"/>
      <c r="C135" s="600" t="s">
        <v>1206</v>
      </c>
      <c r="D135" s="600" t="s">
        <v>1211</v>
      </c>
      <c r="E135" s="600"/>
      <c r="F135" s="599"/>
      <c r="G135" s="599"/>
      <c r="H135" s="599"/>
      <c r="I135" s="599"/>
      <c r="J135" s="599"/>
      <c r="K135" s="599"/>
      <c r="L135" s="599"/>
      <c r="M135" s="599"/>
      <c r="N135" s="599"/>
      <c r="O135" s="599"/>
      <c r="P135" s="599"/>
      <c r="Q135" s="601"/>
      <c r="R135" s="601"/>
      <c r="S135" s="601"/>
      <c r="T135" s="601"/>
      <c r="U135" s="601"/>
      <c r="V135" s="599"/>
      <c r="W135" s="602"/>
      <c r="X135" s="602"/>
      <c r="Y135" s="602"/>
      <c r="Z135" s="602"/>
      <c r="AA135" s="602"/>
      <c r="AB135" s="602"/>
      <c r="AC135" s="602"/>
      <c r="AD135" s="602"/>
      <c r="AE135" s="602"/>
      <c r="AF135" s="602"/>
      <c r="AG135" s="599"/>
      <c r="AH135" s="603"/>
      <c r="AI135" s="603"/>
      <c r="AJ135" s="603"/>
      <c r="AK135" s="603"/>
      <c r="AL135" s="604"/>
      <c r="AM135" s="604"/>
      <c r="AN135" s="604"/>
      <c r="AO135" s="604"/>
      <c r="AP135" s="604"/>
      <c r="AQ135" s="604"/>
      <c r="AR135" s="604"/>
      <c r="AS135" s="604"/>
      <c r="AT135" s="604"/>
      <c r="AU135" s="604"/>
      <c r="AV135" s="599"/>
      <c r="AW135" s="599"/>
      <c r="AX135" s="599"/>
      <c r="AY135" s="599"/>
      <c r="AZ135" s="444">
        <v>3</v>
      </c>
    </row>
    <row r="136" spans="1:52" s="259" customFormat="1" ht="18" hidden="1" customHeight="1">
      <c r="A136" s="575">
        <f>IF(K133&gt;0,1,0)</f>
        <v>0</v>
      </c>
      <c r="B136" s="600"/>
      <c r="C136" s="600"/>
      <c r="D136" s="259" t="s">
        <v>499</v>
      </c>
      <c r="E136" s="600" t="str">
        <f>'6-3표준조사 2'!$W$171</f>
        <v>식재된 백합(용) 는 활착이 안정된 상태로 신초발달이 양호하다.</v>
      </c>
      <c r="F136" s="599"/>
      <c r="G136" s="599"/>
      <c r="H136" s="599"/>
      <c r="I136" s="599"/>
      <c r="J136" s="599"/>
      <c r="K136" s="599"/>
      <c r="L136" s="599"/>
      <c r="M136" s="599"/>
      <c r="N136" s="599"/>
      <c r="O136" s="599"/>
      <c r="P136" s="599"/>
      <c r="Q136" s="601"/>
      <c r="R136" s="601"/>
      <c r="S136" s="601"/>
      <c r="T136" s="601"/>
      <c r="U136" s="601"/>
      <c r="V136" s="599"/>
      <c r="W136" s="605"/>
      <c r="X136" s="602"/>
      <c r="Y136" s="602"/>
      <c r="Z136" s="602"/>
      <c r="AA136" s="605"/>
      <c r="AB136" s="602"/>
      <c r="AC136" s="602"/>
      <c r="AD136" s="602"/>
      <c r="AE136" s="605"/>
      <c r="AF136" s="602"/>
      <c r="AG136" s="599"/>
      <c r="AH136" s="603"/>
      <c r="AI136" s="603"/>
      <c r="AJ136" s="603"/>
      <c r="AK136" s="603"/>
      <c r="AL136" s="604"/>
      <c r="AM136" s="604"/>
      <c r="AN136" s="604"/>
      <c r="AO136" s="604"/>
      <c r="AP136" s="604"/>
      <c r="AQ136" s="604"/>
      <c r="AR136" s="604"/>
      <c r="AS136" s="604"/>
      <c r="AT136" s="604"/>
      <c r="AU136" s="604"/>
      <c r="AV136" s="599"/>
      <c r="AW136" s="599"/>
      <c r="AX136" s="599"/>
      <c r="AY136" s="599"/>
      <c r="AZ136" s="443">
        <v>3</v>
      </c>
    </row>
    <row r="137" spans="1:52" s="259" customFormat="1" ht="18" hidden="1" customHeight="1">
      <c r="A137" s="575">
        <f>IF(K133&gt;0,1,0)</f>
        <v>0</v>
      </c>
      <c r="B137" s="600"/>
      <c r="C137" s="600"/>
      <c r="D137" s="259" t="s">
        <v>499</v>
      </c>
      <c r="E137" s="1891">
        <f>'6-3표준조사 2'!$W$172</f>
        <v>0</v>
      </c>
      <c r="F137" s="1891"/>
      <c r="G137" s="1891"/>
      <c r="H137" s="1891"/>
      <c r="I137" s="1891"/>
      <c r="J137" s="1891"/>
      <c r="K137" s="1891"/>
      <c r="L137" s="1891"/>
      <c r="M137" s="1891"/>
      <c r="N137" s="1891"/>
      <c r="O137" s="1891"/>
      <c r="P137" s="1891"/>
      <c r="Q137" s="1891"/>
      <c r="R137" s="1891"/>
      <c r="S137" s="1891"/>
      <c r="T137" s="1891"/>
      <c r="U137" s="1891"/>
      <c r="V137" s="1891"/>
      <c r="W137" s="1891"/>
      <c r="X137" s="1891"/>
      <c r="Y137" s="1891"/>
      <c r="Z137" s="1891"/>
      <c r="AA137" s="1891"/>
      <c r="AB137" s="1891"/>
      <c r="AC137" s="1891"/>
      <c r="AD137" s="1891"/>
      <c r="AE137" s="1891"/>
      <c r="AF137" s="1891"/>
      <c r="AG137" s="1891"/>
      <c r="AH137" s="1891"/>
      <c r="AI137" s="1891"/>
      <c r="AJ137" s="1891"/>
      <c r="AK137" s="1891"/>
      <c r="AL137" s="1891"/>
      <c r="AM137" s="1891"/>
      <c r="AN137" s="1891"/>
      <c r="AO137" s="1891"/>
      <c r="AP137" s="1891"/>
      <c r="AQ137" s="1891"/>
      <c r="AR137" s="1891"/>
      <c r="AS137" s="1891"/>
      <c r="AT137" s="1891"/>
      <c r="AU137" s="1891"/>
      <c r="AV137" s="1891"/>
      <c r="AW137" s="1891"/>
      <c r="AX137" s="1891"/>
      <c r="AY137" s="1891"/>
      <c r="AZ137" s="444">
        <v>3</v>
      </c>
    </row>
    <row r="138" spans="1:52" s="259" customFormat="1" ht="18" hidden="1" customHeight="1">
      <c r="A138" s="575">
        <f t="shared" ref="A138:A144" si="6">IF(K$133&gt;0,1,0)</f>
        <v>0</v>
      </c>
      <c r="B138" s="600"/>
      <c r="C138" s="600" t="s">
        <v>1193</v>
      </c>
      <c r="D138" s="600" t="s">
        <v>1210</v>
      </c>
      <c r="E138" s="600"/>
      <c r="F138" s="599"/>
      <c r="G138" s="599"/>
      <c r="H138" s="599"/>
      <c r="I138" s="599"/>
      <c r="J138" s="599"/>
      <c r="K138" s="599"/>
      <c r="L138" s="599"/>
      <c r="M138" s="599"/>
      <c r="N138" s="599"/>
      <c r="O138" s="599"/>
      <c r="P138" s="599"/>
      <c r="Q138" s="601"/>
      <c r="R138" s="601"/>
      <c r="S138" s="601"/>
      <c r="T138" s="601"/>
      <c r="U138" s="601"/>
      <c r="V138" s="599"/>
      <c r="W138" s="599"/>
      <c r="X138" s="599"/>
      <c r="Y138" s="599"/>
      <c r="Z138" s="599"/>
      <c r="AA138" s="599"/>
      <c r="AB138" s="599"/>
      <c r="AC138" s="599"/>
      <c r="AD138" s="599"/>
      <c r="AE138" s="599"/>
      <c r="AF138" s="599"/>
      <c r="AG138" s="599"/>
      <c r="AH138" s="603"/>
      <c r="AI138" s="603"/>
      <c r="AJ138" s="603"/>
      <c r="AK138" s="603"/>
      <c r="AL138" s="604"/>
      <c r="AM138" s="604"/>
      <c r="AN138" s="604"/>
      <c r="AO138" s="604"/>
      <c r="AP138" s="604"/>
      <c r="AQ138" s="604"/>
      <c r="AR138" s="604"/>
      <c r="AS138" s="604"/>
      <c r="AT138" s="604"/>
      <c r="AU138" s="604"/>
      <c r="AV138" s="599"/>
      <c r="AW138" s="599"/>
      <c r="AX138" s="599"/>
      <c r="AY138" s="599"/>
      <c r="AZ138" s="443">
        <v>3</v>
      </c>
    </row>
    <row r="139" spans="1:52" s="259" customFormat="1" ht="18" hidden="1" customHeight="1">
      <c r="A139" s="575">
        <f t="shared" si="6"/>
        <v>0</v>
      </c>
      <c r="B139" s="600"/>
      <c r="C139" s="600"/>
      <c r="D139" s="259" t="s">
        <v>499</v>
      </c>
      <c r="E139" s="600" t="s">
        <v>1230</v>
      </c>
      <c r="F139" s="599"/>
      <c r="G139" s="599"/>
      <c r="H139" s="599"/>
      <c r="I139" s="599"/>
      <c r="J139" s="599"/>
      <c r="K139" s="599"/>
      <c r="L139" s="599"/>
      <c r="M139" s="599"/>
      <c r="N139" s="599"/>
      <c r="O139" s="599"/>
      <c r="P139" s="599"/>
      <c r="Q139" s="601"/>
      <c r="R139" s="601"/>
      <c r="S139" s="601"/>
      <c r="T139" s="601"/>
      <c r="U139" s="601"/>
      <c r="V139" s="599"/>
      <c r="W139" s="599"/>
      <c r="X139" s="599"/>
      <c r="Y139" s="599"/>
      <c r="Z139" s="599"/>
      <c r="AA139" s="599"/>
      <c r="AB139" s="599"/>
      <c r="AC139" s="599"/>
      <c r="AD139" s="599"/>
      <c r="AE139" s="599"/>
      <c r="AF139" s="599"/>
      <c r="AG139" s="599"/>
      <c r="AH139" s="603"/>
      <c r="AI139" s="603"/>
      <c r="AJ139" s="603"/>
      <c r="AK139" s="603"/>
      <c r="AL139" s="604"/>
      <c r="AM139" s="604"/>
      <c r="AN139" s="604"/>
      <c r="AO139" s="604"/>
      <c r="AP139" s="604"/>
      <c r="AQ139" s="604"/>
      <c r="AR139" s="604"/>
      <c r="AS139" s="604"/>
      <c r="AT139" s="604"/>
      <c r="AU139" s="604"/>
      <c r="AV139" s="599"/>
      <c r="AW139" s="599"/>
      <c r="AX139" s="599"/>
      <c r="AY139" s="599"/>
      <c r="AZ139" s="444">
        <v>3</v>
      </c>
    </row>
    <row r="140" spans="1:52" s="259" customFormat="1" ht="18" hidden="1" customHeight="1">
      <c r="A140" s="575">
        <f t="shared" si="6"/>
        <v>0</v>
      </c>
      <c r="B140" s="600"/>
      <c r="C140" s="600"/>
      <c r="D140" s="259" t="s">
        <v>499</v>
      </c>
      <c r="E140" s="600" t="str">
        <f>CONCATENATE("조림목이 자연발생 식생과 경쟁하고 있으며 조림목의 조림후 경과년수는 ",AQ133,"이다." )</f>
        <v>조림목이 자연발생 식생과 경쟁하고 있으며 조림목의 조림후 경과년수는 2년차이다.</v>
      </c>
      <c r="F140" s="599"/>
      <c r="G140" s="599"/>
      <c r="H140" s="599"/>
      <c r="I140" s="599"/>
      <c r="J140" s="599"/>
      <c r="K140" s="599"/>
      <c r="L140" s="599"/>
      <c r="M140" s="599"/>
      <c r="N140" s="599"/>
      <c r="O140" s="599"/>
      <c r="P140" s="599"/>
      <c r="Q140" s="599"/>
      <c r="R140" s="599"/>
      <c r="S140" s="599"/>
      <c r="T140" s="599"/>
      <c r="U140" s="599"/>
      <c r="V140" s="599"/>
      <c r="W140" s="599"/>
      <c r="X140" s="599"/>
      <c r="Y140" s="599"/>
      <c r="Z140" s="599"/>
      <c r="AA140" s="599"/>
      <c r="AB140" s="599"/>
      <c r="AC140" s="599"/>
      <c r="AD140" s="599"/>
      <c r="AE140" s="599"/>
      <c r="AF140" s="599"/>
      <c r="AG140" s="599"/>
      <c r="AH140" s="603"/>
      <c r="AI140" s="603"/>
      <c r="AJ140" s="603"/>
      <c r="AK140" s="603"/>
      <c r="AL140" s="604"/>
      <c r="AM140" s="604"/>
      <c r="AN140" s="604"/>
      <c r="AO140" s="604"/>
      <c r="AP140" s="604"/>
      <c r="AQ140" s="604"/>
      <c r="AR140" s="604"/>
      <c r="AS140" s="604"/>
      <c r="AT140" s="604"/>
      <c r="AU140" s="604"/>
      <c r="AV140" s="599"/>
      <c r="AW140" s="599"/>
      <c r="AX140" s="599"/>
      <c r="AY140" s="599"/>
      <c r="AZ140" s="443">
        <v>3</v>
      </c>
    </row>
    <row r="141" spans="1:52" s="259" customFormat="1" ht="13.5" hidden="1" customHeight="1">
      <c r="A141" s="575">
        <f t="shared" si="6"/>
        <v>0</v>
      </c>
      <c r="B141" s="606"/>
      <c r="C141" s="606"/>
      <c r="D141" s="606"/>
      <c r="E141" s="606"/>
      <c r="F141" s="769"/>
      <c r="G141" s="769"/>
      <c r="H141" s="769"/>
      <c r="I141" s="769"/>
      <c r="J141" s="607"/>
      <c r="K141" s="607"/>
      <c r="L141" s="607"/>
      <c r="M141" s="607"/>
      <c r="N141" s="607"/>
      <c r="O141" s="607"/>
      <c r="P141" s="607"/>
      <c r="Q141" s="608"/>
      <c r="R141" s="608"/>
      <c r="S141" s="608"/>
      <c r="T141" s="608"/>
      <c r="U141" s="608"/>
      <c r="V141" s="599"/>
      <c r="W141" s="599"/>
      <c r="X141" s="599"/>
      <c r="Y141" s="599"/>
      <c r="Z141" s="599"/>
      <c r="AA141" s="599"/>
      <c r="AB141" s="599"/>
      <c r="AC141" s="599"/>
      <c r="AD141" s="599"/>
      <c r="AE141" s="599"/>
      <c r="AF141" s="599"/>
      <c r="AG141" s="599"/>
      <c r="AH141" s="609"/>
      <c r="AI141" s="609"/>
      <c r="AJ141" s="609"/>
      <c r="AK141" s="609"/>
      <c r="AL141" s="610"/>
      <c r="AM141" s="610"/>
      <c r="AN141" s="610"/>
      <c r="AO141" s="610"/>
      <c r="AP141" s="610"/>
      <c r="AQ141" s="610"/>
      <c r="AR141" s="610"/>
      <c r="AS141" s="610"/>
      <c r="AT141" s="610"/>
      <c r="AU141" s="610"/>
      <c r="AV141" s="769"/>
      <c r="AW141" s="769"/>
      <c r="AX141" s="769"/>
      <c r="AY141" s="769"/>
      <c r="AZ141" s="444">
        <v>3</v>
      </c>
    </row>
    <row r="142" spans="1:52" s="260" customFormat="1" ht="19.5" hidden="1" customHeight="1">
      <c r="A142" s="575">
        <f t="shared" si="6"/>
        <v>0</v>
      </c>
      <c r="B142" s="1876" t="s">
        <v>1209</v>
      </c>
      <c r="C142" s="1876"/>
      <c r="D142" s="1876"/>
      <c r="E142" s="1876"/>
      <c r="F142" s="1876"/>
      <c r="G142" s="1876"/>
      <c r="H142" s="1876"/>
      <c r="I142" s="1876"/>
      <c r="J142" s="1876"/>
      <c r="K142" s="1876"/>
      <c r="L142" s="1876"/>
      <c r="M142" s="1876"/>
      <c r="N142" s="1876"/>
      <c r="O142" s="1876"/>
      <c r="P142" s="1876"/>
      <c r="Q142" s="1876"/>
      <c r="R142" s="1876"/>
      <c r="S142" s="1876"/>
      <c r="T142" s="1876"/>
      <c r="U142" s="1876"/>
      <c r="V142" s="1876"/>
      <c r="W142" s="1876"/>
      <c r="X142" s="1876"/>
      <c r="Y142" s="1876"/>
      <c r="Z142" s="1876"/>
      <c r="AA142" s="1876"/>
      <c r="AB142" s="1876"/>
      <c r="AC142" s="1876"/>
      <c r="AD142" s="1876"/>
      <c r="AE142" s="1876"/>
      <c r="AF142" s="1876"/>
      <c r="AG142" s="1876"/>
      <c r="AH142" s="1876"/>
      <c r="AI142" s="1876"/>
      <c r="AJ142" s="1876"/>
      <c r="AK142" s="1876"/>
      <c r="AL142" s="1876"/>
      <c r="AM142" s="1876"/>
      <c r="AN142" s="1876"/>
      <c r="AO142" s="1876"/>
      <c r="AP142" s="1876"/>
      <c r="AQ142" s="1876"/>
      <c r="AR142" s="1876"/>
      <c r="AS142" s="1876"/>
      <c r="AT142" s="1876"/>
      <c r="AU142" s="1876"/>
      <c r="AV142" s="1876"/>
      <c r="AW142" s="1876"/>
      <c r="AX142" s="1876"/>
      <c r="AY142" s="1876"/>
      <c r="AZ142" s="443">
        <v>3</v>
      </c>
    </row>
    <row r="143" spans="1:52" s="260" customFormat="1" ht="18" hidden="1" customHeight="1">
      <c r="A143" s="575">
        <f t="shared" si="6"/>
        <v>0</v>
      </c>
      <c r="B143" s="770"/>
      <c r="C143" s="259" t="s">
        <v>1208</v>
      </c>
      <c r="D143" s="579" t="s">
        <v>1207</v>
      </c>
      <c r="E143" s="579"/>
      <c r="F143" s="579"/>
      <c r="G143" s="579"/>
      <c r="H143" s="579"/>
      <c r="I143" s="579"/>
      <c r="J143" s="611"/>
      <c r="K143" s="611"/>
      <c r="L143" s="611"/>
      <c r="M143" s="611"/>
      <c r="N143" s="611"/>
      <c r="O143" s="611"/>
      <c r="P143" s="611"/>
      <c r="Q143" s="611"/>
      <c r="R143" s="611"/>
      <c r="S143" s="611"/>
      <c r="T143" s="611"/>
      <c r="U143" s="611"/>
      <c r="V143" s="611"/>
      <c r="W143" s="611"/>
      <c r="X143" s="611"/>
      <c r="Y143" s="611"/>
      <c r="Z143" s="611"/>
      <c r="AA143" s="611"/>
      <c r="AB143" s="611"/>
      <c r="AC143" s="611"/>
      <c r="AD143" s="611"/>
      <c r="AE143" s="611"/>
      <c r="AF143" s="611"/>
      <c r="AG143" s="611"/>
      <c r="AH143" s="611"/>
      <c r="AI143" s="611"/>
      <c r="AJ143" s="611"/>
      <c r="AK143" s="611"/>
      <c r="AL143" s="611"/>
      <c r="AM143" s="611"/>
      <c r="AN143" s="611"/>
      <c r="AO143" s="611"/>
      <c r="AP143" s="611"/>
      <c r="AQ143" s="611"/>
      <c r="AR143" s="611"/>
      <c r="AS143" s="611"/>
      <c r="AT143" s="611"/>
      <c r="AU143" s="611"/>
      <c r="AV143" s="611"/>
      <c r="AW143" s="611"/>
      <c r="AX143" s="611"/>
      <c r="AY143" s="611"/>
      <c r="AZ143" s="444">
        <v>3</v>
      </c>
    </row>
    <row r="144" spans="1:52" s="259" customFormat="1" ht="18" hidden="1" customHeight="1">
      <c r="A144" s="575">
        <f t="shared" si="6"/>
        <v>0</v>
      </c>
      <c r="D144" s="259" t="s">
        <v>499</v>
      </c>
      <c r="E144" s="579" t="str">
        <f>'6-3표준조사 2'!$W$173</f>
        <v>소반내 조림목의 생육상태, 현장여건 등을 고려하여 작업종은 모두베기로 적용한다.</v>
      </c>
      <c r="F144" s="579"/>
      <c r="G144" s="579"/>
      <c r="H144" s="579"/>
      <c r="I144" s="579"/>
      <c r="J144" s="580"/>
      <c r="K144" s="579"/>
      <c r="L144" s="579"/>
      <c r="M144" s="579"/>
      <c r="N144" s="579"/>
      <c r="O144" s="579"/>
      <c r="P144" s="579"/>
      <c r="Q144" s="579"/>
      <c r="R144" s="579"/>
      <c r="S144" s="579"/>
      <c r="T144" s="579"/>
      <c r="U144" s="579"/>
      <c r="V144" s="579"/>
      <c r="W144" s="579"/>
      <c r="X144" s="579"/>
      <c r="Y144" s="579"/>
      <c r="Z144" s="579"/>
      <c r="AA144" s="579"/>
      <c r="AB144" s="579"/>
      <c r="AC144" s="579"/>
      <c r="AD144" s="579"/>
      <c r="AE144" s="579"/>
      <c r="AF144" s="579"/>
      <c r="AG144" s="579"/>
      <c r="AH144" s="579"/>
      <c r="AI144" s="579"/>
      <c r="AJ144" s="579"/>
      <c r="AK144" s="579"/>
      <c r="AL144" s="579"/>
      <c r="AM144" s="579"/>
      <c r="AN144" s="579"/>
      <c r="AO144" s="579"/>
      <c r="AP144" s="579"/>
      <c r="AQ144" s="579"/>
      <c r="AR144" s="579"/>
      <c r="AS144" s="579"/>
      <c r="AT144" s="579"/>
      <c r="AU144" s="579"/>
      <c r="AV144" s="579"/>
      <c r="AW144" s="579"/>
      <c r="AX144" s="579"/>
      <c r="AY144" s="579"/>
      <c r="AZ144" s="443">
        <v>3</v>
      </c>
    </row>
    <row r="145" spans="1:52" s="259" customFormat="1" ht="18" hidden="1" customHeight="1">
      <c r="A145" s="575"/>
      <c r="D145" s="259" t="s">
        <v>499</v>
      </c>
      <c r="E145" s="579" t="s">
        <v>1048</v>
      </c>
      <c r="F145" s="579"/>
      <c r="G145" s="579"/>
      <c r="H145" s="579"/>
      <c r="I145" s="579"/>
      <c r="J145" s="580"/>
      <c r="K145" s="579"/>
      <c r="L145" s="579"/>
      <c r="M145" s="579"/>
      <c r="N145" s="579"/>
      <c r="O145" s="579"/>
      <c r="P145" s="579"/>
      <c r="Q145" s="579"/>
      <c r="R145" s="579"/>
      <c r="S145" s="579"/>
      <c r="T145" s="579"/>
      <c r="U145" s="579"/>
      <c r="V145" s="579"/>
      <c r="W145" s="579"/>
      <c r="X145" s="579"/>
      <c r="Y145" s="579"/>
      <c r="Z145" s="579"/>
      <c r="AA145" s="579"/>
      <c r="AB145" s="579"/>
      <c r="AC145" s="579"/>
      <c r="AD145" s="579"/>
      <c r="AE145" s="579"/>
      <c r="AF145" s="579"/>
      <c r="AG145" s="579"/>
      <c r="AH145" s="579"/>
      <c r="AI145" s="579"/>
      <c r="AJ145" s="579"/>
      <c r="AK145" s="579"/>
      <c r="AL145" s="579"/>
      <c r="AM145" s="579"/>
      <c r="AN145" s="579"/>
      <c r="AO145" s="579"/>
      <c r="AP145" s="579"/>
      <c r="AQ145" s="579"/>
      <c r="AR145" s="579"/>
      <c r="AS145" s="579"/>
      <c r="AT145" s="579"/>
      <c r="AU145" s="579"/>
      <c r="AV145" s="579"/>
      <c r="AW145" s="579"/>
      <c r="AX145" s="579"/>
      <c r="AY145" s="579"/>
      <c r="AZ145" s="443"/>
    </row>
    <row r="146" spans="1:52" s="260" customFormat="1" ht="18" customHeight="1">
      <c r="A146" s="575">
        <f>IF(1&gt;S150,1,0)</f>
        <v>1</v>
      </c>
      <c r="B146" s="951"/>
      <c r="C146" s="259"/>
      <c r="D146" s="259" t="s">
        <v>499</v>
      </c>
      <c r="E146" s="579">
        <f>'6-3표준조사 2'!$W$174</f>
        <v>0</v>
      </c>
      <c r="F146" s="579"/>
      <c r="G146" s="579"/>
      <c r="H146" s="579"/>
      <c r="I146" s="579"/>
      <c r="J146" s="580"/>
      <c r="K146" s="579"/>
      <c r="L146" s="579"/>
      <c r="M146" s="579"/>
      <c r="N146" s="579"/>
      <c r="O146" s="579"/>
      <c r="P146" s="579"/>
      <c r="Q146" s="579"/>
      <c r="R146" s="579"/>
      <c r="S146" s="579"/>
      <c r="T146" s="579"/>
      <c r="U146" s="579"/>
      <c r="V146" s="579"/>
      <c r="W146" s="579"/>
      <c r="X146" s="579"/>
      <c r="Y146" s="579"/>
      <c r="Z146" s="579"/>
      <c r="AA146" s="579"/>
      <c r="AB146" s="579"/>
      <c r="AC146" s="579"/>
      <c r="AD146" s="579"/>
      <c r="AE146" s="579"/>
      <c r="AF146" s="579"/>
      <c r="AG146" s="579"/>
      <c r="AH146" s="579"/>
      <c r="AI146" s="579"/>
      <c r="AJ146" s="579"/>
      <c r="AK146" s="611"/>
      <c r="AL146" s="611"/>
      <c r="AM146" s="611"/>
      <c r="AN146" s="611"/>
      <c r="AO146" s="611"/>
      <c r="AP146" s="611"/>
      <c r="AQ146" s="611"/>
      <c r="AR146" s="611"/>
      <c r="AS146" s="611"/>
      <c r="AT146" s="611"/>
      <c r="AU146" s="611"/>
      <c r="AV146" s="611"/>
      <c r="AW146" s="611"/>
      <c r="AX146" s="611"/>
      <c r="AY146" s="611"/>
      <c r="AZ146" s="443"/>
    </row>
    <row r="147" spans="1:52" s="259" customFormat="1" ht="18" hidden="1" customHeight="1">
      <c r="A147" s="575">
        <f>IF(K$133&gt;0,1,0)</f>
        <v>0</v>
      </c>
      <c r="C147" s="259" t="s">
        <v>1206</v>
      </c>
      <c r="D147" s="579" t="s">
        <v>1205</v>
      </c>
      <c r="E147" s="579"/>
      <c r="F147" s="579"/>
      <c r="G147" s="579"/>
      <c r="H147" s="579"/>
      <c r="I147" s="579"/>
      <c r="J147" s="579"/>
      <c r="K147" s="579"/>
      <c r="L147" s="579"/>
      <c r="M147" s="579"/>
      <c r="N147" s="579"/>
      <c r="O147" s="579"/>
      <c r="P147" s="579"/>
      <c r="Q147" s="579"/>
      <c r="R147" s="579"/>
      <c r="S147" s="579"/>
      <c r="T147" s="579"/>
      <c r="U147" s="579"/>
      <c r="V147" s="579"/>
      <c r="W147" s="579"/>
      <c r="X147" s="579"/>
      <c r="Y147" s="579"/>
      <c r="Z147" s="579"/>
      <c r="AA147" s="579"/>
      <c r="AB147" s="579"/>
      <c r="AC147" s="579"/>
      <c r="AD147" s="579"/>
      <c r="AE147" s="579"/>
      <c r="AF147" s="579"/>
      <c r="AG147" s="579"/>
      <c r="AH147" s="579"/>
      <c r="AI147" s="579"/>
      <c r="AJ147" s="579"/>
      <c r="AK147" s="579"/>
      <c r="AL147" s="579"/>
      <c r="AM147" s="579"/>
      <c r="AN147" s="579"/>
      <c r="AO147" s="579"/>
      <c r="AP147" s="579"/>
      <c r="AQ147" s="579"/>
      <c r="AR147" s="579"/>
      <c r="AS147" s="579"/>
      <c r="AT147" s="579"/>
      <c r="AU147" s="579"/>
      <c r="AV147" s="579"/>
      <c r="AW147" s="579"/>
      <c r="AX147" s="579"/>
      <c r="AY147" s="579"/>
      <c r="AZ147" s="444">
        <v>3</v>
      </c>
    </row>
    <row r="148" spans="1:52" s="259" customFormat="1" ht="18" hidden="1" customHeight="1">
      <c r="A148" s="575">
        <f>IF(K$133&gt;0,1,0)</f>
        <v>0</v>
      </c>
      <c r="C148" s="1862" t="s">
        <v>1204</v>
      </c>
      <c r="D148" s="1862"/>
      <c r="E148" s="1862"/>
      <c r="F148" s="1862"/>
      <c r="G148" s="1862"/>
      <c r="H148" s="1862"/>
      <c r="I148" s="1862"/>
      <c r="J148" s="1862"/>
      <c r="K148" s="1862"/>
      <c r="L148" s="1862"/>
      <c r="M148" s="1862"/>
      <c r="N148" s="1862"/>
      <c r="O148" s="1862"/>
      <c r="P148" s="1862"/>
      <c r="Q148" s="1862"/>
      <c r="R148" s="1862"/>
      <c r="S148" s="1862"/>
      <c r="T148" s="1862"/>
      <c r="U148" s="1862"/>
      <c r="V148" s="1862"/>
      <c r="W148" s="1862"/>
      <c r="X148" s="1862"/>
      <c r="Y148" s="1862"/>
      <c r="Z148" s="1862"/>
      <c r="AA148" s="1862" t="s">
        <v>1203</v>
      </c>
      <c r="AB148" s="1862"/>
      <c r="AC148" s="1862"/>
      <c r="AD148" s="1862"/>
      <c r="AE148" s="1862"/>
      <c r="AF148" s="1862"/>
      <c r="AG148" s="1862"/>
      <c r="AH148" s="1862"/>
      <c r="AI148" s="1862"/>
      <c r="AJ148" s="1862"/>
      <c r="AK148" s="1862"/>
      <c r="AL148" s="1862"/>
      <c r="AM148" s="1862"/>
      <c r="AN148" s="1862"/>
      <c r="AO148" s="1862"/>
      <c r="AP148" s="1862"/>
      <c r="AQ148" s="1862"/>
      <c r="AR148" s="1862"/>
      <c r="AS148" s="1862"/>
      <c r="AT148" s="1862"/>
      <c r="AU148" s="1862"/>
      <c r="AV148" s="1862"/>
      <c r="AW148" s="1862"/>
      <c r="AX148" s="1862"/>
      <c r="AZ148" s="443">
        <v>3</v>
      </c>
    </row>
    <row r="149" spans="1:52" s="259" customFormat="1" ht="18" hidden="1" customHeight="1">
      <c r="A149" s="575">
        <f>IF(K$133&gt;0,1,0)</f>
        <v>0</v>
      </c>
      <c r="B149" s="614"/>
      <c r="C149" s="1862" t="s">
        <v>1202</v>
      </c>
      <c r="D149" s="1862"/>
      <c r="E149" s="1862"/>
      <c r="F149" s="1862"/>
      <c r="G149" s="1862"/>
      <c r="H149" s="1862"/>
      <c r="I149" s="1862"/>
      <c r="J149" s="1862"/>
      <c r="K149" s="1862" t="s">
        <v>1201</v>
      </c>
      <c r="L149" s="1862"/>
      <c r="M149" s="1862"/>
      <c r="N149" s="1862"/>
      <c r="O149" s="1862"/>
      <c r="P149" s="1862"/>
      <c r="Q149" s="1862"/>
      <c r="R149" s="1862"/>
      <c r="S149" s="1862" t="s">
        <v>1200</v>
      </c>
      <c r="T149" s="1862"/>
      <c r="U149" s="1862"/>
      <c r="V149" s="1862"/>
      <c r="W149" s="1862"/>
      <c r="X149" s="1862"/>
      <c r="Y149" s="1862"/>
      <c r="Z149" s="1862"/>
      <c r="AA149" s="1862" t="s">
        <v>1199</v>
      </c>
      <c r="AB149" s="1862"/>
      <c r="AC149" s="1862"/>
      <c r="AD149" s="1862"/>
      <c r="AE149" s="1862"/>
      <c r="AF149" s="1862"/>
      <c r="AG149" s="1862"/>
      <c r="AH149" s="1862"/>
      <c r="AI149" s="1862" t="s">
        <v>1198</v>
      </c>
      <c r="AJ149" s="1862"/>
      <c r="AK149" s="1862"/>
      <c r="AL149" s="1862"/>
      <c r="AM149" s="1862"/>
      <c r="AN149" s="1862"/>
      <c r="AO149" s="1862"/>
      <c r="AP149" s="1862"/>
      <c r="AQ149" s="1862" t="s">
        <v>964</v>
      </c>
      <c r="AR149" s="1862"/>
      <c r="AS149" s="1862"/>
      <c r="AT149" s="1862"/>
      <c r="AU149" s="1862"/>
      <c r="AV149" s="1862"/>
      <c r="AW149" s="1862"/>
      <c r="AX149" s="1862"/>
      <c r="AY149" s="614"/>
      <c r="AZ149" s="444">
        <v>3</v>
      </c>
    </row>
    <row r="150" spans="1:52" s="260" customFormat="1" ht="18" hidden="1" customHeight="1">
      <c r="A150" s="575">
        <f>IF(K$133&gt;0,1,0)</f>
        <v>0</v>
      </c>
      <c r="B150" s="599"/>
      <c r="C150" s="1862" t="s">
        <v>1192</v>
      </c>
      <c r="D150" s="1862"/>
      <c r="E150" s="1862"/>
      <c r="F150" s="1862"/>
      <c r="G150" s="1862"/>
      <c r="H150" s="1862"/>
      <c r="I150" s="1862"/>
      <c r="J150" s="1862"/>
      <c r="K150" s="1862" t="s">
        <v>1197</v>
      </c>
      <c r="L150" s="1862"/>
      <c r="M150" s="1862"/>
      <c r="N150" s="1862"/>
      <c r="O150" s="1862"/>
      <c r="P150" s="1862"/>
      <c r="Q150" s="1862"/>
      <c r="R150" s="1862"/>
      <c r="S150" s="1886">
        <f>'5-3단가산출서 2'!D108</f>
        <v>0</v>
      </c>
      <c r="T150" s="1886"/>
      <c r="U150" s="1886"/>
      <c r="V150" s="1886"/>
      <c r="W150" s="1886"/>
      <c r="X150" s="1886"/>
      <c r="Y150" s="1886"/>
      <c r="Z150" s="1886"/>
      <c r="AA150" s="1862" t="str">
        <f>'6-3표준조사 2'!P156</f>
        <v>중 (15˚ ~ 30˚)</v>
      </c>
      <c r="AB150" s="1862"/>
      <c r="AC150" s="1862"/>
      <c r="AD150" s="1862"/>
      <c r="AE150" s="1862"/>
      <c r="AF150" s="1862"/>
      <c r="AG150" s="1862"/>
      <c r="AH150" s="1862"/>
      <c r="AI150" s="1862" t="str">
        <f>'6-3표준조사 2'!Q156</f>
        <v>개소당3ha이상</v>
      </c>
      <c r="AJ150" s="1862"/>
      <c r="AK150" s="1862"/>
      <c r="AL150" s="1862"/>
      <c r="AM150" s="1862"/>
      <c r="AN150" s="1862"/>
      <c r="AO150" s="1862"/>
      <c r="AP150" s="1862"/>
      <c r="AQ150" s="1862" t="str">
        <f>'6-3표준조사 2'!R156</f>
        <v>2년차</v>
      </c>
      <c r="AR150" s="1862"/>
      <c r="AS150" s="1862"/>
      <c r="AT150" s="1862"/>
      <c r="AU150" s="1862"/>
      <c r="AV150" s="1862"/>
      <c r="AW150" s="1862"/>
      <c r="AX150" s="1862"/>
      <c r="AY150" s="599"/>
      <c r="AZ150" s="443">
        <v>3</v>
      </c>
    </row>
    <row r="151" spans="1:52" s="259" customFormat="1" ht="18" hidden="1" customHeight="1">
      <c r="A151" s="575">
        <f>IF(K$133&gt;0,1,0)</f>
        <v>0</v>
      </c>
      <c r="B151" s="599"/>
      <c r="C151" s="1862" t="s">
        <v>1229</v>
      </c>
      <c r="D151" s="1862"/>
      <c r="E151" s="1862"/>
      <c r="F151" s="1862"/>
      <c r="G151" s="1862"/>
      <c r="H151" s="1862"/>
      <c r="I151" s="1862"/>
      <c r="J151" s="1862"/>
      <c r="K151" s="1862" t="s">
        <v>1194</v>
      </c>
      <c r="L151" s="1862"/>
      <c r="M151" s="1862"/>
      <c r="N151" s="1862"/>
      <c r="O151" s="1862"/>
      <c r="P151" s="1862"/>
      <c r="Q151" s="1862"/>
      <c r="R151" s="1862"/>
      <c r="S151" s="1467">
        <f>K133</f>
        <v>0</v>
      </c>
      <c r="T151" s="1467"/>
      <c r="U151" s="1467"/>
      <c r="V151" s="1467"/>
      <c r="W151" s="1467"/>
      <c r="X151" s="1467"/>
      <c r="Y151" s="1467"/>
      <c r="Z151" s="1467"/>
      <c r="AA151" s="1862"/>
      <c r="AB151" s="1862"/>
      <c r="AC151" s="1862"/>
      <c r="AD151" s="1862"/>
      <c r="AE151" s="1862"/>
      <c r="AF151" s="1862"/>
      <c r="AG151" s="1862"/>
      <c r="AH151" s="1862"/>
      <c r="AI151" s="1862"/>
      <c r="AJ151" s="1862"/>
      <c r="AK151" s="1862"/>
      <c r="AL151" s="1862"/>
      <c r="AM151" s="1862"/>
      <c r="AN151" s="1862"/>
      <c r="AO151" s="1862"/>
      <c r="AP151" s="1862"/>
      <c r="AQ151" s="1862"/>
      <c r="AR151" s="1862"/>
      <c r="AS151" s="1862"/>
      <c r="AT151" s="1862"/>
      <c r="AU151" s="1862"/>
      <c r="AV151" s="1862"/>
      <c r="AW151" s="1862"/>
      <c r="AX151" s="1862"/>
      <c r="AY151" s="599"/>
      <c r="AZ151" s="444">
        <v>3</v>
      </c>
    </row>
    <row r="152" spans="1:52" s="259" customFormat="1" ht="18" hidden="1" customHeight="1">
      <c r="A152" s="575">
        <f>IF('6-3표준조사 2'!$Y$152&gt;0,1,0)</f>
        <v>0</v>
      </c>
      <c r="B152" s="599"/>
      <c r="C152" s="1862" t="s">
        <v>1195</v>
      </c>
      <c r="D152" s="1862"/>
      <c r="E152" s="1862"/>
      <c r="F152" s="1862"/>
      <c r="G152" s="1862"/>
      <c r="H152" s="1862"/>
      <c r="I152" s="1862"/>
      <c r="J152" s="1862"/>
      <c r="K152" s="1862" t="s">
        <v>1194</v>
      </c>
      <c r="L152" s="1862"/>
      <c r="M152" s="1862"/>
      <c r="N152" s="1862"/>
      <c r="O152" s="1862"/>
      <c r="P152" s="1862"/>
      <c r="Q152" s="1862"/>
      <c r="R152" s="1862"/>
      <c r="S152" s="1863" t="b">
        <f>IF(A152&gt;0,S151)</f>
        <v>0</v>
      </c>
      <c r="T152" s="1863"/>
      <c r="U152" s="1863"/>
      <c r="V152" s="1863"/>
      <c r="W152" s="1863"/>
      <c r="X152" s="1863"/>
      <c r="Y152" s="1863"/>
      <c r="Z152" s="1863"/>
      <c r="AA152" s="1862"/>
      <c r="AB152" s="1862"/>
      <c r="AC152" s="1862"/>
      <c r="AD152" s="1862"/>
      <c r="AE152" s="1862"/>
      <c r="AF152" s="1862"/>
      <c r="AG152" s="1862"/>
      <c r="AH152" s="1862"/>
      <c r="AI152" s="1862"/>
      <c r="AJ152" s="1862"/>
      <c r="AK152" s="1862"/>
      <c r="AL152" s="1862"/>
      <c r="AM152" s="1862"/>
      <c r="AN152" s="1862"/>
      <c r="AO152" s="1862"/>
      <c r="AP152" s="1862"/>
      <c r="AQ152" s="1862"/>
      <c r="AR152" s="1862"/>
      <c r="AS152" s="1862"/>
      <c r="AT152" s="1862"/>
      <c r="AU152" s="1862"/>
      <c r="AV152" s="1862"/>
      <c r="AW152" s="1862"/>
      <c r="AX152" s="1862"/>
      <c r="AY152" s="599"/>
      <c r="AZ152" s="444">
        <v>3</v>
      </c>
    </row>
    <row r="153" spans="1:52" s="259" customFormat="1" ht="0.95" customHeight="1">
      <c r="A153" s="575">
        <v>1</v>
      </c>
      <c r="B153" s="599"/>
      <c r="C153" s="1862"/>
      <c r="D153" s="1862"/>
      <c r="E153" s="1862"/>
      <c r="F153" s="1862"/>
      <c r="G153" s="1862"/>
      <c r="H153" s="1862"/>
      <c r="I153" s="1862"/>
      <c r="J153" s="1862"/>
      <c r="K153" s="1862"/>
      <c r="L153" s="1862"/>
      <c r="M153" s="1862"/>
      <c r="N153" s="1862"/>
      <c r="O153" s="1862"/>
      <c r="P153" s="1862"/>
      <c r="Q153" s="1862"/>
      <c r="R153" s="1862"/>
      <c r="S153" s="1863"/>
      <c r="T153" s="1863"/>
      <c r="U153" s="1863"/>
      <c r="V153" s="1863"/>
      <c r="W153" s="1863"/>
      <c r="X153" s="1863"/>
      <c r="Y153" s="1863"/>
      <c r="Z153" s="1863"/>
      <c r="AA153" s="1889"/>
      <c r="AB153" s="1889"/>
      <c r="AC153" s="1889"/>
      <c r="AD153" s="1889"/>
      <c r="AE153" s="1889"/>
      <c r="AF153" s="1889"/>
      <c r="AG153" s="1889"/>
      <c r="AH153" s="1889"/>
      <c r="AI153" s="1889"/>
      <c r="AJ153" s="1889"/>
      <c r="AK153" s="1889"/>
      <c r="AL153" s="1889"/>
      <c r="AM153" s="1889"/>
      <c r="AN153" s="1889"/>
      <c r="AO153" s="1889"/>
      <c r="AP153" s="1889"/>
      <c r="AQ153" s="1889"/>
      <c r="AR153" s="1889"/>
      <c r="AS153" s="1889"/>
      <c r="AT153" s="1889"/>
      <c r="AU153" s="1889"/>
      <c r="AV153" s="1889"/>
      <c r="AW153" s="1889"/>
      <c r="AX153" s="1889"/>
      <c r="AY153" s="599"/>
      <c r="AZ153" s="444"/>
    </row>
    <row r="154" spans="1:52" s="259" customFormat="1" ht="18" hidden="1" customHeight="1">
      <c r="A154" s="575"/>
      <c r="B154" s="617"/>
      <c r="C154" s="617" t="s">
        <v>1193</v>
      </c>
      <c r="D154" s="617" t="s">
        <v>1192</v>
      </c>
      <c r="E154" s="617"/>
      <c r="F154" s="617"/>
      <c r="G154" s="618"/>
      <c r="H154" s="618"/>
      <c r="I154" s="618"/>
      <c r="J154" s="618"/>
      <c r="K154" s="618"/>
      <c r="L154" s="604"/>
      <c r="M154" s="604"/>
      <c r="N154" s="604"/>
      <c r="O154" s="604"/>
      <c r="P154" s="604"/>
      <c r="Q154" s="619"/>
      <c r="R154" s="619"/>
      <c r="S154" s="619"/>
      <c r="T154" s="619"/>
      <c r="U154" s="619"/>
      <c r="V154" s="599"/>
      <c r="W154" s="599"/>
      <c r="X154" s="599"/>
      <c r="Y154" s="599"/>
      <c r="Z154" s="620"/>
      <c r="AA154" s="789"/>
      <c r="AB154" s="789"/>
      <c r="AC154" s="789"/>
      <c r="AD154" s="790"/>
      <c r="AE154" s="789"/>
      <c r="AF154" s="789"/>
      <c r="AG154" s="789"/>
      <c r="AH154" s="795"/>
      <c r="AI154" s="795"/>
      <c r="AJ154" s="795"/>
      <c r="AK154" s="795"/>
      <c r="AL154" s="795"/>
      <c r="AM154" s="795"/>
      <c r="AN154" s="795"/>
      <c r="AO154" s="795"/>
      <c r="AP154" s="795"/>
      <c r="AQ154" s="791"/>
      <c r="AR154" s="791"/>
      <c r="AS154" s="791"/>
      <c r="AT154" s="791"/>
      <c r="AU154" s="796"/>
      <c r="AV154" s="796"/>
      <c r="AW154" s="796"/>
      <c r="AX154" s="796"/>
      <c r="AY154" s="797"/>
      <c r="AZ154" s="443">
        <v>3</v>
      </c>
    </row>
    <row r="155" spans="1:52" s="259" customFormat="1" ht="18" hidden="1" customHeight="1">
      <c r="A155" s="575"/>
      <c r="D155" s="259" t="s">
        <v>499</v>
      </c>
      <c r="E155" s="259" t="s">
        <v>1191</v>
      </c>
      <c r="J155" s="621"/>
      <c r="K155" s="621"/>
      <c r="L155" s="621"/>
      <c r="M155" s="621"/>
      <c r="T155" s="619"/>
      <c r="U155" s="619"/>
      <c r="V155" s="619"/>
      <c r="W155" s="619"/>
      <c r="AB155" s="619"/>
      <c r="AC155" s="619"/>
      <c r="AD155" s="619"/>
      <c r="AE155" s="619"/>
      <c r="AZ155" s="444">
        <v>3</v>
      </c>
    </row>
    <row r="156" spans="1:52" s="259" customFormat="1" ht="18" hidden="1" customHeight="1">
      <c r="A156" s="575"/>
      <c r="D156" s="259" t="s">
        <v>499</v>
      </c>
      <c r="E156" s="579" t="s">
        <v>1190</v>
      </c>
      <c r="F156" s="579"/>
      <c r="G156" s="579"/>
      <c r="H156" s="579"/>
      <c r="I156" s="579"/>
      <c r="J156" s="579"/>
      <c r="K156" s="579"/>
      <c r="L156" s="579"/>
      <c r="M156" s="579"/>
      <c r="N156" s="579"/>
      <c r="O156" s="579"/>
      <c r="P156" s="579"/>
      <c r="Q156" s="579"/>
      <c r="R156" s="579"/>
      <c r="S156" s="579"/>
      <c r="T156" s="579"/>
      <c r="U156" s="579"/>
      <c r="V156" s="579"/>
      <c r="W156" s="579"/>
      <c r="X156" s="579"/>
      <c r="Y156" s="579"/>
      <c r="Z156" s="579"/>
      <c r="AA156" s="579"/>
      <c r="AB156" s="579"/>
      <c r="AC156" s="579"/>
      <c r="AD156" s="579"/>
      <c r="AE156" s="579"/>
      <c r="AF156" s="579"/>
      <c r="AG156" s="579"/>
      <c r="AH156" s="579"/>
      <c r="AI156" s="579"/>
      <c r="AJ156" s="579"/>
      <c r="AK156" s="579"/>
      <c r="AL156" s="579"/>
      <c r="AM156" s="579"/>
      <c r="AN156" s="579"/>
      <c r="AO156" s="579"/>
      <c r="AP156" s="579"/>
      <c r="AQ156" s="579"/>
      <c r="AR156" s="579"/>
      <c r="AS156" s="579"/>
      <c r="AT156" s="579"/>
      <c r="AU156" s="579"/>
      <c r="AV156" s="579"/>
      <c r="AW156" s="579"/>
      <c r="AX156" s="579"/>
      <c r="AY156" s="579"/>
      <c r="AZ156" s="443">
        <v>3</v>
      </c>
    </row>
    <row r="157" spans="1:52" s="260" customFormat="1" ht="18" hidden="1" customHeight="1">
      <c r="A157" s="575"/>
      <c r="B157" s="259"/>
      <c r="C157" s="259" t="s">
        <v>1189</v>
      </c>
      <c r="D157" s="259"/>
      <c r="E157" s="653"/>
      <c r="F157" s="653"/>
      <c r="G157" s="653"/>
      <c r="H157" s="653"/>
      <c r="I157" s="653"/>
      <c r="J157" s="653"/>
      <c r="K157" s="653"/>
      <c r="L157" s="653"/>
      <c r="M157" s="653"/>
      <c r="N157" s="653"/>
      <c r="O157" s="653"/>
      <c r="P157" s="653"/>
      <c r="Q157" s="653"/>
      <c r="R157" s="653"/>
      <c r="S157" s="653"/>
      <c r="T157" s="653"/>
      <c r="U157" s="653"/>
      <c r="V157" s="653"/>
      <c r="W157" s="653"/>
      <c r="X157" s="653"/>
      <c r="Y157" s="653"/>
      <c r="Z157" s="653"/>
      <c r="AA157" s="653"/>
      <c r="AB157" s="653"/>
      <c r="AC157" s="653"/>
      <c r="AD157" s="653"/>
      <c r="AE157" s="653"/>
      <c r="AF157" s="653"/>
      <c r="AG157" s="653"/>
      <c r="AH157" s="653"/>
      <c r="AI157" s="653"/>
      <c r="AJ157" s="653"/>
      <c r="AK157" s="653"/>
      <c r="AL157" s="653"/>
      <c r="AM157" s="653"/>
      <c r="AN157" s="653"/>
      <c r="AO157" s="653"/>
      <c r="AP157" s="653"/>
      <c r="AQ157" s="653"/>
      <c r="AR157" s="653"/>
      <c r="AS157" s="653"/>
      <c r="AT157" s="653"/>
      <c r="AU157" s="653"/>
      <c r="AV157" s="653"/>
      <c r="AW157" s="653"/>
      <c r="AX157" s="653"/>
      <c r="AY157" s="653"/>
      <c r="AZ157" s="444">
        <v>3</v>
      </c>
    </row>
    <row r="158" spans="1:52" s="259" customFormat="1" ht="18" hidden="1" customHeight="1">
      <c r="A158" s="575"/>
      <c r="D158" s="259" t="s">
        <v>499</v>
      </c>
      <c r="E158" s="653" t="s">
        <v>1385</v>
      </c>
      <c r="F158" s="653"/>
      <c r="G158" s="653"/>
      <c r="H158" s="653"/>
      <c r="I158" s="653"/>
      <c r="J158" s="653"/>
      <c r="K158" s="653"/>
      <c r="L158" s="653"/>
      <c r="M158" s="653"/>
      <c r="N158" s="653"/>
      <c r="O158" s="653"/>
      <c r="P158" s="653"/>
      <c r="Q158" s="653"/>
      <c r="R158" s="653"/>
      <c r="S158" s="653"/>
      <c r="T158" s="653"/>
      <c r="U158" s="653"/>
      <c r="V158" s="653"/>
      <c r="W158" s="653"/>
      <c r="X158" s="653"/>
      <c r="Y158" s="653"/>
      <c r="Z158" s="653"/>
      <c r="AA158" s="653"/>
      <c r="AB158" s="653"/>
      <c r="AC158" s="653"/>
      <c r="AD158" s="653"/>
      <c r="AE158" s="653"/>
      <c r="AF158" s="653"/>
      <c r="AG158" s="653"/>
      <c r="AH158" s="653"/>
      <c r="AI158" s="653"/>
      <c r="AJ158" s="653"/>
      <c r="AK158" s="653"/>
      <c r="AL158" s="653"/>
      <c r="AM158" s="653"/>
      <c r="AN158" s="653"/>
      <c r="AO158" s="653"/>
      <c r="AP158" s="653"/>
      <c r="AQ158" s="653"/>
      <c r="AR158" s="653"/>
      <c r="AS158" s="653"/>
      <c r="AT158" s="653"/>
      <c r="AU158" s="653"/>
      <c r="AV158" s="653"/>
      <c r="AW158" s="653"/>
      <c r="AX158" s="653"/>
      <c r="AY158" s="653"/>
      <c r="AZ158" s="443">
        <v>3</v>
      </c>
    </row>
    <row r="159" spans="1:52" s="259" customFormat="1" ht="18" hidden="1" customHeight="1">
      <c r="A159" s="575"/>
      <c r="D159" s="259" t="s">
        <v>499</v>
      </c>
      <c r="E159" s="653" t="s">
        <v>1188</v>
      </c>
      <c r="F159" s="653"/>
      <c r="G159" s="653"/>
      <c r="H159" s="653"/>
      <c r="I159" s="653"/>
      <c r="J159" s="653"/>
      <c r="K159" s="653"/>
      <c r="L159" s="653"/>
      <c r="M159" s="653"/>
      <c r="N159" s="653"/>
      <c r="O159" s="653"/>
      <c r="P159" s="653"/>
      <c r="Q159" s="653"/>
      <c r="R159" s="653"/>
      <c r="S159" s="653"/>
      <c r="T159" s="653"/>
      <c r="U159" s="653"/>
      <c r="V159" s="653"/>
      <c r="W159" s="653"/>
      <c r="X159" s="653"/>
      <c r="Y159" s="653"/>
      <c r="Z159" s="653"/>
      <c r="AA159" s="653"/>
      <c r="AB159" s="653"/>
      <c r="AC159" s="653"/>
      <c r="AD159" s="653"/>
      <c r="AE159" s="653"/>
      <c r="AF159" s="653"/>
      <c r="AG159" s="653"/>
      <c r="AH159" s="653"/>
      <c r="AI159" s="653"/>
      <c r="AJ159" s="653"/>
      <c r="AK159" s="653"/>
      <c r="AL159" s="653"/>
      <c r="AM159" s="653"/>
      <c r="AN159" s="653"/>
      <c r="AO159" s="653"/>
      <c r="AP159" s="653"/>
      <c r="AQ159" s="653"/>
      <c r="AR159" s="653"/>
      <c r="AS159" s="653"/>
      <c r="AT159" s="653"/>
      <c r="AU159" s="653"/>
      <c r="AV159" s="653"/>
      <c r="AW159" s="653"/>
      <c r="AX159" s="653"/>
      <c r="AY159" s="653"/>
      <c r="AZ159" s="444">
        <v>3</v>
      </c>
    </row>
    <row r="160" spans="1:52" s="260" customFormat="1" ht="18" hidden="1" customHeight="1">
      <c r="A160" s="575"/>
      <c r="B160" s="259"/>
      <c r="C160" s="259" t="s">
        <v>1187</v>
      </c>
      <c r="D160" s="259"/>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c r="AI160" s="653"/>
      <c r="AJ160" s="653"/>
      <c r="AK160" s="653"/>
      <c r="AL160" s="653"/>
      <c r="AM160" s="653"/>
      <c r="AN160" s="653"/>
      <c r="AO160" s="653"/>
      <c r="AP160" s="653"/>
      <c r="AQ160" s="653"/>
      <c r="AR160" s="653"/>
      <c r="AS160" s="653"/>
      <c r="AT160" s="653"/>
      <c r="AU160" s="653"/>
      <c r="AV160" s="653"/>
      <c r="AW160" s="653"/>
      <c r="AX160" s="653"/>
      <c r="AY160" s="653"/>
      <c r="AZ160" s="798">
        <v>3</v>
      </c>
    </row>
    <row r="161" spans="1:52" s="259" customFormat="1" ht="18" hidden="1" customHeight="1">
      <c r="A161" s="575"/>
      <c r="D161" s="259" t="s">
        <v>499</v>
      </c>
      <c r="E161" s="653" t="s">
        <v>1385</v>
      </c>
      <c r="F161" s="653"/>
      <c r="G161" s="653"/>
      <c r="H161" s="653"/>
      <c r="I161" s="653"/>
      <c r="J161" s="653"/>
      <c r="K161" s="653"/>
      <c r="L161" s="653"/>
      <c r="M161" s="653"/>
      <c r="N161" s="653"/>
      <c r="O161" s="653"/>
      <c r="P161" s="653"/>
      <c r="Q161" s="653"/>
      <c r="R161" s="653"/>
      <c r="S161" s="653"/>
      <c r="T161" s="653"/>
      <c r="U161" s="653"/>
      <c r="V161" s="653"/>
      <c r="W161" s="653"/>
      <c r="X161" s="653"/>
      <c r="Y161" s="653"/>
      <c r="Z161" s="653"/>
      <c r="AA161" s="653"/>
      <c r="AB161" s="653"/>
      <c r="AC161" s="653"/>
      <c r="AD161" s="653"/>
      <c r="AE161" s="653"/>
      <c r="AF161" s="653"/>
      <c r="AG161" s="653"/>
      <c r="AH161" s="653"/>
      <c r="AI161" s="653"/>
      <c r="AJ161" s="653"/>
      <c r="AK161" s="653"/>
      <c r="AL161" s="653"/>
      <c r="AM161" s="653"/>
      <c r="AN161" s="653"/>
      <c r="AO161" s="653"/>
      <c r="AP161" s="653"/>
      <c r="AQ161" s="653"/>
      <c r="AR161" s="653"/>
      <c r="AS161" s="653"/>
      <c r="AT161" s="653"/>
      <c r="AU161" s="653"/>
      <c r="AV161" s="653"/>
      <c r="AW161" s="653"/>
      <c r="AX161" s="653"/>
      <c r="AY161" s="653"/>
      <c r="AZ161" s="798">
        <v>3</v>
      </c>
    </row>
    <row r="162" spans="1:52" s="259" customFormat="1" ht="18" hidden="1" customHeight="1">
      <c r="A162" s="575"/>
      <c r="D162" s="259" t="s">
        <v>499</v>
      </c>
      <c r="E162" s="653" t="s">
        <v>1186</v>
      </c>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c r="AI162" s="653"/>
      <c r="AJ162" s="653"/>
      <c r="AK162" s="653"/>
      <c r="AL162" s="653"/>
      <c r="AM162" s="653"/>
      <c r="AN162" s="653"/>
      <c r="AO162" s="653"/>
      <c r="AP162" s="653"/>
      <c r="AQ162" s="653"/>
      <c r="AR162" s="653"/>
      <c r="AS162" s="653"/>
      <c r="AT162" s="653"/>
      <c r="AU162" s="653"/>
      <c r="AV162" s="653"/>
      <c r="AW162" s="653"/>
      <c r="AX162" s="653"/>
      <c r="AY162" s="653"/>
      <c r="AZ162" s="798">
        <v>3</v>
      </c>
    </row>
    <row r="163" spans="1:52" s="259" customFormat="1" ht="18" hidden="1" customHeight="1">
      <c r="A163" s="575"/>
      <c r="C163" s="259" t="s">
        <v>1185</v>
      </c>
      <c r="D163" s="259" t="s">
        <v>1184</v>
      </c>
      <c r="E163" s="653"/>
      <c r="F163" s="653"/>
      <c r="G163" s="653"/>
      <c r="H163" s="653"/>
      <c r="I163" s="653"/>
      <c r="J163" s="653"/>
      <c r="K163" s="653"/>
      <c r="L163" s="653"/>
      <c r="M163" s="653"/>
      <c r="N163" s="653"/>
      <c r="O163" s="653"/>
      <c r="P163" s="653"/>
      <c r="Q163" s="653"/>
      <c r="R163" s="653"/>
      <c r="S163" s="653"/>
      <c r="T163" s="653"/>
      <c r="U163" s="653"/>
      <c r="V163" s="653"/>
      <c r="W163" s="653"/>
      <c r="X163" s="653"/>
      <c r="Y163" s="653"/>
      <c r="Z163" s="653"/>
      <c r="AA163" s="653"/>
      <c r="AB163" s="653"/>
      <c r="AC163" s="653"/>
      <c r="AD163" s="653"/>
      <c r="AE163" s="653"/>
      <c r="AF163" s="653"/>
      <c r="AG163" s="653"/>
      <c r="AH163" s="653"/>
      <c r="AI163" s="653"/>
      <c r="AJ163" s="653"/>
      <c r="AK163" s="653"/>
      <c r="AL163" s="653"/>
      <c r="AM163" s="653"/>
      <c r="AN163" s="653"/>
      <c r="AO163" s="653"/>
      <c r="AP163" s="653"/>
      <c r="AQ163" s="653"/>
      <c r="AR163" s="653"/>
      <c r="AS163" s="653"/>
      <c r="AT163" s="653"/>
      <c r="AU163" s="653"/>
      <c r="AV163" s="653"/>
      <c r="AW163" s="653"/>
      <c r="AX163" s="653"/>
      <c r="AY163" s="653"/>
      <c r="AZ163" s="443">
        <v>3</v>
      </c>
    </row>
    <row r="164" spans="1:52" s="259" customFormat="1" ht="18" hidden="1" customHeight="1">
      <c r="A164" s="575"/>
      <c r="D164" s="259" t="s">
        <v>499</v>
      </c>
      <c r="E164" s="653" t="s">
        <v>1183</v>
      </c>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c r="AI164" s="653"/>
      <c r="AJ164" s="653"/>
      <c r="AK164" s="653"/>
      <c r="AL164" s="653"/>
      <c r="AM164" s="653"/>
      <c r="AN164" s="653"/>
      <c r="AO164" s="653"/>
      <c r="AP164" s="653"/>
      <c r="AQ164" s="653"/>
      <c r="AR164" s="653"/>
      <c r="AS164" s="653"/>
      <c r="AT164" s="653"/>
      <c r="AU164" s="653"/>
      <c r="AV164" s="653"/>
      <c r="AW164" s="653"/>
      <c r="AX164" s="653"/>
      <c r="AY164" s="653"/>
      <c r="AZ164" s="444">
        <v>3</v>
      </c>
    </row>
    <row r="165" spans="1:52" s="259" customFormat="1" ht="18" hidden="1" customHeight="1">
      <c r="A165" s="575"/>
      <c r="D165" s="259" t="s">
        <v>499</v>
      </c>
      <c r="E165" s="653" t="s">
        <v>1182</v>
      </c>
      <c r="F165" s="653"/>
      <c r="G165" s="653"/>
      <c r="H165" s="653"/>
      <c r="I165" s="653"/>
      <c r="J165" s="653"/>
      <c r="K165" s="653"/>
      <c r="L165" s="653"/>
      <c r="M165" s="653"/>
      <c r="N165" s="653"/>
      <c r="O165" s="653"/>
      <c r="P165" s="653"/>
      <c r="Q165" s="653"/>
      <c r="R165" s="653"/>
      <c r="S165" s="653"/>
      <c r="T165" s="653"/>
      <c r="U165" s="653"/>
      <c r="V165" s="653"/>
      <c r="W165" s="653"/>
      <c r="X165" s="653"/>
      <c r="Y165" s="653"/>
      <c r="Z165" s="653"/>
      <c r="AA165" s="653"/>
      <c r="AB165" s="653"/>
      <c r="AC165" s="653"/>
      <c r="AD165" s="653"/>
      <c r="AE165" s="653"/>
      <c r="AF165" s="653"/>
      <c r="AG165" s="653"/>
      <c r="AH165" s="653"/>
      <c r="AI165" s="653"/>
      <c r="AJ165" s="653"/>
      <c r="AK165" s="653"/>
      <c r="AL165" s="653"/>
      <c r="AM165" s="653"/>
      <c r="AN165" s="653"/>
      <c r="AO165" s="653"/>
      <c r="AP165" s="653"/>
      <c r="AQ165" s="653"/>
      <c r="AR165" s="653"/>
      <c r="AS165" s="653"/>
      <c r="AT165" s="653"/>
      <c r="AU165" s="653"/>
      <c r="AV165" s="653"/>
      <c r="AW165" s="653"/>
      <c r="AX165" s="653"/>
      <c r="AY165" s="653"/>
      <c r="AZ165" s="443">
        <v>3</v>
      </c>
    </row>
    <row r="166" spans="1:52" s="259" customFormat="1" ht="18" hidden="1" customHeight="1">
      <c r="A166" s="575"/>
      <c r="D166" s="259" t="s">
        <v>499</v>
      </c>
      <c r="E166" s="653" t="s">
        <v>1181</v>
      </c>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c r="AI166" s="653"/>
      <c r="AJ166" s="653"/>
      <c r="AK166" s="653"/>
      <c r="AL166" s="653"/>
      <c r="AM166" s="653"/>
      <c r="AN166" s="653"/>
      <c r="AO166" s="653"/>
      <c r="AP166" s="653"/>
      <c r="AQ166" s="653"/>
      <c r="AR166" s="653"/>
      <c r="AS166" s="653"/>
      <c r="AT166" s="653"/>
      <c r="AU166" s="653"/>
      <c r="AV166" s="653"/>
      <c r="AW166" s="653"/>
      <c r="AX166" s="653"/>
      <c r="AY166" s="653"/>
      <c r="AZ166" s="444">
        <v>3</v>
      </c>
    </row>
    <row r="167" spans="1:52" s="259" customFormat="1" ht="18" hidden="1" customHeight="1">
      <c r="A167" s="575"/>
      <c r="D167" s="259" t="s">
        <v>499</v>
      </c>
      <c r="E167" s="653" t="s">
        <v>1180</v>
      </c>
      <c r="F167" s="653"/>
      <c r="G167" s="653"/>
      <c r="H167" s="653"/>
      <c r="I167" s="653"/>
      <c r="J167" s="653"/>
      <c r="K167" s="653"/>
      <c r="L167" s="653"/>
      <c r="M167" s="653"/>
      <c r="N167" s="653"/>
      <c r="O167" s="653"/>
      <c r="P167" s="653"/>
      <c r="Q167" s="653"/>
      <c r="R167" s="653"/>
      <c r="S167" s="653"/>
      <c r="T167" s="653"/>
      <c r="U167" s="653"/>
      <c r="V167" s="653"/>
      <c r="W167" s="653"/>
      <c r="X167" s="653"/>
      <c r="Y167" s="653"/>
      <c r="Z167" s="653"/>
      <c r="AA167" s="653"/>
      <c r="AB167" s="653"/>
      <c r="AC167" s="653"/>
      <c r="AD167" s="653"/>
      <c r="AE167" s="653"/>
      <c r="AF167" s="653"/>
      <c r="AG167" s="653"/>
      <c r="AH167" s="653"/>
      <c r="AI167" s="653"/>
      <c r="AJ167" s="653"/>
      <c r="AK167" s="653"/>
      <c r="AL167" s="653"/>
      <c r="AM167" s="653"/>
      <c r="AN167" s="653"/>
      <c r="AO167" s="653"/>
      <c r="AP167" s="653"/>
      <c r="AQ167" s="653"/>
      <c r="AR167" s="653"/>
      <c r="AS167" s="653"/>
      <c r="AT167" s="653"/>
      <c r="AU167" s="653"/>
      <c r="AV167" s="653"/>
      <c r="AW167" s="653"/>
      <c r="AX167" s="653"/>
      <c r="AY167" s="653"/>
      <c r="AZ167" s="443">
        <v>3</v>
      </c>
    </row>
    <row r="168" spans="1:52" s="259" customFormat="1" ht="18" hidden="1" customHeight="1">
      <c r="A168" s="575"/>
      <c r="D168" s="259" t="s">
        <v>499</v>
      </c>
      <c r="E168" s="653" t="s">
        <v>1179</v>
      </c>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c r="AI168" s="653"/>
      <c r="AJ168" s="653"/>
      <c r="AK168" s="653"/>
      <c r="AL168" s="653"/>
      <c r="AM168" s="653"/>
      <c r="AN168" s="653"/>
      <c r="AO168" s="653"/>
      <c r="AP168" s="653"/>
      <c r="AQ168" s="653"/>
      <c r="AR168" s="653"/>
      <c r="AS168" s="653"/>
      <c r="AT168" s="653"/>
      <c r="AU168" s="653"/>
      <c r="AV168" s="653"/>
      <c r="AW168" s="653"/>
      <c r="AX168" s="653"/>
      <c r="AY168" s="653"/>
      <c r="AZ168" s="444">
        <v>3</v>
      </c>
    </row>
    <row r="169" spans="1:52" s="259" customFormat="1" ht="18" hidden="1" customHeight="1">
      <c r="A169" s="575"/>
      <c r="D169" s="259" t="s">
        <v>499</v>
      </c>
      <c r="E169" s="653" t="s">
        <v>1178</v>
      </c>
      <c r="F169" s="653"/>
      <c r="G169" s="653"/>
      <c r="H169" s="653"/>
      <c r="I169" s="653"/>
      <c r="J169" s="653"/>
      <c r="K169" s="653"/>
      <c r="L169" s="653"/>
      <c r="M169" s="653"/>
      <c r="N169" s="653"/>
      <c r="O169" s="653"/>
      <c r="P169" s="653"/>
      <c r="Q169" s="653"/>
      <c r="R169" s="653"/>
      <c r="S169" s="653"/>
      <c r="T169" s="653"/>
      <c r="U169" s="653"/>
      <c r="V169" s="653"/>
      <c r="W169" s="653"/>
      <c r="X169" s="653"/>
      <c r="Y169" s="653"/>
      <c r="Z169" s="653"/>
      <c r="AA169" s="653"/>
      <c r="AB169" s="653"/>
      <c r="AC169" s="653"/>
      <c r="AD169" s="653"/>
      <c r="AE169" s="653"/>
      <c r="AF169" s="653"/>
      <c r="AG169" s="653"/>
      <c r="AH169" s="653"/>
      <c r="AI169" s="653"/>
      <c r="AJ169" s="653"/>
      <c r="AK169" s="653"/>
      <c r="AL169" s="653"/>
      <c r="AM169" s="653"/>
      <c r="AN169" s="653"/>
      <c r="AO169" s="653"/>
      <c r="AP169" s="653"/>
      <c r="AQ169" s="653"/>
      <c r="AR169" s="653"/>
      <c r="AS169" s="653"/>
      <c r="AT169" s="653"/>
      <c r="AU169" s="653"/>
      <c r="AV169" s="653"/>
      <c r="AW169" s="653"/>
      <c r="AX169" s="653"/>
      <c r="AY169" s="653"/>
      <c r="AZ169" s="443">
        <v>3</v>
      </c>
    </row>
    <row r="170" spans="1:52" s="259" customFormat="1" ht="18" hidden="1" customHeight="1">
      <c r="A170" s="575"/>
      <c r="D170" s="259" t="s">
        <v>499</v>
      </c>
      <c r="E170" s="653" t="s">
        <v>1177</v>
      </c>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c r="AI170" s="653"/>
      <c r="AJ170" s="653"/>
      <c r="AK170" s="653"/>
      <c r="AL170" s="653"/>
      <c r="AM170" s="653"/>
      <c r="AN170" s="653"/>
      <c r="AO170" s="653"/>
      <c r="AP170" s="653"/>
      <c r="AQ170" s="653"/>
      <c r="AR170" s="653"/>
      <c r="AS170" s="653"/>
      <c r="AT170" s="653"/>
      <c r="AU170" s="653"/>
      <c r="AV170" s="653"/>
      <c r="AW170" s="653"/>
      <c r="AX170" s="653"/>
      <c r="AY170" s="653"/>
      <c r="AZ170" s="444">
        <v>3</v>
      </c>
    </row>
    <row r="171" spans="1:52" s="259" customFormat="1" ht="18" hidden="1" customHeight="1" thickBot="1">
      <c r="A171" s="575"/>
      <c r="D171" s="653"/>
      <c r="E171" s="799"/>
      <c r="F171" s="799"/>
      <c r="G171" s="799"/>
      <c r="H171" s="799"/>
      <c r="I171" s="799"/>
      <c r="J171" s="799"/>
      <c r="K171" s="799"/>
      <c r="L171" s="799"/>
      <c r="M171" s="799"/>
      <c r="N171" s="799"/>
      <c r="O171" s="799"/>
      <c r="P171" s="799"/>
      <c r="Q171" s="799"/>
      <c r="R171" s="799"/>
      <c r="S171" s="799"/>
      <c r="T171" s="799"/>
      <c r="U171" s="799"/>
      <c r="V171" s="799"/>
      <c r="W171" s="799"/>
      <c r="X171" s="799"/>
      <c r="Y171" s="799"/>
      <c r="Z171" s="799"/>
      <c r="AA171" s="799"/>
      <c r="AB171" s="799"/>
      <c r="AC171" s="799"/>
      <c r="AD171" s="799"/>
      <c r="AE171" s="799"/>
      <c r="AF171" s="799"/>
      <c r="AG171" s="799"/>
      <c r="AH171" s="799"/>
      <c r="AI171" s="799"/>
      <c r="AJ171" s="799"/>
      <c r="AK171" s="799"/>
      <c r="AL171" s="799"/>
      <c r="AM171" s="799"/>
      <c r="AN171" s="799"/>
      <c r="AO171" s="799"/>
      <c r="AP171" s="799"/>
      <c r="AQ171" s="799"/>
      <c r="AR171" s="799"/>
      <c r="AS171" s="799"/>
      <c r="AT171" s="799"/>
      <c r="AU171" s="799"/>
      <c r="AV171" s="799"/>
      <c r="AW171" s="799"/>
      <c r="AX171" s="799"/>
      <c r="AY171" s="799"/>
      <c r="AZ171" s="443">
        <v>3</v>
      </c>
    </row>
    <row r="172" spans="1:52" ht="25.5" hidden="1">
      <c r="A172" s="575">
        <f t="shared" ref="A172:A192" si="7">IF(K$190&gt;0,1,0)</f>
        <v>0</v>
      </c>
      <c r="B172" s="1869" t="s">
        <v>745</v>
      </c>
      <c r="C172" s="1869"/>
      <c r="D172" s="1869"/>
      <c r="E172" s="1869"/>
      <c r="F172" s="1869"/>
      <c r="G172" s="1869"/>
      <c r="H172" s="1869"/>
      <c r="I172" s="1869"/>
      <c r="J172" s="1869"/>
      <c r="K172" s="1869"/>
      <c r="L172" s="1869"/>
      <c r="M172" s="1869"/>
      <c r="N172" s="1869"/>
      <c r="O172" s="1869"/>
      <c r="P172" s="1869"/>
      <c r="Q172" s="1869"/>
      <c r="R172" s="1869"/>
      <c r="S172" s="1869"/>
      <c r="T172" s="1869"/>
      <c r="U172" s="1869"/>
      <c r="V172" s="1869"/>
      <c r="W172" s="1869"/>
      <c r="X172" s="1869"/>
      <c r="Y172" s="1869"/>
      <c r="Z172" s="1869"/>
      <c r="AA172" s="1869"/>
      <c r="AB172" s="1869"/>
      <c r="AC172" s="1869"/>
      <c r="AD172" s="1869"/>
      <c r="AE172" s="1869"/>
      <c r="AF172" s="1869"/>
      <c r="AG172" s="1869"/>
      <c r="AH172" s="1869"/>
      <c r="AI172" s="1869"/>
      <c r="AJ172" s="1869"/>
      <c r="AK172" s="1869"/>
      <c r="AL172" s="1869"/>
      <c r="AM172" s="1869"/>
      <c r="AN172" s="1869"/>
      <c r="AO172" s="1869"/>
      <c r="AP172" s="1869"/>
      <c r="AQ172" s="1869"/>
      <c r="AR172" s="1869"/>
      <c r="AS172" s="1869"/>
      <c r="AT172" s="1869"/>
      <c r="AU172" s="1869"/>
      <c r="AV172" s="1869"/>
      <c r="AW172" s="1869"/>
      <c r="AX172" s="1869"/>
      <c r="AY172" s="1869"/>
      <c r="AZ172" s="444">
        <v>4</v>
      </c>
    </row>
    <row r="173" spans="1:52" s="260" customFormat="1" ht="9.9499999999999993" hidden="1" customHeight="1">
      <c r="A173" s="575">
        <f t="shared" si="7"/>
        <v>0</v>
      </c>
      <c r="AZ173" s="443">
        <v>4</v>
      </c>
    </row>
    <row r="174" spans="1:52" s="576" customFormat="1" ht="30" hidden="1" customHeight="1">
      <c r="A174" s="575">
        <f t="shared" si="7"/>
        <v>0</v>
      </c>
      <c r="F174" s="1864" t="s">
        <v>1228</v>
      </c>
      <c r="G174" s="1864"/>
      <c r="H174" s="1864"/>
      <c r="I174" s="1864"/>
      <c r="J174" s="1864"/>
      <c r="K174" s="1864"/>
      <c r="L174" s="1870">
        <f>+'6-3표준조사 2'!K229</f>
        <v>0</v>
      </c>
      <c r="M174" s="1870"/>
      <c r="N174" s="1870"/>
      <c r="O174" s="1870"/>
      <c r="P174" s="1870"/>
      <c r="Q174" s="1870"/>
      <c r="R174" s="577"/>
      <c r="S174" s="577"/>
      <c r="T174" s="1864" t="s">
        <v>1227</v>
      </c>
      <c r="U174" s="1864"/>
      <c r="V174" s="1864"/>
      <c r="W174" s="1864"/>
      <c r="X174" s="1864"/>
      <c r="Y174" s="1864"/>
      <c r="Z174" s="1870">
        <f>+'6-3표준조사 2'!L229</f>
        <v>0</v>
      </c>
      <c r="AA174" s="1870"/>
      <c r="AB174" s="1870"/>
      <c r="AC174" s="1870"/>
      <c r="AD174" s="1870"/>
      <c r="AE174" s="1870"/>
      <c r="AF174" s="577"/>
      <c r="AG174" s="577"/>
      <c r="AH174" s="1864" t="s">
        <v>1226</v>
      </c>
      <c r="AI174" s="1864"/>
      <c r="AJ174" s="1864"/>
      <c r="AK174" s="1864"/>
      <c r="AL174" s="1864"/>
      <c r="AM174" s="1864"/>
      <c r="AN174" s="1864"/>
      <c r="AO174" s="1870" t="str">
        <f>+'6-3표준조사 2'!R229</f>
        <v>모두베기</v>
      </c>
      <c r="AP174" s="1870"/>
      <c r="AQ174" s="1870"/>
      <c r="AR174" s="1870"/>
      <c r="AS174" s="1870"/>
      <c r="AT174" s="1870"/>
      <c r="AU174" s="578"/>
      <c r="AV174" s="578"/>
      <c r="AW174" s="578"/>
      <c r="AX174" s="578"/>
      <c r="AZ174" s="443">
        <v>4</v>
      </c>
    </row>
    <row r="175" spans="1:52" s="260" customFormat="1" ht="14.25" hidden="1" customHeight="1">
      <c r="A175" s="575">
        <f t="shared" si="7"/>
        <v>0</v>
      </c>
      <c r="AZ175" s="444">
        <v>4</v>
      </c>
    </row>
    <row r="176" spans="1:52" s="259" customFormat="1" ht="20.100000000000001" hidden="1" customHeight="1">
      <c r="A176" s="575">
        <f t="shared" si="7"/>
        <v>0</v>
      </c>
      <c r="B176" s="1876" t="s">
        <v>1225</v>
      </c>
      <c r="C176" s="1876"/>
      <c r="D176" s="1876"/>
      <c r="E176" s="1876"/>
      <c r="F176" s="1876"/>
      <c r="G176" s="1876"/>
      <c r="H176" s="1876"/>
      <c r="I176" s="1876"/>
      <c r="J176" s="1876"/>
      <c r="K176" s="1876"/>
      <c r="L176" s="1876"/>
      <c r="M176" s="1876"/>
      <c r="N176" s="1876"/>
      <c r="O176" s="1876"/>
      <c r="P176" s="1876"/>
      <c r="Q176" s="1876"/>
      <c r="R176" s="1876"/>
      <c r="S176" s="1876"/>
      <c r="T176" s="1876"/>
      <c r="U176" s="1876"/>
      <c r="V176" s="1876"/>
      <c r="W176" s="1876"/>
      <c r="X176" s="1876"/>
      <c r="Y176" s="1876"/>
      <c r="Z176" s="1876"/>
      <c r="AA176" s="1876"/>
      <c r="AB176" s="1876"/>
      <c r="AC176" s="1876"/>
      <c r="AD176" s="1876"/>
      <c r="AE176" s="1876"/>
      <c r="AF176" s="1876"/>
      <c r="AG176" s="1876"/>
      <c r="AH176" s="1876"/>
      <c r="AI176" s="1876"/>
      <c r="AJ176" s="1876"/>
      <c r="AK176" s="1876"/>
      <c r="AL176" s="1876"/>
      <c r="AM176" s="1876"/>
      <c r="AN176" s="1876"/>
      <c r="AO176" s="1876"/>
      <c r="AP176" s="1876"/>
      <c r="AQ176" s="1876"/>
      <c r="AR176" s="1876"/>
      <c r="AS176" s="1876"/>
      <c r="AT176" s="1876"/>
      <c r="AU176" s="1876"/>
      <c r="AV176" s="1876"/>
      <c r="AW176" s="1876"/>
      <c r="AX176" s="1876"/>
      <c r="AY176" s="1876"/>
      <c r="AZ176" s="443">
        <v>4</v>
      </c>
    </row>
    <row r="177" spans="1:52" s="259" customFormat="1" ht="18" hidden="1" customHeight="1">
      <c r="A177" s="575">
        <f t="shared" si="7"/>
        <v>0</v>
      </c>
      <c r="C177" s="259" t="s">
        <v>1208</v>
      </c>
      <c r="D177" s="579" t="s">
        <v>1224</v>
      </c>
      <c r="E177" s="579"/>
      <c r="F177" s="580"/>
      <c r="G177" s="580"/>
      <c r="H177" s="580"/>
      <c r="I177" s="580"/>
      <c r="J177" s="581"/>
      <c r="M177" s="579"/>
      <c r="N177" s="579"/>
      <c r="O177" s="581"/>
      <c r="P177" s="579"/>
      <c r="Q177" s="579"/>
      <c r="R177" s="579"/>
      <c r="S177" s="579"/>
      <c r="T177" s="579"/>
      <c r="U177" s="579"/>
      <c r="V177" s="579"/>
      <c r="W177" s="579"/>
      <c r="X177" s="579"/>
      <c r="Y177" s="579"/>
      <c r="Z177" s="579"/>
      <c r="AA177" s="579"/>
      <c r="AB177" s="579"/>
      <c r="AC177" s="579"/>
      <c r="AD177" s="579"/>
      <c r="AE177" s="579"/>
      <c r="AZ177" s="443">
        <v>4</v>
      </c>
    </row>
    <row r="178" spans="1:52" s="259" customFormat="1" ht="18" hidden="1" customHeight="1">
      <c r="A178" s="575">
        <f t="shared" si="7"/>
        <v>0</v>
      </c>
      <c r="D178" s="259" t="s">
        <v>499</v>
      </c>
      <c r="E178" s="579" t="str">
        <f>CONCATENATE(L174," 임반 ",Z174," 소반 은 해발고",'6-3표준조사 2'!W228,"m ~ ",'6-3표준조사 2'!W229,"m 사이에 분포한다.")</f>
        <v>0 임반 0 소반 은 해발고370m ~ 590m 사이에 분포한다.</v>
      </c>
      <c r="F178" s="579"/>
      <c r="G178" s="579"/>
      <c r="H178" s="579"/>
      <c r="I178" s="579"/>
      <c r="J178" s="579"/>
      <c r="K178" s="579"/>
      <c r="L178" s="579"/>
      <c r="M178" s="579"/>
      <c r="N178" s="579"/>
      <c r="O178" s="579"/>
      <c r="P178" s="579"/>
      <c r="Q178" s="579"/>
      <c r="R178" s="579"/>
      <c r="S178" s="579"/>
      <c r="T178" s="579"/>
      <c r="U178" s="579"/>
      <c r="V178" s="579"/>
      <c r="W178" s="579"/>
      <c r="X178" s="579"/>
      <c r="Y178" s="579"/>
      <c r="Z178" s="579"/>
      <c r="AA178" s="579"/>
      <c r="AB178" s="579"/>
      <c r="AC178" s="579"/>
      <c r="AD178" s="579"/>
      <c r="AE178" s="579"/>
      <c r="AF178" s="579"/>
      <c r="AG178" s="579"/>
      <c r="AH178" s="579"/>
      <c r="AI178" s="579"/>
      <c r="AJ178" s="582"/>
      <c r="AK178" s="582"/>
      <c r="AL178" s="582"/>
      <c r="AM178" s="579"/>
      <c r="AN178" s="579"/>
      <c r="AO178" s="579"/>
      <c r="AP178" s="579"/>
      <c r="AQ178" s="579"/>
      <c r="AR178" s="579"/>
      <c r="AS178" s="579"/>
      <c r="AT178" s="579"/>
      <c r="AU178" s="579"/>
      <c r="AV178" s="579"/>
      <c r="AW178" s="579"/>
      <c r="AX178" s="579"/>
      <c r="AY178" s="579"/>
      <c r="AZ178" s="444">
        <v>4</v>
      </c>
    </row>
    <row r="179" spans="1:52" s="259" customFormat="1" ht="18" hidden="1" customHeight="1">
      <c r="A179" s="575">
        <f t="shared" si="7"/>
        <v>0</v>
      </c>
      <c r="D179" s="259" t="s">
        <v>499</v>
      </c>
      <c r="E179" s="259" t="str">
        <f>CONCATENATE("소반의 경사도는 평균 ",'6-3표준조사 2'!W230,"˚로 ",'6-3표준조사 2'!P231,"경사이고, 임지의 잔재를 제외하고 장애물은 많지 않다.")</f>
        <v>소반의 경사도는 평균 29.9˚로 중 (15˚ ~ 30˚)경사이고, 임지의 잔재를 제외하고 장애물은 많지 않다.</v>
      </c>
      <c r="AZ179" s="443">
        <v>4</v>
      </c>
    </row>
    <row r="180" spans="1:52" s="259" customFormat="1" ht="18" hidden="1" customHeight="1">
      <c r="A180" s="575">
        <f t="shared" si="7"/>
        <v>0</v>
      </c>
      <c r="C180" s="259" t="s">
        <v>1206</v>
      </c>
      <c r="D180" s="259" t="s">
        <v>1223</v>
      </c>
      <c r="K180" s="579"/>
      <c r="L180" s="579"/>
      <c r="M180" s="583"/>
      <c r="P180" s="584"/>
      <c r="Q180" s="584"/>
      <c r="R180" s="584"/>
      <c r="S180" s="584"/>
      <c r="T180" s="584"/>
      <c r="AZ180" s="443">
        <v>4</v>
      </c>
    </row>
    <row r="181" spans="1:52" s="259" customFormat="1" ht="18" hidden="1" customHeight="1">
      <c r="A181" s="575">
        <f t="shared" si="7"/>
        <v>0</v>
      </c>
      <c r="D181" s="259" t="s">
        <v>499</v>
      </c>
      <c r="E181" s="579" t="str">
        <f>CONCATENATE("사업대상지는 ",'6-3표준조사 2'!N229," ",'6-3표준조사 2'!O229," ",'6-3표준조사 2'!P229,"로 지적면적은 ",'6-3표준조사 2'!W242,"ha 이다." )</f>
        <v>사업대상지는   산72-1번지로 지적면적은 76.41ha 이다.</v>
      </c>
      <c r="F181" s="579"/>
      <c r="G181" s="579"/>
      <c r="AJ181" s="579"/>
      <c r="AK181" s="579"/>
      <c r="AL181" s="579"/>
      <c r="AM181" s="579"/>
      <c r="AN181" s="579"/>
      <c r="AO181" s="579"/>
      <c r="AP181" s="579"/>
      <c r="AQ181" s="579"/>
      <c r="AR181" s="579"/>
      <c r="AS181" s="579"/>
      <c r="AT181" s="579"/>
      <c r="AU181" s="579"/>
      <c r="AV181" s="579"/>
      <c r="AW181" s="579"/>
      <c r="AX181" s="579"/>
      <c r="AY181" s="579"/>
      <c r="AZ181" s="444">
        <v>4</v>
      </c>
    </row>
    <row r="182" spans="1:52" s="259" customFormat="1" ht="18" hidden="1" customHeight="1">
      <c r="A182" s="575">
        <f t="shared" si="7"/>
        <v>0</v>
      </c>
      <c r="D182" s="259" t="s">
        <v>499</v>
      </c>
      <c r="E182" s="579" t="str">
        <f>CONCATENATE("소반의 풀베기사업 대상면적은 ",'6-3표준조사 2'!Q229,"ha 이다.")</f>
        <v>소반의 풀베기사업 대상면적은 0ha 이다.</v>
      </c>
      <c r="F182" s="579"/>
      <c r="G182" s="579"/>
      <c r="H182" s="579"/>
      <c r="I182" s="579"/>
      <c r="J182" s="579"/>
      <c r="K182" s="579"/>
      <c r="L182" s="579"/>
      <c r="M182" s="579"/>
      <c r="N182" s="579"/>
      <c r="O182" s="579"/>
      <c r="P182" s="579"/>
      <c r="Q182" s="579"/>
      <c r="R182" s="579"/>
      <c r="S182" s="579"/>
      <c r="T182" s="579"/>
      <c r="U182" s="579"/>
      <c r="V182" s="579"/>
      <c r="W182" s="579"/>
      <c r="X182" s="579"/>
      <c r="Y182" s="579"/>
      <c r="Z182" s="579"/>
      <c r="AA182" s="579"/>
      <c r="AB182" s="579"/>
      <c r="AC182" s="579"/>
      <c r="AD182" s="579"/>
      <c r="AE182" s="579"/>
      <c r="AF182" s="579"/>
      <c r="AG182" s="579"/>
      <c r="AH182" s="579"/>
      <c r="AI182" s="579"/>
      <c r="AJ182" s="579"/>
      <c r="AK182" s="579"/>
      <c r="AL182" s="579"/>
      <c r="AM182" s="579"/>
      <c r="AN182" s="579"/>
      <c r="AO182" s="579"/>
      <c r="AP182" s="579"/>
      <c r="AQ182" s="579"/>
      <c r="AR182" s="579"/>
      <c r="AS182" s="579"/>
      <c r="AT182" s="579"/>
      <c r="AU182" s="579"/>
      <c r="AV182" s="579"/>
      <c r="AW182" s="579"/>
      <c r="AX182" s="579"/>
      <c r="AY182" s="579"/>
      <c r="AZ182" s="443">
        <v>4</v>
      </c>
    </row>
    <row r="183" spans="1:52" s="259" customFormat="1" ht="18" hidden="1" customHeight="1">
      <c r="A183" s="575">
        <f t="shared" si="7"/>
        <v>0</v>
      </c>
      <c r="C183" s="259" t="s">
        <v>1193</v>
      </c>
      <c r="D183" s="259" t="s">
        <v>1222</v>
      </c>
      <c r="E183" s="579"/>
      <c r="F183" s="579"/>
      <c r="G183" s="579"/>
      <c r="H183" s="579"/>
      <c r="I183" s="579"/>
      <c r="J183" s="579"/>
      <c r="K183" s="579"/>
      <c r="L183" s="579"/>
      <c r="M183" s="579"/>
      <c r="N183" s="579"/>
      <c r="O183" s="579"/>
      <c r="P183" s="579"/>
      <c r="Q183" s="579"/>
      <c r="R183" s="579"/>
      <c r="S183" s="579"/>
      <c r="T183" s="579"/>
      <c r="U183" s="579"/>
      <c r="V183" s="579"/>
      <c r="W183" s="579"/>
      <c r="X183" s="579"/>
      <c r="Y183" s="579"/>
      <c r="Z183" s="579"/>
      <c r="AA183" s="579"/>
      <c r="AB183" s="579"/>
      <c r="AC183" s="579"/>
      <c r="AD183" s="579"/>
      <c r="AE183" s="579"/>
      <c r="AF183" s="579"/>
      <c r="AG183" s="579"/>
      <c r="AH183" s="769"/>
      <c r="AI183" s="769"/>
      <c r="AJ183" s="769"/>
      <c r="AK183" s="579"/>
      <c r="AL183" s="579"/>
      <c r="AM183" s="579"/>
      <c r="AN183" s="579"/>
      <c r="AO183" s="579"/>
      <c r="AP183" s="579"/>
      <c r="AQ183" s="579"/>
      <c r="AR183" s="579"/>
      <c r="AS183" s="579"/>
      <c r="AT183" s="579"/>
      <c r="AU183" s="579"/>
      <c r="AV183" s="579"/>
      <c r="AW183" s="579"/>
      <c r="AX183" s="579"/>
      <c r="AY183" s="579"/>
      <c r="AZ183" s="443">
        <v>4</v>
      </c>
    </row>
    <row r="184" spans="1:52" s="259" customFormat="1" ht="18" hidden="1" customHeight="1">
      <c r="A184" s="575">
        <f t="shared" si="7"/>
        <v>0</v>
      </c>
      <c r="B184" s="586"/>
      <c r="C184" s="586"/>
      <c r="D184" s="586" t="s">
        <v>499</v>
      </c>
      <c r="E184" s="587" t="str">
        <f>'6-3표준조사 2'!$W$245</f>
        <v>소반하단 농로가 연접되어 있어 접근이 용이하다.</v>
      </c>
      <c r="F184" s="587"/>
      <c r="G184" s="587"/>
      <c r="H184" s="587"/>
      <c r="I184" s="587"/>
      <c r="J184" s="587"/>
      <c r="K184" s="587"/>
      <c r="L184" s="587"/>
      <c r="M184" s="587"/>
      <c r="N184" s="587"/>
      <c r="O184" s="587"/>
      <c r="P184" s="587"/>
      <c r="Q184" s="587"/>
      <c r="R184" s="587"/>
      <c r="S184" s="587"/>
      <c r="T184" s="587"/>
      <c r="U184" s="587"/>
      <c r="V184" s="587"/>
      <c r="W184" s="587"/>
      <c r="X184" s="587"/>
      <c r="Y184" s="587"/>
      <c r="Z184" s="587"/>
      <c r="AA184" s="587"/>
      <c r="AB184" s="587"/>
      <c r="AC184" s="587"/>
      <c r="AD184" s="587"/>
      <c r="AE184" s="587"/>
      <c r="AF184" s="587"/>
      <c r="AG184" s="587"/>
      <c r="AH184" s="588"/>
      <c r="AI184" s="588"/>
      <c r="AJ184" s="588"/>
      <c r="AK184" s="587"/>
      <c r="AL184" s="587"/>
      <c r="AM184" s="587"/>
      <c r="AN184" s="587"/>
      <c r="AO184" s="587"/>
      <c r="AP184" s="587"/>
      <c r="AQ184" s="587"/>
      <c r="AR184" s="587"/>
      <c r="AS184" s="587"/>
      <c r="AT184" s="587"/>
      <c r="AU184" s="587"/>
      <c r="AV184" s="587"/>
      <c r="AW184" s="587"/>
      <c r="AX184" s="587"/>
      <c r="AY184" s="587"/>
      <c r="AZ184" s="444">
        <v>4</v>
      </c>
    </row>
    <row r="185" spans="1:52" s="259" customFormat="1" ht="14.25" hidden="1" customHeight="1">
      <c r="A185" s="575">
        <f t="shared" si="7"/>
        <v>0</v>
      </c>
      <c r="D185" s="589"/>
      <c r="E185" s="589"/>
      <c r="F185" s="589"/>
      <c r="G185" s="589"/>
      <c r="H185" s="589"/>
      <c r="I185" s="589"/>
      <c r="J185" s="589"/>
      <c r="K185" s="589"/>
      <c r="L185" s="589"/>
      <c r="M185" s="589"/>
      <c r="N185" s="589"/>
      <c r="O185" s="589"/>
      <c r="P185" s="589"/>
      <c r="Q185" s="589"/>
      <c r="R185" s="589"/>
      <c r="S185" s="589"/>
      <c r="T185" s="589"/>
      <c r="U185" s="589"/>
      <c r="V185" s="589"/>
      <c r="W185" s="589"/>
      <c r="X185" s="589"/>
      <c r="Y185" s="589"/>
      <c r="Z185" s="589"/>
      <c r="AA185" s="589"/>
      <c r="AB185" s="589"/>
      <c r="AC185" s="589"/>
      <c r="AD185" s="589"/>
      <c r="AE185" s="589"/>
      <c r="AF185" s="589"/>
      <c r="AG185" s="589"/>
      <c r="AH185" s="589"/>
      <c r="AI185" s="589"/>
      <c r="AJ185" s="589"/>
      <c r="AK185" s="589"/>
      <c r="AL185" s="589"/>
      <c r="AM185" s="589"/>
      <c r="AN185" s="589"/>
      <c r="AO185" s="589"/>
      <c r="AP185" s="589"/>
      <c r="AQ185" s="589"/>
      <c r="AR185" s="589"/>
      <c r="AS185" s="589"/>
      <c r="AT185" s="589"/>
      <c r="AU185" s="589"/>
      <c r="AV185" s="589"/>
      <c r="AW185" s="589"/>
      <c r="AX185" s="589"/>
      <c r="AY185" s="589"/>
      <c r="AZ185" s="443">
        <v>4</v>
      </c>
    </row>
    <row r="186" spans="1:52" s="260" customFormat="1" ht="20.100000000000001" hidden="1" customHeight="1">
      <c r="A186" s="575">
        <f t="shared" si="7"/>
        <v>0</v>
      </c>
      <c r="B186" s="1876" t="s">
        <v>1221</v>
      </c>
      <c r="C186" s="1876"/>
      <c r="D186" s="1876"/>
      <c r="E186" s="1876"/>
      <c r="F186" s="1876"/>
      <c r="G186" s="1876"/>
      <c r="H186" s="1876"/>
      <c r="I186" s="1876"/>
      <c r="J186" s="1876"/>
      <c r="K186" s="1876"/>
      <c r="L186" s="1876"/>
      <c r="M186" s="1876"/>
      <c r="N186" s="1876"/>
      <c r="O186" s="1876"/>
      <c r="P186" s="1876"/>
      <c r="Q186" s="1876"/>
      <c r="R186" s="1876"/>
      <c r="S186" s="1876"/>
      <c r="T186" s="1876"/>
      <c r="U186" s="1876"/>
      <c r="V186" s="1876"/>
      <c r="W186" s="1876"/>
      <c r="X186" s="1876"/>
      <c r="Y186" s="1876"/>
      <c r="Z186" s="1876"/>
      <c r="AA186" s="1876"/>
      <c r="AB186" s="1876"/>
      <c r="AC186" s="1876"/>
      <c r="AD186" s="1876"/>
      <c r="AE186" s="1876"/>
      <c r="AF186" s="1876"/>
      <c r="AG186" s="1876"/>
      <c r="AH186" s="1876"/>
      <c r="AI186" s="1876"/>
      <c r="AJ186" s="1876"/>
      <c r="AK186" s="1876"/>
      <c r="AL186" s="1876"/>
      <c r="AM186" s="1876"/>
      <c r="AN186" s="1876"/>
      <c r="AO186" s="1876"/>
      <c r="AP186" s="1876"/>
      <c r="AQ186" s="1876"/>
      <c r="AR186" s="1876"/>
      <c r="AS186" s="1876"/>
      <c r="AT186" s="1876"/>
      <c r="AU186" s="1876"/>
      <c r="AV186" s="1876"/>
      <c r="AW186" s="1876"/>
      <c r="AX186" s="1876"/>
      <c r="AY186" s="1876"/>
      <c r="AZ186" s="443">
        <v>4</v>
      </c>
    </row>
    <row r="187" spans="1:52" s="260" customFormat="1" ht="20.100000000000001" hidden="1" customHeight="1">
      <c r="A187" s="575">
        <f t="shared" si="7"/>
        <v>0</v>
      </c>
      <c r="B187" s="590"/>
      <c r="C187" s="591" t="s">
        <v>1208</v>
      </c>
      <c r="D187" s="591" t="s">
        <v>1220</v>
      </c>
      <c r="E187" s="592"/>
      <c r="F187" s="592"/>
      <c r="G187" s="769"/>
      <c r="H187" s="593"/>
      <c r="I187" s="593"/>
      <c r="J187" s="594"/>
      <c r="K187" s="594"/>
      <c r="L187" s="594"/>
      <c r="M187" s="594"/>
      <c r="N187" s="594"/>
      <c r="O187" s="594"/>
      <c r="P187" s="594"/>
      <c r="Q187" s="595"/>
      <c r="R187" s="595"/>
      <c r="S187" s="595"/>
      <c r="T187" s="595"/>
      <c r="U187" s="595"/>
      <c r="V187" s="596"/>
      <c r="W187" s="596"/>
      <c r="X187" s="596"/>
      <c r="Y187" s="596"/>
      <c r="Z187" s="596"/>
      <c r="AA187" s="596"/>
      <c r="AB187" s="596"/>
      <c r="AC187" s="596"/>
      <c r="AD187" s="596"/>
      <c r="AE187" s="596"/>
      <c r="AF187" s="596"/>
      <c r="AG187" s="596"/>
      <c r="AH187" s="597"/>
      <c r="AI187" s="597"/>
      <c r="AJ187" s="597"/>
      <c r="AK187" s="597"/>
      <c r="AL187" s="598"/>
      <c r="AM187" s="598"/>
      <c r="AN187" s="598"/>
      <c r="AO187" s="598"/>
      <c r="AP187" s="598"/>
      <c r="AQ187" s="598"/>
      <c r="AR187" s="598"/>
      <c r="AS187" s="598"/>
      <c r="AT187" s="598"/>
      <c r="AU187" s="598"/>
      <c r="AV187" s="593"/>
      <c r="AW187" s="593"/>
      <c r="AX187" s="593"/>
      <c r="AY187" s="593"/>
      <c r="AZ187" s="444">
        <v>4</v>
      </c>
    </row>
    <row r="188" spans="1:52" s="259" customFormat="1" ht="18" hidden="1" customHeight="1">
      <c r="A188" s="575">
        <f t="shared" si="7"/>
        <v>0</v>
      </c>
      <c r="B188" s="599"/>
      <c r="C188" s="1862" t="s">
        <v>1219</v>
      </c>
      <c r="D188" s="1862"/>
      <c r="E188" s="1862"/>
      <c r="F188" s="1862"/>
      <c r="G188" s="1862"/>
      <c r="H188" s="1862"/>
      <c r="I188" s="1862"/>
      <c r="J188" s="1862"/>
      <c r="K188" s="1862" t="s">
        <v>1218</v>
      </c>
      <c r="L188" s="1862"/>
      <c r="M188" s="1862"/>
      <c r="N188" s="1862"/>
      <c r="O188" s="1862"/>
      <c r="P188" s="1862"/>
      <c r="Q188" s="1862"/>
      <c r="R188" s="1862"/>
      <c r="S188" s="1862" t="s">
        <v>1217</v>
      </c>
      <c r="T188" s="1862"/>
      <c r="U188" s="1862"/>
      <c r="V188" s="1862"/>
      <c r="W188" s="1862"/>
      <c r="X188" s="1862"/>
      <c r="Y188" s="1862"/>
      <c r="Z188" s="1862"/>
      <c r="AA188" s="1862" t="s">
        <v>1216</v>
      </c>
      <c r="AB188" s="1862"/>
      <c r="AC188" s="1862"/>
      <c r="AD188" s="1862"/>
      <c r="AE188" s="1862"/>
      <c r="AF188" s="1862"/>
      <c r="AG188" s="1862"/>
      <c r="AH188" s="1862"/>
      <c r="AI188" s="1862"/>
      <c r="AJ188" s="1862"/>
      <c r="AK188" s="1862"/>
      <c r="AL188" s="1862"/>
      <c r="AM188" s="1862"/>
      <c r="AN188" s="1862"/>
      <c r="AO188" s="1862"/>
      <c r="AP188" s="1862"/>
      <c r="AQ188" s="1862" t="s">
        <v>964</v>
      </c>
      <c r="AR188" s="1862"/>
      <c r="AS188" s="1862"/>
      <c r="AT188" s="1862"/>
      <c r="AU188" s="1862"/>
      <c r="AV188" s="1862"/>
      <c r="AW188" s="1862"/>
      <c r="AX188" s="1862"/>
      <c r="AY188" s="599"/>
      <c r="AZ188" s="443">
        <v>4</v>
      </c>
    </row>
    <row r="189" spans="1:52" s="259" customFormat="1" ht="18" hidden="1" customHeight="1">
      <c r="A189" s="575">
        <f t="shared" si="7"/>
        <v>0</v>
      </c>
      <c r="B189" s="599"/>
      <c r="C189" s="1862"/>
      <c r="D189" s="1862"/>
      <c r="E189" s="1862"/>
      <c r="F189" s="1862"/>
      <c r="G189" s="1862"/>
      <c r="H189" s="1862"/>
      <c r="I189" s="1862"/>
      <c r="J189" s="1862"/>
      <c r="K189" s="1862"/>
      <c r="L189" s="1862"/>
      <c r="M189" s="1862"/>
      <c r="N189" s="1862"/>
      <c r="O189" s="1862"/>
      <c r="P189" s="1862"/>
      <c r="Q189" s="1862"/>
      <c r="R189" s="1862"/>
      <c r="S189" s="1862"/>
      <c r="T189" s="1862"/>
      <c r="U189" s="1862"/>
      <c r="V189" s="1862"/>
      <c r="W189" s="1862"/>
      <c r="X189" s="1862"/>
      <c r="Y189" s="1862"/>
      <c r="Z189" s="1862"/>
      <c r="AA189" s="1862" t="s">
        <v>1215</v>
      </c>
      <c r="AB189" s="1862"/>
      <c r="AC189" s="1862"/>
      <c r="AD189" s="1862"/>
      <c r="AE189" s="1862"/>
      <c r="AF189" s="1862"/>
      <c r="AG189" s="1862"/>
      <c r="AH189" s="1862"/>
      <c r="AI189" s="1862" t="s">
        <v>1214</v>
      </c>
      <c r="AJ189" s="1862"/>
      <c r="AK189" s="1862"/>
      <c r="AL189" s="1862"/>
      <c r="AM189" s="1862"/>
      <c r="AN189" s="1862"/>
      <c r="AO189" s="1862"/>
      <c r="AP189" s="1862"/>
      <c r="AQ189" s="1862"/>
      <c r="AR189" s="1862"/>
      <c r="AS189" s="1862"/>
      <c r="AT189" s="1862"/>
      <c r="AU189" s="1862"/>
      <c r="AV189" s="1862"/>
      <c r="AW189" s="1862"/>
      <c r="AX189" s="1862"/>
      <c r="AY189" s="599"/>
      <c r="AZ189" s="443">
        <v>4</v>
      </c>
    </row>
    <row r="190" spans="1:52" s="259" customFormat="1" ht="18" hidden="1" customHeight="1">
      <c r="A190" s="575">
        <f t="shared" si="7"/>
        <v>0</v>
      </c>
      <c r="B190" s="600"/>
      <c r="C190" s="1871">
        <f>L174</f>
        <v>0</v>
      </c>
      <c r="D190" s="1872"/>
      <c r="E190" s="1875" t="s">
        <v>1213</v>
      </c>
      <c r="F190" s="1875"/>
      <c r="G190" s="1872">
        <f>Z174</f>
        <v>0</v>
      </c>
      <c r="H190" s="1872"/>
      <c r="I190" s="1875" t="s">
        <v>1212</v>
      </c>
      <c r="J190" s="1875"/>
      <c r="K190" s="1887">
        <f>'6-3표준조사 2'!Q229</f>
        <v>0</v>
      </c>
      <c r="L190" s="1887"/>
      <c r="M190" s="1887"/>
      <c r="N190" s="1887"/>
      <c r="O190" s="1887"/>
      <c r="P190" s="1887"/>
      <c r="Q190" s="1887"/>
      <c r="R190" s="1887"/>
      <c r="S190" s="1867" t="str">
        <f>'6-3표준조사 2'!K231</f>
        <v>소나무(용)</v>
      </c>
      <c r="T190" s="1867"/>
      <c r="U190" s="1867"/>
      <c r="V190" s="1867"/>
      <c r="W190" s="1867"/>
      <c r="X190" s="1867"/>
      <c r="Y190" s="1867"/>
      <c r="Z190" s="1867"/>
      <c r="AA190" s="1865">
        <f>'6-3표준조사 2'!Q235</f>
        <v>0</v>
      </c>
      <c r="AB190" s="1865"/>
      <c r="AC190" s="1865"/>
      <c r="AD190" s="1865"/>
      <c r="AE190" s="1865"/>
      <c r="AF190" s="1865"/>
      <c r="AG190" s="1865"/>
      <c r="AH190" s="1865"/>
      <c r="AI190" s="1865">
        <f>'6-3표준조사 2'!R235</f>
        <v>0</v>
      </c>
      <c r="AJ190" s="1865"/>
      <c r="AK190" s="1865"/>
      <c r="AL190" s="1865"/>
      <c r="AM190" s="1865"/>
      <c r="AN190" s="1865"/>
      <c r="AO190" s="1865"/>
      <c r="AP190" s="1865"/>
      <c r="AQ190" s="1867" t="str">
        <f>'6-3표준조사 2'!R231</f>
        <v>2년차</v>
      </c>
      <c r="AR190" s="1867"/>
      <c r="AS190" s="1867"/>
      <c r="AT190" s="1867"/>
      <c r="AU190" s="1867"/>
      <c r="AV190" s="1867"/>
      <c r="AW190" s="1867"/>
      <c r="AX190" s="1867"/>
      <c r="AY190" s="599"/>
      <c r="AZ190" s="444">
        <v>4</v>
      </c>
    </row>
    <row r="191" spans="1:52" s="259" customFormat="1" ht="18" hidden="1" customHeight="1">
      <c r="A191" s="575">
        <f t="shared" si="7"/>
        <v>0</v>
      </c>
      <c r="B191" s="600"/>
      <c r="C191" s="1873"/>
      <c r="D191" s="1874"/>
      <c r="E191" s="1874"/>
      <c r="F191" s="1874"/>
      <c r="G191" s="1874"/>
      <c r="H191" s="1874"/>
      <c r="I191" s="1874"/>
      <c r="J191" s="1874"/>
      <c r="K191" s="1888"/>
      <c r="L191" s="1888"/>
      <c r="M191" s="1888"/>
      <c r="N191" s="1888"/>
      <c r="O191" s="1888"/>
      <c r="P191" s="1888"/>
      <c r="Q191" s="1888"/>
      <c r="R191" s="1888"/>
      <c r="S191" s="1868"/>
      <c r="T191" s="1868"/>
      <c r="U191" s="1868"/>
      <c r="V191" s="1868"/>
      <c r="W191" s="1868"/>
      <c r="X191" s="1868"/>
      <c r="Y191" s="1868"/>
      <c r="Z191" s="1868"/>
      <c r="AA191" s="1866"/>
      <c r="AB191" s="1866"/>
      <c r="AC191" s="1866"/>
      <c r="AD191" s="1866"/>
      <c r="AE191" s="1866"/>
      <c r="AF191" s="1866"/>
      <c r="AG191" s="1866"/>
      <c r="AH191" s="1866"/>
      <c r="AI191" s="1866"/>
      <c r="AJ191" s="1866"/>
      <c r="AK191" s="1866"/>
      <c r="AL191" s="1866"/>
      <c r="AM191" s="1866"/>
      <c r="AN191" s="1866"/>
      <c r="AO191" s="1866"/>
      <c r="AP191" s="1866"/>
      <c r="AQ191" s="1868"/>
      <c r="AR191" s="1868"/>
      <c r="AS191" s="1868"/>
      <c r="AT191" s="1868"/>
      <c r="AU191" s="1868"/>
      <c r="AV191" s="1868"/>
      <c r="AW191" s="1868"/>
      <c r="AX191" s="1868"/>
      <c r="AY191" s="599"/>
      <c r="AZ191" s="443">
        <v>4</v>
      </c>
    </row>
    <row r="192" spans="1:52" s="259" customFormat="1" ht="18" hidden="1" customHeight="1">
      <c r="A192" s="575">
        <f t="shared" si="7"/>
        <v>0</v>
      </c>
      <c r="B192" s="600"/>
      <c r="C192" s="600" t="s">
        <v>1206</v>
      </c>
      <c r="D192" s="600" t="s">
        <v>1211</v>
      </c>
      <c r="E192" s="600"/>
      <c r="F192" s="599"/>
      <c r="G192" s="599"/>
      <c r="H192" s="599"/>
      <c r="I192" s="599"/>
      <c r="J192" s="599"/>
      <c r="K192" s="599"/>
      <c r="L192" s="599"/>
      <c r="M192" s="599"/>
      <c r="N192" s="599"/>
      <c r="O192" s="599"/>
      <c r="P192" s="599"/>
      <c r="Q192" s="601"/>
      <c r="R192" s="601"/>
      <c r="S192" s="601"/>
      <c r="T192" s="601"/>
      <c r="U192" s="601"/>
      <c r="V192" s="599"/>
      <c r="W192" s="602"/>
      <c r="X192" s="602"/>
      <c r="Y192" s="602"/>
      <c r="Z192" s="602"/>
      <c r="AA192" s="602"/>
      <c r="AB192" s="602"/>
      <c r="AC192" s="602"/>
      <c r="AD192" s="602"/>
      <c r="AE192" s="602"/>
      <c r="AF192" s="602"/>
      <c r="AG192" s="599"/>
      <c r="AH192" s="603"/>
      <c r="AI192" s="603"/>
      <c r="AJ192" s="603"/>
      <c r="AK192" s="603"/>
      <c r="AL192" s="604"/>
      <c r="AM192" s="604"/>
      <c r="AN192" s="604"/>
      <c r="AO192" s="604"/>
      <c r="AP192" s="604"/>
      <c r="AQ192" s="604"/>
      <c r="AR192" s="604"/>
      <c r="AS192" s="604"/>
      <c r="AT192" s="604"/>
      <c r="AU192" s="604"/>
      <c r="AV192" s="599"/>
      <c r="AW192" s="599"/>
      <c r="AX192" s="599"/>
      <c r="AY192" s="599"/>
      <c r="AZ192" s="443">
        <v>4</v>
      </c>
    </row>
    <row r="193" spans="1:52" s="259" customFormat="1" ht="18" hidden="1" customHeight="1">
      <c r="A193" s="575">
        <f>IF(K190&gt;0,1,0)</f>
        <v>0</v>
      </c>
      <c r="B193" s="600"/>
      <c r="C193" s="600"/>
      <c r="D193" s="259" t="s">
        <v>499</v>
      </c>
      <c r="E193" s="600" t="str">
        <f>'6-3표준조사 2'!$W$246</f>
        <v>식재된 소나무(용) 는 활착이 안정된 상태로 신초발달이 양호하다.</v>
      </c>
      <c r="F193" s="599"/>
      <c r="G193" s="599"/>
      <c r="H193" s="599"/>
      <c r="I193" s="599"/>
      <c r="J193" s="599"/>
      <c r="K193" s="599"/>
      <c r="L193" s="599"/>
      <c r="M193" s="599"/>
      <c r="N193" s="599"/>
      <c r="O193" s="599"/>
      <c r="P193" s="599"/>
      <c r="Q193" s="601"/>
      <c r="R193" s="601"/>
      <c r="S193" s="601"/>
      <c r="T193" s="601"/>
      <c r="U193" s="601"/>
      <c r="V193" s="599"/>
      <c r="W193" s="605"/>
      <c r="X193" s="602"/>
      <c r="Y193" s="602"/>
      <c r="Z193" s="602"/>
      <c r="AA193" s="605"/>
      <c r="AB193" s="602"/>
      <c r="AC193" s="602"/>
      <c r="AD193" s="602"/>
      <c r="AE193" s="605"/>
      <c r="AF193" s="602"/>
      <c r="AG193" s="599"/>
      <c r="AH193" s="603"/>
      <c r="AI193" s="603"/>
      <c r="AJ193" s="603"/>
      <c r="AK193" s="603"/>
      <c r="AL193" s="604"/>
      <c r="AM193" s="604"/>
      <c r="AN193" s="604"/>
      <c r="AO193" s="604"/>
      <c r="AP193" s="604"/>
      <c r="AQ193" s="604"/>
      <c r="AR193" s="604"/>
      <c r="AS193" s="604"/>
      <c r="AT193" s="604"/>
      <c r="AU193" s="604"/>
      <c r="AV193" s="599"/>
      <c r="AW193" s="599"/>
      <c r="AX193" s="599"/>
      <c r="AY193" s="599"/>
      <c r="AZ193" s="444">
        <v>4</v>
      </c>
    </row>
    <row r="194" spans="1:52" s="259" customFormat="1" ht="18" hidden="1" customHeight="1">
      <c r="A194" s="575">
        <f>IF(K190&gt;0,1,0)</f>
        <v>0</v>
      </c>
      <c r="B194" s="600"/>
      <c r="C194" s="600"/>
      <c r="D194" s="259" t="s">
        <v>499</v>
      </c>
      <c r="E194" s="600" t="str">
        <f>'6-3표준조사 2'!$W$247</f>
        <v>소반내 칡덩굴이 불규칙적으로 분포한다.</v>
      </c>
      <c r="F194" s="599"/>
      <c r="G194" s="599"/>
      <c r="H194" s="599"/>
      <c r="I194" s="599"/>
      <c r="J194" s="599"/>
      <c r="K194" s="599"/>
      <c r="L194" s="599"/>
      <c r="M194" s="599"/>
      <c r="N194" s="599"/>
      <c r="O194" s="599"/>
      <c r="P194" s="599"/>
      <c r="Q194" s="601"/>
      <c r="R194" s="601"/>
      <c r="S194" s="601"/>
      <c r="T194" s="601"/>
      <c r="U194" s="601"/>
      <c r="V194" s="599"/>
      <c r="W194" s="599"/>
      <c r="X194" s="599"/>
      <c r="Y194" s="599"/>
      <c r="Z194" s="599"/>
      <c r="AA194" s="599"/>
      <c r="AB194" s="599"/>
      <c r="AC194" s="599"/>
      <c r="AD194" s="599"/>
      <c r="AE194" s="599"/>
      <c r="AF194" s="599"/>
      <c r="AG194" s="599"/>
      <c r="AH194" s="603"/>
      <c r="AI194" s="603"/>
      <c r="AJ194" s="603"/>
      <c r="AK194" s="603"/>
      <c r="AL194" s="604"/>
      <c r="AM194" s="604"/>
      <c r="AN194" s="604"/>
      <c r="AO194" s="604"/>
      <c r="AP194" s="604"/>
      <c r="AQ194" s="604"/>
      <c r="AR194" s="604"/>
      <c r="AS194" s="604"/>
      <c r="AT194" s="604"/>
      <c r="AU194" s="604"/>
      <c r="AV194" s="599"/>
      <c r="AW194" s="599"/>
      <c r="AX194" s="599"/>
      <c r="AY194" s="599"/>
      <c r="AZ194" s="444">
        <v>4</v>
      </c>
    </row>
    <row r="195" spans="1:52" s="259" customFormat="1" ht="18" hidden="1" customHeight="1">
      <c r="A195" s="575">
        <f t="shared" ref="A195:A201" si="8">IF(K$190&gt;0,1,0)</f>
        <v>0</v>
      </c>
      <c r="B195" s="600"/>
      <c r="C195" s="600" t="s">
        <v>1193</v>
      </c>
      <c r="D195" s="600" t="s">
        <v>1210</v>
      </c>
      <c r="E195" s="600"/>
      <c r="F195" s="599"/>
      <c r="G195" s="599"/>
      <c r="H195" s="599"/>
      <c r="I195" s="599"/>
      <c r="J195" s="599"/>
      <c r="K195" s="599"/>
      <c r="L195" s="599"/>
      <c r="M195" s="599"/>
      <c r="N195" s="599"/>
      <c r="O195" s="599"/>
      <c r="P195" s="599"/>
      <c r="Q195" s="601"/>
      <c r="R195" s="601"/>
      <c r="S195" s="601"/>
      <c r="T195" s="601"/>
      <c r="U195" s="601"/>
      <c r="V195" s="599"/>
      <c r="W195" s="599"/>
      <c r="X195" s="599"/>
      <c r="Y195" s="599"/>
      <c r="Z195" s="599"/>
      <c r="AA195" s="599"/>
      <c r="AB195" s="599"/>
      <c r="AC195" s="599"/>
      <c r="AD195" s="599"/>
      <c r="AE195" s="599"/>
      <c r="AF195" s="599"/>
      <c r="AG195" s="599"/>
      <c r="AH195" s="603"/>
      <c r="AI195" s="603"/>
      <c r="AJ195" s="603"/>
      <c r="AK195" s="603"/>
      <c r="AL195" s="604"/>
      <c r="AM195" s="604"/>
      <c r="AN195" s="604"/>
      <c r="AO195" s="604"/>
      <c r="AP195" s="604"/>
      <c r="AQ195" s="604"/>
      <c r="AR195" s="604"/>
      <c r="AS195" s="604"/>
      <c r="AT195" s="604"/>
      <c r="AU195" s="604"/>
      <c r="AV195" s="599"/>
      <c r="AW195" s="599"/>
      <c r="AX195" s="599"/>
      <c r="AY195" s="599"/>
      <c r="AZ195" s="443">
        <v>4</v>
      </c>
    </row>
    <row r="196" spans="1:52" s="259" customFormat="1" ht="18" hidden="1" customHeight="1">
      <c r="A196" s="575">
        <f t="shared" si="8"/>
        <v>0</v>
      </c>
      <c r="B196" s="600"/>
      <c r="C196" s="600"/>
      <c r="D196" s="259" t="s">
        <v>499</v>
      </c>
      <c r="E196" s="600" t="s">
        <v>1230</v>
      </c>
      <c r="F196" s="599"/>
      <c r="G196" s="599"/>
      <c r="H196" s="599"/>
      <c r="I196" s="599"/>
      <c r="J196" s="599"/>
      <c r="K196" s="599"/>
      <c r="L196" s="599"/>
      <c r="M196" s="599"/>
      <c r="N196" s="599"/>
      <c r="O196" s="599"/>
      <c r="P196" s="599"/>
      <c r="Q196" s="601"/>
      <c r="R196" s="601"/>
      <c r="S196" s="601"/>
      <c r="T196" s="601"/>
      <c r="U196" s="601"/>
      <c r="V196" s="599"/>
      <c r="W196" s="599"/>
      <c r="X196" s="599"/>
      <c r="Y196" s="599"/>
      <c r="Z196" s="599"/>
      <c r="AA196" s="599"/>
      <c r="AB196" s="599"/>
      <c r="AC196" s="599"/>
      <c r="AD196" s="599"/>
      <c r="AE196" s="599"/>
      <c r="AF196" s="599"/>
      <c r="AG196" s="599"/>
      <c r="AH196" s="603"/>
      <c r="AI196" s="603"/>
      <c r="AJ196" s="603"/>
      <c r="AK196" s="603"/>
      <c r="AL196" s="604"/>
      <c r="AM196" s="604"/>
      <c r="AN196" s="604"/>
      <c r="AO196" s="604"/>
      <c r="AP196" s="604"/>
      <c r="AQ196" s="604"/>
      <c r="AR196" s="604"/>
      <c r="AS196" s="604"/>
      <c r="AT196" s="604"/>
      <c r="AU196" s="604"/>
      <c r="AV196" s="599"/>
      <c r="AW196" s="599"/>
      <c r="AX196" s="599"/>
      <c r="AY196" s="599"/>
      <c r="AZ196" s="444">
        <v>4</v>
      </c>
    </row>
    <row r="197" spans="1:52" s="259" customFormat="1" ht="18" hidden="1" customHeight="1">
      <c r="A197" s="575">
        <f t="shared" si="8"/>
        <v>0</v>
      </c>
      <c r="B197" s="600"/>
      <c r="C197" s="600"/>
      <c r="D197" s="259" t="s">
        <v>499</v>
      </c>
      <c r="E197" s="600" t="str">
        <f>CONCATENATE("조림목이 자연발생 식생과 경쟁하고 있으며 조림목의 조림후 경과년수는 ",AQ190,"이다." )</f>
        <v>조림목이 자연발생 식생과 경쟁하고 있으며 조림목의 조림후 경과년수는 2년차이다.</v>
      </c>
      <c r="F197" s="599"/>
      <c r="G197" s="599"/>
      <c r="H197" s="599"/>
      <c r="I197" s="599"/>
      <c r="J197" s="599"/>
      <c r="K197" s="599"/>
      <c r="L197" s="599"/>
      <c r="M197" s="599"/>
      <c r="N197" s="599"/>
      <c r="O197" s="599"/>
      <c r="P197" s="599"/>
      <c r="Q197" s="599"/>
      <c r="R197" s="599"/>
      <c r="S197" s="599"/>
      <c r="T197" s="599"/>
      <c r="U197" s="599"/>
      <c r="V197" s="599"/>
      <c r="W197" s="599"/>
      <c r="X197" s="599"/>
      <c r="Y197" s="599"/>
      <c r="Z197" s="599"/>
      <c r="AA197" s="599"/>
      <c r="AB197" s="599"/>
      <c r="AC197" s="599"/>
      <c r="AD197" s="599"/>
      <c r="AE197" s="599"/>
      <c r="AF197" s="599"/>
      <c r="AG197" s="599"/>
      <c r="AH197" s="603"/>
      <c r="AI197" s="603"/>
      <c r="AJ197" s="603"/>
      <c r="AK197" s="603"/>
      <c r="AL197" s="604"/>
      <c r="AM197" s="604"/>
      <c r="AN197" s="604"/>
      <c r="AO197" s="604"/>
      <c r="AP197" s="604"/>
      <c r="AQ197" s="604"/>
      <c r="AR197" s="604"/>
      <c r="AS197" s="604"/>
      <c r="AT197" s="604"/>
      <c r="AU197" s="604"/>
      <c r="AV197" s="599"/>
      <c r="AW197" s="599"/>
      <c r="AX197" s="599"/>
      <c r="AY197" s="599"/>
      <c r="AZ197" s="443">
        <v>4</v>
      </c>
    </row>
    <row r="198" spans="1:52" s="259" customFormat="1" ht="13.5" hidden="1" customHeight="1">
      <c r="A198" s="575">
        <f t="shared" si="8"/>
        <v>0</v>
      </c>
      <c r="B198" s="606"/>
      <c r="C198" s="606"/>
      <c r="D198" s="606"/>
      <c r="E198" s="606"/>
      <c r="F198" s="769"/>
      <c r="G198" s="769"/>
      <c r="H198" s="769"/>
      <c r="I198" s="769"/>
      <c r="J198" s="607"/>
      <c r="K198" s="607"/>
      <c r="L198" s="607"/>
      <c r="M198" s="607"/>
      <c r="N198" s="607"/>
      <c r="O198" s="607"/>
      <c r="P198" s="607"/>
      <c r="Q198" s="608"/>
      <c r="R198" s="608"/>
      <c r="S198" s="608"/>
      <c r="T198" s="608"/>
      <c r="U198" s="608"/>
      <c r="V198" s="599"/>
      <c r="W198" s="599"/>
      <c r="X198" s="599"/>
      <c r="Y198" s="599"/>
      <c r="Z198" s="599"/>
      <c r="AA198" s="599"/>
      <c r="AB198" s="599"/>
      <c r="AC198" s="599"/>
      <c r="AD198" s="599"/>
      <c r="AE198" s="599"/>
      <c r="AF198" s="599"/>
      <c r="AG198" s="599"/>
      <c r="AH198" s="609"/>
      <c r="AI198" s="609"/>
      <c r="AJ198" s="609"/>
      <c r="AK198" s="609"/>
      <c r="AL198" s="610"/>
      <c r="AM198" s="610"/>
      <c r="AN198" s="610"/>
      <c r="AO198" s="610"/>
      <c r="AP198" s="610"/>
      <c r="AQ198" s="610"/>
      <c r="AR198" s="610"/>
      <c r="AS198" s="610"/>
      <c r="AT198" s="610"/>
      <c r="AU198" s="610"/>
      <c r="AV198" s="769"/>
      <c r="AW198" s="769"/>
      <c r="AX198" s="769"/>
      <c r="AY198" s="769"/>
      <c r="AZ198" s="443">
        <v>4</v>
      </c>
    </row>
    <row r="199" spans="1:52" s="260" customFormat="1" ht="19.5" hidden="1" customHeight="1">
      <c r="A199" s="575">
        <f t="shared" si="8"/>
        <v>0</v>
      </c>
      <c r="B199" s="1876" t="s">
        <v>1209</v>
      </c>
      <c r="C199" s="1876"/>
      <c r="D199" s="1876"/>
      <c r="E199" s="1876"/>
      <c r="F199" s="1876"/>
      <c r="G199" s="1876"/>
      <c r="H199" s="1876"/>
      <c r="I199" s="1876"/>
      <c r="J199" s="1876"/>
      <c r="K199" s="1876"/>
      <c r="L199" s="1876"/>
      <c r="M199" s="1876"/>
      <c r="N199" s="1876"/>
      <c r="O199" s="1876"/>
      <c r="P199" s="1876"/>
      <c r="Q199" s="1876"/>
      <c r="R199" s="1876"/>
      <c r="S199" s="1876"/>
      <c r="T199" s="1876"/>
      <c r="U199" s="1876"/>
      <c r="V199" s="1876"/>
      <c r="W199" s="1876"/>
      <c r="X199" s="1876"/>
      <c r="Y199" s="1876"/>
      <c r="Z199" s="1876"/>
      <c r="AA199" s="1876"/>
      <c r="AB199" s="1876"/>
      <c r="AC199" s="1876"/>
      <c r="AD199" s="1876"/>
      <c r="AE199" s="1876"/>
      <c r="AF199" s="1876"/>
      <c r="AG199" s="1876"/>
      <c r="AH199" s="1876"/>
      <c r="AI199" s="1876"/>
      <c r="AJ199" s="1876"/>
      <c r="AK199" s="1876"/>
      <c r="AL199" s="1876"/>
      <c r="AM199" s="1876"/>
      <c r="AN199" s="1876"/>
      <c r="AO199" s="1876"/>
      <c r="AP199" s="1876"/>
      <c r="AQ199" s="1876"/>
      <c r="AR199" s="1876"/>
      <c r="AS199" s="1876"/>
      <c r="AT199" s="1876"/>
      <c r="AU199" s="1876"/>
      <c r="AV199" s="1876"/>
      <c r="AW199" s="1876"/>
      <c r="AX199" s="1876"/>
      <c r="AY199" s="1876"/>
      <c r="AZ199" s="444">
        <v>4</v>
      </c>
    </row>
    <row r="200" spans="1:52" s="260" customFormat="1" ht="18" hidden="1" customHeight="1">
      <c r="A200" s="575">
        <f t="shared" si="8"/>
        <v>0</v>
      </c>
      <c r="B200" s="770"/>
      <c r="C200" s="259" t="s">
        <v>1208</v>
      </c>
      <c r="D200" s="579" t="s">
        <v>1207</v>
      </c>
      <c r="E200" s="579"/>
      <c r="F200" s="579"/>
      <c r="G200" s="579"/>
      <c r="H200" s="579"/>
      <c r="I200" s="579"/>
      <c r="J200" s="611"/>
      <c r="K200" s="611"/>
      <c r="L200" s="611"/>
      <c r="M200" s="611"/>
      <c r="N200" s="611"/>
      <c r="O200" s="611"/>
      <c r="P200" s="611"/>
      <c r="Q200" s="611"/>
      <c r="R200" s="611"/>
      <c r="S200" s="611"/>
      <c r="T200" s="611"/>
      <c r="U200" s="611"/>
      <c r="V200" s="611"/>
      <c r="W200" s="611"/>
      <c r="X200" s="611"/>
      <c r="Y200" s="611"/>
      <c r="Z200" s="611"/>
      <c r="AA200" s="611"/>
      <c r="AB200" s="611"/>
      <c r="AC200" s="611"/>
      <c r="AD200" s="611"/>
      <c r="AE200" s="611"/>
      <c r="AF200" s="611"/>
      <c r="AG200" s="611"/>
      <c r="AH200" s="611"/>
      <c r="AI200" s="611"/>
      <c r="AJ200" s="611"/>
      <c r="AK200" s="611"/>
      <c r="AL200" s="611"/>
      <c r="AM200" s="611"/>
      <c r="AN200" s="611"/>
      <c r="AO200" s="611"/>
      <c r="AP200" s="611"/>
      <c r="AQ200" s="611"/>
      <c r="AR200" s="611"/>
      <c r="AS200" s="611"/>
      <c r="AT200" s="611"/>
      <c r="AU200" s="611"/>
      <c r="AV200" s="611"/>
      <c r="AW200" s="611"/>
      <c r="AX200" s="611"/>
      <c r="AY200" s="611"/>
      <c r="AZ200" s="443">
        <v>4</v>
      </c>
    </row>
    <row r="201" spans="1:52" s="259" customFormat="1" ht="18" hidden="1" customHeight="1">
      <c r="A201" s="575">
        <f t="shared" si="8"/>
        <v>0</v>
      </c>
      <c r="D201" s="259" t="s">
        <v>499</v>
      </c>
      <c r="E201" s="579" t="str">
        <f>'6-3표준조사 2'!$W$248</f>
        <v>소반내 조림목의 생육상태, 현장여건 등을 고려하여 작업종은 모두베기로 적용한다.</v>
      </c>
      <c r="F201" s="579"/>
      <c r="G201" s="579"/>
      <c r="H201" s="579"/>
      <c r="I201" s="579"/>
      <c r="J201" s="580"/>
      <c r="K201" s="579"/>
      <c r="L201" s="579"/>
      <c r="M201" s="579"/>
      <c r="N201" s="579"/>
      <c r="O201" s="579"/>
      <c r="P201" s="579"/>
      <c r="Q201" s="579"/>
      <c r="R201" s="579"/>
      <c r="S201" s="579"/>
      <c r="T201" s="579"/>
      <c r="U201" s="579"/>
      <c r="V201" s="579"/>
      <c r="W201" s="579"/>
      <c r="X201" s="579"/>
      <c r="Y201" s="579"/>
      <c r="Z201" s="579"/>
      <c r="AA201" s="579"/>
      <c r="AB201" s="579"/>
      <c r="AC201" s="579"/>
      <c r="AD201" s="579"/>
      <c r="AE201" s="579"/>
      <c r="AF201" s="579"/>
      <c r="AG201" s="579"/>
      <c r="AH201" s="579"/>
      <c r="AI201" s="579"/>
      <c r="AJ201" s="579"/>
      <c r="AK201" s="579"/>
      <c r="AL201" s="579"/>
      <c r="AM201" s="579"/>
      <c r="AN201" s="579"/>
      <c r="AO201" s="579"/>
      <c r="AP201" s="579"/>
      <c r="AQ201" s="579"/>
      <c r="AR201" s="579"/>
      <c r="AS201" s="579"/>
      <c r="AT201" s="579"/>
      <c r="AU201" s="579"/>
      <c r="AV201" s="579"/>
      <c r="AW201" s="579"/>
      <c r="AX201" s="579"/>
      <c r="AY201" s="579"/>
      <c r="AZ201" s="443">
        <v>4</v>
      </c>
    </row>
    <row r="202" spans="1:52" s="259" customFormat="1" ht="18" hidden="1" customHeight="1">
      <c r="A202" s="575">
        <f>A217</f>
        <v>0</v>
      </c>
      <c r="D202" s="259" t="s">
        <v>499</v>
      </c>
      <c r="E202" s="579" t="s">
        <v>1048</v>
      </c>
      <c r="F202" s="579"/>
      <c r="G202" s="579"/>
      <c r="H202" s="579"/>
      <c r="I202" s="579"/>
      <c r="J202" s="580"/>
      <c r="K202" s="579"/>
      <c r="L202" s="579"/>
      <c r="M202" s="579"/>
      <c r="N202" s="579"/>
      <c r="O202" s="579"/>
      <c r="P202" s="579"/>
      <c r="Q202" s="579"/>
      <c r="R202" s="579"/>
      <c r="S202" s="579"/>
      <c r="T202" s="579"/>
      <c r="U202" s="579"/>
      <c r="V202" s="579"/>
      <c r="W202" s="579"/>
      <c r="X202" s="579"/>
      <c r="Y202" s="579"/>
      <c r="Z202" s="579"/>
      <c r="AA202" s="579"/>
      <c r="AB202" s="579"/>
      <c r="AC202" s="579"/>
      <c r="AD202" s="579"/>
      <c r="AE202" s="579"/>
      <c r="AF202" s="579"/>
      <c r="AG202" s="579"/>
      <c r="AH202" s="579"/>
      <c r="AI202" s="579"/>
      <c r="AJ202" s="579"/>
      <c r="AK202" s="579"/>
      <c r="AL202" s="579"/>
      <c r="AM202" s="579"/>
      <c r="AN202" s="579"/>
      <c r="AO202" s="579"/>
      <c r="AP202" s="579"/>
      <c r="AQ202" s="579"/>
      <c r="AR202" s="579"/>
      <c r="AS202" s="579"/>
      <c r="AT202" s="579"/>
      <c r="AU202" s="579"/>
      <c r="AV202" s="579"/>
      <c r="AW202" s="579"/>
      <c r="AX202" s="579"/>
      <c r="AY202" s="579"/>
      <c r="AZ202" s="443"/>
    </row>
    <row r="203" spans="1:52" s="260" customFormat="1" ht="18" customHeight="1">
      <c r="A203" s="575">
        <f>IF(1&gt;S207,1,0)</f>
        <v>1</v>
      </c>
      <c r="B203" s="951"/>
      <c r="C203" s="259"/>
      <c r="D203" s="259" t="s">
        <v>499</v>
      </c>
      <c r="E203" s="579">
        <f>'6-3표준조사 2'!$W$249</f>
        <v>0</v>
      </c>
      <c r="F203" s="579"/>
      <c r="G203" s="579"/>
      <c r="H203" s="579"/>
      <c r="I203" s="579"/>
      <c r="J203" s="580"/>
      <c r="K203" s="579"/>
      <c r="L203" s="579"/>
      <c r="M203" s="579"/>
      <c r="N203" s="579"/>
      <c r="O203" s="579"/>
      <c r="P203" s="579"/>
      <c r="Q203" s="579"/>
      <c r="R203" s="579"/>
      <c r="S203" s="579"/>
      <c r="T203" s="579"/>
      <c r="U203" s="579"/>
      <c r="V203" s="579"/>
      <c r="W203" s="579"/>
      <c r="X203" s="579"/>
      <c r="Y203" s="579"/>
      <c r="Z203" s="579"/>
      <c r="AA203" s="579"/>
      <c r="AB203" s="579"/>
      <c r="AC203" s="579"/>
      <c r="AD203" s="579"/>
      <c r="AE203" s="579"/>
      <c r="AF203" s="579"/>
      <c r="AG203" s="579"/>
      <c r="AH203" s="579"/>
      <c r="AI203" s="579"/>
      <c r="AJ203" s="579"/>
      <c r="AK203" s="611"/>
      <c r="AL203" s="611"/>
      <c r="AM203" s="611"/>
      <c r="AN203" s="611"/>
      <c r="AO203" s="611"/>
      <c r="AP203" s="611"/>
      <c r="AQ203" s="611"/>
      <c r="AR203" s="611"/>
      <c r="AS203" s="611"/>
      <c r="AT203" s="611"/>
      <c r="AU203" s="611"/>
      <c r="AV203" s="611"/>
      <c r="AW203" s="611"/>
      <c r="AX203" s="611"/>
      <c r="AY203" s="611"/>
      <c r="AZ203" s="443"/>
    </row>
    <row r="204" spans="1:52" s="259" customFormat="1" ht="18" hidden="1" customHeight="1">
      <c r="A204" s="575">
        <f>IF(K$190&gt;0,1,0)</f>
        <v>0</v>
      </c>
      <c r="C204" s="259" t="s">
        <v>1206</v>
      </c>
      <c r="D204" s="579" t="s">
        <v>1205</v>
      </c>
      <c r="E204" s="579"/>
      <c r="F204" s="579"/>
      <c r="G204" s="579"/>
      <c r="H204" s="579"/>
      <c r="I204" s="579"/>
      <c r="J204" s="579"/>
      <c r="K204" s="579"/>
      <c r="L204" s="579"/>
      <c r="M204" s="579"/>
      <c r="N204" s="579"/>
      <c r="O204" s="579"/>
      <c r="P204" s="579"/>
      <c r="Q204" s="579"/>
      <c r="R204" s="579"/>
      <c r="S204" s="579"/>
      <c r="T204" s="579"/>
      <c r="U204" s="579"/>
      <c r="V204" s="579"/>
      <c r="W204" s="579"/>
      <c r="X204" s="579"/>
      <c r="Y204" s="579"/>
      <c r="Z204" s="579"/>
      <c r="AA204" s="579"/>
      <c r="AB204" s="579"/>
      <c r="AC204" s="579"/>
      <c r="AD204" s="579"/>
      <c r="AE204" s="579"/>
      <c r="AF204" s="579"/>
      <c r="AG204" s="579"/>
      <c r="AH204" s="579"/>
      <c r="AI204" s="579"/>
      <c r="AJ204" s="579"/>
      <c r="AK204" s="579"/>
      <c r="AL204" s="579"/>
      <c r="AM204" s="579"/>
      <c r="AN204" s="579"/>
      <c r="AO204" s="579"/>
      <c r="AP204" s="579"/>
      <c r="AQ204" s="579"/>
      <c r="AR204" s="579"/>
      <c r="AS204" s="579"/>
      <c r="AT204" s="579"/>
      <c r="AU204" s="579"/>
      <c r="AV204" s="579"/>
      <c r="AW204" s="579"/>
      <c r="AX204" s="579"/>
      <c r="AY204" s="579"/>
      <c r="AZ204" s="444">
        <v>4</v>
      </c>
    </row>
    <row r="205" spans="1:52" s="259" customFormat="1" ht="18" hidden="1" customHeight="1">
      <c r="A205" s="575">
        <f>IF(K$190&gt;0,1,0)</f>
        <v>0</v>
      </c>
      <c r="C205" s="1862" t="s">
        <v>1204</v>
      </c>
      <c r="D205" s="1862"/>
      <c r="E205" s="1862"/>
      <c r="F205" s="1862"/>
      <c r="G205" s="1862"/>
      <c r="H205" s="1862"/>
      <c r="I205" s="1862"/>
      <c r="J205" s="1862"/>
      <c r="K205" s="1862"/>
      <c r="L205" s="1862"/>
      <c r="M205" s="1862"/>
      <c r="N205" s="1862"/>
      <c r="O205" s="1862"/>
      <c r="P205" s="1862"/>
      <c r="Q205" s="1862"/>
      <c r="R205" s="1862"/>
      <c r="S205" s="1862"/>
      <c r="T205" s="1862"/>
      <c r="U205" s="1862"/>
      <c r="V205" s="1862"/>
      <c r="W205" s="1862"/>
      <c r="X205" s="1862"/>
      <c r="Y205" s="1862"/>
      <c r="Z205" s="1862"/>
      <c r="AA205" s="1862" t="s">
        <v>1203</v>
      </c>
      <c r="AB205" s="1862"/>
      <c r="AC205" s="1862"/>
      <c r="AD205" s="1862"/>
      <c r="AE205" s="1862"/>
      <c r="AF205" s="1862"/>
      <c r="AG205" s="1862"/>
      <c r="AH205" s="1862"/>
      <c r="AI205" s="1862"/>
      <c r="AJ205" s="1862"/>
      <c r="AK205" s="1862"/>
      <c r="AL205" s="1862"/>
      <c r="AM205" s="1862"/>
      <c r="AN205" s="1862"/>
      <c r="AO205" s="1862"/>
      <c r="AP205" s="1862"/>
      <c r="AQ205" s="1862"/>
      <c r="AR205" s="1862"/>
      <c r="AS205" s="1862"/>
      <c r="AT205" s="1862"/>
      <c r="AU205" s="1862"/>
      <c r="AV205" s="1862"/>
      <c r="AW205" s="1862"/>
      <c r="AX205" s="1862"/>
      <c r="AZ205" s="443">
        <v>4</v>
      </c>
    </row>
    <row r="206" spans="1:52" s="259" customFormat="1" ht="18" hidden="1" customHeight="1">
      <c r="A206" s="575">
        <f>IF(K$190&gt;0,1,0)</f>
        <v>0</v>
      </c>
      <c r="B206" s="614"/>
      <c r="C206" s="1862" t="s">
        <v>1202</v>
      </c>
      <c r="D206" s="1862"/>
      <c r="E206" s="1862"/>
      <c r="F206" s="1862"/>
      <c r="G206" s="1862"/>
      <c r="H206" s="1862"/>
      <c r="I206" s="1862"/>
      <c r="J206" s="1862"/>
      <c r="K206" s="1862" t="s">
        <v>1201</v>
      </c>
      <c r="L206" s="1862"/>
      <c r="M206" s="1862"/>
      <c r="N206" s="1862"/>
      <c r="O206" s="1862"/>
      <c r="P206" s="1862"/>
      <c r="Q206" s="1862"/>
      <c r="R206" s="1862"/>
      <c r="S206" s="1862" t="s">
        <v>1200</v>
      </c>
      <c r="T206" s="1862"/>
      <c r="U206" s="1862"/>
      <c r="V206" s="1862"/>
      <c r="W206" s="1862"/>
      <c r="X206" s="1862"/>
      <c r="Y206" s="1862"/>
      <c r="Z206" s="1862"/>
      <c r="AA206" s="1862" t="s">
        <v>1199</v>
      </c>
      <c r="AB206" s="1862"/>
      <c r="AC206" s="1862"/>
      <c r="AD206" s="1862"/>
      <c r="AE206" s="1862"/>
      <c r="AF206" s="1862"/>
      <c r="AG206" s="1862"/>
      <c r="AH206" s="1862"/>
      <c r="AI206" s="1862" t="s">
        <v>1198</v>
      </c>
      <c r="AJ206" s="1862"/>
      <c r="AK206" s="1862"/>
      <c r="AL206" s="1862"/>
      <c r="AM206" s="1862"/>
      <c r="AN206" s="1862"/>
      <c r="AO206" s="1862"/>
      <c r="AP206" s="1862"/>
      <c r="AQ206" s="1862" t="s">
        <v>964</v>
      </c>
      <c r="AR206" s="1862"/>
      <c r="AS206" s="1862"/>
      <c r="AT206" s="1862"/>
      <c r="AU206" s="1862"/>
      <c r="AV206" s="1862"/>
      <c r="AW206" s="1862"/>
      <c r="AX206" s="1862"/>
      <c r="AY206" s="614"/>
      <c r="AZ206" s="443">
        <v>4</v>
      </c>
    </row>
    <row r="207" spans="1:52" s="260" customFormat="1" ht="18" hidden="1" customHeight="1">
      <c r="A207" s="575">
        <f>IF(K$190&gt;0,1,0)</f>
        <v>0</v>
      </c>
      <c r="B207" s="599"/>
      <c r="C207" s="1862" t="s">
        <v>1192</v>
      </c>
      <c r="D207" s="1862"/>
      <c r="E207" s="1862"/>
      <c r="F207" s="1862"/>
      <c r="G207" s="1862"/>
      <c r="H207" s="1862"/>
      <c r="I207" s="1862"/>
      <c r="J207" s="1862"/>
      <c r="K207" s="1862" t="s">
        <v>1197</v>
      </c>
      <c r="L207" s="1862"/>
      <c r="M207" s="1862"/>
      <c r="N207" s="1862"/>
      <c r="O207" s="1862"/>
      <c r="P207" s="1862"/>
      <c r="Q207" s="1862"/>
      <c r="R207" s="1862"/>
      <c r="S207" s="1886">
        <f>'5-3단가산출서 2'!D153</f>
        <v>0</v>
      </c>
      <c r="T207" s="1886"/>
      <c r="U207" s="1886"/>
      <c r="V207" s="1886"/>
      <c r="W207" s="1886"/>
      <c r="X207" s="1886"/>
      <c r="Y207" s="1886"/>
      <c r="Z207" s="1886"/>
      <c r="AA207" s="1877" t="str">
        <f>'6-3표준조사 2'!P231</f>
        <v>중 (15˚ ~ 30˚)</v>
      </c>
      <c r="AB207" s="1878"/>
      <c r="AC207" s="1878"/>
      <c r="AD207" s="1878"/>
      <c r="AE207" s="1878"/>
      <c r="AF207" s="1878"/>
      <c r="AG207" s="1878"/>
      <c r="AH207" s="1879"/>
      <c r="AI207" s="1877" t="str">
        <f>'6-3표준조사 2'!Q231</f>
        <v>개소당3ha이상</v>
      </c>
      <c r="AJ207" s="1878"/>
      <c r="AK207" s="1878"/>
      <c r="AL207" s="1878"/>
      <c r="AM207" s="1878"/>
      <c r="AN207" s="1878"/>
      <c r="AO207" s="1878"/>
      <c r="AP207" s="1879"/>
      <c r="AQ207" s="1877" t="str">
        <f>'6-3표준조사 2'!R231</f>
        <v>2년차</v>
      </c>
      <c r="AR207" s="1878"/>
      <c r="AS207" s="1878"/>
      <c r="AT207" s="1878"/>
      <c r="AU207" s="1878"/>
      <c r="AV207" s="1878"/>
      <c r="AW207" s="1878"/>
      <c r="AX207" s="1879"/>
      <c r="AY207" s="599"/>
      <c r="AZ207" s="444">
        <v>4</v>
      </c>
    </row>
    <row r="208" spans="1:52" s="259" customFormat="1" ht="18" hidden="1" customHeight="1">
      <c r="A208" s="575">
        <f>IF(K$190&gt;0,1,0)</f>
        <v>0</v>
      </c>
      <c r="B208" s="599"/>
      <c r="C208" s="1862" t="str">
        <f>'6-3표준조사 2'!R229</f>
        <v>모두베기</v>
      </c>
      <c r="D208" s="1862"/>
      <c r="E208" s="1862"/>
      <c r="F208" s="1862"/>
      <c r="G208" s="1862"/>
      <c r="H208" s="1862"/>
      <c r="I208" s="1862"/>
      <c r="J208" s="1862"/>
      <c r="K208" s="1862" t="s">
        <v>1194</v>
      </c>
      <c r="L208" s="1862"/>
      <c r="M208" s="1862"/>
      <c r="N208" s="1862"/>
      <c r="O208" s="1862"/>
      <c r="P208" s="1862"/>
      <c r="Q208" s="1862"/>
      <c r="R208" s="1862"/>
      <c r="S208" s="1467">
        <f>K190</f>
        <v>0</v>
      </c>
      <c r="T208" s="1467"/>
      <c r="U208" s="1467"/>
      <c r="V208" s="1467"/>
      <c r="W208" s="1467"/>
      <c r="X208" s="1467"/>
      <c r="Y208" s="1467"/>
      <c r="Z208" s="1467"/>
      <c r="AA208" s="1880"/>
      <c r="AB208" s="1881"/>
      <c r="AC208" s="1881"/>
      <c r="AD208" s="1881"/>
      <c r="AE208" s="1881"/>
      <c r="AF208" s="1881"/>
      <c r="AG208" s="1881"/>
      <c r="AH208" s="1882"/>
      <c r="AI208" s="1880"/>
      <c r="AJ208" s="1881"/>
      <c r="AK208" s="1881"/>
      <c r="AL208" s="1881"/>
      <c r="AM208" s="1881"/>
      <c r="AN208" s="1881"/>
      <c r="AO208" s="1881"/>
      <c r="AP208" s="1882"/>
      <c r="AQ208" s="1880"/>
      <c r="AR208" s="1881"/>
      <c r="AS208" s="1881"/>
      <c r="AT208" s="1881"/>
      <c r="AU208" s="1881"/>
      <c r="AV208" s="1881"/>
      <c r="AW208" s="1881"/>
      <c r="AX208" s="1882"/>
      <c r="AY208" s="599"/>
      <c r="AZ208" s="443">
        <v>4</v>
      </c>
    </row>
    <row r="209" spans="1:52" s="259" customFormat="1" ht="18" hidden="1" customHeight="1">
      <c r="A209" s="575">
        <f>IF('6-3표준조사 2'!$Y$227&gt;0,1,0)</f>
        <v>0</v>
      </c>
      <c r="B209" s="599"/>
      <c r="C209" s="1862" t="s">
        <v>1195</v>
      </c>
      <c r="D209" s="1862"/>
      <c r="E209" s="1862"/>
      <c r="F209" s="1862"/>
      <c r="G209" s="1862"/>
      <c r="H209" s="1862"/>
      <c r="I209" s="1862"/>
      <c r="J209" s="1862"/>
      <c r="K209" s="1862" t="s">
        <v>1194</v>
      </c>
      <c r="L209" s="1862"/>
      <c r="M209" s="1862"/>
      <c r="N209" s="1862"/>
      <c r="O209" s="1862"/>
      <c r="P209" s="1862"/>
      <c r="Q209" s="1862"/>
      <c r="R209" s="1862"/>
      <c r="S209" s="1863" t="b">
        <f>IF(A209&gt;0,S208)</f>
        <v>0</v>
      </c>
      <c r="T209" s="1863"/>
      <c r="U209" s="1863"/>
      <c r="V209" s="1863"/>
      <c r="W209" s="1863"/>
      <c r="X209" s="1863"/>
      <c r="Y209" s="1863"/>
      <c r="Z209" s="1863"/>
      <c r="AA209" s="1883"/>
      <c r="AB209" s="1884"/>
      <c r="AC209" s="1884"/>
      <c r="AD209" s="1884"/>
      <c r="AE209" s="1884"/>
      <c r="AF209" s="1884"/>
      <c r="AG209" s="1884"/>
      <c r="AH209" s="1885"/>
      <c r="AI209" s="1883"/>
      <c r="AJ209" s="1884"/>
      <c r="AK209" s="1884"/>
      <c r="AL209" s="1884"/>
      <c r="AM209" s="1884"/>
      <c r="AN209" s="1884"/>
      <c r="AO209" s="1884"/>
      <c r="AP209" s="1885"/>
      <c r="AQ209" s="1883"/>
      <c r="AR209" s="1884"/>
      <c r="AS209" s="1884"/>
      <c r="AT209" s="1884"/>
      <c r="AU209" s="1884"/>
      <c r="AV209" s="1884"/>
      <c r="AW209" s="1884"/>
      <c r="AX209" s="1885"/>
      <c r="AY209" s="599"/>
      <c r="AZ209" s="444">
        <v>4</v>
      </c>
    </row>
    <row r="210" spans="1:52" s="259" customFormat="1" ht="0.95" customHeight="1">
      <c r="A210" s="575">
        <v>1</v>
      </c>
      <c r="B210" s="599"/>
      <c r="C210" s="1862"/>
      <c r="D210" s="1862"/>
      <c r="E210" s="1862"/>
      <c r="F210" s="1862"/>
      <c r="G210" s="1862"/>
      <c r="H210" s="1862"/>
      <c r="I210" s="1862"/>
      <c r="J210" s="1862"/>
      <c r="K210" s="1862"/>
      <c r="L210" s="1862"/>
      <c r="M210" s="1862"/>
      <c r="N210" s="1862"/>
      <c r="O210" s="1862"/>
      <c r="P210" s="1862"/>
      <c r="Q210" s="1862"/>
      <c r="R210" s="1862"/>
      <c r="S210" s="1863"/>
      <c r="T210" s="1863"/>
      <c r="U210" s="1863"/>
      <c r="V210" s="1863"/>
      <c r="W210" s="1863"/>
      <c r="X210" s="1863"/>
      <c r="Y210" s="1863"/>
      <c r="Z210" s="1863"/>
      <c r="AA210" s="1889"/>
      <c r="AB210" s="1889"/>
      <c r="AC210" s="1889"/>
      <c r="AD210" s="1889"/>
      <c r="AE210" s="1889"/>
      <c r="AF210" s="1889"/>
      <c r="AG210" s="1889"/>
      <c r="AH210" s="1889"/>
      <c r="AI210" s="1889"/>
      <c r="AJ210" s="1889"/>
      <c r="AK210" s="1889"/>
      <c r="AL210" s="1889"/>
      <c r="AM210" s="1889"/>
      <c r="AN210" s="1889"/>
      <c r="AO210" s="1889"/>
      <c r="AP210" s="1889"/>
      <c r="AQ210" s="1889"/>
      <c r="AR210" s="1889"/>
      <c r="AS210" s="1889"/>
      <c r="AT210" s="1889"/>
      <c r="AU210" s="1889"/>
      <c r="AV210" s="1889"/>
      <c r="AW210" s="1889"/>
      <c r="AX210" s="1889"/>
      <c r="AY210" s="599"/>
      <c r="AZ210" s="444"/>
    </row>
    <row r="211" spans="1:52" s="259" customFormat="1" ht="18" hidden="1" customHeight="1">
      <c r="A211" s="575"/>
      <c r="B211" s="617"/>
      <c r="C211" s="617" t="s">
        <v>1193</v>
      </c>
      <c r="D211" s="617" t="s">
        <v>1192</v>
      </c>
      <c r="E211" s="617"/>
      <c r="F211" s="617"/>
      <c r="G211" s="618"/>
      <c r="H211" s="618"/>
      <c r="I211" s="618"/>
      <c r="J211" s="618"/>
      <c r="K211" s="618"/>
      <c r="L211" s="604"/>
      <c r="M211" s="604"/>
      <c r="N211" s="604"/>
      <c r="O211" s="604"/>
      <c r="P211" s="604"/>
      <c r="Q211" s="619"/>
      <c r="R211" s="619"/>
      <c r="S211" s="619"/>
      <c r="T211" s="619"/>
      <c r="U211" s="619"/>
      <c r="V211" s="599"/>
      <c r="W211" s="599"/>
      <c r="X211" s="599"/>
      <c r="Y211" s="599"/>
      <c r="Z211" s="620"/>
      <c r="AA211" s="789"/>
      <c r="AB211" s="789"/>
      <c r="AC211" s="789"/>
      <c r="AD211" s="790"/>
      <c r="AE211" s="789"/>
      <c r="AF211" s="789"/>
      <c r="AG211" s="789"/>
      <c r="AH211" s="795"/>
      <c r="AI211" s="795"/>
      <c r="AJ211" s="795"/>
      <c r="AK211" s="795"/>
      <c r="AL211" s="795"/>
      <c r="AM211" s="795"/>
      <c r="AN211" s="795"/>
      <c r="AO211" s="795"/>
      <c r="AP211" s="795"/>
      <c r="AQ211" s="791"/>
      <c r="AR211" s="791"/>
      <c r="AS211" s="791"/>
      <c r="AT211" s="791"/>
      <c r="AU211" s="796"/>
      <c r="AV211" s="796"/>
      <c r="AW211" s="796"/>
      <c r="AX211" s="796"/>
      <c r="AY211" s="797"/>
      <c r="AZ211" s="443">
        <v>4</v>
      </c>
    </row>
    <row r="212" spans="1:52" s="259" customFormat="1" ht="18" hidden="1" customHeight="1">
      <c r="A212" s="575"/>
      <c r="D212" s="259" t="s">
        <v>499</v>
      </c>
      <c r="E212" s="259" t="s">
        <v>1191</v>
      </c>
      <c r="J212" s="621"/>
      <c r="K212" s="621"/>
      <c r="L212" s="621"/>
      <c r="M212" s="621"/>
      <c r="T212" s="619"/>
      <c r="U212" s="619"/>
      <c r="V212" s="619"/>
      <c r="W212" s="619"/>
      <c r="AB212" s="619"/>
      <c r="AC212" s="619"/>
      <c r="AD212" s="619"/>
      <c r="AE212" s="619"/>
      <c r="AZ212" s="444">
        <v>4</v>
      </c>
    </row>
    <row r="213" spans="1:52" s="259" customFormat="1" ht="18" hidden="1" customHeight="1">
      <c r="A213" s="575"/>
      <c r="D213" s="259" t="s">
        <v>499</v>
      </c>
      <c r="E213" s="579" t="s">
        <v>1190</v>
      </c>
      <c r="F213" s="579"/>
      <c r="G213" s="579"/>
      <c r="H213" s="579"/>
      <c r="I213" s="579"/>
      <c r="J213" s="579"/>
      <c r="K213" s="579"/>
      <c r="L213" s="579"/>
      <c r="M213" s="579"/>
      <c r="N213" s="579"/>
      <c r="O213" s="579"/>
      <c r="P213" s="579"/>
      <c r="Q213" s="579"/>
      <c r="R213" s="579"/>
      <c r="S213" s="579"/>
      <c r="T213" s="579"/>
      <c r="U213" s="579"/>
      <c r="V213" s="579"/>
      <c r="W213" s="579"/>
      <c r="X213" s="579"/>
      <c r="Y213" s="579"/>
      <c r="Z213" s="579"/>
      <c r="AA213" s="579"/>
      <c r="AB213" s="579"/>
      <c r="AC213" s="579"/>
      <c r="AD213" s="579"/>
      <c r="AE213" s="579"/>
      <c r="AF213" s="579"/>
      <c r="AG213" s="579"/>
      <c r="AH213" s="579"/>
      <c r="AI213" s="579"/>
      <c r="AJ213" s="579"/>
      <c r="AK213" s="579"/>
      <c r="AL213" s="579"/>
      <c r="AM213" s="579"/>
      <c r="AN213" s="579"/>
      <c r="AO213" s="579"/>
      <c r="AP213" s="579"/>
      <c r="AQ213" s="579"/>
      <c r="AR213" s="579"/>
      <c r="AS213" s="579"/>
      <c r="AT213" s="579"/>
      <c r="AU213" s="579"/>
      <c r="AV213" s="579"/>
      <c r="AW213" s="579"/>
      <c r="AX213" s="579"/>
      <c r="AY213" s="579"/>
      <c r="AZ213" s="443">
        <v>4</v>
      </c>
    </row>
    <row r="214" spans="1:52" s="260" customFormat="1" ht="18" hidden="1" customHeight="1">
      <c r="A214" s="575"/>
      <c r="B214" s="259"/>
      <c r="C214" s="259" t="s">
        <v>1189</v>
      </c>
      <c r="D214" s="259"/>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c r="AI214" s="653"/>
      <c r="AJ214" s="653"/>
      <c r="AK214" s="653"/>
      <c r="AL214" s="653"/>
      <c r="AM214" s="653"/>
      <c r="AN214" s="653"/>
      <c r="AO214" s="653"/>
      <c r="AP214" s="653"/>
      <c r="AQ214" s="653"/>
      <c r="AR214" s="653"/>
      <c r="AS214" s="653"/>
      <c r="AT214" s="653"/>
      <c r="AU214" s="653"/>
      <c r="AV214" s="653"/>
      <c r="AW214" s="653"/>
      <c r="AX214" s="653"/>
      <c r="AY214" s="653"/>
      <c r="AZ214" s="443">
        <v>4</v>
      </c>
    </row>
    <row r="215" spans="1:52" s="259" customFormat="1" ht="18" hidden="1" customHeight="1">
      <c r="A215" s="575"/>
      <c r="D215" s="259" t="s">
        <v>499</v>
      </c>
      <c r="E215" s="653" t="s">
        <v>1385</v>
      </c>
      <c r="F215" s="653"/>
      <c r="G215" s="653"/>
      <c r="H215" s="653"/>
      <c r="I215" s="653"/>
      <c r="J215" s="653"/>
      <c r="K215" s="653"/>
      <c r="L215" s="653"/>
      <c r="M215" s="653"/>
      <c r="N215" s="653"/>
      <c r="O215" s="653"/>
      <c r="P215" s="653"/>
      <c r="Q215" s="653"/>
      <c r="R215" s="653"/>
      <c r="S215" s="653"/>
      <c r="T215" s="653"/>
      <c r="U215" s="653"/>
      <c r="V215" s="653"/>
      <c r="W215" s="653"/>
      <c r="X215" s="653"/>
      <c r="Y215" s="653"/>
      <c r="Z215" s="653"/>
      <c r="AA215" s="653"/>
      <c r="AB215" s="653"/>
      <c r="AC215" s="653"/>
      <c r="AD215" s="653"/>
      <c r="AE215" s="653"/>
      <c r="AF215" s="653"/>
      <c r="AG215" s="653"/>
      <c r="AH215" s="653"/>
      <c r="AI215" s="653"/>
      <c r="AJ215" s="653"/>
      <c r="AK215" s="653"/>
      <c r="AL215" s="653"/>
      <c r="AM215" s="653"/>
      <c r="AN215" s="653"/>
      <c r="AO215" s="653"/>
      <c r="AP215" s="653"/>
      <c r="AQ215" s="653"/>
      <c r="AR215" s="653"/>
      <c r="AS215" s="653"/>
      <c r="AT215" s="653"/>
      <c r="AU215" s="653"/>
      <c r="AV215" s="653"/>
      <c r="AW215" s="653"/>
      <c r="AX215" s="653"/>
      <c r="AY215" s="653"/>
      <c r="AZ215" s="444">
        <v>4</v>
      </c>
    </row>
    <row r="216" spans="1:52" s="259" customFormat="1" ht="18" hidden="1" customHeight="1">
      <c r="A216" s="575"/>
      <c r="D216" s="259" t="s">
        <v>499</v>
      </c>
      <c r="E216" s="653" t="s">
        <v>1188</v>
      </c>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c r="AI216" s="653"/>
      <c r="AJ216" s="653"/>
      <c r="AK216" s="653"/>
      <c r="AL216" s="653"/>
      <c r="AM216" s="653"/>
      <c r="AN216" s="653"/>
      <c r="AO216" s="653"/>
      <c r="AP216" s="653"/>
      <c r="AQ216" s="653"/>
      <c r="AR216" s="653"/>
      <c r="AS216" s="653"/>
      <c r="AT216" s="653"/>
      <c r="AU216" s="653"/>
      <c r="AV216" s="653"/>
      <c r="AW216" s="653"/>
      <c r="AX216" s="653"/>
      <c r="AY216" s="653"/>
      <c r="AZ216" s="443">
        <v>4</v>
      </c>
    </row>
    <row r="217" spans="1:52" s="260" customFormat="1" ht="18" hidden="1" customHeight="1">
      <c r="A217" s="575"/>
      <c r="B217" s="259"/>
      <c r="C217" s="259" t="s">
        <v>1187</v>
      </c>
      <c r="D217" s="259"/>
      <c r="E217" s="653"/>
      <c r="F217" s="653"/>
      <c r="G217" s="653"/>
      <c r="H217" s="653"/>
      <c r="I217" s="653"/>
      <c r="J217" s="653"/>
      <c r="K217" s="653"/>
      <c r="L217" s="653"/>
      <c r="M217" s="653"/>
      <c r="N217" s="653"/>
      <c r="O217" s="653"/>
      <c r="P217" s="653"/>
      <c r="Q217" s="653"/>
      <c r="R217" s="653"/>
      <c r="S217" s="653"/>
      <c r="T217" s="653"/>
      <c r="U217" s="653"/>
      <c r="V217" s="653"/>
      <c r="W217" s="653"/>
      <c r="X217" s="653"/>
      <c r="Y217" s="653"/>
      <c r="Z217" s="653"/>
      <c r="AA217" s="653"/>
      <c r="AB217" s="653"/>
      <c r="AC217" s="653"/>
      <c r="AD217" s="653"/>
      <c r="AE217" s="653"/>
      <c r="AF217" s="653"/>
      <c r="AG217" s="653"/>
      <c r="AH217" s="653"/>
      <c r="AI217" s="653"/>
      <c r="AJ217" s="653"/>
      <c r="AK217" s="653"/>
      <c r="AL217" s="653"/>
      <c r="AM217" s="653"/>
      <c r="AN217" s="653"/>
      <c r="AO217" s="653"/>
      <c r="AP217" s="653"/>
      <c r="AQ217" s="653"/>
      <c r="AR217" s="653"/>
      <c r="AS217" s="653"/>
      <c r="AT217" s="653"/>
      <c r="AU217" s="653"/>
      <c r="AV217" s="653"/>
      <c r="AW217" s="653"/>
      <c r="AX217" s="653"/>
      <c r="AY217" s="653"/>
      <c r="AZ217" s="798">
        <v>4</v>
      </c>
    </row>
    <row r="218" spans="1:52" s="259" customFormat="1" ht="18" hidden="1" customHeight="1">
      <c r="A218" s="575"/>
      <c r="D218" s="259" t="s">
        <v>499</v>
      </c>
      <c r="E218" s="653" t="s">
        <v>1385</v>
      </c>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c r="AI218" s="653"/>
      <c r="AJ218" s="653"/>
      <c r="AK218" s="653"/>
      <c r="AL218" s="653"/>
      <c r="AM218" s="653"/>
      <c r="AN218" s="653"/>
      <c r="AO218" s="653"/>
      <c r="AP218" s="653"/>
      <c r="AQ218" s="653"/>
      <c r="AR218" s="653"/>
      <c r="AS218" s="653"/>
      <c r="AT218" s="653"/>
      <c r="AU218" s="653"/>
      <c r="AV218" s="653"/>
      <c r="AW218" s="653"/>
      <c r="AX218" s="653"/>
      <c r="AY218" s="653"/>
      <c r="AZ218" s="798">
        <v>4</v>
      </c>
    </row>
    <row r="219" spans="1:52" s="259" customFormat="1" ht="18" hidden="1" customHeight="1">
      <c r="A219" s="575"/>
      <c r="D219" s="259" t="s">
        <v>499</v>
      </c>
      <c r="E219" s="653" t="s">
        <v>1186</v>
      </c>
      <c r="F219" s="653"/>
      <c r="G219" s="653"/>
      <c r="H219" s="653"/>
      <c r="I219" s="653"/>
      <c r="J219" s="653"/>
      <c r="K219" s="653"/>
      <c r="L219" s="653"/>
      <c r="M219" s="653"/>
      <c r="N219" s="653"/>
      <c r="O219" s="653"/>
      <c r="P219" s="653"/>
      <c r="Q219" s="653"/>
      <c r="R219" s="653"/>
      <c r="S219" s="653"/>
      <c r="T219" s="653"/>
      <c r="U219" s="653"/>
      <c r="V219" s="653"/>
      <c r="W219" s="653"/>
      <c r="X219" s="653"/>
      <c r="Y219" s="653"/>
      <c r="Z219" s="653"/>
      <c r="AA219" s="653"/>
      <c r="AB219" s="653"/>
      <c r="AC219" s="653"/>
      <c r="AD219" s="653"/>
      <c r="AE219" s="653"/>
      <c r="AF219" s="653"/>
      <c r="AG219" s="653"/>
      <c r="AH219" s="653"/>
      <c r="AI219" s="653"/>
      <c r="AJ219" s="653"/>
      <c r="AK219" s="653"/>
      <c r="AL219" s="653"/>
      <c r="AM219" s="653"/>
      <c r="AN219" s="653"/>
      <c r="AO219" s="653"/>
      <c r="AP219" s="653"/>
      <c r="AQ219" s="653"/>
      <c r="AR219" s="653"/>
      <c r="AS219" s="653"/>
      <c r="AT219" s="653"/>
      <c r="AU219" s="653"/>
      <c r="AV219" s="653"/>
      <c r="AW219" s="653"/>
      <c r="AX219" s="653"/>
      <c r="AY219" s="653"/>
      <c r="AZ219" s="798">
        <v>4</v>
      </c>
    </row>
    <row r="220" spans="1:52" s="259" customFormat="1" ht="18" hidden="1" customHeight="1">
      <c r="A220" s="575"/>
      <c r="C220" s="259" t="s">
        <v>1185</v>
      </c>
      <c r="D220" s="259" t="s">
        <v>1184</v>
      </c>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c r="AI220" s="653"/>
      <c r="AJ220" s="653"/>
      <c r="AK220" s="653"/>
      <c r="AL220" s="653"/>
      <c r="AM220" s="653"/>
      <c r="AN220" s="653"/>
      <c r="AO220" s="653"/>
      <c r="AP220" s="653"/>
      <c r="AQ220" s="653"/>
      <c r="AR220" s="653"/>
      <c r="AS220" s="653"/>
      <c r="AT220" s="653"/>
      <c r="AU220" s="653"/>
      <c r="AV220" s="653"/>
      <c r="AW220" s="653"/>
      <c r="AX220" s="653"/>
      <c r="AY220" s="653"/>
      <c r="AZ220" s="443">
        <v>4</v>
      </c>
    </row>
    <row r="221" spans="1:52" s="259" customFormat="1" ht="18" hidden="1" customHeight="1">
      <c r="A221" s="575"/>
      <c r="D221" s="259" t="s">
        <v>499</v>
      </c>
      <c r="E221" s="653" t="s">
        <v>1183</v>
      </c>
      <c r="F221" s="653"/>
      <c r="G221" s="653"/>
      <c r="H221" s="653"/>
      <c r="I221" s="653"/>
      <c r="J221" s="653"/>
      <c r="K221" s="653"/>
      <c r="L221" s="653"/>
      <c r="M221" s="653"/>
      <c r="N221" s="653"/>
      <c r="O221" s="653"/>
      <c r="P221" s="653"/>
      <c r="Q221" s="653"/>
      <c r="R221" s="653"/>
      <c r="S221" s="653"/>
      <c r="T221" s="653"/>
      <c r="U221" s="653"/>
      <c r="V221" s="653"/>
      <c r="W221" s="653"/>
      <c r="X221" s="653"/>
      <c r="Y221" s="653"/>
      <c r="Z221" s="653"/>
      <c r="AA221" s="653"/>
      <c r="AB221" s="653"/>
      <c r="AC221" s="653"/>
      <c r="AD221" s="653"/>
      <c r="AE221" s="653"/>
      <c r="AF221" s="653"/>
      <c r="AG221" s="653"/>
      <c r="AH221" s="653"/>
      <c r="AI221" s="653"/>
      <c r="AJ221" s="653"/>
      <c r="AK221" s="653"/>
      <c r="AL221" s="653"/>
      <c r="AM221" s="653"/>
      <c r="AN221" s="653"/>
      <c r="AO221" s="653"/>
      <c r="AP221" s="653"/>
      <c r="AQ221" s="653"/>
      <c r="AR221" s="653"/>
      <c r="AS221" s="653"/>
      <c r="AT221" s="653"/>
      <c r="AU221" s="653"/>
      <c r="AV221" s="653"/>
      <c r="AW221" s="653"/>
      <c r="AX221" s="653"/>
      <c r="AY221" s="653"/>
      <c r="AZ221" s="444">
        <v>4</v>
      </c>
    </row>
    <row r="222" spans="1:52" s="259" customFormat="1" ht="18" hidden="1" customHeight="1">
      <c r="A222" s="575"/>
      <c r="D222" s="259" t="s">
        <v>499</v>
      </c>
      <c r="E222" s="653" t="s">
        <v>1182</v>
      </c>
      <c r="F222" s="653"/>
      <c r="G222" s="653"/>
      <c r="H222" s="653"/>
      <c r="I222" s="653"/>
      <c r="J222" s="653"/>
      <c r="K222" s="653"/>
      <c r="L222" s="653"/>
      <c r="M222" s="653"/>
      <c r="N222" s="653"/>
      <c r="O222" s="653"/>
      <c r="P222" s="653"/>
      <c r="Q222" s="653"/>
      <c r="R222" s="653"/>
      <c r="S222" s="653"/>
      <c r="T222" s="653"/>
      <c r="U222" s="653"/>
      <c r="V222" s="653"/>
      <c r="W222" s="653"/>
      <c r="X222" s="653"/>
      <c r="Y222" s="653"/>
      <c r="Z222" s="653"/>
      <c r="AA222" s="653"/>
      <c r="AB222" s="653"/>
      <c r="AC222" s="653"/>
      <c r="AD222" s="653"/>
      <c r="AE222" s="653"/>
      <c r="AF222" s="653"/>
      <c r="AG222" s="653"/>
      <c r="AH222" s="653"/>
      <c r="AI222" s="653"/>
      <c r="AJ222" s="653"/>
      <c r="AK222" s="653"/>
      <c r="AL222" s="653"/>
      <c r="AM222" s="653"/>
      <c r="AN222" s="653"/>
      <c r="AO222" s="653"/>
      <c r="AP222" s="653"/>
      <c r="AQ222" s="653"/>
      <c r="AR222" s="653"/>
      <c r="AS222" s="653"/>
      <c r="AT222" s="653"/>
      <c r="AU222" s="653"/>
      <c r="AV222" s="653"/>
      <c r="AW222" s="653"/>
      <c r="AX222" s="653"/>
      <c r="AY222" s="653"/>
      <c r="AZ222" s="443">
        <v>4</v>
      </c>
    </row>
    <row r="223" spans="1:52" s="259" customFormat="1" ht="18" hidden="1" customHeight="1">
      <c r="A223" s="575"/>
      <c r="D223" s="259" t="s">
        <v>499</v>
      </c>
      <c r="E223" s="653" t="s">
        <v>1181</v>
      </c>
      <c r="F223" s="653"/>
      <c r="G223" s="653"/>
      <c r="H223" s="653"/>
      <c r="I223" s="653"/>
      <c r="J223" s="653"/>
      <c r="K223" s="653"/>
      <c r="L223" s="653"/>
      <c r="M223" s="653"/>
      <c r="N223" s="653"/>
      <c r="O223" s="653"/>
      <c r="P223" s="653"/>
      <c r="Q223" s="653"/>
      <c r="R223" s="653"/>
      <c r="S223" s="653"/>
      <c r="T223" s="653"/>
      <c r="U223" s="653"/>
      <c r="V223" s="653"/>
      <c r="W223" s="653"/>
      <c r="X223" s="653"/>
      <c r="Y223" s="653"/>
      <c r="Z223" s="653"/>
      <c r="AA223" s="653"/>
      <c r="AB223" s="653"/>
      <c r="AC223" s="653"/>
      <c r="AD223" s="653"/>
      <c r="AE223" s="653"/>
      <c r="AF223" s="653"/>
      <c r="AG223" s="653"/>
      <c r="AH223" s="653"/>
      <c r="AI223" s="653"/>
      <c r="AJ223" s="653"/>
      <c r="AK223" s="653"/>
      <c r="AL223" s="653"/>
      <c r="AM223" s="653"/>
      <c r="AN223" s="653"/>
      <c r="AO223" s="653"/>
      <c r="AP223" s="653"/>
      <c r="AQ223" s="653"/>
      <c r="AR223" s="653"/>
      <c r="AS223" s="653"/>
      <c r="AT223" s="653"/>
      <c r="AU223" s="653"/>
      <c r="AV223" s="653"/>
      <c r="AW223" s="653"/>
      <c r="AX223" s="653"/>
      <c r="AY223" s="653"/>
      <c r="AZ223" s="443">
        <v>4</v>
      </c>
    </row>
    <row r="224" spans="1:52" s="259" customFormat="1" ht="18" hidden="1" customHeight="1">
      <c r="A224" s="575"/>
      <c r="D224" s="259" t="s">
        <v>499</v>
      </c>
      <c r="E224" s="653" t="s">
        <v>1180</v>
      </c>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c r="AI224" s="653"/>
      <c r="AJ224" s="653"/>
      <c r="AK224" s="653"/>
      <c r="AL224" s="653"/>
      <c r="AM224" s="653"/>
      <c r="AN224" s="653"/>
      <c r="AO224" s="653"/>
      <c r="AP224" s="653"/>
      <c r="AQ224" s="653"/>
      <c r="AR224" s="653"/>
      <c r="AS224" s="653"/>
      <c r="AT224" s="653"/>
      <c r="AU224" s="653"/>
      <c r="AV224" s="653"/>
      <c r="AW224" s="653"/>
      <c r="AX224" s="653"/>
      <c r="AY224" s="653"/>
      <c r="AZ224" s="444">
        <v>4</v>
      </c>
    </row>
    <row r="225" spans="1:52" s="259" customFormat="1" ht="18" hidden="1" customHeight="1">
      <c r="A225" s="575"/>
      <c r="D225" s="259" t="s">
        <v>499</v>
      </c>
      <c r="E225" s="653" t="s">
        <v>1179</v>
      </c>
      <c r="F225" s="653"/>
      <c r="G225" s="653"/>
      <c r="H225" s="653"/>
      <c r="I225" s="653"/>
      <c r="J225" s="653"/>
      <c r="K225" s="653"/>
      <c r="L225" s="653"/>
      <c r="M225" s="653"/>
      <c r="N225" s="653"/>
      <c r="O225" s="653"/>
      <c r="P225" s="653"/>
      <c r="Q225" s="653"/>
      <c r="R225" s="653"/>
      <c r="S225" s="653"/>
      <c r="T225" s="653"/>
      <c r="U225" s="653"/>
      <c r="V225" s="653"/>
      <c r="W225" s="653"/>
      <c r="X225" s="653"/>
      <c r="Y225" s="653"/>
      <c r="Z225" s="653"/>
      <c r="AA225" s="653"/>
      <c r="AB225" s="653"/>
      <c r="AC225" s="653"/>
      <c r="AD225" s="653"/>
      <c r="AE225" s="653"/>
      <c r="AF225" s="653"/>
      <c r="AG225" s="653"/>
      <c r="AH225" s="653"/>
      <c r="AI225" s="653"/>
      <c r="AJ225" s="653"/>
      <c r="AK225" s="653"/>
      <c r="AL225" s="653"/>
      <c r="AM225" s="653"/>
      <c r="AN225" s="653"/>
      <c r="AO225" s="653"/>
      <c r="AP225" s="653"/>
      <c r="AQ225" s="653"/>
      <c r="AR225" s="653"/>
      <c r="AS225" s="653"/>
      <c r="AT225" s="653"/>
      <c r="AU225" s="653"/>
      <c r="AV225" s="653"/>
      <c r="AW225" s="653"/>
      <c r="AX225" s="653"/>
      <c r="AY225" s="653"/>
      <c r="AZ225" s="443">
        <v>4</v>
      </c>
    </row>
    <row r="226" spans="1:52" s="259" customFormat="1" ht="18" hidden="1" customHeight="1">
      <c r="A226" s="575"/>
      <c r="D226" s="259" t="s">
        <v>499</v>
      </c>
      <c r="E226" s="653" t="s">
        <v>1178</v>
      </c>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c r="AI226" s="653"/>
      <c r="AJ226" s="653"/>
      <c r="AK226" s="653"/>
      <c r="AL226" s="653"/>
      <c r="AM226" s="653"/>
      <c r="AN226" s="653"/>
      <c r="AO226" s="653"/>
      <c r="AP226" s="653"/>
      <c r="AQ226" s="653"/>
      <c r="AR226" s="653"/>
      <c r="AS226" s="653"/>
      <c r="AT226" s="653"/>
      <c r="AU226" s="653"/>
      <c r="AV226" s="653"/>
      <c r="AW226" s="653"/>
      <c r="AX226" s="653"/>
      <c r="AY226" s="653"/>
      <c r="AZ226" s="443">
        <v>4</v>
      </c>
    </row>
    <row r="227" spans="1:52" s="259" customFormat="1" ht="18" hidden="1" customHeight="1">
      <c r="A227" s="575"/>
      <c r="D227" s="259" t="s">
        <v>499</v>
      </c>
      <c r="E227" s="653" t="s">
        <v>1177</v>
      </c>
      <c r="F227" s="653"/>
      <c r="G227" s="653"/>
      <c r="H227" s="653"/>
      <c r="I227" s="653"/>
      <c r="J227" s="653"/>
      <c r="K227" s="653"/>
      <c r="L227" s="653"/>
      <c r="M227" s="653"/>
      <c r="N227" s="653"/>
      <c r="O227" s="653"/>
      <c r="P227" s="653"/>
      <c r="Q227" s="653"/>
      <c r="R227" s="653"/>
      <c r="S227" s="653"/>
      <c r="T227" s="653"/>
      <c r="U227" s="653"/>
      <c r="V227" s="653"/>
      <c r="W227" s="653"/>
      <c r="X227" s="653"/>
      <c r="Y227" s="653"/>
      <c r="Z227" s="653"/>
      <c r="AA227" s="653"/>
      <c r="AB227" s="653"/>
      <c r="AC227" s="653"/>
      <c r="AD227" s="653"/>
      <c r="AE227" s="653"/>
      <c r="AF227" s="653"/>
      <c r="AG227" s="653"/>
      <c r="AH227" s="653"/>
      <c r="AI227" s="653"/>
      <c r="AJ227" s="653"/>
      <c r="AK227" s="653"/>
      <c r="AL227" s="653"/>
      <c r="AM227" s="653"/>
      <c r="AN227" s="653"/>
      <c r="AO227" s="653"/>
      <c r="AP227" s="653"/>
      <c r="AQ227" s="653"/>
      <c r="AR227" s="653"/>
      <c r="AS227" s="653"/>
      <c r="AT227" s="653"/>
      <c r="AU227" s="653"/>
      <c r="AV227" s="653"/>
      <c r="AW227" s="653"/>
      <c r="AX227" s="653"/>
      <c r="AY227" s="653"/>
      <c r="AZ227" s="444">
        <v>4</v>
      </c>
    </row>
    <row r="228" spans="1:52" s="259" customFormat="1" ht="18" hidden="1" customHeight="1" thickBot="1">
      <c r="A228" s="575"/>
      <c r="D228" s="653"/>
      <c r="E228" s="799"/>
      <c r="F228" s="799"/>
      <c r="G228" s="799"/>
      <c r="H228" s="799"/>
      <c r="I228" s="799"/>
      <c r="J228" s="799"/>
      <c r="K228" s="799"/>
      <c r="L228" s="799"/>
      <c r="M228" s="799"/>
      <c r="N228" s="799"/>
      <c r="O228" s="799"/>
      <c r="P228" s="799"/>
      <c r="Q228" s="799"/>
      <c r="R228" s="799"/>
      <c r="S228" s="799"/>
      <c r="T228" s="799"/>
      <c r="U228" s="799"/>
      <c r="V228" s="799"/>
      <c r="W228" s="799"/>
      <c r="X228" s="799"/>
      <c r="Y228" s="799"/>
      <c r="Z228" s="799"/>
      <c r="AA228" s="799"/>
      <c r="AB228" s="799"/>
      <c r="AC228" s="799"/>
      <c r="AD228" s="799"/>
      <c r="AE228" s="799"/>
      <c r="AF228" s="799"/>
      <c r="AG228" s="799"/>
      <c r="AH228" s="799"/>
      <c r="AI228" s="799"/>
      <c r="AJ228" s="799"/>
      <c r="AK228" s="799"/>
      <c r="AL228" s="799"/>
      <c r="AM228" s="799"/>
      <c r="AN228" s="799"/>
      <c r="AO228" s="799"/>
      <c r="AP228" s="799"/>
      <c r="AQ228" s="799"/>
      <c r="AR228" s="799"/>
      <c r="AS228" s="799"/>
      <c r="AT228" s="799"/>
      <c r="AU228" s="799"/>
      <c r="AV228" s="799"/>
      <c r="AW228" s="799"/>
      <c r="AX228" s="799"/>
      <c r="AY228" s="799"/>
      <c r="AZ228" s="443">
        <v>4</v>
      </c>
    </row>
    <row r="229" spans="1:52" ht="25.5" hidden="1">
      <c r="A229" s="575">
        <f t="shared" ref="A229:A257" si="9">IF(K$247&gt;0,1,0)</f>
        <v>0</v>
      </c>
      <c r="B229" s="1869" t="s">
        <v>745</v>
      </c>
      <c r="C229" s="1869"/>
      <c r="D229" s="1869"/>
      <c r="E229" s="1869"/>
      <c r="F229" s="1869"/>
      <c r="G229" s="1869"/>
      <c r="H229" s="1869"/>
      <c r="I229" s="1869"/>
      <c r="J229" s="1869"/>
      <c r="K229" s="1869"/>
      <c r="L229" s="1869"/>
      <c r="M229" s="1869"/>
      <c r="N229" s="1869"/>
      <c r="O229" s="1869"/>
      <c r="P229" s="1869"/>
      <c r="Q229" s="1869"/>
      <c r="R229" s="1869"/>
      <c r="S229" s="1869"/>
      <c r="T229" s="1869"/>
      <c r="U229" s="1869"/>
      <c r="V229" s="1869"/>
      <c r="W229" s="1869"/>
      <c r="X229" s="1869"/>
      <c r="Y229" s="1869"/>
      <c r="Z229" s="1869"/>
      <c r="AA229" s="1869"/>
      <c r="AB229" s="1869"/>
      <c r="AC229" s="1869"/>
      <c r="AD229" s="1869"/>
      <c r="AE229" s="1869"/>
      <c r="AF229" s="1869"/>
      <c r="AG229" s="1869"/>
      <c r="AH229" s="1869"/>
      <c r="AI229" s="1869"/>
      <c r="AJ229" s="1869"/>
      <c r="AK229" s="1869"/>
      <c r="AL229" s="1869"/>
      <c r="AM229" s="1869"/>
      <c r="AN229" s="1869"/>
      <c r="AO229" s="1869"/>
      <c r="AP229" s="1869"/>
      <c r="AQ229" s="1869"/>
      <c r="AR229" s="1869"/>
      <c r="AS229" s="1869"/>
      <c r="AT229" s="1869"/>
      <c r="AU229" s="1869"/>
      <c r="AV229" s="1869"/>
      <c r="AW229" s="1869"/>
      <c r="AX229" s="1869"/>
      <c r="AY229" s="1869"/>
      <c r="AZ229" s="444">
        <v>5</v>
      </c>
    </row>
    <row r="230" spans="1:52" s="260" customFormat="1" ht="9.9499999999999993" hidden="1" customHeight="1">
      <c r="A230" s="575">
        <f t="shared" si="9"/>
        <v>0</v>
      </c>
      <c r="AZ230" s="443">
        <v>5</v>
      </c>
    </row>
    <row r="231" spans="1:52" s="576" customFormat="1" ht="30" hidden="1" customHeight="1">
      <c r="A231" s="575">
        <f t="shared" si="9"/>
        <v>0</v>
      </c>
      <c r="F231" s="1864" t="s">
        <v>1228</v>
      </c>
      <c r="G231" s="1864"/>
      <c r="H231" s="1864"/>
      <c r="I231" s="1864"/>
      <c r="J231" s="1864"/>
      <c r="K231" s="1864"/>
      <c r="L231" s="1870">
        <f>+'6-3표준조사 2'!K304</f>
        <v>0</v>
      </c>
      <c r="M231" s="1870"/>
      <c r="N231" s="1870"/>
      <c r="O231" s="1870"/>
      <c r="P231" s="1870"/>
      <c r="Q231" s="1870"/>
      <c r="R231" s="577"/>
      <c r="S231" s="577"/>
      <c r="T231" s="1864" t="s">
        <v>1227</v>
      </c>
      <c r="U231" s="1864"/>
      <c r="V231" s="1864"/>
      <c r="W231" s="1864"/>
      <c r="X231" s="1864"/>
      <c r="Y231" s="1864"/>
      <c r="Z231" s="1870">
        <f>+'6-3표준조사 2'!L304</f>
        <v>0</v>
      </c>
      <c r="AA231" s="1870"/>
      <c r="AB231" s="1870"/>
      <c r="AC231" s="1870"/>
      <c r="AD231" s="1870"/>
      <c r="AE231" s="1870"/>
      <c r="AF231" s="577"/>
      <c r="AG231" s="577"/>
      <c r="AH231" s="1864" t="s">
        <v>1226</v>
      </c>
      <c r="AI231" s="1864"/>
      <c r="AJ231" s="1864"/>
      <c r="AK231" s="1864"/>
      <c r="AL231" s="1864"/>
      <c r="AM231" s="1864"/>
      <c r="AN231" s="1864"/>
      <c r="AO231" s="1870" t="str">
        <f>+'6-3표준조사 2'!R304</f>
        <v>모두베기</v>
      </c>
      <c r="AP231" s="1870"/>
      <c r="AQ231" s="1870"/>
      <c r="AR231" s="1870"/>
      <c r="AS231" s="1870"/>
      <c r="AT231" s="1870"/>
      <c r="AU231" s="578"/>
      <c r="AV231" s="578"/>
      <c r="AW231" s="578"/>
      <c r="AX231" s="578"/>
      <c r="AZ231" s="443">
        <v>5</v>
      </c>
    </row>
    <row r="232" spans="1:52" s="260" customFormat="1" ht="14.25" hidden="1" customHeight="1">
      <c r="A232" s="575">
        <f t="shared" si="9"/>
        <v>0</v>
      </c>
      <c r="AZ232" s="443">
        <v>5</v>
      </c>
    </row>
    <row r="233" spans="1:52" s="259" customFormat="1" ht="20.100000000000001" hidden="1" customHeight="1">
      <c r="A233" s="575">
        <f t="shared" si="9"/>
        <v>0</v>
      </c>
      <c r="B233" s="1876" t="s">
        <v>1225</v>
      </c>
      <c r="C233" s="1876"/>
      <c r="D233" s="1876"/>
      <c r="E233" s="1876"/>
      <c r="F233" s="1876"/>
      <c r="G233" s="1876"/>
      <c r="H233" s="1876"/>
      <c r="I233" s="1876"/>
      <c r="J233" s="1876"/>
      <c r="K233" s="1876"/>
      <c r="L233" s="1876"/>
      <c r="M233" s="1876"/>
      <c r="N233" s="1876"/>
      <c r="O233" s="1876"/>
      <c r="P233" s="1876"/>
      <c r="Q233" s="1876"/>
      <c r="R233" s="1876"/>
      <c r="S233" s="1876"/>
      <c r="T233" s="1876"/>
      <c r="U233" s="1876"/>
      <c r="V233" s="1876"/>
      <c r="W233" s="1876"/>
      <c r="X233" s="1876"/>
      <c r="Y233" s="1876"/>
      <c r="Z233" s="1876"/>
      <c r="AA233" s="1876"/>
      <c r="AB233" s="1876"/>
      <c r="AC233" s="1876"/>
      <c r="AD233" s="1876"/>
      <c r="AE233" s="1876"/>
      <c r="AF233" s="1876"/>
      <c r="AG233" s="1876"/>
      <c r="AH233" s="1876"/>
      <c r="AI233" s="1876"/>
      <c r="AJ233" s="1876"/>
      <c r="AK233" s="1876"/>
      <c r="AL233" s="1876"/>
      <c r="AM233" s="1876"/>
      <c r="AN233" s="1876"/>
      <c r="AO233" s="1876"/>
      <c r="AP233" s="1876"/>
      <c r="AQ233" s="1876"/>
      <c r="AR233" s="1876"/>
      <c r="AS233" s="1876"/>
      <c r="AT233" s="1876"/>
      <c r="AU233" s="1876"/>
      <c r="AV233" s="1876"/>
      <c r="AW233" s="1876"/>
      <c r="AX233" s="1876"/>
      <c r="AY233" s="1876"/>
      <c r="AZ233" s="443">
        <v>5</v>
      </c>
    </row>
    <row r="234" spans="1:52" s="259" customFormat="1" ht="18" hidden="1" customHeight="1">
      <c r="A234" s="575">
        <f t="shared" si="9"/>
        <v>0</v>
      </c>
      <c r="C234" s="259" t="s">
        <v>1208</v>
      </c>
      <c r="D234" s="579" t="s">
        <v>1224</v>
      </c>
      <c r="E234" s="579"/>
      <c r="F234" s="580"/>
      <c r="G234" s="580"/>
      <c r="H234" s="580"/>
      <c r="I234" s="580"/>
      <c r="J234" s="581"/>
      <c r="M234" s="579"/>
      <c r="N234" s="579"/>
      <c r="O234" s="581"/>
      <c r="P234" s="579"/>
      <c r="Q234" s="579"/>
      <c r="R234" s="579"/>
      <c r="S234" s="579"/>
      <c r="T234" s="579"/>
      <c r="U234" s="579"/>
      <c r="V234" s="579"/>
      <c r="W234" s="579"/>
      <c r="X234" s="579"/>
      <c r="Y234" s="579"/>
      <c r="Z234" s="579"/>
      <c r="AA234" s="579"/>
      <c r="AB234" s="579"/>
      <c r="AC234" s="579"/>
      <c r="AD234" s="579"/>
      <c r="AE234" s="579"/>
      <c r="AZ234" s="443">
        <v>5</v>
      </c>
    </row>
    <row r="235" spans="1:52" s="259" customFormat="1" ht="18" hidden="1" customHeight="1">
      <c r="A235" s="575">
        <f t="shared" si="9"/>
        <v>0</v>
      </c>
      <c r="D235" s="259" t="s">
        <v>499</v>
      </c>
      <c r="E235" s="579" t="str">
        <f>CONCATENATE(L231," 임반 ",Z231," 소반 은 해발고",'6-3표준조사 2'!W303,"m ~ ",'6-3표준조사 2'!W304,"m 사이에 분포한다.")</f>
        <v>0 임반 0 소반 은 해발고305m ~ 380m 사이에 분포한다.</v>
      </c>
      <c r="F235" s="579"/>
      <c r="G235" s="579"/>
      <c r="H235" s="579"/>
      <c r="I235" s="579"/>
      <c r="J235" s="579"/>
      <c r="K235" s="579"/>
      <c r="L235" s="579"/>
      <c r="M235" s="579"/>
      <c r="N235" s="579"/>
      <c r="O235" s="579"/>
      <c r="P235" s="579"/>
      <c r="Q235" s="579"/>
      <c r="R235" s="579"/>
      <c r="S235" s="579"/>
      <c r="T235" s="579"/>
      <c r="U235" s="579"/>
      <c r="V235" s="579"/>
      <c r="W235" s="579"/>
      <c r="X235" s="579"/>
      <c r="Y235" s="579"/>
      <c r="Z235" s="579"/>
      <c r="AA235" s="579"/>
      <c r="AB235" s="579"/>
      <c r="AC235" s="579"/>
      <c r="AD235" s="579"/>
      <c r="AE235" s="579"/>
      <c r="AF235" s="579"/>
      <c r="AG235" s="579"/>
      <c r="AH235" s="579"/>
      <c r="AI235" s="579"/>
      <c r="AJ235" s="582"/>
      <c r="AK235" s="582"/>
      <c r="AL235" s="582"/>
      <c r="AM235" s="579"/>
      <c r="AN235" s="579"/>
      <c r="AO235" s="579"/>
      <c r="AP235" s="579"/>
      <c r="AQ235" s="579"/>
      <c r="AR235" s="579"/>
      <c r="AS235" s="579"/>
      <c r="AT235" s="579"/>
      <c r="AU235" s="579"/>
      <c r="AV235" s="579"/>
      <c r="AW235" s="579"/>
      <c r="AX235" s="579"/>
      <c r="AY235" s="579"/>
      <c r="AZ235" s="443">
        <v>5</v>
      </c>
    </row>
    <row r="236" spans="1:52" s="259" customFormat="1" ht="18" hidden="1" customHeight="1">
      <c r="A236" s="575">
        <f t="shared" si="9"/>
        <v>0</v>
      </c>
      <c r="D236" s="259" t="s">
        <v>499</v>
      </c>
      <c r="E236" s="259" t="str">
        <f>CONCATENATE("소반의 경사도는 평균 ",'6-3표준조사 2'!W305,"˚로 ",'6-3표준조사 2'!P306,"경사이고, 임지의 잔재를 제외하고 장애물은 많지 않다.")</f>
        <v>소반의 경사도는 평균 24.06˚로 중 (15˚ ~ 30˚)경사이고, 임지의 잔재를 제외하고 장애물은 많지 않다.</v>
      </c>
      <c r="AZ236" s="443">
        <v>5</v>
      </c>
    </row>
    <row r="237" spans="1:52" s="259" customFormat="1" ht="18" hidden="1" customHeight="1">
      <c r="A237" s="575">
        <f t="shared" si="9"/>
        <v>0</v>
      </c>
      <c r="C237" s="259" t="s">
        <v>1206</v>
      </c>
      <c r="D237" s="259" t="s">
        <v>1223</v>
      </c>
      <c r="K237" s="579"/>
      <c r="L237" s="579"/>
      <c r="M237" s="583"/>
      <c r="P237" s="584"/>
      <c r="Q237" s="584"/>
      <c r="R237" s="584"/>
      <c r="S237" s="584"/>
      <c r="T237" s="584"/>
      <c r="AZ237" s="443">
        <v>5</v>
      </c>
    </row>
    <row r="238" spans="1:52" s="259" customFormat="1" ht="18" hidden="1" customHeight="1">
      <c r="A238" s="575">
        <f t="shared" si="9"/>
        <v>0</v>
      </c>
      <c r="D238" s="259" t="s">
        <v>499</v>
      </c>
      <c r="E238" s="579" t="str">
        <f>CONCATENATE("사업대상지는 ",'6-3표준조사 2'!N304," ",'6-3표준조사 2'!O304," ",'6-3표준조사 2'!P304,"로 지적면적은 ",'6-3표준조사 2'!W317,"ha 이다." )</f>
        <v>사업대상지는   산40-1번지로 지적면적은 486.2ha 이다.</v>
      </c>
      <c r="F238" s="579"/>
      <c r="G238" s="579"/>
      <c r="AJ238" s="579"/>
      <c r="AK238" s="579"/>
      <c r="AL238" s="579"/>
      <c r="AM238" s="579"/>
      <c r="AN238" s="579"/>
      <c r="AO238" s="579"/>
      <c r="AP238" s="579"/>
      <c r="AQ238" s="579"/>
      <c r="AR238" s="579"/>
      <c r="AS238" s="579"/>
      <c r="AT238" s="579"/>
      <c r="AU238" s="579"/>
      <c r="AV238" s="579"/>
      <c r="AW238" s="579"/>
      <c r="AX238" s="579"/>
      <c r="AY238" s="579"/>
      <c r="AZ238" s="443">
        <v>5</v>
      </c>
    </row>
    <row r="239" spans="1:52" s="259" customFormat="1" ht="18" hidden="1" customHeight="1">
      <c r="A239" s="575">
        <f t="shared" si="9"/>
        <v>0</v>
      </c>
      <c r="D239" s="259" t="s">
        <v>499</v>
      </c>
      <c r="E239" s="579" t="str">
        <f>CONCATENATE("소반의 풀베기사업 대상면적은 ",'6-3표준조사 2'!Q304,"ha 이다.")</f>
        <v>소반의 풀베기사업 대상면적은 0ha 이다.</v>
      </c>
      <c r="F239" s="579"/>
      <c r="G239" s="579"/>
      <c r="H239" s="579"/>
      <c r="I239" s="579"/>
      <c r="J239" s="579"/>
      <c r="K239" s="579"/>
      <c r="L239" s="579"/>
      <c r="M239" s="579"/>
      <c r="N239" s="579"/>
      <c r="O239" s="579"/>
      <c r="P239" s="579"/>
      <c r="Q239" s="579"/>
      <c r="R239" s="579"/>
      <c r="S239" s="579"/>
      <c r="T239" s="579"/>
      <c r="U239" s="579"/>
      <c r="V239" s="579"/>
      <c r="W239" s="579"/>
      <c r="X239" s="579"/>
      <c r="Y239" s="579"/>
      <c r="Z239" s="579"/>
      <c r="AA239" s="579"/>
      <c r="AB239" s="579"/>
      <c r="AC239" s="579"/>
      <c r="AD239" s="579"/>
      <c r="AE239" s="579"/>
      <c r="AF239" s="579"/>
      <c r="AG239" s="579"/>
      <c r="AH239" s="579"/>
      <c r="AI239" s="579"/>
      <c r="AJ239" s="579"/>
      <c r="AK239" s="579"/>
      <c r="AL239" s="579"/>
      <c r="AM239" s="579"/>
      <c r="AN239" s="579"/>
      <c r="AO239" s="579"/>
      <c r="AP239" s="579"/>
      <c r="AQ239" s="579"/>
      <c r="AR239" s="579"/>
      <c r="AS239" s="579"/>
      <c r="AT239" s="579"/>
      <c r="AU239" s="579"/>
      <c r="AV239" s="579"/>
      <c r="AW239" s="579"/>
      <c r="AX239" s="579"/>
      <c r="AY239" s="579"/>
      <c r="AZ239" s="443">
        <v>5</v>
      </c>
    </row>
    <row r="240" spans="1:52" s="259" customFormat="1" ht="18" hidden="1" customHeight="1">
      <c r="A240" s="575">
        <f t="shared" si="9"/>
        <v>0</v>
      </c>
      <c r="C240" s="259" t="s">
        <v>1193</v>
      </c>
      <c r="D240" s="259" t="s">
        <v>1222</v>
      </c>
      <c r="E240" s="579"/>
      <c r="F240" s="579"/>
      <c r="G240" s="579"/>
      <c r="H240" s="579"/>
      <c r="I240" s="579"/>
      <c r="J240" s="579"/>
      <c r="K240" s="579"/>
      <c r="L240" s="579"/>
      <c r="M240" s="579"/>
      <c r="N240" s="579"/>
      <c r="O240" s="579"/>
      <c r="P240" s="579"/>
      <c r="Q240" s="579"/>
      <c r="R240" s="579"/>
      <c r="S240" s="579"/>
      <c r="T240" s="579"/>
      <c r="U240" s="579"/>
      <c r="V240" s="579"/>
      <c r="W240" s="579"/>
      <c r="X240" s="579"/>
      <c r="Y240" s="579"/>
      <c r="Z240" s="579"/>
      <c r="AA240" s="579"/>
      <c r="AB240" s="579"/>
      <c r="AC240" s="579"/>
      <c r="AD240" s="579"/>
      <c r="AE240" s="579"/>
      <c r="AF240" s="579"/>
      <c r="AG240" s="579"/>
      <c r="AH240" s="769"/>
      <c r="AI240" s="769"/>
      <c r="AJ240" s="769"/>
      <c r="AK240" s="579"/>
      <c r="AL240" s="579"/>
      <c r="AM240" s="579"/>
      <c r="AN240" s="579"/>
      <c r="AO240" s="579"/>
      <c r="AP240" s="579"/>
      <c r="AQ240" s="579"/>
      <c r="AR240" s="579"/>
      <c r="AS240" s="579"/>
      <c r="AT240" s="579"/>
      <c r="AU240" s="579"/>
      <c r="AV240" s="579"/>
      <c r="AW240" s="579"/>
      <c r="AX240" s="579"/>
      <c r="AY240" s="579"/>
      <c r="AZ240" s="443">
        <v>5</v>
      </c>
    </row>
    <row r="241" spans="1:52" s="259" customFormat="1" ht="18" hidden="1" customHeight="1">
      <c r="A241" s="575">
        <f t="shared" si="9"/>
        <v>0</v>
      </c>
      <c r="B241" s="586"/>
      <c r="C241" s="586"/>
      <c r="D241" s="586" t="s">
        <v>499</v>
      </c>
      <c r="E241" s="587" t="str">
        <f>'6-3표준조사 2'!$W$320</f>
        <v>소반하단 차량으로 접근이 가능한 작업로가 있어 접근성은 양호하다.</v>
      </c>
      <c r="F241" s="587"/>
      <c r="G241" s="587"/>
      <c r="H241" s="587"/>
      <c r="I241" s="587"/>
      <c r="J241" s="587"/>
      <c r="K241" s="587"/>
      <c r="L241" s="587"/>
      <c r="M241" s="587"/>
      <c r="N241" s="587"/>
      <c r="O241" s="587"/>
      <c r="P241" s="587"/>
      <c r="Q241" s="587"/>
      <c r="R241" s="587"/>
      <c r="S241" s="587"/>
      <c r="T241" s="587"/>
      <c r="U241" s="587"/>
      <c r="V241" s="587"/>
      <c r="W241" s="587"/>
      <c r="X241" s="587"/>
      <c r="Y241" s="587"/>
      <c r="Z241" s="587"/>
      <c r="AA241" s="587"/>
      <c r="AB241" s="587"/>
      <c r="AC241" s="587"/>
      <c r="AD241" s="587"/>
      <c r="AE241" s="587"/>
      <c r="AF241" s="587"/>
      <c r="AG241" s="587"/>
      <c r="AH241" s="588"/>
      <c r="AI241" s="588"/>
      <c r="AJ241" s="588"/>
      <c r="AK241" s="587"/>
      <c r="AL241" s="587"/>
      <c r="AM241" s="587"/>
      <c r="AN241" s="587"/>
      <c r="AO241" s="587"/>
      <c r="AP241" s="587"/>
      <c r="AQ241" s="587"/>
      <c r="AR241" s="587"/>
      <c r="AS241" s="587"/>
      <c r="AT241" s="587"/>
      <c r="AU241" s="587"/>
      <c r="AV241" s="587"/>
      <c r="AW241" s="587"/>
      <c r="AX241" s="587"/>
      <c r="AY241" s="587"/>
      <c r="AZ241" s="443">
        <v>5</v>
      </c>
    </row>
    <row r="242" spans="1:52" s="259" customFormat="1" ht="14.25" hidden="1" customHeight="1">
      <c r="A242" s="575">
        <f t="shared" si="9"/>
        <v>0</v>
      </c>
      <c r="D242" s="589"/>
      <c r="E242" s="589"/>
      <c r="F242" s="589"/>
      <c r="G242" s="589"/>
      <c r="H242" s="589"/>
      <c r="I242" s="589"/>
      <c r="J242" s="589"/>
      <c r="K242" s="589"/>
      <c r="L242" s="589"/>
      <c r="M242" s="589"/>
      <c r="N242" s="589"/>
      <c r="O242" s="589"/>
      <c r="P242" s="589"/>
      <c r="Q242" s="589"/>
      <c r="R242" s="589"/>
      <c r="S242" s="589"/>
      <c r="T242" s="589"/>
      <c r="U242" s="589"/>
      <c r="V242" s="589"/>
      <c r="W242" s="589"/>
      <c r="X242" s="589"/>
      <c r="Y242" s="589"/>
      <c r="Z242" s="589"/>
      <c r="AA242" s="589"/>
      <c r="AB242" s="589"/>
      <c r="AC242" s="589"/>
      <c r="AD242" s="589"/>
      <c r="AE242" s="589"/>
      <c r="AF242" s="589"/>
      <c r="AG242" s="589"/>
      <c r="AH242" s="589"/>
      <c r="AI242" s="589"/>
      <c r="AJ242" s="589"/>
      <c r="AK242" s="589"/>
      <c r="AL242" s="589"/>
      <c r="AM242" s="589"/>
      <c r="AN242" s="589"/>
      <c r="AO242" s="589"/>
      <c r="AP242" s="589"/>
      <c r="AQ242" s="589"/>
      <c r="AR242" s="589"/>
      <c r="AS242" s="589"/>
      <c r="AT242" s="589"/>
      <c r="AU242" s="589"/>
      <c r="AV242" s="589"/>
      <c r="AW242" s="589"/>
      <c r="AX242" s="589"/>
      <c r="AY242" s="589"/>
      <c r="AZ242" s="443">
        <v>5</v>
      </c>
    </row>
    <row r="243" spans="1:52" s="260" customFormat="1" ht="20.100000000000001" hidden="1" customHeight="1">
      <c r="A243" s="575">
        <f t="shared" si="9"/>
        <v>0</v>
      </c>
      <c r="B243" s="1876" t="s">
        <v>1221</v>
      </c>
      <c r="C243" s="1876"/>
      <c r="D243" s="1876"/>
      <c r="E243" s="1876"/>
      <c r="F243" s="1876"/>
      <c r="G243" s="1876"/>
      <c r="H243" s="1876"/>
      <c r="I243" s="1876"/>
      <c r="J243" s="1876"/>
      <c r="K243" s="1876"/>
      <c r="L243" s="1876"/>
      <c r="M243" s="1876"/>
      <c r="N243" s="1876"/>
      <c r="O243" s="1876"/>
      <c r="P243" s="1876"/>
      <c r="Q243" s="1876"/>
      <c r="R243" s="1876"/>
      <c r="S243" s="1876"/>
      <c r="T243" s="1876"/>
      <c r="U243" s="1876"/>
      <c r="V243" s="1876"/>
      <c r="W243" s="1876"/>
      <c r="X243" s="1876"/>
      <c r="Y243" s="1876"/>
      <c r="Z243" s="1876"/>
      <c r="AA243" s="1876"/>
      <c r="AB243" s="1876"/>
      <c r="AC243" s="1876"/>
      <c r="AD243" s="1876"/>
      <c r="AE243" s="1876"/>
      <c r="AF243" s="1876"/>
      <c r="AG243" s="1876"/>
      <c r="AH243" s="1876"/>
      <c r="AI243" s="1876"/>
      <c r="AJ243" s="1876"/>
      <c r="AK243" s="1876"/>
      <c r="AL243" s="1876"/>
      <c r="AM243" s="1876"/>
      <c r="AN243" s="1876"/>
      <c r="AO243" s="1876"/>
      <c r="AP243" s="1876"/>
      <c r="AQ243" s="1876"/>
      <c r="AR243" s="1876"/>
      <c r="AS243" s="1876"/>
      <c r="AT243" s="1876"/>
      <c r="AU243" s="1876"/>
      <c r="AV243" s="1876"/>
      <c r="AW243" s="1876"/>
      <c r="AX243" s="1876"/>
      <c r="AY243" s="1876"/>
      <c r="AZ243" s="443">
        <v>5</v>
      </c>
    </row>
    <row r="244" spans="1:52" s="260" customFormat="1" ht="20.100000000000001" hidden="1" customHeight="1">
      <c r="A244" s="575">
        <f t="shared" si="9"/>
        <v>0</v>
      </c>
      <c r="B244" s="590"/>
      <c r="C244" s="591" t="s">
        <v>1208</v>
      </c>
      <c r="D244" s="591" t="s">
        <v>1220</v>
      </c>
      <c r="E244" s="592"/>
      <c r="F244" s="592"/>
      <c r="G244" s="769"/>
      <c r="H244" s="593"/>
      <c r="I244" s="593"/>
      <c r="J244" s="594"/>
      <c r="K244" s="594"/>
      <c r="L244" s="594"/>
      <c r="M244" s="594"/>
      <c r="N244" s="594"/>
      <c r="O244" s="594"/>
      <c r="P244" s="594"/>
      <c r="Q244" s="595"/>
      <c r="R244" s="595"/>
      <c r="S244" s="595"/>
      <c r="T244" s="595"/>
      <c r="U244" s="595"/>
      <c r="V244" s="596"/>
      <c r="W244" s="596"/>
      <c r="X244" s="596"/>
      <c r="Y244" s="596"/>
      <c r="Z244" s="596"/>
      <c r="AA244" s="596"/>
      <c r="AB244" s="596"/>
      <c r="AC244" s="596"/>
      <c r="AD244" s="596"/>
      <c r="AE244" s="596"/>
      <c r="AF244" s="596"/>
      <c r="AG244" s="596"/>
      <c r="AH244" s="597"/>
      <c r="AI244" s="597"/>
      <c r="AJ244" s="597"/>
      <c r="AK244" s="597"/>
      <c r="AL244" s="598"/>
      <c r="AM244" s="598"/>
      <c r="AN244" s="598"/>
      <c r="AO244" s="598"/>
      <c r="AP244" s="598"/>
      <c r="AQ244" s="598"/>
      <c r="AR244" s="598"/>
      <c r="AS244" s="598"/>
      <c r="AT244" s="598"/>
      <c r="AU244" s="598"/>
      <c r="AV244" s="593"/>
      <c r="AW244" s="593"/>
      <c r="AX244" s="593"/>
      <c r="AY244" s="593"/>
      <c r="AZ244" s="443">
        <v>5</v>
      </c>
    </row>
    <row r="245" spans="1:52" s="259" customFormat="1" ht="18" hidden="1" customHeight="1">
      <c r="A245" s="575">
        <f t="shared" si="9"/>
        <v>0</v>
      </c>
      <c r="B245" s="599"/>
      <c r="C245" s="1862" t="s">
        <v>1219</v>
      </c>
      <c r="D245" s="1862"/>
      <c r="E245" s="1862"/>
      <c r="F245" s="1862"/>
      <c r="G245" s="1862"/>
      <c r="H245" s="1862"/>
      <c r="I245" s="1862"/>
      <c r="J245" s="1862"/>
      <c r="K245" s="1862" t="s">
        <v>1218</v>
      </c>
      <c r="L245" s="1862"/>
      <c r="M245" s="1862"/>
      <c r="N245" s="1862"/>
      <c r="O245" s="1862"/>
      <c r="P245" s="1862"/>
      <c r="Q245" s="1862"/>
      <c r="R245" s="1862"/>
      <c r="S245" s="1862" t="s">
        <v>1217</v>
      </c>
      <c r="T245" s="1862"/>
      <c r="U245" s="1862"/>
      <c r="V245" s="1862"/>
      <c r="W245" s="1862"/>
      <c r="X245" s="1862"/>
      <c r="Y245" s="1862"/>
      <c r="Z245" s="1862"/>
      <c r="AA245" s="1862" t="s">
        <v>1216</v>
      </c>
      <c r="AB245" s="1862"/>
      <c r="AC245" s="1862"/>
      <c r="AD245" s="1862"/>
      <c r="AE245" s="1862"/>
      <c r="AF245" s="1862"/>
      <c r="AG245" s="1862"/>
      <c r="AH245" s="1862"/>
      <c r="AI245" s="1862"/>
      <c r="AJ245" s="1862"/>
      <c r="AK245" s="1862"/>
      <c r="AL245" s="1862"/>
      <c r="AM245" s="1862"/>
      <c r="AN245" s="1862"/>
      <c r="AO245" s="1862"/>
      <c r="AP245" s="1862"/>
      <c r="AQ245" s="1862" t="s">
        <v>964</v>
      </c>
      <c r="AR245" s="1862"/>
      <c r="AS245" s="1862"/>
      <c r="AT245" s="1862"/>
      <c r="AU245" s="1862"/>
      <c r="AV245" s="1862"/>
      <c r="AW245" s="1862"/>
      <c r="AX245" s="1862"/>
      <c r="AY245" s="599"/>
      <c r="AZ245" s="443">
        <v>5</v>
      </c>
    </row>
    <row r="246" spans="1:52" s="259" customFormat="1" ht="18" hidden="1" customHeight="1">
      <c r="A246" s="575">
        <f t="shared" si="9"/>
        <v>0</v>
      </c>
      <c r="B246" s="599"/>
      <c r="C246" s="1862"/>
      <c r="D246" s="1862"/>
      <c r="E246" s="1862"/>
      <c r="F246" s="1862"/>
      <c r="G246" s="1862"/>
      <c r="H246" s="1862"/>
      <c r="I246" s="1862"/>
      <c r="J246" s="1862"/>
      <c r="K246" s="1862"/>
      <c r="L246" s="1862"/>
      <c r="M246" s="1862"/>
      <c r="N246" s="1862"/>
      <c r="O246" s="1862"/>
      <c r="P246" s="1862"/>
      <c r="Q246" s="1862"/>
      <c r="R246" s="1862"/>
      <c r="S246" s="1862"/>
      <c r="T246" s="1862"/>
      <c r="U246" s="1862"/>
      <c r="V246" s="1862"/>
      <c r="W246" s="1862"/>
      <c r="X246" s="1862"/>
      <c r="Y246" s="1862"/>
      <c r="Z246" s="1862"/>
      <c r="AA246" s="1862" t="s">
        <v>1215</v>
      </c>
      <c r="AB246" s="1862"/>
      <c r="AC246" s="1862"/>
      <c r="AD246" s="1862"/>
      <c r="AE246" s="1862"/>
      <c r="AF246" s="1862"/>
      <c r="AG246" s="1862"/>
      <c r="AH246" s="1862"/>
      <c r="AI246" s="1862" t="s">
        <v>1214</v>
      </c>
      <c r="AJ246" s="1862"/>
      <c r="AK246" s="1862"/>
      <c r="AL246" s="1862"/>
      <c r="AM246" s="1862"/>
      <c r="AN246" s="1862"/>
      <c r="AO246" s="1862"/>
      <c r="AP246" s="1862"/>
      <c r="AQ246" s="1862"/>
      <c r="AR246" s="1862"/>
      <c r="AS246" s="1862"/>
      <c r="AT246" s="1862"/>
      <c r="AU246" s="1862"/>
      <c r="AV246" s="1862"/>
      <c r="AW246" s="1862"/>
      <c r="AX246" s="1862"/>
      <c r="AY246" s="599"/>
      <c r="AZ246" s="443">
        <v>5</v>
      </c>
    </row>
    <row r="247" spans="1:52" s="259" customFormat="1" ht="18" hidden="1" customHeight="1">
      <c r="A247" s="575">
        <f t="shared" si="9"/>
        <v>0</v>
      </c>
      <c r="B247" s="600"/>
      <c r="C247" s="1871">
        <f>L231</f>
        <v>0</v>
      </c>
      <c r="D247" s="1872"/>
      <c r="E247" s="1875" t="s">
        <v>1213</v>
      </c>
      <c r="F247" s="1875"/>
      <c r="G247" s="1872">
        <f>Z231</f>
        <v>0</v>
      </c>
      <c r="H247" s="1872"/>
      <c r="I247" s="1875" t="s">
        <v>1212</v>
      </c>
      <c r="J247" s="1875"/>
      <c r="K247" s="1887">
        <f>'6-3표준조사 2'!Q304</f>
        <v>0</v>
      </c>
      <c r="L247" s="1887"/>
      <c r="M247" s="1887"/>
      <c r="N247" s="1887"/>
      <c r="O247" s="1887"/>
      <c r="P247" s="1887"/>
      <c r="Q247" s="1887"/>
      <c r="R247" s="1887"/>
      <c r="S247" s="1867" t="str">
        <f>'6-3표준조사 2'!K306</f>
        <v>소나무(용)</v>
      </c>
      <c r="T247" s="1867"/>
      <c r="U247" s="1867"/>
      <c r="V247" s="1867"/>
      <c r="W247" s="1867"/>
      <c r="X247" s="1867"/>
      <c r="Y247" s="1867"/>
      <c r="Z247" s="1867"/>
      <c r="AA247" s="1865">
        <f>'6-3표준조사 2'!Q310</f>
        <v>50</v>
      </c>
      <c r="AB247" s="1865"/>
      <c r="AC247" s="1865"/>
      <c r="AD247" s="1865"/>
      <c r="AE247" s="1865"/>
      <c r="AF247" s="1865"/>
      <c r="AG247" s="1865"/>
      <c r="AH247" s="1865"/>
      <c r="AI247" s="1865">
        <f>'6-3표준조사 2'!R310</f>
        <v>0</v>
      </c>
      <c r="AJ247" s="1865"/>
      <c r="AK247" s="1865"/>
      <c r="AL247" s="1865"/>
      <c r="AM247" s="1865"/>
      <c r="AN247" s="1865"/>
      <c r="AO247" s="1865"/>
      <c r="AP247" s="1865"/>
      <c r="AQ247" s="1867" t="str">
        <f>'6-3표준조사 2'!R306</f>
        <v>2년차</v>
      </c>
      <c r="AR247" s="1867"/>
      <c r="AS247" s="1867"/>
      <c r="AT247" s="1867"/>
      <c r="AU247" s="1867"/>
      <c r="AV247" s="1867"/>
      <c r="AW247" s="1867"/>
      <c r="AX247" s="1867"/>
      <c r="AY247" s="599"/>
      <c r="AZ247" s="443">
        <v>5</v>
      </c>
    </row>
    <row r="248" spans="1:52" s="259" customFormat="1" ht="18" hidden="1" customHeight="1">
      <c r="A248" s="575">
        <f t="shared" si="9"/>
        <v>0</v>
      </c>
      <c r="B248" s="600"/>
      <c r="C248" s="1873"/>
      <c r="D248" s="1874"/>
      <c r="E248" s="1874"/>
      <c r="F248" s="1874"/>
      <c r="G248" s="1874"/>
      <c r="H248" s="1874"/>
      <c r="I248" s="1874"/>
      <c r="J248" s="1874"/>
      <c r="K248" s="1888"/>
      <c r="L248" s="1888"/>
      <c r="M248" s="1888"/>
      <c r="N248" s="1888"/>
      <c r="O248" s="1888"/>
      <c r="P248" s="1888"/>
      <c r="Q248" s="1888"/>
      <c r="R248" s="1888"/>
      <c r="S248" s="1868"/>
      <c r="T248" s="1868"/>
      <c r="U248" s="1868"/>
      <c r="V248" s="1868"/>
      <c r="W248" s="1868"/>
      <c r="X248" s="1868"/>
      <c r="Y248" s="1868"/>
      <c r="Z248" s="1868"/>
      <c r="AA248" s="1866"/>
      <c r="AB248" s="1866"/>
      <c r="AC248" s="1866"/>
      <c r="AD248" s="1866"/>
      <c r="AE248" s="1866"/>
      <c r="AF248" s="1866"/>
      <c r="AG248" s="1866"/>
      <c r="AH248" s="1866"/>
      <c r="AI248" s="1866"/>
      <c r="AJ248" s="1866"/>
      <c r="AK248" s="1866"/>
      <c r="AL248" s="1866"/>
      <c r="AM248" s="1866"/>
      <c r="AN248" s="1866"/>
      <c r="AO248" s="1866"/>
      <c r="AP248" s="1866"/>
      <c r="AQ248" s="1868"/>
      <c r="AR248" s="1868"/>
      <c r="AS248" s="1868"/>
      <c r="AT248" s="1868"/>
      <c r="AU248" s="1868"/>
      <c r="AV248" s="1868"/>
      <c r="AW248" s="1868"/>
      <c r="AX248" s="1868"/>
      <c r="AY248" s="599"/>
      <c r="AZ248" s="443">
        <v>5</v>
      </c>
    </row>
    <row r="249" spans="1:52" s="259" customFormat="1" ht="18" hidden="1" customHeight="1">
      <c r="A249" s="575">
        <f t="shared" si="9"/>
        <v>0</v>
      </c>
      <c r="B249" s="600"/>
      <c r="C249" s="600" t="s">
        <v>1206</v>
      </c>
      <c r="D249" s="600" t="s">
        <v>1211</v>
      </c>
      <c r="E249" s="600"/>
      <c r="F249" s="599"/>
      <c r="G249" s="599"/>
      <c r="H249" s="599"/>
      <c r="I249" s="599"/>
      <c r="J249" s="599"/>
      <c r="K249" s="599"/>
      <c r="L249" s="599"/>
      <c r="M249" s="599"/>
      <c r="N249" s="599"/>
      <c r="O249" s="599"/>
      <c r="P249" s="599"/>
      <c r="Q249" s="601"/>
      <c r="R249" s="601"/>
      <c r="S249" s="601"/>
      <c r="T249" s="601"/>
      <c r="U249" s="601"/>
      <c r="V249" s="599"/>
      <c r="W249" s="602"/>
      <c r="X249" s="602"/>
      <c r="Y249" s="602"/>
      <c r="Z249" s="602"/>
      <c r="AA249" s="602"/>
      <c r="AB249" s="602"/>
      <c r="AC249" s="602"/>
      <c r="AD249" s="602"/>
      <c r="AE249" s="602"/>
      <c r="AF249" s="602"/>
      <c r="AG249" s="599"/>
      <c r="AH249" s="603"/>
      <c r="AI249" s="603"/>
      <c r="AJ249" s="603"/>
      <c r="AK249" s="603"/>
      <c r="AL249" s="604"/>
      <c r="AM249" s="604"/>
      <c r="AN249" s="604"/>
      <c r="AO249" s="604"/>
      <c r="AP249" s="604"/>
      <c r="AQ249" s="604"/>
      <c r="AR249" s="604"/>
      <c r="AS249" s="604"/>
      <c r="AT249" s="604"/>
      <c r="AU249" s="604"/>
      <c r="AV249" s="599"/>
      <c r="AW249" s="599"/>
      <c r="AX249" s="599"/>
      <c r="AY249" s="599"/>
      <c r="AZ249" s="443">
        <v>5</v>
      </c>
    </row>
    <row r="250" spans="1:52" s="259" customFormat="1" ht="18" hidden="1" customHeight="1">
      <c r="A250" s="575">
        <f>IF(K247&gt;0,1,0)</f>
        <v>0</v>
      </c>
      <c r="B250" s="600"/>
      <c r="C250" s="600"/>
      <c r="D250" s="259" t="s">
        <v>499</v>
      </c>
      <c r="E250" s="600" t="str">
        <f>'6-3표준조사 2'!$W$321</f>
        <v>식재된 소나무(용) 는 활착이 안정된 상태로 신초발달이 양호하다.</v>
      </c>
      <c r="F250" s="599"/>
      <c r="G250" s="599"/>
      <c r="H250" s="599"/>
      <c r="I250" s="599"/>
      <c r="J250" s="599"/>
      <c r="K250" s="599"/>
      <c r="L250" s="599"/>
      <c r="M250" s="599"/>
      <c r="N250" s="599"/>
      <c r="O250" s="599"/>
      <c r="P250" s="599"/>
      <c r="Q250" s="601"/>
      <c r="R250" s="601"/>
      <c r="S250" s="601"/>
      <c r="T250" s="601"/>
      <c r="U250" s="601"/>
      <c r="V250" s="599"/>
      <c r="W250" s="605"/>
      <c r="X250" s="602"/>
      <c r="Y250" s="602"/>
      <c r="Z250" s="602"/>
      <c r="AA250" s="605"/>
      <c r="AB250" s="602"/>
      <c r="AC250" s="602"/>
      <c r="AD250" s="602"/>
      <c r="AE250" s="605"/>
      <c r="AF250" s="602"/>
      <c r="AG250" s="599"/>
      <c r="AH250" s="603"/>
      <c r="AI250" s="603"/>
      <c r="AJ250" s="603"/>
      <c r="AK250" s="603"/>
      <c r="AL250" s="604"/>
      <c r="AM250" s="604"/>
      <c r="AN250" s="604"/>
      <c r="AO250" s="604"/>
      <c r="AP250" s="604"/>
      <c r="AQ250" s="604"/>
      <c r="AR250" s="604"/>
      <c r="AS250" s="604"/>
      <c r="AT250" s="604"/>
      <c r="AU250" s="604"/>
      <c r="AV250" s="599"/>
      <c r="AW250" s="599"/>
      <c r="AX250" s="599"/>
      <c r="AY250" s="599"/>
      <c r="AZ250" s="443">
        <v>5</v>
      </c>
    </row>
    <row r="251" spans="1:52" s="259" customFormat="1" ht="18" hidden="1" customHeight="1">
      <c r="A251" s="575">
        <f>IF(K247&gt;0,1,0)</f>
        <v>0</v>
      </c>
      <c r="B251" s="600"/>
      <c r="C251" s="600"/>
      <c r="D251" s="259" t="s">
        <v>499</v>
      </c>
      <c r="E251" s="600" t="str">
        <f>'6-3표준조사 2'!$W$322</f>
        <v>소반 전면적 칡덩굴 분포중</v>
      </c>
      <c r="F251" s="599"/>
      <c r="G251" s="599"/>
      <c r="H251" s="599"/>
      <c r="I251" s="599"/>
      <c r="J251" s="599"/>
      <c r="K251" s="599"/>
      <c r="L251" s="599"/>
      <c r="M251" s="599"/>
      <c r="N251" s="599"/>
      <c r="O251" s="599"/>
      <c r="P251" s="599"/>
      <c r="Q251" s="601"/>
      <c r="R251" s="601"/>
      <c r="S251" s="601"/>
      <c r="T251" s="601"/>
      <c r="U251" s="601"/>
      <c r="V251" s="599"/>
      <c r="W251" s="599"/>
      <c r="X251" s="599"/>
      <c r="Y251" s="599"/>
      <c r="Z251" s="599"/>
      <c r="AA251" s="599"/>
      <c r="AB251" s="599"/>
      <c r="AC251" s="599"/>
      <c r="AD251" s="599"/>
      <c r="AE251" s="599"/>
      <c r="AF251" s="599"/>
      <c r="AG251" s="599"/>
      <c r="AH251" s="603"/>
      <c r="AI251" s="603"/>
      <c r="AJ251" s="603"/>
      <c r="AK251" s="603"/>
      <c r="AL251" s="604"/>
      <c r="AM251" s="604"/>
      <c r="AN251" s="604"/>
      <c r="AO251" s="604"/>
      <c r="AP251" s="604"/>
      <c r="AQ251" s="604"/>
      <c r="AR251" s="604"/>
      <c r="AS251" s="604"/>
      <c r="AT251" s="604"/>
      <c r="AU251" s="604"/>
      <c r="AV251" s="599"/>
      <c r="AW251" s="599"/>
      <c r="AX251" s="599"/>
      <c r="AY251" s="599"/>
      <c r="AZ251" s="443">
        <v>5</v>
      </c>
    </row>
    <row r="252" spans="1:52" s="259" customFormat="1" ht="18" hidden="1" customHeight="1">
      <c r="A252" s="575">
        <f t="shared" si="9"/>
        <v>0</v>
      </c>
      <c r="B252" s="600"/>
      <c r="C252" s="600" t="s">
        <v>1193</v>
      </c>
      <c r="D252" s="600" t="s">
        <v>1210</v>
      </c>
      <c r="E252" s="600"/>
      <c r="F252" s="599"/>
      <c r="G252" s="599"/>
      <c r="H252" s="599"/>
      <c r="I252" s="599"/>
      <c r="J252" s="599"/>
      <c r="K252" s="599"/>
      <c r="L252" s="599"/>
      <c r="M252" s="599"/>
      <c r="N252" s="599"/>
      <c r="O252" s="599"/>
      <c r="P252" s="599"/>
      <c r="Q252" s="601"/>
      <c r="R252" s="601"/>
      <c r="S252" s="601"/>
      <c r="T252" s="601"/>
      <c r="U252" s="601"/>
      <c r="V252" s="599"/>
      <c r="W252" s="599"/>
      <c r="X252" s="599"/>
      <c r="Y252" s="599"/>
      <c r="Z252" s="599"/>
      <c r="AA252" s="599"/>
      <c r="AB252" s="599"/>
      <c r="AC252" s="599"/>
      <c r="AD252" s="599"/>
      <c r="AE252" s="599"/>
      <c r="AF252" s="599"/>
      <c r="AG252" s="599"/>
      <c r="AH252" s="603"/>
      <c r="AI252" s="603"/>
      <c r="AJ252" s="603"/>
      <c r="AK252" s="603"/>
      <c r="AL252" s="604"/>
      <c r="AM252" s="604"/>
      <c r="AN252" s="604"/>
      <c r="AO252" s="604"/>
      <c r="AP252" s="604"/>
      <c r="AQ252" s="604"/>
      <c r="AR252" s="604"/>
      <c r="AS252" s="604"/>
      <c r="AT252" s="604"/>
      <c r="AU252" s="604"/>
      <c r="AV252" s="599"/>
      <c r="AW252" s="599"/>
      <c r="AX252" s="599"/>
      <c r="AY252" s="599"/>
      <c r="AZ252" s="443">
        <v>5</v>
      </c>
    </row>
    <row r="253" spans="1:52" s="259" customFormat="1" ht="18" hidden="1" customHeight="1">
      <c r="A253" s="575">
        <f t="shared" si="9"/>
        <v>0</v>
      </c>
      <c r="B253" s="600"/>
      <c r="C253" s="600"/>
      <c r="D253" s="259" t="s">
        <v>499</v>
      </c>
      <c r="E253" s="600" t="s">
        <v>1230</v>
      </c>
      <c r="F253" s="599"/>
      <c r="G253" s="599"/>
      <c r="H253" s="599"/>
      <c r="I253" s="599"/>
      <c r="J253" s="599"/>
      <c r="K253" s="599"/>
      <c r="L253" s="599"/>
      <c r="M253" s="599"/>
      <c r="N253" s="599"/>
      <c r="O253" s="599"/>
      <c r="P253" s="599"/>
      <c r="Q253" s="601"/>
      <c r="R253" s="601"/>
      <c r="S253" s="601"/>
      <c r="T253" s="601"/>
      <c r="U253" s="601"/>
      <c r="V253" s="599"/>
      <c r="W253" s="599"/>
      <c r="X253" s="599"/>
      <c r="Y253" s="599"/>
      <c r="Z253" s="599"/>
      <c r="AA253" s="599"/>
      <c r="AB253" s="599"/>
      <c r="AC253" s="599"/>
      <c r="AD253" s="599"/>
      <c r="AE253" s="599"/>
      <c r="AF253" s="599"/>
      <c r="AG253" s="599"/>
      <c r="AH253" s="603"/>
      <c r="AI253" s="603"/>
      <c r="AJ253" s="603"/>
      <c r="AK253" s="603"/>
      <c r="AL253" s="604"/>
      <c r="AM253" s="604"/>
      <c r="AN253" s="604"/>
      <c r="AO253" s="604"/>
      <c r="AP253" s="604"/>
      <c r="AQ253" s="604"/>
      <c r="AR253" s="604"/>
      <c r="AS253" s="604"/>
      <c r="AT253" s="604"/>
      <c r="AU253" s="604"/>
      <c r="AV253" s="599"/>
      <c r="AW253" s="599"/>
      <c r="AX253" s="599"/>
      <c r="AY253" s="599"/>
      <c r="AZ253" s="443">
        <v>5</v>
      </c>
    </row>
    <row r="254" spans="1:52" s="259" customFormat="1" ht="18" hidden="1" customHeight="1">
      <c r="A254" s="575">
        <f t="shared" si="9"/>
        <v>0</v>
      </c>
      <c r="B254" s="600"/>
      <c r="C254" s="600"/>
      <c r="D254" s="259" t="s">
        <v>499</v>
      </c>
      <c r="E254" s="600" t="str">
        <f>CONCATENATE("조림목이 자연발생 식생과 경쟁하고 있으며 조림목의 조림후 경과년수는 ",AQ247,"이다." )</f>
        <v>조림목이 자연발생 식생과 경쟁하고 있으며 조림목의 조림후 경과년수는 2년차이다.</v>
      </c>
      <c r="F254" s="599"/>
      <c r="G254" s="599"/>
      <c r="H254" s="599"/>
      <c r="I254" s="599"/>
      <c r="J254" s="599"/>
      <c r="K254" s="599"/>
      <c r="L254" s="599"/>
      <c r="M254" s="599"/>
      <c r="N254" s="599"/>
      <c r="O254" s="599"/>
      <c r="P254" s="599"/>
      <c r="Q254" s="599"/>
      <c r="R254" s="599"/>
      <c r="S254" s="599"/>
      <c r="T254" s="599"/>
      <c r="U254" s="599"/>
      <c r="V254" s="599"/>
      <c r="W254" s="599"/>
      <c r="X254" s="599"/>
      <c r="Y254" s="599"/>
      <c r="Z254" s="599"/>
      <c r="AA254" s="599"/>
      <c r="AB254" s="599"/>
      <c r="AC254" s="599"/>
      <c r="AD254" s="599"/>
      <c r="AE254" s="599"/>
      <c r="AF254" s="599"/>
      <c r="AG254" s="599"/>
      <c r="AH254" s="603"/>
      <c r="AI254" s="603"/>
      <c r="AJ254" s="603"/>
      <c r="AK254" s="603"/>
      <c r="AL254" s="604"/>
      <c r="AM254" s="604"/>
      <c r="AN254" s="604"/>
      <c r="AO254" s="604"/>
      <c r="AP254" s="604"/>
      <c r="AQ254" s="604"/>
      <c r="AR254" s="604"/>
      <c r="AS254" s="604"/>
      <c r="AT254" s="604"/>
      <c r="AU254" s="604"/>
      <c r="AV254" s="599"/>
      <c r="AW254" s="599"/>
      <c r="AX254" s="599"/>
      <c r="AY254" s="599"/>
      <c r="AZ254" s="443">
        <v>5</v>
      </c>
    </row>
    <row r="255" spans="1:52" s="259" customFormat="1" ht="13.5" hidden="1" customHeight="1">
      <c r="A255" s="575">
        <f t="shared" si="9"/>
        <v>0</v>
      </c>
      <c r="B255" s="606"/>
      <c r="C255" s="606"/>
      <c r="D255" s="606"/>
      <c r="E255" s="606"/>
      <c r="F255" s="769"/>
      <c r="G255" s="769"/>
      <c r="H255" s="769"/>
      <c r="I255" s="769"/>
      <c r="J255" s="607"/>
      <c r="K255" s="607"/>
      <c r="L255" s="607"/>
      <c r="M255" s="607"/>
      <c r="N255" s="607"/>
      <c r="O255" s="607"/>
      <c r="P255" s="607"/>
      <c r="Q255" s="608"/>
      <c r="R255" s="608"/>
      <c r="S255" s="608"/>
      <c r="T255" s="608"/>
      <c r="U255" s="608"/>
      <c r="V255" s="599"/>
      <c r="W255" s="599"/>
      <c r="X255" s="599"/>
      <c r="Y255" s="599"/>
      <c r="Z255" s="599"/>
      <c r="AA255" s="599"/>
      <c r="AB255" s="599"/>
      <c r="AC255" s="599"/>
      <c r="AD255" s="599"/>
      <c r="AE255" s="599"/>
      <c r="AF255" s="599"/>
      <c r="AG255" s="599"/>
      <c r="AH255" s="609"/>
      <c r="AI255" s="609"/>
      <c r="AJ255" s="609"/>
      <c r="AK255" s="609"/>
      <c r="AL255" s="610"/>
      <c r="AM255" s="610"/>
      <c r="AN255" s="610"/>
      <c r="AO255" s="610"/>
      <c r="AP255" s="610"/>
      <c r="AQ255" s="610"/>
      <c r="AR255" s="610"/>
      <c r="AS255" s="610"/>
      <c r="AT255" s="610"/>
      <c r="AU255" s="610"/>
      <c r="AV255" s="769"/>
      <c r="AW255" s="769"/>
      <c r="AX255" s="769"/>
      <c r="AY255" s="769"/>
      <c r="AZ255" s="443">
        <v>5</v>
      </c>
    </row>
    <row r="256" spans="1:52" s="260" customFormat="1" ht="19.5" hidden="1" customHeight="1">
      <c r="A256" s="575">
        <f t="shared" si="9"/>
        <v>0</v>
      </c>
      <c r="B256" s="1876" t="s">
        <v>1209</v>
      </c>
      <c r="C256" s="1876"/>
      <c r="D256" s="1876"/>
      <c r="E256" s="1876"/>
      <c r="F256" s="1876"/>
      <c r="G256" s="1876"/>
      <c r="H256" s="1876"/>
      <c r="I256" s="1876"/>
      <c r="J256" s="1876"/>
      <c r="K256" s="1876"/>
      <c r="L256" s="1876"/>
      <c r="M256" s="1876"/>
      <c r="N256" s="1876"/>
      <c r="O256" s="1876"/>
      <c r="P256" s="1876"/>
      <c r="Q256" s="1876"/>
      <c r="R256" s="1876"/>
      <c r="S256" s="1876"/>
      <c r="T256" s="1876"/>
      <c r="U256" s="1876"/>
      <c r="V256" s="1876"/>
      <c r="W256" s="1876"/>
      <c r="X256" s="1876"/>
      <c r="Y256" s="1876"/>
      <c r="Z256" s="1876"/>
      <c r="AA256" s="1876"/>
      <c r="AB256" s="1876"/>
      <c r="AC256" s="1876"/>
      <c r="AD256" s="1876"/>
      <c r="AE256" s="1876"/>
      <c r="AF256" s="1876"/>
      <c r="AG256" s="1876"/>
      <c r="AH256" s="1876"/>
      <c r="AI256" s="1876"/>
      <c r="AJ256" s="1876"/>
      <c r="AK256" s="1876"/>
      <c r="AL256" s="1876"/>
      <c r="AM256" s="1876"/>
      <c r="AN256" s="1876"/>
      <c r="AO256" s="1876"/>
      <c r="AP256" s="1876"/>
      <c r="AQ256" s="1876"/>
      <c r="AR256" s="1876"/>
      <c r="AS256" s="1876"/>
      <c r="AT256" s="1876"/>
      <c r="AU256" s="1876"/>
      <c r="AV256" s="1876"/>
      <c r="AW256" s="1876"/>
      <c r="AX256" s="1876"/>
      <c r="AY256" s="1876"/>
      <c r="AZ256" s="443">
        <v>5</v>
      </c>
    </row>
    <row r="257" spans="1:52" s="260" customFormat="1" ht="18" hidden="1" customHeight="1">
      <c r="A257" s="575">
        <f t="shared" si="9"/>
        <v>0</v>
      </c>
      <c r="B257" s="770"/>
      <c r="C257" s="259" t="s">
        <v>1208</v>
      </c>
      <c r="D257" s="579" t="s">
        <v>1207</v>
      </c>
      <c r="E257" s="579"/>
      <c r="F257" s="579"/>
      <c r="G257" s="579"/>
      <c r="H257" s="579"/>
      <c r="I257" s="579"/>
      <c r="J257" s="611"/>
      <c r="K257" s="611"/>
      <c r="L257" s="611"/>
      <c r="M257" s="611"/>
      <c r="N257" s="611"/>
      <c r="O257" s="611"/>
      <c r="P257" s="611"/>
      <c r="Q257" s="611"/>
      <c r="R257" s="611"/>
      <c r="S257" s="611"/>
      <c r="T257" s="611"/>
      <c r="U257" s="611"/>
      <c r="V257" s="611"/>
      <c r="W257" s="611"/>
      <c r="X257" s="611"/>
      <c r="Y257" s="611"/>
      <c r="Z257" s="611"/>
      <c r="AA257" s="611"/>
      <c r="AB257" s="611"/>
      <c r="AC257" s="611"/>
      <c r="AD257" s="611"/>
      <c r="AE257" s="611"/>
      <c r="AF257" s="611"/>
      <c r="AG257" s="611"/>
      <c r="AH257" s="611"/>
      <c r="AI257" s="611"/>
      <c r="AJ257" s="611"/>
      <c r="AK257" s="611"/>
      <c r="AL257" s="611"/>
      <c r="AM257" s="611"/>
      <c r="AN257" s="611"/>
      <c r="AO257" s="611"/>
      <c r="AP257" s="611"/>
      <c r="AQ257" s="611"/>
      <c r="AR257" s="611"/>
      <c r="AS257" s="611"/>
      <c r="AT257" s="611"/>
      <c r="AU257" s="611"/>
      <c r="AV257" s="611"/>
      <c r="AW257" s="611"/>
      <c r="AX257" s="611"/>
      <c r="AY257" s="611"/>
      <c r="AZ257" s="443">
        <v>5</v>
      </c>
    </row>
    <row r="258" spans="1:52" s="259" customFormat="1" ht="18" hidden="1" customHeight="1">
      <c r="A258" s="575">
        <f>A271</f>
        <v>0</v>
      </c>
      <c r="D258" s="259" t="s">
        <v>499</v>
      </c>
      <c r="E258" s="579" t="str">
        <f>'6-3표준조사 2'!$W$323</f>
        <v>소반내 조림목의 생육상태, 현장여건 등을 고려하여 작업종은 모두베기로 적용한다.</v>
      </c>
      <c r="F258" s="579"/>
      <c r="G258" s="579"/>
      <c r="H258" s="579"/>
      <c r="I258" s="579"/>
      <c r="J258" s="580"/>
      <c r="K258" s="579"/>
      <c r="L258" s="579"/>
      <c r="M258" s="579"/>
      <c r="N258" s="579"/>
      <c r="O258" s="579"/>
      <c r="P258" s="579"/>
      <c r="Q258" s="579"/>
      <c r="R258" s="579"/>
      <c r="S258" s="579"/>
      <c r="T258" s="579"/>
      <c r="U258" s="579"/>
      <c r="V258" s="579"/>
      <c r="W258" s="579"/>
      <c r="X258" s="579"/>
      <c r="Y258" s="579"/>
      <c r="Z258" s="579"/>
      <c r="AA258" s="579"/>
      <c r="AB258" s="579"/>
      <c r="AC258" s="579"/>
      <c r="AD258" s="579"/>
      <c r="AE258" s="579"/>
      <c r="AF258" s="579"/>
      <c r="AG258" s="579"/>
      <c r="AH258" s="579"/>
      <c r="AI258" s="579"/>
      <c r="AJ258" s="579"/>
      <c r="AK258" s="579"/>
      <c r="AL258" s="579"/>
      <c r="AM258" s="579"/>
      <c r="AN258" s="579"/>
      <c r="AO258" s="579"/>
      <c r="AP258" s="579"/>
      <c r="AQ258" s="579"/>
      <c r="AR258" s="579"/>
      <c r="AS258" s="579"/>
      <c r="AT258" s="579"/>
      <c r="AU258" s="579"/>
      <c r="AV258" s="579"/>
      <c r="AW258" s="579"/>
      <c r="AX258" s="579"/>
      <c r="AY258" s="579"/>
      <c r="AZ258" s="443">
        <v>5</v>
      </c>
    </row>
    <row r="259" spans="1:52" s="259" customFormat="1" ht="18" hidden="1" customHeight="1">
      <c r="A259" s="575">
        <f>A274</f>
        <v>0</v>
      </c>
      <c r="D259" s="259" t="s">
        <v>499</v>
      </c>
      <c r="E259" s="579" t="s">
        <v>1048</v>
      </c>
      <c r="F259" s="579"/>
      <c r="G259" s="579"/>
      <c r="H259" s="579"/>
      <c r="I259" s="579"/>
      <c r="J259" s="580"/>
      <c r="K259" s="579"/>
      <c r="L259" s="579"/>
      <c r="M259" s="579"/>
      <c r="N259" s="579"/>
      <c r="O259" s="579"/>
      <c r="P259" s="579"/>
      <c r="Q259" s="579"/>
      <c r="R259" s="579"/>
      <c r="S259" s="579"/>
      <c r="T259" s="579"/>
      <c r="U259" s="579"/>
      <c r="V259" s="579"/>
      <c r="W259" s="579"/>
      <c r="X259" s="579"/>
      <c r="Y259" s="579"/>
      <c r="Z259" s="579"/>
      <c r="AA259" s="579"/>
      <c r="AB259" s="579"/>
      <c r="AC259" s="579"/>
      <c r="AD259" s="579"/>
      <c r="AE259" s="579"/>
      <c r="AF259" s="579"/>
      <c r="AG259" s="579"/>
      <c r="AH259" s="579"/>
      <c r="AI259" s="579"/>
      <c r="AJ259" s="579"/>
      <c r="AK259" s="579"/>
      <c r="AL259" s="579"/>
      <c r="AM259" s="579"/>
      <c r="AN259" s="579"/>
      <c r="AO259" s="579"/>
      <c r="AP259" s="579"/>
      <c r="AQ259" s="579"/>
      <c r="AR259" s="579"/>
      <c r="AS259" s="579"/>
      <c r="AT259" s="579"/>
      <c r="AU259" s="579"/>
      <c r="AV259" s="579"/>
      <c r="AW259" s="579"/>
      <c r="AX259" s="579"/>
      <c r="AY259" s="579"/>
      <c r="AZ259" s="443"/>
    </row>
    <row r="260" spans="1:52" s="260" customFormat="1" ht="18" customHeight="1">
      <c r="A260" s="575">
        <f>IF(1&gt;S264,1,0)</f>
        <v>1</v>
      </c>
      <c r="B260" s="951"/>
      <c r="C260" s="259"/>
      <c r="D260" s="259" t="s">
        <v>499</v>
      </c>
      <c r="E260" s="579" t="s">
        <v>1356</v>
      </c>
      <c r="F260" s="579"/>
      <c r="G260" s="579"/>
      <c r="H260" s="579"/>
      <c r="I260" s="579"/>
      <c r="J260" s="580"/>
      <c r="K260" s="579"/>
      <c r="L260" s="579"/>
      <c r="M260" s="579"/>
      <c r="N260" s="579"/>
      <c r="O260" s="579"/>
      <c r="P260" s="579"/>
      <c r="Q260" s="579"/>
      <c r="R260" s="579"/>
      <c r="S260" s="579"/>
      <c r="T260" s="579"/>
      <c r="U260" s="579"/>
      <c r="V260" s="579"/>
      <c r="W260" s="579"/>
      <c r="X260" s="579"/>
      <c r="Y260" s="579"/>
      <c r="Z260" s="579"/>
      <c r="AA260" s="579"/>
      <c r="AB260" s="579"/>
      <c r="AC260" s="579"/>
      <c r="AD260" s="579"/>
      <c r="AE260" s="579"/>
      <c r="AF260" s="579"/>
      <c r="AG260" s="579"/>
      <c r="AH260" s="579"/>
      <c r="AI260" s="579"/>
      <c r="AJ260" s="579"/>
      <c r="AK260" s="611"/>
      <c r="AL260" s="611"/>
      <c r="AM260" s="611"/>
      <c r="AN260" s="611"/>
      <c r="AO260" s="611"/>
      <c r="AP260" s="611"/>
      <c r="AQ260" s="611"/>
      <c r="AR260" s="611"/>
      <c r="AS260" s="611"/>
      <c r="AT260" s="611"/>
      <c r="AU260" s="611"/>
      <c r="AV260" s="611"/>
      <c r="AW260" s="611"/>
      <c r="AX260" s="611"/>
      <c r="AY260" s="611"/>
      <c r="AZ260" s="443"/>
    </row>
    <row r="261" spans="1:52" s="259" customFormat="1" ht="18" hidden="1" customHeight="1">
      <c r="A261" s="575">
        <f>IF(K$247&gt;0,1,0)</f>
        <v>0</v>
      </c>
      <c r="C261" s="259" t="s">
        <v>1206</v>
      </c>
      <c r="D261" s="579" t="s">
        <v>1205</v>
      </c>
      <c r="E261" s="579"/>
      <c r="F261" s="579"/>
      <c r="G261" s="579"/>
      <c r="H261" s="579"/>
      <c r="I261" s="579"/>
      <c r="J261" s="579"/>
      <c r="K261" s="579"/>
      <c r="L261" s="579"/>
      <c r="M261" s="579"/>
      <c r="N261" s="579"/>
      <c r="O261" s="579"/>
      <c r="P261" s="579"/>
      <c r="Q261" s="579"/>
      <c r="R261" s="579"/>
      <c r="S261" s="579"/>
      <c r="T261" s="579"/>
      <c r="U261" s="579"/>
      <c r="V261" s="579"/>
      <c r="W261" s="579"/>
      <c r="X261" s="579"/>
      <c r="Y261" s="579"/>
      <c r="Z261" s="579"/>
      <c r="AA261" s="579"/>
      <c r="AB261" s="579"/>
      <c r="AC261" s="579"/>
      <c r="AD261" s="579"/>
      <c r="AE261" s="579"/>
      <c r="AF261" s="579"/>
      <c r="AG261" s="579"/>
      <c r="AH261" s="579"/>
      <c r="AI261" s="579"/>
      <c r="AJ261" s="579"/>
      <c r="AK261" s="579"/>
      <c r="AL261" s="579"/>
      <c r="AM261" s="579"/>
      <c r="AN261" s="579"/>
      <c r="AO261" s="579"/>
      <c r="AP261" s="579"/>
      <c r="AQ261" s="579"/>
      <c r="AR261" s="579"/>
      <c r="AS261" s="579"/>
      <c r="AT261" s="579"/>
      <c r="AU261" s="579"/>
      <c r="AV261" s="579"/>
      <c r="AW261" s="579"/>
      <c r="AX261" s="579"/>
      <c r="AY261" s="579"/>
      <c r="AZ261" s="443">
        <v>5</v>
      </c>
    </row>
    <row r="262" spans="1:52" s="259" customFormat="1" ht="18" hidden="1" customHeight="1">
      <c r="A262" s="575">
        <f>IF(K$247&gt;0,1,0)</f>
        <v>0</v>
      </c>
      <c r="C262" s="1862" t="s">
        <v>1204</v>
      </c>
      <c r="D262" s="1862"/>
      <c r="E262" s="1862"/>
      <c r="F262" s="1862"/>
      <c r="G262" s="1862"/>
      <c r="H262" s="1862"/>
      <c r="I262" s="1862"/>
      <c r="J262" s="1862"/>
      <c r="K262" s="1862"/>
      <c r="L262" s="1862"/>
      <c r="M262" s="1862"/>
      <c r="N262" s="1862"/>
      <c r="O262" s="1862"/>
      <c r="P262" s="1862"/>
      <c r="Q262" s="1862"/>
      <c r="R262" s="1862"/>
      <c r="S262" s="1862"/>
      <c r="T262" s="1862"/>
      <c r="U262" s="1862"/>
      <c r="V262" s="1862"/>
      <c r="W262" s="1862"/>
      <c r="X262" s="1862"/>
      <c r="Y262" s="1862"/>
      <c r="Z262" s="1862"/>
      <c r="AA262" s="1862" t="s">
        <v>1203</v>
      </c>
      <c r="AB262" s="1862"/>
      <c r="AC262" s="1862"/>
      <c r="AD262" s="1862"/>
      <c r="AE262" s="1862"/>
      <c r="AF262" s="1862"/>
      <c r="AG262" s="1862"/>
      <c r="AH262" s="1862"/>
      <c r="AI262" s="1862"/>
      <c r="AJ262" s="1862"/>
      <c r="AK262" s="1862"/>
      <c r="AL262" s="1862"/>
      <c r="AM262" s="1862"/>
      <c r="AN262" s="1862"/>
      <c r="AO262" s="1862"/>
      <c r="AP262" s="1862"/>
      <c r="AQ262" s="1862"/>
      <c r="AR262" s="1862"/>
      <c r="AS262" s="1862"/>
      <c r="AT262" s="1862"/>
      <c r="AU262" s="1862"/>
      <c r="AV262" s="1862"/>
      <c r="AW262" s="1862"/>
      <c r="AX262" s="1862"/>
      <c r="AZ262" s="443">
        <v>5</v>
      </c>
    </row>
    <row r="263" spans="1:52" s="259" customFormat="1" ht="18" hidden="1" customHeight="1">
      <c r="A263" s="575">
        <f>IF(K$247&gt;0,1,0)</f>
        <v>0</v>
      </c>
      <c r="B263" s="614"/>
      <c r="C263" s="1862" t="s">
        <v>1202</v>
      </c>
      <c r="D263" s="1862"/>
      <c r="E263" s="1862"/>
      <c r="F263" s="1862"/>
      <c r="G263" s="1862"/>
      <c r="H263" s="1862"/>
      <c r="I263" s="1862"/>
      <c r="J263" s="1862"/>
      <c r="K263" s="1862" t="s">
        <v>1201</v>
      </c>
      <c r="L263" s="1862"/>
      <c r="M263" s="1862"/>
      <c r="N263" s="1862"/>
      <c r="O263" s="1862"/>
      <c r="P263" s="1862"/>
      <c r="Q263" s="1862"/>
      <c r="R263" s="1862"/>
      <c r="S263" s="1862" t="s">
        <v>1200</v>
      </c>
      <c r="T263" s="1862"/>
      <c r="U263" s="1862"/>
      <c r="V263" s="1862"/>
      <c r="W263" s="1862"/>
      <c r="X263" s="1862"/>
      <c r="Y263" s="1862"/>
      <c r="Z263" s="1862"/>
      <c r="AA263" s="1862" t="s">
        <v>1199</v>
      </c>
      <c r="AB263" s="1862"/>
      <c r="AC263" s="1862"/>
      <c r="AD263" s="1862"/>
      <c r="AE263" s="1862"/>
      <c r="AF263" s="1862"/>
      <c r="AG263" s="1862"/>
      <c r="AH263" s="1862"/>
      <c r="AI263" s="1862" t="s">
        <v>1198</v>
      </c>
      <c r="AJ263" s="1862"/>
      <c r="AK263" s="1862"/>
      <c r="AL263" s="1862"/>
      <c r="AM263" s="1862"/>
      <c r="AN263" s="1862"/>
      <c r="AO263" s="1862"/>
      <c r="AP263" s="1862"/>
      <c r="AQ263" s="1862" t="s">
        <v>964</v>
      </c>
      <c r="AR263" s="1862"/>
      <c r="AS263" s="1862"/>
      <c r="AT263" s="1862"/>
      <c r="AU263" s="1862"/>
      <c r="AV263" s="1862"/>
      <c r="AW263" s="1862"/>
      <c r="AX263" s="1862"/>
      <c r="AY263" s="614"/>
      <c r="AZ263" s="443">
        <v>5</v>
      </c>
    </row>
    <row r="264" spans="1:52" s="260" customFormat="1" ht="18" hidden="1" customHeight="1">
      <c r="A264" s="575">
        <f>IF(K$247&gt;0,1,0)</f>
        <v>0</v>
      </c>
      <c r="B264" s="599"/>
      <c r="C264" s="1862" t="s">
        <v>1192</v>
      </c>
      <c r="D264" s="1862"/>
      <c r="E264" s="1862"/>
      <c r="F264" s="1862"/>
      <c r="G264" s="1862"/>
      <c r="H264" s="1862"/>
      <c r="I264" s="1862"/>
      <c r="J264" s="1862"/>
      <c r="K264" s="1862" t="s">
        <v>1197</v>
      </c>
      <c r="L264" s="1862"/>
      <c r="M264" s="1862"/>
      <c r="N264" s="1862"/>
      <c r="O264" s="1862"/>
      <c r="P264" s="1862"/>
      <c r="Q264" s="1862"/>
      <c r="R264" s="1862"/>
      <c r="S264" s="1886">
        <f>'5-3단가산출서 2'!D198</f>
        <v>0</v>
      </c>
      <c r="T264" s="1886"/>
      <c r="U264" s="1886"/>
      <c r="V264" s="1886"/>
      <c r="W264" s="1886"/>
      <c r="X264" s="1886"/>
      <c r="Y264" s="1886"/>
      <c r="Z264" s="1886"/>
      <c r="AA264" s="1877" t="str">
        <f>'6-3표준조사 2'!P306</f>
        <v>중 (15˚ ~ 30˚)</v>
      </c>
      <c r="AB264" s="1878"/>
      <c r="AC264" s="1878"/>
      <c r="AD264" s="1878"/>
      <c r="AE264" s="1878"/>
      <c r="AF264" s="1878"/>
      <c r="AG264" s="1878"/>
      <c r="AH264" s="1879"/>
      <c r="AI264" s="1877" t="str">
        <f>'6-3표준조사 2'!Q306</f>
        <v>개소당3ha이상</v>
      </c>
      <c r="AJ264" s="1878"/>
      <c r="AK264" s="1878"/>
      <c r="AL264" s="1878"/>
      <c r="AM264" s="1878"/>
      <c r="AN264" s="1878"/>
      <c r="AO264" s="1878"/>
      <c r="AP264" s="1879"/>
      <c r="AQ264" s="1877" t="str">
        <f>'6-3표준조사 2'!R306</f>
        <v>2년차</v>
      </c>
      <c r="AR264" s="1878"/>
      <c r="AS264" s="1878"/>
      <c r="AT264" s="1878"/>
      <c r="AU264" s="1878"/>
      <c r="AV264" s="1878"/>
      <c r="AW264" s="1878"/>
      <c r="AX264" s="1879"/>
      <c r="AY264" s="599"/>
      <c r="AZ264" s="443">
        <v>5</v>
      </c>
    </row>
    <row r="265" spans="1:52" s="259" customFormat="1" ht="18" hidden="1" customHeight="1">
      <c r="A265" s="575">
        <f>IF(K$247&gt;0,1,0)</f>
        <v>0</v>
      </c>
      <c r="B265" s="599"/>
      <c r="C265" s="1862" t="str">
        <f>AO231</f>
        <v>모두베기</v>
      </c>
      <c r="D265" s="1862"/>
      <c r="E265" s="1862"/>
      <c r="F265" s="1862"/>
      <c r="G265" s="1862"/>
      <c r="H265" s="1862"/>
      <c r="I265" s="1862"/>
      <c r="J265" s="1862"/>
      <c r="K265" s="1862" t="s">
        <v>1194</v>
      </c>
      <c r="L265" s="1862"/>
      <c r="M265" s="1862"/>
      <c r="N265" s="1862"/>
      <c r="O265" s="1862"/>
      <c r="P265" s="1862"/>
      <c r="Q265" s="1862"/>
      <c r="R265" s="1862"/>
      <c r="S265" s="1467">
        <f>K247</f>
        <v>0</v>
      </c>
      <c r="T265" s="1467"/>
      <c r="U265" s="1467"/>
      <c r="V265" s="1467"/>
      <c r="W265" s="1467"/>
      <c r="X265" s="1467"/>
      <c r="Y265" s="1467"/>
      <c r="Z265" s="1467"/>
      <c r="AA265" s="1880"/>
      <c r="AB265" s="1881"/>
      <c r="AC265" s="1881"/>
      <c r="AD265" s="1881"/>
      <c r="AE265" s="1881"/>
      <c r="AF265" s="1881"/>
      <c r="AG265" s="1881"/>
      <c r="AH265" s="1882"/>
      <c r="AI265" s="1880"/>
      <c r="AJ265" s="1881"/>
      <c r="AK265" s="1881"/>
      <c r="AL265" s="1881"/>
      <c r="AM265" s="1881"/>
      <c r="AN265" s="1881"/>
      <c r="AO265" s="1881"/>
      <c r="AP265" s="1882"/>
      <c r="AQ265" s="1880"/>
      <c r="AR265" s="1881"/>
      <c r="AS265" s="1881"/>
      <c r="AT265" s="1881"/>
      <c r="AU265" s="1881"/>
      <c r="AV265" s="1881"/>
      <c r="AW265" s="1881"/>
      <c r="AX265" s="1882"/>
      <c r="AY265" s="599"/>
      <c r="AZ265" s="443">
        <v>5</v>
      </c>
    </row>
    <row r="266" spans="1:52" s="259" customFormat="1" ht="18" hidden="1" customHeight="1">
      <c r="A266" s="575">
        <f>IF('6-3표준조사 2'!$Y$302&gt;0,1,0)</f>
        <v>0</v>
      </c>
      <c r="B266" s="599"/>
      <c r="C266" s="1862" t="s">
        <v>1195</v>
      </c>
      <c r="D266" s="1862"/>
      <c r="E266" s="1862"/>
      <c r="F266" s="1862"/>
      <c r="G266" s="1862"/>
      <c r="H266" s="1862"/>
      <c r="I266" s="1862"/>
      <c r="J266" s="1862"/>
      <c r="K266" s="1862" t="s">
        <v>1194</v>
      </c>
      <c r="L266" s="1862"/>
      <c r="M266" s="1862"/>
      <c r="N266" s="1862"/>
      <c r="O266" s="1862"/>
      <c r="P266" s="1862"/>
      <c r="Q266" s="1862"/>
      <c r="R266" s="1862"/>
      <c r="S266" s="1863" t="b">
        <f>IF(A266&gt;0,S265)</f>
        <v>0</v>
      </c>
      <c r="T266" s="1863"/>
      <c r="U266" s="1863"/>
      <c r="V266" s="1863"/>
      <c r="W266" s="1863"/>
      <c r="X266" s="1863"/>
      <c r="Y266" s="1863"/>
      <c r="Z266" s="1863"/>
      <c r="AA266" s="1883"/>
      <c r="AB266" s="1884"/>
      <c r="AC266" s="1884"/>
      <c r="AD266" s="1884"/>
      <c r="AE266" s="1884"/>
      <c r="AF266" s="1884"/>
      <c r="AG266" s="1884"/>
      <c r="AH266" s="1885"/>
      <c r="AI266" s="1883"/>
      <c r="AJ266" s="1884"/>
      <c r="AK266" s="1884"/>
      <c r="AL266" s="1884"/>
      <c r="AM266" s="1884"/>
      <c r="AN266" s="1884"/>
      <c r="AO266" s="1884"/>
      <c r="AP266" s="1885"/>
      <c r="AQ266" s="1883"/>
      <c r="AR266" s="1884"/>
      <c r="AS266" s="1884"/>
      <c r="AT266" s="1884"/>
      <c r="AU266" s="1884"/>
      <c r="AV266" s="1884"/>
      <c r="AW266" s="1884"/>
      <c r="AX266" s="1885"/>
      <c r="AY266" s="599"/>
      <c r="AZ266" s="444">
        <v>5</v>
      </c>
    </row>
    <row r="267" spans="1:52" s="259" customFormat="1" ht="0.95" customHeight="1">
      <c r="A267" s="575">
        <v>1</v>
      </c>
      <c r="B267" s="599"/>
      <c r="C267" s="1862"/>
      <c r="D267" s="1862"/>
      <c r="E267" s="1862"/>
      <c r="F267" s="1862"/>
      <c r="G267" s="1862"/>
      <c r="H267" s="1862"/>
      <c r="I267" s="1862"/>
      <c r="J267" s="1862"/>
      <c r="K267" s="1862"/>
      <c r="L267" s="1862"/>
      <c r="M267" s="1862"/>
      <c r="N267" s="1862"/>
      <c r="O267" s="1862"/>
      <c r="P267" s="1862"/>
      <c r="Q267" s="1862"/>
      <c r="R267" s="1862"/>
      <c r="S267" s="1863"/>
      <c r="T267" s="1863"/>
      <c r="U267" s="1863"/>
      <c r="V267" s="1863"/>
      <c r="W267" s="1863"/>
      <c r="X267" s="1863"/>
      <c r="Y267" s="1863"/>
      <c r="Z267" s="1863"/>
      <c r="AA267" s="1889"/>
      <c r="AB267" s="1889"/>
      <c r="AC267" s="1889"/>
      <c r="AD267" s="1889"/>
      <c r="AE267" s="1889"/>
      <c r="AF267" s="1889"/>
      <c r="AG267" s="1889"/>
      <c r="AH267" s="1889"/>
      <c r="AI267" s="1889"/>
      <c r="AJ267" s="1889"/>
      <c r="AK267" s="1889"/>
      <c r="AL267" s="1889"/>
      <c r="AM267" s="1889"/>
      <c r="AN267" s="1889"/>
      <c r="AO267" s="1889"/>
      <c r="AP267" s="1889"/>
      <c r="AQ267" s="1889"/>
      <c r="AR267" s="1889"/>
      <c r="AS267" s="1889"/>
      <c r="AT267" s="1889"/>
      <c r="AU267" s="1889"/>
      <c r="AV267" s="1889"/>
      <c r="AW267" s="1889"/>
      <c r="AX267" s="1889"/>
      <c r="AY267" s="599"/>
      <c r="AZ267" s="444"/>
    </row>
    <row r="268" spans="1:52" s="259" customFormat="1" ht="18" hidden="1" customHeight="1">
      <c r="A268" s="575"/>
      <c r="B268" s="617"/>
      <c r="C268" s="617" t="s">
        <v>1193</v>
      </c>
      <c r="D268" s="617" t="s">
        <v>1192</v>
      </c>
      <c r="E268" s="617"/>
      <c r="F268" s="617"/>
      <c r="G268" s="618"/>
      <c r="H268" s="618"/>
      <c r="I268" s="618"/>
      <c r="J268" s="618"/>
      <c r="K268" s="618"/>
      <c r="L268" s="604"/>
      <c r="M268" s="604"/>
      <c r="N268" s="604"/>
      <c r="O268" s="604"/>
      <c r="P268" s="604"/>
      <c r="Q268" s="619"/>
      <c r="R268" s="619"/>
      <c r="S268" s="619"/>
      <c r="T268" s="619"/>
      <c r="U268" s="619"/>
      <c r="V268" s="599"/>
      <c r="W268" s="599"/>
      <c r="X268" s="599"/>
      <c r="Y268" s="599"/>
      <c r="Z268" s="620"/>
      <c r="AA268" s="789"/>
      <c r="AB268" s="789"/>
      <c r="AC268" s="789"/>
      <c r="AD268" s="790"/>
      <c r="AE268" s="789"/>
      <c r="AF268" s="789"/>
      <c r="AG268" s="789"/>
      <c r="AH268" s="795"/>
      <c r="AI268" s="795"/>
      <c r="AJ268" s="795"/>
      <c r="AK268" s="795"/>
      <c r="AL268" s="795"/>
      <c r="AM268" s="795"/>
      <c r="AN268" s="795"/>
      <c r="AO268" s="795"/>
      <c r="AP268" s="795"/>
      <c r="AQ268" s="791"/>
      <c r="AR268" s="791"/>
      <c r="AS268" s="791"/>
      <c r="AT268" s="791"/>
      <c r="AU268" s="796"/>
      <c r="AV268" s="796"/>
      <c r="AW268" s="796"/>
      <c r="AX268" s="796"/>
      <c r="AY268" s="797"/>
      <c r="AZ268" s="443">
        <v>5</v>
      </c>
    </row>
    <row r="269" spans="1:52" s="259" customFormat="1" ht="18" hidden="1" customHeight="1">
      <c r="A269" s="575"/>
      <c r="D269" s="259" t="s">
        <v>499</v>
      </c>
      <c r="E269" s="259" t="s">
        <v>1191</v>
      </c>
      <c r="J269" s="621"/>
      <c r="K269" s="621"/>
      <c r="L269" s="621"/>
      <c r="M269" s="621"/>
      <c r="T269" s="619"/>
      <c r="U269" s="619"/>
      <c r="V269" s="619"/>
      <c r="W269" s="619"/>
      <c r="AB269" s="619"/>
      <c r="AC269" s="619"/>
      <c r="AD269" s="619"/>
      <c r="AE269" s="619"/>
      <c r="AZ269" s="443">
        <v>5</v>
      </c>
    </row>
    <row r="270" spans="1:52" s="259" customFormat="1" ht="18" hidden="1" customHeight="1">
      <c r="A270" s="575"/>
      <c r="D270" s="259" t="s">
        <v>499</v>
      </c>
      <c r="E270" s="579" t="s">
        <v>1190</v>
      </c>
      <c r="F270" s="579"/>
      <c r="G270" s="579"/>
      <c r="H270" s="579"/>
      <c r="I270" s="579"/>
      <c r="J270" s="579"/>
      <c r="K270" s="579"/>
      <c r="L270" s="579"/>
      <c r="M270" s="579"/>
      <c r="N270" s="579"/>
      <c r="O270" s="579"/>
      <c r="P270" s="579"/>
      <c r="Q270" s="579"/>
      <c r="R270" s="579"/>
      <c r="S270" s="579"/>
      <c r="T270" s="579"/>
      <c r="U270" s="579"/>
      <c r="V270" s="579"/>
      <c r="W270" s="579"/>
      <c r="X270" s="579"/>
      <c r="Y270" s="579"/>
      <c r="Z270" s="579"/>
      <c r="AA270" s="579"/>
      <c r="AB270" s="579"/>
      <c r="AC270" s="579"/>
      <c r="AD270" s="579"/>
      <c r="AE270" s="579"/>
      <c r="AF270" s="579"/>
      <c r="AG270" s="579"/>
      <c r="AH270" s="579"/>
      <c r="AI270" s="579"/>
      <c r="AJ270" s="579"/>
      <c r="AK270" s="579"/>
      <c r="AL270" s="579"/>
      <c r="AM270" s="579"/>
      <c r="AN270" s="579"/>
      <c r="AO270" s="579"/>
      <c r="AP270" s="579"/>
      <c r="AQ270" s="579"/>
      <c r="AR270" s="579"/>
      <c r="AS270" s="579"/>
      <c r="AT270" s="579"/>
      <c r="AU270" s="579"/>
      <c r="AV270" s="579"/>
      <c r="AW270" s="579"/>
      <c r="AX270" s="579"/>
      <c r="AY270" s="579"/>
      <c r="AZ270" s="443">
        <v>5</v>
      </c>
    </row>
    <row r="271" spans="1:52" s="260" customFormat="1" ht="18" hidden="1" customHeight="1">
      <c r="A271" s="575"/>
      <c r="B271" s="259"/>
      <c r="C271" s="259" t="s">
        <v>1189</v>
      </c>
      <c r="D271" s="259"/>
      <c r="E271" s="653"/>
      <c r="F271" s="653"/>
      <c r="G271" s="653"/>
      <c r="H271" s="653"/>
      <c r="I271" s="653"/>
      <c r="J271" s="653"/>
      <c r="K271" s="653"/>
      <c r="L271" s="653"/>
      <c r="M271" s="653"/>
      <c r="N271" s="653"/>
      <c r="O271" s="653"/>
      <c r="P271" s="653"/>
      <c r="Q271" s="653"/>
      <c r="R271" s="653"/>
      <c r="S271" s="653"/>
      <c r="T271" s="653"/>
      <c r="U271" s="653"/>
      <c r="V271" s="653"/>
      <c r="W271" s="653"/>
      <c r="X271" s="653"/>
      <c r="Y271" s="653"/>
      <c r="Z271" s="653"/>
      <c r="AA271" s="653"/>
      <c r="AB271" s="653"/>
      <c r="AC271" s="653"/>
      <c r="AD271" s="653"/>
      <c r="AE271" s="653"/>
      <c r="AF271" s="653"/>
      <c r="AG271" s="653"/>
      <c r="AH271" s="653"/>
      <c r="AI271" s="653"/>
      <c r="AJ271" s="653"/>
      <c r="AK271" s="653"/>
      <c r="AL271" s="653"/>
      <c r="AM271" s="653"/>
      <c r="AN271" s="653"/>
      <c r="AO271" s="653"/>
      <c r="AP271" s="653"/>
      <c r="AQ271" s="653"/>
      <c r="AR271" s="653"/>
      <c r="AS271" s="653"/>
      <c r="AT271" s="653"/>
      <c r="AU271" s="653"/>
      <c r="AV271" s="653"/>
      <c r="AW271" s="653"/>
      <c r="AX271" s="653"/>
      <c r="AY271" s="653"/>
      <c r="AZ271" s="443">
        <v>5</v>
      </c>
    </row>
    <row r="272" spans="1:52" s="259" customFormat="1" ht="18" hidden="1" customHeight="1">
      <c r="A272" s="575"/>
      <c r="D272" s="259" t="s">
        <v>499</v>
      </c>
      <c r="E272" s="653" t="s">
        <v>1385</v>
      </c>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c r="AI272" s="653"/>
      <c r="AJ272" s="653"/>
      <c r="AK272" s="653"/>
      <c r="AL272" s="653"/>
      <c r="AM272" s="653"/>
      <c r="AN272" s="653"/>
      <c r="AO272" s="653"/>
      <c r="AP272" s="653"/>
      <c r="AQ272" s="653"/>
      <c r="AR272" s="653"/>
      <c r="AS272" s="653"/>
      <c r="AT272" s="653"/>
      <c r="AU272" s="653"/>
      <c r="AV272" s="653"/>
      <c r="AW272" s="653"/>
      <c r="AX272" s="653"/>
      <c r="AY272" s="653"/>
      <c r="AZ272" s="443">
        <v>5</v>
      </c>
    </row>
    <row r="273" spans="1:52" s="259" customFormat="1" ht="18" hidden="1" customHeight="1">
      <c r="A273" s="575"/>
      <c r="D273" s="259" t="s">
        <v>499</v>
      </c>
      <c r="E273" s="653" t="s">
        <v>1188</v>
      </c>
      <c r="F273" s="653"/>
      <c r="G273" s="653"/>
      <c r="H273" s="653"/>
      <c r="I273" s="653"/>
      <c r="J273" s="653"/>
      <c r="K273" s="653"/>
      <c r="L273" s="653"/>
      <c r="M273" s="653"/>
      <c r="N273" s="653"/>
      <c r="O273" s="653"/>
      <c r="P273" s="653"/>
      <c r="Q273" s="653"/>
      <c r="R273" s="653"/>
      <c r="S273" s="653"/>
      <c r="T273" s="653"/>
      <c r="U273" s="653"/>
      <c r="V273" s="653"/>
      <c r="W273" s="653"/>
      <c r="X273" s="653"/>
      <c r="Y273" s="653"/>
      <c r="Z273" s="653"/>
      <c r="AA273" s="653"/>
      <c r="AB273" s="653"/>
      <c r="AC273" s="653"/>
      <c r="AD273" s="653"/>
      <c r="AE273" s="653"/>
      <c r="AF273" s="653"/>
      <c r="AG273" s="653"/>
      <c r="AH273" s="653"/>
      <c r="AI273" s="653"/>
      <c r="AJ273" s="653"/>
      <c r="AK273" s="653"/>
      <c r="AL273" s="653"/>
      <c r="AM273" s="653"/>
      <c r="AN273" s="653"/>
      <c r="AO273" s="653"/>
      <c r="AP273" s="653"/>
      <c r="AQ273" s="653"/>
      <c r="AR273" s="653"/>
      <c r="AS273" s="653"/>
      <c r="AT273" s="653"/>
      <c r="AU273" s="653"/>
      <c r="AV273" s="653"/>
      <c r="AW273" s="653"/>
      <c r="AX273" s="653"/>
      <c r="AY273" s="653"/>
      <c r="AZ273" s="443">
        <v>5</v>
      </c>
    </row>
    <row r="274" spans="1:52" s="260" customFormat="1" ht="18" hidden="1" customHeight="1">
      <c r="A274" s="575"/>
      <c r="B274" s="259"/>
      <c r="C274" s="259" t="s">
        <v>1187</v>
      </c>
      <c r="D274" s="259"/>
      <c r="E274" s="653"/>
      <c r="F274" s="653"/>
      <c r="G274" s="653"/>
      <c r="H274" s="653"/>
      <c r="I274" s="653"/>
      <c r="J274" s="653"/>
      <c r="K274" s="653"/>
      <c r="L274" s="653"/>
      <c r="M274" s="653"/>
      <c r="N274" s="653"/>
      <c r="O274" s="653"/>
      <c r="P274" s="653"/>
      <c r="Q274" s="653"/>
      <c r="R274" s="653"/>
      <c r="S274" s="653"/>
      <c r="T274" s="653"/>
      <c r="U274" s="653"/>
      <c r="V274" s="653"/>
      <c r="W274" s="653"/>
      <c r="X274" s="653"/>
      <c r="Y274" s="653"/>
      <c r="Z274" s="653"/>
      <c r="AA274" s="653"/>
      <c r="AB274" s="653"/>
      <c r="AC274" s="653"/>
      <c r="AD274" s="653"/>
      <c r="AE274" s="653"/>
      <c r="AF274" s="653"/>
      <c r="AG274" s="653"/>
      <c r="AH274" s="653"/>
      <c r="AI274" s="653"/>
      <c r="AJ274" s="653"/>
      <c r="AK274" s="653"/>
      <c r="AL274" s="653"/>
      <c r="AM274" s="653"/>
      <c r="AN274" s="653"/>
      <c r="AO274" s="653"/>
      <c r="AP274" s="653"/>
      <c r="AQ274" s="653"/>
      <c r="AR274" s="653"/>
      <c r="AS274" s="653"/>
      <c r="AT274" s="653"/>
      <c r="AU274" s="653"/>
      <c r="AV274" s="653"/>
      <c r="AW274" s="653"/>
      <c r="AX274" s="653"/>
      <c r="AY274" s="653"/>
      <c r="AZ274" s="443">
        <v>5</v>
      </c>
    </row>
    <row r="275" spans="1:52" s="259" customFormat="1" ht="18" hidden="1" customHeight="1">
      <c r="A275" s="575"/>
      <c r="D275" s="259" t="s">
        <v>499</v>
      </c>
      <c r="E275" s="653" t="s">
        <v>1385</v>
      </c>
      <c r="F275" s="653"/>
      <c r="G275" s="653"/>
      <c r="H275" s="653"/>
      <c r="I275" s="653"/>
      <c r="J275" s="653"/>
      <c r="K275" s="653"/>
      <c r="L275" s="653"/>
      <c r="M275" s="653"/>
      <c r="N275" s="653"/>
      <c r="O275" s="653"/>
      <c r="P275" s="653"/>
      <c r="Q275" s="653"/>
      <c r="R275" s="653"/>
      <c r="S275" s="653"/>
      <c r="T275" s="653"/>
      <c r="U275" s="653"/>
      <c r="V275" s="653"/>
      <c r="W275" s="653"/>
      <c r="X275" s="653"/>
      <c r="Y275" s="653"/>
      <c r="Z275" s="653"/>
      <c r="AA275" s="653"/>
      <c r="AB275" s="653"/>
      <c r="AC275" s="653"/>
      <c r="AD275" s="653"/>
      <c r="AE275" s="653"/>
      <c r="AF275" s="653"/>
      <c r="AG275" s="653"/>
      <c r="AH275" s="653"/>
      <c r="AI275" s="653"/>
      <c r="AJ275" s="653"/>
      <c r="AK275" s="653"/>
      <c r="AL275" s="653"/>
      <c r="AM275" s="653"/>
      <c r="AN275" s="653"/>
      <c r="AO275" s="653"/>
      <c r="AP275" s="653"/>
      <c r="AQ275" s="653"/>
      <c r="AR275" s="653"/>
      <c r="AS275" s="653"/>
      <c r="AT275" s="653"/>
      <c r="AU275" s="653"/>
      <c r="AV275" s="653"/>
      <c r="AW275" s="653"/>
      <c r="AX275" s="653"/>
      <c r="AY275" s="653"/>
      <c r="AZ275" s="443">
        <v>5</v>
      </c>
    </row>
    <row r="276" spans="1:52" s="259" customFormat="1" ht="18" hidden="1" customHeight="1">
      <c r="A276" s="575"/>
      <c r="D276" s="259" t="s">
        <v>499</v>
      </c>
      <c r="E276" s="653" t="s">
        <v>1186</v>
      </c>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c r="AI276" s="653"/>
      <c r="AJ276" s="653"/>
      <c r="AK276" s="653"/>
      <c r="AL276" s="653"/>
      <c r="AM276" s="653"/>
      <c r="AN276" s="653"/>
      <c r="AO276" s="653"/>
      <c r="AP276" s="653"/>
      <c r="AQ276" s="653"/>
      <c r="AR276" s="653"/>
      <c r="AS276" s="653"/>
      <c r="AT276" s="653"/>
      <c r="AU276" s="653"/>
      <c r="AV276" s="653"/>
      <c r="AW276" s="653"/>
      <c r="AX276" s="653"/>
      <c r="AY276" s="653"/>
      <c r="AZ276" s="443">
        <v>5</v>
      </c>
    </row>
    <row r="277" spans="1:52" s="259" customFormat="1" ht="18" hidden="1" customHeight="1">
      <c r="A277" s="575"/>
      <c r="C277" s="259" t="s">
        <v>1185</v>
      </c>
      <c r="D277" s="259" t="s">
        <v>1184</v>
      </c>
      <c r="E277" s="653"/>
      <c r="F277" s="653"/>
      <c r="G277" s="653"/>
      <c r="H277" s="653"/>
      <c r="I277" s="653"/>
      <c r="J277" s="653"/>
      <c r="K277" s="653"/>
      <c r="L277" s="653"/>
      <c r="M277" s="653"/>
      <c r="N277" s="653"/>
      <c r="O277" s="653"/>
      <c r="P277" s="653"/>
      <c r="Q277" s="653"/>
      <c r="R277" s="653"/>
      <c r="S277" s="653"/>
      <c r="T277" s="653"/>
      <c r="U277" s="653"/>
      <c r="V277" s="653"/>
      <c r="W277" s="653"/>
      <c r="X277" s="653"/>
      <c r="Y277" s="653"/>
      <c r="Z277" s="653"/>
      <c r="AA277" s="653"/>
      <c r="AB277" s="653"/>
      <c r="AC277" s="653"/>
      <c r="AD277" s="653"/>
      <c r="AE277" s="653"/>
      <c r="AF277" s="653"/>
      <c r="AG277" s="653"/>
      <c r="AH277" s="653"/>
      <c r="AI277" s="653"/>
      <c r="AJ277" s="653"/>
      <c r="AK277" s="653"/>
      <c r="AL277" s="653"/>
      <c r="AM277" s="653"/>
      <c r="AN277" s="653"/>
      <c r="AO277" s="653"/>
      <c r="AP277" s="653"/>
      <c r="AQ277" s="653"/>
      <c r="AR277" s="653"/>
      <c r="AS277" s="653"/>
      <c r="AT277" s="653"/>
      <c r="AU277" s="653"/>
      <c r="AV277" s="653"/>
      <c r="AW277" s="653"/>
      <c r="AX277" s="653"/>
      <c r="AY277" s="653"/>
      <c r="AZ277" s="443">
        <v>5</v>
      </c>
    </row>
    <row r="278" spans="1:52" s="259" customFormat="1" ht="18" hidden="1" customHeight="1">
      <c r="A278" s="575"/>
      <c r="D278" s="259" t="s">
        <v>499</v>
      </c>
      <c r="E278" s="653" t="s">
        <v>1183</v>
      </c>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c r="AI278" s="653"/>
      <c r="AJ278" s="653"/>
      <c r="AK278" s="653"/>
      <c r="AL278" s="653"/>
      <c r="AM278" s="653"/>
      <c r="AN278" s="653"/>
      <c r="AO278" s="653"/>
      <c r="AP278" s="653"/>
      <c r="AQ278" s="653"/>
      <c r="AR278" s="653"/>
      <c r="AS278" s="653"/>
      <c r="AT278" s="653"/>
      <c r="AU278" s="653"/>
      <c r="AV278" s="653"/>
      <c r="AW278" s="653"/>
      <c r="AX278" s="653"/>
      <c r="AY278" s="653"/>
      <c r="AZ278" s="443">
        <v>5</v>
      </c>
    </row>
    <row r="279" spans="1:52" s="259" customFormat="1" ht="18" hidden="1" customHeight="1">
      <c r="A279" s="575"/>
      <c r="D279" s="259" t="s">
        <v>499</v>
      </c>
      <c r="E279" s="653" t="s">
        <v>1182</v>
      </c>
      <c r="F279" s="653"/>
      <c r="G279" s="653"/>
      <c r="H279" s="653"/>
      <c r="I279" s="653"/>
      <c r="J279" s="653"/>
      <c r="K279" s="653"/>
      <c r="L279" s="653"/>
      <c r="M279" s="653"/>
      <c r="N279" s="653"/>
      <c r="O279" s="653"/>
      <c r="P279" s="653"/>
      <c r="Q279" s="653"/>
      <c r="R279" s="653"/>
      <c r="S279" s="653"/>
      <c r="T279" s="653"/>
      <c r="U279" s="653"/>
      <c r="V279" s="653"/>
      <c r="W279" s="653"/>
      <c r="X279" s="653"/>
      <c r="Y279" s="653"/>
      <c r="Z279" s="653"/>
      <c r="AA279" s="653"/>
      <c r="AB279" s="653"/>
      <c r="AC279" s="653"/>
      <c r="AD279" s="653"/>
      <c r="AE279" s="653"/>
      <c r="AF279" s="653"/>
      <c r="AG279" s="653"/>
      <c r="AH279" s="653"/>
      <c r="AI279" s="653"/>
      <c r="AJ279" s="653"/>
      <c r="AK279" s="653"/>
      <c r="AL279" s="653"/>
      <c r="AM279" s="653"/>
      <c r="AN279" s="653"/>
      <c r="AO279" s="653"/>
      <c r="AP279" s="653"/>
      <c r="AQ279" s="653"/>
      <c r="AR279" s="653"/>
      <c r="AS279" s="653"/>
      <c r="AT279" s="653"/>
      <c r="AU279" s="653"/>
      <c r="AV279" s="653"/>
      <c r="AW279" s="653"/>
      <c r="AX279" s="653"/>
      <c r="AY279" s="653"/>
      <c r="AZ279" s="443">
        <v>5</v>
      </c>
    </row>
    <row r="280" spans="1:52" s="259" customFormat="1" ht="18" hidden="1" customHeight="1">
      <c r="A280" s="575"/>
      <c r="D280" s="259" t="s">
        <v>499</v>
      </c>
      <c r="E280" s="653" t="s">
        <v>1181</v>
      </c>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c r="AI280" s="653"/>
      <c r="AJ280" s="653"/>
      <c r="AK280" s="653"/>
      <c r="AL280" s="653"/>
      <c r="AM280" s="653"/>
      <c r="AN280" s="653"/>
      <c r="AO280" s="653"/>
      <c r="AP280" s="653"/>
      <c r="AQ280" s="653"/>
      <c r="AR280" s="653"/>
      <c r="AS280" s="653"/>
      <c r="AT280" s="653"/>
      <c r="AU280" s="653"/>
      <c r="AV280" s="653"/>
      <c r="AW280" s="653"/>
      <c r="AX280" s="653"/>
      <c r="AY280" s="653"/>
      <c r="AZ280" s="443">
        <v>5</v>
      </c>
    </row>
    <row r="281" spans="1:52" s="259" customFormat="1" ht="18" hidden="1" customHeight="1">
      <c r="A281" s="575"/>
      <c r="D281" s="259" t="s">
        <v>499</v>
      </c>
      <c r="E281" s="653" t="s">
        <v>1180</v>
      </c>
      <c r="F281" s="653"/>
      <c r="G281" s="653"/>
      <c r="H281" s="653"/>
      <c r="I281" s="653"/>
      <c r="J281" s="653"/>
      <c r="K281" s="653"/>
      <c r="L281" s="653"/>
      <c r="M281" s="653"/>
      <c r="N281" s="653"/>
      <c r="O281" s="653"/>
      <c r="P281" s="653"/>
      <c r="Q281" s="653"/>
      <c r="R281" s="653"/>
      <c r="S281" s="653"/>
      <c r="T281" s="653"/>
      <c r="U281" s="653"/>
      <c r="V281" s="653"/>
      <c r="W281" s="653"/>
      <c r="X281" s="653"/>
      <c r="Y281" s="653"/>
      <c r="Z281" s="653"/>
      <c r="AA281" s="653"/>
      <c r="AB281" s="653"/>
      <c r="AC281" s="653"/>
      <c r="AD281" s="653"/>
      <c r="AE281" s="653"/>
      <c r="AF281" s="653"/>
      <c r="AG281" s="653"/>
      <c r="AH281" s="653"/>
      <c r="AI281" s="653"/>
      <c r="AJ281" s="653"/>
      <c r="AK281" s="653"/>
      <c r="AL281" s="653"/>
      <c r="AM281" s="653"/>
      <c r="AN281" s="653"/>
      <c r="AO281" s="653"/>
      <c r="AP281" s="653"/>
      <c r="AQ281" s="653"/>
      <c r="AR281" s="653"/>
      <c r="AS281" s="653"/>
      <c r="AT281" s="653"/>
      <c r="AU281" s="653"/>
      <c r="AV281" s="653"/>
      <c r="AW281" s="653"/>
      <c r="AX281" s="653"/>
      <c r="AY281" s="653"/>
      <c r="AZ281" s="443">
        <v>5</v>
      </c>
    </row>
    <row r="282" spans="1:52" s="259" customFormat="1" ht="18" hidden="1" customHeight="1">
      <c r="A282" s="575"/>
      <c r="D282" s="259" t="s">
        <v>499</v>
      </c>
      <c r="E282" s="653" t="s">
        <v>1179</v>
      </c>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c r="AI282" s="653"/>
      <c r="AJ282" s="653"/>
      <c r="AK282" s="653"/>
      <c r="AL282" s="653"/>
      <c r="AM282" s="653"/>
      <c r="AN282" s="653"/>
      <c r="AO282" s="653"/>
      <c r="AP282" s="653"/>
      <c r="AQ282" s="653"/>
      <c r="AR282" s="653"/>
      <c r="AS282" s="653"/>
      <c r="AT282" s="653"/>
      <c r="AU282" s="653"/>
      <c r="AV282" s="653"/>
      <c r="AW282" s="653"/>
      <c r="AX282" s="653"/>
      <c r="AY282" s="653"/>
      <c r="AZ282" s="443">
        <v>5</v>
      </c>
    </row>
    <row r="283" spans="1:52" s="259" customFormat="1" ht="18" hidden="1" customHeight="1">
      <c r="A283" s="575"/>
      <c r="D283" s="259" t="s">
        <v>499</v>
      </c>
      <c r="E283" s="653" t="s">
        <v>1178</v>
      </c>
      <c r="F283" s="653"/>
      <c r="G283" s="653"/>
      <c r="H283" s="653"/>
      <c r="I283" s="653"/>
      <c r="J283" s="653"/>
      <c r="K283" s="653"/>
      <c r="L283" s="653"/>
      <c r="M283" s="653"/>
      <c r="N283" s="653"/>
      <c r="O283" s="653"/>
      <c r="P283" s="653"/>
      <c r="Q283" s="653"/>
      <c r="R283" s="653"/>
      <c r="S283" s="653"/>
      <c r="T283" s="653"/>
      <c r="U283" s="653"/>
      <c r="V283" s="653"/>
      <c r="W283" s="653"/>
      <c r="X283" s="653"/>
      <c r="Y283" s="653"/>
      <c r="Z283" s="653"/>
      <c r="AA283" s="653"/>
      <c r="AB283" s="653"/>
      <c r="AC283" s="653"/>
      <c r="AD283" s="653"/>
      <c r="AE283" s="653"/>
      <c r="AF283" s="653"/>
      <c r="AG283" s="653"/>
      <c r="AH283" s="653"/>
      <c r="AI283" s="653"/>
      <c r="AJ283" s="653"/>
      <c r="AK283" s="653"/>
      <c r="AL283" s="653"/>
      <c r="AM283" s="653"/>
      <c r="AN283" s="653"/>
      <c r="AO283" s="653"/>
      <c r="AP283" s="653"/>
      <c r="AQ283" s="653"/>
      <c r="AR283" s="653"/>
      <c r="AS283" s="653"/>
      <c r="AT283" s="653"/>
      <c r="AU283" s="653"/>
      <c r="AV283" s="653"/>
      <c r="AW283" s="653"/>
      <c r="AX283" s="653"/>
      <c r="AY283" s="653"/>
      <c r="AZ283" s="443">
        <v>5</v>
      </c>
    </row>
    <row r="284" spans="1:52" s="259" customFormat="1" ht="18" hidden="1" customHeight="1">
      <c r="A284" s="575"/>
      <c r="D284" s="259" t="s">
        <v>499</v>
      </c>
      <c r="E284" s="653" t="s">
        <v>1177</v>
      </c>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c r="AI284" s="653"/>
      <c r="AJ284" s="653"/>
      <c r="AK284" s="653"/>
      <c r="AL284" s="653"/>
      <c r="AM284" s="653"/>
      <c r="AN284" s="653"/>
      <c r="AO284" s="653"/>
      <c r="AP284" s="653"/>
      <c r="AQ284" s="653"/>
      <c r="AR284" s="653"/>
      <c r="AS284" s="653"/>
      <c r="AT284" s="653"/>
      <c r="AU284" s="653"/>
      <c r="AV284" s="653"/>
      <c r="AW284" s="653"/>
      <c r="AX284" s="653"/>
      <c r="AY284" s="653"/>
      <c r="AZ284" s="443">
        <v>5</v>
      </c>
    </row>
    <row r="285" spans="1:52" s="259" customFormat="1" ht="18" hidden="1" customHeight="1" thickBot="1">
      <c r="A285" s="575"/>
      <c r="D285" s="653"/>
      <c r="E285" s="799"/>
      <c r="F285" s="799"/>
      <c r="G285" s="799"/>
      <c r="H285" s="799"/>
      <c r="I285" s="799"/>
      <c r="J285" s="799"/>
      <c r="K285" s="799"/>
      <c r="L285" s="799"/>
      <c r="M285" s="799"/>
      <c r="N285" s="799"/>
      <c r="O285" s="799"/>
      <c r="P285" s="799"/>
      <c r="Q285" s="799"/>
      <c r="R285" s="799"/>
      <c r="S285" s="799"/>
      <c r="T285" s="799"/>
      <c r="U285" s="799"/>
      <c r="V285" s="799"/>
      <c r="W285" s="799"/>
      <c r="X285" s="799"/>
      <c r="Y285" s="799"/>
      <c r="Z285" s="799"/>
      <c r="AA285" s="799"/>
      <c r="AB285" s="799"/>
      <c r="AC285" s="799"/>
      <c r="AD285" s="799"/>
      <c r="AE285" s="799"/>
      <c r="AF285" s="799"/>
      <c r="AG285" s="799"/>
      <c r="AH285" s="799"/>
      <c r="AI285" s="799"/>
      <c r="AJ285" s="799"/>
      <c r="AK285" s="799"/>
      <c r="AL285" s="799"/>
      <c r="AM285" s="799"/>
      <c r="AN285" s="799"/>
      <c r="AO285" s="799"/>
      <c r="AP285" s="799"/>
      <c r="AQ285" s="799"/>
      <c r="AR285" s="799"/>
      <c r="AS285" s="799"/>
      <c r="AT285" s="799"/>
      <c r="AU285" s="799"/>
      <c r="AV285" s="799"/>
      <c r="AW285" s="799"/>
      <c r="AX285" s="799"/>
      <c r="AY285" s="799"/>
      <c r="AZ285" s="443">
        <v>5</v>
      </c>
    </row>
    <row r="286" spans="1:52" ht="25.5" hidden="1">
      <c r="A286" s="575">
        <f t="shared" ref="A286:A306" si="10">IF(K$304&gt;0,1,0)</f>
        <v>0</v>
      </c>
      <c r="B286" s="1869" t="s">
        <v>745</v>
      </c>
      <c r="C286" s="1869"/>
      <c r="D286" s="1869"/>
      <c r="E286" s="1869"/>
      <c r="F286" s="1869"/>
      <c r="G286" s="1869"/>
      <c r="H286" s="1869"/>
      <c r="I286" s="1869"/>
      <c r="J286" s="1869"/>
      <c r="K286" s="1869"/>
      <c r="L286" s="1869"/>
      <c r="M286" s="1869"/>
      <c r="N286" s="1869"/>
      <c r="O286" s="1869"/>
      <c r="P286" s="1869"/>
      <c r="Q286" s="1869"/>
      <c r="R286" s="1869"/>
      <c r="S286" s="1869"/>
      <c r="T286" s="1869"/>
      <c r="U286" s="1869"/>
      <c r="V286" s="1869"/>
      <c r="W286" s="1869"/>
      <c r="X286" s="1869"/>
      <c r="Y286" s="1869"/>
      <c r="Z286" s="1869"/>
      <c r="AA286" s="1869"/>
      <c r="AB286" s="1869"/>
      <c r="AC286" s="1869"/>
      <c r="AD286" s="1869"/>
      <c r="AE286" s="1869"/>
      <c r="AF286" s="1869"/>
      <c r="AG286" s="1869"/>
      <c r="AH286" s="1869"/>
      <c r="AI286" s="1869"/>
      <c r="AJ286" s="1869"/>
      <c r="AK286" s="1869"/>
      <c r="AL286" s="1869"/>
      <c r="AM286" s="1869"/>
      <c r="AN286" s="1869"/>
      <c r="AO286" s="1869"/>
      <c r="AP286" s="1869"/>
      <c r="AQ286" s="1869"/>
      <c r="AR286" s="1869"/>
      <c r="AS286" s="1869"/>
      <c r="AT286" s="1869"/>
      <c r="AU286" s="1869"/>
      <c r="AV286" s="1869"/>
      <c r="AW286" s="1869"/>
      <c r="AX286" s="1869"/>
      <c r="AY286" s="1869"/>
      <c r="AZ286" s="444">
        <v>6</v>
      </c>
    </row>
    <row r="287" spans="1:52" s="260" customFormat="1" ht="9.9499999999999993" hidden="1" customHeight="1">
      <c r="A287" s="575">
        <f t="shared" si="10"/>
        <v>0</v>
      </c>
      <c r="AZ287" s="443">
        <v>6</v>
      </c>
    </row>
    <row r="288" spans="1:52" s="576" customFormat="1" ht="30" hidden="1" customHeight="1">
      <c r="A288" s="575">
        <f t="shared" si="10"/>
        <v>0</v>
      </c>
      <c r="F288" s="1864" t="s">
        <v>1228</v>
      </c>
      <c r="G288" s="1864"/>
      <c r="H288" s="1864"/>
      <c r="I288" s="1864"/>
      <c r="J288" s="1864"/>
      <c r="K288" s="1864"/>
      <c r="L288" s="1870">
        <f>+'6-3표준조사 2'!K379</f>
        <v>0</v>
      </c>
      <c r="M288" s="1870"/>
      <c r="N288" s="1870"/>
      <c r="O288" s="1870"/>
      <c r="P288" s="1870"/>
      <c r="Q288" s="1870"/>
      <c r="R288" s="577"/>
      <c r="S288" s="577"/>
      <c r="T288" s="1864" t="s">
        <v>1227</v>
      </c>
      <c r="U288" s="1864"/>
      <c r="V288" s="1864"/>
      <c r="W288" s="1864"/>
      <c r="X288" s="1864"/>
      <c r="Y288" s="1864"/>
      <c r="Z288" s="1870">
        <f>+'6-3표준조사 2'!L379</f>
        <v>0</v>
      </c>
      <c r="AA288" s="1870"/>
      <c r="AB288" s="1870"/>
      <c r="AC288" s="1870"/>
      <c r="AD288" s="1870"/>
      <c r="AE288" s="1870"/>
      <c r="AF288" s="577"/>
      <c r="AG288" s="577"/>
      <c r="AH288" s="1864" t="s">
        <v>1226</v>
      </c>
      <c r="AI288" s="1864"/>
      <c r="AJ288" s="1864"/>
      <c r="AK288" s="1864"/>
      <c r="AL288" s="1864"/>
      <c r="AM288" s="1864"/>
      <c r="AN288" s="1864"/>
      <c r="AO288" s="1870" t="str">
        <f>+'6-3표준조사 2'!R379</f>
        <v>모두베기</v>
      </c>
      <c r="AP288" s="1870"/>
      <c r="AQ288" s="1870"/>
      <c r="AR288" s="1870"/>
      <c r="AS288" s="1870"/>
      <c r="AT288" s="1870"/>
      <c r="AU288" s="578"/>
      <c r="AV288" s="578"/>
      <c r="AW288" s="578"/>
      <c r="AX288" s="578"/>
      <c r="AZ288" s="443">
        <v>6</v>
      </c>
    </row>
    <row r="289" spans="1:52" s="260" customFormat="1" ht="14.25" hidden="1" customHeight="1">
      <c r="A289" s="575">
        <f t="shared" si="10"/>
        <v>0</v>
      </c>
      <c r="AZ289" s="443">
        <v>6</v>
      </c>
    </row>
    <row r="290" spans="1:52" s="259" customFormat="1" ht="20.100000000000001" hidden="1" customHeight="1">
      <c r="A290" s="575">
        <f t="shared" si="10"/>
        <v>0</v>
      </c>
      <c r="B290" s="1876" t="s">
        <v>1225</v>
      </c>
      <c r="C290" s="1876"/>
      <c r="D290" s="1876"/>
      <c r="E290" s="1876"/>
      <c r="F290" s="1876"/>
      <c r="G290" s="1876"/>
      <c r="H290" s="1876"/>
      <c r="I290" s="1876"/>
      <c r="J290" s="1876"/>
      <c r="K290" s="1876"/>
      <c r="L290" s="1876"/>
      <c r="M290" s="1876"/>
      <c r="N290" s="1876"/>
      <c r="O290" s="1876"/>
      <c r="P290" s="1876"/>
      <c r="Q290" s="1876"/>
      <c r="R290" s="1876"/>
      <c r="S290" s="1876"/>
      <c r="T290" s="1876"/>
      <c r="U290" s="1876"/>
      <c r="V290" s="1876"/>
      <c r="W290" s="1876"/>
      <c r="X290" s="1876"/>
      <c r="Y290" s="1876"/>
      <c r="Z290" s="1876"/>
      <c r="AA290" s="1876"/>
      <c r="AB290" s="1876"/>
      <c r="AC290" s="1876"/>
      <c r="AD290" s="1876"/>
      <c r="AE290" s="1876"/>
      <c r="AF290" s="1876"/>
      <c r="AG290" s="1876"/>
      <c r="AH290" s="1876"/>
      <c r="AI290" s="1876"/>
      <c r="AJ290" s="1876"/>
      <c r="AK290" s="1876"/>
      <c r="AL290" s="1876"/>
      <c r="AM290" s="1876"/>
      <c r="AN290" s="1876"/>
      <c r="AO290" s="1876"/>
      <c r="AP290" s="1876"/>
      <c r="AQ290" s="1876"/>
      <c r="AR290" s="1876"/>
      <c r="AS290" s="1876"/>
      <c r="AT290" s="1876"/>
      <c r="AU290" s="1876"/>
      <c r="AV290" s="1876"/>
      <c r="AW290" s="1876"/>
      <c r="AX290" s="1876"/>
      <c r="AY290" s="1876"/>
      <c r="AZ290" s="443">
        <v>6</v>
      </c>
    </row>
    <row r="291" spans="1:52" s="259" customFormat="1" ht="18" hidden="1" customHeight="1">
      <c r="A291" s="575">
        <f t="shared" si="10"/>
        <v>0</v>
      </c>
      <c r="C291" s="259" t="s">
        <v>1208</v>
      </c>
      <c r="D291" s="579" t="s">
        <v>1224</v>
      </c>
      <c r="E291" s="579"/>
      <c r="F291" s="580"/>
      <c r="G291" s="580"/>
      <c r="H291" s="580"/>
      <c r="I291" s="580"/>
      <c r="J291" s="581"/>
      <c r="M291" s="579"/>
      <c r="N291" s="579"/>
      <c r="O291" s="581"/>
      <c r="P291" s="579"/>
      <c r="Q291" s="579"/>
      <c r="R291" s="579"/>
      <c r="S291" s="579"/>
      <c r="T291" s="579"/>
      <c r="U291" s="579"/>
      <c r="V291" s="579"/>
      <c r="W291" s="579"/>
      <c r="X291" s="579"/>
      <c r="Y291" s="579"/>
      <c r="Z291" s="579"/>
      <c r="AA291" s="579"/>
      <c r="AB291" s="579"/>
      <c r="AC291" s="579"/>
      <c r="AD291" s="579"/>
      <c r="AE291" s="579"/>
      <c r="AZ291" s="443">
        <v>6</v>
      </c>
    </row>
    <row r="292" spans="1:52" s="259" customFormat="1" ht="18" hidden="1" customHeight="1">
      <c r="A292" s="575">
        <f t="shared" si="10"/>
        <v>0</v>
      </c>
      <c r="D292" s="259" t="s">
        <v>499</v>
      </c>
      <c r="E292" s="579" t="str">
        <f>CONCATENATE(L288," 임반 ",Z288," 소반 은 해발고",'6-3표준조사 2'!W378,"m ~ ",'6-3표준조사 2'!W379,"m 사이에 분포한다.")</f>
        <v>0 임반 0 소반 은 해발고435m ~ 690m 사이에 분포한다.</v>
      </c>
      <c r="F292" s="579"/>
      <c r="G292" s="579"/>
      <c r="H292" s="579"/>
      <c r="I292" s="579"/>
      <c r="J292" s="579"/>
      <c r="K292" s="579"/>
      <c r="L292" s="579"/>
      <c r="M292" s="579"/>
      <c r="N292" s="579"/>
      <c r="O292" s="579"/>
      <c r="P292" s="579"/>
      <c r="Q292" s="579"/>
      <c r="R292" s="579"/>
      <c r="S292" s="579"/>
      <c r="T292" s="579"/>
      <c r="U292" s="579"/>
      <c r="V292" s="579"/>
      <c r="W292" s="579"/>
      <c r="X292" s="579"/>
      <c r="Y292" s="579"/>
      <c r="Z292" s="579"/>
      <c r="AA292" s="579"/>
      <c r="AB292" s="579"/>
      <c r="AC292" s="579"/>
      <c r="AD292" s="579"/>
      <c r="AE292" s="579"/>
      <c r="AF292" s="579"/>
      <c r="AG292" s="579"/>
      <c r="AH292" s="579"/>
      <c r="AI292" s="579"/>
      <c r="AJ292" s="582"/>
      <c r="AK292" s="582"/>
      <c r="AL292" s="582"/>
      <c r="AM292" s="579"/>
      <c r="AN292" s="579"/>
      <c r="AO292" s="579"/>
      <c r="AP292" s="579"/>
      <c r="AQ292" s="579"/>
      <c r="AR292" s="579"/>
      <c r="AS292" s="579"/>
      <c r="AT292" s="579"/>
      <c r="AU292" s="579"/>
      <c r="AV292" s="579"/>
      <c r="AW292" s="579"/>
      <c r="AX292" s="579"/>
      <c r="AY292" s="579"/>
      <c r="AZ292" s="443">
        <v>6</v>
      </c>
    </row>
    <row r="293" spans="1:52" s="259" customFormat="1" ht="18" hidden="1" customHeight="1">
      <c r="A293" s="575">
        <f t="shared" si="10"/>
        <v>0</v>
      </c>
      <c r="D293" s="259" t="s">
        <v>499</v>
      </c>
      <c r="E293" s="259" t="str">
        <f>CONCATENATE("소반의 경사도는 평균 ",'6-3표준조사 2'!W380,"˚로 ",'6-3표준조사 2'!P381,"경사이고, 임지의 잔재를 제외하고 장애물은 많지 않다.")</f>
        <v>소반의 경사도는 평균 28.84˚로 중 (15˚ ~ 30˚)경사이고, 임지의 잔재를 제외하고 장애물은 많지 않다.</v>
      </c>
      <c r="AZ293" s="443">
        <v>6</v>
      </c>
    </row>
    <row r="294" spans="1:52" s="259" customFormat="1" ht="18" hidden="1" customHeight="1">
      <c r="A294" s="575">
        <f t="shared" si="10"/>
        <v>0</v>
      </c>
      <c r="C294" s="259" t="s">
        <v>1206</v>
      </c>
      <c r="D294" s="259" t="s">
        <v>1223</v>
      </c>
      <c r="K294" s="579"/>
      <c r="L294" s="579"/>
      <c r="M294" s="583"/>
      <c r="P294" s="584"/>
      <c r="Q294" s="584"/>
      <c r="R294" s="584"/>
      <c r="S294" s="584"/>
      <c r="T294" s="584"/>
      <c r="AZ294" s="443">
        <v>6</v>
      </c>
    </row>
    <row r="295" spans="1:52" s="259" customFormat="1" ht="18" hidden="1" customHeight="1">
      <c r="A295" s="575">
        <f t="shared" si="10"/>
        <v>0</v>
      </c>
      <c r="D295" s="259" t="s">
        <v>499</v>
      </c>
      <c r="E295" s="579" t="str">
        <f>CONCATENATE("사업대상지는 ",'6-3표준조사 2'!N379," ",'6-3표준조사 2'!O379," ",'6-3표준조사 2'!P379,"로 지적면적은 ",'6-3표준조사 2'!W392,"ha 이다." )</f>
        <v>사업대상지는   산34번지로 지적면적은 273.32ha 이다.</v>
      </c>
      <c r="F295" s="579"/>
      <c r="G295" s="579"/>
      <c r="AJ295" s="579"/>
      <c r="AK295" s="579"/>
      <c r="AL295" s="579"/>
      <c r="AM295" s="579"/>
      <c r="AN295" s="579"/>
      <c r="AO295" s="579"/>
      <c r="AP295" s="579"/>
      <c r="AQ295" s="579"/>
      <c r="AR295" s="579"/>
      <c r="AS295" s="579"/>
      <c r="AT295" s="579"/>
      <c r="AU295" s="579"/>
      <c r="AV295" s="579"/>
      <c r="AW295" s="579"/>
      <c r="AX295" s="579"/>
      <c r="AY295" s="579"/>
      <c r="AZ295" s="443">
        <v>6</v>
      </c>
    </row>
    <row r="296" spans="1:52" s="259" customFormat="1" ht="18" hidden="1" customHeight="1">
      <c r="A296" s="575">
        <f t="shared" si="10"/>
        <v>0</v>
      </c>
      <c r="D296" s="259" t="s">
        <v>499</v>
      </c>
      <c r="E296" s="579" t="str">
        <f>CONCATENATE("소반의 풀베기사업 대상면적은 ",'6-3표준조사 2'!Q379,"ha 이다.")</f>
        <v>소반의 풀베기사업 대상면적은 0ha 이다.</v>
      </c>
      <c r="F296" s="579"/>
      <c r="G296" s="579"/>
      <c r="H296" s="579"/>
      <c r="I296" s="579"/>
      <c r="J296" s="579"/>
      <c r="K296" s="579"/>
      <c r="L296" s="579"/>
      <c r="M296" s="579"/>
      <c r="N296" s="579"/>
      <c r="O296" s="579"/>
      <c r="P296" s="579"/>
      <c r="Q296" s="579"/>
      <c r="R296" s="579"/>
      <c r="S296" s="579"/>
      <c r="T296" s="579"/>
      <c r="U296" s="579"/>
      <c r="V296" s="579"/>
      <c r="W296" s="579"/>
      <c r="X296" s="579"/>
      <c r="Y296" s="579"/>
      <c r="Z296" s="579"/>
      <c r="AA296" s="579"/>
      <c r="AB296" s="579"/>
      <c r="AC296" s="579"/>
      <c r="AD296" s="579"/>
      <c r="AE296" s="579"/>
      <c r="AF296" s="579"/>
      <c r="AG296" s="579"/>
      <c r="AH296" s="579"/>
      <c r="AI296" s="579"/>
      <c r="AJ296" s="579"/>
      <c r="AK296" s="579"/>
      <c r="AL296" s="579"/>
      <c r="AM296" s="579"/>
      <c r="AN296" s="579"/>
      <c r="AO296" s="579"/>
      <c r="AP296" s="579"/>
      <c r="AQ296" s="579"/>
      <c r="AR296" s="579"/>
      <c r="AS296" s="579"/>
      <c r="AT296" s="579"/>
      <c r="AU296" s="579"/>
      <c r="AV296" s="579"/>
      <c r="AW296" s="579"/>
      <c r="AX296" s="579"/>
      <c r="AY296" s="579"/>
      <c r="AZ296" s="443">
        <v>6</v>
      </c>
    </row>
    <row r="297" spans="1:52" s="259" customFormat="1" ht="18" hidden="1" customHeight="1">
      <c r="A297" s="575">
        <f t="shared" si="10"/>
        <v>0</v>
      </c>
      <c r="C297" s="259" t="s">
        <v>1193</v>
      </c>
      <c r="D297" s="259" t="s">
        <v>1222</v>
      </c>
      <c r="E297" s="579"/>
      <c r="F297" s="579"/>
      <c r="G297" s="579"/>
      <c r="H297" s="579"/>
      <c r="I297" s="579"/>
      <c r="J297" s="579"/>
      <c r="K297" s="579"/>
      <c r="L297" s="579"/>
      <c r="M297" s="579"/>
      <c r="N297" s="579"/>
      <c r="O297" s="579"/>
      <c r="P297" s="579"/>
      <c r="Q297" s="579"/>
      <c r="R297" s="579"/>
      <c r="S297" s="579"/>
      <c r="T297" s="579"/>
      <c r="U297" s="579"/>
      <c r="V297" s="579"/>
      <c r="W297" s="579"/>
      <c r="X297" s="579"/>
      <c r="Y297" s="579"/>
      <c r="Z297" s="579"/>
      <c r="AA297" s="579"/>
      <c r="AB297" s="579"/>
      <c r="AC297" s="579"/>
      <c r="AD297" s="579"/>
      <c r="AE297" s="579"/>
      <c r="AF297" s="579"/>
      <c r="AG297" s="579"/>
      <c r="AH297" s="769"/>
      <c r="AI297" s="769"/>
      <c r="AJ297" s="769"/>
      <c r="AK297" s="579"/>
      <c r="AL297" s="579"/>
      <c r="AM297" s="579"/>
      <c r="AN297" s="579"/>
      <c r="AO297" s="579"/>
      <c r="AP297" s="579"/>
      <c r="AQ297" s="579"/>
      <c r="AR297" s="579"/>
      <c r="AS297" s="579"/>
      <c r="AT297" s="579"/>
      <c r="AU297" s="579"/>
      <c r="AV297" s="579"/>
      <c r="AW297" s="579"/>
      <c r="AX297" s="579"/>
      <c r="AY297" s="579"/>
      <c r="AZ297" s="443">
        <v>6</v>
      </c>
    </row>
    <row r="298" spans="1:52" s="259" customFormat="1" ht="18" hidden="1" customHeight="1">
      <c r="A298" s="575">
        <f t="shared" si="10"/>
        <v>0</v>
      </c>
      <c r="B298" s="586"/>
      <c r="C298" s="586"/>
      <c r="D298" s="586" t="s">
        <v>499</v>
      </c>
      <c r="E298" s="587" t="str">
        <f>'6-3표준조사 2'!$W$395</f>
        <v>소반은 임도가 연접되어 접근이 용이하다.</v>
      </c>
      <c r="F298" s="587"/>
      <c r="G298" s="587"/>
      <c r="H298" s="587"/>
      <c r="I298" s="587"/>
      <c r="J298" s="587"/>
      <c r="K298" s="587"/>
      <c r="L298" s="587"/>
      <c r="M298" s="587"/>
      <c r="N298" s="587"/>
      <c r="O298" s="587"/>
      <c r="P298" s="587"/>
      <c r="Q298" s="587"/>
      <c r="R298" s="587"/>
      <c r="S298" s="587"/>
      <c r="T298" s="587"/>
      <c r="U298" s="587"/>
      <c r="V298" s="587"/>
      <c r="W298" s="587"/>
      <c r="X298" s="587"/>
      <c r="Y298" s="587"/>
      <c r="Z298" s="587"/>
      <c r="AA298" s="587"/>
      <c r="AB298" s="587"/>
      <c r="AC298" s="587"/>
      <c r="AD298" s="587"/>
      <c r="AE298" s="587"/>
      <c r="AF298" s="587"/>
      <c r="AG298" s="587"/>
      <c r="AH298" s="588"/>
      <c r="AI298" s="588"/>
      <c r="AJ298" s="588"/>
      <c r="AK298" s="587"/>
      <c r="AL298" s="587"/>
      <c r="AM298" s="587"/>
      <c r="AN298" s="587"/>
      <c r="AO298" s="587"/>
      <c r="AP298" s="587"/>
      <c r="AQ298" s="587"/>
      <c r="AR298" s="587"/>
      <c r="AS298" s="587"/>
      <c r="AT298" s="587"/>
      <c r="AU298" s="587"/>
      <c r="AV298" s="587"/>
      <c r="AW298" s="587"/>
      <c r="AX298" s="587"/>
      <c r="AY298" s="587"/>
      <c r="AZ298" s="443">
        <v>6</v>
      </c>
    </row>
    <row r="299" spans="1:52" s="259" customFormat="1" ht="14.25" hidden="1" customHeight="1">
      <c r="A299" s="575">
        <f t="shared" si="10"/>
        <v>0</v>
      </c>
      <c r="D299" s="589"/>
      <c r="E299" s="589"/>
      <c r="F299" s="589"/>
      <c r="G299" s="589"/>
      <c r="H299" s="589"/>
      <c r="I299" s="589"/>
      <c r="J299" s="589"/>
      <c r="K299" s="589"/>
      <c r="L299" s="589"/>
      <c r="M299" s="589"/>
      <c r="N299" s="589"/>
      <c r="O299" s="589"/>
      <c r="P299" s="589"/>
      <c r="Q299" s="589"/>
      <c r="R299" s="589"/>
      <c r="S299" s="589"/>
      <c r="T299" s="589"/>
      <c r="U299" s="589"/>
      <c r="V299" s="589"/>
      <c r="W299" s="589"/>
      <c r="X299" s="589"/>
      <c r="Y299" s="589"/>
      <c r="Z299" s="589"/>
      <c r="AA299" s="589"/>
      <c r="AB299" s="589"/>
      <c r="AC299" s="589"/>
      <c r="AD299" s="589"/>
      <c r="AE299" s="589"/>
      <c r="AF299" s="589"/>
      <c r="AG299" s="589"/>
      <c r="AH299" s="589"/>
      <c r="AI299" s="589"/>
      <c r="AJ299" s="589"/>
      <c r="AK299" s="589"/>
      <c r="AL299" s="589"/>
      <c r="AM299" s="589"/>
      <c r="AN299" s="589"/>
      <c r="AO299" s="589"/>
      <c r="AP299" s="589"/>
      <c r="AQ299" s="589"/>
      <c r="AR299" s="589"/>
      <c r="AS299" s="589"/>
      <c r="AT299" s="589"/>
      <c r="AU299" s="589"/>
      <c r="AV299" s="589"/>
      <c r="AW299" s="589"/>
      <c r="AX299" s="589"/>
      <c r="AY299" s="589"/>
      <c r="AZ299" s="443">
        <v>6</v>
      </c>
    </row>
    <row r="300" spans="1:52" s="260" customFormat="1" ht="20.100000000000001" hidden="1" customHeight="1">
      <c r="A300" s="575">
        <f t="shared" si="10"/>
        <v>0</v>
      </c>
      <c r="B300" s="1876" t="s">
        <v>1221</v>
      </c>
      <c r="C300" s="1876"/>
      <c r="D300" s="1876"/>
      <c r="E300" s="1876"/>
      <c r="F300" s="1876"/>
      <c r="G300" s="1876"/>
      <c r="H300" s="1876"/>
      <c r="I300" s="1876"/>
      <c r="J300" s="1876"/>
      <c r="K300" s="1876"/>
      <c r="L300" s="1876"/>
      <c r="M300" s="1876"/>
      <c r="N300" s="1876"/>
      <c r="O300" s="1876"/>
      <c r="P300" s="1876"/>
      <c r="Q300" s="1876"/>
      <c r="R300" s="1876"/>
      <c r="S300" s="1876"/>
      <c r="T300" s="1876"/>
      <c r="U300" s="1876"/>
      <c r="V300" s="1876"/>
      <c r="W300" s="1876"/>
      <c r="X300" s="1876"/>
      <c r="Y300" s="1876"/>
      <c r="Z300" s="1876"/>
      <c r="AA300" s="1876"/>
      <c r="AB300" s="1876"/>
      <c r="AC300" s="1876"/>
      <c r="AD300" s="1876"/>
      <c r="AE300" s="1876"/>
      <c r="AF300" s="1876"/>
      <c r="AG300" s="1876"/>
      <c r="AH300" s="1876"/>
      <c r="AI300" s="1876"/>
      <c r="AJ300" s="1876"/>
      <c r="AK300" s="1876"/>
      <c r="AL300" s="1876"/>
      <c r="AM300" s="1876"/>
      <c r="AN300" s="1876"/>
      <c r="AO300" s="1876"/>
      <c r="AP300" s="1876"/>
      <c r="AQ300" s="1876"/>
      <c r="AR300" s="1876"/>
      <c r="AS300" s="1876"/>
      <c r="AT300" s="1876"/>
      <c r="AU300" s="1876"/>
      <c r="AV300" s="1876"/>
      <c r="AW300" s="1876"/>
      <c r="AX300" s="1876"/>
      <c r="AY300" s="1876"/>
      <c r="AZ300" s="443">
        <v>6</v>
      </c>
    </row>
    <row r="301" spans="1:52" s="260" customFormat="1" ht="20.100000000000001" hidden="1" customHeight="1">
      <c r="A301" s="575">
        <f t="shared" si="10"/>
        <v>0</v>
      </c>
      <c r="B301" s="590"/>
      <c r="C301" s="591" t="s">
        <v>1208</v>
      </c>
      <c r="D301" s="591" t="s">
        <v>1220</v>
      </c>
      <c r="E301" s="592"/>
      <c r="F301" s="592"/>
      <c r="G301" s="769"/>
      <c r="H301" s="593"/>
      <c r="I301" s="593"/>
      <c r="J301" s="594"/>
      <c r="K301" s="594"/>
      <c r="L301" s="594"/>
      <c r="M301" s="594"/>
      <c r="N301" s="594"/>
      <c r="O301" s="594"/>
      <c r="P301" s="594"/>
      <c r="Q301" s="595"/>
      <c r="R301" s="595"/>
      <c r="S301" s="595"/>
      <c r="T301" s="595"/>
      <c r="U301" s="595"/>
      <c r="V301" s="596"/>
      <c r="W301" s="596"/>
      <c r="X301" s="596"/>
      <c r="Y301" s="596"/>
      <c r="Z301" s="596"/>
      <c r="AA301" s="596"/>
      <c r="AB301" s="596"/>
      <c r="AC301" s="596"/>
      <c r="AD301" s="596"/>
      <c r="AE301" s="596"/>
      <c r="AF301" s="596"/>
      <c r="AG301" s="596"/>
      <c r="AH301" s="597"/>
      <c r="AI301" s="597"/>
      <c r="AJ301" s="597"/>
      <c r="AK301" s="597"/>
      <c r="AL301" s="598"/>
      <c r="AM301" s="598"/>
      <c r="AN301" s="598"/>
      <c r="AO301" s="598"/>
      <c r="AP301" s="598"/>
      <c r="AQ301" s="598"/>
      <c r="AR301" s="598"/>
      <c r="AS301" s="598"/>
      <c r="AT301" s="598"/>
      <c r="AU301" s="598"/>
      <c r="AV301" s="593"/>
      <c r="AW301" s="593"/>
      <c r="AX301" s="593"/>
      <c r="AY301" s="593"/>
      <c r="AZ301" s="443">
        <v>6</v>
      </c>
    </row>
    <row r="302" spans="1:52" s="259" customFormat="1" ht="18" hidden="1" customHeight="1">
      <c r="A302" s="575">
        <f t="shared" si="10"/>
        <v>0</v>
      </c>
      <c r="B302" s="599"/>
      <c r="C302" s="1862" t="s">
        <v>1219</v>
      </c>
      <c r="D302" s="1862"/>
      <c r="E302" s="1862"/>
      <c r="F302" s="1862"/>
      <c r="G302" s="1862"/>
      <c r="H302" s="1862"/>
      <c r="I302" s="1862"/>
      <c r="J302" s="1862"/>
      <c r="K302" s="1862" t="s">
        <v>1218</v>
      </c>
      <c r="L302" s="1862"/>
      <c r="M302" s="1862"/>
      <c r="N302" s="1862"/>
      <c r="O302" s="1862"/>
      <c r="P302" s="1862"/>
      <c r="Q302" s="1862"/>
      <c r="R302" s="1862"/>
      <c r="S302" s="1862" t="s">
        <v>1217</v>
      </c>
      <c r="T302" s="1862"/>
      <c r="U302" s="1862"/>
      <c r="V302" s="1862"/>
      <c r="W302" s="1862"/>
      <c r="X302" s="1862"/>
      <c r="Y302" s="1862"/>
      <c r="Z302" s="1862"/>
      <c r="AA302" s="1862" t="s">
        <v>1216</v>
      </c>
      <c r="AB302" s="1862"/>
      <c r="AC302" s="1862"/>
      <c r="AD302" s="1862"/>
      <c r="AE302" s="1862"/>
      <c r="AF302" s="1862"/>
      <c r="AG302" s="1862"/>
      <c r="AH302" s="1862"/>
      <c r="AI302" s="1862"/>
      <c r="AJ302" s="1862"/>
      <c r="AK302" s="1862"/>
      <c r="AL302" s="1862"/>
      <c r="AM302" s="1862"/>
      <c r="AN302" s="1862"/>
      <c r="AO302" s="1862"/>
      <c r="AP302" s="1862"/>
      <c r="AQ302" s="1862" t="s">
        <v>964</v>
      </c>
      <c r="AR302" s="1862"/>
      <c r="AS302" s="1862"/>
      <c r="AT302" s="1862"/>
      <c r="AU302" s="1862"/>
      <c r="AV302" s="1862"/>
      <c r="AW302" s="1862"/>
      <c r="AX302" s="1862"/>
      <c r="AY302" s="599"/>
      <c r="AZ302" s="443">
        <v>6</v>
      </c>
    </row>
    <row r="303" spans="1:52" s="259" customFormat="1" ht="18" hidden="1" customHeight="1">
      <c r="A303" s="575">
        <f t="shared" si="10"/>
        <v>0</v>
      </c>
      <c r="B303" s="599"/>
      <c r="C303" s="1862"/>
      <c r="D303" s="1862"/>
      <c r="E303" s="1862"/>
      <c r="F303" s="1862"/>
      <c r="G303" s="1862"/>
      <c r="H303" s="1862"/>
      <c r="I303" s="1862"/>
      <c r="J303" s="1862"/>
      <c r="K303" s="1862"/>
      <c r="L303" s="1862"/>
      <c r="M303" s="1862"/>
      <c r="N303" s="1862"/>
      <c r="O303" s="1862"/>
      <c r="P303" s="1862"/>
      <c r="Q303" s="1862"/>
      <c r="R303" s="1862"/>
      <c r="S303" s="1862"/>
      <c r="T303" s="1862"/>
      <c r="U303" s="1862"/>
      <c r="V303" s="1862"/>
      <c r="W303" s="1862"/>
      <c r="X303" s="1862"/>
      <c r="Y303" s="1862"/>
      <c r="Z303" s="1862"/>
      <c r="AA303" s="1862" t="s">
        <v>1215</v>
      </c>
      <c r="AB303" s="1862"/>
      <c r="AC303" s="1862"/>
      <c r="AD303" s="1862"/>
      <c r="AE303" s="1862"/>
      <c r="AF303" s="1862"/>
      <c r="AG303" s="1862"/>
      <c r="AH303" s="1862"/>
      <c r="AI303" s="1862" t="s">
        <v>1214</v>
      </c>
      <c r="AJ303" s="1862"/>
      <c r="AK303" s="1862"/>
      <c r="AL303" s="1862"/>
      <c r="AM303" s="1862"/>
      <c r="AN303" s="1862"/>
      <c r="AO303" s="1862"/>
      <c r="AP303" s="1862"/>
      <c r="AQ303" s="1862"/>
      <c r="AR303" s="1862"/>
      <c r="AS303" s="1862"/>
      <c r="AT303" s="1862"/>
      <c r="AU303" s="1862"/>
      <c r="AV303" s="1862"/>
      <c r="AW303" s="1862"/>
      <c r="AX303" s="1862"/>
      <c r="AY303" s="599"/>
      <c r="AZ303" s="443">
        <v>6</v>
      </c>
    </row>
    <row r="304" spans="1:52" s="259" customFormat="1" ht="18" hidden="1" customHeight="1">
      <c r="A304" s="575">
        <f t="shared" si="10"/>
        <v>0</v>
      </c>
      <c r="B304" s="600"/>
      <c r="C304" s="1871">
        <f>L288</f>
        <v>0</v>
      </c>
      <c r="D304" s="1872"/>
      <c r="E304" s="1875" t="s">
        <v>1213</v>
      </c>
      <c r="F304" s="1875"/>
      <c r="G304" s="1872">
        <f>Z288</f>
        <v>0</v>
      </c>
      <c r="H304" s="1872"/>
      <c r="I304" s="1875" t="s">
        <v>1212</v>
      </c>
      <c r="J304" s="1875"/>
      <c r="K304" s="1887">
        <f>'6-3표준조사 2'!Q379</f>
        <v>0</v>
      </c>
      <c r="L304" s="1887"/>
      <c r="M304" s="1887"/>
      <c r="N304" s="1887"/>
      <c r="O304" s="1887"/>
      <c r="P304" s="1887"/>
      <c r="Q304" s="1887"/>
      <c r="R304" s="1887"/>
      <c r="S304" s="1867" t="str">
        <f>'6-3표준조사 2'!K381</f>
        <v>낙엽송(용)</v>
      </c>
      <c r="T304" s="1867"/>
      <c r="U304" s="1867"/>
      <c r="V304" s="1867"/>
      <c r="W304" s="1867"/>
      <c r="X304" s="1867"/>
      <c r="Y304" s="1867"/>
      <c r="Z304" s="1867"/>
      <c r="AA304" s="1865">
        <f>'6-3표준조사 2'!Q385</f>
        <v>50</v>
      </c>
      <c r="AB304" s="1865"/>
      <c r="AC304" s="1865"/>
      <c r="AD304" s="1865"/>
      <c r="AE304" s="1865"/>
      <c r="AF304" s="1865"/>
      <c r="AG304" s="1865"/>
      <c r="AH304" s="1865"/>
      <c r="AI304" s="1865">
        <f>'6-3표준조사 2'!R385</f>
        <v>0</v>
      </c>
      <c r="AJ304" s="1865"/>
      <c r="AK304" s="1865"/>
      <c r="AL304" s="1865"/>
      <c r="AM304" s="1865"/>
      <c r="AN304" s="1865"/>
      <c r="AO304" s="1865"/>
      <c r="AP304" s="1865"/>
      <c r="AQ304" s="1867" t="str">
        <f>'6-3표준조사 2'!R381</f>
        <v>3년차 이상</v>
      </c>
      <c r="AR304" s="1867"/>
      <c r="AS304" s="1867"/>
      <c r="AT304" s="1867"/>
      <c r="AU304" s="1867"/>
      <c r="AV304" s="1867"/>
      <c r="AW304" s="1867"/>
      <c r="AX304" s="1867"/>
      <c r="AY304" s="599"/>
      <c r="AZ304" s="443">
        <v>6</v>
      </c>
    </row>
    <row r="305" spans="1:52" s="259" customFormat="1" ht="18" hidden="1" customHeight="1">
      <c r="A305" s="575">
        <f t="shared" si="10"/>
        <v>0</v>
      </c>
      <c r="B305" s="600"/>
      <c r="C305" s="1873"/>
      <c r="D305" s="1874"/>
      <c r="E305" s="1874"/>
      <c r="F305" s="1874"/>
      <c r="G305" s="1874"/>
      <c r="H305" s="1874"/>
      <c r="I305" s="1874"/>
      <c r="J305" s="1874"/>
      <c r="K305" s="1888"/>
      <c r="L305" s="1888"/>
      <c r="M305" s="1888"/>
      <c r="N305" s="1888"/>
      <c r="O305" s="1888"/>
      <c r="P305" s="1888"/>
      <c r="Q305" s="1888"/>
      <c r="R305" s="1888"/>
      <c r="S305" s="1868"/>
      <c r="T305" s="1868"/>
      <c r="U305" s="1868"/>
      <c r="V305" s="1868"/>
      <c r="W305" s="1868"/>
      <c r="X305" s="1868"/>
      <c r="Y305" s="1868"/>
      <c r="Z305" s="1868"/>
      <c r="AA305" s="1866"/>
      <c r="AB305" s="1866"/>
      <c r="AC305" s="1866"/>
      <c r="AD305" s="1866"/>
      <c r="AE305" s="1866"/>
      <c r="AF305" s="1866"/>
      <c r="AG305" s="1866"/>
      <c r="AH305" s="1866"/>
      <c r="AI305" s="1866"/>
      <c r="AJ305" s="1866"/>
      <c r="AK305" s="1866"/>
      <c r="AL305" s="1866"/>
      <c r="AM305" s="1866"/>
      <c r="AN305" s="1866"/>
      <c r="AO305" s="1866"/>
      <c r="AP305" s="1866"/>
      <c r="AQ305" s="1868"/>
      <c r="AR305" s="1868"/>
      <c r="AS305" s="1868"/>
      <c r="AT305" s="1868"/>
      <c r="AU305" s="1868"/>
      <c r="AV305" s="1868"/>
      <c r="AW305" s="1868"/>
      <c r="AX305" s="1868"/>
      <c r="AY305" s="599"/>
      <c r="AZ305" s="443">
        <v>6</v>
      </c>
    </row>
    <row r="306" spans="1:52" s="259" customFormat="1" ht="18" hidden="1" customHeight="1">
      <c r="A306" s="575">
        <f t="shared" si="10"/>
        <v>0</v>
      </c>
      <c r="B306" s="600"/>
      <c r="C306" s="600" t="s">
        <v>1206</v>
      </c>
      <c r="D306" s="600" t="s">
        <v>1211</v>
      </c>
      <c r="E306" s="600"/>
      <c r="F306" s="599"/>
      <c r="G306" s="599"/>
      <c r="H306" s="599"/>
      <c r="I306" s="599"/>
      <c r="J306" s="599"/>
      <c r="K306" s="599"/>
      <c r="L306" s="599"/>
      <c r="M306" s="599"/>
      <c r="N306" s="599"/>
      <c r="O306" s="599"/>
      <c r="P306" s="599"/>
      <c r="Q306" s="601"/>
      <c r="R306" s="601"/>
      <c r="S306" s="601"/>
      <c r="T306" s="601"/>
      <c r="U306" s="601"/>
      <c r="V306" s="599"/>
      <c r="W306" s="602"/>
      <c r="X306" s="602"/>
      <c r="Y306" s="602"/>
      <c r="Z306" s="602"/>
      <c r="AA306" s="602"/>
      <c r="AB306" s="602"/>
      <c r="AC306" s="602"/>
      <c r="AD306" s="602"/>
      <c r="AE306" s="602"/>
      <c r="AF306" s="602"/>
      <c r="AG306" s="599"/>
      <c r="AH306" s="603"/>
      <c r="AI306" s="603"/>
      <c r="AJ306" s="603"/>
      <c r="AK306" s="603"/>
      <c r="AL306" s="604"/>
      <c r="AM306" s="604"/>
      <c r="AN306" s="604"/>
      <c r="AO306" s="604"/>
      <c r="AP306" s="604"/>
      <c r="AQ306" s="604"/>
      <c r="AR306" s="604"/>
      <c r="AS306" s="604"/>
      <c r="AT306" s="604"/>
      <c r="AU306" s="604"/>
      <c r="AV306" s="599"/>
      <c r="AW306" s="599"/>
      <c r="AX306" s="599"/>
      <c r="AY306" s="599"/>
      <c r="AZ306" s="443">
        <v>6</v>
      </c>
    </row>
    <row r="307" spans="1:52" s="259" customFormat="1" ht="18" hidden="1" customHeight="1">
      <c r="A307" s="575">
        <f>IF(K304&gt;0,1,0)</f>
        <v>0</v>
      </c>
      <c r="B307" s="600"/>
      <c r="C307" s="600"/>
      <c r="D307" s="259" t="s">
        <v>499</v>
      </c>
      <c r="E307" s="600" t="str">
        <f>'6-3표준조사 2'!$W$396</f>
        <v>식재된 낙엽송(용) 는 활착이 안정된 상태로 신초발달이 양호하다.</v>
      </c>
      <c r="F307" s="599"/>
      <c r="G307" s="599"/>
      <c r="H307" s="599"/>
      <c r="I307" s="599"/>
      <c r="J307" s="599"/>
      <c r="K307" s="599"/>
      <c r="L307" s="599"/>
      <c r="M307" s="599"/>
      <c r="N307" s="599"/>
      <c r="O307" s="599"/>
      <c r="P307" s="599"/>
      <c r="Q307" s="601"/>
      <c r="R307" s="601"/>
      <c r="S307" s="601"/>
      <c r="T307" s="601"/>
      <c r="U307" s="601"/>
      <c r="V307" s="599"/>
      <c r="W307" s="605"/>
      <c r="X307" s="602"/>
      <c r="Y307" s="602"/>
      <c r="Z307" s="602"/>
      <c r="AA307" s="605"/>
      <c r="AB307" s="602"/>
      <c r="AC307" s="602"/>
      <c r="AD307" s="602"/>
      <c r="AE307" s="605"/>
      <c r="AF307" s="602"/>
      <c r="AG307" s="599"/>
      <c r="AH307" s="603"/>
      <c r="AI307" s="603"/>
      <c r="AJ307" s="603"/>
      <c r="AK307" s="603"/>
      <c r="AL307" s="604"/>
      <c r="AM307" s="604"/>
      <c r="AN307" s="604"/>
      <c r="AO307" s="604"/>
      <c r="AP307" s="604"/>
      <c r="AQ307" s="604"/>
      <c r="AR307" s="604"/>
      <c r="AS307" s="604"/>
      <c r="AT307" s="604"/>
      <c r="AU307" s="604"/>
      <c r="AV307" s="599"/>
      <c r="AW307" s="599"/>
      <c r="AX307" s="599"/>
      <c r="AY307" s="599"/>
      <c r="AZ307" s="443">
        <v>6</v>
      </c>
    </row>
    <row r="308" spans="1:52" s="259" customFormat="1" ht="18" hidden="1" customHeight="1">
      <c r="A308" s="575">
        <f>IF(K304&gt;0,1,0)</f>
        <v>0</v>
      </c>
      <c r="B308" s="600"/>
      <c r="C308" s="600"/>
      <c r="D308" s="259" t="s">
        <v>499</v>
      </c>
      <c r="E308" s="600" t="str">
        <f>'6-3표준조사 2'!$W$397</f>
        <v>소반은 2024년 추기 조림지이며, 2026년 춘기에 보식되었으며, 소반과 연접되는 신규 임도가 개설되어 있다.</v>
      </c>
      <c r="F308" s="599"/>
      <c r="G308" s="599"/>
      <c r="H308" s="599"/>
      <c r="I308" s="599"/>
      <c r="J308" s="599"/>
      <c r="K308" s="599"/>
      <c r="L308" s="599"/>
      <c r="M308" s="599"/>
      <c r="N308" s="599"/>
      <c r="O308" s="599"/>
      <c r="P308" s="599"/>
      <c r="Q308" s="601"/>
      <c r="R308" s="601"/>
      <c r="S308" s="601"/>
      <c r="T308" s="601"/>
      <c r="U308" s="601"/>
      <c r="V308" s="599"/>
      <c r="W308" s="599"/>
      <c r="X308" s="599"/>
      <c r="Y308" s="599"/>
      <c r="Z308" s="599"/>
      <c r="AA308" s="599"/>
      <c r="AB308" s="599"/>
      <c r="AC308" s="599"/>
      <c r="AD308" s="599"/>
      <c r="AE308" s="599"/>
      <c r="AF308" s="599"/>
      <c r="AG308" s="599"/>
      <c r="AH308" s="603"/>
      <c r="AI308" s="603"/>
      <c r="AJ308" s="603"/>
      <c r="AK308" s="603"/>
      <c r="AL308" s="604"/>
      <c r="AM308" s="604"/>
      <c r="AN308" s="604"/>
      <c r="AO308" s="604"/>
      <c r="AP308" s="604"/>
      <c r="AQ308" s="604"/>
      <c r="AR308" s="604"/>
      <c r="AS308" s="604"/>
      <c r="AT308" s="604"/>
      <c r="AU308" s="604"/>
      <c r="AV308" s="599"/>
      <c r="AW308" s="599"/>
      <c r="AX308" s="599"/>
      <c r="AY308" s="599"/>
      <c r="AZ308" s="444">
        <v>6</v>
      </c>
    </row>
    <row r="309" spans="1:52" s="259" customFormat="1" ht="18" hidden="1" customHeight="1">
      <c r="A309" s="575">
        <f t="shared" ref="A309:A314" si="11">IF(K$304&gt;0,1,0)</f>
        <v>0</v>
      </c>
      <c r="B309" s="600"/>
      <c r="C309" s="600" t="s">
        <v>1193</v>
      </c>
      <c r="D309" s="600" t="s">
        <v>1210</v>
      </c>
      <c r="E309" s="600"/>
      <c r="F309" s="599"/>
      <c r="G309" s="599"/>
      <c r="H309" s="599"/>
      <c r="I309" s="599"/>
      <c r="J309" s="599"/>
      <c r="K309" s="599"/>
      <c r="L309" s="599"/>
      <c r="M309" s="599"/>
      <c r="N309" s="599"/>
      <c r="O309" s="599"/>
      <c r="P309" s="599"/>
      <c r="Q309" s="601"/>
      <c r="R309" s="601"/>
      <c r="S309" s="601"/>
      <c r="T309" s="601"/>
      <c r="U309" s="601"/>
      <c r="V309" s="599"/>
      <c r="W309" s="599"/>
      <c r="X309" s="599"/>
      <c r="Y309" s="599"/>
      <c r="Z309" s="599"/>
      <c r="AA309" s="599"/>
      <c r="AB309" s="599"/>
      <c r="AC309" s="599"/>
      <c r="AD309" s="599"/>
      <c r="AE309" s="599"/>
      <c r="AF309" s="599"/>
      <c r="AG309" s="599"/>
      <c r="AH309" s="603"/>
      <c r="AI309" s="603"/>
      <c r="AJ309" s="603"/>
      <c r="AK309" s="603"/>
      <c r="AL309" s="604"/>
      <c r="AM309" s="604"/>
      <c r="AN309" s="604"/>
      <c r="AO309" s="604"/>
      <c r="AP309" s="604"/>
      <c r="AQ309" s="604"/>
      <c r="AR309" s="604"/>
      <c r="AS309" s="604"/>
      <c r="AT309" s="604"/>
      <c r="AU309" s="604"/>
      <c r="AV309" s="599"/>
      <c r="AW309" s="599"/>
      <c r="AX309" s="599"/>
      <c r="AY309" s="599"/>
      <c r="AZ309" s="443">
        <v>6</v>
      </c>
    </row>
    <row r="310" spans="1:52" s="259" customFormat="1" ht="18" hidden="1" customHeight="1">
      <c r="A310" s="575">
        <f t="shared" si="11"/>
        <v>0</v>
      </c>
      <c r="B310" s="600"/>
      <c r="C310" s="600"/>
      <c r="D310" s="259" t="s">
        <v>499</v>
      </c>
      <c r="E310" s="600" t="s">
        <v>1230</v>
      </c>
      <c r="F310" s="599"/>
      <c r="G310" s="599"/>
      <c r="H310" s="599"/>
      <c r="I310" s="599"/>
      <c r="J310" s="599"/>
      <c r="K310" s="599"/>
      <c r="L310" s="599"/>
      <c r="M310" s="599"/>
      <c r="N310" s="599"/>
      <c r="O310" s="599"/>
      <c r="P310" s="599"/>
      <c r="Q310" s="601"/>
      <c r="R310" s="601"/>
      <c r="S310" s="601"/>
      <c r="T310" s="601"/>
      <c r="U310" s="601"/>
      <c r="V310" s="599"/>
      <c r="W310" s="599"/>
      <c r="X310" s="599"/>
      <c r="Y310" s="599"/>
      <c r="Z310" s="599"/>
      <c r="AA310" s="599"/>
      <c r="AB310" s="599"/>
      <c r="AC310" s="599"/>
      <c r="AD310" s="599"/>
      <c r="AE310" s="599"/>
      <c r="AF310" s="599"/>
      <c r="AG310" s="599"/>
      <c r="AH310" s="603"/>
      <c r="AI310" s="603"/>
      <c r="AJ310" s="603"/>
      <c r="AK310" s="603"/>
      <c r="AL310" s="604"/>
      <c r="AM310" s="604"/>
      <c r="AN310" s="604"/>
      <c r="AO310" s="604"/>
      <c r="AP310" s="604"/>
      <c r="AQ310" s="604"/>
      <c r="AR310" s="604"/>
      <c r="AS310" s="604"/>
      <c r="AT310" s="604"/>
      <c r="AU310" s="604"/>
      <c r="AV310" s="599"/>
      <c r="AW310" s="599"/>
      <c r="AX310" s="599"/>
      <c r="AY310" s="599"/>
      <c r="AZ310" s="443">
        <v>6</v>
      </c>
    </row>
    <row r="311" spans="1:52" s="259" customFormat="1" ht="18" hidden="1" customHeight="1">
      <c r="A311" s="575">
        <f t="shared" si="11"/>
        <v>0</v>
      </c>
      <c r="B311" s="600"/>
      <c r="C311" s="600"/>
      <c r="D311" s="259" t="s">
        <v>499</v>
      </c>
      <c r="E311" s="600" t="str">
        <f>CONCATENATE("조림목이 자연발생 식생과 경쟁하고 있으며 조림목의 조림후 경과년수는 ",AQ304,"이다." )</f>
        <v>조림목이 자연발생 식생과 경쟁하고 있으며 조림목의 조림후 경과년수는 3년차 이상이다.</v>
      </c>
      <c r="F311" s="599"/>
      <c r="G311" s="599"/>
      <c r="H311" s="599"/>
      <c r="I311" s="599"/>
      <c r="J311" s="599"/>
      <c r="K311" s="599"/>
      <c r="L311" s="599"/>
      <c r="M311" s="599"/>
      <c r="N311" s="599"/>
      <c r="O311" s="599"/>
      <c r="P311" s="599"/>
      <c r="Q311" s="599"/>
      <c r="R311" s="599"/>
      <c r="S311" s="599"/>
      <c r="T311" s="599"/>
      <c r="U311" s="599"/>
      <c r="V311" s="599"/>
      <c r="W311" s="599"/>
      <c r="X311" s="599"/>
      <c r="Y311" s="599"/>
      <c r="Z311" s="599"/>
      <c r="AA311" s="599"/>
      <c r="AB311" s="599"/>
      <c r="AC311" s="599"/>
      <c r="AD311" s="599"/>
      <c r="AE311" s="599"/>
      <c r="AF311" s="599"/>
      <c r="AG311" s="599"/>
      <c r="AH311" s="603"/>
      <c r="AI311" s="603"/>
      <c r="AJ311" s="603"/>
      <c r="AK311" s="603"/>
      <c r="AL311" s="604"/>
      <c r="AM311" s="604"/>
      <c r="AN311" s="604"/>
      <c r="AO311" s="604"/>
      <c r="AP311" s="604"/>
      <c r="AQ311" s="604"/>
      <c r="AR311" s="604"/>
      <c r="AS311" s="604"/>
      <c r="AT311" s="604"/>
      <c r="AU311" s="604"/>
      <c r="AV311" s="599"/>
      <c r="AW311" s="599"/>
      <c r="AX311" s="599"/>
      <c r="AY311" s="599"/>
      <c r="AZ311" s="443">
        <v>6</v>
      </c>
    </row>
    <row r="312" spans="1:52" s="259" customFormat="1" ht="13.5" hidden="1" customHeight="1">
      <c r="A312" s="575">
        <f t="shared" si="11"/>
        <v>0</v>
      </c>
      <c r="B312" s="606"/>
      <c r="C312" s="606"/>
      <c r="D312" s="606"/>
      <c r="E312" s="606"/>
      <c r="F312" s="769"/>
      <c r="G312" s="769"/>
      <c r="H312" s="769"/>
      <c r="I312" s="769"/>
      <c r="J312" s="607"/>
      <c r="K312" s="607"/>
      <c r="L312" s="607"/>
      <c r="M312" s="607"/>
      <c r="N312" s="607"/>
      <c r="O312" s="607"/>
      <c r="P312" s="607"/>
      <c r="Q312" s="608"/>
      <c r="R312" s="608"/>
      <c r="S312" s="608"/>
      <c r="T312" s="608"/>
      <c r="U312" s="608"/>
      <c r="V312" s="599"/>
      <c r="W312" s="599"/>
      <c r="X312" s="599"/>
      <c r="Y312" s="599"/>
      <c r="Z312" s="599"/>
      <c r="AA312" s="599"/>
      <c r="AB312" s="599"/>
      <c r="AC312" s="599"/>
      <c r="AD312" s="599"/>
      <c r="AE312" s="599"/>
      <c r="AF312" s="599"/>
      <c r="AG312" s="599"/>
      <c r="AH312" s="609"/>
      <c r="AI312" s="609"/>
      <c r="AJ312" s="609"/>
      <c r="AK312" s="609"/>
      <c r="AL312" s="610"/>
      <c r="AM312" s="610"/>
      <c r="AN312" s="610"/>
      <c r="AO312" s="610"/>
      <c r="AP312" s="610"/>
      <c r="AQ312" s="610"/>
      <c r="AR312" s="610"/>
      <c r="AS312" s="610"/>
      <c r="AT312" s="610"/>
      <c r="AU312" s="610"/>
      <c r="AV312" s="769"/>
      <c r="AW312" s="769"/>
      <c r="AX312" s="769"/>
      <c r="AY312" s="769"/>
      <c r="AZ312" s="443">
        <v>6</v>
      </c>
    </row>
    <row r="313" spans="1:52" s="260" customFormat="1" ht="19.5" hidden="1" customHeight="1">
      <c r="A313" s="575">
        <f t="shared" si="11"/>
        <v>0</v>
      </c>
      <c r="B313" s="1876" t="s">
        <v>1209</v>
      </c>
      <c r="C313" s="1876"/>
      <c r="D313" s="1876"/>
      <c r="E313" s="1876"/>
      <c r="F313" s="1876"/>
      <c r="G313" s="1876"/>
      <c r="H313" s="1876"/>
      <c r="I313" s="1876"/>
      <c r="J313" s="1876"/>
      <c r="K313" s="1876"/>
      <c r="L313" s="1876"/>
      <c r="M313" s="1876"/>
      <c r="N313" s="1876"/>
      <c r="O313" s="1876"/>
      <c r="P313" s="1876"/>
      <c r="Q313" s="1876"/>
      <c r="R313" s="1876"/>
      <c r="S313" s="1876"/>
      <c r="T313" s="1876"/>
      <c r="U313" s="1876"/>
      <c r="V313" s="1876"/>
      <c r="W313" s="1876"/>
      <c r="X313" s="1876"/>
      <c r="Y313" s="1876"/>
      <c r="Z313" s="1876"/>
      <c r="AA313" s="1876"/>
      <c r="AB313" s="1876"/>
      <c r="AC313" s="1876"/>
      <c r="AD313" s="1876"/>
      <c r="AE313" s="1876"/>
      <c r="AF313" s="1876"/>
      <c r="AG313" s="1876"/>
      <c r="AH313" s="1876"/>
      <c r="AI313" s="1876"/>
      <c r="AJ313" s="1876"/>
      <c r="AK313" s="1876"/>
      <c r="AL313" s="1876"/>
      <c r="AM313" s="1876"/>
      <c r="AN313" s="1876"/>
      <c r="AO313" s="1876"/>
      <c r="AP313" s="1876"/>
      <c r="AQ313" s="1876"/>
      <c r="AR313" s="1876"/>
      <c r="AS313" s="1876"/>
      <c r="AT313" s="1876"/>
      <c r="AU313" s="1876"/>
      <c r="AV313" s="1876"/>
      <c r="AW313" s="1876"/>
      <c r="AX313" s="1876"/>
      <c r="AY313" s="1876"/>
      <c r="AZ313" s="443">
        <v>6</v>
      </c>
    </row>
    <row r="314" spans="1:52" s="260" customFormat="1" ht="18" hidden="1" customHeight="1">
      <c r="A314" s="575">
        <f t="shared" si="11"/>
        <v>0</v>
      </c>
      <c r="B314" s="770"/>
      <c r="C314" s="259" t="s">
        <v>1208</v>
      </c>
      <c r="D314" s="579" t="s">
        <v>1207</v>
      </c>
      <c r="E314" s="579"/>
      <c r="F314" s="579"/>
      <c r="G314" s="579"/>
      <c r="H314" s="579"/>
      <c r="I314" s="579"/>
      <c r="J314" s="611"/>
      <c r="K314" s="611"/>
      <c r="L314" s="611"/>
      <c r="M314" s="611"/>
      <c r="N314" s="611"/>
      <c r="O314" s="611"/>
      <c r="P314" s="611"/>
      <c r="Q314" s="611"/>
      <c r="R314" s="611"/>
      <c r="S314" s="611"/>
      <c r="T314" s="611"/>
      <c r="U314" s="611"/>
      <c r="V314" s="611"/>
      <c r="W314" s="611"/>
      <c r="X314" s="611"/>
      <c r="Y314" s="611"/>
      <c r="Z314" s="611"/>
      <c r="AA314" s="611"/>
      <c r="AB314" s="611"/>
      <c r="AC314" s="611"/>
      <c r="AD314" s="611"/>
      <c r="AE314" s="611"/>
      <c r="AF314" s="611"/>
      <c r="AG314" s="611"/>
      <c r="AH314" s="611"/>
      <c r="AI314" s="611"/>
      <c r="AJ314" s="611"/>
      <c r="AK314" s="611"/>
      <c r="AL314" s="611"/>
      <c r="AM314" s="611"/>
      <c r="AN314" s="611"/>
      <c r="AO314" s="611"/>
      <c r="AP314" s="611"/>
      <c r="AQ314" s="611"/>
      <c r="AR314" s="611"/>
      <c r="AS314" s="611"/>
      <c r="AT314" s="611"/>
      <c r="AU314" s="611"/>
      <c r="AV314" s="611"/>
      <c r="AW314" s="611"/>
      <c r="AX314" s="611"/>
      <c r="AY314" s="611"/>
      <c r="AZ314" s="443">
        <v>6</v>
      </c>
    </row>
    <row r="315" spans="1:52" s="259" customFormat="1" ht="18" hidden="1" customHeight="1">
      <c r="A315" s="575">
        <f>A328</f>
        <v>0</v>
      </c>
      <c r="D315" s="259" t="s">
        <v>499</v>
      </c>
      <c r="E315" s="579" t="str">
        <f>'6-3표준조사 2'!$W$398</f>
        <v>소반내 조림목의 생육상태, 현장여건 등을 고려하여 작업종은 모두베기로 적용한다.</v>
      </c>
      <c r="F315" s="579"/>
      <c r="G315" s="579"/>
      <c r="H315" s="579"/>
      <c r="I315" s="579"/>
      <c r="J315" s="580"/>
      <c r="K315" s="579"/>
      <c r="L315" s="579"/>
      <c r="M315" s="579"/>
      <c r="N315" s="579"/>
      <c r="O315" s="579"/>
      <c r="P315" s="579"/>
      <c r="Q315" s="579"/>
      <c r="R315" s="579"/>
      <c r="S315" s="579"/>
      <c r="T315" s="579"/>
      <c r="U315" s="579"/>
      <c r="V315" s="579"/>
      <c r="W315" s="579"/>
      <c r="X315" s="579"/>
      <c r="Y315" s="579"/>
      <c r="Z315" s="579"/>
      <c r="AA315" s="579"/>
      <c r="AB315" s="579"/>
      <c r="AC315" s="579"/>
      <c r="AD315" s="579"/>
      <c r="AE315" s="579"/>
      <c r="AF315" s="579"/>
      <c r="AG315" s="579"/>
      <c r="AH315" s="579"/>
      <c r="AI315" s="579"/>
      <c r="AJ315" s="579"/>
      <c r="AK315" s="579"/>
      <c r="AL315" s="579"/>
      <c r="AM315" s="579"/>
      <c r="AN315" s="579"/>
      <c r="AO315" s="579"/>
      <c r="AP315" s="579"/>
      <c r="AQ315" s="579"/>
      <c r="AR315" s="579"/>
      <c r="AS315" s="579"/>
      <c r="AT315" s="579"/>
      <c r="AU315" s="579"/>
      <c r="AV315" s="579"/>
      <c r="AW315" s="579"/>
      <c r="AX315" s="579"/>
      <c r="AY315" s="579"/>
      <c r="AZ315" s="443">
        <v>6</v>
      </c>
    </row>
    <row r="316" spans="1:52" s="259" customFormat="1" ht="18" hidden="1" customHeight="1">
      <c r="A316" s="575">
        <f>A331</f>
        <v>0</v>
      </c>
      <c r="D316" s="259" t="s">
        <v>499</v>
      </c>
      <c r="E316" s="579" t="s">
        <v>1048</v>
      </c>
      <c r="F316" s="579"/>
      <c r="G316" s="579"/>
      <c r="H316" s="579"/>
      <c r="I316" s="579"/>
      <c r="J316" s="580"/>
      <c r="K316" s="579"/>
      <c r="L316" s="579"/>
      <c r="M316" s="579"/>
      <c r="N316" s="579"/>
      <c r="O316" s="579"/>
      <c r="P316" s="579"/>
      <c r="Q316" s="579"/>
      <c r="R316" s="579"/>
      <c r="S316" s="579"/>
      <c r="T316" s="579"/>
      <c r="U316" s="579"/>
      <c r="V316" s="579"/>
      <c r="W316" s="579"/>
      <c r="X316" s="579"/>
      <c r="Y316" s="579"/>
      <c r="Z316" s="579"/>
      <c r="AA316" s="579"/>
      <c r="AB316" s="579"/>
      <c r="AC316" s="579"/>
      <c r="AD316" s="579"/>
      <c r="AE316" s="579"/>
      <c r="AF316" s="579"/>
      <c r="AG316" s="579"/>
      <c r="AH316" s="579"/>
      <c r="AI316" s="579"/>
      <c r="AJ316" s="579"/>
      <c r="AK316" s="579"/>
      <c r="AL316" s="579"/>
      <c r="AM316" s="579"/>
      <c r="AN316" s="579"/>
      <c r="AO316" s="579"/>
      <c r="AP316" s="579"/>
      <c r="AQ316" s="579"/>
      <c r="AR316" s="579"/>
      <c r="AS316" s="579"/>
      <c r="AT316" s="579"/>
      <c r="AU316" s="579"/>
      <c r="AV316" s="579"/>
      <c r="AW316" s="579"/>
      <c r="AX316" s="579"/>
      <c r="AY316" s="579"/>
      <c r="AZ316" s="443"/>
    </row>
    <row r="317" spans="1:52" s="260" customFormat="1" ht="18" customHeight="1">
      <c r="A317" s="575">
        <f>IF(1&gt;S321,1,0)</f>
        <v>1</v>
      </c>
      <c r="B317" s="951"/>
      <c r="C317" s="259"/>
      <c r="D317" s="259" t="s">
        <v>499</v>
      </c>
      <c r="E317" s="579" t="s">
        <v>1356</v>
      </c>
      <c r="F317" s="579"/>
      <c r="G317" s="579"/>
      <c r="H317" s="579"/>
      <c r="I317" s="579"/>
      <c r="J317" s="580"/>
      <c r="K317" s="579"/>
      <c r="L317" s="579"/>
      <c r="M317" s="579"/>
      <c r="N317" s="579"/>
      <c r="O317" s="579"/>
      <c r="P317" s="579"/>
      <c r="Q317" s="579"/>
      <c r="R317" s="579"/>
      <c r="S317" s="579"/>
      <c r="T317" s="579"/>
      <c r="U317" s="579"/>
      <c r="V317" s="579"/>
      <c r="W317" s="579"/>
      <c r="X317" s="579"/>
      <c r="Y317" s="579"/>
      <c r="Z317" s="579"/>
      <c r="AA317" s="579"/>
      <c r="AB317" s="579"/>
      <c r="AC317" s="579"/>
      <c r="AD317" s="579"/>
      <c r="AE317" s="579"/>
      <c r="AF317" s="579"/>
      <c r="AG317" s="579"/>
      <c r="AH317" s="579"/>
      <c r="AI317" s="579"/>
      <c r="AJ317" s="579"/>
      <c r="AK317" s="611"/>
      <c r="AL317" s="611"/>
      <c r="AM317" s="611"/>
      <c r="AN317" s="611"/>
      <c r="AO317" s="611"/>
      <c r="AP317" s="611"/>
      <c r="AQ317" s="611"/>
      <c r="AR317" s="611"/>
      <c r="AS317" s="611"/>
      <c r="AT317" s="611"/>
      <c r="AU317" s="611"/>
      <c r="AV317" s="611"/>
      <c r="AW317" s="611"/>
      <c r="AX317" s="611"/>
      <c r="AY317" s="611"/>
      <c r="AZ317" s="443"/>
    </row>
    <row r="318" spans="1:52" s="259" customFormat="1" ht="18" hidden="1" customHeight="1">
      <c r="A318" s="575">
        <f>IF(K$304&gt;0,1,0)</f>
        <v>0</v>
      </c>
      <c r="C318" s="259" t="s">
        <v>1206</v>
      </c>
      <c r="D318" s="579" t="s">
        <v>1205</v>
      </c>
      <c r="E318" s="579"/>
      <c r="F318" s="579"/>
      <c r="G318" s="579"/>
      <c r="H318" s="579"/>
      <c r="I318" s="579"/>
      <c r="J318" s="579"/>
      <c r="K318" s="579"/>
      <c r="L318" s="579"/>
      <c r="M318" s="579"/>
      <c r="N318" s="579"/>
      <c r="O318" s="579"/>
      <c r="P318" s="579"/>
      <c r="Q318" s="579"/>
      <c r="R318" s="579"/>
      <c r="S318" s="579"/>
      <c r="T318" s="579"/>
      <c r="U318" s="579"/>
      <c r="V318" s="579"/>
      <c r="W318" s="579"/>
      <c r="X318" s="579"/>
      <c r="Y318" s="579"/>
      <c r="Z318" s="579"/>
      <c r="AA318" s="579"/>
      <c r="AB318" s="579"/>
      <c r="AC318" s="579"/>
      <c r="AD318" s="579"/>
      <c r="AE318" s="579"/>
      <c r="AF318" s="579"/>
      <c r="AG318" s="579"/>
      <c r="AH318" s="579"/>
      <c r="AI318" s="579"/>
      <c r="AJ318" s="579"/>
      <c r="AK318" s="579"/>
      <c r="AL318" s="579"/>
      <c r="AM318" s="579"/>
      <c r="AN318" s="579"/>
      <c r="AO318" s="579"/>
      <c r="AP318" s="579"/>
      <c r="AQ318" s="579"/>
      <c r="AR318" s="579"/>
      <c r="AS318" s="579"/>
      <c r="AT318" s="579"/>
      <c r="AU318" s="579"/>
      <c r="AV318" s="579"/>
      <c r="AW318" s="579"/>
      <c r="AX318" s="579"/>
      <c r="AY318" s="579"/>
      <c r="AZ318" s="443">
        <v>6</v>
      </c>
    </row>
    <row r="319" spans="1:52" s="259" customFormat="1" ht="18" hidden="1" customHeight="1">
      <c r="A319" s="575">
        <f>IF(K$304&gt;0,1,0)</f>
        <v>0</v>
      </c>
      <c r="C319" s="1862" t="s">
        <v>1204</v>
      </c>
      <c r="D319" s="1862"/>
      <c r="E319" s="1862"/>
      <c r="F319" s="1862"/>
      <c r="G319" s="1862"/>
      <c r="H319" s="1862"/>
      <c r="I319" s="1862"/>
      <c r="J319" s="1862"/>
      <c r="K319" s="1862"/>
      <c r="L319" s="1862"/>
      <c r="M319" s="1862"/>
      <c r="N319" s="1862"/>
      <c r="O319" s="1862"/>
      <c r="P319" s="1862"/>
      <c r="Q319" s="1862"/>
      <c r="R319" s="1862"/>
      <c r="S319" s="1862"/>
      <c r="T319" s="1862"/>
      <c r="U319" s="1862"/>
      <c r="V319" s="1862"/>
      <c r="W319" s="1862"/>
      <c r="X319" s="1862"/>
      <c r="Y319" s="1862"/>
      <c r="Z319" s="1862"/>
      <c r="AA319" s="1862" t="s">
        <v>1203</v>
      </c>
      <c r="AB319" s="1862"/>
      <c r="AC319" s="1862"/>
      <c r="AD319" s="1862"/>
      <c r="AE319" s="1862"/>
      <c r="AF319" s="1862"/>
      <c r="AG319" s="1862"/>
      <c r="AH319" s="1862"/>
      <c r="AI319" s="1862"/>
      <c r="AJ319" s="1862"/>
      <c r="AK319" s="1862"/>
      <c r="AL319" s="1862"/>
      <c r="AM319" s="1862"/>
      <c r="AN319" s="1862"/>
      <c r="AO319" s="1862"/>
      <c r="AP319" s="1862"/>
      <c r="AQ319" s="1862"/>
      <c r="AR319" s="1862"/>
      <c r="AS319" s="1862"/>
      <c r="AT319" s="1862"/>
      <c r="AU319" s="1862"/>
      <c r="AV319" s="1862"/>
      <c r="AW319" s="1862"/>
      <c r="AX319" s="1862"/>
      <c r="AZ319" s="443">
        <v>6</v>
      </c>
    </row>
    <row r="320" spans="1:52" s="259" customFormat="1" ht="18" hidden="1" customHeight="1">
      <c r="A320" s="575">
        <f>IF(K$304&gt;0,1,0)</f>
        <v>0</v>
      </c>
      <c r="B320" s="614"/>
      <c r="C320" s="1862" t="s">
        <v>1202</v>
      </c>
      <c r="D320" s="1862"/>
      <c r="E320" s="1862"/>
      <c r="F320" s="1862"/>
      <c r="G320" s="1862"/>
      <c r="H320" s="1862"/>
      <c r="I320" s="1862"/>
      <c r="J320" s="1862"/>
      <c r="K320" s="1862" t="s">
        <v>1201</v>
      </c>
      <c r="L320" s="1862"/>
      <c r="M320" s="1862"/>
      <c r="N320" s="1862"/>
      <c r="O320" s="1862"/>
      <c r="P320" s="1862"/>
      <c r="Q320" s="1862"/>
      <c r="R320" s="1862"/>
      <c r="S320" s="1862" t="s">
        <v>1200</v>
      </c>
      <c r="T320" s="1862"/>
      <c r="U320" s="1862"/>
      <c r="V320" s="1862"/>
      <c r="W320" s="1862"/>
      <c r="X320" s="1862"/>
      <c r="Y320" s="1862"/>
      <c r="Z320" s="1862"/>
      <c r="AA320" s="1862" t="s">
        <v>1199</v>
      </c>
      <c r="AB320" s="1862"/>
      <c r="AC320" s="1862"/>
      <c r="AD320" s="1862"/>
      <c r="AE320" s="1862"/>
      <c r="AF320" s="1862"/>
      <c r="AG320" s="1862"/>
      <c r="AH320" s="1862"/>
      <c r="AI320" s="1862" t="s">
        <v>1198</v>
      </c>
      <c r="AJ320" s="1862"/>
      <c r="AK320" s="1862"/>
      <c r="AL320" s="1862"/>
      <c r="AM320" s="1862"/>
      <c r="AN320" s="1862"/>
      <c r="AO320" s="1862"/>
      <c r="AP320" s="1862"/>
      <c r="AQ320" s="1862" t="s">
        <v>964</v>
      </c>
      <c r="AR320" s="1862"/>
      <c r="AS320" s="1862"/>
      <c r="AT320" s="1862"/>
      <c r="AU320" s="1862"/>
      <c r="AV320" s="1862"/>
      <c r="AW320" s="1862"/>
      <c r="AX320" s="1862"/>
      <c r="AY320" s="614"/>
      <c r="AZ320" s="443">
        <v>6</v>
      </c>
    </row>
    <row r="321" spans="1:52" s="260" customFormat="1" ht="18" hidden="1" customHeight="1">
      <c r="A321" s="575">
        <f>IF(K$304&gt;0,1,0)</f>
        <v>0</v>
      </c>
      <c r="B321" s="599"/>
      <c r="C321" s="1862" t="s">
        <v>1192</v>
      </c>
      <c r="D321" s="1862"/>
      <c r="E321" s="1862"/>
      <c r="F321" s="1862"/>
      <c r="G321" s="1862"/>
      <c r="H321" s="1862"/>
      <c r="I321" s="1862"/>
      <c r="J321" s="1862"/>
      <c r="K321" s="1862" t="s">
        <v>1197</v>
      </c>
      <c r="L321" s="1862"/>
      <c r="M321" s="1862"/>
      <c r="N321" s="1862"/>
      <c r="O321" s="1862"/>
      <c r="P321" s="1862"/>
      <c r="Q321" s="1862"/>
      <c r="R321" s="1862"/>
      <c r="S321" s="1886">
        <f>'5-3단가산출서 2'!D243</f>
        <v>0</v>
      </c>
      <c r="T321" s="1886"/>
      <c r="U321" s="1886"/>
      <c r="V321" s="1886"/>
      <c r="W321" s="1886"/>
      <c r="X321" s="1886"/>
      <c r="Y321" s="1886"/>
      <c r="Z321" s="1886"/>
      <c r="AA321" s="1862" t="str">
        <f>'6-3표준조사 2'!P381</f>
        <v>중 (15˚ ~ 30˚)</v>
      </c>
      <c r="AB321" s="1862"/>
      <c r="AC321" s="1862"/>
      <c r="AD321" s="1862"/>
      <c r="AE321" s="1862"/>
      <c r="AF321" s="1862"/>
      <c r="AG321" s="1862"/>
      <c r="AH321" s="1862"/>
      <c r="AI321" s="1862" t="str">
        <f>'6-3표준조사 2'!Q381</f>
        <v>개소당3ha이상</v>
      </c>
      <c r="AJ321" s="1862"/>
      <c r="AK321" s="1862"/>
      <c r="AL321" s="1862"/>
      <c r="AM321" s="1862"/>
      <c r="AN321" s="1862"/>
      <c r="AO321" s="1862"/>
      <c r="AP321" s="1862"/>
      <c r="AQ321" s="1862" t="str">
        <f>'6-3표준조사 2'!R381</f>
        <v>3년차 이상</v>
      </c>
      <c r="AR321" s="1862"/>
      <c r="AS321" s="1862"/>
      <c r="AT321" s="1862"/>
      <c r="AU321" s="1862"/>
      <c r="AV321" s="1862"/>
      <c r="AW321" s="1862"/>
      <c r="AX321" s="1862"/>
      <c r="AY321" s="599"/>
      <c r="AZ321" s="443">
        <v>6</v>
      </c>
    </row>
    <row r="322" spans="1:52" s="259" customFormat="1" ht="18" hidden="1" customHeight="1">
      <c r="A322" s="575">
        <f>IF(K$304&gt;0,1,0)</f>
        <v>0</v>
      </c>
      <c r="B322" s="599"/>
      <c r="C322" s="1862" t="str">
        <f>'6-3표준조사 2'!R379</f>
        <v>모두베기</v>
      </c>
      <c r="D322" s="1862"/>
      <c r="E322" s="1862"/>
      <c r="F322" s="1862"/>
      <c r="G322" s="1862"/>
      <c r="H322" s="1862"/>
      <c r="I322" s="1862"/>
      <c r="J322" s="1862"/>
      <c r="K322" s="1862" t="s">
        <v>1194</v>
      </c>
      <c r="L322" s="1862"/>
      <c r="M322" s="1862"/>
      <c r="N322" s="1862"/>
      <c r="O322" s="1862"/>
      <c r="P322" s="1862"/>
      <c r="Q322" s="1862"/>
      <c r="R322" s="1862"/>
      <c r="S322" s="1467">
        <f>K304</f>
        <v>0</v>
      </c>
      <c r="T322" s="1467"/>
      <c r="U322" s="1467"/>
      <c r="V322" s="1467"/>
      <c r="W322" s="1467"/>
      <c r="X322" s="1467"/>
      <c r="Y322" s="1467"/>
      <c r="Z322" s="1467"/>
      <c r="AA322" s="1862"/>
      <c r="AB322" s="1862"/>
      <c r="AC322" s="1862"/>
      <c r="AD322" s="1862"/>
      <c r="AE322" s="1862"/>
      <c r="AF322" s="1862"/>
      <c r="AG322" s="1862"/>
      <c r="AH322" s="1862"/>
      <c r="AI322" s="1862"/>
      <c r="AJ322" s="1862"/>
      <c r="AK322" s="1862"/>
      <c r="AL322" s="1862"/>
      <c r="AM322" s="1862"/>
      <c r="AN322" s="1862"/>
      <c r="AO322" s="1862"/>
      <c r="AP322" s="1862"/>
      <c r="AQ322" s="1862"/>
      <c r="AR322" s="1862"/>
      <c r="AS322" s="1862"/>
      <c r="AT322" s="1862"/>
      <c r="AU322" s="1862"/>
      <c r="AV322" s="1862"/>
      <c r="AW322" s="1862"/>
      <c r="AX322" s="1862"/>
      <c r="AY322" s="599"/>
      <c r="AZ322" s="443">
        <v>6</v>
      </c>
    </row>
    <row r="323" spans="1:52" s="259" customFormat="1" ht="18" hidden="1" customHeight="1">
      <c r="A323" s="575">
        <f>IF('6-3표준조사 2'!$Y$377&gt;0,1,0)</f>
        <v>0</v>
      </c>
      <c r="B323" s="599"/>
      <c r="C323" s="1862" t="s">
        <v>1195</v>
      </c>
      <c r="D323" s="1862"/>
      <c r="E323" s="1862"/>
      <c r="F323" s="1862"/>
      <c r="G323" s="1862"/>
      <c r="H323" s="1862"/>
      <c r="I323" s="1862"/>
      <c r="J323" s="1862"/>
      <c r="K323" s="1862" t="s">
        <v>1194</v>
      </c>
      <c r="L323" s="1862"/>
      <c r="M323" s="1862"/>
      <c r="N323" s="1862"/>
      <c r="O323" s="1862"/>
      <c r="P323" s="1862"/>
      <c r="Q323" s="1862"/>
      <c r="R323" s="1862"/>
      <c r="S323" s="1863" t="b">
        <f>IF(A323&gt;0,S322)</f>
        <v>0</v>
      </c>
      <c r="T323" s="1863"/>
      <c r="U323" s="1863"/>
      <c r="V323" s="1863"/>
      <c r="W323" s="1863"/>
      <c r="X323" s="1863"/>
      <c r="Y323" s="1863"/>
      <c r="Z323" s="1863"/>
      <c r="AA323" s="1862"/>
      <c r="AB323" s="1862"/>
      <c r="AC323" s="1862"/>
      <c r="AD323" s="1862"/>
      <c r="AE323" s="1862"/>
      <c r="AF323" s="1862"/>
      <c r="AG323" s="1862"/>
      <c r="AH323" s="1862"/>
      <c r="AI323" s="1862"/>
      <c r="AJ323" s="1862"/>
      <c r="AK323" s="1862"/>
      <c r="AL323" s="1862"/>
      <c r="AM323" s="1862"/>
      <c r="AN323" s="1862"/>
      <c r="AO323" s="1862"/>
      <c r="AP323" s="1862"/>
      <c r="AQ323" s="1862"/>
      <c r="AR323" s="1862"/>
      <c r="AS323" s="1862"/>
      <c r="AT323" s="1862"/>
      <c r="AU323" s="1862"/>
      <c r="AV323" s="1862"/>
      <c r="AW323" s="1862"/>
      <c r="AX323" s="1862"/>
      <c r="AY323" s="599"/>
      <c r="AZ323" s="444">
        <v>1</v>
      </c>
    </row>
    <row r="324" spans="1:52" s="259" customFormat="1" ht="0.95" customHeight="1">
      <c r="A324" s="575">
        <v>1</v>
      </c>
      <c r="B324" s="599"/>
      <c r="C324" s="1862"/>
      <c r="D324" s="1862"/>
      <c r="E324" s="1862"/>
      <c r="F324" s="1862"/>
      <c r="G324" s="1862"/>
      <c r="H324" s="1862"/>
      <c r="I324" s="1862"/>
      <c r="J324" s="1862"/>
      <c r="K324" s="1862"/>
      <c r="L324" s="1862"/>
      <c r="M324" s="1862"/>
      <c r="N324" s="1862"/>
      <c r="O324" s="1862"/>
      <c r="P324" s="1862"/>
      <c r="Q324" s="1862"/>
      <c r="R324" s="1862"/>
      <c r="S324" s="1863"/>
      <c r="T324" s="1863"/>
      <c r="U324" s="1863"/>
      <c r="V324" s="1863"/>
      <c r="W324" s="1863"/>
      <c r="X324" s="1863"/>
      <c r="Y324" s="1863"/>
      <c r="Z324" s="1863"/>
      <c r="AA324" s="1889"/>
      <c r="AB324" s="1889"/>
      <c r="AC324" s="1889"/>
      <c r="AD324" s="1889"/>
      <c r="AE324" s="1889"/>
      <c r="AF324" s="1889"/>
      <c r="AG324" s="1889"/>
      <c r="AH324" s="1889"/>
      <c r="AI324" s="1889"/>
      <c r="AJ324" s="1889"/>
      <c r="AK324" s="1889"/>
      <c r="AL324" s="1889"/>
      <c r="AM324" s="1889"/>
      <c r="AN324" s="1889"/>
      <c r="AO324" s="1889"/>
      <c r="AP324" s="1889"/>
      <c r="AQ324" s="1889"/>
      <c r="AR324" s="1889"/>
      <c r="AS324" s="1889"/>
      <c r="AT324" s="1889"/>
      <c r="AU324" s="1889"/>
      <c r="AV324" s="1889"/>
      <c r="AW324" s="1889"/>
      <c r="AX324" s="1889"/>
      <c r="AY324" s="599"/>
      <c r="AZ324" s="444"/>
    </row>
    <row r="325" spans="1:52" s="259" customFormat="1" ht="18" hidden="1" customHeight="1">
      <c r="A325" s="575"/>
      <c r="B325" s="617"/>
      <c r="C325" s="617" t="s">
        <v>1193</v>
      </c>
      <c r="D325" s="617" t="s">
        <v>1192</v>
      </c>
      <c r="E325" s="617"/>
      <c r="F325" s="617"/>
      <c r="G325" s="618"/>
      <c r="H325" s="618"/>
      <c r="I325" s="618"/>
      <c r="J325" s="618"/>
      <c r="K325" s="618"/>
      <c r="L325" s="604"/>
      <c r="M325" s="604"/>
      <c r="N325" s="604"/>
      <c r="O325" s="604"/>
      <c r="P325" s="604"/>
      <c r="Q325" s="619"/>
      <c r="R325" s="619"/>
      <c r="S325" s="619"/>
      <c r="T325" s="619"/>
      <c r="U325" s="619"/>
      <c r="V325" s="599"/>
      <c r="W325" s="599"/>
      <c r="X325" s="599"/>
      <c r="Y325" s="599"/>
      <c r="Z325" s="620"/>
      <c r="AA325" s="789"/>
      <c r="AB325" s="789"/>
      <c r="AC325" s="789"/>
      <c r="AD325" s="790"/>
      <c r="AE325" s="789"/>
      <c r="AF325" s="789"/>
      <c r="AG325" s="789"/>
      <c r="AH325" s="795"/>
      <c r="AI325" s="795"/>
      <c r="AJ325" s="795"/>
      <c r="AK325" s="795"/>
      <c r="AL325" s="795"/>
      <c r="AM325" s="795"/>
      <c r="AN325" s="795"/>
      <c r="AO325" s="795"/>
      <c r="AP325" s="795"/>
      <c r="AQ325" s="791"/>
      <c r="AR325" s="791"/>
      <c r="AS325" s="791"/>
      <c r="AT325" s="791"/>
      <c r="AU325" s="796"/>
      <c r="AV325" s="796"/>
      <c r="AW325" s="796"/>
      <c r="AX325" s="796"/>
      <c r="AY325" s="797"/>
      <c r="AZ325" s="443">
        <v>6</v>
      </c>
    </row>
    <row r="326" spans="1:52" s="259" customFormat="1" ht="18" hidden="1" customHeight="1">
      <c r="A326" s="575"/>
      <c r="D326" s="259" t="s">
        <v>499</v>
      </c>
      <c r="E326" s="259" t="s">
        <v>1191</v>
      </c>
      <c r="J326" s="621"/>
      <c r="K326" s="621"/>
      <c r="L326" s="621"/>
      <c r="M326" s="621"/>
      <c r="T326" s="619"/>
      <c r="U326" s="619"/>
      <c r="V326" s="619"/>
      <c r="W326" s="619"/>
      <c r="AB326" s="619"/>
      <c r="AC326" s="619"/>
      <c r="AD326" s="619"/>
      <c r="AE326" s="619"/>
      <c r="AZ326" s="443">
        <v>6</v>
      </c>
    </row>
    <row r="327" spans="1:52" s="259" customFormat="1" ht="18" hidden="1" customHeight="1">
      <c r="A327" s="575"/>
      <c r="D327" s="259" t="s">
        <v>499</v>
      </c>
      <c r="E327" s="579" t="s">
        <v>1190</v>
      </c>
      <c r="F327" s="579"/>
      <c r="G327" s="579"/>
      <c r="H327" s="579"/>
      <c r="I327" s="579"/>
      <c r="J327" s="579"/>
      <c r="K327" s="579"/>
      <c r="L327" s="579"/>
      <c r="M327" s="579"/>
      <c r="N327" s="579"/>
      <c r="O327" s="579"/>
      <c r="P327" s="579"/>
      <c r="Q327" s="579"/>
      <c r="R327" s="579"/>
      <c r="S327" s="579"/>
      <c r="T327" s="579"/>
      <c r="U327" s="579"/>
      <c r="V327" s="579"/>
      <c r="W327" s="579"/>
      <c r="X327" s="579"/>
      <c r="Y327" s="579"/>
      <c r="Z327" s="579"/>
      <c r="AA327" s="579"/>
      <c r="AB327" s="579"/>
      <c r="AC327" s="579"/>
      <c r="AD327" s="579"/>
      <c r="AE327" s="579"/>
      <c r="AF327" s="579"/>
      <c r="AG327" s="579"/>
      <c r="AH327" s="579"/>
      <c r="AI327" s="579"/>
      <c r="AJ327" s="579"/>
      <c r="AK327" s="579"/>
      <c r="AL327" s="579"/>
      <c r="AM327" s="579"/>
      <c r="AN327" s="579"/>
      <c r="AO327" s="579"/>
      <c r="AP327" s="579"/>
      <c r="AQ327" s="579"/>
      <c r="AR327" s="579"/>
      <c r="AS327" s="579"/>
      <c r="AT327" s="579"/>
      <c r="AU327" s="579"/>
      <c r="AV327" s="579"/>
      <c r="AW327" s="579"/>
      <c r="AX327" s="579"/>
      <c r="AY327" s="579"/>
      <c r="AZ327" s="443">
        <v>6</v>
      </c>
    </row>
    <row r="328" spans="1:52" s="260" customFormat="1" ht="18" hidden="1" customHeight="1">
      <c r="A328" s="575"/>
      <c r="B328" s="259"/>
      <c r="C328" s="259" t="s">
        <v>1189</v>
      </c>
      <c r="D328" s="259"/>
      <c r="E328" s="653"/>
      <c r="F328" s="653"/>
      <c r="G328" s="653"/>
      <c r="H328" s="653"/>
      <c r="I328" s="653"/>
      <c r="J328" s="653"/>
      <c r="K328" s="653"/>
      <c r="L328" s="653"/>
      <c r="M328" s="653"/>
      <c r="N328" s="653"/>
      <c r="O328" s="653"/>
      <c r="P328" s="653"/>
      <c r="Q328" s="653"/>
      <c r="R328" s="653"/>
      <c r="S328" s="653"/>
      <c r="T328" s="653"/>
      <c r="U328" s="653"/>
      <c r="V328" s="653"/>
      <c r="W328" s="653"/>
      <c r="X328" s="653"/>
      <c r="Y328" s="653"/>
      <c r="Z328" s="653"/>
      <c r="AA328" s="653"/>
      <c r="AB328" s="653"/>
      <c r="AC328" s="653"/>
      <c r="AD328" s="653"/>
      <c r="AE328" s="653"/>
      <c r="AF328" s="653"/>
      <c r="AG328" s="653"/>
      <c r="AH328" s="653"/>
      <c r="AI328" s="653"/>
      <c r="AJ328" s="653"/>
      <c r="AK328" s="653"/>
      <c r="AL328" s="653"/>
      <c r="AM328" s="653"/>
      <c r="AN328" s="653"/>
      <c r="AO328" s="653"/>
      <c r="AP328" s="653"/>
      <c r="AQ328" s="653"/>
      <c r="AR328" s="653"/>
      <c r="AS328" s="653"/>
      <c r="AT328" s="653"/>
      <c r="AU328" s="653"/>
      <c r="AV328" s="653"/>
      <c r="AW328" s="653"/>
      <c r="AX328" s="653"/>
      <c r="AY328" s="653"/>
      <c r="AZ328" s="443">
        <v>6</v>
      </c>
    </row>
    <row r="329" spans="1:52" s="259" customFormat="1" ht="18" hidden="1" customHeight="1">
      <c r="A329" s="575"/>
      <c r="D329" s="259" t="s">
        <v>499</v>
      </c>
      <c r="E329" s="653" t="s">
        <v>1385</v>
      </c>
      <c r="F329" s="653"/>
      <c r="G329" s="653"/>
      <c r="H329" s="653"/>
      <c r="I329" s="653"/>
      <c r="J329" s="653"/>
      <c r="K329" s="653"/>
      <c r="L329" s="653"/>
      <c r="M329" s="653"/>
      <c r="N329" s="653"/>
      <c r="O329" s="653"/>
      <c r="P329" s="653"/>
      <c r="Q329" s="653"/>
      <c r="R329" s="653"/>
      <c r="S329" s="653"/>
      <c r="T329" s="653"/>
      <c r="U329" s="653"/>
      <c r="V329" s="653"/>
      <c r="W329" s="653"/>
      <c r="X329" s="653"/>
      <c r="Y329" s="653"/>
      <c r="Z329" s="653"/>
      <c r="AA329" s="653"/>
      <c r="AB329" s="653"/>
      <c r="AC329" s="653"/>
      <c r="AD329" s="653"/>
      <c r="AE329" s="653"/>
      <c r="AF329" s="653"/>
      <c r="AG329" s="653"/>
      <c r="AH329" s="653"/>
      <c r="AI329" s="653"/>
      <c r="AJ329" s="653"/>
      <c r="AK329" s="653"/>
      <c r="AL329" s="653"/>
      <c r="AM329" s="653"/>
      <c r="AN329" s="653"/>
      <c r="AO329" s="653"/>
      <c r="AP329" s="653"/>
      <c r="AQ329" s="653"/>
      <c r="AR329" s="653"/>
      <c r="AS329" s="653"/>
      <c r="AT329" s="653"/>
      <c r="AU329" s="653"/>
      <c r="AV329" s="653"/>
      <c r="AW329" s="653"/>
      <c r="AX329" s="653"/>
      <c r="AY329" s="653"/>
      <c r="AZ329" s="443">
        <v>6</v>
      </c>
    </row>
    <row r="330" spans="1:52" s="259" customFormat="1" ht="18" hidden="1" customHeight="1">
      <c r="A330" s="575"/>
      <c r="D330" s="259" t="s">
        <v>499</v>
      </c>
      <c r="E330" s="653" t="s">
        <v>1188</v>
      </c>
      <c r="F330" s="653"/>
      <c r="G330" s="653"/>
      <c r="H330" s="653"/>
      <c r="I330" s="653"/>
      <c r="J330" s="653"/>
      <c r="K330" s="653"/>
      <c r="L330" s="653"/>
      <c r="M330" s="653"/>
      <c r="N330" s="653"/>
      <c r="O330" s="653"/>
      <c r="P330" s="653"/>
      <c r="Q330" s="653"/>
      <c r="R330" s="653"/>
      <c r="S330" s="653"/>
      <c r="T330" s="653"/>
      <c r="U330" s="653"/>
      <c r="V330" s="653"/>
      <c r="W330" s="653"/>
      <c r="X330" s="653"/>
      <c r="Y330" s="653"/>
      <c r="Z330" s="653"/>
      <c r="AA330" s="653"/>
      <c r="AB330" s="653"/>
      <c r="AC330" s="653"/>
      <c r="AD330" s="653"/>
      <c r="AE330" s="653"/>
      <c r="AF330" s="653"/>
      <c r="AG330" s="653"/>
      <c r="AH330" s="653"/>
      <c r="AI330" s="653"/>
      <c r="AJ330" s="653"/>
      <c r="AK330" s="653"/>
      <c r="AL330" s="653"/>
      <c r="AM330" s="653"/>
      <c r="AN330" s="653"/>
      <c r="AO330" s="653"/>
      <c r="AP330" s="653"/>
      <c r="AQ330" s="653"/>
      <c r="AR330" s="653"/>
      <c r="AS330" s="653"/>
      <c r="AT330" s="653"/>
      <c r="AU330" s="653"/>
      <c r="AV330" s="653"/>
      <c r="AW330" s="653"/>
      <c r="AX330" s="653"/>
      <c r="AY330" s="653"/>
      <c r="AZ330" s="443">
        <v>6</v>
      </c>
    </row>
    <row r="331" spans="1:52" s="260" customFormat="1" ht="18" hidden="1" customHeight="1">
      <c r="A331" s="575"/>
      <c r="B331" s="259"/>
      <c r="C331" s="259" t="s">
        <v>1187</v>
      </c>
      <c r="D331" s="259"/>
      <c r="E331" s="653"/>
      <c r="F331" s="653"/>
      <c r="G331" s="653"/>
      <c r="H331" s="653"/>
      <c r="I331" s="653"/>
      <c r="J331" s="653"/>
      <c r="K331" s="653"/>
      <c r="L331" s="653"/>
      <c r="M331" s="653"/>
      <c r="N331" s="653"/>
      <c r="O331" s="653"/>
      <c r="P331" s="653"/>
      <c r="Q331" s="653"/>
      <c r="R331" s="653"/>
      <c r="S331" s="653"/>
      <c r="T331" s="653"/>
      <c r="U331" s="653"/>
      <c r="V331" s="653"/>
      <c r="W331" s="653"/>
      <c r="X331" s="653"/>
      <c r="Y331" s="653"/>
      <c r="Z331" s="653"/>
      <c r="AA331" s="653"/>
      <c r="AB331" s="653"/>
      <c r="AC331" s="653"/>
      <c r="AD331" s="653"/>
      <c r="AE331" s="653"/>
      <c r="AF331" s="653"/>
      <c r="AG331" s="653"/>
      <c r="AH331" s="653"/>
      <c r="AI331" s="653"/>
      <c r="AJ331" s="653"/>
      <c r="AK331" s="653"/>
      <c r="AL331" s="653"/>
      <c r="AM331" s="653"/>
      <c r="AN331" s="653"/>
      <c r="AO331" s="653"/>
      <c r="AP331" s="653"/>
      <c r="AQ331" s="653"/>
      <c r="AR331" s="653"/>
      <c r="AS331" s="653"/>
      <c r="AT331" s="653"/>
      <c r="AU331" s="653"/>
      <c r="AV331" s="653"/>
      <c r="AW331" s="653"/>
      <c r="AX331" s="653"/>
      <c r="AY331" s="653"/>
      <c r="AZ331" s="443">
        <v>6</v>
      </c>
    </row>
    <row r="332" spans="1:52" s="259" customFormat="1" ht="18" hidden="1" customHeight="1">
      <c r="A332" s="575"/>
      <c r="D332" s="259" t="s">
        <v>499</v>
      </c>
      <c r="E332" s="653" t="s">
        <v>1385</v>
      </c>
      <c r="F332" s="653"/>
      <c r="G332" s="653"/>
      <c r="H332" s="653"/>
      <c r="I332" s="653"/>
      <c r="J332" s="653"/>
      <c r="K332" s="653"/>
      <c r="L332" s="653"/>
      <c r="M332" s="653"/>
      <c r="N332" s="653"/>
      <c r="O332" s="653"/>
      <c r="P332" s="653"/>
      <c r="Q332" s="653"/>
      <c r="R332" s="653"/>
      <c r="S332" s="653"/>
      <c r="T332" s="653"/>
      <c r="U332" s="653"/>
      <c r="V332" s="653"/>
      <c r="W332" s="653"/>
      <c r="X332" s="653"/>
      <c r="Y332" s="653"/>
      <c r="Z332" s="653"/>
      <c r="AA332" s="653"/>
      <c r="AB332" s="653"/>
      <c r="AC332" s="653"/>
      <c r="AD332" s="653"/>
      <c r="AE332" s="653"/>
      <c r="AF332" s="653"/>
      <c r="AG332" s="653"/>
      <c r="AH332" s="653"/>
      <c r="AI332" s="653"/>
      <c r="AJ332" s="653"/>
      <c r="AK332" s="653"/>
      <c r="AL332" s="653"/>
      <c r="AM332" s="653"/>
      <c r="AN332" s="653"/>
      <c r="AO332" s="653"/>
      <c r="AP332" s="653"/>
      <c r="AQ332" s="653"/>
      <c r="AR332" s="653"/>
      <c r="AS332" s="653"/>
      <c r="AT332" s="653"/>
      <c r="AU332" s="653"/>
      <c r="AV332" s="653"/>
      <c r="AW332" s="653"/>
      <c r="AX332" s="653"/>
      <c r="AY332" s="653"/>
      <c r="AZ332" s="443">
        <v>6</v>
      </c>
    </row>
    <row r="333" spans="1:52" s="259" customFormat="1" ht="18" hidden="1" customHeight="1">
      <c r="A333" s="575"/>
      <c r="D333" s="259" t="s">
        <v>499</v>
      </c>
      <c r="E333" s="653" t="s">
        <v>1186</v>
      </c>
      <c r="F333" s="653"/>
      <c r="G333" s="653"/>
      <c r="H333" s="653"/>
      <c r="I333" s="653"/>
      <c r="J333" s="653"/>
      <c r="K333" s="653"/>
      <c r="L333" s="653"/>
      <c r="M333" s="653"/>
      <c r="N333" s="653"/>
      <c r="O333" s="653"/>
      <c r="P333" s="653"/>
      <c r="Q333" s="653"/>
      <c r="R333" s="653"/>
      <c r="S333" s="653"/>
      <c r="T333" s="653"/>
      <c r="U333" s="653"/>
      <c r="V333" s="653"/>
      <c r="W333" s="653"/>
      <c r="X333" s="653"/>
      <c r="Y333" s="653"/>
      <c r="Z333" s="653"/>
      <c r="AA333" s="653"/>
      <c r="AB333" s="653"/>
      <c r="AC333" s="653"/>
      <c r="AD333" s="653"/>
      <c r="AE333" s="653"/>
      <c r="AF333" s="653"/>
      <c r="AG333" s="653"/>
      <c r="AH333" s="653"/>
      <c r="AI333" s="653"/>
      <c r="AJ333" s="653"/>
      <c r="AK333" s="653"/>
      <c r="AL333" s="653"/>
      <c r="AM333" s="653"/>
      <c r="AN333" s="653"/>
      <c r="AO333" s="653"/>
      <c r="AP333" s="653"/>
      <c r="AQ333" s="653"/>
      <c r="AR333" s="653"/>
      <c r="AS333" s="653"/>
      <c r="AT333" s="653"/>
      <c r="AU333" s="653"/>
      <c r="AV333" s="653"/>
      <c r="AW333" s="653"/>
      <c r="AX333" s="653"/>
      <c r="AY333" s="653"/>
      <c r="AZ333" s="443">
        <v>6</v>
      </c>
    </row>
    <row r="334" spans="1:52" s="259" customFormat="1" ht="18" hidden="1" customHeight="1">
      <c r="A334" s="575"/>
      <c r="C334" s="259" t="s">
        <v>1185</v>
      </c>
      <c r="D334" s="259" t="s">
        <v>1184</v>
      </c>
      <c r="E334" s="653"/>
      <c r="F334" s="653"/>
      <c r="G334" s="653"/>
      <c r="H334" s="653"/>
      <c r="I334" s="653"/>
      <c r="J334" s="653"/>
      <c r="K334" s="653"/>
      <c r="L334" s="653"/>
      <c r="M334" s="653"/>
      <c r="N334" s="653"/>
      <c r="O334" s="653"/>
      <c r="P334" s="653"/>
      <c r="Q334" s="653"/>
      <c r="R334" s="653"/>
      <c r="S334" s="653"/>
      <c r="T334" s="653"/>
      <c r="U334" s="653"/>
      <c r="V334" s="653"/>
      <c r="W334" s="653"/>
      <c r="X334" s="653"/>
      <c r="Y334" s="653"/>
      <c r="Z334" s="653"/>
      <c r="AA334" s="653"/>
      <c r="AB334" s="653"/>
      <c r="AC334" s="653"/>
      <c r="AD334" s="653"/>
      <c r="AE334" s="653"/>
      <c r="AF334" s="653"/>
      <c r="AG334" s="653"/>
      <c r="AH334" s="653"/>
      <c r="AI334" s="653"/>
      <c r="AJ334" s="653"/>
      <c r="AK334" s="653"/>
      <c r="AL334" s="653"/>
      <c r="AM334" s="653"/>
      <c r="AN334" s="653"/>
      <c r="AO334" s="653"/>
      <c r="AP334" s="653"/>
      <c r="AQ334" s="653"/>
      <c r="AR334" s="653"/>
      <c r="AS334" s="653"/>
      <c r="AT334" s="653"/>
      <c r="AU334" s="653"/>
      <c r="AV334" s="653"/>
      <c r="AW334" s="653"/>
      <c r="AX334" s="653"/>
      <c r="AY334" s="653"/>
      <c r="AZ334" s="443">
        <v>6</v>
      </c>
    </row>
    <row r="335" spans="1:52" s="259" customFormat="1" ht="18" hidden="1" customHeight="1">
      <c r="A335" s="575"/>
      <c r="D335" s="259" t="s">
        <v>499</v>
      </c>
      <c r="E335" s="653" t="s">
        <v>1183</v>
      </c>
      <c r="F335" s="653"/>
      <c r="G335" s="653"/>
      <c r="H335" s="653"/>
      <c r="I335" s="653"/>
      <c r="J335" s="653"/>
      <c r="K335" s="653"/>
      <c r="L335" s="653"/>
      <c r="M335" s="653"/>
      <c r="N335" s="653"/>
      <c r="O335" s="653"/>
      <c r="P335" s="653"/>
      <c r="Q335" s="653"/>
      <c r="R335" s="653"/>
      <c r="S335" s="653"/>
      <c r="T335" s="653"/>
      <c r="U335" s="653"/>
      <c r="V335" s="653"/>
      <c r="W335" s="653"/>
      <c r="X335" s="653"/>
      <c r="Y335" s="653"/>
      <c r="Z335" s="653"/>
      <c r="AA335" s="653"/>
      <c r="AB335" s="653"/>
      <c r="AC335" s="653"/>
      <c r="AD335" s="653"/>
      <c r="AE335" s="653"/>
      <c r="AF335" s="653"/>
      <c r="AG335" s="653"/>
      <c r="AH335" s="653"/>
      <c r="AI335" s="653"/>
      <c r="AJ335" s="653"/>
      <c r="AK335" s="653"/>
      <c r="AL335" s="653"/>
      <c r="AM335" s="653"/>
      <c r="AN335" s="653"/>
      <c r="AO335" s="653"/>
      <c r="AP335" s="653"/>
      <c r="AQ335" s="653"/>
      <c r="AR335" s="653"/>
      <c r="AS335" s="653"/>
      <c r="AT335" s="653"/>
      <c r="AU335" s="653"/>
      <c r="AV335" s="653"/>
      <c r="AW335" s="653"/>
      <c r="AX335" s="653"/>
      <c r="AY335" s="653"/>
      <c r="AZ335" s="443">
        <v>6</v>
      </c>
    </row>
    <row r="336" spans="1:52" s="259" customFormat="1" ht="18" hidden="1" customHeight="1">
      <c r="A336" s="575"/>
      <c r="D336" s="259" t="s">
        <v>499</v>
      </c>
      <c r="E336" s="653" t="s">
        <v>1182</v>
      </c>
      <c r="F336" s="653"/>
      <c r="G336" s="653"/>
      <c r="H336" s="653"/>
      <c r="I336" s="653"/>
      <c r="J336" s="653"/>
      <c r="K336" s="653"/>
      <c r="L336" s="653"/>
      <c r="M336" s="653"/>
      <c r="N336" s="653"/>
      <c r="O336" s="653"/>
      <c r="P336" s="653"/>
      <c r="Q336" s="653"/>
      <c r="R336" s="653"/>
      <c r="S336" s="653"/>
      <c r="T336" s="653"/>
      <c r="U336" s="653"/>
      <c r="V336" s="653"/>
      <c r="W336" s="653"/>
      <c r="X336" s="653"/>
      <c r="Y336" s="653"/>
      <c r="Z336" s="653"/>
      <c r="AA336" s="653"/>
      <c r="AB336" s="653"/>
      <c r="AC336" s="653"/>
      <c r="AD336" s="653"/>
      <c r="AE336" s="653"/>
      <c r="AF336" s="653"/>
      <c r="AG336" s="653"/>
      <c r="AH336" s="653"/>
      <c r="AI336" s="653"/>
      <c r="AJ336" s="653"/>
      <c r="AK336" s="653"/>
      <c r="AL336" s="653"/>
      <c r="AM336" s="653"/>
      <c r="AN336" s="653"/>
      <c r="AO336" s="653"/>
      <c r="AP336" s="653"/>
      <c r="AQ336" s="653"/>
      <c r="AR336" s="653"/>
      <c r="AS336" s="653"/>
      <c r="AT336" s="653"/>
      <c r="AU336" s="653"/>
      <c r="AV336" s="653"/>
      <c r="AW336" s="653"/>
      <c r="AX336" s="653"/>
      <c r="AY336" s="653"/>
      <c r="AZ336" s="443">
        <v>6</v>
      </c>
    </row>
    <row r="337" spans="1:52" s="259" customFormat="1" ht="18" hidden="1" customHeight="1">
      <c r="A337" s="575"/>
      <c r="D337" s="259" t="s">
        <v>499</v>
      </c>
      <c r="E337" s="653" t="s">
        <v>1181</v>
      </c>
      <c r="F337" s="653"/>
      <c r="G337" s="653"/>
      <c r="H337" s="653"/>
      <c r="I337" s="653"/>
      <c r="J337" s="653"/>
      <c r="K337" s="653"/>
      <c r="L337" s="653"/>
      <c r="M337" s="653"/>
      <c r="N337" s="653"/>
      <c r="O337" s="653"/>
      <c r="P337" s="653"/>
      <c r="Q337" s="653"/>
      <c r="R337" s="653"/>
      <c r="S337" s="653"/>
      <c r="T337" s="653"/>
      <c r="U337" s="653"/>
      <c r="V337" s="653"/>
      <c r="W337" s="653"/>
      <c r="X337" s="653"/>
      <c r="Y337" s="653"/>
      <c r="Z337" s="653"/>
      <c r="AA337" s="653"/>
      <c r="AB337" s="653"/>
      <c r="AC337" s="653"/>
      <c r="AD337" s="653"/>
      <c r="AE337" s="653"/>
      <c r="AF337" s="653"/>
      <c r="AG337" s="653"/>
      <c r="AH337" s="653"/>
      <c r="AI337" s="653"/>
      <c r="AJ337" s="653"/>
      <c r="AK337" s="653"/>
      <c r="AL337" s="653"/>
      <c r="AM337" s="653"/>
      <c r="AN337" s="653"/>
      <c r="AO337" s="653"/>
      <c r="AP337" s="653"/>
      <c r="AQ337" s="653"/>
      <c r="AR337" s="653"/>
      <c r="AS337" s="653"/>
      <c r="AT337" s="653"/>
      <c r="AU337" s="653"/>
      <c r="AV337" s="653"/>
      <c r="AW337" s="653"/>
      <c r="AX337" s="653"/>
      <c r="AY337" s="653"/>
      <c r="AZ337" s="443">
        <v>6</v>
      </c>
    </row>
    <row r="338" spans="1:52" s="259" customFormat="1" ht="18" hidden="1" customHeight="1">
      <c r="A338" s="575"/>
      <c r="D338" s="259" t="s">
        <v>499</v>
      </c>
      <c r="E338" s="653" t="s">
        <v>1180</v>
      </c>
      <c r="F338" s="653"/>
      <c r="G338" s="653"/>
      <c r="H338" s="653"/>
      <c r="I338" s="653"/>
      <c r="J338" s="653"/>
      <c r="K338" s="653"/>
      <c r="L338" s="653"/>
      <c r="M338" s="653"/>
      <c r="N338" s="653"/>
      <c r="O338" s="653"/>
      <c r="P338" s="653"/>
      <c r="Q338" s="653"/>
      <c r="R338" s="653"/>
      <c r="S338" s="653"/>
      <c r="T338" s="653"/>
      <c r="U338" s="653"/>
      <c r="V338" s="653"/>
      <c r="W338" s="653"/>
      <c r="X338" s="653"/>
      <c r="Y338" s="653"/>
      <c r="Z338" s="653"/>
      <c r="AA338" s="653"/>
      <c r="AB338" s="653"/>
      <c r="AC338" s="653"/>
      <c r="AD338" s="653"/>
      <c r="AE338" s="653"/>
      <c r="AF338" s="653"/>
      <c r="AG338" s="653"/>
      <c r="AH338" s="653"/>
      <c r="AI338" s="653"/>
      <c r="AJ338" s="653"/>
      <c r="AK338" s="653"/>
      <c r="AL338" s="653"/>
      <c r="AM338" s="653"/>
      <c r="AN338" s="653"/>
      <c r="AO338" s="653"/>
      <c r="AP338" s="653"/>
      <c r="AQ338" s="653"/>
      <c r="AR338" s="653"/>
      <c r="AS338" s="653"/>
      <c r="AT338" s="653"/>
      <c r="AU338" s="653"/>
      <c r="AV338" s="653"/>
      <c r="AW338" s="653"/>
      <c r="AX338" s="653"/>
      <c r="AY338" s="653"/>
      <c r="AZ338" s="443">
        <v>6</v>
      </c>
    </row>
    <row r="339" spans="1:52" s="259" customFormat="1" ht="18" hidden="1" customHeight="1">
      <c r="A339" s="575"/>
      <c r="D339" s="259" t="s">
        <v>499</v>
      </c>
      <c r="E339" s="653" t="s">
        <v>1179</v>
      </c>
      <c r="F339" s="653"/>
      <c r="G339" s="653"/>
      <c r="H339" s="653"/>
      <c r="I339" s="653"/>
      <c r="J339" s="653"/>
      <c r="K339" s="653"/>
      <c r="L339" s="653"/>
      <c r="M339" s="653"/>
      <c r="N339" s="653"/>
      <c r="O339" s="653"/>
      <c r="P339" s="653"/>
      <c r="Q339" s="653"/>
      <c r="R339" s="653"/>
      <c r="S339" s="653"/>
      <c r="T339" s="653"/>
      <c r="U339" s="653"/>
      <c r="V339" s="653"/>
      <c r="W339" s="653"/>
      <c r="X339" s="653"/>
      <c r="Y339" s="653"/>
      <c r="Z339" s="653"/>
      <c r="AA339" s="653"/>
      <c r="AB339" s="653"/>
      <c r="AC339" s="653"/>
      <c r="AD339" s="653"/>
      <c r="AE339" s="653"/>
      <c r="AF339" s="653"/>
      <c r="AG339" s="653"/>
      <c r="AH339" s="653"/>
      <c r="AI339" s="653"/>
      <c r="AJ339" s="653"/>
      <c r="AK339" s="653"/>
      <c r="AL339" s="653"/>
      <c r="AM339" s="653"/>
      <c r="AN339" s="653"/>
      <c r="AO339" s="653"/>
      <c r="AP339" s="653"/>
      <c r="AQ339" s="653"/>
      <c r="AR339" s="653"/>
      <c r="AS339" s="653"/>
      <c r="AT339" s="653"/>
      <c r="AU339" s="653"/>
      <c r="AV339" s="653"/>
      <c r="AW339" s="653"/>
      <c r="AX339" s="653"/>
      <c r="AY339" s="653"/>
      <c r="AZ339" s="443">
        <v>6</v>
      </c>
    </row>
    <row r="340" spans="1:52" s="259" customFormat="1" ht="18" hidden="1" customHeight="1">
      <c r="A340" s="575"/>
      <c r="D340" s="259" t="s">
        <v>499</v>
      </c>
      <c r="E340" s="653" t="s">
        <v>1178</v>
      </c>
      <c r="F340" s="653"/>
      <c r="G340" s="653"/>
      <c r="H340" s="653"/>
      <c r="I340" s="653"/>
      <c r="J340" s="653"/>
      <c r="K340" s="653"/>
      <c r="L340" s="653"/>
      <c r="M340" s="653"/>
      <c r="N340" s="653"/>
      <c r="O340" s="653"/>
      <c r="P340" s="653"/>
      <c r="Q340" s="653"/>
      <c r="R340" s="653"/>
      <c r="S340" s="653"/>
      <c r="T340" s="653"/>
      <c r="U340" s="653"/>
      <c r="V340" s="653"/>
      <c r="W340" s="653"/>
      <c r="X340" s="653"/>
      <c r="Y340" s="653"/>
      <c r="Z340" s="653"/>
      <c r="AA340" s="653"/>
      <c r="AB340" s="653"/>
      <c r="AC340" s="653"/>
      <c r="AD340" s="653"/>
      <c r="AE340" s="653"/>
      <c r="AF340" s="653"/>
      <c r="AG340" s="653"/>
      <c r="AH340" s="653"/>
      <c r="AI340" s="653"/>
      <c r="AJ340" s="653"/>
      <c r="AK340" s="653"/>
      <c r="AL340" s="653"/>
      <c r="AM340" s="653"/>
      <c r="AN340" s="653"/>
      <c r="AO340" s="653"/>
      <c r="AP340" s="653"/>
      <c r="AQ340" s="653"/>
      <c r="AR340" s="653"/>
      <c r="AS340" s="653"/>
      <c r="AT340" s="653"/>
      <c r="AU340" s="653"/>
      <c r="AV340" s="653"/>
      <c r="AW340" s="653"/>
      <c r="AX340" s="653"/>
      <c r="AY340" s="653"/>
      <c r="AZ340" s="443">
        <v>6</v>
      </c>
    </row>
    <row r="341" spans="1:52" s="259" customFormat="1" ht="18" hidden="1" customHeight="1">
      <c r="A341" s="575"/>
      <c r="D341" s="259" t="s">
        <v>499</v>
      </c>
      <c r="E341" s="653" t="s">
        <v>1177</v>
      </c>
      <c r="F341" s="653"/>
      <c r="G341" s="653"/>
      <c r="H341" s="653"/>
      <c r="I341" s="653"/>
      <c r="J341" s="653"/>
      <c r="K341" s="653"/>
      <c r="L341" s="653"/>
      <c r="M341" s="653"/>
      <c r="N341" s="653"/>
      <c r="O341" s="653"/>
      <c r="P341" s="653"/>
      <c r="Q341" s="653"/>
      <c r="R341" s="653"/>
      <c r="S341" s="653"/>
      <c r="T341" s="653"/>
      <c r="U341" s="653"/>
      <c r="V341" s="653"/>
      <c r="W341" s="653"/>
      <c r="X341" s="653"/>
      <c r="Y341" s="653"/>
      <c r="Z341" s="653"/>
      <c r="AA341" s="653"/>
      <c r="AB341" s="653"/>
      <c r="AC341" s="653"/>
      <c r="AD341" s="653"/>
      <c r="AE341" s="653"/>
      <c r="AF341" s="653"/>
      <c r="AG341" s="653"/>
      <c r="AH341" s="653"/>
      <c r="AI341" s="653"/>
      <c r="AJ341" s="653"/>
      <c r="AK341" s="653"/>
      <c r="AL341" s="653"/>
      <c r="AM341" s="653"/>
      <c r="AN341" s="653"/>
      <c r="AO341" s="653"/>
      <c r="AP341" s="653"/>
      <c r="AQ341" s="653"/>
      <c r="AR341" s="653"/>
      <c r="AS341" s="653"/>
      <c r="AT341" s="653"/>
      <c r="AU341" s="653"/>
      <c r="AV341" s="653"/>
      <c r="AW341" s="653"/>
      <c r="AX341" s="653"/>
      <c r="AY341" s="653"/>
      <c r="AZ341" s="443">
        <v>6</v>
      </c>
    </row>
    <row r="342" spans="1:52" s="259" customFormat="1" ht="18" hidden="1" customHeight="1" thickBot="1">
      <c r="A342" s="575"/>
      <c r="D342" s="653"/>
      <c r="E342" s="799"/>
      <c r="F342" s="799"/>
      <c r="G342" s="799"/>
      <c r="H342" s="799"/>
      <c r="I342" s="799"/>
      <c r="J342" s="799"/>
      <c r="K342" s="799"/>
      <c r="L342" s="799"/>
      <c r="M342" s="799"/>
      <c r="N342" s="799"/>
      <c r="O342" s="799"/>
      <c r="P342" s="799"/>
      <c r="Q342" s="799"/>
      <c r="R342" s="799"/>
      <c r="S342" s="799"/>
      <c r="T342" s="799"/>
      <c r="U342" s="799"/>
      <c r="V342" s="799"/>
      <c r="W342" s="799"/>
      <c r="X342" s="799"/>
      <c r="Y342" s="799"/>
      <c r="Z342" s="799"/>
      <c r="AA342" s="799"/>
      <c r="AB342" s="799"/>
      <c r="AC342" s="799"/>
      <c r="AD342" s="799"/>
      <c r="AE342" s="799"/>
      <c r="AF342" s="799"/>
      <c r="AG342" s="799"/>
      <c r="AH342" s="799"/>
      <c r="AI342" s="799"/>
      <c r="AJ342" s="799"/>
      <c r="AK342" s="799"/>
      <c r="AL342" s="799"/>
      <c r="AM342" s="799"/>
      <c r="AN342" s="799"/>
      <c r="AO342" s="799"/>
      <c r="AP342" s="799"/>
      <c r="AQ342" s="799"/>
      <c r="AR342" s="799"/>
      <c r="AS342" s="799"/>
      <c r="AT342" s="799"/>
      <c r="AU342" s="799"/>
      <c r="AV342" s="799"/>
      <c r="AW342" s="799"/>
      <c r="AX342" s="799"/>
      <c r="AY342" s="799"/>
      <c r="AZ342" s="443">
        <v>6</v>
      </c>
    </row>
    <row r="343" spans="1:52" ht="25.5" hidden="1">
      <c r="A343" s="575">
        <f t="shared" ref="A343:A363" si="12">IF(K$361&gt;0,1,0)</f>
        <v>0</v>
      </c>
      <c r="B343" s="1869" t="s">
        <v>745</v>
      </c>
      <c r="C343" s="1869"/>
      <c r="D343" s="1869"/>
      <c r="E343" s="1869"/>
      <c r="F343" s="1869"/>
      <c r="G343" s="1869"/>
      <c r="H343" s="1869"/>
      <c r="I343" s="1869"/>
      <c r="J343" s="1869"/>
      <c r="K343" s="1869"/>
      <c r="L343" s="1869"/>
      <c r="M343" s="1869"/>
      <c r="N343" s="1869"/>
      <c r="O343" s="1869"/>
      <c r="P343" s="1869"/>
      <c r="Q343" s="1869"/>
      <c r="R343" s="1869"/>
      <c r="S343" s="1869"/>
      <c r="T343" s="1869"/>
      <c r="U343" s="1869"/>
      <c r="V343" s="1869"/>
      <c r="W343" s="1869"/>
      <c r="X343" s="1869"/>
      <c r="Y343" s="1869"/>
      <c r="Z343" s="1869"/>
      <c r="AA343" s="1869"/>
      <c r="AB343" s="1869"/>
      <c r="AC343" s="1869"/>
      <c r="AD343" s="1869"/>
      <c r="AE343" s="1869"/>
      <c r="AF343" s="1869"/>
      <c r="AG343" s="1869"/>
      <c r="AH343" s="1869"/>
      <c r="AI343" s="1869"/>
      <c r="AJ343" s="1869"/>
      <c r="AK343" s="1869"/>
      <c r="AL343" s="1869"/>
      <c r="AM343" s="1869"/>
      <c r="AN343" s="1869"/>
      <c r="AO343" s="1869"/>
      <c r="AP343" s="1869"/>
      <c r="AQ343" s="1869"/>
      <c r="AR343" s="1869"/>
      <c r="AS343" s="1869"/>
      <c r="AT343" s="1869"/>
      <c r="AU343" s="1869"/>
      <c r="AV343" s="1869"/>
      <c r="AW343" s="1869"/>
      <c r="AX343" s="1869"/>
      <c r="AY343" s="1869"/>
      <c r="AZ343" s="444">
        <v>7</v>
      </c>
    </row>
    <row r="344" spans="1:52" s="260" customFormat="1" ht="9.9499999999999993" hidden="1" customHeight="1">
      <c r="A344" s="575">
        <f t="shared" si="12"/>
        <v>0</v>
      </c>
      <c r="AZ344" s="443">
        <v>7</v>
      </c>
    </row>
    <row r="345" spans="1:52" s="576" customFormat="1" ht="30" hidden="1" customHeight="1">
      <c r="A345" s="575">
        <f t="shared" si="12"/>
        <v>0</v>
      </c>
      <c r="F345" s="1864" t="s">
        <v>1228</v>
      </c>
      <c r="G345" s="1864"/>
      <c r="H345" s="1864"/>
      <c r="I345" s="1864"/>
      <c r="J345" s="1864"/>
      <c r="K345" s="1864"/>
      <c r="L345" s="1870">
        <f>+'6-3표준조사 2'!K454</f>
        <v>0</v>
      </c>
      <c r="M345" s="1870"/>
      <c r="N345" s="1870"/>
      <c r="O345" s="1870"/>
      <c r="P345" s="1870"/>
      <c r="Q345" s="1870"/>
      <c r="R345" s="577"/>
      <c r="S345" s="577"/>
      <c r="T345" s="1864" t="s">
        <v>1227</v>
      </c>
      <c r="U345" s="1864"/>
      <c r="V345" s="1864"/>
      <c r="W345" s="1864"/>
      <c r="X345" s="1864"/>
      <c r="Y345" s="1864"/>
      <c r="Z345" s="1870">
        <f>+'6-3표준조사 2'!L454</f>
        <v>0</v>
      </c>
      <c r="AA345" s="1870"/>
      <c r="AB345" s="1870"/>
      <c r="AC345" s="1870"/>
      <c r="AD345" s="1870"/>
      <c r="AE345" s="1870"/>
      <c r="AF345" s="577"/>
      <c r="AG345" s="577"/>
      <c r="AH345" s="1864" t="s">
        <v>1226</v>
      </c>
      <c r="AI345" s="1864"/>
      <c r="AJ345" s="1864"/>
      <c r="AK345" s="1864"/>
      <c r="AL345" s="1864"/>
      <c r="AM345" s="1864"/>
      <c r="AN345" s="1864"/>
      <c r="AO345" s="1870" t="str">
        <f>+'6-3표준조사 2'!R454</f>
        <v>모두베기</v>
      </c>
      <c r="AP345" s="1870"/>
      <c r="AQ345" s="1870"/>
      <c r="AR345" s="1870"/>
      <c r="AS345" s="1870"/>
      <c r="AT345" s="1870"/>
      <c r="AU345" s="578"/>
      <c r="AV345" s="578"/>
      <c r="AW345" s="578"/>
      <c r="AX345" s="578"/>
      <c r="AZ345" s="443">
        <v>7</v>
      </c>
    </row>
    <row r="346" spans="1:52" s="260" customFormat="1" ht="14.25" hidden="1" customHeight="1">
      <c r="A346" s="575">
        <f t="shared" si="12"/>
        <v>0</v>
      </c>
      <c r="AZ346" s="443">
        <v>7</v>
      </c>
    </row>
    <row r="347" spans="1:52" s="259" customFormat="1" ht="20.100000000000001" hidden="1" customHeight="1">
      <c r="A347" s="575">
        <f t="shared" si="12"/>
        <v>0</v>
      </c>
      <c r="B347" s="1876" t="s">
        <v>1225</v>
      </c>
      <c r="C347" s="1876"/>
      <c r="D347" s="1876"/>
      <c r="E347" s="1876"/>
      <c r="F347" s="1876"/>
      <c r="G347" s="1876"/>
      <c r="H347" s="1876"/>
      <c r="I347" s="1876"/>
      <c r="J347" s="1876"/>
      <c r="K347" s="1876"/>
      <c r="L347" s="1876"/>
      <c r="M347" s="1876"/>
      <c r="N347" s="1876"/>
      <c r="O347" s="1876"/>
      <c r="P347" s="1876"/>
      <c r="Q347" s="1876"/>
      <c r="R347" s="1876"/>
      <c r="S347" s="1876"/>
      <c r="T347" s="1876"/>
      <c r="U347" s="1876"/>
      <c r="V347" s="1876"/>
      <c r="W347" s="1876"/>
      <c r="X347" s="1876"/>
      <c r="Y347" s="1876"/>
      <c r="Z347" s="1876"/>
      <c r="AA347" s="1876"/>
      <c r="AB347" s="1876"/>
      <c r="AC347" s="1876"/>
      <c r="AD347" s="1876"/>
      <c r="AE347" s="1876"/>
      <c r="AF347" s="1876"/>
      <c r="AG347" s="1876"/>
      <c r="AH347" s="1876"/>
      <c r="AI347" s="1876"/>
      <c r="AJ347" s="1876"/>
      <c r="AK347" s="1876"/>
      <c r="AL347" s="1876"/>
      <c r="AM347" s="1876"/>
      <c r="AN347" s="1876"/>
      <c r="AO347" s="1876"/>
      <c r="AP347" s="1876"/>
      <c r="AQ347" s="1876"/>
      <c r="AR347" s="1876"/>
      <c r="AS347" s="1876"/>
      <c r="AT347" s="1876"/>
      <c r="AU347" s="1876"/>
      <c r="AV347" s="1876"/>
      <c r="AW347" s="1876"/>
      <c r="AX347" s="1876"/>
      <c r="AY347" s="1876"/>
      <c r="AZ347" s="443">
        <v>7</v>
      </c>
    </row>
    <row r="348" spans="1:52" s="259" customFormat="1" ht="18" hidden="1" customHeight="1">
      <c r="A348" s="575">
        <f t="shared" si="12"/>
        <v>0</v>
      </c>
      <c r="C348" s="259" t="s">
        <v>1208</v>
      </c>
      <c r="D348" s="579" t="s">
        <v>1224</v>
      </c>
      <c r="E348" s="579"/>
      <c r="F348" s="580"/>
      <c r="G348" s="580"/>
      <c r="H348" s="580"/>
      <c r="I348" s="580"/>
      <c r="J348" s="581"/>
      <c r="M348" s="579"/>
      <c r="N348" s="579"/>
      <c r="O348" s="581"/>
      <c r="P348" s="579"/>
      <c r="Q348" s="579"/>
      <c r="R348" s="579"/>
      <c r="S348" s="579"/>
      <c r="T348" s="579"/>
      <c r="U348" s="579"/>
      <c r="V348" s="579"/>
      <c r="W348" s="579"/>
      <c r="X348" s="579"/>
      <c r="Y348" s="579"/>
      <c r="Z348" s="579"/>
      <c r="AA348" s="579"/>
      <c r="AB348" s="579"/>
      <c r="AC348" s="579"/>
      <c r="AD348" s="579"/>
      <c r="AE348" s="579"/>
      <c r="AZ348" s="443">
        <v>7</v>
      </c>
    </row>
    <row r="349" spans="1:52" s="259" customFormat="1" ht="18" hidden="1" customHeight="1">
      <c r="A349" s="575">
        <f t="shared" si="12"/>
        <v>0</v>
      </c>
      <c r="D349" s="259" t="s">
        <v>499</v>
      </c>
      <c r="E349" s="579" t="str">
        <f>CONCATENATE(L345," 임반 ",Z345," 소반 은 해발고",'6-3표준조사 2'!W453,"m ~ ",'6-3표준조사 2'!W454,"m 사이에 분포한다.")</f>
        <v>0 임반 0 소반 은 해발고435m ~ 455m 사이에 분포한다.</v>
      </c>
      <c r="F349" s="579"/>
      <c r="G349" s="579"/>
      <c r="H349" s="579"/>
      <c r="I349" s="579"/>
      <c r="J349" s="579"/>
      <c r="K349" s="579"/>
      <c r="L349" s="579"/>
      <c r="M349" s="579"/>
      <c r="N349" s="579"/>
      <c r="O349" s="579"/>
      <c r="P349" s="579"/>
      <c r="Q349" s="579"/>
      <c r="R349" s="579"/>
      <c r="S349" s="579"/>
      <c r="T349" s="579"/>
      <c r="U349" s="579"/>
      <c r="V349" s="579"/>
      <c r="W349" s="579"/>
      <c r="X349" s="579"/>
      <c r="Y349" s="579"/>
      <c r="Z349" s="579"/>
      <c r="AA349" s="579"/>
      <c r="AB349" s="579"/>
      <c r="AC349" s="579"/>
      <c r="AD349" s="579"/>
      <c r="AE349" s="579"/>
      <c r="AF349" s="579"/>
      <c r="AG349" s="579"/>
      <c r="AH349" s="579"/>
      <c r="AI349" s="579"/>
      <c r="AJ349" s="582"/>
      <c r="AK349" s="582"/>
      <c r="AL349" s="582"/>
      <c r="AM349" s="579"/>
      <c r="AN349" s="579"/>
      <c r="AO349" s="579"/>
      <c r="AP349" s="579"/>
      <c r="AQ349" s="579"/>
      <c r="AR349" s="579"/>
      <c r="AS349" s="579"/>
      <c r="AT349" s="579"/>
      <c r="AU349" s="579"/>
      <c r="AV349" s="579"/>
      <c r="AW349" s="579"/>
      <c r="AX349" s="579"/>
      <c r="AY349" s="579"/>
      <c r="AZ349" s="443">
        <v>7</v>
      </c>
    </row>
    <row r="350" spans="1:52" s="259" customFormat="1" ht="18" hidden="1" customHeight="1">
      <c r="A350" s="575">
        <f t="shared" si="12"/>
        <v>0</v>
      </c>
      <c r="D350" s="259" t="s">
        <v>499</v>
      </c>
      <c r="E350" s="259" t="str">
        <f>CONCATENATE("소반의 경사도는 평균 ",'6-3표준조사 2'!W455,"˚로 ",'6-3표준조사 2'!P456,"경사이고, 임지의 잔재를 제외하고 장애물은 많지 않다.")</f>
        <v>소반의 경사도는 평균 23.8˚로 중 (15˚ ~ 30˚)경사이고, 임지의 잔재를 제외하고 장애물은 많지 않다.</v>
      </c>
      <c r="AZ350" s="443">
        <v>7</v>
      </c>
    </row>
    <row r="351" spans="1:52" s="259" customFormat="1" ht="18" hidden="1" customHeight="1">
      <c r="A351" s="575">
        <f t="shared" si="12"/>
        <v>0</v>
      </c>
      <c r="C351" s="259" t="s">
        <v>1206</v>
      </c>
      <c r="D351" s="259" t="s">
        <v>1223</v>
      </c>
      <c r="K351" s="579"/>
      <c r="L351" s="579"/>
      <c r="M351" s="583"/>
      <c r="P351" s="584"/>
      <c r="Q351" s="584"/>
      <c r="R351" s="584"/>
      <c r="S351" s="584"/>
      <c r="T351" s="584"/>
      <c r="AZ351" s="443">
        <v>7</v>
      </c>
    </row>
    <row r="352" spans="1:52" s="259" customFormat="1" ht="18" hidden="1" customHeight="1">
      <c r="A352" s="575">
        <f t="shared" si="12"/>
        <v>0</v>
      </c>
      <c r="D352" s="259" t="s">
        <v>499</v>
      </c>
      <c r="E352" s="579" t="str">
        <f>CONCATENATE("사업대상지는 ",'6-3표준조사 2'!N454," ",'6-3표준조사 2'!O454," ",'6-3표준조사 2'!P454,"로 지적면적은 ",'6-3표준조사 2'!W467,"ha 이다." )</f>
        <v>사업대상지는   산34번지로 지적면적은 23.44ha 이다.</v>
      </c>
      <c r="F352" s="579"/>
      <c r="G352" s="579"/>
      <c r="AJ352" s="579"/>
      <c r="AK352" s="579"/>
      <c r="AL352" s="579"/>
      <c r="AM352" s="579"/>
      <c r="AN352" s="579"/>
      <c r="AO352" s="579"/>
      <c r="AP352" s="579"/>
      <c r="AQ352" s="579"/>
      <c r="AR352" s="579"/>
      <c r="AS352" s="579"/>
      <c r="AT352" s="579"/>
      <c r="AU352" s="579"/>
      <c r="AV352" s="579"/>
      <c r="AW352" s="579"/>
      <c r="AX352" s="579"/>
      <c r="AY352" s="579"/>
      <c r="AZ352" s="443">
        <v>7</v>
      </c>
    </row>
    <row r="353" spans="1:52" s="259" customFormat="1" ht="18" hidden="1" customHeight="1">
      <c r="A353" s="575">
        <f t="shared" si="12"/>
        <v>0</v>
      </c>
      <c r="D353" s="259" t="s">
        <v>499</v>
      </c>
      <c r="E353" s="579" t="str">
        <f>CONCATENATE("소반의 풀베기사업 대상면적은 ",'6-3표준조사 2'!Q454,"ha 이다.")</f>
        <v>소반의 풀베기사업 대상면적은 0ha 이다.</v>
      </c>
      <c r="F353" s="579"/>
      <c r="G353" s="579"/>
      <c r="H353" s="579"/>
      <c r="I353" s="579"/>
      <c r="J353" s="579"/>
      <c r="K353" s="579"/>
      <c r="L353" s="579"/>
      <c r="M353" s="579"/>
      <c r="N353" s="579"/>
      <c r="O353" s="579"/>
      <c r="P353" s="579"/>
      <c r="Q353" s="579"/>
      <c r="R353" s="579"/>
      <c r="S353" s="579"/>
      <c r="T353" s="579"/>
      <c r="U353" s="579"/>
      <c r="V353" s="579"/>
      <c r="W353" s="579"/>
      <c r="X353" s="579"/>
      <c r="Y353" s="579"/>
      <c r="Z353" s="579"/>
      <c r="AA353" s="579"/>
      <c r="AB353" s="579"/>
      <c r="AC353" s="579"/>
      <c r="AD353" s="579"/>
      <c r="AE353" s="579"/>
      <c r="AF353" s="579"/>
      <c r="AG353" s="579"/>
      <c r="AH353" s="579"/>
      <c r="AI353" s="579"/>
      <c r="AJ353" s="579"/>
      <c r="AK353" s="579"/>
      <c r="AL353" s="579"/>
      <c r="AM353" s="579"/>
      <c r="AN353" s="579"/>
      <c r="AO353" s="579"/>
      <c r="AP353" s="579"/>
      <c r="AQ353" s="579"/>
      <c r="AR353" s="579"/>
      <c r="AS353" s="579"/>
      <c r="AT353" s="579"/>
      <c r="AU353" s="579"/>
      <c r="AV353" s="579"/>
      <c r="AW353" s="579"/>
      <c r="AX353" s="579"/>
      <c r="AY353" s="579"/>
      <c r="AZ353" s="443">
        <v>7</v>
      </c>
    </row>
    <row r="354" spans="1:52" s="259" customFormat="1" ht="18" hidden="1" customHeight="1">
      <c r="A354" s="575">
        <f t="shared" si="12"/>
        <v>0</v>
      </c>
      <c r="C354" s="259" t="s">
        <v>1193</v>
      </c>
      <c r="D354" s="259" t="s">
        <v>1222</v>
      </c>
      <c r="E354" s="579"/>
      <c r="F354" s="579"/>
      <c r="G354" s="579"/>
      <c r="H354" s="579"/>
      <c r="I354" s="579"/>
      <c r="J354" s="579"/>
      <c r="K354" s="579"/>
      <c r="L354" s="579"/>
      <c r="M354" s="579"/>
      <c r="N354" s="579"/>
      <c r="O354" s="579"/>
      <c r="P354" s="579"/>
      <c r="Q354" s="579"/>
      <c r="R354" s="579"/>
      <c r="S354" s="579"/>
      <c r="T354" s="579"/>
      <c r="U354" s="579"/>
      <c r="V354" s="579"/>
      <c r="W354" s="579"/>
      <c r="X354" s="579"/>
      <c r="Y354" s="579"/>
      <c r="Z354" s="579"/>
      <c r="AA354" s="579"/>
      <c r="AB354" s="579"/>
      <c r="AC354" s="579"/>
      <c r="AD354" s="579"/>
      <c r="AE354" s="579"/>
      <c r="AF354" s="579"/>
      <c r="AG354" s="579"/>
      <c r="AH354" s="769"/>
      <c r="AI354" s="769"/>
      <c r="AJ354" s="769"/>
      <c r="AK354" s="579"/>
      <c r="AL354" s="579"/>
      <c r="AM354" s="579"/>
      <c r="AN354" s="579"/>
      <c r="AO354" s="579"/>
      <c r="AP354" s="579"/>
      <c r="AQ354" s="579"/>
      <c r="AR354" s="579"/>
      <c r="AS354" s="579"/>
      <c r="AT354" s="579"/>
      <c r="AU354" s="579"/>
      <c r="AV354" s="579"/>
      <c r="AW354" s="579"/>
      <c r="AX354" s="579"/>
      <c r="AY354" s="579"/>
      <c r="AZ354" s="443">
        <v>7</v>
      </c>
    </row>
    <row r="355" spans="1:52" s="259" customFormat="1" ht="18" hidden="1" customHeight="1">
      <c r="A355" s="575">
        <f t="shared" si="12"/>
        <v>0</v>
      </c>
      <c r="B355" s="586"/>
      <c r="C355" s="586"/>
      <c r="D355" s="586" t="s">
        <v>499</v>
      </c>
      <c r="E355" s="587" t="str">
        <f>'6-3표준조사 2'!$W$470</f>
        <v>소반은 임도가 연접되어 접근이 용이하다.</v>
      </c>
      <c r="F355" s="587"/>
      <c r="G355" s="587"/>
      <c r="H355" s="587"/>
      <c r="I355" s="587"/>
      <c r="J355" s="587"/>
      <c r="K355" s="587"/>
      <c r="L355" s="587"/>
      <c r="M355" s="587"/>
      <c r="N355" s="587"/>
      <c r="O355" s="587"/>
      <c r="P355" s="587"/>
      <c r="Q355" s="587"/>
      <c r="R355" s="587"/>
      <c r="S355" s="587"/>
      <c r="T355" s="587"/>
      <c r="U355" s="587"/>
      <c r="V355" s="587"/>
      <c r="W355" s="587"/>
      <c r="X355" s="587"/>
      <c r="Y355" s="587"/>
      <c r="Z355" s="587"/>
      <c r="AA355" s="587"/>
      <c r="AB355" s="587"/>
      <c r="AC355" s="587"/>
      <c r="AD355" s="587"/>
      <c r="AE355" s="587"/>
      <c r="AF355" s="587"/>
      <c r="AG355" s="587"/>
      <c r="AH355" s="588"/>
      <c r="AI355" s="588"/>
      <c r="AJ355" s="588"/>
      <c r="AK355" s="587"/>
      <c r="AL355" s="587"/>
      <c r="AM355" s="587"/>
      <c r="AN355" s="587"/>
      <c r="AO355" s="587"/>
      <c r="AP355" s="587"/>
      <c r="AQ355" s="587"/>
      <c r="AR355" s="587"/>
      <c r="AS355" s="587"/>
      <c r="AT355" s="587"/>
      <c r="AU355" s="587"/>
      <c r="AV355" s="587"/>
      <c r="AW355" s="587"/>
      <c r="AX355" s="587"/>
      <c r="AY355" s="587"/>
      <c r="AZ355" s="443">
        <v>7</v>
      </c>
    </row>
    <row r="356" spans="1:52" s="259" customFormat="1" ht="14.25" hidden="1" customHeight="1">
      <c r="A356" s="575">
        <f t="shared" si="12"/>
        <v>0</v>
      </c>
      <c r="D356" s="589"/>
      <c r="E356" s="589"/>
      <c r="F356" s="589"/>
      <c r="G356" s="589"/>
      <c r="H356" s="589"/>
      <c r="I356" s="589"/>
      <c r="J356" s="589"/>
      <c r="K356" s="589"/>
      <c r="L356" s="589"/>
      <c r="M356" s="589"/>
      <c r="N356" s="589"/>
      <c r="O356" s="589"/>
      <c r="P356" s="589"/>
      <c r="Q356" s="589"/>
      <c r="R356" s="589"/>
      <c r="S356" s="589"/>
      <c r="T356" s="589"/>
      <c r="U356" s="589"/>
      <c r="V356" s="589"/>
      <c r="W356" s="589"/>
      <c r="X356" s="589"/>
      <c r="Y356" s="589"/>
      <c r="Z356" s="589"/>
      <c r="AA356" s="589"/>
      <c r="AB356" s="589"/>
      <c r="AC356" s="589"/>
      <c r="AD356" s="589"/>
      <c r="AE356" s="589"/>
      <c r="AF356" s="589"/>
      <c r="AG356" s="589"/>
      <c r="AH356" s="589"/>
      <c r="AI356" s="589"/>
      <c r="AJ356" s="589"/>
      <c r="AK356" s="589"/>
      <c r="AL356" s="589"/>
      <c r="AM356" s="589"/>
      <c r="AN356" s="589"/>
      <c r="AO356" s="589"/>
      <c r="AP356" s="589"/>
      <c r="AQ356" s="589"/>
      <c r="AR356" s="589"/>
      <c r="AS356" s="589"/>
      <c r="AT356" s="589"/>
      <c r="AU356" s="589"/>
      <c r="AV356" s="589"/>
      <c r="AW356" s="589"/>
      <c r="AX356" s="589"/>
      <c r="AY356" s="589"/>
      <c r="AZ356" s="443">
        <v>7</v>
      </c>
    </row>
    <row r="357" spans="1:52" s="260" customFormat="1" ht="20.100000000000001" hidden="1" customHeight="1">
      <c r="A357" s="575">
        <f t="shared" si="12"/>
        <v>0</v>
      </c>
      <c r="B357" s="1876" t="s">
        <v>1221</v>
      </c>
      <c r="C357" s="1876"/>
      <c r="D357" s="1876"/>
      <c r="E357" s="1876"/>
      <c r="F357" s="1876"/>
      <c r="G357" s="1876"/>
      <c r="H357" s="1876"/>
      <c r="I357" s="1876"/>
      <c r="J357" s="1876"/>
      <c r="K357" s="1876"/>
      <c r="L357" s="1876"/>
      <c r="M357" s="1876"/>
      <c r="N357" s="1876"/>
      <c r="O357" s="1876"/>
      <c r="P357" s="1876"/>
      <c r="Q357" s="1876"/>
      <c r="R357" s="1876"/>
      <c r="S357" s="1876"/>
      <c r="T357" s="1876"/>
      <c r="U357" s="1876"/>
      <c r="V357" s="1876"/>
      <c r="W357" s="1876"/>
      <c r="X357" s="1876"/>
      <c r="Y357" s="1876"/>
      <c r="Z357" s="1876"/>
      <c r="AA357" s="1876"/>
      <c r="AB357" s="1876"/>
      <c r="AC357" s="1876"/>
      <c r="AD357" s="1876"/>
      <c r="AE357" s="1876"/>
      <c r="AF357" s="1876"/>
      <c r="AG357" s="1876"/>
      <c r="AH357" s="1876"/>
      <c r="AI357" s="1876"/>
      <c r="AJ357" s="1876"/>
      <c r="AK357" s="1876"/>
      <c r="AL357" s="1876"/>
      <c r="AM357" s="1876"/>
      <c r="AN357" s="1876"/>
      <c r="AO357" s="1876"/>
      <c r="AP357" s="1876"/>
      <c r="AQ357" s="1876"/>
      <c r="AR357" s="1876"/>
      <c r="AS357" s="1876"/>
      <c r="AT357" s="1876"/>
      <c r="AU357" s="1876"/>
      <c r="AV357" s="1876"/>
      <c r="AW357" s="1876"/>
      <c r="AX357" s="1876"/>
      <c r="AY357" s="1876"/>
      <c r="AZ357" s="443">
        <v>7</v>
      </c>
    </row>
    <row r="358" spans="1:52" s="260" customFormat="1" ht="20.100000000000001" hidden="1" customHeight="1">
      <c r="A358" s="575">
        <f t="shared" si="12"/>
        <v>0</v>
      </c>
      <c r="B358" s="590"/>
      <c r="C358" s="591" t="s">
        <v>1208</v>
      </c>
      <c r="D358" s="591" t="s">
        <v>1220</v>
      </c>
      <c r="E358" s="592"/>
      <c r="F358" s="592"/>
      <c r="G358" s="769"/>
      <c r="H358" s="593"/>
      <c r="I358" s="593"/>
      <c r="J358" s="594"/>
      <c r="K358" s="594"/>
      <c r="L358" s="594"/>
      <c r="M358" s="594"/>
      <c r="N358" s="594"/>
      <c r="O358" s="594"/>
      <c r="P358" s="594"/>
      <c r="Q358" s="595"/>
      <c r="R358" s="595"/>
      <c r="S358" s="595"/>
      <c r="T358" s="595"/>
      <c r="U358" s="595"/>
      <c r="V358" s="596"/>
      <c r="W358" s="596"/>
      <c r="X358" s="596"/>
      <c r="Y358" s="596"/>
      <c r="Z358" s="596"/>
      <c r="AA358" s="596"/>
      <c r="AB358" s="596"/>
      <c r="AC358" s="596"/>
      <c r="AD358" s="596"/>
      <c r="AE358" s="596"/>
      <c r="AF358" s="596"/>
      <c r="AG358" s="596"/>
      <c r="AH358" s="597"/>
      <c r="AI358" s="597"/>
      <c r="AJ358" s="597"/>
      <c r="AK358" s="597"/>
      <c r="AL358" s="598"/>
      <c r="AM358" s="598"/>
      <c r="AN358" s="598"/>
      <c r="AO358" s="598"/>
      <c r="AP358" s="598"/>
      <c r="AQ358" s="598"/>
      <c r="AR358" s="598"/>
      <c r="AS358" s="598"/>
      <c r="AT358" s="598"/>
      <c r="AU358" s="598"/>
      <c r="AV358" s="593"/>
      <c r="AW358" s="593"/>
      <c r="AX358" s="593"/>
      <c r="AY358" s="593"/>
      <c r="AZ358" s="443">
        <v>7</v>
      </c>
    </row>
    <row r="359" spans="1:52" s="259" customFormat="1" ht="18" hidden="1" customHeight="1">
      <c r="A359" s="575">
        <f t="shared" si="12"/>
        <v>0</v>
      </c>
      <c r="B359" s="599"/>
      <c r="C359" s="1862" t="s">
        <v>1219</v>
      </c>
      <c r="D359" s="1862"/>
      <c r="E359" s="1862"/>
      <c r="F359" s="1862"/>
      <c r="G359" s="1862"/>
      <c r="H359" s="1862"/>
      <c r="I359" s="1862"/>
      <c r="J359" s="1862"/>
      <c r="K359" s="1862" t="s">
        <v>1218</v>
      </c>
      <c r="L359" s="1862"/>
      <c r="M359" s="1862"/>
      <c r="N359" s="1862"/>
      <c r="O359" s="1862"/>
      <c r="P359" s="1862"/>
      <c r="Q359" s="1862"/>
      <c r="R359" s="1862"/>
      <c r="S359" s="1862" t="s">
        <v>1217</v>
      </c>
      <c r="T359" s="1862"/>
      <c r="U359" s="1862"/>
      <c r="V359" s="1862"/>
      <c r="W359" s="1862"/>
      <c r="X359" s="1862"/>
      <c r="Y359" s="1862"/>
      <c r="Z359" s="1862"/>
      <c r="AA359" s="1862" t="s">
        <v>1216</v>
      </c>
      <c r="AB359" s="1862"/>
      <c r="AC359" s="1862"/>
      <c r="AD359" s="1862"/>
      <c r="AE359" s="1862"/>
      <c r="AF359" s="1862"/>
      <c r="AG359" s="1862"/>
      <c r="AH359" s="1862"/>
      <c r="AI359" s="1862"/>
      <c r="AJ359" s="1862"/>
      <c r="AK359" s="1862"/>
      <c r="AL359" s="1862"/>
      <c r="AM359" s="1862"/>
      <c r="AN359" s="1862"/>
      <c r="AO359" s="1862"/>
      <c r="AP359" s="1862"/>
      <c r="AQ359" s="1862" t="s">
        <v>964</v>
      </c>
      <c r="AR359" s="1862"/>
      <c r="AS359" s="1862"/>
      <c r="AT359" s="1862"/>
      <c r="AU359" s="1862"/>
      <c r="AV359" s="1862"/>
      <c r="AW359" s="1862"/>
      <c r="AX359" s="1862"/>
      <c r="AY359" s="599"/>
      <c r="AZ359" s="443">
        <v>7</v>
      </c>
    </row>
    <row r="360" spans="1:52" s="259" customFormat="1" ht="18" hidden="1" customHeight="1">
      <c r="A360" s="575">
        <f t="shared" si="12"/>
        <v>0</v>
      </c>
      <c r="B360" s="599"/>
      <c r="C360" s="1862"/>
      <c r="D360" s="1862"/>
      <c r="E360" s="1862"/>
      <c r="F360" s="1862"/>
      <c r="G360" s="1862"/>
      <c r="H360" s="1862"/>
      <c r="I360" s="1862"/>
      <c r="J360" s="1862"/>
      <c r="K360" s="1862"/>
      <c r="L360" s="1862"/>
      <c r="M360" s="1862"/>
      <c r="N360" s="1862"/>
      <c r="O360" s="1862"/>
      <c r="P360" s="1862"/>
      <c r="Q360" s="1862"/>
      <c r="R360" s="1862"/>
      <c r="S360" s="1862"/>
      <c r="T360" s="1862"/>
      <c r="U360" s="1862"/>
      <c r="V360" s="1862"/>
      <c r="W360" s="1862"/>
      <c r="X360" s="1862"/>
      <c r="Y360" s="1862"/>
      <c r="Z360" s="1862"/>
      <c r="AA360" s="1862" t="s">
        <v>1215</v>
      </c>
      <c r="AB360" s="1862"/>
      <c r="AC360" s="1862"/>
      <c r="AD360" s="1862"/>
      <c r="AE360" s="1862"/>
      <c r="AF360" s="1862"/>
      <c r="AG360" s="1862"/>
      <c r="AH360" s="1862"/>
      <c r="AI360" s="1862" t="s">
        <v>1214</v>
      </c>
      <c r="AJ360" s="1862"/>
      <c r="AK360" s="1862"/>
      <c r="AL360" s="1862"/>
      <c r="AM360" s="1862"/>
      <c r="AN360" s="1862"/>
      <c r="AO360" s="1862"/>
      <c r="AP360" s="1862"/>
      <c r="AQ360" s="1862"/>
      <c r="AR360" s="1862"/>
      <c r="AS360" s="1862"/>
      <c r="AT360" s="1862"/>
      <c r="AU360" s="1862"/>
      <c r="AV360" s="1862"/>
      <c r="AW360" s="1862"/>
      <c r="AX360" s="1862"/>
      <c r="AY360" s="599"/>
      <c r="AZ360" s="443">
        <v>7</v>
      </c>
    </row>
    <row r="361" spans="1:52" s="259" customFormat="1" ht="18" hidden="1" customHeight="1">
      <c r="A361" s="575">
        <f t="shared" si="12"/>
        <v>0</v>
      </c>
      <c r="B361" s="600"/>
      <c r="C361" s="1871">
        <f>L345</f>
        <v>0</v>
      </c>
      <c r="D361" s="1872"/>
      <c r="E361" s="1875" t="s">
        <v>1213</v>
      </c>
      <c r="F361" s="1875"/>
      <c r="G361" s="1872">
        <f>Z345</f>
        <v>0</v>
      </c>
      <c r="H361" s="1872"/>
      <c r="I361" s="1875" t="s">
        <v>1212</v>
      </c>
      <c r="J361" s="1875"/>
      <c r="K361" s="1887">
        <f>'6-3표준조사 2'!Q454</f>
        <v>0</v>
      </c>
      <c r="L361" s="1887"/>
      <c r="M361" s="1887"/>
      <c r="N361" s="1887"/>
      <c r="O361" s="1887"/>
      <c r="P361" s="1887"/>
      <c r="Q361" s="1887"/>
      <c r="R361" s="1887"/>
      <c r="S361" s="1867" t="str">
        <f>'6-3표준조사 2'!K456</f>
        <v>밤, 산벚</v>
      </c>
      <c r="T361" s="1867"/>
      <c r="U361" s="1867"/>
      <c r="V361" s="1867"/>
      <c r="W361" s="1867"/>
      <c r="X361" s="1867"/>
      <c r="Y361" s="1867"/>
      <c r="Z361" s="1867"/>
      <c r="AA361" s="1865">
        <f>'6-3표준조사 2'!Q460</f>
        <v>0</v>
      </c>
      <c r="AB361" s="1865"/>
      <c r="AC361" s="1865"/>
      <c r="AD361" s="1865"/>
      <c r="AE361" s="1865"/>
      <c r="AF361" s="1865"/>
      <c r="AG361" s="1865"/>
      <c r="AH361" s="1865"/>
      <c r="AI361" s="1865">
        <f>'6-3표준조사 2'!R460</f>
        <v>0</v>
      </c>
      <c r="AJ361" s="1865"/>
      <c r="AK361" s="1865"/>
      <c r="AL361" s="1865"/>
      <c r="AM361" s="1865"/>
      <c r="AN361" s="1865"/>
      <c r="AO361" s="1865"/>
      <c r="AP361" s="1865"/>
      <c r="AQ361" s="1867" t="str">
        <f>'6-3표준조사 2'!R456</f>
        <v>3년차 이상</v>
      </c>
      <c r="AR361" s="1867"/>
      <c r="AS361" s="1867"/>
      <c r="AT361" s="1867"/>
      <c r="AU361" s="1867"/>
      <c r="AV361" s="1867"/>
      <c r="AW361" s="1867"/>
      <c r="AX361" s="1867"/>
      <c r="AY361" s="599"/>
      <c r="AZ361" s="443">
        <v>7</v>
      </c>
    </row>
    <row r="362" spans="1:52" s="259" customFormat="1" ht="18" hidden="1" customHeight="1">
      <c r="A362" s="575">
        <f t="shared" si="12"/>
        <v>0</v>
      </c>
      <c r="B362" s="600"/>
      <c r="C362" s="1873"/>
      <c r="D362" s="1874"/>
      <c r="E362" s="1874"/>
      <c r="F362" s="1874"/>
      <c r="G362" s="1874"/>
      <c r="H362" s="1874"/>
      <c r="I362" s="1874"/>
      <c r="J362" s="1874"/>
      <c r="K362" s="1888"/>
      <c r="L362" s="1888"/>
      <c r="M362" s="1888"/>
      <c r="N362" s="1888"/>
      <c r="O362" s="1888"/>
      <c r="P362" s="1888"/>
      <c r="Q362" s="1888"/>
      <c r="R362" s="1888"/>
      <c r="S362" s="1868"/>
      <c r="T362" s="1868"/>
      <c r="U362" s="1868"/>
      <c r="V362" s="1868"/>
      <c r="W362" s="1868"/>
      <c r="X362" s="1868"/>
      <c r="Y362" s="1868"/>
      <c r="Z362" s="1868"/>
      <c r="AA362" s="1866"/>
      <c r="AB362" s="1866"/>
      <c r="AC362" s="1866"/>
      <c r="AD362" s="1866"/>
      <c r="AE362" s="1866"/>
      <c r="AF362" s="1866"/>
      <c r="AG362" s="1866"/>
      <c r="AH362" s="1866"/>
      <c r="AI362" s="1866"/>
      <c r="AJ362" s="1866"/>
      <c r="AK362" s="1866"/>
      <c r="AL362" s="1866"/>
      <c r="AM362" s="1866"/>
      <c r="AN362" s="1866"/>
      <c r="AO362" s="1866"/>
      <c r="AP362" s="1866"/>
      <c r="AQ362" s="1868"/>
      <c r="AR362" s="1868"/>
      <c r="AS362" s="1868"/>
      <c r="AT362" s="1868"/>
      <c r="AU362" s="1868"/>
      <c r="AV362" s="1868"/>
      <c r="AW362" s="1868"/>
      <c r="AX362" s="1868"/>
      <c r="AY362" s="599"/>
      <c r="AZ362" s="443">
        <v>7</v>
      </c>
    </row>
    <row r="363" spans="1:52" s="259" customFormat="1" ht="18" hidden="1" customHeight="1">
      <c r="A363" s="575">
        <f t="shared" si="12"/>
        <v>0</v>
      </c>
      <c r="B363" s="600"/>
      <c r="C363" s="600" t="s">
        <v>1206</v>
      </c>
      <c r="D363" s="600" t="s">
        <v>1211</v>
      </c>
      <c r="E363" s="600"/>
      <c r="F363" s="599"/>
      <c r="G363" s="599"/>
      <c r="H363" s="599"/>
      <c r="I363" s="599"/>
      <c r="J363" s="599"/>
      <c r="K363" s="599"/>
      <c r="L363" s="599"/>
      <c r="M363" s="599"/>
      <c r="N363" s="599"/>
      <c r="O363" s="599"/>
      <c r="P363" s="599"/>
      <c r="Q363" s="601"/>
      <c r="R363" s="601"/>
      <c r="S363" s="601"/>
      <c r="T363" s="601"/>
      <c r="U363" s="601"/>
      <c r="V363" s="599"/>
      <c r="W363" s="602"/>
      <c r="X363" s="602"/>
      <c r="Y363" s="602"/>
      <c r="Z363" s="602"/>
      <c r="AA363" s="602"/>
      <c r="AB363" s="602"/>
      <c r="AC363" s="602"/>
      <c r="AD363" s="602"/>
      <c r="AE363" s="602"/>
      <c r="AF363" s="602"/>
      <c r="AG363" s="599"/>
      <c r="AH363" s="603"/>
      <c r="AI363" s="603"/>
      <c r="AJ363" s="603"/>
      <c r="AK363" s="603"/>
      <c r="AL363" s="604"/>
      <c r="AM363" s="604"/>
      <c r="AN363" s="604"/>
      <c r="AO363" s="604"/>
      <c r="AP363" s="604"/>
      <c r="AQ363" s="604"/>
      <c r="AR363" s="604"/>
      <c r="AS363" s="604"/>
      <c r="AT363" s="604"/>
      <c r="AU363" s="604"/>
      <c r="AV363" s="599"/>
      <c r="AW363" s="599"/>
      <c r="AX363" s="599"/>
      <c r="AY363" s="599"/>
      <c r="AZ363" s="443">
        <v>7</v>
      </c>
    </row>
    <row r="364" spans="1:52" s="259" customFormat="1" ht="18" hidden="1" customHeight="1">
      <c r="A364" s="575">
        <f>IF(K361&gt;0,1,0)</f>
        <v>0</v>
      </c>
      <c r="B364" s="600"/>
      <c r="C364" s="600"/>
      <c r="D364" s="259" t="s">
        <v>499</v>
      </c>
      <c r="E364" s="600" t="str">
        <f>'6-3표준조사 2'!$W$471</f>
        <v>식재된 밤, 산벚 는 활착이 안정된 상태로 신초발달이 양호하다.</v>
      </c>
      <c r="F364" s="599"/>
      <c r="G364" s="599"/>
      <c r="H364" s="599"/>
      <c r="I364" s="599"/>
      <c r="J364" s="599"/>
      <c r="K364" s="599"/>
      <c r="L364" s="599"/>
      <c r="M364" s="599"/>
      <c r="N364" s="599"/>
      <c r="O364" s="599"/>
      <c r="P364" s="599"/>
      <c r="Q364" s="601"/>
      <c r="R364" s="601"/>
      <c r="S364" s="601"/>
      <c r="T364" s="601"/>
      <c r="U364" s="601"/>
      <c r="V364" s="599"/>
      <c r="W364" s="605"/>
      <c r="X364" s="602"/>
      <c r="Y364" s="602"/>
      <c r="Z364" s="602"/>
      <c r="AA364" s="605"/>
      <c r="AB364" s="602"/>
      <c r="AC364" s="602"/>
      <c r="AD364" s="602"/>
      <c r="AE364" s="605"/>
      <c r="AF364" s="602"/>
      <c r="AG364" s="599"/>
      <c r="AH364" s="603"/>
      <c r="AI364" s="603"/>
      <c r="AJ364" s="603"/>
      <c r="AK364" s="603"/>
      <c r="AL364" s="604"/>
      <c r="AM364" s="604"/>
      <c r="AN364" s="604"/>
      <c r="AO364" s="604"/>
      <c r="AP364" s="604"/>
      <c r="AQ364" s="604"/>
      <c r="AR364" s="604"/>
      <c r="AS364" s="604"/>
      <c r="AT364" s="604"/>
      <c r="AU364" s="604"/>
      <c r="AV364" s="599"/>
      <c r="AW364" s="599"/>
      <c r="AX364" s="599"/>
      <c r="AY364" s="599"/>
      <c r="AZ364" s="443">
        <v>7</v>
      </c>
    </row>
    <row r="365" spans="1:52" s="259" customFormat="1" ht="18" hidden="1" customHeight="1">
      <c r="A365" s="575">
        <f>IF(K361&gt;0,1,0)</f>
        <v>0</v>
      </c>
      <c r="B365" s="600"/>
      <c r="C365" s="600"/>
      <c r="D365" s="259" t="s">
        <v>499</v>
      </c>
      <c r="E365" s="600" t="str">
        <f>'6-3표준조사 2'!$W$472</f>
        <v>임연부 주변으로 산벚나무, 밤나무를 1열식 식재됨.</v>
      </c>
      <c r="F365" s="599"/>
      <c r="G365" s="599"/>
      <c r="H365" s="599"/>
      <c r="I365" s="599"/>
      <c r="J365" s="599"/>
      <c r="K365" s="599"/>
      <c r="L365" s="599"/>
      <c r="M365" s="599"/>
      <c r="N365" s="599"/>
      <c r="O365" s="599"/>
      <c r="P365" s="599"/>
      <c r="Q365" s="601"/>
      <c r="R365" s="601"/>
      <c r="S365" s="601"/>
      <c r="T365" s="601"/>
      <c r="U365" s="601"/>
      <c r="V365" s="599"/>
      <c r="W365" s="599"/>
      <c r="X365" s="599"/>
      <c r="Y365" s="599"/>
      <c r="Z365" s="599"/>
      <c r="AA365" s="599"/>
      <c r="AB365" s="599"/>
      <c r="AC365" s="599"/>
      <c r="AD365" s="599"/>
      <c r="AE365" s="599"/>
      <c r="AF365" s="599"/>
      <c r="AG365" s="599"/>
      <c r="AH365" s="603"/>
      <c r="AI365" s="603"/>
      <c r="AJ365" s="603"/>
      <c r="AK365" s="603"/>
      <c r="AL365" s="604"/>
      <c r="AM365" s="604"/>
      <c r="AN365" s="604"/>
      <c r="AO365" s="604"/>
      <c r="AP365" s="604"/>
      <c r="AQ365" s="604"/>
      <c r="AR365" s="604"/>
      <c r="AS365" s="604"/>
      <c r="AT365" s="604"/>
      <c r="AU365" s="604"/>
      <c r="AV365" s="599"/>
      <c r="AW365" s="599"/>
      <c r="AX365" s="599"/>
      <c r="AY365" s="599"/>
      <c r="AZ365" s="444">
        <v>7</v>
      </c>
    </row>
    <row r="366" spans="1:52" s="259" customFormat="1" ht="18" hidden="1" customHeight="1">
      <c r="A366" s="575">
        <f t="shared" ref="A366:A371" si="13">IF(K$361&gt;0,1,0)</f>
        <v>0</v>
      </c>
      <c r="B366" s="600"/>
      <c r="C366" s="600" t="s">
        <v>1193</v>
      </c>
      <c r="D366" s="600" t="s">
        <v>1210</v>
      </c>
      <c r="E366" s="600"/>
      <c r="F366" s="599"/>
      <c r="G366" s="599"/>
      <c r="H366" s="599"/>
      <c r="I366" s="599"/>
      <c r="J366" s="599"/>
      <c r="K366" s="599"/>
      <c r="L366" s="599"/>
      <c r="M366" s="599"/>
      <c r="N366" s="599"/>
      <c r="O366" s="599"/>
      <c r="P366" s="599"/>
      <c r="Q366" s="601"/>
      <c r="R366" s="601"/>
      <c r="S366" s="601"/>
      <c r="T366" s="601"/>
      <c r="U366" s="601"/>
      <c r="V366" s="599"/>
      <c r="W366" s="599"/>
      <c r="X366" s="599"/>
      <c r="Y366" s="599"/>
      <c r="Z366" s="599"/>
      <c r="AA366" s="599"/>
      <c r="AB366" s="599"/>
      <c r="AC366" s="599"/>
      <c r="AD366" s="599"/>
      <c r="AE366" s="599"/>
      <c r="AF366" s="599"/>
      <c r="AG366" s="599"/>
      <c r="AH366" s="603"/>
      <c r="AI366" s="603"/>
      <c r="AJ366" s="603"/>
      <c r="AK366" s="603"/>
      <c r="AL366" s="604"/>
      <c r="AM366" s="604"/>
      <c r="AN366" s="604"/>
      <c r="AO366" s="604"/>
      <c r="AP366" s="604"/>
      <c r="AQ366" s="604"/>
      <c r="AR366" s="604"/>
      <c r="AS366" s="604"/>
      <c r="AT366" s="604"/>
      <c r="AU366" s="604"/>
      <c r="AV366" s="599"/>
      <c r="AW366" s="599"/>
      <c r="AX366" s="599"/>
      <c r="AY366" s="599"/>
      <c r="AZ366" s="443">
        <v>7</v>
      </c>
    </row>
    <row r="367" spans="1:52" s="259" customFormat="1" ht="18" hidden="1" customHeight="1">
      <c r="A367" s="575">
        <f t="shared" si="13"/>
        <v>0</v>
      </c>
      <c r="B367" s="600"/>
      <c r="C367" s="600"/>
      <c r="D367" s="259" t="s">
        <v>499</v>
      </c>
      <c r="E367" s="600" t="s">
        <v>1230</v>
      </c>
      <c r="F367" s="599"/>
      <c r="G367" s="599"/>
      <c r="H367" s="599"/>
      <c r="I367" s="599"/>
      <c r="J367" s="599"/>
      <c r="K367" s="599"/>
      <c r="L367" s="599"/>
      <c r="M367" s="599"/>
      <c r="N367" s="599"/>
      <c r="O367" s="599"/>
      <c r="P367" s="599"/>
      <c r="Q367" s="601"/>
      <c r="R367" s="601"/>
      <c r="S367" s="601"/>
      <c r="T367" s="601"/>
      <c r="U367" s="601"/>
      <c r="V367" s="599"/>
      <c r="W367" s="599"/>
      <c r="X367" s="599"/>
      <c r="Y367" s="599"/>
      <c r="Z367" s="599"/>
      <c r="AA367" s="599"/>
      <c r="AB367" s="599"/>
      <c r="AC367" s="599"/>
      <c r="AD367" s="599"/>
      <c r="AE367" s="599"/>
      <c r="AF367" s="599"/>
      <c r="AG367" s="599"/>
      <c r="AH367" s="603"/>
      <c r="AI367" s="603"/>
      <c r="AJ367" s="603"/>
      <c r="AK367" s="603"/>
      <c r="AL367" s="604"/>
      <c r="AM367" s="604"/>
      <c r="AN367" s="604"/>
      <c r="AO367" s="604"/>
      <c r="AP367" s="604"/>
      <c r="AQ367" s="604"/>
      <c r="AR367" s="604"/>
      <c r="AS367" s="604"/>
      <c r="AT367" s="604"/>
      <c r="AU367" s="604"/>
      <c r="AV367" s="599"/>
      <c r="AW367" s="599"/>
      <c r="AX367" s="599"/>
      <c r="AY367" s="599"/>
      <c r="AZ367" s="443">
        <v>7</v>
      </c>
    </row>
    <row r="368" spans="1:52" s="259" customFormat="1" ht="18" hidden="1" customHeight="1">
      <c r="A368" s="575">
        <f t="shared" si="13"/>
        <v>0</v>
      </c>
      <c r="B368" s="600"/>
      <c r="C368" s="600"/>
      <c r="D368" s="259" t="s">
        <v>499</v>
      </c>
      <c r="E368" s="600" t="str">
        <f>CONCATENATE("조림목이 자연발생 식생과 경쟁하고 있으며 조림목의 조림후 경과년수는 ",AQ361,"이다." )</f>
        <v>조림목이 자연발생 식생과 경쟁하고 있으며 조림목의 조림후 경과년수는 3년차 이상이다.</v>
      </c>
      <c r="F368" s="599"/>
      <c r="G368" s="599"/>
      <c r="H368" s="599"/>
      <c r="I368" s="599"/>
      <c r="J368" s="599"/>
      <c r="K368" s="599"/>
      <c r="L368" s="599"/>
      <c r="M368" s="599"/>
      <c r="N368" s="599"/>
      <c r="O368" s="599"/>
      <c r="P368" s="599"/>
      <c r="Q368" s="599"/>
      <c r="R368" s="599"/>
      <c r="S368" s="599"/>
      <c r="T368" s="599"/>
      <c r="U368" s="599"/>
      <c r="V368" s="599"/>
      <c r="W368" s="599"/>
      <c r="X368" s="599"/>
      <c r="Y368" s="599"/>
      <c r="Z368" s="599"/>
      <c r="AA368" s="599"/>
      <c r="AB368" s="599"/>
      <c r="AC368" s="599"/>
      <c r="AD368" s="599"/>
      <c r="AE368" s="599"/>
      <c r="AF368" s="599"/>
      <c r="AG368" s="599"/>
      <c r="AH368" s="603"/>
      <c r="AI368" s="603"/>
      <c r="AJ368" s="603"/>
      <c r="AK368" s="603"/>
      <c r="AL368" s="604"/>
      <c r="AM368" s="604"/>
      <c r="AN368" s="604"/>
      <c r="AO368" s="604"/>
      <c r="AP368" s="604"/>
      <c r="AQ368" s="604"/>
      <c r="AR368" s="604"/>
      <c r="AS368" s="604"/>
      <c r="AT368" s="604"/>
      <c r="AU368" s="604"/>
      <c r="AV368" s="599"/>
      <c r="AW368" s="599"/>
      <c r="AX368" s="599"/>
      <c r="AY368" s="599"/>
      <c r="AZ368" s="443">
        <v>7</v>
      </c>
    </row>
    <row r="369" spans="1:52" s="259" customFormat="1" ht="13.5" hidden="1" customHeight="1">
      <c r="A369" s="575">
        <f t="shared" si="13"/>
        <v>0</v>
      </c>
      <c r="B369" s="606"/>
      <c r="C369" s="606"/>
      <c r="D369" s="606"/>
      <c r="E369" s="606"/>
      <c r="F369" s="769"/>
      <c r="G369" s="769"/>
      <c r="H369" s="769"/>
      <c r="I369" s="769"/>
      <c r="J369" s="607"/>
      <c r="K369" s="607"/>
      <c r="L369" s="607"/>
      <c r="M369" s="607"/>
      <c r="N369" s="607"/>
      <c r="O369" s="607"/>
      <c r="P369" s="607"/>
      <c r="Q369" s="608"/>
      <c r="R369" s="608"/>
      <c r="S369" s="608"/>
      <c r="T369" s="608"/>
      <c r="U369" s="608"/>
      <c r="V369" s="599"/>
      <c r="W369" s="599"/>
      <c r="X369" s="599"/>
      <c r="Y369" s="599"/>
      <c r="Z369" s="599"/>
      <c r="AA369" s="599"/>
      <c r="AB369" s="599"/>
      <c r="AC369" s="599"/>
      <c r="AD369" s="599"/>
      <c r="AE369" s="599"/>
      <c r="AF369" s="599"/>
      <c r="AG369" s="599"/>
      <c r="AH369" s="609"/>
      <c r="AI369" s="609"/>
      <c r="AJ369" s="609"/>
      <c r="AK369" s="609"/>
      <c r="AL369" s="610"/>
      <c r="AM369" s="610"/>
      <c r="AN369" s="610"/>
      <c r="AO369" s="610"/>
      <c r="AP369" s="610"/>
      <c r="AQ369" s="610"/>
      <c r="AR369" s="610"/>
      <c r="AS369" s="610"/>
      <c r="AT369" s="610"/>
      <c r="AU369" s="610"/>
      <c r="AV369" s="769"/>
      <c r="AW369" s="769"/>
      <c r="AX369" s="769"/>
      <c r="AY369" s="769"/>
      <c r="AZ369" s="443">
        <v>7</v>
      </c>
    </row>
    <row r="370" spans="1:52" s="260" customFormat="1" ht="19.5" hidden="1" customHeight="1">
      <c r="A370" s="575">
        <f t="shared" si="13"/>
        <v>0</v>
      </c>
      <c r="B370" s="1876" t="s">
        <v>1209</v>
      </c>
      <c r="C370" s="1876"/>
      <c r="D370" s="1876"/>
      <c r="E370" s="1876"/>
      <c r="F370" s="1876"/>
      <c r="G370" s="1876"/>
      <c r="H370" s="1876"/>
      <c r="I370" s="1876"/>
      <c r="J370" s="1876"/>
      <c r="K370" s="1876"/>
      <c r="L370" s="1876"/>
      <c r="M370" s="1876"/>
      <c r="N370" s="1876"/>
      <c r="O370" s="1876"/>
      <c r="P370" s="1876"/>
      <c r="Q370" s="1876"/>
      <c r="R370" s="1876"/>
      <c r="S370" s="1876"/>
      <c r="T370" s="1876"/>
      <c r="U370" s="1876"/>
      <c r="V370" s="1876"/>
      <c r="W370" s="1876"/>
      <c r="X370" s="1876"/>
      <c r="Y370" s="1876"/>
      <c r="Z370" s="1876"/>
      <c r="AA370" s="1876"/>
      <c r="AB370" s="1876"/>
      <c r="AC370" s="1876"/>
      <c r="AD370" s="1876"/>
      <c r="AE370" s="1876"/>
      <c r="AF370" s="1876"/>
      <c r="AG370" s="1876"/>
      <c r="AH370" s="1876"/>
      <c r="AI370" s="1876"/>
      <c r="AJ370" s="1876"/>
      <c r="AK370" s="1876"/>
      <c r="AL370" s="1876"/>
      <c r="AM370" s="1876"/>
      <c r="AN370" s="1876"/>
      <c r="AO370" s="1876"/>
      <c r="AP370" s="1876"/>
      <c r="AQ370" s="1876"/>
      <c r="AR370" s="1876"/>
      <c r="AS370" s="1876"/>
      <c r="AT370" s="1876"/>
      <c r="AU370" s="1876"/>
      <c r="AV370" s="1876"/>
      <c r="AW370" s="1876"/>
      <c r="AX370" s="1876"/>
      <c r="AY370" s="1876"/>
      <c r="AZ370" s="443">
        <v>7</v>
      </c>
    </row>
    <row r="371" spans="1:52" s="260" customFormat="1" ht="18" hidden="1" customHeight="1">
      <c r="A371" s="575">
        <f t="shared" si="13"/>
        <v>0</v>
      </c>
      <c r="B371" s="770"/>
      <c r="C371" s="259" t="s">
        <v>1208</v>
      </c>
      <c r="D371" s="579" t="s">
        <v>1207</v>
      </c>
      <c r="E371" s="579"/>
      <c r="F371" s="579"/>
      <c r="G371" s="579"/>
      <c r="H371" s="579"/>
      <c r="I371" s="579"/>
      <c r="J371" s="611"/>
      <c r="K371" s="611"/>
      <c r="L371" s="611"/>
      <c r="M371" s="611"/>
      <c r="N371" s="611"/>
      <c r="O371" s="611"/>
      <c r="P371" s="611"/>
      <c r="Q371" s="611"/>
      <c r="R371" s="611"/>
      <c r="S371" s="611"/>
      <c r="T371" s="611"/>
      <c r="U371" s="611"/>
      <c r="V371" s="611"/>
      <c r="W371" s="611"/>
      <c r="X371" s="611"/>
      <c r="Y371" s="611"/>
      <c r="Z371" s="611"/>
      <c r="AA371" s="611"/>
      <c r="AB371" s="611"/>
      <c r="AC371" s="611"/>
      <c r="AD371" s="611"/>
      <c r="AE371" s="611"/>
      <c r="AF371" s="611"/>
      <c r="AG371" s="611"/>
      <c r="AH371" s="611"/>
      <c r="AI371" s="611"/>
      <c r="AJ371" s="611"/>
      <c r="AK371" s="611"/>
      <c r="AL371" s="611"/>
      <c r="AM371" s="611"/>
      <c r="AN371" s="611"/>
      <c r="AO371" s="611"/>
      <c r="AP371" s="611"/>
      <c r="AQ371" s="611"/>
      <c r="AR371" s="611"/>
      <c r="AS371" s="611"/>
      <c r="AT371" s="611"/>
      <c r="AU371" s="611"/>
      <c r="AV371" s="611"/>
      <c r="AW371" s="611"/>
      <c r="AX371" s="611"/>
      <c r="AY371" s="611"/>
      <c r="AZ371" s="443">
        <v>7</v>
      </c>
    </row>
    <row r="372" spans="1:52" s="259" customFormat="1" ht="18" hidden="1" customHeight="1">
      <c r="A372" s="575">
        <f>A385</f>
        <v>0</v>
      </c>
      <c r="D372" s="259" t="s">
        <v>499</v>
      </c>
      <c r="E372" s="579" t="str">
        <f>'6-3표준조사 2'!$W$473</f>
        <v>소반내 조림목의 생육상태, 현장여건 등을 고려하여 작업종은 모두베기로 적용한다.</v>
      </c>
      <c r="F372" s="579"/>
      <c r="G372" s="579"/>
      <c r="H372" s="579"/>
      <c r="I372" s="579"/>
      <c r="J372" s="580"/>
      <c r="K372" s="579"/>
      <c r="L372" s="579"/>
      <c r="M372" s="579"/>
      <c r="N372" s="579"/>
      <c r="O372" s="579"/>
      <c r="P372" s="579"/>
      <c r="Q372" s="579"/>
      <c r="R372" s="579"/>
      <c r="S372" s="579"/>
      <c r="T372" s="579"/>
      <c r="U372" s="579"/>
      <c r="V372" s="579"/>
      <c r="W372" s="579"/>
      <c r="X372" s="579"/>
      <c r="Y372" s="579"/>
      <c r="Z372" s="579"/>
      <c r="AA372" s="579"/>
      <c r="AB372" s="579"/>
      <c r="AC372" s="579"/>
      <c r="AD372" s="579"/>
      <c r="AE372" s="579"/>
      <c r="AF372" s="579"/>
      <c r="AG372" s="579"/>
      <c r="AH372" s="579"/>
      <c r="AI372" s="579"/>
      <c r="AJ372" s="579"/>
      <c r="AK372" s="579"/>
      <c r="AL372" s="579"/>
      <c r="AM372" s="579"/>
      <c r="AN372" s="579"/>
      <c r="AO372" s="579"/>
      <c r="AP372" s="579"/>
      <c r="AQ372" s="579"/>
      <c r="AR372" s="579"/>
      <c r="AS372" s="579"/>
      <c r="AT372" s="579"/>
      <c r="AU372" s="579"/>
      <c r="AV372" s="579"/>
      <c r="AW372" s="579"/>
      <c r="AX372" s="579"/>
      <c r="AY372" s="579"/>
      <c r="AZ372" s="443">
        <v>7</v>
      </c>
    </row>
    <row r="373" spans="1:52" s="259" customFormat="1" ht="18" hidden="1" customHeight="1">
      <c r="A373" s="575">
        <f>A388</f>
        <v>0</v>
      </c>
      <c r="D373" s="259" t="s">
        <v>499</v>
      </c>
      <c r="E373" s="579" t="s">
        <v>1048</v>
      </c>
      <c r="F373" s="579"/>
      <c r="G373" s="579"/>
      <c r="H373" s="579"/>
      <c r="I373" s="579"/>
      <c r="J373" s="580"/>
      <c r="K373" s="579"/>
      <c r="L373" s="579"/>
      <c r="M373" s="579"/>
      <c r="N373" s="579"/>
      <c r="O373" s="579"/>
      <c r="P373" s="579"/>
      <c r="Q373" s="579"/>
      <c r="R373" s="579"/>
      <c r="S373" s="579"/>
      <c r="T373" s="579"/>
      <c r="U373" s="579"/>
      <c r="V373" s="579"/>
      <c r="W373" s="579"/>
      <c r="X373" s="579"/>
      <c r="Y373" s="579"/>
      <c r="Z373" s="579"/>
      <c r="AA373" s="579"/>
      <c r="AB373" s="579"/>
      <c r="AC373" s="579"/>
      <c r="AD373" s="579"/>
      <c r="AE373" s="579"/>
      <c r="AF373" s="579"/>
      <c r="AG373" s="579"/>
      <c r="AH373" s="579"/>
      <c r="AI373" s="579"/>
      <c r="AJ373" s="579"/>
      <c r="AK373" s="579"/>
      <c r="AL373" s="579"/>
      <c r="AM373" s="579"/>
      <c r="AN373" s="579"/>
      <c r="AO373" s="579"/>
      <c r="AP373" s="579"/>
      <c r="AQ373" s="579"/>
      <c r="AR373" s="579"/>
      <c r="AS373" s="579"/>
      <c r="AT373" s="579"/>
      <c r="AU373" s="579"/>
      <c r="AV373" s="579"/>
      <c r="AW373" s="579"/>
      <c r="AX373" s="579"/>
      <c r="AY373" s="579"/>
      <c r="AZ373" s="443"/>
    </row>
    <row r="374" spans="1:52" s="260" customFormat="1" ht="18" customHeight="1">
      <c r="A374" s="575">
        <f>IF(1&gt;S378,1,0)</f>
        <v>1</v>
      </c>
      <c r="B374" s="951"/>
      <c r="C374" s="259"/>
      <c r="D374" s="259" t="s">
        <v>499</v>
      </c>
      <c r="E374" s="579" t="s">
        <v>1356</v>
      </c>
      <c r="F374" s="579"/>
      <c r="G374" s="579"/>
      <c r="H374" s="579"/>
      <c r="I374" s="579"/>
      <c r="J374" s="580"/>
      <c r="K374" s="579"/>
      <c r="L374" s="579"/>
      <c r="M374" s="579"/>
      <c r="N374" s="579"/>
      <c r="O374" s="579"/>
      <c r="P374" s="579"/>
      <c r="Q374" s="579"/>
      <c r="R374" s="579"/>
      <c r="S374" s="579"/>
      <c r="T374" s="579"/>
      <c r="U374" s="579"/>
      <c r="V374" s="579"/>
      <c r="W374" s="579"/>
      <c r="X374" s="579"/>
      <c r="Y374" s="579"/>
      <c r="Z374" s="579"/>
      <c r="AA374" s="579"/>
      <c r="AB374" s="579"/>
      <c r="AC374" s="579"/>
      <c r="AD374" s="579"/>
      <c r="AE374" s="579"/>
      <c r="AF374" s="579"/>
      <c r="AG374" s="579"/>
      <c r="AH374" s="579"/>
      <c r="AI374" s="579"/>
      <c r="AJ374" s="579"/>
      <c r="AK374" s="611"/>
      <c r="AL374" s="611"/>
      <c r="AM374" s="611"/>
      <c r="AN374" s="611"/>
      <c r="AO374" s="611"/>
      <c r="AP374" s="611"/>
      <c r="AQ374" s="611"/>
      <c r="AR374" s="611"/>
      <c r="AS374" s="611"/>
      <c r="AT374" s="611"/>
      <c r="AU374" s="611"/>
      <c r="AV374" s="611"/>
      <c r="AW374" s="611"/>
      <c r="AX374" s="611"/>
      <c r="AY374" s="611"/>
      <c r="AZ374" s="443"/>
    </row>
    <row r="375" spans="1:52" s="259" customFormat="1" ht="18" hidden="1" customHeight="1">
      <c r="A375" s="575">
        <f>IF(K$361&gt;0,1,0)</f>
        <v>0</v>
      </c>
      <c r="C375" s="259" t="s">
        <v>1206</v>
      </c>
      <c r="D375" s="579" t="s">
        <v>1205</v>
      </c>
      <c r="E375" s="579"/>
      <c r="F375" s="579"/>
      <c r="G375" s="579"/>
      <c r="H375" s="579"/>
      <c r="I375" s="579"/>
      <c r="J375" s="579"/>
      <c r="K375" s="579"/>
      <c r="L375" s="579"/>
      <c r="M375" s="579"/>
      <c r="N375" s="579"/>
      <c r="O375" s="579"/>
      <c r="P375" s="579"/>
      <c r="Q375" s="579"/>
      <c r="R375" s="579"/>
      <c r="S375" s="579"/>
      <c r="T375" s="579"/>
      <c r="U375" s="579"/>
      <c r="V375" s="579"/>
      <c r="W375" s="579"/>
      <c r="X375" s="579"/>
      <c r="Y375" s="579"/>
      <c r="Z375" s="579"/>
      <c r="AA375" s="579"/>
      <c r="AB375" s="579"/>
      <c r="AC375" s="579"/>
      <c r="AD375" s="579"/>
      <c r="AE375" s="579"/>
      <c r="AF375" s="579"/>
      <c r="AG375" s="579"/>
      <c r="AH375" s="579"/>
      <c r="AI375" s="579"/>
      <c r="AJ375" s="579"/>
      <c r="AK375" s="579"/>
      <c r="AL375" s="579"/>
      <c r="AM375" s="579"/>
      <c r="AN375" s="579"/>
      <c r="AO375" s="579"/>
      <c r="AP375" s="579"/>
      <c r="AQ375" s="579"/>
      <c r="AR375" s="579"/>
      <c r="AS375" s="579"/>
      <c r="AT375" s="579"/>
      <c r="AU375" s="579"/>
      <c r="AV375" s="579"/>
      <c r="AW375" s="579"/>
      <c r="AX375" s="579"/>
      <c r="AY375" s="579"/>
      <c r="AZ375" s="443">
        <v>7</v>
      </c>
    </row>
    <row r="376" spans="1:52" s="259" customFormat="1" ht="18" hidden="1" customHeight="1">
      <c r="A376" s="575">
        <f>IF(K$361&gt;0,1,0)</f>
        <v>0</v>
      </c>
      <c r="C376" s="1862" t="s">
        <v>1204</v>
      </c>
      <c r="D376" s="1862"/>
      <c r="E376" s="1862"/>
      <c r="F376" s="1862"/>
      <c r="G376" s="1862"/>
      <c r="H376" s="1862"/>
      <c r="I376" s="1862"/>
      <c r="J376" s="1862"/>
      <c r="K376" s="1862"/>
      <c r="L376" s="1862"/>
      <c r="M376" s="1862"/>
      <c r="N376" s="1862"/>
      <c r="O376" s="1862"/>
      <c r="P376" s="1862"/>
      <c r="Q376" s="1862"/>
      <c r="R376" s="1862"/>
      <c r="S376" s="1862"/>
      <c r="T376" s="1862"/>
      <c r="U376" s="1862"/>
      <c r="V376" s="1862"/>
      <c r="W376" s="1862"/>
      <c r="X376" s="1862"/>
      <c r="Y376" s="1862"/>
      <c r="Z376" s="1862"/>
      <c r="AA376" s="1862" t="s">
        <v>1203</v>
      </c>
      <c r="AB376" s="1862"/>
      <c r="AC376" s="1862"/>
      <c r="AD376" s="1862"/>
      <c r="AE376" s="1862"/>
      <c r="AF376" s="1862"/>
      <c r="AG376" s="1862"/>
      <c r="AH376" s="1862"/>
      <c r="AI376" s="1862"/>
      <c r="AJ376" s="1862"/>
      <c r="AK376" s="1862"/>
      <c r="AL376" s="1862"/>
      <c r="AM376" s="1862"/>
      <c r="AN376" s="1862"/>
      <c r="AO376" s="1862"/>
      <c r="AP376" s="1862"/>
      <c r="AQ376" s="1862"/>
      <c r="AR376" s="1862"/>
      <c r="AS376" s="1862"/>
      <c r="AT376" s="1862"/>
      <c r="AU376" s="1862"/>
      <c r="AV376" s="1862"/>
      <c r="AW376" s="1862"/>
      <c r="AX376" s="1862"/>
      <c r="AZ376" s="443">
        <v>7</v>
      </c>
    </row>
    <row r="377" spans="1:52" s="259" customFormat="1" ht="18" hidden="1" customHeight="1">
      <c r="A377" s="575">
        <f>IF(K$361&gt;0,1,0)</f>
        <v>0</v>
      </c>
      <c r="B377" s="614"/>
      <c r="C377" s="1862" t="s">
        <v>1202</v>
      </c>
      <c r="D377" s="1862"/>
      <c r="E377" s="1862"/>
      <c r="F377" s="1862"/>
      <c r="G377" s="1862"/>
      <c r="H377" s="1862"/>
      <c r="I377" s="1862"/>
      <c r="J377" s="1862"/>
      <c r="K377" s="1862" t="s">
        <v>1201</v>
      </c>
      <c r="L377" s="1862"/>
      <c r="M377" s="1862"/>
      <c r="N377" s="1862"/>
      <c r="O377" s="1862"/>
      <c r="P377" s="1862"/>
      <c r="Q377" s="1862"/>
      <c r="R377" s="1862"/>
      <c r="S377" s="1862" t="s">
        <v>1200</v>
      </c>
      <c r="T377" s="1862"/>
      <c r="U377" s="1862"/>
      <c r="V377" s="1862"/>
      <c r="W377" s="1862"/>
      <c r="X377" s="1862"/>
      <c r="Y377" s="1862"/>
      <c r="Z377" s="1862"/>
      <c r="AA377" s="1862" t="s">
        <v>1199</v>
      </c>
      <c r="AB377" s="1862"/>
      <c r="AC377" s="1862"/>
      <c r="AD377" s="1862"/>
      <c r="AE377" s="1862"/>
      <c r="AF377" s="1862"/>
      <c r="AG377" s="1862"/>
      <c r="AH377" s="1862"/>
      <c r="AI377" s="1862" t="s">
        <v>1198</v>
      </c>
      <c r="AJ377" s="1862"/>
      <c r="AK377" s="1862"/>
      <c r="AL377" s="1862"/>
      <c r="AM377" s="1862"/>
      <c r="AN377" s="1862"/>
      <c r="AO377" s="1862"/>
      <c r="AP377" s="1862"/>
      <c r="AQ377" s="1862" t="s">
        <v>964</v>
      </c>
      <c r="AR377" s="1862"/>
      <c r="AS377" s="1862"/>
      <c r="AT377" s="1862"/>
      <c r="AU377" s="1862"/>
      <c r="AV377" s="1862"/>
      <c r="AW377" s="1862"/>
      <c r="AX377" s="1862"/>
      <c r="AY377" s="614"/>
      <c r="AZ377" s="443">
        <v>7</v>
      </c>
    </row>
    <row r="378" spans="1:52" s="260" customFormat="1" ht="18" hidden="1" customHeight="1">
      <c r="A378" s="575">
        <f>IF(K$361&gt;0,1,0)</f>
        <v>0</v>
      </c>
      <c r="B378" s="599"/>
      <c r="C378" s="1862" t="s">
        <v>1192</v>
      </c>
      <c r="D378" s="1862"/>
      <c r="E378" s="1862"/>
      <c r="F378" s="1862"/>
      <c r="G378" s="1862"/>
      <c r="H378" s="1862"/>
      <c r="I378" s="1862"/>
      <c r="J378" s="1862"/>
      <c r="K378" s="1862" t="s">
        <v>1197</v>
      </c>
      <c r="L378" s="1862"/>
      <c r="M378" s="1862"/>
      <c r="N378" s="1862"/>
      <c r="O378" s="1862"/>
      <c r="P378" s="1862"/>
      <c r="Q378" s="1862"/>
      <c r="R378" s="1862"/>
      <c r="S378" s="1886">
        <f>'5-3단가산출서 2'!D288</f>
        <v>0</v>
      </c>
      <c r="T378" s="1886"/>
      <c r="U378" s="1886"/>
      <c r="V378" s="1886"/>
      <c r="W378" s="1886"/>
      <c r="X378" s="1886"/>
      <c r="Y378" s="1886"/>
      <c r="Z378" s="1886"/>
      <c r="AA378" s="1862" t="str">
        <f>'6-3표준조사 2'!P456</f>
        <v>중 (15˚ ~ 30˚)</v>
      </c>
      <c r="AB378" s="1862"/>
      <c r="AC378" s="1862"/>
      <c r="AD378" s="1862"/>
      <c r="AE378" s="1862"/>
      <c r="AF378" s="1862"/>
      <c r="AG378" s="1862"/>
      <c r="AH378" s="1862"/>
      <c r="AI378" s="1862" t="str">
        <f>'6-3표준조사 2'!Q456</f>
        <v>개소당3ha이상</v>
      </c>
      <c r="AJ378" s="1862"/>
      <c r="AK378" s="1862"/>
      <c r="AL378" s="1862"/>
      <c r="AM378" s="1862"/>
      <c r="AN378" s="1862"/>
      <c r="AO378" s="1862"/>
      <c r="AP378" s="1862"/>
      <c r="AQ378" s="1862" t="str">
        <f>'6-3표준조사 2'!R456</f>
        <v>3년차 이상</v>
      </c>
      <c r="AR378" s="1862"/>
      <c r="AS378" s="1862"/>
      <c r="AT378" s="1862"/>
      <c r="AU378" s="1862"/>
      <c r="AV378" s="1862"/>
      <c r="AW378" s="1862"/>
      <c r="AX378" s="1862"/>
      <c r="AY378" s="599"/>
      <c r="AZ378" s="443">
        <v>7</v>
      </c>
    </row>
    <row r="379" spans="1:52" s="259" customFormat="1" ht="18" hidden="1" customHeight="1">
      <c r="A379" s="575">
        <f>IF(K$361&gt;0,1,0)</f>
        <v>0</v>
      </c>
      <c r="B379" s="599"/>
      <c r="C379" s="1862" t="str">
        <f>'6-3표준조사 2'!R454</f>
        <v>모두베기</v>
      </c>
      <c r="D379" s="1862"/>
      <c r="E379" s="1862"/>
      <c r="F379" s="1862"/>
      <c r="G379" s="1862"/>
      <c r="H379" s="1862"/>
      <c r="I379" s="1862"/>
      <c r="J379" s="1862"/>
      <c r="K379" s="1862" t="s">
        <v>1194</v>
      </c>
      <c r="L379" s="1862"/>
      <c r="M379" s="1862"/>
      <c r="N379" s="1862"/>
      <c r="O379" s="1862"/>
      <c r="P379" s="1862"/>
      <c r="Q379" s="1862"/>
      <c r="R379" s="1862"/>
      <c r="S379" s="1467">
        <f>K361</f>
        <v>0</v>
      </c>
      <c r="T379" s="1467"/>
      <c r="U379" s="1467"/>
      <c r="V379" s="1467"/>
      <c r="W379" s="1467"/>
      <c r="X379" s="1467"/>
      <c r="Y379" s="1467"/>
      <c r="Z379" s="1467"/>
      <c r="AA379" s="1862"/>
      <c r="AB379" s="1862"/>
      <c r="AC379" s="1862"/>
      <c r="AD379" s="1862"/>
      <c r="AE379" s="1862"/>
      <c r="AF379" s="1862"/>
      <c r="AG379" s="1862"/>
      <c r="AH379" s="1862"/>
      <c r="AI379" s="1862"/>
      <c r="AJ379" s="1862"/>
      <c r="AK379" s="1862"/>
      <c r="AL379" s="1862"/>
      <c r="AM379" s="1862"/>
      <c r="AN379" s="1862"/>
      <c r="AO379" s="1862"/>
      <c r="AP379" s="1862"/>
      <c r="AQ379" s="1862"/>
      <c r="AR379" s="1862"/>
      <c r="AS379" s="1862"/>
      <c r="AT379" s="1862"/>
      <c r="AU379" s="1862"/>
      <c r="AV379" s="1862"/>
      <c r="AW379" s="1862"/>
      <c r="AX379" s="1862"/>
      <c r="AY379" s="599"/>
      <c r="AZ379" s="443">
        <v>7</v>
      </c>
    </row>
    <row r="380" spans="1:52" s="259" customFormat="1" ht="18" hidden="1" customHeight="1">
      <c r="A380" s="575">
        <f>IF('6-3표준조사 2'!$Y$452&gt;0,1,0)</f>
        <v>0</v>
      </c>
      <c r="B380" s="599"/>
      <c r="C380" s="1862" t="s">
        <v>1195</v>
      </c>
      <c r="D380" s="1862"/>
      <c r="E380" s="1862"/>
      <c r="F380" s="1862"/>
      <c r="G380" s="1862"/>
      <c r="H380" s="1862"/>
      <c r="I380" s="1862"/>
      <c r="J380" s="1862"/>
      <c r="K380" s="1862" t="s">
        <v>1194</v>
      </c>
      <c r="L380" s="1862"/>
      <c r="M380" s="1862"/>
      <c r="N380" s="1862"/>
      <c r="O380" s="1862"/>
      <c r="P380" s="1862"/>
      <c r="Q380" s="1862"/>
      <c r="R380" s="1862"/>
      <c r="S380" s="1863" t="b">
        <f>IF(A380&gt;0,S379)</f>
        <v>0</v>
      </c>
      <c r="T380" s="1863"/>
      <c r="U380" s="1863"/>
      <c r="V380" s="1863"/>
      <c r="W380" s="1863"/>
      <c r="X380" s="1863"/>
      <c r="Y380" s="1863"/>
      <c r="Z380" s="1863"/>
      <c r="AA380" s="1862"/>
      <c r="AB380" s="1862"/>
      <c r="AC380" s="1862"/>
      <c r="AD380" s="1862"/>
      <c r="AE380" s="1862"/>
      <c r="AF380" s="1862"/>
      <c r="AG380" s="1862"/>
      <c r="AH380" s="1862"/>
      <c r="AI380" s="1862"/>
      <c r="AJ380" s="1862"/>
      <c r="AK380" s="1862"/>
      <c r="AL380" s="1862"/>
      <c r="AM380" s="1862"/>
      <c r="AN380" s="1862"/>
      <c r="AO380" s="1862"/>
      <c r="AP380" s="1862"/>
      <c r="AQ380" s="1862"/>
      <c r="AR380" s="1862"/>
      <c r="AS380" s="1862"/>
      <c r="AT380" s="1862"/>
      <c r="AU380" s="1862"/>
      <c r="AV380" s="1862"/>
      <c r="AW380" s="1862"/>
      <c r="AX380" s="1862"/>
      <c r="AY380" s="599"/>
      <c r="AZ380" s="443">
        <v>7</v>
      </c>
    </row>
    <row r="381" spans="1:52" s="259" customFormat="1" ht="0.95" customHeight="1">
      <c r="A381" s="575">
        <v>1</v>
      </c>
      <c r="B381" s="599"/>
      <c r="C381" s="1862"/>
      <c r="D381" s="1862"/>
      <c r="E381" s="1862"/>
      <c r="F381" s="1862"/>
      <c r="G381" s="1862"/>
      <c r="H381" s="1862"/>
      <c r="I381" s="1862"/>
      <c r="J381" s="1862"/>
      <c r="K381" s="1862"/>
      <c r="L381" s="1862"/>
      <c r="M381" s="1862"/>
      <c r="N381" s="1862"/>
      <c r="O381" s="1862"/>
      <c r="P381" s="1862"/>
      <c r="Q381" s="1862"/>
      <c r="R381" s="1862"/>
      <c r="S381" s="1863"/>
      <c r="T381" s="1863"/>
      <c r="U381" s="1863"/>
      <c r="V381" s="1863"/>
      <c r="W381" s="1863"/>
      <c r="X381" s="1863"/>
      <c r="Y381" s="1863"/>
      <c r="Z381" s="1863"/>
      <c r="AA381" s="1889"/>
      <c r="AB381" s="1889"/>
      <c r="AC381" s="1889"/>
      <c r="AD381" s="1889"/>
      <c r="AE381" s="1889"/>
      <c r="AF381" s="1889"/>
      <c r="AG381" s="1889"/>
      <c r="AH381" s="1889"/>
      <c r="AI381" s="1889"/>
      <c r="AJ381" s="1889"/>
      <c r="AK381" s="1889"/>
      <c r="AL381" s="1889"/>
      <c r="AM381" s="1889"/>
      <c r="AN381" s="1889"/>
      <c r="AO381" s="1889"/>
      <c r="AP381" s="1889"/>
      <c r="AQ381" s="1889"/>
      <c r="AR381" s="1889"/>
      <c r="AS381" s="1889"/>
      <c r="AT381" s="1889"/>
      <c r="AU381" s="1889"/>
      <c r="AV381" s="1889"/>
      <c r="AW381" s="1889"/>
      <c r="AX381" s="1889"/>
      <c r="AY381" s="599"/>
      <c r="AZ381" s="444"/>
    </row>
    <row r="382" spans="1:52" s="259" customFormat="1" ht="18" hidden="1" customHeight="1">
      <c r="A382" s="575"/>
      <c r="B382" s="617"/>
      <c r="C382" s="617" t="s">
        <v>1193</v>
      </c>
      <c r="D382" s="617" t="s">
        <v>1192</v>
      </c>
      <c r="E382" s="617"/>
      <c r="F382" s="617"/>
      <c r="G382" s="618"/>
      <c r="H382" s="618"/>
      <c r="I382" s="618"/>
      <c r="J382" s="618"/>
      <c r="K382" s="618"/>
      <c r="L382" s="604"/>
      <c r="M382" s="604"/>
      <c r="N382" s="604"/>
      <c r="O382" s="604"/>
      <c r="P382" s="604"/>
      <c r="Q382" s="619"/>
      <c r="R382" s="619"/>
      <c r="S382" s="619"/>
      <c r="T382" s="619"/>
      <c r="U382" s="619"/>
      <c r="V382" s="599"/>
      <c r="W382" s="599"/>
      <c r="X382" s="599"/>
      <c r="Y382" s="599"/>
      <c r="Z382" s="620"/>
      <c r="AA382" s="789"/>
      <c r="AB382" s="789"/>
      <c r="AC382" s="789"/>
      <c r="AD382" s="790"/>
      <c r="AE382" s="789"/>
      <c r="AF382" s="789"/>
      <c r="AG382" s="789"/>
      <c r="AH382" s="795"/>
      <c r="AI382" s="795"/>
      <c r="AJ382" s="795"/>
      <c r="AK382" s="795"/>
      <c r="AL382" s="795"/>
      <c r="AM382" s="795"/>
      <c r="AN382" s="795"/>
      <c r="AO382" s="795"/>
      <c r="AP382" s="795"/>
      <c r="AQ382" s="791"/>
      <c r="AR382" s="791"/>
      <c r="AS382" s="791"/>
      <c r="AT382" s="791"/>
      <c r="AU382" s="796"/>
      <c r="AV382" s="796"/>
      <c r="AW382" s="796"/>
      <c r="AX382" s="796"/>
      <c r="AY382" s="797"/>
      <c r="AZ382" s="443">
        <v>7</v>
      </c>
    </row>
    <row r="383" spans="1:52" s="259" customFormat="1" ht="18" hidden="1" customHeight="1">
      <c r="A383" s="575"/>
      <c r="D383" s="259" t="s">
        <v>499</v>
      </c>
      <c r="E383" s="259" t="s">
        <v>1191</v>
      </c>
      <c r="J383" s="621"/>
      <c r="K383" s="621"/>
      <c r="L383" s="621"/>
      <c r="M383" s="621"/>
      <c r="T383" s="619"/>
      <c r="U383" s="619"/>
      <c r="V383" s="619"/>
      <c r="W383" s="619"/>
      <c r="AB383" s="619"/>
      <c r="AC383" s="619"/>
      <c r="AD383" s="619"/>
      <c r="AE383" s="619"/>
      <c r="AZ383" s="443">
        <v>7</v>
      </c>
    </row>
    <row r="384" spans="1:52" s="259" customFormat="1" ht="18" hidden="1" customHeight="1">
      <c r="A384" s="575"/>
      <c r="D384" s="259" t="s">
        <v>499</v>
      </c>
      <c r="E384" s="579" t="s">
        <v>1190</v>
      </c>
      <c r="F384" s="579"/>
      <c r="G384" s="579"/>
      <c r="H384" s="579"/>
      <c r="I384" s="579"/>
      <c r="J384" s="579"/>
      <c r="K384" s="579"/>
      <c r="L384" s="579"/>
      <c r="M384" s="579"/>
      <c r="N384" s="579"/>
      <c r="O384" s="579"/>
      <c r="P384" s="579"/>
      <c r="Q384" s="579"/>
      <c r="R384" s="579"/>
      <c r="S384" s="579"/>
      <c r="T384" s="579"/>
      <c r="U384" s="579"/>
      <c r="V384" s="579"/>
      <c r="W384" s="579"/>
      <c r="X384" s="579"/>
      <c r="Y384" s="579"/>
      <c r="Z384" s="579"/>
      <c r="AA384" s="579"/>
      <c r="AB384" s="579"/>
      <c r="AC384" s="579"/>
      <c r="AD384" s="579"/>
      <c r="AE384" s="579"/>
      <c r="AF384" s="579"/>
      <c r="AG384" s="579"/>
      <c r="AH384" s="579"/>
      <c r="AI384" s="579"/>
      <c r="AJ384" s="579"/>
      <c r="AK384" s="579"/>
      <c r="AL384" s="579"/>
      <c r="AM384" s="579"/>
      <c r="AN384" s="579"/>
      <c r="AO384" s="579"/>
      <c r="AP384" s="579"/>
      <c r="AQ384" s="579"/>
      <c r="AR384" s="579"/>
      <c r="AS384" s="579"/>
      <c r="AT384" s="579"/>
      <c r="AU384" s="579"/>
      <c r="AV384" s="579"/>
      <c r="AW384" s="579"/>
      <c r="AX384" s="579"/>
      <c r="AY384" s="579"/>
      <c r="AZ384" s="443">
        <v>7</v>
      </c>
    </row>
    <row r="385" spans="1:52" s="260" customFormat="1" ht="18" hidden="1" customHeight="1">
      <c r="A385" s="575"/>
      <c r="B385" s="259"/>
      <c r="C385" s="259" t="s">
        <v>1189</v>
      </c>
      <c r="D385" s="259"/>
      <c r="E385" s="653"/>
      <c r="F385" s="653"/>
      <c r="G385" s="653"/>
      <c r="H385" s="653"/>
      <c r="I385" s="653"/>
      <c r="J385" s="653"/>
      <c r="K385" s="653"/>
      <c r="L385" s="653"/>
      <c r="M385" s="653"/>
      <c r="N385" s="653"/>
      <c r="O385" s="653"/>
      <c r="P385" s="653"/>
      <c r="Q385" s="653"/>
      <c r="R385" s="653"/>
      <c r="S385" s="653"/>
      <c r="T385" s="653"/>
      <c r="U385" s="653"/>
      <c r="V385" s="653"/>
      <c r="W385" s="653"/>
      <c r="X385" s="653"/>
      <c r="Y385" s="653"/>
      <c r="Z385" s="653"/>
      <c r="AA385" s="653"/>
      <c r="AB385" s="653"/>
      <c r="AC385" s="653"/>
      <c r="AD385" s="653"/>
      <c r="AE385" s="653"/>
      <c r="AF385" s="653"/>
      <c r="AG385" s="653"/>
      <c r="AH385" s="653"/>
      <c r="AI385" s="653"/>
      <c r="AJ385" s="653"/>
      <c r="AK385" s="653"/>
      <c r="AL385" s="653"/>
      <c r="AM385" s="653"/>
      <c r="AN385" s="653"/>
      <c r="AO385" s="653"/>
      <c r="AP385" s="653"/>
      <c r="AQ385" s="653"/>
      <c r="AR385" s="653"/>
      <c r="AS385" s="653"/>
      <c r="AT385" s="653"/>
      <c r="AU385" s="653"/>
      <c r="AV385" s="653"/>
      <c r="AW385" s="653"/>
      <c r="AX385" s="653"/>
      <c r="AY385" s="653"/>
      <c r="AZ385" s="443">
        <v>7</v>
      </c>
    </row>
    <row r="386" spans="1:52" s="259" customFormat="1" ht="18" hidden="1" customHeight="1">
      <c r="A386" s="575"/>
      <c r="D386" s="259" t="s">
        <v>499</v>
      </c>
      <c r="E386" s="653" t="s">
        <v>1385</v>
      </c>
      <c r="F386" s="653"/>
      <c r="G386" s="653"/>
      <c r="H386" s="653"/>
      <c r="I386" s="653"/>
      <c r="J386" s="653"/>
      <c r="K386" s="653"/>
      <c r="L386" s="653"/>
      <c r="M386" s="653"/>
      <c r="N386" s="653"/>
      <c r="O386" s="653"/>
      <c r="P386" s="653"/>
      <c r="Q386" s="653"/>
      <c r="R386" s="653"/>
      <c r="S386" s="653"/>
      <c r="T386" s="653"/>
      <c r="U386" s="653"/>
      <c r="V386" s="653"/>
      <c r="W386" s="653"/>
      <c r="X386" s="653"/>
      <c r="Y386" s="653"/>
      <c r="Z386" s="653"/>
      <c r="AA386" s="653"/>
      <c r="AB386" s="653"/>
      <c r="AC386" s="653"/>
      <c r="AD386" s="653"/>
      <c r="AE386" s="653"/>
      <c r="AF386" s="653"/>
      <c r="AG386" s="653"/>
      <c r="AH386" s="653"/>
      <c r="AI386" s="653"/>
      <c r="AJ386" s="653"/>
      <c r="AK386" s="653"/>
      <c r="AL386" s="653"/>
      <c r="AM386" s="653"/>
      <c r="AN386" s="653"/>
      <c r="AO386" s="653"/>
      <c r="AP386" s="653"/>
      <c r="AQ386" s="653"/>
      <c r="AR386" s="653"/>
      <c r="AS386" s="653"/>
      <c r="AT386" s="653"/>
      <c r="AU386" s="653"/>
      <c r="AV386" s="653"/>
      <c r="AW386" s="653"/>
      <c r="AX386" s="653"/>
      <c r="AY386" s="653"/>
      <c r="AZ386" s="443">
        <v>7</v>
      </c>
    </row>
    <row r="387" spans="1:52" s="259" customFormat="1" ht="18" hidden="1" customHeight="1">
      <c r="A387" s="575"/>
      <c r="D387" s="259" t="s">
        <v>499</v>
      </c>
      <c r="E387" s="653" t="s">
        <v>1188</v>
      </c>
      <c r="F387" s="653"/>
      <c r="G387" s="653"/>
      <c r="H387" s="653"/>
      <c r="I387" s="653"/>
      <c r="J387" s="653"/>
      <c r="K387" s="653"/>
      <c r="L387" s="653"/>
      <c r="M387" s="653"/>
      <c r="N387" s="653"/>
      <c r="O387" s="653"/>
      <c r="P387" s="653"/>
      <c r="Q387" s="653"/>
      <c r="R387" s="653"/>
      <c r="S387" s="653"/>
      <c r="T387" s="653"/>
      <c r="U387" s="653"/>
      <c r="V387" s="653"/>
      <c r="W387" s="653"/>
      <c r="X387" s="653"/>
      <c r="Y387" s="653"/>
      <c r="Z387" s="653"/>
      <c r="AA387" s="653"/>
      <c r="AB387" s="653"/>
      <c r="AC387" s="653"/>
      <c r="AD387" s="653"/>
      <c r="AE387" s="653"/>
      <c r="AF387" s="653"/>
      <c r="AG387" s="653"/>
      <c r="AH387" s="653"/>
      <c r="AI387" s="653"/>
      <c r="AJ387" s="653"/>
      <c r="AK387" s="653"/>
      <c r="AL387" s="653"/>
      <c r="AM387" s="653"/>
      <c r="AN387" s="653"/>
      <c r="AO387" s="653"/>
      <c r="AP387" s="653"/>
      <c r="AQ387" s="653"/>
      <c r="AR387" s="653"/>
      <c r="AS387" s="653"/>
      <c r="AT387" s="653"/>
      <c r="AU387" s="653"/>
      <c r="AV387" s="653"/>
      <c r="AW387" s="653"/>
      <c r="AX387" s="653"/>
      <c r="AY387" s="653"/>
      <c r="AZ387" s="443">
        <v>7</v>
      </c>
    </row>
    <row r="388" spans="1:52" s="260" customFormat="1" ht="18" hidden="1" customHeight="1">
      <c r="A388" s="575"/>
      <c r="B388" s="259"/>
      <c r="C388" s="259" t="s">
        <v>1187</v>
      </c>
      <c r="D388" s="259"/>
      <c r="E388" s="653"/>
      <c r="F388" s="653"/>
      <c r="G388" s="653"/>
      <c r="H388" s="653"/>
      <c r="I388" s="653"/>
      <c r="J388" s="653"/>
      <c r="K388" s="653"/>
      <c r="L388" s="653"/>
      <c r="M388" s="653"/>
      <c r="N388" s="653"/>
      <c r="O388" s="653"/>
      <c r="P388" s="653"/>
      <c r="Q388" s="653"/>
      <c r="R388" s="653"/>
      <c r="S388" s="653"/>
      <c r="T388" s="653"/>
      <c r="U388" s="653"/>
      <c r="V388" s="653"/>
      <c r="W388" s="653"/>
      <c r="X388" s="653"/>
      <c r="Y388" s="653"/>
      <c r="Z388" s="653"/>
      <c r="AA388" s="653"/>
      <c r="AB388" s="653"/>
      <c r="AC388" s="653"/>
      <c r="AD388" s="653"/>
      <c r="AE388" s="653"/>
      <c r="AF388" s="653"/>
      <c r="AG388" s="653"/>
      <c r="AH388" s="653"/>
      <c r="AI388" s="653"/>
      <c r="AJ388" s="653"/>
      <c r="AK388" s="653"/>
      <c r="AL388" s="653"/>
      <c r="AM388" s="653"/>
      <c r="AN388" s="653"/>
      <c r="AO388" s="653"/>
      <c r="AP388" s="653"/>
      <c r="AQ388" s="653"/>
      <c r="AR388" s="653"/>
      <c r="AS388" s="653"/>
      <c r="AT388" s="653"/>
      <c r="AU388" s="653"/>
      <c r="AV388" s="653"/>
      <c r="AW388" s="653"/>
      <c r="AX388" s="653"/>
      <c r="AY388" s="653"/>
      <c r="AZ388" s="443">
        <v>7</v>
      </c>
    </row>
    <row r="389" spans="1:52" s="259" customFormat="1" ht="18" hidden="1" customHeight="1">
      <c r="A389" s="575"/>
      <c r="D389" s="259" t="s">
        <v>499</v>
      </c>
      <c r="E389" s="653" t="s">
        <v>1385</v>
      </c>
      <c r="F389" s="653"/>
      <c r="G389" s="653"/>
      <c r="H389" s="653"/>
      <c r="I389" s="653"/>
      <c r="J389" s="653"/>
      <c r="K389" s="653"/>
      <c r="L389" s="653"/>
      <c r="M389" s="653"/>
      <c r="N389" s="653"/>
      <c r="O389" s="653"/>
      <c r="P389" s="653"/>
      <c r="Q389" s="653"/>
      <c r="R389" s="653"/>
      <c r="S389" s="653"/>
      <c r="T389" s="653"/>
      <c r="U389" s="653"/>
      <c r="V389" s="653"/>
      <c r="W389" s="653"/>
      <c r="X389" s="653"/>
      <c r="Y389" s="653"/>
      <c r="Z389" s="653"/>
      <c r="AA389" s="653"/>
      <c r="AB389" s="653"/>
      <c r="AC389" s="653"/>
      <c r="AD389" s="653"/>
      <c r="AE389" s="653"/>
      <c r="AF389" s="653"/>
      <c r="AG389" s="653"/>
      <c r="AH389" s="653"/>
      <c r="AI389" s="653"/>
      <c r="AJ389" s="653"/>
      <c r="AK389" s="653"/>
      <c r="AL389" s="653"/>
      <c r="AM389" s="653"/>
      <c r="AN389" s="653"/>
      <c r="AO389" s="653"/>
      <c r="AP389" s="653"/>
      <c r="AQ389" s="653"/>
      <c r="AR389" s="653"/>
      <c r="AS389" s="653"/>
      <c r="AT389" s="653"/>
      <c r="AU389" s="653"/>
      <c r="AV389" s="653"/>
      <c r="AW389" s="653"/>
      <c r="AX389" s="653"/>
      <c r="AY389" s="653"/>
      <c r="AZ389" s="443">
        <v>7</v>
      </c>
    </row>
    <row r="390" spans="1:52" s="259" customFormat="1" ht="18" hidden="1" customHeight="1">
      <c r="A390" s="575"/>
      <c r="D390" s="259" t="s">
        <v>499</v>
      </c>
      <c r="E390" s="653" t="s">
        <v>1186</v>
      </c>
      <c r="F390" s="653"/>
      <c r="G390" s="653"/>
      <c r="H390" s="653"/>
      <c r="I390" s="653"/>
      <c r="J390" s="653"/>
      <c r="K390" s="653"/>
      <c r="L390" s="653"/>
      <c r="M390" s="653"/>
      <c r="N390" s="653"/>
      <c r="O390" s="653"/>
      <c r="P390" s="653"/>
      <c r="Q390" s="653"/>
      <c r="R390" s="653"/>
      <c r="S390" s="653"/>
      <c r="T390" s="653"/>
      <c r="U390" s="653"/>
      <c r="V390" s="653"/>
      <c r="W390" s="653"/>
      <c r="X390" s="653"/>
      <c r="Y390" s="653"/>
      <c r="Z390" s="653"/>
      <c r="AA390" s="653"/>
      <c r="AB390" s="653"/>
      <c r="AC390" s="653"/>
      <c r="AD390" s="653"/>
      <c r="AE390" s="653"/>
      <c r="AF390" s="653"/>
      <c r="AG390" s="653"/>
      <c r="AH390" s="653"/>
      <c r="AI390" s="653"/>
      <c r="AJ390" s="653"/>
      <c r="AK390" s="653"/>
      <c r="AL390" s="653"/>
      <c r="AM390" s="653"/>
      <c r="AN390" s="653"/>
      <c r="AO390" s="653"/>
      <c r="AP390" s="653"/>
      <c r="AQ390" s="653"/>
      <c r="AR390" s="653"/>
      <c r="AS390" s="653"/>
      <c r="AT390" s="653"/>
      <c r="AU390" s="653"/>
      <c r="AV390" s="653"/>
      <c r="AW390" s="653"/>
      <c r="AX390" s="653"/>
      <c r="AY390" s="653"/>
      <c r="AZ390" s="443">
        <v>7</v>
      </c>
    </row>
    <row r="391" spans="1:52" s="259" customFormat="1" ht="18" hidden="1" customHeight="1">
      <c r="A391" s="575"/>
      <c r="C391" s="259" t="s">
        <v>1185</v>
      </c>
      <c r="D391" s="259" t="s">
        <v>1184</v>
      </c>
      <c r="E391" s="653"/>
      <c r="F391" s="653"/>
      <c r="G391" s="653"/>
      <c r="H391" s="653"/>
      <c r="I391" s="653"/>
      <c r="J391" s="653"/>
      <c r="K391" s="653"/>
      <c r="L391" s="653"/>
      <c r="M391" s="653"/>
      <c r="N391" s="653"/>
      <c r="O391" s="653"/>
      <c r="P391" s="653"/>
      <c r="Q391" s="653"/>
      <c r="R391" s="653"/>
      <c r="S391" s="653"/>
      <c r="T391" s="653"/>
      <c r="U391" s="653"/>
      <c r="V391" s="653"/>
      <c r="W391" s="653"/>
      <c r="X391" s="653"/>
      <c r="Y391" s="653"/>
      <c r="Z391" s="653"/>
      <c r="AA391" s="653"/>
      <c r="AB391" s="653"/>
      <c r="AC391" s="653"/>
      <c r="AD391" s="653"/>
      <c r="AE391" s="653"/>
      <c r="AF391" s="653"/>
      <c r="AG391" s="653"/>
      <c r="AH391" s="653"/>
      <c r="AI391" s="653"/>
      <c r="AJ391" s="653"/>
      <c r="AK391" s="653"/>
      <c r="AL391" s="653"/>
      <c r="AM391" s="653"/>
      <c r="AN391" s="653"/>
      <c r="AO391" s="653"/>
      <c r="AP391" s="653"/>
      <c r="AQ391" s="653"/>
      <c r="AR391" s="653"/>
      <c r="AS391" s="653"/>
      <c r="AT391" s="653"/>
      <c r="AU391" s="653"/>
      <c r="AV391" s="653"/>
      <c r="AW391" s="653"/>
      <c r="AX391" s="653"/>
      <c r="AY391" s="653"/>
      <c r="AZ391" s="443">
        <v>7</v>
      </c>
    </row>
    <row r="392" spans="1:52" s="259" customFormat="1" ht="18" hidden="1" customHeight="1">
      <c r="A392" s="575"/>
      <c r="D392" s="259" t="s">
        <v>499</v>
      </c>
      <c r="E392" s="653" t="s">
        <v>1183</v>
      </c>
      <c r="F392" s="653"/>
      <c r="G392" s="653"/>
      <c r="H392" s="653"/>
      <c r="I392" s="653"/>
      <c r="J392" s="653"/>
      <c r="K392" s="653"/>
      <c r="L392" s="653"/>
      <c r="M392" s="653"/>
      <c r="N392" s="653"/>
      <c r="O392" s="653"/>
      <c r="P392" s="653"/>
      <c r="Q392" s="653"/>
      <c r="R392" s="653"/>
      <c r="S392" s="653"/>
      <c r="T392" s="653"/>
      <c r="U392" s="653"/>
      <c r="V392" s="653"/>
      <c r="W392" s="653"/>
      <c r="X392" s="653"/>
      <c r="Y392" s="653"/>
      <c r="Z392" s="653"/>
      <c r="AA392" s="653"/>
      <c r="AB392" s="653"/>
      <c r="AC392" s="653"/>
      <c r="AD392" s="653"/>
      <c r="AE392" s="653"/>
      <c r="AF392" s="653"/>
      <c r="AG392" s="653"/>
      <c r="AH392" s="653"/>
      <c r="AI392" s="653"/>
      <c r="AJ392" s="653"/>
      <c r="AK392" s="653"/>
      <c r="AL392" s="653"/>
      <c r="AM392" s="653"/>
      <c r="AN392" s="653"/>
      <c r="AO392" s="653"/>
      <c r="AP392" s="653"/>
      <c r="AQ392" s="653"/>
      <c r="AR392" s="653"/>
      <c r="AS392" s="653"/>
      <c r="AT392" s="653"/>
      <c r="AU392" s="653"/>
      <c r="AV392" s="653"/>
      <c r="AW392" s="653"/>
      <c r="AX392" s="653"/>
      <c r="AY392" s="653"/>
      <c r="AZ392" s="443">
        <v>7</v>
      </c>
    </row>
    <row r="393" spans="1:52" s="259" customFormat="1" ht="18" hidden="1" customHeight="1">
      <c r="A393" s="575"/>
      <c r="D393" s="259" t="s">
        <v>499</v>
      </c>
      <c r="E393" s="653" t="s">
        <v>1182</v>
      </c>
      <c r="F393" s="653"/>
      <c r="G393" s="653"/>
      <c r="H393" s="653"/>
      <c r="I393" s="653"/>
      <c r="J393" s="653"/>
      <c r="K393" s="653"/>
      <c r="L393" s="653"/>
      <c r="M393" s="653"/>
      <c r="N393" s="653"/>
      <c r="O393" s="653"/>
      <c r="P393" s="653"/>
      <c r="Q393" s="653"/>
      <c r="R393" s="653"/>
      <c r="S393" s="653"/>
      <c r="T393" s="653"/>
      <c r="U393" s="653"/>
      <c r="V393" s="653"/>
      <c r="W393" s="653"/>
      <c r="X393" s="653"/>
      <c r="Y393" s="653"/>
      <c r="Z393" s="653"/>
      <c r="AA393" s="653"/>
      <c r="AB393" s="653"/>
      <c r="AC393" s="653"/>
      <c r="AD393" s="653"/>
      <c r="AE393" s="653"/>
      <c r="AF393" s="653"/>
      <c r="AG393" s="653"/>
      <c r="AH393" s="653"/>
      <c r="AI393" s="653"/>
      <c r="AJ393" s="653"/>
      <c r="AK393" s="653"/>
      <c r="AL393" s="653"/>
      <c r="AM393" s="653"/>
      <c r="AN393" s="653"/>
      <c r="AO393" s="653"/>
      <c r="AP393" s="653"/>
      <c r="AQ393" s="653"/>
      <c r="AR393" s="653"/>
      <c r="AS393" s="653"/>
      <c r="AT393" s="653"/>
      <c r="AU393" s="653"/>
      <c r="AV393" s="653"/>
      <c r="AW393" s="653"/>
      <c r="AX393" s="653"/>
      <c r="AY393" s="653"/>
      <c r="AZ393" s="443">
        <v>7</v>
      </c>
    </row>
    <row r="394" spans="1:52" s="259" customFormat="1" ht="18" hidden="1" customHeight="1">
      <c r="A394" s="575"/>
      <c r="D394" s="259" t="s">
        <v>499</v>
      </c>
      <c r="E394" s="653" t="s">
        <v>1181</v>
      </c>
      <c r="F394" s="653"/>
      <c r="G394" s="653"/>
      <c r="H394" s="653"/>
      <c r="I394" s="653"/>
      <c r="J394" s="653"/>
      <c r="K394" s="653"/>
      <c r="L394" s="653"/>
      <c r="M394" s="653"/>
      <c r="N394" s="653"/>
      <c r="O394" s="653"/>
      <c r="P394" s="653"/>
      <c r="Q394" s="653"/>
      <c r="R394" s="653"/>
      <c r="S394" s="653"/>
      <c r="T394" s="653"/>
      <c r="U394" s="653"/>
      <c r="V394" s="653"/>
      <c r="W394" s="653"/>
      <c r="X394" s="653"/>
      <c r="Y394" s="653"/>
      <c r="Z394" s="653"/>
      <c r="AA394" s="653"/>
      <c r="AB394" s="653"/>
      <c r="AC394" s="653"/>
      <c r="AD394" s="653"/>
      <c r="AE394" s="653"/>
      <c r="AF394" s="653"/>
      <c r="AG394" s="653"/>
      <c r="AH394" s="653"/>
      <c r="AI394" s="653"/>
      <c r="AJ394" s="653"/>
      <c r="AK394" s="653"/>
      <c r="AL394" s="653"/>
      <c r="AM394" s="653"/>
      <c r="AN394" s="653"/>
      <c r="AO394" s="653"/>
      <c r="AP394" s="653"/>
      <c r="AQ394" s="653"/>
      <c r="AR394" s="653"/>
      <c r="AS394" s="653"/>
      <c r="AT394" s="653"/>
      <c r="AU394" s="653"/>
      <c r="AV394" s="653"/>
      <c r="AW394" s="653"/>
      <c r="AX394" s="653"/>
      <c r="AY394" s="653"/>
      <c r="AZ394" s="443">
        <v>7</v>
      </c>
    </row>
    <row r="395" spans="1:52" s="259" customFormat="1" ht="18" hidden="1" customHeight="1">
      <c r="A395" s="575"/>
      <c r="D395" s="259" t="s">
        <v>499</v>
      </c>
      <c r="E395" s="653" t="s">
        <v>1180</v>
      </c>
      <c r="F395" s="653"/>
      <c r="G395" s="653"/>
      <c r="H395" s="653"/>
      <c r="I395" s="653"/>
      <c r="J395" s="653"/>
      <c r="K395" s="653"/>
      <c r="L395" s="653"/>
      <c r="M395" s="653"/>
      <c r="N395" s="653"/>
      <c r="O395" s="653"/>
      <c r="P395" s="653"/>
      <c r="Q395" s="653"/>
      <c r="R395" s="653"/>
      <c r="S395" s="653"/>
      <c r="T395" s="653"/>
      <c r="U395" s="653"/>
      <c r="V395" s="653"/>
      <c r="W395" s="653"/>
      <c r="X395" s="653"/>
      <c r="Y395" s="653"/>
      <c r="Z395" s="653"/>
      <c r="AA395" s="653"/>
      <c r="AB395" s="653"/>
      <c r="AC395" s="653"/>
      <c r="AD395" s="653"/>
      <c r="AE395" s="653"/>
      <c r="AF395" s="653"/>
      <c r="AG395" s="653"/>
      <c r="AH395" s="653"/>
      <c r="AI395" s="653"/>
      <c r="AJ395" s="653"/>
      <c r="AK395" s="653"/>
      <c r="AL395" s="653"/>
      <c r="AM395" s="653"/>
      <c r="AN395" s="653"/>
      <c r="AO395" s="653"/>
      <c r="AP395" s="653"/>
      <c r="AQ395" s="653"/>
      <c r="AR395" s="653"/>
      <c r="AS395" s="653"/>
      <c r="AT395" s="653"/>
      <c r="AU395" s="653"/>
      <c r="AV395" s="653"/>
      <c r="AW395" s="653"/>
      <c r="AX395" s="653"/>
      <c r="AY395" s="653"/>
      <c r="AZ395" s="443">
        <v>7</v>
      </c>
    </row>
    <row r="396" spans="1:52" s="259" customFormat="1" ht="18" hidden="1" customHeight="1">
      <c r="A396" s="575"/>
      <c r="D396" s="259" t="s">
        <v>499</v>
      </c>
      <c r="E396" s="653" t="s">
        <v>1179</v>
      </c>
      <c r="F396" s="653"/>
      <c r="G396" s="653"/>
      <c r="H396" s="653"/>
      <c r="I396" s="653"/>
      <c r="J396" s="653"/>
      <c r="K396" s="653"/>
      <c r="L396" s="653"/>
      <c r="M396" s="653"/>
      <c r="N396" s="653"/>
      <c r="O396" s="653"/>
      <c r="P396" s="653"/>
      <c r="Q396" s="653"/>
      <c r="R396" s="653"/>
      <c r="S396" s="653"/>
      <c r="T396" s="653"/>
      <c r="U396" s="653"/>
      <c r="V396" s="653"/>
      <c r="W396" s="653"/>
      <c r="X396" s="653"/>
      <c r="Y396" s="653"/>
      <c r="Z396" s="653"/>
      <c r="AA396" s="653"/>
      <c r="AB396" s="653"/>
      <c r="AC396" s="653"/>
      <c r="AD396" s="653"/>
      <c r="AE396" s="653"/>
      <c r="AF396" s="653"/>
      <c r="AG396" s="653"/>
      <c r="AH396" s="653"/>
      <c r="AI396" s="653"/>
      <c r="AJ396" s="653"/>
      <c r="AK396" s="653"/>
      <c r="AL396" s="653"/>
      <c r="AM396" s="653"/>
      <c r="AN396" s="653"/>
      <c r="AO396" s="653"/>
      <c r="AP396" s="653"/>
      <c r="AQ396" s="653"/>
      <c r="AR396" s="653"/>
      <c r="AS396" s="653"/>
      <c r="AT396" s="653"/>
      <c r="AU396" s="653"/>
      <c r="AV396" s="653"/>
      <c r="AW396" s="653"/>
      <c r="AX396" s="653"/>
      <c r="AY396" s="653"/>
      <c r="AZ396" s="443">
        <v>7</v>
      </c>
    </row>
    <row r="397" spans="1:52" s="259" customFormat="1" ht="18" hidden="1" customHeight="1">
      <c r="A397" s="575"/>
      <c r="D397" s="259" t="s">
        <v>499</v>
      </c>
      <c r="E397" s="653" t="s">
        <v>1178</v>
      </c>
      <c r="F397" s="653"/>
      <c r="G397" s="653"/>
      <c r="H397" s="653"/>
      <c r="I397" s="653"/>
      <c r="J397" s="653"/>
      <c r="K397" s="653"/>
      <c r="L397" s="653"/>
      <c r="M397" s="653"/>
      <c r="N397" s="653"/>
      <c r="O397" s="653"/>
      <c r="P397" s="653"/>
      <c r="Q397" s="653"/>
      <c r="R397" s="653"/>
      <c r="S397" s="653"/>
      <c r="T397" s="653"/>
      <c r="U397" s="653"/>
      <c r="V397" s="653"/>
      <c r="W397" s="653"/>
      <c r="X397" s="653"/>
      <c r="Y397" s="653"/>
      <c r="Z397" s="653"/>
      <c r="AA397" s="653"/>
      <c r="AB397" s="653"/>
      <c r="AC397" s="653"/>
      <c r="AD397" s="653"/>
      <c r="AE397" s="653"/>
      <c r="AF397" s="653"/>
      <c r="AG397" s="653"/>
      <c r="AH397" s="653"/>
      <c r="AI397" s="653"/>
      <c r="AJ397" s="653"/>
      <c r="AK397" s="653"/>
      <c r="AL397" s="653"/>
      <c r="AM397" s="653"/>
      <c r="AN397" s="653"/>
      <c r="AO397" s="653"/>
      <c r="AP397" s="653"/>
      <c r="AQ397" s="653"/>
      <c r="AR397" s="653"/>
      <c r="AS397" s="653"/>
      <c r="AT397" s="653"/>
      <c r="AU397" s="653"/>
      <c r="AV397" s="653"/>
      <c r="AW397" s="653"/>
      <c r="AX397" s="653"/>
      <c r="AY397" s="653"/>
      <c r="AZ397" s="443">
        <v>7</v>
      </c>
    </row>
    <row r="398" spans="1:52" s="259" customFormat="1" ht="18" hidden="1" customHeight="1">
      <c r="A398" s="575"/>
      <c r="D398" s="259" t="s">
        <v>499</v>
      </c>
      <c r="E398" s="653" t="s">
        <v>1177</v>
      </c>
      <c r="F398" s="653"/>
      <c r="G398" s="653"/>
      <c r="H398" s="653"/>
      <c r="I398" s="653"/>
      <c r="J398" s="653"/>
      <c r="K398" s="653"/>
      <c r="L398" s="653"/>
      <c r="M398" s="653"/>
      <c r="N398" s="653"/>
      <c r="O398" s="653"/>
      <c r="P398" s="653"/>
      <c r="Q398" s="653"/>
      <c r="R398" s="653"/>
      <c r="S398" s="653"/>
      <c r="T398" s="653"/>
      <c r="U398" s="653"/>
      <c r="V398" s="653"/>
      <c r="W398" s="653"/>
      <c r="X398" s="653"/>
      <c r="Y398" s="653"/>
      <c r="Z398" s="653"/>
      <c r="AA398" s="653"/>
      <c r="AB398" s="653"/>
      <c r="AC398" s="653"/>
      <c r="AD398" s="653"/>
      <c r="AE398" s="653"/>
      <c r="AF398" s="653"/>
      <c r="AG398" s="653"/>
      <c r="AH398" s="653"/>
      <c r="AI398" s="653"/>
      <c r="AJ398" s="653"/>
      <c r="AK398" s="653"/>
      <c r="AL398" s="653"/>
      <c r="AM398" s="653"/>
      <c r="AN398" s="653"/>
      <c r="AO398" s="653"/>
      <c r="AP398" s="653"/>
      <c r="AQ398" s="653"/>
      <c r="AR398" s="653"/>
      <c r="AS398" s="653"/>
      <c r="AT398" s="653"/>
      <c r="AU398" s="653"/>
      <c r="AV398" s="653"/>
      <c r="AW398" s="653"/>
      <c r="AX398" s="653"/>
      <c r="AY398" s="653"/>
      <c r="AZ398" s="443">
        <v>7</v>
      </c>
    </row>
    <row r="399" spans="1:52" s="259" customFormat="1" ht="18" hidden="1" customHeight="1" thickBot="1">
      <c r="A399" s="575"/>
      <c r="D399" s="653"/>
      <c r="E399" s="799"/>
      <c r="F399" s="799"/>
      <c r="G399" s="799"/>
      <c r="H399" s="799"/>
      <c r="I399" s="799"/>
      <c r="J399" s="799"/>
      <c r="K399" s="799"/>
      <c r="L399" s="799"/>
      <c r="M399" s="799"/>
      <c r="N399" s="799"/>
      <c r="O399" s="799"/>
      <c r="P399" s="799"/>
      <c r="Q399" s="799"/>
      <c r="R399" s="799"/>
      <c r="S399" s="799"/>
      <c r="T399" s="799"/>
      <c r="U399" s="799"/>
      <c r="V399" s="799"/>
      <c r="W399" s="799"/>
      <c r="X399" s="799"/>
      <c r="Y399" s="799"/>
      <c r="Z399" s="799"/>
      <c r="AA399" s="799"/>
      <c r="AB399" s="799"/>
      <c r="AC399" s="799"/>
      <c r="AD399" s="799"/>
      <c r="AE399" s="799"/>
      <c r="AF399" s="799"/>
      <c r="AG399" s="799"/>
      <c r="AH399" s="799"/>
      <c r="AI399" s="799"/>
      <c r="AJ399" s="799"/>
      <c r="AK399" s="799"/>
      <c r="AL399" s="799"/>
      <c r="AM399" s="799"/>
      <c r="AN399" s="799"/>
      <c r="AO399" s="799"/>
      <c r="AP399" s="799"/>
      <c r="AQ399" s="799"/>
      <c r="AR399" s="799"/>
      <c r="AS399" s="799"/>
      <c r="AT399" s="799"/>
      <c r="AU399" s="799"/>
      <c r="AV399" s="799"/>
      <c r="AW399" s="799"/>
      <c r="AX399" s="799"/>
      <c r="AY399" s="799"/>
      <c r="AZ399" s="443">
        <v>7</v>
      </c>
    </row>
    <row r="400" spans="1:52" ht="25.5" hidden="1">
      <c r="A400" s="575">
        <f t="shared" ref="A400:A420" si="14">IF(K$418&gt;0,1,0)</f>
        <v>0</v>
      </c>
      <c r="B400" s="1869" t="s">
        <v>745</v>
      </c>
      <c r="C400" s="1869"/>
      <c r="D400" s="1869"/>
      <c r="E400" s="1869"/>
      <c r="F400" s="1869"/>
      <c r="G400" s="1869"/>
      <c r="H400" s="1869"/>
      <c r="I400" s="1869"/>
      <c r="J400" s="1869"/>
      <c r="K400" s="1869"/>
      <c r="L400" s="1869"/>
      <c r="M400" s="1869"/>
      <c r="N400" s="1869"/>
      <c r="O400" s="1869"/>
      <c r="P400" s="1869"/>
      <c r="Q400" s="1869"/>
      <c r="R400" s="1869"/>
      <c r="S400" s="1869"/>
      <c r="T400" s="1869"/>
      <c r="U400" s="1869"/>
      <c r="V400" s="1869"/>
      <c r="W400" s="1869"/>
      <c r="X400" s="1869"/>
      <c r="Y400" s="1869"/>
      <c r="Z400" s="1869"/>
      <c r="AA400" s="1869"/>
      <c r="AB400" s="1869"/>
      <c r="AC400" s="1869"/>
      <c r="AD400" s="1869"/>
      <c r="AE400" s="1869"/>
      <c r="AF400" s="1869"/>
      <c r="AG400" s="1869"/>
      <c r="AH400" s="1869"/>
      <c r="AI400" s="1869"/>
      <c r="AJ400" s="1869"/>
      <c r="AK400" s="1869"/>
      <c r="AL400" s="1869"/>
      <c r="AM400" s="1869"/>
      <c r="AN400" s="1869"/>
      <c r="AO400" s="1869"/>
      <c r="AP400" s="1869"/>
      <c r="AQ400" s="1869"/>
      <c r="AR400" s="1869"/>
      <c r="AS400" s="1869"/>
      <c r="AT400" s="1869"/>
      <c r="AU400" s="1869"/>
      <c r="AV400" s="1869"/>
      <c r="AW400" s="1869"/>
      <c r="AX400" s="1869"/>
      <c r="AY400" s="1869"/>
      <c r="AZ400" s="444">
        <v>8</v>
      </c>
    </row>
    <row r="401" spans="1:52" s="260" customFormat="1" ht="9.9499999999999993" hidden="1" customHeight="1">
      <c r="A401" s="575">
        <f t="shared" si="14"/>
        <v>0</v>
      </c>
      <c r="AZ401" s="443">
        <v>8</v>
      </c>
    </row>
    <row r="402" spans="1:52" s="576" customFormat="1" ht="30" hidden="1" customHeight="1">
      <c r="A402" s="575">
        <f t="shared" si="14"/>
        <v>0</v>
      </c>
      <c r="F402" s="1864" t="s">
        <v>1228</v>
      </c>
      <c r="G402" s="1864"/>
      <c r="H402" s="1864"/>
      <c r="I402" s="1864"/>
      <c r="J402" s="1864"/>
      <c r="K402" s="1864"/>
      <c r="L402" s="1870">
        <f>+'6-3표준조사 2'!K529</f>
        <v>0</v>
      </c>
      <c r="M402" s="1870"/>
      <c r="N402" s="1870"/>
      <c r="O402" s="1870"/>
      <c r="P402" s="1870"/>
      <c r="Q402" s="1870"/>
      <c r="R402" s="577"/>
      <c r="S402" s="577"/>
      <c r="T402" s="1864" t="s">
        <v>1227</v>
      </c>
      <c r="U402" s="1864"/>
      <c r="V402" s="1864"/>
      <c r="W402" s="1864"/>
      <c r="X402" s="1864"/>
      <c r="Y402" s="1864"/>
      <c r="Z402" s="1870">
        <f>+'6-3표준조사 2'!L529</f>
        <v>0</v>
      </c>
      <c r="AA402" s="1870"/>
      <c r="AB402" s="1870"/>
      <c r="AC402" s="1870"/>
      <c r="AD402" s="1870"/>
      <c r="AE402" s="1870"/>
      <c r="AF402" s="577"/>
      <c r="AG402" s="577"/>
      <c r="AH402" s="1864" t="s">
        <v>1226</v>
      </c>
      <c r="AI402" s="1864"/>
      <c r="AJ402" s="1864"/>
      <c r="AK402" s="1864"/>
      <c r="AL402" s="1864"/>
      <c r="AM402" s="1864"/>
      <c r="AN402" s="1864"/>
      <c r="AO402" s="1870" t="str">
        <f>+'6-3표준조사 2'!R529</f>
        <v>모두베기</v>
      </c>
      <c r="AP402" s="1870"/>
      <c r="AQ402" s="1870"/>
      <c r="AR402" s="1870"/>
      <c r="AS402" s="1870"/>
      <c r="AT402" s="1870"/>
      <c r="AU402" s="578"/>
      <c r="AV402" s="578"/>
      <c r="AW402" s="578"/>
      <c r="AX402" s="578"/>
      <c r="AZ402" s="443">
        <v>8</v>
      </c>
    </row>
    <row r="403" spans="1:52" s="260" customFormat="1" ht="14.25" hidden="1" customHeight="1">
      <c r="A403" s="575">
        <f t="shared" si="14"/>
        <v>0</v>
      </c>
      <c r="AZ403" s="443">
        <v>8</v>
      </c>
    </row>
    <row r="404" spans="1:52" s="259" customFormat="1" ht="20.100000000000001" hidden="1" customHeight="1">
      <c r="A404" s="575">
        <f t="shared" si="14"/>
        <v>0</v>
      </c>
      <c r="B404" s="1876" t="s">
        <v>1225</v>
      </c>
      <c r="C404" s="1876"/>
      <c r="D404" s="1876"/>
      <c r="E404" s="1876"/>
      <c r="F404" s="1876"/>
      <c r="G404" s="1876"/>
      <c r="H404" s="1876"/>
      <c r="I404" s="1876"/>
      <c r="J404" s="1876"/>
      <c r="K404" s="1876"/>
      <c r="L404" s="1876"/>
      <c r="M404" s="1876"/>
      <c r="N404" s="1876"/>
      <c r="O404" s="1876"/>
      <c r="P404" s="1876"/>
      <c r="Q404" s="1876"/>
      <c r="R404" s="1876"/>
      <c r="S404" s="1876"/>
      <c r="T404" s="1876"/>
      <c r="U404" s="1876"/>
      <c r="V404" s="1876"/>
      <c r="W404" s="1876"/>
      <c r="X404" s="1876"/>
      <c r="Y404" s="1876"/>
      <c r="Z404" s="1876"/>
      <c r="AA404" s="1876"/>
      <c r="AB404" s="1876"/>
      <c r="AC404" s="1876"/>
      <c r="AD404" s="1876"/>
      <c r="AE404" s="1876"/>
      <c r="AF404" s="1876"/>
      <c r="AG404" s="1876"/>
      <c r="AH404" s="1876"/>
      <c r="AI404" s="1876"/>
      <c r="AJ404" s="1876"/>
      <c r="AK404" s="1876"/>
      <c r="AL404" s="1876"/>
      <c r="AM404" s="1876"/>
      <c r="AN404" s="1876"/>
      <c r="AO404" s="1876"/>
      <c r="AP404" s="1876"/>
      <c r="AQ404" s="1876"/>
      <c r="AR404" s="1876"/>
      <c r="AS404" s="1876"/>
      <c r="AT404" s="1876"/>
      <c r="AU404" s="1876"/>
      <c r="AV404" s="1876"/>
      <c r="AW404" s="1876"/>
      <c r="AX404" s="1876"/>
      <c r="AY404" s="1876"/>
      <c r="AZ404" s="443">
        <v>8</v>
      </c>
    </row>
    <row r="405" spans="1:52" s="259" customFormat="1" ht="18" hidden="1" customHeight="1">
      <c r="A405" s="575">
        <f t="shared" si="14"/>
        <v>0</v>
      </c>
      <c r="C405" s="259" t="s">
        <v>1208</v>
      </c>
      <c r="D405" s="579" t="s">
        <v>1224</v>
      </c>
      <c r="E405" s="579"/>
      <c r="F405" s="580"/>
      <c r="G405" s="580"/>
      <c r="H405" s="580"/>
      <c r="I405" s="580"/>
      <c r="J405" s="581"/>
      <c r="M405" s="579"/>
      <c r="N405" s="579"/>
      <c r="O405" s="581"/>
      <c r="P405" s="579"/>
      <c r="Q405" s="579"/>
      <c r="R405" s="579"/>
      <c r="S405" s="579"/>
      <c r="T405" s="579"/>
      <c r="U405" s="579"/>
      <c r="V405" s="579"/>
      <c r="W405" s="579"/>
      <c r="X405" s="579"/>
      <c r="Y405" s="579"/>
      <c r="Z405" s="579"/>
      <c r="AA405" s="579"/>
      <c r="AB405" s="579"/>
      <c r="AC405" s="579"/>
      <c r="AD405" s="579"/>
      <c r="AE405" s="579"/>
      <c r="AZ405" s="443">
        <v>8</v>
      </c>
    </row>
    <row r="406" spans="1:52" s="259" customFormat="1" ht="18" hidden="1" customHeight="1">
      <c r="A406" s="575">
        <f t="shared" si="14"/>
        <v>0</v>
      </c>
      <c r="D406" s="259" t="s">
        <v>499</v>
      </c>
      <c r="E406" s="579" t="str">
        <f>CONCATENATE(L402," 임반 ",Z402," 소반 은 해발고",'6-3표준조사 2'!W528,"m ~ ",'6-3표준조사 2'!W529,"m 사이에 분포한다.")</f>
        <v>0 임반 0 소반 은 해발고298m ~ 533m 사이에 분포한다.</v>
      </c>
      <c r="F406" s="579"/>
      <c r="G406" s="579"/>
      <c r="H406" s="579"/>
      <c r="I406" s="579"/>
      <c r="J406" s="579"/>
      <c r="K406" s="579"/>
      <c r="L406" s="579"/>
      <c r="M406" s="579"/>
      <c r="N406" s="579"/>
      <c r="O406" s="579"/>
      <c r="P406" s="579"/>
      <c r="Q406" s="579"/>
      <c r="R406" s="579"/>
      <c r="S406" s="579"/>
      <c r="T406" s="579"/>
      <c r="U406" s="579"/>
      <c r="V406" s="579"/>
      <c r="W406" s="579"/>
      <c r="X406" s="579"/>
      <c r="Y406" s="579"/>
      <c r="Z406" s="579"/>
      <c r="AA406" s="579"/>
      <c r="AB406" s="579"/>
      <c r="AC406" s="579"/>
      <c r="AD406" s="579"/>
      <c r="AE406" s="579"/>
      <c r="AF406" s="579"/>
      <c r="AG406" s="579"/>
      <c r="AH406" s="579"/>
      <c r="AI406" s="579"/>
      <c r="AJ406" s="582"/>
      <c r="AK406" s="582"/>
      <c r="AL406" s="582"/>
      <c r="AM406" s="579"/>
      <c r="AN406" s="579"/>
      <c r="AO406" s="579"/>
      <c r="AP406" s="579"/>
      <c r="AQ406" s="579"/>
      <c r="AR406" s="579"/>
      <c r="AS406" s="579"/>
      <c r="AT406" s="579"/>
      <c r="AU406" s="579"/>
      <c r="AV406" s="579"/>
      <c r="AW406" s="579"/>
      <c r="AX406" s="579"/>
      <c r="AY406" s="579"/>
      <c r="AZ406" s="443">
        <v>8</v>
      </c>
    </row>
    <row r="407" spans="1:52" s="259" customFormat="1" ht="18" hidden="1" customHeight="1">
      <c r="A407" s="575">
        <f t="shared" si="14"/>
        <v>0</v>
      </c>
      <c r="D407" s="259" t="s">
        <v>499</v>
      </c>
      <c r="E407" s="259" t="str">
        <f>CONCATENATE("소반의 경사도는 평균 ",'6-3표준조사 2'!W530,"˚로 ",'6-3표준조사 2'!P531,"경사이고, 임지의 잔재를 제외하고 장애물은 많지 않다.")</f>
        <v>소반의 경사도는 평균 29.9˚로 중 (15˚ ~ 30˚)경사이고, 임지의 잔재를 제외하고 장애물은 많지 않다.</v>
      </c>
      <c r="AZ407" s="443">
        <v>8</v>
      </c>
    </row>
    <row r="408" spans="1:52" s="259" customFormat="1" ht="18" hidden="1" customHeight="1">
      <c r="A408" s="575">
        <f t="shared" si="14"/>
        <v>0</v>
      </c>
      <c r="C408" s="259" t="s">
        <v>1206</v>
      </c>
      <c r="D408" s="259" t="s">
        <v>1223</v>
      </c>
      <c r="K408" s="579"/>
      <c r="L408" s="579"/>
      <c r="M408" s="583"/>
      <c r="P408" s="584"/>
      <c r="Q408" s="584"/>
      <c r="R408" s="584"/>
      <c r="S408" s="584"/>
      <c r="T408" s="584"/>
      <c r="AZ408" s="443">
        <v>8</v>
      </c>
    </row>
    <row r="409" spans="1:52" s="259" customFormat="1" ht="18" hidden="1" customHeight="1">
      <c r="A409" s="575">
        <f t="shared" si="14"/>
        <v>0</v>
      </c>
      <c r="D409" s="259" t="s">
        <v>499</v>
      </c>
      <c r="E409" s="579" t="str">
        <f>CONCATENATE("사업대상지는 ",'6-3표준조사 2'!N529," ",'6-3표준조사 2'!O529," ",'6-3표준조사 2'!P529,"로 지적면적은 ",'6-3표준조사 2'!W542,"ha 이다." )</f>
        <v>사업대상지는   산8-1번지로 지적면적은 188.89ha 이다.</v>
      </c>
      <c r="F409" s="579"/>
      <c r="G409" s="579"/>
      <c r="AJ409" s="579"/>
      <c r="AK409" s="579"/>
      <c r="AL409" s="579"/>
      <c r="AM409" s="579"/>
      <c r="AN409" s="579"/>
      <c r="AO409" s="579"/>
      <c r="AP409" s="579"/>
      <c r="AQ409" s="579"/>
      <c r="AR409" s="579"/>
      <c r="AS409" s="579"/>
      <c r="AT409" s="579"/>
      <c r="AU409" s="579"/>
      <c r="AV409" s="579"/>
      <c r="AW409" s="579"/>
      <c r="AX409" s="579"/>
      <c r="AY409" s="579"/>
      <c r="AZ409" s="443">
        <v>8</v>
      </c>
    </row>
    <row r="410" spans="1:52" s="259" customFormat="1" ht="18" hidden="1" customHeight="1">
      <c r="A410" s="575">
        <f t="shared" si="14"/>
        <v>0</v>
      </c>
      <c r="D410" s="259" t="s">
        <v>499</v>
      </c>
      <c r="E410" s="579" t="str">
        <f>CONCATENATE("소반의 풀베기사업 대상면적은 ",'6-3표준조사 2'!Q529,"ha 이다.")</f>
        <v>소반의 풀베기사업 대상면적은 0ha 이다.</v>
      </c>
      <c r="F410" s="579"/>
      <c r="G410" s="579"/>
      <c r="H410" s="579"/>
      <c r="I410" s="579"/>
      <c r="J410" s="579"/>
      <c r="K410" s="579"/>
      <c r="L410" s="579"/>
      <c r="M410" s="579"/>
      <c r="N410" s="579"/>
      <c r="O410" s="579"/>
      <c r="P410" s="579"/>
      <c r="Q410" s="579"/>
      <c r="R410" s="579"/>
      <c r="S410" s="579"/>
      <c r="T410" s="579"/>
      <c r="U410" s="579"/>
      <c r="V410" s="579"/>
      <c r="W410" s="579"/>
      <c r="X410" s="579"/>
      <c r="Y410" s="579"/>
      <c r="Z410" s="579"/>
      <c r="AA410" s="579"/>
      <c r="AB410" s="579"/>
      <c r="AC410" s="579"/>
      <c r="AD410" s="579"/>
      <c r="AE410" s="579"/>
      <c r="AF410" s="579"/>
      <c r="AG410" s="579"/>
      <c r="AH410" s="579"/>
      <c r="AI410" s="579"/>
      <c r="AJ410" s="579"/>
      <c r="AK410" s="579"/>
      <c r="AL410" s="579"/>
      <c r="AM410" s="579"/>
      <c r="AN410" s="579"/>
      <c r="AO410" s="579"/>
      <c r="AP410" s="579"/>
      <c r="AQ410" s="579"/>
      <c r="AR410" s="579"/>
      <c r="AS410" s="579"/>
      <c r="AT410" s="579"/>
      <c r="AU410" s="579"/>
      <c r="AV410" s="579"/>
      <c r="AW410" s="579"/>
      <c r="AX410" s="579"/>
      <c r="AY410" s="579"/>
      <c r="AZ410" s="443">
        <v>8</v>
      </c>
    </row>
    <row r="411" spans="1:52" s="259" customFormat="1" ht="18" hidden="1" customHeight="1">
      <c r="A411" s="575">
        <f t="shared" si="14"/>
        <v>0</v>
      </c>
      <c r="C411" s="259" t="s">
        <v>1193</v>
      </c>
      <c r="D411" s="259" t="s">
        <v>1222</v>
      </c>
      <c r="E411" s="579"/>
      <c r="F411" s="579"/>
      <c r="G411" s="579"/>
      <c r="H411" s="579"/>
      <c r="I411" s="579"/>
      <c r="J411" s="579"/>
      <c r="K411" s="579"/>
      <c r="L411" s="579"/>
      <c r="M411" s="579"/>
      <c r="N411" s="579"/>
      <c r="O411" s="579"/>
      <c r="P411" s="579"/>
      <c r="Q411" s="579"/>
      <c r="R411" s="579"/>
      <c r="S411" s="579"/>
      <c r="T411" s="579"/>
      <c r="U411" s="579"/>
      <c r="V411" s="579"/>
      <c r="W411" s="579"/>
      <c r="X411" s="579"/>
      <c r="Y411" s="579"/>
      <c r="Z411" s="579"/>
      <c r="AA411" s="579"/>
      <c r="AB411" s="579"/>
      <c r="AC411" s="579"/>
      <c r="AD411" s="579"/>
      <c r="AE411" s="579"/>
      <c r="AF411" s="579"/>
      <c r="AG411" s="579"/>
      <c r="AH411" s="769"/>
      <c r="AI411" s="769"/>
      <c r="AJ411" s="769"/>
      <c r="AK411" s="579"/>
      <c r="AL411" s="579"/>
      <c r="AM411" s="579"/>
      <c r="AN411" s="579"/>
      <c r="AO411" s="579"/>
      <c r="AP411" s="579"/>
      <c r="AQ411" s="579"/>
      <c r="AR411" s="579"/>
      <c r="AS411" s="579"/>
      <c r="AT411" s="579"/>
      <c r="AU411" s="579"/>
      <c r="AV411" s="579"/>
      <c r="AW411" s="579"/>
      <c r="AX411" s="579"/>
      <c r="AY411" s="579"/>
      <c r="AZ411" s="443">
        <v>8</v>
      </c>
    </row>
    <row r="412" spans="1:52" s="259" customFormat="1" ht="18" hidden="1" customHeight="1">
      <c r="A412" s="575">
        <f t="shared" si="14"/>
        <v>0</v>
      </c>
      <c r="B412" s="586"/>
      <c r="C412" s="586"/>
      <c r="D412" s="586" t="s">
        <v>499</v>
      </c>
      <c r="E412" s="587" t="str">
        <f>'6-3표준조사 2'!$W$545</f>
        <v>소반은 임도가 연접되어 접근이 용이하다.</v>
      </c>
      <c r="F412" s="587"/>
      <c r="G412" s="587"/>
      <c r="H412" s="587"/>
      <c r="I412" s="587"/>
      <c r="J412" s="587"/>
      <c r="K412" s="587"/>
      <c r="L412" s="587"/>
      <c r="M412" s="587"/>
      <c r="N412" s="587"/>
      <c r="O412" s="587"/>
      <c r="P412" s="587"/>
      <c r="Q412" s="587"/>
      <c r="R412" s="587"/>
      <c r="S412" s="587"/>
      <c r="T412" s="587"/>
      <c r="U412" s="587"/>
      <c r="V412" s="587"/>
      <c r="W412" s="587"/>
      <c r="X412" s="587"/>
      <c r="Y412" s="587"/>
      <c r="Z412" s="587"/>
      <c r="AA412" s="587"/>
      <c r="AB412" s="587"/>
      <c r="AC412" s="587"/>
      <c r="AD412" s="587"/>
      <c r="AE412" s="587"/>
      <c r="AF412" s="587"/>
      <c r="AG412" s="587"/>
      <c r="AH412" s="588"/>
      <c r="AI412" s="588"/>
      <c r="AJ412" s="588"/>
      <c r="AK412" s="587"/>
      <c r="AL412" s="587"/>
      <c r="AM412" s="587"/>
      <c r="AN412" s="587"/>
      <c r="AO412" s="587"/>
      <c r="AP412" s="587"/>
      <c r="AQ412" s="587"/>
      <c r="AR412" s="587"/>
      <c r="AS412" s="587"/>
      <c r="AT412" s="587"/>
      <c r="AU412" s="587"/>
      <c r="AV412" s="587"/>
      <c r="AW412" s="587"/>
      <c r="AX412" s="587"/>
      <c r="AY412" s="587"/>
      <c r="AZ412" s="443">
        <v>8</v>
      </c>
    </row>
    <row r="413" spans="1:52" s="259" customFormat="1" ht="14.25" hidden="1" customHeight="1">
      <c r="A413" s="575">
        <f t="shared" si="14"/>
        <v>0</v>
      </c>
      <c r="D413" s="589"/>
      <c r="E413" s="589"/>
      <c r="F413" s="589"/>
      <c r="G413" s="589"/>
      <c r="H413" s="589"/>
      <c r="I413" s="589"/>
      <c r="J413" s="589"/>
      <c r="K413" s="589"/>
      <c r="L413" s="589"/>
      <c r="M413" s="589"/>
      <c r="N413" s="589"/>
      <c r="O413" s="589"/>
      <c r="P413" s="589"/>
      <c r="Q413" s="589"/>
      <c r="R413" s="589"/>
      <c r="S413" s="589"/>
      <c r="T413" s="589"/>
      <c r="U413" s="589"/>
      <c r="V413" s="589"/>
      <c r="W413" s="589"/>
      <c r="X413" s="589"/>
      <c r="Y413" s="589"/>
      <c r="Z413" s="589"/>
      <c r="AA413" s="589"/>
      <c r="AB413" s="589"/>
      <c r="AC413" s="589"/>
      <c r="AD413" s="589"/>
      <c r="AE413" s="589"/>
      <c r="AF413" s="589"/>
      <c r="AG413" s="589"/>
      <c r="AH413" s="589"/>
      <c r="AI413" s="589"/>
      <c r="AJ413" s="589"/>
      <c r="AK413" s="589"/>
      <c r="AL413" s="589"/>
      <c r="AM413" s="589"/>
      <c r="AN413" s="589"/>
      <c r="AO413" s="589"/>
      <c r="AP413" s="589"/>
      <c r="AQ413" s="589"/>
      <c r="AR413" s="589"/>
      <c r="AS413" s="589"/>
      <c r="AT413" s="589"/>
      <c r="AU413" s="589"/>
      <c r="AV413" s="589"/>
      <c r="AW413" s="589"/>
      <c r="AX413" s="589"/>
      <c r="AY413" s="589"/>
      <c r="AZ413" s="443">
        <v>8</v>
      </c>
    </row>
    <row r="414" spans="1:52" s="260" customFormat="1" ht="20.100000000000001" hidden="1" customHeight="1">
      <c r="A414" s="575">
        <f t="shared" si="14"/>
        <v>0</v>
      </c>
      <c r="B414" s="1876" t="s">
        <v>1221</v>
      </c>
      <c r="C414" s="1876"/>
      <c r="D414" s="1876"/>
      <c r="E414" s="1876"/>
      <c r="F414" s="1876"/>
      <c r="G414" s="1876"/>
      <c r="H414" s="1876"/>
      <c r="I414" s="1876"/>
      <c r="J414" s="1876"/>
      <c r="K414" s="1876"/>
      <c r="L414" s="1876"/>
      <c r="M414" s="1876"/>
      <c r="N414" s="1876"/>
      <c r="O414" s="1876"/>
      <c r="P414" s="1876"/>
      <c r="Q414" s="1876"/>
      <c r="R414" s="1876"/>
      <c r="S414" s="1876"/>
      <c r="T414" s="1876"/>
      <c r="U414" s="1876"/>
      <c r="V414" s="1876"/>
      <c r="W414" s="1876"/>
      <c r="X414" s="1876"/>
      <c r="Y414" s="1876"/>
      <c r="Z414" s="1876"/>
      <c r="AA414" s="1876"/>
      <c r="AB414" s="1876"/>
      <c r="AC414" s="1876"/>
      <c r="AD414" s="1876"/>
      <c r="AE414" s="1876"/>
      <c r="AF414" s="1876"/>
      <c r="AG414" s="1876"/>
      <c r="AH414" s="1876"/>
      <c r="AI414" s="1876"/>
      <c r="AJ414" s="1876"/>
      <c r="AK414" s="1876"/>
      <c r="AL414" s="1876"/>
      <c r="AM414" s="1876"/>
      <c r="AN414" s="1876"/>
      <c r="AO414" s="1876"/>
      <c r="AP414" s="1876"/>
      <c r="AQ414" s="1876"/>
      <c r="AR414" s="1876"/>
      <c r="AS414" s="1876"/>
      <c r="AT414" s="1876"/>
      <c r="AU414" s="1876"/>
      <c r="AV414" s="1876"/>
      <c r="AW414" s="1876"/>
      <c r="AX414" s="1876"/>
      <c r="AY414" s="1876"/>
      <c r="AZ414" s="443">
        <v>8</v>
      </c>
    </row>
    <row r="415" spans="1:52" s="260" customFormat="1" ht="20.100000000000001" hidden="1" customHeight="1">
      <c r="A415" s="575">
        <f t="shared" si="14"/>
        <v>0</v>
      </c>
      <c r="B415" s="590"/>
      <c r="C415" s="591" t="s">
        <v>1208</v>
      </c>
      <c r="D415" s="591" t="s">
        <v>1220</v>
      </c>
      <c r="E415" s="592"/>
      <c r="F415" s="592"/>
      <c r="G415" s="769"/>
      <c r="H415" s="593"/>
      <c r="I415" s="593"/>
      <c r="J415" s="594"/>
      <c r="K415" s="594"/>
      <c r="L415" s="594"/>
      <c r="M415" s="594"/>
      <c r="N415" s="594"/>
      <c r="O415" s="594"/>
      <c r="P415" s="594"/>
      <c r="Q415" s="595"/>
      <c r="R415" s="595"/>
      <c r="S415" s="595"/>
      <c r="T415" s="595"/>
      <c r="U415" s="595"/>
      <c r="V415" s="596"/>
      <c r="W415" s="596"/>
      <c r="X415" s="596"/>
      <c r="Y415" s="596"/>
      <c r="Z415" s="596"/>
      <c r="AA415" s="596"/>
      <c r="AB415" s="596"/>
      <c r="AC415" s="596"/>
      <c r="AD415" s="596"/>
      <c r="AE415" s="596"/>
      <c r="AF415" s="596"/>
      <c r="AG415" s="596"/>
      <c r="AH415" s="597"/>
      <c r="AI415" s="597"/>
      <c r="AJ415" s="597"/>
      <c r="AK415" s="597"/>
      <c r="AL415" s="598"/>
      <c r="AM415" s="598"/>
      <c r="AN415" s="598"/>
      <c r="AO415" s="598"/>
      <c r="AP415" s="598"/>
      <c r="AQ415" s="598"/>
      <c r="AR415" s="598"/>
      <c r="AS415" s="598"/>
      <c r="AT415" s="598"/>
      <c r="AU415" s="598"/>
      <c r="AV415" s="593"/>
      <c r="AW415" s="593"/>
      <c r="AX415" s="593"/>
      <c r="AY415" s="593"/>
      <c r="AZ415" s="443">
        <v>8</v>
      </c>
    </row>
    <row r="416" spans="1:52" s="259" customFormat="1" ht="18" hidden="1" customHeight="1">
      <c r="A416" s="575">
        <f t="shared" si="14"/>
        <v>0</v>
      </c>
      <c r="B416" s="599"/>
      <c r="C416" s="1862" t="s">
        <v>1219</v>
      </c>
      <c r="D416" s="1862"/>
      <c r="E416" s="1862"/>
      <c r="F416" s="1862"/>
      <c r="G416" s="1862"/>
      <c r="H416" s="1862"/>
      <c r="I416" s="1862"/>
      <c r="J416" s="1862"/>
      <c r="K416" s="1862" t="s">
        <v>1218</v>
      </c>
      <c r="L416" s="1862"/>
      <c r="M416" s="1862"/>
      <c r="N416" s="1862"/>
      <c r="O416" s="1862"/>
      <c r="P416" s="1862"/>
      <c r="Q416" s="1862"/>
      <c r="R416" s="1862"/>
      <c r="S416" s="1862" t="s">
        <v>1217</v>
      </c>
      <c r="T416" s="1862"/>
      <c r="U416" s="1862"/>
      <c r="V416" s="1862"/>
      <c r="W416" s="1862"/>
      <c r="X416" s="1862"/>
      <c r="Y416" s="1862"/>
      <c r="Z416" s="1862"/>
      <c r="AA416" s="1862" t="s">
        <v>1216</v>
      </c>
      <c r="AB416" s="1862"/>
      <c r="AC416" s="1862"/>
      <c r="AD416" s="1862"/>
      <c r="AE416" s="1862"/>
      <c r="AF416" s="1862"/>
      <c r="AG416" s="1862"/>
      <c r="AH416" s="1862"/>
      <c r="AI416" s="1862"/>
      <c r="AJ416" s="1862"/>
      <c r="AK416" s="1862"/>
      <c r="AL416" s="1862"/>
      <c r="AM416" s="1862"/>
      <c r="AN416" s="1862"/>
      <c r="AO416" s="1862"/>
      <c r="AP416" s="1862"/>
      <c r="AQ416" s="1862" t="s">
        <v>964</v>
      </c>
      <c r="AR416" s="1862"/>
      <c r="AS416" s="1862"/>
      <c r="AT416" s="1862"/>
      <c r="AU416" s="1862"/>
      <c r="AV416" s="1862"/>
      <c r="AW416" s="1862"/>
      <c r="AX416" s="1862"/>
      <c r="AY416" s="599"/>
      <c r="AZ416" s="443">
        <v>8</v>
      </c>
    </row>
    <row r="417" spans="1:52" s="259" customFormat="1" ht="18" hidden="1" customHeight="1">
      <c r="A417" s="575">
        <f t="shared" si="14"/>
        <v>0</v>
      </c>
      <c r="B417" s="599"/>
      <c r="C417" s="1862"/>
      <c r="D417" s="1862"/>
      <c r="E417" s="1862"/>
      <c r="F417" s="1862"/>
      <c r="G417" s="1862"/>
      <c r="H417" s="1862"/>
      <c r="I417" s="1862"/>
      <c r="J417" s="1862"/>
      <c r="K417" s="1862"/>
      <c r="L417" s="1862"/>
      <c r="M417" s="1862"/>
      <c r="N417" s="1862"/>
      <c r="O417" s="1862"/>
      <c r="P417" s="1862"/>
      <c r="Q417" s="1862"/>
      <c r="R417" s="1862"/>
      <c r="S417" s="1862"/>
      <c r="T417" s="1862"/>
      <c r="U417" s="1862"/>
      <c r="V417" s="1862"/>
      <c r="W417" s="1862"/>
      <c r="X417" s="1862"/>
      <c r="Y417" s="1862"/>
      <c r="Z417" s="1862"/>
      <c r="AA417" s="1862" t="s">
        <v>1215</v>
      </c>
      <c r="AB417" s="1862"/>
      <c r="AC417" s="1862"/>
      <c r="AD417" s="1862"/>
      <c r="AE417" s="1862"/>
      <c r="AF417" s="1862"/>
      <c r="AG417" s="1862"/>
      <c r="AH417" s="1862"/>
      <c r="AI417" s="1862" t="s">
        <v>1214</v>
      </c>
      <c r="AJ417" s="1862"/>
      <c r="AK417" s="1862"/>
      <c r="AL417" s="1862"/>
      <c r="AM417" s="1862"/>
      <c r="AN417" s="1862"/>
      <c r="AO417" s="1862"/>
      <c r="AP417" s="1862"/>
      <c r="AQ417" s="1862"/>
      <c r="AR417" s="1862"/>
      <c r="AS417" s="1862"/>
      <c r="AT417" s="1862"/>
      <c r="AU417" s="1862"/>
      <c r="AV417" s="1862"/>
      <c r="AW417" s="1862"/>
      <c r="AX417" s="1862"/>
      <c r="AY417" s="599"/>
      <c r="AZ417" s="443">
        <v>8</v>
      </c>
    </row>
    <row r="418" spans="1:52" s="259" customFormat="1" ht="18" hidden="1" customHeight="1">
      <c r="A418" s="575">
        <f t="shared" si="14"/>
        <v>0</v>
      </c>
      <c r="B418" s="600"/>
      <c r="C418" s="1871">
        <f>L402</f>
        <v>0</v>
      </c>
      <c r="D418" s="1872"/>
      <c r="E418" s="1875" t="s">
        <v>1213</v>
      </c>
      <c r="F418" s="1875"/>
      <c r="G418" s="1872">
        <f>Z402</f>
        <v>0</v>
      </c>
      <c r="H418" s="1872"/>
      <c r="I418" s="1875" t="s">
        <v>1212</v>
      </c>
      <c r="J418" s="1875"/>
      <c r="K418" s="1887">
        <f>'6-3표준조사 2'!Q529</f>
        <v>0</v>
      </c>
      <c r="L418" s="1887"/>
      <c r="M418" s="1887"/>
      <c r="N418" s="1887"/>
      <c r="O418" s="1887"/>
      <c r="P418" s="1887"/>
      <c r="Q418" s="1887"/>
      <c r="R418" s="1887"/>
      <c r="S418" s="1867" t="str">
        <f>'6-3표준조사 2'!K531</f>
        <v>낙엽송(용)</v>
      </c>
      <c r="T418" s="1867"/>
      <c r="U418" s="1867"/>
      <c r="V418" s="1867"/>
      <c r="W418" s="1867"/>
      <c r="X418" s="1867"/>
      <c r="Y418" s="1867"/>
      <c r="Z418" s="1867"/>
      <c r="AA418" s="1865">
        <f>'6-3표준조사 2'!Q535</f>
        <v>0</v>
      </c>
      <c r="AB418" s="1865"/>
      <c r="AC418" s="1865"/>
      <c r="AD418" s="1865"/>
      <c r="AE418" s="1865"/>
      <c r="AF418" s="1865"/>
      <c r="AG418" s="1865"/>
      <c r="AH418" s="1865"/>
      <c r="AI418" s="1865">
        <f>'6-3표준조사 2'!R535</f>
        <v>0</v>
      </c>
      <c r="AJ418" s="1865"/>
      <c r="AK418" s="1865"/>
      <c r="AL418" s="1865"/>
      <c r="AM418" s="1865"/>
      <c r="AN418" s="1865"/>
      <c r="AO418" s="1865"/>
      <c r="AP418" s="1865"/>
      <c r="AQ418" s="1867" t="str">
        <f>'6-3표준조사 2'!R531</f>
        <v>3년차 이상</v>
      </c>
      <c r="AR418" s="1867"/>
      <c r="AS418" s="1867"/>
      <c r="AT418" s="1867"/>
      <c r="AU418" s="1867"/>
      <c r="AV418" s="1867"/>
      <c r="AW418" s="1867"/>
      <c r="AX418" s="1867"/>
      <c r="AY418" s="599"/>
      <c r="AZ418" s="443">
        <v>8</v>
      </c>
    </row>
    <row r="419" spans="1:52" s="259" customFormat="1" ht="18" hidden="1" customHeight="1">
      <c r="A419" s="575">
        <f t="shared" si="14"/>
        <v>0</v>
      </c>
      <c r="B419" s="600"/>
      <c r="C419" s="1873"/>
      <c r="D419" s="1874"/>
      <c r="E419" s="1874"/>
      <c r="F419" s="1874"/>
      <c r="G419" s="1874"/>
      <c r="H419" s="1874"/>
      <c r="I419" s="1874"/>
      <c r="J419" s="1874"/>
      <c r="K419" s="1888"/>
      <c r="L419" s="1888"/>
      <c r="M419" s="1888"/>
      <c r="N419" s="1888"/>
      <c r="O419" s="1888"/>
      <c r="P419" s="1888"/>
      <c r="Q419" s="1888"/>
      <c r="R419" s="1888"/>
      <c r="S419" s="1868"/>
      <c r="T419" s="1868"/>
      <c r="U419" s="1868"/>
      <c r="V419" s="1868"/>
      <c r="W419" s="1868"/>
      <c r="X419" s="1868"/>
      <c r="Y419" s="1868"/>
      <c r="Z419" s="1868"/>
      <c r="AA419" s="1866"/>
      <c r="AB419" s="1866"/>
      <c r="AC419" s="1866"/>
      <c r="AD419" s="1866"/>
      <c r="AE419" s="1866"/>
      <c r="AF419" s="1866"/>
      <c r="AG419" s="1866"/>
      <c r="AH419" s="1866"/>
      <c r="AI419" s="1866"/>
      <c r="AJ419" s="1866"/>
      <c r="AK419" s="1866"/>
      <c r="AL419" s="1866"/>
      <c r="AM419" s="1866"/>
      <c r="AN419" s="1866"/>
      <c r="AO419" s="1866"/>
      <c r="AP419" s="1866"/>
      <c r="AQ419" s="1868"/>
      <c r="AR419" s="1868"/>
      <c r="AS419" s="1868"/>
      <c r="AT419" s="1868"/>
      <c r="AU419" s="1868"/>
      <c r="AV419" s="1868"/>
      <c r="AW419" s="1868"/>
      <c r="AX419" s="1868"/>
      <c r="AY419" s="599"/>
      <c r="AZ419" s="443">
        <v>8</v>
      </c>
    </row>
    <row r="420" spans="1:52" s="259" customFormat="1" ht="18" hidden="1" customHeight="1">
      <c r="A420" s="575">
        <f t="shared" si="14"/>
        <v>0</v>
      </c>
      <c r="B420" s="600"/>
      <c r="C420" s="600" t="s">
        <v>1206</v>
      </c>
      <c r="D420" s="600" t="s">
        <v>1211</v>
      </c>
      <c r="E420" s="600"/>
      <c r="F420" s="599"/>
      <c r="G420" s="599"/>
      <c r="H420" s="599"/>
      <c r="I420" s="599"/>
      <c r="J420" s="599"/>
      <c r="K420" s="599"/>
      <c r="L420" s="599"/>
      <c r="M420" s="599"/>
      <c r="N420" s="599"/>
      <c r="O420" s="599"/>
      <c r="P420" s="599"/>
      <c r="Q420" s="601"/>
      <c r="R420" s="601"/>
      <c r="S420" s="601"/>
      <c r="T420" s="601"/>
      <c r="U420" s="601"/>
      <c r="V420" s="599"/>
      <c r="W420" s="602"/>
      <c r="X420" s="602"/>
      <c r="Y420" s="602"/>
      <c r="Z420" s="602"/>
      <c r="AA420" s="602"/>
      <c r="AB420" s="602"/>
      <c r="AC420" s="602"/>
      <c r="AD420" s="602"/>
      <c r="AE420" s="602"/>
      <c r="AF420" s="602"/>
      <c r="AG420" s="599"/>
      <c r="AH420" s="603"/>
      <c r="AI420" s="603"/>
      <c r="AJ420" s="603"/>
      <c r="AK420" s="603"/>
      <c r="AL420" s="604"/>
      <c r="AM420" s="604"/>
      <c r="AN420" s="604"/>
      <c r="AO420" s="604"/>
      <c r="AP420" s="604"/>
      <c r="AQ420" s="604"/>
      <c r="AR420" s="604"/>
      <c r="AS420" s="604"/>
      <c r="AT420" s="604"/>
      <c r="AU420" s="604"/>
      <c r="AV420" s="599"/>
      <c r="AW420" s="599"/>
      <c r="AX420" s="599"/>
      <c r="AY420" s="599"/>
      <c r="AZ420" s="443">
        <v>8</v>
      </c>
    </row>
    <row r="421" spans="1:52" s="259" customFormat="1" ht="18" hidden="1" customHeight="1">
      <c r="A421" s="575">
        <f>IF(K418&gt;0,1,0)</f>
        <v>0</v>
      </c>
      <c r="B421" s="600"/>
      <c r="C421" s="600"/>
      <c r="D421" s="259" t="s">
        <v>499</v>
      </c>
      <c r="E421" s="600" t="str">
        <f>'6-3표준조사 2'!$W$546</f>
        <v>식재된 낙엽송(용) 는 활착이 안정된 상태로 신초발달이 양호하다.</v>
      </c>
      <c r="F421" s="599"/>
      <c r="G421" s="599"/>
      <c r="H421" s="599"/>
      <c r="I421" s="599"/>
      <c r="J421" s="599"/>
      <c r="K421" s="599"/>
      <c r="L421" s="599"/>
      <c r="M421" s="599"/>
      <c r="N421" s="599"/>
      <c r="O421" s="599"/>
      <c r="P421" s="599"/>
      <c r="Q421" s="601"/>
      <c r="R421" s="601"/>
      <c r="S421" s="601"/>
      <c r="T421" s="601"/>
      <c r="U421" s="601"/>
      <c r="V421" s="599"/>
      <c r="W421" s="605"/>
      <c r="X421" s="602"/>
      <c r="Y421" s="602"/>
      <c r="Z421" s="602"/>
      <c r="AA421" s="605"/>
      <c r="AB421" s="602"/>
      <c r="AC421" s="602"/>
      <c r="AD421" s="602"/>
      <c r="AE421" s="605"/>
      <c r="AF421" s="602"/>
      <c r="AG421" s="599"/>
      <c r="AH421" s="603"/>
      <c r="AI421" s="603"/>
      <c r="AJ421" s="603"/>
      <c r="AK421" s="603"/>
      <c r="AL421" s="604"/>
      <c r="AM421" s="604"/>
      <c r="AN421" s="604"/>
      <c r="AO421" s="604"/>
      <c r="AP421" s="604"/>
      <c r="AQ421" s="604"/>
      <c r="AR421" s="604"/>
      <c r="AS421" s="604"/>
      <c r="AT421" s="604"/>
      <c r="AU421" s="604"/>
      <c r="AV421" s="599"/>
      <c r="AW421" s="599"/>
      <c r="AX421" s="599"/>
      <c r="AY421" s="599"/>
      <c r="AZ421" s="443">
        <v>8</v>
      </c>
    </row>
    <row r="422" spans="1:52" s="259" customFormat="1" ht="18" hidden="1" customHeight="1">
      <c r="A422" s="575">
        <f>IF(K418&gt;0,1,0)</f>
        <v>0</v>
      </c>
      <c r="B422" s="600"/>
      <c r="C422" s="600"/>
      <c r="D422" s="259" t="s">
        <v>499</v>
      </c>
      <c r="E422" s="600" t="str">
        <f>'6-3표준조사 2'!$W$547</f>
        <v>소반내 일부 급경사지 및 임도 절토사면 작업시 주의를 요한다.</v>
      </c>
      <c r="F422" s="599"/>
      <c r="G422" s="599"/>
      <c r="H422" s="599"/>
      <c r="I422" s="599"/>
      <c r="J422" s="599"/>
      <c r="K422" s="599"/>
      <c r="L422" s="599"/>
      <c r="M422" s="599"/>
      <c r="N422" s="599"/>
      <c r="O422" s="599"/>
      <c r="P422" s="599"/>
      <c r="Q422" s="601"/>
      <c r="R422" s="601"/>
      <c r="S422" s="601"/>
      <c r="T422" s="601"/>
      <c r="U422" s="601"/>
      <c r="V422" s="599"/>
      <c r="W422" s="599"/>
      <c r="X422" s="599"/>
      <c r="Y422" s="599"/>
      <c r="Z422" s="599"/>
      <c r="AA422" s="599"/>
      <c r="AB422" s="599"/>
      <c r="AC422" s="599"/>
      <c r="AD422" s="599"/>
      <c r="AE422" s="599"/>
      <c r="AF422" s="599"/>
      <c r="AG422" s="599"/>
      <c r="AH422" s="603"/>
      <c r="AI422" s="603"/>
      <c r="AJ422" s="603"/>
      <c r="AK422" s="603"/>
      <c r="AL422" s="604"/>
      <c r="AM422" s="604"/>
      <c r="AN422" s="604"/>
      <c r="AO422" s="604"/>
      <c r="AP422" s="604"/>
      <c r="AQ422" s="604"/>
      <c r="AR422" s="604"/>
      <c r="AS422" s="604"/>
      <c r="AT422" s="604"/>
      <c r="AU422" s="604"/>
      <c r="AV422" s="599"/>
      <c r="AW422" s="599"/>
      <c r="AX422" s="599"/>
      <c r="AY422" s="599"/>
      <c r="AZ422" s="444">
        <v>8</v>
      </c>
    </row>
    <row r="423" spans="1:52" s="259" customFormat="1" ht="18" hidden="1" customHeight="1">
      <c r="A423" s="575">
        <f t="shared" ref="A423:A428" si="15">IF(K$418&gt;0,1,0)</f>
        <v>0</v>
      </c>
      <c r="B423" s="600"/>
      <c r="C423" s="600" t="s">
        <v>1193</v>
      </c>
      <c r="D423" s="600" t="s">
        <v>1210</v>
      </c>
      <c r="E423" s="600"/>
      <c r="F423" s="599"/>
      <c r="G423" s="599"/>
      <c r="H423" s="599"/>
      <c r="I423" s="599"/>
      <c r="J423" s="599"/>
      <c r="K423" s="599"/>
      <c r="L423" s="599"/>
      <c r="M423" s="599"/>
      <c r="N423" s="599"/>
      <c r="O423" s="599"/>
      <c r="P423" s="599"/>
      <c r="Q423" s="601"/>
      <c r="R423" s="601"/>
      <c r="S423" s="601"/>
      <c r="T423" s="601"/>
      <c r="U423" s="601"/>
      <c r="V423" s="599"/>
      <c r="W423" s="599"/>
      <c r="X423" s="599"/>
      <c r="Y423" s="599"/>
      <c r="Z423" s="599"/>
      <c r="AA423" s="599"/>
      <c r="AB423" s="599"/>
      <c r="AC423" s="599"/>
      <c r="AD423" s="599"/>
      <c r="AE423" s="599"/>
      <c r="AF423" s="599"/>
      <c r="AG423" s="599"/>
      <c r="AH423" s="603"/>
      <c r="AI423" s="603"/>
      <c r="AJ423" s="603"/>
      <c r="AK423" s="603"/>
      <c r="AL423" s="604"/>
      <c r="AM423" s="604"/>
      <c r="AN423" s="604"/>
      <c r="AO423" s="604"/>
      <c r="AP423" s="604"/>
      <c r="AQ423" s="604"/>
      <c r="AR423" s="604"/>
      <c r="AS423" s="604"/>
      <c r="AT423" s="604"/>
      <c r="AU423" s="604"/>
      <c r="AV423" s="599"/>
      <c r="AW423" s="599"/>
      <c r="AX423" s="599"/>
      <c r="AY423" s="599"/>
      <c r="AZ423" s="443">
        <v>8</v>
      </c>
    </row>
    <row r="424" spans="1:52" s="259" customFormat="1" ht="18" hidden="1" customHeight="1">
      <c r="A424" s="575">
        <f t="shared" si="15"/>
        <v>0</v>
      </c>
      <c r="B424" s="600"/>
      <c r="C424" s="600"/>
      <c r="D424" s="259" t="s">
        <v>499</v>
      </c>
      <c r="E424" s="600" t="s">
        <v>1230</v>
      </c>
      <c r="F424" s="599"/>
      <c r="G424" s="599"/>
      <c r="H424" s="599"/>
      <c r="I424" s="599"/>
      <c r="J424" s="599"/>
      <c r="K424" s="599"/>
      <c r="L424" s="599"/>
      <c r="M424" s="599"/>
      <c r="N424" s="599"/>
      <c r="O424" s="599"/>
      <c r="P424" s="599"/>
      <c r="Q424" s="601"/>
      <c r="R424" s="601"/>
      <c r="S424" s="601"/>
      <c r="T424" s="601"/>
      <c r="U424" s="601"/>
      <c r="V424" s="599"/>
      <c r="W424" s="599"/>
      <c r="X424" s="599"/>
      <c r="Y424" s="599"/>
      <c r="Z424" s="599"/>
      <c r="AA424" s="599"/>
      <c r="AB424" s="599"/>
      <c r="AC424" s="599"/>
      <c r="AD424" s="599"/>
      <c r="AE424" s="599"/>
      <c r="AF424" s="599"/>
      <c r="AG424" s="599"/>
      <c r="AH424" s="603"/>
      <c r="AI424" s="603"/>
      <c r="AJ424" s="603"/>
      <c r="AK424" s="603"/>
      <c r="AL424" s="604"/>
      <c r="AM424" s="604"/>
      <c r="AN424" s="604"/>
      <c r="AO424" s="604"/>
      <c r="AP424" s="604"/>
      <c r="AQ424" s="604"/>
      <c r="AR424" s="604"/>
      <c r="AS424" s="604"/>
      <c r="AT424" s="604"/>
      <c r="AU424" s="604"/>
      <c r="AV424" s="599"/>
      <c r="AW424" s="599"/>
      <c r="AX424" s="599"/>
      <c r="AY424" s="599"/>
      <c r="AZ424" s="443">
        <v>8</v>
      </c>
    </row>
    <row r="425" spans="1:52" s="259" customFormat="1" ht="18" hidden="1" customHeight="1">
      <c r="A425" s="575">
        <f t="shared" si="15"/>
        <v>0</v>
      </c>
      <c r="B425" s="600"/>
      <c r="C425" s="600"/>
      <c r="D425" s="259" t="s">
        <v>499</v>
      </c>
      <c r="E425" s="600" t="str">
        <f>CONCATENATE("조림목이 자연발생 식생과 경쟁하고 있으며 조림목의 조림후 경과년수는 ",AQ418,"이다." )</f>
        <v>조림목이 자연발생 식생과 경쟁하고 있으며 조림목의 조림후 경과년수는 3년차 이상이다.</v>
      </c>
      <c r="F425" s="599"/>
      <c r="G425" s="599"/>
      <c r="H425" s="599"/>
      <c r="I425" s="599"/>
      <c r="J425" s="599"/>
      <c r="K425" s="599"/>
      <c r="L425" s="599"/>
      <c r="M425" s="599"/>
      <c r="N425" s="599"/>
      <c r="O425" s="599"/>
      <c r="P425" s="599"/>
      <c r="Q425" s="599"/>
      <c r="R425" s="599"/>
      <c r="S425" s="599"/>
      <c r="T425" s="599"/>
      <c r="U425" s="599"/>
      <c r="V425" s="599"/>
      <c r="W425" s="599"/>
      <c r="X425" s="599"/>
      <c r="Y425" s="599"/>
      <c r="Z425" s="599"/>
      <c r="AA425" s="599"/>
      <c r="AB425" s="599"/>
      <c r="AC425" s="599"/>
      <c r="AD425" s="599"/>
      <c r="AE425" s="599"/>
      <c r="AF425" s="599"/>
      <c r="AG425" s="599"/>
      <c r="AH425" s="603"/>
      <c r="AI425" s="603"/>
      <c r="AJ425" s="603"/>
      <c r="AK425" s="603"/>
      <c r="AL425" s="604"/>
      <c r="AM425" s="604"/>
      <c r="AN425" s="604"/>
      <c r="AO425" s="604"/>
      <c r="AP425" s="604"/>
      <c r="AQ425" s="604"/>
      <c r="AR425" s="604"/>
      <c r="AS425" s="604"/>
      <c r="AT425" s="604"/>
      <c r="AU425" s="604"/>
      <c r="AV425" s="599"/>
      <c r="AW425" s="599"/>
      <c r="AX425" s="599"/>
      <c r="AY425" s="599"/>
      <c r="AZ425" s="443">
        <v>8</v>
      </c>
    </row>
    <row r="426" spans="1:52" s="259" customFormat="1" ht="13.5" hidden="1" customHeight="1">
      <c r="A426" s="575">
        <f t="shared" si="15"/>
        <v>0</v>
      </c>
      <c r="B426" s="606"/>
      <c r="C426" s="606"/>
      <c r="D426" s="606"/>
      <c r="E426" s="606"/>
      <c r="F426" s="769"/>
      <c r="G426" s="769"/>
      <c r="H426" s="769"/>
      <c r="I426" s="769"/>
      <c r="J426" s="607"/>
      <c r="K426" s="607"/>
      <c r="L426" s="607"/>
      <c r="M426" s="607"/>
      <c r="N426" s="607"/>
      <c r="O426" s="607"/>
      <c r="P426" s="607"/>
      <c r="Q426" s="608"/>
      <c r="R426" s="608"/>
      <c r="S426" s="608"/>
      <c r="T426" s="608"/>
      <c r="U426" s="608"/>
      <c r="V426" s="599"/>
      <c r="W426" s="599"/>
      <c r="X426" s="599"/>
      <c r="Y426" s="599"/>
      <c r="Z426" s="599"/>
      <c r="AA426" s="599"/>
      <c r="AB426" s="599"/>
      <c r="AC426" s="599"/>
      <c r="AD426" s="599"/>
      <c r="AE426" s="599"/>
      <c r="AF426" s="599"/>
      <c r="AG426" s="599"/>
      <c r="AH426" s="609"/>
      <c r="AI426" s="609"/>
      <c r="AJ426" s="609"/>
      <c r="AK426" s="609"/>
      <c r="AL426" s="610"/>
      <c r="AM426" s="610"/>
      <c r="AN426" s="610"/>
      <c r="AO426" s="610"/>
      <c r="AP426" s="610"/>
      <c r="AQ426" s="610"/>
      <c r="AR426" s="610"/>
      <c r="AS426" s="610"/>
      <c r="AT426" s="610"/>
      <c r="AU426" s="610"/>
      <c r="AV426" s="769"/>
      <c r="AW426" s="769"/>
      <c r="AX426" s="769"/>
      <c r="AY426" s="769"/>
      <c r="AZ426" s="443">
        <v>8</v>
      </c>
    </row>
    <row r="427" spans="1:52" s="260" customFormat="1" ht="19.5" hidden="1" customHeight="1">
      <c r="A427" s="575">
        <f t="shared" si="15"/>
        <v>0</v>
      </c>
      <c r="B427" s="1876" t="s">
        <v>1209</v>
      </c>
      <c r="C427" s="1876"/>
      <c r="D427" s="1876"/>
      <c r="E427" s="1876"/>
      <c r="F427" s="1876"/>
      <c r="G427" s="1876"/>
      <c r="H427" s="1876"/>
      <c r="I427" s="1876"/>
      <c r="J427" s="1876"/>
      <c r="K427" s="1876"/>
      <c r="L427" s="1876"/>
      <c r="M427" s="1876"/>
      <c r="N427" s="1876"/>
      <c r="O427" s="1876"/>
      <c r="P427" s="1876"/>
      <c r="Q427" s="1876"/>
      <c r="R427" s="1876"/>
      <c r="S427" s="1876"/>
      <c r="T427" s="1876"/>
      <c r="U427" s="1876"/>
      <c r="V427" s="1876"/>
      <c r="W427" s="1876"/>
      <c r="X427" s="1876"/>
      <c r="Y427" s="1876"/>
      <c r="Z427" s="1876"/>
      <c r="AA427" s="1876"/>
      <c r="AB427" s="1876"/>
      <c r="AC427" s="1876"/>
      <c r="AD427" s="1876"/>
      <c r="AE427" s="1876"/>
      <c r="AF427" s="1876"/>
      <c r="AG427" s="1876"/>
      <c r="AH427" s="1876"/>
      <c r="AI427" s="1876"/>
      <c r="AJ427" s="1876"/>
      <c r="AK427" s="1876"/>
      <c r="AL427" s="1876"/>
      <c r="AM427" s="1876"/>
      <c r="AN427" s="1876"/>
      <c r="AO427" s="1876"/>
      <c r="AP427" s="1876"/>
      <c r="AQ427" s="1876"/>
      <c r="AR427" s="1876"/>
      <c r="AS427" s="1876"/>
      <c r="AT427" s="1876"/>
      <c r="AU427" s="1876"/>
      <c r="AV427" s="1876"/>
      <c r="AW427" s="1876"/>
      <c r="AX427" s="1876"/>
      <c r="AY427" s="1876"/>
      <c r="AZ427" s="443">
        <v>8</v>
      </c>
    </row>
    <row r="428" spans="1:52" s="260" customFormat="1" ht="18" hidden="1" customHeight="1">
      <c r="A428" s="575">
        <f t="shared" si="15"/>
        <v>0</v>
      </c>
      <c r="B428" s="770"/>
      <c r="C428" s="259" t="s">
        <v>1208</v>
      </c>
      <c r="D428" s="579" t="s">
        <v>1207</v>
      </c>
      <c r="E428" s="579"/>
      <c r="F428" s="579"/>
      <c r="G428" s="579"/>
      <c r="H428" s="579"/>
      <c r="I428" s="579"/>
      <c r="J428" s="611"/>
      <c r="K428" s="611"/>
      <c r="L428" s="611"/>
      <c r="M428" s="611"/>
      <c r="N428" s="611"/>
      <c r="O428" s="611"/>
      <c r="P428" s="611"/>
      <c r="Q428" s="611"/>
      <c r="R428" s="611"/>
      <c r="S428" s="611"/>
      <c r="T428" s="611"/>
      <c r="U428" s="611"/>
      <c r="V428" s="611"/>
      <c r="W428" s="611"/>
      <c r="X428" s="611"/>
      <c r="Y428" s="611"/>
      <c r="Z428" s="611"/>
      <c r="AA428" s="611"/>
      <c r="AB428" s="611"/>
      <c r="AC428" s="611"/>
      <c r="AD428" s="611"/>
      <c r="AE428" s="611"/>
      <c r="AF428" s="611"/>
      <c r="AG428" s="611"/>
      <c r="AH428" s="611"/>
      <c r="AI428" s="611"/>
      <c r="AJ428" s="611"/>
      <c r="AK428" s="611"/>
      <c r="AL428" s="611"/>
      <c r="AM428" s="611"/>
      <c r="AN428" s="611"/>
      <c r="AO428" s="611"/>
      <c r="AP428" s="611"/>
      <c r="AQ428" s="611"/>
      <c r="AR428" s="611"/>
      <c r="AS428" s="611"/>
      <c r="AT428" s="611"/>
      <c r="AU428" s="611"/>
      <c r="AV428" s="611"/>
      <c r="AW428" s="611"/>
      <c r="AX428" s="611"/>
      <c r="AY428" s="611"/>
      <c r="AZ428" s="443">
        <v>8</v>
      </c>
    </row>
    <row r="429" spans="1:52" s="259" customFormat="1" ht="18" hidden="1" customHeight="1">
      <c r="A429" s="575">
        <f>A442</f>
        <v>0</v>
      </c>
      <c r="D429" s="259" t="s">
        <v>499</v>
      </c>
      <c r="E429" s="579" t="str">
        <f>'6-3표준조사 2'!$W$548</f>
        <v>소반내 조림목의 생육상태, 현장여건 등을 고려하여 작업종은 모두베기로 적용한다.</v>
      </c>
      <c r="F429" s="579"/>
      <c r="G429" s="579"/>
      <c r="H429" s="579"/>
      <c r="I429" s="579"/>
      <c r="J429" s="580"/>
      <c r="K429" s="579"/>
      <c r="L429" s="579"/>
      <c r="M429" s="579"/>
      <c r="N429" s="579"/>
      <c r="O429" s="579"/>
      <c r="P429" s="579"/>
      <c r="Q429" s="579"/>
      <c r="R429" s="579"/>
      <c r="S429" s="579"/>
      <c r="T429" s="579"/>
      <c r="U429" s="579"/>
      <c r="V429" s="579"/>
      <c r="W429" s="579"/>
      <c r="X429" s="579"/>
      <c r="Y429" s="579"/>
      <c r="Z429" s="579"/>
      <c r="AA429" s="579"/>
      <c r="AB429" s="579"/>
      <c r="AC429" s="579"/>
      <c r="AD429" s="579"/>
      <c r="AE429" s="579"/>
      <c r="AF429" s="579"/>
      <c r="AG429" s="579"/>
      <c r="AH429" s="579"/>
      <c r="AI429" s="579"/>
      <c r="AJ429" s="579"/>
      <c r="AK429" s="579"/>
      <c r="AL429" s="579"/>
      <c r="AM429" s="579"/>
      <c r="AN429" s="579"/>
      <c r="AO429" s="579"/>
      <c r="AP429" s="579"/>
      <c r="AQ429" s="579"/>
      <c r="AR429" s="579"/>
      <c r="AS429" s="579"/>
      <c r="AT429" s="579"/>
      <c r="AU429" s="579"/>
      <c r="AV429" s="579"/>
      <c r="AW429" s="579"/>
      <c r="AX429" s="579"/>
      <c r="AY429" s="579"/>
      <c r="AZ429" s="443">
        <v>8</v>
      </c>
    </row>
    <row r="430" spans="1:52" s="259" customFormat="1" ht="18" hidden="1" customHeight="1">
      <c r="A430" s="575">
        <f>A445</f>
        <v>0</v>
      </c>
      <c r="D430" s="259" t="s">
        <v>499</v>
      </c>
      <c r="E430" s="579" t="s">
        <v>1048</v>
      </c>
      <c r="F430" s="579"/>
      <c r="G430" s="579"/>
      <c r="H430" s="579"/>
      <c r="I430" s="579"/>
      <c r="J430" s="580"/>
      <c r="K430" s="579"/>
      <c r="L430" s="579"/>
      <c r="M430" s="579"/>
      <c r="N430" s="579"/>
      <c r="O430" s="579"/>
      <c r="P430" s="579"/>
      <c r="Q430" s="579"/>
      <c r="R430" s="579"/>
      <c r="S430" s="579"/>
      <c r="T430" s="579"/>
      <c r="U430" s="579"/>
      <c r="V430" s="579"/>
      <c r="W430" s="579"/>
      <c r="X430" s="579"/>
      <c r="Y430" s="579"/>
      <c r="Z430" s="579"/>
      <c r="AA430" s="579"/>
      <c r="AB430" s="579"/>
      <c r="AC430" s="579"/>
      <c r="AD430" s="579"/>
      <c r="AE430" s="579"/>
      <c r="AF430" s="579"/>
      <c r="AG430" s="579"/>
      <c r="AH430" s="579"/>
      <c r="AI430" s="579"/>
      <c r="AJ430" s="579"/>
      <c r="AK430" s="579"/>
      <c r="AL430" s="579"/>
      <c r="AM430" s="579"/>
      <c r="AN430" s="579"/>
      <c r="AO430" s="579"/>
      <c r="AP430" s="579"/>
      <c r="AQ430" s="579"/>
      <c r="AR430" s="579"/>
      <c r="AS430" s="579"/>
      <c r="AT430" s="579"/>
      <c r="AU430" s="579"/>
      <c r="AV430" s="579"/>
      <c r="AW430" s="579"/>
      <c r="AX430" s="579"/>
      <c r="AY430" s="579"/>
      <c r="AZ430" s="443"/>
    </row>
    <row r="431" spans="1:52" s="260" customFormat="1" ht="18" customHeight="1">
      <c r="A431" s="575">
        <f>IF(1&gt;S435,1,0)</f>
        <v>1</v>
      </c>
      <c r="B431" s="951"/>
      <c r="C431" s="259"/>
      <c r="D431" s="259" t="s">
        <v>499</v>
      </c>
      <c r="E431" s="579" t="s">
        <v>1356</v>
      </c>
      <c r="F431" s="579"/>
      <c r="G431" s="579"/>
      <c r="H431" s="579"/>
      <c r="I431" s="579"/>
      <c r="J431" s="580"/>
      <c r="K431" s="579"/>
      <c r="L431" s="579"/>
      <c r="M431" s="579"/>
      <c r="N431" s="579"/>
      <c r="O431" s="579"/>
      <c r="P431" s="579"/>
      <c r="Q431" s="579"/>
      <c r="R431" s="579"/>
      <c r="S431" s="579"/>
      <c r="T431" s="579"/>
      <c r="U431" s="579"/>
      <c r="V431" s="579"/>
      <c r="W431" s="579"/>
      <c r="X431" s="579"/>
      <c r="Y431" s="579"/>
      <c r="Z431" s="579"/>
      <c r="AA431" s="579"/>
      <c r="AB431" s="579"/>
      <c r="AC431" s="579"/>
      <c r="AD431" s="579"/>
      <c r="AE431" s="579"/>
      <c r="AF431" s="579"/>
      <c r="AG431" s="579"/>
      <c r="AH431" s="579"/>
      <c r="AI431" s="579"/>
      <c r="AJ431" s="579"/>
      <c r="AK431" s="611"/>
      <c r="AL431" s="611"/>
      <c r="AM431" s="611"/>
      <c r="AN431" s="611"/>
      <c r="AO431" s="611"/>
      <c r="AP431" s="611"/>
      <c r="AQ431" s="611"/>
      <c r="AR431" s="611"/>
      <c r="AS431" s="611"/>
      <c r="AT431" s="611"/>
      <c r="AU431" s="611"/>
      <c r="AV431" s="611"/>
      <c r="AW431" s="611"/>
      <c r="AX431" s="611"/>
      <c r="AY431" s="611"/>
      <c r="AZ431" s="443"/>
    </row>
    <row r="432" spans="1:52" s="259" customFormat="1" ht="18" hidden="1" customHeight="1">
      <c r="A432" s="575">
        <f>IF(K$418&gt;0,1,0)</f>
        <v>0</v>
      </c>
      <c r="C432" s="259" t="s">
        <v>1206</v>
      </c>
      <c r="D432" s="579" t="s">
        <v>1205</v>
      </c>
      <c r="E432" s="579"/>
      <c r="F432" s="579"/>
      <c r="G432" s="579"/>
      <c r="H432" s="579"/>
      <c r="I432" s="579"/>
      <c r="J432" s="579"/>
      <c r="K432" s="579"/>
      <c r="L432" s="579"/>
      <c r="M432" s="579"/>
      <c r="N432" s="579"/>
      <c r="O432" s="579"/>
      <c r="P432" s="579"/>
      <c r="Q432" s="579"/>
      <c r="R432" s="579"/>
      <c r="S432" s="579"/>
      <c r="T432" s="579"/>
      <c r="U432" s="579"/>
      <c r="V432" s="579"/>
      <c r="W432" s="579"/>
      <c r="X432" s="579"/>
      <c r="Y432" s="579"/>
      <c r="Z432" s="579"/>
      <c r="AA432" s="579"/>
      <c r="AB432" s="579"/>
      <c r="AC432" s="579"/>
      <c r="AD432" s="579"/>
      <c r="AE432" s="579"/>
      <c r="AF432" s="579"/>
      <c r="AG432" s="579"/>
      <c r="AH432" s="579"/>
      <c r="AI432" s="579"/>
      <c r="AJ432" s="579"/>
      <c r="AK432" s="579"/>
      <c r="AL432" s="579"/>
      <c r="AM432" s="579"/>
      <c r="AN432" s="579"/>
      <c r="AO432" s="579"/>
      <c r="AP432" s="579"/>
      <c r="AQ432" s="579"/>
      <c r="AR432" s="579"/>
      <c r="AS432" s="579"/>
      <c r="AT432" s="579"/>
      <c r="AU432" s="579"/>
      <c r="AV432" s="579"/>
      <c r="AW432" s="579"/>
      <c r="AX432" s="579"/>
      <c r="AY432" s="579"/>
      <c r="AZ432" s="443">
        <v>8</v>
      </c>
    </row>
    <row r="433" spans="1:52" s="259" customFormat="1" ht="18" hidden="1" customHeight="1">
      <c r="A433" s="575">
        <f>IF(K$418&gt;0,1,0)</f>
        <v>0</v>
      </c>
      <c r="C433" s="1862" t="s">
        <v>1204</v>
      </c>
      <c r="D433" s="1862"/>
      <c r="E433" s="1862"/>
      <c r="F433" s="1862"/>
      <c r="G433" s="1862"/>
      <c r="H433" s="1862"/>
      <c r="I433" s="1862"/>
      <c r="J433" s="1862"/>
      <c r="K433" s="1862"/>
      <c r="L433" s="1862"/>
      <c r="M433" s="1862"/>
      <c r="N433" s="1862"/>
      <c r="O433" s="1862"/>
      <c r="P433" s="1862"/>
      <c r="Q433" s="1862"/>
      <c r="R433" s="1862"/>
      <c r="S433" s="1862"/>
      <c r="T433" s="1862"/>
      <c r="U433" s="1862"/>
      <c r="V433" s="1862"/>
      <c r="W433" s="1862"/>
      <c r="X433" s="1862"/>
      <c r="Y433" s="1862"/>
      <c r="Z433" s="1862"/>
      <c r="AA433" s="1862" t="s">
        <v>1203</v>
      </c>
      <c r="AB433" s="1862"/>
      <c r="AC433" s="1862"/>
      <c r="AD433" s="1862"/>
      <c r="AE433" s="1862"/>
      <c r="AF433" s="1862"/>
      <c r="AG433" s="1862"/>
      <c r="AH433" s="1862"/>
      <c r="AI433" s="1862"/>
      <c r="AJ433" s="1862"/>
      <c r="AK433" s="1862"/>
      <c r="AL433" s="1862"/>
      <c r="AM433" s="1862"/>
      <c r="AN433" s="1862"/>
      <c r="AO433" s="1862"/>
      <c r="AP433" s="1862"/>
      <c r="AQ433" s="1862"/>
      <c r="AR433" s="1862"/>
      <c r="AS433" s="1862"/>
      <c r="AT433" s="1862"/>
      <c r="AU433" s="1862"/>
      <c r="AV433" s="1862"/>
      <c r="AW433" s="1862"/>
      <c r="AX433" s="1862"/>
      <c r="AZ433" s="443">
        <v>8</v>
      </c>
    </row>
    <row r="434" spans="1:52" s="259" customFormat="1" ht="18" hidden="1" customHeight="1">
      <c r="A434" s="575">
        <f>IF(K$418&gt;0,1,0)</f>
        <v>0</v>
      </c>
      <c r="B434" s="614"/>
      <c r="C434" s="1862" t="s">
        <v>1202</v>
      </c>
      <c r="D434" s="1862"/>
      <c r="E434" s="1862"/>
      <c r="F434" s="1862"/>
      <c r="G434" s="1862"/>
      <c r="H434" s="1862"/>
      <c r="I434" s="1862"/>
      <c r="J434" s="1862"/>
      <c r="K434" s="1862" t="s">
        <v>1201</v>
      </c>
      <c r="L434" s="1862"/>
      <c r="M434" s="1862"/>
      <c r="N434" s="1862"/>
      <c r="O434" s="1862"/>
      <c r="P434" s="1862"/>
      <c r="Q434" s="1862"/>
      <c r="R434" s="1862"/>
      <c r="S434" s="1862" t="s">
        <v>1200</v>
      </c>
      <c r="T434" s="1862"/>
      <c r="U434" s="1862"/>
      <c r="V434" s="1862"/>
      <c r="W434" s="1862"/>
      <c r="X434" s="1862"/>
      <c r="Y434" s="1862"/>
      <c r="Z434" s="1862"/>
      <c r="AA434" s="1862" t="s">
        <v>1199</v>
      </c>
      <c r="AB434" s="1862"/>
      <c r="AC434" s="1862"/>
      <c r="AD434" s="1862"/>
      <c r="AE434" s="1862"/>
      <c r="AF434" s="1862"/>
      <c r="AG434" s="1862"/>
      <c r="AH434" s="1862"/>
      <c r="AI434" s="1862" t="s">
        <v>1198</v>
      </c>
      <c r="AJ434" s="1862"/>
      <c r="AK434" s="1862"/>
      <c r="AL434" s="1862"/>
      <c r="AM434" s="1862"/>
      <c r="AN434" s="1862"/>
      <c r="AO434" s="1862"/>
      <c r="AP434" s="1862"/>
      <c r="AQ434" s="1862" t="s">
        <v>964</v>
      </c>
      <c r="AR434" s="1862"/>
      <c r="AS434" s="1862"/>
      <c r="AT434" s="1862"/>
      <c r="AU434" s="1862"/>
      <c r="AV434" s="1862"/>
      <c r="AW434" s="1862"/>
      <c r="AX434" s="1862"/>
      <c r="AY434" s="614"/>
      <c r="AZ434" s="443">
        <v>8</v>
      </c>
    </row>
    <row r="435" spans="1:52" s="260" customFormat="1" ht="18" hidden="1" customHeight="1">
      <c r="A435" s="575">
        <f>IF(K$418&gt;0,1,0)</f>
        <v>0</v>
      </c>
      <c r="B435" s="599"/>
      <c r="C435" s="1862" t="s">
        <v>1192</v>
      </c>
      <c r="D435" s="1862"/>
      <c r="E435" s="1862"/>
      <c r="F435" s="1862"/>
      <c r="G435" s="1862"/>
      <c r="H435" s="1862"/>
      <c r="I435" s="1862"/>
      <c r="J435" s="1862"/>
      <c r="K435" s="1862" t="s">
        <v>1197</v>
      </c>
      <c r="L435" s="1862"/>
      <c r="M435" s="1862"/>
      <c r="N435" s="1862"/>
      <c r="O435" s="1862"/>
      <c r="P435" s="1862"/>
      <c r="Q435" s="1862"/>
      <c r="R435" s="1862"/>
      <c r="S435" s="1886">
        <f>'5-3단가산출서 2'!D333</f>
        <v>0</v>
      </c>
      <c r="T435" s="1886"/>
      <c r="U435" s="1886"/>
      <c r="V435" s="1886"/>
      <c r="W435" s="1886"/>
      <c r="X435" s="1886"/>
      <c r="Y435" s="1886"/>
      <c r="Z435" s="1886"/>
      <c r="AA435" s="1877" t="str">
        <f>'6-3표준조사 2'!P531</f>
        <v>중 (15˚ ~ 30˚)</v>
      </c>
      <c r="AB435" s="1878"/>
      <c r="AC435" s="1878"/>
      <c r="AD435" s="1878"/>
      <c r="AE435" s="1878"/>
      <c r="AF435" s="1878"/>
      <c r="AG435" s="1878"/>
      <c r="AH435" s="1879"/>
      <c r="AI435" s="1877" t="str">
        <f>'6-3표준조사 2'!Q531</f>
        <v>개소당3ha이상</v>
      </c>
      <c r="AJ435" s="1878"/>
      <c r="AK435" s="1878"/>
      <c r="AL435" s="1878"/>
      <c r="AM435" s="1878"/>
      <c r="AN435" s="1878"/>
      <c r="AO435" s="1878"/>
      <c r="AP435" s="1879"/>
      <c r="AQ435" s="1877" t="str">
        <f>'6-3표준조사 2'!R531</f>
        <v>3년차 이상</v>
      </c>
      <c r="AR435" s="1878"/>
      <c r="AS435" s="1878"/>
      <c r="AT435" s="1878"/>
      <c r="AU435" s="1878"/>
      <c r="AV435" s="1878"/>
      <c r="AW435" s="1878"/>
      <c r="AX435" s="1879"/>
      <c r="AY435" s="599"/>
      <c r="AZ435" s="443">
        <v>8</v>
      </c>
    </row>
    <row r="436" spans="1:52" s="259" customFormat="1" ht="18" hidden="1" customHeight="1">
      <c r="A436" s="575">
        <f>IF(K$418&gt;0,1,0)</f>
        <v>0</v>
      </c>
      <c r="B436" s="599"/>
      <c r="C436" s="1862" t="str">
        <f>'6-3표준조사 2'!R529</f>
        <v>모두베기</v>
      </c>
      <c r="D436" s="1862"/>
      <c r="E436" s="1862"/>
      <c r="F436" s="1862"/>
      <c r="G436" s="1862"/>
      <c r="H436" s="1862"/>
      <c r="I436" s="1862"/>
      <c r="J436" s="1862"/>
      <c r="K436" s="1862" t="s">
        <v>1196</v>
      </c>
      <c r="L436" s="1862"/>
      <c r="M436" s="1862"/>
      <c r="N436" s="1862"/>
      <c r="O436" s="1862"/>
      <c r="P436" s="1862"/>
      <c r="Q436" s="1862"/>
      <c r="R436" s="1862"/>
      <c r="S436" s="1467">
        <f>K418</f>
        <v>0</v>
      </c>
      <c r="T436" s="1467"/>
      <c r="U436" s="1467"/>
      <c r="V436" s="1467"/>
      <c r="W436" s="1467"/>
      <c r="X436" s="1467"/>
      <c r="Y436" s="1467"/>
      <c r="Z436" s="1467"/>
      <c r="AA436" s="1880"/>
      <c r="AB436" s="1881"/>
      <c r="AC436" s="1881"/>
      <c r="AD436" s="1881"/>
      <c r="AE436" s="1881"/>
      <c r="AF436" s="1881"/>
      <c r="AG436" s="1881"/>
      <c r="AH436" s="1882"/>
      <c r="AI436" s="1880"/>
      <c r="AJ436" s="1881"/>
      <c r="AK436" s="1881"/>
      <c r="AL436" s="1881"/>
      <c r="AM436" s="1881"/>
      <c r="AN436" s="1881"/>
      <c r="AO436" s="1881"/>
      <c r="AP436" s="1882"/>
      <c r="AQ436" s="1880"/>
      <c r="AR436" s="1881"/>
      <c r="AS436" s="1881"/>
      <c r="AT436" s="1881"/>
      <c r="AU436" s="1881"/>
      <c r="AV436" s="1881"/>
      <c r="AW436" s="1881"/>
      <c r="AX436" s="1882"/>
      <c r="AY436" s="599"/>
      <c r="AZ436" s="443">
        <v>8</v>
      </c>
    </row>
    <row r="437" spans="1:52" s="259" customFormat="1" ht="18" hidden="1" customHeight="1">
      <c r="A437" s="575">
        <f>IF('6-3표준조사 2'!$Y$527&gt;0,1,0)</f>
        <v>0</v>
      </c>
      <c r="B437" s="599"/>
      <c r="C437" s="1862" t="s">
        <v>1195</v>
      </c>
      <c r="D437" s="1862"/>
      <c r="E437" s="1862"/>
      <c r="F437" s="1862"/>
      <c r="G437" s="1862"/>
      <c r="H437" s="1862"/>
      <c r="I437" s="1862"/>
      <c r="J437" s="1862"/>
      <c r="K437" s="1862" t="s">
        <v>1194</v>
      </c>
      <c r="L437" s="1862"/>
      <c r="M437" s="1862"/>
      <c r="N437" s="1862"/>
      <c r="O437" s="1862"/>
      <c r="P437" s="1862"/>
      <c r="Q437" s="1862"/>
      <c r="R437" s="1862"/>
      <c r="S437" s="1863" t="b">
        <f>IF(A437&gt;0,S436)</f>
        <v>0</v>
      </c>
      <c r="T437" s="1863"/>
      <c r="U437" s="1863"/>
      <c r="V437" s="1863"/>
      <c r="W437" s="1863"/>
      <c r="X437" s="1863"/>
      <c r="Y437" s="1863"/>
      <c r="Z437" s="1863"/>
      <c r="AA437" s="1883"/>
      <c r="AB437" s="1884"/>
      <c r="AC437" s="1884"/>
      <c r="AD437" s="1884"/>
      <c r="AE437" s="1884"/>
      <c r="AF437" s="1884"/>
      <c r="AG437" s="1884"/>
      <c r="AH437" s="1885"/>
      <c r="AI437" s="1883"/>
      <c r="AJ437" s="1884"/>
      <c r="AK437" s="1884"/>
      <c r="AL437" s="1884"/>
      <c r="AM437" s="1884"/>
      <c r="AN437" s="1884"/>
      <c r="AO437" s="1884"/>
      <c r="AP437" s="1885"/>
      <c r="AQ437" s="1883"/>
      <c r="AR437" s="1884"/>
      <c r="AS437" s="1884"/>
      <c r="AT437" s="1884"/>
      <c r="AU437" s="1884"/>
      <c r="AV437" s="1884"/>
      <c r="AW437" s="1884"/>
      <c r="AX437" s="1885"/>
      <c r="AY437" s="599"/>
      <c r="AZ437" s="444">
        <v>8</v>
      </c>
    </row>
    <row r="438" spans="1:52" s="259" customFormat="1" ht="0.95" customHeight="1">
      <c r="A438" s="575">
        <v>1</v>
      </c>
      <c r="B438" s="599"/>
      <c r="C438" s="1862"/>
      <c r="D438" s="1862"/>
      <c r="E438" s="1862"/>
      <c r="F438" s="1862"/>
      <c r="G438" s="1862"/>
      <c r="H438" s="1862"/>
      <c r="I438" s="1862"/>
      <c r="J438" s="1862"/>
      <c r="K438" s="1862"/>
      <c r="L438" s="1862"/>
      <c r="M438" s="1862"/>
      <c r="N438" s="1862"/>
      <c r="O438" s="1862"/>
      <c r="P438" s="1862"/>
      <c r="Q438" s="1862"/>
      <c r="R438" s="1862"/>
      <c r="S438" s="1863"/>
      <c r="T438" s="1863"/>
      <c r="U438" s="1863"/>
      <c r="V438" s="1863"/>
      <c r="W438" s="1863"/>
      <c r="X438" s="1863"/>
      <c r="Y438" s="1863"/>
      <c r="Z438" s="1863"/>
      <c r="AA438" s="1889"/>
      <c r="AB438" s="1889"/>
      <c r="AC438" s="1889"/>
      <c r="AD438" s="1889"/>
      <c r="AE438" s="1889"/>
      <c r="AF438" s="1889"/>
      <c r="AG438" s="1889"/>
      <c r="AH438" s="1889"/>
      <c r="AI438" s="1889"/>
      <c r="AJ438" s="1889"/>
      <c r="AK438" s="1889"/>
      <c r="AL438" s="1889"/>
      <c r="AM438" s="1889"/>
      <c r="AN438" s="1889"/>
      <c r="AO438" s="1889"/>
      <c r="AP438" s="1889"/>
      <c r="AQ438" s="1889"/>
      <c r="AR438" s="1889"/>
      <c r="AS438" s="1889"/>
      <c r="AT438" s="1889"/>
      <c r="AU438" s="1889"/>
      <c r="AV438" s="1889"/>
      <c r="AW438" s="1889"/>
      <c r="AX438" s="1889"/>
      <c r="AY438" s="599"/>
      <c r="AZ438" s="444"/>
    </row>
    <row r="439" spans="1:52" s="259" customFormat="1" ht="18" hidden="1" customHeight="1">
      <c r="A439" s="575"/>
      <c r="B439" s="617"/>
      <c r="C439" s="617" t="s">
        <v>1193</v>
      </c>
      <c r="D439" s="617" t="s">
        <v>1192</v>
      </c>
      <c r="E439" s="617"/>
      <c r="F439" s="617"/>
      <c r="G439" s="618"/>
      <c r="H439" s="618"/>
      <c r="I439" s="618"/>
      <c r="J439" s="618"/>
      <c r="K439" s="618"/>
      <c r="L439" s="604"/>
      <c r="M439" s="604"/>
      <c r="N439" s="604"/>
      <c r="O439" s="604"/>
      <c r="P439" s="604"/>
      <c r="Q439" s="619"/>
      <c r="R439" s="619"/>
      <c r="S439" s="619"/>
      <c r="T439" s="619"/>
      <c r="U439" s="619"/>
      <c r="V439" s="599"/>
      <c r="W439" s="599"/>
      <c r="X439" s="599"/>
      <c r="Y439" s="599"/>
      <c r="Z439" s="620"/>
      <c r="AA439" s="789"/>
      <c r="AB439" s="789"/>
      <c r="AC439" s="789"/>
      <c r="AD439" s="790"/>
      <c r="AE439" s="789"/>
      <c r="AF439" s="789"/>
      <c r="AG439" s="789"/>
      <c r="AH439" s="795"/>
      <c r="AI439" s="795"/>
      <c r="AJ439" s="795"/>
      <c r="AK439" s="795"/>
      <c r="AL439" s="795"/>
      <c r="AM439" s="795"/>
      <c r="AN439" s="795"/>
      <c r="AO439" s="795"/>
      <c r="AP439" s="795"/>
      <c r="AQ439" s="791"/>
      <c r="AR439" s="791"/>
      <c r="AS439" s="791"/>
      <c r="AT439" s="791"/>
      <c r="AU439" s="796"/>
      <c r="AV439" s="796"/>
      <c r="AW439" s="796"/>
      <c r="AX439" s="796"/>
      <c r="AY439" s="797"/>
      <c r="AZ439" s="443">
        <v>8</v>
      </c>
    </row>
    <row r="440" spans="1:52" s="259" customFormat="1" ht="18" hidden="1" customHeight="1">
      <c r="A440" s="575"/>
      <c r="D440" s="259" t="s">
        <v>499</v>
      </c>
      <c r="E440" s="259" t="s">
        <v>1191</v>
      </c>
      <c r="J440" s="621"/>
      <c r="K440" s="621"/>
      <c r="L440" s="621"/>
      <c r="M440" s="621"/>
      <c r="T440" s="619"/>
      <c r="U440" s="619"/>
      <c r="V440" s="619"/>
      <c r="W440" s="619"/>
      <c r="AB440" s="619"/>
      <c r="AC440" s="619"/>
      <c r="AD440" s="619"/>
      <c r="AE440" s="619"/>
      <c r="AZ440" s="443">
        <v>8</v>
      </c>
    </row>
    <row r="441" spans="1:52" s="259" customFormat="1" ht="18" hidden="1" customHeight="1">
      <c r="A441" s="575"/>
      <c r="D441" s="259" t="s">
        <v>499</v>
      </c>
      <c r="E441" s="579" t="s">
        <v>1190</v>
      </c>
      <c r="F441" s="579"/>
      <c r="G441" s="579"/>
      <c r="H441" s="579"/>
      <c r="I441" s="579"/>
      <c r="J441" s="579"/>
      <c r="K441" s="579"/>
      <c r="L441" s="579"/>
      <c r="M441" s="579"/>
      <c r="N441" s="579"/>
      <c r="O441" s="579"/>
      <c r="P441" s="579"/>
      <c r="Q441" s="579"/>
      <c r="R441" s="579"/>
      <c r="S441" s="579"/>
      <c r="T441" s="579"/>
      <c r="U441" s="579"/>
      <c r="V441" s="579"/>
      <c r="W441" s="579"/>
      <c r="X441" s="579"/>
      <c r="Y441" s="579"/>
      <c r="Z441" s="579"/>
      <c r="AA441" s="579"/>
      <c r="AB441" s="579"/>
      <c r="AC441" s="579"/>
      <c r="AD441" s="579"/>
      <c r="AE441" s="579"/>
      <c r="AF441" s="579"/>
      <c r="AG441" s="579"/>
      <c r="AH441" s="579"/>
      <c r="AI441" s="579"/>
      <c r="AJ441" s="579"/>
      <c r="AK441" s="579"/>
      <c r="AL441" s="579"/>
      <c r="AM441" s="579"/>
      <c r="AN441" s="579"/>
      <c r="AO441" s="579"/>
      <c r="AP441" s="579"/>
      <c r="AQ441" s="579"/>
      <c r="AR441" s="579"/>
      <c r="AS441" s="579"/>
      <c r="AT441" s="579"/>
      <c r="AU441" s="579"/>
      <c r="AV441" s="579"/>
      <c r="AW441" s="579"/>
      <c r="AX441" s="579"/>
      <c r="AY441" s="579"/>
      <c r="AZ441" s="443">
        <v>8</v>
      </c>
    </row>
    <row r="442" spans="1:52" s="260" customFormat="1" ht="18" hidden="1" customHeight="1">
      <c r="A442" s="575"/>
      <c r="B442" s="259"/>
      <c r="C442" s="259" t="s">
        <v>1189</v>
      </c>
      <c r="D442" s="259"/>
      <c r="E442" s="653"/>
      <c r="F442" s="653"/>
      <c r="G442" s="653"/>
      <c r="H442" s="653"/>
      <c r="I442" s="653"/>
      <c r="J442" s="653"/>
      <c r="K442" s="653"/>
      <c r="L442" s="653"/>
      <c r="M442" s="653"/>
      <c r="N442" s="653"/>
      <c r="O442" s="653"/>
      <c r="P442" s="653"/>
      <c r="Q442" s="653"/>
      <c r="R442" s="653"/>
      <c r="S442" s="653"/>
      <c r="T442" s="653"/>
      <c r="U442" s="653"/>
      <c r="V442" s="653"/>
      <c r="W442" s="653"/>
      <c r="X442" s="653"/>
      <c r="Y442" s="653"/>
      <c r="Z442" s="653"/>
      <c r="AA442" s="653"/>
      <c r="AB442" s="653"/>
      <c r="AC442" s="653"/>
      <c r="AD442" s="653"/>
      <c r="AE442" s="653"/>
      <c r="AF442" s="653"/>
      <c r="AG442" s="653"/>
      <c r="AH442" s="653"/>
      <c r="AI442" s="653"/>
      <c r="AJ442" s="653"/>
      <c r="AK442" s="653"/>
      <c r="AL442" s="653"/>
      <c r="AM442" s="653"/>
      <c r="AN442" s="653"/>
      <c r="AO442" s="653"/>
      <c r="AP442" s="653"/>
      <c r="AQ442" s="653"/>
      <c r="AR442" s="653"/>
      <c r="AS442" s="653"/>
      <c r="AT442" s="653"/>
      <c r="AU442" s="653"/>
      <c r="AV442" s="653"/>
      <c r="AW442" s="653"/>
      <c r="AX442" s="653"/>
      <c r="AY442" s="653"/>
      <c r="AZ442" s="443">
        <v>8</v>
      </c>
    </row>
    <row r="443" spans="1:52" s="259" customFormat="1" ht="18" hidden="1" customHeight="1">
      <c r="A443" s="575"/>
      <c r="D443" s="259" t="s">
        <v>499</v>
      </c>
      <c r="E443" s="653" t="s">
        <v>1385</v>
      </c>
      <c r="F443" s="653"/>
      <c r="G443" s="653"/>
      <c r="H443" s="653"/>
      <c r="I443" s="653"/>
      <c r="J443" s="653"/>
      <c r="K443" s="653"/>
      <c r="L443" s="653"/>
      <c r="M443" s="653"/>
      <c r="N443" s="653"/>
      <c r="O443" s="653"/>
      <c r="P443" s="653"/>
      <c r="Q443" s="653"/>
      <c r="R443" s="653"/>
      <c r="S443" s="653"/>
      <c r="T443" s="653"/>
      <c r="U443" s="653"/>
      <c r="V443" s="653"/>
      <c r="W443" s="653"/>
      <c r="X443" s="653"/>
      <c r="Y443" s="653"/>
      <c r="Z443" s="653"/>
      <c r="AA443" s="653"/>
      <c r="AB443" s="653"/>
      <c r="AC443" s="653"/>
      <c r="AD443" s="653"/>
      <c r="AE443" s="653"/>
      <c r="AF443" s="653"/>
      <c r="AG443" s="653"/>
      <c r="AH443" s="653"/>
      <c r="AI443" s="653"/>
      <c r="AJ443" s="653"/>
      <c r="AK443" s="653"/>
      <c r="AL443" s="653"/>
      <c r="AM443" s="653"/>
      <c r="AN443" s="653"/>
      <c r="AO443" s="653"/>
      <c r="AP443" s="653"/>
      <c r="AQ443" s="653"/>
      <c r="AR443" s="653"/>
      <c r="AS443" s="653"/>
      <c r="AT443" s="653"/>
      <c r="AU443" s="653"/>
      <c r="AV443" s="653"/>
      <c r="AW443" s="653"/>
      <c r="AX443" s="653"/>
      <c r="AY443" s="653"/>
      <c r="AZ443" s="443">
        <v>8</v>
      </c>
    </row>
    <row r="444" spans="1:52" s="259" customFormat="1" ht="18" hidden="1" customHeight="1">
      <c r="A444" s="575"/>
      <c r="D444" s="259" t="s">
        <v>499</v>
      </c>
      <c r="E444" s="653" t="s">
        <v>1188</v>
      </c>
      <c r="F444" s="653"/>
      <c r="G444" s="653"/>
      <c r="H444" s="653"/>
      <c r="I444" s="653"/>
      <c r="J444" s="653"/>
      <c r="K444" s="653"/>
      <c r="L444" s="653"/>
      <c r="M444" s="653"/>
      <c r="N444" s="653"/>
      <c r="O444" s="653"/>
      <c r="P444" s="653"/>
      <c r="Q444" s="653"/>
      <c r="R444" s="653"/>
      <c r="S444" s="653"/>
      <c r="T444" s="653"/>
      <c r="U444" s="653"/>
      <c r="V444" s="653"/>
      <c r="W444" s="653"/>
      <c r="X444" s="653"/>
      <c r="Y444" s="653"/>
      <c r="Z444" s="653"/>
      <c r="AA444" s="653"/>
      <c r="AB444" s="653"/>
      <c r="AC444" s="653"/>
      <c r="AD444" s="653"/>
      <c r="AE444" s="653"/>
      <c r="AF444" s="653"/>
      <c r="AG444" s="653"/>
      <c r="AH444" s="653"/>
      <c r="AI444" s="653"/>
      <c r="AJ444" s="653"/>
      <c r="AK444" s="653"/>
      <c r="AL444" s="653"/>
      <c r="AM444" s="653"/>
      <c r="AN444" s="653"/>
      <c r="AO444" s="653"/>
      <c r="AP444" s="653"/>
      <c r="AQ444" s="653"/>
      <c r="AR444" s="653"/>
      <c r="AS444" s="653"/>
      <c r="AT444" s="653"/>
      <c r="AU444" s="653"/>
      <c r="AV444" s="653"/>
      <c r="AW444" s="653"/>
      <c r="AX444" s="653"/>
      <c r="AY444" s="653"/>
      <c r="AZ444" s="443">
        <v>8</v>
      </c>
    </row>
    <row r="445" spans="1:52" s="260" customFormat="1" ht="18" hidden="1" customHeight="1">
      <c r="A445" s="575"/>
      <c r="B445" s="259"/>
      <c r="C445" s="259" t="s">
        <v>1187</v>
      </c>
      <c r="D445" s="259"/>
      <c r="E445" s="653"/>
      <c r="F445" s="653"/>
      <c r="G445" s="653"/>
      <c r="H445" s="653"/>
      <c r="I445" s="653"/>
      <c r="J445" s="653"/>
      <c r="K445" s="653"/>
      <c r="L445" s="653"/>
      <c r="M445" s="653"/>
      <c r="N445" s="653"/>
      <c r="O445" s="653"/>
      <c r="P445" s="653"/>
      <c r="Q445" s="653"/>
      <c r="R445" s="653"/>
      <c r="S445" s="653"/>
      <c r="T445" s="653"/>
      <c r="U445" s="653"/>
      <c r="V445" s="653"/>
      <c r="W445" s="653"/>
      <c r="X445" s="653"/>
      <c r="Y445" s="653"/>
      <c r="Z445" s="653"/>
      <c r="AA445" s="653"/>
      <c r="AB445" s="653"/>
      <c r="AC445" s="653"/>
      <c r="AD445" s="653"/>
      <c r="AE445" s="653"/>
      <c r="AF445" s="653"/>
      <c r="AG445" s="653"/>
      <c r="AH445" s="653"/>
      <c r="AI445" s="653"/>
      <c r="AJ445" s="653"/>
      <c r="AK445" s="653"/>
      <c r="AL445" s="653"/>
      <c r="AM445" s="653"/>
      <c r="AN445" s="653"/>
      <c r="AO445" s="653"/>
      <c r="AP445" s="653"/>
      <c r="AQ445" s="653"/>
      <c r="AR445" s="653"/>
      <c r="AS445" s="653"/>
      <c r="AT445" s="653"/>
      <c r="AU445" s="653"/>
      <c r="AV445" s="653"/>
      <c r="AW445" s="653"/>
      <c r="AX445" s="653"/>
      <c r="AY445" s="653"/>
      <c r="AZ445" s="443">
        <v>8</v>
      </c>
    </row>
    <row r="446" spans="1:52" s="259" customFormat="1" ht="18" hidden="1" customHeight="1">
      <c r="A446" s="575"/>
      <c r="D446" s="259" t="s">
        <v>499</v>
      </c>
      <c r="E446" s="653" t="s">
        <v>1385</v>
      </c>
      <c r="F446" s="653"/>
      <c r="G446" s="653"/>
      <c r="H446" s="653"/>
      <c r="I446" s="653"/>
      <c r="J446" s="653"/>
      <c r="K446" s="653"/>
      <c r="L446" s="653"/>
      <c r="M446" s="653"/>
      <c r="N446" s="653"/>
      <c r="O446" s="653"/>
      <c r="P446" s="653"/>
      <c r="Q446" s="653"/>
      <c r="R446" s="653"/>
      <c r="S446" s="653"/>
      <c r="T446" s="653"/>
      <c r="U446" s="653"/>
      <c r="V446" s="653"/>
      <c r="W446" s="653"/>
      <c r="X446" s="653"/>
      <c r="Y446" s="653"/>
      <c r="Z446" s="653"/>
      <c r="AA446" s="653"/>
      <c r="AB446" s="653"/>
      <c r="AC446" s="653"/>
      <c r="AD446" s="653"/>
      <c r="AE446" s="653"/>
      <c r="AF446" s="653"/>
      <c r="AG446" s="653"/>
      <c r="AH446" s="653"/>
      <c r="AI446" s="653"/>
      <c r="AJ446" s="653"/>
      <c r="AK446" s="653"/>
      <c r="AL446" s="653"/>
      <c r="AM446" s="653"/>
      <c r="AN446" s="653"/>
      <c r="AO446" s="653"/>
      <c r="AP446" s="653"/>
      <c r="AQ446" s="653"/>
      <c r="AR446" s="653"/>
      <c r="AS446" s="653"/>
      <c r="AT446" s="653"/>
      <c r="AU446" s="653"/>
      <c r="AV446" s="653"/>
      <c r="AW446" s="653"/>
      <c r="AX446" s="653"/>
      <c r="AY446" s="653"/>
      <c r="AZ446" s="443">
        <v>8</v>
      </c>
    </row>
    <row r="447" spans="1:52" s="259" customFormat="1" ht="18" hidden="1" customHeight="1">
      <c r="A447" s="575"/>
      <c r="D447" s="259" t="s">
        <v>499</v>
      </c>
      <c r="E447" s="653" t="s">
        <v>1186</v>
      </c>
      <c r="F447" s="653"/>
      <c r="G447" s="653"/>
      <c r="H447" s="653"/>
      <c r="I447" s="653"/>
      <c r="J447" s="653"/>
      <c r="K447" s="653"/>
      <c r="L447" s="653"/>
      <c r="M447" s="653"/>
      <c r="N447" s="653"/>
      <c r="O447" s="653"/>
      <c r="P447" s="653"/>
      <c r="Q447" s="653"/>
      <c r="R447" s="653"/>
      <c r="S447" s="653"/>
      <c r="T447" s="653"/>
      <c r="U447" s="653"/>
      <c r="V447" s="653"/>
      <c r="W447" s="653"/>
      <c r="X447" s="653"/>
      <c r="Y447" s="653"/>
      <c r="Z447" s="653"/>
      <c r="AA447" s="653"/>
      <c r="AB447" s="653"/>
      <c r="AC447" s="653"/>
      <c r="AD447" s="653"/>
      <c r="AE447" s="653"/>
      <c r="AF447" s="653"/>
      <c r="AG447" s="653"/>
      <c r="AH447" s="653"/>
      <c r="AI447" s="653"/>
      <c r="AJ447" s="653"/>
      <c r="AK447" s="653"/>
      <c r="AL447" s="653"/>
      <c r="AM447" s="653"/>
      <c r="AN447" s="653"/>
      <c r="AO447" s="653"/>
      <c r="AP447" s="653"/>
      <c r="AQ447" s="653"/>
      <c r="AR447" s="653"/>
      <c r="AS447" s="653"/>
      <c r="AT447" s="653"/>
      <c r="AU447" s="653"/>
      <c r="AV447" s="653"/>
      <c r="AW447" s="653"/>
      <c r="AX447" s="653"/>
      <c r="AY447" s="653"/>
      <c r="AZ447" s="443">
        <v>8</v>
      </c>
    </row>
    <row r="448" spans="1:52" s="259" customFormat="1" ht="18" hidden="1" customHeight="1">
      <c r="A448" s="575"/>
      <c r="C448" s="259" t="s">
        <v>1185</v>
      </c>
      <c r="D448" s="259" t="s">
        <v>1184</v>
      </c>
      <c r="E448" s="653"/>
      <c r="F448" s="653"/>
      <c r="G448" s="653"/>
      <c r="H448" s="653"/>
      <c r="I448" s="653"/>
      <c r="J448" s="653"/>
      <c r="K448" s="653"/>
      <c r="L448" s="653"/>
      <c r="M448" s="653"/>
      <c r="N448" s="653"/>
      <c r="O448" s="653"/>
      <c r="P448" s="653"/>
      <c r="Q448" s="653"/>
      <c r="R448" s="653"/>
      <c r="S448" s="653"/>
      <c r="T448" s="653"/>
      <c r="U448" s="653"/>
      <c r="V448" s="653"/>
      <c r="W448" s="653"/>
      <c r="X448" s="653"/>
      <c r="Y448" s="653"/>
      <c r="Z448" s="653"/>
      <c r="AA448" s="653"/>
      <c r="AB448" s="653"/>
      <c r="AC448" s="653"/>
      <c r="AD448" s="653"/>
      <c r="AE448" s="653"/>
      <c r="AF448" s="653"/>
      <c r="AG448" s="653"/>
      <c r="AH448" s="653"/>
      <c r="AI448" s="653"/>
      <c r="AJ448" s="653"/>
      <c r="AK448" s="653"/>
      <c r="AL448" s="653"/>
      <c r="AM448" s="653"/>
      <c r="AN448" s="653"/>
      <c r="AO448" s="653"/>
      <c r="AP448" s="653"/>
      <c r="AQ448" s="653"/>
      <c r="AR448" s="653"/>
      <c r="AS448" s="653"/>
      <c r="AT448" s="653"/>
      <c r="AU448" s="653"/>
      <c r="AV448" s="653"/>
      <c r="AW448" s="653"/>
      <c r="AX448" s="653"/>
      <c r="AY448" s="653"/>
      <c r="AZ448" s="443">
        <v>8</v>
      </c>
    </row>
    <row r="449" spans="1:52" s="259" customFormat="1" ht="18" hidden="1" customHeight="1">
      <c r="A449" s="575"/>
      <c r="D449" s="259" t="s">
        <v>499</v>
      </c>
      <c r="E449" s="653" t="s">
        <v>1183</v>
      </c>
      <c r="F449" s="653"/>
      <c r="G449" s="653"/>
      <c r="H449" s="653"/>
      <c r="I449" s="653"/>
      <c r="J449" s="653"/>
      <c r="K449" s="653"/>
      <c r="L449" s="653"/>
      <c r="M449" s="653"/>
      <c r="N449" s="653"/>
      <c r="O449" s="653"/>
      <c r="P449" s="653"/>
      <c r="Q449" s="653"/>
      <c r="R449" s="653"/>
      <c r="S449" s="653"/>
      <c r="T449" s="653"/>
      <c r="U449" s="653"/>
      <c r="V449" s="653"/>
      <c r="W449" s="653"/>
      <c r="X449" s="653"/>
      <c r="Y449" s="653"/>
      <c r="Z449" s="653"/>
      <c r="AA449" s="653"/>
      <c r="AB449" s="653"/>
      <c r="AC449" s="653"/>
      <c r="AD449" s="653"/>
      <c r="AE449" s="653"/>
      <c r="AF449" s="653"/>
      <c r="AG449" s="653"/>
      <c r="AH449" s="653"/>
      <c r="AI449" s="653"/>
      <c r="AJ449" s="653"/>
      <c r="AK449" s="653"/>
      <c r="AL449" s="653"/>
      <c r="AM449" s="653"/>
      <c r="AN449" s="653"/>
      <c r="AO449" s="653"/>
      <c r="AP449" s="653"/>
      <c r="AQ449" s="653"/>
      <c r="AR449" s="653"/>
      <c r="AS449" s="653"/>
      <c r="AT449" s="653"/>
      <c r="AU449" s="653"/>
      <c r="AV449" s="653"/>
      <c r="AW449" s="653"/>
      <c r="AX449" s="653"/>
      <c r="AY449" s="653"/>
      <c r="AZ449" s="443">
        <v>8</v>
      </c>
    </row>
    <row r="450" spans="1:52" s="259" customFormat="1" ht="18" hidden="1" customHeight="1">
      <c r="A450" s="575"/>
      <c r="D450" s="259" t="s">
        <v>499</v>
      </c>
      <c r="E450" s="653" t="s">
        <v>1182</v>
      </c>
      <c r="F450" s="653"/>
      <c r="G450" s="653"/>
      <c r="H450" s="653"/>
      <c r="I450" s="653"/>
      <c r="J450" s="653"/>
      <c r="K450" s="653"/>
      <c r="L450" s="653"/>
      <c r="M450" s="653"/>
      <c r="N450" s="653"/>
      <c r="O450" s="653"/>
      <c r="P450" s="653"/>
      <c r="Q450" s="653"/>
      <c r="R450" s="653"/>
      <c r="S450" s="653"/>
      <c r="T450" s="653"/>
      <c r="U450" s="653"/>
      <c r="V450" s="653"/>
      <c r="W450" s="653"/>
      <c r="X450" s="653"/>
      <c r="Y450" s="653"/>
      <c r="Z450" s="653"/>
      <c r="AA450" s="653"/>
      <c r="AB450" s="653"/>
      <c r="AC450" s="653"/>
      <c r="AD450" s="653"/>
      <c r="AE450" s="653"/>
      <c r="AF450" s="653"/>
      <c r="AG450" s="653"/>
      <c r="AH450" s="653"/>
      <c r="AI450" s="653"/>
      <c r="AJ450" s="653"/>
      <c r="AK450" s="653"/>
      <c r="AL450" s="653"/>
      <c r="AM450" s="653"/>
      <c r="AN450" s="653"/>
      <c r="AO450" s="653"/>
      <c r="AP450" s="653"/>
      <c r="AQ450" s="653"/>
      <c r="AR450" s="653"/>
      <c r="AS450" s="653"/>
      <c r="AT450" s="653"/>
      <c r="AU450" s="653"/>
      <c r="AV450" s="653"/>
      <c r="AW450" s="653"/>
      <c r="AX450" s="653"/>
      <c r="AY450" s="653"/>
      <c r="AZ450" s="443">
        <v>8</v>
      </c>
    </row>
    <row r="451" spans="1:52" s="259" customFormat="1" ht="18" hidden="1" customHeight="1">
      <c r="A451" s="575"/>
      <c r="D451" s="259" t="s">
        <v>499</v>
      </c>
      <c r="E451" s="653" t="s">
        <v>1181</v>
      </c>
      <c r="F451" s="653"/>
      <c r="G451" s="653"/>
      <c r="H451" s="653"/>
      <c r="I451" s="653"/>
      <c r="J451" s="653"/>
      <c r="K451" s="653"/>
      <c r="L451" s="653"/>
      <c r="M451" s="653"/>
      <c r="N451" s="653"/>
      <c r="O451" s="653"/>
      <c r="P451" s="653"/>
      <c r="Q451" s="653"/>
      <c r="R451" s="653"/>
      <c r="S451" s="653"/>
      <c r="T451" s="653"/>
      <c r="U451" s="653"/>
      <c r="V451" s="653"/>
      <c r="W451" s="653"/>
      <c r="X451" s="653"/>
      <c r="Y451" s="653"/>
      <c r="Z451" s="653"/>
      <c r="AA451" s="653"/>
      <c r="AB451" s="653"/>
      <c r="AC451" s="653"/>
      <c r="AD451" s="653"/>
      <c r="AE451" s="653"/>
      <c r="AF451" s="653"/>
      <c r="AG451" s="653"/>
      <c r="AH451" s="653"/>
      <c r="AI451" s="653"/>
      <c r="AJ451" s="653"/>
      <c r="AK451" s="653"/>
      <c r="AL451" s="653"/>
      <c r="AM451" s="653"/>
      <c r="AN451" s="653"/>
      <c r="AO451" s="653"/>
      <c r="AP451" s="653"/>
      <c r="AQ451" s="653"/>
      <c r="AR451" s="653"/>
      <c r="AS451" s="653"/>
      <c r="AT451" s="653"/>
      <c r="AU451" s="653"/>
      <c r="AV451" s="653"/>
      <c r="AW451" s="653"/>
      <c r="AX451" s="653"/>
      <c r="AY451" s="653"/>
      <c r="AZ451" s="443">
        <v>8</v>
      </c>
    </row>
    <row r="452" spans="1:52" s="259" customFormat="1" ht="18" hidden="1" customHeight="1">
      <c r="A452" s="575"/>
      <c r="D452" s="259" t="s">
        <v>499</v>
      </c>
      <c r="E452" s="653" t="s">
        <v>1180</v>
      </c>
      <c r="F452" s="653"/>
      <c r="G452" s="653"/>
      <c r="H452" s="653"/>
      <c r="I452" s="653"/>
      <c r="J452" s="653"/>
      <c r="K452" s="653"/>
      <c r="L452" s="653"/>
      <c r="M452" s="653"/>
      <c r="N452" s="653"/>
      <c r="O452" s="653"/>
      <c r="P452" s="653"/>
      <c r="Q452" s="653"/>
      <c r="R452" s="653"/>
      <c r="S452" s="653"/>
      <c r="T452" s="653"/>
      <c r="U452" s="653"/>
      <c r="V452" s="653"/>
      <c r="W452" s="653"/>
      <c r="X452" s="653"/>
      <c r="Y452" s="653"/>
      <c r="Z452" s="653"/>
      <c r="AA452" s="653"/>
      <c r="AB452" s="653"/>
      <c r="AC452" s="653"/>
      <c r="AD452" s="653"/>
      <c r="AE452" s="653"/>
      <c r="AF452" s="653"/>
      <c r="AG452" s="653"/>
      <c r="AH452" s="653"/>
      <c r="AI452" s="653"/>
      <c r="AJ452" s="653"/>
      <c r="AK452" s="653"/>
      <c r="AL452" s="653"/>
      <c r="AM452" s="653"/>
      <c r="AN452" s="653"/>
      <c r="AO452" s="653"/>
      <c r="AP452" s="653"/>
      <c r="AQ452" s="653"/>
      <c r="AR452" s="653"/>
      <c r="AS452" s="653"/>
      <c r="AT452" s="653"/>
      <c r="AU452" s="653"/>
      <c r="AV452" s="653"/>
      <c r="AW452" s="653"/>
      <c r="AX452" s="653"/>
      <c r="AY452" s="653"/>
      <c r="AZ452" s="443">
        <v>8</v>
      </c>
    </row>
    <row r="453" spans="1:52" s="259" customFormat="1" ht="18" hidden="1" customHeight="1">
      <c r="A453" s="575"/>
      <c r="D453" s="259" t="s">
        <v>499</v>
      </c>
      <c r="E453" s="653" t="s">
        <v>1179</v>
      </c>
      <c r="F453" s="653"/>
      <c r="G453" s="653"/>
      <c r="H453" s="653"/>
      <c r="I453" s="653"/>
      <c r="J453" s="653"/>
      <c r="K453" s="653"/>
      <c r="L453" s="653"/>
      <c r="M453" s="653"/>
      <c r="N453" s="653"/>
      <c r="O453" s="653"/>
      <c r="P453" s="653"/>
      <c r="Q453" s="653"/>
      <c r="R453" s="653"/>
      <c r="S453" s="653"/>
      <c r="T453" s="653"/>
      <c r="U453" s="653"/>
      <c r="V453" s="653"/>
      <c r="W453" s="653"/>
      <c r="X453" s="653"/>
      <c r="Y453" s="653"/>
      <c r="Z453" s="653"/>
      <c r="AA453" s="653"/>
      <c r="AB453" s="653"/>
      <c r="AC453" s="653"/>
      <c r="AD453" s="653"/>
      <c r="AE453" s="653"/>
      <c r="AF453" s="653"/>
      <c r="AG453" s="653"/>
      <c r="AH453" s="653"/>
      <c r="AI453" s="653"/>
      <c r="AJ453" s="653"/>
      <c r="AK453" s="653"/>
      <c r="AL453" s="653"/>
      <c r="AM453" s="653"/>
      <c r="AN453" s="653"/>
      <c r="AO453" s="653"/>
      <c r="AP453" s="653"/>
      <c r="AQ453" s="653"/>
      <c r="AR453" s="653"/>
      <c r="AS453" s="653"/>
      <c r="AT453" s="653"/>
      <c r="AU453" s="653"/>
      <c r="AV453" s="653"/>
      <c r="AW453" s="653"/>
      <c r="AX453" s="653"/>
      <c r="AY453" s="653"/>
      <c r="AZ453" s="443">
        <v>8</v>
      </c>
    </row>
    <row r="454" spans="1:52" s="259" customFormat="1" ht="18" hidden="1" customHeight="1">
      <c r="A454" s="575"/>
      <c r="D454" s="259" t="s">
        <v>499</v>
      </c>
      <c r="E454" s="653" t="s">
        <v>1178</v>
      </c>
      <c r="F454" s="653"/>
      <c r="G454" s="653"/>
      <c r="H454" s="653"/>
      <c r="I454" s="653"/>
      <c r="J454" s="653"/>
      <c r="K454" s="653"/>
      <c r="L454" s="653"/>
      <c r="M454" s="653"/>
      <c r="N454" s="653"/>
      <c r="O454" s="653"/>
      <c r="P454" s="653"/>
      <c r="Q454" s="653"/>
      <c r="R454" s="653"/>
      <c r="S454" s="653"/>
      <c r="T454" s="653"/>
      <c r="U454" s="653"/>
      <c r="V454" s="653"/>
      <c r="W454" s="653"/>
      <c r="X454" s="653"/>
      <c r="Y454" s="653"/>
      <c r="Z454" s="653"/>
      <c r="AA454" s="653"/>
      <c r="AB454" s="653"/>
      <c r="AC454" s="653"/>
      <c r="AD454" s="653"/>
      <c r="AE454" s="653"/>
      <c r="AF454" s="653"/>
      <c r="AG454" s="653"/>
      <c r="AH454" s="653"/>
      <c r="AI454" s="653"/>
      <c r="AJ454" s="653"/>
      <c r="AK454" s="653"/>
      <c r="AL454" s="653"/>
      <c r="AM454" s="653"/>
      <c r="AN454" s="653"/>
      <c r="AO454" s="653"/>
      <c r="AP454" s="653"/>
      <c r="AQ454" s="653"/>
      <c r="AR454" s="653"/>
      <c r="AS454" s="653"/>
      <c r="AT454" s="653"/>
      <c r="AU454" s="653"/>
      <c r="AV454" s="653"/>
      <c r="AW454" s="653"/>
      <c r="AX454" s="653"/>
      <c r="AY454" s="653"/>
      <c r="AZ454" s="443">
        <v>8</v>
      </c>
    </row>
    <row r="455" spans="1:52" s="259" customFormat="1" ht="18" hidden="1" customHeight="1">
      <c r="A455" s="575"/>
      <c r="D455" s="259" t="s">
        <v>499</v>
      </c>
      <c r="E455" s="653" t="s">
        <v>1177</v>
      </c>
      <c r="F455" s="653"/>
      <c r="G455" s="653"/>
      <c r="H455" s="653"/>
      <c r="I455" s="653"/>
      <c r="J455" s="653"/>
      <c r="K455" s="653"/>
      <c r="L455" s="653"/>
      <c r="M455" s="653"/>
      <c r="N455" s="653"/>
      <c r="O455" s="653"/>
      <c r="P455" s="653"/>
      <c r="Q455" s="653"/>
      <c r="R455" s="653"/>
      <c r="S455" s="653"/>
      <c r="T455" s="653"/>
      <c r="U455" s="653"/>
      <c r="V455" s="653"/>
      <c r="W455" s="653"/>
      <c r="X455" s="653"/>
      <c r="Y455" s="653"/>
      <c r="Z455" s="653"/>
      <c r="AA455" s="653"/>
      <c r="AB455" s="653"/>
      <c r="AC455" s="653"/>
      <c r="AD455" s="653"/>
      <c r="AE455" s="653"/>
      <c r="AF455" s="653"/>
      <c r="AG455" s="653"/>
      <c r="AH455" s="653"/>
      <c r="AI455" s="653"/>
      <c r="AJ455" s="653"/>
      <c r="AK455" s="653"/>
      <c r="AL455" s="653"/>
      <c r="AM455" s="653"/>
      <c r="AN455" s="653"/>
      <c r="AO455" s="653"/>
      <c r="AP455" s="653"/>
      <c r="AQ455" s="653"/>
      <c r="AR455" s="653"/>
      <c r="AS455" s="653"/>
      <c r="AT455" s="653"/>
      <c r="AU455" s="653"/>
      <c r="AV455" s="653"/>
      <c r="AW455" s="653"/>
      <c r="AX455" s="653"/>
      <c r="AY455" s="653"/>
      <c r="AZ455" s="443">
        <v>8</v>
      </c>
    </row>
    <row r="456" spans="1:52" s="259" customFormat="1" ht="18" hidden="1" customHeight="1">
      <c r="A456" s="575"/>
      <c r="D456" s="653"/>
      <c r="E456" s="799"/>
      <c r="F456" s="799"/>
      <c r="G456" s="799"/>
      <c r="H456" s="799"/>
      <c r="I456" s="799"/>
      <c r="J456" s="799"/>
      <c r="K456" s="799"/>
      <c r="L456" s="799"/>
      <c r="M456" s="799"/>
      <c r="N456" s="799"/>
      <c r="O456" s="799"/>
      <c r="P456" s="799"/>
      <c r="Q456" s="799"/>
      <c r="R456" s="799"/>
      <c r="S456" s="799"/>
      <c r="T456" s="799"/>
      <c r="U456" s="799"/>
      <c r="V456" s="799"/>
      <c r="W456" s="799"/>
      <c r="X456" s="799"/>
      <c r="Y456" s="799"/>
      <c r="Z456" s="799"/>
      <c r="AA456" s="799"/>
      <c r="AB456" s="799"/>
      <c r="AC456" s="799"/>
      <c r="AD456" s="799"/>
      <c r="AE456" s="799"/>
      <c r="AF456" s="799"/>
      <c r="AG456" s="799"/>
      <c r="AH456" s="799"/>
      <c r="AI456" s="799"/>
      <c r="AJ456" s="799"/>
      <c r="AK456" s="799"/>
      <c r="AL456" s="799"/>
      <c r="AM456" s="799"/>
      <c r="AN456" s="799"/>
      <c r="AO456" s="799"/>
      <c r="AP456" s="799"/>
      <c r="AQ456" s="799"/>
      <c r="AR456" s="799"/>
      <c r="AS456" s="799"/>
      <c r="AT456" s="799"/>
      <c r="AU456" s="799"/>
      <c r="AV456" s="799"/>
      <c r="AW456" s="799"/>
      <c r="AX456" s="799"/>
      <c r="AY456" s="799"/>
      <c r="AZ456" s="443">
        <v>8</v>
      </c>
    </row>
    <row r="457" spans="1:52" hidden="1"/>
    <row r="458" spans="1:52" hidden="1"/>
    <row r="459" spans="1:52" hidden="1"/>
    <row r="460" spans="1:52" hidden="1"/>
    <row r="461" spans="1:52" hidden="1"/>
    <row r="462" spans="1:52" hidden="1"/>
    <row r="463" spans="1:52" hidden="1"/>
    <row r="464" spans="1:52" hidden="1"/>
  </sheetData>
  <sheetProtection algorithmName="SHA-512" hashValue="+uIhgO1dzTx6QMLvqS5OtY5BrbTpUy9CkDx1ck/1DrG+IAfM2TSsPjBcf9j6CR8jeUZ/NfqkT2M/V+541frJiQ==" saltValue="Uyys1T9Zb/RRuqrU3JdYuA==" spinCount="100000" sheet="1" objects="1" scenarios="1" selectLockedCells="1" selectUnlockedCells="1"/>
  <autoFilter ref="A1:A464" xr:uid="{00000000-0009-0000-0000-00000F000000}">
    <filterColumn colId="0">
      <customFilters>
        <customFilter operator="notEqual" val=" "/>
      </customFilters>
    </filterColumn>
  </autoFilter>
  <mergeCells count="418">
    <mergeCell ref="C381:J381"/>
    <mergeCell ref="K381:R381"/>
    <mergeCell ref="S381:Z381"/>
    <mergeCell ref="AA381:AH381"/>
    <mergeCell ref="AI381:AP381"/>
    <mergeCell ref="AQ381:AX381"/>
    <mergeCell ref="C438:J438"/>
    <mergeCell ref="K438:R438"/>
    <mergeCell ref="S438:Z438"/>
    <mergeCell ref="AA438:AH438"/>
    <mergeCell ref="AI438:AP438"/>
    <mergeCell ref="AQ438:AX438"/>
    <mergeCell ref="S418:Z419"/>
    <mergeCell ref="K437:R437"/>
    <mergeCell ref="S437:Z437"/>
    <mergeCell ref="C435:J435"/>
    <mergeCell ref="K435:R435"/>
    <mergeCell ref="S435:Z435"/>
    <mergeCell ref="AA435:AH437"/>
    <mergeCell ref="AI435:AP437"/>
    <mergeCell ref="AQ435:AX437"/>
    <mergeCell ref="C436:J436"/>
    <mergeCell ref="K436:R436"/>
    <mergeCell ref="S436:Z436"/>
    <mergeCell ref="C267:J267"/>
    <mergeCell ref="K267:R267"/>
    <mergeCell ref="S267:Z267"/>
    <mergeCell ref="AA267:AH267"/>
    <mergeCell ref="AI267:AP267"/>
    <mergeCell ref="AQ267:AX267"/>
    <mergeCell ref="C324:J324"/>
    <mergeCell ref="K324:R324"/>
    <mergeCell ref="S324:Z324"/>
    <mergeCell ref="AA324:AH324"/>
    <mergeCell ref="AI324:AP324"/>
    <mergeCell ref="AQ324:AX324"/>
    <mergeCell ref="S304:Z305"/>
    <mergeCell ref="C321:J321"/>
    <mergeCell ref="K321:R321"/>
    <mergeCell ref="S321:Z321"/>
    <mergeCell ref="AA321:AH323"/>
    <mergeCell ref="AI321:AP323"/>
    <mergeCell ref="AQ321:AX323"/>
    <mergeCell ref="C322:J322"/>
    <mergeCell ref="K322:R322"/>
    <mergeCell ref="S322:Z322"/>
    <mergeCell ref="C323:J323"/>
    <mergeCell ref="K323:R323"/>
    <mergeCell ref="C153:J153"/>
    <mergeCell ref="K153:R153"/>
    <mergeCell ref="S153:Z153"/>
    <mergeCell ref="AA153:AH153"/>
    <mergeCell ref="AI153:AP153"/>
    <mergeCell ref="AQ153:AX153"/>
    <mergeCell ref="C210:J210"/>
    <mergeCell ref="K210:R210"/>
    <mergeCell ref="S210:Z210"/>
    <mergeCell ref="AA210:AH210"/>
    <mergeCell ref="AI210:AP210"/>
    <mergeCell ref="AQ210:AX210"/>
    <mergeCell ref="S190:Z191"/>
    <mergeCell ref="C207:J207"/>
    <mergeCell ref="K207:R207"/>
    <mergeCell ref="S207:Z207"/>
    <mergeCell ref="AA207:AH209"/>
    <mergeCell ref="AI207:AP209"/>
    <mergeCell ref="AQ207:AX209"/>
    <mergeCell ref="C208:J208"/>
    <mergeCell ref="K208:R208"/>
    <mergeCell ref="S208:Z208"/>
    <mergeCell ref="C209:J209"/>
    <mergeCell ref="K209:R209"/>
    <mergeCell ref="C38:J38"/>
    <mergeCell ref="K38:R38"/>
    <mergeCell ref="S38:Z38"/>
    <mergeCell ref="AA38:AH38"/>
    <mergeCell ref="AI38:AP38"/>
    <mergeCell ref="AQ38:AX38"/>
    <mergeCell ref="C96:J96"/>
    <mergeCell ref="K96:R96"/>
    <mergeCell ref="S96:Z96"/>
    <mergeCell ref="AA96:AH96"/>
    <mergeCell ref="AI96:AP96"/>
    <mergeCell ref="AQ96:AX96"/>
    <mergeCell ref="S76:Z77"/>
    <mergeCell ref="C93:J93"/>
    <mergeCell ref="K93:R93"/>
    <mergeCell ref="S93:Z93"/>
    <mergeCell ref="AA93:AH95"/>
    <mergeCell ref="AI93:AP95"/>
    <mergeCell ref="AQ93:AX95"/>
    <mergeCell ref="C94:J94"/>
    <mergeCell ref="K94:R94"/>
    <mergeCell ref="S94:Z94"/>
    <mergeCell ref="C95:J95"/>
    <mergeCell ref="K95:R95"/>
    <mergeCell ref="C437:J437"/>
    <mergeCell ref="C416:J417"/>
    <mergeCell ref="K416:R417"/>
    <mergeCell ref="S416:Z417"/>
    <mergeCell ref="AA416:AP416"/>
    <mergeCell ref="AQ416:AX417"/>
    <mergeCell ref="AA417:AH417"/>
    <mergeCell ref="AI417:AP417"/>
    <mergeCell ref="C434:J434"/>
    <mergeCell ref="K434:R434"/>
    <mergeCell ref="S434:Z434"/>
    <mergeCell ref="AA434:AH434"/>
    <mergeCell ref="AI434:AP434"/>
    <mergeCell ref="AQ434:AX434"/>
    <mergeCell ref="AA418:AH419"/>
    <mergeCell ref="AI418:AP419"/>
    <mergeCell ref="AQ418:AX419"/>
    <mergeCell ref="B427:AY427"/>
    <mergeCell ref="C433:Z433"/>
    <mergeCell ref="AA433:AX433"/>
    <mergeCell ref="C418:D419"/>
    <mergeCell ref="E418:F419"/>
    <mergeCell ref="G418:H419"/>
    <mergeCell ref="I418:J419"/>
    <mergeCell ref="K418:R419"/>
    <mergeCell ref="B400:AY400"/>
    <mergeCell ref="F402:K402"/>
    <mergeCell ref="L402:Q402"/>
    <mergeCell ref="T402:Y402"/>
    <mergeCell ref="Z402:AE402"/>
    <mergeCell ref="AH402:AN402"/>
    <mergeCell ref="AO402:AT402"/>
    <mergeCell ref="B404:AY404"/>
    <mergeCell ref="B414:AY414"/>
    <mergeCell ref="S361:Z362"/>
    <mergeCell ref="C378:J378"/>
    <mergeCell ref="K378:R378"/>
    <mergeCell ref="S378:Z378"/>
    <mergeCell ref="AA378:AH380"/>
    <mergeCell ref="AI378:AP380"/>
    <mergeCell ref="AQ378:AX380"/>
    <mergeCell ref="C379:J379"/>
    <mergeCell ref="K379:R379"/>
    <mergeCell ref="S379:Z379"/>
    <mergeCell ref="C380:J380"/>
    <mergeCell ref="K380:R380"/>
    <mergeCell ref="S380:Z380"/>
    <mergeCell ref="C359:J360"/>
    <mergeCell ref="K359:R360"/>
    <mergeCell ref="S359:Z360"/>
    <mergeCell ref="AA359:AP359"/>
    <mergeCell ref="AQ359:AX360"/>
    <mergeCell ref="AA360:AH360"/>
    <mergeCell ref="AI360:AP360"/>
    <mergeCell ref="C377:J377"/>
    <mergeCell ref="K377:R377"/>
    <mergeCell ref="S377:Z377"/>
    <mergeCell ref="AA377:AH377"/>
    <mergeCell ref="AI377:AP377"/>
    <mergeCell ref="AQ377:AX377"/>
    <mergeCell ref="AA361:AH362"/>
    <mergeCell ref="AI361:AP362"/>
    <mergeCell ref="AQ361:AX362"/>
    <mergeCell ref="B370:AY370"/>
    <mergeCell ref="C376:Z376"/>
    <mergeCell ref="AA376:AX376"/>
    <mergeCell ref="C361:D362"/>
    <mergeCell ref="E361:F362"/>
    <mergeCell ref="G361:H362"/>
    <mergeCell ref="I361:J362"/>
    <mergeCell ref="K361:R362"/>
    <mergeCell ref="B343:AY343"/>
    <mergeCell ref="F345:K345"/>
    <mergeCell ref="L345:Q345"/>
    <mergeCell ref="T345:Y345"/>
    <mergeCell ref="Z345:AE345"/>
    <mergeCell ref="AH345:AN345"/>
    <mergeCell ref="AO345:AT345"/>
    <mergeCell ref="B347:AY347"/>
    <mergeCell ref="B357:AY357"/>
    <mergeCell ref="S323:Z323"/>
    <mergeCell ref="C302:J303"/>
    <mergeCell ref="K302:R303"/>
    <mergeCell ref="S302:Z303"/>
    <mergeCell ref="AA302:AP302"/>
    <mergeCell ref="AQ302:AX303"/>
    <mergeCell ref="AA303:AH303"/>
    <mergeCell ref="AI303:AP303"/>
    <mergeCell ref="C320:J320"/>
    <mergeCell ref="K320:R320"/>
    <mergeCell ref="S320:Z320"/>
    <mergeCell ref="AA320:AH320"/>
    <mergeCell ref="AI320:AP320"/>
    <mergeCell ref="AQ320:AX320"/>
    <mergeCell ref="AA304:AH305"/>
    <mergeCell ref="AI304:AP305"/>
    <mergeCell ref="AQ304:AX305"/>
    <mergeCell ref="B313:AY313"/>
    <mergeCell ref="C319:Z319"/>
    <mergeCell ref="AA319:AX319"/>
    <mergeCell ref="C304:D305"/>
    <mergeCell ref="E304:F305"/>
    <mergeCell ref="G304:H305"/>
    <mergeCell ref="I304:J305"/>
    <mergeCell ref="K304:R305"/>
    <mergeCell ref="B286:AY286"/>
    <mergeCell ref="F288:K288"/>
    <mergeCell ref="L288:Q288"/>
    <mergeCell ref="T288:Y288"/>
    <mergeCell ref="Z288:AE288"/>
    <mergeCell ref="AH288:AN288"/>
    <mergeCell ref="AO288:AT288"/>
    <mergeCell ref="B290:AY290"/>
    <mergeCell ref="B300:AY300"/>
    <mergeCell ref="S247:Z248"/>
    <mergeCell ref="C264:J264"/>
    <mergeCell ref="K264:R264"/>
    <mergeCell ref="S264:Z264"/>
    <mergeCell ref="AA264:AH266"/>
    <mergeCell ref="AI264:AP266"/>
    <mergeCell ref="AQ264:AX266"/>
    <mergeCell ref="C265:J265"/>
    <mergeCell ref="K265:R265"/>
    <mergeCell ref="S265:Z265"/>
    <mergeCell ref="C266:J266"/>
    <mergeCell ref="K266:R266"/>
    <mergeCell ref="S266:Z266"/>
    <mergeCell ref="C245:J246"/>
    <mergeCell ref="K245:R246"/>
    <mergeCell ref="S245:Z246"/>
    <mergeCell ref="AA245:AP245"/>
    <mergeCell ref="AQ245:AX246"/>
    <mergeCell ref="AA246:AH246"/>
    <mergeCell ref="AI246:AP246"/>
    <mergeCell ref="C263:J263"/>
    <mergeCell ref="K263:R263"/>
    <mergeCell ref="S263:Z263"/>
    <mergeCell ref="AA263:AH263"/>
    <mergeCell ref="AI263:AP263"/>
    <mergeCell ref="AQ263:AX263"/>
    <mergeCell ref="AA247:AH248"/>
    <mergeCell ref="AI247:AP248"/>
    <mergeCell ref="AQ247:AX248"/>
    <mergeCell ref="B256:AY256"/>
    <mergeCell ref="C262:Z262"/>
    <mergeCell ref="AA262:AX262"/>
    <mergeCell ref="C247:D248"/>
    <mergeCell ref="E247:F248"/>
    <mergeCell ref="G247:H248"/>
    <mergeCell ref="I247:J248"/>
    <mergeCell ref="K247:R248"/>
    <mergeCell ref="B229:AY229"/>
    <mergeCell ref="F231:K231"/>
    <mergeCell ref="L231:Q231"/>
    <mergeCell ref="T231:Y231"/>
    <mergeCell ref="Z231:AE231"/>
    <mergeCell ref="AH231:AN231"/>
    <mergeCell ref="AO231:AT231"/>
    <mergeCell ref="B233:AY233"/>
    <mergeCell ref="B243:AY243"/>
    <mergeCell ref="S209:Z209"/>
    <mergeCell ref="C188:J189"/>
    <mergeCell ref="K188:R189"/>
    <mergeCell ref="S188:Z189"/>
    <mergeCell ref="AA188:AP188"/>
    <mergeCell ref="AQ188:AX189"/>
    <mergeCell ref="AA189:AH189"/>
    <mergeCell ref="AI189:AP189"/>
    <mergeCell ref="C206:J206"/>
    <mergeCell ref="K206:R206"/>
    <mergeCell ref="S206:Z206"/>
    <mergeCell ref="AA206:AH206"/>
    <mergeCell ref="AI206:AP206"/>
    <mergeCell ref="AQ206:AX206"/>
    <mergeCell ref="AA190:AH191"/>
    <mergeCell ref="AI190:AP191"/>
    <mergeCell ref="AQ190:AX191"/>
    <mergeCell ref="B199:AY199"/>
    <mergeCell ref="C205:Z205"/>
    <mergeCell ref="AA205:AX205"/>
    <mergeCell ref="C190:D191"/>
    <mergeCell ref="E190:F191"/>
    <mergeCell ref="G190:H191"/>
    <mergeCell ref="I190:J191"/>
    <mergeCell ref="K190:R191"/>
    <mergeCell ref="B172:AY172"/>
    <mergeCell ref="F174:K174"/>
    <mergeCell ref="L174:Q174"/>
    <mergeCell ref="T174:Y174"/>
    <mergeCell ref="Z174:AE174"/>
    <mergeCell ref="AH174:AN174"/>
    <mergeCell ref="AO174:AT174"/>
    <mergeCell ref="B176:AY176"/>
    <mergeCell ref="B186:AY186"/>
    <mergeCell ref="S133:Z134"/>
    <mergeCell ref="C150:J150"/>
    <mergeCell ref="K150:R150"/>
    <mergeCell ref="S150:Z150"/>
    <mergeCell ref="AA150:AH152"/>
    <mergeCell ref="AI150:AP152"/>
    <mergeCell ref="AQ150:AX152"/>
    <mergeCell ref="C151:J151"/>
    <mergeCell ref="K151:R151"/>
    <mergeCell ref="S151:Z151"/>
    <mergeCell ref="C152:J152"/>
    <mergeCell ref="K152:R152"/>
    <mergeCell ref="S152:Z152"/>
    <mergeCell ref="E137:AY137"/>
    <mergeCell ref="C131:J132"/>
    <mergeCell ref="K131:R132"/>
    <mergeCell ref="S131:Z132"/>
    <mergeCell ref="AA131:AP131"/>
    <mergeCell ref="AQ131:AX132"/>
    <mergeCell ref="AA132:AH132"/>
    <mergeCell ref="AI132:AP132"/>
    <mergeCell ref="C149:J149"/>
    <mergeCell ref="K149:R149"/>
    <mergeCell ref="S149:Z149"/>
    <mergeCell ref="AA149:AH149"/>
    <mergeCell ref="AI149:AP149"/>
    <mergeCell ref="AQ149:AX149"/>
    <mergeCell ref="AA133:AH134"/>
    <mergeCell ref="AI133:AP134"/>
    <mergeCell ref="AQ133:AX134"/>
    <mergeCell ref="B142:AY142"/>
    <mergeCell ref="C148:Z148"/>
    <mergeCell ref="AA148:AX148"/>
    <mergeCell ref="C133:D134"/>
    <mergeCell ref="E133:F134"/>
    <mergeCell ref="G133:H134"/>
    <mergeCell ref="I133:J134"/>
    <mergeCell ref="K133:R134"/>
    <mergeCell ref="B115:AY115"/>
    <mergeCell ref="F117:K117"/>
    <mergeCell ref="L117:Q117"/>
    <mergeCell ref="T117:Y117"/>
    <mergeCell ref="Z117:AE117"/>
    <mergeCell ref="AH117:AN117"/>
    <mergeCell ref="AO117:AT117"/>
    <mergeCell ref="B119:AY119"/>
    <mergeCell ref="B129:AY129"/>
    <mergeCell ref="S95:Z95"/>
    <mergeCell ref="C74:J75"/>
    <mergeCell ref="K74:R75"/>
    <mergeCell ref="S74:Z75"/>
    <mergeCell ref="AA74:AP74"/>
    <mergeCell ref="AQ74:AX75"/>
    <mergeCell ref="AA75:AH75"/>
    <mergeCell ref="AI75:AP75"/>
    <mergeCell ref="C92:J92"/>
    <mergeCell ref="K92:R92"/>
    <mergeCell ref="S92:Z92"/>
    <mergeCell ref="AA92:AH92"/>
    <mergeCell ref="AI92:AP92"/>
    <mergeCell ref="AQ92:AX92"/>
    <mergeCell ref="AA76:AH77"/>
    <mergeCell ref="AI76:AP77"/>
    <mergeCell ref="AQ76:AX77"/>
    <mergeCell ref="B85:AY85"/>
    <mergeCell ref="C91:Z91"/>
    <mergeCell ref="AA91:AX91"/>
    <mergeCell ref="C76:D77"/>
    <mergeCell ref="E76:F77"/>
    <mergeCell ref="G76:H77"/>
    <mergeCell ref="I76:J77"/>
    <mergeCell ref="K76:R77"/>
    <mergeCell ref="B58:AY58"/>
    <mergeCell ref="F60:K60"/>
    <mergeCell ref="L60:Q60"/>
    <mergeCell ref="T60:Y60"/>
    <mergeCell ref="Z60:AE60"/>
    <mergeCell ref="AH60:AN60"/>
    <mergeCell ref="AO60:AT60"/>
    <mergeCell ref="B62:AY62"/>
    <mergeCell ref="B72:AY72"/>
    <mergeCell ref="S19:Z20"/>
    <mergeCell ref="C35:J35"/>
    <mergeCell ref="K35:R35"/>
    <mergeCell ref="S35:Z35"/>
    <mergeCell ref="AA35:AH37"/>
    <mergeCell ref="AI35:AP37"/>
    <mergeCell ref="AQ35:AX37"/>
    <mergeCell ref="C36:J36"/>
    <mergeCell ref="K36:R36"/>
    <mergeCell ref="S36:Z36"/>
    <mergeCell ref="C37:J37"/>
    <mergeCell ref="K37:R37"/>
    <mergeCell ref="S37:Z37"/>
    <mergeCell ref="E23:AY23"/>
    <mergeCell ref="C17:J18"/>
    <mergeCell ref="K17:R18"/>
    <mergeCell ref="S17:Z18"/>
    <mergeCell ref="AA17:AP17"/>
    <mergeCell ref="AQ17:AX18"/>
    <mergeCell ref="AA18:AH18"/>
    <mergeCell ref="AI18:AP18"/>
    <mergeCell ref="C34:J34"/>
    <mergeCell ref="K34:R34"/>
    <mergeCell ref="S34:Z34"/>
    <mergeCell ref="AA34:AH34"/>
    <mergeCell ref="AI34:AP34"/>
    <mergeCell ref="AQ34:AX34"/>
    <mergeCell ref="AA19:AH20"/>
    <mergeCell ref="AI19:AP20"/>
    <mergeCell ref="AQ19:AX20"/>
    <mergeCell ref="B28:AY28"/>
    <mergeCell ref="C33:Z33"/>
    <mergeCell ref="AA33:AX33"/>
    <mergeCell ref="C19:D20"/>
    <mergeCell ref="E19:F20"/>
    <mergeCell ref="G19:H20"/>
    <mergeCell ref="I19:J20"/>
    <mergeCell ref="K19:R20"/>
    <mergeCell ref="B5:AY5"/>
    <mergeCell ref="B1:AY1"/>
    <mergeCell ref="F3:K3"/>
    <mergeCell ref="L3:Q3"/>
    <mergeCell ref="T3:Y3"/>
    <mergeCell ref="Z3:AE3"/>
    <mergeCell ref="AH3:AN3"/>
    <mergeCell ref="AO3:AT3"/>
    <mergeCell ref="B15:AY15"/>
  </mergeCells>
  <phoneticPr fontId="2" type="noConversion"/>
  <printOptions horizontalCentered="1"/>
  <pageMargins left="0.98425196850393704" right="0.39370078740157483" top="0.74803149606299213" bottom="0.39370078740157483" header="0" footer="0"/>
  <pageSetup paperSize="9" scale="90" fitToHeight="3" orientation="landscape" blackAndWhite="1" r:id="rId1"/>
  <rowBreaks count="7" manualBreakCount="7">
    <brk id="57" min="1" max="50" man="1"/>
    <brk id="114" min="1" max="50" man="1"/>
    <brk id="171" min="1" max="50" man="1"/>
    <brk id="228" min="1" max="50" man="1"/>
    <brk id="285" min="1" max="50" man="1"/>
    <brk id="342" min="1" max="50" man="1"/>
    <brk id="399" min="1" max="50"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filterMode="1">
    <tabColor theme="7" tint="0.79998168889431442"/>
  </sheetPr>
  <dimension ref="A1:AZ464"/>
  <sheetViews>
    <sheetView showZeros="0" view="pageBreakPreview" zoomScaleSheetLayoutView="100" workbookViewId="0">
      <selection activeCell="N24" sqref="N24"/>
    </sheetView>
  </sheetViews>
  <sheetFormatPr defaultColWidth="2.5" defaultRowHeight="13.5"/>
  <cols>
    <col min="1" max="1" width="11.75" style="623" customWidth="1"/>
    <col min="2" max="51" width="2.375" style="574" customWidth="1"/>
    <col min="52" max="52" width="5" style="443" customWidth="1"/>
    <col min="53" max="16384" width="2.5" style="574"/>
  </cols>
  <sheetData>
    <row r="1" spans="1:52" ht="27" thickTop="1" thickBot="1">
      <c r="A1" s="1413" t="s">
        <v>1231</v>
      </c>
      <c r="B1" s="1869" t="s">
        <v>745</v>
      </c>
      <c r="C1" s="1869"/>
      <c r="D1" s="1869"/>
      <c r="E1" s="1869"/>
      <c r="F1" s="1869"/>
      <c r="G1" s="1869"/>
      <c r="H1" s="1869"/>
      <c r="I1" s="1869"/>
      <c r="J1" s="1869"/>
      <c r="K1" s="1869"/>
      <c r="L1" s="1869"/>
      <c r="M1" s="1869"/>
      <c r="N1" s="1869"/>
      <c r="O1" s="1869"/>
      <c r="P1" s="1869"/>
      <c r="Q1" s="1869"/>
      <c r="R1" s="1869"/>
      <c r="S1" s="1869"/>
      <c r="T1" s="1869"/>
      <c r="U1" s="1869"/>
      <c r="V1" s="1869"/>
      <c r="W1" s="1869"/>
      <c r="X1" s="1869"/>
      <c r="Y1" s="1869"/>
      <c r="Z1" s="1869"/>
      <c r="AA1" s="1869"/>
      <c r="AB1" s="1869"/>
      <c r="AC1" s="1869"/>
      <c r="AD1" s="1869"/>
      <c r="AE1" s="1869"/>
      <c r="AF1" s="1869"/>
      <c r="AG1" s="1869"/>
      <c r="AH1" s="1869"/>
      <c r="AI1" s="1869"/>
      <c r="AJ1" s="1869"/>
      <c r="AK1" s="1869"/>
      <c r="AL1" s="1869"/>
      <c r="AM1" s="1869"/>
      <c r="AN1" s="1869"/>
      <c r="AO1" s="1869"/>
      <c r="AP1" s="1869"/>
      <c r="AQ1" s="1869"/>
      <c r="AR1" s="1869"/>
      <c r="AS1" s="1869"/>
      <c r="AT1" s="1869"/>
      <c r="AU1" s="1869"/>
      <c r="AV1" s="1869"/>
      <c r="AW1" s="1869"/>
      <c r="AX1" s="1869"/>
      <c r="AY1" s="1869"/>
      <c r="AZ1" s="444"/>
    </row>
    <row r="2" spans="1:52" s="260" customFormat="1" ht="9.9499999999999993" customHeight="1" thickTop="1">
      <c r="A2" s="575">
        <f t="shared" ref="A2:A21" si="0">IF(K$19&gt;0,1,0)</f>
        <v>0</v>
      </c>
      <c r="AZ2" s="443"/>
    </row>
    <row r="3" spans="1:52" s="576" customFormat="1" ht="30" customHeight="1">
      <c r="A3" s="575">
        <f t="shared" si="0"/>
        <v>0</v>
      </c>
      <c r="F3" s="1864" t="s">
        <v>1228</v>
      </c>
      <c r="G3" s="1864"/>
      <c r="H3" s="1864"/>
      <c r="I3" s="1864"/>
      <c r="J3" s="1864"/>
      <c r="K3" s="1864"/>
      <c r="L3" s="1870" t="str">
        <f>+'6-3표준조사 3'!K4</f>
        <v>61-1</v>
      </c>
      <c r="M3" s="1870"/>
      <c r="N3" s="1870"/>
      <c r="O3" s="1870"/>
      <c r="P3" s="1870"/>
      <c r="Q3" s="1870"/>
      <c r="R3" s="577"/>
      <c r="S3" s="577"/>
      <c r="T3" s="1864" t="s">
        <v>1227</v>
      </c>
      <c r="U3" s="1864"/>
      <c r="V3" s="1864"/>
      <c r="W3" s="1864"/>
      <c r="X3" s="1864"/>
      <c r="Y3" s="1864"/>
      <c r="Z3" s="1870" t="str">
        <f>+'6-3표준조사 3'!L4</f>
        <v>15-0</v>
      </c>
      <c r="AA3" s="1870"/>
      <c r="AB3" s="1870"/>
      <c r="AC3" s="1870"/>
      <c r="AD3" s="1870"/>
      <c r="AE3" s="1870"/>
      <c r="AF3" s="577"/>
      <c r="AG3" s="577"/>
      <c r="AH3" s="1864" t="s">
        <v>1226</v>
      </c>
      <c r="AI3" s="1864"/>
      <c r="AJ3" s="1864"/>
      <c r="AK3" s="1864"/>
      <c r="AL3" s="1864"/>
      <c r="AM3" s="1864"/>
      <c r="AN3" s="1864"/>
      <c r="AO3" s="1870" t="str">
        <f>+'6-3표준조사 3'!R4</f>
        <v>모두베기</v>
      </c>
      <c r="AP3" s="1870"/>
      <c r="AQ3" s="1870"/>
      <c r="AR3" s="1870"/>
      <c r="AS3" s="1870"/>
      <c r="AT3" s="1870"/>
      <c r="AU3" s="578"/>
      <c r="AV3" s="578"/>
      <c r="AW3" s="578"/>
      <c r="AX3" s="578"/>
      <c r="AZ3" s="443"/>
    </row>
    <row r="4" spans="1:52" s="260" customFormat="1" ht="14.25" customHeight="1">
      <c r="A4" s="575">
        <f t="shared" si="0"/>
        <v>0</v>
      </c>
      <c r="AZ4" s="443">
        <v>1</v>
      </c>
    </row>
    <row r="5" spans="1:52" s="259" customFormat="1" ht="20.100000000000001" customHeight="1">
      <c r="A5" s="575">
        <f t="shared" si="0"/>
        <v>0</v>
      </c>
      <c r="B5" s="1876" t="s">
        <v>1225</v>
      </c>
      <c r="C5" s="1876"/>
      <c r="D5" s="1876"/>
      <c r="E5" s="1876"/>
      <c r="F5" s="1876"/>
      <c r="G5" s="1876"/>
      <c r="H5" s="1876"/>
      <c r="I5" s="1876"/>
      <c r="J5" s="1876"/>
      <c r="K5" s="1876"/>
      <c r="L5" s="1876"/>
      <c r="M5" s="1876"/>
      <c r="N5" s="1876"/>
      <c r="O5" s="1876"/>
      <c r="P5" s="1876"/>
      <c r="Q5" s="1876"/>
      <c r="R5" s="1876"/>
      <c r="S5" s="1876"/>
      <c r="T5" s="1876"/>
      <c r="U5" s="1876"/>
      <c r="V5" s="1876"/>
      <c r="W5" s="1876"/>
      <c r="X5" s="1876"/>
      <c r="Y5" s="1876"/>
      <c r="Z5" s="1876"/>
      <c r="AA5" s="1876"/>
      <c r="AB5" s="1876"/>
      <c r="AC5" s="1876"/>
      <c r="AD5" s="1876"/>
      <c r="AE5" s="1876"/>
      <c r="AF5" s="1876"/>
      <c r="AG5" s="1876"/>
      <c r="AH5" s="1876"/>
      <c r="AI5" s="1876"/>
      <c r="AJ5" s="1876"/>
      <c r="AK5" s="1876"/>
      <c r="AL5" s="1876"/>
      <c r="AM5" s="1876"/>
      <c r="AN5" s="1876"/>
      <c r="AO5" s="1876"/>
      <c r="AP5" s="1876"/>
      <c r="AQ5" s="1876"/>
      <c r="AR5" s="1876"/>
      <c r="AS5" s="1876"/>
      <c r="AT5" s="1876"/>
      <c r="AU5" s="1876"/>
      <c r="AV5" s="1876"/>
      <c r="AW5" s="1876"/>
      <c r="AX5" s="1876"/>
      <c r="AY5" s="1876"/>
      <c r="AZ5" s="443">
        <v>1</v>
      </c>
    </row>
    <row r="6" spans="1:52" s="259" customFormat="1" ht="18" customHeight="1">
      <c r="A6" s="575">
        <f t="shared" si="0"/>
        <v>0</v>
      </c>
      <c r="C6" s="259" t="s">
        <v>1208</v>
      </c>
      <c r="D6" s="579" t="s">
        <v>1224</v>
      </c>
      <c r="E6" s="579"/>
      <c r="F6" s="580"/>
      <c r="G6" s="580"/>
      <c r="H6" s="580"/>
      <c r="I6" s="580"/>
      <c r="J6" s="581"/>
      <c r="M6" s="579"/>
      <c r="N6" s="579"/>
      <c r="O6" s="581"/>
      <c r="P6" s="579"/>
      <c r="Q6" s="579"/>
      <c r="R6" s="579"/>
      <c r="S6" s="579"/>
      <c r="T6" s="579"/>
      <c r="U6" s="579"/>
      <c r="V6" s="579"/>
      <c r="W6" s="579"/>
      <c r="X6" s="579"/>
      <c r="Y6" s="579"/>
      <c r="Z6" s="579"/>
      <c r="AA6" s="579"/>
      <c r="AB6" s="579"/>
      <c r="AC6" s="579"/>
      <c r="AD6" s="579"/>
      <c r="AE6" s="579"/>
      <c r="AZ6" s="443">
        <v>1</v>
      </c>
    </row>
    <row r="7" spans="1:52" s="259" customFormat="1" ht="18" customHeight="1">
      <c r="A7" s="575">
        <f t="shared" si="0"/>
        <v>0</v>
      </c>
      <c r="D7" s="259" t="s">
        <v>499</v>
      </c>
      <c r="E7" s="579" t="str">
        <f>CONCATENATE(L3," 임반 ",Z3," 소반 은 해발고",'6-3표준조사 3'!W3,"m ~ ",'6-3표준조사 3'!W4,"m 사이에 분포한다.")</f>
        <v>61-1 임반 15-0 소반 은 해발고520m ~ 595m 사이에 분포한다.</v>
      </c>
      <c r="F7" s="579"/>
      <c r="G7" s="579"/>
      <c r="H7" s="579"/>
      <c r="I7" s="579"/>
      <c r="J7" s="579"/>
      <c r="K7" s="579"/>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82"/>
      <c r="AK7" s="582"/>
      <c r="AL7" s="582"/>
      <c r="AM7" s="579"/>
      <c r="AN7" s="579"/>
      <c r="AO7" s="579"/>
      <c r="AP7" s="579"/>
      <c r="AQ7" s="579"/>
      <c r="AR7" s="579"/>
      <c r="AS7" s="579"/>
      <c r="AT7" s="579"/>
      <c r="AU7" s="579"/>
      <c r="AV7" s="579"/>
      <c r="AW7" s="579"/>
      <c r="AX7" s="579"/>
      <c r="AY7" s="579"/>
      <c r="AZ7" s="443">
        <v>1</v>
      </c>
    </row>
    <row r="8" spans="1:52" s="259" customFormat="1" ht="18" customHeight="1">
      <c r="A8" s="575">
        <f t="shared" si="0"/>
        <v>0</v>
      </c>
      <c r="D8" s="259" t="s">
        <v>499</v>
      </c>
      <c r="E8" s="259" t="str">
        <f>CONCATENATE("소반의 경사도는 평균 ",'6-3표준조사 3'!W5,"˚로 ",'6-3표준조사 3'!P6,"경사이고, 임지의 잔재를 제외하고 장애물은 많지 않다.")</f>
        <v>소반의 경사도는 평균 19.49˚로 중 (15˚ ~ 30˚)경사이고, 임지의 잔재를 제외하고 장애물은 많지 않다.</v>
      </c>
      <c r="AZ8" s="443">
        <v>1</v>
      </c>
    </row>
    <row r="9" spans="1:52" s="259" customFormat="1" ht="18" customHeight="1">
      <c r="A9" s="575">
        <f t="shared" si="0"/>
        <v>0</v>
      </c>
      <c r="C9" s="259" t="s">
        <v>1206</v>
      </c>
      <c r="D9" s="259" t="s">
        <v>1223</v>
      </c>
      <c r="K9" s="579"/>
      <c r="L9" s="579"/>
      <c r="M9" s="583"/>
      <c r="P9" s="584"/>
      <c r="Q9" s="584"/>
      <c r="R9" s="584"/>
      <c r="S9" s="584"/>
      <c r="T9" s="584"/>
      <c r="AZ9" s="443">
        <v>1</v>
      </c>
    </row>
    <row r="10" spans="1:52" s="259" customFormat="1" ht="18" customHeight="1">
      <c r="A10" s="575">
        <f t="shared" si="0"/>
        <v>0</v>
      </c>
      <c r="D10" s="259" t="s">
        <v>499</v>
      </c>
      <c r="E10" s="579" t="str">
        <f>CONCATENATE("사업대상지는 ",'6-3표준조사 3'!N4," ",'6-3표준조사 3'!O4," ",'6-3표준조사 3'!P4,"외 1필지로 지적면적은 ",'6-3표준조사 3'!W17,"ha 이다." )</f>
        <v>사업대상지는 단성 벌천 산56-7번지외 1필지로 지적면적은 15.65ha 이다.</v>
      </c>
      <c r="F10" s="579"/>
      <c r="G10" s="579"/>
      <c r="AJ10" s="579"/>
      <c r="AK10" s="579"/>
      <c r="AL10" s="579"/>
      <c r="AM10" s="579"/>
      <c r="AN10" s="579"/>
      <c r="AO10" s="579"/>
      <c r="AP10" s="579"/>
      <c r="AQ10" s="579"/>
      <c r="AR10" s="579"/>
      <c r="AS10" s="579"/>
      <c r="AT10" s="579"/>
      <c r="AU10" s="579"/>
      <c r="AV10" s="579"/>
      <c r="AW10" s="579"/>
      <c r="AX10" s="579"/>
      <c r="AY10" s="579"/>
      <c r="AZ10" s="585">
        <v>1</v>
      </c>
    </row>
    <row r="11" spans="1:52" s="259" customFormat="1" ht="18" customHeight="1">
      <c r="A11" s="575">
        <f t="shared" si="0"/>
        <v>0</v>
      </c>
      <c r="D11" s="259" t="s">
        <v>499</v>
      </c>
      <c r="E11" s="579" t="str">
        <f>CONCATENATE("소반의 풀베기사업 대상면적은 ",'6-3표준조사 3'!Q4,"ha 이다.")</f>
        <v>소반의 풀베기사업 대상면적은 0ha 이다.</v>
      </c>
      <c r="F11" s="579"/>
      <c r="G11" s="579"/>
      <c r="H11" s="579"/>
      <c r="I11" s="579"/>
      <c r="J11" s="579"/>
      <c r="K11" s="579"/>
      <c r="L11" s="579"/>
      <c r="M11" s="579"/>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79"/>
      <c r="AK11" s="579"/>
      <c r="AL11" s="579"/>
      <c r="AM11" s="579"/>
      <c r="AN11" s="579"/>
      <c r="AO11" s="579"/>
      <c r="AP11" s="579"/>
      <c r="AQ11" s="579"/>
      <c r="AR11" s="579"/>
      <c r="AS11" s="579"/>
      <c r="AT11" s="579"/>
      <c r="AU11" s="579"/>
      <c r="AV11" s="579"/>
      <c r="AW11" s="579"/>
      <c r="AX11" s="579"/>
      <c r="AY11" s="579"/>
      <c r="AZ11" s="585">
        <v>1</v>
      </c>
    </row>
    <row r="12" spans="1:52" s="259" customFormat="1" ht="18" customHeight="1">
      <c r="A12" s="575">
        <f t="shared" si="0"/>
        <v>0</v>
      </c>
      <c r="C12" s="259" t="s">
        <v>1193</v>
      </c>
      <c r="D12" s="259" t="s">
        <v>1222</v>
      </c>
      <c r="E12" s="579"/>
      <c r="F12" s="579"/>
      <c r="G12" s="579"/>
      <c r="H12" s="579"/>
      <c r="I12" s="579"/>
      <c r="J12" s="579"/>
      <c r="K12" s="579"/>
      <c r="L12" s="579"/>
      <c r="M12" s="579"/>
      <c r="N12" s="579"/>
      <c r="O12" s="579"/>
      <c r="P12" s="579"/>
      <c r="Q12" s="579"/>
      <c r="R12" s="579"/>
      <c r="S12" s="579"/>
      <c r="T12" s="579"/>
      <c r="U12" s="579"/>
      <c r="V12" s="579"/>
      <c r="W12" s="579"/>
      <c r="X12" s="579"/>
      <c r="Y12" s="579"/>
      <c r="Z12" s="579"/>
      <c r="AA12" s="579"/>
      <c r="AB12" s="579"/>
      <c r="AC12" s="579"/>
      <c r="AD12" s="579"/>
      <c r="AE12" s="579"/>
      <c r="AF12" s="579"/>
      <c r="AG12" s="579"/>
      <c r="AH12" s="769"/>
      <c r="AI12" s="769"/>
      <c r="AJ12" s="769"/>
      <c r="AK12" s="579"/>
      <c r="AL12" s="579"/>
      <c r="AM12" s="579"/>
      <c r="AN12" s="579"/>
      <c r="AO12" s="579"/>
      <c r="AP12" s="579"/>
      <c r="AQ12" s="579"/>
      <c r="AR12" s="579"/>
      <c r="AS12" s="579"/>
      <c r="AT12" s="579"/>
      <c r="AU12" s="579"/>
      <c r="AV12" s="579"/>
      <c r="AW12" s="579"/>
      <c r="AX12" s="579"/>
      <c r="AY12" s="579"/>
      <c r="AZ12" s="585">
        <v>1</v>
      </c>
    </row>
    <row r="13" spans="1:52" s="259" customFormat="1" ht="18" customHeight="1">
      <c r="A13" s="575">
        <f t="shared" si="0"/>
        <v>0</v>
      </c>
      <c r="B13" s="586"/>
      <c r="C13" s="586"/>
      <c r="D13" s="586" t="s">
        <v>499</v>
      </c>
      <c r="E13" s="587" t="str">
        <f>'6-3표준조사 3'!$W$20</f>
        <v>소반주변 포장로가 연접되어 접근이 용이하다.</v>
      </c>
      <c r="F13" s="587"/>
      <c r="G13" s="587"/>
      <c r="H13" s="587"/>
      <c r="I13" s="587"/>
      <c r="J13" s="587"/>
      <c r="K13" s="587"/>
      <c r="L13" s="587"/>
      <c r="M13" s="587"/>
      <c r="N13" s="587"/>
      <c r="O13" s="587"/>
      <c r="P13" s="587"/>
      <c r="Q13" s="587"/>
      <c r="R13" s="587"/>
      <c r="S13" s="587"/>
      <c r="T13" s="587"/>
      <c r="U13" s="587"/>
      <c r="V13" s="587"/>
      <c r="W13" s="587"/>
      <c r="X13" s="587"/>
      <c r="Y13" s="587"/>
      <c r="Z13" s="587"/>
      <c r="AA13" s="587"/>
      <c r="AB13" s="587"/>
      <c r="AC13" s="587"/>
      <c r="AD13" s="587"/>
      <c r="AE13" s="587"/>
      <c r="AF13" s="587"/>
      <c r="AG13" s="587"/>
      <c r="AH13" s="588"/>
      <c r="AI13" s="588"/>
      <c r="AJ13" s="588"/>
      <c r="AK13" s="587"/>
      <c r="AL13" s="587"/>
      <c r="AM13" s="587"/>
      <c r="AN13" s="587"/>
      <c r="AO13" s="587"/>
      <c r="AP13" s="587"/>
      <c r="AQ13" s="587"/>
      <c r="AR13" s="587"/>
      <c r="AS13" s="587"/>
      <c r="AT13" s="587"/>
      <c r="AU13" s="587"/>
      <c r="AV13" s="587"/>
      <c r="AW13" s="587"/>
      <c r="AX13" s="587"/>
      <c r="AY13" s="587"/>
      <c r="AZ13" s="585">
        <v>1</v>
      </c>
    </row>
    <row r="14" spans="1:52" s="259" customFormat="1" ht="14.25" customHeight="1">
      <c r="A14" s="575">
        <f t="shared" si="0"/>
        <v>0</v>
      </c>
      <c r="D14" s="589"/>
      <c r="E14" s="589"/>
      <c r="F14" s="589"/>
      <c r="G14" s="589"/>
      <c r="H14" s="589"/>
      <c r="I14" s="589"/>
      <c r="J14" s="589"/>
      <c r="K14" s="589"/>
      <c r="L14" s="589"/>
      <c r="M14" s="589"/>
      <c r="N14" s="589"/>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589"/>
      <c r="AL14" s="589"/>
      <c r="AM14" s="589"/>
      <c r="AN14" s="589"/>
      <c r="AO14" s="589"/>
      <c r="AP14" s="589"/>
      <c r="AQ14" s="589"/>
      <c r="AR14" s="589"/>
      <c r="AS14" s="589"/>
      <c r="AT14" s="589"/>
      <c r="AU14" s="589"/>
      <c r="AV14" s="589"/>
      <c r="AW14" s="589"/>
      <c r="AX14" s="589"/>
      <c r="AY14" s="589"/>
      <c r="AZ14" s="585">
        <v>1</v>
      </c>
    </row>
    <row r="15" spans="1:52" s="260" customFormat="1" ht="20.100000000000001" customHeight="1">
      <c r="A15" s="575">
        <f t="shared" si="0"/>
        <v>0</v>
      </c>
      <c r="B15" s="1876" t="s">
        <v>1221</v>
      </c>
      <c r="C15" s="1876"/>
      <c r="D15" s="1876"/>
      <c r="E15" s="1876"/>
      <c r="F15" s="1876"/>
      <c r="G15" s="1876"/>
      <c r="H15" s="1876"/>
      <c r="I15" s="1876"/>
      <c r="J15" s="1876"/>
      <c r="K15" s="1876"/>
      <c r="L15" s="1876"/>
      <c r="M15" s="1876"/>
      <c r="N15" s="1876"/>
      <c r="O15" s="1876"/>
      <c r="P15" s="1876"/>
      <c r="Q15" s="1876"/>
      <c r="R15" s="1876"/>
      <c r="S15" s="1876"/>
      <c r="T15" s="1876"/>
      <c r="U15" s="1876"/>
      <c r="V15" s="1876"/>
      <c r="W15" s="1876"/>
      <c r="X15" s="1876"/>
      <c r="Y15" s="1876"/>
      <c r="Z15" s="1876"/>
      <c r="AA15" s="1876"/>
      <c r="AB15" s="1876"/>
      <c r="AC15" s="1876"/>
      <c r="AD15" s="1876"/>
      <c r="AE15" s="1876"/>
      <c r="AF15" s="1876"/>
      <c r="AG15" s="1876"/>
      <c r="AH15" s="1876"/>
      <c r="AI15" s="1876"/>
      <c r="AJ15" s="1876"/>
      <c r="AK15" s="1876"/>
      <c r="AL15" s="1876"/>
      <c r="AM15" s="1876"/>
      <c r="AN15" s="1876"/>
      <c r="AO15" s="1876"/>
      <c r="AP15" s="1876"/>
      <c r="AQ15" s="1876"/>
      <c r="AR15" s="1876"/>
      <c r="AS15" s="1876"/>
      <c r="AT15" s="1876"/>
      <c r="AU15" s="1876"/>
      <c r="AV15" s="1876"/>
      <c r="AW15" s="1876"/>
      <c r="AX15" s="1876"/>
      <c r="AY15" s="1876"/>
      <c r="AZ15" s="443">
        <v>1</v>
      </c>
    </row>
    <row r="16" spans="1:52" s="260" customFormat="1" ht="20.100000000000001" customHeight="1">
      <c r="A16" s="575">
        <f t="shared" si="0"/>
        <v>0</v>
      </c>
      <c r="B16" s="590"/>
      <c r="C16" s="591" t="s">
        <v>1208</v>
      </c>
      <c r="D16" s="591" t="s">
        <v>1220</v>
      </c>
      <c r="E16" s="592"/>
      <c r="F16" s="592"/>
      <c r="G16" s="769"/>
      <c r="H16" s="593"/>
      <c r="I16" s="593"/>
      <c r="J16" s="594"/>
      <c r="K16" s="594"/>
      <c r="L16" s="594"/>
      <c r="M16" s="594"/>
      <c r="N16" s="594"/>
      <c r="O16" s="594"/>
      <c r="P16" s="594"/>
      <c r="Q16" s="595"/>
      <c r="R16" s="595"/>
      <c r="S16" s="595"/>
      <c r="T16" s="595"/>
      <c r="U16" s="595"/>
      <c r="V16" s="596"/>
      <c r="W16" s="596"/>
      <c r="X16" s="596"/>
      <c r="Y16" s="596"/>
      <c r="Z16" s="596"/>
      <c r="AA16" s="596"/>
      <c r="AB16" s="596"/>
      <c r="AC16" s="596"/>
      <c r="AD16" s="596"/>
      <c r="AE16" s="596"/>
      <c r="AF16" s="596"/>
      <c r="AG16" s="596"/>
      <c r="AH16" s="597"/>
      <c r="AI16" s="597"/>
      <c r="AJ16" s="597"/>
      <c r="AK16" s="597"/>
      <c r="AL16" s="598"/>
      <c r="AM16" s="598"/>
      <c r="AN16" s="598"/>
      <c r="AO16" s="598"/>
      <c r="AP16" s="598"/>
      <c r="AQ16" s="598"/>
      <c r="AR16" s="598"/>
      <c r="AS16" s="598"/>
      <c r="AT16" s="598"/>
      <c r="AU16" s="598"/>
      <c r="AV16" s="593"/>
      <c r="AW16" s="593"/>
      <c r="AX16" s="593"/>
      <c r="AY16" s="593"/>
      <c r="AZ16" s="444">
        <v>1</v>
      </c>
    </row>
    <row r="17" spans="1:52" s="259" customFormat="1" ht="18" customHeight="1">
      <c r="A17" s="575">
        <f t="shared" si="0"/>
        <v>0</v>
      </c>
      <c r="B17" s="599"/>
      <c r="C17" s="1862" t="s">
        <v>1219</v>
      </c>
      <c r="D17" s="1862"/>
      <c r="E17" s="1862"/>
      <c r="F17" s="1862"/>
      <c r="G17" s="1862"/>
      <c r="H17" s="1862"/>
      <c r="I17" s="1862"/>
      <c r="J17" s="1862"/>
      <c r="K17" s="1862" t="s">
        <v>1218</v>
      </c>
      <c r="L17" s="1862"/>
      <c r="M17" s="1862"/>
      <c r="N17" s="1862"/>
      <c r="O17" s="1862"/>
      <c r="P17" s="1862"/>
      <c r="Q17" s="1862"/>
      <c r="R17" s="1862"/>
      <c r="S17" s="1862" t="s">
        <v>1217</v>
      </c>
      <c r="T17" s="1862"/>
      <c r="U17" s="1862"/>
      <c r="V17" s="1862"/>
      <c r="W17" s="1862"/>
      <c r="X17" s="1862"/>
      <c r="Y17" s="1862"/>
      <c r="Z17" s="1862"/>
      <c r="AA17" s="1862" t="s">
        <v>1216</v>
      </c>
      <c r="AB17" s="1862"/>
      <c r="AC17" s="1862"/>
      <c r="AD17" s="1862"/>
      <c r="AE17" s="1862"/>
      <c r="AF17" s="1862"/>
      <c r="AG17" s="1862"/>
      <c r="AH17" s="1862"/>
      <c r="AI17" s="1862"/>
      <c r="AJ17" s="1862"/>
      <c r="AK17" s="1862"/>
      <c r="AL17" s="1862"/>
      <c r="AM17" s="1862"/>
      <c r="AN17" s="1862"/>
      <c r="AO17" s="1862"/>
      <c r="AP17" s="1862"/>
      <c r="AQ17" s="1862" t="s">
        <v>964</v>
      </c>
      <c r="AR17" s="1862"/>
      <c r="AS17" s="1862"/>
      <c r="AT17" s="1862"/>
      <c r="AU17" s="1862"/>
      <c r="AV17" s="1862"/>
      <c r="AW17" s="1862"/>
      <c r="AX17" s="1862"/>
      <c r="AY17" s="599"/>
      <c r="AZ17" s="444">
        <v>1</v>
      </c>
    </row>
    <row r="18" spans="1:52" s="259" customFormat="1" ht="18" customHeight="1">
      <c r="A18" s="575">
        <f t="shared" si="0"/>
        <v>0</v>
      </c>
      <c r="B18" s="599"/>
      <c r="C18" s="1862"/>
      <c r="D18" s="1862"/>
      <c r="E18" s="1862"/>
      <c r="F18" s="1862"/>
      <c r="G18" s="1862"/>
      <c r="H18" s="1862"/>
      <c r="I18" s="1862"/>
      <c r="J18" s="1862"/>
      <c r="K18" s="1862"/>
      <c r="L18" s="1862"/>
      <c r="M18" s="1862"/>
      <c r="N18" s="1862"/>
      <c r="O18" s="1862"/>
      <c r="P18" s="1862"/>
      <c r="Q18" s="1862"/>
      <c r="R18" s="1862"/>
      <c r="S18" s="1862"/>
      <c r="T18" s="1862"/>
      <c r="U18" s="1862"/>
      <c r="V18" s="1862"/>
      <c r="W18" s="1862"/>
      <c r="X18" s="1862"/>
      <c r="Y18" s="1862"/>
      <c r="Z18" s="1862"/>
      <c r="AA18" s="1862" t="s">
        <v>1215</v>
      </c>
      <c r="AB18" s="1862"/>
      <c r="AC18" s="1862"/>
      <c r="AD18" s="1862"/>
      <c r="AE18" s="1862"/>
      <c r="AF18" s="1862"/>
      <c r="AG18" s="1862"/>
      <c r="AH18" s="1862"/>
      <c r="AI18" s="1862" t="s">
        <v>1214</v>
      </c>
      <c r="AJ18" s="1862"/>
      <c r="AK18" s="1862"/>
      <c r="AL18" s="1862"/>
      <c r="AM18" s="1862"/>
      <c r="AN18" s="1862"/>
      <c r="AO18" s="1862"/>
      <c r="AP18" s="1862"/>
      <c r="AQ18" s="1862"/>
      <c r="AR18" s="1862"/>
      <c r="AS18" s="1862"/>
      <c r="AT18" s="1862"/>
      <c r="AU18" s="1862"/>
      <c r="AV18" s="1862"/>
      <c r="AW18" s="1862"/>
      <c r="AX18" s="1862"/>
      <c r="AY18" s="599"/>
      <c r="AZ18" s="444">
        <v>1</v>
      </c>
    </row>
    <row r="19" spans="1:52" s="259" customFormat="1" ht="18" customHeight="1">
      <c r="A19" s="575">
        <f t="shared" si="0"/>
        <v>0</v>
      </c>
      <c r="B19" s="600"/>
      <c r="C19" s="1871" t="str">
        <f>L3</f>
        <v>61-1</v>
      </c>
      <c r="D19" s="1872"/>
      <c r="E19" s="1875" t="s">
        <v>1213</v>
      </c>
      <c r="F19" s="1875"/>
      <c r="G19" s="1872" t="str">
        <f>Z3</f>
        <v>15-0</v>
      </c>
      <c r="H19" s="1872"/>
      <c r="I19" s="1875" t="s">
        <v>1212</v>
      </c>
      <c r="J19" s="1875"/>
      <c r="K19" s="1887">
        <f>'6-3표준조사 3'!Q4</f>
        <v>0</v>
      </c>
      <c r="L19" s="1887"/>
      <c r="M19" s="1887"/>
      <c r="N19" s="1887"/>
      <c r="O19" s="1887"/>
      <c r="P19" s="1887"/>
      <c r="Q19" s="1887"/>
      <c r="R19" s="1887"/>
      <c r="S19" s="1867" t="str">
        <f>'6-3표준조사 3'!K6</f>
        <v>소나무(용)</v>
      </c>
      <c r="T19" s="1867"/>
      <c r="U19" s="1867"/>
      <c r="V19" s="1867"/>
      <c r="W19" s="1867"/>
      <c r="X19" s="1867"/>
      <c r="Y19" s="1867"/>
      <c r="Z19" s="1867"/>
      <c r="AA19" s="1865">
        <f>'6-3표준조사 3'!Q10</f>
        <v>50</v>
      </c>
      <c r="AB19" s="1865"/>
      <c r="AC19" s="1865"/>
      <c r="AD19" s="1865"/>
      <c r="AE19" s="1865"/>
      <c r="AF19" s="1865"/>
      <c r="AG19" s="1865"/>
      <c r="AH19" s="1865"/>
      <c r="AI19" s="1865">
        <f>'6-3표준조사 3'!R10</f>
        <v>50</v>
      </c>
      <c r="AJ19" s="1865"/>
      <c r="AK19" s="1865"/>
      <c r="AL19" s="1865"/>
      <c r="AM19" s="1865"/>
      <c r="AN19" s="1865"/>
      <c r="AO19" s="1865"/>
      <c r="AP19" s="1865"/>
      <c r="AQ19" s="1867" t="str">
        <f>'6-3표준조사 3'!R6</f>
        <v>3년차 이상</v>
      </c>
      <c r="AR19" s="1867"/>
      <c r="AS19" s="1867"/>
      <c r="AT19" s="1867"/>
      <c r="AU19" s="1867"/>
      <c r="AV19" s="1867"/>
      <c r="AW19" s="1867"/>
      <c r="AX19" s="1867"/>
      <c r="AY19" s="599"/>
      <c r="AZ19" s="444">
        <v>1</v>
      </c>
    </row>
    <row r="20" spans="1:52" s="259" customFormat="1" ht="18" customHeight="1">
      <c r="A20" s="575">
        <f t="shared" si="0"/>
        <v>0</v>
      </c>
      <c r="B20" s="600"/>
      <c r="C20" s="1873"/>
      <c r="D20" s="1874"/>
      <c r="E20" s="1874"/>
      <c r="F20" s="1874"/>
      <c r="G20" s="1874"/>
      <c r="H20" s="1874"/>
      <c r="I20" s="1874"/>
      <c r="J20" s="1874"/>
      <c r="K20" s="1888"/>
      <c r="L20" s="1888"/>
      <c r="M20" s="1888"/>
      <c r="N20" s="1888"/>
      <c r="O20" s="1888"/>
      <c r="P20" s="1888"/>
      <c r="Q20" s="1888"/>
      <c r="R20" s="1888"/>
      <c r="S20" s="1868"/>
      <c r="T20" s="1868"/>
      <c r="U20" s="1868"/>
      <c r="V20" s="1868"/>
      <c r="W20" s="1868"/>
      <c r="X20" s="1868"/>
      <c r="Y20" s="1868"/>
      <c r="Z20" s="1868"/>
      <c r="AA20" s="1866"/>
      <c r="AB20" s="1866"/>
      <c r="AC20" s="1866"/>
      <c r="AD20" s="1866"/>
      <c r="AE20" s="1866"/>
      <c r="AF20" s="1866"/>
      <c r="AG20" s="1866"/>
      <c r="AH20" s="1866"/>
      <c r="AI20" s="1866"/>
      <c r="AJ20" s="1866"/>
      <c r="AK20" s="1866"/>
      <c r="AL20" s="1866"/>
      <c r="AM20" s="1866"/>
      <c r="AN20" s="1866"/>
      <c r="AO20" s="1866"/>
      <c r="AP20" s="1866"/>
      <c r="AQ20" s="1868"/>
      <c r="AR20" s="1868"/>
      <c r="AS20" s="1868"/>
      <c r="AT20" s="1868"/>
      <c r="AU20" s="1868"/>
      <c r="AV20" s="1868"/>
      <c r="AW20" s="1868"/>
      <c r="AX20" s="1868"/>
      <c r="AY20" s="599"/>
      <c r="AZ20" s="444">
        <v>1</v>
      </c>
    </row>
    <row r="21" spans="1:52" s="259" customFormat="1" ht="18" customHeight="1">
      <c r="A21" s="575">
        <f t="shared" si="0"/>
        <v>0</v>
      </c>
      <c r="B21" s="600"/>
      <c r="C21" s="600" t="s">
        <v>1206</v>
      </c>
      <c r="D21" s="600" t="s">
        <v>1211</v>
      </c>
      <c r="E21" s="600"/>
      <c r="F21" s="599"/>
      <c r="G21" s="599"/>
      <c r="H21" s="599"/>
      <c r="I21" s="599"/>
      <c r="J21" s="599"/>
      <c r="K21" s="599"/>
      <c r="L21" s="599"/>
      <c r="M21" s="599"/>
      <c r="N21" s="599"/>
      <c r="O21" s="599"/>
      <c r="P21" s="599"/>
      <c r="Q21" s="601"/>
      <c r="R21" s="601"/>
      <c r="S21" s="601"/>
      <c r="T21" s="601"/>
      <c r="U21" s="601"/>
      <c r="V21" s="599"/>
      <c r="W21" s="602"/>
      <c r="X21" s="602"/>
      <c r="Y21" s="602"/>
      <c r="Z21" s="602"/>
      <c r="AA21" s="602"/>
      <c r="AB21" s="602"/>
      <c r="AC21" s="602"/>
      <c r="AD21" s="602"/>
      <c r="AE21" s="602"/>
      <c r="AF21" s="602"/>
      <c r="AG21" s="599"/>
      <c r="AH21" s="603"/>
      <c r="AI21" s="603"/>
      <c r="AJ21" s="603"/>
      <c r="AK21" s="603"/>
      <c r="AL21" s="604"/>
      <c r="AM21" s="604"/>
      <c r="AN21" s="604"/>
      <c r="AO21" s="604"/>
      <c r="AP21" s="604"/>
      <c r="AQ21" s="604"/>
      <c r="AR21" s="604"/>
      <c r="AS21" s="604"/>
      <c r="AT21" s="604"/>
      <c r="AU21" s="604"/>
      <c r="AV21" s="599"/>
      <c r="AW21" s="599"/>
      <c r="AX21" s="599"/>
      <c r="AY21" s="599"/>
      <c r="AZ21" s="444">
        <v>1</v>
      </c>
    </row>
    <row r="22" spans="1:52" s="259" customFormat="1" ht="18" customHeight="1">
      <c r="A22" s="575">
        <f>IF(K19&gt;0,1,0)</f>
        <v>0</v>
      </c>
      <c r="B22" s="600"/>
      <c r="C22" s="600"/>
      <c r="D22" s="259" t="s">
        <v>499</v>
      </c>
      <c r="E22" s="600" t="str">
        <f>'6-3표준조사 3'!$W$21</f>
        <v>식재된 소나무(용) 는 활착이 안정된 상태로 신초발달이 양호하다.</v>
      </c>
      <c r="F22" s="599"/>
      <c r="G22" s="599"/>
      <c r="H22" s="599"/>
      <c r="I22" s="599"/>
      <c r="J22" s="599"/>
      <c r="K22" s="599"/>
      <c r="L22" s="599"/>
      <c r="M22" s="599"/>
      <c r="N22" s="599"/>
      <c r="O22" s="599"/>
      <c r="P22" s="599"/>
      <c r="Q22" s="601"/>
      <c r="R22" s="601"/>
      <c r="S22" s="601"/>
      <c r="T22" s="601"/>
      <c r="U22" s="601"/>
      <c r="V22" s="599"/>
      <c r="W22" s="605"/>
      <c r="X22" s="602"/>
      <c r="Y22" s="602"/>
      <c r="Z22" s="602"/>
      <c r="AA22" s="605"/>
      <c r="AB22" s="602"/>
      <c r="AC22" s="602"/>
      <c r="AD22" s="602"/>
      <c r="AE22" s="605"/>
      <c r="AF22" s="602"/>
      <c r="AG22" s="599"/>
      <c r="AH22" s="603"/>
      <c r="AI22" s="603"/>
      <c r="AJ22" s="603"/>
      <c r="AK22" s="603"/>
      <c r="AL22" s="604"/>
      <c r="AM22" s="604"/>
      <c r="AN22" s="604"/>
      <c r="AO22" s="604"/>
      <c r="AP22" s="604"/>
      <c r="AQ22" s="604"/>
      <c r="AR22" s="604"/>
      <c r="AS22" s="604"/>
      <c r="AT22" s="604"/>
      <c r="AU22" s="604"/>
      <c r="AV22" s="599"/>
      <c r="AW22" s="599"/>
      <c r="AX22" s="599"/>
      <c r="AY22" s="599"/>
      <c r="AZ22" s="444">
        <v>1</v>
      </c>
    </row>
    <row r="23" spans="1:52" s="259" customFormat="1" ht="18" customHeight="1">
      <c r="A23" s="575">
        <f>IF(K19&gt;0,1,0)</f>
        <v>0</v>
      </c>
      <c r="B23" s="600"/>
      <c r="C23" s="600"/>
      <c r="D23" s="259" t="s">
        <v>499</v>
      </c>
      <c r="E23" s="600" t="str">
        <f>'6-3표준조사 3'!$W$22</f>
        <v>야생동물 피해가 있다.</v>
      </c>
      <c r="F23" s="599"/>
      <c r="G23" s="599"/>
      <c r="H23" s="599"/>
      <c r="I23" s="599"/>
      <c r="J23" s="599"/>
      <c r="K23" s="599"/>
      <c r="L23" s="599"/>
      <c r="M23" s="599"/>
      <c r="N23" s="599"/>
      <c r="O23" s="599"/>
      <c r="P23" s="599"/>
      <c r="Q23" s="601"/>
      <c r="R23" s="601"/>
      <c r="S23" s="601"/>
      <c r="T23" s="601"/>
      <c r="U23" s="601"/>
      <c r="V23" s="599"/>
      <c r="W23" s="599"/>
      <c r="X23" s="599"/>
      <c r="Y23" s="599"/>
      <c r="Z23" s="599"/>
      <c r="AA23" s="599"/>
      <c r="AB23" s="599"/>
      <c r="AC23" s="599"/>
      <c r="AD23" s="599"/>
      <c r="AE23" s="599"/>
      <c r="AF23" s="599"/>
      <c r="AG23" s="599"/>
      <c r="AH23" s="603"/>
      <c r="AI23" s="603"/>
      <c r="AJ23" s="603"/>
      <c r="AK23" s="603"/>
      <c r="AL23" s="604"/>
      <c r="AM23" s="604"/>
      <c r="AN23" s="604"/>
      <c r="AO23" s="604"/>
      <c r="AP23" s="604"/>
      <c r="AQ23" s="604"/>
      <c r="AR23" s="604"/>
      <c r="AS23" s="604"/>
      <c r="AT23" s="604"/>
      <c r="AU23" s="604"/>
      <c r="AV23" s="599"/>
      <c r="AW23" s="599"/>
      <c r="AX23" s="599"/>
      <c r="AY23" s="599"/>
      <c r="AZ23" s="444">
        <v>1</v>
      </c>
    </row>
    <row r="24" spans="1:52" s="259" customFormat="1" ht="18" customHeight="1">
      <c r="A24" s="575">
        <f t="shared" ref="A24:A29" si="1">IF(K$19&gt;0,1,0)</f>
        <v>0</v>
      </c>
      <c r="B24" s="600"/>
      <c r="C24" s="600" t="s">
        <v>1193</v>
      </c>
      <c r="D24" s="600" t="s">
        <v>1210</v>
      </c>
      <c r="E24" s="600"/>
      <c r="F24" s="599"/>
      <c r="G24" s="599"/>
      <c r="H24" s="599"/>
      <c r="I24" s="599"/>
      <c r="J24" s="599"/>
      <c r="K24" s="599"/>
      <c r="L24" s="599"/>
      <c r="M24" s="599"/>
      <c r="N24" s="599"/>
      <c r="O24" s="599"/>
      <c r="P24" s="599"/>
      <c r="Q24" s="601"/>
      <c r="R24" s="601"/>
      <c r="S24" s="601"/>
      <c r="T24" s="601"/>
      <c r="U24" s="601"/>
      <c r="V24" s="599"/>
      <c r="W24" s="599"/>
      <c r="X24" s="599"/>
      <c r="Y24" s="599"/>
      <c r="Z24" s="599"/>
      <c r="AA24" s="599"/>
      <c r="AB24" s="599"/>
      <c r="AC24" s="599"/>
      <c r="AD24" s="599"/>
      <c r="AE24" s="599"/>
      <c r="AF24" s="599"/>
      <c r="AG24" s="599"/>
      <c r="AH24" s="603"/>
      <c r="AI24" s="603"/>
      <c r="AJ24" s="603"/>
      <c r="AK24" s="603"/>
      <c r="AL24" s="604"/>
      <c r="AM24" s="604"/>
      <c r="AN24" s="604"/>
      <c r="AO24" s="604"/>
      <c r="AP24" s="604"/>
      <c r="AQ24" s="604"/>
      <c r="AR24" s="604"/>
      <c r="AS24" s="604"/>
      <c r="AT24" s="604"/>
      <c r="AU24" s="604"/>
      <c r="AV24" s="599"/>
      <c r="AW24" s="599"/>
      <c r="AX24" s="599"/>
      <c r="AY24" s="599"/>
      <c r="AZ24" s="444">
        <v>1</v>
      </c>
    </row>
    <row r="25" spans="1:52" s="259" customFormat="1" ht="18" customHeight="1">
      <c r="A25" s="575">
        <f t="shared" si="1"/>
        <v>0</v>
      </c>
      <c r="B25" s="600"/>
      <c r="C25" s="600"/>
      <c r="D25" s="259" t="s">
        <v>499</v>
      </c>
      <c r="E25" s="600" t="s">
        <v>1230</v>
      </c>
      <c r="F25" s="599"/>
      <c r="G25" s="599"/>
      <c r="H25" s="599"/>
      <c r="I25" s="599"/>
      <c r="J25" s="599"/>
      <c r="K25" s="599"/>
      <c r="L25" s="599"/>
      <c r="M25" s="599"/>
      <c r="N25" s="599"/>
      <c r="O25" s="599"/>
      <c r="P25" s="599"/>
      <c r="Q25" s="601"/>
      <c r="R25" s="601"/>
      <c r="S25" s="601"/>
      <c r="T25" s="601"/>
      <c r="U25" s="601"/>
      <c r="V25" s="599"/>
      <c r="W25" s="599"/>
      <c r="X25" s="599"/>
      <c r="Y25" s="599"/>
      <c r="Z25" s="599"/>
      <c r="AA25" s="599"/>
      <c r="AB25" s="599"/>
      <c r="AC25" s="599"/>
      <c r="AD25" s="599"/>
      <c r="AE25" s="599"/>
      <c r="AF25" s="599"/>
      <c r="AG25" s="599"/>
      <c r="AH25" s="603"/>
      <c r="AI25" s="603"/>
      <c r="AJ25" s="603"/>
      <c r="AK25" s="603"/>
      <c r="AL25" s="604"/>
      <c r="AM25" s="604"/>
      <c r="AN25" s="604"/>
      <c r="AO25" s="604"/>
      <c r="AP25" s="604"/>
      <c r="AQ25" s="604"/>
      <c r="AR25" s="604"/>
      <c r="AS25" s="604"/>
      <c r="AT25" s="604"/>
      <c r="AU25" s="604"/>
      <c r="AV25" s="599"/>
      <c r="AW25" s="599"/>
      <c r="AX25" s="599"/>
      <c r="AY25" s="599"/>
      <c r="AZ25" s="444">
        <v>1</v>
      </c>
    </row>
    <row r="26" spans="1:52" s="259" customFormat="1" ht="18" customHeight="1">
      <c r="A26" s="575">
        <f t="shared" si="1"/>
        <v>0</v>
      </c>
      <c r="B26" s="600"/>
      <c r="C26" s="600"/>
      <c r="D26" s="259" t="s">
        <v>499</v>
      </c>
      <c r="E26" s="600" t="str">
        <f>CONCATENATE("조림목이 자연발생 식생과 경쟁하고 있으며 조림목의 조림후 경과년수는 ",AQ19,"이다." )</f>
        <v>조림목이 자연발생 식생과 경쟁하고 있으며 조림목의 조림후 경과년수는 3년차 이상이다.</v>
      </c>
      <c r="F26" s="599"/>
      <c r="G26" s="599"/>
      <c r="H26" s="599"/>
      <c r="I26" s="599"/>
      <c r="J26" s="599"/>
      <c r="K26" s="599"/>
      <c r="L26" s="599"/>
      <c r="M26" s="599"/>
      <c r="N26" s="599"/>
      <c r="O26" s="599"/>
      <c r="P26" s="599"/>
      <c r="Q26" s="599"/>
      <c r="R26" s="599"/>
      <c r="S26" s="599"/>
      <c r="T26" s="599"/>
      <c r="U26" s="599"/>
      <c r="V26" s="599"/>
      <c r="W26" s="599"/>
      <c r="X26" s="599"/>
      <c r="Y26" s="599"/>
      <c r="Z26" s="599"/>
      <c r="AA26" s="599"/>
      <c r="AB26" s="599"/>
      <c r="AC26" s="599"/>
      <c r="AD26" s="599"/>
      <c r="AE26" s="599"/>
      <c r="AF26" s="599"/>
      <c r="AG26" s="599"/>
      <c r="AH26" s="603"/>
      <c r="AI26" s="603"/>
      <c r="AJ26" s="603"/>
      <c r="AK26" s="603"/>
      <c r="AL26" s="604"/>
      <c r="AM26" s="604"/>
      <c r="AN26" s="604"/>
      <c r="AO26" s="604"/>
      <c r="AP26" s="604"/>
      <c r="AQ26" s="604"/>
      <c r="AR26" s="604"/>
      <c r="AS26" s="604"/>
      <c r="AT26" s="604"/>
      <c r="AU26" s="604"/>
      <c r="AV26" s="599"/>
      <c r="AW26" s="599"/>
      <c r="AX26" s="599"/>
      <c r="AY26" s="599"/>
      <c r="AZ26" s="444">
        <v>1</v>
      </c>
    </row>
    <row r="27" spans="1:52" s="259" customFormat="1" ht="13.5" customHeight="1">
      <c r="A27" s="575">
        <f t="shared" si="1"/>
        <v>0</v>
      </c>
      <c r="B27" s="606"/>
      <c r="C27" s="606"/>
      <c r="D27" s="606"/>
      <c r="E27" s="606"/>
      <c r="F27" s="769"/>
      <c r="G27" s="769"/>
      <c r="H27" s="769"/>
      <c r="I27" s="769"/>
      <c r="J27" s="607"/>
      <c r="K27" s="607"/>
      <c r="L27" s="607"/>
      <c r="M27" s="607"/>
      <c r="N27" s="607"/>
      <c r="O27" s="607"/>
      <c r="P27" s="607"/>
      <c r="Q27" s="608"/>
      <c r="R27" s="608"/>
      <c r="S27" s="608"/>
      <c r="T27" s="608"/>
      <c r="U27" s="608"/>
      <c r="V27" s="599"/>
      <c r="W27" s="599"/>
      <c r="X27" s="599"/>
      <c r="Y27" s="599"/>
      <c r="Z27" s="599"/>
      <c r="AA27" s="599"/>
      <c r="AB27" s="599"/>
      <c r="AC27" s="599"/>
      <c r="AD27" s="599"/>
      <c r="AE27" s="599"/>
      <c r="AF27" s="599"/>
      <c r="AG27" s="599"/>
      <c r="AH27" s="609"/>
      <c r="AI27" s="609"/>
      <c r="AJ27" s="609"/>
      <c r="AK27" s="609"/>
      <c r="AL27" s="610"/>
      <c r="AM27" s="610"/>
      <c r="AN27" s="610"/>
      <c r="AO27" s="610"/>
      <c r="AP27" s="610"/>
      <c r="AQ27" s="610"/>
      <c r="AR27" s="610"/>
      <c r="AS27" s="610"/>
      <c r="AT27" s="610"/>
      <c r="AU27" s="610"/>
      <c r="AV27" s="769"/>
      <c r="AW27" s="769"/>
      <c r="AX27" s="769"/>
      <c r="AY27" s="769"/>
      <c r="AZ27" s="444">
        <v>1</v>
      </c>
    </row>
    <row r="28" spans="1:52" s="260" customFormat="1" ht="19.5" customHeight="1">
      <c r="A28" s="575">
        <f t="shared" si="1"/>
        <v>0</v>
      </c>
      <c r="B28" s="1876" t="s">
        <v>1209</v>
      </c>
      <c r="C28" s="1876"/>
      <c r="D28" s="1876"/>
      <c r="E28" s="1876"/>
      <c r="F28" s="1876"/>
      <c r="G28" s="1876"/>
      <c r="H28" s="1876"/>
      <c r="I28" s="1876"/>
      <c r="J28" s="1876"/>
      <c r="K28" s="1876"/>
      <c r="L28" s="1876"/>
      <c r="M28" s="1876"/>
      <c r="N28" s="1876"/>
      <c r="O28" s="1876"/>
      <c r="P28" s="1876"/>
      <c r="Q28" s="1876"/>
      <c r="R28" s="1876"/>
      <c r="S28" s="1876"/>
      <c r="T28" s="1876"/>
      <c r="U28" s="1876"/>
      <c r="V28" s="1876"/>
      <c r="W28" s="1876"/>
      <c r="X28" s="1876"/>
      <c r="Y28" s="1876"/>
      <c r="Z28" s="1876"/>
      <c r="AA28" s="1876"/>
      <c r="AB28" s="1876"/>
      <c r="AC28" s="1876"/>
      <c r="AD28" s="1876"/>
      <c r="AE28" s="1876"/>
      <c r="AF28" s="1876"/>
      <c r="AG28" s="1876"/>
      <c r="AH28" s="1876"/>
      <c r="AI28" s="1876"/>
      <c r="AJ28" s="1876"/>
      <c r="AK28" s="1876"/>
      <c r="AL28" s="1876"/>
      <c r="AM28" s="1876"/>
      <c r="AN28" s="1876"/>
      <c r="AO28" s="1876"/>
      <c r="AP28" s="1876"/>
      <c r="AQ28" s="1876"/>
      <c r="AR28" s="1876"/>
      <c r="AS28" s="1876"/>
      <c r="AT28" s="1876"/>
      <c r="AU28" s="1876"/>
      <c r="AV28" s="1876"/>
      <c r="AW28" s="1876"/>
      <c r="AX28" s="1876"/>
      <c r="AY28" s="1876"/>
      <c r="AZ28" s="443">
        <v>1</v>
      </c>
    </row>
    <row r="29" spans="1:52" s="260" customFormat="1" ht="18" customHeight="1">
      <c r="A29" s="575">
        <f t="shared" si="1"/>
        <v>0</v>
      </c>
      <c r="B29" s="770"/>
      <c r="C29" s="259" t="s">
        <v>1208</v>
      </c>
      <c r="D29" s="579" t="s">
        <v>1207</v>
      </c>
      <c r="E29" s="579"/>
      <c r="F29" s="579"/>
      <c r="G29" s="579"/>
      <c r="H29" s="579"/>
      <c r="I29" s="579"/>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11"/>
      <c r="AI29" s="611"/>
      <c r="AJ29" s="611"/>
      <c r="AK29" s="611"/>
      <c r="AL29" s="611"/>
      <c r="AM29" s="611"/>
      <c r="AN29" s="611"/>
      <c r="AO29" s="611"/>
      <c r="AP29" s="611"/>
      <c r="AQ29" s="611"/>
      <c r="AR29" s="611"/>
      <c r="AS29" s="611"/>
      <c r="AT29" s="611"/>
      <c r="AU29" s="611"/>
      <c r="AV29" s="611"/>
      <c r="AW29" s="611"/>
      <c r="AX29" s="611"/>
      <c r="AY29" s="611"/>
      <c r="AZ29" s="443">
        <v>1</v>
      </c>
    </row>
    <row r="30" spans="1:52" s="260" customFormat="1" ht="18" customHeight="1">
      <c r="A30" s="575">
        <f>IF(AO3="모두베기",1,)</f>
        <v>1</v>
      </c>
      <c r="B30" s="770"/>
      <c r="C30" s="259"/>
      <c r="D30" s="259" t="s">
        <v>499</v>
      </c>
      <c r="E30" s="579" t="str">
        <f>'6-3표준조사 3'!$W$23</f>
        <v>소반내 조림목의 생육상태, 현장여건 등을 고려하여 작업종은 모두베기로 적용한다.</v>
      </c>
      <c r="F30" s="579"/>
      <c r="G30" s="579"/>
      <c r="H30" s="579"/>
      <c r="I30" s="579"/>
      <c r="J30" s="580"/>
      <c r="K30" s="579"/>
      <c r="L30" s="579"/>
      <c r="M30" s="579"/>
      <c r="N30" s="579"/>
      <c r="O30" s="579"/>
      <c r="P30" s="579"/>
      <c r="Q30" s="579"/>
      <c r="R30" s="579"/>
      <c r="S30" s="579"/>
      <c r="T30" s="579"/>
      <c r="U30" s="579"/>
      <c r="V30" s="579"/>
      <c r="W30" s="579"/>
      <c r="X30" s="579"/>
      <c r="Y30" s="579"/>
      <c r="Z30" s="579"/>
      <c r="AA30" s="579"/>
      <c r="AB30" s="579"/>
      <c r="AC30" s="579"/>
      <c r="AD30" s="579"/>
      <c r="AE30" s="579"/>
      <c r="AF30" s="579"/>
      <c r="AG30" s="579"/>
      <c r="AH30" s="579"/>
      <c r="AI30" s="579"/>
      <c r="AJ30" s="579"/>
      <c r="AK30" s="611"/>
      <c r="AL30" s="611"/>
      <c r="AM30" s="611"/>
      <c r="AN30" s="611"/>
      <c r="AO30" s="611"/>
      <c r="AP30" s="611"/>
      <c r="AQ30" s="611"/>
      <c r="AR30" s="611"/>
      <c r="AS30" s="611"/>
      <c r="AT30" s="611"/>
      <c r="AU30" s="611"/>
      <c r="AV30" s="611"/>
      <c r="AW30" s="611"/>
      <c r="AX30" s="611"/>
      <c r="AY30" s="611"/>
      <c r="AZ30" s="443"/>
    </row>
    <row r="31" spans="1:52" s="260" customFormat="1" ht="18" hidden="1" customHeight="1">
      <c r="A31" s="575">
        <f>IF(1&gt;S35,1,0)</f>
        <v>0</v>
      </c>
      <c r="B31" s="951"/>
      <c r="C31" s="259"/>
      <c r="D31" s="259" t="s">
        <v>499</v>
      </c>
      <c r="E31" s="579" t="s">
        <v>1356</v>
      </c>
      <c r="F31" s="579"/>
      <c r="G31" s="579"/>
      <c r="H31" s="579"/>
      <c r="I31" s="579"/>
      <c r="J31" s="580"/>
      <c r="K31" s="579"/>
      <c r="L31" s="579"/>
      <c r="M31" s="579"/>
      <c r="N31" s="579"/>
      <c r="O31" s="579"/>
      <c r="P31" s="579"/>
      <c r="Q31" s="579"/>
      <c r="R31" s="579"/>
      <c r="S31" s="579"/>
      <c r="T31" s="579"/>
      <c r="U31" s="579"/>
      <c r="V31" s="579"/>
      <c r="W31" s="579"/>
      <c r="X31" s="579"/>
      <c r="Y31" s="579"/>
      <c r="Z31" s="579"/>
      <c r="AA31" s="579"/>
      <c r="AB31" s="579"/>
      <c r="AC31" s="579"/>
      <c r="AD31" s="579"/>
      <c r="AE31" s="579"/>
      <c r="AF31" s="579"/>
      <c r="AG31" s="579"/>
      <c r="AH31" s="579"/>
      <c r="AI31" s="579"/>
      <c r="AJ31" s="579"/>
      <c r="AK31" s="611"/>
      <c r="AL31" s="611"/>
      <c r="AM31" s="611"/>
      <c r="AN31" s="611"/>
      <c r="AO31" s="611"/>
      <c r="AP31" s="611"/>
      <c r="AQ31" s="611"/>
      <c r="AR31" s="611"/>
      <c r="AS31" s="611"/>
      <c r="AT31" s="611"/>
      <c r="AU31" s="611"/>
      <c r="AV31" s="611"/>
      <c r="AW31" s="611"/>
      <c r="AX31" s="611"/>
      <c r="AY31" s="611"/>
      <c r="AZ31" s="443"/>
    </row>
    <row r="32" spans="1:52" s="259" customFormat="1" ht="18" customHeight="1">
      <c r="A32" s="575">
        <f>IF(K$19&gt;0,1,0)</f>
        <v>0</v>
      </c>
      <c r="C32" s="259" t="s">
        <v>1206</v>
      </c>
      <c r="D32" s="579" t="s">
        <v>1205</v>
      </c>
      <c r="E32" s="579"/>
      <c r="F32" s="579"/>
      <c r="G32" s="579"/>
      <c r="H32" s="579"/>
      <c r="I32" s="579"/>
      <c r="J32" s="579"/>
      <c r="K32" s="579"/>
      <c r="L32" s="579"/>
      <c r="M32" s="579"/>
      <c r="N32" s="579"/>
      <c r="O32" s="579"/>
      <c r="P32" s="579"/>
      <c r="Q32" s="579"/>
      <c r="R32" s="579"/>
      <c r="S32" s="579"/>
      <c r="T32" s="579"/>
      <c r="U32" s="579"/>
      <c r="V32" s="579"/>
      <c r="W32" s="579"/>
      <c r="X32" s="579"/>
      <c r="Y32" s="579"/>
      <c r="Z32" s="579"/>
      <c r="AA32" s="579"/>
      <c r="AB32" s="579"/>
      <c r="AC32" s="579"/>
      <c r="AD32" s="579"/>
      <c r="AE32" s="579"/>
      <c r="AF32" s="579"/>
      <c r="AG32" s="579"/>
      <c r="AH32" s="579"/>
      <c r="AI32" s="579"/>
      <c r="AJ32" s="579"/>
      <c r="AK32" s="579"/>
      <c r="AL32" s="579"/>
      <c r="AM32" s="579"/>
      <c r="AN32" s="579"/>
      <c r="AO32" s="579"/>
      <c r="AP32" s="579"/>
      <c r="AQ32" s="579"/>
      <c r="AR32" s="579"/>
      <c r="AS32" s="579"/>
      <c r="AT32" s="579"/>
      <c r="AU32" s="579"/>
      <c r="AV32" s="579"/>
      <c r="AW32" s="579"/>
      <c r="AX32" s="579"/>
      <c r="AY32" s="579"/>
      <c r="AZ32" s="443">
        <v>1</v>
      </c>
    </row>
    <row r="33" spans="1:52" s="259" customFormat="1" ht="18" customHeight="1">
      <c r="A33" s="575">
        <f>IF(K$19&gt;0,1,0)</f>
        <v>0</v>
      </c>
      <c r="C33" s="1862" t="s">
        <v>1204</v>
      </c>
      <c r="D33" s="1862"/>
      <c r="E33" s="1862"/>
      <c r="F33" s="1862"/>
      <c r="G33" s="1862"/>
      <c r="H33" s="1862"/>
      <c r="I33" s="1862"/>
      <c r="J33" s="1862"/>
      <c r="K33" s="1862"/>
      <c r="L33" s="1862"/>
      <c r="M33" s="1862"/>
      <c r="N33" s="1862"/>
      <c r="O33" s="1862"/>
      <c r="P33" s="1862"/>
      <c r="Q33" s="1862"/>
      <c r="R33" s="1862"/>
      <c r="S33" s="1862"/>
      <c r="T33" s="1862"/>
      <c r="U33" s="1862"/>
      <c r="V33" s="1862"/>
      <c r="W33" s="1862"/>
      <c r="X33" s="1862"/>
      <c r="Y33" s="1862"/>
      <c r="Z33" s="1862"/>
      <c r="AA33" s="1862" t="s">
        <v>1203</v>
      </c>
      <c r="AB33" s="1862"/>
      <c r="AC33" s="1862"/>
      <c r="AD33" s="1862"/>
      <c r="AE33" s="1862"/>
      <c r="AF33" s="1862"/>
      <c r="AG33" s="1862"/>
      <c r="AH33" s="1862"/>
      <c r="AI33" s="1862"/>
      <c r="AJ33" s="1862"/>
      <c r="AK33" s="1862"/>
      <c r="AL33" s="1862"/>
      <c r="AM33" s="1862"/>
      <c r="AN33" s="1862"/>
      <c r="AO33" s="1862"/>
      <c r="AP33" s="1862"/>
      <c r="AQ33" s="1862"/>
      <c r="AR33" s="1862"/>
      <c r="AS33" s="1862"/>
      <c r="AT33" s="1862"/>
      <c r="AU33" s="1862"/>
      <c r="AV33" s="1862"/>
      <c r="AW33" s="1862"/>
      <c r="AX33" s="1862"/>
      <c r="AZ33" s="443">
        <v>1</v>
      </c>
    </row>
    <row r="34" spans="1:52" s="259" customFormat="1" ht="18" customHeight="1">
      <c r="A34" s="575">
        <f>IF(K$19&gt;0,1,0)</f>
        <v>0</v>
      </c>
      <c r="B34" s="614"/>
      <c r="C34" s="1862" t="s">
        <v>1202</v>
      </c>
      <c r="D34" s="1862"/>
      <c r="E34" s="1862"/>
      <c r="F34" s="1862"/>
      <c r="G34" s="1862"/>
      <c r="H34" s="1862"/>
      <c r="I34" s="1862"/>
      <c r="J34" s="1862"/>
      <c r="K34" s="1862" t="s">
        <v>1201</v>
      </c>
      <c r="L34" s="1862"/>
      <c r="M34" s="1862"/>
      <c r="N34" s="1862"/>
      <c r="O34" s="1862"/>
      <c r="P34" s="1862"/>
      <c r="Q34" s="1862"/>
      <c r="R34" s="1862"/>
      <c r="S34" s="1862" t="s">
        <v>1200</v>
      </c>
      <c r="T34" s="1862"/>
      <c r="U34" s="1862"/>
      <c r="V34" s="1862"/>
      <c r="W34" s="1862"/>
      <c r="X34" s="1862"/>
      <c r="Y34" s="1862"/>
      <c r="Z34" s="1862"/>
      <c r="AA34" s="1862" t="s">
        <v>1199</v>
      </c>
      <c r="AB34" s="1862"/>
      <c r="AC34" s="1862"/>
      <c r="AD34" s="1862"/>
      <c r="AE34" s="1862"/>
      <c r="AF34" s="1862"/>
      <c r="AG34" s="1862"/>
      <c r="AH34" s="1862"/>
      <c r="AI34" s="1862" t="s">
        <v>1198</v>
      </c>
      <c r="AJ34" s="1862"/>
      <c r="AK34" s="1862"/>
      <c r="AL34" s="1862"/>
      <c r="AM34" s="1862"/>
      <c r="AN34" s="1862"/>
      <c r="AO34" s="1862"/>
      <c r="AP34" s="1862"/>
      <c r="AQ34" s="1862" t="s">
        <v>964</v>
      </c>
      <c r="AR34" s="1862"/>
      <c r="AS34" s="1862"/>
      <c r="AT34" s="1862"/>
      <c r="AU34" s="1862"/>
      <c r="AV34" s="1862"/>
      <c r="AW34" s="1862"/>
      <c r="AX34" s="1862"/>
      <c r="AY34" s="614"/>
      <c r="AZ34" s="443">
        <v>1</v>
      </c>
    </row>
    <row r="35" spans="1:52" s="260" customFormat="1" ht="18" customHeight="1">
      <c r="A35" s="575">
        <f>IF(K$19&gt;0,1,0)</f>
        <v>0</v>
      </c>
      <c r="B35" s="599"/>
      <c r="C35" s="1862" t="s">
        <v>1192</v>
      </c>
      <c r="D35" s="1862"/>
      <c r="E35" s="1862"/>
      <c r="F35" s="1862"/>
      <c r="G35" s="1862"/>
      <c r="H35" s="1862"/>
      <c r="I35" s="1862"/>
      <c r="J35" s="1862"/>
      <c r="K35" s="1862" t="s">
        <v>1197</v>
      </c>
      <c r="L35" s="1862"/>
      <c r="M35" s="1862"/>
      <c r="N35" s="1862"/>
      <c r="O35" s="1862"/>
      <c r="P35" s="1862"/>
      <c r="Q35" s="1862"/>
      <c r="R35" s="1862"/>
      <c r="S35" s="1886">
        <f>'5-3단가산출서 3'!D18</f>
        <v>50</v>
      </c>
      <c r="T35" s="1886"/>
      <c r="U35" s="1886"/>
      <c r="V35" s="1886"/>
      <c r="W35" s="1886"/>
      <c r="X35" s="1886"/>
      <c r="Y35" s="1886"/>
      <c r="Z35" s="1886"/>
      <c r="AA35" s="1877" t="str">
        <f>'6-3표준조사 3'!P6</f>
        <v>중 (15˚ ~ 30˚)</v>
      </c>
      <c r="AB35" s="1878"/>
      <c r="AC35" s="1878"/>
      <c r="AD35" s="1878"/>
      <c r="AE35" s="1878"/>
      <c r="AF35" s="1878"/>
      <c r="AG35" s="1878"/>
      <c r="AH35" s="1879"/>
      <c r="AI35" s="1877" t="str">
        <f>'6-3표준조사 3'!Q6</f>
        <v xml:space="preserve">개소당1~3ha미만 </v>
      </c>
      <c r="AJ35" s="1878"/>
      <c r="AK35" s="1878"/>
      <c r="AL35" s="1878"/>
      <c r="AM35" s="1878"/>
      <c r="AN35" s="1878"/>
      <c r="AO35" s="1878"/>
      <c r="AP35" s="1879"/>
      <c r="AQ35" s="1877" t="str">
        <f>'6-3표준조사 3'!R6</f>
        <v>3년차 이상</v>
      </c>
      <c r="AR35" s="1878"/>
      <c r="AS35" s="1878"/>
      <c r="AT35" s="1878"/>
      <c r="AU35" s="1878"/>
      <c r="AV35" s="1878"/>
      <c r="AW35" s="1878"/>
      <c r="AX35" s="1879"/>
      <c r="AY35" s="599"/>
      <c r="AZ35" s="444">
        <v>1</v>
      </c>
    </row>
    <row r="36" spans="1:52" s="259" customFormat="1" ht="18" customHeight="1">
      <c r="A36" s="575">
        <f>IF(K$19&gt;0,1,0)</f>
        <v>0</v>
      </c>
      <c r="B36" s="599"/>
      <c r="C36" s="1862" t="str">
        <f>'6-3표준조사 3'!R4</f>
        <v>모두베기</v>
      </c>
      <c r="D36" s="1862"/>
      <c r="E36" s="1862"/>
      <c r="F36" s="1862"/>
      <c r="G36" s="1862"/>
      <c r="H36" s="1862"/>
      <c r="I36" s="1862"/>
      <c r="J36" s="1862"/>
      <c r="K36" s="1862" t="s">
        <v>1194</v>
      </c>
      <c r="L36" s="1862"/>
      <c r="M36" s="1862"/>
      <c r="N36" s="1862"/>
      <c r="O36" s="1862"/>
      <c r="P36" s="1862"/>
      <c r="Q36" s="1862"/>
      <c r="R36" s="1862"/>
      <c r="S36" s="1467">
        <f>K19</f>
        <v>0</v>
      </c>
      <c r="T36" s="1467"/>
      <c r="U36" s="1467"/>
      <c r="V36" s="1467"/>
      <c r="W36" s="1467"/>
      <c r="X36" s="1467"/>
      <c r="Y36" s="1467"/>
      <c r="Z36" s="1467"/>
      <c r="AA36" s="1880"/>
      <c r="AB36" s="1881"/>
      <c r="AC36" s="1881"/>
      <c r="AD36" s="1881"/>
      <c r="AE36" s="1881"/>
      <c r="AF36" s="1881"/>
      <c r="AG36" s="1881"/>
      <c r="AH36" s="1882"/>
      <c r="AI36" s="1880"/>
      <c r="AJ36" s="1881"/>
      <c r="AK36" s="1881"/>
      <c r="AL36" s="1881"/>
      <c r="AM36" s="1881"/>
      <c r="AN36" s="1881"/>
      <c r="AO36" s="1881"/>
      <c r="AP36" s="1882"/>
      <c r="AQ36" s="1880"/>
      <c r="AR36" s="1881"/>
      <c r="AS36" s="1881"/>
      <c r="AT36" s="1881"/>
      <c r="AU36" s="1881"/>
      <c r="AV36" s="1881"/>
      <c r="AW36" s="1881"/>
      <c r="AX36" s="1882"/>
      <c r="AY36" s="599"/>
      <c r="AZ36" s="444">
        <v>1</v>
      </c>
    </row>
    <row r="37" spans="1:52" s="259" customFormat="1" ht="18" hidden="1" customHeight="1">
      <c r="A37" s="575">
        <f>IF('6-3표준조사 3'!$Y$2&gt;0,1,0)</f>
        <v>0</v>
      </c>
      <c r="B37" s="599"/>
      <c r="C37" s="1862" t="s">
        <v>1195</v>
      </c>
      <c r="D37" s="1862"/>
      <c r="E37" s="1862"/>
      <c r="F37" s="1862"/>
      <c r="G37" s="1862"/>
      <c r="H37" s="1862"/>
      <c r="I37" s="1862"/>
      <c r="J37" s="1862"/>
      <c r="K37" s="1862" t="s">
        <v>1194</v>
      </c>
      <c r="L37" s="1862"/>
      <c r="M37" s="1862"/>
      <c r="N37" s="1862"/>
      <c r="O37" s="1862"/>
      <c r="P37" s="1862"/>
      <c r="Q37" s="1862"/>
      <c r="R37" s="1862"/>
      <c r="S37" s="1863" t="b">
        <f>IF(A37&gt;0,S36)</f>
        <v>0</v>
      </c>
      <c r="T37" s="1863"/>
      <c r="U37" s="1863"/>
      <c r="V37" s="1863"/>
      <c r="W37" s="1863"/>
      <c r="X37" s="1863"/>
      <c r="Y37" s="1863"/>
      <c r="Z37" s="1863"/>
      <c r="AA37" s="1883"/>
      <c r="AB37" s="1884"/>
      <c r="AC37" s="1884"/>
      <c r="AD37" s="1884"/>
      <c r="AE37" s="1884"/>
      <c r="AF37" s="1884"/>
      <c r="AG37" s="1884"/>
      <c r="AH37" s="1885"/>
      <c r="AI37" s="1883"/>
      <c r="AJ37" s="1884"/>
      <c r="AK37" s="1884"/>
      <c r="AL37" s="1884"/>
      <c r="AM37" s="1884"/>
      <c r="AN37" s="1884"/>
      <c r="AO37" s="1884"/>
      <c r="AP37" s="1885"/>
      <c r="AQ37" s="1883"/>
      <c r="AR37" s="1884"/>
      <c r="AS37" s="1884"/>
      <c r="AT37" s="1884"/>
      <c r="AU37" s="1884"/>
      <c r="AV37" s="1884"/>
      <c r="AW37" s="1884"/>
      <c r="AX37" s="1885"/>
      <c r="AY37" s="599"/>
      <c r="AZ37" s="444">
        <v>1</v>
      </c>
    </row>
    <row r="38" spans="1:52" s="259" customFormat="1" ht="0.95" customHeight="1">
      <c r="A38" s="575">
        <v>1</v>
      </c>
      <c r="B38" s="599"/>
      <c r="C38" s="1862"/>
      <c r="D38" s="1862"/>
      <c r="E38" s="1862"/>
      <c r="F38" s="1862"/>
      <c r="G38" s="1862"/>
      <c r="H38" s="1862"/>
      <c r="I38" s="1862"/>
      <c r="J38" s="1862"/>
      <c r="K38" s="1862"/>
      <c r="L38" s="1862"/>
      <c r="M38" s="1862"/>
      <c r="N38" s="1862"/>
      <c r="O38" s="1862"/>
      <c r="P38" s="1862"/>
      <c r="Q38" s="1862"/>
      <c r="R38" s="1862"/>
      <c r="S38" s="1863"/>
      <c r="T38" s="1863"/>
      <c r="U38" s="1863"/>
      <c r="V38" s="1863"/>
      <c r="W38" s="1863"/>
      <c r="X38" s="1863"/>
      <c r="Y38" s="1863"/>
      <c r="Z38" s="1863"/>
      <c r="AA38" s="1889"/>
      <c r="AB38" s="1889"/>
      <c r="AC38" s="1889"/>
      <c r="AD38" s="1889"/>
      <c r="AE38" s="1889"/>
      <c r="AF38" s="1889"/>
      <c r="AG38" s="1889"/>
      <c r="AH38" s="1889"/>
      <c r="AI38" s="1889"/>
      <c r="AJ38" s="1889"/>
      <c r="AK38" s="1889"/>
      <c r="AL38" s="1889"/>
      <c r="AM38" s="1889"/>
      <c r="AN38" s="1889"/>
      <c r="AO38" s="1889"/>
      <c r="AP38" s="1889"/>
      <c r="AQ38" s="1889"/>
      <c r="AR38" s="1889"/>
      <c r="AS38" s="1889"/>
      <c r="AT38" s="1889"/>
      <c r="AU38" s="1889"/>
      <c r="AV38" s="1889"/>
      <c r="AW38" s="1889"/>
      <c r="AX38" s="1889"/>
      <c r="AY38" s="599"/>
      <c r="AZ38" s="444"/>
    </row>
    <row r="39" spans="1:52" s="259" customFormat="1" ht="18" hidden="1" customHeight="1">
      <c r="A39" s="575"/>
      <c r="B39" s="617"/>
      <c r="C39" s="617" t="s">
        <v>1193</v>
      </c>
      <c r="D39" s="617" t="s">
        <v>1192</v>
      </c>
      <c r="E39" s="617"/>
      <c r="F39" s="617"/>
      <c r="G39" s="618"/>
      <c r="H39" s="618"/>
      <c r="I39" s="618"/>
      <c r="J39" s="618"/>
      <c r="K39" s="618"/>
      <c r="L39" s="604"/>
      <c r="M39" s="604"/>
      <c r="N39" s="604"/>
      <c r="O39" s="604"/>
      <c r="P39" s="604"/>
      <c r="Q39" s="619"/>
      <c r="R39" s="619"/>
      <c r="S39" s="619"/>
      <c r="T39" s="619"/>
      <c r="U39" s="619"/>
      <c r="V39" s="599"/>
      <c r="W39" s="599"/>
      <c r="X39" s="599"/>
      <c r="Y39" s="599"/>
      <c r="Z39" s="620"/>
      <c r="AA39" s="599"/>
      <c r="AB39" s="599"/>
      <c r="AC39" s="599"/>
      <c r="AD39" s="621"/>
      <c r="AE39" s="599"/>
      <c r="AF39" s="599"/>
      <c r="AG39" s="599"/>
      <c r="AH39" s="800"/>
      <c r="AI39" s="800"/>
      <c r="AJ39" s="800"/>
      <c r="AK39" s="800"/>
      <c r="AL39" s="800"/>
      <c r="AM39" s="800"/>
      <c r="AN39" s="800"/>
      <c r="AO39" s="800"/>
      <c r="AP39" s="800"/>
      <c r="AQ39" s="622"/>
      <c r="AR39" s="622"/>
      <c r="AS39" s="622"/>
      <c r="AT39" s="622"/>
      <c r="AU39" s="797"/>
      <c r="AV39" s="797"/>
      <c r="AW39" s="797"/>
      <c r="AX39" s="797"/>
      <c r="AY39" s="797"/>
      <c r="AZ39" s="444">
        <v>1</v>
      </c>
    </row>
    <row r="40" spans="1:52" s="259" customFormat="1" ht="18" hidden="1" customHeight="1">
      <c r="A40" s="575"/>
      <c r="D40" s="259" t="s">
        <v>499</v>
      </c>
      <c r="J40" s="621"/>
      <c r="K40" s="621"/>
      <c r="L40" s="621"/>
      <c r="M40" s="621"/>
      <c r="T40" s="619"/>
      <c r="U40" s="619"/>
      <c r="V40" s="619"/>
      <c r="W40" s="619"/>
      <c r="AB40" s="619"/>
      <c r="AC40" s="619"/>
      <c r="AD40" s="619"/>
      <c r="AE40" s="619"/>
      <c r="AZ40" s="443">
        <v>1</v>
      </c>
    </row>
    <row r="41" spans="1:52" s="259" customFormat="1" ht="18" hidden="1" customHeight="1">
      <c r="A41" s="575"/>
      <c r="D41" s="259" t="s">
        <v>499</v>
      </c>
      <c r="E41" s="259" t="s">
        <v>1191</v>
      </c>
      <c r="J41" s="621"/>
      <c r="K41" s="621"/>
      <c r="L41" s="621"/>
      <c r="M41" s="621"/>
      <c r="T41" s="619"/>
      <c r="U41" s="619"/>
      <c r="V41" s="619"/>
      <c r="W41" s="619"/>
      <c r="AB41" s="619"/>
      <c r="AC41" s="619"/>
      <c r="AD41" s="619"/>
      <c r="AE41" s="619"/>
      <c r="AZ41" s="443">
        <v>1</v>
      </c>
    </row>
    <row r="42" spans="1:52" s="259" customFormat="1" ht="18" hidden="1" customHeight="1">
      <c r="A42" s="575"/>
      <c r="D42" s="259" t="s">
        <v>499</v>
      </c>
      <c r="E42" s="579" t="s">
        <v>1190</v>
      </c>
      <c r="F42" s="579"/>
      <c r="G42" s="579"/>
      <c r="H42" s="579"/>
      <c r="I42" s="579"/>
      <c r="J42" s="579"/>
      <c r="K42" s="579"/>
      <c r="L42" s="579"/>
      <c r="M42" s="579"/>
      <c r="N42" s="579"/>
      <c r="O42" s="579"/>
      <c r="P42" s="579"/>
      <c r="Q42" s="579"/>
      <c r="R42" s="579"/>
      <c r="S42" s="579"/>
      <c r="T42" s="579"/>
      <c r="U42" s="579"/>
      <c r="V42" s="579"/>
      <c r="W42" s="579"/>
      <c r="X42" s="579"/>
      <c r="Y42" s="579"/>
      <c r="Z42" s="579"/>
      <c r="AA42" s="579"/>
      <c r="AB42" s="579"/>
      <c r="AC42" s="579"/>
      <c r="AD42" s="579"/>
      <c r="AE42" s="579"/>
      <c r="AF42" s="579"/>
      <c r="AG42" s="579"/>
      <c r="AH42" s="579"/>
      <c r="AI42" s="579"/>
      <c r="AJ42" s="579"/>
      <c r="AK42" s="579"/>
      <c r="AL42" s="579"/>
      <c r="AM42" s="579"/>
      <c r="AN42" s="579"/>
      <c r="AO42" s="579"/>
      <c r="AP42" s="579"/>
      <c r="AQ42" s="579"/>
      <c r="AR42" s="579"/>
      <c r="AS42" s="579"/>
      <c r="AT42" s="579"/>
      <c r="AU42" s="579"/>
      <c r="AV42" s="579"/>
      <c r="AW42" s="579"/>
      <c r="AX42" s="579"/>
      <c r="AY42" s="579"/>
      <c r="AZ42" s="443">
        <v>1</v>
      </c>
    </row>
    <row r="43" spans="1:52" s="260" customFormat="1" ht="18" hidden="1" customHeight="1">
      <c r="A43" s="575"/>
      <c r="B43" s="259"/>
      <c r="C43" s="259" t="s">
        <v>1189</v>
      </c>
      <c r="D43" s="259"/>
      <c r="E43" s="653"/>
      <c r="F43" s="653"/>
      <c r="G43" s="653"/>
      <c r="H43" s="653"/>
      <c r="I43" s="653"/>
      <c r="J43" s="653"/>
      <c r="K43" s="653"/>
      <c r="L43" s="653"/>
      <c r="M43" s="653"/>
      <c r="N43" s="653"/>
      <c r="O43" s="653"/>
      <c r="P43" s="653"/>
      <c r="Q43" s="653"/>
      <c r="R43" s="653"/>
      <c r="S43" s="653"/>
      <c r="T43" s="653"/>
      <c r="U43" s="653"/>
      <c r="V43" s="653"/>
      <c r="W43" s="653"/>
      <c r="X43" s="653"/>
      <c r="Y43" s="653"/>
      <c r="Z43" s="653"/>
      <c r="AA43" s="653"/>
      <c r="AB43" s="653"/>
      <c r="AC43" s="653"/>
      <c r="AD43" s="653"/>
      <c r="AE43" s="653"/>
      <c r="AF43" s="653"/>
      <c r="AG43" s="653"/>
      <c r="AH43" s="653"/>
      <c r="AI43" s="653"/>
      <c r="AJ43" s="653"/>
      <c r="AK43" s="653"/>
      <c r="AL43" s="653"/>
      <c r="AM43" s="653"/>
      <c r="AN43" s="653"/>
      <c r="AO43" s="653"/>
      <c r="AP43" s="653"/>
      <c r="AQ43" s="653"/>
      <c r="AR43" s="653"/>
      <c r="AS43" s="653"/>
      <c r="AT43" s="653"/>
      <c r="AU43" s="653"/>
      <c r="AV43" s="653"/>
      <c r="AW43" s="653"/>
      <c r="AX43" s="653"/>
      <c r="AY43" s="653"/>
      <c r="AZ43" s="798">
        <v>1</v>
      </c>
    </row>
    <row r="44" spans="1:52" s="259" customFormat="1" ht="18" hidden="1" customHeight="1">
      <c r="A44" s="575"/>
      <c r="D44" s="259" t="s">
        <v>499</v>
      </c>
      <c r="E44" s="653" t="s">
        <v>1385</v>
      </c>
      <c r="F44" s="653"/>
      <c r="G44" s="653"/>
      <c r="H44" s="653"/>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c r="AH44" s="653"/>
      <c r="AI44" s="653"/>
      <c r="AJ44" s="653"/>
      <c r="AK44" s="653"/>
      <c r="AL44" s="653"/>
      <c r="AM44" s="653"/>
      <c r="AN44" s="653"/>
      <c r="AO44" s="653"/>
      <c r="AP44" s="653"/>
      <c r="AQ44" s="653"/>
      <c r="AR44" s="653"/>
      <c r="AS44" s="653"/>
      <c r="AT44" s="653"/>
      <c r="AU44" s="653"/>
      <c r="AV44" s="653"/>
      <c r="AW44" s="653"/>
      <c r="AX44" s="653"/>
      <c r="AY44" s="653"/>
      <c r="AZ44" s="798">
        <v>1</v>
      </c>
    </row>
    <row r="45" spans="1:52" s="259" customFormat="1" ht="18" hidden="1" customHeight="1">
      <c r="A45" s="575"/>
      <c r="D45" s="259" t="s">
        <v>499</v>
      </c>
      <c r="E45" s="653" t="s">
        <v>1188</v>
      </c>
      <c r="F45" s="653"/>
      <c r="G45" s="653"/>
      <c r="H45" s="653"/>
      <c r="I45" s="653"/>
      <c r="J45" s="653"/>
      <c r="K45" s="653"/>
      <c r="L45" s="653"/>
      <c r="M45" s="653"/>
      <c r="N45" s="653"/>
      <c r="O45" s="653"/>
      <c r="P45" s="653"/>
      <c r="Q45" s="653"/>
      <c r="R45" s="653"/>
      <c r="S45" s="653"/>
      <c r="T45" s="653"/>
      <c r="U45" s="653"/>
      <c r="V45" s="653"/>
      <c r="W45" s="653"/>
      <c r="X45" s="653"/>
      <c r="Y45" s="653"/>
      <c r="Z45" s="653"/>
      <c r="AA45" s="653"/>
      <c r="AB45" s="653"/>
      <c r="AC45" s="653"/>
      <c r="AD45" s="653"/>
      <c r="AE45" s="653"/>
      <c r="AF45" s="653"/>
      <c r="AG45" s="653"/>
      <c r="AH45" s="653"/>
      <c r="AI45" s="653"/>
      <c r="AJ45" s="653"/>
      <c r="AK45" s="653"/>
      <c r="AL45" s="653"/>
      <c r="AM45" s="653"/>
      <c r="AN45" s="653"/>
      <c r="AO45" s="653"/>
      <c r="AP45" s="653"/>
      <c r="AQ45" s="653"/>
      <c r="AR45" s="653"/>
      <c r="AS45" s="653"/>
      <c r="AT45" s="653"/>
      <c r="AU45" s="653"/>
      <c r="AV45" s="653"/>
      <c r="AW45" s="653"/>
      <c r="AX45" s="653"/>
      <c r="AY45" s="653"/>
      <c r="AZ45" s="798"/>
    </row>
    <row r="46" spans="1:52" s="260" customFormat="1" ht="18" hidden="1" customHeight="1">
      <c r="A46" s="575"/>
      <c r="B46" s="259"/>
      <c r="C46" s="259" t="s">
        <v>1187</v>
      </c>
      <c r="D46" s="259"/>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c r="AI46" s="653"/>
      <c r="AJ46" s="653"/>
      <c r="AK46" s="653"/>
      <c r="AL46" s="653"/>
      <c r="AM46" s="653"/>
      <c r="AN46" s="653"/>
      <c r="AO46" s="653"/>
      <c r="AP46" s="653"/>
      <c r="AQ46" s="653"/>
      <c r="AR46" s="653"/>
      <c r="AS46" s="653"/>
      <c r="AT46" s="653"/>
      <c r="AU46" s="653"/>
      <c r="AV46" s="653"/>
      <c r="AW46" s="653"/>
      <c r="AX46" s="653"/>
      <c r="AY46" s="653"/>
      <c r="AZ46" s="798">
        <v>1</v>
      </c>
    </row>
    <row r="47" spans="1:52" s="259" customFormat="1" ht="18" hidden="1" customHeight="1">
      <c r="A47" s="575"/>
      <c r="D47" s="259" t="s">
        <v>499</v>
      </c>
      <c r="E47" s="653" t="s">
        <v>1385</v>
      </c>
      <c r="F47" s="653"/>
      <c r="G47" s="653"/>
      <c r="H47" s="653"/>
      <c r="I47" s="653"/>
      <c r="J47" s="653"/>
      <c r="K47" s="653"/>
      <c r="L47" s="653"/>
      <c r="M47" s="653"/>
      <c r="N47" s="653"/>
      <c r="O47" s="653"/>
      <c r="P47" s="653"/>
      <c r="Q47" s="653"/>
      <c r="R47" s="653"/>
      <c r="S47" s="653"/>
      <c r="T47" s="653"/>
      <c r="U47" s="653"/>
      <c r="V47" s="653"/>
      <c r="W47" s="653"/>
      <c r="X47" s="653"/>
      <c r="Y47" s="653"/>
      <c r="Z47" s="653"/>
      <c r="AA47" s="653"/>
      <c r="AB47" s="653"/>
      <c r="AC47" s="653"/>
      <c r="AD47" s="653"/>
      <c r="AE47" s="653"/>
      <c r="AF47" s="653"/>
      <c r="AG47" s="653"/>
      <c r="AH47" s="653"/>
      <c r="AI47" s="653"/>
      <c r="AJ47" s="653"/>
      <c r="AK47" s="653"/>
      <c r="AL47" s="653"/>
      <c r="AM47" s="653"/>
      <c r="AN47" s="653"/>
      <c r="AO47" s="653"/>
      <c r="AP47" s="653"/>
      <c r="AQ47" s="653"/>
      <c r="AR47" s="653"/>
      <c r="AS47" s="653"/>
      <c r="AT47" s="653"/>
      <c r="AU47" s="653"/>
      <c r="AV47" s="653"/>
      <c r="AW47" s="653"/>
      <c r="AX47" s="653"/>
      <c r="AY47" s="653"/>
      <c r="AZ47" s="798">
        <v>1</v>
      </c>
    </row>
    <row r="48" spans="1:52" s="259" customFormat="1" ht="18" hidden="1" customHeight="1">
      <c r="A48" s="575"/>
      <c r="D48" s="259" t="s">
        <v>499</v>
      </c>
      <c r="E48" s="653" t="s">
        <v>1186</v>
      </c>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c r="AH48" s="653"/>
      <c r="AI48" s="653"/>
      <c r="AJ48" s="653"/>
      <c r="AK48" s="653"/>
      <c r="AL48" s="653"/>
      <c r="AM48" s="653"/>
      <c r="AN48" s="653"/>
      <c r="AO48" s="653"/>
      <c r="AP48" s="653"/>
      <c r="AQ48" s="653"/>
      <c r="AR48" s="653"/>
      <c r="AS48" s="653"/>
      <c r="AT48" s="653"/>
      <c r="AU48" s="653"/>
      <c r="AV48" s="653"/>
      <c r="AW48" s="653"/>
      <c r="AX48" s="653"/>
      <c r="AY48" s="653"/>
      <c r="AZ48" s="798">
        <v>1</v>
      </c>
    </row>
    <row r="49" spans="1:52" s="259" customFormat="1" ht="18" hidden="1" customHeight="1">
      <c r="A49" s="575"/>
      <c r="C49" s="259" t="s">
        <v>1185</v>
      </c>
      <c r="D49" s="259" t="s">
        <v>1184</v>
      </c>
      <c r="E49" s="653"/>
      <c r="F49" s="653"/>
      <c r="G49" s="653"/>
      <c r="H49" s="653"/>
      <c r="I49" s="653"/>
      <c r="J49" s="653"/>
      <c r="K49" s="653"/>
      <c r="L49" s="653"/>
      <c r="M49" s="653"/>
      <c r="N49" s="653"/>
      <c r="O49" s="653"/>
      <c r="P49" s="653"/>
      <c r="Q49" s="653"/>
      <c r="R49" s="653"/>
      <c r="S49" s="653"/>
      <c r="T49" s="653"/>
      <c r="U49" s="653"/>
      <c r="V49" s="653"/>
      <c r="W49" s="653"/>
      <c r="X49" s="653"/>
      <c r="Y49" s="653"/>
      <c r="Z49" s="653"/>
      <c r="AA49" s="653"/>
      <c r="AB49" s="653"/>
      <c r="AC49" s="653"/>
      <c r="AD49" s="653"/>
      <c r="AE49" s="653"/>
      <c r="AF49" s="653"/>
      <c r="AG49" s="653"/>
      <c r="AH49" s="653"/>
      <c r="AI49" s="653"/>
      <c r="AJ49" s="653"/>
      <c r="AK49" s="653"/>
      <c r="AL49" s="653"/>
      <c r="AM49" s="653"/>
      <c r="AN49" s="653"/>
      <c r="AO49" s="653"/>
      <c r="AP49" s="653"/>
      <c r="AQ49" s="653"/>
      <c r="AR49" s="653"/>
      <c r="AS49" s="653"/>
      <c r="AT49" s="653"/>
      <c r="AU49" s="653"/>
      <c r="AV49" s="653"/>
      <c r="AW49" s="653"/>
      <c r="AX49" s="653"/>
      <c r="AY49" s="653"/>
      <c r="AZ49" s="798">
        <v>1</v>
      </c>
    </row>
    <row r="50" spans="1:52" s="259" customFormat="1" ht="18" hidden="1" customHeight="1">
      <c r="A50" s="575"/>
      <c r="D50" s="259" t="s">
        <v>499</v>
      </c>
      <c r="E50" s="653" t="s">
        <v>1183</v>
      </c>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c r="AI50" s="653"/>
      <c r="AJ50" s="653"/>
      <c r="AK50" s="653"/>
      <c r="AL50" s="653"/>
      <c r="AM50" s="653"/>
      <c r="AN50" s="653"/>
      <c r="AO50" s="653"/>
      <c r="AP50" s="653"/>
      <c r="AQ50" s="653"/>
      <c r="AR50" s="653"/>
      <c r="AS50" s="653"/>
      <c r="AT50" s="653"/>
      <c r="AU50" s="653"/>
      <c r="AV50" s="653"/>
      <c r="AW50" s="653"/>
      <c r="AX50" s="653"/>
      <c r="AY50" s="653"/>
      <c r="AZ50" s="798">
        <v>1</v>
      </c>
    </row>
    <row r="51" spans="1:52" s="259" customFormat="1" ht="18" hidden="1" customHeight="1">
      <c r="A51" s="575"/>
      <c r="D51" s="259" t="s">
        <v>499</v>
      </c>
      <c r="E51" s="653" t="s">
        <v>1182</v>
      </c>
      <c r="F51" s="653"/>
      <c r="G51" s="653"/>
      <c r="H51" s="653"/>
      <c r="I51" s="653"/>
      <c r="J51" s="653"/>
      <c r="K51" s="653"/>
      <c r="L51" s="653"/>
      <c r="M51" s="653"/>
      <c r="N51" s="653"/>
      <c r="O51" s="653"/>
      <c r="P51" s="653"/>
      <c r="Q51" s="653"/>
      <c r="R51" s="653"/>
      <c r="S51" s="653"/>
      <c r="T51" s="653"/>
      <c r="U51" s="653"/>
      <c r="V51" s="653"/>
      <c r="W51" s="653"/>
      <c r="X51" s="653"/>
      <c r="Y51" s="653"/>
      <c r="Z51" s="653"/>
      <c r="AA51" s="653"/>
      <c r="AB51" s="653"/>
      <c r="AC51" s="653"/>
      <c r="AD51" s="653"/>
      <c r="AE51" s="653"/>
      <c r="AF51" s="653"/>
      <c r="AG51" s="653"/>
      <c r="AH51" s="653"/>
      <c r="AI51" s="653"/>
      <c r="AJ51" s="653"/>
      <c r="AK51" s="653"/>
      <c r="AL51" s="653"/>
      <c r="AM51" s="653"/>
      <c r="AN51" s="653"/>
      <c r="AO51" s="653"/>
      <c r="AP51" s="653"/>
      <c r="AQ51" s="653"/>
      <c r="AR51" s="653"/>
      <c r="AS51" s="653"/>
      <c r="AT51" s="653"/>
      <c r="AU51" s="653"/>
      <c r="AV51" s="653"/>
      <c r="AW51" s="653"/>
      <c r="AX51" s="653"/>
      <c r="AY51" s="653"/>
      <c r="AZ51" s="798">
        <v>1</v>
      </c>
    </row>
    <row r="52" spans="1:52" s="259" customFormat="1" ht="18" hidden="1" customHeight="1">
      <c r="A52" s="575"/>
      <c r="D52" s="259" t="s">
        <v>499</v>
      </c>
      <c r="E52" s="653" t="s">
        <v>1181</v>
      </c>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c r="AH52" s="653"/>
      <c r="AI52" s="653"/>
      <c r="AJ52" s="653"/>
      <c r="AK52" s="653"/>
      <c r="AL52" s="653"/>
      <c r="AM52" s="653"/>
      <c r="AN52" s="653"/>
      <c r="AO52" s="653"/>
      <c r="AP52" s="653"/>
      <c r="AQ52" s="653"/>
      <c r="AR52" s="653"/>
      <c r="AS52" s="653"/>
      <c r="AT52" s="653"/>
      <c r="AU52" s="653"/>
      <c r="AV52" s="653"/>
      <c r="AW52" s="653"/>
      <c r="AX52" s="653"/>
      <c r="AY52" s="653"/>
      <c r="AZ52" s="798">
        <v>1</v>
      </c>
    </row>
    <row r="53" spans="1:52" s="259" customFormat="1" ht="18" hidden="1" customHeight="1">
      <c r="A53" s="575"/>
      <c r="D53" s="259" t="s">
        <v>499</v>
      </c>
      <c r="E53" s="653" t="s">
        <v>1180</v>
      </c>
      <c r="F53" s="653"/>
      <c r="G53" s="653"/>
      <c r="H53" s="653"/>
      <c r="I53" s="653"/>
      <c r="J53" s="653"/>
      <c r="K53" s="653"/>
      <c r="L53" s="653"/>
      <c r="M53" s="653"/>
      <c r="N53" s="653"/>
      <c r="O53" s="653"/>
      <c r="P53" s="653"/>
      <c r="Q53" s="653"/>
      <c r="R53" s="653"/>
      <c r="S53" s="653"/>
      <c r="T53" s="653"/>
      <c r="U53" s="653"/>
      <c r="V53" s="653"/>
      <c r="W53" s="653"/>
      <c r="X53" s="653"/>
      <c r="Y53" s="653"/>
      <c r="Z53" s="653"/>
      <c r="AA53" s="653"/>
      <c r="AB53" s="653"/>
      <c r="AC53" s="653"/>
      <c r="AD53" s="653"/>
      <c r="AE53" s="653"/>
      <c r="AF53" s="653"/>
      <c r="AG53" s="653"/>
      <c r="AH53" s="653"/>
      <c r="AI53" s="653"/>
      <c r="AJ53" s="653"/>
      <c r="AK53" s="653"/>
      <c r="AL53" s="653"/>
      <c r="AM53" s="653"/>
      <c r="AN53" s="653"/>
      <c r="AO53" s="653"/>
      <c r="AP53" s="653"/>
      <c r="AQ53" s="653"/>
      <c r="AR53" s="653"/>
      <c r="AS53" s="653"/>
      <c r="AT53" s="653"/>
      <c r="AU53" s="653"/>
      <c r="AV53" s="653"/>
      <c r="AW53" s="653"/>
      <c r="AX53" s="653"/>
      <c r="AY53" s="653"/>
      <c r="AZ53" s="798">
        <v>1</v>
      </c>
    </row>
    <row r="54" spans="1:52" s="259" customFormat="1" ht="18" hidden="1" customHeight="1">
      <c r="A54" s="575"/>
      <c r="D54" s="259" t="s">
        <v>499</v>
      </c>
      <c r="E54" s="653" t="s">
        <v>1179</v>
      </c>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c r="AI54" s="653"/>
      <c r="AJ54" s="653"/>
      <c r="AK54" s="653"/>
      <c r="AL54" s="653"/>
      <c r="AM54" s="653"/>
      <c r="AN54" s="653"/>
      <c r="AO54" s="653"/>
      <c r="AP54" s="653"/>
      <c r="AQ54" s="653"/>
      <c r="AR54" s="653"/>
      <c r="AS54" s="653"/>
      <c r="AT54" s="653"/>
      <c r="AU54" s="653"/>
      <c r="AV54" s="653"/>
      <c r="AW54" s="653"/>
      <c r="AX54" s="653"/>
      <c r="AY54" s="653"/>
      <c r="AZ54" s="798">
        <v>1</v>
      </c>
    </row>
    <row r="55" spans="1:52" s="259" customFormat="1" ht="18" hidden="1" customHeight="1">
      <c r="A55" s="575"/>
      <c r="D55" s="259" t="s">
        <v>499</v>
      </c>
      <c r="E55" s="653" t="s">
        <v>1178</v>
      </c>
      <c r="F55" s="653"/>
      <c r="G55" s="653"/>
      <c r="H55" s="653"/>
      <c r="I55" s="653"/>
      <c r="J55" s="653"/>
      <c r="K55" s="653"/>
      <c r="L55" s="653"/>
      <c r="M55" s="653"/>
      <c r="N55" s="653"/>
      <c r="O55" s="653"/>
      <c r="P55" s="653"/>
      <c r="Q55" s="653"/>
      <c r="R55" s="653"/>
      <c r="S55" s="653"/>
      <c r="T55" s="653"/>
      <c r="U55" s="653"/>
      <c r="V55" s="653"/>
      <c r="W55" s="653"/>
      <c r="X55" s="653"/>
      <c r="Y55" s="653"/>
      <c r="Z55" s="653"/>
      <c r="AA55" s="653"/>
      <c r="AB55" s="653"/>
      <c r="AC55" s="653"/>
      <c r="AD55" s="653"/>
      <c r="AE55" s="653"/>
      <c r="AF55" s="653"/>
      <c r="AG55" s="653"/>
      <c r="AH55" s="653"/>
      <c r="AI55" s="653"/>
      <c r="AJ55" s="653"/>
      <c r="AK55" s="653"/>
      <c r="AL55" s="653"/>
      <c r="AM55" s="653"/>
      <c r="AN55" s="653"/>
      <c r="AO55" s="653"/>
      <c r="AP55" s="653"/>
      <c r="AQ55" s="653"/>
      <c r="AR55" s="653"/>
      <c r="AS55" s="653"/>
      <c r="AT55" s="653"/>
      <c r="AU55" s="653"/>
      <c r="AV55" s="653"/>
      <c r="AW55" s="653"/>
      <c r="AX55" s="653"/>
      <c r="AY55" s="653"/>
      <c r="AZ55" s="798">
        <v>1</v>
      </c>
    </row>
    <row r="56" spans="1:52" s="259" customFormat="1" ht="18" hidden="1" customHeight="1">
      <c r="A56" s="575"/>
      <c r="D56" s="259" t="s">
        <v>499</v>
      </c>
      <c r="E56" s="653" t="s">
        <v>1177</v>
      </c>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c r="AI56" s="653"/>
      <c r="AJ56" s="653"/>
      <c r="AK56" s="653"/>
      <c r="AL56" s="653"/>
      <c r="AM56" s="653"/>
      <c r="AN56" s="653"/>
      <c r="AO56" s="653"/>
      <c r="AP56" s="653"/>
      <c r="AQ56" s="653"/>
      <c r="AR56" s="653"/>
      <c r="AS56" s="653"/>
      <c r="AT56" s="653"/>
      <c r="AU56" s="653"/>
      <c r="AV56" s="653"/>
      <c r="AW56" s="653"/>
      <c r="AX56" s="653"/>
      <c r="AY56" s="653"/>
      <c r="AZ56" s="798">
        <v>1</v>
      </c>
    </row>
    <row r="57" spans="1:52" s="259" customFormat="1" ht="18" hidden="1" customHeight="1">
      <c r="A57" s="575"/>
      <c r="D57" s="653"/>
      <c r="E57" s="799"/>
      <c r="F57" s="799"/>
      <c r="G57" s="799"/>
      <c r="H57" s="799"/>
      <c r="I57" s="799"/>
      <c r="J57" s="799"/>
      <c r="K57" s="799"/>
      <c r="L57" s="799"/>
      <c r="M57" s="799"/>
      <c r="N57" s="799"/>
      <c r="O57" s="799"/>
      <c r="P57" s="799"/>
      <c r="Q57" s="799"/>
      <c r="R57" s="799"/>
      <c r="S57" s="799"/>
      <c r="T57" s="799"/>
      <c r="U57" s="799"/>
      <c r="V57" s="799"/>
      <c r="W57" s="799"/>
      <c r="X57" s="799"/>
      <c r="Y57" s="799"/>
      <c r="Z57" s="799"/>
      <c r="AA57" s="799"/>
      <c r="AB57" s="799"/>
      <c r="AC57" s="799"/>
      <c r="AD57" s="799"/>
      <c r="AE57" s="799"/>
      <c r="AF57" s="799"/>
      <c r="AG57" s="799"/>
      <c r="AH57" s="799"/>
      <c r="AI57" s="799"/>
      <c r="AJ57" s="799"/>
      <c r="AK57" s="799"/>
      <c r="AL57" s="799"/>
      <c r="AM57" s="799"/>
      <c r="AN57" s="799"/>
      <c r="AO57" s="799"/>
      <c r="AP57" s="799"/>
      <c r="AQ57" s="799"/>
      <c r="AR57" s="799"/>
      <c r="AS57" s="799"/>
      <c r="AT57" s="799"/>
      <c r="AU57" s="799"/>
      <c r="AV57" s="799"/>
      <c r="AW57" s="799"/>
      <c r="AX57" s="799"/>
      <c r="AY57" s="799"/>
      <c r="AZ57" s="798">
        <v>1</v>
      </c>
    </row>
    <row r="58" spans="1:52" ht="25.5">
      <c r="A58" s="575">
        <f t="shared" ref="A58:A70" si="2">IF(K$76&gt;0,1,0)</f>
        <v>0</v>
      </c>
      <c r="B58" s="1869" t="s">
        <v>745</v>
      </c>
      <c r="C58" s="1869"/>
      <c r="D58" s="1869"/>
      <c r="E58" s="1869"/>
      <c r="F58" s="1869"/>
      <c r="G58" s="1869"/>
      <c r="H58" s="1869"/>
      <c r="I58" s="1869"/>
      <c r="J58" s="1869"/>
      <c r="K58" s="1869"/>
      <c r="L58" s="1869"/>
      <c r="M58" s="1869"/>
      <c r="N58" s="1869"/>
      <c r="O58" s="1869"/>
      <c r="P58" s="1869"/>
      <c r="Q58" s="1869"/>
      <c r="R58" s="1869"/>
      <c r="S58" s="1869"/>
      <c r="T58" s="1869"/>
      <c r="U58" s="1869"/>
      <c r="V58" s="1869"/>
      <c r="W58" s="1869"/>
      <c r="X58" s="1869"/>
      <c r="Y58" s="1869"/>
      <c r="Z58" s="1869"/>
      <c r="AA58" s="1869"/>
      <c r="AB58" s="1869"/>
      <c r="AC58" s="1869"/>
      <c r="AD58" s="1869"/>
      <c r="AE58" s="1869"/>
      <c r="AF58" s="1869"/>
      <c r="AG58" s="1869"/>
      <c r="AH58" s="1869"/>
      <c r="AI58" s="1869"/>
      <c r="AJ58" s="1869"/>
      <c r="AK58" s="1869"/>
      <c r="AL58" s="1869"/>
      <c r="AM58" s="1869"/>
      <c r="AN58" s="1869"/>
      <c r="AO58" s="1869"/>
      <c r="AP58" s="1869"/>
      <c r="AQ58" s="1869"/>
      <c r="AR58" s="1869"/>
      <c r="AS58" s="1869"/>
      <c r="AT58" s="1869"/>
      <c r="AU58" s="1869"/>
      <c r="AV58" s="1869"/>
      <c r="AW58" s="1869"/>
      <c r="AX58" s="1869"/>
      <c r="AY58" s="1869"/>
      <c r="AZ58" s="444">
        <v>2</v>
      </c>
    </row>
    <row r="59" spans="1:52" s="260" customFormat="1" ht="9.9499999999999993" customHeight="1">
      <c r="A59" s="575">
        <f t="shared" si="2"/>
        <v>0</v>
      </c>
      <c r="AZ59" s="443">
        <v>2</v>
      </c>
    </row>
    <row r="60" spans="1:52" s="576" customFormat="1" ht="30" customHeight="1">
      <c r="A60" s="575">
        <f t="shared" si="2"/>
        <v>0</v>
      </c>
      <c r="F60" s="1864" t="s">
        <v>1228</v>
      </c>
      <c r="G60" s="1864"/>
      <c r="H60" s="1864"/>
      <c r="I60" s="1864"/>
      <c r="J60" s="1864"/>
      <c r="K60" s="1864"/>
      <c r="L60" s="1870" t="str">
        <f>+'6-3표준조사 3'!K79</f>
        <v>66-0</v>
      </c>
      <c r="M60" s="1870"/>
      <c r="N60" s="1870"/>
      <c r="O60" s="1870"/>
      <c r="P60" s="1870"/>
      <c r="Q60" s="1870"/>
      <c r="R60" s="577"/>
      <c r="S60" s="577"/>
      <c r="T60" s="1864" t="s">
        <v>1227</v>
      </c>
      <c r="U60" s="1864"/>
      <c r="V60" s="1864"/>
      <c r="W60" s="1864"/>
      <c r="X60" s="1864"/>
      <c r="Y60" s="1864"/>
      <c r="Z60" s="1870" t="str">
        <f>+'6-3표준조사 3'!L79</f>
        <v>14-7</v>
      </c>
      <c r="AA60" s="1870"/>
      <c r="AB60" s="1870"/>
      <c r="AC60" s="1870"/>
      <c r="AD60" s="1870"/>
      <c r="AE60" s="1870"/>
      <c r="AF60" s="577"/>
      <c r="AG60" s="577"/>
      <c r="AH60" s="1864" t="s">
        <v>1226</v>
      </c>
      <c r="AI60" s="1864"/>
      <c r="AJ60" s="1864"/>
      <c r="AK60" s="1864"/>
      <c r="AL60" s="1864"/>
      <c r="AM60" s="1864"/>
      <c r="AN60" s="1864"/>
      <c r="AO60" s="1870" t="str">
        <f>+'6-3표준조사 3'!R79</f>
        <v>모두베기</v>
      </c>
      <c r="AP60" s="1870"/>
      <c r="AQ60" s="1870"/>
      <c r="AR60" s="1870"/>
      <c r="AS60" s="1870"/>
      <c r="AT60" s="1870"/>
      <c r="AU60" s="578"/>
      <c r="AV60" s="578"/>
      <c r="AW60" s="578"/>
      <c r="AX60" s="578"/>
      <c r="AZ60" s="443">
        <v>2</v>
      </c>
    </row>
    <row r="61" spans="1:52" s="260" customFormat="1" ht="14.25" customHeight="1">
      <c r="A61" s="575">
        <f t="shared" si="2"/>
        <v>0</v>
      </c>
      <c r="AZ61" s="443">
        <v>2</v>
      </c>
    </row>
    <row r="62" spans="1:52" s="259" customFormat="1" ht="20.100000000000001" customHeight="1">
      <c r="A62" s="575">
        <f t="shared" si="2"/>
        <v>0</v>
      </c>
      <c r="B62" s="1876" t="s">
        <v>1225</v>
      </c>
      <c r="C62" s="1876"/>
      <c r="D62" s="1876"/>
      <c r="E62" s="1876"/>
      <c r="F62" s="1876"/>
      <c r="G62" s="1876"/>
      <c r="H62" s="1876"/>
      <c r="I62" s="1876"/>
      <c r="J62" s="1876"/>
      <c r="K62" s="1876"/>
      <c r="L62" s="1876"/>
      <c r="M62" s="1876"/>
      <c r="N62" s="1876"/>
      <c r="O62" s="1876"/>
      <c r="P62" s="1876"/>
      <c r="Q62" s="1876"/>
      <c r="R62" s="1876"/>
      <c r="S62" s="1876"/>
      <c r="T62" s="1876"/>
      <c r="U62" s="1876"/>
      <c r="V62" s="1876"/>
      <c r="W62" s="1876"/>
      <c r="X62" s="1876"/>
      <c r="Y62" s="1876"/>
      <c r="Z62" s="1876"/>
      <c r="AA62" s="1876"/>
      <c r="AB62" s="1876"/>
      <c r="AC62" s="1876"/>
      <c r="AD62" s="1876"/>
      <c r="AE62" s="1876"/>
      <c r="AF62" s="1876"/>
      <c r="AG62" s="1876"/>
      <c r="AH62" s="1876"/>
      <c r="AI62" s="1876"/>
      <c r="AJ62" s="1876"/>
      <c r="AK62" s="1876"/>
      <c r="AL62" s="1876"/>
      <c r="AM62" s="1876"/>
      <c r="AN62" s="1876"/>
      <c r="AO62" s="1876"/>
      <c r="AP62" s="1876"/>
      <c r="AQ62" s="1876"/>
      <c r="AR62" s="1876"/>
      <c r="AS62" s="1876"/>
      <c r="AT62" s="1876"/>
      <c r="AU62" s="1876"/>
      <c r="AV62" s="1876"/>
      <c r="AW62" s="1876"/>
      <c r="AX62" s="1876"/>
      <c r="AY62" s="1876"/>
      <c r="AZ62" s="443">
        <v>2</v>
      </c>
    </row>
    <row r="63" spans="1:52" s="259" customFormat="1" ht="18" customHeight="1">
      <c r="A63" s="575">
        <f t="shared" si="2"/>
        <v>0</v>
      </c>
      <c r="C63" s="259" t="s">
        <v>1208</v>
      </c>
      <c r="D63" s="579" t="s">
        <v>1224</v>
      </c>
      <c r="E63" s="579"/>
      <c r="F63" s="580"/>
      <c r="G63" s="580"/>
      <c r="H63" s="580"/>
      <c r="I63" s="580"/>
      <c r="J63" s="581"/>
      <c r="M63" s="579"/>
      <c r="N63" s="579"/>
      <c r="O63" s="581"/>
      <c r="P63" s="579"/>
      <c r="Q63" s="579"/>
      <c r="R63" s="579"/>
      <c r="S63" s="579"/>
      <c r="T63" s="579"/>
      <c r="U63" s="579"/>
      <c r="V63" s="579"/>
      <c r="W63" s="579"/>
      <c r="X63" s="579"/>
      <c r="Y63" s="579"/>
      <c r="Z63" s="579"/>
      <c r="AA63" s="579"/>
      <c r="AB63" s="579"/>
      <c r="AC63" s="579"/>
      <c r="AD63" s="579"/>
      <c r="AE63" s="579"/>
      <c r="AZ63" s="443">
        <v>2</v>
      </c>
    </row>
    <row r="64" spans="1:52" s="259" customFormat="1" ht="18" customHeight="1">
      <c r="A64" s="575">
        <f t="shared" si="2"/>
        <v>0</v>
      </c>
      <c r="D64" s="259" t="s">
        <v>499</v>
      </c>
      <c r="E64" s="579" t="str">
        <f>CONCATENATE(L60," 임반 ",Z60," 소반 은 해발고",'6-3표준조사 3'!W78,"m ~ ",'6-3표준조사 3'!W79,"m 사이에 분포한다.")</f>
        <v>66-0 임반 14-7 소반 은 해발고765m ~ 800m 사이에 분포한다.</v>
      </c>
      <c r="F64" s="579"/>
      <c r="G64" s="579"/>
      <c r="H64" s="579"/>
      <c r="I64" s="579"/>
      <c r="J64" s="579"/>
      <c r="K64" s="579"/>
      <c r="L64" s="579"/>
      <c r="M64" s="579"/>
      <c r="N64" s="579"/>
      <c r="O64" s="579"/>
      <c r="P64" s="579"/>
      <c r="Q64" s="579"/>
      <c r="R64" s="579"/>
      <c r="S64" s="579"/>
      <c r="T64" s="579"/>
      <c r="U64" s="579"/>
      <c r="V64" s="579"/>
      <c r="W64" s="579"/>
      <c r="X64" s="579"/>
      <c r="Y64" s="579"/>
      <c r="Z64" s="579"/>
      <c r="AA64" s="579"/>
      <c r="AB64" s="579"/>
      <c r="AC64" s="579"/>
      <c r="AD64" s="579"/>
      <c r="AE64" s="579"/>
      <c r="AF64" s="579"/>
      <c r="AG64" s="579"/>
      <c r="AH64" s="579"/>
      <c r="AI64" s="579"/>
      <c r="AJ64" s="582"/>
      <c r="AK64" s="582"/>
      <c r="AL64" s="582"/>
      <c r="AM64" s="579"/>
      <c r="AN64" s="579"/>
      <c r="AO64" s="579"/>
      <c r="AP64" s="579"/>
      <c r="AQ64" s="579"/>
      <c r="AR64" s="579"/>
      <c r="AS64" s="579"/>
      <c r="AT64" s="579"/>
      <c r="AU64" s="579"/>
      <c r="AV64" s="579"/>
      <c r="AW64" s="579"/>
      <c r="AX64" s="579"/>
      <c r="AY64" s="579"/>
      <c r="AZ64" s="443">
        <v>2</v>
      </c>
    </row>
    <row r="65" spans="1:52" s="259" customFormat="1" ht="18" customHeight="1">
      <c r="A65" s="575">
        <f t="shared" si="2"/>
        <v>0</v>
      </c>
      <c r="D65" s="259" t="s">
        <v>499</v>
      </c>
      <c r="E65" s="259" t="str">
        <f>CONCATENATE("소반의 경사도는 평균 ",'6-3표준조사 3'!W80,"˚로 ",'6-3표준조사 3'!P81,"경사이고, 임지의 잔재를 제외하고 장애물은 많지 않다.")</f>
        <v>소반의 경사도는 평균 18.21˚로 중 (15˚ ~ 30˚)경사이고, 임지의 잔재를 제외하고 장애물은 많지 않다.</v>
      </c>
      <c r="AZ65" s="443">
        <v>2</v>
      </c>
    </row>
    <row r="66" spans="1:52" s="259" customFormat="1" ht="18" customHeight="1">
      <c r="A66" s="575">
        <f t="shared" si="2"/>
        <v>0</v>
      </c>
      <c r="C66" s="259" t="s">
        <v>1206</v>
      </c>
      <c r="D66" s="259" t="s">
        <v>1223</v>
      </c>
      <c r="K66" s="579"/>
      <c r="L66" s="579"/>
      <c r="M66" s="583"/>
      <c r="P66" s="584"/>
      <c r="Q66" s="584"/>
      <c r="R66" s="584"/>
      <c r="S66" s="584"/>
      <c r="T66" s="584"/>
      <c r="AZ66" s="443">
        <v>2</v>
      </c>
    </row>
    <row r="67" spans="1:52" s="259" customFormat="1" ht="18" customHeight="1">
      <c r="A67" s="575">
        <f t="shared" si="2"/>
        <v>0</v>
      </c>
      <c r="D67" s="259" t="s">
        <v>499</v>
      </c>
      <c r="E67" s="579" t="str">
        <f>CONCATENATE("사업대상지는 ",'6-3표준조사 3'!N79," ",'6-3표준조사 3'!O79," ",'6-3표준조사 3'!P79,"로 지적면적은 ",'6-3표준조사 2'!W92,"ha 이다." )</f>
        <v>사업대상지는 영춘 상 산40-1번지로 지적면적은 38.46ha 이다.</v>
      </c>
      <c r="F67" s="579"/>
      <c r="G67" s="579"/>
      <c r="AJ67" s="579"/>
      <c r="AK67" s="579"/>
      <c r="AL67" s="579"/>
      <c r="AM67" s="579"/>
      <c r="AN67" s="579"/>
      <c r="AO67" s="579"/>
      <c r="AP67" s="579"/>
      <c r="AQ67" s="579"/>
      <c r="AR67" s="579"/>
      <c r="AS67" s="579"/>
      <c r="AT67" s="579"/>
      <c r="AU67" s="579"/>
      <c r="AV67" s="579"/>
      <c r="AW67" s="579"/>
      <c r="AX67" s="579"/>
      <c r="AY67" s="579"/>
      <c r="AZ67" s="585">
        <v>2</v>
      </c>
    </row>
    <row r="68" spans="1:52" s="259" customFormat="1" ht="18" customHeight="1">
      <c r="A68" s="575">
        <f t="shared" si="2"/>
        <v>0</v>
      </c>
      <c r="D68" s="259" t="s">
        <v>499</v>
      </c>
      <c r="E68" s="579" t="str">
        <f>CONCATENATE("소반의 풀베기사업 대상면적은 ",'6-3표준조사 3'!Q79,"ha 이다.")</f>
        <v>소반의 풀베기사업 대상면적은 0ha 이다.</v>
      </c>
      <c r="F68" s="579"/>
      <c r="G68" s="579"/>
      <c r="H68" s="579"/>
      <c r="I68" s="579"/>
      <c r="J68" s="579"/>
      <c r="K68" s="579"/>
      <c r="L68" s="579"/>
      <c r="M68" s="579"/>
      <c r="N68" s="579"/>
      <c r="O68" s="579"/>
      <c r="P68" s="579"/>
      <c r="Q68" s="579"/>
      <c r="R68" s="579"/>
      <c r="S68" s="579"/>
      <c r="T68" s="579"/>
      <c r="U68" s="579"/>
      <c r="V68" s="579"/>
      <c r="W68" s="579"/>
      <c r="X68" s="579"/>
      <c r="Y68" s="579"/>
      <c r="Z68" s="579"/>
      <c r="AA68" s="579"/>
      <c r="AB68" s="579"/>
      <c r="AC68" s="579"/>
      <c r="AD68" s="579"/>
      <c r="AE68" s="579"/>
      <c r="AF68" s="579"/>
      <c r="AG68" s="579"/>
      <c r="AH68" s="579"/>
      <c r="AI68" s="579"/>
      <c r="AJ68" s="579"/>
      <c r="AK68" s="579"/>
      <c r="AL68" s="579"/>
      <c r="AM68" s="579"/>
      <c r="AN68" s="579"/>
      <c r="AO68" s="579"/>
      <c r="AP68" s="579"/>
      <c r="AQ68" s="579"/>
      <c r="AR68" s="579"/>
      <c r="AS68" s="579"/>
      <c r="AT68" s="579"/>
      <c r="AU68" s="579"/>
      <c r="AV68" s="579"/>
      <c r="AW68" s="579"/>
      <c r="AX68" s="579"/>
      <c r="AY68" s="579"/>
      <c r="AZ68" s="585">
        <v>2</v>
      </c>
    </row>
    <row r="69" spans="1:52" s="259" customFormat="1" ht="18" customHeight="1">
      <c r="A69" s="575">
        <f t="shared" si="2"/>
        <v>0</v>
      </c>
      <c r="C69" s="259" t="s">
        <v>1193</v>
      </c>
      <c r="D69" s="259" t="s">
        <v>1222</v>
      </c>
      <c r="E69" s="579"/>
      <c r="F69" s="579"/>
      <c r="G69" s="579"/>
      <c r="H69" s="579"/>
      <c r="I69" s="579"/>
      <c r="J69" s="579"/>
      <c r="K69" s="579"/>
      <c r="L69" s="579"/>
      <c r="M69" s="579"/>
      <c r="N69" s="579"/>
      <c r="O69" s="579"/>
      <c r="P69" s="579"/>
      <c r="Q69" s="579"/>
      <c r="R69" s="579"/>
      <c r="S69" s="579"/>
      <c r="T69" s="579"/>
      <c r="U69" s="579"/>
      <c r="V69" s="579"/>
      <c r="W69" s="579"/>
      <c r="X69" s="579"/>
      <c r="Y69" s="579"/>
      <c r="Z69" s="579"/>
      <c r="AA69" s="579"/>
      <c r="AB69" s="579"/>
      <c r="AC69" s="579"/>
      <c r="AD69" s="579"/>
      <c r="AE69" s="579"/>
      <c r="AF69" s="579"/>
      <c r="AG69" s="579"/>
      <c r="AH69" s="769"/>
      <c r="AI69" s="769"/>
      <c r="AJ69" s="769"/>
      <c r="AK69" s="579"/>
      <c r="AL69" s="579"/>
      <c r="AM69" s="579"/>
      <c r="AN69" s="579"/>
      <c r="AO69" s="579"/>
      <c r="AP69" s="579"/>
      <c r="AQ69" s="579"/>
      <c r="AR69" s="579"/>
      <c r="AS69" s="579"/>
      <c r="AT69" s="579"/>
      <c r="AU69" s="579"/>
      <c r="AV69" s="579"/>
      <c r="AW69" s="579"/>
      <c r="AX69" s="579"/>
      <c r="AY69" s="579"/>
      <c r="AZ69" s="585">
        <v>2</v>
      </c>
    </row>
    <row r="70" spans="1:52" s="259" customFormat="1" ht="18" customHeight="1">
      <c r="A70" s="575">
        <f t="shared" si="2"/>
        <v>0</v>
      </c>
      <c r="B70" s="586"/>
      <c r="C70" s="586"/>
      <c r="D70" s="586" t="s">
        <v>499</v>
      </c>
      <c r="E70" s="587" t="str">
        <f>'6-3표준조사 3'!$W$95</f>
        <v>임도가 연접되어 접근이 용이하다.</v>
      </c>
      <c r="F70" s="587"/>
      <c r="G70" s="587"/>
      <c r="H70" s="587"/>
      <c r="I70" s="587"/>
      <c r="J70" s="587"/>
      <c r="K70" s="587"/>
      <c r="L70" s="587"/>
      <c r="M70" s="587"/>
      <c r="N70" s="587"/>
      <c r="O70" s="587"/>
      <c r="P70" s="587"/>
      <c r="Q70" s="587"/>
      <c r="R70" s="587"/>
      <c r="S70" s="587"/>
      <c r="T70" s="587"/>
      <c r="U70" s="587"/>
      <c r="V70" s="587"/>
      <c r="W70" s="587"/>
      <c r="X70" s="587"/>
      <c r="Y70" s="587"/>
      <c r="Z70" s="587"/>
      <c r="AA70" s="587"/>
      <c r="AB70" s="587"/>
      <c r="AC70" s="587"/>
      <c r="AD70" s="587"/>
      <c r="AE70" s="587"/>
      <c r="AF70" s="587"/>
      <c r="AG70" s="587"/>
      <c r="AH70" s="588"/>
      <c r="AI70" s="588"/>
      <c r="AJ70" s="588"/>
      <c r="AK70" s="587"/>
      <c r="AL70" s="587"/>
      <c r="AM70" s="587"/>
      <c r="AN70" s="587"/>
      <c r="AO70" s="587"/>
      <c r="AP70" s="587"/>
      <c r="AQ70" s="587"/>
      <c r="AR70" s="587"/>
      <c r="AS70" s="587"/>
      <c r="AT70" s="587"/>
      <c r="AU70" s="587"/>
      <c r="AV70" s="587"/>
      <c r="AW70" s="587"/>
      <c r="AX70" s="587"/>
      <c r="AY70" s="587"/>
      <c r="AZ70" s="585">
        <v>2</v>
      </c>
    </row>
    <row r="71" spans="1:52" s="259" customFormat="1" ht="14.25" hidden="1" customHeight="1">
      <c r="A71" s="575"/>
      <c r="D71" s="589"/>
      <c r="E71" s="589"/>
      <c r="F71" s="589"/>
      <c r="G71" s="589"/>
      <c r="H71" s="589"/>
      <c r="I71" s="589"/>
      <c r="J71" s="589"/>
      <c r="K71" s="589"/>
      <c r="L71" s="589"/>
      <c r="M71" s="589"/>
      <c r="N71" s="589"/>
      <c r="O71" s="589"/>
      <c r="P71" s="589"/>
      <c r="Q71" s="589"/>
      <c r="R71" s="589"/>
      <c r="S71" s="589"/>
      <c r="T71" s="589"/>
      <c r="U71" s="589"/>
      <c r="V71" s="589"/>
      <c r="W71" s="589"/>
      <c r="X71" s="589"/>
      <c r="Y71" s="589"/>
      <c r="Z71" s="589"/>
      <c r="AA71" s="589"/>
      <c r="AB71" s="589"/>
      <c r="AC71" s="589"/>
      <c r="AD71" s="589"/>
      <c r="AE71" s="589"/>
      <c r="AF71" s="589"/>
      <c r="AG71" s="589"/>
      <c r="AH71" s="589"/>
      <c r="AI71" s="589"/>
      <c r="AJ71" s="589"/>
      <c r="AK71" s="589"/>
      <c r="AL71" s="589"/>
      <c r="AM71" s="589"/>
      <c r="AN71" s="589"/>
      <c r="AO71" s="589"/>
      <c r="AP71" s="589"/>
      <c r="AQ71" s="589"/>
      <c r="AR71" s="589"/>
      <c r="AS71" s="589"/>
      <c r="AT71" s="589"/>
      <c r="AU71" s="589"/>
      <c r="AV71" s="589"/>
      <c r="AW71" s="589"/>
      <c r="AX71" s="589"/>
      <c r="AY71" s="589"/>
      <c r="AZ71" s="585">
        <v>2</v>
      </c>
    </row>
    <row r="72" spans="1:52" s="260" customFormat="1" ht="20.100000000000001" customHeight="1">
      <c r="A72" s="575">
        <f t="shared" ref="A72:A78" si="3">IF(K$76&gt;0,1,0)</f>
        <v>0</v>
      </c>
      <c r="B72" s="1876" t="s">
        <v>1221</v>
      </c>
      <c r="C72" s="1876"/>
      <c r="D72" s="1876"/>
      <c r="E72" s="1876"/>
      <c r="F72" s="1876"/>
      <c r="G72" s="1876"/>
      <c r="H72" s="1876"/>
      <c r="I72" s="1876"/>
      <c r="J72" s="1876"/>
      <c r="K72" s="1876"/>
      <c r="L72" s="1876"/>
      <c r="M72" s="1876"/>
      <c r="N72" s="1876"/>
      <c r="O72" s="1876"/>
      <c r="P72" s="1876"/>
      <c r="Q72" s="1876"/>
      <c r="R72" s="1876"/>
      <c r="S72" s="1876"/>
      <c r="T72" s="1876"/>
      <c r="U72" s="1876"/>
      <c r="V72" s="1876"/>
      <c r="W72" s="1876"/>
      <c r="X72" s="1876"/>
      <c r="Y72" s="1876"/>
      <c r="Z72" s="1876"/>
      <c r="AA72" s="1876"/>
      <c r="AB72" s="1876"/>
      <c r="AC72" s="1876"/>
      <c r="AD72" s="1876"/>
      <c r="AE72" s="1876"/>
      <c r="AF72" s="1876"/>
      <c r="AG72" s="1876"/>
      <c r="AH72" s="1876"/>
      <c r="AI72" s="1876"/>
      <c r="AJ72" s="1876"/>
      <c r="AK72" s="1876"/>
      <c r="AL72" s="1876"/>
      <c r="AM72" s="1876"/>
      <c r="AN72" s="1876"/>
      <c r="AO72" s="1876"/>
      <c r="AP72" s="1876"/>
      <c r="AQ72" s="1876"/>
      <c r="AR72" s="1876"/>
      <c r="AS72" s="1876"/>
      <c r="AT72" s="1876"/>
      <c r="AU72" s="1876"/>
      <c r="AV72" s="1876"/>
      <c r="AW72" s="1876"/>
      <c r="AX72" s="1876"/>
      <c r="AY72" s="1876"/>
      <c r="AZ72" s="443">
        <v>2</v>
      </c>
    </row>
    <row r="73" spans="1:52" s="260" customFormat="1" ht="20.100000000000001" customHeight="1">
      <c r="A73" s="575">
        <f t="shared" si="3"/>
        <v>0</v>
      </c>
      <c r="B73" s="590"/>
      <c r="C73" s="591" t="s">
        <v>1208</v>
      </c>
      <c r="D73" s="591" t="s">
        <v>1220</v>
      </c>
      <c r="E73" s="592"/>
      <c r="F73" s="592"/>
      <c r="G73" s="769"/>
      <c r="H73" s="593"/>
      <c r="I73" s="593"/>
      <c r="J73" s="594"/>
      <c r="K73" s="594"/>
      <c r="L73" s="594"/>
      <c r="M73" s="594"/>
      <c r="N73" s="594"/>
      <c r="O73" s="594"/>
      <c r="P73" s="594"/>
      <c r="Q73" s="595"/>
      <c r="R73" s="595"/>
      <c r="S73" s="595"/>
      <c r="T73" s="595"/>
      <c r="U73" s="595"/>
      <c r="V73" s="596"/>
      <c r="W73" s="596"/>
      <c r="X73" s="596"/>
      <c r="Y73" s="596"/>
      <c r="Z73" s="596"/>
      <c r="AA73" s="596"/>
      <c r="AB73" s="596"/>
      <c r="AC73" s="596"/>
      <c r="AD73" s="596"/>
      <c r="AE73" s="596"/>
      <c r="AF73" s="596"/>
      <c r="AG73" s="596"/>
      <c r="AH73" s="597"/>
      <c r="AI73" s="597"/>
      <c r="AJ73" s="597"/>
      <c r="AK73" s="597"/>
      <c r="AL73" s="598"/>
      <c r="AM73" s="598"/>
      <c r="AN73" s="598"/>
      <c r="AO73" s="598"/>
      <c r="AP73" s="598"/>
      <c r="AQ73" s="598"/>
      <c r="AR73" s="598"/>
      <c r="AS73" s="598"/>
      <c r="AT73" s="598"/>
      <c r="AU73" s="598"/>
      <c r="AV73" s="593"/>
      <c r="AW73" s="593"/>
      <c r="AX73" s="593"/>
      <c r="AY73" s="593"/>
      <c r="AZ73" s="444">
        <v>2</v>
      </c>
    </row>
    <row r="74" spans="1:52" s="259" customFormat="1" ht="18" customHeight="1">
      <c r="A74" s="575">
        <f t="shared" si="3"/>
        <v>0</v>
      </c>
      <c r="B74" s="599"/>
      <c r="C74" s="1862" t="s">
        <v>1219</v>
      </c>
      <c r="D74" s="1862"/>
      <c r="E74" s="1862"/>
      <c r="F74" s="1862"/>
      <c r="G74" s="1862"/>
      <c r="H74" s="1862"/>
      <c r="I74" s="1862"/>
      <c r="J74" s="1862"/>
      <c r="K74" s="1862" t="s">
        <v>1218</v>
      </c>
      <c r="L74" s="1862"/>
      <c r="M74" s="1862"/>
      <c r="N74" s="1862"/>
      <c r="O74" s="1862"/>
      <c r="P74" s="1862"/>
      <c r="Q74" s="1862"/>
      <c r="R74" s="1862"/>
      <c r="S74" s="1862" t="s">
        <v>1217</v>
      </c>
      <c r="T74" s="1862"/>
      <c r="U74" s="1862"/>
      <c r="V74" s="1862"/>
      <c r="W74" s="1862"/>
      <c r="X74" s="1862"/>
      <c r="Y74" s="1862"/>
      <c r="Z74" s="1862"/>
      <c r="AA74" s="1862" t="s">
        <v>1216</v>
      </c>
      <c r="AB74" s="1862"/>
      <c r="AC74" s="1862"/>
      <c r="AD74" s="1862"/>
      <c r="AE74" s="1862"/>
      <c r="AF74" s="1862"/>
      <c r="AG74" s="1862"/>
      <c r="AH74" s="1862"/>
      <c r="AI74" s="1862"/>
      <c r="AJ74" s="1862"/>
      <c r="AK74" s="1862"/>
      <c r="AL74" s="1862"/>
      <c r="AM74" s="1862"/>
      <c r="AN74" s="1862"/>
      <c r="AO74" s="1862"/>
      <c r="AP74" s="1862"/>
      <c r="AQ74" s="1862" t="s">
        <v>964</v>
      </c>
      <c r="AR74" s="1862"/>
      <c r="AS74" s="1862"/>
      <c r="AT74" s="1862"/>
      <c r="AU74" s="1862"/>
      <c r="AV74" s="1862"/>
      <c r="AW74" s="1862"/>
      <c r="AX74" s="1862"/>
      <c r="AY74" s="599"/>
      <c r="AZ74" s="444">
        <v>2</v>
      </c>
    </row>
    <row r="75" spans="1:52" s="259" customFormat="1" ht="18" customHeight="1">
      <c r="A75" s="575">
        <f t="shared" si="3"/>
        <v>0</v>
      </c>
      <c r="B75" s="599"/>
      <c r="C75" s="1862"/>
      <c r="D75" s="1862"/>
      <c r="E75" s="1862"/>
      <c r="F75" s="1862"/>
      <c r="G75" s="1862"/>
      <c r="H75" s="1862"/>
      <c r="I75" s="1862"/>
      <c r="J75" s="1862"/>
      <c r="K75" s="1862"/>
      <c r="L75" s="1862"/>
      <c r="M75" s="1862"/>
      <c r="N75" s="1862"/>
      <c r="O75" s="1862"/>
      <c r="P75" s="1862"/>
      <c r="Q75" s="1862"/>
      <c r="R75" s="1862"/>
      <c r="S75" s="1862"/>
      <c r="T75" s="1862"/>
      <c r="U75" s="1862"/>
      <c r="V75" s="1862"/>
      <c r="W75" s="1862"/>
      <c r="X75" s="1862"/>
      <c r="Y75" s="1862"/>
      <c r="Z75" s="1862"/>
      <c r="AA75" s="1862" t="s">
        <v>1215</v>
      </c>
      <c r="AB75" s="1862"/>
      <c r="AC75" s="1862"/>
      <c r="AD75" s="1862"/>
      <c r="AE75" s="1862"/>
      <c r="AF75" s="1862"/>
      <c r="AG75" s="1862"/>
      <c r="AH75" s="1862"/>
      <c r="AI75" s="1862" t="s">
        <v>1214</v>
      </c>
      <c r="AJ75" s="1862"/>
      <c r="AK75" s="1862"/>
      <c r="AL75" s="1862"/>
      <c r="AM75" s="1862"/>
      <c r="AN75" s="1862"/>
      <c r="AO75" s="1862"/>
      <c r="AP75" s="1862"/>
      <c r="AQ75" s="1862"/>
      <c r="AR75" s="1862"/>
      <c r="AS75" s="1862"/>
      <c r="AT75" s="1862"/>
      <c r="AU75" s="1862"/>
      <c r="AV75" s="1862"/>
      <c r="AW75" s="1862"/>
      <c r="AX75" s="1862"/>
      <c r="AY75" s="599"/>
      <c r="AZ75" s="444">
        <v>2</v>
      </c>
    </row>
    <row r="76" spans="1:52" s="259" customFormat="1" ht="18" customHeight="1">
      <c r="A76" s="575">
        <f t="shared" si="3"/>
        <v>0</v>
      </c>
      <c r="B76" s="600"/>
      <c r="C76" s="1871" t="str">
        <f>L60</f>
        <v>66-0</v>
      </c>
      <c r="D76" s="1872"/>
      <c r="E76" s="1875" t="s">
        <v>1213</v>
      </c>
      <c r="F76" s="1875"/>
      <c r="G76" s="1872" t="str">
        <f>Z60</f>
        <v>14-7</v>
      </c>
      <c r="H76" s="1872"/>
      <c r="I76" s="1875" t="s">
        <v>1212</v>
      </c>
      <c r="J76" s="1875"/>
      <c r="K76" s="1887">
        <f>'6-3표준조사 3'!Q79</f>
        <v>0</v>
      </c>
      <c r="L76" s="1887"/>
      <c r="M76" s="1887"/>
      <c r="N76" s="1887"/>
      <c r="O76" s="1887"/>
      <c r="P76" s="1887"/>
      <c r="Q76" s="1887"/>
      <c r="R76" s="1887"/>
      <c r="S76" s="1867" t="str">
        <f>'6-3표준조사 3'!K81</f>
        <v>소나무(용)</v>
      </c>
      <c r="T76" s="1867"/>
      <c r="U76" s="1867"/>
      <c r="V76" s="1867"/>
      <c r="W76" s="1867"/>
      <c r="X76" s="1867"/>
      <c r="Y76" s="1867"/>
      <c r="Z76" s="1867"/>
      <c r="AA76" s="1865">
        <f>'6-3표준조사 3'!Q85</f>
        <v>50</v>
      </c>
      <c r="AB76" s="1865"/>
      <c r="AC76" s="1865"/>
      <c r="AD76" s="1865"/>
      <c r="AE76" s="1865"/>
      <c r="AF76" s="1865"/>
      <c r="AG76" s="1865"/>
      <c r="AH76" s="1865"/>
      <c r="AI76" s="1865">
        <f>'6-3표준조사 3'!R85</f>
        <v>50</v>
      </c>
      <c r="AJ76" s="1865"/>
      <c r="AK76" s="1865"/>
      <c r="AL76" s="1865"/>
      <c r="AM76" s="1865"/>
      <c r="AN76" s="1865"/>
      <c r="AO76" s="1865"/>
      <c r="AP76" s="1865"/>
      <c r="AQ76" s="1867" t="str">
        <f>'6-3표준조사 3'!R81</f>
        <v>3년차 이상</v>
      </c>
      <c r="AR76" s="1867"/>
      <c r="AS76" s="1867"/>
      <c r="AT76" s="1867"/>
      <c r="AU76" s="1867"/>
      <c r="AV76" s="1867"/>
      <c r="AW76" s="1867"/>
      <c r="AX76" s="1867"/>
      <c r="AY76" s="599"/>
      <c r="AZ76" s="444">
        <v>2</v>
      </c>
    </row>
    <row r="77" spans="1:52" s="259" customFormat="1" ht="18" customHeight="1">
      <c r="A77" s="575">
        <f t="shared" si="3"/>
        <v>0</v>
      </c>
      <c r="B77" s="600"/>
      <c r="C77" s="1873"/>
      <c r="D77" s="1874"/>
      <c r="E77" s="1874"/>
      <c r="F77" s="1874"/>
      <c r="G77" s="1874"/>
      <c r="H77" s="1874"/>
      <c r="I77" s="1874"/>
      <c r="J77" s="1874"/>
      <c r="K77" s="1888"/>
      <c r="L77" s="1888"/>
      <c r="M77" s="1888"/>
      <c r="N77" s="1888"/>
      <c r="O77" s="1888"/>
      <c r="P77" s="1888"/>
      <c r="Q77" s="1888"/>
      <c r="R77" s="1888"/>
      <c r="S77" s="1868"/>
      <c r="T77" s="1868"/>
      <c r="U77" s="1868"/>
      <c r="V77" s="1868"/>
      <c r="W77" s="1868"/>
      <c r="X77" s="1868"/>
      <c r="Y77" s="1868"/>
      <c r="Z77" s="1868"/>
      <c r="AA77" s="1866"/>
      <c r="AB77" s="1866"/>
      <c r="AC77" s="1866"/>
      <c r="AD77" s="1866"/>
      <c r="AE77" s="1866"/>
      <c r="AF77" s="1866"/>
      <c r="AG77" s="1866"/>
      <c r="AH77" s="1866"/>
      <c r="AI77" s="1866"/>
      <c r="AJ77" s="1866"/>
      <c r="AK77" s="1866"/>
      <c r="AL77" s="1866"/>
      <c r="AM77" s="1866"/>
      <c r="AN77" s="1866"/>
      <c r="AO77" s="1866"/>
      <c r="AP77" s="1866"/>
      <c r="AQ77" s="1868"/>
      <c r="AR77" s="1868"/>
      <c r="AS77" s="1868"/>
      <c r="AT77" s="1868"/>
      <c r="AU77" s="1868"/>
      <c r="AV77" s="1868"/>
      <c r="AW77" s="1868"/>
      <c r="AX77" s="1868"/>
      <c r="AY77" s="599"/>
      <c r="AZ77" s="444">
        <v>2</v>
      </c>
    </row>
    <row r="78" spans="1:52" s="259" customFormat="1" ht="18" customHeight="1">
      <c r="A78" s="575">
        <f t="shared" si="3"/>
        <v>0</v>
      </c>
      <c r="B78" s="600"/>
      <c r="C78" s="600" t="s">
        <v>1206</v>
      </c>
      <c r="D78" s="600" t="s">
        <v>1211</v>
      </c>
      <c r="E78" s="600"/>
      <c r="F78" s="599"/>
      <c r="G78" s="599"/>
      <c r="H78" s="599"/>
      <c r="I78" s="599"/>
      <c r="J78" s="599"/>
      <c r="K78" s="599"/>
      <c r="L78" s="599"/>
      <c r="M78" s="599"/>
      <c r="N78" s="599"/>
      <c r="O78" s="599"/>
      <c r="P78" s="599"/>
      <c r="Q78" s="601"/>
      <c r="R78" s="601"/>
      <c r="S78" s="601"/>
      <c r="T78" s="601"/>
      <c r="U78" s="601"/>
      <c r="V78" s="599"/>
      <c r="W78" s="602"/>
      <c r="X78" s="602"/>
      <c r="Y78" s="602"/>
      <c r="Z78" s="602"/>
      <c r="AA78" s="602"/>
      <c r="AB78" s="602"/>
      <c r="AC78" s="602"/>
      <c r="AD78" s="602"/>
      <c r="AE78" s="602"/>
      <c r="AF78" s="602"/>
      <c r="AG78" s="599"/>
      <c r="AH78" s="603"/>
      <c r="AI78" s="603"/>
      <c r="AJ78" s="603"/>
      <c r="AK78" s="603"/>
      <c r="AL78" s="604"/>
      <c r="AM78" s="604"/>
      <c r="AN78" s="604"/>
      <c r="AO78" s="604"/>
      <c r="AP78" s="604"/>
      <c r="AQ78" s="604"/>
      <c r="AR78" s="604"/>
      <c r="AS78" s="604"/>
      <c r="AT78" s="604"/>
      <c r="AU78" s="604"/>
      <c r="AV78" s="599"/>
      <c r="AW78" s="599"/>
      <c r="AX78" s="599"/>
      <c r="AY78" s="599"/>
      <c r="AZ78" s="444">
        <v>2</v>
      </c>
    </row>
    <row r="79" spans="1:52" s="259" customFormat="1" ht="18" customHeight="1">
      <c r="A79" s="575">
        <f>IF(K76&gt;0,1,0)</f>
        <v>0</v>
      </c>
      <c r="B79" s="600"/>
      <c r="C79" s="600"/>
      <c r="D79" s="259" t="s">
        <v>499</v>
      </c>
      <c r="E79" s="600" t="str">
        <f>'6-3표준조사 3'!$W$96</f>
        <v>식재된 소나무(용) 는 활착이 안정된 상태로 신초발달이 양호하다.</v>
      </c>
      <c r="F79" s="599"/>
      <c r="G79" s="599"/>
      <c r="H79" s="599"/>
      <c r="I79" s="599"/>
      <c r="J79" s="599"/>
      <c r="K79" s="599"/>
      <c r="L79" s="599"/>
      <c r="M79" s="599"/>
      <c r="N79" s="599"/>
      <c r="O79" s="599"/>
      <c r="P79" s="599"/>
      <c r="Q79" s="601"/>
      <c r="R79" s="601"/>
      <c r="S79" s="601"/>
      <c r="T79" s="601"/>
      <c r="U79" s="601"/>
      <c r="V79" s="599"/>
      <c r="W79" s="605"/>
      <c r="X79" s="602"/>
      <c r="Y79" s="602"/>
      <c r="Z79" s="602"/>
      <c r="AA79" s="605"/>
      <c r="AB79" s="602"/>
      <c r="AC79" s="602"/>
      <c r="AD79" s="602"/>
      <c r="AE79" s="605"/>
      <c r="AF79" s="602"/>
      <c r="AG79" s="599"/>
      <c r="AH79" s="603"/>
      <c r="AI79" s="603"/>
      <c r="AJ79" s="603"/>
      <c r="AK79" s="603"/>
      <c r="AL79" s="604"/>
      <c r="AM79" s="604"/>
      <c r="AN79" s="604"/>
      <c r="AO79" s="604"/>
      <c r="AP79" s="604"/>
      <c r="AQ79" s="604"/>
      <c r="AR79" s="604"/>
      <c r="AS79" s="604"/>
      <c r="AT79" s="604"/>
      <c r="AU79" s="604"/>
      <c r="AV79" s="599"/>
      <c r="AW79" s="599"/>
      <c r="AX79" s="599"/>
      <c r="AY79" s="599"/>
      <c r="AZ79" s="444">
        <v>2</v>
      </c>
    </row>
    <row r="80" spans="1:52" s="259" customFormat="1" ht="18" customHeight="1">
      <c r="A80" s="575">
        <f>IF(K76&gt;0,1,0)</f>
        <v>0</v>
      </c>
      <c r="B80" s="600"/>
      <c r="C80" s="600"/>
      <c r="D80" s="259" t="s">
        <v>499</v>
      </c>
      <c r="E80" s="600">
        <f>'6-3표준조사 3'!$W$97</f>
        <v>0</v>
      </c>
      <c r="F80" s="599"/>
      <c r="G80" s="599"/>
      <c r="H80" s="599"/>
      <c r="I80" s="599"/>
      <c r="J80" s="599"/>
      <c r="K80" s="599"/>
      <c r="L80" s="599"/>
      <c r="M80" s="599"/>
      <c r="N80" s="599"/>
      <c r="O80" s="599"/>
      <c r="P80" s="599"/>
      <c r="Q80" s="601"/>
      <c r="R80" s="601"/>
      <c r="S80" s="601"/>
      <c r="T80" s="601"/>
      <c r="U80" s="601"/>
      <c r="V80" s="599"/>
      <c r="W80" s="599"/>
      <c r="X80" s="599"/>
      <c r="Y80" s="599"/>
      <c r="Z80" s="599"/>
      <c r="AA80" s="599"/>
      <c r="AB80" s="599"/>
      <c r="AC80" s="599"/>
      <c r="AD80" s="599"/>
      <c r="AE80" s="599"/>
      <c r="AF80" s="599"/>
      <c r="AG80" s="599"/>
      <c r="AH80" s="603"/>
      <c r="AI80" s="603"/>
      <c r="AJ80" s="603"/>
      <c r="AK80" s="603"/>
      <c r="AL80" s="604"/>
      <c r="AM80" s="604"/>
      <c r="AN80" s="604"/>
      <c r="AO80" s="604"/>
      <c r="AP80" s="604"/>
      <c r="AQ80" s="604"/>
      <c r="AR80" s="604"/>
      <c r="AS80" s="604"/>
      <c r="AT80" s="604"/>
      <c r="AU80" s="604"/>
      <c r="AV80" s="599"/>
      <c r="AW80" s="599"/>
      <c r="AX80" s="599"/>
      <c r="AY80" s="599"/>
      <c r="AZ80" s="444">
        <v>1</v>
      </c>
    </row>
    <row r="81" spans="1:52" s="259" customFormat="1" ht="18" customHeight="1">
      <c r="A81" s="575">
        <f t="shared" ref="A81:A86" si="4">IF(K$76&gt;0,1,0)</f>
        <v>0</v>
      </c>
      <c r="B81" s="600"/>
      <c r="C81" s="600" t="s">
        <v>1193</v>
      </c>
      <c r="D81" s="600" t="s">
        <v>1210</v>
      </c>
      <c r="E81" s="600"/>
      <c r="F81" s="599"/>
      <c r="G81" s="599"/>
      <c r="H81" s="599"/>
      <c r="I81" s="599"/>
      <c r="J81" s="599"/>
      <c r="K81" s="599"/>
      <c r="L81" s="599"/>
      <c r="M81" s="599"/>
      <c r="N81" s="599"/>
      <c r="O81" s="599"/>
      <c r="P81" s="599"/>
      <c r="Q81" s="601"/>
      <c r="R81" s="601"/>
      <c r="S81" s="601"/>
      <c r="T81" s="601"/>
      <c r="U81" s="601"/>
      <c r="V81" s="599"/>
      <c r="W81" s="599"/>
      <c r="X81" s="599"/>
      <c r="Y81" s="599"/>
      <c r="Z81" s="599"/>
      <c r="AA81" s="599"/>
      <c r="AB81" s="599"/>
      <c r="AC81" s="599"/>
      <c r="AD81" s="599"/>
      <c r="AE81" s="599"/>
      <c r="AF81" s="599"/>
      <c r="AG81" s="599"/>
      <c r="AH81" s="603"/>
      <c r="AI81" s="603"/>
      <c r="AJ81" s="603"/>
      <c r="AK81" s="603"/>
      <c r="AL81" s="604"/>
      <c r="AM81" s="604"/>
      <c r="AN81" s="604"/>
      <c r="AO81" s="604"/>
      <c r="AP81" s="604"/>
      <c r="AQ81" s="604"/>
      <c r="AR81" s="604"/>
      <c r="AS81" s="604"/>
      <c r="AT81" s="604"/>
      <c r="AU81" s="604"/>
      <c r="AV81" s="599"/>
      <c r="AW81" s="599"/>
      <c r="AX81" s="599"/>
      <c r="AY81" s="599"/>
      <c r="AZ81" s="585">
        <v>2</v>
      </c>
    </row>
    <row r="82" spans="1:52" s="259" customFormat="1" ht="18" customHeight="1">
      <c r="A82" s="575">
        <f t="shared" si="4"/>
        <v>0</v>
      </c>
      <c r="B82" s="600"/>
      <c r="C82" s="600"/>
      <c r="D82" s="259" t="s">
        <v>499</v>
      </c>
      <c r="E82" s="600" t="s">
        <v>1230</v>
      </c>
      <c r="F82" s="599"/>
      <c r="G82" s="599"/>
      <c r="H82" s="599"/>
      <c r="I82" s="599"/>
      <c r="J82" s="599"/>
      <c r="K82" s="599"/>
      <c r="L82" s="599"/>
      <c r="M82" s="599"/>
      <c r="N82" s="599"/>
      <c r="O82" s="599"/>
      <c r="P82" s="599"/>
      <c r="Q82" s="601"/>
      <c r="R82" s="601"/>
      <c r="S82" s="601"/>
      <c r="T82" s="601"/>
      <c r="U82" s="601"/>
      <c r="V82" s="599"/>
      <c r="W82" s="599"/>
      <c r="X82" s="599"/>
      <c r="Y82" s="599"/>
      <c r="Z82" s="599"/>
      <c r="AA82" s="599"/>
      <c r="AB82" s="599"/>
      <c r="AC82" s="599"/>
      <c r="AD82" s="599"/>
      <c r="AE82" s="599"/>
      <c r="AF82" s="599"/>
      <c r="AG82" s="599"/>
      <c r="AH82" s="603"/>
      <c r="AI82" s="603"/>
      <c r="AJ82" s="603"/>
      <c r="AK82" s="603"/>
      <c r="AL82" s="604"/>
      <c r="AM82" s="604"/>
      <c r="AN82" s="604"/>
      <c r="AO82" s="604"/>
      <c r="AP82" s="604"/>
      <c r="AQ82" s="604"/>
      <c r="AR82" s="604"/>
      <c r="AS82" s="604"/>
      <c r="AT82" s="604"/>
      <c r="AU82" s="604"/>
      <c r="AV82" s="599"/>
      <c r="AW82" s="599"/>
      <c r="AX82" s="599"/>
      <c r="AY82" s="599"/>
      <c r="AZ82" s="585">
        <v>2</v>
      </c>
    </row>
    <row r="83" spans="1:52" s="259" customFormat="1" ht="18" customHeight="1">
      <c r="A83" s="575">
        <f t="shared" si="4"/>
        <v>0</v>
      </c>
      <c r="B83" s="600"/>
      <c r="C83" s="600"/>
      <c r="D83" s="259" t="s">
        <v>499</v>
      </c>
      <c r="E83" s="600" t="str">
        <f>CONCATENATE("조림목이 자연발생 식생과 경쟁하고 있으며 조림목의 조림후 경과년수는 ",AQ76,"이다." )</f>
        <v>조림목이 자연발생 식생과 경쟁하고 있으며 조림목의 조림후 경과년수는 3년차 이상이다.</v>
      </c>
      <c r="F83" s="599"/>
      <c r="G83" s="599"/>
      <c r="H83" s="599"/>
      <c r="I83" s="599"/>
      <c r="J83" s="599"/>
      <c r="K83" s="599"/>
      <c r="L83" s="599"/>
      <c r="M83" s="599"/>
      <c r="N83" s="599"/>
      <c r="O83" s="599"/>
      <c r="P83" s="599"/>
      <c r="Q83" s="599"/>
      <c r="R83" s="599"/>
      <c r="S83" s="599"/>
      <c r="T83" s="599"/>
      <c r="U83" s="599"/>
      <c r="V83" s="599"/>
      <c r="W83" s="599"/>
      <c r="X83" s="599"/>
      <c r="Y83" s="599"/>
      <c r="Z83" s="599"/>
      <c r="AA83" s="599"/>
      <c r="AB83" s="599"/>
      <c r="AC83" s="599"/>
      <c r="AD83" s="599"/>
      <c r="AE83" s="599"/>
      <c r="AF83" s="599"/>
      <c r="AG83" s="599"/>
      <c r="AH83" s="603"/>
      <c r="AI83" s="603"/>
      <c r="AJ83" s="603"/>
      <c r="AK83" s="603"/>
      <c r="AL83" s="604"/>
      <c r="AM83" s="604"/>
      <c r="AN83" s="604"/>
      <c r="AO83" s="604"/>
      <c r="AP83" s="604"/>
      <c r="AQ83" s="604"/>
      <c r="AR83" s="604"/>
      <c r="AS83" s="604"/>
      <c r="AT83" s="604"/>
      <c r="AU83" s="604"/>
      <c r="AV83" s="599"/>
      <c r="AW83" s="599"/>
      <c r="AX83" s="599"/>
      <c r="AY83" s="599"/>
      <c r="AZ83" s="585">
        <v>2</v>
      </c>
    </row>
    <row r="84" spans="1:52" s="259" customFormat="1" ht="13.5" customHeight="1">
      <c r="A84" s="575">
        <f t="shared" si="4"/>
        <v>0</v>
      </c>
      <c r="B84" s="606"/>
      <c r="C84" s="606"/>
      <c r="D84" s="606"/>
      <c r="E84" s="606"/>
      <c r="F84" s="769"/>
      <c r="G84" s="769"/>
      <c r="H84" s="769"/>
      <c r="I84" s="769"/>
      <c r="J84" s="607"/>
      <c r="K84" s="607"/>
      <c r="L84" s="607"/>
      <c r="M84" s="607"/>
      <c r="N84" s="607"/>
      <c r="O84" s="607"/>
      <c r="P84" s="607"/>
      <c r="Q84" s="608"/>
      <c r="R84" s="608"/>
      <c r="S84" s="608"/>
      <c r="T84" s="608"/>
      <c r="U84" s="608"/>
      <c r="V84" s="599"/>
      <c r="W84" s="599"/>
      <c r="X84" s="599"/>
      <c r="Y84" s="599"/>
      <c r="Z84" s="599"/>
      <c r="AA84" s="599"/>
      <c r="AB84" s="599"/>
      <c r="AC84" s="599"/>
      <c r="AD84" s="599"/>
      <c r="AE84" s="599"/>
      <c r="AF84" s="599"/>
      <c r="AG84" s="599"/>
      <c r="AH84" s="609"/>
      <c r="AI84" s="609"/>
      <c r="AJ84" s="609"/>
      <c r="AK84" s="609"/>
      <c r="AL84" s="610"/>
      <c r="AM84" s="610"/>
      <c r="AN84" s="610"/>
      <c r="AO84" s="610"/>
      <c r="AP84" s="610"/>
      <c r="AQ84" s="610"/>
      <c r="AR84" s="610"/>
      <c r="AS84" s="610"/>
      <c r="AT84" s="610"/>
      <c r="AU84" s="610"/>
      <c r="AV84" s="769"/>
      <c r="AW84" s="769"/>
      <c r="AX84" s="769"/>
      <c r="AY84" s="769"/>
      <c r="AZ84" s="585">
        <v>2</v>
      </c>
    </row>
    <row r="85" spans="1:52" s="260" customFormat="1" ht="19.5" customHeight="1">
      <c r="A85" s="575">
        <f t="shared" si="4"/>
        <v>0</v>
      </c>
      <c r="B85" s="1876" t="s">
        <v>1209</v>
      </c>
      <c r="C85" s="1876"/>
      <c r="D85" s="1876"/>
      <c r="E85" s="1876"/>
      <c r="F85" s="1876"/>
      <c r="G85" s="1876"/>
      <c r="H85" s="1876"/>
      <c r="I85" s="1876"/>
      <c r="J85" s="1876"/>
      <c r="K85" s="1876"/>
      <c r="L85" s="1876"/>
      <c r="M85" s="1876"/>
      <c r="N85" s="1876"/>
      <c r="O85" s="1876"/>
      <c r="P85" s="1876"/>
      <c r="Q85" s="1876"/>
      <c r="R85" s="1876"/>
      <c r="S85" s="1876"/>
      <c r="T85" s="1876"/>
      <c r="U85" s="1876"/>
      <c r="V85" s="1876"/>
      <c r="W85" s="1876"/>
      <c r="X85" s="1876"/>
      <c r="Y85" s="1876"/>
      <c r="Z85" s="1876"/>
      <c r="AA85" s="1876"/>
      <c r="AB85" s="1876"/>
      <c r="AC85" s="1876"/>
      <c r="AD85" s="1876"/>
      <c r="AE85" s="1876"/>
      <c r="AF85" s="1876"/>
      <c r="AG85" s="1876"/>
      <c r="AH85" s="1876"/>
      <c r="AI85" s="1876"/>
      <c r="AJ85" s="1876"/>
      <c r="AK85" s="1876"/>
      <c r="AL85" s="1876"/>
      <c r="AM85" s="1876"/>
      <c r="AN85" s="1876"/>
      <c r="AO85" s="1876"/>
      <c r="AP85" s="1876"/>
      <c r="AQ85" s="1876"/>
      <c r="AR85" s="1876"/>
      <c r="AS85" s="1876"/>
      <c r="AT85" s="1876"/>
      <c r="AU85" s="1876"/>
      <c r="AV85" s="1876"/>
      <c r="AW85" s="1876"/>
      <c r="AX85" s="1876"/>
      <c r="AY85" s="1876"/>
      <c r="AZ85" s="443">
        <v>2</v>
      </c>
    </row>
    <row r="86" spans="1:52" s="260" customFormat="1" ht="18" customHeight="1">
      <c r="A86" s="575">
        <f t="shared" si="4"/>
        <v>0</v>
      </c>
      <c r="B86" s="770"/>
      <c r="C86" s="259" t="s">
        <v>1208</v>
      </c>
      <c r="D86" s="579" t="s">
        <v>1207</v>
      </c>
      <c r="E86" s="579"/>
      <c r="F86" s="579"/>
      <c r="G86" s="579"/>
      <c r="H86" s="579"/>
      <c r="I86" s="579"/>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444">
        <v>2</v>
      </c>
    </row>
    <row r="87" spans="1:52" s="259" customFormat="1" ht="18" customHeight="1">
      <c r="A87" s="575">
        <f>IF(AO60="모두베기",1,)</f>
        <v>1</v>
      </c>
      <c r="D87" s="259" t="s">
        <v>499</v>
      </c>
      <c r="E87" s="579" t="str">
        <f>'6-3표준조사 3'!$W$98</f>
        <v>소반내 조림목의 생육상태, 현장여건 등을 고려하여 작업종은 모두베기로 적용한다.</v>
      </c>
      <c r="F87" s="579"/>
      <c r="G87" s="579"/>
      <c r="H87" s="579"/>
      <c r="I87" s="579"/>
      <c r="J87" s="580"/>
      <c r="K87" s="579"/>
      <c r="L87" s="579"/>
      <c r="M87" s="579"/>
      <c r="N87" s="579"/>
      <c r="O87" s="579"/>
      <c r="P87" s="579"/>
      <c r="Q87" s="579"/>
      <c r="R87" s="579"/>
      <c r="S87" s="579"/>
      <c r="T87" s="579"/>
      <c r="U87" s="579"/>
      <c r="V87" s="579"/>
      <c r="W87" s="579"/>
      <c r="X87" s="579"/>
      <c r="Y87" s="579"/>
      <c r="Z87" s="579"/>
      <c r="AA87" s="579"/>
      <c r="AB87" s="579"/>
      <c r="AC87" s="579"/>
      <c r="AD87" s="579"/>
      <c r="AE87" s="579"/>
      <c r="AF87" s="579"/>
      <c r="AG87" s="579"/>
      <c r="AH87" s="579"/>
      <c r="AI87" s="579"/>
      <c r="AJ87" s="579"/>
      <c r="AK87" s="579"/>
      <c r="AL87" s="579"/>
      <c r="AM87" s="579"/>
      <c r="AN87" s="579"/>
      <c r="AO87" s="579"/>
      <c r="AP87" s="579"/>
      <c r="AQ87" s="579"/>
      <c r="AR87" s="579"/>
      <c r="AS87" s="579"/>
      <c r="AT87" s="579"/>
      <c r="AU87" s="579"/>
      <c r="AV87" s="579"/>
      <c r="AW87" s="579"/>
      <c r="AX87" s="579"/>
      <c r="AY87" s="579"/>
      <c r="AZ87" s="444">
        <v>2</v>
      </c>
    </row>
    <row r="88" spans="1:52" s="259" customFormat="1" ht="18" hidden="1" customHeight="1">
      <c r="A88" s="575">
        <f>IF(AO60="줄베기",1,)</f>
        <v>0</v>
      </c>
      <c r="D88" s="259" t="s">
        <v>499</v>
      </c>
      <c r="E88" s="579" t="s">
        <v>1048</v>
      </c>
      <c r="F88" s="579"/>
      <c r="G88" s="579"/>
      <c r="H88" s="579"/>
      <c r="I88" s="579"/>
      <c r="J88" s="580"/>
      <c r="K88" s="579"/>
      <c r="L88" s="579"/>
      <c r="M88" s="579"/>
      <c r="N88" s="579"/>
      <c r="O88" s="579"/>
      <c r="P88" s="579"/>
      <c r="Q88" s="579"/>
      <c r="R88" s="579"/>
      <c r="S88" s="579"/>
      <c r="T88" s="579"/>
      <c r="U88" s="579"/>
      <c r="V88" s="579"/>
      <c r="W88" s="579"/>
      <c r="X88" s="579"/>
      <c r="Y88" s="579"/>
      <c r="Z88" s="579"/>
      <c r="AA88" s="579"/>
      <c r="AB88" s="579"/>
      <c r="AC88" s="579"/>
      <c r="AD88" s="579"/>
      <c r="AE88" s="579"/>
      <c r="AF88" s="579"/>
      <c r="AG88" s="579"/>
      <c r="AH88" s="579"/>
      <c r="AI88" s="579"/>
      <c r="AJ88" s="579"/>
      <c r="AK88" s="579"/>
      <c r="AL88" s="579"/>
      <c r="AM88" s="579"/>
      <c r="AN88" s="579"/>
      <c r="AO88" s="579"/>
      <c r="AP88" s="579"/>
      <c r="AQ88" s="579"/>
      <c r="AR88" s="579"/>
      <c r="AS88" s="579"/>
      <c r="AT88" s="579"/>
      <c r="AU88" s="579"/>
      <c r="AV88" s="579"/>
      <c r="AW88" s="579"/>
      <c r="AX88" s="579"/>
      <c r="AY88" s="579"/>
      <c r="AZ88" s="444"/>
    </row>
    <row r="89" spans="1:52" s="260" customFormat="1" ht="18" customHeight="1">
      <c r="A89" s="575">
        <f>IF(1&gt;S93,1,0)</f>
        <v>1</v>
      </c>
      <c r="B89" s="951"/>
      <c r="C89" s="259"/>
      <c r="D89" s="259" t="s">
        <v>499</v>
      </c>
      <c r="E89" s="579" t="s">
        <v>1356</v>
      </c>
      <c r="F89" s="579"/>
      <c r="G89" s="579"/>
      <c r="H89" s="579"/>
      <c r="I89" s="579"/>
      <c r="J89" s="580"/>
      <c r="K89" s="579"/>
      <c r="L89" s="579"/>
      <c r="M89" s="579"/>
      <c r="N89" s="579"/>
      <c r="O89" s="579"/>
      <c r="P89" s="579"/>
      <c r="Q89" s="579"/>
      <c r="R89" s="579"/>
      <c r="S89" s="579"/>
      <c r="T89" s="579"/>
      <c r="U89" s="579"/>
      <c r="V89" s="579"/>
      <c r="W89" s="579"/>
      <c r="X89" s="579"/>
      <c r="Y89" s="579"/>
      <c r="Z89" s="579"/>
      <c r="AA89" s="579"/>
      <c r="AB89" s="579"/>
      <c r="AC89" s="579"/>
      <c r="AD89" s="579"/>
      <c r="AE89" s="579"/>
      <c r="AF89" s="579"/>
      <c r="AG89" s="579"/>
      <c r="AH89" s="579"/>
      <c r="AI89" s="579"/>
      <c r="AJ89" s="579"/>
      <c r="AK89" s="611"/>
      <c r="AL89" s="611"/>
      <c r="AM89" s="611"/>
      <c r="AN89" s="611"/>
      <c r="AO89" s="611"/>
      <c r="AP89" s="611"/>
      <c r="AQ89" s="611"/>
      <c r="AR89" s="611"/>
      <c r="AS89" s="611"/>
      <c r="AT89" s="611"/>
      <c r="AU89" s="611"/>
      <c r="AV89" s="611"/>
      <c r="AW89" s="611"/>
      <c r="AX89" s="611"/>
      <c r="AY89" s="611"/>
      <c r="AZ89" s="443"/>
    </row>
    <row r="90" spans="1:52" s="259" customFormat="1" ht="18" customHeight="1">
      <c r="A90" s="575">
        <f>IF(K$76&gt;0,1,0)</f>
        <v>0</v>
      </c>
      <c r="C90" s="259" t="s">
        <v>1206</v>
      </c>
      <c r="D90" s="579" t="s">
        <v>1205</v>
      </c>
      <c r="E90" s="579"/>
      <c r="F90" s="579"/>
      <c r="G90" s="579"/>
      <c r="H90" s="579"/>
      <c r="I90" s="579"/>
      <c r="J90" s="579"/>
      <c r="K90" s="579"/>
      <c r="L90" s="579"/>
      <c r="M90" s="579"/>
      <c r="N90" s="579"/>
      <c r="O90" s="579"/>
      <c r="P90" s="579"/>
      <c r="Q90" s="579"/>
      <c r="R90" s="579"/>
      <c r="S90" s="579"/>
      <c r="T90" s="579"/>
      <c r="U90" s="579"/>
      <c r="V90" s="579"/>
      <c r="W90" s="579"/>
      <c r="X90" s="579"/>
      <c r="Y90" s="579"/>
      <c r="Z90" s="579"/>
      <c r="AA90" s="579"/>
      <c r="AB90" s="579"/>
      <c r="AC90" s="579"/>
      <c r="AD90" s="579"/>
      <c r="AE90" s="579"/>
      <c r="AF90" s="579"/>
      <c r="AG90" s="579"/>
      <c r="AH90" s="579"/>
      <c r="AI90" s="579"/>
      <c r="AJ90" s="579"/>
      <c r="AK90" s="579"/>
      <c r="AL90" s="579"/>
      <c r="AM90" s="579"/>
      <c r="AN90" s="579"/>
      <c r="AO90" s="579"/>
      <c r="AP90" s="579"/>
      <c r="AQ90" s="579"/>
      <c r="AR90" s="579"/>
      <c r="AS90" s="579"/>
      <c r="AT90" s="579"/>
      <c r="AU90" s="579"/>
      <c r="AV90" s="579"/>
      <c r="AW90" s="579"/>
      <c r="AX90" s="579"/>
      <c r="AY90" s="579"/>
      <c r="AZ90" s="444">
        <v>2</v>
      </c>
    </row>
    <row r="91" spans="1:52" s="259" customFormat="1" ht="18" customHeight="1">
      <c r="A91" s="575">
        <f>IF(K$76&gt;0,1,0)</f>
        <v>0</v>
      </c>
      <c r="C91" s="1862" t="s">
        <v>1204</v>
      </c>
      <c r="D91" s="1862"/>
      <c r="E91" s="1862"/>
      <c r="F91" s="1862"/>
      <c r="G91" s="1862"/>
      <c r="H91" s="1862"/>
      <c r="I91" s="1862"/>
      <c r="J91" s="1862"/>
      <c r="K91" s="1862"/>
      <c r="L91" s="1862"/>
      <c r="M91" s="1862"/>
      <c r="N91" s="1862"/>
      <c r="O91" s="1862"/>
      <c r="P91" s="1862"/>
      <c r="Q91" s="1862"/>
      <c r="R91" s="1862"/>
      <c r="S91" s="1862"/>
      <c r="T91" s="1862"/>
      <c r="U91" s="1862"/>
      <c r="V91" s="1862"/>
      <c r="W91" s="1862"/>
      <c r="X91" s="1862"/>
      <c r="Y91" s="1862"/>
      <c r="Z91" s="1862"/>
      <c r="AA91" s="1862" t="s">
        <v>1203</v>
      </c>
      <c r="AB91" s="1862"/>
      <c r="AC91" s="1862"/>
      <c r="AD91" s="1862"/>
      <c r="AE91" s="1862"/>
      <c r="AF91" s="1862"/>
      <c r="AG91" s="1862"/>
      <c r="AH91" s="1862"/>
      <c r="AI91" s="1862"/>
      <c r="AJ91" s="1862"/>
      <c r="AK91" s="1862"/>
      <c r="AL91" s="1862"/>
      <c r="AM91" s="1862"/>
      <c r="AN91" s="1862"/>
      <c r="AO91" s="1862"/>
      <c r="AP91" s="1862"/>
      <c r="AQ91" s="1862"/>
      <c r="AR91" s="1862"/>
      <c r="AS91" s="1862"/>
      <c r="AT91" s="1862"/>
      <c r="AU91" s="1862"/>
      <c r="AV91" s="1862"/>
      <c r="AW91" s="1862"/>
      <c r="AX91" s="1862"/>
      <c r="AZ91" s="444">
        <v>2</v>
      </c>
    </row>
    <row r="92" spans="1:52" s="259" customFormat="1" ht="18" customHeight="1">
      <c r="A92" s="575">
        <f>IF(K$76&gt;0,1,0)</f>
        <v>0</v>
      </c>
      <c r="B92" s="614"/>
      <c r="C92" s="1862" t="s">
        <v>1202</v>
      </c>
      <c r="D92" s="1862"/>
      <c r="E92" s="1862"/>
      <c r="F92" s="1862"/>
      <c r="G92" s="1862"/>
      <c r="H92" s="1862"/>
      <c r="I92" s="1862"/>
      <c r="J92" s="1862"/>
      <c r="K92" s="1862" t="s">
        <v>1201</v>
      </c>
      <c r="L92" s="1862"/>
      <c r="M92" s="1862"/>
      <c r="N92" s="1862"/>
      <c r="O92" s="1862"/>
      <c r="P92" s="1862"/>
      <c r="Q92" s="1862"/>
      <c r="R92" s="1862"/>
      <c r="S92" s="1862" t="s">
        <v>1200</v>
      </c>
      <c r="T92" s="1862"/>
      <c r="U92" s="1862"/>
      <c r="V92" s="1862"/>
      <c r="W92" s="1862"/>
      <c r="X92" s="1862"/>
      <c r="Y92" s="1862"/>
      <c r="Z92" s="1862"/>
      <c r="AA92" s="1862" t="s">
        <v>1199</v>
      </c>
      <c r="AB92" s="1862"/>
      <c r="AC92" s="1862"/>
      <c r="AD92" s="1862"/>
      <c r="AE92" s="1862"/>
      <c r="AF92" s="1862"/>
      <c r="AG92" s="1862"/>
      <c r="AH92" s="1862"/>
      <c r="AI92" s="1862" t="s">
        <v>1198</v>
      </c>
      <c r="AJ92" s="1862"/>
      <c r="AK92" s="1862"/>
      <c r="AL92" s="1862"/>
      <c r="AM92" s="1862"/>
      <c r="AN92" s="1862"/>
      <c r="AO92" s="1862"/>
      <c r="AP92" s="1862"/>
      <c r="AQ92" s="1862" t="s">
        <v>964</v>
      </c>
      <c r="AR92" s="1862"/>
      <c r="AS92" s="1862"/>
      <c r="AT92" s="1862"/>
      <c r="AU92" s="1862"/>
      <c r="AV92" s="1862"/>
      <c r="AW92" s="1862"/>
      <c r="AX92" s="1862"/>
      <c r="AY92" s="614"/>
      <c r="AZ92" s="444">
        <v>2</v>
      </c>
    </row>
    <row r="93" spans="1:52" s="260" customFormat="1" ht="18" customHeight="1">
      <c r="A93" s="575">
        <f>IF(K$76&gt;0,1,0)</f>
        <v>0</v>
      </c>
      <c r="B93" s="599"/>
      <c r="C93" s="1862" t="s">
        <v>1192</v>
      </c>
      <c r="D93" s="1862"/>
      <c r="E93" s="1862"/>
      <c r="F93" s="1862"/>
      <c r="G93" s="1862"/>
      <c r="H93" s="1862"/>
      <c r="I93" s="1862"/>
      <c r="J93" s="1862"/>
      <c r="K93" s="1862" t="s">
        <v>1197</v>
      </c>
      <c r="L93" s="1862"/>
      <c r="M93" s="1862"/>
      <c r="N93" s="1862"/>
      <c r="O93" s="1862"/>
      <c r="P93" s="1862"/>
      <c r="Q93" s="1862"/>
      <c r="R93" s="1862"/>
      <c r="S93" s="1886">
        <f>'5-3단가산출서 3'!D63</f>
        <v>0</v>
      </c>
      <c r="T93" s="1886"/>
      <c r="U93" s="1886"/>
      <c r="V93" s="1886"/>
      <c r="W93" s="1886"/>
      <c r="X93" s="1886"/>
      <c r="Y93" s="1886"/>
      <c r="Z93" s="1886"/>
      <c r="AA93" s="1877" t="str">
        <f>'6-3표준조사 3'!P81</f>
        <v>중 (15˚ ~ 30˚)</v>
      </c>
      <c r="AB93" s="1878"/>
      <c r="AC93" s="1878"/>
      <c r="AD93" s="1878"/>
      <c r="AE93" s="1878"/>
      <c r="AF93" s="1878"/>
      <c r="AG93" s="1878"/>
      <c r="AH93" s="1879"/>
      <c r="AI93" s="1877" t="str">
        <f>'6-3표준조사 3'!Q81</f>
        <v>개소당1ha미만</v>
      </c>
      <c r="AJ93" s="1878"/>
      <c r="AK93" s="1878"/>
      <c r="AL93" s="1878"/>
      <c r="AM93" s="1878"/>
      <c r="AN93" s="1878"/>
      <c r="AO93" s="1878"/>
      <c r="AP93" s="1879"/>
      <c r="AQ93" s="1877" t="str">
        <f>'6-3표준조사 3'!R81</f>
        <v>3년차 이상</v>
      </c>
      <c r="AR93" s="1878"/>
      <c r="AS93" s="1878"/>
      <c r="AT93" s="1878"/>
      <c r="AU93" s="1878"/>
      <c r="AV93" s="1878"/>
      <c r="AW93" s="1878"/>
      <c r="AX93" s="1879"/>
      <c r="AY93" s="599"/>
      <c r="AZ93" s="444">
        <v>2</v>
      </c>
    </row>
    <row r="94" spans="1:52" s="259" customFormat="1" ht="18" customHeight="1">
      <c r="A94" s="575">
        <f>IF(K$76&gt;0,1,0)</f>
        <v>0</v>
      </c>
      <c r="B94" s="599"/>
      <c r="C94" s="1862" t="str">
        <f>'6-3표준조사 3'!R79</f>
        <v>모두베기</v>
      </c>
      <c r="D94" s="1862"/>
      <c r="E94" s="1862"/>
      <c r="F94" s="1862"/>
      <c r="G94" s="1862"/>
      <c r="H94" s="1862"/>
      <c r="I94" s="1862"/>
      <c r="J94" s="1862"/>
      <c r="K94" s="1862" t="s">
        <v>1194</v>
      </c>
      <c r="L94" s="1862"/>
      <c r="M94" s="1862"/>
      <c r="N94" s="1862"/>
      <c r="O94" s="1862"/>
      <c r="P94" s="1862"/>
      <c r="Q94" s="1862"/>
      <c r="R94" s="1862"/>
      <c r="S94" s="1467">
        <f>K76</f>
        <v>0</v>
      </c>
      <c r="T94" s="1467"/>
      <c r="U94" s="1467"/>
      <c r="V94" s="1467"/>
      <c r="W94" s="1467"/>
      <c r="X94" s="1467"/>
      <c r="Y94" s="1467"/>
      <c r="Z94" s="1467"/>
      <c r="AA94" s="1880"/>
      <c r="AB94" s="1881"/>
      <c r="AC94" s="1881"/>
      <c r="AD94" s="1881"/>
      <c r="AE94" s="1881"/>
      <c r="AF94" s="1881"/>
      <c r="AG94" s="1881"/>
      <c r="AH94" s="1882"/>
      <c r="AI94" s="1880"/>
      <c r="AJ94" s="1881"/>
      <c r="AK94" s="1881"/>
      <c r="AL94" s="1881"/>
      <c r="AM94" s="1881"/>
      <c r="AN94" s="1881"/>
      <c r="AO94" s="1881"/>
      <c r="AP94" s="1882"/>
      <c r="AQ94" s="1880"/>
      <c r="AR94" s="1881"/>
      <c r="AS94" s="1881"/>
      <c r="AT94" s="1881"/>
      <c r="AU94" s="1881"/>
      <c r="AV94" s="1881"/>
      <c r="AW94" s="1881"/>
      <c r="AX94" s="1882"/>
      <c r="AY94" s="599"/>
      <c r="AZ94" s="444">
        <v>2</v>
      </c>
    </row>
    <row r="95" spans="1:52" s="259" customFormat="1" ht="18" hidden="1" customHeight="1">
      <c r="A95" s="575">
        <f>IF('6-3표준조사 3'!$Y$77&gt;0,1,0)</f>
        <v>0</v>
      </c>
      <c r="B95" s="599"/>
      <c r="C95" s="1862" t="s">
        <v>1195</v>
      </c>
      <c r="D95" s="1862"/>
      <c r="E95" s="1862"/>
      <c r="F95" s="1862"/>
      <c r="G95" s="1862"/>
      <c r="H95" s="1862"/>
      <c r="I95" s="1862"/>
      <c r="J95" s="1862"/>
      <c r="K95" s="1862" t="s">
        <v>1194</v>
      </c>
      <c r="L95" s="1862"/>
      <c r="M95" s="1862"/>
      <c r="N95" s="1862"/>
      <c r="O95" s="1862"/>
      <c r="P95" s="1862"/>
      <c r="Q95" s="1862"/>
      <c r="R95" s="1862"/>
      <c r="S95" s="1863" t="b">
        <f>IF(A95&gt;0,S94)</f>
        <v>0</v>
      </c>
      <c r="T95" s="1863"/>
      <c r="U95" s="1863"/>
      <c r="V95" s="1863"/>
      <c r="W95" s="1863"/>
      <c r="X95" s="1863"/>
      <c r="Y95" s="1863"/>
      <c r="Z95" s="1863"/>
      <c r="AA95" s="1883"/>
      <c r="AB95" s="1884"/>
      <c r="AC95" s="1884"/>
      <c r="AD95" s="1884"/>
      <c r="AE95" s="1884"/>
      <c r="AF95" s="1884"/>
      <c r="AG95" s="1884"/>
      <c r="AH95" s="1885"/>
      <c r="AI95" s="1883"/>
      <c r="AJ95" s="1884"/>
      <c r="AK95" s="1884"/>
      <c r="AL95" s="1884"/>
      <c r="AM95" s="1884"/>
      <c r="AN95" s="1884"/>
      <c r="AO95" s="1884"/>
      <c r="AP95" s="1885"/>
      <c r="AQ95" s="1883"/>
      <c r="AR95" s="1884"/>
      <c r="AS95" s="1884"/>
      <c r="AT95" s="1884"/>
      <c r="AU95" s="1884"/>
      <c r="AV95" s="1884"/>
      <c r="AW95" s="1884"/>
      <c r="AX95" s="1885"/>
      <c r="AY95" s="599"/>
      <c r="AZ95" s="444">
        <v>2</v>
      </c>
    </row>
    <row r="96" spans="1:52" s="259" customFormat="1" ht="0.95" customHeight="1">
      <c r="A96" s="575">
        <v>1</v>
      </c>
      <c r="B96" s="599"/>
      <c r="C96" s="1862"/>
      <c r="D96" s="1862"/>
      <c r="E96" s="1862"/>
      <c r="F96" s="1862"/>
      <c r="G96" s="1862"/>
      <c r="H96" s="1862"/>
      <c r="I96" s="1862"/>
      <c r="J96" s="1862"/>
      <c r="K96" s="1862"/>
      <c r="L96" s="1862"/>
      <c r="M96" s="1862"/>
      <c r="N96" s="1862"/>
      <c r="O96" s="1862"/>
      <c r="P96" s="1862"/>
      <c r="Q96" s="1862"/>
      <c r="R96" s="1862"/>
      <c r="S96" s="1863"/>
      <c r="T96" s="1863"/>
      <c r="U96" s="1863"/>
      <c r="V96" s="1863"/>
      <c r="W96" s="1863"/>
      <c r="X96" s="1863"/>
      <c r="Y96" s="1863"/>
      <c r="Z96" s="1863"/>
      <c r="AA96" s="1889"/>
      <c r="AB96" s="1889"/>
      <c r="AC96" s="1889"/>
      <c r="AD96" s="1889"/>
      <c r="AE96" s="1889"/>
      <c r="AF96" s="1889"/>
      <c r="AG96" s="1889"/>
      <c r="AH96" s="1889"/>
      <c r="AI96" s="1889"/>
      <c r="AJ96" s="1889"/>
      <c r="AK96" s="1889"/>
      <c r="AL96" s="1889"/>
      <c r="AM96" s="1889"/>
      <c r="AN96" s="1889"/>
      <c r="AO96" s="1889"/>
      <c r="AP96" s="1889"/>
      <c r="AQ96" s="1889"/>
      <c r="AR96" s="1889"/>
      <c r="AS96" s="1889"/>
      <c r="AT96" s="1889"/>
      <c r="AU96" s="1889"/>
      <c r="AV96" s="1889"/>
      <c r="AW96" s="1889"/>
      <c r="AX96" s="1889"/>
      <c r="AY96" s="599"/>
      <c r="AZ96" s="444"/>
    </row>
    <row r="97" spans="1:52" s="259" customFormat="1" ht="18" hidden="1" customHeight="1">
      <c r="A97" s="575"/>
      <c r="B97" s="617"/>
      <c r="C97" s="617" t="s">
        <v>1193</v>
      </c>
      <c r="D97" s="617" t="s">
        <v>1192</v>
      </c>
      <c r="E97" s="617"/>
      <c r="F97" s="617"/>
      <c r="G97" s="618"/>
      <c r="H97" s="618"/>
      <c r="I97" s="618"/>
      <c r="J97" s="618"/>
      <c r="K97" s="618"/>
      <c r="L97" s="604"/>
      <c r="M97" s="604"/>
      <c r="N97" s="604"/>
      <c r="O97" s="604"/>
      <c r="P97" s="604"/>
      <c r="Q97" s="619"/>
      <c r="R97" s="619"/>
      <c r="S97" s="619"/>
      <c r="T97" s="619"/>
      <c r="U97" s="619"/>
      <c r="V97" s="599"/>
      <c r="W97" s="599"/>
      <c r="X97" s="599"/>
      <c r="Y97" s="599"/>
      <c r="Z97" s="620"/>
      <c r="AA97" s="599"/>
      <c r="AB97" s="599"/>
      <c r="AC97" s="599"/>
      <c r="AD97" s="621"/>
      <c r="AE97" s="599"/>
      <c r="AF97" s="599"/>
      <c r="AG97" s="599"/>
      <c r="AH97" s="800"/>
      <c r="AI97" s="800"/>
      <c r="AJ97" s="800"/>
      <c r="AK97" s="800"/>
      <c r="AL97" s="800"/>
      <c r="AM97" s="800"/>
      <c r="AN97" s="800"/>
      <c r="AO97" s="800"/>
      <c r="AP97" s="800"/>
      <c r="AQ97" s="622"/>
      <c r="AR97" s="622"/>
      <c r="AS97" s="622"/>
      <c r="AT97" s="622"/>
      <c r="AU97" s="797"/>
      <c r="AV97" s="797"/>
      <c r="AW97" s="797"/>
      <c r="AX97" s="797"/>
      <c r="AY97" s="797"/>
      <c r="AZ97" s="585">
        <v>2</v>
      </c>
    </row>
    <row r="98" spans="1:52" s="259" customFormat="1" ht="18" hidden="1" customHeight="1">
      <c r="A98" s="575"/>
      <c r="D98" s="259" t="s">
        <v>499</v>
      </c>
      <c r="E98" s="259" t="s">
        <v>1191</v>
      </c>
      <c r="J98" s="621"/>
      <c r="K98" s="621"/>
      <c r="L98" s="621"/>
      <c r="M98" s="621"/>
      <c r="T98" s="619"/>
      <c r="U98" s="619"/>
      <c r="V98" s="619"/>
      <c r="W98" s="619"/>
      <c r="AB98" s="619"/>
      <c r="AC98" s="619"/>
      <c r="AD98" s="619"/>
      <c r="AE98" s="619"/>
      <c r="AZ98" s="585">
        <v>2</v>
      </c>
    </row>
    <row r="99" spans="1:52" s="259" customFormat="1" ht="18" hidden="1" customHeight="1">
      <c r="A99" s="575"/>
      <c r="D99" s="259" t="s">
        <v>499</v>
      </c>
      <c r="E99" s="579" t="s">
        <v>1190</v>
      </c>
      <c r="F99" s="579"/>
      <c r="G99" s="579"/>
      <c r="H99" s="579"/>
      <c r="I99" s="579"/>
      <c r="J99" s="579"/>
      <c r="K99" s="579"/>
      <c r="L99" s="579"/>
      <c r="M99" s="579"/>
      <c r="N99" s="579"/>
      <c r="O99" s="579"/>
      <c r="P99" s="579"/>
      <c r="Q99" s="579"/>
      <c r="R99" s="579"/>
      <c r="S99" s="579"/>
      <c r="T99" s="579"/>
      <c r="U99" s="579"/>
      <c r="V99" s="579"/>
      <c r="W99" s="579"/>
      <c r="X99" s="579"/>
      <c r="Y99" s="579"/>
      <c r="Z99" s="579"/>
      <c r="AA99" s="579"/>
      <c r="AB99" s="579"/>
      <c r="AC99" s="579"/>
      <c r="AD99" s="579"/>
      <c r="AE99" s="579"/>
      <c r="AF99" s="579"/>
      <c r="AG99" s="579"/>
      <c r="AH99" s="579"/>
      <c r="AI99" s="579"/>
      <c r="AJ99" s="579"/>
      <c r="AK99" s="579"/>
      <c r="AL99" s="579"/>
      <c r="AM99" s="579"/>
      <c r="AN99" s="579"/>
      <c r="AO99" s="579"/>
      <c r="AP99" s="579"/>
      <c r="AQ99" s="579"/>
      <c r="AR99" s="579"/>
      <c r="AS99" s="579"/>
      <c r="AT99" s="579"/>
      <c r="AU99" s="579"/>
      <c r="AV99" s="579"/>
      <c r="AW99" s="579"/>
      <c r="AX99" s="579"/>
      <c r="AY99" s="579"/>
      <c r="AZ99" s="585">
        <v>2</v>
      </c>
    </row>
    <row r="100" spans="1:52" s="260" customFormat="1" ht="18" hidden="1" customHeight="1">
      <c r="A100" s="575"/>
      <c r="B100" s="259"/>
      <c r="C100" s="259" t="s">
        <v>1189</v>
      </c>
      <c r="D100" s="259"/>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c r="AI100" s="653"/>
      <c r="AJ100" s="653"/>
      <c r="AK100" s="653"/>
      <c r="AL100" s="653"/>
      <c r="AM100" s="653"/>
      <c r="AN100" s="653"/>
      <c r="AO100" s="653"/>
      <c r="AP100" s="653"/>
      <c r="AQ100" s="653"/>
      <c r="AR100" s="653"/>
      <c r="AS100" s="653"/>
      <c r="AT100" s="653"/>
      <c r="AU100" s="653"/>
      <c r="AV100" s="653"/>
      <c r="AW100" s="653"/>
      <c r="AX100" s="653"/>
      <c r="AY100" s="653"/>
      <c r="AZ100" s="585">
        <v>2</v>
      </c>
    </row>
    <row r="101" spans="1:52" s="259" customFormat="1" ht="18" hidden="1" customHeight="1">
      <c r="A101" s="575"/>
      <c r="D101" s="259" t="s">
        <v>499</v>
      </c>
      <c r="E101" s="653" t="s">
        <v>1385</v>
      </c>
      <c r="F101" s="653"/>
      <c r="G101" s="653"/>
      <c r="H101" s="653"/>
      <c r="I101" s="653"/>
      <c r="J101" s="653"/>
      <c r="K101" s="653"/>
      <c r="L101" s="653"/>
      <c r="M101" s="653"/>
      <c r="N101" s="653"/>
      <c r="O101" s="653"/>
      <c r="P101" s="653"/>
      <c r="Q101" s="653"/>
      <c r="R101" s="653"/>
      <c r="S101" s="653"/>
      <c r="T101" s="653"/>
      <c r="U101" s="653"/>
      <c r="V101" s="653"/>
      <c r="W101" s="653"/>
      <c r="X101" s="653"/>
      <c r="Y101" s="653"/>
      <c r="Z101" s="653"/>
      <c r="AA101" s="653"/>
      <c r="AB101" s="653"/>
      <c r="AC101" s="653"/>
      <c r="AD101" s="653"/>
      <c r="AE101" s="653"/>
      <c r="AF101" s="653"/>
      <c r="AG101" s="653"/>
      <c r="AH101" s="653"/>
      <c r="AI101" s="653"/>
      <c r="AJ101" s="653"/>
      <c r="AK101" s="653"/>
      <c r="AL101" s="653"/>
      <c r="AM101" s="653"/>
      <c r="AN101" s="653"/>
      <c r="AO101" s="653"/>
      <c r="AP101" s="653"/>
      <c r="AQ101" s="653"/>
      <c r="AR101" s="653"/>
      <c r="AS101" s="653"/>
      <c r="AT101" s="653"/>
      <c r="AU101" s="653"/>
      <c r="AV101" s="653"/>
      <c r="AW101" s="653"/>
      <c r="AX101" s="653"/>
      <c r="AY101" s="653"/>
      <c r="AZ101" s="585">
        <v>2</v>
      </c>
    </row>
    <row r="102" spans="1:52" s="259" customFormat="1" ht="18" hidden="1" customHeight="1">
      <c r="A102" s="575"/>
      <c r="D102" s="259" t="s">
        <v>499</v>
      </c>
      <c r="E102" s="653" t="s">
        <v>1188</v>
      </c>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c r="AI102" s="653"/>
      <c r="AJ102" s="653"/>
      <c r="AK102" s="653"/>
      <c r="AL102" s="653"/>
      <c r="AM102" s="653"/>
      <c r="AN102" s="653"/>
      <c r="AO102" s="653"/>
      <c r="AP102" s="653"/>
      <c r="AQ102" s="653"/>
      <c r="AR102" s="653"/>
      <c r="AS102" s="653"/>
      <c r="AT102" s="653"/>
      <c r="AU102" s="653"/>
      <c r="AV102" s="653"/>
      <c r="AW102" s="653"/>
      <c r="AX102" s="653"/>
      <c r="AY102" s="653"/>
      <c r="AZ102" s="443">
        <v>2</v>
      </c>
    </row>
    <row r="103" spans="1:52" s="260" customFormat="1" ht="18" hidden="1" customHeight="1">
      <c r="A103" s="575"/>
      <c r="B103" s="259"/>
      <c r="C103" s="259" t="s">
        <v>1187</v>
      </c>
      <c r="D103" s="259"/>
      <c r="E103" s="653"/>
      <c r="F103" s="653"/>
      <c r="G103" s="653"/>
      <c r="H103" s="653"/>
      <c r="I103" s="653"/>
      <c r="J103" s="653"/>
      <c r="K103" s="653"/>
      <c r="L103" s="653"/>
      <c r="M103" s="653"/>
      <c r="N103" s="653"/>
      <c r="O103" s="653"/>
      <c r="P103" s="653"/>
      <c r="Q103" s="653"/>
      <c r="R103" s="653"/>
      <c r="S103" s="653"/>
      <c r="T103" s="653"/>
      <c r="U103" s="653"/>
      <c r="V103" s="653"/>
      <c r="W103" s="653"/>
      <c r="X103" s="653"/>
      <c r="Y103" s="653"/>
      <c r="Z103" s="653"/>
      <c r="AA103" s="653"/>
      <c r="AB103" s="653"/>
      <c r="AC103" s="653"/>
      <c r="AD103" s="653"/>
      <c r="AE103" s="653"/>
      <c r="AF103" s="653"/>
      <c r="AG103" s="653"/>
      <c r="AH103" s="653"/>
      <c r="AI103" s="653"/>
      <c r="AJ103" s="653"/>
      <c r="AK103" s="653"/>
      <c r="AL103" s="653"/>
      <c r="AM103" s="653"/>
      <c r="AN103" s="653"/>
      <c r="AO103" s="653"/>
      <c r="AP103" s="653"/>
      <c r="AQ103" s="653"/>
      <c r="AR103" s="653"/>
      <c r="AS103" s="653"/>
      <c r="AT103" s="653"/>
      <c r="AU103" s="653"/>
      <c r="AV103" s="653"/>
      <c r="AW103" s="653"/>
      <c r="AX103" s="653"/>
      <c r="AY103" s="653"/>
      <c r="AZ103" s="798">
        <v>2</v>
      </c>
    </row>
    <row r="104" spans="1:52" s="259" customFormat="1" ht="18" hidden="1" customHeight="1">
      <c r="A104" s="575"/>
      <c r="D104" s="259" t="s">
        <v>499</v>
      </c>
      <c r="E104" s="653" t="s">
        <v>1385</v>
      </c>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653"/>
      <c r="AB104" s="653"/>
      <c r="AC104" s="653"/>
      <c r="AD104" s="653"/>
      <c r="AE104" s="653"/>
      <c r="AF104" s="653"/>
      <c r="AG104" s="653"/>
      <c r="AH104" s="653"/>
      <c r="AI104" s="653"/>
      <c r="AJ104" s="653"/>
      <c r="AK104" s="653"/>
      <c r="AL104" s="653"/>
      <c r="AM104" s="653"/>
      <c r="AN104" s="653"/>
      <c r="AO104" s="653"/>
      <c r="AP104" s="653"/>
      <c r="AQ104" s="653"/>
      <c r="AR104" s="653"/>
      <c r="AS104" s="653"/>
      <c r="AT104" s="653"/>
      <c r="AU104" s="653"/>
      <c r="AV104" s="653"/>
      <c r="AW104" s="653"/>
      <c r="AX104" s="653"/>
      <c r="AY104" s="653"/>
      <c r="AZ104" s="798">
        <v>2</v>
      </c>
    </row>
    <row r="105" spans="1:52" s="259" customFormat="1" ht="18" hidden="1" customHeight="1">
      <c r="A105" s="575"/>
      <c r="D105" s="259" t="s">
        <v>499</v>
      </c>
      <c r="E105" s="653" t="s">
        <v>1186</v>
      </c>
      <c r="F105" s="653"/>
      <c r="G105" s="653"/>
      <c r="H105" s="653"/>
      <c r="I105" s="653"/>
      <c r="J105" s="653"/>
      <c r="K105" s="653"/>
      <c r="L105" s="653"/>
      <c r="M105" s="653"/>
      <c r="N105" s="653"/>
      <c r="O105" s="653"/>
      <c r="P105" s="653"/>
      <c r="Q105" s="653"/>
      <c r="R105" s="653"/>
      <c r="S105" s="653"/>
      <c r="T105" s="653"/>
      <c r="U105" s="653"/>
      <c r="V105" s="653"/>
      <c r="W105" s="653"/>
      <c r="X105" s="653"/>
      <c r="Y105" s="653"/>
      <c r="Z105" s="653"/>
      <c r="AA105" s="653"/>
      <c r="AB105" s="653"/>
      <c r="AC105" s="653"/>
      <c r="AD105" s="653"/>
      <c r="AE105" s="653"/>
      <c r="AF105" s="653"/>
      <c r="AG105" s="653"/>
      <c r="AH105" s="653"/>
      <c r="AI105" s="653"/>
      <c r="AJ105" s="653"/>
      <c r="AK105" s="653"/>
      <c r="AL105" s="653"/>
      <c r="AM105" s="653"/>
      <c r="AN105" s="653"/>
      <c r="AO105" s="653"/>
      <c r="AP105" s="653"/>
      <c r="AQ105" s="653"/>
      <c r="AR105" s="653"/>
      <c r="AS105" s="653"/>
      <c r="AT105" s="653"/>
      <c r="AU105" s="653"/>
      <c r="AV105" s="653"/>
      <c r="AW105" s="653"/>
      <c r="AX105" s="653"/>
      <c r="AY105" s="653"/>
      <c r="AZ105" s="798">
        <v>2</v>
      </c>
    </row>
    <row r="106" spans="1:52" s="259" customFormat="1" ht="18" hidden="1" customHeight="1">
      <c r="A106" s="575"/>
      <c r="C106" s="259" t="s">
        <v>1185</v>
      </c>
      <c r="D106" s="259" t="s">
        <v>1184</v>
      </c>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c r="AI106" s="653"/>
      <c r="AJ106" s="653"/>
      <c r="AK106" s="653"/>
      <c r="AL106" s="653"/>
      <c r="AM106" s="653"/>
      <c r="AN106" s="653"/>
      <c r="AO106" s="653"/>
      <c r="AP106" s="653"/>
      <c r="AQ106" s="653"/>
      <c r="AR106" s="653"/>
      <c r="AS106" s="653"/>
      <c r="AT106" s="653"/>
      <c r="AU106" s="653"/>
      <c r="AV106" s="653"/>
      <c r="AW106" s="653"/>
      <c r="AX106" s="653"/>
      <c r="AY106" s="653"/>
      <c r="AZ106" s="444">
        <v>2</v>
      </c>
    </row>
    <row r="107" spans="1:52" s="259" customFormat="1" ht="18" hidden="1" customHeight="1">
      <c r="A107" s="575"/>
      <c r="D107" s="259" t="s">
        <v>499</v>
      </c>
      <c r="E107" s="653" t="s">
        <v>1183</v>
      </c>
      <c r="F107" s="653"/>
      <c r="G107" s="653"/>
      <c r="H107" s="653"/>
      <c r="I107" s="653"/>
      <c r="J107" s="653"/>
      <c r="K107" s="653"/>
      <c r="L107" s="653"/>
      <c r="M107" s="653"/>
      <c r="N107" s="653"/>
      <c r="O107" s="653"/>
      <c r="P107" s="653"/>
      <c r="Q107" s="653"/>
      <c r="R107" s="653"/>
      <c r="S107" s="653"/>
      <c r="T107" s="653"/>
      <c r="U107" s="653"/>
      <c r="V107" s="653"/>
      <c r="W107" s="653"/>
      <c r="X107" s="653"/>
      <c r="Y107" s="653"/>
      <c r="Z107" s="653"/>
      <c r="AA107" s="653"/>
      <c r="AB107" s="653"/>
      <c r="AC107" s="653"/>
      <c r="AD107" s="653"/>
      <c r="AE107" s="653"/>
      <c r="AF107" s="653"/>
      <c r="AG107" s="653"/>
      <c r="AH107" s="653"/>
      <c r="AI107" s="653"/>
      <c r="AJ107" s="653"/>
      <c r="AK107" s="653"/>
      <c r="AL107" s="653"/>
      <c r="AM107" s="653"/>
      <c r="AN107" s="653"/>
      <c r="AO107" s="653"/>
      <c r="AP107" s="653"/>
      <c r="AQ107" s="653"/>
      <c r="AR107" s="653"/>
      <c r="AS107" s="653"/>
      <c r="AT107" s="653"/>
      <c r="AU107" s="653"/>
      <c r="AV107" s="653"/>
      <c r="AW107" s="653"/>
      <c r="AX107" s="653"/>
      <c r="AY107" s="653"/>
      <c r="AZ107" s="444">
        <v>2</v>
      </c>
    </row>
    <row r="108" spans="1:52" s="259" customFormat="1" ht="18" hidden="1" customHeight="1">
      <c r="A108" s="575"/>
      <c r="D108" s="259" t="s">
        <v>499</v>
      </c>
      <c r="E108" s="653" t="s">
        <v>1182</v>
      </c>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c r="AI108" s="653"/>
      <c r="AJ108" s="653"/>
      <c r="AK108" s="653"/>
      <c r="AL108" s="653"/>
      <c r="AM108" s="653"/>
      <c r="AN108" s="653"/>
      <c r="AO108" s="653"/>
      <c r="AP108" s="653"/>
      <c r="AQ108" s="653"/>
      <c r="AR108" s="653"/>
      <c r="AS108" s="653"/>
      <c r="AT108" s="653"/>
      <c r="AU108" s="653"/>
      <c r="AV108" s="653"/>
      <c r="AW108" s="653"/>
      <c r="AX108" s="653"/>
      <c r="AY108" s="653"/>
      <c r="AZ108" s="444">
        <v>2</v>
      </c>
    </row>
    <row r="109" spans="1:52" s="259" customFormat="1" ht="18" hidden="1" customHeight="1">
      <c r="A109" s="575"/>
      <c r="D109" s="259" t="s">
        <v>499</v>
      </c>
      <c r="E109" s="653" t="s">
        <v>1181</v>
      </c>
      <c r="F109" s="653"/>
      <c r="G109" s="653"/>
      <c r="H109" s="653"/>
      <c r="I109" s="653"/>
      <c r="J109" s="653"/>
      <c r="K109" s="653"/>
      <c r="L109" s="653"/>
      <c r="M109" s="653"/>
      <c r="N109" s="653"/>
      <c r="O109" s="653"/>
      <c r="P109" s="653"/>
      <c r="Q109" s="653"/>
      <c r="R109" s="653"/>
      <c r="S109" s="653"/>
      <c r="T109" s="653"/>
      <c r="U109" s="653"/>
      <c r="V109" s="653"/>
      <c r="W109" s="653"/>
      <c r="X109" s="653"/>
      <c r="Y109" s="653"/>
      <c r="Z109" s="653"/>
      <c r="AA109" s="653"/>
      <c r="AB109" s="653"/>
      <c r="AC109" s="653"/>
      <c r="AD109" s="653"/>
      <c r="AE109" s="653"/>
      <c r="AF109" s="653"/>
      <c r="AG109" s="653"/>
      <c r="AH109" s="653"/>
      <c r="AI109" s="653"/>
      <c r="AJ109" s="653"/>
      <c r="AK109" s="653"/>
      <c r="AL109" s="653"/>
      <c r="AM109" s="653"/>
      <c r="AN109" s="653"/>
      <c r="AO109" s="653"/>
      <c r="AP109" s="653"/>
      <c r="AQ109" s="653"/>
      <c r="AR109" s="653"/>
      <c r="AS109" s="653"/>
      <c r="AT109" s="653"/>
      <c r="AU109" s="653"/>
      <c r="AV109" s="653"/>
      <c r="AW109" s="653"/>
      <c r="AX109" s="653"/>
      <c r="AY109" s="653"/>
      <c r="AZ109" s="444">
        <v>2</v>
      </c>
    </row>
    <row r="110" spans="1:52" s="259" customFormat="1" ht="18" hidden="1" customHeight="1">
      <c r="A110" s="575"/>
      <c r="D110" s="259" t="s">
        <v>499</v>
      </c>
      <c r="E110" s="653" t="s">
        <v>1180</v>
      </c>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c r="AI110" s="653"/>
      <c r="AJ110" s="653"/>
      <c r="AK110" s="653"/>
      <c r="AL110" s="653"/>
      <c r="AM110" s="653"/>
      <c r="AN110" s="653"/>
      <c r="AO110" s="653"/>
      <c r="AP110" s="653"/>
      <c r="AQ110" s="653"/>
      <c r="AR110" s="653"/>
      <c r="AS110" s="653"/>
      <c r="AT110" s="653"/>
      <c r="AU110" s="653"/>
      <c r="AV110" s="653"/>
      <c r="AW110" s="653"/>
      <c r="AX110" s="653"/>
      <c r="AY110" s="653"/>
      <c r="AZ110" s="444">
        <v>2</v>
      </c>
    </row>
    <row r="111" spans="1:52" s="259" customFormat="1" ht="18" hidden="1" customHeight="1">
      <c r="A111" s="575"/>
      <c r="D111" s="259" t="s">
        <v>499</v>
      </c>
      <c r="E111" s="653" t="s">
        <v>1179</v>
      </c>
      <c r="F111" s="653"/>
      <c r="G111" s="653"/>
      <c r="H111" s="653"/>
      <c r="I111" s="653"/>
      <c r="J111" s="653"/>
      <c r="K111" s="653"/>
      <c r="L111" s="653"/>
      <c r="M111" s="653"/>
      <c r="N111" s="653"/>
      <c r="O111" s="653"/>
      <c r="P111" s="653"/>
      <c r="Q111" s="653"/>
      <c r="R111" s="653"/>
      <c r="S111" s="653"/>
      <c r="T111" s="653"/>
      <c r="U111" s="653"/>
      <c r="V111" s="653"/>
      <c r="W111" s="653"/>
      <c r="X111" s="653"/>
      <c r="Y111" s="653"/>
      <c r="Z111" s="653"/>
      <c r="AA111" s="653"/>
      <c r="AB111" s="653"/>
      <c r="AC111" s="653"/>
      <c r="AD111" s="653"/>
      <c r="AE111" s="653"/>
      <c r="AF111" s="653"/>
      <c r="AG111" s="653"/>
      <c r="AH111" s="653"/>
      <c r="AI111" s="653"/>
      <c r="AJ111" s="653"/>
      <c r="AK111" s="653"/>
      <c r="AL111" s="653"/>
      <c r="AM111" s="653"/>
      <c r="AN111" s="653"/>
      <c r="AO111" s="653"/>
      <c r="AP111" s="653"/>
      <c r="AQ111" s="653"/>
      <c r="AR111" s="653"/>
      <c r="AS111" s="653"/>
      <c r="AT111" s="653"/>
      <c r="AU111" s="653"/>
      <c r="AV111" s="653"/>
      <c r="AW111" s="653"/>
      <c r="AX111" s="653"/>
      <c r="AY111" s="653"/>
      <c r="AZ111" s="444">
        <v>2</v>
      </c>
    </row>
    <row r="112" spans="1:52" s="259" customFormat="1" ht="18" hidden="1" customHeight="1">
      <c r="A112" s="575"/>
      <c r="D112" s="259" t="s">
        <v>499</v>
      </c>
      <c r="E112" s="653" t="s">
        <v>1178</v>
      </c>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c r="AI112" s="653"/>
      <c r="AJ112" s="653"/>
      <c r="AK112" s="653"/>
      <c r="AL112" s="653"/>
      <c r="AM112" s="653"/>
      <c r="AN112" s="653"/>
      <c r="AO112" s="653"/>
      <c r="AP112" s="653"/>
      <c r="AQ112" s="653"/>
      <c r="AR112" s="653"/>
      <c r="AS112" s="653"/>
      <c r="AT112" s="653"/>
      <c r="AU112" s="653"/>
      <c r="AV112" s="653"/>
      <c r="AW112" s="653"/>
      <c r="AX112" s="653"/>
      <c r="AY112" s="653"/>
      <c r="AZ112" s="444">
        <v>2</v>
      </c>
    </row>
    <row r="113" spans="1:52" s="259" customFormat="1" ht="18" hidden="1" customHeight="1">
      <c r="A113" s="575"/>
      <c r="D113" s="259" t="s">
        <v>499</v>
      </c>
      <c r="E113" s="653" t="s">
        <v>1177</v>
      </c>
      <c r="F113" s="653"/>
      <c r="G113" s="653"/>
      <c r="H113" s="653"/>
      <c r="I113" s="653"/>
      <c r="J113" s="653"/>
      <c r="K113" s="653"/>
      <c r="L113" s="653"/>
      <c r="M113" s="653"/>
      <c r="N113" s="653"/>
      <c r="O113" s="653"/>
      <c r="P113" s="653"/>
      <c r="Q113" s="653"/>
      <c r="R113" s="653"/>
      <c r="S113" s="653"/>
      <c r="T113" s="653"/>
      <c r="U113" s="653"/>
      <c r="V113" s="653"/>
      <c r="W113" s="653"/>
      <c r="X113" s="653"/>
      <c r="Y113" s="653"/>
      <c r="Z113" s="653"/>
      <c r="AA113" s="653"/>
      <c r="AB113" s="653"/>
      <c r="AC113" s="653"/>
      <c r="AD113" s="653"/>
      <c r="AE113" s="653"/>
      <c r="AF113" s="653"/>
      <c r="AG113" s="653"/>
      <c r="AH113" s="653"/>
      <c r="AI113" s="653"/>
      <c r="AJ113" s="653"/>
      <c r="AK113" s="653"/>
      <c r="AL113" s="653"/>
      <c r="AM113" s="653"/>
      <c r="AN113" s="653"/>
      <c r="AO113" s="653"/>
      <c r="AP113" s="653"/>
      <c r="AQ113" s="653"/>
      <c r="AR113" s="653"/>
      <c r="AS113" s="653"/>
      <c r="AT113" s="653"/>
      <c r="AU113" s="653"/>
      <c r="AV113" s="653"/>
      <c r="AW113" s="653"/>
      <c r="AX113" s="653"/>
      <c r="AY113" s="653"/>
      <c r="AZ113" s="585">
        <v>2</v>
      </c>
    </row>
    <row r="114" spans="1:52" s="259" customFormat="1" ht="18" hidden="1" customHeight="1">
      <c r="A114" s="575"/>
      <c r="D114" s="653"/>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799"/>
      <c r="AA114" s="799"/>
      <c r="AB114" s="799"/>
      <c r="AC114" s="799"/>
      <c r="AD114" s="799"/>
      <c r="AE114" s="799"/>
      <c r="AF114" s="799"/>
      <c r="AG114" s="799"/>
      <c r="AH114" s="799"/>
      <c r="AI114" s="799"/>
      <c r="AJ114" s="799"/>
      <c r="AK114" s="799"/>
      <c r="AL114" s="799"/>
      <c r="AM114" s="799"/>
      <c r="AN114" s="799"/>
      <c r="AO114" s="799"/>
      <c r="AP114" s="799"/>
      <c r="AQ114" s="799"/>
      <c r="AR114" s="799"/>
      <c r="AS114" s="799"/>
      <c r="AT114" s="799"/>
      <c r="AU114" s="799"/>
      <c r="AV114" s="799"/>
      <c r="AW114" s="799"/>
      <c r="AX114" s="799"/>
      <c r="AY114" s="799"/>
      <c r="AZ114" s="585">
        <v>2</v>
      </c>
    </row>
    <row r="115" spans="1:52" ht="25.5">
      <c r="A115" s="575">
        <f t="shared" ref="A115:A135" si="5">IF(K$133&gt;0,1,0)</f>
        <v>0</v>
      </c>
      <c r="B115" s="1869" t="s">
        <v>745</v>
      </c>
      <c r="C115" s="1869"/>
      <c r="D115" s="1869"/>
      <c r="E115" s="1869"/>
      <c r="F115" s="1869"/>
      <c r="G115" s="1869"/>
      <c r="H115" s="1869"/>
      <c r="I115" s="1869"/>
      <c r="J115" s="1869"/>
      <c r="K115" s="1869"/>
      <c r="L115" s="1869"/>
      <c r="M115" s="1869"/>
      <c r="N115" s="1869"/>
      <c r="O115" s="1869"/>
      <c r="P115" s="1869"/>
      <c r="Q115" s="1869"/>
      <c r="R115" s="1869"/>
      <c r="S115" s="1869"/>
      <c r="T115" s="1869"/>
      <c r="U115" s="1869"/>
      <c r="V115" s="1869"/>
      <c r="W115" s="1869"/>
      <c r="X115" s="1869"/>
      <c r="Y115" s="1869"/>
      <c r="Z115" s="1869"/>
      <c r="AA115" s="1869"/>
      <c r="AB115" s="1869"/>
      <c r="AC115" s="1869"/>
      <c r="AD115" s="1869"/>
      <c r="AE115" s="1869"/>
      <c r="AF115" s="1869"/>
      <c r="AG115" s="1869"/>
      <c r="AH115" s="1869"/>
      <c r="AI115" s="1869"/>
      <c r="AJ115" s="1869"/>
      <c r="AK115" s="1869"/>
      <c r="AL115" s="1869"/>
      <c r="AM115" s="1869"/>
      <c r="AN115" s="1869"/>
      <c r="AO115" s="1869"/>
      <c r="AP115" s="1869"/>
      <c r="AQ115" s="1869"/>
      <c r="AR115" s="1869"/>
      <c r="AS115" s="1869"/>
      <c r="AT115" s="1869"/>
      <c r="AU115" s="1869"/>
      <c r="AV115" s="1869"/>
      <c r="AW115" s="1869"/>
      <c r="AX115" s="1869"/>
      <c r="AY115" s="1869"/>
      <c r="AZ115" s="444">
        <v>3</v>
      </c>
    </row>
    <row r="116" spans="1:52" s="260" customFormat="1" ht="9.9499999999999993" customHeight="1">
      <c r="A116" s="575">
        <f t="shared" si="5"/>
        <v>0</v>
      </c>
      <c r="AZ116" s="443">
        <v>3</v>
      </c>
    </row>
    <row r="117" spans="1:52" s="576" customFormat="1" ht="30" customHeight="1">
      <c r="A117" s="575">
        <f t="shared" si="5"/>
        <v>0</v>
      </c>
      <c r="F117" s="1864" t="s">
        <v>1228</v>
      </c>
      <c r="G117" s="1864"/>
      <c r="H117" s="1864"/>
      <c r="I117" s="1864"/>
      <c r="J117" s="1864"/>
      <c r="K117" s="1864"/>
      <c r="L117" s="1870" t="str">
        <f>+'6-3표준조사 3'!K154</f>
        <v>66-0</v>
      </c>
      <c r="M117" s="1870"/>
      <c r="N117" s="1870"/>
      <c r="O117" s="1870"/>
      <c r="P117" s="1870"/>
      <c r="Q117" s="1870"/>
      <c r="R117" s="577"/>
      <c r="S117" s="577"/>
      <c r="T117" s="1864" t="s">
        <v>1227</v>
      </c>
      <c r="U117" s="1864"/>
      <c r="V117" s="1864"/>
      <c r="W117" s="1864"/>
      <c r="X117" s="1864"/>
      <c r="Y117" s="1864"/>
      <c r="Z117" s="1870" t="str">
        <f>+'6-3표준조사 3'!L154</f>
        <v>14-7</v>
      </c>
      <c r="AA117" s="1870"/>
      <c r="AB117" s="1870"/>
      <c r="AC117" s="1870"/>
      <c r="AD117" s="1870"/>
      <c r="AE117" s="1870"/>
      <c r="AF117" s="577"/>
      <c r="AG117" s="577"/>
      <c r="AH117" s="1864" t="s">
        <v>1226</v>
      </c>
      <c r="AI117" s="1864"/>
      <c r="AJ117" s="1864"/>
      <c r="AK117" s="1864"/>
      <c r="AL117" s="1864"/>
      <c r="AM117" s="1864"/>
      <c r="AN117" s="1864"/>
      <c r="AO117" s="1870" t="str">
        <f>+'6-3표준조사 3'!R154</f>
        <v>모두베기</v>
      </c>
      <c r="AP117" s="1870"/>
      <c r="AQ117" s="1870"/>
      <c r="AR117" s="1870"/>
      <c r="AS117" s="1870"/>
      <c r="AT117" s="1870"/>
      <c r="AU117" s="578"/>
      <c r="AV117" s="578"/>
      <c r="AW117" s="578"/>
      <c r="AX117" s="578"/>
      <c r="AZ117" s="444">
        <v>3</v>
      </c>
    </row>
    <row r="118" spans="1:52" s="260" customFormat="1" ht="14.25" customHeight="1">
      <c r="A118" s="575">
        <f t="shared" si="5"/>
        <v>0</v>
      </c>
      <c r="AZ118" s="443">
        <v>3</v>
      </c>
    </row>
    <row r="119" spans="1:52" s="259" customFormat="1" ht="20.100000000000001" customHeight="1">
      <c r="A119" s="575">
        <f t="shared" si="5"/>
        <v>0</v>
      </c>
      <c r="B119" s="1876" t="s">
        <v>1225</v>
      </c>
      <c r="C119" s="1876"/>
      <c r="D119" s="1876"/>
      <c r="E119" s="1876"/>
      <c r="F119" s="1876"/>
      <c r="G119" s="1876"/>
      <c r="H119" s="1876"/>
      <c r="I119" s="1876"/>
      <c r="J119" s="1876"/>
      <c r="K119" s="1876"/>
      <c r="L119" s="1876"/>
      <c r="M119" s="1876"/>
      <c r="N119" s="1876"/>
      <c r="O119" s="1876"/>
      <c r="P119" s="1876"/>
      <c r="Q119" s="1876"/>
      <c r="R119" s="1876"/>
      <c r="S119" s="1876"/>
      <c r="T119" s="1876"/>
      <c r="U119" s="1876"/>
      <c r="V119" s="1876"/>
      <c r="W119" s="1876"/>
      <c r="X119" s="1876"/>
      <c r="Y119" s="1876"/>
      <c r="Z119" s="1876"/>
      <c r="AA119" s="1876"/>
      <c r="AB119" s="1876"/>
      <c r="AC119" s="1876"/>
      <c r="AD119" s="1876"/>
      <c r="AE119" s="1876"/>
      <c r="AF119" s="1876"/>
      <c r="AG119" s="1876"/>
      <c r="AH119" s="1876"/>
      <c r="AI119" s="1876"/>
      <c r="AJ119" s="1876"/>
      <c r="AK119" s="1876"/>
      <c r="AL119" s="1876"/>
      <c r="AM119" s="1876"/>
      <c r="AN119" s="1876"/>
      <c r="AO119" s="1876"/>
      <c r="AP119" s="1876"/>
      <c r="AQ119" s="1876"/>
      <c r="AR119" s="1876"/>
      <c r="AS119" s="1876"/>
      <c r="AT119" s="1876"/>
      <c r="AU119" s="1876"/>
      <c r="AV119" s="1876"/>
      <c r="AW119" s="1876"/>
      <c r="AX119" s="1876"/>
      <c r="AY119" s="1876"/>
      <c r="AZ119" s="444">
        <v>3</v>
      </c>
    </row>
    <row r="120" spans="1:52" s="259" customFormat="1" ht="18" customHeight="1">
      <c r="A120" s="575">
        <f t="shared" si="5"/>
        <v>0</v>
      </c>
      <c r="C120" s="259" t="s">
        <v>1208</v>
      </c>
      <c r="D120" s="579" t="s">
        <v>1224</v>
      </c>
      <c r="E120" s="579"/>
      <c r="F120" s="580"/>
      <c r="G120" s="580"/>
      <c r="H120" s="580"/>
      <c r="I120" s="580"/>
      <c r="J120" s="581"/>
      <c r="M120" s="579"/>
      <c r="N120" s="579"/>
      <c r="O120" s="581"/>
      <c r="P120" s="579"/>
      <c r="Q120" s="579"/>
      <c r="R120" s="579"/>
      <c r="S120" s="579"/>
      <c r="T120" s="579"/>
      <c r="U120" s="579"/>
      <c r="V120" s="579"/>
      <c r="W120" s="579"/>
      <c r="X120" s="579"/>
      <c r="Y120" s="579"/>
      <c r="Z120" s="579"/>
      <c r="AA120" s="579"/>
      <c r="AB120" s="579"/>
      <c r="AC120" s="579"/>
      <c r="AD120" s="579"/>
      <c r="AE120" s="579"/>
      <c r="AZ120" s="443">
        <v>3</v>
      </c>
    </row>
    <row r="121" spans="1:52" s="259" customFormat="1" ht="18" customHeight="1">
      <c r="A121" s="575">
        <f t="shared" si="5"/>
        <v>0</v>
      </c>
      <c r="D121" s="259" t="s">
        <v>499</v>
      </c>
      <c r="E121" s="579" t="str">
        <f>CONCATENATE(L117," 임반 ",Z117," 소반 은 해발고",'6-3표준조사 3'!W153,"m ~ ",'6-3표준조사 3'!W154,"m 사이에 분포한다.")</f>
        <v>66-0 임반 14-7 소반 은 해발고795m ~ 900m 사이에 분포한다.</v>
      </c>
      <c r="F121" s="579"/>
      <c r="G121" s="579"/>
      <c r="H121" s="579"/>
      <c r="I121" s="579"/>
      <c r="J121" s="579"/>
      <c r="K121" s="579"/>
      <c r="L121" s="579"/>
      <c r="M121" s="579"/>
      <c r="N121" s="579"/>
      <c r="O121" s="579"/>
      <c r="P121" s="579"/>
      <c r="Q121" s="579"/>
      <c r="R121" s="579"/>
      <c r="S121" s="579"/>
      <c r="T121" s="579"/>
      <c r="U121" s="579"/>
      <c r="V121" s="579"/>
      <c r="W121" s="579"/>
      <c r="X121" s="579"/>
      <c r="Y121" s="579"/>
      <c r="Z121" s="579"/>
      <c r="AA121" s="579"/>
      <c r="AB121" s="579"/>
      <c r="AC121" s="579"/>
      <c r="AD121" s="579"/>
      <c r="AE121" s="579"/>
      <c r="AF121" s="579"/>
      <c r="AG121" s="579"/>
      <c r="AH121" s="579"/>
      <c r="AI121" s="579"/>
      <c r="AJ121" s="582"/>
      <c r="AK121" s="582"/>
      <c r="AL121" s="582"/>
      <c r="AM121" s="579"/>
      <c r="AN121" s="579"/>
      <c r="AO121" s="579"/>
      <c r="AP121" s="579"/>
      <c r="AQ121" s="579"/>
      <c r="AR121" s="579"/>
      <c r="AS121" s="579"/>
      <c r="AT121" s="579"/>
      <c r="AU121" s="579"/>
      <c r="AV121" s="579"/>
      <c r="AW121" s="579"/>
      <c r="AX121" s="579"/>
      <c r="AY121" s="579"/>
      <c r="AZ121" s="444">
        <v>3</v>
      </c>
    </row>
    <row r="122" spans="1:52" s="259" customFormat="1" ht="18" customHeight="1">
      <c r="A122" s="575">
        <f t="shared" si="5"/>
        <v>0</v>
      </c>
      <c r="D122" s="259" t="s">
        <v>499</v>
      </c>
      <c r="E122" s="259" t="str">
        <f>CONCATENATE("소반의 경사도는 평균 ",'6-3표준조사 3'!W155,"˚로 ",'6-3표준조사 3'!P156,"경사이고, 임지의 잔재를 제외하고 장애물은 많지 않다.")</f>
        <v>소반의 경사도는 평균 25.87˚로 중 (15˚ ~ 30˚)경사이고, 임지의 잔재를 제외하고 장애물은 많지 않다.</v>
      </c>
      <c r="AZ122" s="443">
        <v>3</v>
      </c>
    </row>
    <row r="123" spans="1:52" s="259" customFormat="1" ht="18" customHeight="1">
      <c r="A123" s="575">
        <f t="shared" si="5"/>
        <v>0</v>
      </c>
      <c r="C123" s="259" t="s">
        <v>1206</v>
      </c>
      <c r="D123" s="259" t="s">
        <v>1223</v>
      </c>
      <c r="K123" s="579"/>
      <c r="L123" s="579"/>
      <c r="M123" s="583"/>
      <c r="P123" s="584"/>
      <c r="Q123" s="584"/>
      <c r="R123" s="584"/>
      <c r="S123" s="584"/>
      <c r="T123" s="584"/>
      <c r="AZ123" s="444">
        <v>3</v>
      </c>
    </row>
    <row r="124" spans="1:52" s="259" customFormat="1" ht="18" customHeight="1">
      <c r="A124" s="575">
        <f t="shared" si="5"/>
        <v>0</v>
      </c>
      <c r="D124" s="259" t="s">
        <v>499</v>
      </c>
      <c r="E124" s="579" t="str">
        <f>CONCATENATE("사업대상지는 ",'6-3표준조사 3'!N154," ",'6-3표준조사 3'!O154," ",'6-3표준조사 3'!P154,"로 지적면적은 ",'6-3표준조사 3'!W167,"ha 이다." )</f>
        <v>사업대상지는 영춘 상 산40-1번지로 지적면적은 486.2ha 이다.</v>
      </c>
      <c r="F124" s="579"/>
      <c r="G124" s="579"/>
      <c r="AJ124" s="579"/>
      <c r="AK124" s="579"/>
      <c r="AL124" s="579"/>
      <c r="AM124" s="579"/>
      <c r="AN124" s="579"/>
      <c r="AO124" s="579"/>
      <c r="AP124" s="579"/>
      <c r="AQ124" s="579"/>
      <c r="AR124" s="579"/>
      <c r="AS124" s="579"/>
      <c r="AT124" s="579"/>
      <c r="AU124" s="579"/>
      <c r="AV124" s="579"/>
      <c r="AW124" s="579"/>
      <c r="AX124" s="579"/>
      <c r="AY124" s="579"/>
      <c r="AZ124" s="443">
        <v>3</v>
      </c>
    </row>
    <row r="125" spans="1:52" s="259" customFormat="1" ht="18" customHeight="1">
      <c r="A125" s="575">
        <f t="shared" si="5"/>
        <v>0</v>
      </c>
      <c r="D125" s="259" t="s">
        <v>499</v>
      </c>
      <c r="E125" s="579" t="str">
        <f>CONCATENATE("소반의 풀베기사업 대상면적은 ",'6-3표준조사 3'!Q154,"ha 이다.")</f>
        <v>소반의 풀베기사업 대상면적은 0ha 이다.</v>
      </c>
      <c r="F125" s="579"/>
      <c r="G125" s="579"/>
      <c r="H125" s="579"/>
      <c r="I125" s="579"/>
      <c r="J125" s="579"/>
      <c r="K125" s="579"/>
      <c r="L125" s="579"/>
      <c r="M125" s="579"/>
      <c r="N125" s="579"/>
      <c r="O125" s="579"/>
      <c r="P125" s="579"/>
      <c r="Q125" s="579"/>
      <c r="R125" s="579"/>
      <c r="S125" s="579"/>
      <c r="T125" s="579"/>
      <c r="U125" s="579"/>
      <c r="V125" s="579"/>
      <c r="W125" s="579"/>
      <c r="X125" s="579"/>
      <c r="Y125" s="579"/>
      <c r="Z125" s="579"/>
      <c r="AA125" s="579"/>
      <c r="AB125" s="579"/>
      <c r="AC125" s="579"/>
      <c r="AD125" s="579"/>
      <c r="AE125" s="579"/>
      <c r="AF125" s="579"/>
      <c r="AG125" s="579"/>
      <c r="AH125" s="579"/>
      <c r="AI125" s="579"/>
      <c r="AJ125" s="579"/>
      <c r="AK125" s="579"/>
      <c r="AL125" s="579"/>
      <c r="AM125" s="579"/>
      <c r="AN125" s="579"/>
      <c r="AO125" s="579"/>
      <c r="AP125" s="579"/>
      <c r="AQ125" s="579"/>
      <c r="AR125" s="579"/>
      <c r="AS125" s="579"/>
      <c r="AT125" s="579"/>
      <c r="AU125" s="579"/>
      <c r="AV125" s="579"/>
      <c r="AW125" s="579"/>
      <c r="AX125" s="579"/>
      <c r="AY125" s="579"/>
      <c r="AZ125" s="444">
        <v>3</v>
      </c>
    </row>
    <row r="126" spans="1:52" s="259" customFormat="1" ht="18" customHeight="1">
      <c r="A126" s="575">
        <f t="shared" si="5"/>
        <v>0</v>
      </c>
      <c r="C126" s="259" t="s">
        <v>1193</v>
      </c>
      <c r="D126" s="259" t="s">
        <v>1222</v>
      </c>
      <c r="E126" s="579"/>
      <c r="F126" s="579"/>
      <c r="G126" s="579"/>
      <c r="H126" s="579"/>
      <c r="I126" s="579"/>
      <c r="J126" s="579"/>
      <c r="K126" s="579"/>
      <c r="L126" s="579"/>
      <c r="M126" s="579"/>
      <c r="N126" s="579"/>
      <c r="O126" s="579"/>
      <c r="P126" s="579"/>
      <c r="Q126" s="579"/>
      <c r="R126" s="579"/>
      <c r="S126" s="579"/>
      <c r="T126" s="579"/>
      <c r="U126" s="579"/>
      <c r="V126" s="579"/>
      <c r="W126" s="579"/>
      <c r="X126" s="579"/>
      <c r="Y126" s="579"/>
      <c r="Z126" s="579"/>
      <c r="AA126" s="579"/>
      <c r="AB126" s="579"/>
      <c r="AC126" s="579"/>
      <c r="AD126" s="579"/>
      <c r="AE126" s="579"/>
      <c r="AF126" s="579"/>
      <c r="AG126" s="579"/>
      <c r="AH126" s="769"/>
      <c r="AI126" s="769"/>
      <c r="AJ126" s="769"/>
      <c r="AK126" s="579"/>
      <c r="AL126" s="579"/>
      <c r="AM126" s="579"/>
      <c r="AN126" s="579"/>
      <c r="AO126" s="579"/>
      <c r="AP126" s="579"/>
      <c r="AQ126" s="579"/>
      <c r="AR126" s="579"/>
      <c r="AS126" s="579"/>
      <c r="AT126" s="579"/>
      <c r="AU126" s="579"/>
      <c r="AV126" s="579"/>
      <c r="AW126" s="579"/>
      <c r="AX126" s="579"/>
      <c r="AY126" s="579"/>
      <c r="AZ126" s="443">
        <v>3</v>
      </c>
    </row>
    <row r="127" spans="1:52" s="259" customFormat="1" ht="18" customHeight="1">
      <c r="A127" s="575">
        <f t="shared" si="5"/>
        <v>0</v>
      </c>
      <c r="B127" s="586"/>
      <c r="C127" s="586"/>
      <c r="D127" s="586" t="s">
        <v>499</v>
      </c>
      <c r="E127" s="587" t="str">
        <f>'6-3표준조사 3'!$W$170</f>
        <v>임도가 연접되어 접근이 용이하다.</v>
      </c>
      <c r="F127" s="587"/>
      <c r="G127" s="587"/>
      <c r="H127" s="587"/>
      <c r="I127" s="587"/>
      <c r="J127" s="587"/>
      <c r="K127" s="587"/>
      <c r="L127" s="587"/>
      <c r="M127" s="587"/>
      <c r="N127" s="587"/>
      <c r="O127" s="587"/>
      <c r="P127" s="587"/>
      <c r="Q127" s="587"/>
      <c r="R127" s="587"/>
      <c r="S127" s="587"/>
      <c r="T127" s="587"/>
      <c r="U127" s="587"/>
      <c r="V127" s="587"/>
      <c r="W127" s="587"/>
      <c r="X127" s="587"/>
      <c r="Y127" s="587"/>
      <c r="Z127" s="587"/>
      <c r="AA127" s="587"/>
      <c r="AB127" s="587"/>
      <c r="AC127" s="587"/>
      <c r="AD127" s="587"/>
      <c r="AE127" s="587"/>
      <c r="AF127" s="587"/>
      <c r="AG127" s="587"/>
      <c r="AH127" s="588"/>
      <c r="AI127" s="588"/>
      <c r="AJ127" s="588"/>
      <c r="AK127" s="587"/>
      <c r="AL127" s="587"/>
      <c r="AM127" s="587"/>
      <c r="AN127" s="587"/>
      <c r="AO127" s="587"/>
      <c r="AP127" s="587"/>
      <c r="AQ127" s="587"/>
      <c r="AR127" s="587"/>
      <c r="AS127" s="587"/>
      <c r="AT127" s="587"/>
      <c r="AU127" s="587"/>
      <c r="AV127" s="587"/>
      <c r="AW127" s="587"/>
      <c r="AX127" s="587"/>
      <c r="AY127" s="587"/>
      <c r="AZ127" s="444">
        <v>3</v>
      </c>
    </row>
    <row r="128" spans="1:52" s="259" customFormat="1" ht="14.25" customHeight="1">
      <c r="A128" s="575">
        <f t="shared" si="5"/>
        <v>0</v>
      </c>
      <c r="D128" s="589"/>
      <c r="E128" s="589"/>
      <c r="F128" s="589"/>
      <c r="G128" s="589"/>
      <c r="H128" s="589"/>
      <c r="I128" s="589"/>
      <c r="J128" s="589"/>
      <c r="K128" s="589"/>
      <c r="L128" s="589"/>
      <c r="M128" s="589"/>
      <c r="N128" s="589"/>
      <c r="O128" s="589"/>
      <c r="P128" s="589"/>
      <c r="Q128" s="589"/>
      <c r="R128" s="589"/>
      <c r="S128" s="589"/>
      <c r="T128" s="589"/>
      <c r="U128" s="589"/>
      <c r="V128" s="589"/>
      <c r="W128" s="589"/>
      <c r="X128" s="589"/>
      <c r="Y128" s="589"/>
      <c r="Z128" s="589"/>
      <c r="AA128" s="589"/>
      <c r="AB128" s="589"/>
      <c r="AC128" s="589"/>
      <c r="AD128" s="589"/>
      <c r="AE128" s="589"/>
      <c r="AF128" s="589"/>
      <c r="AG128" s="589"/>
      <c r="AH128" s="589"/>
      <c r="AI128" s="589"/>
      <c r="AJ128" s="589"/>
      <c r="AK128" s="589"/>
      <c r="AL128" s="589"/>
      <c r="AM128" s="589"/>
      <c r="AN128" s="589"/>
      <c r="AO128" s="589"/>
      <c r="AP128" s="589"/>
      <c r="AQ128" s="589"/>
      <c r="AR128" s="589"/>
      <c r="AS128" s="589"/>
      <c r="AT128" s="589"/>
      <c r="AU128" s="589"/>
      <c r="AV128" s="589"/>
      <c r="AW128" s="589"/>
      <c r="AX128" s="589"/>
      <c r="AY128" s="589"/>
      <c r="AZ128" s="443">
        <v>3</v>
      </c>
    </row>
    <row r="129" spans="1:52" s="260" customFormat="1" ht="20.100000000000001" customHeight="1">
      <c r="A129" s="575">
        <f t="shared" si="5"/>
        <v>0</v>
      </c>
      <c r="B129" s="1876" t="s">
        <v>1221</v>
      </c>
      <c r="C129" s="1876"/>
      <c r="D129" s="1876"/>
      <c r="E129" s="1876"/>
      <c r="F129" s="1876"/>
      <c r="G129" s="1876"/>
      <c r="H129" s="1876"/>
      <c r="I129" s="1876"/>
      <c r="J129" s="1876"/>
      <c r="K129" s="1876"/>
      <c r="L129" s="1876"/>
      <c r="M129" s="1876"/>
      <c r="N129" s="1876"/>
      <c r="O129" s="1876"/>
      <c r="P129" s="1876"/>
      <c r="Q129" s="1876"/>
      <c r="R129" s="1876"/>
      <c r="S129" s="1876"/>
      <c r="T129" s="1876"/>
      <c r="U129" s="1876"/>
      <c r="V129" s="1876"/>
      <c r="W129" s="1876"/>
      <c r="X129" s="1876"/>
      <c r="Y129" s="1876"/>
      <c r="Z129" s="1876"/>
      <c r="AA129" s="1876"/>
      <c r="AB129" s="1876"/>
      <c r="AC129" s="1876"/>
      <c r="AD129" s="1876"/>
      <c r="AE129" s="1876"/>
      <c r="AF129" s="1876"/>
      <c r="AG129" s="1876"/>
      <c r="AH129" s="1876"/>
      <c r="AI129" s="1876"/>
      <c r="AJ129" s="1876"/>
      <c r="AK129" s="1876"/>
      <c r="AL129" s="1876"/>
      <c r="AM129" s="1876"/>
      <c r="AN129" s="1876"/>
      <c r="AO129" s="1876"/>
      <c r="AP129" s="1876"/>
      <c r="AQ129" s="1876"/>
      <c r="AR129" s="1876"/>
      <c r="AS129" s="1876"/>
      <c r="AT129" s="1876"/>
      <c r="AU129" s="1876"/>
      <c r="AV129" s="1876"/>
      <c r="AW129" s="1876"/>
      <c r="AX129" s="1876"/>
      <c r="AY129" s="1876"/>
      <c r="AZ129" s="444">
        <v>3</v>
      </c>
    </row>
    <row r="130" spans="1:52" s="260" customFormat="1" ht="20.100000000000001" customHeight="1">
      <c r="A130" s="575">
        <f t="shared" si="5"/>
        <v>0</v>
      </c>
      <c r="B130" s="590"/>
      <c r="C130" s="591" t="s">
        <v>1208</v>
      </c>
      <c r="D130" s="591" t="s">
        <v>1220</v>
      </c>
      <c r="E130" s="592"/>
      <c r="F130" s="592"/>
      <c r="G130" s="769"/>
      <c r="H130" s="593"/>
      <c r="I130" s="593"/>
      <c r="J130" s="594"/>
      <c r="K130" s="594"/>
      <c r="L130" s="594"/>
      <c r="M130" s="594"/>
      <c r="N130" s="594"/>
      <c r="O130" s="594"/>
      <c r="P130" s="594"/>
      <c r="Q130" s="595"/>
      <c r="R130" s="595"/>
      <c r="S130" s="595"/>
      <c r="T130" s="595"/>
      <c r="U130" s="595"/>
      <c r="V130" s="596"/>
      <c r="W130" s="596"/>
      <c r="X130" s="596"/>
      <c r="Y130" s="596"/>
      <c r="Z130" s="596"/>
      <c r="AA130" s="596"/>
      <c r="AB130" s="596"/>
      <c r="AC130" s="596"/>
      <c r="AD130" s="596"/>
      <c r="AE130" s="596"/>
      <c r="AF130" s="596"/>
      <c r="AG130" s="596"/>
      <c r="AH130" s="597"/>
      <c r="AI130" s="597"/>
      <c r="AJ130" s="597"/>
      <c r="AK130" s="597"/>
      <c r="AL130" s="598"/>
      <c r="AM130" s="598"/>
      <c r="AN130" s="598"/>
      <c r="AO130" s="598"/>
      <c r="AP130" s="598"/>
      <c r="AQ130" s="598"/>
      <c r="AR130" s="598"/>
      <c r="AS130" s="598"/>
      <c r="AT130" s="598"/>
      <c r="AU130" s="598"/>
      <c r="AV130" s="593"/>
      <c r="AW130" s="593"/>
      <c r="AX130" s="593"/>
      <c r="AY130" s="593"/>
      <c r="AZ130" s="443">
        <v>3</v>
      </c>
    </row>
    <row r="131" spans="1:52" s="259" customFormat="1" ht="18" customHeight="1">
      <c r="A131" s="575">
        <f t="shared" si="5"/>
        <v>0</v>
      </c>
      <c r="B131" s="599"/>
      <c r="C131" s="1862" t="s">
        <v>1219</v>
      </c>
      <c r="D131" s="1862"/>
      <c r="E131" s="1862"/>
      <c r="F131" s="1862"/>
      <c r="G131" s="1862"/>
      <c r="H131" s="1862"/>
      <c r="I131" s="1862"/>
      <c r="J131" s="1862"/>
      <c r="K131" s="1862" t="s">
        <v>1218</v>
      </c>
      <c r="L131" s="1862"/>
      <c r="M131" s="1862"/>
      <c r="N131" s="1862"/>
      <c r="O131" s="1862"/>
      <c r="P131" s="1862"/>
      <c r="Q131" s="1862"/>
      <c r="R131" s="1862"/>
      <c r="S131" s="1862" t="s">
        <v>1217</v>
      </c>
      <c r="T131" s="1862"/>
      <c r="U131" s="1862"/>
      <c r="V131" s="1862"/>
      <c r="W131" s="1862"/>
      <c r="X131" s="1862"/>
      <c r="Y131" s="1862"/>
      <c r="Z131" s="1862"/>
      <c r="AA131" s="1862" t="s">
        <v>1216</v>
      </c>
      <c r="AB131" s="1862"/>
      <c r="AC131" s="1862"/>
      <c r="AD131" s="1862"/>
      <c r="AE131" s="1862"/>
      <c r="AF131" s="1862"/>
      <c r="AG131" s="1862"/>
      <c r="AH131" s="1862"/>
      <c r="AI131" s="1862"/>
      <c r="AJ131" s="1862"/>
      <c r="AK131" s="1862"/>
      <c r="AL131" s="1862"/>
      <c r="AM131" s="1862"/>
      <c r="AN131" s="1862"/>
      <c r="AO131" s="1862"/>
      <c r="AP131" s="1862"/>
      <c r="AQ131" s="1862" t="s">
        <v>964</v>
      </c>
      <c r="AR131" s="1862"/>
      <c r="AS131" s="1862"/>
      <c r="AT131" s="1862"/>
      <c r="AU131" s="1862"/>
      <c r="AV131" s="1862"/>
      <c r="AW131" s="1862"/>
      <c r="AX131" s="1862"/>
      <c r="AY131" s="599"/>
      <c r="AZ131" s="444">
        <v>3</v>
      </c>
    </row>
    <row r="132" spans="1:52" s="259" customFormat="1" ht="18" customHeight="1">
      <c r="A132" s="575">
        <f t="shared" si="5"/>
        <v>0</v>
      </c>
      <c r="B132" s="599"/>
      <c r="C132" s="1862"/>
      <c r="D132" s="1862"/>
      <c r="E132" s="1862"/>
      <c r="F132" s="1862"/>
      <c r="G132" s="1862"/>
      <c r="H132" s="1862"/>
      <c r="I132" s="1862"/>
      <c r="J132" s="1862"/>
      <c r="K132" s="1862"/>
      <c r="L132" s="1862"/>
      <c r="M132" s="1862"/>
      <c r="N132" s="1862"/>
      <c r="O132" s="1862"/>
      <c r="P132" s="1862"/>
      <c r="Q132" s="1862"/>
      <c r="R132" s="1862"/>
      <c r="S132" s="1862"/>
      <c r="T132" s="1862"/>
      <c r="U132" s="1862"/>
      <c r="V132" s="1862"/>
      <c r="W132" s="1862"/>
      <c r="X132" s="1862"/>
      <c r="Y132" s="1862"/>
      <c r="Z132" s="1862"/>
      <c r="AA132" s="1862" t="s">
        <v>1215</v>
      </c>
      <c r="AB132" s="1862"/>
      <c r="AC132" s="1862"/>
      <c r="AD132" s="1862"/>
      <c r="AE132" s="1862"/>
      <c r="AF132" s="1862"/>
      <c r="AG132" s="1862"/>
      <c r="AH132" s="1862"/>
      <c r="AI132" s="1862" t="s">
        <v>1214</v>
      </c>
      <c r="AJ132" s="1862"/>
      <c r="AK132" s="1862"/>
      <c r="AL132" s="1862"/>
      <c r="AM132" s="1862"/>
      <c r="AN132" s="1862"/>
      <c r="AO132" s="1862"/>
      <c r="AP132" s="1862"/>
      <c r="AQ132" s="1862"/>
      <c r="AR132" s="1862"/>
      <c r="AS132" s="1862"/>
      <c r="AT132" s="1862"/>
      <c r="AU132" s="1862"/>
      <c r="AV132" s="1862"/>
      <c r="AW132" s="1862"/>
      <c r="AX132" s="1862"/>
      <c r="AY132" s="599"/>
      <c r="AZ132" s="443">
        <v>3</v>
      </c>
    </row>
    <row r="133" spans="1:52" s="259" customFormat="1" ht="18" customHeight="1">
      <c r="A133" s="575">
        <f t="shared" si="5"/>
        <v>0</v>
      </c>
      <c r="B133" s="600"/>
      <c r="C133" s="1871" t="str">
        <f>L117</f>
        <v>66-0</v>
      </c>
      <c r="D133" s="1872"/>
      <c r="E133" s="1875" t="s">
        <v>1213</v>
      </c>
      <c r="F133" s="1875"/>
      <c r="G133" s="1872" t="str">
        <f>Z117</f>
        <v>14-7</v>
      </c>
      <c r="H133" s="1872"/>
      <c r="I133" s="1875" t="s">
        <v>1212</v>
      </c>
      <c r="J133" s="1875"/>
      <c r="K133" s="1887">
        <f>'6-3표준조사 3'!Q154</f>
        <v>0</v>
      </c>
      <c r="L133" s="1887"/>
      <c r="M133" s="1887"/>
      <c r="N133" s="1887"/>
      <c r="O133" s="1887"/>
      <c r="P133" s="1887"/>
      <c r="Q133" s="1887"/>
      <c r="R133" s="1887"/>
      <c r="S133" s="1867" t="str">
        <f>'6-3표준조사 3'!K156</f>
        <v>낙엽송(용)</v>
      </c>
      <c r="T133" s="1867"/>
      <c r="U133" s="1867"/>
      <c r="V133" s="1867"/>
      <c r="W133" s="1867"/>
      <c r="X133" s="1867"/>
      <c r="Y133" s="1867"/>
      <c r="Z133" s="1867"/>
      <c r="AA133" s="1865">
        <f>'6-3표준조사 3'!Q160</f>
        <v>50</v>
      </c>
      <c r="AB133" s="1865"/>
      <c r="AC133" s="1865"/>
      <c r="AD133" s="1865"/>
      <c r="AE133" s="1865"/>
      <c r="AF133" s="1865"/>
      <c r="AG133" s="1865"/>
      <c r="AH133" s="1865"/>
      <c r="AI133" s="1865">
        <f>'6-3표준조사 3'!R160</f>
        <v>0</v>
      </c>
      <c r="AJ133" s="1865"/>
      <c r="AK133" s="1865"/>
      <c r="AL133" s="1865"/>
      <c r="AM133" s="1865"/>
      <c r="AN133" s="1865"/>
      <c r="AO133" s="1865"/>
      <c r="AP133" s="1865"/>
      <c r="AQ133" s="1867" t="str">
        <f>'6-3표준조사 3'!R156</f>
        <v>3년차 이상</v>
      </c>
      <c r="AR133" s="1867"/>
      <c r="AS133" s="1867"/>
      <c r="AT133" s="1867"/>
      <c r="AU133" s="1867"/>
      <c r="AV133" s="1867"/>
      <c r="AW133" s="1867"/>
      <c r="AX133" s="1867"/>
      <c r="AY133" s="599"/>
      <c r="AZ133" s="444">
        <v>3</v>
      </c>
    </row>
    <row r="134" spans="1:52" s="259" customFormat="1" ht="18" customHeight="1">
      <c r="A134" s="575">
        <f t="shared" si="5"/>
        <v>0</v>
      </c>
      <c r="B134" s="600"/>
      <c r="C134" s="1873"/>
      <c r="D134" s="1874"/>
      <c r="E134" s="1874"/>
      <c r="F134" s="1874"/>
      <c r="G134" s="1874"/>
      <c r="H134" s="1874"/>
      <c r="I134" s="1874"/>
      <c r="J134" s="1874"/>
      <c r="K134" s="1888"/>
      <c r="L134" s="1888"/>
      <c r="M134" s="1888"/>
      <c r="N134" s="1888"/>
      <c r="O134" s="1888"/>
      <c r="P134" s="1888"/>
      <c r="Q134" s="1888"/>
      <c r="R134" s="1888"/>
      <c r="S134" s="1868"/>
      <c r="T134" s="1868"/>
      <c r="U134" s="1868"/>
      <c r="V134" s="1868"/>
      <c r="W134" s="1868"/>
      <c r="X134" s="1868"/>
      <c r="Y134" s="1868"/>
      <c r="Z134" s="1868"/>
      <c r="AA134" s="1866"/>
      <c r="AB134" s="1866"/>
      <c r="AC134" s="1866"/>
      <c r="AD134" s="1866"/>
      <c r="AE134" s="1866"/>
      <c r="AF134" s="1866"/>
      <c r="AG134" s="1866"/>
      <c r="AH134" s="1866"/>
      <c r="AI134" s="1866"/>
      <c r="AJ134" s="1866"/>
      <c r="AK134" s="1866"/>
      <c r="AL134" s="1866"/>
      <c r="AM134" s="1866"/>
      <c r="AN134" s="1866"/>
      <c r="AO134" s="1866"/>
      <c r="AP134" s="1866"/>
      <c r="AQ134" s="1868"/>
      <c r="AR134" s="1868"/>
      <c r="AS134" s="1868"/>
      <c r="AT134" s="1868"/>
      <c r="AU134" s="1868"/>
      <c r="AV134" s="1868"/>
      <c r="AW134" s="1868"/>
      <c r="AX134" s="1868"/>
      <c r="AY134" s="599"/>
      <c r="AZ134" s="443">
        <v>3</v>
      </c>
    </row>
    <row r="135" spans="1:52" s="259" customFormat="1" ht="18" customHeight="1">
      <c r="A135" s="575">
        <f t="shared" si="5"/>
        <v>0</v>
      </c>
      <c r="B135" s="600"/>
      <c r="C135" s="600" t="s">
        <v>1206</v>
      </c>
      <c r="D135" s="600" t="s">
        <v>1211</v>
      </c>
      <c r="E135" s="600"/>
      <c r="F135" s="599"/>
      <c r="G135" s="599"/>
      <c r="H135" s="599"/>
      <c r="I135" s="599"/>
      <c r="J135" s="599"/>
      <c r="K135" s="599"/>
      <c r="L135" s="599"/>
      <c r="M135" s="599"/>
      <c r="N135" s="599"/>
      <c r="O135" s="599"/>
      <c r="P135" s="599"/>
      <c r="Q135" s="601"/>
      <c r="R135" s="601"/>
      <c r="S135" s="601"/>
      <c r="T135" s="601"/>
      <c r="U135" s="601"/>
      <c r="V135" s="599"/>
      <c r="W135" s="602"/>
      <c r="X135" s="602"/>
      <c r="Y135" s="602"/>
      <c r="Z135" s="602"/>
      <c r="AA135" s="602"/>
      <c r="AB135" s="602"/>
      <c r="AC135" s="602"/>
      <c r="AD135" s="602"/>
      <c r="AE135" s="602"/>
      <c r="AF135" s="602"/>
      <c r="AG135" s="599"/>
      <c r="AH135" s="603"/>
      <c r="AI135" s="603"/>
      <c r="AJ135" s="603"/>
      <c r="AK135" s="603"/>
      <c r="AL135" s="604"/>
      <c r="AM135" s="604"/>
      <c r="AN135" s="604"/>
      <c r="AO135" s="604"/>
      <c r="AP135" s="604"/>
      <c r="AQ135" s="604"/>
      <c r="AR135" s="604"/>
      <c r="AS135" s="604"/>
      <c r="AT135" s="604"/>
      <c r="AU135" s="604"/>
      <c r="AV135" s="599"/>
      <c r="AW135" s="599"/>
      <c r="AX135" s="599"/>
      <c r="AY135" s="599"/>
      <c r="AZ135" s="444">
        <v>3</v>
      </c>
    </row>
    <row r="136" spans="1:52" s="259" customFormat="1" ht="18" customHeight="1">
      <c r="A136" s="575">
        <f>IF(K133&gt;0,1,0)</f>
        <v>0</v>
      </c>
      <c r="B136" s="600"/>
      <c r="C136" s="600"/>
      <c r="D136" s="259" t="s">
        <v>499</v>
      </c>
      <c r="E136" s="600" t="str">
        <f>'6-3표준조사 3'!$W$171</f>
        <v>식재된 낙엽송(용) 는 활착이 안정된 상태로 신초발달이 양호하다.</v>
      </c>
      <c r="F136" s="599"/>
      <c r="G136" s="599"/>
      <c r="H136" s="599"/>
      <c r="I136" s="599"/>
      <c r="J136" s="599"/>
      <c r="K136" s="599"/>
      <c r="L136" s="599"/>
      <c r="M136" s="599"/>
      <c r="N136" s="599"/>
      <c r="O136" s="599"/>
      <c r="P136" s="599"/>
      <c r="Q136" s="601"/>
      <c r="R136" s="601"/>
      <c r="S136" s="601"/>
      <c r="T136" s="601"/>
      <c r="U136" s="601"/>
      <c r="V136" s="599"/>
      <c r="W136" s="605"/>
      <c r="X136" s="602"/>
      <c r="Y136" s="602"/>
      <c r="Z136" s="602"/>
      <c r="AA136" s="605"/>
      <c r="AB136" s="602"/>
      <c r="AC136" s="602"/>
      <c r="AD136" s="602"/>
      <c r="AE136" s="605"/>
      <c r="AF136" s="602"/>
      <c r="AG136" s="599"/>
      <c r="AH136" s="603"/>
      <c r="AI136" s="603"/>
      <c r="AJ136" s="603"/>
      <c r="AK136" s="603"/>
      <c r="AL136" s="604"/>
      <c r="AM136" s="604"/>
      <c r="AN136" s="604"/>
      <c r="AO136" s="604"/>
      <c r="AP136" s="604"/>
      <c r="AQ136" s="604"/>
      <c r="AR136" s="604"/>
      <c r="AS136" s="604"/>
      <c r="AT136" s="604"/>
      <c r="AU136" s="604"/>
      <c r="AV136" s="599"/>
      <c r="AW136" s="599"/>
      <c r="AX136" s="599"/>
      <c r="AY136" s="599"/>
      <c r="AZ136" s="443">
        <v>3</v>
      </c>
    </row>
    <row r="137" spans="1:52" s="259" customFormat="1" ht="18" customHeight="1">
      <c r="A137" s="575">
        <f>IF(K133&gt;0,1,0)</f>
        <v>0</v>
      </c>
      <c r="B137" s="600"/>
      <c r="C137" s="600"/>
      <c r="D137" s="259" t="s">
        <v>499</v>
      </c>
      <c r="E137" s="600">
        <f>'6-3표준조사 3'!$W$172</f>
        <v>0</v>
      </c>
      <c r="F137" s="599"/>
      <c r="G137" s="599"/>
      <c r="H137" s="599"/>
      <c r="I137" s="599"/>
      <c r="J137" s="599"/>
      <c r="K137" s="599"/>
      <c r="L137" s="599"/>
      <c r="M137" s="599"/>
      <c r="N137" s="599"/>
      <c r="O137" s="599"/>
      <c r="P137" s="599"/>
      <c r="Q137" s="601"/>
      <c r="R137" s="601"/>
      <c r="S137" s="601"/>
      <c r="T137" s="601"/>
      <c r="U137" s="601"/>
      <c r="V137" s="599"/>
      <c r="W137" s="599"/>
      <c r="X137" s="599"/>
      <c r="Y137" s="599"/>
      <c r="Z137" s="599"/>
      <c r="AA137" s="599"/>
      <c r="AB137" s="599"/>
      <c r="AC137" s="599"/>
      <c r="AD137" s="599"/>
      <c r="AE137" s="599"/>
      <c r="AF137" s="599"/>
      <c r="AG137" s="599"/>
      <c r="AH137" s="603"/>
      <c r="AI137" s="603"/>
      <c r="AJ137" s="603"/>
      <c r="AK137" s="603"/>
      <c r="AL137" s="604"/>
      <c r="AM137" s="604"/>
      <c r="AN137" s="604"/>
      <c r="AO137" s="604"/>
      <c r="AP137" s="604"/>
      <c r="AQ137" s="604"/>
      <c r="AR137" s="604"/>
      <c r="AS137" s="604"/>
      <c r="AT137" s="604"/>
      <c r="AU137" s="604"/>
      <c r="AV137" s="599"/>
      <c r="AW137" s="599"/>
      <c r="AX137" s="599"/>
      <c r="AY137" s="599"/>
      <c r="AZ137" s="444">
        <v>3</v>
      </c>
    </row>
    <row r="138" spans="1:52" s="259" customFormat="1" ht="18" customHeight="1">
      <c r="A138" s="575">
        <f t="shared" ref="A138:A144" si="6">IF(K$133&gt;0,1,0)</f>
        <v>0</v>
      </c>
      <c r="B138" s="600"/>
      <c r="C138" s="600" t="s">
        <v>1193</v>
      </c>
      <c r="D138" s="600" t="s">
        <v>1210</v>
      </c>
      <c r="E138" s="600"/>
      <c r="F138" s="599"/>
      <c r="G138" s="599"/>
      <c r="H138" s="599"/>
      <c r="I138" s="599"/>
      <c r="J138" s="599"/>
      <c r="K138" s="599"/>
      <c r="L138" s="599"/>
      <c r="M138" s="599"/>
      <c r="N138" s="599"/>
      <c r="O138" s="599"/>
      <c r="P138" s="599"/>
      <c r="Q138" s="601"/>
      <c r="R138" s="601"/>
      <c r="S138" s="601"/>
      <c r="T138" s="601"/>
      <c r="U138" s="601"/>
      <c r="V138" s="599"/>
      <c r="W138" s="599"/>
      <c r="X138" s="599"/>
      <c r="Y138" s="599"/>
      <c r="Z138" s="599"/>
      <c r="AA138" s="599"/>
      <c r="AB138" s="599"/>
      <c r="AC138" s="599"/>
      <c r="AD138" s="599"/>
      <c r="AE138" s="599"/>
      <c r="AF138" s="599"/>
      <c r="AG138" s="599"/>
      <c r="AH138" s="603"/>
      <c r="AI138" s="603"/>
      <c r="AJ138" s="603"/>
      <c r="AK138" s="603"/>
      <c r="AL138" s="604"/>
      <c r="AM138" s="604"/>
      <c r="AN138" s="604"/>
      <c r="AO138" s="604"/>
      <c r="AP138" s="604"/>
      <c r="AQ138" s="604"/>
      <c r="AR138" s="604"/>
      <c r="AS138" s="604"/>
      <c r="AT138" s="604"/>
      <c r="AU138" s="604"/>
      <c r="AV138" s="599"/>
      <c r="AW138" s="599"/>
      <c r="AX138" s="599"/>
      <c r="AY138" s="599"/>
      <c r="AZ138" s="443">
        <v>3</v>
      </c>
    </row>
    <row r="139" spans="1:52" s="259" customFormat="1" ht="18" customHeight="1">
      <c r="A139" s="575">
        <f t="shared" si="6"/>
        <v>0</v>
      </c>
      <c r="B139" s="600"/>
      <c r="C139" s="600"/>
      <c r="D139" s="259" t="s">
        <v>499</v>
      </c>
      <c r="E139" s="600" t="s">
        <v>1230</v>
      </c>
      <c r="F139" s="599"/>
      <c r="G139" s="599"/>
      <c r="H139" s="599"/>
      <c r="I139" s="599"/>
      <c r="J139" s="599"/>
      <c r="K139" s="599"/>
      <c r="L139" s="599"/>
      <c r="M139" s="599"/>
      <c r="N139" s="599"/>
      <c r="O139" s="599"/>
      <c r="P139" s="599"/>
      <c r="Q139" s="601"/>
      <c r="R139" s="601"/>
      <c r="S139" s="601"/>
      <c r="T139" s="601"/>
      <c r="U139" s="601"/>
      <c r="V139" s="599"/>
      <c r="W139" s="599"/>
      <c r="X139" s="599"/>
      <c r="Y139" s="599"/>
      <c r="Z139" s="599"/>
      <c r="AA139" s="599"/>
      <c r="AB139" s="599"/>
      <c r="AC139" s="599"/>
      <c r="AD139" s="599"/>
      <c r="AE139" s="599"/>
      <c r="AF139" s="599"/>
      <c r="AG139" s="599"/>
      <c r="AH139" s="603"/>
      <c r="AI139" s="603"/>
      <c r="AJ139" s="603"/>
      <c r="AK139" s="603"/>
      <c r="AL139" s="604"/>
      <c r="AM139" s="604"/>
      <c r="AN139" s="604"/>
      <c r="AO139" s="604"/>
      <c r="AP139" s="604"/>
      <c r="AQ139" s="604"/>
      <c r="AR139" s="604"/>
      <c r="AS139" s="604"/>
      <c r="AT139" s="604"/>
      <c r="AU139" s="604"/>
      <c r="AV139" s="599"/>
      <c r="AW139" s="599"/>
      <c r="AX139" s="599"/>
      <c r="AY139" s="599"/>
      <c r="AZ139" s="444">
        <v>3</v>
      </c>
    </row>
    <row r="140" spans="1:52" s="259" customFormat="1" ht="18" customHeight="1">
      <c r="A140" s="575">
        <f t="shared" si="6"/>
        <v>0</v>
      </c>
      <c r="B140" s="600"/>
      <c r="C140" s="600"/>
      <c r="D140" s="259" t="s">
        <v>499</v>
      </c>
      <c r="E140" s="600" t="str">
        <f>CONCATENATE("조림목이 자연발생 식생과 경쟁하고 있으며 조림목의 조림후 경과년수는 ",AQ133,"이다." )</f>
        <v>조림목이 자연발생 식생과 경쟁하고 있으며 조림목의 조림후 경과년수는 3년차 이상이다.</v>
      </c>
      <c r="F140" s="599"/>
      <c r="G140" s="599"/>
      <c r="H140" s="599"/>
      <c r="I140" s="599"/>
      <c r="J140" s="599"/>
      <c r="K140" s="599"/>
      <c r="L140" s="599"/>
      <c r="M140" s="599"/>
      <c r="N140" s="599"/>
      <c r="O140" s="599"/>
      <c r="P140" s="599"/>
      <c r="Q140" s="599"/>
      <c r="R140" s="599"/>
      <c r="S140" s="599"/>
      <c r="T140" s="599"/>
      <c r="U140" s="599"/>
      <c r="V140" s="599"/>
      <c r="W140" s="599"/>
      <c r="X140" s="599"/>
      <c r="Y140" s="599"/>
      <c r="Z140" s="599"/>
      <c r="AA140" s="599"/>
      <c r="AB140" s="599"/>
      <c r="AC140" s="599"/>
      <c r="AD140" s="599"/>
      <c r="AE140" s="599"/>
      <c r="AF140" s="599"/>
      <c r="AG140" s="599"/>
      <c r="AH140" s="603"/>
      <c r="AI140" s="603"/>
      <c r="AJ140" s="603"/>
      <c r="AK140" s="603"/>
      <c r="AL140" s="604"/>
      <c r="AM140" s="604"/>
      <c r="AN140" s="604"/>
      <c r="AO140" s="604"/>
      <c r="AP140" s="604"/>
      <c r="AQ140" s="604"/>
      <c r="AR140" s="604"/>
      <c r="AS140" s="604"/>
      <c r="AT140" s="604"/>
      <c r="AU140" s="604"/>
      <c r="AV140" s="599"/>
      <c r="AW140" s="599"/>
      <c r="AX140" s="599"/>
      <c r="AY140" s="599"/>
      <c r="AZ140" s="443">
        <v>3</v>
      </c>
    </row>
    <row r="141" spans="1:52" s="259" customFormat="1" ht="13.5" customHeight="1">
      <c r="A141" s="575">
        <f t="shared" si="6"/>
        <v>0</v>
      </c>
      <c r="B141" s="606"/>
      <c r="C141" s="606"/>
      <c r="D141" s="606"/>
      <c r="E141" s="606"/>
      <c r="F141" s="769"/>
      <c r="G141" s="769"/>
      <c r="H141" s="769"/>
      <c r="I141" s="769"/>
      <c r="J141" s="607"/>
      <c r="K141" s="607"/>
      <c r="L141" s="607"/>
      <c r="M141" s="607"/>
      <c r="N141" s="607"/>
      <c r="O141" s="607"/>
      <c r="P141" s="607"/>
      <c r="Q141" s="608"/>
      <c r="R141" s="608"/>
      <c r="S141" s="608"/>
      <c r="T141" s="608"/>
      <c r="U141" s="608"/>
      <c r="V141" s="599"/>
      <c r="W141" s="599"/>
      <c r="X141" s="599"/>
      <c r="Y141" s="599"/>
      <c r="Z141" s="599"/>
      <c r="AA141" s="599"/>
      <c r="AB141" s="599"/>
      <c r="AC141" s="599"/>
      <c r="AD141" s="599"/>
      <c r="AE141" s="599"/>
      <c r="AF141" s="599"/>
      <c r="AG141" s="599"/>
      <c r="AH141" s="609"/>
      <c r="AI141" s="609"/>
      <c r="AJ141" s="609"/>
      <c r="AK141" s="609"/>
      <c r="AL141" s="610"/>
      <c r="AM141" s="610"/>
      <c r="AN141" s="610"/>
      <c r="AO141" s="610"/>
      <c r="AP141" s="610"/>
      <c r="AQ141" s="610"/>
      <c r="AR141" s="610"/>
      <c r="AS141" s="610"/>
      <c r="AT141" s="610"/>
      <c r="AU141" s="610"/>
      <c r="AV141" s="769"/>
      <c r="AW141" s="769"/>
      <c r="AX141" s="769"/>
      <c r="AY141" s="769"/>
      <c r="AZ141" s="444">
        <v>3</v>
      </c>
    </row>
    <row r="142" spans="1:52" s="260" customFormat="1" ht="19.5" customHeight="1">
      <c r="A142" s="575">
        <f t="shared" si="6"/>
        <v>0</v>
      </c>
      <c r="B142" s="1876" t="s">
        <v>1209</v>
      </c>
      <c r="C142" s="1876"/>
      <c r="D142" s="1876"/>
      <c r="E142" s="1876"/>
      <c r="F142" s="1876"/>
      <c r="G142" s="1876"/>
      <c r="H142" s="1876"/>
      <c r="I142" s="1876"/>
      <c r="J142" s="1876"/>
      <c r="K142" s="1876"/>
      <c r="L142" s="1876"/>
      <c r="M142" s="1876"/>
      <c r="N142" s="1876"/>
      <c r="O142" s="1876"/>
      <c r="P142" s="1876"/>
      <c r="Q142" s="1876"/>
      <c r="R142" s="1876"/>
      <c r="S142" s="1876"/>
      <c r="T142" s="1876"/>
      <c r="U142" s="1876"/>
      <c r="V142" s="1876"/>
      <c r="W142" s="1876"/>
      <c r="X142" s="1876"/>
      <c r="Y142" s="1876"/>
      <c r="Z142" s="1876"/>
      <c r="AA142" s="1876"/>
      <c r="AB142" s="1876"/>
      <c r="AC142" s="1876"/>
      <c r="AD142" s="1876"/>
      <c r="AE142" s="1876"/>
      <c r="AF142" s="1876"/>
      <c r="AG142" s="1876"/>
      <c r="AH142" s="1876"/>
      <c r="AI142" s="1876"/>
      <c r="AJ142" s="1876"/>
      <c r="AK142" s="1876"/>
      <c r="AL142" s="1876"/>
      <c r="AM142" s="1876"/>
      <c r="AN142" s="1876"/>
      <c r="AO142" s="1876"/>
      <c r="AP142" s="1876"/>
      <c r="AQ142" s="1876"/>
      <c r="AR142" s="1876"/>
      <c r="AS142" s="1876"/>
      <c r="AT142" s="1876"/>
      <c r="AU142" s="1876"/>
      <c r="AV142" s="1876"/>
      <c r="AW142" s="1876"/>
      <c r="AX142" s="1876"/>
      <c r="AY142" s="1876"/>
      <c r="AZ142" s="443">
        <v>3</v>
      </c>
    </row>
    <row r="143" spans="1:52" s="260" customFormat="1" ht="18" customHeight="1">
      <c r="A143" s="575">
        <f t="shared" si="6"/>
        <v>0</v>
      </c>
      <c r="B143" s="770"/>
      <c r="C143" s="259" t="s">
        <v>1208</v>
      </c>
      <c r="D143" s="579" t="s">
        <v>1207</v>
      </c>
      <c r="E143" s="579"/>
      <c r="F143" s="579"/>
      <c r="G143" s="579"/>
      <c r="H143" s="579"/>
      <c r="I143" s="579"/>
      <c r="J143" s="611"/>
      <c r="K143" s="611"/>
      <c r="L143" s="611"/>
      <c r="M143" s="611"/>
      <c r="N143" s="611"/>
      <c r="O143" s="611"/>
      <c r="P143" s="611"/>
      <c r="Q143" s="611"/>
      <c r="R143" s="611"/>
      <c r="S143" s="611"/>
      <c r="T143" s="611"/>
      <c r="U143" s="611"/>
      <c r="V143" s="611"/>
      <c r="W143" s="611"/>
      <c r="X143" s="611"/>
      <c r="Y143" s="611"/>
      <c r="Z143" s="611"/>
      <c r="AA143" s="611"/>
      <c r="AB143" s="611"/>
      <c r="AC143" s="611"/>
      <c r="AD143" s="611"/>
      <c r="AE143" s="611"/>
      <c r="AF143" s="611"/>
      <c r="AG143" s="611"/>
      <c r="AH143" s="611"/>
      <c r="AI143" s="611"/>
      <c r="AJ143" s="611"/>
      <c r="AK143" s="611"/>
      <c r="AL143" s="611"/>
      <c r="AM143" s="611"/>
      <c r="AN143" s="611"/>
      <c r="AO143" s="611"/>
      <c r="AP143" s="611"/>
      <c r="AQ143" s="611"/>
      <c r="AR143" s="611"/>
      <c r="AS143" s="611"/>
      <c r="AT143" s="611"/>
      <c r="AU143" s="611"/>
      <c r="AV143" s="611"/>
      <c r="AW143" s="611"/>
      <c r="AX143" s="611"/>
      <c r="AY143" s="611"/>
      <c r="AZ143" s="444">
        <v>3</v>
      </c>
    </row>
    <row r="144" spans="1:52" s="259" customFormat="1" ht="18" customHeight="1">
      <c r="A144" s="575">
        <f t="shared" si="6"/>
        <v>0</v>
      </c>
      <c r="D144" s="259" t="s">
        <v>499</v>
      </c>
      <c r="E144" s="579" t="str">
        <f>'6-3표준조사 3'!$W$173</f>
        <v>소반내 조림목의 생육상태, 현장여건 등을 고려하여 작업종은 모두베기로 적용한다.</v>
      </c>
      <c r="F144" s="579"/>
      <c r="G144" s="579"/>
      <c r="H144" s="579"/>
      <c r="I144" s="579"/>
      <c r="J144" s="580"/>
      <c r="K144" s="579"/>
      <c r="L144" s="579"/>
      <c r="M144" s="579"/>
      <c r="N144" s="579"/>
      <c r="O144" s="579"/>
      <c r="P144" s="579"/>
      <c r="Q144" s="579"/>
      <c r="R144" s="579"/>
      <c r="S144" s="579"/>
      <c r="T144" s="579"/>
      <c r="U144" s="579"/>
      <c r="V144" s="579"/>
      <c r="W144" s="579"/>
      <c r="X144" s="579"/>
      <c r="Y144" s="579"/>
      <c r="Z144" s="579"/>
      <c r="AA144" s="579"/>
      <c r="AB144" s="579"/>
      <c r="AC144" s="579"/>
      <c r="AD144" s="579"/>
      <c r="AE144" s="579"/>
      <c r="AF144" s="579"/>
      <c r="AG144" s="579"/>
      <c r="AH144" s="579"/>
      <c r="AI144" s="579"/>
      <c r="AJ144" s="579"/>
      <c r="AK144" s="579"/>
      <c r="AL144" s="579"/>
      <c r="AM144" s="579"/>
      <c r="AN144" s="579"/>
      <c r="AO144" s="579"/>
      <c r="AP144" s="579"/>
      <c r="AQ144" s="579"/>
      <c r="AR144" s="579"/>
      <c r="AS144" s="579"/>
      <c r="AT144" s="579"/>
      <c r="AU144" s="579"/>
      <c r="AV144" s="579"/>
      <c r="AW144" s="579"/>
      <c r="AX144" s="579"/>
      <c r="AY144" s="579"/>
      <c r="AZ144" s="443">
        <v>3</v>
      </c>
    </row>
    <row r="145" spans="1:52" s="259" customFormat="1" ht="18" hidden="1" customHeight="1">
      <c r="A145" s="575"/>
      <c r="D145" s="259" t="s">
        <v>499</v>
      </c>
      <c r="E145" s="579" t="s">
        <v>1048</v>
      </c>
      <c r="F145" s="579"/>
      <c r="G145" s="579"/>
      <c r="H145" s="579"/>
      <c r="I145" s="579"/>
      <c r="J145" s="580"/>
      <c r="K145" s="579"/>
      <c r="L145" s="579"/>
      <c r="M145" s="579"/>
      <c r="N145" s="579"/>
      <c r="O145" s="579"/>
      <c r="P145" s="579"/>
      <c r="Q145" s="579"/>
      <c r="R145" s="579"/>
      <c r="S145" s="579"/>
      <c r="T145" s="579"/>
      <c r="U145" s="579"/>
      <c r="V145" s="579"/>
      <c r="W145" s="579"/>
      <c r="X145" s="579"/>
      <c r="Y145" s="579"/>
      <c r="Z145" s="579"/>
      <c r="AA145" s="579"/>
      <c r="AB145" s="579"/>
      <c r="AC145" s="579"/>
      <c r="AD145" s="579"/>
      <c r="AE145" s="579"/>
      <c r="AF145" s="579"/>
      <c r="AG145" s="579"/>
      <c r="AH145" s="579"/>
      <c r="AI145" s="579"/>
      <c r="AJ145" s="579"/>
      <c r="AK145" s="579"/>
      <c r="AL145" s="579"/>
      <c r="AM145" s="579"/>
      <c r="AN145" s="579"/>
      <c r="AO145" s="579"/>
      <c r="AP145" s="579"/>
      <c r="AQ145" s="579"/>
      <c r="AR145" s="579"/>
      <c r="AS145" s="579"/>
      <c r="AT145" s="579"/>
      <c r="AU145" s="579"/>
      <c r="AV145" s="579"/>
      <c r="AW145" s="579"/>
      <c r="AX145" s="579"/>
      <c r="AY145" s="579"/>
      <c r="AZ145" s="443"/>
    </row>
    <row r="146" spans="1:52" s="260" customFormat="1" ht="18" customHeight="1">
      <c r="A146" s="575">
        <f>IF(1&gt;S150,1,0)</f>
        <v>1</v>
      </c>
      <c r="B146" s="951"/>
      <c r="C146" s="259"/>
      <c r="D146" s="259" t="s">
        <v>499</v>
      </c>
      <c r="E146" s="579" t="s">
        <v>1356</v>
      </c>
      <c r="F146" s="579"/>
      <c r="G146" s="579"/>
      <c r="H146" s="579"/>
      <c r="I146" s="579"/>
      <c r="J146" s="580"/>
      <c r="K146" s="579"/>
      <c r="L146" s="579"/>
      <c r="M146" s="579"/>
      <c r="N146" s="579"/>
      <c r="O146" s="579"/>
      <c r="P146" s="579"/>
      <c r="Q146" s="579"/>
      <c r="R146" s="579"/>
      <c r="S146" s="579"/>
      <c r="T146" s="579"/>
      <c r="U146" s="579"/>
      <c r="V146" s="579"/>
      <c r="W146" s="579"/>
      <c r="X146" s="579"/>
      <c r="Y146" s="579"/>
      <c r="Z146" s="579"/>
      <c r="AA146" s="579"/>
      <c r="AB146" s="579"/>
      <c r="AC146" s="579"/>
      <c r="AD146" s="579"/>
      <c r="AE146" s="579"/>
      <c r="AF146" s="579"/>
      <c r="AG146" s="579"/>
      <c r="AH146" s="579"/>
      <c r="AI146" s="579"/>
      <c r="AJ146" s="579"/>
      <c r="AK146" s="611"/>
      <c r="AL146" s="611"/>
      <c r="AM146" s="611"/>
      <c r="AN146" s="611"/>
      <c r="AO146" s="611"/>
      <c r="AP146" s="611"/>
      <c r="AQ146" s="611"/>
      <c r="AR146" s="611"/>
      <c r="AS146" s="611"/>
      <c r="AT146" s="611"/>
      <c r="AU146" s="611"/>
      <c r="AV146" s="611"/>
      <c r="AW146" s="611"/>
      <c r="AX146" s="611"/>
      <c r="AY146" s="611"/>
      <c r="AZ146" s="443"/>
    </row>
    <row r="147" spans="1:52" s="259" customFormat="1" ht="18" customHeight="1">
      <c r="A147" s="575">
        <f>IF(K$133&gt;0,1,0)</f>
        <v>0</v>
      </c>
      <c r="C147" s="259" t="s">
        <v>1206</v>
      </c>
      <c r="D147" s="579" t="s">
        <v>1205</v>
      </c>
      <c r="E147" s="579"/>
      <c r="F147" s="579"/>
      <c r="G147" s="579"/>
      <c r="H147" s="579"/>
      <c r="I147" s="579"/>
      <c r="J147" s="579"/>
      <c r="K147" s="579"/>
      <c r="L147" s="579"/>
      <c r="M147" s="579"/>
      <c r="N147" s="579"/>
      <c r="O147" s="579"/>
      <c r="P147" s="579"/>
      <c r="Q147" s="579"/>
      <c r="R147" s="579"/>
      <c r="S147" s="579"/>
      <c r="T147" s="579"/>
      <c r="U147" s="579"/>
      <c r="V147" s="579"/>
      <c r="W147" s="579"/>
      <c r="X147" s="579"/>
      <c r="Y147" s="579"/>
      <c r="Z147" s="579"/>
      <c r="AA147" s="579"/>
      <c r="AB147" s="579"/>
      <c r="AC147" s="579"/>
      <c r="AD147" s="579"/>
      <c r="AE147" s="579"/>
      <c r="AF147" s="579"/>
      <c r="AG147" s="579"/>
      <c r="AH147" s="579"/>
      <c r="AI147" s="579"/>
      <c r="AJ147" s="579"/>
      <c r="AK147" s="579"/>
      <c r="AL147" s="579"/>
      <c r="AM147" s="579"/>
      <c r="AN147" s="579"/>
      <c r="AO147" s="579"/>
      <c r="AP147" s="579"/>
      <c r="AQ147" s="579"/>
      <c r="AR147" s="579"/>
      <c r="AS147" s="579"/>
      <c r="AT147" s="579"/>
      <c r="AU147" s="579"/>
      <c r="AV147" s="579"/>
      <c r="AW147" s="579"/>
      <c r="AX147" s="579"/>
      <c r="AY147" s="579"/>
      <c r="AZ147" s="444">
        <v>3</v>
      </c>
    </row>
    <row r="148" spans="1:52" s="259" customFormat="1" ht="18" customHeight="1">
      <c r="A148" s="575">
        <f>IF(K$133&gt;0,1,0)</f>
        <v>0</v>
      </c>
      <c r="C148" s="1862" t="s">
        <v>1204</v>
      </c>
      <c r="D148" s="1862"/>
      <c r="E148" s="1862"/>
      <c r="F148" s="1862"/>
      <c r="G148" s="1862"/>
      <c r="H148" s="1862"/>
      <c r="I148" s="1862"/>
      <c r="J148" s="1862"/>
      <c r="K148" s="1862"/>
      <c r="L148" s="1862"/>
      <c r="M148" s="1862"/>
      <c r="N148" s="1862"/>
      <c r="O148" s="1862"/>
      <c r="P148" s="1862"/>
      <c r="Q148" s="1862"/>
      <c r="R148" s="1862"/>
      <c r="S148" s="1862"/>
      <c r="T148" s="1862"/>
      <c r="U148" s="1862"/>
      <c r="V148" s="1862"/>
      <c r="W148" s="1862"/>
      <c r="X148" s="1862"/>
      <c r="Y148" s="1862"/>
      <c r="Z148" s="1862"/>
      <c r="AA148" s="1862" t="s">
        <v>1203</v>
      </c>
      <c r="AB148" s="1862"/>
      <c r="AC148" s="1862"/>
      <c r="AD148" s="1862"/>
      <c r="AE148" s="1862"/>
      <c r="AF148" s="1862"/>
      <c r="AG148" s="1862"/>
      <c r="AH148" s="1862"/>
      <c r="AI148" s="1862"/>
      <c r="AJ148" s="1862"/>
      <c r="AK148" s="1862"/>
      <c r="AL148" s="1862"/>
      <c r="AM148" s="1862"/>
      <c r="AN148" s="1862"/>
      <c r="AO148" s="1862"/>
      <c r="AP148" s="1862"/>
      <c r="AQ148" s="1862"/>
      <c r="AR148" s="1862"/>
      <c r="AS148" s="1862"/>
      <c r="AT148" s="1862"/>
      <c r="AU148" s="1862"/>
      <c r="AV148" s="1862"/>
      <c r="AW148" s="1862"/>
      <c r="AX148" s="1862"/>
      <c r="AZ148" s="443">
        <v>3</v>
      </c>
    </row>
    <row r="149" spans="1:52" s="259" customFormat="1" ht="18" customHeight="1">
      <c r="A149" s="575">
        <f>IF(K$133&gt;0,1,0)</f>
        <v>0</v>
      </c>
      <c r="B149" s="614"/>
      <c r="C149" s="1862" t="s">
        <v>1202</v>
      </c>
      <c r="D149" s="1862"/>
      <c r="E149" s="1862"/>
      <c r="F149" s="1862"/>
      <c r="G149" s="1862"/>
      <c r="H149" s="1862"/>
      <c r="I149" s="1862"/>
      <c r="J149" s="1862"/>
      <c r="K149" s="1862" t="s">
        <v>1201</v>
      </c>
      <c r="L149" s="1862"/>
      <c r="M149" s="1862"/>
      <c r="N149" s="1862"/>
      <c r="O149" s="1862"/>
      <c r="P149" s="1862"/>
      <c r="Q149" s="1862"/>
      <c r="R149" s="1862"/>
      <c r="S149" s="1862" t="s">
        <v>1200</v>
      </c>
      <c r="T149" s="1862"/>
      <c r="U149" s="1862"/>
      <c r="V149" s="1862"/>
      <c r="W149" s="1862"/>
      <c r="X149" s="1862"/>
      <c r="Y149" s="1862"/>
      <c r="Z149" s="1862"/>
      <c r="AA149" s="1862" t="s">
        <v>1199</v>
      </c>
      <c r="AB149" s="1862"/>
      <c r="AC149" s="1862"/>
      <c r="AD149" s="1862"/>
      <c r="AE149" s="1862"/>
      <c r="AF149" s="1862"/>
      <c r="AG149" s="1862"/>
      <c r="AH149" s="1862"/>
      <c r="AI149" s="1862" t="s">
        <v>1198</v>
      </c>
      <c r="AJ149" s="1862"/>
      <c r="AK149" s="1862"/>
      <c r="AL149" s="1862"/>
      <c r="AM149" s="1862"/>
      <c r="AN149" s="1862"/>
      <c r="AO149" s="1862"/>
      <c r="AP149" s="1862"/>
      <c r="AQ149" s="1862" t="s">
        <v>964</v>
      </c>
      <c r="AR149" s="1862"/>
      <c r="AS149" s="1862"/>
      <c r="AT149" s="1862"/>
      <c r="AU149" s="1862"/>
      <c r="AV149" s="1862"/>
      <c r="AW149" s="1862"/>
      <c r="AX149" s="1862"/>
      <c r="AY149" s="614"/>
      <c r="AZ149" s="444">
        <v>3</v>
      </c>
    </row>
    <row r="150" spans="1:52" s="260" customFormat="1" ht="18" customHeight="1">
      <c r="A150" s="575">
        <f>IF(K$133&gt;0,1,0)</f>
        <v>0</v>
      </c>
      <c r="B150" s="599"/>
      <c r="C150" s="1862" t="s">
        <v>1192</v>
      </c>
      <c r="D150" s="1862"/>
      <c r="E150" s="1862"/>
      <c r="F150" s="1862"/>
      <c r="G150" s="1862"/>
      <c r="H150" s="1862"/>
      <c r="I150" s="1862"/>
      <c r="J150" s="1862"/>
      <c r="K150" s="1862" t="s">
        <v>1197</v>
      </c>
      <c r="L150" s="1862"/>
      <c r="M150" s="1862"/>
      <c r="N150" s="1862"/>
      <c r="O150" s="1862"/>
      <c r="P150" s="1862"/>
      <c r="Q150" s="1862"/>
      <c r="R150" s="1862"/>
      <c r="S150" s="1886">
        <f>'5-3단가산출서 3'!D108</f>
        <v>0</v>
      </c>
      <c r="T150" s="1886"/>
      <c r="U150" s="1886"/>
      <c r="V150" s="1886"/>
      <c r="W150" s="1886"/>
      <c r="X150" s="1886"/>
      <c r="Y150" s="1886"/>
      <c r="Z150" s="1886"/>
      <c r="AA150" s="1862" t="str">
        <f>'6-3표준조사 3'!P156</f>
        <v>중 (15˚ ~ 30˚)</v>
      </c>
      <c r="AB150" s="1862"/>
      <c r="AC150" s="1862"/>
      <c r="AD150" s="1862"/>
      <c r="AE150" s="1862"/>
      <c r="AF150" s="1862"/>
      <c r="AG150" s="1862"/>
      <c r="AH150" s="1862"/>
      <c r="AI150" s="1862" t="str">
        <f>'6-3표준조사 3'!Q156</f>
        <v>개소당3ha이상</v>
      </c>
      <c r="AJ150" s="1862"/>
      <c r="AK150" s="1862"/>
      <c r="AL150" s="1862"/>
      <c r="AM150" s="1862"/>
      <c r="AN150" s="1862"/>
      <c r="AO150" s="1862"/>
      <c r="AP150" s="1862"/>
      <c r="AQ150" s="1862" t="str">
        <f>'6-3표준조사 3'!R156</f>
        <v>3년차 이상</v>
      </c>
      <c r="AR150" s="1862"/>
      <c r="AS150" s="1862"/>
      <c r="AT150" s="1862"/>
      <c r="AU150" s="1862"/>
      <c r="AV150" s="1862"/>
      <c r="AW150" s="1862"/>
      <c r="AX150" s="1862"/>
      <c r="AY150" s="599"/>
      <c r="AZ150" s="443">
        <v>3</v>
      </c>
    </row>
    <row r="151" spans="1:52" s="259" customFormat="1" ht="18" customHeight="1">
      <c r="A151" s="575">
        <f>IF(K$133&gt;0,1,0)</f>
        <v>0</v>
      </c>
      <c r="B151" s="599"/>
      <c r="C151" s="1862" t="s">
        <v>1229</v>
      </c>
      <c r="D151" s="1862"/>
      <c r="E151" s="1862"/>
      <c r="F151" s="1862"/>
      <c r="G151" s="1862"/>
      <c r="H151" s="1862"/>
      <c r="I151" s="1862"/>
      <c r="J151" s="1862"/>
      <c r="K151" s="1862" t="s">
        <v>1194</v>
      </c>
      <c r="L151" s="1862"/>
      <c r="M151" s="1862"/>
      <c r="N151" s="1862"/>
      <c r="O151" s="1862"/>
      <c r="P151" s="1862"/>
      <c r="Q151" s="1862"/>
      <c r="R151" s="1862"/>
      <c r="S151" s="1467">
        <f>K133</f>
        <v>0</v>
      </c>
      <c r="T151" s="1467"/>
      <c r="U151" s="1467"/>
      <c r="V151" s="1467"/>
      <c r="W151" s="1467"/>
      <c r="X151" s="1467"/>
      <c r="Y151" s="1467"/>
      <c r="Z151" s="1467"/>
      <c r="AA151" s="1862"/>
      <c r="AB151" s="1862"/>
      <c r="AC151" s="1862"/>
      <c r="AD151" s="1862"/>
      <c r="AE151" s="1862"/>
      <c r="AF151" s="1862"/>
      <c r="AG151" s="1862"/>
      <c r="AH151" s="1862"/>
      <c r="AI151" s="1862"/>
      <c r="AJ151" s="1862"/>
      <c r="AK151" s="1862"/>
      <c r="AL151" s="1862"/>
      <c r="AM151" s="1862"/>
      <c r="AN151" s="1862"/>
      <c r="AO151" s="1862"/>
      <c r="AP151" s="1862"/>
      <c r="AQ151" s="1862"/>
      <c r="AR151" s="1862"/>
      <c r="AS151" s="1862"/>
      <c r="AT151" s="1862"/>
      <c r="AU151" s="1862"/>
      <c r="AV151" s="1862"/>
      <c r="AW151" s="1862"/>
      <c r="AX151" s="1862"/>
      <c r="AY151" s="599"/>
      <c r="AZ151" s="444">
        <v>3</v>
      </c>
    </row>
    <row r="152" spans="1:52" s="259" customFormat="1" ht="18" hidden="1" customHeight="1">
      <c r="A152" s="575">
        <f>IF('6-3표준조사 3'!$Y$152&gt;0,1,0)</f>
        <v>0</v>
      </c>
      <c r="B152" s="599"/>
      <c r="C152" s="1862" t="s">
        <v>1195</v>
      </c>
      <c r="D152" s="1862"/>
      <c r="E152" s="1862"/>
      <c r="F152" s="1862"/>
      <c r="G152" s="1862"/>
      <c r="H152" s="1862"/>
      <c r="I152" s="1862"/>
      <c r="J152" s="1862"/>
      <c r="K152" s="1862" t="s">
        <v>1194</v>
      </c>
      <c r="L152" s="1862"/>
      <c r="M152" s="1862"/>
      <c r="N152" s="1862"/>
      <c r="O152" s="1862"/>
      <c r="P152" s="1862"/>
      <c r="Q152" s="1862"/>
      <c r="R152" s="1862"/>
      <c r="S152" s="1863" t="b">
        <f>IF(A152&gt;0,S151)</f>
        <v>0</v>
      </c>
      <c r="T152" s="1863"/>
      <c r="U152" s="1863"/>
      <c r="V152" s="1863"/>
      <c r="W152" s="1863"/>
      <c r="X152" s="1863"/>
      <c r="Y152" s="1863"/>
      <c r="Z152" s="1863"/>
      <c r="AA152" s="1862"/>
      <c r="AB152" s="1862"/>
      <c r="AC152" s="1862"/>
      <c r="AD152" s="1862"/>
      <c r="AE152" s="1862"/>
      <c r="AF152" s="1862"/>
      <c r="AG152" s="1862"/>
      <c r="AH152" s="1862"/>
      <c r="AI152" s="1862"/>
      <c r="AJ152" s="1862"/>
      <c r="AK152" s="1862"/>
      <c r="AL152" s="1862"/>
      <c r="AM152" s="1862"/>
      <c r="AN152" s="1862"/>
      <c r="AO152" s="1862"/>
      <c r="AP152" s="1862"/>
      <c r="AQ152" s="1862"/>
      <c r="AR152" s="1862"/>
      <c r="AS152" s="1862"/>
      <c r="AT152" s="1862"/>
      <c r="AU152" s="1862"/>
      <c r="AV152" s="1862"/>
      <c r="AW152" s="1862"/>
      <c r="AX152" s="1862"/>
      <c r="AY152" s="599"/>
      <c r="AZ152" s="444">
        <v>3</v>
      </c>
    </row>
    <row r="153" spans="1:52" s="259" customFormat="1" ht="0.95" customHeight="1">
      <c r="A153" s="575">
        <v>1</v>
      </c>
      <c r="B153" s="599"/>
      <c r="C153" s="1862"/>
      <c r="D153" s="1862"/>
      <c r="E153" s="1862"/>
      <c r="F153" s="1862"/>
      <c r="G153" s="1862"/>
      <c r="H153" s="1862"/>
      <c r="I153" s="1862"/>
      <c r="J153" s="1862"/>
      <c r="K153" s="1862"/>
      <c r="L153" s="1862"/>
      <c r="M153" s="1862"/>
      <c r="N153" s="1862"/>
      <c r="O153" s="1862"/>
      <c r="P153" s="1862"/>
      <c r="Q153" s="1862"/>
      <c r="R153" s="1862"/>
      <c r="S153" s="1863"/>
      <c r="T153" s="1863"/>
      <c r="U153" s="1863"/>
      <c r="V153" s="1863"/>
      <c r="W153" s="1863"/>
      <c r="X153" s="1863"/>
      <c r="Y153" s="1863"/>
      <c r="Z153" s="1863"/>
      <c r="AA153" s="1889"/>
      <c r="AB153" s="1889"/>
      <c r="AC153" s="1889"/>
      <c r="AD153" s="1889"/>
      <c r="AE153" s="1889"/>
      <c r="AF153" s="1889"/>
      <c r="AG153" s="1889"/>
      <c r="AH153" s="1889"/>
      <c r="AI153" s="1889"/>
      <c r="AJ153" s="1889"/>
      <c r="AK153" s="1889"/>
      <c r="AL153" s="1889"/>
      <c r="AM153" s="1889"/>
      <c r="AN153" s="1889"/>
      <c r="AO153" s="1889"/>
      <c r="AP153" s="1889"/>
      <c r="AQ153" s="1889"/>
      <c r="AR153" s="1889"/>
      <c r="AS153" s="1889"/>
      <c r="AT153" s="1889"/>
      <c r="AU153" s="1889"/>
      <c r="AV153" s="1889"/>
      <c r="AW153" s="1889"/>
      <c r="AX153" s="1889"/>
      <c r="AY153" s="599"/>
      <c r="AZ153" s="444"/>
    </row>
    <row r="154" spans="1:52" s="259" customFormat="1" ht="18" hidden="1" customHeight="1">
      <c r="A154" s="575"/>
      <c r="B154" s="617"/>
      <c r="C154" s="617" t="s">
        <v>1193</v>
      </c>
      <c r="D154" s="617" t="s">
        <v>1192</v>
      </c>
      <c r="E154" s="617"/>
      <c r="F154" s="617"/>
      <c r="G154" s="618"/>
      <c r="H154" s="618"/>
      <c r="I154" s="618"/>
      <c r="J154" s="618"/>
      <c r="K154" s="618"/>
      <c r="L154" s="604"/>
      <c r="M154" s="604"/>
      <c r="N154" s="604"/>
      <c r="O154" s="604"/>
      <c r="P154" s="604"/>
      <c r="Q154" s="619"/>
      <c r="R154" s="619"/>
      <c r="S154" s="619"/>
      <c r="T154" s="619"/>
      <c r="U154" s="619"/>
      <c r="V154" s="599"/>
      <c r="W154" s="599"/>
      <c r="X154" s="599"/>
      <c r="Y154" s="599"/>
      <c r="Z154" s="620"/>
      <c r="AA154" s="599"/>
      <c r="AB154" s="599"/>
      <c r="AC154" s="599"/>
      <c r="AD154" s="621"/>
      <c r="AE154" s="599"/>
      <c r="AF154" s="599"/>
      <c r="AG154" s="599"/>
      <c r="AH154" s="800"/>
      <c r="AI154" s="800"/>
      <c r="AJ154" s="800"/>
      <c r="AK154" s="800"/>
      <c r="AL154" s="800"/>
      <c r="AM154" s="800"/>
      <c r="AN154" s="800"/>
      <c r="AO154" s="800"/>
      <c r="AP154" s="800"/>
      <c r="AQ154" s="622"/>
      <c r="AR154" s="622"/>
      <c r="AS154" s="622"/>
      <c r="AT154" s="622"/>
      <c r="AU154" s="797"/>
      <c r="AV154" s="797"/>
      <c r="AW154" s="797"/>
      <c r="AX154" s="797"/>
      <c r="AY154" s="797"/>
      <c r="AZ154" s="443">
        <v>3</v>
      </c>
    </row>
    <row r="155" spans="1:52" s="259" customFormat="1" ht="18" hidden="1" customHeight="1">
      <c r="A155" s="575"/>
      <c r="D155" s="259" t="s">
        <v>499</v>
      </c>
      <c r="E155" s="259" t="s">
        <v>1191</v>
      </c>
      <c r="J155" s="621"/>
      <c r="K155" s="621"/>
      <c r="L155" s="621"/>
      <c r="M155" s="621"/>
      <c r="T155" s="619"/>
      <c r="U155" s="619"/>
      <c r="V155" s="619"/>
      <c r="W155" s="619"/>
      <c r="AB155" s="619"/>
      <c r="AC155" s="619"/>
      <c r="AD155" s="619"/>
      <c r="AE155" s="619"/>
      <c r="AZ155" s="444">
        <v>3</v>
      </c>
    </row>
    <row r="156" spans="1:52" s="259" customFormat="1" ht="18" hidden="1" customHeight="1">
      <c r="A156" s="575"/>
      <c r="D156" s="259" t="s">
        <v>499</v>
      </c>
      <c r="E156" s="579" t="s">
        <v>1190</v>
      </c>
      <c r="F156" s="579"/>
      <c r="G156" s="579"/>
      <c r="H156" s="579"/>
      <c r="I156" s="579"/>
      <c r="J156" s="579"/>
      <c r="K156" s="579"/>
      <c r="L156" s="579"/>
      <c r="M156" s="579"/>
      <c r="N156" s="579"/>
      <c r="O156" s="579"/>
      <c r="P156" s="579"/>
      <c r="Q156" s="579"/>
      <c r="R156" s="579"/>
      <c r="S156" s="579"/>
      <c r="T156" s="579"/>
      <c r="U156" s="579"/>
      <c r="V156" s="579"/>
      <c r="W156" s="579"/>
      <c r="X156" s="579"/>
      <c r="Y156" s="579"/>
      <c r="Z156" s="579"/>
      <c r="AA156" s="579"/>
      <c r="AB156" s="579"/>
      <c r="AC156" s="579"/>
      <c r="AD156" s="579"/>
      <c r="AE156" s="579"/>
      <c r="AF156" s="579"/>
      <c r="AG156" s="579"/>
      <c r="AH156" s="579"/>
      <c r="AI156" s="579"/>
      <c r="AJ156" s="579"/>
      <c r="AK156" s="579"/>
      <c r="AL156" s="579"/>
      <c r="AM156" s="579"/>
      <c r="AN156" s="579"/>
      <c r="AO156" s="579"/>
      <c r="AP156" s="579"/>
      <c r="AQ156" s="579"/>
      <c r="AR156" s="579"/>
      <c r="AS156" s="579"/>
      <c r="AT156" s="579"/>
      <c r="AU156" s="579"/>
      <c r="AV156" s="579"/>
      <c r="AW156" s="579"/>
      <c r="AX156" s="579"/>
      <c r="AY156" s="579"/>
      <c r="AZ156" s="443">
        <v>3</v>
      </c>
    </row>
    <row r="157" spans="1:52" s="260" customFormat="1" ht="18" hidden="1" customHeight="1">
      <c r="A157" s="575"/>
      <c r="B157" s="259"/>
      <c r="C157" s="259" t="s">
        <v>1189</v>
      </c>
      <c r="D157" s="259"/>
      <c r="E157" s="653"/>
      <c r="F157" s="653"/>
      <c r="G157" s="653"/>
      <c r="H157" s="653"/>
      <c r="I157" s="653"/>
      <c r="J157" s="653"/>
      <c r="K157" s="653"/>
      <c r="L157" s="653"/>
      <c r="M157" s="653"/>
      <c r="N157" s="653"/>
      <c r="O157" s="653"/>
      <c r="P157" s="653"/>
      <c r="Q157" s="653"/>
      <c r="R157" s="653"/>
      <c r="S157" s="653"/>
      <c r="T157" s="653"/>
      <c r="U157" s="653"/>
      <c r="V157" s="653"/>
      <c r="W157" s="653"/>
      <c r="X157" s="653"/>
      <c r="Y157" s="653"/>
      <c r="Z157" s="653"/>
      <c r="AA157" s="653"/>
      <c r="AB157" s="653"/>
      <c r="AC157" s="653"/>
      <c r="AD157" s="653"/>
      <c r="AE157" s="653"/>
      <c r="AF157" s="653"/>
      <c r="AG157" s="653"/>
      <c r="AH157" s="653"/>
      <c r="AI157" s="653"/>
      <c r="AJ157" s="653"/>
      <c r="AK157" s="653"/>
      <c r="AL157" s="653"/>
      <c r="AM157" s="653"/>
      <c r="AN157" s="653"/>
      <c r="AO157" s="653"/>
      <c r="AP157" s="653"/>
      <c r="AQ157" s="653"/>
      <c r="AR157" s="653"/>
      <c r="AS157" s="653"/>
      <c r="AT157" s="653"/>
      <c r="AU157" s="653"/>
      <c r="AV157" s="653"/>
      <c r="AW157" s="653"/>
      <c r="AX157" s="653"/>
      <c r="AY157" s="653"/>
      <c r="AZ157" s="444">
        <v>3</v>
      </c>
    </row>
    <row r="158" spans="1:52" s="259" customFormat="1" ht="18" hidden="1" customHeight="1">
      <c r="A158" s="575"/>
      <c r="D158" s="259" t="s">
        <v>499</v>
      </c>
      <c r="E158" s="653" t="s">
        <v>1385</v>
      </c>
      <c r="F158" s="653"/>
      <c r="G158" s="653"/>
      <c r="H158" s="653"/>
      <c r="I158" s="653"/>
      <c r="J158" s="653"/>
      <c r="K158" s="653"/>
      <c r="L158" s="653"/>
      <c r="M158" s="653"/>
      <c r="N158" s="653"/>
      <c r="O158" s="653"/>
      <c r="P158" s="653"/>
      <c r="Q158" s="653"/>
      <c r="R158" s="653"/>
      <c r="S158" s="653"/>
      <c r="T158" s="653"/>
      <c r="U158" s="653"/>
      <c r="V158" s="653"/>
      <c r="W158" s="653"/>
      <c r="X158" s="653"/>
      <c r="Y158" s="653"/>
      <c r="Z158" s="653"/>
      <c r="AA158" s="653"/>
      <c r="AB158" s="653"/>
      <c r="AC158" s="653"/>
      <c r="AD158" s="653"/>
      <c r="AE158" s="653"/>
      <c r="AF158" s="653"/>
      <c r="AG158" s="653"/>
      <c r="AH158" s="653"/>
      <c r="AI158" s="653"/>
      <c r="AJ158" s="653"/>
      <c r="AK158" s="653"/>
      <c r="AL158" s="653"/>
      <c r="AM158" s="653"/>
      <c r="AN158" s="653"/>
      <c r="AO158" s="653"/>
      <c r="AP158" s="653"/>
      <c r="AQ158" s="653"/>
      <c r="AR158" s="653"/>
      <c r="AS158" s="653"/>
      <c r="AT158" s="653"/>
      <c r="AU158" s="653"/>
      <c r="AV158" s="653"/>
      <c r="AW158" s="653"/>
      <c r="AX158" s="653"/>
      <c r="AY158" s="653"/>
      <c r="AZ158" s="443">
        <v>3</v>
      </c>
    </row>
    <row r="159" spans="1:52" s="259" customFormat="1" ht="18" hidden="1" customHeight="1">
      <c r="A159" s="575"/>
      <c r="D159" s="259" t="s">
        <v>499</v>
      </c>
      <c r="E159" s="653" t="s">
        <v>1188</v>
      </c>
      <c r="F159" s="653"/>
      <c r="G159" s="653"/>
      <c r="H159" s="653"/>
      <c r="I159" s="653"/>
      <c r="J159" s="653"/>
      <c r="K159" s="653"/>
      <c r="L159" s="653"/>
      <c r="M159" s="653"/>
      <c r="N159" s="653"/>
      <c r="O159" s="653"/>
      <c r="P159" s="653"/>
      <c r="Q159" s="653"/>
      <c r="R159" s="653"/>
      <c r="S159" s="653"/>
      <c r="T159" s="653"/>
      <c r="U159" s="653"/>
      <c r="V159" s="653"/>
      <c r="W159" s="653"/>
      <c r="X159" s="653"/>
      <c r="Y159" s="653"/>
      <c r="Z159" s="653"/>
      <c r="AA159" s="653"/>
      <c r="AB159" s="653"/>
      <c r="AC159" s="653"/>
      <c r="AD159" s="653"/>
      <c r="AE159" s="653"/>
      <c r="AF159" s="653"/>
      <c r="AG159" s="653"/>
      <c r="AH159" s="653"/>
      <c r="AI159" s="653"/>
      <c r="AJ159" s="653"/>
      <c r="AK159" s="653"/>
      <c r="AL159" s="653"/>
      <c r="AM159" s="653"/>
      <c r="AN159" s="653"/>
      <c r="AO159" s="653"/>
      <c r="AP159" s="653"/>
      <c r="AQ159" s="653"/>
      <c r="AR159" s="653"/>
      <c r="AS159" s="653"/>
      <c r="AT159" s="653"/>
      <c r="AU159" s="653"/>
      <c r="AV159" s="653"/>
      <c r="AW159" s="653"/>
      <c r="AX159" s="653"/>
      <c r="AY159" s="653"/>
      <c r="AZ159" s="444">
        <v>3</v>
      </c>
    </row>
    <row r="160" spans="1:52" s="260" customFormat="1" ht="18" hidden="1" customHeight="1">
      <c r="A160" s="575"/>
      <c r="B160" s="259"/>
      <c r="C160" s="259" t="s">
        <v>1187</v>
      </c>
      <c r="D160" s="259"/>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c r="AI160" s="653"/>
      <c r="AJ160" s="653"/>
      <c r="AK160" s="653"/>
      <c r="AL160" s="653"/>
      <c r="AM160" s="653"/>
      <c r="AN160" s="653"/>
      <c r="AO160" s="653"/>
      <c r="AP160" s="653"/>
      <c r="AQ160" s="653"/>
      <c r="AR160" s="653"/>
      <c r="AS160" s="653"/>
      <c r="AT160" s="653"/>
      <c r="AU160" s="653"/>
      <c r="AV160" s="653"/>
      <c r="AW160" s="653"/>
      <c r="AX160" s="653"/>
      <c r="AY160" s="653"/>
      <c r="AZ160" s="798">
        <v>3</v>
      </c>
    </row>
    <row r="161" spans="1:52" s="259" customFormat="1" ht="18" hidden="1" customHeight="1">
      <c r="A161" s="575"/>
      <c r="D161" s="259" t="s">
        <v>499</v>
      </c>
      <c r="E161" s="653" t="s">
        <v>1385</v>
      </c>
      <c r="F161" s="653"/>
      <c r="G161" s="653"/>
      <c r="H161" s="653"/>
      <c r="I161" s="653"/>
      <c r="J161" s="653"/>
      <c r="K161" s="653"/>
      <c r="L161" s="653"/>
      <c r="M161" s="653"/>
      <c r="N161" s="653"/>
      <c r="O161" s="653"/>
      <c r="P161" s="653"/>
      <c r="Q161" s="653"/>
      <c r="R161" s="653"/>
      <c r="S161" s="653"/>
      <c r="T161" s="653"/>
      <c r="U161" s="653"/>
      <c r="V161" s="653"/>
      <c r="W161" s="653"/>
      <c r="X161" s="653"/>
      <c r="Y161" s="653"/>
      <c r="Z161" s="653"/>
      <c r="AA161" s="653"/>
      <c r="AB161" s="653"/>
      <c r="AC161" s="653"/>
      <c r="AD161" s="653"/>
      <c r="AE161" s="653"/>
      <c r="AF161" s="653"/>
      <c r="AG161" s="653"/>
      <c r="AH161" s="653"/>
      <c r="AI161" s="653"/>
      <c r="AJ161" s="653"/>
      <c r="AK161" s="653"/>
      <c r="AL161" s="653"/>
      <c r="AM161" s="653"/>
      <c r="AN161" s="653"/>
      <c r="AO161" s="653"/>
      <c r="AP161" s="653"/>
      <c r="AQ161" s="653"/>
      <c r="AR161" s="653"/>
      <c r="AS161" s="653"/>
      <c r="AT161" s="653"/>
      <c r="AU161" s="653"/>
      <c r="AV161" s="653"/>
      <c r="AW161" s="653"/>
      <c r="AX161" s="653"/>
      <c r="AY161" s="653"/>
      <c r="AZ161" s="798">
        <v>3</v>
      </c>
    </row>
    <row r="162" spans="1:52" s="259" customFormat="1" ht="18" hidden="1" customHeight="1">
      <c r="A162" s="575"/>
      <c r="D162" s="259" t="s">
        <v>499</v>
      </c>
      <c r="E162" s="653" t="s">
        <v>1186</v>
      </c>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c r="AI162" s="653"/>
      <c r="AJ162" s="653"/>
      <c r="AK162" s="653"/>
      <c r="AL162" s="653"/>
      <c r="AM162" s="653"/>
      <c r="AN162" s="653"/>
      <c r="AO162" s="653"/>
      <c r="AP162" s="653"/>
      <c r="AQ162" s="653"/>
      <c r="AR162" s="653"/>
      <c r="AS162" s="653"/>
      <c r="AT162" s="653"/>
      <c r="AU162" s="653"/>
      <c r="AV162" s="653"/>
      <c r="AW162" s="653"/>
      <c r="AX162" s="653"/>
      <c r="AY162" s="653"/>
      <c r="AZ162" s="798">
        <v>3</v>
      </c>
    </row>
    <row r="163" spans="1:52" s="259" customFormat="1" ht="18" hidden="1" customHeight="1">
      <c r="A163" s="575"/>
      <c r="C163" s="259" t="s">
        <v>1185</v>
      </c>
      <c r="D163" s="259" t="s">
        <v>1184</v>
      </c>
      <c r="E163" s="653"/>
      <c r="F163" s="653"/>
      <c r="G163" s="653"/>
      <c r="H163" s="653"/>
      <c r="I163" s="653"/>
      <c r="J163" s="653"/>
      <c r="K163" s="653"/>
      <c r="L163" s="653"/>
      <c r="M163" s="653"/>
      <c r="N163" s="653"/>
      <c r="O163" s="653"/>
      <c r="P163" s="653"/>
      <c r="Q163" s="653"/>
      <c r="R163" s="653"/>
      <c r="S163" s="653"/>
      <c r="T163" s="653"/>
      <c r="U163" s="653"/>
      <c r="V163" s="653"/>
      <c r="W163" s="653"/>
      <c r="X163" s="653"/>
      <c r="Y163" s="653"/>
      <c r="Z163" s="653"/>
      <c r="AA163" s="653"/>
      <c r="AB163" s="653"/>
      <c r="AC163" s="653"/>
      <c r="AD163" s="653"/>
      <c r="AE163" s="653"/>
      <c r="AF163" s="653"/>
      <c r="AG163" s="653"/>
      <c r="AH163" s="653"/>
      <c r="AI163" s="653"/>
      <c r="AJ163" s="653"/>
      <c r="AK163" s="653"/>
      <c r="AL163" s="653"/>
      <c r="AM163" s="653"/>
      <c r="AN163" s="653"/>
      <c r="AO163" s="653"/>
      <c r="AP163" s="653"/>
      <c r="AQ163" s="653"/>
      <c r="AR163" s="653"/>
      <c r="AS163" s="653"/>
      <c r="AT163" s="653"/>
      <c r="AU163" s="653"/>
      <c r="AV163" s="653"/>
      <c r="AW163" s="653"/>
      <c r="AX163" s="653"/>
      <c r="AY163" s="653"/>
      <c r="AZ163" s="443">
        <v>3</v>
      </c>
    </row>
    <row r="164" spans="1:52" s="259" customFormat="1" ht="18" hidden="1" customHeight="1">
      <c r="A164" s="575"/>
      <c r="D164" s="259" t="s">
        <v>499</v>
      </c>
      <c r="E164" s="653" t="s">
        <v>1183</v>
      </c>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c r="AI164" s="653"/>
      <c r="AJ164" s="653"/>
      <c r="AK164" s="653"/>
      <c r="AL164" s="653"/>
      <c r="AM164" s="653"/>
      <c r="AN164" s="653"/>
      <c r="AO164" s="653"/>
      <c r="AP164" s="653"/>
      <c r="AQ164" s="653"/>
      <c r="AR164" s="653"/>
      <c r="AS164" s="653"/>
      <c r="AT164" s="653"/>
      <c r="AU164" s="653"/>
      <c r="AV164" s="653"/>
      <c r="AW164" s="653"/>
      <c r="AX164" s="653"/>
      <c r="AY164" s="653"/>
      <c r="AZ164" s="444">
        <v>3</v>
      </c>
    </row>
    <row r="165" spans="1:52" s="259" customFormat="1" ht="18" hidden="1" customHeight="1">
      <c r="A165" s="575"/>
      <c r="D165" s="259" t="s">
        <v>499</v>
      </c>
      <c r="E165" s="653" t="s">
        <v>1182</v>
      </c>
      <c r="F165" s="653"/>
      <c r="G165" s="653"/>
      <c r="H165" s="653"/>
      <c r="I165" s="653"/>
      <c r="J165" s="653"/>
      <c r="K165" s="653"/>
      <c r="L165" s="653"/>
      <c r="M165" s="653"/>
      <c r="N165" s="653"/>
      <c r="O165" s="653"/>
      <c r="P165" s="653"/>
      <c r="Q165" s="653"/>
      <c r="R165" s="653"/>
      <c r="S165" s="653"/>
      <c r="T165" s="653"/>
      <c r="U165" s="653"/>
      <c r="V165" s="653"/>
      <c r="W165" s="653"/>
      <c r="X165" s="653"/>
      <c r="Y165" s="653"/>
      <c r="Z165" s="653"/>
      <c r="AA165" s="653"/>
      <c r="AB165" s="653"/>
      <c r="AC165" s="653"/>
      <c r="AD165" s="653"/>
      <c r="AE165" s="653"/>
      <c r="AF165" s="653"/>
      <c r="AG165" s="653"/>
      <c r="AH165" s="653"/>
      <c r="AI165" s="653"/>
      <c r="AJ165" s="653"/>
      <c r="AK165" s="653"/>
      <c r="AL165" s="653"/>
      <c r="AM165" s="653"/>
      <c r="AN165" s="653"/>
      <c r="AO165" s="653"/>
      <c r="AP165" s="653"/>
      <c r="AQ165" s="653"/>
      <c r="AR165" s="653"/>
      <c r="AS165" s="653"/>
      <c r="AT165" s="653"/>
      <c r="AU165" s="653"/>
      <c r="AV165" s="653"/>
      <c r="AW165" s="653"/>
      <c r="AX165" s="653"/>
      <c r="AY165" s="653"/>
      <c r="AZ165" s="443">
        <v>3</v>
      </c>
    </row>
    <row r="166" spans="1:52" s="259" customFormat="1" ht="18" hidden="1" customHeight="1">
      <c r="A166" s="575"/>
      <c r="D166" s="259" t="s">
        <v>499</v>
      </c>
      <c r="E166" s="653" t="s">
        <v>1181</v>
      </c>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c r="AI166" s="653"/>
      <c r="AJ166" s="653"/>
      <c r="AK166" s="653"/>
      <c r="AL166" s="653"/>
      <c r="AM166" s="653"/>
      <c r="AN166" s="653"/>
      <c r="AO166" s="653"/>
      <c r="AP166" s="653"/>
      <c r="AQ166" s="653"/>
      <c r="AR166" s="653"/>
      <c r="AS166" s="653"/>
      <c r="AT166" s="653"/>
      <c r="AU166" s="653"/>
      <c r="AV166" s="653"/>
      <c r="AW166" s="653"/>
      <c r="AX166" s="653"/>
      <c r="AY166" s="653"/>
      <c r="AZ166" s="444">
        <v>3</v>
      </c>
    </row>
    <row r="167" spans="1:52" s="259" customFormat="1" ht="18" hidden="1" customHeight="1">
      <c r="A167" s="575"/>
      <c r="D167" s="259" t="s">
        <v>499</v>
      </c>
      <c r="E167" s="653" t="s">
        <v>1180</v>
      </c>
      <c r="F167" s="653"/>
      <c r="G167" s="653"/>
      <c r="H167" s="653"/>
      <c r="I167" s="653"/>
      <c r="J167" s="653"/>
      <c r="K167" s="653"/>
      <c r="L167" s="653"/>
      <c r="M167" s="653"/>
      <c r="N167" s="653"/>
      <c r="O167" s="653"/>
      <c r="P167" s="653"/>
      <c r="Q167" s="653"/>
      <c r="R167" s="653"/>
      <c r="S167" s="653"/>
      <c r="T167" s="653"/>
      <c r="U167" s="653"/>
      <c r="V167" s="653"/>
      <c r="W167" s="653"/>
      <c r="X167" s="653"/>
      <c r="Y167" s="653"/>
      <c r="Z167" s="653"/>
      <c r="AA167" s="653"/>
      <c r="AB167" s="653"/>
      <c r="AC167" s="653"/>
      <c r="AD167" s="653"/>
      <c r="AE167" s="653"/>
      <c r="AF167" s="653"/>
      <c r="AG167" s="653"/>
      <c r="AH167" s="653"/>
      <c r="AI167" s="653"/>
      <c r="AJ167" s="653"/>
      <c r="AK167" s="653"/>
      <c r="AL167" s="653"/>
      <c r="AM167" s="653"/>
      <c r="AN167" s="653"/>
      <c r="AO167" s="653"/>
      <c r="AP167" s="653"/>
      <c r="AQ167" s="653"/>
      <c r="AR167" s="653"/>
      <c r="AS167" s="653"/>
      <c r="AT167" s="653"/>
      <c r="AU167" s="653"/>
      <c r="AV167" s="653"/>
      <c r="AW167" s="653"/>
      <c r="AX167" s="653"/>
      <c r="AY167" s="653"/>
      <c r="AZ167" s="443">
        <v>3</v>
      </c>
    </row>
    <row r="168" spans="1:52" s="259" customFormat="1" ht="18" hidden="1" customHeight="1">
      <c r="A168" s="575"/>
      <c r="D168" s="259" t="s">
        <v>499</v>
      </c>
      <c r="E168" s="653" t="s">
        <v>1179</v>
      </c>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c r="AI168" s="653"/>
      <c r="AJ168" s="653"/>
      <c r="AK168" s="653"/>
      <c r="AL168" s="653"/>
      <c r="AM168" s="653"/>
      <c r="AN168" s="653"/>
      <c r="AO168" s="653"/>
      <c r="AP168" s="653"/>
      <c r="AQ168" s="653"/>
      <c r="AR168" s="653"/>
      <c r="AS168" s="653"/>
      <c r="AT168" s="653"/>
      <c r="AU168" s="653"/>
      <c r="AV168" s="653"/>
      <c r="AW168" s="653"/>
      <c r="AX168" s="653"/>
      <c r="AY168" s="653"/>
      <c r="AZ168" s="444">
        <v>3</v>
      </c>
    </row>
    <row r="169" spans="1:52" s="259" customFormat="1" ht="18" hidden="1" customHeight="1">
      <c r="A169" s="575"/>
      <c r="D169" s="259" t="s">
        <v>499</v>
      </c>
      <c r="E169" s="653" t="s">
        <v>1178</v>
      </c>
      <c r="F169" s="653"/>
      <c r="G169" s="653"/>
      <c r="H169" s="653"/>
      <c r="I169" s="653"/>
      <c r="J169" s="653"/>
      <c r="K169" s="653"/>
      <c r="L169" s="653"/>
      <c r="M169" s="653"/>
      <c r="N169" s="653"/>
      <c r="O169" s="653"/>
      <c r="P169" s="653"/>
      <c r="Q169" s="653"/>
      <c r="R169" s="653"/>
      <c r="S169" s="653"/>
      <c r="T169" s="653"/>
      <c r="U169" s="653"/>
      <c r="V169" s="653"/>
      <c r="W169" s="653"/>
      <c r="X169" s="653"/>
      <c r="Y169" s="653"/>
      <c r="Z169" s="653"/>
      <c r="AA169" s="653"/>
      <c r="AB169" s="653"/>
      <c r="AC169" s="653"/>
      <c r="AD169" s="653"/>
      <c r="AE169" s="653"/>
      <c r="AF169" s="653"/>
      <c r="AG169" s="653"/>
      <c r="AH169" s="653"/>
      <c r="AI169" s="653"/>
      <c r="AJ169" s="653"/>
      <c r="AK169" s="653"/>
      <c r="AL169" s="653"/>
      <c r="AM169" s="653"/>
      <c r="AN169" s="653"/>
      <c r="AO169" s="653"/>
      <c r="AP169" s="653"/>
      <c r="AQ169" s="653"/>
      <c r="AR169" s="653"/>
      <c r="AS169" s="653"/>
      <c r="AT169" s="653"/>
      <c r="AU169" s="653"/>
      <c r="AV169" s="653"/>
      <c r="AW169" s="653"/>
      <c r="AX169" s="653"/>
      <c r="AY169" s="653"/>
      <c r="AZ169" s="443">
        <v>3</v>
      </c>
    </row>
    <row r="170" spans="1:52" s="259" customFormat="1" ht="18" hidden="1" customHeight="1">
      <c r="A170" s="575"/>
      <c r="D170" s="259" t="s">
        <v>499</v>
      </c>
      <c r="E170" s="653" t="s">
        <v>1177</v>
      </c>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c r="AI170" s="653"/>
      <c r="AJ170" s="653"/>
      <c r="AK170" s="653"/>
      <c r="AL170" s="653"/>
      <c r="AM170" s="653"/>
      <c r="AN170" s="653"/>
      <c r="AO170" s="653"/>
      <c r="AP170" s="653"/>
      <c r="AQ170" s="653"/>
      <c r="AR170" s="653"/>
      <c r="AS170" s="653"/>
      <c r="AT170" s="653"/>
      <c r="AU170" s="653"/>
      <c r="AV170" s="653"/>
      <c r="AW170" s="653"/>
      <c r="AX170" s="653"/>
      <c r="AY170" s="653"/>
      <c r="AZ170" s="444">
        <v>3</v>
      </c>
    </row>
    <row r="171" spans="1:52" s="259" customFormat="1" ht="18" hidden="1" customHeight="1">
      <c r="A171" s="575"/>
      <c r="D171" s="653"/>
      <c r="E171" s="799"/>
      <c r="F171" s="799"/>
      <c r="G171" s="799"/>
      <c r="H171" s="799"/>
      <c r="I171" s="799"/>
      <c r="J171" s="799"/>
      <c r="K171" s="799"/>
      <c r="L171" s="799"/>
      <c r="M171" s="799"/>
      <c r="N171" s="799"/>
      <c r="O171" s="799"/>
      <c r="P171" s="799"/>
      <c r="Q171" s="799"/>
      <c r="R171" s="799"/>
      <c r="S171" s="799"/>
      <c r="T171" s="799"/>
      <c r="U171" s="799"/>
      <c r="V171" s="799"/>
      <c r="W171" s="799"/>
      <c r="X171" s="799"/>
      <c r="Y171" s="799"/>
      <c r="Z171" s="799"/>
      <c r="AA171" s="799"/>
      <c r="AB171" s="799"/>
      <c r="AC171" s="799"/>
      <c r="AD171" s="799"/>
      <c r="AE171" s="799"/>
      <c r="AF171" s="799"/>
      <c r="AG171" s="799"/>
      <c r="AH171" s="799"/>
      <c r="AI171" s="799"/>
      <c r="AJ171" s="799"/>
      <c r="AK171" s="799"/>
      <c r="AL171" s="799"/>
      <c r="AM171" s="799"/>
      <c r="AN171" s="799"/>
      <c r="AO171" s="799"/>
      <c r="AP171" s="799"/>
      <c r="AQ171" s="799"/>
      <c r="AR171" s="799"/>
      <c r="AS171" s="799"/>
      <c r="AT171" s="799"/>
      <c r="AU171" s="799"/>
      <c r="AV171" s="799"/>
      <c r="AW171" s="799"/>
      <c r="AX171" s="799"/>
      <c r="AY171" s="799"/>
      <c r="AZ171" s="443">
        <v>3</v>
      </c>
    </row>
    <row r="172" spans="1:52" ht="25.5">
      <c r="A172" s="575">
        <f t="shared" ref="A172:A192" si="7">IF(K$190&gt;0,1,0)</f>
        <v>0</v>
      </c>
      <c r="B172" s="1869" t="s">
        <v>745</v>
      </c>
      <c r="C172" s="1869"/>
      <c r="D172" s="1869"/>
      <c r="E172" s="1869"/>
      <c r="F172" s="1869"/>
      <c r="G172" s="1869"/>
      <c r="H172" s="1869"/>
      <c r="I172" s="1869"/>
      <c r="J172" s="1869"/>
      <c r="K172" s="1869"/>
      <c r="L172" s="1869"/>
      <c r="M172" s="1869"/>
      <c r="N172" s="1869"/>
      <c r="O172" s="1869"/>
      <c r="P172" s="1869"/>
      <c r="Q172" s="1869"/>
      <c r="R172" s="1869"/>
      <c r="S172" s="1869"/>
      <c r="T172" s="1869"/>
      <c r="U172" s="1869"/>
      <c r="V172" s="1869"/>
      <c r="W172" s="1869"/>
      <c r="X172" s="1869"/>
      <c r="Y172" s="1869"/>
      <c r="Z172" s="1869"/>
      <c r="AA172" s="1869"/>
      <c r="AB172" s="1869"/>
      <c r="AC172" s="1869"/>
      <c r="AD172" s="1869"/>
      <c r="AE172" s="1869"/>
      <c r="AF172" s="1869"/>
      <c r="AG172" s="1869"/>
      <c r="AH172" s="1869"/>
      <c r="AI172" s="1869"/>
      <c r="AJ172" s="1869"/>
      <c r="AK172" s="1869"/>
      <c r="AL172" s="1869"/>
      <c r="AM172" s="1869"/>
      <c r="AN172" s="1869"/>
      <c r="AO172" s="1869"/>
      <c r="AP172" s="1869"/>
      <c r="AQ172" s="1869"/>
      <c r="AR172" s="1869"/>
      <c r="AS172" s="1869"/>
      <c r="AT172" s="1869"/>
      <c r="AU172" s="1869"/>
      <c r="AV172" s="1869"/>
      <c r="AW172" s="1869"/>
      <c r="AX172" s="1869"/>
      <c r="AY172" s="1869"/>
      <c r="AZ172" s="444">
        <v>4</v>
      </c>
    </row>
    <row r="173" spans="1:52" s="260" customFormat="1" ht="9.9499999999999993" customHeight="1">
      <c r="A173" s="575">
        <f t="shared" si="7"/>
        <v>0</v>
      </c>
      <c r="AZ173" s="443">
        <v>4</v>
      </c>
    </row>
    <row r="174" spans="1:52" s="576" customFormat="1" ht="30" customHeight="1">
      <c r="A174" s="575">
        <f t="shared" si="7"/>
        <v>0</v>
      </c>
      <c r="F174" s="1864" t="s">
        <v>1228</v>
      </c>
      <c r="G174" s="1864"/>
      <c r="H174" s="1864"/>
      <c r="I174" s="1864"/>
      <c r="J174" s="1864"/>
      <c r="K174" s="1864"/>
      <c r="L174" s="1870" t="str">
        <f>+'6-3표준조사 3'!K229</f>
        <v>9-2</v>
      </c>
      <c r="M174" s="1870"/>
      <c r="N174" s="1870"/>
      <c r="O174" s="1870"/>
      <c r="P174" s="1870"/>
      <c r="Q174" s="1870"/>
      <c r="R174" s="577"/>
      <c r="S174" s="577"/>
      <c r="T174" s="1864" t="s">
        <v>1227</v>
      </c>
      <c r="U174" s="1864"/>
      <c r="V174" s="1864"/>
      <c r="W174" s="1864"/>
      <c r="X174" s="1864"/>
      <c r="Y174" s="1864"/>
      <c r="Z174" s="1870" t="str">
        <f>+'6-3표준조사 3'!L229</f>
        <v>8-0</v>
      </c>
      <c r="AA174" s="1870"/>
      <c r="AB174" s="1870"/>
      <c r="AC174" s="1870"/>
      <c r="AD174" s="1870"/>
      <c r="AE174" s="1870"/>
      <c r="AF174" s="577"/>
      <c r="AG174" s="577"/>
      <c r="AH174" s="1864" t="s">
        <v>1226</v>
      </c>
      <c r="AI174" s="1864"/>
      <c r="AJ174" s="1864"/>
      <c r="AK174" s="1864"/>
      <c r="AL174" s="1864"/>
      <c r="AM174" s="1864"/>
      <c r="AN174" s="1864"/>
      <c r="AO174" s="1870" t="str">
        <f>+'6-3표준조사 3'!R229</f>
        <v>모두베기</v>
      </c>
      <c r="AP174" s="1870"/>
      <c r="AQ174" s="1870"/>
      <c r="AR174" s="1870"/>
      <c r="AS174" s="1870"/>
      <c r="AT174" s="1870"/>
      <c r="AU174" s="578"/>
      <c r="AV174" s="578"/>
      <c r="AW174" s="578"/>
      <c r="AX174" s="578"/>
      <c r="AZ174" s="443">
        <v>4</v>
      </c>
    </row>
    <row r="175" spans="1:52" s="260" customFormat="1" ht="14.25" customHeight="1">
      <c r="A175" s="575">
        <f t="shared" si="7"/>
        <v>0</v>
      </c>
      <c r="AZ175" s="444">
        <v>4</v>
      </c>
    </row>
    <row r="176" spans="1:52" s="259" customFormat="1" ht="20.100000000000001" customHeight="1">
      <c r="A176" s="575">
        <f t="shared" si="7"/>
        <v>0</v>
      </c>
      <c r="B176" s="1876" t="s">
        <v>1225</v>
      </c>
      <c r="C176" s="1876"/>
      <c r="D176" s="1876"/>
      <c r="E176" s="1876"/>
      <c r="F176" s="1876"/>
      <c r="G176" s="1876"/>
      <c r="H176" s="1876"/>
      <c r="I176" s="1876"/>
      <c r="J176" s="1876"/>
      <c r="K176" s="1876"/>
      <c r="L176" s="1876"/>
      <c r="M176" s="1876"/>
      <c r="N176" s="1876"/>
      <c r="O176" s="1876"/>
      <c r="P176" s="1876"/>
      <c r="Q176" s="1876"/>
      <c r="R176" s="1876"/>
      <c r="S176" s="1876"/>
      <c r="T176" s="1876"/>
      <c r="U176" s="1876"/>
      <c r="V176" s="1876"/>
      <c r="W176" s="1876"/>
      <c r="X176" s="1876"/>
      <c r="Y176" s="1876"/>
      <c r="Z176" s="1876"/>
      <c r="AA176" s="1876"/>
      <c r="AB176" s="1876"/>
      <c r="AC176" s="1876"/>
      <c r="AD176" s="1876"/>
      <c r="AE176" s="1876"/>
      <c r="AF176" s="1876"/>
      <c r="AG176" s="1876"/>
      <c r="AH176" s="1876"/>
      <c r="AI176" s="1876"/>
      <c r="AJ176" s="1876"/>
      <c r="AK176" s="1876"/>
      <c r="AL176" s="1876"/>
      <c r="AM176" s="1876"/>
      <c r="AN176" s="1876"/>
      <c r="AO176" s="1876"/>
      <c r="AP176" s="1876"/>
      <c r="AQ176" s="1876"/>
      <c r="AR176" s="1876"/>
      <c r="AS176" s="1876"/>
      <c r="AT176" s="1876"/>
      <c r="AU176" s="1876"/>
      <c r="AV176" s="1876"/>
      <c r="AW176" s="1876"/>
      <c r="AX176" s="1876"/>
      <c r="AY176" s="1876"/>
      <c r="AZ176" s="443">
        <v>4</v>
      </c>
    </row>
    <row r="177" spans="1:52" s="259" customFormat="1" ht="18" customHeight="1">
      <c r="A177" s="575">
        <f t="shared" si="7"/>
        <v>0</v>
      </c>
      <c r="C177" s="259" t="s">
        <v>1208</v>
      </c>
      <c r="D177" s="579" t="s">
        <v>1224</v>
      </c>
      <c r="E177" s="579"/>
      <c r="F177" s="580"/>
      <c r="G177" s="580"/>
      <c r="H177" s="580"/>
      <c r="I177" s="580"/>
      <c r="J177" s="581"/>
      <c r="M177" s="579"/>
      <c r="N177" s="579"/>
      <c r="O177" s="581"/>
      <c r="P177" s="579"/>
      <c r="Q177" s="579"/>
      <c r="R177" s="579"/>
      <c r="S177" s="579"/>
      <c r="T177" s="579"/>
      <c r="U177" s="579"/>
      <c r="V177" s="579"/>
      <c r="W177" s="579"/>
      <c r="X177" s="579"/>
      <c r="Y177" s="579"/>
      <c r="Z177" s="579"/>
      <c r="AA177" s="579"/>
      <c r="AB177" s="579"/>
      <c r="AC177" s="579"/>
      <c r="AD177" s="579"/>
      <c r="AE177" s="579"/>
      <c r="AZ177" s="443">
        <v>4</v>
      </c>
    </row>
    <row r="178" spans="1:52" s="259" customFormat="1" ht="18" customHeight="1">
      <c r="A178" s="575">
        <f t="shared" si="7"/>
        <v>0</v>
      </c>
      <c r="D178" s="259" t="s">
        <v>499</v>
      </c>
      <c r="E178" s="579" t="str">
        <f>CONCATENATE(L174," 임반 ",Z174," 소반 은 해발고",'6-3표준조사 3'!W228,"m ~ ",'6-3표준조사 3'!W229,"m 사이에 분포한다.")</f>
        <v>9-2 임반 8-0 소반 은 해발고351m ~ 408m 사이에 분포한다.</v>
      </c>
      <c r="F178" s="579"/>
      <c r="G178" s="579"/>
      <c r="H178" s="579"/>
      <c r="I178" s="579"/>
      <c r="J178" s="579"/>
      <c r="K178" s="579"/>
      <c r="L178" s="579"/>
      <c r="M178" s="579"/>
      <c r="N178" s="579"/>
      <c r="O178" s="579"/>
      <c r="P178" s="579"/>
      <c r="Q178" s="579"/>
      <c r="R178" s="579"/>
      <c r="S178" s="579"/>
      <c r="T178" s="579"/>
      <c r="U178" s="579"/>
      <c r="V178" s="579"/>
      <c r="W178" s="579"/>
      <c r="X178" s="579"/>
      <c r="Y178" s="579"/>
      <c r="Z178" s="579"/>
      <c r="AA178" s="579"/>
      <c r="AB178" s="579"/>
      <c r="AC178" s="579"/>
      <c r="AD178" s="579"/>
      <c r="AE178" s="579"/>
      <c r="AF178" s="579"/>
      <c r="AG178" s="579"/>
      <c r="AH178" s="579"/>
      <c r="AI178" s="579"/>
      <c r="AJ178" s="582"/>
      <c r="AK178" s="582"/>
      <c r="AL178" s="582"/>
      <c r="AM178" s="579"/>
      <c r="AN178" s="579"/>
      <c r="AO178" s="579"/>
      <c r="AP178" s="579"/>
      <c r="AQ178" s="579"/>
      <c r="AR178" s="579"/>
      <c r="AS178" s="579"/>
      <c r="AT178" s="579"/>
      <c r="AU178" s="579"/>
      <c r="AV178" s="579"/>
      <c r="AW178" s="579"/>
      <c r="AX178" s="579"/>
      <c r="AY178" s="579"/>
      <c r="AZ178" s="444">
        <v>4</v>
      </c>
    </row>
    <row r="179" spans="1:52" s="259" customFormat="1" ht="18" customHeight="1">
      <c r="A179" s="575">
        <f t="shared" si="7"/>
        <v>0</v>
      </c>
      <c r="D179" s="259" t="s">
        <v>499</v>
      </c>
      <c r="E179" s="259" t="str">
        <f>CONCATENATE("소반의 경사도는 평균 ",'6-3표준조사 3'!W230,"˚로 ",'6-3표준조사 3'!P231,"경사이고, 임지의 잔재를 제외하고 장애물은 많지 않다.")</f>
        <v>소반의 경사도는 평균 29.3˚로 중 (15˚ ~ 30˚)경사이고, 임지의 잔재를 제외하고 장애물은 많지 않다.</v>
      </c>
      <c r="AZ179" s="443">
        <v>4</v>
      </c>
    </row>
    <row r="180" spans="1:52" s="259" customFormat="1" ht="18" customHeight="1">
      <c r="A180" s="575">
        <f t="shared" si="7"/>
        <v>0</v>
      </c>
      <c r="C180" s="259" t="s">
        <v>1206</v>
      </c>
      <c r="D180" s="259" t="s">
        <v>1223</v>
      </c>
      <c r="K180" s="579"/>
      <c r="L180" s="579"/>
      <c r="M180" s="583"/>
      <c r="P180" s="584"/>
      <c r="Q180" s="584"/>
      <c r="R180" s="584"/>
      <c r="S180" s="584"/>
      <c r="T180" s="584"/>
      <c r="AZ180" s="443">
        <v>4</v>
      </c>
    </row>
    <row r="181" spans="1:52" s="259" customFormat="1" ht="18" customHeight="1">
      <c r="A181" s="575">
        <f t="shared" si="7"/>
        <v>0</v>
      </c>
      <c r="D181" s="259" t="s">
        <v>499</v>
      </c>
      <c r="E181" s="579" t="str">
        <f>CONCATENATE("사업대상지는 ",'6-3표준조사 3'!N229," ",'6-3표준조사 3'!O229," ",'6-3표준조사 3'!P229,"로 지적면적은 ",'6-3표준조사 3'!W242,"ha 이다." )</f>
        <v>사업대상지는 송학 송한 산41번지로 지적면적은 77.79ha 이다.</v>
      </c>
      <c r="F181" s="579"/>
      <c r="G181" s="579"/>
      <c r="AJ181" s="579"/>
      <c r="AK181" s="579"/>
      <c r="AL181" s="579"/>
      <c r="AM181" s="579"/>
      <c r="AN181" s="579"/>
      <c r="AO181" s="579"/>
      <c r="AP181" s="579"/>
      <c r="AQ181" s="579"/>
      <c r="AR181" s="579"/>
      <c r="AS181" s="579"/>
      <c r="AT181" s="579"/>
      <c r="AU181" s="579"/>
      <c r="AV181" s="579"/>
      <c r="AW181" s="579"/>
      <c r="AX181" s="579"/>
      <c r="AY181" s="579"/>
      <c r="AZ181" s="444">
        <v>4</v>
      </c>
    </row>
    <row r="182" spans="1:52" s="259" customFormat="1" ht="18" customHeight="1">
      <c r="A182" s="575">
        <f t="shared" si="7"/>
        <v>0</v>
      </c>
      <c r="D182" s="259" t="s">
        <v>499</v>
      </c>
      <c r="E182" s="579" t="str">
        <f>CONCATENATE("소반의 풀베기사업 대상면적은 ",'6-3표준조사 3'!Q229,"ha 이다.")</f>
        <v>소반의 풀베기사업 대상면적은 0ha 이다.</v>
      </c>
      <c r="F182" s="579"/>
      <c r="G182" s="579"/>
      <c r="H182" s="579"/>
      <c r="I182" s="579"/>
      <c r="J182" s="579"/>
      <c r="K182" s="579"/>
      <c r="L182" s="579"/>
      <c r="M182" s="579"/>
      <c r="N182" s="579"/>
      <c r="O182" s="579"/>
      <c r="P182" s="579"/>
      <c r="Q182" s="579"/>
      <c r="R182" s="579"/>
      <c r="S182" s="579"/>
      <c r="T182" s="579"/>
      <c r="U182" s="579"/>
      <c r="V182" s="579"/>
      <c r="W182" s="579"/>
      <c r="X182" s="579"/>
      <c r="Y182" s="579"/>
      <c r="Z182" s="579"/>
      <c r="AA182" s="579"/>
      <c r="AB182" s="579"/>
      <c r="AC182" s="579"/>
      <c r="AD182" s="579"/>
      <c r="AE182" s="579"/>
      <c r="AF182" s="579"/>
      <c r="AG182" s="579"/>
      <c r="AH182" s="579"/>
      <c r="AI182" s="579"/>
      <c r="AJ182" s="579"/>
      <c r="AK182" s="579"/>
      <c r="AL182" s="579"/>
      <c r="AM182" s="579"/>
      <c r="AN182" s="579"/>
      <c r="AO182" s="579"/>
      <c r="AP182" s="579"/>
      <c r="AQ182" s="579"/>
      <c r="AR182" s="579"/>
      <c r="AS182" s="579"/>
      <c r="AT182" s="579"/>
      <c r="AU182" s="579"/>
      <c r="AV182" s="579"/>
      <c r="AW182" s="579"/>
      <c r="AX182" s="579"/>
      <c r="AY182" s="579"/>
      <c r="AZ182" s="443">
        <v>4</v>
      </c>
    </row>
    <row r="183" spans="1:52" s="259" customFormat="1" ht="18" customHeight="1">
      <c r="A183" s="575">
        <f t="shared" si="7"/>
        <v>0</v>
      </c>
      <c r="C183" s="259" t="s">
        <v>1193</v>
      </c>
      <c r="D183" s="259" t="s">
        <v>1222</v>
      </c>
      <c r="E183" s="579"/>
      <c r="F183" s="579"/>
      <c r="G183" s="579"/>
      <c r="H183" s="579"/>
      <c r="I183" s="579"/>
      <c r="J183" s="579"/>
      <c r="K183" s="579"/>
      <c r="L183" s="579"/>
      <c r="M183" s="579"/>
      <c r="N183" s="579"/>
      <c r="O183" s="579"/>
      <c r="P183" s="579"/>
      <c r="Q183" s="579"/>
      <c r="R183" s="579"/>
      <c r="S183" s="579"/>
      <c r="T183" s="579"/>
      <c r="U183" s="579"/>
      <c r="V183" s="579"/>
      <c r="W183" s="579"/>
      <c r="X183" s="579"/>
      <c r="Y183" s="579"/>
      <c r="Z183" s="579"/>
      <c r="AA183" s="579"/>
      <c r="AB183" s="579"/>
      <c r="AC183" s="579"/>
      <c r="AD183" s="579"/>
      <c r="AE183" s="579"/>
      <c r="AF183" s="579"/>
      <c r="AG183" s="579"/>
      <c r="AH183" s="769"/>
      <c r="AI183" s="769"/>
      <c r="AJ183" s="769"/>
      <c r="AK183" s="579"/>
      <c r="AL183" s="579"/>
      <c r="AM183" s="579"/>
      <c r="AN183" s="579"/>
      <c r="AO183" s="579"/>
      <c r="AP183" s="579"/>
      <c r="AQ183" s="579"/>
      <c r="AR183" s="579"/>
      <c r="AS183" s="579"/>
      <c r="AT183" s="579"/>
      <c r="AU183" s="579"/>
      <c r="AV183" s="579"/>
      <c r="AW183" s="579"/>
      <c r="AX183" s="579"/>
      <c r="AY183" s="579"/>
      <c r="AZ183" s="443">
        <v>4</v>
      </c>
    </row>
    <row r="184" spans="1:52" s="259" customFormat="1" ht="18" customHeight="1">
      <c r="A184" s="575">
        <f t="shared" si="7"/>
        <v>0</v>
      </c>
      <c r="B184" s="586"/>
      <c r="C184" s="586"/>
      <c r="D184" s="586" t="s">
        <v>499</v>
      </c>
      <c r="E184" s="587" t="str">
        <f>'6-3표준조사 3'!$W$245</f>
        <v>소반하단 작업로가 연접되어 있어 접근이 용이하다.</v>
      </c>
      <c r="F184" s="587"/>
      <c r="G184" s="587"/>
      <c r="H184" s="587"/>
      <c r="I184" s="587"/>
      <c r="J184" s="587"/>
      <c r="K184" s="587"/>
      <c r="L184" s="587"/>
      <c r="M184" s="587"/>
      <c r="N184" s="587"/>
      <c r="O184" s="587"/>
      <c r="P184" s="587"/>
      <c r="Q184" s="587"/>
      <c r="R184" s="587"/>
      <c r="S184" s="587"/>
      <c r="T184" s="587"/>
      <c r="U184" s="587"/>
      <c r="V184" s="587"/>
      <c r="W184" s="587"/>
      <c r="X184" s="587"/>
      <c r="Y184" s="587"/>
      <c r="Z184" s="587"/>
      <c r="AA184" s="587"/>
      <c r="AB184" s="587"/>
      <c r="AC184" s="587"/>
      <c r="AD184" s="587"/>
      <c r="AE184" s="587"/>
      <c r="AF184" s="587"/>
      <c r="AG184" s="587"/>
      <c r="AH184" s="588"/>
      <c r="AI184" s="588"/>
      <c r="AJ184" s="588"/>
      <c r="AK184" s="587"/>
      <c r="AL184" s="587"/>
      <c r="AM184" s="587"/>
      <c r="AN184" s="587"/>
      <c r="AO184" s="587"/>
      <c r="AP184" s="587"/>
      <c r="AQ184" s="587"/>
      <c r="AR184" s="587"/>
      <c r="AS184" s="587"/>
      <c r="AT184" s="587"/>
      <c r="AU184" s="587"/>
      <c r="AV184" s="587"/>
      <c r="AW184" s="587"/>
      <c r="AX184" s="587"/>
      <c r="AY184" s="587"/>
      <c r="AZ184" s="444">
        <v>4</v>
      </c>
    </row>
    <row r="185" spans="1:52" s="259" customFormat="1" ht="14.25" customHeight="1">
      <c r="A185" s="575">
        <f t="shared" si="7"/>
        <v>0</v>
      </c>
      <c r="D185" s="589"/>
      <c r="E185" s="589"/>
      <c r="F185" s="589"/>
      <c r="G185" s="589"/>
      <c r="H185" s="589"/>
      <c r="I185" s="589"/>
      <c r="J185" s="589"/>
      <c r="K185" s="589"/>
      <c r="L185" s="589"/>
      <c r="M185" s="589"/>
      <c r="N185" s="589"/>
      <c r="O185" s="589"/>
      <c r="P185" s="589"/>
      <c r="Q185" s="589"/>
      <c r="R185" s="589"/>
      <c r="S185" s="589"/>
      <c r="T185" s="589"/>
      <c r="U185" s="589"/>
      <c r="V185" s="589"/>
      <c r="W185" s="589"/>
      <c r="X185" s="589"/>
      <c r="Y185" s="589"/>
      <c r="Z185" s="589"/>
      <c r="AA185" s="589"/>
      <c r="AB185" s="589"/>
      <c r="AC185" s="589"/>
      <c r="AD185" s="589"/>
      <c r="AE185" s="589"/>
      <c r="AF185" s="589"/>
      <c r="AG185" s="589"/>
      <c r="AH185" s="589"/>
      <c r="AI185" s="589"/>
      <c r="AJ185" s="589"/>
      <c r="AK185" s="589"/>
      <c r="AL185" s="589"/>
      <c r="AM185" s="589"/>
      <c r="AN185" s="589"/>
      <c r="AO185" s="589"/>
      <c r="AP185" s="589"/>
      <c r="AQ185" s="589"/>
      <c r="AR185" s="589"/>
      <c r="AS185" s="589"/>
      <c r="AT185" s="589"/>
      <c r="AU185" s="589"/>
      <c r="AV185" s="589"/>
      <c r="AW185" s="589"/>
      <c r="AX185" s="589"/>
      <c r="AY185" s="589"/>
      <c r="AZ185" s="443">
        <v>4</v>
      </c>
    </row>
    <row r="186" spans="1:52" s="260" customFormat="1" ht="20.100000000000001" customHeight="1">
      <c r="A186" s="575">
        <f t="shared" si="7"/>
        <v>0</v>
      </c>
      <c r="B186" s="1876" t="s">
        <v>1221</v>
      </c>
      <c r="C186" s="1876"/>
      <c r="D186" s="1876"/>
      <c r="E186" s="1876"/>
      <c r="F186" s="1876"/>
      <c r="G186" s="1876"/>
      <c r="H186" s="1876"/>
      <c r="I186" s="1876"/>
      <c r="J186" s="1876"/>
      <c r="K186" s="1876"/>
      <c r="L186" s="1876"/>
      <c r="M186" s="1876"/>
      <c r="N186" s="1876"/>
      <c r="O186" s="1876"/>
      <c r="P186" s="1876"/>
      <c r="Q186" s="1876"/>
      <c r="R186" s="1876"/>
      <c r="S186" s="1876"/>
      <c r="T186" s="1876"/>
      <c r="U186" s="1876"/>
      <c r="V186" s="1876"/>
      <c r="W186" s="1876"/>
      <c r="X186" s="1876"/>
      <c r="Y186" s="1876"/>
      <c r="Z186" s="1876"/>
      <c r="AA186" s="1876"/>
      <c r="AB186" s="1876"/>
      <c r="AC186" s="1876"/>
      <c r="AD186" s="1876"/>
      <c r="AE186" s="1876"/>
      <c r="AF186" s="1876"/>
      <c r="AG186" s="1876"/>
      <c r="AH186" s="1876"/>
      <c r="AI186" s="1876"/>
      <c r="AJ186" s="1876"/>
      <c r="AK186" s="1876"/>
      <c r="AL186" s="1876"/>
      <c r="AM186" s="1876"/>
      <c r="AN186" s="1876"/>
      <c r="AO186" s="1876"/>
      <c r="AP186" s="1876"/>
      <c r="AQ186" s="1876"/>
      <c r="AR186" s="1876"/>
      <c r="AS186" s="1876"/>
      <c r="AT186" s="1876"/>
      <c r="AU186" s="1876"/>
      <c r="AV186" s="1876"/>
      <c r="AW186" s="1876"/>
      <c r="AX186" s="1876"/>
      <c r="AY186" s="1876"/>
      <c r="AZ186" s="443">
        <v>4</v>
      </c>
    </row>
    <row r="187" spans="1:52" s="260" customFormat="1" ht="20.100000000000001" customHeight="1">
      <c r="A187" s="575">
        <f t="shared" si="7"/>
        <v>0</v>
      </c>
      <c r="B187" s="590"/>
      <c r="C187" s="591" t="s">
        <v>1208</v>
      </c>
      <c r="D187" s="591" t="s">
        <v>1220</v>
      </c>
      <c r="E187" s="592"/>
      <c r="F187" s="592"/>
      <c r="G187" s="769"/>
      <c r="H187" s="593"/>
      <c r="I187" s="593"/>
      <c r="J187" s="594"/>
      <c r="K187" s="594"/>
      <c r="L187" s="594"/>
      <c r="M187" s="594"/>
      <c r="N187" s="594"/>
      <c r="O187" s="594"/>
      <c r="P187" s="594"/>
      <c r="Q187" s="595"/>
      <c r="R187" s="595"/>
      <c r="S187" s="595"/>
      <c r="T187" s="595"/>
      <c r="U187" s="595"/>
      <c r="V187" s="596"/>
      <c r="W187" s="596"/>
      <c r="X187" s="596"/>
      <c r="Y187" s="596"/>
      <c r="Z187" s="596"/>
      <c r="AA187" s="596"/>
      <c r="AB187" s="596"/>
      <c r="AC187" s="596"/>
      <c r="AD187" s="596"/>
      <c r="AE187" s="596"/>
      <c r="AF187" s="596"/>
      <c r="AG187" s="596"/>
      <c r="AH187" s="597"/>
      <c r="AI187" s="597"/>
      <c r="AJ187" s="597"/>
      <c r="AK187" s="597"/>
      <c r="AL187" s="598"/>
      <c r="AM187" s="598"/>
      <c r="AN187" s="598"/>
      <c r="AO187" s="598"/>
      <c r="AP187" s="598"/>
      <c r="AQ187" s="598"/>
      <c r="AR187" s="598"/>
      <c r="AS187" s="598"/>
      <c r="AT187" s="598"/>
      <c r="AU187" s="598"/>
      <c r="AV187" s="593"/>
      <c r="AW187" s="593"/>
      <c r="AX187" s="593"/>
      <c r="AY187" s="593"/>
      <c r="AZ187" s="444">
        <v>4</v>
      </c>
    </row>
    <row r="188" spans="1:52" s="259" customFormat="1" ht="18" customHeight="1">
      <c r="A188" s="575">
        <f t="shared" si="7"/>
        <v>0</v>
      </c>
      <c r="B188" s="599"/>
      <c r="C188" s="1862" t="s">
        <v>1219</v>
      </c>
      <c r="D188" s="1862"/>
      <c r="E188" s="1862"/>
      <c r="F188" s="1862"/>
      <c r="G188" s="1862"/>
      <c r="H188" s="1862"/>
      <c r="I188" s="1862"/>
      <c r="J188" s="1862"/>
      <c r="K188" s="1862" t="s">
        <v>1218</v>
      </c>
      <c r="L188" s="1862"/>
      <c r="M188" s="1862"/>
      <c r="N188" s="1862"/>
      <c r="O188" s="1862"/>
      <c r="P188" s="1862"/>
      <c r="Q188" s="1862"/>
      <c r="R188" s="1862"/>
      <c r="S188" s="1862" t="s">
        <v>1217</v>
      </c>
      <c r="T188" s="1862"/>
      <c r="U188" s="1862"/>
      <c r="V188" s="1862"/>
      <c r="W188" s="1862"/>
      <c r="X188" s="1862"/>
      <c r="Y188" s="1862"/>
      <c r="Z188" s="1862"/>
      <c r="AA188" s="1862" t="s">
        <v>1216</v>
      </c>
      <c r="AB188" s="1862"/>
      <c r="AC188" s="1862"/>
      <c r="AD188" s="1862"/>
      <c r="AE188" s="1862"/>
      <c r="AF188" s="1862"/>
      <c r="AG188" s="1862"/>
      <c r="AH188" s="1862"/>
      <c r="AI188" s="1862"/>
      <c r="AJ188" s="1862"/>
      <c r="AK188" s="1862"/>
      <c r="AL188" s="1862"/>
      <c r="AM188" s="1862"/>
      <c r="AN188" s="1862"/>
      <c r="AO188" s="1862"/>
      <c r="AP188" s="1862"/>
      <c r="AQ188" s="1862" t="s">
        <v>964</v>
      </c>
      <c r="AR188" s="1862"/>
      <c r="AS188" s="1862"/>
      <c r="AT188" s="1862"/>
      <c r="AU188" s="1862"/>
      <c r="AV188" s="1862"/>
      <c r="AW188" s="1862"/>
      <c r="AX188" s="1862"/>
      <c r="AY188" s="599"/>
      <c r="AZ188" s="443">
        <v>4</v>
      </c>
    </row>
    <row r="189" spans="1:52" s="259" customFormat="1" ht="18" customHeight="1">
      <c r="A189" s="575">
        <f t="shared" si="7"/>
        <v>0</v>
      </c>
      <c r="B189" s="599"/>
      <c r="C189" s="1862"/>
      <c r="D189" s="1862"/>
      <c r="E189" s="1862"/>
      <c r="F189" s="1862"/>
      <c r="G189" s="1862"/>
      <c r="H189" s="1862"/>
      <c r="I189" s="1862"/>
      <c r="J189" s="1862"/>
      <c r="K189" s="1862"/>
      <c r="L189" s="1862"/>
      <c r="M189" s="1862"/>
      <c r="N189" s="1862"/>
      <c r="O189" s="1862"/>
      <c r="P189" s="1862"/>
      <c r="Q189" s="1862"/>
      <c r="R189" s="1862"/>
      <c r="S189" s="1862"/>
      <c r="T189" s="1862"/>
      <c r="U189" s="1862"/>
      <c r="V189" s="1862"/>
      <c r="W189" s="1862"/>
      <c r="X189" s="1862"/>
      <c r="Y189" s="1862"/>
      <c r="Z189" s="1862"/>
      <c r="AA189" s="1862" t="s">
        <v>1215</v>
      </c>
      <c r="AB189" s="1862"/>
      <c r="AC189" s="1862"/>
      <c r="AD189" s="1862"/>
      <c r="AE189" s="1862"/>
      <c r="AF189" s="1862"/>
      <c r="AG189" s="1862"/>
      <c r="AH189" s="1862"/>
      <c r="AI189" s="1862" t="s">
        <v>1214</v>
      </c>
      <c r="AJ189" s="1862"/>
      <c r="AK189" s="1862"/>
      <c r="AL189" s="1862"/>
      <c r="AM189" s="1862"/>
      <c r="AN189" s="1862"/>
      <c r="AO189" s="1862"/>
      <c r="AP189" s="1862"/>
      <c r="AQ189" s="1862"/>
      <c r="AR189" s="1862"/>
      <c r="AS189" s="1862"/>
      <c r="AT189" s="1862"/>
      <c r="AU189" s="1862"/>
      <c r="AV189" s="1862"/>
      <c r="AW189" s="1862"/>
      <c r="AX189" s="1862"/>
      <c r="AY189" s="599"/>
      <c r="AZ189" s="443">
        <v>4</v>
      </c>
    </row>
    <row r="190" spans="1:52" s="259" customFormat="1" ht="18" customHeight="1">
      <c r="A190" s="575">
        <f t="shared" si="7"/>
        <v>0</v>
      </c>
      <c r="B190" s="600"/>
      <c r="C190" s="1871" t="str">
        <f>L174</f>
        <v>9-2</v>
      </c>
      <c r="D190" s="1872"/>
      <c r="E190" s="1875" t="s">
        <v>1213</v>
      </c>
      <c r="F190" s="1875"/>
      <c r="G190" s="1872" t="str">
        <f>Z174</f>
        <v>8-0</v>
      </c>
      <c r="H190" s="1872"/>
      <c r="I190" s="1875" t="s">
        <v>1212</v>
      </c>
      <c r="J190" s="1875"/>
      <c r="K190" s="1887">
        <f>'6-3표준조사 3'!Q229</f>
        <v>0</v>
      </c>
      <c r="L190" s="1887"/>
      <c r="M190" s="1887"/>
      <c r="N190" s="1887"/>
      <c r="O190" s="1887"/>
      <c r="P190" s="1887"/>
      <c r="Q190" s="1887"/>
      <c r="R190" s="1887"/>
      <c r="S190" s="1867" t="str">
        <f>'6-3표준조사 3'!K231</f>
        <v>소나무(용)</v>
      </c>
      <c r="T190" s="1867"/>
      <c r="U190" s="1867"/>
      <c r="V190" s="1867"/>
      <c r="W190" s="1867"/>
      <c r="X190" s="1867"/>
      <c r="Y190" s="1867"/>
      <c r="Z190" s="1867"/>
      <c r="AA190" s="1865">
        <f>'6-3표준조사 3'!Q235</f>
        <v>50</v>
      </c>
      <c r="AB190" s="1865"/>
      <c r="AC190" s="1865"/>
      <c r="AD190" s="1865"/>
      <c r="AE190" s="1865"/>
      <c r="AF190" s="1865"/>
      <c r="AG190" s="1865"/>
      <c r="AH190" s="1865"/>
      <c r="AI190" s="1865">
        <f>'6-3표준조사 3'!R235</f>
        <v>50</v>
      </c>
      <c r="AJ190" s="1865"/>
      <c r="AK190" s="1865"/>
      <c r="AL190" s="1865"/>
      <c r="AM190" s="1865"/>
      <c r="AN190" s="1865"/>
      <c r="AO190" s="1865"/>
      <c r="AP190" s="1865"/>
      <c r="AQ190" s="1867" t="str">
        <f>'6-3표준조사 3'!R231</f>
        <v>3년차 이상</v>
      </c>
      <c r="AR190" s="1867"/>
      <c r="AS190" s="1867"/>
      <c r="AT190" s="1867"/>
      <c r="AU190" s="1867"/>
      <c r="AV190" s="1867"/>
      <c r="AW190" s="1867"/>
      <c r="AX190" s="1867"/>
      <c r="AY190" s="599"/>
      <c r="AZ190" s="444">
        <v>4</v>
      </c>
    </row>
    <row r="191" spans="1:52" s="259" customFormat="1" ht="18" customHeight="1">
      <c r="A191" s="575">
        <f t="shared" si="7"/>
        <v>0</v>
      </c>
      <c r="B191" s="600"/>
      <c r="C191" s="1873"/>
      <c r="D191" s="1874"/>
      <c r="E191" s="1874"/>
      <c r="F191" s="1874"/>
      <c r="G191" s="1874"/>
      <c r="H191" s="1874"/>
      <c r="I191" s="1874"/>
      <c r="J191" s="1874"/>
      <c r="K191" s="1888"/>
      <c r="L191" s="1888"/>
      <c r="M191" s="1888"/>
      <c r="N191" s="1888"/>
      <c r="O191" s="1888"/>
      <c r="P191" s="1888"/>
      <c r="Q191" s="1888"/>
      <c r="R191" s="1888"/>
      <c r="S191" s="1868"/>
      <c r="T191" s="1868"/>
      <c r="U191" s="1868"/>
      <c r="V191" s="1868"/>
      <c r="W191" s="1868"/>
      <c r="X191" s="1868"/>
      <c r="Y191" s="1868"/>
      <c r="Z191" s="1868"/>
      <c r="AA191" s="1866"/>
      <c r="AB191" s="1866"/>
      <c r="AC191" s="1866"/>
      <c r="AD191" s="1866"/>
      <c r="AE191" s="1866"/>
      <c r="AF191" s="1866"/>
      <c r="AG191" s="1866"/>
      <c r="AH191" s="1866"/>
      <c r="AI191" s="1866"/>
      <c r="AJ191" s="1866"/>
      <c r="AK191" s="1866"/>
      <c r="AL191" s="1866"/>
      <c r="AM191" s="1866"/>
      <c r="AN191" s="1866"/>
      <c r="AO191" s="1866"/>
      <c r="AP191" s="1866"/>
      <c r="AQ191" s="1868"/>
      <c r="AR191" s="1868"/>
      <c r="AS191" s="1868"/>
      <c r="AT191" s="1868"/>
      <c r="AU191" s="1868"/>
      <c r="AV191" s="1868"/>
      <c r="AW191" s="1868"/>
      <c r="AX191" s="1868"/>
      <c r="AY191" s="599"/>
      <c r="AZ191" s="443">
        <v>4</v>
      </c>
    </row>
    <row r="192" spans="1:52" s="259" customFormat="1" ht="18" customHeight="1">
      <c r="A192" s="575">
        <f t="shared" si="7"/>
        <v>0</v>
      </c>
      <c r="B192" s="600"/>
      <c r="C192" s="600" t="s">
        <v>1206</v>
      </c>
      <c r="D192" s="600" t="s">
        <v>1211</v>
      </c>
      <c r="E192" s="600"/>
      <c r="F192" s="599"/>
      <c r="G192" s="599"/>
      <c r="H192" s="599"/>
      <c r="I192" s="599"/>
      <c r="J192" s="599"/>
      <c r="K192" s="599"/>
      <c r="L192" s="599"/>
      <c r="M192" s="599"/>
      <c r="N192" s="599"/>
      <c r="O192" s="599"/>
      <c r="P192" s="599"/>
      <c r="Q192" s="601"/>
      <c r="R192" s="601"/>
      <c r="S192" s="601"/>
      <c r="T192" s="601"/>
      <c r="U192" s="601"/>
      <c r="V192" s="599"/>
      <c r="W192" s="602"/>
      <c r="X192" s="602"/>
      <c r="Y192" s="602"/>
      <c r="Z192" s="602"/>
      <c r="AA192" s="602"/>
      <c r="AB192" s="602"/>
      <c r="AC192" s="602"/>
      <c r="AD192" s="602"/>
      <c r="AE192" s="602"/>
      <c r="AF192" s="602"/>
      <c r="AG192" s="599"/>
      <c r="AH192" s="603"/>
      <c r="AI192" s="603"/>
      <c r="AJ192" s="603"/>
      <c r="AK192" s="603"/>
      <c r="AL192" s="604"/>
      <c r="AM192" s="604"/>
      <c r="AN192" s="604"/>
      <c r="AO192" s="604"/>
      <c r="AP192" s="604"/>
      <c r="AQ192" s="604"/>
      <c r="AR192" s="604"/>
      <c r="AS192" s="604"/>
      <c r="AT192" s="604"/>
      <c r="AU192" s="604"/>
      <c r="AV192" s="599"/>
      <c r="AW192" s="599"/>
      <c r="AX192" s="599"/>
      <c r="AY192" s="599"/>
      <c r="AZ192" s="443">
        <v>4</v>
      </c>
    </row>
    <row r="193" spans="1:52" s="259" customFormat="1" ht="18" customHeight="1">
      <c r="A193" s="575">
        <f>IF(K190&gt;0,1,0)</f>
        <v>0</v>
      </c>
      <c r="B193" s="600"/>
      <c r="C193" s="600"/>
      <c r="D193" s="259" t="s">
        <v>499</v>
      </c>
      <c r="E193" s="600" t="str">
        <f>'6-3표준조사 3'!$W$246</f>
        <v>식재된 소나무(용) 는 활착이 안정된 상태로 신초발달이 양호하다.</v>
      </c>
      <c r="F193" s="599"/>
      <c r="G193" s="599"/>
      <c r="H193" s="599"/>
      <c r="I193" s="599"/>
      <c r="J193" s="599"/>
      <c r="K193" s="599"/>
      <c r="L193" s="599"/>
      <c r="M193" s="599"/>
      <c r="N193" s="599"/>
      <c r="O193" s="599"/>
      <c r="P193" s="599"/>
      <c r="Q193" s="601"/>
      <c r="R193" s="601"/>
      <c r="S193" s="601"/>
      <c r="T193" s="601"/>
      <c r="U193" s="601"/>
      <c r="V193" s="599"/>
      <c r="W193" s="605"/>
      <c r="X193" s="602"/>
      <c r="Y193" s="602"/>
      <c r="Z193" s="602"/>
      <c r="AA193" s="605"/>
      <c r="AB193" s="602"/>
      <c r="AC193" s="602"/>
      <c r="AD193" s="602"/>
      <c r="AE193" s="605"/>
      <c r="AF193" s="602"/>
      <c r="AG193" s="599"/>
      <c r="AH193" s="603"/>
      <c r="AI193" s="603"/>
      <c r="AJ193" s="603"/>
      <c r="AK193" s="603"/>
      <c r="AL193" s="604"/>
      <c r="AM193" s="604"/>
      <c r="AN193" s="604"/>
      <c r="AO193" s="604"/>
      <c r="AP193" s="604"/>
      <c r="AQ193" s="604"/>
      <c r="AR193" s="604"/>
      <c r="AS193" s="604"/>
      <c r="AT193" s="604"/>
      <c r="AU193" s="604"/>
      <c r="AV193" s="599"/>
      <c r="AW193" s="599"/>
      <c r="AX193" s="599"/>
      <c r="AY193" s="599"/>
      <c r="AZ193" s="444">
        <v>4</v>
      </c>
    </row>
    <row r="194" spans="1:52" s="259" customFormat="1" ht="18" customHeight="1">
      <c r="A194" s="575">
        <f>IF(K190&gt;0,1,0)</f>
        <v>0</v>
      </c>
      <c r="B194" s="600"/>
      <c r="C194" s="600"/>
      <c r="D194" s="259" t="s">
        <v>499</v>
      </c>
      <c r="E194" s="600" t="str">
        <f>'6-3표준조사 3'!$W$247</f>
        <v>소반 전면적 칡덩굴이 불규칙적으로 생육중</v>
      </c>
      <c r="F194" s="599"/>
      <c r="G194" s="599"/>
      <c r="H194" s="599"/>
      <c r="I194" s="599"/>
      <c r="J194" s="599"/>
      <c r="K194" s="599"/>
      <c r="L194" s="599"/>
      <c r="M194" s="599"/>
      <c r="N194" s="599"/>
      <c r="O194" s="599"/>
      <c r="P194" s="599"/>
      <c r="Q194" s="601"/>
      <c r="R194" s="601"/>
      <c r="S194" s="601"/>
      <c r="T194" s="601"/>
      <c r="U194" s="601"/>
      <c r="V194" s="599"/>
      <c r="W194" s="599"/>
      <c r="X194" s="599"/>
      <c r="Y194" s="599"/>
      <c r="Z194" s="599"/>
      <c r="AA194" s="599"/>
      <c r="AB194" s="599"/>
      <c r="AC194" s="599"/>
      <c r="AD194" s="599"/>
      <c r="AE194" s="599"/>
      <c r="AF194" s="599"/>
      <c r="AG194" s="599"/>
      <c r="AH194" s="603"/>
      <c r="AI194" s="603"/>
      <c r="AJ194" s="603"/>
      <c r="AK194" s="603"/>
      <c r="AL194" s="604"/>
      <c r="AM194" s="604"/>
      <c r="AN194" s="604"/>
      <c r="AO194" s="604"/>
      <c r="AP194" s="604"/>
      <c r="AQ194" s="604"/>
      <c r="AR194" s="604"/>
      <c r="AS194" s="604"/>
      <c r="AT194" s="604"/>
      <c r="AU194" s="604"/>
      <c r="AV194" s="599"/>
      <c r="AW194" s="599"/>
      <c r="AX194" s="599"/>
      <c r="AY194" s="599"/>
      <c r="AZ194" s="444">
        <v>4</v>
      </c>
    </row>
    <row r="195" spans="1:52" s="259" customFormat="1" ht="18" customHeight="1">
      <c r="A195" s="575">
        <f t="shared" ref="A195:A201" si="8">IF(K$190&gt;0,1,0)</f>
        <v>0</v>
      </c>
      <c r="B195" s="600"/>
      <c r="C195" s="600" t="s">
        <v>1193</v>
      </c>
      <c r="D195" s="600" t="s">
        <v>1210</v>
      </c>
      <c r="E195" s="600"/>
      <c r="F195" s="599"/>
      <c r="G195" s="599"/>
      <c r="H195" s="599"/>
      <c r="I195" s="599"/>
      <c r="J195" s="599"/>
      <c r="K195" s="599"/>
      <c r="L195" s="599"/>
      <c r="M195" s="599"/>
      <c r="N195" s="599"/>
      <c r="O195" s="599"/>
      <c r="P195" s="599"/>
      <c r="Q195" s="601"/>
      <c r="R195" s="601"/>
      <c r="S195" s="601"/>
      <c r="T195" s="601"/>
      <c r="U195" s="601"/>
      <c r="V195" s="599"/>
      <c r="W195" s="599"/>
      <c r="X195" s="599"/>
      <c r="Y195" s="599"/>
      <c r="Z195" s="599"/>
      <c r="AA195" s="599"/>
      <c r="AB195" s="599"/>
      <c r="AC195" s="599"/>
      <c r="AD195" s="599"/>
      <c r="AE195" s="599"/>
      <c r="AF195" s="599"/>
      <c r="AG195" s="599"/>
      <c r="AH195" s="603"/>
      <c r="AI195" s="603"/>
      <c r="AJ195" s="603"/>
      <c r="AK195" s="603"/>
      <c r="AL195" s="604"/>
      <c r="AM195" s="604"/>
      <c r="AN195" s="604"/>
      <c r="AO195" s="604"/>
      <c r="AP195" s="604"/>
      <c r="AQ195" s="604"/>
      <c r="AR195" s="604"/>
      <c r="AS195" s="604"/>
      <c r="AT195" s="604"/>
      <c r="AU195" s="604"/>
      <c r="AV195" s="599"/>
      <c r="AW195" s="599"/>
      <c r="AX195" s="599"/>
      <c r="AY195" s="599"/>
      <c r="AZ195" s="443">
        <v>4</v>
      </c>
    </row>
    <row r="196" spans="1:52" s="259" customFormat="1" ht="18" customHeight="1">
      <c r="A196" s="575">
        <f t="shared" si="8"/>
        <v>0</v>
      </c>
      <c r="B196" s="600"/>
      <c r="C196" s="600"/>
      <c r="D196" s="259" t="s">
        <v>499</v>
      </c>
      <c r="E196" s="600" t="s">
        <v>1230</v>
      </c>
      <c r="F196" s="599"/>
      <c r="G196" s="599"/>
      <c r="H196" s="599"/>
      <c r="I196" s="599"/>
      <c r="J196" s="599"/>
      <c r="K196" s="599"/>
      <c r="L196" s="599"/>
      <c r="M196" s="599"/>
      <c r="N196" s="599"/>
      <c r="O196" s="599"/>
      <c r="P196" s="599"/>
      <c r="Q196" s="601"/>
      <c r="R196" s="601"/>
      <c r="S196" s="601"/>
      <c r="T196" s="601"/>
      <c r="U196" s="601"/>
      <c r="V196" s="599"/>
      <c r="W196" s="599"/>
      <c r="X196" s="599"/>
      <c r="Y196" s="599"/>
      <c r="Z196" s="599"/>
      <c r="AA196" s="599"/>
      <c r="AB196" s="599"/>
      <c r="AC196" s="599"/>
      <c r="AD196" s="599"/>
      <c r="AE196" s="599"/>
      <c r="AF196" s="599"/>
      <c r="AG196" s="599"/>
      <c r="AH196" s="603"/>
      <c r="AI196" s="603"/>
      <c r="AJ196" s="603"/>
      <c r="AK196" s="603"/>
      <c r="AL196" s="604"/>
      <c r="AM196" s="604"/>
      <c r="AN196" s="604"/>
      <c r="AO196" s="604"/>
      <c r="AP196" s="604"/>
      <c r="AQ196" s="604"/>
      <c r="AR196" s="604"/>
      <c r="AS196" s="604"/>
      <c r="AT196" s="604"/>
      <c r="AU196" s="604"/>
      <c r="AV196" s="599"/>
      <c r="AW196" s="599"/>
      <c r="AX196" s="599"/>
      <c r="AY196" s="599"/>
      <c r="AZ196" s="444">
        <v>4</v>
      </c>
    </row>
    <row r="197" spans="1:52" s="259" customFormat="1" ht="18" customHeight="1">
      <c r="A197" s="575">
        <f t="shared" si="8"/>
        <v>0</v>
      </c>
      <c r="B197" s="600"/>
      <c r="C197" s="600"/>
      <c r="D197" s="259" t="s">
        <v>499</v>
      </c>
      <c r="E197" s="600" t="str">
        <f>CONCATENATE("조림목이 자연발생 식생과 경쟁하고 있으며 조림목의 조림후 경과년수는 ",AQ190,"이다." )</f>
        <v>조림목이 자연발생 식생과 경쟁하고 있으며 조림목의 조림후 경과년수는 3년차 이상이다.</v>
      </c>
      <c r="F197" s="599"/>
      <c r="G197" s="599"/>
      <c r="H197" s="599"/>
      <c r="I197" s="599"/>
      <c r="J197" s="599"/>
      <c r="K197" s="599"/>
      <c r="L197" s="599"/>
      <c r="M197" s="599"/>
      <c r="N197" s="599"/>
      <c r="O197" s="599"/>
      <c r="P197" s="599"/>
      <c r="Q197" s="599"/>
      <c r="R197" s="599"/>
      <c r="S197" s="599"/>
      <c r="T197" s="599"/>
      <c r="U197" s="599"/>
      <c r="V197" s="599"/>
      <c r="W197" s="599"/>
      <c r="X197" s="599"/>
      <c r="Y197" s="599"/>
      <c r="Z197" s="599"/>
      <c r="AA197" s="599"/>
      <c r="AB197" s="599"/>
      <c r="AC197" s="599"/>
      <c r="AD197" s="599"/>
      <c r="AE197" s="599"/>
      <c r="AF197" s="599"/>
      <c r="AG197" s="599"/>
      <c r="AH197" s="603"/>
      <c r="AI197" s="603"/>
      <c r="AJ197" s="603"/>
      <c r="AK197" s="603"/>
      <c r="AL197" s="604"/>
      <c r="AM197" s="604"/>
      <c r="AN197" s="604"/>
      <c r="AO197" s="604"/>
      <c r="AP197" s="604"/>
      <c r="AQ197" s="604"/>
      <c r="AR197" s="604"/>
      <c r="AS197" s="604"/>
      <c r="AT197" s="604"/>
      <c r="AU197" s="604"/>
      <c r="AV197" s="599"/>
      <c r="AW197" s="599"/>
      <c r="AX197" s="599"/>
      <c r="AY197" s="599"/>
      <c r="AZ197" s="443">
        <v>4</v>
      </c>
    </row>
    <row r="198" spans="1:52" s="259" customFormat="1" ht="13.5" customHeight="1">
      <c r="A198" s="575">
        <f t="shared" si="8"/>
        <v>0</v>
      </c>
      <c r="B198" s="606"/>
      <c r="C198" s="606"/>
      <c r="D198" s="606"/>
      <c r="E198" s="606"/>
      <c r="F198" s="769"/>
      <c r="G198" s="769"/>
      <c r="H198" s="769"/>
      <c r="I198" s="769"/>
      <c r="J198" s="607"/>
      <c r="K198" s="607"/>
      <c r="L198" s="607"/>
      <c r="M198" s="607"/>
      <c r="N198" s="607"/>
      <c r="O198" s="607"/>
      <c r="P198" s="607"/>
      <c r="Q198" s="608"/>
      <c r="R198" s="608"/>
      <c r="S198" s="608"/>
      <c r="T198" s="608"/>
      <c r="U198" s="608"/>
      <c r="V198" s="599"/>
      <c r="W198" s="599"/>
      <c r="X198" s="599"/>
      <c r="Y198" s="599"/>
      <c r="Z198" s="599"/>
      <c r="AA198" s="599"/>
      <c r="AB198" s="599"/>
      <c r="AC198" s="599"/>
      <c r="AD198" s="599"/>
      <c r="AE198" s="599"/>
      <c r="AF198" s="599"/>
      <c r="AG198" s="599"/>
      <c r="AH198" s="609"/>
      <c r="AI198" s="609"/>
      <c r="AJ198" s="609"/>
      <c r="AK198" s="609"/>
      <c r="AL198" s="610"/>
      <c r="AM198" s="610"/>
      <c r="AN198" s="610"/>
      <c r="AO198" s="610"/>
      <c r="AP198" s="610"/>
      <c r="AQ198" s="610"/>
      <c r="AR198" s="610"/>
      <c r="AS198" s="610"/>
      <c r="AT198" s="610"/>
      <c r="AU198" s="610"/>
      <c r="AV198" s="769"/>
      <c r="AW198" s="769"/>
      <c r="AX198" s="769"/>
      <c r="AY198" s="769"/>
      <c r="AZ198" s="443">
        <v>4</v>
      </c>
    </row>
    <row r="199" spans="1:52" s="260" customFormat="1" ht="19.5" customHeight="1">
      <c r="A199" s="575">
        <f t="shared" si="8"/>
        <v>0</v>
      </c>
      <c r="B199" s="1876" t="s">
        <v>1209</v>
      </c>
      <c r="C199" s="1876"/>
      <c r="D199" s="1876"/>
      <c r="E199" s="1876"/>
      <c r="F199" s="1876"/>
      <c r="G199" s="1876"/>
      <c r="H199" s="1876"/>
      <c r="I199" s="1876"/>
      <c r="J199" s="1876"/>
      <c r="K199" s="1876"/>
      <c r="L199" s="1876"/>
      <c r="M199" s="1876"/>
      <c r="N199" s="1876"/>
      <c r="O199" s="1876"/>
      <c r="P199" s="1876"/>
      <c r="Q199" s="1876"/>
      <c r="R199" s="1876"/>
      <c r="S199" s="1876"/>
      <c r="T199" s="1876"/>
      <c r="U199" s="1876"/>
      <c r="V199" s="1876"/>
      <c r="W199" s="1876"/>
      <c r="X199" s="1876"/>
      <c r="Y199" s="1876"/>
      <c r="Z199" s="1876"/>
      <c r="AA199" s="1876"/>
      <c r="AB199" s="1876"/>
      <c r="AC199" s="1876"/>
      <c r="AD199" s="1876"/>
      <c r="AE199" s="1876"/>
      <c r="AF199" s="1876"/>
      <c r="AG199" s="1876"/>
      <c r="AH199" s="1876"/>
      <c r="AI199" s="1876"/>
      <c r="AJ199" s="1876"/>
      <c r="AK199" s="1876"/>
      <c r="AL199" s="1876"/>
      <c r="AM199" s="1876"/>
      <c r="AN199" s="1876"/>
      <c r="AO199" s="1876"/>
      <c r="AP199" s="1876"/>
      <c r="AQ199" s="1876"/>
      <c r="AR199" s="1876"/>
      <c r="AS199" s="1876"/>
      <c r="AT199" s="1876"/>
      <c r="AU199" s="1876"/>
      <c r="AV199" s="1876"/>
      <c r="AW199" s="1876"/>
      <c r="AX199" s="1876"/>
      <c r="AY199" s="1876"/>
      <c r="AZ199" s="444">
        <v>4</v>
      </c>
    </row>
    <row r="200" spans="1:52" s="260" customFormat="1" ht="18" customHeight="1">
      <c r="A200" s="575">
        <f t="shared" si="8"/>
        <v>0</v>
      </c>
      <c r="B200" s="770"/>
      <c r="C200" s="259" t="s">
        <v>1208</v>
      </c>
      <c r="D200" s="579" t="s">
        <v>1207</v>
      </c>
      <c r="E200" s="579"/>
      <c r="F200" s="579"/>
      <c r="G200" s="579"/>
      <c r="H200" s="579"/>
      <c r="I200" s="579"/>
      <c r="J200" s="611"/>
      <c r="K200" s="611"/>
      <c r="L200" s="611"/>
      <c r="M200" s="611"/>
      <c r="N200" s="611"/>
      <c r="O200" s="611"/>
      <c r="P200" s="611"/>
      <c r="Q200" s="611"/>
      <c r="R200" s="611"/>
      <c r="S200" s="611"/>
      <c r="T200" s="611"/>
      <c r="U200" s="611"/>
      <c r="V200" s="611"/>
      <c r="W200" s="611"/>
      <c r="X200" s="611"/>
      <c r="Y200" s="611"/>
      <c r="Z200" s="611"/>
      <c r="AA200" s="611"/>
      <c r="AB200" s="611"/>
      <c r="AC200" s="611"/>
      <c r="AD200" s="611"/>
      <c r="AE200" s="611"/>
      <c r="AF200" s="611"/>
      <c r="AG200" s="611"/>
      <c r="AH200" s="611"/>
      <c r="AI200" s="611"/>
      <c r="AJ200" s="611"/>
      <c r="AK200" s="611"/>
      <c r="AL200" s="611"/>
      <c r="AM200" s="611"/>
      <c r="AN200" s="611"/>
      <c r="AO200" s="611"/>
      <c r="AP200" s="611"/>
      <c r="AQ200" s="611"/>
      <c r="AR200" s="611"/>
      <c r="AS200" s="611"/>
      <c r="AT200" s="611"/>
      <c r="AU200" s="611"/>
      <c r="AV200" s="611"/>
      <c r="AW200" s="611"/>
      <c r="AX200" s="611"/>
      <c r="AY200" s="611"/>
      <c r="AZ200" s="443">
        <v>4</v>
      </c>
    </row>
    <row r="201" spans="1:52" s="259" customFormat="1" ht="18" customHeight="1">
      <c r="A201" s="575">
        <f t="shared" si="8"/>
        <v>0</v>
      </c>
      <c r="D201" s="259" t="s">
        <v>499</v>
      </c>
      <c r="E201" s="579" t="str">
        <f>'6-3표준조사 3'!$W$248</f>
        <v>소반내 조림목의 생육상태, 현장여건 등을 고려하여 작업종은 모두베기로 적용한다.</v>
      </c>
      <c r="F201" s="579"/>
      <c r="G201" s="579"/>
      <c r="H201" s="579"/>
      <c r="I201" s="579"/>
      <c r="J201" s="580"/>
      <c r="K201" s="579"/>
      <c r="L201" s="579"/>
      <c r="M201" s="579"/>
      <c r="N201" s="579"/>
      <c r="O201" s="579"/>
      <c r="P201" s="579"/>
      <c r="Q201" s="579"/>
      <c r="R201" s="579"/>
      <c r="S201" s="579"/>
      <c r="T201" s="579"/>
      <c r="U201" s="579"/>
      <c r="V201" s="579"/>
      <c r="W201" s="579"/>
      <c r="X201" s="579"/>
      <c r="Y201" s="579"/>
      <c r="Z201" s="579"/>
      <c r="AA201" s="579"/>
      <c r="AB201" s="579"/>
      <c r="AC201" s="579"/>
      <c r="AD201" s="579"/>
      <c r="AE201" s="579"/>
      <c r="AF201" s="579"/>
      <c r="AG201" s="579"/>
      <c r="AH201" s="579"/>
      <c r="AI201" s="579"/>
      <c r="AJ201" s="579"/>
      <c r="AK201" s="579"/>
      <c r="AL201" s="579"/>
      <c r="AM201" s="579"/>
      <c r="AN201" s="579"/>
      <c r="AO201" s="579"/>
      <c r="AP201" s="579"/>
      <c r="AQ201" s="579"/>
      <c r="AR201" s="579"/>
      <c r="AS201" s="579"/>
      <c r="AT201" s="579"/>
      <c r="AU201" s="579"/>
      <c r="AV201" s="579"/>
      <c r="AW201" s="579"/>
      <c r="AX201" s="579"/>
      <c r="AY201" s="579"/>
      <c r="AZ201" s="443">
        <v>4</v>
      </c>
    </row>
    <row r="202" spans="1:52" s="259" customFormat="1" ht="18" hidden="1" customHeight="1">
      <c r="A202" s="575">
        <f>A217</f>
        <v>0</v>
      </c>
      <c r="D202" s="259" t="s">
        <v>499</v>
      </c>
      <c r="E202" s="579" t="s">
        <v>1048</v>
      </c>
      <c r="F202" s="579"/>
      <c r="G202" s="579"/>
      <c r="H202" s="579"/>
      <c r="I202" s="579"/>
      <c r="J202" s="580"/>
      <c r="K202" s="579"/>
      <c r="L202" s="579"/>
      <c r="M202" s="579"/>
      <c r="N202" s="579"/>
      <c r="O202" s="579"/>
      <c r="P202" s="579"/>
      <c r="Q202" s="579"/>
      <c r="R202" s="579"/>
      <c r="S202" s="579"/>
      <c r="T202" s="579"/>
      <c r="U202" s="579"/>
      <c r="V202" s="579"/>
      <c r="W202" s="579"/>
      <c r="X202" s="579"/>
      <c r="Y202" s="579"/>
      <c r="Z202" s="579"/>
      <c r="AA202" s="579"/>
      <c r="AB202" s="579"/>
      <c r="AC202" s="579"/>
      <c r="AD202" s="579"/>
      <c r="AE202" s="579"/>
      <c r="AF202" s="579"/>
      <c r="AG202" s="579"/>
      <c r="AH202" s="579"/>
      <c r="AI202" s="579"/>
      <c r="AJ202" s="579"/>
      <c r="AK202" s="579"/>
      <c r="AL202" s="579"/>
      <c r="AM202" s="579"/>
      <c r="AN202" s="579"/>
      <c r="AO202" s="579"/>
      <c r="AP202" s="579"/>
      <c r="AQ202" s="579"/>
      <c r="AR202" s="579"/>
      <c r="AS202" s="579"/>
      <c r="AT202" s="579"/>
      <c r="AU202" s="579"/>
      <c r="AV202" s="579"/>
      <c r="AW202" s="579"/>
      <c r="AX202" s="579"/>
      <c r="AY202" s="579"/>
      <c r="AZ202" s="443"/>
    </row>
    <row r="203" spans="1:52" s="260" customFormat="1" ht="18" customHeight="1">
      <c r="A203" s="575">
        <f>IF(1&gt;S207,1,0)</f>
        <v>1</v>
      </c>
      <c r="B203" s="951"/>
      <c r="C203" s="259"/>
      <c r="D203" s="259" t="s">
        <v>499</v>
      </c>
      <c r="E203" s="579" t="s">
        <v>1356</v>
      </c>
      <c r="F203" s="579"/>
      <c r="G203" s="579"/>
      <c r="H203" s="579"/>
      <c r="I203" s="579"/>
      <c r="J203" s="580"/>
      <c r="K203" s="579"/>
      <c r="L203" s="579"/>
      <c r="M203" s="579"/>
      <c r="N203" s="579"/>
      <c r="O203" s="579"/>
      <c r="P203" s="579"/>
      <c r="Q203" s="579"/>
      <c r="R203" s="579"/>
      <c r="S203" s="579"/>
      <c r="T203" s="579"/>
      <c r="U203" s="579"/>
      <c r="V203" s="579"/>
      <c r="W203" s="579"/>
      <c r="X203" s="579"/>
      <c r="Y203" s="579"/>
      <c r="Z203" s="579"/>
      <c r="AA203" s="579"/>
      <c r="AB203" s="579"/>
      <c r="AC203" s="579"/>
      <c r="AD203" s="579"/>
      <c r="AE203" s="579"/>
      <c r="AF203" s="579"/>
      <c r="AG203" s="579"/>
      <c r="AH203" s="579"/>
      <c r="AI203" s="579"/>
      <c r="AJ203" s="579"/>
      <c r="AK203" s="611"/>
      <c r="AL203" s="611"/>
      <c r="AM203" s="611"/>
      <c r="AN203" s="611"/>
      <c r="AO203" s="611"/>
      <c r="AP203" s="611"/>
      <c r="AQ203" s="611"/>
      <c r="AR203" s="611"/>
      <c r="AS203" s="611"/>
      <c r="AT203" s="611"/>
      <c r="AU203" s="611"/>
      <c r="AV203" s="611"/>
      <c r="AW203" s="611"/>
      <c r="AX203" s="611"/>
      <c r="AY203" s="611"/>
      <c r="AZ203" s="443"/>
    </row>
    <row r="204" spans="1:52" s="259" customFormat="1" ht="18" customHeight="1">
      <c r="A204" s="575">
        <f>IF(K$190&gt;0,1,0)</f>
        <v>0</v>
      </c>
      <c r="C204" s="259" t="s">
        <v>1206</v>
      </c>
      <c r="D204" s="579" t="s">
        <v>1205</v>
      </c>
      <c r="E204" s="579"/>
      <c r="F204" s="579"/>
      <c r="G204" s="579"/>
      <c r="H204" s="579"/>
      <c r="I204" s="579"/>
      <c r="J204" s="579"/>
      <c r="K204" s="579"/>
      <c r="L204" s="579"/>
      <c r="M204" s="579"/>
      <c r="N204" s="579"/>
      <c r="O204" s="579"/>
      <c r="P204" s="579"/>
      <c r="Q204" s="579"/>
      <c r="R204" s="579"/>
      <c r="S204" s="579"/>
      <c r="T204" s="579"/>
      <c r="U204" s="579"/>
      <c r="V204" s="579"/>
      <c r="W204" s="579"/>
      <c r="X204" s="579"/>
      <c r="Y204" s="579"/>
      <c r="Z204" s="579"/>
      <c r="AA204" s="579"/>
      <c r="AB204" s="579"/>
      <c r="AC204" s="579"/>
      <c r="AD204" s="579"/>
      <c r="AE204" s="579"/>
      <c r="AF204" s="579"/>
      <c r="AG204" s="579"/>
      <c r="AH204" s="579"/>
      <c r="AI204" s="579"/>
      <c r="AJ204" s="579"/>
      <c r="AK204" s="579"/>
      <c r="AL204" s="579"/>
      <c r="AM204" s="579"/>
      <c r="AN204" s="579"/>
      <c r="AO204" s="579"/>
      <c r="AP204" s="579"/>
      <c r="AQ204" s="579"/>
      <c r="AR204" s="579"/>
      <c r="AS204" s="579"/>
      <c r="AT204" s="579"/>
      <c r="AU204" s="579"/>
      <c r="AV204" s="579"/>
      <c r="AW204" s="579"/>
      <c r="AX204" s="579"/>
      <c r="AY204" s="579"/>
      <c r="AZ204" s="444">
        <v>4</v>
      </c>
    </row>
    <row r="205" spans="1:52" s="259" customFormat="1" ht="18" customHeight="1">
      <c r="A205" s="575">
        <f>IF(K$190&gt;0,1,0)</f>
        <v>0</v>
      </c>
      <c r="C205" s="1862" t="s">
        <v>1204</v>
      </c>
      <c r="D205" s="1862"/>
      <c r="E205" s="1862"/>
      <c r="F205" s="1862"/>
      <c r="G205" s="1862"/>
      <c r="H205" s="1862"/>
      <c r="I205" s="1862"/>
      <c r="J205" s="1862"/>
      <c r="K205" s="1862"/>
      <c r="L205" s="1862"/>
      <c r="M205" s="1862"/>
      <c r="N205" s="1862"/>
      <c r="O205" s="1862"/>
      <c r="P205" s="1862"/>
      <c r="Q205" s="1862"/>
      <c r="R205" s="1862"/>
      <c r="S205" s="1862"/>
      <c r="T205" s="1862"/>
      <c r="U205" s="1862"/>
      <c r="V205" s="1862"/>
      <c r="W205" s="1862"/>
      <c r="X205" s="1862"/>
      <c r="Y205" s="1862"/>
      <c r="Z205" s="1862"/>
      <c r="AA205" s="1862" t="s">
        <v>1203</v>
      </c>
      <c r="AB205" s="1862"/>
      <c r="AC205" s="1862"/>
      <c r="AD205" s="1862"/>
      <c r="AE205" s="1862"/>
      <c r="AF205" s="1862"/>
      <c r="AG205" s="1862"/>
      <c r="AH205" s="1862"/>
      <c r="AI205" s="1862"/>
      <c r="AJ205" s="1862"/>
      <c r="AK205" s="1862"/>
      <c r="AL205" s="1862"/>
      <c r="AM205" s="1862"/>
      <c r="AN205" s="1862"/>
      <c r="AO205" s="1862"/>
      <c r="AP205" s="1862"/>
      <c r="AQ205" s="1862"/>
      <c r="AR205" s="1862"/>
      <c r="AS205" s="1862"/>
      <c r="AT205" s="1862"/>
      <c r="AU205" s="1862"/>
      <c r="AV205" s="1862"/>
      <c r="AW205" s="1862"/>
      <c r="AX205" s="1862"/>
      <c r="AZ205" s="443">
        <v>4</v>
      </c>
    </row>
    <row r="206" spans="1:52" s="259" customFormat="1" ht="18" customHeight="1">
      <c r="A206" s="575">
        <f>IF(K$190&gt;0,1,0)</f>
        <v>0</v>
      </c>
      <c r="B206" s="614"/>
      <c r="C206" s="1862" t="s">
        <v>1202</v>
      </c>
      <c r="D206" s="1862"/>
      <c r="E206" s="1862"/>
      <c r="F206" s="1862"/>
      <c r="G206" s="1862"/>
      <c r="H206" s="1862"/>
      <c r="I206" s="1862"/>
      <c r="J206" s="1862"/>
      <c r="K206" s="1862" t="s">
        <v>1201</v>
      </c>
      <c r="L206" s="1862"/>
      <c r="M206" s="1862"/>
      <c r="N206" s="1862"/>
      <c r="O206" s="1862"/>
      <c r="P206" s="1862"/>
      <c r="Q206" s="1862"/>
      <c r="R206" s="1862"/>
      <c r="S206" s="1862" t="s">
        <v>1200</v>
      </c>
      <c r="T206" s="1862"/>
      <c r="U206" s="1862"/>
      <c r="V206" s="1862"/>
      <c r="W206" s="1862"/>
      <c r="X206" s="1862"/>
      <c r="Y206" s="1862"/>
      <c r="Z206" s="1862"/>
      <c r="AA206" s="1862" t="s">
        <v>1199</v>
      </c>
      <c r="AB206" s="1862"/>
      <c r="AC206" s="1862"/>
      <c r="AD206" s="1862"/>
      <c r="AE206" s="1862"/>
      <c r="AF206" s="1862"/>
      <c r="AG206" s="1862"/>
      <c r="AH206" s="1862"/>
      <c r="AI206" s="1862" t="s">
        <v>1198</v>
      </c>
      <c r="AJ206" s="1862"/>
      <c r="AK206" s="1862"/>
      <c r="AL206" s="1862"/>
      <c r="AM206" s="1862"/>
      <c r="AN206" s="1862"/>
      <c r="AO206" s="1862"/>
      <c r="AP206" s="1862"/>
      <c r="AQ206" s="1862" t="s">
        <v>964</v>
      </c>
      <c r="AR206" s="1862"/>
      <c r="AS206" s="1862"/>
      <c r="AT206" s="1862"/>
      <c r="AU206" s="1862"/>
      <c r="AV206" s="1862"/>
      <c r="AW206" s="1862"/>
      <c r="AX206" s="1862"/>
      <c r="AY206" s="614"/>
      <c r="AZ206" s="443">
        <v>4</v>
      </c>
    </row>
    <row r="207" spans="1:52" s="260" customFormat="1" ht="18" customHeight="1">
      <c r="A207" s="575">
        <f>IF(K$190&gt;0,1,0)</f>
        <v>0</v>
      </c>
      <c r="B207" s="599"/>
      <c r="C207" s="1862" t="s">
        <v>1192</v>
      </c>
      <c r="D207" s="1862"/>
      <c r="E207" s="1862"/>
      <c r="F207" s="1862"/>
      <c r="G207" s="1862"/>
      <c r="H207" s="1862"/>
      <c r="I207" s="1862"/>
      <c r="J207" s="1862"/>
      <c r="K207" s="1862" t="s">
        <v>1197</v>
      </c>
      <c r="L207" s="1862"/>
      <c r="M207" s="1862"/>
      <c r="N207" s="1862"/>
      <c r="O207" s="1862"/>
      <c r="P207" s="1862"/>
      <c r="Q207" s="1862"/>
      <c r="R207" s="1862"/>
      <c r="S207" s="1886">
        <f>'5-3단가산출서 3'!D153</f>
        <v>0</v>
      </c>
      <c r="T207" s="1886"/>
      <c r="U207" s="1886"/>
      <c r="V207" s="1886"/>
      <c r="W207" s="1886"/>
      <c r="X207" s="1886"/>
      <c r="Y207" s="1886"/>
      <c r="Z207" s="1886"/>
      <c r="AA207" s="1877" t="str">
        <f>'6-3표준조사 3'!P231</f>
        <v>중 (15˚ ~ 30˚)</v>
      </c>
      <c r="AB207" s="1878"/>
      <c r="AC207" s="1878"/>
      <c r="AD207" s="1878"/>
      <c r="AE207" s="1878"/>
      <c r="AF207" s="1878"/>
      <c r="AG207" s="1878"/>
      <c r="AH207" s="1879"/>
      <c r="AI207" s="1877" t="str">
        <f>'6-3표준조사 3'!Q231</f>
        <v xml:space="preserve">개소당1~3ha미만 </v>
      </c>
      <c r="AJ207" s="1878"/>
      <c r="AK207" s="1878"/>
      <c r="AL207" s="1878"/>
      <c r="AM207" s="1878"/>
      <c r="AN207" s="1878"/>
      <c r="AO207" s="1878"/>
      <c r="AP207" s="1879"/>
      <c r="AQ207" s="1877" t="str">
        <f>'6-3표준조사 3'!R231</f>
        <v>3년차 이상</v>
      </c>
      <c r="AR207" s="1878"/>
      <c r="AS207" s="1878"/>
      <c r="AT207" s="1878"/>
      <c r="AU207" s="1878"/>
      <c r="AV207" s="1878"/>
      <c r="AW207" s="1878"/>
      <c r="AX207" s="1879"/>
      <c r="AY207" s="599"/>
      <c r="AZ207" s="444">
        <v>4</v>
      </c>
    </row>
    <row r="208" spans="1:52" s="259" customFormat="1" ht="18" customHeight="1">
      <c r="A208" s="575">
        <f>IF(K$190&gt;0,1,0)</f>
        <v>0</v>
      </c>
      <c r="B208" s="599"/>
      <c r="C208" s="1862" t="str">
        <f>'6-3표준조사 3'!R229</f>
        <v>모두베기</v>
      </c>
      <c r="D208" s="1862"/>
      <c r="E208" s="1862"/>
      <c r="F208" s="1862"/>
      <c r="G208" s="1862"/>
      <c r="H208" s="1862"/>
      <c r="I208" s="1862"/>
      <c r="J208" s="1862"/>
      <c r="K208" s="1862" t="s">
        <v>1194</v>
      </c>
      <c r="L208" s="1862"/>
      <c r="M208" s="1862"/>
      <c r="N208" s="1862"/>
      <c r="O208" s="1862"/>
      <c r="P208" s="1862"/>
      <c r="Q208" s="1862"/>
      <c r="R208" s="1862"/>
      <c r="S208" s="1467">
        <f>K190</f>
        <v>0</v>
      </c>
      <c r="T208" s="1467"/>
      <c r="U208" s="1467"/>
      <c r="V208" s="1467"/>
      <c r="W208" s="1467"/>
      <c r="X208" s="1467"/>
      <c r="Y208" s="1467"/>
      <c r="Z208" s="1467"/>
      <c r="AA208" s="1880"/>
      <c r="AB208" s="1881"/>
      <c r="AC208" s="1881"/>
      <c r="AD208" s="1881"/>
      <c r="AE208" s="1881"/>
      <c r="AF208" s="1881"/>
      <c r="AG208" s="1881"/>
      <c r="AH208" s="1882"/>
      <c r="AI208" s="1880"/>
      <c r="AJ208" s="1881"/>
      <c r="AK208" s="1881"/>
      <c r="AL208" s="1881"/>
      <c r="AM208" s="1881"/>
      <c r="AN208" s="1881"/>
      <c r="AO208" s="1881"/>
      <c r="AP208" s="1882"/>
      <c r="AQ208" s="1880"/>
      <c r="AR208" s="1881"/>
      <c r="AS208" s="1881"/>
      <c r="AT208" s="1881"/>
      <c r="AU208" s="1881"/>
      <c r="AV208" s="1881"/>
      <c r="AW208" s="1881"/>
      <c r="AX208" s="1882"/>
      <c r="AY208" s="599"/>
      <c r="AZ208" s="443">
        <v>4</v>
      </c>
    </row>
    <row r="209" spans="1:52" s="259" customFormat="1" ht="18" hidden="1" customHeight="1">
      <c r="A209" s="575">
        <f>IF('6-3표준조사 3'!$Y$227&gt;0,1,0)</f>
        <v>0</v>
      </c>
      <c r="B209" s="599"/>
      <c r="C209" s="1862" t="s">
        <v>1195</v>
      </c>
      <c r="D209" s="1862"/>
      <c r="E209" s="1862"/>
      <c r="F209" s="1862"/>
      <c r="G209" s="1862"/>
      <c r="H209" s="1862"/>
      <c r="I209" s="1862"/>
      <c r="J209" s="1862"/>
      <c r="K209" s="1862" t="s">
        <v>1194</v>
      </c>
      <c r="L209" s="1862"/>
      <c r="M209" s="1862"/>
      <c r="N209" s="1862"/>
      <c r="O209" s="1862"/>
      <c r="P209" s="1862"/>
      <c r="Q209" s="1862"/>
      <c r="R209" s="1862"/>
      <c r="S209" s="1863" t="b">
        <f>IF(A209&gt;0,S208)</f>
        <v>0</v>
      </c>
      <c r="T209" s="1863"/>
      <c r="U209" s="1863"/>
      <c r="V209" s="1863"/>
      <c r="W209" s="1863"/>
      <c r="X209" s="1863"/>
      <c r="Y209" s="1863"/>
      <c r="Z209" s="1863"/>
      <c r="AA209" s="1883"/>
      <c r="AB209" s="1884"/>
      <c r="AC209" s="1884"/>
      <c r="AD209" s="1884"/>
      <c r="AE209" s="1884"/>
      <c r="AF209" s="1884"/>
      <c r="AG209" s="1884"/>
      <c r="AH209" s="1885"/>
      <c r="AI209" s="1883"/>
      <c r="AJ209" s="1884"/>
      <c r="AK209" s="1884"/>
      <c r="AL209" s="1884"/>
      <c r="AM209" s="1884"/>
      <c r="AN209" s="1884"/>
      <c r="AO209" s="1884"/>
      <c r="AP209" s="1885"/>
      <c r="AQ209" s="1883"/>
      <c r="AR209" s="1884"/>
      <c r="AS209" s="1884"/>
      <c r="AT209" s="1884"/>
      <c r="AU209" s="1884"/>
      <c r="AV209" s="1884"/>
      <c r="AW209" s="1884"/>
      <c r="AX209" s="1885"/>
      <c r="AY209" s="599"/>
      <c r="AZ209" s="444">
        <v>4</v>
      </c>
    </row>
    <row r="210" spans="1:52" s="259" customFormat="1" ht="0.95" customHeight="1">
      <c r="A210" s="575">
        <v>1</v>
      </c>
      <c r="B210" s="599"/>
      <c r="C210" s="1862"/>
      <c r="D210" s="1862"/>
      <c r="E210" s="1862"/>
      <c r="F210" s="1862"/>
      <c r="G210" s="1862"/>
      <c r="H210" s="1862"/>
      <c r="I210" s="1862"/>
      <c r="J210" s="1862"/>
      <c r="K210" s="1862"/>
      <c r="L210" s="1862"/>
      <c r="M210" s="1862"/>
      <c r="N210" s="1862"/>
      <c r="O210" s="1862"/>
      <c r="P210" s="1862"/>
      <c r="Q210" s="1862"/>
      <c r="R210" s="1862"/>
      <c r="S210" s="1863"/>
      <c r="T210" s="1863"/>
      <c r="U210" s="1863"/>
      <c r="V210" s="1863"/>
      <c r="W210" s="1863"/>
      <c r="X210" s="1863"/>
      <c r="Y210" s="1863"/>
      <c r="Z210" s="1863"/>
      <c r="AA210" s="1889"/>
      <c r="AB210" s="1889"/>
      <c r="AC210" s="1889"/>
      <c r="AD210" s="1889"/>
      <c r="AE210" s="1889"/>
      <c r="AF210" s="1889"/>
      <c r="AG210" s="1889"/>
      <c r="AH210" s="1889"/>
      <c r="AI210" s="1889"/>
      <c r="AJ210" s="1889"/>
      <c r="AK210" s="1889"/>
      <c r="AL210" s="1889"/>
      <c r="AM210" s="1889"/>
      <c r="AN210" s="1889"/>
      <c r="AO210" s="1889"/>
      <c r="AP210" s="1889"/>
      <c r="AQ210" s="1889"/>
      <c r="AR210" s="1889"/>
      <c r="AS210" s="1889"/>
      <c r="AT210" s="1889"/>
      <c r="AU210" s="1889"/>
      <c r="AV210" s="1889"/>
      <c r="AW210" s="1889"/>
      <c r="AX210" s="1889"/>
      <c r="AY210" s="599"/>
      <c r="AZ210" s="444"/>
    </row>
    <row r="211" spans="1:52" s="259" customFormat="1" ht="18" hidden="1" customHeight="1">
      <c r="A211" s="575"/>
      <c r="B211" s="617"/>
      <c r="C211" s="617" t="s">
        <v>1193</v>
      </c>
      <c r="D211" s="617" t="s">
        <v>1192</v>
      </c>
      <c r="E211" s="617"/>
      <c r="F211" s="617"/>
      <c r="G211" s="618"/>
      <c r="H211" s="618"/>
      <c r="I211" s="618"/>
      <c r="J211" s="618"/>
      <c r="K211" s="618"/>
      <c r="L211" s="604"/>
      <c r="M211" s="604"/>
      <c r="N211" s="604"/>
      <c r="O211" s="604"/>
      <c r="P211" s="604"/>
      <c r="Q211" s="619"/>
      <c r="R211" s="619"/>
      <c r="S211" s="619"/>
      <c r="T211" s="619"/>
      <c r="U211" s="619"/>
      <c r="V211" s="599"/>
      <c r="W211" s="599"/>
      <c r="X211" s="599"/>
      <c r="Y211" s="599"/>
      <c r="Z211" s="620"/>
      <c r="AA211" s="599"/>
      <c r="AB211" s="599"/>
      <c r="AC211" s="599"/>
      <c r="AD211" s="621"/>
      <c r="AE211" s="599"/>
      <c r="AF211" s="599"/>
      <c r="AG211" s="599"/>
      <c r="AH211" s="800"/>
      <c r="AI211" s="800"/>
      <c r="AJ211" s="800"/>
      <c r="AK211" s="800"/>
      <c r="AL211" s="800"/>
      <c r="AM211" s="800"/>
      <c r="AN211" s="800"/>
      <c r="AO211" s="800"/>
      <c r="AP211" s="800"/>
      <c r="AQ211" s="622"/>
      <c r="AR211" s="622"/>
      <c r="AS211" s="622"/>
      <c r="AT211" s="622"/>
      <c r="AU211" s="797"/>
      <c r="AV211" s="797"/>
      <c r="AW211" s="797"/>
      <c r="AX211" s="797"/>
      <c r="AY211" s="797"/>
      <c r="AZ211" s="443">
        <v>4</v>
      </c>
    </row>
    <row r="212" spans="1:52" s="259" customFormat="1" ht="18" hidden="1" customHeight="1">
      <c r="A212" s="575"/>
      <c r="D212" s="259" t="s">
        <v>499</v>
      </c>
      <c r="E212" s="259" t="s">
        <v>1191</v>
      </c>
      <c r="J212" s="621"/>
      <c r="K212" s="621"/>
      <c r="L212" s="621"/>
      <c r="M212" s="621"/>
      <c r="T212" s="619"/>
      <c r="U212" s="619"/>
      <c r="V212" s="619"/>
      <c r="W212" s="619"/>
      <c r="AB212" s="619"/>
      <c r="AC212" s="619"/>
      <c r="AD212" s="619"/>
      <c r="AE212" s="619"/>
      <c r="AZ212" s="444">
        <v>4</v>
      </c>
    </row>
    <row r="213" spans="1:52" s="259" customFormat="1" ht="18" hidden="1" customHeight="1">
      <c r="A213" s="575"/>
      <c r="D213" s="259" t="s">
        <v>499</v>
      </c>
      <c r="E213" s="579" t="s">
        <v>1190</v>
      </c>
      <c r="F213" s="579"/>
      <c r="G213" s="579"/>
      <c r="H213" s="579"/>
      <c r="I213" s="579"/>
      <c r="J213" s="579"/>
      <c r="K213" s="579"/>
      <c r="L213" s="579"/>
      <c r="M213" s="579"/>
      <c r="N213" s="579"/>
      <c r="O213" s="579"/>
      <c r="P213" s="579"/>
      <c r="Q213" s="579"/>
      <c r="R213" s="579"/>
      <c r="S213" s="579"/>
      <c r="T213" s="579"/>
      <c r="U213" s="579"/>
      <c r="V213" s="579"/>
      <c r="W213" s="579"/>
      <c r="X213" s="579"/>
      <c r="Y213" s="579"/>
      <c r="Z213" s="579"/>
      <c r="AA213" s="579"/>
      <c r="AB213" s="579"/>
      <c r="AC213" s="579"/>
      <c r="AD213" s="579"/>
      <c r="AE213" s="579"/>
      <c r="AF213" s="579"/>
      <c r="AG213" s="579"/>
      <c r="AH213" s="579"/>
      <c r="AI213" s="579"/>
      <c r="AJ213" s="579"/>
      <c r="AK213" s="579"/>
      <c r="AL213" s="579"/>
      <c r="AM213" s="579"/>
      <c r="AN213" s="579"/>
      <c r="AO213" s="579"/>
      <c r="AP213" s="579"/>
      <c r="AQ213" s="579"/>
      <c r="AR213" s="579"/>
      <c r="AS213" s="579"/>
      <c r="AT213" s="579"/>
      <c r="AU213" s="579"/>
      <c r="AV213" s="579"/>
      <c r="AW213" s="579"/>
      <c r="AX213" s="579"/>
      <c r="AY213" s="579"/>
      <c r="AZ213" s="443">
        <v>4</v>
      </c>
    </row>
    <row r="214" spans="1:52" s="260" customFormat="1" ht="18" hidden="1" customHeight="1">
      <c r="A214" s="575"/>
      <c r="B214" s="259"/>
      <c r="C214" s="259" t="s">
        <v>1189</v>
      </c>
      <c r="D214" s="259"/>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c r="AI214" s="653"/>
      <c r="AJ214" s="653"/>
      <c r="AK214" s="653"/>
      <c r="AL214" s="653"/>
      <c r="AM214" s="653"/>
      <c r="AN214" s="653"/>
      <c r="AO214" s="653"/>
      <c r="AP214" s="653"/>
      <c r="AQ214" s="653"/>
      <c r="AR214" s="653"/>
      <c r="AS214" s="653"/>
      <c r="AT214" s="653"/>
      <c r="AU214" s="653"/>
      <c r="AV214" s="653"/>
      <c r="AW214" s="653"/>
      <c r="AX214" s="653"/>
      <c r="AY214" s="653"/>
      <c r="AZ214" s="443">
        <v>4</v>
      </c>
    </row>
    <row r="215" spans="1:52" s="259" customFormat="1" ht="18" hidden="1" customHeight="1">
      <c r="A215" s="575"/>
      <c r="D215" s="259" t="s">
        <v>499</v>
      </c>
      <c r="E215" s="653" t="s">
        <v>1385</v>
      </c>
      <c r="F215" s="653"/>
      <c r="G215" s="653"/>
      <c r="H215" s="653"/>
      <c r="I215" s="653"/>
      <c r="J215" s="653"/>
      <c r="K215" s="653"/>
      <c r="L215" s="653"/>
      <c r="M215" s="653"/>
      <c r="N215" s="653"/>
      <c r="O215" s="653"/>
      <c r="P215" s="653"/>
      <c r="Q215" s="653"/>
      <c r="R215" s="653"/>
      <c r="S215" s="653"/>
      <c r="T215" s="653"/>
      <c r="U215" s="653"/>
      <c r="V215" s="653"/>
      <c r="W215" s="653"/>
      <c r="X215" s="653"/>
      <c r="Y215" s="653"/>
      <c r="Z215" s="653"/>
      <c r="AA215" s="653"/>
      <c r="AB215" s="653"/>
      <c r="AC215" s="653"/>
      <c r="AD215" s="653"/>
      <c r="AE215" s="653"/>
      <c r="AF215" s="653"/>
      <c r="AG215" s="653"/>
      <c r="AH215" s="653"/>
      <c r="AI215" s="653"/>
      <c r="AJ215" s="653"/>
      <c r="AK215" s="653"/>
      <c r="AL215" s="653"/>
      <c r="AM215" s="653"/>
      <c r="AN215" s="653"/>
      <c r="AO215" s="653"/>
      <c r="AP215" s="653"/>
      <c r="AQ215" s="653"/>
      <c r="AR215" s="653"/>
      <c r="AS215" s="653"/>
      <c r="AT215" s="653"/>
      <c r="AU215" s="653"/>
      <c r="AV215" s="653"/>
      <c r="AW215" s="653"/>
      <c r="AX215" s="653"/>
      <c r="AY215" s="653"/>
      <c r="AZ215" s="444">
        <v>4</v>
      </c>
    </row>
    <row r="216" spans="1:52" s="259" customFormat="1" ht="18" hidden="1" customHeight="1">
      <c r="A216" s="575"/>
      <c r="D216" s="259" t="s">
        <v>499</v>
      </c>
      <c r="E216" s="653" t="s">
        <v>1188</v>
      </c>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c r="AI216" s="653"/>
      <c r="AJ216" s="653"/>
      <c r="AK216" s="653"/>
      <c r="AL216" s="653"/>
      <c r="AM216" s="653"/>
      <c r="AN216" s="653"/>
      <c r="AO216" s="653"/>
      <c r="AP216" s="653"/>
      <c r="AQ216" s="653"/>
      <c r="AR216" s="653"/>
      <c r="AS216" s="653"/>
      <c r="AT216" s="653"/>
      <c r="AU216" s="653"/>
      <c r="AV216" s="653"/>
      <c r="AW216" s="653"/>
      <c r="AX216" s="653"/>
      <c r="AY216" s="653"/>
      <c r="AZ216" s="443">
        <v>4</v>
      </c>
    </row>
    <row r="217" spans="1:52" s="260" customFormat="1" ht="18" hidden="1" customHeight="1">
      <c r="A217" s="575"/>
      <c r="B217" s="259"/>
      <c r="C217" s="259" t="s">
        <v>1187</v>
      </c>
      <c r="D217" s="259"/>
      <c r="E217" s="653"/>
      <c r="F217" s="653"/>
      <c r="G217" s="653"/>
      <c r="H217" s="653"/>
      <c r="I217" s="653"/>
      <c r="J217" s="653"/>
      <c r="K217" s="653"/>
      <c r="L217" s="653"/>
      <c r="M217" s="653"/>
      <c r="N217" s="653"/>
      <c r="O217" s="653"/>
      <c r="P217" s="653"/>
      <c r="Q217" s="653"/>
      <c r="R217" s="653"/>
      <c r="S217" s="653"/>
      <c r="T217" s="653"/>
      <c r="U217" s="653"/>
      <c r="V217" s="653"/>
      <c r="W217" s="653"/>
      <c r="X217" s="653"/>
      <c r="Y217" s="653"/>
      <c r="Z217" s="653"/>
      <c r="AA217" s="653"/>
      <c r="AB217" s="653"/>
      <c r="AC217" s="653"/>
      <c r="AD217" s="653"/>
      <c r="AE217" s="653"/>
      <c r="AF217" s="653"/>
      <c r="AG217" s="653"/>
      <c r="AH217" s="653"/>
      <c r="AI217" s="653"/>
      <c r="AJ217" s="653"/>
      <c r="AK217" s="653"/>
      <c r="AL217" s="653"/>
      <c r="AM217" s="653"/>
      <c r="AN217" s="653"/>
      <c r="AO217" s="653"/>
      <c r="AP217" s="653"/>
      <c r="AQ217" s="653"/>
      <c r="AR217" s="653"/>
      <c r="AS217" s="653"/>
      <c r="AT217" s="653"/>
      <c r="AU217" s="653"/>
      <c r="AV217" s="653"/>
      <c r="AW217" s="653"/>
      <c r="AX217" s="653"/>
      <c r="AY217" s="653"/>
      <c r="AZ217" s="798">
        <v>4</v>
      </c>
    </row>
    <row r="218" spans="1:52" s="259" customFormat="1" ht="18" hidden="1" customHeight="1">
      <c r="A218" s="575"/>
      <c r="D218" s="259" t="s">
        <v>499</v>
      </c>
      <c r="E218" s="653" t="s">
        <v>1385</v>
      </c>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c r="AI218" s="653"/>
      <c r="AJ218" s="653"/>
      <c r="AK218" s="653"/>
      <c r="AL218" s="653"/>
      <c r="AM218" s="653"/>
      <c r="AN218" s="653"/>
      <c r="AO218" s="653"/>
      <c r="AP218" s="653"/>
      <c r="AQ218" s="653"/>
      <c r="AR218" s="653"/>
      <c r="AS218" s="653"/>
      <c r="AT218" s="653"/>
      <c r="AU218" s="653"/>
      <c r="AV218" s="653"/>
      <c r="AW218" s="653"/>
      <c r="AX218" s="653"/>
      <c r="AY218" s="653"/>
      <c r="AZ218" s="798">
        <v>4</v>
      </c>
    </row>
    <row r="219" spans="1:52" s="259" customFormat="1" ht="18" hidden="1" customHeight="1">
      <c r="A219" s="575"/>
      <c r="D219" s="259" t="s">
        <v>499</v>
      </c>
      <c r="E219" s="653" t="s">
        <v>1186</v>
      </c>
      <c r="F219" s="653"/>
      <c r="G219" s="653"/>
      <c r="H219" s="653"/>
      <c r="I219" s="653"/>
      <c r="J219" s="653"/>
      <c r="K219" s="653"/>
      <c r="L219" s="653"/>
      <c r="M219" s="653"/>
      <c r="N219" s="653"/>
      <c r="O219" s="653"/>
      <c r="P219" s="653"/>
      <c r="Q219" s="653"/>
      <c r="R219" s="653"/>
      <c r="S219" s="653"/>
      <c r="T219" s="653"/>
      <c r="U219" s="653"/>
      <c r="V219" s="653"/>
      <c r="W219" s="653"/>
      <c r="X219" s="653"/>
      <c r="Y219" s="653"/>
      <c r="Z219" s="653"/>
      <c r="AA219" s="653"/>
      <c r="AB219" s="653"/>
      <c r="AC219" s="653"/>
      <c r="AD219" s="653"/>
      <c r="AE219" s="653"/>
      <c r="AF219" s="653"/>
      <c r="AG219" s="653"/>
      <c r="AH219" s="653"/>
      <c r="AI219" s="653"/>
      <c r="AJ219" s="653"/>
      <c r="AK219" s="653"/>
      <c r="AL219" s="653"/>
      <c r="AM219" s="653"/>
      <c r="AN219" s="653"/>
      <c r="AO219" s="653"/>
      <c r="AP219" s="653"/>
      <c r="AQ219" s="653"/>
      <c r="AR219" s="653"/>
      <c r="AS219" s="653"/>
      <c r="AT219" s="653"/>
      <c r="AU219" s="653"/>
      <c r="AV219" s="653"/>
      <c r="AW219" s="653"/>
      <c r="AX219" s="653"/>
      <c r="AY219" s="653"/>
      <c r="AZ219" s="798">
        <v>4</v>
      </c>
    </row>
    <row r="220" spans="1:52" s="259" customFormat="1" ht="18" hidden="1" customHeight="1">
      <c r="A220" s="575"/>
      <c r="C220" s="259" t="s">
        <v>1185</v>
      </c>
      <c r="D220" s="259" t="s">
        <v>1184</v>
      </c>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c r="AI220" s="653"/>
      <c r="AJ220" s="653"/>
      <c r="AK220" s="653"/>
      <c r="AL220" s="653"/>
      <c r="AM220" s="653"/>
      <c r="AN220" s="653"/>
      <c r="AO220" s="653"/>
      <c r="AP220" s="653"/>
      <c r="AQ220" s="653"/>
      <c r="AR220" s="653"/>
      <c r="AS220" s="653"/>
      <c r="AT220" s="653"/>
      <c r="AU220" s="653"/>
      <c r="AV220" s="653"/>
      <c r="AW220" s="653"/>
      <c r="AX220" s="653"/>
      <c r="AY220" s="653"/>
      <c r="AZ220" s="443">
        <v>4</v>
      </c>
    </row>
    <row r="221" spans="1:52" s="259" customFormat="1" ht="18" hidden="1" customHeight="1">
      <c r="A221" s="575"/>
      <c r="D221" s="259" t="s">
        <v>499</v>
      </c>
      <c r="E221" s="653" t="s">
        <v>1183</v>
      </c>
      <c r="F221" s="653"/>
      <c r="G221" s="653"/>
      <c r="H221" s="653"/>
      <c r="I221" s="653"/>
      <c r="J221" s="653"/>
      <c r="K221" s="653"/>
      <c r="L221" s="653"/>
      <c r="M221" s="653"/>
      <c r="N221" s="653"/>
      <c r="O221" s="653"/>
      <c r="P221" s="653"/>
      <c r="Q221" s="653"/>
      <c r="R221" s="653"/>
      <c r="S221" s="653"/>
      <c r="T221" s="653"/>
      <c r="U221" s="653"/>
      <c r="V221" s="653"/>
      <c r="W221" s="653"/>
      <c r="X221" s="653"/>
      <c r="Y221" s="653"/>
      <c r="Z221" s="653"/>
      <c r="AA221" s="653"/>
      <c r="AB221" s="653"/>
      <c r="AC221" s="653"/>
      <c r="AD221" s="653"/>
      <c r="AE221" s="653"/>
      <c r="AF221" s="653"/>
      <c r="AG221" s="653"/>
      <c r="AH221" s="653"/>
      <c r="AI221" s="653"/>
      <c r="AJ221" s="653"/>
      <c r="AK221" s="653"/>
      <c r="AL221" s="653"/>
      <c r="AM221" s="653"/>
      <c r="AN221" s="653"/>
      <c r="AO221" s="653"/>
      <c r="AP221" s="653"/>
      <c r="AQ221" s="653"/>
      <c r="AR221" s="653"/>
      <c r="AS221" s="653"/>
      <c r="AT221" s="653"/>
      <c r="AU221" s="653"/>
      <c r="AV221" s="653"/>
      <c r="AW221" s="653"/>
      <c r="AX221" s="653"/>
      <c r="AY221" s="653"/>
      <c r="AZ221" s="444">
        <v>4</v>
      </c>
    </row>
    <row r="222" spans="1:52" s="259" customFormat="1" ht="18" hidden="1" customHeight="1">
      <c r="A222" s="575"/>
      <c r="D222" s="259" t="s">
        <v>499</v>
      </c>
      <c r="E222" s="653" t="s">
        <v>1182</v>
      </c>
      <c r="F222" s="653"/>
      <c r="G222" s="653"/>
      <c r="H222" s="653"/>
      <c r="I222" s="653"/>
      <c r="J222" s="653"/>
      <c r="K222" s="653"/>
      <c r="L222" s="653"/>
      <c r="M222" s="653"/>
      <c r="N222" s="653"/>
      <c r="O222" s="653"/>
      <c r="P222" s="653"/>
      <c r="Q222" s="653"/>
      <c r="R222" s="653"/>
      <c r="S222" s="653"/>
      <c r="T222" s="653"/>
      <c r="U222" s="653"/>
      <c r="V222" s="653"/>
      <c r="W222" s="653"/>
      <c r="X222" s="653"/>
      <c r="Y222" s="653"/>
      <c r="Z222" s="653"/>
      <c r="AA222" s="653"/>
      <c r="AB222" s="653"/>
      <c r="AC222" s="653"/>
      <c r="AD222" s="653"/>
      <c r="AE222" s="653"/>
      <c r="AF222" s="653"/>
      <c r="AG222" s="653"/>
      <c r="AH222" s="653"/>
      <c r="AI222" s="653"/>
      <c r="AJ222" s="653"/>
      <c r="AK222" s="653"/>
      <c r="AL222" s="653"/>
      <c r="AM222" s="653"/>
      <c r="AN222" s="653"/>
      <c r="AO222" s="653"/>
      <c r="AP222" s="653"/>
      <c r="AQ222" s="653"/>
      <c r="AR222" s="653"/>
      <c r="AS222" s="653"/>
      <c r="AT222" s="653"/>
      <c r="AU222" s="653"/>
      <c r="AV222" s="653"/>
      <c r="AW222" s="653"/>
      <c r="AX222" s="653"/>
      <c r="AY222" s="653"/>
      <c r="AZ222" s="443">
        <v>4</v>
      </c>
    </row>
    <row r="223" spans="1:52" s="259" customFormat="1" ht="18" hidden="1" customHeight="1">
      <c r="A223" s="575"/>
      <c r="D223" s="259" t="s">
        <v>499</v>
      </c>
      <c r="E223" s="653" t="s">
        <v>1181</v>
      </c>
      <c r="F223" s="653"/>
      <c r="G223" s="653"/>
      <c r="H223" s="653"/>
      <c r="I223" s="653"/>
      <c r="J223" s="653"/>
      <c r="K223" s="653"/>
      <c r="L223" s="653"/>
      <c r="M223" s="653"/>
      <c r="N223" s="653"/>
      <c r="O223" s="653"/>
      <c r="P223" s="653"/>
      <c r="Q223" s="653"/>
      <c r="R223" s="653"/>
      <c r="S223" s="653"/>
      <c r="T223" s="653"/>
      <c r="U223" s="653"/>
      <c r="V223" s="653"/>
      <c r="W223" s="653"/>
      <c r="X223" s="653"/>
      <c r="Y223" s="653"/>
      <c r="Z223" s="653"/>
      <c r="AA223" s="653"/>
      <c r="AB223" s="653"/>
      <c r="AC223" s="653"/>
      <c r="AD223" s="653"/>
      <c r="AE223" s="653"/>
      <c r="AF223" s="653"/>
      <c r="AG223" s="653"/>
      <c r="AH223" s="653"/>
      <c r="AI223" s="653"/>
      <c r="AJ223" s="653"/>
      <c r="AK223" s="653"/>
      <c r="AL223" s="653"/>
      <c r="AM223" s="653"/>
      <c r="AN223" s="653"/>
      <c r="AO223" s="653"/>
      <c r="AP223" s="653"/>
      <c r="AQ223" s="653"/>
      <c r="AR223" s="653"/>
      <c r="AS223" s="653"/>
      <c r="AT223" s="653"/>
      <c r="AU223" s="653"/>
      <c r="AV223" s="653"/>
      <c r="AW223" s="653"/>
      <c r="AX223" s="653"/>
      <c r="AY223" s="653"/>
      <c r="AZ223" s="443">
        <v>4</v>
      </c>
    </row>
    <row r="224" spans="1:52" s="259" customFormat="1" ht="18" hidden="1" customHeight="1">
      <c r="A224" s="575"/>
      <c r="D224" s="259" t="s">
        <v>499</v>
      </c>
      <c r="E224" s="653" t="s">
        <v>1180</v>
      </c>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c r="AI224" s="653"/>
      <c r="AJ224" s="653"/>
      <c r="AK224" s="653"/>
      <c r="AL224" s="653"/>
      <c r="AM224" s="653"/>
      <c r="AN224" s="653"/>
      <c r="AO224" s="653"/>
      <c r="AP224" s="653"/>
      <c r="AQ224" s="653"/>
      <c r="AR224" s="653"/>
      <c r="AS224" s="653"/>
      <c r="AT224" s="653"/>
      <c r="AU224" s="653"/>
      <c r="AV224" s="653"/>
      <c r="AW224" s="653"/>
      <c r="AX224" s="653"/>
      <c r="AY224" s="653"/>
      <c r="AZ224" s="444">
        <v>4</v>
      </c>
    </row>
    <row r="225" spans="1:52" s="259" customFormat="1" ht="18" hidden="1" customHeight="1">
      <c r="A225" s="575"/>
      <c r="D225" s="259" t="s">
        <v>499</v>
      </c>
      <c r="E225" s="653" t="s">
        <v>1179</v>
      </c>
      <c r="F225" s="653"/>
      <c r="G225" s="653"/>
      <c r="H225" s="653"/>
      <c r="I225" s="653"/>
      <c r="J225" s="653"/>
      <c r="K225" s="653"/>
      <c r="L225" s="653"/>
      <c r="M225" s="653"/>
      <c r="N225" s="653"/>
      <c r="O225" s="653"/>
      <c r="P225" s="653"/>
      <c r="Q225" s="653"/>
      <c r="R225" s="653"/>
      <c r="S225" s="653"/>
      <c r="T225" s="653"/>
      <c r="U225" s="653"/>
      <c r="V225" s="653"/>
      <c r="W225" s="653"/>
      <c r="X225" s="653"/>
      <c r="Y225" s="653"/>
      <c r="Z225" s="653"/>
      <c r="AA225" s="653"/>
      <c r="AB225" s="653"/>
      <c r="AC225" s="653"/>
      <c r="AD225" s="653"/>
      <c r="AE225" s="653"/>
      <c r="AF225" s="653"/>
      <c r="AG225" s="653"/>
      <c r="AH225" s="653"/>
      <c r="AI225" s="653"/>
      <c r="AJ225" s="653"/>
      <c r="AK225" s="653"/>
      <c r="AL225" s="653"/>
      <c r="AM225" s="653"/>
      <c r="AN225" s="653"/>
      <c r="AO225" s="653"/>
      <c r="AP225" s="653"/>
      <c r="AQ225" s="653"/>
      <c r="AR225" s="653"/>
      <c r="AS225" s="653"/>
      <c r="AT225" s="653"/>
      <c r="AU225" s="653"/>
      <c r="AV225" s="653"/>
      <c r="AW225" s="653"/>
      <c r="AX225" s="653"/>
      <c r="AY225" s="653"/>
      <c r="AZ225" s="443">
        <v>4</v>
      </c>
    </row>
    <row r="226" spans="1:52" s="259" customFormat="1" ht="18" hidden="1" customHeight="1">
      <c r="A226" s="575"/>
      <c r="D226" s="259" t="s">
        <v>499</v>
      </c>
      <c r="E226" s="653" t="s">
        <v>1178</v>
      </c>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c r="AI226" s="653"/>
      <c r="AJ226" s="653"/>
      <c r="AK226" s="653"/>
      <c r="AL226" s="653"/>
      <c r="AM226" s="653"/>
      <c r="AN226" s="653"/>
      <c r="AO226" s="653"/>
      <c r="AP226" s="653"/>
      <c r="AQ226" s="653"/>
      <c r="AR226" s="653"/>
      <c r="AS226" s="653"/>
      <c r="AT226" s="653"/>
      <c r="AU226" s="653"/>
      <c r="AV226" s="653"/>
      <c r="AW226" s="653"/>
      <c r="AX226" s="653"/>
      <c r="AY226" s="653"/>
      <c r="AZ226" s="443">
        <v>4</v>
      </c>
    </row>
    <row r="227" spans="1:52" s="259" customFormat="1" ht="18" hidden="1" customHeight="1">
      <c r="A227" s="575"/>
      <c r="D227" s="259" t="s">
        <v>499</v>
      </c>
      <c r="E227" s="653" t="s">
        <v>1177</v>
      </c>
      <c r="F227" s="653"/>
      <c r="G227" s="653"/>
      <c r="H227" s="653"/>
      <c r="I227" s="653"/>
      <c r="J227" s="653"/>
      <c r="K227" s="653"/>
      <c r="L227" s="653"/>
      <c r="M227" s="653"/>
      <c r="N227" s="653"/>
      <c r="O227" s="653"/>
      <c r="P227" s="653"/>
      <c r="Q227" s="653"/>
      <c r="R227" s="653"/>
      <c r="S227" s="653"/>
      <c r="T227" s="653"/>
      <c r="U227" s="653"/>
      <c r="V227" s="653"/>
      <c r="W227" s="653"/>
      <c r="X227" s="653"/>
      <c r="Y227" s="653"/>
      <c r="Z227" s="653"/>
      <c r="AA227" s="653"/>
      <c r="AB227" s="653"/>
      <c r="AC227" s="653"/>
      <c r="AD227" s="653"/>
      <c r="AE227" s="653"/>
      <c r="AF227" s="653"/>
      <c r="AG227" s="653"/>
      <c r="AH227" s="653"/>
      <c r="AI227" s="653"/>
      <c r="AJ227" s="653"/>
      <c r="AK227" s="653"/>
      <c r="AL227" s="653"/>
      <c r="AM227" s="653"/>
      <c r="AN227" s="653"/>
      <c r="AO227" s="653"/>
      <c r="AP227" s="653"/>
      <c r="AQ227" s="653"/>
      <c r="AR227" s="653"/>
      <c r="AS227" s="653"/>
      <c r="AT227" s="653"/>
      <c r="AU227" s="653"/>
      <c r="AV227" s="653"/>
      <c r="AW227" s="653"/>
      <c r="AX227" s="653"/>
      <c r="AY227" s="653"/>
      <c r="AZ227" s="444">
        <v>4</v>
      </c>
    </row>
    <row r="228" spans="1:52" s="259" customFormat="1" ht="18" hidden="1" customHeight="1">
      <c r="A228" s="575"/>
      <c r="D228" s="653"/>
      <c r="E228" s="799"/>
      <c r="F228" s="799"/>
      <c r="G228" s="799"/>
      <c r="H228" s="799"/>
      <c r="I228" s="799"/>
      <c r="J228" s="799"/>
      <c r="K228" s="799"/>
      <c r="L228" s="799"/>
      <c r="M228" s="799"/>
      <c r="N228" s="799"/>
      <c r="O228" s="799"/>
      <c r="P228" s="799"/>
      <c r="Q228" s="799"/>
      <c r="R228" s="799"/>
      <c r="S228" s="799"/>
      <c r="T228" s="799"/>
      <c r="U228" s="799"/>
      <c r="V228" s="799"/>
      <c r="W228" s="799"/>
      <c r="X228" s="799"/>
      <c r="Y228" s="799"/>
      <c r="Z228" s="799"/>
      <c r="AA228" s="799"/>
      <c r="AB228" s="799"/>
      <c r="AC228" s="799"/>
      <c r="AD228" s="799"/>
      <c r="AE228" s="799"/>
      <c r="AF228" s="799"/>
      <c r="AG228" s="799"/>
      <c r="AH228" s="799"/>
      <c r="AI228" s="799"/>
      <c r="AJ228" s="799"/>
      <c r="AK228" s="799"/>
      <c r="AL228" s="799"/>
      <c r="AM228" s="799"/>
      <c r="AN228" s="799"/>
      <c r="AO228" s="799"/>
      <c r="AP228" s="799"/>
      <c r="AQ228" s="799"/>
      <c r="AR228" s="799"/>
      <c r="AS228" s="799"/>
      <c r="AT228" s="799"/>
      <c r="AU228" s="799"/>
      <c r="AV228" s="799"/>
      <c r="AW228" s="799"/>
      <c r="AX228" s="799"/>
      <c r="AY228" s="799"/>
      <c r="AZ228" s="443">
        <v>4</v>
      </c>
    </row>
    <row r="229" spans="1:52" ht="25.5">
      <c r="A229" s="575">
        <f t="shared" ref="A229:A257" si="9">IF(K$247&gt;0,1,0)</f>
        <v>0</v>
      </c>
      <c r="B229" s="1869" t="s">
        <v>745</v>
      </c>
      <c r="C229" s="1869"/>
      <c r="D229" s="1869"/>
      <c r="E229" s="1869"/>
      <c r="F229" s="1869"/>
      <c r="G229" s="1869"/>
      <c r="H229" s="1869"/>
      <c r="I229" s="1869"/>
      <c r="J229" s="1869"/>
      <c r="K229" s="1869"/>
      <c r="L229" s="1869"/>
      <c r="M229" s="1869"/>
      <c r="N229" s="1869"/>
      <c r="O229" s="1869"/>
      <c r="P229" s="1869"/>
      <c r="Q229" s="1869"/>
      <c r="R229" s="1869"/>
      <c r="S229" s="1869"/>
      <c r="T229" s="1869"/>
      <c r="U229" s="1869"/>
      <c r="V229" s="1869"/>
      <c r="W229" s="1869"/>
      <c r="X229" s="1869"/>
      <c r="Y229" s="1869"/>
      <c r="Z229" s="1869"/>
      <c r="AA229" s="1869"/>
      <c r="AB229" s="1869"/>
      <c r="AC229" s="1869"/>
      <c r="AD229" s="1869"/>
      <c r="AE229" s="1869"/>
      <c r="AF229" s="1869"/>
      <c r="AG229" s="1869"/>
      <c r="AH229" s="1869"/>
      <c r="AI229" s="1869"/>
      <c r="AJ229" s="1869"/>
      <c r="AK229" s="1869"/>
      <c r="AL229" s="1869"/>
      <c r="AM229" s="1869"/>
      <c r="AN229" s="1869"/>
      <c r="AO229" s="1869"/>
      <c r="AP229" s="1869"/>
      <c r="AQ229" s="1869"/>
      <c r="AR229" s="1869"/>
      <c r="AS229" s="1869"/>
      <c r="AT229" s="1869"/>
      <c r="AU229" s="1869"/>
      <c r="AV229" s="1869"/>
      <c r="AW229" s="1869"/>
      <c r="AX229" s="1869"/>
      <c r="AY229" s="1869"/>
      <c r="AZ229" s="444">
        <v>5</v>
      </c>
    </row>
    <row r="230" spans="1:52" s="260" customFormat="1" ht="9.9499999999999993" customHeight="1">
      <c r="A230" s="575">
        <f t="shared" si="9"/>
        <v>0</v>
      </c>
      <c r="AZ230" s="443">
        <v>5</v>
      </c>
    </row>
    <row r="231" spans="1:52" s="576" customFormat="1" ht="30" customHeight="1">
      <c r="A231" s="575">
        <f t="shared" si="9"/>
        <v>0</v>
      </c>
      <c r="F231" s="1864" t="s">
        <v>1228</v>
      </c>
      <c r="G231" s="1864"/>
      <c r="H231" s="1864"/>
      <c r="I231" s="1864"/>
      <c r="J231" s="1864"/>
      <c r="K231" s="1864"/>
      <c r="L231" s="1870" t="str">
        <f>+'6-3표준조사 3'!K304</f>
        <v>62-0</v>
      </c>
      <c r="M231" s="1870"/>
      <c r="N231" s="1870"/>
      <c r="O231" s="1870"/>
      <c r="P231" s="1870"/>
      <c r="Q231" s="1870"/>
      <c r="R231" s="577"/>
      <c r="S231" s="577"/>
      <c r="T231" s="1864" t="s">
        <v>1227</v>
      </c>
      <c r="U231" s="1864"/>
      <c r="V231" s="1864"/>
      <c r="W231" s="1864"/>
      <c r="X231" s="1864"/>
      <c r="Y231" s="1864"/>
      <c r="Z231" s="1870" t="str">
        <f>+'6-3표준조사 3'!L304</f>
        <v>14-0</v>
      </c>
      <c r="AA231" s="1870"/>
      <c r="AB231" s="1870"/>
      <c r="AC231" s="1870"/>
      <c r="AD231" s="1870"/>
      <c r="AE231" s="1870"/>
      <c r="AF231" s="577"/>
      <c r="AG231" s="577"/>
      <c r="AH231" s="1864" t="s">
        <v>1226</v>
      </c>
      <c r="AI231" s="1864"/>
      <c r="AJ231" s="1864"/>
      <c r="AK231" s="1864"/>
      <c r="AL231" s="1864"/>
      <c r="AM231" s="1864"/>
      <c r="AN231" s="1864"/>
      <c r="AO231" s="1870" t="str">
        <f>+'6-3표준조사 3'!R304</f>
        <v>모두베기</v>
      </c>
      <c r="AP231" s="1870"/>
      <c r="AQ231" s="1870"/>
      <c r="AR231" s="1870"/>
      <c r="AS231" s="1870"/>
      <c r="AT231" s="1870"/>
      <c r="AU231" s="578"/>
      <c r="AV231" s="578"/>
      <c r="AW231" s="578"/>
      <c r="AX231" s="578"/>
      <c r="AZ231" s="443">
        <v>5</v>
      </c>
    </row>
    <row r="232" spans="1:52" s="260" customFormat="1" ht="14.25" customHeight="1">
      <c r="A232" s="575">
        <f t="shared" si="9"/>
        <v>0</v>
      </c>
      <c r="AZ232" s="443">
        <v>5</v>
      </c>
    </row>
    <row r="233" spans="1:52" s="259" customFormat="1" ht="20.100000000000001" customHeight="1">
      <c r="A233" s="575">
        <f t="shared" si="9"/>
        <v>0</v>
      </c>
      <c r="B233" s="1876" t="s">
        <v>1225</v>
      </c>
      <c r="C233" s="1876"/>
      <c r="D233" s="1876"/>
      <c r="E233" s="1876"/>
      <c r="F233" s="1876"/>
      <c r="G233" s="1876"/>
      <c r="H233" s="1876"/>
      <c r="I233" s="1876"/>
      <c r="J233" s="1876"/>
      <c r="K233" s="1876"/>
      <c r="L233" s="1876"/>
      <c r="M233" s="1876"/>
      <c r="N233" s="1876"/>
      <c r="O233" s="1876"/>
      <c r="P233" s="1876"/>
      <c r="Q233" s="1876"/>
      <c r="R233" s="1876"/>
      <c r="S233" s="1876"/>
      <c r="T233" s="1876"/>
      <c r="U233" s="1876"/>
      <c r="V233" s="1876"/>
      <c r="W233" s="1876"/>
      <c r="X233" s="1876"/>
      <c r="Y233" s="1876"/>
      <c r="Z233" s="1876"/>
      <c r="AA233" s="1876"/>
      <c r="AB233" s="1876"/>
      <c r="AC233" s="1876"/>
      <c r="AD233" s="1876"/>
      <c r="AE233" s="1876"/>
      <c r="AF233" s="1876"/>
      <c r="AG233" s="1876"/>
      <c r="AH233" s="1876"/>
      <c r="AI233" s="1876"/>
      <c r="AJ233" s="1876"/>
      <c r="AK233" s="1876"/>
      <c r="AL233" s="1876"/>
      <c r="AM233" s="1876"/>
      <c r="AN233" s="1876"/>
      <c r="AO233" s="1876"/>
      <c r="AP233" s="1876"/>
      <c r="AQ233" s="1876"/>
      <c r="AR233" s="1876"/>
      <c r="AS233" s="1876"/>
      <c r="AT233" s="1876"/>
      <c r="AU233" s="1876"/>
      <c r="AV233" s="1876"/>
      <c r="AW233" s="1876"/>
      <c r="AX233" s="1876"/>
      <c r="AY233" s="1876"/>
      <c r="AZ233" s="443">
        <v>5</v>
      </c>
    </row>
    <row r="234" spans="1:52" s="259" customFormat="1" ht="18" customHeight="1">
      <c r="A234" s="575">
        <f t="shared" si="9"/>
        <v>0</v>
      </c>
      <c r="C234" s="259" t="s">
        <v>1208</v>
      </c>
      <c r="D234" s="579" t="s">
        <v>1224</v>
      </c>
      <c r="E234" s="579"/>
      <c r="F234" s="580"/>
      <c r="G234" s="580"/>
      <c r="H234" s="580"/>
      <c r="I234" s="580"/>
      <c r="J234" s="581"/>
      <c r="M234" s="579"/>
      <c r="N234" s="579"/>
      <c r="O234" s="581"/>
      <c r="P234" s="579"/>
      <c r="Q234" s="579"/>
      <c r="R234" s="579"/>
      <c r="S234" s="579"/>
      <c r="T234" s="579"/>
      <c r="U234" s="579"/>
      <c r="V234" s="579"/>
      <c r="W234" s="579"/>
      <c r="X234" s="579"/>
      <c r="Y234" s="579"/>
      <c r="Z234" s="579"/>
      <c r="AA234" s="579"/>
      <c r="AB234" s="579"/>
      <c r="AC234" s="579"/>
      <c r="AD234" s="579"/>
      <c r="AE234" s="579"/>
      <c r="AZ234" s="443">
        <v>5</v>
      </c>
    </row>
    <row r="235" spans="1:52" s="259" customFormat="1" ht="18" customHeight="1">
      <c r="A235" s="575">
        <f t="shared" si="9"/>
        <v>0</v>
      </c>
      <c r="D235" s="259" t="s">
        <v>499</v>
      </c>
      <c r="E235" s="579" t="str">
        <f>CONCATENATE(L231," 임반 ",Z231," 소반 은 해발고",'6-3표준조사 3'!W303,"m ~ ",'6-3표준조사 3'!W304,"m 사이에 분포한다.")</f>
        <v>62-0 임반 14-0 소반 은 해발고270m ~ 395m 사이에 분포한다.</v>
      </c>
      <c r="F235" s="579"/>
      <c r="G235" s="579"/>
      <c r="H235" s="579"/>
      <c r="I235" s="579"/>
      <c r="J235" s="579"/>
      <c r="K235" s="579"/>
      <c r="L235" s="579"/>
      <c r="M235" s="579"/>
      <c r="N235" s="579"/>
      <c r="O235" s="579"/>
      <c r="P235" s="579"/>
      <c r="Q235" s="579"/>
      <c r="R235" s="579"/>
      <c r="S235" s="579"/>
      <c r="T235" s="579"/>
      <c r="U235" s="579"/>
      <c r="V235" s="579"/>
      <c r="W235" s="579"/>
      <c r="X235" s="579"/>
      <c r="Y235" s="579"/>
      <c r="Z235" s="579"/>
      <c r="AA235" s="579"/>
      <c r="AB235" s="579"/>
      <c r="AC235" s="579"/>
      <c r="AD235" s="579"/>
      <c r="AE235" s="579"/>
      <c r="AF235" s="579"/>
      <c r="AG235" s="579"/>
      <c r="AH235" s="579"/>
      <c r="AI235" s="579"/>
      <c r="AJ235" s="582"/>
      <c r="AK235" s="582"/>
      <c r="AL235" s="582"/>
      <c r="AM235" s="579"/>
      <c r="AN235" s="579"/>
      <c r="AO235" s="579"/>
      <c r="AP235" s="579"/>
      <c r="AQ235" s="579"/>
      <c r="AR235" s="579"/>
      <c r="AS235" s="579"/>
      <c r="AT235" s="579"/>
      <c r="AU235" s="579"/>
      <c r="AV235" s="579"/>
      <c r="AW235" s="579"/>
      <c r="AX235" s="579"/>
      <c r="AY235" s="579"/>
      <c r="AZ235" s="443">
        <v>5</v>
      </c>
    </row>
    <row r="236" spans="1:52" s="259" customFormat="1" ht="18" customHeight="1">
      <c r="A236" s="575">
        <f t="shared" si="9"/>
        <v>0</v>
      </c>
      <c r="D236" s="259" t="s">
        <v>499</v>
      </c>
      <c r="E236" s="259" t="str">
        <f>CONCATENATE("소반의 경사도는 평균 ",'6-3표준조사 3'!W305,"˚로 ",'6-3표준조사 3'!P306,"경사이고, 임지의 잔재를 제외하고 장애물은 많지 않다.")</f>
        <v>소반의 경사도는 평균 25˚로 중 (15˚ ~ 30˚)경사이고, 임지의 잔재를 제외하고 장애물은 많지 않다.</v>
      </c>
      <c r="AZ236" s="443">
        <v>5</v>
      </c>
    </row>
    <row r="237" spans="1:52" s="259" customFormat="1" ht="18" customHeight="1">
      <c r="A237" s="575">
        <f t="shared" si="9"/>
        <v>0</v>
      </c>
      <c r="C237" s="259" t="s">
        <v>1206</v>
      </c>
      <c r="D237" s="259" t="s">
        <v>1223</v>
      </c>
      <c r="K237" s="579"/>
      <c r="L237" s="579"/>
      <c r="M237" s="583"/>
      <c r="P237" s="584"/>
      <c r="Q237" s="584"/>
      <c r="R237" s="584"/>
      <c r="S237" s="584"/>
      <c r="T237" s="584"/>
      <c r="AZ237" s="443">
        <v>5</v>
      </c>
    </row>
    <row r="238" spans="1:52" s="259" customFormat="1" ht="18" customHeight="1">
      <c r="A238" s="575">
        <f t="shared" si="9"/>
        <v>0</v>
      </c>
      <c r="D238" s="259" t="s">
        <v>499</v>
      </c>
      <c r="E238" s="579" t="str">
        <f>CONCATENATE("사업대상지는 ",'6-3표준조사 3'!N304," ",'6-3표준조사 3'!O304," ",'6-3표준조사 3'!P304,"로 지적면적은 ",'6-3표준조사 3'!W317,"ha 이다." )</f>
        <v>사업대상지는 적성 기동 산20번지로 지적면적은 5.43ha 이다.</v>
      </c>
      <c r="F238" s="579"/>
      <c r="G238" s="579"/>
      <c r="AJ238" s="579"/>
      <c r="AK238" s="579"/>
      <c r="AL238" s="579"/>
      <c r="AM238" s="579"/>
      <c r="AN238" s="579"/>
      <c r="AO238" s="579"/>
      <c r="AP238" s="579"/>
      <c r="AQ238" s="579"/>
      <c r="AR238" s="579"/>
      <c r="AS238" s="579"/>
      <c r="AT238" s="579"/>
      <c r="AU238" s="579"/>
      <c r="AV238" s="579"/>
      <c r="AW238" s="579"/>
      <c r="AX238" s="579"/>
      <c r="AY238" s="579"/>
      <c r="AZ238" s="443">
        <v>5</v>
      </c>
    </row>
    <row r="239" spans="1:52" s="259" customFormat="1" ht="18" customHeight="1">
      <c r="A239" s="575">
        <f t="shared" si="9"/>
        <v>0</v>
      </c>
      <c r="D239" s="259" t="s">
        <v>499</v>
      </c>
      <c r="E239" s="579" t="str">
        <f>CONCATENATE("소반의 풀베기사업 대상면적은 ",'6-3표준조사 3'!Q304,"ha 이다.")</f>
        <v>소반의 풀베기사업 대상면적은 0ha 이다.</v>
      </c>
      <c r="F239" s="579"/>
      <c r="G239" s="579"/>
      <c r="H239" s="579"/>
      <c r="I239" s="579"/>
      <c r="J239" s="579"/>
      <c r="K239" s="579"/>
      <c r="L239" s="579"/>
      <c r="M239" s="579"/>
      <c r="N239" s="579"/>
      <c r="O239" s="579"/>
      <c r="P239" s="579"/>
      <c r="Q239" s="579"/>
      <c r="R239" s="579"/>
      <c r="S239" s="579"/>
      <c r="T239" s="579"/>
      <c r="U239" s="579"/>
      <c r="V239" s="579"/>
      <c r="W239" s="579"/>
      <c r="X239" s="579"/>
      <c r="Y239" s="579"/>
      <c r="Z239" s="579"/>
      <c r="AA239" s="579"/>
      <c r="AB239" s="579"/>
      <c r="AC239" s="579"/>
      <c r="AD239" s="579"/>
      <c r="AE239" s="579"/>
      <c r="AF239" s="579"/>
      <c r="AG239" s="579"/>
      <c r="AH239" s="579"/>
      <c r="AI239" s="579"/>
      <c r="AJ239" s="579"/>
      <c r="AK239" s="579"/>
      <c r="AL239" s="579"/>
      <c r="AM239" s="579"/>
      <c r="AN239" s="579"/>
      <c r="AO239" s="579"/>
      <c r="AP239" s="579"/>
      <c r="AQ239" s="579"/>
      <c r="AR239" s="579"/>
      <c r="AS239" s="579"/>
      <c r="AT239" s="579"/>
      <c r="AU239" s="579"/>
      <c r="AV239" s="579"/>
      <c r="AW239" s="579"/>
      <c r="AX239" s="579"/>
      <c r="AY239" s="579"/>
      <c r="AZ239" s="443">
        <v>5</v>
      </c>
    </row>
    <row r="240" spans="1:52" s="259" customFormat="1" ht="18" customHeight="1">
      <c r="A240" s="575">
        <f t="shared" si="9"/>
        <v>0</v>
      </c>
      <c r="C240" s="259" t="s">
        <v>1193</v>
      </c>
      <c r="D240" s="259" t="s">
        <v>1222</v>
      </c>
      <c r="E240" s="579"/>
      <c r="F240" s="579"/>
      <c r="G240" s="579"/>
      <c r="H240" s="579"/>
      <c r="I240" s="579"/>
      <c r="J240" s="579"/>
      <c r="K240" s="579"/>
      <c r="L240" s="579"/>
      <c r="M240" s="579"/>
      <c r="N240" s="579"/>
      <c r="O240" s="579"/>
      <c r="P240" s="579"/>
      <c r="Q240" s="579"/>
      <c r="R240" s="579"/>
      <c r="S240" s="579"/>
      <c r="T240" s="579"/>
      <c r="U240" s="579"/>
      <c r="V240" s="579"/>
      <c r="W240" s="579"/>
      <c r="X240" s="579"/>
      <c r="Y240" s="579"/>
      <c r="Z240" s="579"/>
      <c r="AA240" s="579"/>
      <c r="AB240" s="579"/>
      <c r="AC240" s="579"/>
      <c r="AD240" s="579"/>
      <c r="AE240" s="579"/>
      <c r="AF240" s="579"/>
      <c r="AG240" s="579"/>
      <c r="AH240" s="769"/>
      <c r="AI240" s="769"/>
      <c r="AJ240" s="769"/>
      <c r="AK240" s="579"/>
      <c r="AL240" s="579"/>
      <c r="AM240" s="579"/>
      <c r="AN240" s="579"/>
      <c r="AO240" s="579"/>
      <c r="AP240" s="579"/>
      <c r="AQ240" s="579"/>
      <c r="AR240" s="579"/>
      <c r="AS240" s="579"/>
      <c r="AT240" s="579"/>
      <c r="AU240" s="579"/>
      <c r="AV240" s="579"/>
      <c r="AW240" s="579"/>
      <c r="AX240" s="579"/>
      <c r="AY240" s="579"/>
      <c r="AZ240" s="443">
        <v>5</v>
      </c>
    </row>
    <row r="241" spans="1:52" s="259" customFormat="1" ht="18" customHeight="1">
      <c r="A241" s="575">
        <f t="shared" si="9"/>
        <v>0</v>
      </c>
      <c r="B241" s="586"/>
      <c r="C241" s="586"/>
      <c r="D241" s="586" t="s">
        <v>499</v>
      </c>
      <c r="E241" s="587" t="str">
        <f>'6-3표준조사 3'!$W$320</f>
        <v>소반 주변 포장로가 연접되어 접근이 용이하다.</v>
      </c>
      <c r="F241" s="587"/>
      <c r="G241" s="587"/>
      <c r="H241" s="587"/>
      <c r="I241" s="587"/>
      <c r="J241" s="587"/>
      <c r="K241" s="587"/>
      <c r="L241" s="587"/>
      <c r="M241" s="587"/>
      <c r="N241" s="587"/>
      <c r="O241" s="587"/>
      <c r="P241" s="587"/>
      <c r="Q241" s="587"/>
      <c r="R241" s="587"/>
      <c r="S241" s="587"/>
      <c r="T241" s="587"/>
      <c r="U241" s="587"/>
      <c r="V241" s="587"/>
      <c r="W241" s="587"/>
      <c r="X241" s="587"/>
      <c r="Y241" s="587"/>
      <c r="Z241" s="587"/>
      <c r="AA241" s="587"/>
      <c r="AB241" s="587"/>
      <c r="AC241" s="587"/>
      <c r="AD241" s="587"/>
      <c r="AE241" s="587"/>
      <c r="AF241" s="587"/>
      <c r="AG241" s="587"/>
      <c r="AH241" s="588"/>
      <c r="AI241" s="588"/>
      <c r="AJ241" s="588"/>
      <c r="AK241" s="587"/>
      <c r="AL241" s="587"/>
      <c r="AM241" s="587"/>
      <c r="AN241" s="587"/>
      <c r="AO241" s="587"/>
      <c r="AP241" s="587"/>
      <c r="AQ241" s="587"/>
      <c r="AR241" s="587"/>
      <c r="AS241" s="587"/>
      <c r="AT241" s="587"/>
      <c r="AU241" s="587"/>
      <c r="AV241" s="587"/>
      <c r="AW241" s="587"/>
      <c r="AX241" s="587"/>
      <c r="AY241" s="587"/>
      <c r="AZ241" s="443">
        <v>5</v>
      </c>
    </row>
    <row r="242" spans="1:52" s="259" customFormat="1" ht="14.25" customHeight="1">
      <c r="A242" s="575">
        <f t="shared" si="9"/>
        <v>0</v>
      </c>
      <c r="D242" s="589"/>
      <c r="E242" s="589"/>
      <c r="F242" s="589"/>
      <c r="G242" s="589"/>
      <c r="H242" s="589"/>
      <c r="I242" s="589"/>
      <c r="J242" s="589"/>
      <c r="K242" s="589"/>
      <c r="L242" s="589"/>
      <c r="M242" s="589"/>
      <c r="N242" s="589"/>
      <c r="O242" s="589"/>
      <c r="P242" s="589"/>
      <c r="Q242" s="589"/>
      <c r="R242" s="589"/>
      <c r="S242" s="589"/>
      <c r="T242" s="589"/>
      <c r="U242" s="589"/>
      <c r="V242" s="589"/>
      <c r="W242" s="589"/>
      <c r="X242" s="589"/>
      <c r="Y242" s="589"/>
      <c r="Z242" s="589"/>
      <c r="AA242" s="589"/>
      <c r="AB242" s="589"/>
      <c r="AC242" s="589"/>
      <c r="AD242" s="589"/>
      <c r="AE242" s="589"/>
      <c r="AF242" s="589"/>
      <c r="AG242" s="589"/>
      <c r="AH242" s="589"/>
      <c r="AI242" s="589"/>
      <c r="AJ242" s="589"/>
      <c r="AK242" s="589"/>
      <c r="AL242" s="589"/>
      <c r="AM242" s="589"/>
      <c r="AN242" s="589"/>
      <c r="AO242" s="589"/>
      <c r="AP242" s="589"/>
      <c r="AQ242" s="589"/>
      <c r="AR242" s="589"/>
      <c r="AS242" s="589"/>
      <c r="AT242" s="589"/>
      <c r="AU242" s="589"/>
      <c r="AV242" s="589"/>
      <c r="AW242" s="589"/>
      <c r="AX242" s="589"/>
      <c r="AY242" s="589"/>
      <c r="AZ242" s="443">
        <v>5</v>
      </c>
    </row>
    <row r="243" spans="1:52" s="260" customFormat="1" ht="20.100000000000001" customHeight="1">
      <c r="A243" s="575">
        <f t="shared" si="9"/>
        <v>0</v>
      </c>
      <c r="B243" s="1876" t="s">
        <v>1221</v>
      </c>
      <c r="C243" s="1876"/>
      <c r="D243" s="1876"/>
      <c r="E243" s="1876"/>
      <c r="F243" s="1876"/>
      <c r="G243" s="1876"/>
      <c r="H243" s="1876"/>
      <c r="I243" s="1876"/>
      <c r="J243" s="1876"/>
      <c r="K243" s="1876"/>
      <c r="L243" s="1876"/>
      <c r="M243" s="1876"/>
      <c r="N243" s="1876"/>
      <c r="O243" s="1876"/>
      <c r="P243" s="1876"/>
      <c r="Q243" s="1876"/>
      <c r="R243" s="1876"/>
      <c r="S243" s="1876"/>
      <c r="T243" s="1876"/>
      <c r="U243" s="1876"/>
      <c r="V243" s="1876"/>
      <c r="W243" s="1876"/>
      <c r="X243" s="1876"/>
      <c r="Y243" s="1876"/>
      <c r="Z243" s="1876"/>
      <c r="AA243" s="1876"/>
      <c r="AB243" s="1876"/>
      <c r="AC243" s="1876"/>
      <c r="AD243" s="1876"/>
      <c r="AE243" s="1876"/>
      <c r="AF243" s="1876"/>
      <c r="AG243" s="1876"/>
      <c r="AH243" s="1876"/>
      <c r="AI243" s="1876"/>
      <c r="AJ243" s="1876"/>
      <c r="AK243" s="1876"/>
      <c r="AL243" s="1876"/>
      <c r="AM243" s="1876"/>
      <c r="AN243" s="1876"/>
      <c r="AO243" s="1876"/>
      <c r="AP243" s="1876"/>
      <c r="AQ243" s="1876"/>
      <c r="AR243" s="1876"/>
      <c r="AS243" s="1876"/>
      <c r="AT243" s="1876"/>
      <c r="AU243" s="1876"/>
      <c r="AV243" s="1876"/>
      <c r="AW243" s="1876"/>
      <c r="AX243" s="1876"/>
      <c r="AY243" s="1876"/>
      <c r="AZ243" s="443">
        <v>5</v>
      </c>
    </row>
    <row r="244" spans="1:52" s="260" customFormat="1" ht="20.100000000000001" customHeight="1">
      <c r="A244" s="575">
        <f t="shared" si="9"/>
        <v>0</v>
      </c>
      <c r="B244" s="590"/>
      <c r="C244" s="591" t="s">
        <v>1208</v>
      </c>
      <c r="D244" s="591" t="s">
        <v>1220</v>
      </c>
      <c r="E244" s="592"/>
      <c r="F244" s="592"/>
      <c r="G244" s="769"/>
      <c r="H244" s="593"/>
      <c r="I244" s="593"/>
      <c r="J244" s="594"/>
      <c r="K244" s="594"/>
      <c r="L244" s="594"/>
      <c r="M244" s="594"/>
      <c r="N244" s="594"/>
      <c r="O244" s="594"/>
      <c r="P244" s="594"/>
      <c r="Q244" s="595"/>
      <c r="R244" s="595"/>
      <c r="S244" s="595"/>
      <c r="T244" s="595"/>
      <c r="U244" s="595"/>
      <c r="V244" s="596"/>
      <c r="W244" s="596"/>
      <c r="X244" s="596"/>
      <c r="Y244" s="596"/>
      <c r="Z244" s="596"/>
      <c r="AA244" s="596"/>
      <c r="AB244" s="596"/>
      <c r="AC244" s="596"/>
      <c r="AD244" s="596"/>
      <c r="AE244" s="596"/>
      <c r="AF244" s="596"/>
      <c r="AG244" s="596"/>
      <c r="AH244" s="597"/>
      <c r="AI244" s="597"/>
      <c r="AJ244" s="597"/>
      <c r="AK244" s="597"/>
      <c r="AL244" s="598"/>
      <c r="AM244" s="598"/>
      <c r="AN244" s="598"/>
      <c r="AO244" s="598"/>
      <c r="AP244" s="598"/>
      <c r="AQ244" s="598"/>
      <c r="AR244" s="598"/>
      <c r="AS244" s="598"/>
      <c r="AT244" s="598"/>
      <c r="AU244" s="598"/>
      <c r="AV244" s="593"/>
      <c r="AW244" s="593"/>
      <c r="AX244" s="593"/>
      <c r="AY244" s="593"/>
      <c r="AZ244" s="443">
        <v>5</v>
      </c>
    </row>
    <row r="245" spans="1:52" s="259" customFormat="1" ht="18" customHeight="1">
      <c r="A245" s="575">
        <f t="shared" si="9"/>
        <v>0</v>
      </c>
      <c r="B245" s="599"/>
      <c r="C245" s="1862" t="s">
        <v>1219</v>
      </c>
      <c r="D245" s="1862"/>
      <c r="E245" s="1862"/>
      <c r="F245" s="1862"/>
      <c r="G245" s="1862"/>
      <c r="H245" s="1862"/>
      <c r="I245" s="1862"/>
      <c r="J245" s="1862"/>
      <c r="K245" s="1862" t="s">
        <v>1218</v>
      </c>
      <c r="L245" s="1862"/>
      <c r="M245" s="1862"/>
      <c r="N245" s="1862"/>
      <c r="O245" s="1862"/>
      <c r="P245" s="1862"/>
      <c r="Q245" s="1862"/>
      <c r="R245" s="1862"/>
      <c r="S245" s="1862" t="s">
        <v>1217</v>
      </c>
      <c r="T245" s="1862"/>
      <c r="U245" s="1862"/>
      <c r="V245" s="1862"/>
      <c r="W245" s="1862"/>
      <c r="X245" s="1862"/>
      <c r="Y245" s="1862"/>
      <c r="Z245" s="1862"/>
      <c r="AA245" s="1862" t="s">
        <v>1216</v>
      </c>
      <c r="AB245" s="1862"/>
      <c r="AC245" s="1862"/>
      <c r="AD245" s="1862"/>
      <c r="AE245" s="1862"/>
      <c r="AF245" s="1862"/>
      <c r="AG245" s="1862"/>
      <c r="AH245" s="1862"/>
      <c r="AI245" s="1862"/>
      <c r="AJ245" s="1862"/>
      <c r="AK245" s="1862"/>
      <c r="AL245" s="1862"/>
      <c r="AM245" s="1862"/>
      <c r="AN245" s="1862"/>
      <c r="AO245" s="1862"/>
      <c r="AP245" s="1862"/>
      <c r="AQ245" s="1862" t="s">
        <v>964</v>
      </c>
      <c r="AR245" s="1862"/>
      <c r="AS245" s="1862"/>
      <c r="AT245" s="1862"/>
      <c r="AU245" s="1862"/>
      <c r="AV245" s="1862"/>
      <c r="AW245" s="1862"/>
      <c r="AX245" s="1862"/>
      <c r="AY245" s="599"/>
      <c r="AZ245" s="443">
        <v>5</v>
      </c>
    </row>
    <row r="246" spans="1:52" s="259" customFormat="1" ht="18" customHeight="1">
      <c r="A246" s="575">
        <f t="shared" si="9"/>
        <v>0</v>
      </c>
      <c r="B246" s="599"/>
      <c r="C246" s="1862"/>
      <c r="D246" s="1862"/>
      <c r="E246" s="1862"/>
      <c r="F246" s="1862"/>
      <c r="G246" s="1862"/>
      <c r="H246" s="1862"/>
      <c r="I246" s="1862"/>
      <c r="J246" s="1862"/>
      <c r="K246" s="1862"/>
      <c r="L246" s="1862"/>
      <c r="M246" s="1862"/>
      <c r="N246" s="1862"/>
      <c r="O246" s="1862"/>
      <c r="P246" s="1862"/>
      <c r="Q246" s="1862"/>
      <c r="R246" s="1862"/>
      <c r="S246" s="1862"/>
      <c r="T246" s="1862"/>
      <c r="U246" s="1862"/>
      <c r="V246" s="1862"/>
      <c r="W246" s="1862"/>
      <c r="X246" s="1862"/>
      <c r="Y246" s="1862"/>
      <c r="Z246" s="1862"/>
      <c r="AA246" s="1862" t="s">
        <v>1215</v>
      </c>
      <c r="AB246" s="1862"/>
      <c r="AC246" s="1862"/>
      <c r="AD246" s="1862"/>
      <c r="AE246" s="1862"/>
      <c r="AF246" s="1862"/>
      <c r="AG246" s="1862"/>
      <c r="AH246" s="1862"/>
      <c r="AI246" s="1862" t="s">
        <v>1214</v>
      </c>
      <c r="AJ246" s="1862"/>
      <c r="AK246" s="1862"/>
      <c r="AL246" s="1862"/>
      <c r="AM246" s="1862"/>
      <c r="AN246" s="1862"/>
      <c r="AO246" s="1862"/>
      <c r="AP246" s="1862"/>
      <c r="AQ246" s="1862"/>
      <c r="AR246" s="1862"/>
      <c r="AS246" s="1862"/>
      <c r="AT246" s="1862"/>
      <c r="AU246" s="1862"/>
      <c r="AV246" s="1862"/>
      <c r="AW246" s="1862"/>
      <c r="AX246" s="1862"/>
      <c r="AY246" s="599"/>
      <c r="AZ246" s="443">
        <v>5</v>
      </c>
    </row>
    <row r="247" spans="1:52" s="259" customFormat="1" ht="18" customHeight="1">
      <c r="A247" s="575">
        <f t="shared" si="9"/>
        <v>0</v>
      </c>
      <c r="B247" s="600"/>
      <c r="C247" s="1871" t="str">
        <f>L231</f>
        <v>62-0</v>
      </c>
      <c r="D247" s="1872"/>
      <c r="E247" s="1875" t="s">
        <v>1213</v>
      </c>
      <c r="F247" s="1875"/>
      <c r="G247" s="1872" t="str">
        <f>Z231</f>
        <v>14-0</v>
      </c>
      <c r="H247" s="1872"/>
      <c r="I247" s="1875" t="s">
        <v>1212</v>
      </c>
      <c r="J247" s="1875"/>
      <c r="K247" s="1887">
        <f>'6-3표준조사 3'!Q304</f>
        <v>0</v>
      </c>
      <c r="L247" s="1887"/>
      <c r="M247" s="1887"/>
      <c r="N247" s="1887"/>
      <c r="O247" s="1887"/>
      <c r="P247" s="1887"/>
      <c r="Q247" s="1887"/>
      <c r="R247" s="1887"/>
      <c r="S247" s="1867" t="str">
        <f>'6-3표준조사 3'!K306</f>
        <v>헛개(노)</v>
      </c>
      <c r="T247" s="1867"/>
      <c r="U247" s="1867"/>
      <c r="V247" s="1867"/>
      <c r="W247" s="1867"/>
      <c r="X247" s="1867"/>
      <c r="Y247" s="1867"/>
      <c r="Z247" s="1867"/>
      <c r="AA247" s="1865">
        <f>'6-3표준조사 3'!Q310</f>
        <v>0</v>
      </c>
      <c r="AB247" s="1865"/>
      <c r="AC247" s="1865"/>
      <c r="AD247" s="1865"/>
      <c r="AE247" s="1865"/>
      <c r="AF247" s="1865"/>
      <c r="AG247" s="1865"/>
      <c r="AH247" s="1865"/>
      <c r="AI247" s="1865">
        <f>'6-3표준조사 3'!R310</f>
        <v>0</v>
      </c>
      <c r="AJ247" s="1865"/>
      <c r="AK247" s="1865"/>
      <c r="AL247" s="1865"/>
      <c r="AM247" s="1865"/>
      <c r="AN247" s="1865"/>
      <c r="AO247" s="1865"/>
      <c r="AP247" s="1865"/>
      <c r="AQ247" s="1867" t="str">
        <f>'6-3표준조사 3'!R306</f>
        <v>3년차 이상</v>
      </c>
      <c r="AR247" s="1867"/>
      <c r="AS247" s="1867"/>
      <c r="AT247" s="1867"/>
      <c r="AU247" s="1867"/>
      <c r="AV247" s="1867"/>
      <c r="AW247" s="1867"/>
      <c r="AX247" s="1867"/>
      <c r="AY247" s="599"/>
      <c r="AZ247" s="443">
        <v>5</v>
      </c>
    </row>
    <row r="248" spans="1:52" s="259" customFormat="1" ht="18" customHeight="1">
      <c r="A248" s="575">
        <f t="shared" si="9"/>
        <v>0</v>
      </c>
      <c r="B248" s="600"/>
      <c r="C248" s="1873"/>
      <c r="D248" s="1874"/>
      <c r="E248" s="1874"/>
      <c r="F248" s="1874"/>
      <c r="G248" s="1874"/>
      <c r="H248" s="1874"/>
      <c r="I248" s="1874"/>
      <c r="J248" s="1874"/>
      <c r="K248" s="1888"/>
      <c r="L248" s="1888"/>
      <c r="M248" s="1888"/>
      <c r="N248" s="1888"/>
      <c r="O248" s="1888"/>
      <c r="P248" s="1888"/>
      <c r="Q248" s="1888"/>
      <c r="R248" s="1888"/>
      <c r="S248" s="1868"/>
      <c r="T248" s="1868"/>
      <c r="U248" s="1868"/>
      <c r="V248" s="1868"/>
      <c r="W248" s="1868"/>
      <c r="X248" s="1868"/>
      <c r="Y248" s="1868"/>
      <c r="Z248" s="1868"/>
      <c r="AA248" s="1866"/>
      <c r="AB248" s="1866"/>
      <c r="AC248" s="1866"/>
      <c r="AD248" s="1866"/>
      <c r="AE248" s="1866"/>
      <c r="AF248" s="1866"/>
      <c r="AG248" s="1866"/>
      <c r="AH248" s="1866"/>
      <c r="AI248" s="1866"/>
      <c r="AJ248" s="1866"/>
      <c r="AK248" s="1866"/>
      <c r="AL248" s="1866"/>
      <c r="AM248" s="1866"/>
      <c r="AN248" s="1866"/>
      <c r="AO248" s="1866"/>
      <c r="AP248" s="1866"/>
      <c r="AQ248" s="1868"/>
      <c r="AR248" s="1868"/>
      <c r="AS248" s="1868"/>
      <c r="AT248" s="1868"/>
      <c r="AU248" s="1868"/>
      <c r="AV248" s="1868"/>
      <c r="AW248" s="1868"/>
      <c r="AX248" s="1868"/>
      <c r="AY248" s="599"/>
      <c r="AZ248" s="443">
        <v>5</v>
      </c>
    </row>
    <row r="249" spans="1:52" s="259" customFormat="1" ht="18" customHeight="1">
      <c r="A249" s="575">
        <f t="shared" si="9"/>
        <v>0</v>
      </c>
      <c r="B249" s="600"/>
      <c r="C249" s="600" t="s">
        <v>1206</v>
      </c>
      <c r="D249" s="600" t="s">
        <v>1211</v>
      </c>
      <c r="E249" s="600"/>
      <c r="F249" s="599"/>
      <c r="G249" s="599"/>
      <c r="H249" s="599"/>
      <c r="I249" s="599"/>
      <c r="J249" s="599"/>
      <c r="K249" s="599"/>
      <c r="L249" s="599"/>
      <c r="M249" s="599"/>
      <c r="N249" s="599"/>
      <c r="O249" s="599"/>
      <c r="P249" s="599"/>
      <c r="Q249" s="601"/>
      <c r="R249" s="601"/>
      <c r="S249" s="601"/>
      <c r="T249" s="601"/>
      <c r="U249" s="601"/>
      <c r="V249" s="599"/>
      <c r="W249" s="602"/>
      <c r="X249" s="602"/>
      <c r="Y249" s="602"/>
      <c r="Z249" s="602"/>
      <c r="AA249" s="602"/>
      <c r="AB249" s="602"/>
      <c r="AC249" s="602"/>
      <c r="AD249" s="602"/>
      <c r="AE249" s="602"/>
      <c r="AF249" s="602"/>
      <c r="AG249" s="599"/>
      <c r="AH249" s="603"/>
      <c r="AI249" s="603"/>
      <c r="AJ249" s="603"/>
      <c r="AK249" s="603"/>
      <c r="AL249" s="604"/>
      <c r="AM249" s="604"/>
      <c r="AN249" s="604"/>
      <c r="AO249" s="604"/>
      <c r="AP249" s="604"/>
      <c r="AQ249" s="604"/>
      <c r="AR249" s="604"/>
      <c r="AS249" s="604"/>
      <c r="AT249" s="604"/>
      <c r="AU249" s="604"/>
      <c r="AV249" s="599"/>
      <c r="AW249" s="599"/>
      <c r="AX249" s="599"/>
      <c r="AY249" s="599"/>
      <c r="AZ249" s="443">
        <v>5</v>
      </c>
    </row>
    <row r="250" spans="1:52" s="259" customFormat="1" ht="18" customHeight="1">
      <c r="A250" s="575">
        <f>IF(K247&gt;0,1,0)</f>
        <v>0</v>
      </c>
      <c r="B250" s="600"/>
      <c r="C250" s="600"/>
      <c r="D250" s="259" t="s">
        <v>499</v>
      </c>
      <c r="E250" s="600" t="str">
        <f>'6-3표준조사 3'!$W$321</f>
        <v>식재된 헛개(노) 는 활착이 안정된 상태로 신초발달이 양호하다.</v>
      </c>
      <c r="F250" s="599"/>
      <c r="G250" s="599"/>
      <c r="H250" s="599"/>
      <c r="I250" s="599"/>
      <c r="J250" s="599"/>
      <c r="K250" s="599"/>
      <c r="L250" s="599"/>
      <c r="M250" s="599"/>
      <c r="N250" s="599"/>
      <c r="O250" s="599"/>
      <c r="P250" s="599"/>
      <c r="Q250" s="601"/>
      <c r="R250" s="601"/>
      <c r="S250" s="601"/>
      <c r="T250" s="601"/>
      <c r="U250" s="601"/>
      <c r="V250" s="599"/>
      <c r="W250" s="605"/>
      <c r="X250" s="602"/>
      <c r="Y250" s="602"/>
      <c r="Z250" s="602"/>
      <c r="AA250" s="605"/>
      <c r="AB250" s="602"/>
      <c r="AC250" s="602"/>
      <c r="AD250" s="602"/>
      <c r="AE250" s="605"/>
      <c r="AF250" s="602"/>
      <c r="AG250" s="599"/>
      <c r="AH250" s="603"/>
      <c r="AI250" s="603"/>
      <c r="AJ250" s="603"/>
      <c r="AK250" s="603"/>
      <c r="AL250" s="604"/>
      <c r="AM250" s="604"/>
      <c r="AN250" s="604"/>
      <c r="AO250" s="604"/>
      <c r="AP250" s="604"/>
      <c r="AQ250" s="604"/>
      <c r="AR250" s="604"/>
      <c r="AS250" s="604"/>
      <c r="AT250" s="604"/>
      <c r="AU250" s="604"/>
      <c r="AV250" s="599"/>
      <c r="AW250" s="599"/>
      <c r="AX250" s="599"/>
      <c r="AY250" s="599"/>
      <c r="AZ250" s="443">
        <v>5</v>
      </c>
    </row>
    <row r="251" spans="1:52" s="259" customFormat="1" ht="18" customHeight="1">
      <c r="A251" s="575">
        <f>IF(K247&gt;0,1,0)</f>
        <v>0</v>
      </c>
      <c r="B251" s="600"/>
      <c r="C251" s="600"/>
      <c r="D251" s="259" t="s">
        <v>499</v>
      </c>
      <c r="E251" s="600">
        <f>'6-3표준조사 3'!$W$322</f>
        <v>0</v>
      </c>
      <c r="F251" s="599"/>
      <c r="G251" s="599"/>
      <c r="H251" s="599"/>
      <c r="I251" s="599"/>
      <c r="J251" s="599"/>
      <c r="K251" s="599"/>
      <c r="L251" s="599"/>
      <c r="M251" s="599"/>
      <c r="N251" s="599"/>
      <c r="O251" s="599"/>
      <c r="P251" s="599"/>
      <c r="Q251" s="601"/>
      <c r="R251" s="601"/>
      <c r="S251" s="601"/>
      <c r="T251" s="601"/>
      <c r="U251" s="601"/>
      <c r="V251" s="599"/>
      <c r="W251" s="599"/>
      <c r="X251" s="599"/>
      <c r="Y251" s="599"/>
      <c r="Z251" s="599"/>
      <c r="AA251" s="599"/>
      <c r="AB251" s="599"/>
      <c r="AC251" s="599"/>
      <c r="AD251" s="599"/>
      <c r="AE251" s="599"/>
      <c r="AF251" s="599"/>
      <c r="AG251" s="599"/>
      <c r="AH251" s="603"/>
      <c r="AI251" s="603"/>
      <c r="AJ251" s="603"/>
      <c r="AK251" s="603"/>
      <c r="AL251" s="604"/>
      <c r="AM251" s="604"/>
      <c r="AN251" s="604"/>
      <c r="AO251" s="604"/>
      <c r="AP251" s="604"/>
      <c r="AQ251" s="604"/>
      <c r="AR251" s="604"/>
      <c r="AS251" s="604"/>
      <c r="AT251" s="604"/>
      <c r="AU251" s="604"/>
      <c r="AV251" s="599"/>
      <c r="AW251" s="599"/>
      <c r="AX251" s="599"/>
      <c r="AY251" s="599"/>
      <c r="AZ251" s="443">
        <v>5</v>
      </c>
    </row>
    <row r="252" spans="1:52" s="259" customFormat="1" ht="18" customHeight="1">
      <c r="A252" s="575">
        <f t="shared" si="9"/>
        <v>0</v>
      </c>
      <c r="B252" s="600"/>
      <c r="C252" s="600" t="s">
        <v>1193</v>
      </c>
      <c r="D252" s="600" t="s">
        <v>1210</v>
      </c>
      <c r="E252" s="600"/>
      <c r="F252" s="599"/>
      <c r="G252" s="599"/>
      <c r="H252" s="599"/>
      <c r="I252" s="599"/>
      <c r="J252" s="599"/>
      <c r="K252" s="599"/>
      <c r="L252" s="599"/>
      <c r="M252" s="599"/>
      <c r="N252" s="599"/>
      <c r="O252" s="599"/>
      <c r="P252" s="599"/>
      <c r="Q252" s="601"/>
      <c r="R252" s="601"/>
      <c r="S252" s="601"/>
      <c r="T252" s="601"/>
      <c r="U252" s="601"/>
      <c r="V252" s="599"/>
      <c r="W252" s="599"/>
      <c r="X252" s="599"/>
      <c r="Y252" s="599"/>
      <c r="Z252" s="599"/>
      <c r="AA252" s="599"/>
      <c r="AB252" s="599"/>
      <c r="AC252" s="599"/>
      <c r="AD252" s="599"/>
      <c r="AE252" s="599"/>
      <c r="AF252" s="599"/>
      <c r="AG252" s="599"/>
      <c r="AH252" s="603"/>
      <c r="AI252" s="603"/>
      <c r="AJ252" s="603"/>
      <c r="AK252" s="603"/>
      <c r="AL252" s="604"/>
      <c r="AM252" s="604"/>
      <c r="AN252" s="604"/>
      <c r="AO252" s="604"/>
      <c r="AP252" s="604"/>
      <c r="AQ252" s="604"/>
      <c r="AR252" s="604"/>
      <c r="AS252" s="604"/>
      <c r="AT252" s="604"/>
      <c r="AU252" s="604"/>
      <c r="AV252" s="599"/>
      <c r="AW252" s="599"/>
      <c r="AX252" s="599"/>
      <c r="AY252" s="599"/>
      <c r="AZ252" s="443">
        <v>5</v>
      </c>
    </row>
    <row r="253" spans="1:52" s="259" customFormat="1" ht="18" customHeight="1">
      <c r="A253" s="575">
        <f t="shared" si="9"/>
        <v>0</v>
      </c>
      <c r="B253" s="600"/>
      <c r="C253" s="600"/>
      <c r="D253" s="259" t="s">
        <v>499</v>
      </c>
      <c r="E253" s="600" t="s">
        <v>1230</v>
      </c>
      <c r="F253" s="599"/>
      <c r="G253" s="599"/>
      <c r="H253" s="599"/>
      <c r="I253" s="599"/>
      <c r="J253" s="599"/>
      <c r="K253" s="599"/>
      <c r="L253" s="599"/>
      <c r="M253" s="599"/>
      <c r="N253" s="599"/>
      <c r="O253" s="599"/>
      <c r="P253" s="599"/>
      <c r="Q253" s="601"/>
      <c r="R253" s="601"/>
      <c r="S253" s="601"/>
      <c r="T253" s="601"/>
      <c r="U253" s="601"/>
      <c r="V253" s="599"/>
      <c r="W253" s="599"/>
      <c r="X253" s="599"/>
      <c r="Y253" s="599"/>
      <c r="Z253" s="599"/>
      <c r="AA253" s="599"/>
      <c r="AB253" s="599"/>
      <c r="AC253" s="599"/>
      <c r="AD253" s="599"/>
      <c r="AE253" s="599"/>
      <c r="AF253" s="599"/>
      <c r="AG253" s="599"/>
      <c r="AH253" s="603"/>
      <c r="AI253" s="603"/>
      <c r="AJ253" s="603"/>
      <c r="AK253" s="603"/>
      <c r="AL253" s="604"/>
      <c r="AM253" s="604"/>
      <c r="AN253" s="604"/>
      <c r="AO253" s="604"/>
      <c r="AP253" s="604"/>
      <c r="AQ253" s="604"/>
      <c r="AR253" s="604"/>
      <c r="AS253" s="604"/>
      <c r="AT253" s="604"/>
      <c r="AU253" s="604"/>
      <c r="AV253" s="599"/>
      <c r="AW253" s="599"/>
      <c r="AX253" s="599"/>
      <c r="AY253" s="599"/>
      <c r="AZ253" s="443">
        <v>5</v>
      </c>
    </row>
    <row r="254" spans="1:52" s="259" customFormat="1" ht="18" customHeight="1">
      <c r="A254" s="575">
        <f t="shared" si="9"/>
        <v>0</v>
      </c>
      <c r="B254" s="600"/>
      <c r="C254" s="600"/>
      <c r="D254" s="259" t="s">
        <v>499</v>
      </c>
      <c r="E254" s="600" t="str">
        <f>CONCATENATE("조림목이 자연발생 식생과 경쟁하고 있으며 조림목의 조림후 경과년수는 ",AQ247,"이다." )</f>
        <v>조림목이 자연발생 식생과 경쟁하고 있으며 조림목의 조림후 경과년수는 3년차 이상이다.</v>
      </c>
      <c r="F254" s="599"/>
      <c r="G254" s="599"/>
      <c r="H254" s="599"/>
      <c r="I254" s="599"/>
      <c r="J254" s="599"/>
      <c r="K254" s="599"/>
      <c r="L254" s="599"/>
      <c r="M254" s="599"/>
      <c r="N254" s="599"/>
      <c r="O254" s="599"/>
      <c r="P254" s="599"/>
      <c r="Q254" s="599"/>
      <c r="R254" s="599"/>
      <c r="S254" s="599"/>
      <c r="T254" s="599"/>
      <c r="U254" s="599"/>
      <c r="V254" s="599"/>
      <c r="W254" s="599"/>
      <c r="X254" s="599"/>
      <c r="Y254" s="599"/>
      <c r="Z254" s="599"/>
      <c r="AA254" s="599"/>
      <c r="AB254" s="599"/>
      <c r="AC254" s="599"/>
      <c r="AD254" s="599"/>
      <c r="AE254" s="599"/>
      <c r="AF254" s="599"/>
      <c r="AG254" s="599"/>
      <c r="AH254" s="603"/>
      <c r="AI254" s="603"/>
      <c r="AJ254" s="603"/>
      <c r="AK254" s="603"/>
      <c r="AL254" s="604"/>
      <c r="AM254" s="604"/>
      <c r="AN254" s="604"/>
      <c r="AO254" s="604"/>
      <c r="AP254" s="604"/>
      <c r="AQ254" s="604"/>
      <c r="AR254" s="604"/>
      <c r="AS254" s="604"/>
      <c r="AT254" s="604"/>
      <c r="AU254" s="604"/>
      <c r="AV254" s="599"/>
      <c r="AW254" s="599"/>
      <c r="AX254" s="599"/>
      <c r="AY254" s="599"/>
      <c r="AZ254" s="443">
        <v>5</v>
      </c>
    </row>
    <row r="255" spans="1:52" s="259" customFormat="1" ht="13.5" customHeight="1">
      <c r="A255" s="575">
        <f t="shared" si="9"/>
        <v>0</v>
      </c>
      <c r="B255" s="606"/>
      <c r="C255" s="606"/>
      <c r="D255" s="606"/>
      <c r="E255" s="606"/>
      <c r="F255" s="769"/>
      <c r="G255" s="769"/>
      <c r="H255" s="769"/>
      <c r="I255" s="769"/>
      <c r="J255" s="607"/>
      <c r="K255" s="607"/>
      <c r="L255" s="607"/>
      <c r="M255" s="607"/>
      <c r="N255" s="607"/>
      <c r="O255" s="607"/>
      <c r="P255" s="607"/>
      <c r="Q255" s="608"/>
      <c r="R255" s="608"/>
      <c r="S255" s="608"/>
      <c r="T255" s="608"/>
      <c r="U255" s="608"/>
      <c r="V255" s="599"/>
      <c r="W255" s="599"/>
      <c r="X255" s="599"/>
      <c r="Y255" s="599"/>
      <c r="Z255" s="599"/>
      <c r="AA255" s="599"/>
      <c r="AB255" s="599"/>
      <c r="AC255" s="599"/>
      <c r="AD255" s="599"/>
      <c r="AE255" s="599"/>
      <c r="AF255" s="599"/>
      <c r="AG255" s="599"/>
      <c r="AH255" s="609"/>
      <c r="AI255" s="609"/>
      <c r="AJ255" s="609"/>
      <c r="AK255" s="609"/>
      <c r="AL255" s="610"/>
      <c r="AM255" s="610"/>
      <c r="AN255" s="610"/>
      <c r="AO255" s="610"/>
      <c r="AP255" s="610"/>
      <c r="AQ255" s="610"/>
      <c r="AR255" s="610"/>
      <c r="AS255" s="610"/>
      <c r="AT255" s="610"/>
      <c r="AU255" s="610"/>
      <c r="AV255" s="769"/>
      <c r="AW255" s="769"/>
      <c r="AX255" s="769"/>
      <c r="AY255" s="769"/>
      <c r="AZ255" s="443">
        <v>5</v>
      </c>
    </row>
    <row r="256" spans="1:52" s="260" customFormat="1" ht="19.5" customHeight="1">
      <c r="A256" s="575">
        <f t="shared" si="9"/>
        <v>0</v>
      </c>
      <c r="B256" s="1876" t="s">
        <v>1209</v>
      </c>
      <c r="C256" s="1876"/>
      <c r="D256" s="1876"/>
      <c r="E256" s="1876"/>
      <c r="F256" s="1876"/>
      <c r="G256" s="1876"/>
      <c r="H256" s="1876"/>
      <c r="I256" s="1876"/>
      <c r="J256" s="1876"/>
      <c r="K256" s="1876"/>
      <c r="L256" s="1876"/>
      <c r="M256" s="1876"/>
      <c r="N256" s="1876"/>
      <c r="O256" s="1876"/>
      <c r="P256" s="1876"/>
      <c r="Q256" s="1876"/>
      <c r="R256" s="1876"/>
      <c r="S256" s="1876"/>
      <c r="T256" s="1876"/>
      <c r="U256" s="1876"/>
      <c r="V256" s="1876"/>
      <c r="W256" s="1876"/>
      <c r="X256" s="1876"/>
      <c r="Y256" s="1876"/>
      <c r="Z256" s="1876"/>
      <c r="AA256" s="1876"/>
      <c r="AB256" s="1876"/>
      <c r="AC256" s="1876"/>
      <c r="AD256" s="1876"/>
      <c r="AE256" s="1876"/>
      <c r="AF256" s="1876"/>
      <c r="AG256" s="1876"/>
      <c r="AH256" s="1876"/>
      <c r="AI256" s="1876"/>
      <c r="AJ256" s="1876"/>
      <c r="AK256" s="1876"/>
      <c r="AL256" s="1876"/>
      <c r="AM256" s="1876"/>
      <c r="AN256" s="1876"/>
      <c r="AO256" s="1876"/>
      <c r="AP256" s="1876"/>
      <c r="AQ256" s="1876"/>
      <c r="AR256" s="1876"/>
      <c r="AS256" s="1876"/>
      <c r="AT256" s="1876"/>
      <c r="AU256" s="1876"/>
      <c r="AV256" s="1876"/>
      <c r="AW256" s="1876"/>
      <c r="AX256" s="1876"/>
      <c r="AY256" s="1876"/>
      <c r="AZ256" s="443">
        <v>5</v>
      </c>
    </row>
    <row r="257" spans="1:52" s="260" customFormat="1" ht="18" customHeight="1">
      <c r="A257" s="575">
        <f t="shared" si="9"/>
        <v>0</v>
      </c>
      <c r="B257" s="770"/>
      <c r="C257" s="259" t="s">
        <v>1208</v>
      </c>
      <c r="D257" s="579" t="s">
        <v>1207</v>
      </c>
      <c r="E257" s="579"/>
      <c r="F257" s="579"/>
      <c r="G257" s="579"/>
      <c r="H257" s="579"/>
      <c r="I257" s="579"/>
      <c r="J257" s="611"/>
      <c r="K257" s="611"/>
      <c r="L257" s="611"/>
      <c r="M257" s="611"/>
      <c r="N257" s="611"/>
      <c r="O257" s="611"/>
      <c r="P257" s="611"/>
      <c r="Q257" s="611"/>
      <c r="R257" s="611"/>
      <c r="S257" s="611"/>
      <c r="T257" s="611"/>
      <c r="U257" s="611"/>
      <c r="V257" s="611"/>
      <c r="W257" s="611"/>
      <c r="X257" s="611"/>
      <c r="Y257" s="611"/>
      <c r="Z257" s="611"/>
      <c r="AA257" s="611"/>
      <c r="AB257" s="611"/>
      <c r="AC257" s="611"/>
      <c r="AD257" s="611"/>
      <c r="AE257" s="611"/>
      <c r="AF257" s="611"/>
      <c r="AG257" s="611"/>
      <c r="AH257" s="611"/>
      <c r="AI257" s="611"/>
      <c r="AJ257" s="611"/>
      <c r="AK257" s="611"/>
      <c r="AL257" s="611"/>
      <c r="AM257" s="611"/>
      <c r="AN257" s="611"/>
      <c r="AO257" s="611"/>
      <c r="AP257" s="611"/>
      <c r="AQ257" s="611"/>
      <c r="AR257" s="611"/>
      <c r="AS257" s="611"/>
      <c r="AT257" s="611"/>
      <c r="AU257" s="611"/>
      <c r="AV257" s="611"/>
      <c r="AW257" s="611"/>
      <c r="AX257" s="611"/>
      <c r="AY257" s="611"/>
      <c r="AZ257" s="443">
        <v>5</v>
      </c>
    </row>
    <row r="258" spans="1:52" s="259" customFormat="1" ht="18" hidden="1" customHeight="1">
      <c r="A258" s="575">
        <f>A271</f>
        <v>0</v>
      </c>
      <c r="D258" s="259" t="s">
        <v>499</v>
      </c>
      <c r="E258" s="579" t="str">
        <f>'6-3표준조사 3'!$W$323</f>
        <v>소반내 조림목의 생육상태, 현장여건 등을 고려하여 작업종은 모두베기로 적용한다.</v>
      </c>
      <c r="F258" s="579"/>
      <c r="G258" s="579"/>
      <c r="H258" s="579"/>
      <c r="I258" s="579"/>
      <c r="J258" s="580"/>
      <c r="K258" s="579"/>
      <c r="L258" s="579"/>
      <c r="M258" s="579"/>
      <c r="N258" s="579"/>
      <c r="O258" s="579"/>
      <c r="P258" s="579"/>
      <c r="Q258" s="579"/>
      <c r="R258" s="579"/>
      <c r="S258" s="579"/>
      <c r="T258" s="579"/>
      <c r="U258" s="579"/>
      <c r="V258" s="579"/>
      <c r="W258" s="579"/>
      <c r="X258" s="579"/>
      <c r="Y258" s="579"/>
      <c r="Z258" s="579"/>
      <c r="AA258" s="579"/>
      <c r="AB258" s="579"/>
      <c r="AC258" s="579"/>
      <c r="AD258" s="579"/>
      <c r="AE258" s="579"/>
      <c r="AF258" s="579"/>
      <c r="AG258" s="579"/>
      <c r="AH258" s="579"/>
      <c r="AI258" s="579"/>
      <c r="AJ258" s="579"/>
      <c r="AK258" s="579"/>
      <c r="AL258" s="579"/>
      <c r="AM258" s="579"/>
      <c r="AN258" s="579"/>
      <c r="AO258" s="579"/>
      <c r="AP258" s="579"/>
      <c r="AQ258" s="579"/>
      <c r="AR258" s="579"/>
      <c r="AS258" s="579"/>
      <c r="AT258" s="579"/>
      <c r="AU258" s="579"/>
      <c r="AV258" s="579"/>
      <c r="AW258" s="579"/>
      <c r="AX258" s="579"/>
      <c r="AY258" s="579"/>
      <c r="AZ258" s="443">
        <v>5</v>
      </c>
    </row>
    <row r="259" spans="1:52" s="259" customFormat="1" ht="18" hidden="1" customHeight="1">
      <c r="A259" s="575">
        <f>A274</f>
        <v>0</v>
      </c>
      <c r="D259" s="259" t="s">
        <v>499</v>
      </c>
      <c r="E259" s="579" t="s">
        <v>1048</v>
      </c>
      <c r="F259" s="579"/>
      <c r="G259" s="579"/>
      <c r="H259" s="579"/>
      <c r="I259" s="579"/>
      <c r="J259" s="580"/>
      <c r="K259" s="579"/>
      <c r="L259" s="579"/>
      <c r="M259" s="579"/>
      <c r="N259" s="579"/>
      <c r="O259" s="579"/>
      <c r="P259" s="579"/>
      <c r="Q259" s="579"/>
      <c r="R259" s="579"/>
      <c r="S259" s="579"/>
      <c r="T259" s="579"/>
      <c r="U259" s="579"/>
      <c r="V259" s="579"/>
      <c r="W259" s="579"/>
      <c r="X259" s="579"/>
      <c r="Y259" s="579"/>
      <c r="Z259" s="579"/>
      <c r="AA259" s="579"/>
      <c r="AB259" s="579"/>
      <c r="AC259" s="579"/>
      <c r="AD259" s="579"/>
      <c r="AE259" s="579"/>
      <c r="AF259" s="579"/>
      <c r="AG259" s="579"/>
      <c r="AH259" s="579"/>
      <c r="AI259" s="579"/>
      <c r="AJ259" s="579"/>
      <c r="AK259" s="579"/>
      <c r="AL259" s="579"/>
      <c r="AM259" s="579"/>
      <c r="AN259" s="579"/>
      <c r="AO259" s="579"/>
      <c r="AP259" s="579"/>
      <c r="AQ259" s="579"/>
      <c r="AR259" s="579"/>
      <c r="AS259" s="579"/>
      <c r="AT259" s="579"/>
      <c r="AU259" s="579"/>
      <c r="AV259" s="579"/>
      <c r="AW259" s="579"/>
      <c r="AX259" s="579"/>
      <c r="AY259" s="579"/>
      <c r="AZ259" s="443"/>
    </row>
    <row r="260" spans="1:52" s="260" customFormat="1" ht="18" customHeight="1">
      <c r="A260" s="575">
        <f>IF(1&gt;S264,1,0)</f>
        <v>1</v>
      </c>
      <c r="B260" s="951"/>
      <c r="C260" s="259"/>
      <c r="D260" s="259" t="s">
        <v>499</v>
      </c>
      <c r="E260" s="579" t="s">
        <v>1356</v>
      </c>
      <c r="F260" s="579"/>
      <c r="G260" s="579"/>
      <c r="H260" s="579"/>
      <c r="I260" s="579"/>
      <c r="J260" s="580"/>
      <c r="K260" s="579"/>
      <c r="L260" s="579"/>
      <c r="M260" s="579"/>
      <c r="N260" s="579"/>
      <c r="O260" s="579"/>
      <c r="P260" s="579"/>
      <c r="Q260" s="579"/>
      <c r="R260" s="579"/>
      <c r="S260" s="579"/>
      <c r="T260" s="579"/>
      <c r="U260" s="579"/>
      <c r="V260" s="579"/>
      <c r="W260" s="579"/>
      <c r="X260" s="579"/>
      <c r="Y260" s="579"/>
      <c r="Z260" s="579"/>
      <c r="AA260" s="579"/>
      <c r="AB260" s="579"/>
      <c r="AC260" s="579"/>
      <c r="AD260" s="579"/>
      <c r="AE260" s="579"/>
      <c r="AF260" s="579"/>
      <c r="AG260" s="579"/>
      <c r="AH260" s="579"/>
      <c r="AI260" s="579"/>
      <c r="AJ260" s="579"/>
      <c r="AK260" s="611"/>
      <c r="AL260" s="611"/>
      <c r="AM260" s="611"/>
      <c r="AN260" s="611"/>
      <c r="AO260" s="611"/>
      <c r="AP260" s="611"/>
      <c r="AQ260" s="611"/>
      <c r="AR260" s="611"/>
      <c r="AS260" s="611"/>
      <c r="AT260" s="611"/>
      <c r="AU260" s="611"/>
      <c r="AV260" s="611"/>
      <c r="AW260" s="611"/>
      <c r="AX260" s="611"/>
      <c r="AY260" s="611"/>
      <c r="AZ260" s="443"/>
    </row>
    <row r="261" spans="1:52" s="259" customFormat="1" ht="18" customHeight="1">
      <c r="A261" s="575">
        <f>IF(K$247&gt;0,1,0)</f>
        <v>0</v>
      </c>
      <c r="C261" s="259" t="s">
        <v>1206</v>
      </c>
      <c r="D261" s="579" t="s">
        <v>1205</v>
      </c>
      <c r="E261" s="579"/>
      <c r="F261" s="579"/>
      <c r="G261" s="579"/>
      <c r="H261" s="579"/>
      <c r="I261" s="579"/>
      <c r="J261" s="579"/>
      <c r="K261" s="579"/>
      <c r="L261" s="579"/>
      <c r="M261" s="579"/>
      <c r="N261" s="579"/>
      <c r="O261" s="579"/>
      <c r="P261" s="579"/>
      <c r="Q261" s="579"/>
      <c r="R261" s="579"/>
      <c r="S261" s="579"/>
      <c r="T261" s="579"/>
      <c r="U261" s="579"/>
      <c r="V261" s="579"/>
      <c r="W261" s="579"/>
      <c r="X261" s="579"/>
      <c r="Y261" s="579"/>
      <c r="Z261" s="579"/>
      <c r="AA261" s="579"/>
      <c r="AB261" s="579"/>
      <c r="AC261" s="579"/>
      <c r="AD261" s="579"/>
      <c r="AE261" s="579"/>
      <c r="AF261" s="579"/>
      <c r="AG261" s="579"/>
      <c r="AH261" s="579"/>
      <c r="AI261" s="579"/>
      <c r="AJ261" s="579"/>
      <c r="AK261" s="579"/>
      <c r="AL261" s="579"/>
      <c r="AM261" s="579"/>
      <c r="AN261" s="579"/>
      <c r="AO261" s="579"/>
      <c r="AP261" s="579"/>
      <c r="AQ261" s="579"/>
      <c r="AR261" s="579"/>
      <c r="AS261" s="579"/>
      <c r="AT261" s="579"/>
      <c r="AU261" s="579"/>
      <c r="AV261" s="579"/>
      <c r="AW261" s="579"/>
      <c r="AX261" s="579"/>
      <c r="AY261" s="579"/>
      <c r="AZ261" s="443">
        <v>5</v>
      </c>
    </row>
    <row r="262" spans="1:52" s="259" customFormat="1" ht="18" customHeight="1">
      <c r="A262" s="575">
        <f>IF(K$247&gt;0,1,0)</f>
        <v>0</v>
      </c>
      <c r="C262" s="1862" t="s">
        <v>1204</v>
      </c>
      <c r="D262" s="1862"/>
      <c r="E262" s="1862"/>
      <c r="F262" s="1862"/>
      <c r="G262" s="1862"/>
      <c r="H262" s="1862"/>
      <c r="I262" s="1862"/>
      <c r="J262" s="1862"/>
      <c r="K262" s="1862"/>
      <c r="L262" s="1862"/>
      <c r="M262" s="1862"/>
      <c r="N262" s="1862"/>
      <c r="O262" s="1862"/>
      <c r="P262" s="1862"/>
      <c r="Q262" s="1862"/>
      <c r="R262" s="1862"/>
      <c r="S262" s="1862"/>
      <c r="T262" s="1862"/>
      <c r="U262" s="1862"/>
      <c r="V262" s="1862"/>
      <c r="W262" s="1862"/>
      <c r="X262" s="1862"/>
      <c r="Y262" s="1862"/>
      <c r="Z262" s="1862"/>
      <c r="AA262" s="1862" t="s">
        <v>1203</v>
      </c>
      <c r="AB262" s="1862"/>
      <c r="AC262" s="1862"/>
      <c r="AD262" s="1862"/>
      <c r="AE262" s="1862"/>
      <c r="AF262" s="1862"/>
      <c r="AG262" s="1862"/>
      <c r="AH262" s="1862"/>
      <c r="AI262" s="1862"/>
      <c r="AJ262" s="1862"/>
      <c r="AK262" s="1862"/>
      <c r="AL262" s="1862"/>
      <c r="AM262" s="1862"/>
      <c r="AN262" s="1862"/>
      <c r="AO262" s="1862"/>
      <c r="AP262" s="1862"/>
      <c r="AQ262" s="1862"/>
      <c r="AR262" s="1862"/>
      <c r="AS262" s="1862"/>
      <c r="AT262" s="1862"/>
      <c r="AU262" s="1862"/>
      <c r="AV262" s="1862"/>
      <c r="AW262" s="1862"/>
      <c r="AX262" s="1862"/>
      <c r="AZ262" s="443">
        <v>5</v>
      </c>
    </row>
    <row r="263" spans="1:52" s="259" customFormat="1" ht="18" customHeight="1">
      <c r="A263" s="575">
        <f>IF(K$247&gt;0,1,0)</f>
        <v>0</v>
      </c>
      <c r="B263" s="614"/>
      <c r="C263" s="1862" t="s">
        <v>1202</v>
      </c>
      <c r="D263" s="1862"/>
      <c r="E263" s="1862"/>
      <c r="F263" s="1862"/>
      <c r="G263" s="1862"/>
      <c r="H263" s="1862"/>
      <c r="I263" s="1862"/>
      <c r="J263" s="1862"/>
      <c r="K263" s="1862" t="s">
        <v>1201</v>
      </c>
      <c r="L263" s="1862"/>
      <c r="M263" s="1862"/>
      <c r="N263" s="1862"/>
      <c r="O263" s="1862"/>
      <c r="P263" s="1862"/>
      <c r="Q263" s="1862"/>
      <c r="R263" s="1862"/>
      <c r="S263" s="1862" t="s">
        <v>1200</v>
      </c>
      <c r="T263" s="1862"/>
      <c r="U263" s="1862"/>
      <c r="V263" s="1862"/>
      <c r="W263" s="1862"/>
      <c r="X263" s="1862"/>
      <c r="Y263" s="1862"/>
      <c r="Z263" s="1862"/>
      <c r="AA263" s="1862" t="s">
        <v>1199</v>
      </c>
      <c r="AB263" s="1862"/>
      <c r="AC263" s="1862"/>
      <c r="AD263" s="1862"/>
      <c r="AE263" s="1862"/>
      <c r="AF263" s="1862"/>
      <c r="AG263" s="1862"/>
      <c r="AH263" s="1862"/>
      <c r="AI263" s="1862" t="s">
        <v>1198</v>
      </c>
      <c r="AJ263" s="1862"/>
      <c r="AK263" s="1862"/>
      <c r="AL263" s="1862"/>
      <c r="AM263" s="1862"/>
      <c r="AN263" s="1862"/>
      <c r="AO263" s="1862"/>
      <c r="AP263" s="1862"/>
      <c r="AQ263" s="1862" t="s">
        <v>964</v>
      </c>
      <c r="AR263" s="1862"/>
      <c r="AS263" s="1862"/>
      <c r="AT263" s="1862"/>
      <c r="AU263" s="1862"/>
      <c r="AV263" s="1862"/>
      <c r="AW263" s="1862"/>
      <c r="AX263" s="1862"/>
      <c r="AY263" s="614"/>
      <c r="AZ263" s="443">
        <v>5</v>
      </c>
    </row>
    <row r="264" spans="1:52" s="260" customFormat="1" ht="18" customHeight="1">
      <c r="A264" s="575">
        <f>IF(K$247&gt;0,1,0)</f>
        <v>0</v>
      </c>
      <c r="B264" s="599"/>
      <c r="C264" s="1862" t="s">
        <v>1192</v>
      </c>
      <c r="D264" s="1862"/>
      <c r="E264" s="1862"/>
      <c r="F264" s="1862"/>
      <c r="G264" s="1862"/>
      <c r="H264" s="1862"/>
      <c r="I264" s="1862"/>
      <c r="J264" s="1862"/>
      <c r="K264" s="1862" t="s">
        <v>1197</v>
      </c>
      <c r="L264" s="1862"/>
      <c r="M264" s="1862"/>
      <c r="N264" s="1862"/>
      <c r="O264" s="1862"/>
      <c r="P264" s="1862"/>
      <c r="Q264" s="1862"/>
      <c r="R264" s="1862"/>
      <c r="S264" s="1886">
        <f>'5-3단가산출서 3'!D198</f>
        <v>0</v>
      </c>
      <c r="T264" s="1886"/>
      <c r="U264" s="1886"/>
      <c r="V264" s="1886"/>
      <c r="W264" s="1886"/>
      <c r="X264" s="1886"/>
      <c r="Y264" s="1886"/>
      <c r="Z264" s="1886"/>
      <c r="AA264" s="1877" t="str">
        <f>'6-3표준조사 3'!P306</f>
        <v>중 (15˚ ~ 30˚)</v>
      </c>
      <c r="AB264" s="1878"/>
      <c r="AC264" s="1878"/>
      <c r="AD264" s="1878"/>
      <c r="AE264" s="1878"/>
      <c r="AF264" s="1878"/>
      <c r="AG264" s="1878"/>
      <c r="AH264" s="1879"/>
      <c r="AI264" s="1877" t="str">
        <f>'6-3표준조사 3'!Q306</f>
        <v>개소당3ha이상</v>
      </c>
      <c r="AJ264" s="1878"/>
      <c r="AK264" s="1878"/>
      <c r="AL264" s="1878"/>
      <c r="AM264" s="1878"/>
      <c r="AN264" s="1878"/>
      <c r="AO264" s="1878"/>
      <c r="AP264" s="1879"/>
      <c r="AQ264" s="1877" t="str">
        <f>'6-3표준조사 3'!R306</f>
        <v>3년차 이상</v>
      </c>
      <c r="AR264" s="1878"/>
      <c r="AS264" s="1878"/>
      <c r="AT264" s="1878"/>
      <c r="AU264" s="1878"/>
      <c r="AV264" s="1878"/>
      <c r="AW264" s="1878"/>
      <c r="AX264" s="1879"/>
      <c r="AY264" s="599"/>
      <c r="AZ264" s="443">
        <v>5</v>
      </c>
    </row>
    <row r="265" spans="1:52" s="259" customFormat="1" ht="18" customHeight="1">
      <c r="A265" s="575">
        <f>IF(K$247&gt;0,1,0)</f>
        <v>0</v>
      </c>
      <c r="B265" s="599"/>
      <c r="C265" s="1862" t="str">
        <f>AO231</f>
        <v>모두베기</v>
      </c>
      <c r="D265" s="1862"/>
      <c r="E265" s="1862"/>
      <c r="F265" s="1862"/>
      <c r="G265" s="1862"/>
      <c r="H265" s="1862"/>
      <c r="I265" s="1862"/>
      <c r="J265" s="1862"/>
      <c r="K265" s="1862" t="s">
        <v>1194</v>
      </c>
      <c r="L265" s="1862"/>
      <c r="M265" s="1862"/>
      <c r="N265" s="1862"/>
      <c r="O265" s="1862"/>
      <c r="P265" s="1862"/>
      <c r="Q265" s="1862"/>
      <c r="R265" s="1862"/>
      <c r="S265" s="1467">
        <f>K247</f>
        <v>0</v>
      </c>
      <c r="T265" s="1467"/>
      <c r="U265" s="1467"/>
      <c r="V265" s="1467"/>
      <c r="W265" s="1467"/>
      <c r="X265" s="1467"/>
      <c r="Y265" s="1467"/>
      <c r="Z265" s="1467"/>
      <c r="AA265" s="1880"/>
      <c r="AB265" s="1881"/>
      <c r="AC265" s="1881"/>
      <c r="AD265" s="1881"/>
      <c r="AE265" s="1881"/>
      <c r="AF265" s="1881"/>
      <c r="AG265" s="1881"/>
      <c r="AH265" s="1882"/>
      <c r="AI265" s="1880"/>
      <c r="AJ265" s="1881"/>
      <c r="AK265" s="1881"/>
      <c r="AL265" s="1881"/>
      <c r="AM265" s="1881"/>
      <c r="AN265" s="1881"/>
      <c r="AO265" s="1881"/>
      <c r="AP265" s="1882"/>
      <c r="AQ265" s="1880"/>
      <c r="AR265" s="1881"/>
      <c r="AS265" s="1881"/>
      <c r="AT265" s="1881"/>
      <c r="AU265" s="1881"/>
      <c r="AV265" s="1881"/>
      <c r="AW265" s="1881"/>
      <c r="AX265" s="1882"/>
      <c r="AY265" s="599"/>
      <c r="AZ265" s="443">
        <v>5</v>
      </c>
    </row>
    <row r="266" spans="1:52" s="259" customFormat="1" ht="18" hidden="1" customHeight="1">
      <c r="A266" s="575">
        <f>IF('6-3표준조사 3'!$Y$302&gt;0,1,0)</f>
        <v>0</v>
      </c>
      <c r="B266" s="599"/>
      <c r="C266" s="1862" t="s">
        <v>1195</v>
      </c>
      <c r="D266" s="1862"/>
      <c r="E266" s="1862"/>
      <c r="F266" s="1862"/>
      <c r="G266" s="1862"/>
      <c r="H266" s="1862"/>
      <c r="I266" s="1862"/>
      <c r="J266" s="1862"/>
      <c r="K266" s="1862" t="s">
        <v>1194</v>
      </c>
      <c r="L266" s="1862"/>
      <c r="M266" s="1862"/>
      <c r="N266" s="1862"/>
      <c r="O266" s="1862"/>
      <c r="P266" s="1862"/>
      <c r="Q266" s="1862"/>
      <c r="R266" s="1862"/>
      <c r="S266" s="1863" t="b">
        <f>IF(A266&gt;0,S265)</f>
        <v>0</v>
      </c>
      <c r="T266" s="1863"/>
      <c r="U266" s="1863"/>
      <c r="V266" s="1863"/>
      <c r="W266" s="1863"/>
      <c r="X266" s="1863"/>
      <c r="Y266" s="1863"/>
      <c r="Z266" s="1863"/>
      <c r="AA266" s="1883"/>
      <c r="AB266" s="1884"/>
      <c r="AC266" s="1884"/>
      <c r="AD266" s="1884"/>
      <c r="AE266" s="1884"/>
      <c r="AF266" s="1884"/>
      <c r="AG266" s="1884"/>
      <c r="AH266" s="1885"/>
      <c r="AI266" s="1883"/>
      <c r="AJ266" s="1884"/>
      <c r="AK266" s="1884"/>
      <c r="AL266" s="1884"/>
      <c r="AM266" s="1884"/>
      <c r="AN266" s="1884"/>
      <c r="AO266" s="1884"/>
      <c r="AP266" s="1885"/>
      <c r="AQ266" s="1883"/>
      <c r="AR266" s="1884"/>
      <c r="AS266" s="1884"/>
      <c r="AT266" s="1884"/>
      <c r="AU266" s="1884"/>
      <c r="AV266" s="1884"/>
      <c r="AW266" s="1884"/>
      <c r="AX266" s="1885"/>
      <c r="AY266" s="599"/>
      <c r="AZ266" s="444">
        <v>5</v>
      </c>
    </row>
    <row r="267" spans="1:52" s="259" customFormat="1" ht="0.95" customHeight="1">
      <c r="A267" s="575">
        <v>1</v>
      </c>
      <c r="B267" s="599"/>
      <c r="C267" s="1862"/>
      <c r="D267" s="1862"/>
      <c r="E267" s="1862"/>
      <c r="F267" s="1862"/>
      <c r="G267" s="1862"/>
      <c r="H267" s="1862"/>
      <c r="I267" s="1862"/>
      <c r="J267" s="1862"/>
      <c r="K267" s="1862"/>
      <c r="L267" s="1862"/>
      <c r="M267" s="1862"/>
      <c r="N267" s="1862"/>
      <c r="O267" s="1862"/>
      <c r="P267" s="1862"/>
      <c r="Q267" s="1862"/>
      <c r="R267" s="1862"/>
      <c r="S267" s="1863"/>
      <c r="T267" s="1863"/>
      <c r="U267" s="1863"/>
      <c r="V267" s="1863"/>
      <c r="W267" s="1863"/>
      <c r="X267" s="1863"/>
      <c r="Y267" s="1863"/>
      <c r="Z267" s="1863"/>
      <c r="AA267" s="1889"/>
      <c r="AB267" s="1889"/>
      <c r="AC267" s="1889"/>
      <c r="AD267" s="1889"/>
      <c r="AE267" s="1889"/>
      <c r="AF267" s="1889"/>
      <c r="AG267" s="1889"/>
      <c r="AH267" s="1889"/>
      <c r="AI267" s="1889"/>
      <c r="AJ267" s="1889"/>
      <c r="AK267" s="1889"/>
      <c r="AL267" s="1889"/>
      <c r="AM267" s="1889"/>
      <c r="AN267" s="1889"/>
      <c r="AO267" s="1889"/>
      <c r="AP267" s="1889"/>
      <c r="AQ267" s="1889"/>
      <c r="AR267" s="1889"/>
      <c r="AS267" s="1889"/>
      <c r="AT267" s="1889"/>
      <c r="AU267" s="1889"/>
      <c r="AV267" s="1889"/>
      <c r="AW267" s="1889"/>
      <c r="AX267" s="1889"/>
      <c r="AY267" s="599"/>
      <c r="AZ267" s="444"/>
    </row>
    <row r="268" spans="1:52" s="259" customFormat="1" ht="18" hidden="1" customHeight="1">
      <c r="A268" s="575"/>
      <c r="B268" s="617"/>
      <c r="C268" s="617" t="s">
        <v>1193</v>
      </c>
      <c r="D268" s="617" t="s">
        <v>1192</v>
      </c>
      <c r="E268" s="617"/>
      <c r="F268" s="617"/>
      <c r="G268" s="618"/>
      <c r="H268" s="618"/>
      <c r="I268" s="618"/>
      <c r="J268" s="618"/>
      <c r="K268" s="618"/>
      <c r="L268" s="604"/>
      <c r="M268" s="604"/>
      <c r="N268" s="604"/>
      <c r="O268" s="604"/>
      <c r="P268" s="604"/>
      <c r="Q268" s="619"/>
      <c r="R268" s="619"/>
      <c r="S268" s="619"/>
      <c r="T268" s="619"/>
      <c r="U268" s="619"/>
      <c r="V268" s="599"/>
      <c r="W268" s="599"/>
      <c r="X268" s="599"/>
      <c r="Y268" s="599"/>
      <c r="Z268" s="620"/>
      <c r="AA268" s="599"/>
      <c r="AB268" s="599"/>
      <c r="AC268" s="599"/>
      <c r="AD268" s="621"/>
      <c r="AE268" s="599"/>
      <c r="AF268" s="599"/>
      <c r="AG268" s="599"/>
      <c r="AH268" s="800"/>
      <c r="AI268" s="800"/>
      <c r="AJ268" s="800"/>
      <c r="AK268" s="800"/>
      <c r="AL268" s="800"/>
      <c r="AM268" s="800"/>
      <c r="AN268" s="800"/>
      <c r="AO268" s="800"/>
      <c r="AP268" s="800"/>
      <c r="AQ268" s="622"/>
      <c r="AR268" s="622"/>
      <c r="AS268" s="622"/>
      <c r="AT268" s="622"/>
      <c r="AU268" s="797"/>
      <c r="AV268" s="797"/>
      <c r="AW268" s="797"/>
      <c r="AX268" s="797"/>
      <c r="AY268" s="797"/>
      <c r="AZ268" s="443">
        <v>5</v>
      </c>
    </row>
    <row r="269" spans="1:52" s="259" customFormat="1" ht="18" hidden="1" customHeight="1">
      <c r="A269" s="575"/>
      <c r="D269" s="259" t="s">
        <v>499</v>
      </c>
      <c r="E269" s="259" t="s">
        <v>1191</v>
      </c>
      <c r="J269" s="621"/>
      <c r="K269" s="621"/>
      <c r="L269" s="621"/>
      <c r="M269" s="621"/>
      <c r="T269" s="619"/>
      <c r="U269" s="619"/>
      <c r="V269" s="619"/>
      <c r="W269" s="619"/>
      <c r="AB269" s="619"/>
      <c r="AC269" s="619"/>
      <c r="AD269" s="619"/>
      <c r="AE269" s="619"/>
      <c r="AZ269" s="443">
        <v>5</v>
      </c>
    </row>
    <row r="270" spans="1:52" s="259" customFormat="1" ht="18" hidden="1" customHeight="1">
      <c r="A270" s="575"/>
      <c r="D270" s="259" t="s">
        <v>499</v>
      </c>
      <c r="E270" s="579" t="s">
        <v>1190</v>
      </c>
      <c r="F270" s="579"/>
      <c r="G270" s="579"/>
      <c r="H270" s="579"/>
      <c r="I270" s="579"/>
      <c r="J270" s="579"/>
      <c r="K270" s="579"/>
      <c r="L270" s="579"/>
      <c r="M270" s="579"/>
      <c r="N270" s="579"/>
      <c r="O270" s="579"/>
      <c r="P270" s="579"/>
      <c r="Q270" s="579"/>
      <c r="R270" s="579"/>
      <c r="S270" s="579"/>
      <c r="T270" s="579"/>
      <c r="U270" s="579"/>
      <c r="V270" s="579"/>
      <c r="W270" s="579"/>
      <c r="X270" s="579"/>
      <c r="Y270" s="579"/>
      <c r="Z270" s="579"/>
      <c r="AA270" s="579"/>
      <c r="AB270" s="579"/>
      <c r="AC270" s="579"/>
      <c r="AD270" s="579"/>
      <c r="AE270" s="579"/>
      <c r="AF270" s="579"/>
      <c r="AG270" s="579"/>
      <c r="AH270" s="579"/>
      <c r="AI270" s="579"/>
      <c r="AJ270" s="579"/>
      <c r="AK270" s="579"/>
      <c r="AL270" s="579"/>
      <c r="AM270" s="579"/>
      <c r="AN270" s="579"/>
      <c r="AO270" s="579"/>
      <c r="AP270" s="579"/>
      <c r="AQ270" s="579"/>
      <c r="AR270" s="579"/>
      <c r="AS270" s="579"/>
      <c r="AT270" s="579"/>
      <c r="AU270" s="579"/>
      <c r="AV270" s="579"/>
      <c r="AW270" s="579"/>
      <c r="AX270" s="579"/>
      <c r="AY270" s="579"/>
      <c r="AZ270" s="443">
        <v>5</v>
      </c>
    </row>
    <row r="271" spans="1:52" s="260" customFormat="1" ht="18" hidden="1" customHeight="1">
      <c r="A271" s="575"/>
      <c r="B271" s="259"/>
      <c r="C271" s="259" t="s">
        <v>1189</v>
      </c>
      <c r="D271" s="259"/>
      <c r="E271" s="653"/>
      <c r="F271" s="653"/>
      <c r="G271" s="653"/>
      <c r="H271" s="653"/>
      <c r="I271" s="653"/>
      <c r="J271" s="653"/>
      <c r="K271" s="653"/>
      <c r="L271" s="653"/>
      <c r="M271" s="653"/>
      <c r="N271" s="653"/>
      <c r="O271" s="653"/>
      <c r="P271" s="653"/>
      <c r="Q271" s="653"/>
      <c r="R271" s="653"/>
      <c r="S271" s="653"/>
      <c r="T271" s="653"/>
      <c r="U271" s="653"/>
      <c r="V271" s="653"/>
      <c r="W271" s="653"/>
      <c r="X271" s="653"/>
      <c r="Y271" s="653"/>
      <c r="Z271" s="653"/>
      <c r="AA271" s="653"/>
      <c r="AB271" s="653"/>
      <c r="AC271" s="653"/>
      <c r="AD271" s="653"/>
      <c r="AE271" s="653"/>
      <c r="AF271" s="653"/>
      <c r="AG271" s="653"/>
      <c r="AH271" s="653"/>
      <c r="AI271" s="653"/>
      <c r="AJ271" s="653"/>
      <c r="AK271" s="653"/>
      <c r="AL271" s="653"/>
      <c r="AM271" s="653"/>
      <c r="AN271" s="653"/>
      <c r="AO271" s="653"/>
      <c r="AP271" s="653"/>
      <c r="AQ271" s="653"/>
      <c r="AR271" s="653"/>
      <c r="AS271" s="653"/>
      <c r="AT271" s="653"/>
      <c r="AU271" s="653"/>
      <c r="AV271" s="653"/>
      <c r="AW271" s="653"/>
      <c r="AX271" s="653"/>
      <c r="AY271" s="653"/>
      <c r="AZ271" s="443">
        <v>5</v>
      </c>
    </row>
    <row r="272" spans="1:52" s="259" customFormat="1" ht="18" hidden="1" customHeight="1">
      <c r="A272" s="575"/>
      <c r="D272" s="259" t="s">
        <v>499</v>
      </c>
      <c r="E272" s="653" t="s">
        <v>1385</v>
      </c>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c r="AI272" s="653"/>
      <c r="AJ272" s="653"/>
      <c r="AK272" s="653"/>
      <c r="AL272" s="653"/>
      <c r="AM272" s="653"/>
      <c r="AN272" s="653"/>
      <c r="AO272" s="653"/>
      <c r="AP272" s="653"/>
      <c r="AQ272" s="653"/>
      <c r="AR272" s="653"/>
      <c r="AS272" s="653"/>
      <c r="AT272" s="653"/>
      <c r="AU272" s="653"/>
      <c r="AV272" s="653"/>
      <c r="AW272" s="653"/>
      <c r="AX272" s="653"/>
      <c r="AY272" s="653"/>
      <c r="AZ272" s="443">
        <v>5</v>
      </c>
    </row>
    <row r="273" spans="1:52" s="259" customFormat="1" ht="18" hidden="1" customHeight="1">
      <c r="A273" s="575"/>
      <c r="D273" s="259" t="s">
        <v>499</v>
      </c>
      <c r="E273" s="653" t="s">
        <v>1188</v>
      </c>
      <c r="F273" s="653"/>
      <c r="G273" s="653"/>
      <c r="H273" s="653"/>
      <c r="I273" s="653"/>
      <c r="J273" s="653"/>
      <c r="K273" s="653"/>
      <c r="L273" s="653"/>
      <c r="M273" s="653"/>
      <c r="N273" s="653"/>
      <c r="O273" s="653"/>
      <c r="P273" s="653"/>
      <c r="Q273" s="653"/>
      <c r="R273" s="653"/>
      <c r="S273" s="653"/>
      <c r="T273" s="653"/>
      <c r="U273" s="653"/>
      <c r="V273" s="653"/>
      <c r="W273" s="653"/>
      <c r="X273" s="653"/>
      <c r="Y273" s="653"/>
      <c r="Z273" s="653"/>
      <c r="AA273" s="653"/>
      <c r="AB273" s="653"/>
      <c r="AC273" s="653"/>
      <c r="AD273" s="653"/>
      <c r="AE273" s="653"/>
      <c r="AF273" s="653"/>
      <c r="AG273" s="653"/>
      <c r="AH273" s="653"/>
      <c r="AI273" s="653"/>
      <c r="AJ273" s="653"/>
      <c r="AK273" s="653"/>
      <c r="AL273" s="653"/>
      <c r="AM273" s="653"/>
      <c r="AN273" s="653"/>
      <c r="AO273" s="653"/>
      <c r="AP273" s="653"/>
      <c r="AQ273" s="653"/>
      <c r="AR273" s="653"/>
      <c r="AS273" s="653"/>
      <c r="AT273" s="653"/>
      <c r="AU273" s="653"/>
      <c r="AV273" s="653"/>
      <c r="AW273" s="653"/>
      <c r="AX273" s="653"/>
      <c r="AY273" s="653"/>
      <c r="AZ273" s="443">
        <v>5</v>
      </c>
    </row>
    <row r="274" spans="1:52" s="260" customFormat="1" ht="18" hidden="1" customHeight="1">
      <c r="A274" s="575"/>
      <c r="B274" s="259"/>
      <c r="C274" s="259" t="s">
        <v>1187</v>
      </c>
      <c r="D274" s="259"/>
      <c r="E274" s="653"/>
      <c r="F274" s="653"/>
      <c r="G274" s="653"/>
      <c r="H274" s="653"/>
      <c r="I274" s="653"/>
      <c r="J274" s="653"/>
      <c r="K274" s="653"/>
      <c r="L274" s="653"/>
      <c r="M274" s="653"/>
      <c r="N274" s="653"/>
      <c r="O274" s="653"/>
      <c r="P274" s="653"/>
      <c r="Q274" s="653"/>
      <c r="R274" s="653"/>
      <c r="S274" s="653"/>
      <c r="T274" s="653"/>
      <c r="U274" s="653"/>
      <c r="V274" s="653"/>
      <c r="W274" s="653"/>
      <c r="X274" s="653"/>
      <c r="Y274" s="653"/>
      <c r="Z274" s="653"/>
      <c r="AA274" s="653"/>
      <c r="AB274" s="653"/>
      <c r="AC274" s="653"/>
      <c r="AD274" s="653"/>
      <c r="AE274" s="653"/>
      <c r="AF274" s="653"/>
      <c r="AG274" s="653"/>
      <c r="AH274" s="653"/>
      <c r="AI274" s="653"/>
      <c r="AJ274" s="653"/>
      <c r="AK274" s="653"/>
      <c r="AL274" s="653"/>
      <c r="AM274" s="653"/>
      <c r="AN274" s="653"/>
      <c r="AO274" s="653"/>
      <c r="AP274" s="653"/>
      <c r="AQ274" s="653"/>
      <c r="AR274" s="653"/>
      <c r="AS274" s="653"/>
      <c r="AT274" s="653"/>
      <c r="AU274" s="653"/>
      <c r="AV274" s="653"/>
      <c r="AW274" s="653"/>
      <c r="AX274" s="653"/>
      <c r="AY274" s="653"/>
      <c r="AZ274" s="443">
        <v>5</v>
      </c>
    </row>
    <row r="275" spans="1:52" s="259" customFormat="1" ht="18" hidden="1" customHeight="1">
      <c r="A275" s="575"/>
      <c r="D275" s="259" t="s">
        <v>499</v>
      </c>
      <c r="E275" s="653" t="s">
        <v>1385</v>
      </c>
      <c r="F275" s="653"/>
      <c r="G275" s="653"/>
      <c r="H275" s="653"/>
      <c r="I275" s="653"/>
      <c r="J275" s="653"/>
      <c r="K275" s="653"/>
      <c r="L275" s="653"/>
      <c r="M275" s="653"/>
      <c r="N275" s="653"/>
      <c r="O275" s="653"/>
      <c r="P275" s="653"/>
      <c r="Q275" s="653"/>
      <c r="R275" s="653"/>
      <c r="S275" s="653"/>
      <c r="T275" s="653"/>
      <c r="U275" s="653"/>
      <c r="V275" s="653"/>
      <c r="W275" s="653"/>
      <c r="X275" s="653"/>
      <c r="Y275" s="653"/>
      <c r="Z275" s="653"/>
      <c r="AA275" s="653"/>
      <c r="AB275" s="653"/>
      <c r="AC275" s="653"/>
      <c r="AD275" s="653"/>
      <c r="AE275" s="653"/>
      <c r="AF275" s="653"/>
      <c r="AG275" s="653"/>
      <c r="AH275" s="653"/>
      <c r="AI275" s="653"/>
      <c r="AJ275" s="653"/>
      <c r="AK275" s="653"/>
      <c r="AL275" s="653"/>
      <c r="AM275" s="653"/>
      <c r="AN275" s="653"/>
      <c r="AO275" s="653"/>
      <c r="AP275" s="653"/>
      <c r="AQ275" s="653"/>
      <c r="AR275" s="653"/>
      <c r="AS275" s="653"/>
      <c r="AT275" s="653"/>
      <c r="AU275" s="653"/>
      <c r="AV275" s="653"/>
      <c r="AW275" s="653"/>
      <c r="AX275" s="653"/>
      <c r="AY275" s="653"/>
      <c r="AZ275" s="443">
        <v>5</v>
      </c>
    </row>
    <row r="276" spans="1:52" s="259" customFormat="1" ht="18" hidden="1" customHeight="1">
      <c r="A276" s="575"/>
      <c r="D276" s="259" t="s">
        <v>499</v>
      </c>
      <c r="E276" s="653" t="s">
        <v>1186</v>
      </c>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c r="AI276" s="653"/>
      <c r="AJ276" s="653"/>
      <c r="AK276" s="653"/>
      <c r="AL276" s="653"/>
      <c r="AM276" s="653"/>
      <c r="AN276" s="653"/>
      <c r="AO276" s="653"/>
      <c r="AP276" s="653"/>
      <c r="AQ276" s="653"/>
      <c r="AR276" s="653"/>
      <c r="AS276" s="653"/>
      <c r="AT276" s="653"/>
      <c r="AU276" s="653"/>
      <c r="AV276" s="653"/>
      <c r="AW276" s="653"/>
      <c r="AX276" s="653"/>
      <c r="AY276" s="653"/>
      <c r="AZ276" s="443">
        <v>5</v>
      </c>
    </row>
    <row r="277" spans="1:52" s="259" customFormat="1" ht="18" hidden="1" customHeight="1">
      <c r="A277" s="575"/>
      <c r="C277" s="259" t="s">
        <v>1185</v>
      </c>
      <c r="D277" s="259" t="s">
        <v>1184</v>
      </c>
      <c r="E277" s="653"/>
      <c r="F277" s="653"/>
      <c r="G277" s="653"/>
      <c r="H277" s="653"/>
      <c r="I277" s="653"/>
      <c r="J277" s="653"/>
      <c r="K277" s="653"/>
      <c r="L277" s="653"/>
      <c r="M277" s="653"/>
      <c r="N277" s="653"/>
      <c r="O277" s="653"/>
      <c r="P277" s="653"/>
      <c r="Q277" s="653"/>
      <c r="R277" s="653"/>
      <c r="S277" s="653"/>
      <c r="T277" s="653"/>
      <c r="U277" s="653"/>
      <c r="V277" s="653"/>
      <c r="W277" s="653"/>
      <c r="X277" s="653"/>
      <c r="Y277" s="653"/>
      <c r="Z277" s="653"/>
      <c r="AA277" s="653"/>
      <c r="AB277" s="653"/>
      <c r="AC277" s="653"/>
      <c r="AD277" s="653"/>
      <c r="AE277" s="653"/>
      <c r="AF277" s="653"/>
      <c r="AG277" s="653"/>
      <c r="AH277" s="653"/>
      <c r="AI277" s="653"/>
      <c r="AJ277" s="653"/>
      <c r="AK277" s="653"/>
      <c r="AL277" s="653"/>
      <c r="AM277" s="653"/>
      <c r="AN277" s="653"/>
      <c r="AO277" s="653"/>
      <c r="AP277" s="653"/>
      <c r="AQ277" s="653"/>
      <c r="AR277" s="653"/>
      <c r="AS277" s="653"/>
      <c r="AT277" s="653"/>
      <c r="AU277" s="653"/>
      <c r="AV277" s="653"/>
      <c r="AW277" s="653"/>
      <c r="AX277" s="653"/>
      <c r="AY277" s="653"/>
      <c r="AZ277" s="443">
        <v>5</v>
      </c>
    </row>
    <row r="278" spans="1:52" s="259" customFormat="1" ht="18" hidden="1" customHeight="1">
      <c r="A278" s="575"/>
      <c r="D278" s="259" t="s">
        <v>499</v>
      </c>
      <c r="E278" s="653" t="s">
        <v>1183</v>
      </c>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c r="AI278" s="653"/>
      <c r="AJ278" s="653"/>
      <c r="AK278" s="653"/>
      <c r="AL278" s="653"/>
      <c r="AM278" s="653"/>
      <c r="AN278" s="653"/>
      <c r="AO278" s="653"/>
      <c r="AP278" s="653"/>
      <c r="AQ278" s="653"/>
      <c r="AR278" s="653"/>
      <c r="AS278" s="653"/>
      <c r="AT278" s="653"/>
      <c r="AU278" s="653"/>
      <c r="AV278" s="653"/>
      <c r="AW278" s="653"/>
      <c r="AX278" s="653"/>
      <c r="AY278" s="653"/>
      <c r="AZ278" s="443">
        <v>5</v>
      </c>
    </row>
    <row r="279" spans="1:52" s="259" customFormat="1" ht="18" hidden="1" customHeight="1">
      <c r="A279" s="575"/>
      <c r="D279" s="259" t="s">
        <v>499</v>
      </c>
      <c r="E279" s="653" t="s">
        <v>1182</v>
      </c>
      <c r="F279" s="653"/>
      <c r="G279" s="653"/>
      <c r="H279" s="653"/>
      <c r="I279" s="653"/>
      <c r="J279" s="653"/>
      <c r="K279" s="653"/>
      <c r="L279" s="653"/>
      <c r="M279" s="653"/>
      <c r="N279" s="653"/>
      <c r="O279" s="653"/>
      <c r="P279" s="653"/>
      <c r="Q279" s="653"/>
      <c r="R279" s="653"/>
      <c r="S279" s="653"/>
      <c r="T279" s="653"/>
      <c r="U279" s="653"/>
      <c r="V279" s="653"/>
      <c r="W279" s="653"/>
      <c r="X279" s="653"/>
      <c r="Y279" s="653"/>
      <c r="Z279" s="653"/>
      <c r="AA279" s="653"/>
      <c r="AB279" s="653"/>
      <c r="AC279" s="653"/>
      <c r="AD279" s="653"/>
      <c r="AE279" s="653"/>
      <c r="AF279" s="653"/>
      <c r="AG279" s="653"/>
      <c r="AH279" s="653"/>
      <c r="AI279" s="653"/>
      <c r="AJ279" s="653"/>
      <c r="AK279" s="653"/>
      <c r="AL279" s="653"/>
      <c r="AM279" s="653"/>
      <c r="AN279" s="653"/>
      <c r="AO279" s="653"/>
      <c r="AP279" s="653"/>
      <c r="AQ279" s="653"/>
      <c r="AR279" s="653"/>
      <c r="AS279" s="653"/>
      <c r="AT279" s="653"/>
      <c r="AU279" s="653"/>
      <c r="AV279" s="653"/>
      <c r="AW279" s="653"/>
      <c r="AX279" s="653"/>
      <c r="AY279" s="653"/>
      <c r="AZ279" s="443">
        <v>5</v>
      </c>
    </row>
    <row r="280" spans="1:52" s="259" customFormat="1" ht="18" hidden="1" customHeight="1">
      <c r="A280" s="575"/>
      <c r="D280" s="259" t="s">
        <v>499</v>
      </c>
      <c r="E280" s="653" t="s">
        <v>1181</v>
      </c>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c r="AI280" s="653"/>
      <c r="AJ280" s="653"/>
      <c r="AK280" s="653"/>
      <c r="AL280" s="653"/>
      <c r="AM280" s="653"/>
      <c r="AN280" s="653"/>
      <c r="AO280" s="653"/>
      <c r="AP280" s="653"/>
      <c r="AQ280" s="653"/>
      <c r="AR280" s="653"/>
      <c r="AS280" s="653"/>
      <c r="AT280" s="653"/>
      <c r="AU280" s="653"/>
      <c r="AV280" s="653"/>
      <c r="AW280" s="653"/>
      <c r="AX280" s="653"/>
      <c r="AY280" s="653"/>
      <c r="AZ280" s="443">
        <v>5</v>
      </c>
    </row>
    <row r="281" spans="1:52" s="259" customFormat="1" ht="18" hidden="1" customHeight="1">
      <c r="A281" s="575"/>
      <c r="D281" s="259" t="s">
        <v>499</v>
      </c>
      <c r="E281" s="653" t="s">
        <v>1180</v>
      </c>
      <c r="F281" s="653"/>
      <c r="G281" s="653"/>
      <c r="H281" s="653"/>
      <c r="I281" s="653"/>
      <c r="J281" s="653"/>
      <c r="K281" s="653"/>
      <c r="L281" s="653"/>
      <c r="M281" s="653"/>
      <c r="N281" s="653"/>
      <c r="O281" s="653"/>
      <c r="P281" s="653"/>
      <c r="Q281" s="653"/>
      <c r="R281" s="653"/>
      <c r="S281" s="653"/>
      <c r="T281" s="653"/>
      <c r="U281" s="653"/>
      <c r="V281" s="653"/>
      <c r="W281" s="653"/>
      <c r="X281" s="653"/>
      <c r="Y281" s="653"/>
      <c r="Z281" s="653"/>
      <c r="AA281" s="653"/>
      <c r="AB281" s="653"/>
      <c r="AC281" s="653"/>
      <c r="AD281" s="653"/>
      <c r="AE281" s="653"/>
      <c r="AF281" s="653"/>
      <c r="AG281" s="653"/>
      <c r="AH281" s="653"/>
      <c r="AI281" s="653"/>
      <c r="AJ281" s="653"/>
      <c r="AK281" s="653"/>
      <c r="AL281" s="653"/>
      <c r="AM281" s="653"/>
      <c r="AN281" s="653"/>
      <c r="AO281" s="653"/>
      <c r="AP281" s="653"/>
      <c r="AQ281" s="653"/>
      <c r="AR281" s="653"/>
      <c r="AS281" s="653"/>
      <c r="AT281" s="653"/>
      <c r="AU281" s="653"/>
      <c r="AV281" s="653"/>
      <c r="AW281" s="653"/>
      <c r="AX281" s="653"/>
      <c r="AY281" s="653"/>
      <c r="AZ281" s="443">
        <v>5</v>
      </c>
    </row>
    <row r="282" spans="1:52" s="259" customFormat="1" ht="18" hidden="1" customHeight="1">
      <c r="A282" s="575"/>
      <c r="D282" s="259" t="s">
        <v>499</v>
      </c>
      <c r="E282" s="653" t="s">
        <v>1179</v>
      </c>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c r="AI282" s="653"/>
      <c r="AJ282" s="653"/>
      <c r="AK282" s="653"/>
      <c r="AL282" s="653"/>
      <c r="AM282" s="653"/>
      <c r="AN282" s="653"/>
      <c r="AO282" s="653"/>
      <c r="AP282" s="653"/>
      <c r="AQ282" s="653"/>
      <c r="AR282" s="653"/>
      <c r="AS282" s="653"/>
      <c r="AT282" s="653"/>
      <c r="AU282" s="653"/>
      <c r="AV282" s="653"/>
      <c r="AW282" s="653"/>
      <c r="AX282" s="653"/>
      <c r="AY282" s="653"/>
      <c r="AZ282" s="443">
        <v>5</v>
      </c>
    </row>
    <row r="283" spans="1:52" s="259" customFormat="1" ht="18" hidden="1" customHeight="1">
      <c r="A283" s="575"/>
      <c r="D283" s="259" t="s">
        <v>499</v>
      </c>
      <c r="E283" s="653" t="s">
        <v>1178</v>
      </c>
      <c r="F283" s="653"/>
      <c r="G283" s="653"/>
      <c r="H283" s="653"/>
      <c r="I283" s="653"/>
      <c r="J283" s="653"/>
      <c r="K283" s="653"/>
      <c r="L283" s="653"/>
      <c r="M283" s="653"/>
      <c r="N283" s="653"/>
      <c r="O283" s="653"/>
      <c r="P283" s="653"/>
      <c r="Q283" s="653"/>
      <c r="R283" s="653"/>
      <c r="S283" s="653"/>
      <c r="T283" s="653"/>
      <c r="U283" s="653"/>
      <c r="V283" s="653"/>
      <c r="W283" s="653"/>
      <c r="X283" s="653"/>
      <c r="Y283" s="653"/>
      <c r="Z283" s="653"/>
      <c r="AA283" s="653"/>
      <c r="AB283" s="653"/>
      <c r="AC283" s="653"/>
      <c r="AD283" s="653"/>
      <c r="AE283" s="653"/>
      <c r="AF283" s="653"/>
      <c r="AG283" s="653"/>
      <c r="AH283" s="653"/>
      <c r="AI283" s="653"/>
      <c r="AJ283" s="653"/>
      <c r="AK283" s="653"/>
      <c r="AL283" s="653"/>
      <c r="AM283" s="653"/>
      <c r="AN283" s="653"/>
      <c r="AO283" s="653"/>
      <c r="AP283" s="653"/>
      <c r="AQ283" s="653"/>
      <c r="AR283" s="653"/>
      <c r="AS283" s="653"/>
      <c r="AT283" s="653"/>
      <c r="AU283" s="653"/>
      <c r="AV283" s="653"/>
      <c r="AW283" s="653"/>
      <c r="AX283" s="653"/>
      <c r="AY283" s="653"/>
      <c r="AZ283" s="443">
        <v>5</v>
      </c>
    </row>
    <row r="284" spans="1:52" s="259" customFormat="1" ht="18" hidden="1" customHeight="1">
      <c r="A284" s="575"/>
      <c r="D284" s="259" t="s">
        <v>499</v>
      </c>
      <c r="E284" s="653" t="s">
        <v>1177</v>
      </c>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c r="AI284" s="653"/>
      <c r="AJ284" s="653"/>
      <c r="AK284" s="653"/>
      <c r="AL284" s="653"/>
      <c r="AM284" s="653"/>
      <c r="AN284" s="653"/>
      <c r="AO284" s="653"/>
      <c r="AP284" s="653"/>
      <c r="AQ284" s="653"/>
      <c r="AR284" s="653"/>
      <c r="AS284" s="653"/>
      <c r="AT284" s="653"/>
      <c r="AU284" s="653"/>
      <c r="AV284" s="653"/>
      <c r="AW284" s="653"/>
      <c r="AX284" s="653"/>
      <c r="AY284" s="653"/>
      <c r="AZ284" s="443">
        <v>5</v>
      </c>
    </row>
    <row r="285" spans="1:52" s="259" customFormat="1" ht="18" hidden="1" customHeight="1">
      <c r="A285" s="575"/>
      <c r="D285" s="653"/>
      <c r="E285" s="799"/>
      <c r="F285" s="799"/>
      <c r="G285" s="799"/>
      <c r="H285" s="799"/>
      <c r="I285" s="799"/>
      <c r="J285" s="799"/>
      <c r="K285" s="799"/>
      <c r="L285" s="799"/>
      <c r="M285" s="799"/>
      <c r="N285" s="799"/>
      <c r="O285" s="799"/>
      <c r="P285" s="799"/>
      <c r="Q285" s="799"/>
      <c r="R285" s="799"/>
      <c r="S285" s="799"/>
      <c r="T285" s="799"/>
      <c r="U285" s="799"/>
      <c r="V285" s="799"/>
      <c r="W285" s="799"/>
      <c r="X285" s="799"/>
      <c r="Y285" s="799"/>
      <c r="Z285" s="799"/>
      <c r="AA285" s="799"/>
      <c r="AB285" s="799"/>
      <c r="AC285" s="799"/>
      <c r="AD285" s="799"/>
      <c r="AE285" s="799"/>
      <c r="AF285" s="799"/>
      <c r="AG285" s="799"/>
      <c r="AH285" s="799"/>
      <c r="AI285" s="799"/>
      <c r="AJ285" s="799"/>
      <c r="AK285" s="799"/>
      <c r="AL285" s="799"/>
      <c r="AM285" s="799"/>
      <c r="AN285" s="799"/>
      <c r="AO285" s="799"/>
      <c r="AP285" s="799"/>
      <c r="AQ285" s="799"/>
      <c r="AR285" s="799"/>
      <c r="AS285" s="799"/>
      <c r="AT285" s="799"/>
      <c r="AU285" s="799"/>
      <c r="AV285" s="799"/>
      <c r="AW285" s="799"/>
      <c r="AX285" s="799"/>
      <c r="AY285" s="799"/>
      <c r="AZ285" s="443">
        <v>5</v>
      </c>
    </row>
    <row r="286" spans="1:52" ht="25.5">
      <c r="A286" s="575">
        <f t="shared" ref="A286:A306" si="10">IF(K$304&gt;0,1,0)</f>
        <v>0</v>
      </c>
      <c r="B286" s="1869" t="s">
        <v>745</v>
      </c>
      <c r="C286" s="1869"/>
      <c r="D286" s="1869"/>
      <c r="E286" s="1869"/>
      <c r="F286" s="1869"/>
      <c r="G286" s="1869"/>
      <c r="H286" s="1869"/>
      <c r="I286" s="1869"/>
      <c r="J286" s="1869"/>
      <c r="K286" s="1869"/>
      <c r="L286" s="1869"/>
      <c r="M286" s="1869"/>
      <c r="N286" s="1869"/>
      <c r="O286" s="1869"/>
      <c r="P286" s="1869"/>
      <c r="Q286" s="1869"/>
      <c r="R286" s="1869"/>
      <c r="S286" s="1869"/>
      <c r="T286" s="1869"/>
      <c r="U286" s="1869"/>
      <c r="V286" s="1869"/>
      <c r="W286" s="1869"/>
      <c r="X286" s="1869"/>
      <c r="Y286" s="1869"/>
      <c r="Z286" s="1869"/>
      <c r="AA286" s="1869"/>
      <c r="AB286" s="1869"/>
      <c r="AC286" s="1869"/>
      <c r="AD286" s="1869"/>
      <c r="AE286" s="1869"/>
      <c r="AF286" s="1869"/>
      <c r="AG286" s="1869"/>
      <c r="AH286" s="1869"/>
      <c r="AI286" s="1869"/>
      <c r="AJ286" s="1869"/>
      <c r="AK286" s="1869"/>
      <c r="AL286" s="1869"/>
      <c r="AM286" s="1869"/>
      <c r="AN286" s="1869"/>
      <c r="AO286" s="1869"/>
      <c r="AP286" s="1869"/>
      <c r="AQ286" s="1869"/>
      <c r="AR286" s="1869"/>
      <c r="AS286" s="1869"/>
      <c r="AT286" s="1869"/>
      <c r="AU286" s="1869"/>
      <c r="AV286" s="1869"/>
      <c r="AW286" s="1869"/>
      <c r="AX286" s="1869"/>
      <c r="AY286" s="1869"/>
      <c r="AZ286" s="444">
        <v>6</v>
      </c>
    </row>
    <row r="287" spans="1:52" s="260" customFormat="1" ht="9.9499999999999993" customHeight="1">
      <c r="A287" s="575">
        <f t="shared" si="10"/>
        <v>0</v>
      </c>
      <c r="AZ287" s="443">
        <v>6</v>
      </c>
    </row>
    <row r="288" spans="1:52" s="576" customFormat="1" ht="30" customHeight="1">
      <c r="A288" s="575">
        <f t="shared" si="10"/>
        <v>0</v>
      </c>
      <c r="F288" s="1864" t="s">
        <v>1228</v>
      </c>
      <c r="G288" s="1864"/>
      <c r="H288" s="1864"/>
      <c r="I288" s="1864"/>
      <c r="J288" s="1864"/>
      <c r="K288" s="1864"/>
      <c r="L288" s="1870" t="str">
        <f>+'6-3표준조사 3'!K379</f>
        <v>62-0</v>
      </c>
      <c r="M288" s="1870"/>
      <c r="N288" s="1870"/>
      <c r="O288" s="1870"/>
      <c r="P288" s="1870"/>
      <c r="Q288" s="1870"/>
      <c r="R288" s="577"/>
      <c r="S288" s="577"/>
      <c r="T288" s="1864" t="s">
        <v>1227</v>
      </c>
      <c r="U288" s="1864"/>
      <c r="V288" s="1864"/>
      <c r="W288" s="1864"/>
      <c r="X288" s="1864"/>
      <c r="Y288" s="1864"/>
      <c r="Z288" s="1870" t="str">
        <f>+'6-3표준조사 3'!L379</f>
        <v>14-0</v>
      </c>
      <c r="AA288" s="1870"/>
      <c r="AB288" s="1870"/>
      <c r="AC288" s="1870"/>
      <c r="AD288" s="1870"/>
      <c r="AE288" s="1870"/>
      <c r="AF288" s="577"/>
      <c r="AG288" s="577"/>
      <c r="AH288" s="1864" t="s">
        <v>1226</v>
      </c>
      <c r="AI288" s="1864"/>
      <c r="AJ288" s="1864"/>
      <c r="AK288" s="1864"/>
      <c r="AL288" s="1864"/>
      <c r="AM288" s="1864"/>
      <c r="AN288" s="1864"/>
      <c r="AO288" s="1870" t="str">
        <f>+'6-3표준조사 3'!R379</f>
        <v>모두베기</v>
      </c>
      <c r="AP288" s="1870"/>
      <c r="AQ288" s="1870"/>
      <c r="AR288" s="1870"/>
      <c r="AS288" s="1870"/>
      <c r="AT288" s="1870"/>
      <c r="AU288" s="578"/>
      <c r="AV288" s="578"/>
      <c r="AW288" s="578"/>
      <c r="AX288" s="578"/>
      <c r="AZ288" s="443">
        <v>6</v>
      </c>
    </row>
    <row r="289" spans="1:52" s="260" customFormat="1" ht="14.25" customHeight="1">
      <c r="A289" s="575">
        <f t="shared" si="10"/>
        <v>0</v>
      </c>
      <c r="AZ289" s="443">
        <v>6</v>
      </c>
    </row>
    <row r="290" spans="1:52" s="259" customFormat="1" ht="20.100000000000001" customHeight="1">
      <c r="A290" s="575">
        <f t="shared" si="10"/>
        <v>0</v>
      </c>
      <c r="B290" s="1876" t="s">
        <v>1225</v>
      </c>
      <c r="C290" s="1876"/>
      <c r="D290" s="1876"/>
      <c r="E290" s="1876"/>
      <c r="F290" s="1876"/>
      <c r="G290" s="1876"/>
      <c r="H290" s="1876"/>
      <c r="I290" s="1876"/>
      <c r="J290" s="1876"/>
      <c r="K290" s="1876"/>
      <c r="L290" s="1876"/>
      <c r="M290" s="1876"/>
      <c r="N290" s="1876"/>
      <c r="O290" s="1876"/>
      <c r="P290" s="1876"/>
      <c r="Q290" s="1876"/>
      <c r="R290" s="1876"/>
      <c r="S290" s="1876"/>
      <c r="T290" s="1876"/>
      <c r="U290" s="1876"/>
      <c r="V290" s="1876"/>
      <c r="W290" s="1876"/>
      <c r="X290" s="1876"/>
      <c r="Y290" s="1876"/>
      <c r="Z290" s="1876"/>
      <c r="AA290" s="1876"/>
      <c r="AB290" s="1876"/>
      <c r="AC290" s="1876"/>
      <c r="AD290" s="1876"/>
      <c r="AE290" s="1876"/>
      <c r="AF290" s="1876"/>
      <c r="AG290" s="1876"/>
      <c r="AH290" s="1876"/>
      <c r="AI290" s="1876"/>
      <c r="AJ290" s="1876"/>
      <c r="AK290" s="1876"/>
      <c r="AL290" s="1876"/>
      <c r="AM290" s="1876"/>
      <c r="AN290" s="1876"/>
      <c r="AO290" s="1876"/>
      <c r="AP290" s="1876"/>
      <c r="AQ290" s="1876"/>
      <c r="AR290" s="1876"/>
      <c r="AS290" s="1876"/>
      <c r="AT290" s="1876"/>
      <c r="AU290" s="1876"/>
      <c r="AV290" s="1876"/>
      <c r="AW290" s="1876"/>
      <c r="AX290" s="1876"/>
      <c r="AY290" s="1876"/>
      <c r="AZ290" s="443">
        <v>6</v>
      </c>
    </row>
    <row r="291" spans="1:52" s="259" customFormat="1" ht="18" customHeight="1">
      <c r="A291" s="575">
        <f t="shared" si="10"/>
        <v>0</v>
      </c>
      <c r="C291" s="259" t="s">
        <v>1208</v>
      </c>
      <c r="D291" s="579" t="s">
        <v>1224</v>
      </c>
      <c r="E291" s="579"/>
      <c r="F291" s="580"/>
      <c r="G291" s="580"/>
      <c r="H291" s="580"/>
      <c r="I291" s="580"/>
      <c r="J291" s="581"/>
      <c r="M291" s="579"/>
      <c r="N291" s="579"/>
      <c r="O291" s="581"/>
      <c r="P291" s="579"/>
      <c r="Q291" s="579"/>
      <c r="R291" s="579"/>
      <c r="S291" s="579"/>
      <c r="T291" s="579"/>
      <c r="U291" s="579"/>
      <c r="V291" s="579"/>
      <c r="W291" s="579"/>
      <c r="X291" s="579"/>
      <c r="Y291" s="579"/>
      <c r="Z291" s="579"/>
      <c r="AA291" s="579"/>
      <c r="AB291" s="579"/>
      <c r="AC291" s="579"/>
      <c r="AD291" s="579"/>
      <c r="AE291" s="579"/>
      <c r="AZ291" s="443">
        <v>6</v>
      </c>
    </row>
    <row r="292" spans="1:52" s="259" customFormat="1" ht="18" customHeight="1">
      <c r="A292" s="575">
        <f t="shared" si="10"/>
        <v>0</v>
      </c>
      <c r="D292" s="259" t="s">
        <v>499</v>
      </c>
      <c r="E292" s="579" t="str">
        <f>CONCATENATE(L288," 임반 ",Z288," 소반 은 해발고",'6-3표준조사 3'!W378,"m ~ ",'6-3표준조사 3'!W379,"m 사이에 분포한다.")</f>
        <v>62-0 임반 14-0 소반 은 해발고340m ~ 395m 사이에 분포한다.</v>
      </c>
      <c r="F292" s="579"/>
      <c r="G292" s="579"/>
      <c r="H292" s="579"/>
      <c r="I292" s="579"/>
      <c r="J292" s="579"/>
      <c r="K292" s="579"/>
      <c r="L292" s="579"/>
      <c r="M292" s="579"/>
      <c r="N292" s="579"/>
      <c r="O292" s="579"/>
      <c r="P292" s="579"/>
      <c r="Q292" s="579"/>
      <c r="R292" s="579"/>
      <c r="S292" s="579"/>
      <c r="T292" s="579"/>
      <c r="U292" s="579"/>
      <c r="V292" s="579"/>
      <c r="W292" s="579"/>
      <c r="X292" s="579"/>
      <c r="Y292" s="579"/>
      <c r="Z292" s="579"/>
      <c r="AA292" s="579"/>
      <c r="AB292" s="579"/>
      <c r="AC292" s="579"/>
      <c r="AD292" s="579"/>
      <c r="AE292" s="579"/>
      <c r="AF292" s="579"/>
      <c r="AG292" s="579"/>
      <c r="AH292" s="579"/>
      <c r="AI292" s="579"/>
      <c r="AJ292" s="582"/>
      <c r="AK292" s="582"/>
      <c r="AL292" s="582"/>
      <c r="AM292" s="579"/>
      <c r="AN292" s="579"/>
      <c r="AO292" s="579"/>
      <c r="AP292" s="579"/>
      <c r="AQ292" s="579"/>
      <c r="AR292" s="579"/>
      <c r="AS292" s="579"/>
      <c r="AT292" s="579"/>
      <c r="AU292" s="579"/>
      <c r="AV292" s="579"/>
      <c r="AW292" s="579"/>
      <c r="AX292" s="579"/>
      <c r="AY292" s="579"/>
      <c r="AZ292" s="443">
        <v>6</v>
      </c>
    </row>
    <row r="293" spans="1:52" s="259" customFormat="1" ht="18" customHeight="1">
      <c r="A293" s="575">
        <f t="shared" si="10"/>
        <v>0</v>
      </c>
      <c r="D293" s="259" t="s">
        <v>499</v>
      </c>
      <c r="E293" s="259" t="str">
        <f>CONCATENATE("소반의 경사도는 평균 ",'6-3표준조사 3'!W380,"˚로 ",'6-3표준조사 3'!P381,"경사이고, 임지의 잔재를 제외하고 장애물은 많지 않다.")</f>
        <v>소반의 경사도는 평균 24.37˚로 중 (15˚ ~ 30˚)경사이고, 임지의 잔재를 제외하고 장애물은 많지 않다.</v>
      </c>
      <c r="AZ293" s="443">
        <v>6</v>
      </c>
    </row>
    <row r="294" spans="1:52" s="259" customFormat="1" ht="18" customHeight="1">
      <c r="A294" s="575">
        <f t="shared" si="10"/>
        <v>0</v>
      </c>
      <c r="C294" s="259" t="s">
        <v>1206</v>
      </c>
      <c r="D294" s="259" t="s">
        <v>1223</v>
      </c>
      <c r="K294" s="579"/>
      <c r="L294" s="579"/>
      <c r="M294" s="583"/>
      <c r="P294" s="584"/>
      <c r="Q294" s="584"/>
      <c r="R294" s="584"/>
      <c r="S294" s="584"/>
      <c r="T294" s="584"/>
      <c r="AZ294" s="443">
        <v>6</v>
      </c>
    </row>
    <row r="295" spans="1:52" s="259" customFormat="1" ht="18" customHeight="1">
      <c r="A295" s="575">
        <f t="shared" si="10"/>
        <v>0</v>
      </c>
      <c r="D295" s="259" t="s">
        <v>499</v>
      </c>
      <c r="E295" s="579" t="str">
        <f>CONCATENATE("사업대상지는 ",'6-3표준조사 3'!N379," ",'6-3표준조사 3'!O379," ",'6-3표준조사 3'!P379,"로 지적면적은 ",'6-3표준조사 3'!W392,"ha 이다." )</f>
        <v>사업대상지는 적성 기동 산20번지로 지적면적은 5.43ha 이다.</v>
      </c>
      <c r="F295" s="579"/>
      <c r="G295" s="579"/>
      <c r="AJ295" s="579"/>
      <c r="AK295" s="579"/>
      <c r="AL295" s="579"/>
      <c r="AM295" s="579"/>
      <c r="AN295" s="579"/>
      <c r="AO295" s="579"/>
      <c r="AP295" s="579"/>
      <c r="AQ295" s="579"/>
      <c r="AR295" s="579"/>
      <c r="AS295" s="579"/>
      <c r="AT295" s="579"/>
      <c r="AU295" s="579"/>
      <c r="AV295" s="579"/>
      <c r="AW295" s="579"/>
      <c r="AX295" s="579"/>
      <c r="AY295" s="579"/>
      <c r="AZ295" s="443">
        <v>6</v>
      </c>
    </row>
    <row r="296" spans="1:52" s="259" customFormat="1" ht="18" customHeight="1">
      <c r="A296" s="575">
        <f t="shared" si="10"/>
        <v>0</v>
      </c>
      <c r="D296" s="259" t="s">
        <v>499</v>
      </c>
      <c r="E296" s="579" t="str">
        <f>CONCATENATE("소반의 풀베기사업 대상면적은 ",'6-3표준조사 3'!Q379,"ha 이다.")</f>
        <v>소반의 풀베기사업 대상면적은 0ha 이다.</v>
      </c>
      <c r="F296" s="579"/>
      <c r="G296" s="579"/>
      <c r="H296" s="579"/>
      <c r="I296" s="579"/>
      <c r="J296" s="579"/>
      <c r="K296" s="579"/>
      <c r="L296" s="579"/>
      <c r="M296" s="579"/>
      <c r="N296" s="579"/>
      <c r="O296" s="579"/>
      <c r="P296" s="579"/>
      <c r="Q296" s="579"/>
      <c r="R296" s="579"/>
      <c r="S296" s="579"/>
      <c r="T296" s="579"/>
      <c r="U296" s="579"/>
      <c r="V296" s="579"/>
      <c r="W296" s="579"/>
      <c r="X296" s="579"/>
      <c r="Y296" s="579"/>
      <c r="Z296" s="579"/>
      <c r="AA296" s="579"/>
      <c r="AB296" s="579"/>
      <c r="AC296" s="579"/>
      <c r="AD296" s="579"/>
      <c r="AE296" s="579"/>
      <c r="AF296" s="579"/>
      <c r="AG296" s="579"/>
      <c r="AH296" s="579"/>
      <c r="AI296" s="579"/>
      <c r="AJ296" s="579"/>
      <c r="AK296" s="579"/>
      <c r="AL296" s="579"/>
      <c r="AM296" s="579"/>
      <c r="AN296" s="579"/>
      <c r="AO296" s="579"/>
      <c r="AP296" s="579"/>
      <c r="AQ296" s="579"/>
      <c r="AR296" s="579"/>
      <c r="AS296" s="579"/>
      <c r="AT296" s="579"/>
      <c r="AU296" s="579"/>
      <c r="AV296" s="579"/>
      <c r="AW296" s="579"/>
      <c r="AX296" s="579"/>
      <c r="AY296" s="579"/>
      <c r="AZ296" s="443">
        <v>6</v>
      </c>
    </row>
    <row r="297" spans="1:52" s="259" customFormat="1" ht="18" customHeight="1">
      <c r="A297" s="575">
        <f t="shared" si="10"/>
        <v>0</v>
      </c>
      <c r="C297" s="259" t="s">
        <v>1193</v>
      </c>
      <c r="D297" s="259" t="s">
        <v>1222</v>
      </c>
      <c r="E297" s="579"/>
      <c r="F297" s="579"/>
      <c r="G297" s="579"/>
      <c r="H297" s="579"/>
      <c r="I297" s="579"/>
      <c r="J297" s="579"/>
      <c r="K297" s="579"/>
      <c r="L297" s="579"/>
      <c r="M297" s="579"/>
      <c r="N297" s="579"/>
      <c r="O297" s="579"/>
      <c r="P297" s="579"/>
      <c r="Q297" s="579"/>
      <c r="R297" s="579"/>
      <c r="S297" s="579"/>
      <c r="T297" s="579"/>
      <c r="U297" s="579"/>
      <c r="V297" s="579"/>
      <c r="W297" s="579"/>
      <c r="X297" s="579"/>
      <c r="Y297" s="579"/>
      <c r="Z297" s="579"/>
      <c r="AA297" s="579"/>
      <c r="AB297" s="579"/>
      <c r="AC297" s="579"/>
      <c r="AD297" s="579"/>
      <c r="AE297" s="579"/>
      <c r="AF297" s="579"/>
      <c r="AG297" s="579"/>
      <c r="AH297" s="769"/>
      <c r="AI297" s="769"/>
      <c r="AJ297" s="769"/>
      <c r="AK297" s="579"/>
      <c r="AL297" s="579"/>
      <c r="AM297" s="579"/>
      <c r="AN297" s="579"/>
      <c r="AO297" s="579"/>
      <c r="AP297" s="579"/>
      <c r="AQ297" s="579"/>
      <c r="AR297" s="579"/>
      <c r="AS297" s="579"/>
      <c r="AT297" s="579"/>
      <c r="AU297" s="579"/>
      <c r="AV297" s="579"/>
      <c r="AW297" s="579"/>
      <c r="AX297" s="579"/>
      <c r="AY297" s="579"/>
      <c r="AZ297" s="443">
        <v>6</v>
      </c>
    </row>
    <row r="298" spans="1:52" s="259" customFormat="1" ht="18" customHeight="1">
      <c r="A298" s="575">
        <f t="shared" si="10"/>
        <v>0</v>
      </c>
      <c r="B298" s="586"/>
      <c r="C298" s="586"/>
      <c r="D298" s="586" t="s">
        <v>499</v>
      </c>
      <c r="E298" s="587" t="str">
        <f>'6-3표준조사 3'!$W$395</f>
        <v>소반 주변 포장로가 연접되어 접근이 용이하다.</v>
      </c>
      <c r="F298" s="587"/>
      <c r="G298" s="587"/>
      <c r="H298" s="587"/>
      <c r="I298" s="587"/>
      <c r="J298" s="587"/>
      <c r="K298" s="587"/>
      <c r="L298" s="587"/>
      <c r="M298" s="587"/>
      <c r="N298" s="587"/>
      <c r="O298" s="587"/>
      <c r="P298" s="587"/>
      <c r="Q298" s="587"/>
      <c r="R298" s="587"/>
      <c r="S298" s="587"/>
      <c r="T298" s="587"/>
      <c r="U298" s="587"/>
      <c r="V298" s="587"/>
      <c r="W298" s="587"/>
      <c r="X298" s="587"/>
      <c r="Y298" s="587"/>
      <c r="Z298" s="587"/>
      <c r="AA298" s="587"/>
      <c r="AB298" s="587"/>
      <c r="AC298" s="587"/>
      <c r="AD298" s="587"/>
      <c r="AE298" s="587"/>
      <c r="AF298" s="587"/>
      <c r="AG298" s="587"/>
      <c r="AH298" s="588"/>
      <c r="AI298" s="588"/>
      <c r="AJ298" s="588"/>
      <c r="AK298" s="587"/>
      <c r="AL298" s="587"/>
      <c r="AM298" s="587"/>
      <c r="AN298" s="587"/>
      <c r="AO298" s="587"/>
      <c r="AP298" s="587"/>
      <c r="AQ298" s="587"/>
      <c r="AR298" s="587"/>
      <c r="AS298" s="587"/>
      <c r="AT298" s="587"/>
      <c r="AU298" s="587"/>
      <c r="AV298" s="587"/>
      <c r="AW298" s="587"/>
      <c r="AX298" s="587"/>
      <c r="AY298" s="587"/>
      <c r="AZ298" s="443">
        <v>6</v>
      </c>
    </row>
    <row r="299" spans="1:52" s="259" customFormat="1" ht="14.25" customHeight="1">
      <c r="A299" s="575">
        <f t="shared" si="10"/>
        <v>0</v>
      </c>
      <c r="D299" s="589"/>
      <c r="E299" s="589"/>
      <c r="F299" s="589"/>
      <c r="G299" s="589"/>
      <c r="H299" s="589"/>
      <c r="I299" s="589"/>
      <c r="J299" s="589"/>
      <c r="K299" s="589"/>
      <c r="L299" s="589"/>
      <c r="M299" s="589"/>
      <c r="N299" s="589"/>
      <c r="O299" s="589"/>
      <c r="P299" s="589"/>
      <c r="Q299" s="589"/>
      <c r="R299" s="589"/>
      <c r="S299" s="589"/>
      <c r="T299" s="589"/>
      <c r="U299" s="589"/>
      <c r="V299" s="589"/>
      <c r="W299" s="589"/>
      <c r="X299" s="589"/>
      <c r="Y299" s="589"/>
      <c r="Z299" s="589"/>
      <c r="AA299" s="589"/>
      <c r="AB299" s="589"/>
      <c r="AC299" s="589"/>
      <c r="AD299" s="589"/>
      <c r="AE299" s="589"/>
      <c r="AF299" s="589"/>
      <c r="AG299" s="589"/>
      <c r="AH299" s="589"/>
      <c r="AI299" s="589"/>
      <c r="AJ299" s="589"/>
      <c r="AK299" s="589"/>
      <c r="AL299" s="589"/>
      <c r="AM299" s="589"/>
      <c r="AN299" s="589"/>
      <c r="AO299" s="589"/>
      <c r="AP299" s="589"/>
      <c r="AQ299" s="589"/>
      <c r="AR299" s="589"/>
      <c r="AS299" s="589"/>
      <c r="AT299" s="589"/>
      <c r="AU299" s="589"/>
      <c r="AV299" s="589"/>
      <c r="AW299" s="589"/>
      <c r="AX299" s="589"/>
      <c r="AY299" s="589"/>
      <c r="AZ299" s="443">
        <v>6</v>
      </c>
    </row>
    <row r="300" spans="1:52" s="260" customFormat="1" ht="20.100000000000001" customHeight="1">
      <c r="A300" s="575">
        <f t="shared" si="10"/>
        <v>0</v>
      </c>
      <c r="B300" s="1876" t="s">
        <v>1221</v>
      </c>
      <c r="C300" s="1876"/>
      <c r="D300" s="1876"/>
      <c r="E300" s="1876"/>
      <c r="F300" s="1876"/>
      <c r="G300" s="1876"/>
      <c r="H300" s="1876"/>
      <c r="I300" s="1876"/>
      <c r="J300" s="1876"/>
      <c r="K300" s="1876"/>
      <c r="L300" s="1876"/>
      <c r="M300" s="1876"/>
      <c r="N300" s="1876"/>
      <c r="O300" s="1876"/>
      <c r="P300" s="1876"/>
      <c r="Q300" s="1876"/>
      <c r="R300" s="1876"/>
      <c r="S300" s="1876"/>
      <c r="T300" s="1876"/>
      <c r="U300" s="1876"/>
      <c r="V300" s="1876"/>
      <c r="W300" s="1876"/>
      <c r="X300" s="1876"/>
      <c r="Y300" s="1876"/>
      <c r="Z300" s="1876"/>
      <c r="AA300" s="1876"/>
      <c r="AB300" s="1876"/>
      <c r="AC300" s="1876"/>
      <c r="AD300" s="1876"/>
      <c r="AE300" s="1876"/>
      <c r="AF300" s="1876"/>
      <c r="AG300" s="1876"/>
      <c r="AH300" s="1876"/>
      <c r="AI300" s="1876"/>
      <c r="AJ300" s="1876"/>
      <c r="AK300" s="1876"/>
      <c r="AL300" s="1876"/>
      <c r="AM300" s="1876"/>
      <c r="AN300" s="1876"/>
      <c r="AO300" s="1876"/>
      <c r="AP300" s="1876"/>
      <c r="AQ300" s="1876"/>
      <c r="AR300" s="1876"/>
      <c r="AS300" s="1876"/>
      <c r="AT300" s="1876"/>
      <c r="AU300" s="1876"/>
      <c r="AV300" s="1876"/>
      <c r="AW300" s="1876"/>
      <c r="AX300" s="1876"/>
      <c r="AY300" s="1876"/>
      <c r="AZ300" s="443">
        <v>6</v>
      </c>
    </row>
    <row r="301" spans="1:52" s="260" customFormat="1" ht="20.100000000000001" customHeight="1">
      <c r="A301" s="575">
        <f t="shared" si="10"/>
        <v>0</v>
      </c>
      <c r="B301" s="590"/>
      <c r="C301" s="591" t="s">
        <v>1208</v>
      </c>
      <c r="D301" s="591" t="s">
        <v>1220</v>
      </c>
      <c r="E301" s="592"/>
      <c r="F301" s="592"/>
      <c r="G301" s="769"/>
      <c r="H301" s="593"/>
      <c r="I301" s="593"/>
      <c r="J301" s="594"/>
      <c r="K301" s="594"/>
      <c r="L301" s="594"/>
      <c r="M301" s="594"/>
      <c r="N301" s="594"/>
      <c r="O301" s="594"/>
      <c r="P301" s="594"/>
      <c r="Q301" s="595"/>
      <c r="R301" s="595"/>
      <c r="S301" s="595"/>
      <c r="T301" s="595"/>
      <c r="U301" s="595"/>
      <c r="V301" s="596"/>
      <c r="W301" s="596"/>
      <c r="X301" s="596"/>
      <c r="Y301" s="596"/>
      <c r="Z301" s="596"/>
      <c r="AA301" s="596"/>
      <c r="AB301" s="596"/>
      <c r="AC301" s="596"/>
      <c r="AD301" s="596"/>
      <c r="AE301" s="596"/>
      <c r="AF301" s="596"/>
      <c r="AG301" s="596"/>
      <c r="AH301" s="597"/>
      <c r="AI301" s="597"/>
      <c r="AJ301" s="597"/>
      <c r="AK301" s="597"/>
      <c r="AL301" s="598"/>
      <c r="AM301" s="598"/>
      <c r="AN301" s="598"/>
      <c r="AO301" s="598"/>
      <c r="AP301" s="598"/>
      <c r="AQ301" s="598"/>
      <c r="AR301" s="598"/>
      <c r="AS301" s="598"/>
      <c r="AT301" s="598"/>
      <c r="AU301" s="598"/>
      <c r="AV301" s="593"/>
      <c r="AW301" s="593"/>
      <c r="AX301" s="593"/>
      <c r="AY301" s="593"/>
      <c r="AZ301" s="443">
        <v>6</v>
      </c>
    </row>
    <row r="302" spans="1:52" s="259" customFormat="1" ht="18" customHeight="1">
      <c r="A302" s="575">
        <f t="shared" si="10"/>
        <v>0</v>
      </c>
      <c r="B302" s="599"/>
      <c r="C302" s="1862" t="s">
        <v>1219</v>
      </c>
      <c r="D302" s="1862"/>
      <c r="E302" s="1862"/>
      <c r="F302" s="1862"/>
      <c r="G302" s="1862"/>
      <c r="H302" s="1862"/>
      <c r="I302" s="1862"/>
      <c r="J302" s="1862"/>
      <c r="K302" s="1862" t="s">
        <v>1218</v>
      </c>
      <c r="L302" s="1862"/>
      <c r="M302" s="1862"/>
      <c r="N302" s="1862"/>
      <c r="O302" s="1862"/>
      <c r="P302" s="1862"/>
      <c r="Q302" s="1862"/>
      <c r="R302" s="1862"/>
      <c r="S302" s="1862" t="s">
        <v>1217</v>
      </c>
      <c r="T302" s="1862"/>
      <c r="U302" s="1862"/>
      <c r="V302" s="1862"/>
      <c r="W302" s="1862"/>
      <c r="X302" s="1862"/>
      <c r="Y302" s="1862"/>
      <c r="Z302" s="1862"/>
      <c r="AA302" s="1862" t="s">
        <v>1216</v>
      </c>
      <c r="AB302" s="1862"/>
      <c r="AC302" s="1862"/>
      <c r="AD302" s="1862"/>
      <c r="AE302" s="1862"/>
      <c r="AF302" s="1862"/>
      <c r="AG302" s="1862"/>
      <c r="AH302" s="1862"/>
      <c r="AI302" s="1862"/>
      <c r="AJ302" s="1862"/>
      <c r="AK302" s="1862"/>
      <c r="AL302" s="1862"/>
      <c r="AM302" s="1862"/>
      <c r="AN302" s="1862"/>
      <c r="AO302" s="1862"/>
      <c r="AP302" s="1862"/>
      <c r="AQ302" s="1862" t="s">
        <v>964</v>
      </c>
      <c r="AR302" s="1862"/>
      <c r="AS302" s="1862"/>
      <c r="AT302" s="1862"/>
      <c r="AU302" s="1862"/>
      <c r="AV302" s="1862"/>
      <c r="AW302" s="1862"/>
      <c r="AX302" s="1862"/>
      <c r="AY302" s="599"/>
      <c r="AZ302" s="443">
        <v>6</v>
      </c>
    </row>
    <row r="303" spans="1:52" s="259" customFormat="1" ht="18" customHeight="1">
      <c r="A303" s="575">
        <f t="shared" si="10"/>
        <v>0</v>
      </c>
      <c r="B303" s="599"/>
      <c r="C303" s="1862"/>
      <c r="D303" s="1862"/>
      <c r="E303" s="1862"/>
      <c r="F303" s="1862"/>
      <c r="G303" s="1862"/>
      <c r="H303" s="1862"/>
      <c r="I303" s="1862"/>
      <c r="J303" s="1862"/>
      <c r="K303" s="1862"/>
      <c r="L303" s="1862"/>
      <c r="M303" s="1862"/>
      <c r="N303" s="1862"/>
      <c r="O303" s="1862"/>
      <c r="P303" s="1862"/>
      <c r="Q303" s="1862"/>
      <c r="R303" s="1862"/>
      <c r="S303" s="1862"/>
      <c r="T303" s="1862"/>
      <c r="U303" s="1862"/>
      <c r="V303" s="1862"/>
      <c r="W303" s="1862"/>
      <c r="X303" s="1862"/>
      <c r="Y303" s="1862"/>
      <c r="Z303" s="1862"/>
      <c r="AA303" s="1862" t="s">
        <v>1215</v>
      </c>
      <c r="AB303" s="1862"/>
      <c r="AC303" s="1862"/>
      <c r="AD303" s="1862"/>
      <c r="AE303" s="1862"/>
      <c r="AF303" s="1862"/>
      <c r="AG303" s="1862"/>
      <c r="AH303" s="1862"/>
      <c r="AI303" s="1862" t="s">
        <v>1214</v>
      </c>
      <c r="AJ303" s="1862"/>
      <c r="AK303" s="1862"/>
      <c r="AL303" s="1862"/>
      <c r="AM303" s="1862"/>
      <c r="AN303" s="1862"/>
      <c r="AO303" s="1862"/>
      <c r="AP303" s="1862"/>
      <c r="AQ303" s="1862"/>
      <c r="AR303" s="1862"/>
      <c r="AS303" s="1862"/>
      <c r="AT303" s="1862"/>
      <c r="AU303" s="1862"/>
      <c r="AV303" s="1862"/>
      <c r="AW303" s="1862"/>
      <c r="AX303" s="1862"/>
      <c r="AY303" s="599"/>
      <c r="AZ303" s="443">
        <v>6</v>
      </c>
    </row>
    <row r="304" spans="1:52" s="259" customFormat="1" ht="18" customHeight="1">
      <c r="A304" s="575">
        <f t="shared" si="10"/>
        <v>0</v>
      </c>
      <c r="B304" s="600"/>
      <c r="C304" s="1871" t="str">
        <f>L288</f>
        <v>62-0</v>
      </c>
      <c r="D304" s="1872"/>
      <c r="E304" s="1875" t="s">
        <v>1213</v>
      </c>
      <c r="F304" s="1875"/>
      <c r="G304" s="1872" t="str">
        <f>Z288</f>
        <v>14-0</v>
      </c>
      <c r="H304" s="1872"/>
      <c r="I304" s="1875" t="s">
        <v>1212</v>
      </c>
      <c r="J304" s="1875"/>
      <c r="K304" s="1887">
        <f>'6-3표준조사 3'!Q379</f>
        <v>0</v>
      </c>
      <c r="L304" s="1887"/>
      <c r="M304" s="1887"/>
      <c r="N304" s="1887"/>
      <c r="O304" s="1887"/>
      <c r="P304" s="1887"/>
      <c r="Q304" s="1887"/>
      <c r="R304" s="1887"/>
      <c r="S304" s="1867" t="str">
        <f>'6-3표준조사 3'!K381</f>
        <v>아까시(노)</v>
      </c>
      <c r="T304" s="1867"/>
      <c r="U304" s="1867"/>
      <c r="V304" s="1867"/>
      <c r="W304" s="1867"/>
      <c r="X304" s="1867"/>
      <c r="Y304" s="1867"/>
      <c r="Z304" s="1867"/>
      <c r="AA304" s="1865">
        <f>'6-3표준조사 3'!Q385</f>
        <v>0</v>
      </c>
      <c r="AB304" s="1865"/>
      <c r="AC304" s="1865"/>
      <c r="AD304" s="1865"/>
      <c r="AE304" s="1865"/>
      <c r="AF304" s="1865"/>
      <c r="AG304" s="1865"/>
      <c r="AH304" s="1865"/>
      <c r="AI304" s="1865">
        <f>'6-3표준조사 3'!R385</f>
        <v>0</v>
      </c>
      <c r="AJ304" s="1865"/>
      <c r="AK304" s="1865"/>
      <c r="AL304" s="1865"/>
      <c r="AM304" s="1865"/>
      <c r="AN304" s="1865"/>
      <c r="AO304" s="1865"/>
      <c r="AP304" s="1865"/>
      <c r="AQ304" s="1867" t="str">
        <f>'6-3표준조사 3'!R381</f>
        <v>3년차 이상</v>
      </c>
      <c r="AR304" s="1867"/>
      <c r="AS304" s="1867"/>
      <c r="AT304" s="1867"/>
      <c r="AU304" s="1867"/>
      <c r="AV304" s="1867"/>
      <c r="AW304" s="1867"/>
      <c r="AX304" s="1867"/>
      <c r="AY304" s="599"/>
      <c r="AZ304" s="443">
        <v>6</v>
      </c>
    </row>
    <row r="305" spans="1:52" s="259" customFormat="1" ht="18" customHeight="1">
      <c r="A305" s="575">
        <f t="shared" si="10"/>
        <v>0</v>
      </c>
      <c r="B305" s="600"/>
      <c r="C305" s="1873"/>
      <c r="D305" s="1874"/>
      <c r="E305" s="1874"/>
      <c r="F305" s="1874"/>
      <c r="G305" s="1874"/>
      <c r="H305" s="1874"/>
      <c r="I305" s="1874"/>
      <c r="J305" s="1874"/>
      <c r="K305" s="1888"/>
      <c r="L305" s="1888"/>
      <c r="M305" s="1888"/>
      <c r="N305" s="1888"/>
      <c r="O305" s="1888"/>
      <c r="P305" s="1888"/>
      <c r="Q305" s="1888"/>
      <c r="R305" s="1888"/>
      <c r="S305" s="1868"/>
      <c r="T305" s="1868"/>
      <c r="U305" s="1868"/>
      <c r="V305" s="1868"/>
      <c r="W305" s="1868"/>
      <c r="X305" s="1868"/>
      <c r="Y305" s="1868"/>
      <c r="Z305" s="1868"/>
      <c r="AA305" s="1866"/>
      <c r="AB305" s="1866"/>
      <c r="AC305" s="1866"/>
      <c r="AD305" s="1866"/>
      <c r="AE305" s="1866"/>
      <c r="AF305" s="1866"/>
      <c r="AG305" s="1866"/>
      <c r="AH305" s="1866"/>
      <c r="AI305" s="1866"/>
      <c r="AJ305" s="1866"/>
      <c r="AK305" s="1866"/>
      <c r="AL305" s="1866"/>
      <c r="AM305" s="1866"/>
      <c r="AN305" s="1866"/>
      <c r="AO305" s="1866"/>
      <c r="AP305" s="1866"/>
      <c r="AQ305" s="1868"/>
      <c r="AR305" s="1868"/>
      <c r="AS305" s="1868"/>
      <c r="AT305" s="1868"/>
      <c r="AU305" s="1868"/>
      <c r="AV305" s="1868"/>
      <c r="AW305" s="1868"/>
      <c r="AX305" s="1868"/>
      <c r="AY305" s="599"/>
      <c r="AZ305" s="443">
        <v>6</v>
      </c>
    </row>
    <row r="306" spans="1:52" s="259" customFormat="1" ht="18" customHeight="1">
      <c r="A306" s="575">
        <f t="shared" si="10"/>
        <v>0</v>
      </c>
      <c r="B306" s="600"/>
      <c r="C306" s="600" t="s">
        <v>1206</v>
      </c>
      <c r="D306" s="600" t="s">
        <v>1211</v>
      </c>
      <c r="E306" s="600"/>
      <c r="F306" s="599"/>
      <c r="G306" s="599"/>
      <c r="H306" s="599"/>
      <c r="I306" s="599"/>
      <c r="J306" s="599"/>
      <c r="K306" s="599"/>
      <c r="L306" s="599"/>
      <c r="M306" s="599"/>
      <c r="N306" s="599"/>
      <c r="O306" s="599"/>
      <c r="P306" s="599"/>
      <c r="Q306" s="601"/>
      <c r="R306" s="601"/>
      <c r="S306" s="601"/>
      <c r="T306" s="601"/>
      <c r="U306" s="601"/>
      <c r="V306" s="599"/>
      <c r="W306" s="602"/>
      <c r="X306" s="602"/>
      <c r="Y306" s="602"/>
      <c r="Z306" s="602"/>
      <c r="AA306" s="602"/>
      <c r="AB306" s="602"/>
      <c r="AC306" s="602"/>
      <c r="AD306" s="602"/>
      <c r="AE306" s="602"/>
      <c r="AF306" s="602"/>
      <c r="AG306" s="599"/>
      <c r="AH306" s="603"/>
      <c r="AI306" s="603"/>
      <c r="AJ306" s="603"/>
      <c r="AK306" s="603"/>
      <c r="AL306" s="604"/>
      <c r="AM306" s="604"/>
      <c r="AN306" s="604"/>
      <c r="AO306" s="604"/>
      <c r="AP306" s="604"/>
      <c r="AQ306" s="604"/>
      <c r="AR306" s="604"/>
      <c r="AS306" s="604"/>
      <c r="AT306" s="604"/>
      <c r="AU306" s="604"/>
      <c r="AV306" s="599"/>
      <c r="AW306" s="599"/>
      <c r="AX306" s="599"/>
      <c r="AY306" s="599"/>
      <c r="AZ306" s="443">
        <v>6</v>
      </c>
    </row>
    <row r="307" spans="1:52" s="259" customFormat="1" ht="18" customHeight="1">
      <c r="A307" s="575">
        <f>IF(K304&gt;0,1,0)</f>
        <v>0</v>
      </c>
      <c r="B307" s="600"/>
      <c r="C307" s="600"/>
      <c r="D307" s="259" t="s">
        <v>499</v>
      </c>
      <c r="E307" s="600" t="str">
        <f>'6-3표준조사 3'!$W$396</f>
        <v>식재된 아까시(노) 는 활착이 안정된 상태로 신초발달이 양호하다.</v>
      </c>
      <c r="F307" s="599"/>
      <c r="G307" s="599"/>
      <c r="H307" s="599"/>
      <c r="I307" s="599"/>
      <c r="J307" s="599"/>
      <c r="K307" s="599"/>
      <c r="L307" s="599"/>
      <c r="M307" s="599"/>
      <c r="N307" s="599"/>
      <c r="O307" s="599"/>
      <c r="P307" s="599"/>
      <c r="Q307" s="601"/>
      <c r="R307" s="601"/>
      <c r="S307" s="601"/>
      <c r="T307" s="601"/>
      <c r="U307" s="601"/>
      <c r="V307" s="599"/>
      <c r="W307" s="605"/>
      <c r="X307" s="602"/>
      <c r="Y307" s="602"/>
      <c r="Z307" s="602"/>
      <c r="AA307" s="605"/>
      <c r="AB307" s="602"/>
      <c r="AC307" s="602"/>
      <c r="AD307" s="602"/>
      <c r="AE307" s="605"/>
      <c r="AF307" s="602"/>
      <c r="AG307" s="599"/>
      <c r="AH307" s="603"/>
      <c r="AI307" s="603"/>
      <c r="AJ307" s="603"/>
      <c r="AK307" s="603"/>
      <c r="AL307" s="604"/>
      <c r="AM307" s="604"/>
      <c r="AN307" s="604"/>
      <c r="AO307" s="604"/>
      <c r="AP307" s="604"/>
      <c r="AQ307" s="604"/>
      <c r="AR307" s="604"/>
      <c r="AS307" s="604"/>
      <c r="AT307" s="604"/>
      <c r="AU307" s="604"/>
      <c r="AV307" s="599"/>
      <c r="AW307" s="599"/>
      <c r="AX307" s="599"/>
      <c r="AY307" s="599"/>
      <c r="AZ307" s="443">
        <v>6</v>
      </c>
    </row>
    <row r="308" spans="1:52" s="259" customFormat="1" ht="18" customHeight="1">
      <c r="A308" s="575">
        <f>IF(K304&gt;0,1,0)</f>
        <v>0</v>
      </c>
      <c r="B308" s="600"/>
      <c r="C308" s="600"/>
      <c r="D308" s="259" t="s">
        <v>499</v>
      </c>
      <c r="E308" s="600">
        <f>'6-3표준조사 3'!$W$397</f>
        <v>0</v>
      </c>
      <c r="F308" s="599"/>
      <c r="G308" s="599"/>
      <c r="H308" s="599"/>
      <c r="I308" s="599"/>
      <c r="J308" s="599"/>
      <c r="K308" s="599"/>
      <c r="L308" s="599"/>
      <c r="M308" s="599"/>
      <c r="N308" s="599"/>
      <c r="O308" s="599"/>
      <c r="P308" s="599"/>
      <c r="Q308" s="601"/>
      <c r="R308" s="601"/>
      <c r="S308" s="601"/>
      <c r="T308" s="601"/>
      <c r="U308" s="601"/>
      <c r="V308" s="599"/>
      <c r="W308" s="599"/>
      <c r="X308" s="599"/>
      <c r="Y308" s="599"/>
      <c r="Z308" s="599"/>
      <c r="AA308" s="599"/>
      <c r="AB308" s="599"/>
      <c r="AC308" s="599"/>
      <c r="AD308" s="599"/>
      <c r="AE308" s="599"/>
      <c r="AF308" s="599"/>
      <c r="AG308" s="599"/>
      <c r="AH308" s="603"/>
      <c r="AI308" s="603"/>
      <c r="AJ308" s="603"/>
      <c r="AK308" s="603"/>
      <c r="AL308" s="604"/>
      <c r="AM308" s="604"/>
      <c r="AN308" s="604"/>
      <c r="AO308" s="604"/>
      <c r="AP308" s="604"/>
      <c r="AQ308" s="604"/>
      <c r="AR308" s="604"/>
      <c r="AS308" s="604"/>
      <c r="AT308" s="604"/>
      <c r="AU308" s="604"/>
      <c r="AV308" s="599"/>
      <c r="AW308" s="599"/>
      <c r="AX308" s="599"/>
      <c r="AY308" s="599"/>
      <c r="AZ308" s="444">
        <v>6</v>
      </c>
    </row>
    <row r="309" spans="1:52" s="259" customFormat="1" ht="18" customHeight="1">
      <c r="A309" s="575">
        <f t="shared" ref="A309:A314" si="11">IF(K$304&gt;0,1,0)</f>
        <v>0</v>
      </c>
      <c r="B309" s="600"/>
      <c r="C309" s="600" t="s">
        <v>1193</v>
      </c>
      <c r="D309" s="600" t="s">
        <v>1210</v>
      </c>
      <c r="E309" s="600"/>
      <c r="F309" s="599"/>
      <c r="G309" s="599"/>
      <c r="H309" s="599"/>
      <c r="I309" s="599"/>
      <c r="J309" s="599"/>
      <c r="K309" s="599"/>
      <c r="L309" s="599"/>
      <c r="M309" s="599"/>
      <c r="N309" s="599"/>
      <c r="O309" s="599"/>
      <c r="P309" s="599"/>
      <c r="Q309" s="601"/>
      <c r="R309" s="601"/>
      <c r="S309" s="601"/>
      <c r="T309" s="601"/>
      <c r="U309" s="601"/>
      <c r="V309" s="599"/>
      <c r="W309" s="599"/>
      <c r="X309" s="599"/>
      <c r="Y309" s="599"/>
      <c r="Z309" s="599"/>
      <c r="AA309" s="599"/>
      <c r="AB309" s="599"/>
      <c r="AC309" s="599"/>
      <c r="AD309" s="599"/>
      <c r="AE309" s="599"/>
      <c r="AF309" s="599"/>
      <c r="AG309" s="599"/>
      <c r="AH309" s="603"/>
      <c r="AI309" s="603"/>
      <c r="AJ309" s="603"/>
      <c r="AK309" s="603"/>
      <c r="AL309" s="604"/>
      <c r="AM309" s="604"/>
      <c r="AN309" s="604"/>
      <c r="AO309" s="604"/>
      <c r="AP309" s="604"/>
      <c r="AQ309" s="604"/>
      <c r="AR309" s="604"/>
      <c r="AS309" s="604"/>
      <c r="AT309" s="604"/>
      <c r="AU309" s="604"/>
      <c r="AV309" s="599"/>
      <c r="AW309" s="599"/>
      <c r="AX309" s="599"/>
      <c r="AY309" s="599"/>
      <c r="AZ309" s="443">
        <v>6</v>
      </c>
    </row>
    <row r="310" spans="1:52" s="259" customFormat="1" ht="18" customHeight="1">
      <c r="A310" s="575">
        <f t="shared" si="11"/>
        <v>0</v>
      </c>
      <c r="B310" s="600"/>
      <c r="C310" s="600"/>
      <c r="D310" s="259" t="s">
        <v>499</v>
      </c>
      <c r="E310" s="600" t="s">
        <v>1230</v>
      </c>
      <c r="F310" s="599"/>
      <c r="G310" s="599"/>
      <c r="H310" s="599"/>
      <c r="I310" s="599"/>
      <c r="J310" s="599"/>
      <c r="K310" s="599"/>
      <c r="L310" s="599"/>
      <c r="M310" s="599"/>
      <c r="N310" s="599"/>
      <c r="O310" s="599"/>
      <c r="P310" s="599"/>
      <c r="Q310" s="601"/>
      <c r="R310" s="601"/>
      <c r="S310" s="601"/>
      <c r="T310" s="601"/>
      <c r="U310" s="601"/>
      <c r="V310" s="599"/>
      <c r="W310" s="599"/>
      <c r="X310" s="599"/>
      <c r="Y310" s="599"/>
      <c r="Z310" s="599"/>
      <c r="AA310" s="599"/>
      <c r="AB310" s="599"/>
      <c r="AC310" s="599"/>
      <c r="AD310" s="599"/>
      <c r="AE310" s="599"/>
      <c r="AF310" s="599"/>
      <c r="AG310" s="599"/>
      <c r="AH310" s="603"/>
      <c r="AI310" s="603"/>
      <c r="AJ310" s="603"/>
      <c r="AK310" s="603"/>
      <c r="AL310" s="604"/>
      <c r="AM310" s="604"/>
      <c r="AN310" s="604"/>
      <c r="AO310" s="604"/>
      <c r="AP310" s="604"/>
      <c r="AQ310" s="604"/>
      <c r="AR310" s="604"/>
      <c r="AS310" s="604"/>
      <c r="AT310" s="604"/>
      <c r="AU310" s="604"/>
      <c r="AV310" s="599"/>
      <c r="AW310" s="599"/>
      <c r="AX310" s="599"/>
      <c r="AY310" s="599"/>
      <c r="AZ310" s="443">
        <v>6</v>
      </c>
    </row>
    <row r="311" spans="1:52" s="259" customFormat="1" ht="18" customHeight="1">
      <c r="A311" s="575">
        <f t="shared" si="11"/>
        <v>0</v>
      </c>
      <c r="B311" s="600"/>
      <c r="C311" s="600"/>
      <c r="D311" s="259" t="s">
        <v>499</v>
      </c>
      <c r="E311" s="600" t="str">
        <f>CONCATENATE("조림목이 자연발생 식생과 경쟁하고 있으며 조림목의 조림후 경과년수는 ",AQ304,"이다." )</f>
        <v>조림목이 자연발생 식생과 경쟁하고 있으며 조림목의 조림후 경과년수는 3년차 이상이다.</v>
      </c>
      <c r="F311" s="599"/>
      <c r="G311" s="599"/>
      <c r="H311" s="599"/>
      <c r="I311" s="599"/>
      <c r="J311" s="599"/>
      <c r="K311" s="599"/>
      <c r="L311" s="599"/>
      <c r="M311" s="599"/>
      <c r="N311" s="599"/>
      <c r="O311" s="599"/>
      <c r="P311" s="599"/>
      <c r="Q311" s="599"/>
      <c r="R311" s="599"/>
      <c r="S311" s="599"/>
      <c r="T311" s="599"/>
      <c r="U311" s="599"/>
      <c r="V311" s="599"/>
      <c r="W311" s="599"/>
      <c r="X311" s="599"/>
      <c r="Y311" s="599"/>
      <c r="Z311" s="599"/>
      <c r="AA311" s="599"/>
      <c r="AB311" s="599"/>
      <c r="AC311" s="599"/>
      <c r="AD311" s="599"/>
      <c r="AE311" s="599"/>
      <c r="AF311" s="599"/>
      <c r="AG311" s="599"/>
      <c r="AH311" s="603"/>
      <c r="AI311" s="603"/>
      <c r="AJ311" s="603"/>
      <c r="AK311" s="603"/>
      <c r="AL311" s="604"/>
      <c r="AM311" s="604"/>
      <c r="AN311" s="604"/>
      <c r="AO311" s="604"/>
      <c r="AP311" s="604"/>
      <c r="AQ311" s="604"/>
      <c r="AR311" s="604"/>
      <c r="AS311" s="604"/>
      <c r="AT311" s="604"/>
      <c r="AU311" s="604"/>
      <c r="AV311" s="599"/>
      <c r="AW311" s="599"/>
      <c r="AX311" s="599"/>
      <c r="AY311" s="599"/>
      <c r="AZ311" s="443">
        <v>6</v>
      </c>
    </row>
    <row r="312" spans="1:52" s="259" customFormat="1" ht="13.5" customHeight="1">
      <c r="A312" s="575">
        <f t="shared" si="11"/>
        <v>0</v>
      </c>
      <c r="B312" s="606"/>
      <c r="C312" s="606"/>
      <c r="D312" s="606"/>
      <c r="E312" s="606"/>
      <c r="F312" s="769"/>
      <c r="G312" s="769"/>
      <c r="H312" s="769"/>
      <c r="I312" s="769"/>
      <c r="J312" s="607"/>
      <c r="K312" s="607"/>
      <c r="L312" s="607"/>
      <c r="M312" s="607"/>
      <c r="N312" s="607"/>
      <c r="O312" s="607"/>
      <c r="P312" s="607"/>
      <c r="Q312" s="608"/>
      <c r="R312" s="608"/>
      <c r="S312" s="608"/>
      <c r="T312" s="608"/>
      <c r="U312" s="608"/>
      <c r="V312" s="599"/>
      <c r="W312" s="599"/>
      <c r="X312" s="599"/>
      <c r="Y312" s="599"/>
      <c r="Z312" s="599"/>
      <c r="AA312" s="599"/>
      <c r="AB312" s="599"/>
      <c r="AC312" s="599"/>
      <c r="AD312" s="599"/>
      <c r="AE312" s="599"/>
      <c r="AF312" s="599"/>
      <c r="AG312" s="599"/>
      <c r="AH312" s="609"/>
      <c r="AI312" s="609"/>
      <c r="AJ312" s="609"/>
      <c r="AK312" s="609"/>
      <c r="AL312" s="610"/>
      <c r="AM312" s="610"/>
      <c r="AN312" s="610"/>
      <c r="AO312" s="610"/>
      <c r="AP312" s="610"/>
      <c r="AQ312" s="610"/>
      <c r="AR312" s="610"/>
      <c r="AS312" s="610"/>
      <c r="AT312" s="610"/>
      <c r="AU312" s="610"/>
      <c r="AV312" s="769"/>
      <c r="AW312" s="769"/>
      <c r="AX312" s="769"/>
      <c r="AY312" s="769"/>
      <c r="AZ312" s="443">
        <v>6</v>
      </c>
    </row>
    <row r="313" spans="1:52" s="260" customFormat="1" ht="19.5" customHeight="1">
      <c r="A313" s="575">
        <f t="shared" si="11"/>
        <v>0</v>
      </c>
      <c r="B313" s="1876" t="s">
        <v>1209</v>
      </c>
      <c r="C313" s="1876"/>
      <c r="D313" s="1876"/>
      <c r="E313" s="1876"/>
      <c r="F313" s="1876"/>
      <c r="G313" s="1876"/>
      <c r="H313" s="1876"/>
      <c r="I313" s="1876"/>
      <c r="J313" s="1876"/>
      <c r="K313" s="1876"/>
      <c r="L313" s="1876"/>
      <c r="M313" s="1876"/>
      <c r="N313" s="1876"/>
      <c r="O313" s="1876"/>
      <c r="P313" s="1876"/>
      <c r="Q313" s="1876"/>
      <c r="R313" s="1876"/>
      <c r="S313" s="1876"/>
      <c r="T313" s="1876"/>
      <c r="U313" s="1876"/>
      <c r="V313" s="1876"/>
      <c r="W313" s="1876"/>
      <c r="X313" s="1876"/>
      <c r="Y313" s="1876"/>
      <c r="Z313" s="1876"/>
      <c r="AA313" s="1876"/>
      <c r="AB313" s="1876"/>
      <c r="AC313" s="1876"/>
      <c r="AD313" s="1876"/>
      <c r="AE313" s="1876"/>
      <c r="AF313" s="1876"/>
      <c r="AG313" s="1876"/>
      <c r="AH313" s="1876"/>
      <c r="AI313" s="1876"/>
      <c r="AJ313" s="1876"/>
      <c r="AK313" s="1876"/>
      <c r="AL313" s="1876"/>
      <c r="AM313" s="1876"/>
      <c r="AN313" s="1876"/>
      <c r="AO313" s="1876"/>
      <c r="AP313" s="1876"/>
      <c r="AQ313" s="1876"/>
      <c r="AR313" s="1876"/>
      <c r="AS313" s="1876"/>
      <c r="AT313" s="1876"/>
      <c r="AU313" s="1876"/>
      <c r="AV313" s="1876"/>
      <c r="AW313" s="1876"/>
      <c r="AX313" s="1876"/>
      <c r="AY313" s="1876"/>
      <c r="AZ313" s="443">
        <v>6</v>
      </c>
    </row>
    <row r="314" spans="1:52" s="260" customFormat="1" ht="18" customHeight="1">
      <c r="A314" s="575">
        <f t="shared" si="11"/>
        <v>0</v>
      </c>
      <c r="B314" s="770"/>
      <c r="C314" s="259" t="s">
        <v>1208</v>
      </c>
      <c r="D314" s="579" t="s">
        <v>1207</v>
      </c>
      <c r="E314" s="579"/>
      <c r="F314" s="579"/>
      <c r="G314" s="579"/>
      <c r="H314" s="579"/>
      <c r="I314" s="579"/>
      <c r="J314" s="611"/>
      <c r="K314" s="611"/>
      <c r="L314" s="611"/>
      <c r="M314" s="611"/>
      <c r="N314" s="611"/>
      <c r="O314" s="611"/>
      <c r="P314" s="611"/>
      <c r="Q314" s="611"/>
      <c r="R314" s="611"/>
      <c r="S314" s="611"/>
      <c r="T314" s="611"/>
      <c r="U314" s="611"/>
      <c r="V314" s="611"/>
      <c r="W314" s="611"/>
      <c r="X314" s="611"/>
      <c r="Y314" s="611"/>
      <c r="Z314" s="611"/>
      <c r="AA314" s="611"/>
      <c r="AB314" s="611"/>
      <c r="AC314" s="611"/>
      <c r="AD314" s="611"/>
      <c r="AE314" s="611"/>
      <c r="AF314" s="611"/>
      <c r="AG314" s="611"/>
      <c r="AH314" s="611"/>
      <c r="AI314" s="611"/>
      <c r="AJ314" s="611"/>
      <c r="AK314" s="611"/>
      <c r="AL314" s="611"/>
      <c r="AM314" s="611"/>
      <c r="AN314" s="611"/>
      <c r="AO314" s="611"/>
      <c r="AP314" s="611"/>
      <c r="AQ314" s="611"/>
      <c r="AR314" s="611"/>
      <c r="AS314" s="611"/>
      <c r="AT314" s="611"/>
      <c r="AU314" s="611"/>
      <c r="AV314" s="611"/>
      <c r="AW314" s="611"/>
      <c r="AX314" s="611"/>
      <c r="AY314" s="611"/>
      <c r="AZ314" s="443">
        <v>6</v>
      </c>
    </row>
    <row r="315" spans="1:52" s="259" customFormat="1" ht="18" hidden="1" customHeight="1">
      <c r="A315" s="575">
        <f>A328</f>
        <v>0</v>
      </c>
      <c r="D315" s="259" t="s">
        <v>499</v>
      </c>
      <c r="E315" s="579" t="str">
        <f>'6-3표준조사 3'!$W$398</f>
        <v>소반내 조림목의 생육상태, 현장여건 등을 고려하여 작업종은 모두베기로 적용한다.</v>
      </c>
      <c r="F315" s="579"/>
      <c r="G315" s="579"/>
      <c r="H315" s="579"/>
      <c r="I315" s="579"/>
      <c r="J315" s="580"/>
      <c r="K315" s="579"/>
      <c r="L315" s="579"/>
      <c r="M315" s="579"/>
      <c r="N315" s="579"/>
      <c r="O315" s="579"/>
      <c r="P315" s="579"/>
      <c r="Q315" s="579"/>
      <c r="R315" s="579"/>
      <c r="S315" s="579"/>
      <c r="T315" s="579"/>
      <c r="U315" s="579"/>
      <c r="V315" s="579"/>
      <c r="W315" s="579"/>
      <c r="X315" s="579"/>
      <c r="Y315" s="579"/>
      <c r="Z315" s="579"/>
      <c r="AA315" s="579"/>
      <c r="AB315" s="579"/>
      <c r="AC315" s="579"/>
      <c r="AD315" s="579"/>
      <c r="AE315" s="579"/>
      <c r="AF315" s="579"/>
      <c r="AG315" s="579"/>
      <c r="AH315" s="579"/>
      <c r="AI315" s="579"/>
      <c r="AJ315" s="579"/>
      <c r="AK315" s="579"/>
      <c r="AL315" s="579"/>
      <c r="AM315" s="579"/>
      <c r="AN315" s="579"/>
      <c r="AO315" s="579"/>
      <c r="AP315" s="579"/>
      <c r="AQ315" s="579"/>
      <c r="AR315" s="579"/>
      <c r="AS315" s="579"/>
      <c r="AT315" s="579"/>
      <c r="AU315" s="579"/>
      <c r="AV315" s="579"/>
      <c r="AW315" s="579"/>
      <c r="AX315" s="579"/>
      <c r="AY315" s="579"/>
      <c r="AZ315" s="443">
        <v>6</v>
      </c>
    </row>
    <row r="316" spans="1:52" s="259" customFormat="1" ht="18" hidden="1" customHeight="1">
      <c r="A316" s="575">
        <f>A331</f>
        <v>0</v>
      </c>
      <c r="D316" s="259" t="s">
        <v>499</v>
      </c>
      <c r="E316" s="579" t="s">
        <v>1048</v>
      </c>
      <c r="F316" s="579"/>
      <c r="G316" s="579"/>
      <c r="H316" s="579"/>
      <c r="I316" s="579"/>
      <c r="J316" s="580"/>
      <c r="K316" s="579"/>
      <c r="L316" s="579"/>
      <c r="M316" s="579"/>
      <c r="N316" s="579"/>
      <c r="O316" s="579"/>
      <c r="P316" s="579"/>
      <c r="Q316" s="579"/>
      <c r="R316" s="579"/>
      <c r="S316" s="579"/>
      <c r="T316" s="579"/>
      <c r="U316" s="579"/>
      <c r="V316" s="579"/>
      <c r="W316" s="579"/>
      <c r="X316" s="579"/>
      <c r="Y316" s="579"/>
      <c r="Z316" s="579"/>
      <c r="AA316" s="579"/>
      <c r="AB316" s="579"/>
      <c r="AC316" s="579"/>
      <c r="AD316" s="579"/>
      <c r="AE316" s="579"/>
      <c r="AF316" s="579"/>
      <c r="AG316" s="579"/>
      <c r="AH316" s="579"/>
      <c r="AI316" s="579"/>
      <c r="AJ316" s="579"/>
      <c r="AK316" s="579"/>
      <c r="AL316" s="579"/>
      <c r="AM316" s="579"/>
      <c r="AN316" s="579"/>
      <c r="AO316" s="579"/>
      <c r="AP316" s="579"/>
      <c r="AQ316" s="579"/>
      <c r="AR316" s="579"/>
      <c r="AS316" s="579"/>
      <c r="AT316" s="579"/>
      <c r="AU316" s="579"/>
      <c r="AV316" s="579"/>
      <c r="AW316" s="579"/>
      <c r="AX316" s="579"/>
      <c r="AY316" s="579"/>
      <c r="AZ316" s="443"/>
    </row>
    <row r="317" spans="1:52" s="260" customFormat="1" ht="18" customHeight="1">
      <c r="A317" s="575">
        <f>IF(1&gt;S321,1,0)</f>
        <v>1</v>
      </c>
      <c r="B317" s="951"/>
      <c r="C317" s="259"/>
      <c r="D317" s="259" t="s">
        <v>499</v>
      </c>
      <c r="E317" s="579" t="s">
        <v>1356</v>
      </c>
      <c r="F317" s="579"/>
      <c r="G317" s="579"/>
      <c r="H317" s="579"/>
      <c r="I317" s="579"/>
      <c r="J317" s="580"/>
      <c r="K317" s="579"/>
      <c r="L317" s="579"/>
      <c r="M317" s="579"/>
      <c r="N317" s="579"/>
      <c r="O317" s="579"/>
      <c r="P317" s="579"/>
      <c r="Q317" s="579"/>
      <c r="R317" s="579"/>
      <c r="S317" s="579"/>
      <c r="T317" s="579"/>
      <c r="U317" s="579"/>
      <c r="V317" s="579"/>
      <c r="W317" s="579"/>
      <c r="X317" s="579"/>
      <c r="Y317" s="579"/>
      <c r="Z317" s="579"/>
      <c r="AA317" s="579"/>
      <c r="AB317" s="579"/>
      <c r="AC317" s="579"/>
      <c r="AD317" s="579"/>
      <c r="AE317" s="579"/>
      <c r="AF317" s="579"/>
      <c r="AG317" s="579"/>
      <c r="AH317" s="579"/>
      <c r="AI317" s="579"/>
      <c r="AJ317" s="579"/>
      <c r="AK317" s="611"/>
      <c r="AL317" s="611"/>
      <c r="AM317" s="611"/>
      <c r="AN317" s="611"/>
      <c r="AO317" s="611"/>
      <c r="AP317" s="611"/>
      <c r="AQ317" s="611"/>
      <c r="AR317" s="611"/>
      <c r="AS317" s="611"/>
      <c r="AT317" s="611"/>
      <c r="AU317" s="611"/>
      <c r="AV317" s="611"/>
      <c r="AW317" s="611"/>
      <c r="AX317" s="611"/>
      <c r="AY317" s="611"/>
      <c r="AZ317" s="443"/>
    </row>
    <row r="318" spans="1:52" s="259" customFormat="1" ht="18" customHeight="1">
      <c r="A318" s="575">
        <f>IF(K$304&gt;0,1,0)</f>
        <v>0</v>
      </c>
      <c r="C318" s="259" t="s">
        <v>1206</v>
      </c>
      <c r="D318" s="579" t="s">
        <v>1205</v>
      </c>
      <c r="E318" s="579"/>
      <c r="F318" s="579"/>
      <c r="G318" s="579"/>
      <c r="H318" s="579"/>
      <c r="I318" s="579"/>
      <c r="J318" s="579"/>
      <c r="K318" s="579"/>
      <c r="L318" s="579"/>
      <c r="M318" s="579"/>
      <c r="N318" s="579"/>
      <c r="O318" s="579"/>
      <c r="P318" s="579"/>
      <c r="Q318" s="579"/>
      <c r="R318" s="579"/>
      <c r="S318" s="579"/>
      <c r="T318" s="579"/>
      <c r="U318" s="579"/>
      <c r="V318" s="579"/>
      <c r="W318" s="579"/>
      <c r="X318" s="579"/>
      <c r="Y318" s="579"/>
      <c r="Z318" s="579"/>
      <c r="AA318" s="579"/>
      <c r="AB318" s="579"/>
      <c r="AC318" s="579"/>
      <c r="AD318" s="579"/>
      <c r="AE318" s="579"/>
      <c r="AF318" s="579"/>
      <c r="AG318" s="579"/>
      <c r="AH318" s="579"/>
      <c r="AI318" s="579"/>
      <c r="AJ318" s="579"/>
      <c r="AK318" s="579"/>
      <c r="AL318" s="579"/>
      <c r="AM318" s="579"/>
      <c r="AN318" s="579"/>
      <c r="AO318" s="579"/>
      <c r="AP318" s="579"/>
      <c r="AQ318" s="579"/>
      <c r="AR318" s="579"/>
      <c r="AS318" s="579"/>
      <c r="AT318" s="579"/>
      <c r="AU318" s="579"/>
      <c r="AV318" s="579"/>
      <c r="AW318" s="579"/>
      <c r="AX318" s="579"/>
      <c r="AY318" s="579"/>
      <c r="AZ318" s="443">
        <v>6</v>
      </c>
    </row>
    <row r="319" spans="1:52" s="259" customFormat="1" ht="18" customHeight="1">
      <c r="A319" s="575">
        <f>IF(K$304&gt;0,1,0)</f>
        <v>0</v>
      </c>
      <c r="C319" s="1862" t="s">
        <v>1204</v>
      </c>
      <c r="D319" s="1862"/>
      <c r="E319" s="1862"/>
      <c r="F319" s="1862"/>
      <c r="G319" s="1862"/>
      <c r="H319" s="1862"/>
      <c r="I319" s="1862"/>
      <c r="J319" s="1862"/>
      <c r="K319" s="1862"/>
      <c r="L319" s="1862"/>
      <c r="M319" s="1862"/>
      <c r="N319" s="1862"/>
      <c r="O319" s="1862"/>
      <c r="P319" s="1862"/>
      <c r="Q319" s="1862"/>
      <c r="R319" s="1862"/>
      <c r="S319" s="1862"/>
      <c r="T319" s="1862"/>
      <c r="U319" s="1862"/>
      <c r="V319" s="1862"/>
      <c r="W319" s="1862"/>
      <c r="X319" s="1862"/>
      <c r="Y319" s="1862"/>
      <c r="Z319" s="1862"/>
      <c r="AA319" s="1862" t="s">
        <v>1203</v>
      </c>
      <c r="AB319" s="1862"/>
      <c r="AC319" s="1862"/>
      <c r="AD319" s="1862"/>
      <c r="AE319" s="1862"/>
      <c r="AF319" s="1862"/>
      <c r="AG319" s="1862"/>
      <c r="AH319" s="1862"/>
      <c r="AI319" s="1862"/>
      <c r="AJ319" s="1862"/>
      <c r="AK319" s="1862"/>
      <c r="AL319" s="1862"/>
      <c r="AM319" s="1862"/>
      <c r="AN319" s="1862"/>
      <c r="AO319" s="1862"/>
      <c r="AP319" s="1862"/>
      <c r="AQ319" s="1862"/>
      <c r="AR319" s="1862"/>
      <c r="AS319" s="1862"/>
      <c r="AT319" s="1862"/>
      <c r="AU319" s="1862"/>
      <c r="AV319" s="1862"/>
      <c r="AW319" s="1862"/>
      <c r="AX319" s="1862"/>
      <c r="AZ319" s="443">
        <v>6</v>
      </c>
    </row>
    <row r="320" spans="1:52" s="259" customFormat="1" ht="18" customHeight="1">
      <c r="A320" s="575">
        <f>IF(K$304&gt;0,1,0)</f>
        <v>0</v>
      </c>
      <c r="B320" s="614"/>
      <c r="C320" s="1862" t="s">
        <v>1202</v>
      </c>
      <c r="D320" s="1862"/>
      <c r="E320" s="1862"/>
      <c r="F320" s="1862"/>
      <c r="G320" s="1862"/>
      <c r="H320" s="1862"/>
      <c r="I320" s="1862"/>
      <c r="J320" s="1862"/>
      <c r="K320" s="1862" t="s">
        <v>1201</v>
      </c>
      <c r="L320" s="1862"/>
      <c r="M320" s="1862"/>
      <c r="N320" s="1862"/>
      <c r="O320" s="1862"/>
      <c r="P320" s="1862"/>
      <c r="Q320" s="1862"/>
      <c r="R320" s="1862"/>
      <c r="S320" s="1862" t="s">
        <v>1200</v>
      </c>
      <c r="T320" s="1862"/>
      <c r="U320" s="1862"/>
      <c r="V320" s="1862"/>
      <c r="W320" s="1862"/>
      <c r="X320" s="1862"/>
      <c r="Y320" s="1862"/>
      <c r="Z320" s="1862"/>
      <c r="AA320" s="1862" t="s">
        <v>1199</v>
      </c>
      <c r="AB320" s="1862"/>
      <c r="AC320" s="1862"/>
      <c r="AD320" s="1862"/>
      <c r="AE320" s="1862"/>
      <c r="AF320" s="1862"/>
      <c r="AG320" s="1862"/>
      <c r="AH320" s="1862"/>
      <c r="AI320" s="1862" t="s">
        <v>1198</v>
      </c>
      <c r="AJ320" s="1862"/>
      <c r="AK320" s="1862"/>
      <c r="AL320" s="1862"/>
      <c r="AM320" s="1862"/>
      <c r="AN320" s="1862"/>
      <c r="AO320" s="1862"/>
      <c r="AP320" s="1862"/>
      <c r="AQ320" s="1862" t="s">
        <v>964</v>
      </c>
      <c r="AR320" s="1862"/>
      <c r="AS320" s="1862"/>
      <c r="AT320" s="1862"/>
      <c r="AU320" s="1862"/>
      <c r="AV320" s="1862"/>
      <c r="AW320" s="1862"/>
      <c r="AX320" s="1862"/>
      <c r="AY320" s="614"/>
      <c r="AZ320" s="443">
        <v>6</v>
      </c>
    </row>
    <row r="321" spans="1:52" s="260" customFormat="1" ht="18" customHeight="1">
      <c r="A321" s="575">
        <f>IF(K$304&gt;0,1,0)</f>
        <v>0</v>
      </c>
      <c r="B321" s="599"/>
      <c r="C321" s="1862" t="s">
        <v>1192</v>
      </c>
      <c r="D321" s="1862"/>
      <c r="E321" s="1862"/>
      <c r="F321" s="1862"/>
      <c r="G321" s="1862"/>
      <c r="H321" s="1862"/>
      <c r="I321" s="1862"/>
      <c r="J321" s="1862"/>
      <c r="K321" s="1862" t="s">
        <v>1197</v>
      </c>
      <c r="L321" s="1862"/>
      <c r="M321" s="1862"/>
      <c r="N321" s="1862"/>
      <c r="O321" s="1862"/>
      <c r="P321" s="1862"/>
      <c r="Q321" s="1862"/>
      <c r="R321" s="1862"/>
      <c r="S321" s="1886">
        <f>'5-3단가산출서 3'!D243</f>
        <v>0</v>
      </c>
      <c r="T321" s="1886"/>
      <c r="U321" s="1886"/>
      <c r="V321" s="1886"/>
      <c r="W321" s="1886"/>
      <c r="X321" s="1886"/>
      <c r="Y321" s="1886"/>
      <c r="Z321" s="1886"/>
      <c r="AA321" s="1862" t="str">
        <f>'6-3표준조사 3'!P381</f>
        <v>중 (15˚ ~ 30˚)</v>
      </c>
      <c r="AB321" s="1862"/>
      <c r="AC321" s="1862"/>
      <c r="AD321" s="1862"/>
      <c r="AE321" s="1862"/>
      <c r="AF321" s="1862"/>
      <c r="AG321" s="1862"/>
      <c r="AH321" s="1862"/>
      <c r="AI321" s="1862" t="str">
        <f>'6-3표준조사 3'!Q381</f>
        <v>개소당3ha이상</v>
      </c>
      <c r="AJ321" s="1862"/>
      <c r="AK321" s="1862"/>
      <c r="AL321" s="1862"/>
      <c r="AM321" s="1862"/>
      <c r="AN321" s="1862"/>
      <c r="AO321" s="1862"/>
      <c r="AP321" s="1862"/>
      <c r="AQ321" s="1862" t="str">
        <f>'6-3표준조사 3'!R381</f>
        <v>3년차 이상</v>
      </c>
      <c r="AR321" s="1862"/>
      <c r="AS321" s="1862"/>
      <c r="AT321" s="1862"/>
      <c r="AU321" s="1862"/>
      <c r="AV321" s="1862"/>
      <c r="AW321" s="1862"/>
      <c r="AX321" s="1862"/>
      <c r="AY321" s="599"/>
      <c r="AZ321" s="443">
        <v>6</v>
      </c>
    </row>
    <row r="322" spans="1:52" s="259" customFormat="1" ht="18" customHeight="1">
      <c r="A322" s="575">
        <f>IF(K$304&gt;0,1,0)</f>
        <v>0</v>
      </c>
      <c r="B322" s="599"/>
      <c r="C322" s="1862" t="str">
        <f>'6-3표준조사 3'!R379</f>
        <v>모두베기</v>
      </c>
      <c r="D322" s="1862"/>
      <c r="E322" s="1862"/>
      <c r="F322" s="1862"/>
      <c r="G322" s="1862"/>
      <c r="H322" s="1862"/>
      <c r="I322" s="1862"/>
      <c r="J322" s="1862"/>
      <c r="K322" s="1862" t="s">
        <v>1194</v>
      </c>
      <c r="L322" s="1862"/>
      <c r="M322" s="1862"/>
      <c r="N322" s="1862"/>
      <c r="O322" s="1862"/>
      <c r="P322" s="1862"/>
      <c r="Q322" s="1862"/>
      <c r="R322" s="1862"/>
      <c r="S322" s="1467">
        <f>K304</f>
        <v>0</v>
      </c>
      <c r="T322" s="1467"/>
      <c r="U322" s="1467"/>
      <c r="V322" s="1467"/>
      <c r="W322" s="1467"/>
      <c r="X322" s="1467"/>
      <c r="Y322" s="1467"/>
      <c r="Z322" s="1467"/>
      <c r="AA322" s="1862"/>
      <c r="AB322" s="1862"/>
      <c r="AC322" s="1862"/>
      <c r="AD322" s="1862"/>
      <c r="AE322" s="1862"/>
      <c r="AF322" s="1862"/>
      <c r="AG322" s="1862"/>
      <c r="AH322" s="1862"/>
      <c r="AI322" s="1862"/>
      <c r="AJ322" s="1862"/>
      <c r="AK322" s="1862"/>
      <c r="AL322" s="1862"/>
      <c r="AM322" s="1862"/>
      <c r="AN322" s="1862"/>
      <c r="AO322" s="1862"/>
      <c r="AP322" s="1862"/>
      <c r="AQ322" s="1862"/>
      <c r="AR322" s="1862"/>
      <c r="AS322" s="1862"/>
      <c r="AT322" s="1862"/>
      <c r="AU322" s="1862"/>
      <c r="AV322" s="1862"/>
      <c r="AW322" s="1862"/>
      <c r="AX322" s="1862"/>
      <c r="AY322" s="599"/>
      <c r="AZ322" s="443">
        <v>6</v>
      </c>
    </row>
    <row r="323" spans="1:52" s="259" customFormat="1" ht="18" hidden="1" customHeight="1">
      <c r="A323" s="575">
        <f>IF('6-3표준조사 3'!$Y$377&gt;0,1,0)</f>
        <v>0</v>
      </c>
      <c r="B323" s="599"/>
      <c r="C323" s="1862" t="s">
        <v>1195</v>
      </c>
      <c r="D323" s="1862"/>
      <c r="E323" s="1862"/>
      <c r="F323" s="1862"/>
      <c r="G323" s="1862"/>
      <c r="H323" s="1862"/>
      <c r="I323" s="1862"/>
      <c r="J323" s="1862"/>
      <c r="K323" s="1862" t="s">
        <v>1194</v>
      </c>
      <c r="L323" s="1862"/>
      <c r="M323" s="1862"/>
      <c r="N323" s="1862"/>
      <c r="O323" s="1862"/>
      <c r="P323" s="1862"/>
      <c r="Q323" s="1862"/>
      <c r="R323" s="1862"/>
      <c r="S323" s="1863" t="b">
        <f>IF(A323&gt;0,S322)</f>
        <v>0</v>
      </c>
      <c r="T323" s="1863"/>
      <c r="U323" s="1863"/>
      <c r="V323" s="1863"/>
      <c r="W323" s="1863"/>
      <c r="X323" s="1863"/>
      <c r="Y323" s="1863"/>
      <c r="Z323" s="1863"/>
      <c r="AA323" s="1862"/>
      <c r="AB323" s="1862"/>
      <c r="AC323" s="1862"/>
      <c r="AD323" s="1862"/>
      <c r="AE323" s="1862"/>
      <c r="AF323" s="1862"/>
      <c r="AG323" s="1862"/>
      <c r="AH323" s="1862"/>
      <c r="AI323" s="1862"/>
      <c r="AJ323" s="1862"/>
      <c r="AK323" s="1862"/>
      <c r="AL323" s="1862"/>
      <c r="AM323" s="1862"/>
      <c r="AN323" s="1862"/>
      <c r="AO323" s="1862"/>
      <c r="AP323" s="1862"/>
      <c r="AQ323" s="1862"/>
      <c r="AR323" s="1862"/>
      <c r="AS323" s="1862"/>
      <c r="AT323" s="1862"/>
      <c r="AU323" s="1862"/>
      <c r="AV323" s="1862"/>
      <c r="AW323" s="1862"/>
      <c r="AX323" s="1862"/>
      <c r="AY323" s="599"/>
      <c r="AZ323" s="444">
        <v>1</v>
      </c>
    </row>
    <row r="324" spans="1:52" s="259" customFormat="1" ht="0.95" customHeight="1">
      <c r="A324" s="575">
        <v>1</v>
      </c>
      <c r="B324" s="599"/>
      <c r="C324" s="1862"/>
      <c r="D324" s="1862"/>
      <c r="E324" s="1862"/>
      <c r="F324" s="1862"/>
      <c r="G324" s="1862"/>
      <c r="H324" s="1862"/>
      <c r="I324" s="1862"/>
      <c r="J324" s="1862"/>
      <c r="K324" s="1862"/>
      <c r="L324" s="1862"/>
      <c r="M324" s="1862"/>
      <c r="N324" s="1862"/>
      <c r="O324" s="1862"/>
      <c r="P324" s="1862"/>
      <c r="Q324" s="1862"/>
      <c r="R324" s="1862"/>
      <c r="S324" s="1863"/>
      <c r="T324" s="1863"/>
      <c r="U324" s="1863"/>
      <c r="V324" s="1863"/>
      <c r="W324" s="1863"/>
      <c r="X324" s="1863"/>
      <c r="Y324" s="1863"/>
      <c r="Z324" s="1863"/>
      <c r="AA324" s="1889"/>
      <c r="AB324" s="1889"/>
      <c r="AC324" s="1889"/>
      <c r="AD324" s="1889"/>
      <c r="AE324" s="1889"/>
      <c r="AF324" s="1889"/>
      <c r="AG324" s="1889"/>
      <c r="AH324" s="1889"/>
      <c r="AI324" s="1889"/>
      <c r="AJ324" s="1889"/>
      <c r="AK324" s="1889"/>
      <c r="AL324" s="1889"/>
      <c r="AM324" s="1889"/>
      <c r="AN324" s="1889"/>
      <c r="AO324" s="1889"/>
      <c r="AP324" s="1889"/>
      <c r="AQ324" s="1889"/>
      <c r="AR324" s="1889"/>
      <c r="AS324" s="1889"/>
      <c r="AT324" s="1889"/>
      <c r="AU324" s="1889"/>
      <c r="AV324" s="1889"/>
      <c r="AW324" s="1889"/>
      <c r="AX324" s="1889"/>
      <c r="AY324" s="599"/>
      <c r="AZ324" s="444"/>
    </row>
    <row r="325" spans="1:52" s="259" customFormat="1" ht="18" hidden="1" customHeight="1">
      <c r="A325" s="575"/>
      <c r="B325" s="617"/>
      <c r="C325" s="617" t="s">
        <v>1193</v>
      </c>
      <c r="D325" s="617" t="s">
        <v>1192</v>
      </c>
      <c r="E325" s="617"/>
      <c r="F325" s="617"/>
      <c r="G325" s="618"/>
      <c r="H325" s="618"/>
      <c r="I325" s="618"/>
      <c r="J325" s="618"/>
      <c r="K325" s="618"/>
      <c r="L325" s="604"/>
      <c r="M325" s="604"/>
      <c r="N325" s="604"/>
      <c r="O325" s="604"/>
      <c r="P325" s="604"/>
      <c r="Q325" s="619"/>
      <c r="R325" s="619"/>
      <c r="S325" s="619"/>
      <c r="T325" s="619"/>
      <c r="U325" s="619"/>
      <c r="V325" s="599"/>
      <c r="W325" s="599"/>
      <c r="X325" s="599"/>
      <c r="Y325" s="599"/>
      <c r="Z325" s="620"/>
      <c r="AA325" s="599"/>
      <c r="AB325" s="599"/>
      <c r="AC325" s="599"/>
      <c r="AD325" s="621"/>
      <c r="AE325" s="599"/>
      <c r="AF325" s="599"/>
      <c r="AG325" s="599"/>
      <c r="AH325" s="800"/>
      <c r="AI325" s="800"/>
      <c r="AJ325" s="800"/>
      <c r="AK325" s="800"/>
      <c r="AL325" s="800"/>
      <c r="AM325" s="800"/>
      <c r="AN325" s="800"/>
      <c r="AO325" s="800"/>
      <c r="AP325" s="800"/>
      <c r="AQ325" s="622"/>
      <c r="AR325" s="622"/>
      <c r="AS325" s="622"/>
      <c r="AT325" s="622"/>
      <c r="AU325" s="797"/>
      <c r="AV325" s="797"/>
      <c r="AW325" s="797"/>
      <c r="AX325" s="797"/>
      <c r="AY325" s="797"/>
      <c r="AZ325" s="443">
        <v>6</v>
      </c>
    </row>
    <row r="326" spans="1:52" s="259" customFormat="1" ht="18" hidden="1" customHeight="1">
      <c r="A326" s="575"/>
      <c r="D326" s="259" t="s">
        <v>499</v>
      </c>
      <c r="E326" s="259" t="s">
        <v>1191</v>
      </c>
      <c r="J326" s="621"/>
      <c r="K326" s="621"/>
      <c r="L326" s="621"/>
      <c r="M326" s="621"/>
      <c r="T326" s="619"/>
      <c r="U326" s="619"/>
      <c r="V326" s="619"/>
      <c r="W326" s="619"/>
      <c r="AB326" s="619"/>
      <c r="AC326" s="619"/>
      <c r="AD326" s="619"/>
      <c r="AE326" s="619"/>
      <c r="AZ326" s="443">
        <v>6</v>
      </c>
    </row>
    <row r="327" spans="1:52" s="259" customFormat="1" ht="18" hidden="1" customHeight="1">
      <c r="A327" s="575"/>
      <c r="D327" s="259" t="s">
        <v>499</v>
      </c>
      <c r="E327" s="579" t="s">
        <v>1190</v>
      </c>
      <c r="F327" s="579"/>
      <c r="G327" s="579"/>
      <c r="H327" s="579"/>
      <c r="I327" s="579"/>
      <c r="J327" s="579"/>
      <c r="K327" s="579"/>
      <c r="L327" s="579"/>
      <c r="M327" s="579"/>
      <c r="N327" s="579"/>
      <c r="O327" s="579"/>
      <c r="P327" s="579"/>
      <c r="Q327" s="579"/>
      <c r="R327" s="579"/>
      <c r="S327" s="579"/>
      <c r="T327" s="579"/>
      <c r="U327" s="579"/>
      <c r="V327" s="579"/>
      <c r="W327" s="579"/>
      <c r="X327" s="579"/>
      <c r="Y327" s="579"/>
      <c r="Z327" s="579"/>
      <c r="AA327" s="579"/>
      <c r="AB327" s="579"/>
      <c r="AC327" s="579"/>
      <c r="AD327" s="579"/>
      <c r="AE327" s="579"/>
      <c r="AF327" s="579"/>
      <c r="AG327" s="579"/>
      <c r="AH327" s="579"/>
      <c r="AI327" s="579"/>
      <c r="AJ327" s="579"/>
      <c r="AK327" s="579"/>
      <c r="AL327" s="579"/>
      <c r="AM327" s="579"/>
      <c r="AN327" s="579"/>
      <c r="AO327" s="579"/>
      <c r="AP327" s="579"/>
      <c r="AQ327" s="579"/>
      <c r="AR327" s="579"/>
      <c r="AS327" s="579"/>
      <c r="AT327" s="579"/>
      <c r="AU327" s="579"/>
      <c r="AV327" s="579"/>
      <c r="AW327" s="579"/>
      <c r="AX327" s="579"/>
      <c r="AY327" s="579"/>
      <c r="AZ327" s="443">
        <v>6</v>
      </c>
    </row>
    <row r="328" spans="1:52" s="260" customFormat="1" ht="18" hidden="1" customHeight="1">
      <c r="A328" s="575"/>
      <c r="B328" s="259"/>
      <c r="C328" s="259" t="s">
        <v>1189</v>
      </c>
      <c r="D328" s="259"/>
      <c r="E328" s="653"/>
      <c r="F328" s="653"/>
      <c r="G328" s="653"/>
      <c r="H328" s="653"/>
      <c r="I328" s="653"/>
      <c r="J328" s="653"/>
      <c r="K328" s="653"/>
      <c r="L328" s="653"/>
      <c r="M328" s="653"/>
      <c r="N328" s="653"/>
      <c r="O328" s="653"/>
      <c r="P328" s="653"/>
      <c r="Q328" s="653"/>
      <c r="R328" s="653"/>
      <c r="S328" s="653"/>
      <c r="T328" s="653"/>
      <c r="U328" s="653"/>
      <c r="V328" s="653"/>
      <c r="W328" s="653"/>
      <c r="X328" s="653"/>
      <c r="Y328" s="653"/>
      <c r="Z328" s="653"/>
      <c r="AA328" s="653"/>
      <c r="AB328" s="653"/>
      <c r="AC328" s="653"/>
      <c r="AD328" s="653"/>
      <c r="AE328" s="653"/>
      <c r="AF328" s="653"/>
      <c r="AG328" s="653"/>
      <c r="AH328" s="653"/>
      <c r="AI328" s="653"/>
      <c r="AJ328" s="653"/>
      <c r="AK328" s="653"/>
      <c r="AL328" s="653"/>
      <c r="AM328" s="653"/>
      <c r="AN328" s="653"/>
      <c r="AO328" s="653"/>
      <c r="AP328" s="653"/>
      <c r="AQ328" s="653"/>
      <c r="AR328" s="653"/>
      <c r="AS328" s="653"/>
      <c r="AT328" s="653"/>
      <c r="AU328" s="653"/>
      <c r="AV328" s="653"/>
      <c r="AW328" s="653"/>
      <c r="AX328" s="653"/>
      <c r="AY328" s="653"/>
      <c r="AZ328" s="443">
        <v>6</v>
      </c>
    </row>
    <row r="329" spans="1:52" s="259" customFormat="1" ht="18" hidden="1" customHeight="1">
      <c r="A329" s="575"/>
      <c r="D329" s="259" t="s">
        <v>499</v>
      </c>
      <c r="E329" s="653" t="s">
        <v>1385</v>
      </c>
      <c r="F329" s="653"/>
      <c r="G329" s="653"/>
      <c r="H329" s="653"/>
      <c r="I329" s="653"/>
      <c r="J329" s="653"/>
      <c r="K329" s="653"/>
      <c r="L329" s="653"/>
      <c r="M329" s="653"/>
      <c r="N329" s="653"/>
      <c r="O329" s="653"/>
      <c r="P329" s="653"/>
      <c r="Q329" s="653"/>
      <c r="R329" s="653"/>
      <c r="S329" s="653"/>
      <c r="T329" s="653"/>
      <c r="U329" s="653"/>
      <c r="V329" s="653"/>
      <c r="W329" s="653"/>
      <c r="X329" s="653"/>
      <c r="Y329" s="653"/>
      <c r="Z329" s="653"/>
      <c r="AA329" s="653"/>
      <c r="AB329" s="653"/>
      <c r="AC329" s="653"/>
      <c r="AD329" s="653"/>
      <c r="AE329" s="653"/>
      <c r="AF329" s="653"/>
      <c r="AG329" s="653"/>
      <c r="AH329" s="653"/>
      <c r="AI329" s="653"/>
      <c r="AJ329" s="653"/>
      <c r="AK329" s="653"/>
      <c r="AL329" s="653"/>
      <c r="AM329" s="653"/>
      <c r="AN329" s="653"/>
      <c r="AO329" s="653"/>
      <c r="AP329" s="653"/>
      <c r="AQ329" s="653"/>
      <c r="AR329" s="653"/>
      <c r="AS329" s="653"/>
      <c r="AT329" s="653"/>
      <c r="AU329" s="653"/>
      <c r="AV329" s="653"/>
      <c r="AW329" s="653"/>
      <c r="AX329" s="653"/>
      <c r="AY329" s="653"/>
      <c r="AZ329" s="443">
        <v>6</v>
      </c>
    </row>
    <row r="330" spans="1:52" s="259" customFormat="1" ht="18" hidden="1" customHeight="1">
      <c r="A330" s="575"/>
      <c r="D330" s="259" t="s">
        <v>499</v>
      </c>
      <c r="E330" s="653" t="s">
        <v>1188</v>
      </c>
      <c r="F330" s="653"/>
      <c r="G330" s="653"/>
      <c r="H330" s="653"/>
      <c r="I330" s="653"/>
      <c r="J330" s="653"/>
      <c r="K330" s="653"/>
      <c r="L330" s="653"/>
      <c r="M330" s="653"/>
      <c r="N330" s="653"/>
      <c r="O330" s="653"/>
      <c r="P330" s="653"/>
      <c r="Q330" s="653"/>
      <c r="R330" s="653"/>
      <c r="S330" s="653"/>
      <c r="T330" s="653"/>
      <c r="U330" s="653"/>
      <c r="V330" s="653"/>
      <c r="W330" s="653"/>
      <c r="X330" s="653"/>
      <c r="Y330" s="653"/>
      <c r="Z330" s="653"/>
      <c r="AA330" s="653"/>
      <c r="AB330" s="653"/>
      <c r="AC330" s="653"/>
      <c r="AD330" s="653"/>
      <c r="AE330" s="653"/>
      <c r="AF330" s="653"/>
      <c r="AG330" s="653"/>
      <c r="AH330" s="653"/>
      <c r="AI330" s="653"/>
      <c r="AJ330" s="653"/>
      <c r="AK330" s="653"/>
      <c r="AL330" s="653"/>
      <c r="AM330" s="653"/>
      <c r="AN330" s="653"/>
      <c r="AO330" s="653"/>
      <c r="AP330" s="653"/>
      <c r="AQ330" s="653"/>
      <c r="AR330" s="653"/>
      <c r="AS330" s="653"/>
      <c r="AT330" s="653"/>
      <c r="AU330" s="653"/>
      <c r="AV330" s="653"/>
      <c r="AW330" s="653"/>
      <c r="AX330" s="653"/>
      <c r="AY330" s="653"/>
      <c r="AZ330" s="443">
        <v>6</v>
      </c>
    </row>
    <row r="331" spans="1:52" s="260" customFormat="1" ht="18" hidden="1" customHeight="1">
      <c r="A331" s="575"/>
      <c r="B331" s="259"/>
      <c r="C331" s="259" t="s">
        <v>1187</v>
      </c>
      <c r="D331" s="259"/>
      <c r="E331" s="653"/>
      <c r="F331" s="653"/>
      <c r="G331" s="653"/>
      <c r="H331" s="653"/>
      <c r="I331" s="653"/>
      <c r="J331" s="653"/>
      <c r="K331" s="653"/>
      <c r="L331" s="653"/>
      <c r="M331" s="653"/>
      <c r="N331" s="653"/>
      <c r="O331" s="653"/>
      <c r="P331" s="653"/>
      <c r="Q331" s="653"/>
      <c r="R331" s="653"/>
      <c r="S331" s="653"/>
      <c r="T331" s="653"/>
      <c r="U331" s="653"/>
      <c r="V331" s="653"/>
      <c r="W331" s="653"/>
      <c r="X331" s="653"/>
      <c r="Y331" s="653"/>
      <c r="Z331" s="653"/>
      <c r="AA331" s="653"/>
      <c r="AB331" s="653"/>
      <c r="AC331" s="653"/>
      <c r="AD331" s="653"/>
      <c r="AE331" s="653"/>
      <c r="AF331" s="653"/>
      <c r="AG331" s="653"/>
      <c r="AH331" s="653"/>
      <c r="AI331" s="653"/>
      <c r="AJ331" s="653"/>
      <c r="AK331" s="653"/>
      <c r="AL331" s="653"/>
      <c r="AM331" s="653"/>
      <c r="AN331" s="653"/>
      <c r="AO331" s="653"/>
      <c r="AP331" s="653"/>
      <c r="AQ331" s="653"/>
      <c r="AR331" s="653"/>
      <c r="AS331" s="653"/>
      <c r="AT331" s="653"/>
      <c r="AU331" s="653"/>
      <c r="AV331" s="653"/>
      <c r="AW331" s="653"/>
      <c r="AX331" s="653"/>
      <c r="AY331" s="653"/>
      <c r="AZ331" s="443">
        <v>6</v>
      </c>
    </row>
    <row r="332" spans="1:52" s="259" customFormat="1" ht="18" hidden="1" customHeight="1">
      <c r="A332" s="575"/>
      <c r="D332" s="259" t="s">
        <v>499</v>
      </c>
      <c r="E332" s="653" t="s">
        <v>1385</v>
      </c>
      <c r="F332" s="653"/>
      <c r="G332" s="653"/>
      <c r="H332" s="653"/>
      <c r="I332" s="653"/>
      <c r="J332" s="653"/>
      <c r="K332" s="653"/>
      <c r="L332" s="653"/>
      <c r="M332" s="653"/>
      <c r="N332" s="653"/>
      <c r="O332" s="653"/>
      <c r="P332" s="653"/>
      <c r="Q332" s="653"/>
      <c r="R332" s="653"/>
      <c r="S332" s="653"/>
      <c r="T332" s="653"/>
      <c r="U332" s="653"/>
      <c r="V332" s="653"/>
      <c r="W332" s="653"/>
      <c r="X332" s="653"/>
      <c r="Y332" s="653"/>
      <c r="Z332" s="653"/>
      <c r="AA332" s="653"/>
      <c r="AB332" s="653"/>
      <c r="AC332" s="653"/>
      <c r="AD332" s="653"/>
      <c r="AE332" s="653"/>
      <c r="AF332" s="653"/>
      <c r="AG332" s="653"/>
      <c r="AH332" s="653"/>
      <c r="AI332" s="653"/>
      <c r="AJ332" s="653"/>
      <c r="AK332" s="653"/>
      <c r="AL332" s="653"/>
      <c r="AM332" s="653"/>
      <c r="AN332" s="653"/>
      <c r="AO332" s="653"/>
      <c r="AP332" s="653"/>
      <c r="AQ332" s="653"/>
      <c r="AR332" s="653"/>
      <c r="AS332" s="653"/>
      <c r="AT332" s="653"/>
      <c r="AU332" s="653"/>
      <c r="AV332" s="653"/>
      <c r="AW332" s="653"/>
      <c r="AX332" s="653"/>
      <c r="AY332" s="653"/>
      <c r="AZ332" s="443">
        <v>6</v>
      </c>
    </row>
    <row r="333" spans="1:52" s="259" customFormat="1" ht="18" hidden="1" customHeight="1">
      <c r="A333" s="575"/>
      <c r="D333" s="259" t="s">
        <v>499</v>
      </c>
      <c r="E333" s="653" t="s">
        <v>1186</v>
      </c>
      <c r="F333" s="653"/>
      <c r="G333" s="653"/>
      <c r="H333" s="653"/>
      <c r="I333" s="653"/>
      <c r="J333" s="653"/>
      <c r="K333" s="653"/>
      <c r="L333" s="653"/>
      <c r="M333" s="653"/>
      <c r="N333" s="653"/>
      <c r="O333" s="653"/>
      <c r="P333" s="653"/>
      <c r="Q333" s="653"/>
      <c r="R333" s="653"/>
      <c r="S333" s="653"/>
      <c r="T333" s="653"/>
      <c r="U333" s="653"/>
      <c r="V333" s="653"/>
      <c r="W333" s="653"/>
      <c r="X333" s="653"/>
      <c r="Y333" s="653"/>
      <c r="Z333" s="653"/>
      <c r="AA333" s="653"/>
      <c r="AB333" s="653"/>
      <c r="AC333" s="653"/>
      <c r="AD333" s="653"/>
      <c r="AE333" s="653"/>
      <c r="AF333" s="653"/>
      <c r="AG333" s="653"/>
      <c r="AH333" s="653"/>
      <c r="AI333" s="653"/>
      <c r="AJ333" s="653"/>
      <c r="AK333" s="653"/>
      <c r="AL333" s="653"/>
      <c r="AM333" s="653"/>
      <c r="AN333" s="653"/>
      <c r="AO333" s="653"/>
      <c r="AP333" s="653"/>
      <c r="AQ333" s="653"/>
      <c r="AR333" s="653"/>
      <c r="AS333" s="653"/>
      <c r="AT333" s="653"/>
      <c r="AU333" s="653"/>
      <c r="AV333" s="653"/>
      <c r="AW333" s="653"/>
      <c r="AX333" s="653"/>
      <c r="AY333" s="653"/>
      <c r="AZ333" s="443">
        <v>6</v>
      </c>
    </row>
    <row r="334" spans="1:52" s="259" customFormat="1" ht="18" hidden="1" customHeight="1">
      <c r="A334" s="575"/>
      <c r="C334" s="259" t="s">
        <v>1185</v>
      </c>
      <c r="D334" s="259" t="s">
        <v>1184</v>
      </c>
      <c r="E334" s="653"/>
      <c r="F334" s="653"/>
      <c r="G334" s="653"/>
      <c r="H334" s="653"/>
      <c r="I334" s="653"/>
      <c r="J334" s="653"/>
      <c r="K334" s="653"/>
      <c r="L334" s="653"/>
      <c r="M334" s="653"/>
      <c r="N334" s="653"/>
      <c r="O334" s="653"/>
      <c r="P334" s="653"/>
      <c r="Q334" s="653"/>
      <c r="R334" s="653"/>
      <c r="S334" s="653"/>
      <c r="T334" s="653"/>
      <c r="U334" s="653"/>
      <c r="V334" s="653"/>
      <c r="W334" s="653"/>
      <c r="X334" s="653"/>
      <c r="Y334" s="653"/>
      <c r="Z334" s="653"/>
      <c r="AA334" s="653"/>
      <c r="AB334" s="653"/>
      <c r="AC334" s="653"/>
      <c r="AD334" s="653"/>
      <c r="AE334" s="653"/>
      <c r="AF334" s="653"/>
      <c r="AG334" s="653"/>
      <c r="AH334" s="653"/>
      <c r="AI334" s="653"/>
      <c r="AJ334" s="653"/>
      <c r="AK334" s="653"/>
      <c r="AL334" s="653"/>
      <c r="AM334" s="653"/>
      <c r="AN334" s="653"/>
      <c r="AO334" s="653"/>
      <c r="AP334" s="653"/>
      <c r="AQ334" s="653"/>
      <c r="AR334" s="653"/>
      <c r="AS334" s="653"/>
      <c r="AT334" s="653"/>
      <c r="AU334" s="653"/>
      <c r="AV334" s="653"/>
      <c r="AW334" s="653"/>
      <c r="AX334" s="653"/>
      <c r="AY334" s="653"/>
      <c r="AZ334" s="443">
        <v>6</v>
      </c>
    </row>
    <row r="335" spans="1:52" s="259" customFormat="1" ht="18" hidden="1" customHeight="1">
      <c r="A335" s="575"/>
      <c r="D335" s="259" t="s">
        <v>499</v>
      </c>
      <c r="E335" s="653" t="s">
        <v>1183</v>
      </c>
      <c r="F335" s="653"/>
      <c r="G335" s="653"/>
      <c r="H335" s="653"/>
      <c r="I335" s="653"/>
      <c r="J335" s="653"/>
      <c r="K335" s="653"/>
      <c r="L335" s="653"/>
      <c r="M335" s="653"/>
      <c r="N335" s="653"/>
      <c r="O335" s="653"/>
      <c r="P335" s="653"/>
      <c r="Q335" s="653"/>
      <c r="R335" s="653"/>
      <c r="S335" s="653"/>
      <c r="T335" s="653"/>
      <c r="U335" s="653"/>
      <c r="V335" s="653"/>
      <c r="W335" s="653"/>
      <c r="X335" s="653"/>
      <c r="Y335" s="653"/>
      <c r="Z335" s="653"/>
      <c r="AA335" s="653"/>
      <c r="AB335" s="653"/>
      <c r="AC335" s="653"/>
      <c r="AD335" s="653"/>
      <c r="AE335" s="653"/>
      <c r="AF335" s="653"/>
      <c r="AG335" s="653"/>
      <c r="AH335" s="653"/>
      <c r="AI335" s="653"/>
      <c r="AJ335" s="653"/>
      <c r="AK335" s="653"/>
      <c r="AL335" s="653"/>
      <c r="AM335" s="653"/>
      <c r="AN335" s="653"/>
      <c r="AO335" s="653"/>
      <c r="AP335" s="653"/>
      <c r="AQ335" s="653"/>
      <c r="AR335" s="653"/>
      <c r="AS335" s="653"/>
      <c r="AT335" s="653"/>
      <c r="AU335" s="653"/>
      <c r="AV335" s="653"/>
      <c r="AW335" s="653"/>
      <c r="AX335" s="653"/>
      <c r="AY335" s="653"/>
      <c r="AZ335" s="443">
        <v>6</v>
      </c>
    </row>
    <row r="336" spans="1:52" s="259" customFormat="1" ht="18" hidden="1" customHeight="1">
      <c r="A336" s="575"/>
      <c r="D336" s="259" t="s">
        <v>499</v>
      </c>
      <c r="E336" s="653" t="s">
        <v>1182</v>
      </c>
      <c r="F336" s="653"/>
      <c r="G336" s="653"/>
      <c r="H336" s="653"/>
      <c r="I336" s="653"/>
      <c r="J336" s="653"/>
      <c r="K336" s="653"/>
      <c r="L336" s="653"/>
      <c r="M336" s="653"/>
      <c r="N336" s="653"/>
      <c r="O336" s="653"/>
      <c r="P336" s="653"/>
      <c r="Q336" s="653"/>
      <c r="R336" s="653"/>
      <c r="S336" s="653"/>
      <c r="T336" s="653"/>
      <c r="U336" s="653"/>
      <c r="V336" s="653"/>
      <c r="W336" s="653"/>
      <c r="X336" s="653"/>
      <c r="Y336" s="653"/>
      <c r="Z336" s="653"/>
      <c r="AA336" s="653"/>
      <c r="AB336" s="653"/>
      <c r="AC336" s="653"/>
      <c r="AD336" s="653"/>
      <c r="AE336" s="653"/>
      <c r="AF336" s="653"/>
      <c r="AG336" s="653"/>
      <c r="AH336" s="653"/>
      <c r="AI336" s="653"/>
      <c r="AJ336" s="653"/>
      <c r="AK336" s="653"/>
      <c r="AL336" s="653"/>
      <c r="AM336" s="653"/>
      <c r="AN336" s="653"/>
      <c r="AO336" s="653"/>
      <c r="AP336" s="653"/>
      <c r="AQ336" s="653"/>
      <c r="AR336" s="653"/>
      <c r="AS336" s="653"/>
      <c r="AT336" s="653"/>
      <c r="AU336" s="653"/>
      <c r="AV336" s="653"/>
      <c r="AW336" s="653"/>
      <c r="AX336" s="653"/>
      <c r="AY336" s="653"/>
      <c r="AZ336" s="443">
        <v>6</v>
      </c>
    </row>
    <row r="337" spans="1:52" s="259" customFormat="1" ht="18" hidden="1" customHeight="1">
      <c r="A337" s="575"/>
      <c r="D337" s="259" t="s">
        <v>499</v>
      </c>
      <c r="E337" s="653" t="s">
        <v>1181</v>
      </c>
      <c r="F337" s="653"/>
      <c r="G337" s="653"/>
      <c r="H337" s="653"/>
      <c r="I337" s="653"/>
      <c r="J337" s="653"/>
      <c r="K337" s="653"/>
      <c r="L337" s="653"/>
      <c r="M337" s="653"/>
      <c r="N337" s="653"/>
      <c r="O337" s="653"/>
      <c r="P337" s="653"/>
      <c r="Q337" s="653"/>
      <c r="R337" s="653"/>
      <c r="S337" s="653"/>
      <c r="T337" s="653"/>
      <c r="U337" s="653"/>
      <c r="V337" s="653"/>
      <c r="W337" s="653"/>
      <c r="X337" s="653"/>
      <c r="Y337" s="653"/>
      <c r="Z337" s="653"/>
      <c r="AA337" s="653"/>
      <c r="AB337" s="653"/>
      <c r="AC337" s="653"/>
      <c r="AD337" s="653"/>
      <c r="AE337" s="653"/>
      <c r="AF337" s="653"/>
      <c r="AG337" s="653"/>
      <c r="AH337" s="653"/>
      <c r="AI337" s="653"/>
      <c r="AJ337" s="653"/>
      <c r="AK337" s="653"/>
      <c r="AL337" s="653"/>
      <c r="AM337" s="653"/>
      <c r="AN337" s="653"/>
      <c r="AO337" s="653"/>
      <c r="AP337" s="653"/>
      <c r="AQ337" s="653"/>
      <c r="AR337" s="653"/>
      <c r="AS337" s="653"/>
      <c r="AT337" s="653"/>
      <c r="AU337" s="653"/>
      <c r="AV337" s="653"/>
      <c r="AW337" s="653"/>
      <c r="AX337" s="653"/>
      <c r="AY337" s="653"/>
      <c r="AZ337" s="443">
        <v>6</v>
      </c>
    </row>
    <row r="338" spans="1:52" s="259" customFormat="1" ht="18" hidden="1" customHeight="1">
      <c r="A338" s="575"/>
      <c r="D338" s="259" t="s">
        <v>499</v>
      </c>
      <c r="E338" s="653" t="s">
        <v>1180</v>
      </c>
      <c r="F338" s="653"/>
      <c r="G338" s="653"/>
      <c r="H338" s="653"/>
      <c r="I338" s="653"/>
      <c r="J338" s="653"/>
      <c r="K338" s="653"/>
      <c r="L338" s="653"/>
      <c r="M338" s="653"/>
      <c r="N338" s="653"/>
      <c r="O338" s="653"/>
      <c r="P338" s="653"/>
      <c r="Q338" s="653"/>
      <c r="R338" s="653"/>
      <c r="S338" s="653"/>
      <c r="T338" s="653"/>
      <c r="U338" s="653"/>
      <c r="V338" s="653"/>
      <c r="W338" s="653"/>
      <c r="X338" s="653"/>
      <c r="Y338" s="653"/>
      <c r="Z338" s="653"/>
      <c r="AA338" s="653"/>
      <c r="AB338" s="653"/>
      <c r="AC338" s="653"/>
      <c r="AD338" s="653"/>
      <c r="AE338" s="653"/>
      <c r="AF338" s="653"/>
      <c r="AG338" s="653"/>
      <c r="AH338" s="653"/>
      <c r="AI338" s="653"/>
      <c r="AJ338" s="653"/>
      <c r="AK338" s="653"/>
      <c r="AL338" s="653"/>
      <c r="AM338" s="653"/>
      <c r="AN338" s="653"/>
      <c r="AO338" s="653"/>
      <c r="AP338" s="653"/>
      <c r="AQ338" s="653"/>
      <c r="AR338" s="653"/>
      <c r="AS338" s="653"/>
      <c r="AT338" s="653"/>
      <c r="AU338" s="653"/>
      <c r="AV338" s="653"/>
      <c r="AW338" s="653"/>
      <c r="AX338" s="653"/>
      <c r="AY338" s="653"/>
      <c r="AZ338" s="443">
        <v>6</v>
      </c>
    </row>
    <row r="339" spans="1:52" s="259" customFormat="1" ht="18" hidden="1" customHeight="1">
      <c r="A339" s="575"/>
      <c r="D339" s="259" t="s">
        <v>499</v>
      </c>
      <c r="E339" s="653" t="s">
        <v>1179</v>
      </c>
      <c r="F339" s="653"/>
      <c r="G339" s="653"/>
      <c r="H339" s="653"/>
      <c r="I339" s="653"/>
      <c r="J339" s="653"/>
      <c r="K339" s="653"/>
      <c r="L339" s="653"/>
      <c r="M339" s="653"/>
      <c r="N339" s="653"/>
      <c r="O339" s="653"/>
      <c r="P339" s="653"/>
      <c r="Q339" s="653"/>
      <c r="R339" s="653"/>
      <c r="S339" s="653"/>
      <c r="T339" s="653"/>
      <c r="U339" s="653"/>
      <c r="V339" s="653"/>
      <c r="W339" s="653"/>
      <c r="X339" s="653"/>
      <c r="Y339" s="653"/>
      <c r="Z339" s="653"/>
      <c r="AA339" s="653"/>
      <c r="AB339" s="653"/>
      <c r="AC339" s="653"/>
      <c r="AD339" s="653"/>
      <c r="AE339" s="653"/>
      <c r="AF339" s="653"/>
      <c r="AG339" s="653"/>
      <c r="AH339" s="653"/>
      <c r="AI339" s="653"/>
      <c r="AJ339" s="653"/>
      <c r="AK339" s="653"/>
      <c r="AL339" s="653"/>
      <c r="AM339" s="653"/>
      <c r="AN339" s="653"/>
      <c r="AO339" s="653"/>
      <c r="AP339" s="653"/>
      <c r="AQ339" s="653"/>
      <c r="AR339" s="653"/>
      <c r="AS339" s="653"/>
      <c r="AT339" s="653"/>
      <c r="AU339" s="653"/>
      <c r="AV339" s="653"/>
      <c r="AW339" s="653"/>
      <c r="AX339" s="653"/>
      <c r="AY339" s="653"/>
      <c r="AZ339" s="443">
        <v>6</v>
      </c>
    </row>
    <row r="340" spans="1:52" s="259" customFormat="1" ht="18" hidden="1" customHeight="1">
      <c r="A340" s="575"/>
      <c r="D340" s="259" t="s">
        <v>499</v>
      </c>
      <c r="E340" s="653" t="s">
        <v>1178</v>
      </c>
      <c r="F340" s="653"/>
      <c r="G340" s="653"/>
      <c r="H340" s="653"/>
      <c r="I340" s="653"/>
      <c r="J340" s="653"/>
      <c r="K340" s="653"/>
      <c r="L340" s="653"/>
      <c r="M340" s="653"/>
      <c r="N340" s="653"/>
      <c r="O340" s="653"/>
      <c r="P340" s="653"/>
      <c r="Q340" s="653"/>
      <c r="R340" s="653"/>
      <c r="S340" s="653"/>
      <c r="T340" s="653"/>
      <c r="U340" s="653"/>
      <c r="V340" s="653"/>
      <c r="W340" s="653"/>
      <c r="X340" s="653"/>
      <c r="Y340" s="653"/>
      <c r="Z340" s="653"/>
      <c r="AA340" s="653"/>
      <c r="AB340" s="653"/>
      <c r="AC340" s="653"/>
      <c r="AD340" s="653"/>
      <c r="AE340" s="653"/>
      <c r="AF340" s="653"/>
      <c r="AG340" s="653"/>
      <c r="AH340" s="653"/>
      <c r="AI340" s="653"/>
      <c r="AJ340" s="653"/>
      <c r="AK340" s="653"/>
      <c r="AL340" s="653"/>
      <c r="AM340" s="653"/>
      <c r="AN340" s="653"/>
      <c r="AO340" s="653"/>
      <c r="AP340" s="653"/>
      <c r="AQ340" s="653"/>
      <c r="AR340" s="653"/>
      <c r="AS340" s="653"/>
      <c r="AT340" s="653"/>
      <c r="AU340" s="653"/>
      <c r="AV340" s="653"/>
      <c r="AW340" s="653"/>
      <c r="AX340" s="653"/>
      <c r="AY340" s="653"/>
      <c r="AZ340" s="443">
        <v>6</v>
      </c>
    </row>
    <row r="341" spans="1:52" s="259" customFormat="1" ht="18" hidden="1" customHeight="1">
      <c r="A341" s="575"/>
      <c r="D341" s="259" t="s">
        <v>499</v>
      </c>
      <c r="E341" s="653" t="s">
        <v>1177</v>
      </c>
      <c r="F341" s="653"/>
      <c r="G341" s="653"/>
      <c r="H341" s="653"/>
      <c r="I341" s="653"/>
      <c r="J341" s="653"/>
      <c r="K341" s="653"/>
      <c r="L341" s="653"/>
      <c r="M341" s="653"/>
      <c r="N341" s="653"/>
      <c r="O341" s="653"/>
      <c r="P341" s="653"/>
      <c r="Q341" s="653"/>
      <c r="R341" s="653"/>
      <c r="S341" s="653"/>
      <c r="T341" s="653"/>
      <c r="U341" s="653"/>
      <c r="V341" s="653"/>
      <c r="W341" s="653"/>
      <c r="X341" s="653"/>
      <c r="Y341" s="653"/>
      <c r="Z341" s="653"/>
      <c r="AA341" s="653"/>
      <c r="AB341" s="653"/>
      <c r="AC341" s="653"/>
      <c r="AD341" s="653"/>
      <c r="AE341" s="653"/>
      <c r="AF341" s="653"/>
      <c r="AG341" s="653"/>
      <c r="AH341" s="653"/>
      <c r="AI341" s="653"/>
      <c r="AJ341" s="653"/>
      <c r="AK341" s="653"/>
      <c r="AL341" s="653"/>
      <c r="AM341" s="653"/>
      <c r="AN341" s="653"/>
      <c r="AO341" s="653"/>
      <c r="AP341" s="653"/>
      <c r="AQ341" s="653"/>
      <c r="AR341" s="653"/>
      <c r="AS341" s="653"/>
      <c r="AT341" s="653"/>
      <c r="AU341" s="653"/>
      <c r="AV341" s="653"/>
      <c r="AW341" s="653"/>
      <c r="AX341" s="653"/>
      <c r="AY341" s="653"/>
      <c r="AZ341" s="443">
        <v>6</v>
      </c>
    </row>
    <row r="342" spans="1:52" s="259" customFormat="1" ht="18" hidden="1" customHeight="1">
      <c r="A342" s="575"/>
      <c r="D342" s="653"/>
      <c r="E342" s="799"/>
      <c r="F342" s="799"/>
      <c r="G342" s="799"/>
      <c r="H342" s="799"/>
      <c r="I342" s="799"/>
      <c r="J342" s="799"/>
      <c r="K342" s="799"/>
      <c r="L342" s="799"/>
      <c r="M342" s="799"/>
      <c r="N342" s="799"/>
      <c r="O342" s="799"/>
      <c r="P342" s="799"/>
      <c r="Q342" s="799"/>
      <c r="R342" s="799"/>
      <c r="S342" s="799"/>
      <c r="T342" s="799"/>
      <c r="U342" s="799"/>
      <c r="V342" s="799"/>
      <c r="W342" s="799"/>
      <c r="X342" s="799"/>
      <c r="Y342" s="799"/>
      <c r="Z342" s="799"/>
      <c r="AA342" s="799"/>
      <c r="AB342" s="799"/>
      <c r="AC342" s="799"/>
      <c r="AD342" s="799"/>
      <c r="AE342" s="799"/>
      <c r="AF342" s="799"/>
      <c r="AG342" s="799"/>
      <c r="AH342" s="799"/>
      <c r="AI342" s="799"/>
      <c r="AJ342" s="799"/>
      <c r="AK342" s="799"/>
      <c r="AL342" s="799"/>
      <c r="AM342" s="799"/>
      <c r="AN342" s="799"/>
      <c r="AO342" s="799"/>
      <c r="AP342" s="799"/>
      <c r="AQ342" s="799"/>
      <c r="AR342" s="799"/>
      <c r="AS342" s="799"/>
      <c r="AT342" s="799"/>
      <c r="AU342" s="799"/>
      <c r="AV342" s="799"/>
      <c r="AW342" s="799"/>
      <c r="AX342" s="799"/>
      <c r="AY342" s="799"/>
      <c r="AZ342" s="443">
        <v>6</v>
      </c>
    </row>
    <row r="343" spans="1:52" ht="25.5">
      <c r="A343" s="575">
        <f t="shared" ref="A343:A363" si="12">IF(K$361&gt;0,1,0)</f>
        <v>0</v>
      </c>
      <c r="B343" s="1869" t="s">
        <v>745</v>
      </c>
      <c r="C343" s="1869"/>
      <c r="D343" s="1869"/>
      <c r="E343" s="1869"/>
      <c r="F343" s="1869"/>
      <c r="G343" s="1869"/>
      <c r="H343" s="1869"/>
      <c r="I343" s="1869"/>
      <c r="J343" s="1869"/>
      <c r="K343" s="1869"/>
      <c r="L343" s="1869"/>
      <c r="M343" s="1869"/>
      <c r="N343" s="1869"/>
      <c r="O343" s="1869"/>
      <c r="P343" s="1869"/>
      <c r="Q343" s="1869"/>
      <c r="R343" s="1869"/>
      <c r="S343" s="1869"/>
      <c r="T343" s="1869"/>
      <c r="U343" s="1869"/>
      <c r="V343" s="1869"/>
      <c r="W343" s="1869"/>
      <c r="X343" s="1869"/>
      <c r="Y343" s="1869"/>
      <c r="Z343" s="1869"/>
      <c r="AA343" s="1869"/>
      <c r="AB343" s="1869"/>
      <c r="AC343" s="1869"/>
      <c r="AD343" s="1869"/>
      <c r="AE343" s="1869"/>
      <c r="AF343" s="1869"/>
      <c r="AG343" s="1869"/>
      <c r="AH343" s="1869"/>
      <c r="AI343" s="1869"/>
      <c r="AJ343" s="1869"/>
      <c r="AK343" s="1869"/>
      <c r="AL343" s="1869"/>
      <c r="AM343" s="1869"/>
      <c r="AN343" s="1869"/>
      <c r="AO343" s="1869"/>
      <c r="AP343" s="1869"/>
      <c r="AQ343" s="1869"/>
      <c r="AR343" s="1869"/>
      <c r="AS343" s="1869"/>
      <c r="AT343" s="1869"/>
      <c r="AU343" s="1869"/>
      <c r="AV343" s="1869"/>
      <c r="AW343" s="1869"/>
      <c r="AX343" s="1869"/>
      <c r="AY343" s="1869"/>
      <c r="AZ343" s="444">
        <v>7</v>
      </c>
    </row>
    <row r="344" spans="1:52" s="260" customFormat="1" ht="9.9499999999999993" customHeight="1">
      <c r="A344" s="575">
        <f t="shared" si="12"/>
        <v>0</v>
      </c>
      <c r="AZ344" s="443">
        <v>7</v>
      </c>
    </row>
    <row r="345" spans="1:52" s="576" customFormat="1" ht="30" customHeight="1">
      <c r="A345" s="575">
        <f t="shared" si="12"/>
        <v>0</v>
      </c>
      <c r="F345" s="1864" t="s">
        <v>1228</v>
      </c>
      <c r="G345" s="1864"/>
      <c r="H345" s="1864"/>
      <c r="I345" s="1864"/>
      <c r="J345" s="1864"/>
      <c r="K345" s="1864"/>
      <c r="L345" s="1870" t="str">
        <f>+'6-3표준조사 3'!K454</f>
        <v>62-0</v>
      </c>
      <c r="M345" s="1870"/>
      <c r="N345" s="1870"/>
      <c r="O345" s="1870"/>
      <c r="P345" s="1870"/>
      <c r="Q345" s="1870"/>
      <c r="R345" s="577"/>
      <c r="S345" s="577"/>
      <c r="T345" s="1864" t="s">
        <v>1227</v>
      </c>
      <c r="U345" s="1864"/>
      <c r="V345" s="1864"/>
      <c r="W345" s="1864"/>
      <c r="X345" s="1864"/>
      <c r="Y345" s="1864"/>
      <c r="Z345" s="1870" t="str">
        <f>+'6-3표준조사 3'!L454</f>
        <v>14-0</v>
      </c>
      <c r="AA345" s="1870"/>
      <c r="AB345" s="1870"/>
      <c r="AC345" s="1870"/>
      <c r="AD345" s="1870"/>
      <c r="AE345" s="1870"/>
      <c r="AF345" s="577"/>
      <c r="AG345" s="577"/>
      <c r="AH345" s="1864" t="s">
        <v>1226</v>
      </c>
      <c r="AI345" s="1864"/>
      <c r="AJ345" s="1864"/>
      <c r="AK345" s="1864"/>
      <c r="AL345" s="1864"/>
      <c r="AM345" s="1864"/>
      <c r="AN345" s="1864"/>
      <c r="AO345" s="1870" t="str">
        <f>+'6-3표준조사 3'!R454</f>
        <v>모두베기</v>
      </c>
      <c r="AP345" s="1870"/>
      <c r="AQ345" s="1870"/>
      <c r="AR345" s="1870"/>
      <c r="AS345" s="1870"/>
      <c r="AT345" s="1870"/>
      <c r="AU345" s="578"/>
      <c r="AV345" s="578"/>
      <c r="AW345" s="578"/>
      <c r="AX345" s="578"/>
      <c r="AZ345" s="443">
        <v>7</v>
      </c>
    </row>
    <row r="346" spans="1:52" s="260" customFormat="1" ht="14.25" customHeight="1">
      <c r="A346" s="575">
        <f t="shared" si="12"/>
        <v>0</v>
      </c>
      <c r="AZ346" s="443">
        <v>7</v>
      </c>
    </row>
    <row r="347" spans="1:52" s="259" customFormat="1" ht="20.100000000000001" customHeight="1">
      <c r="A347" s="575">
        <f t="shared" si="12"/>
        <v>0</v>
      </c>
      <c r="B347" s="1876" t="s">
        <v>1225</v>
      </c>
      <c r="C347" s="1876"/>
      <c r="D347" s="1876"/>
      <c r="E347" s="1876"/>
      <c r="F347" s="1876"/>
      <c r="G347" s="1876"/>
      <c r="H347" s="1876"/>
      <c r="I347" s="1876"/>
      <c r="J347" s="1876"/>
      <c r="K347" s="1876"/>
      <c r="L347" s="1876"/>
      <c r="M347" s="1876"/>
      <c r="N347" s="1876"/>
      <c r="O347" s="1876"/>
      <c r="P347" s="1876"/>
      <c r="Q347" s="1876"/>
      <c r="R347" s="1876"/>
      <c r="S347" s="1876"/>
      <c r="T347" s="1876"/>
      <c r="U347" s="1876"/>
      <c r="V347" s="1876"/>
      <c r="W347" s="1876"/>
      <c r="X347" s="1876"/>
      <c r="Y347" s="1876"/>
      <c r="Z347" s="1876"/>
      <c r="AA347" s="1876"/>
      <c r="AB347" s="1876"/>
      <c r="AC347" s="1876"/>
      <c r="AD347" s="1876"/>
      <c r="AE347" s="1876"/>
      <c r="AF347" s="1876"/>
      <c r="AG347" s="1876"/>
      <c r="AH347" s="1876"/>
      <c r="AI347" s="1876"/>
      <c r="AJ347" s="1876"/>
      <c r="AK347" s="1876"/>
      <c r="AL347" s="1876"/>
      <c r="AM347" s="1876"/>
      <c r="AN347" s="1876"/>
      <c r="AO347" s="1876"/>
      <c r="AP347" s="1876"/>
      <c r="AQ347" s="1876"/>
      <c r="AR347" s="1876"/>
      <c r="AS347" s="1876"/>
      <c r="AT347" s="1876"/>
      <c r="AU347" s="1876"/>
      <c r="AV347" s="1876"/>
      <c r="AW347" s="1876"/>
      <c r="AX347" s="1876"/>
      <c r="AY347" s="1876"/>
      <c r="AZ347" s="443">
        <v>7</v>
      </c>
    </row>
    <row r="348" spans="1:52" s="259" customFormat="1" ht="18" customHeight="1">
      <c r="A348" s="575">
        <f t="shared" si="12"/>
        <v>0</v>
      </c>
      <c r="C348" s="259" t="s">
        <v>1208</v>
      </c>
      <c r="D348" s="579" t="s">
        <v>1224</v>
      </c>
      <c r="E348" s="579"/>
      <c r="F348" s="580"/>
      <c r="G348" s="580"/>
      <c r="H348" s="580"/>
      <c r="I348" s="580"/>
      <c r="J348" s="581"/>
      <c r="M348" s="579"/>
      <c r="N348" s="579"/>
      <c r="O348" s="581"/>
      <c r="P348" s="579"/>
      <c r="Q348" s="579"/>
      <c r="R348" s="579"/>
      <c r="S348" s="579"/>
      <c r="T348" s="579"/>
      <c r="U348" s="579"/>
      <c r="V348" s="579"/>
      <c r="W348" s="579"/>
      <c r="X348" s="579"/>
      <c r="Y348" s="579"/>
      <c r="Z348" s="579"/>
      <c r="AA348" s="579"/>
      <c r="AB348" s="579"/>
      <c r="AC348" s="579"/>
      <c r="AD348" s="579"/>
      <c r="AE348" s="579"/>
      <c r="AZ348" s="443">
        <v>7</v>
      </c>
    </row>
    <row r="349" spans="1:52" s="259" customFormat="1" ht="18" customHeight="1">
      <c r="A349" s="575">
        <f t="shared" si="12"/>
        <v>0</v>
      </c>
      <c r="D349" s="259" t="s">
        <v>499</v>
      </c>
      <c r="E349" s="579" t="str">
        <f>CONCATENATE(L345," 임반 ",Z345," 소반 은 해발고",'6-3표준조사 3'!W453,"m ~ ",'6-3표준조사 3'!W454,"m 사이에 분포한다.")</f>
        <v>62-0 임반 14-0 소반 은 해발고280m ~ 340m 사이에 분포한다.</v>
      </c>
      <c r="F349" s="579"/>
      <c r="G349" s="579"/>
      <c r="H349" s="579"/>
      <c r="I349" s="579"/>
      <c r="J349" s="579"/>
      <c r="K349" s="579"/>
      <c r="L349" s="579"/>
      <c r="M349" s="579"/>
      <c r="N349" s="579"/>
      <c r="O349" s="579"/>
      <c r="P349" s="579"/>
      <c r="Q349" s="579"/>
      <c r="R349" s="579"/>
      <c r="S349" s="579"/>
      <c r="T349" s="579"/>
      <c r="U349" s="579"/>
      <c r="V349" s="579"/>
      <c r="W349" s="579"/>
      <c r="X349" s="579"/>
      <c r="Y349" s="579"/>
      <c r="Z349" s="579"/>
      <c r="AA349" s="579"/>
      <c r="AB349" s="579"/>
      <c r="AC349" s="579"/>
      <c r="AD349" s="579"/>
      <c r="AE349" s="579"/>
      <c r="AF349" s="579"/>
      <c r="AG349" s="579"/>
      <c r="AH349" s="579"/>
      <c r="AI349" s="579"/>
      <c r="AJ349" s="582"/>
      <c r="AK349" s="582"/>
      <c r="AL349" s="582"/>
      <c r="AM349" s="579"/>
      <c r="AN349" s="579"/>
      <c r="AO349" s="579"/>
      <c r="AP349" s="579"/>
      <c r="AQ349" s="579"/>
      <c r="AR349" s="579"/>
      <c r="AS349" s="579"/>
      <c r="AT349" s="579"/>
      <c r="AU349" s="579"/>
      <c r="AV349" s="579"/>
      <c r="AW349" s="579"/>
      <c r="AX349" s="579"/>
      <c r="AY349" s="579"/>
      <c r="AZ349" s="443">
        <v>7</v>
      </c>
    </row>
    <row r="350" spans="1:52" s="259" customFormat="1" ht="18" customHeight="1">
      <c r="A350" s="575">
        <f t="shared" si="12"/>
        <v>0</v>
      </c>
      <c r="D350" s="259" t="s">
        <v>499</v>
      </c>
      <c r="E350" s="259" t="str">
        <f>CONCATENATE("소반의 경사도는 평균 ",'6-3표준조사 3'!W455,"˚로 ",'6-3표준조사 3'!P456,"경사이고, 임지의 잔재를 제외하고 장애물은 많지 않다.")</f>
        <v>소반의 경사도는 평균 24.63˚로 중 (15˚ ~ 30˚)경사이고, 임지의 잔재를 제외하고 장애물은 많지 않다.</v>
      </c>
      <c r="AZ350" s="443">
        <v>7</v>
      </c>
    </row>
    <row r="351" spans="1:52" s="259" customFormat="1" ht="18" customHeight="1">
      <c r="A351" s="575">
        <f t="shared" si="12"/>
        <v>0</v>
      </c>
      <c r="C351" s="259" t="s">
        <v>1206</v>
      </c>
      <c r="D351" s="259" t="s">
        <v>1223</v>
      </c>
      <c r="K351" s="579"/>
      <c r="L351" s="579"/>
      <c r="M351" s="583"/>
      <c r="P351" s="584"/>
      <c r="Q351" s="584"/>
      <c r="R351" s="584"/>
      <c r="S351" s="584"/>
      <c r="T351" s="584"/>
      <c r="AZ351" s="443">
        <v>7</v>
      </c>
    </row>
    <row r="352" spans="1:52" s="259" customFormat="1" ht="18" customHeight="1">
      <c r="A352" s="575">
        <f t="shared" si="12"/>
        <v>0</v>
      </c>
      <c r="D352" s="259" t="s">
        <v>499</v>
      </c>
      <c r="E352" s="579" t="str">
        <f>CONCATENATE("사업대상지는 ",'6-3표준조사 3'!N454," ",'6-3표준조사 3'!O454," ",'6-3표준조사 3'!P454,"로 지적면적은 ",'6-3표준조사 3'!W467,"ha 이다." )</f>
        <v>사업대상지는 적성 기동 산20번지로 지적면적은 5.43ha 이다.</v>
      </c>
      <c r="F352" s="579"/>
      <c r="G352" s="579"/>
      <c r="AJ352" s="579"/>
      <c r="AK352" s="579"/>
      <c r="AL352" s="579"/>
      <c r="AM352" s="579"/>
      <c r="AN352" s="579"/>
      <c r="AO352" s="579"/>
      <c r="AP352" s="579"/>
      <c r="AQ352" s="579"/>
      <c r="AR352" s="579"/>
      <c r="AS352" s="579"/>
      <c r="AT352" s="579"/>
      <c r="AU352" s="579"/>
      <c r="AV352" s="579"/>
      <c r="AW352" s="579"/>
      <c r="AX352" s="579"/>
      <c r="AY352" s="579"/>
      <c r="AZ352" s="443">
        <v>7</v>
      </c>
    </row>
    <row r="353" spans="1:52" s="259" customFormat="1" ht="18" customHeight="1">
      <c r="A353" s="575">
        <f t="shared" si="12"/>
        <v>0</v>
      </c>
      <c r="D353" s="259" t="s">
        <v>499</v>
      </c>
      <c r="E353" s="579" t="str">
        <f>CONCATENATE("소반의 풀베기사업 대상면적은 ",'6-3표준조사 3'!Q454,"ha 이다.")</f>
        <v>소반의 풀베기사업 대상면적은 0ha 이다.</v>
      </c>
      <c r="F353" s="579"/>
      <c r="G353" s="579"/>
      <c r="H353" s="579"/>
      <c r="I353" s="579"/>
      <c r="J353" s="579"/>
      <c r="K353" s="579"/>
      <c r="L353" s="579"/>
      <c r="M353" s="579"/>
      <c r="N353" s="579"/>
      <c r="O353" s="579"/>
      <c r="P353" s="579"/>
      <c r="Q353" s="579"/>
      <c r="R353" s="579"/>
      <c r="S353" s="579"/>
      <c r="T353" s="579"/>
      <c r="U353" s="579"/>
      <c r="V353" s="579"/>
      <c r="W353" s="579"/>
      <c r="X353" s="579"/>
      <c r="Y353" s="579"/>
      <c r="Z353" s="579"/>
      <c r="AA353" s="579"/>
      <c r="AB353" s="579"/>
      <c r="AC353" s="579"/>
      <c r="AD353" s="579"/>
      <c r="AE353" s="579"/>
      <c r="AF353" s="579"/>
      <c r="AG353" s="579"/>
      <c r="AH353" s="579"/>
      <c r="AI353" s="579"/>
      <c r="AJ353" s="579"/>
      <c r="AK353" s="579"/>
      <c r="AL353" s="579"/>
      <c r="AM353" s="579"/>
      <c r="AN353" s="579"/>
      <c r="AO353" s="579"/>
      <c r="AP353" s="579"/>
      <c r="AQ353" s="579"/>
      <c r="AR353" s="579"/>
      <c r="AS353" s="579"/>
      <c r="AT353" s="579"/>
      <c r="AU353" s="579"/>
      <c r="AV353" s="579"/>
      <c r="AW353" s="579"/>
      <c r="AX353" s="579"/>
      <c r="AY353" s="579"/>
      <c r="AZ353" s="443">
        <v>7</v>
      </c>
    </row>
    <row r="354" spans="1:52" s="259" customFormat="1" ht="18" customHeight="1">
      <c r="A354" s="575">
        <f t="shared" si="12"/>
        <v>0</v>
      </c>
      <c r="C354" s="259" t="s">
        <v>1193</v>
      </c>
      <c r="D354" s="259" t="s">
        <v>1222</v>
      </c>
      <c r="E354" s="579"/>
      <c r="F354" s="579"/>
      <c r="G354" s="579"/>
      <c r="H354" s="579"/>
      <c r="I354" s="579"/>
      <c r="J354" s="579"/>
      <c r="K354" s="579"/>
      <c r="L354" s="579"/>
      <c r="M354" s="579"/>
      <c r="N354" s="579"/>
      <c r="O354" s="579"/>
      <c r="P354" s="579"/>
      <c r="Q354" s="579"/>
      <c r="R354" s="579"/>
      <c r="S354" s="579"/>
      <c r="T354" s="579"/>
      <c r="U354" s="579"/>
      <c r="V354" s="579"/>
      <c r="W354" s="579"/>
      <c r="X354" s="579"/>
      <c r="Y354" s="579"/>
      <c r="Z354" s="579"/>
      <c r="AA354" s="579"/>
      <c r="AB354" s="579"/>
      <c r="AC354" s="579"/>
      <c r="AD354" s="579"/>
      <c r="AE354" s="579"/>
      <c r="AF354" s="579"/>
      <c r="AG354" s="579"/>
      <c r="AH354" s="769"/>
      <c r="AI354" s="769"/>
      <c r="AJ354" s="769"/>
      <c r="AK354" s="579"/>
      <c r="AL354" s="579"/>
      <c r="AM354" s="579"/>
      <c r="AN354" s="579"/>
      <c r="AO354" s="579"/>
      <c r="AP354" s="579"/>
      <c r="AQ354" s="579"/>
      <c r="AR354" s="579"/>
      <c r="AS354" s="579"/>
      <c r="AT354" s="579"/>
      <c r="AU354" s="579"/>
      <c r="AV354" s="579"/>
      <c r="AW354" s="579"/>
      <c r="AX354" s="579"/>
      <c r="AY354" s="579"/>
      <c r="AZ354" s="443">
        <v>7</v>
      </c>
    </row>
    <row r="355" spans="1:52" s="259" customFormat="1" ht="18" customHeight="1">
      <c r="A355" s="575">
        <f t="shared" si="12"/>
        <v>0</v>
      </c>
      <c r="B355" s="586"/>
      <c r="C355" s="586"/>
      <c r="D355" s="586" t="s">
        <v>499</v>
      </c>
      <c r="E355" s="587" t="str">
        <f>'6-3표준조사 3'!$W$470</f>
        <v>소반 주변 포장로가 연접되어 접근이 용이하다.</v>
      </c>
      <c r="F355" s="587"/>
      <c r="G355" s="587"/>
      <c r="H355" s="587"/>
      <c r="I355" s="587"/>
      <c r="J355" s="587"/>
      <c r="K355" s="587"/>
      <c r="L355" s="587"/>
      <c r="M355" s="587"/>
      <c r="N355" s="587"/>
      <c r="O355" s="587"/>
      <c r="P355" s="587"/>
      <c r="Q355" s="587"/>
      <c r="R355" s="587"/>
      <c r="S355" s="587"/>
      <c r="T355" s="587"/>
      <c r="U355" s="587"/>
      <c r="V355" s="587"/>
      <c r="W355" s="587"/>
      <c r="X355" s="587"/>
      <c r="Y355" s="587"/>
      <c r="Z355" s="587"/>
      <c r="AA355" s="587"/>
      <c r="AB355" s="587"/>
      <c r="AC355" s="587"/>
      <c r="AD355" s="587"/>
      <c r="AE355" s="587"/>
      <c r="AF355" s="587"/>
      <c r="AG355" s="587"/>
      <c r="AH355" s="588"/>
      <c r="AI355" s="588"/>
      <c r="AJ355" s="588"/>
      <c r="AK355" s="587"/>
      <c r="AL355" s="587"/>
      <c r="AM355" s="587"/>
      <c r="AN355" s="587"/>
      <c r="AO355" s="587"/>
      <c r="AP355" s="587"/>
      <c r="AQ355" s="587"/>
      <c r="AR355" s="587"/>
      <c r="AS355" s="587"/>
      <c r="AT355" s="587"/>
      <c r="AU355" s="587"/>
      <c r="AV355" s="587"/>
      <c r="AW355" s="587"/>
      <c r="AX355" s="587"/>
      <c r="AY355" s="587"/>
      <c r="AZ355" s="443">
        <v>7</v>
      </c>
    </row>
    <row r="356" spans="1:52" s="259" customFormat="1" ht="14.25" customHeight="1">
      <c r="A356" s="575">
        <f t="shared" si="12"/>
        <v>0</v>
      </c>
      <c r="D356" s="589"/>
      <c r="E356" s="589"/>
      <c r="F356" s="589"/>
      <c r="G356" s="589"/>
      <c r="H356" s="589"/>
      <c r="I356" s="589"/>
      <c r="J356" s="589"/>
      <c r="K356" s="589"/>
      <c r="L356" s="589"/>
      <c r="M356" s="589"/>
      <c r="N356" s="589"/>
      <c r="O356" s="589"/>
      <c r="P356" s="589"/>
      <c r="Q356" s="589"/>
      <c r="R356" s="589"/>
      <c r="S356" s="589"/>
      <c r="T356" s="589"/>
      <c r="U356" s="589"/>
      <c r="V356" s="589"/>
      <c r="W356" s="589"/>
      <c r="X356" s="589"/>
      <c r="Y356" s="589"/>
      <c r="Z356" s="589"/>
      <c r="AA356" s="589"/>
      <c r="AB356" s="589"/>
      <c r="AC356" s="589"/>
      <c r="AD356" s="589"/>
      <c r="AE356" s="589"/>
      <c r="AF356" s="589"/>
      <c r="AG356" s="589"/>
      <c r="AH356" s="589"/>
      <c r="AI356" s="589"/>
      <c r="AJ356" s="589"/>
      <c r="AK356" s="589"/>
      <c r="AL356" s="589"/>
      <c r="AM356" s="589"/>
      <c r="AN356" s="589"/>
      <c r="AO356" s="589"/>
      <c r="AP356" s="589"/>
      <c r="AQ356" s="589"/>
      <c r="AR356" s="589"/>
      <c r="AS356" s="589"/>
      <c r="AT356" s="589"/>
      <c r="AU356" s="589"/>
      <c r="AV356" s="589"/>
      <c r="AW356" s="589"/>
      <c r="AX356" s="589"/>
      <c r="AY356" s="589"/>
      <c r="AZ356" s="443">
        <v>7</v>
      </c>
    </row>
    <row r="357" spans="1:52" s="260" customFormat="1" ht="20.100000000000001" customHeight="1">
      <c r="A357" s="575">
        <f t="shared" si="12"/>
        <v>0</v>
      </c>
      <c r="B357" s="1876" t="s">
        <v>1221</v>
      </c>
      <c r="C357" s="1876"/>
      <c r="D357" s="1876"/>
      <c r="E357" s="1876"/>
      <c r="F357" s="1876"/>
      <c r="G357" s="1876"/>
      <c r="H357" s="1876"/>
      <c r="I357" s="1876"/>
      <c r="J357" s="1876"/>
      <c r="K357" s="1876"/>
      <c r="L357" s="1876"/>
      <c r="M357" s="1876"/>
      <c r="N357" s="1876"/>
      <c r="O357" s="1876"/>
      <c r="P357" s="1876"/>
      <c r="Q357" s="1876"/>
      <c r="R357" s="1876"/>
      <c r="S357" s="1876"/>
      <c r="T357" s="1876"/>
      <c r="U357" s="1876"/>
      <c r="V357" s="1876"/>
      <c r="W357" s="1876"/>
      <c r="X357" s="1876"/>
      <c r="Y357" s="1876"/>
      <c r="Z357" s="1876"/>
      <c r="AA357" s="1876"/>
      <c r="AB357" s="1876"/>
      <c r="AC357" s="1876"/>
      <c r="AD357" s="1876"/>
      <c r="AE357" s="1876"/>
      <c r="AF357" s="1876"/>
      <c r="AG357" s="1876"/>
      <c r="AH357" s="1876"/>
      <c r="AI357" s="1876"/>
      <c r="AJ357" s="1876"/>
      <c r="AK357" s="1876"/>
      <c r="AL357" s="1876"/>
      <c r="AM357" s="1876"/>
      <c r="AN357" s="1876"/>
      <c r="AO357" s="1876"/>
      <c r="AP357" s="1876"/>
      <c r="AQ357" s="1876"/>
      <c r="AR357" s="1876"/>
      <c r="AS357" s="1876"/>
      <c r="AT357" s="1876"/>
      <c r="AU357" s="1876"/>
      <c r="AV357" s="1876"/>
      <c r="AW357" s="1876"/>
      <c r="AX357" s="1876"/>
      <c r="AY357" s="1876"/>
      <c r="AZ357" s="443">
        <v>7</v>
      </c>
    </row>
    <row r="358" spans="1:52" s="260" customFormat="1" ht="20.100000000000001" customHeight="1">
      <c r="A358" s="575">
        <f t="shared" si="12"/>
        <v>0</v>
      </c>
      <c r="B358" s="590"/>
      <c r="C358" s="591" t="s">
        <v>1208</v>
      </c>
      <c r="D358" s="591" t="s">
        <v>1220</v>
      </c>
      <c r="E358" s="592"/>
      <c r="F358" s="592"/>
      <c r="G358" s="769"/>
      <c r="H358" s="593"/>
      <c r="I358" s="593"/>
      <c r="J358" s="594"/>
      <c r="K358" s="594"/>
      <c r="L358" s="594"/>
      <c r="M358" s="594"/>
      <c r="N358" s="594"/>
      <c r="O358" s="594"/>
      <c r="P358" s="594"/>
      <c r="Q358" s="595"/>
      <c r="R358" s="595"/>
      <c r="S358" s="595"/>
      <c r="T358" s="595"/>
      <c r="U358" s="595"/>
      <c r="V358" s="596"/>
      <c r="W358" s="596"/>
      <c r="X358" s="596"/>
      <c r="Y358" s="596"/>
      <c r="Z358" s="596"/>
      <c r="AA358" s="596"/>
      <c r="AB358" s="596"/>
      <c r="AC358" s="596"/>
      <c r="AD358" s="596"/>
      <c r="AE358" s="596"/>
      <c r="AF358" s="596"/>
      <c r="AG358" s="596"/>
      <c r="AH358" s="597"/>
      <c r="AI358" s="597"/>
      <c r="AJ358" s="597"/>
      <c r="AK358" s="597"/>
      <c r="AL358" s="598"/>
      <c r="AM358" s="598"/>
      <c r="AN358" s="598"/>
      <c r="AO358" s="598"/>
      <c r="AP358" s="598"/>
      <c r="AQ358" s="598"/>
      <c r="AR358" s="598"/>
      <c r="AS358" s="598"/>
      <c r="AT358" s="598"/>
      <c r="AU358" s="598"/>
      <c r="AV358" s="593"/>
      <c r="AW358" s="593"/>
      <c r="AX358" s="593"/>
      <c r="AY358" s="593"/>
      <c r="AZ358" s="443">
        <v>7</v>
      </c>
    </row>
    <row r="359" spans="1:52" s="259" customFormat="1" ht="18" customHeight="1">
      <c r="A359" s="575">
        <f t="shared" si="12"/>
        <v>0</v>
      </c>
      <c r="B359" s="599"/>
      <c r="C359" s="1862" t="s">
        <v>1219</v>
      </c>
      <c r="D359" s="1862"/>
      <c r="E359" s="1862"/>
      <c r="F359" s="1862"/>
      <c r="G359" s="1862"/>
      <c r="H359" s="1862"/>
      <c r="I359" s="1862"/>
      <c r="J359" s="1862"/>
      <c r="K359" s="1862" t="s">
        <v>1218</v>
      </c>
      <c r="L359" s="1862"/>
      <c r="M359" s="1862"/>
      <c r="N359" s="1862"/>
      <c r="O359" s="1862"/>
      <c r="P359" s="1862"/>
      <c r="Q359" s="1862"/>
      <c r="R359" s="1862"/>
      <c r="S359" s="1862" t="s">
        <v>1217</v>
      </c>
      <c r="T359" s="1862"/>
      <c r="U359" s="1862"/>
      <c r="V359" s="1862"/>
      <c r="W359" s="1862"/>
      <c r="X359" s="1862"/>
      <c r="Y359" s="1862"/>
      <c r="Z359" s="1862"/>
      <c r="AA359" s="1862" t="s">
        <v>1216</v>
      </c>
      <c r="AB359" s="1862"/>
      <c r="AC359" s="1862"/>
      <c r="AD359" s="1862"/>
      <c r="AE359" s="1862"/>
      <c r="AF359" s="1862"/>
      <c r="AG359" s="1862"/>
      <c r="AH359" s="1862"/>
      <c r="AI359" s="1862"/>
      <c r="AJ359" s="1862"/>
      <c r="AK359" s="1862"/>
      <c r="AL359" s="1862"/>
      <c r="AM359" s="1862"/>
      <c r="AN359" s="1862"/>
      <c r="AO359" s="1862"/>
      <c r="AP359" s="1862"/>
      <c r="AQ359" s="1862" t="s">
        <v>964</v>
      </c>
      <c r="AR359" s="1862"/>
      <c r="AS359" s="1862"/>
      <c r="AT359" s="1862"/>
      <c r="AU359" s="1862"/>
      <c r="AV359" s="1862"/>
      <c r="AW359" s="1862"/>
      <c r="AX359" s="1862"/>
      <c r="AY359" s="599"/>
      <c r="AZ359" s="443">
        <v>7</v>
      </c>
    </row>
    <row r="360" spans="1:52" s="259" customFormat="1" ht="18" customHeight="1">
      <c r="A360" s="575">
        <f t="shared" si="12"/>
        <v>0</v>
      </c>
      <c r="B360" s="599"/>
      <c r="C360" s="1862"/>
      <c r="D360" s="1862"/>
      <c r="E360" s="1862"/>
      <c r="F360" s="1862"/>
      <c r="G360" s="1862"/>
      <c r="H360" s="1862"/>
      <c r="I360" s="1862"/>
      <c r="J360" s="1862"/>
      <c r="K360" s="1862"/>
      <c r="L360" s="1862"/>
      <c r="M360" s="1862"/>
      <c r="N360" s="1862"/>
      <c r="O360" s="1862"/>
      <c r="P360" s="1862"/>
      <c r="Q360" s="1862"/>
      <c r="R360" s="1862"/>
      <c r="S360" s="1862"/>
      <c r="T360" s="1862"/>
      <c r="U360" s="1862"/>
      <c r="V360" s="1862"/>
      <c r="W360" s="1862"/>
      <c r="X360" s="1862"/>
      <c r="Y360" s="1862"/>
      <c r="Z360" s="1862"/>
      <c r="AA360" s="1862" t="s">
        <v>1215</v>
      </c>
      <c r="AB360" s="1862"/>
      <c r="AC360" s="1862"/>
      <c r="AD360" s="1862"/>
      <c r="AE360" s="1862"/>
      <c r="AF360" s="1862"/>
      <c r="AG360" s="1862"/>
      <c r="AH360" s="1862"/>
      <c r="AI360" s="1862" t="s">
        <v>1214</v>
      </c>
      <c r="AJ360" s="1862"/>
      <c r="AK360" s="1862"/>
      <c r="AL360" s="1862"/>
      <c r="AM360" s="1862"/>
      <c r="AN360" s="1862"/>
      <c r="AO360" s="1862"/>
      <c r="AP360" s="1862"/>
      <c r="AQ360" s="1862"/>
      <c r="AR360" s="1862"/>
      <c r="AS360" s="1862"/>
      <c r="AT360" s="1862"/>
      <c r="AU360" s="1862"/>
      <c r="AV360" s="1862"/>
      <c r="AW360" s="1862"/>
      <c r="AX360" s="1862"/>
      <c r="AY360" s="599"/>
      <c r="AZ360" s="443">
        <v>7</v>
      </c>
    </row>
    <row r="361" spans="1:52" s="259" customFormat="1" ht="18" customHeight="1">
      <c r="A361" s="575">
        <f t="shared" si="12"/>
        <v>0</v>
      </c>
      <c r="B361" s="600"/>
      <c r="C361" s="1871" t="str">
        <f>L345</f>
        <v>62-0</v>
      </c>
      <c r="D361" s="1872"/>
      <c r="E361" s="1875" t="s">
        <v>1213</v>
      </c>
      <c r="F361" s="1875"/>
      <c r="G361" s="1872" t="str">
        <f>Z345</f>
        <v>14-0</v>
      </c>
      <c r="H361" s="1872"/>
      <c r="I361" s="1875" t="s">
        <v>1212</v>
      </c>
      <c r="J361" s="1875"/>
      <c r="K361" s="1887">
        <f>'6-3표준조사 3'!Q454</f>
        <v>0</v>
      </c>
      <c r="L361" s="1887"/>
      <c r="M361" s="1887"/>
      <c r="N361" s="1887"/>
      <c r="O361" s="1887"/>
      <c r="P361" s="1887"/>
      <c r="Q361" s="1887"/>
      <c r="R361" s="1887"/>
      <c r="S361" s="1867" t="str">
        <f>'6-3표준조사 3'!K456</f>
        <v>산벚(노)</v>
      </c>
      <c r="T361" s="1867"/>
      <c r="U361" s="1867"/>
      <c r="V361" s="1867"/>
      <c r="W361" s="1867"/>
      <c r="X361" s="1867"/>
      <c r="Y361" s="1867"/>
      <c r="Z361" s="1867"/>
      <c r="AA361" s="1865">
        <f>'6-3표준조사 3'!Q460</f>
        <v>0</v>
      </c>
      <c r="AB361" s="1865"/>
      <c r="AC361" s="1865"/>
      <c r="AD361" s="1865"/>
      <c r="AE361" s="1865"/>
      <c r="AF361" s="1865"/>
      <c r="AG361" s="1865"/>
      <c r="AH361" s="1865"/>
      <c r="AI361" s="1865">
        <f>'6-3표준조사 3'!R460</f>
        <v>0</v>
      </c>
      <c r="AJ361" s="1865"/>
      <c r="AK361" s="1865"/>
      <c r="AL361" s="1865"/>
      <c r="AM361" s="1865"/>
      <c r="AN361" s="1865"/>
      <c r="AO361" s="1865"/>
      <c r="AP361" s="1865"/>
      <c r="AQ361" s="1867" t="str">
        <f>'6-3표준조사 3'!R456</f>
        <v>3년차 이상</v>
      </c>
      <c r="AR361" s="1867"/>
      <c r="AS361" s="1867"/>
      <c r="AT361" s="1867"/>
      <c r="AU361" s="1867"/>
      <c r="AV361" s="1867"/>
      <c r="AW361" s="1867"/>
      <c r="AX361" s="1867"/>
      <c r="AY361" s="599"/>
      <c r="AZ361" s="443">
        <v>7</v>
      </c>
    </row>
    <row r="362" spans="1:52" s="259" customFormat="1" ht="18" customHeight="1">
      <c r="A362" s="575">
        <f t="shared" si="12"/>
        <v>0</v>
      </c>
      <c r="B362" s="600"/>
      <c r="C362" s="1873"/>
      <c r="D362" s="1874"/>
      <c r="E362" s="1874"/>
      <c r="F362" s="1874"/>
      <c r="G362" s="1874"/>
      <c r="H362" s="1874"/>
      <c r="I362" s="1874"/>
      <c r="J362" s="1874"/>
      <c r="K362" s="1888"/>
      <c r="L362" s="1888"/>
      <c r="M362" s="1888"/>
      <c r="N362" s="1888"/>
      <c r="O362" s="1888"/>
      <c r="P362" s="1888"/>
      <c r="Q362" s="1888"/>
      <c r="R362" s="1888"/>
      <c r="S362" s="1868"/>
      <c r="T362" s="1868"/>
      <c r="U362" s="1868"/>
      <c r="V362" s="1868"/>
      <c r="W362" s="1868"/>
      <c r="X362" s="1868"/>
      <c r="Y362" s="1868"/>
      <c r="Z362" s="1868"/>
      <c r="AA362" s="1866"/>
      <c r="AB362" s="1866"/>
      <c r="AC362" s="1866"/>
      <c r="AD362" s="1866"/>
      <c r="AE362" s="1866"/>
      <c r="AF362" s="1866"/>
      <c r="AG362" s="1866"/>
      <c r="AH362" s="1866"/>
      <c r="AI362" s="1866"/>
      <c r="AJ362" s="1866"/>
      <c r="AK362" s="1866"/>
      <c r="AL362" s="1866"/>
      <c r="AM362" s="1866"/>
      <c r="AN362" s="1866"/>
      <c r="AO362" s="1866"/>
      <c r="AP362" s="1866"/>
      <c r="AQ362" s="1868"/>
      <c r="AR362" s="1868"/>
      <c r="AS362" s="1868"/>
      <c r="AT362" s="1868"/>
      <c r="AU362" s="1868"/>
      <c r="AV362" s="1868"/>
      <c r="AW362" s="1868"/>
      <c r="AX362" s="1868"/>
      <c r="AY362" s="599"/>
      <c r="AZ362" s="443">
        <v>7</v>
      </c>
    </row>
    <row r="363" spans="1:52" s="259" customFormat="1" ht="18" customHeight="1">
      <c r="A363" s="575">
        <f t="shared" si="12"/>
        <v>0</v>
      </c>
      <c r="B363" s="600"/>
      <c r="C363" s="600" t="s">
        <v>1206</v>
      </c>
      <c r="D363" s="600" t="s">
        <v>1211</v>
      </c>
      <c r="E363" s="600"/>
      <c r="F363" s="599"/>
      <c r="G363" s="599"/>
      <c r="H363" s="599"/>
      <c r="I363" s="599"/>
      <c r="J363" s="599"/>
      <c r="K363" s="599"/>
      <c r="L363" s="599"/>
      <c r="M363" s="599"/>
      <c r="N363" s="599"/>
      <c r="O363" s="599"/>
      <c r="P363" s="599"/>
      <c r="Q363" s="601"/>
      <c r="R363" s="601"/>
      <c r="S363" s="601"/>
      <c r="T363" s="601"/>
      <c r="U363" s="601"/>
      <c r="V363" s="599"/>
      <c r="W363" s="602"/>
      <c r="X363" s="602"/>
      <c r="Y363" s="602"/>
      <c r="Z363" s="602"/>
      <c r="AA363" s="602"/>
      <c r="AB363" s="602"/>
      <c r="AC363" s="602"/>
      <c r="AD363" s="602"/>
      <c r="AE363" s="602"/>
      <c r="AF363" s="602"/>
      <c r="AG363" s="599"/>
      <c r="AH363" s="603"/>
      <c r="AI363" s="603"/>
      <c r="AJ363" s="603"/>
      <c r="AK363" s="603"/>
      <c r="AL363" s="604"/>
      <c r="AM363" s="604"/>
      <c r="AN363" s="604"/>
      <c r="AO363" s="604"/>
      <c r="AP363" s="604"/>
      <c r="AQ363" s="604"/>
      <c r="AR363" s="604"/>
      <c r="AS363" s="604"/>
      <c r="AT363" s="604"/>
      <c r="AU363" s="604"/>
      <c r="AV363" s="599"/>
      <c r="AW363" s="599"/>
      <c r="AX363" s="599"/>
      <c r="AY363" s="599"/>
      <c r="AZ363" s="443">
        <v>7</v>
      </c>
    </row>
    <row r="364" spans="1:52" s="259" customFormat="1" ht="18" customHeight="1">
      <c r="A364" s="575">
        <f>IF(K361&gt;0,1,0)</f>
        <v>0</v>
      </c>
      <c r="B364" s="600"/>
      <c r="C364" s="600"/>
      <c r="D364" s="259" t="s">
        <v>499</v>
      </c>
      <c r="E364" s="600" t="str">
        <f>'6-3표준조사 3'!$W$471</f>
        <v>식재된 산벚(노) 는 활착이 안정된 상태로 신초발달이 양호하다.</v>
      </c>
      <c r="F364" s="599"/>
      <c r="G364" s="599"/>
      <c r="H364" s="599"/>
      <c r="I364" s="599"/>
      <c r="J364" s="599"/>
      <c r="K364" s="599"/>
      <c r="L364" s="599"/>
      <c r="M364" s="599"/>
      <c r="N364" s="599"/>
      <c r="O364" s="599"/>
      <c r="P364" s="599"/>
      <c r="Q364" s="601"/>
      <c r="R364" s="601"/>
      <c r="S364" s="601"/>
      <c r="T364" s="601"/>
      <c r="U364" s="601"/>
      <c r="V364" s="599"/>
      <c r="W364" s="605"/>
      <c r="X364" s="602"/>
      <c r="Y364" s="602"/>
      <c r="Z364" s="602"/>
      <c r="AA364" s="605"/>
      <c r="AB364" s="602"/>
      <c r="AC364" s="602"/>
      <c r="AD364" s="602"/>
      <c r="AE364" s="605"/>
      <c r="AF364" s="602"/>
      <c r="AG364" s="599"/>
      <c r="AH364" s="603"/>
      <c r="AI364" s="603"/>
      <c r="AJ364" s="603"/>
      <c r="AK364" s="603"/>
      <c r="AL364" s="604"/>
      <c r="AM364" s="604"/>
      <c r="AN364" s="604"/>
      <c r="AO364" s="604"/>
      <c r="AP364" s="604"/>
      <c r="AQ364" s="604"/>
      <c r="AR364" s="604"/>
      <c r="AS364" s="604"/>
      <c r="AT364" s="604"/>
      <c r="AU364" s="604"/>
      <c r="AV364" s="599"/>
      <c r="AW364" s="599"/>
      <c r="AX364" s="599"/>
      <c r="AY364" s="599"/>
      <c r="AZ364" s="443">
        <v>7</v>
      </c>
    </row>
    <row r="365" spans="1:52" s="259" customFormat="1" ht="18" customHeight="1">
      <c r="A365" s="575">
        <f>IF(K361&gt;0,1,0)</f>
        <v>0</v>
      </c>
      <c r="B365" s="600"/>
      <c r="C365" s="600"/>
      <c r="D365" s="259" t="s">
        <v>499</v>
      </c>
      <c r="E365" s="600">
        <f>'6-3표준조사 3'!$W$472</f>
        <v>0</v>
      </c>
      <c r="F365" s="599"/>
      <c r="G365" s="599"/>
      <c r="H365" s="599"/>
      <c r="I365" s="599"/>
      <c r="J365" s="599"/>
      <c r="K365" s="599"/>
      <c r="L365" s="599"/>
      <c r="M365" s="599"/>
      <c r="N365" s="599"/>
      <c r="O365" s="599"/>
      <c r="P365" s="599"/>
      <c r="Q365" s="601"/>
      <c r="R365" s="601"/>
      <c r="S365" s="601"/>
      <c r="T365" s="601"/>
      <c r="U365" s="601"/>
      <c r="V365" s="599"/>
      <c r="W365" s="599"/>
      <c r="X365" s="599"/>
      <c r="Y365" s="599"/>
      <c r="Z365" s="599"/>
      <c r="AA365" s="599"/>
      <c r="AB365" s="599"/>
      <c r="AC365" s="599"/>
      <c r="AD365" s="599"/>
      <c r="AE365" s="599"/>
      <c r="AF365" s="599"/>
      <c r="AG365" s="599"/>
      <c r="AH365" s="603"/>
      <c r="AI365" s="603"/>
      <c r="AJ365" s="603"/>
      <c r="AK365" s="603"/>
      <c r="AL365" s="604"/>
      <c r="AM365" s="604"/>
      <c r="AN365" s="604"/>
      <c r="AO365" s="604"/>
      <c r="AP365" s="604"/>
      <c r="AQ365" s="604"/>
      <c r="AR365" s="604"/>
      <c r="AS365" s="604"/>
      <c r="AT365" s="604"/>
      <c r="AU365" s="604"/>
      <c r="AV365" s="599"/>
      <c r="AW365" s="599"/>
      <c r="AX365" s="599"/>
      <c r="AY365" s="599"/>
      <c r="AZ365" s="444">
        <v>7</v>
      </c>
    </row>
    <row r="366" spans="1:52" s="259" customFormat="1" ht="18" customHeight="1">
      <c r="A366" s="575">
        <f t="shared" ref="A366:A371" si="13">IF(K$361&gt;0,1,0)</f>
        <v>0</v>
      </c>
      <c r="B366" s="600"/>
      <c r="C366" s="600" t="s">
        <v>1193</v>
      </c>
      <c r="D366" s="600" t="s">
        <v>1210</v>
      </c>
      <c r="E366" s="600"/>
      <c r="F366" s="599"/>
      <c r="G366" s="599"/>
      <c r="H366" s="599"/>
      <c r="I366" s="599"/>
      <c r="J366" s="599"/>
      <c r="K366" s="599"/>
      <c r="L366" s="599"/>
      <c r="M366" s="599"/>
      <c r="N366" s="599"/>
      <c r="O366" s="599"/>
      <c r="P366" s="599"/>
      <c r="Q366" s="601"/>
      <c r="R366" s="601"/>
      <c r="S366" s="601"/>
      <c r="T366" s="601"/>
      <c r="U366" s="601"/>
      <c r="V366" s="599"/>
      <c r="W366" s="599"/>
      <c r="X366" s="599"/>
      <c r="Y366" s="599"/>
      <c r="Z366" s="599"/>
      <c r="AA366" s="599"/>
      <c r="AB366" s="599"/>
      <c r="AC366" s="599"/>
      <c r="AD366" s="599"/>
      <c r="AE366" s="599"/>
      <c r="AF366" s="599"/>
      <c r="AG366" s="599"/>
      <c r="AH366" s="603"/>
      <c r="AI366" s="603"/>
      <c r="AJ366" s="603"/>
      <c r="AK366" s="603"/>
      <c r="AL366" s="604"/>
      <c r="AM366" s="604"/>
      <c r="AN366" s="604"/>
      <c r="AO366" s="604"/>
      <c r="AP366" s="604"/>
      <c r="AQ366" s="604"/>
      <c r="AR366" s="604"/>
      <c r="AS366" s="604"/>
      <c r="AT366" s="604"/>
      <c r="AU366" s="604"/>
      <c r="AV366" s="599"/>
      <c r="AW366" s="599"/>
      <c r="AX366" s="599"/>
      <c r="AY366" s="599"/>
      <c r="AZ366" s="443">
        <v>7</v>
      </c>
    </row>
    <row r="367" spans="1:52" s="259" customFormat="1" ht="18" customHeight="1">
      <c r="A367" s="575">
        <f t="shared" si="13"/>
        <v>0</v>
      </c>
      <c r="B367" s="600"/>
      <c r="C367" s="600"/>
      <c r="D367" s="259" t="s">
        <v>499</v>
      </c>
      <c r="E367" s="600" t="s">
        <v>1230</v>
      </c>
      <c r="F367" s="599"/>
      <c r="G367" s="599"/>
      <c r="H367" s="599"/>
      <c r="I367" s="599"/>
      <c r="J367" s="599"/>
      <c r="K367" s="599"/>
      <c r="L367" s="599"/>
      <c r="M367" s="599"/>
      <c r="N367" s="599"/>
      <c r="O367" s="599"/>
      <c r="P367" s="599"/>
      <c r="Q367" s="601"/>
      <c r="R367" s="601"/>
      <c r="S367" s="601"/>
      <c r="T367" s="601"/>
      <c r="U367" s="601"/>
      <c r="V367" s="599"/>
      <c r="W367" s="599"/>
      <c r="X367" s="599"/>
      <c r="Y367" s="599"/>
      <c r="Z367" s="599"/>
      <c r="AA367" s="599"/>
      <c r="AB367" s="599"/>
      <c r="AC367" s="599"/>
      <c r="AD367" s="599"/>
      <c r="AE367" s="599"/>
      <c r="AF367" s="599"/>
      <c r="AG367" s="599"/>
      <c r="AH367" s="603"/>
      <c r="AI367" s="603"/>
      <c r="AJ367" s="603"/>
      <c r="AK367" s="603"/>
      <c r="AL367" s="604"/>
      <c r="AM367" s="604"/>
      <c r="AN367" s="604"/>
      <c r="AO367" s="604"/>
      <c r="AP367" s="604"/>
      <c r="AQ367" s="604"/>
      <c r="AR367" s="604"/>
      <c r="AS367" s="604"/>
      <c r="AT367" s="604"/>
      <c r="AU367" s="604"/>
      <c r="AV367" s="599"/>
      <c r="AW367" s="599"/>
      <c r="AX367" s="599"/>
      <c r="AY367" s="599"/>
      <c r="AZ367" s="443">
        <v>7</v>
      </c>
    </row>
    <row r="368" spans="1:52" s="259" customFormat="1" ht="18" customHeight="1">
      <c r="A368" s="575">
        <f t="shared" si="13"/>
        <v>0</v>
      </c>
      <c r="B368" s="600"/>
      <c r="C368" s="600"/>
      <c r="D368" s="259" t="s">
        <v>499</v>
      </c>
      <c r="E368" s="600" t="str">
        <f>CONCATENATE("조림목이 자연발생 식생과 경쟁하고 있으며 조림목의 조림후 경과년수는 ",AQ361,"이다." )</f>
        <v>조림목이 자연발생 식생과 경쟁하고 있으며 조림목의 조림후 경과년수는 3년차 이상이다.</v>
      </c>
      <c r="F368" s="599"/>
      <c r="G368" s="599"/>
      <c r="H368" s="599"/>
      <c r="I368" s="599"/>
      <c r="J368" s="599"/>
      <c r="K368" s="599"/>
      <c r="L368" s="599"/>
      <c r="M368" s="599"/>
      <c r="N368" s="599"/>
      <c r="O368" s="599"/>
      <c r="P368" s="599"/>
      <c r="Q368" s="599"/>
      <c r="R368" s="599"/>
      <c r="S368" s="599"/>
      <c r="T368" s="599"/>
      <c r="U368" s="599"/>
      <c r="V368" s="599"/>
      <c r="W368" s="599"/>
      <c r="X368" s="599"/>
      <c r="Y368" s="599"/>
      <c r="Z368" s="599"/>
      <c r="AA368" s="599"/>
      <c r="AB368" s="599"/>
      <c r="AC368" s="599"/>
      <c r="AD368" s="599"/>
      <c r="AE368" s="599"/>
      <c r="AF368" s="599"/>
      <c r="AG368" s="599"/>
      <c r="AH368" s="603"/>
      <c r="AI368" s="603"/>
      <c r="AJ368" s="603"/>
      <c r="AK368" s="603"/>
      <c r="AL368" s="604"/>
      <c r="AM368" s="604"/>
      <c r="AN368" s="604"/>
      <c r="AO368" s="604"/>
      <c r="AP368" s="604"/>
      <c r="AQ368" s="604"/>
      <c r="AR368" s="604"/>
      <c r="AS368" s="604"/>
      <c r="AT368" s="604"/>
      <c r="AU368" s="604"/>
      <c r="AV368" s="599"/>
      <c r="AW368" s="599"/>
      <c r="AX368" s="599"/>
      <c r="AY368" s="599"/>
      <c r="AZ368" s="443">
        <v>7</v>
      </c>
    </row>
    <row r="369" spans="1:52" s="259" customFormat="1" ht="13.5" customHeight="1">
      <c r="A369" s="575">
        <f t="shared" si="13"/>
        <v>0</v>
      </c>
      <c r="B369" s="606"/>
      <c r="C369" s="606"/>
      <c r="D369" s="606"/>
      <c r="E369" s="606"/>
      <c r="F369" s="769"/>
      <c r="G369" s="769"/>
      <c r="H369" s="769"/>
      <c r="I369" s="769"/>
      <c r="J369" s="607"/>
      <c r="K369" s="607"/>
      <c r="L369" s="607"/>
      <c r="M369" s="607"/>
      <c r="N369" s="607"/>
      <c r="O369" s="607"/>
      <c r="P369" s="607"/>
      <c r="Q369" s="608"/>
      <c r="R369" s="608"/>
      <c r="S369" s="608"/>
      <c r="T369" s="608"/>
      <c r="U369" s="608"/>
      <c r="V369" s="599"/>
      <c r="W369" s="599"/>
      <c r="X369" s="599"/>
      <c r="Y369" s="599"/>
      <c r="Z369" s="599"/>
      <c r="AA369" s="599"/>
      <c r="AB369" s="599"/>
      <c r="AC369" s="599"/>
      <c r="AD369" s="599"/>
      <c r="AE369" s="599"/>
      <c r="AF369" s="599"/>
      <c r="AG369" s="599"/>
      <c r="AH369" s="609"/>
      <c r="AI369" s="609"/>
      <c r="AJ369" s="609"/>
      <c r="AK369" s="609"/>
      <c r="AL369" s="610"/>
      <c r="AM369" s="610"/>
      <c r="AN369" s="610"/>
      <c r="AO369" s="610"/>
      <c r="AP369" s="610"/>
      <c r="AQ369" s="610"/>
      <c r="AR369" s="610"/>
      <c r="AS369" s="610"/>
      <c r="AT369" s="610"/>
      <c r="AU369" s="610"/>
      <c r="AV369" s="769"/>
      <c r="AW369" s="769"/>
      <c r="AX369" s="769"/>
      <c r="AY369" s="769"/>
      <c r="AZ369" s="443">
        <v>7</v>
      </c>
    </row>
    <row r="370" spans="1:52" s="260" customFormat="1" ht="19.5" customHeight="1">
      <c r="A370" s="575">
        <f t="shared" si="13"/>
        <v>0</v>
      </c>
      <c r="B370" s="1876" t="s">
        <v>1209</v>
      </c>
      <c r="C370" s="1876"/>
      <c r="D370" s="1876"/>
      <c r="E370" s="1876"/>
      <c r="F370" s="1876"/>
      <c r="G370" s="1876"/>
      <c r="H370" s="1876"/>
      <c r="I370" s="1876"/>
      <c r="J370" s="1876"/>
      <c r="K370" s="1876"/>
      <c r="L370" s="1876"/>
      <c r="M370" s="1876"/>
      <c r="N370" s="1876"/>
      <c r="O370" s="1876"/>
      <c r="P370" s="1876"/>
      <c r="Q370" s="1876"/>
      <c r="R370" s="1876"/>
      <c r="S370" s="1876"/>
      <c r="T370" s="1876"/>
      <c r="U370" s="1876"/>
      <c r="V370" s="1876"/>
      <c r="W370" s="1876"/>
      <c r="X370" s="1876"/>
      <c r="Y370" s="1876"/>
      <c r="Z370" s="1876"/>
      <c r="AA370" s="1876"/>
      <c r="AB370" s="1876"/>
      <c r="AC370" s="1876"/>
      <c r="AD370" s="1876"/>
      <c r="AE370" s="1876"/>
      <c r="AF370" s="1876"/>
      <c r="AG370" s="1876"/>
      <c r="AH370" s="1876"/>
      <c r="AI370" s="1876"/>
      <c r="AJ370" s="1876"/>
      <c r="AK370" s="1876"/>
      <c r="AL370" s="1876"/>
      <c r="AM370" s="1876"/>
      <c r="AN370" s="1876"/>
      <c r="AO370" s="1876"/>
      <c r="AP370" s="1876"/>
      <c r="AQ370" s="1876"/>
      <c r="AR370" s="1876"/>
      <c r="AS370" s="1876"/>
      <c r="AT370" s="1876"/>
      <c r="AU370" s="1876"/>
      <c r="AV370" s="1876"/>
      <c r="AW370" s="1876"/>
      <c r="AX370" s="1876"/>
      <c r="AY370" s="1876"/>
      <c r="AZ370" s="443">
        <v>7</v>
      </c>
    </row>
    <row r="371" spans="1:52" s="260" customFormat="1" ht="18" customHeight="1">
      <c r="A371" s="575">
        <f t="shared" si="13"/>
        <v>0</v>
      </c>
      <c r="B371" s="770"/>
      <c r="C371" s="259" t="s">
        <v>1208</v>
      </c>
      <c r="D371" s="579" t="s">
        <v>1207</v>
      </c>
      <c r="E371" s="579"/>
      <c r="F371" s="579"/>
      <c r="G371" s="579"/>
      <c r="H371" s="579"/>
      <c r="I371" s="579"/>
      <c r="J371" s="611"/>
      <c r="K371" s="611"/>
      <c r="L371" s="611"/>
      <c r="M371" s="611"/>
      <c r="N371" s="611"/>
      <c r="O371" s="611"/>
      <c r="P371" s="611"/>
      <c r="Q371" s="611"/>
      <c r="R371" s="611"/>
      <c r="S371" s="611"/>
      <c r="T371" s="611"/>
      <c r="U371" s="611"/>
      <c r="V371" s="611"/>
      <c r="W371" s="611"/>
      <c r="X371" s="611"/>
      <c r="Y371" s="611"/>
      <c r="Z371" s="611"/>
      <c r="AA371" s="611"/>
      <c r="AB371" s="611"/>
      <c r="AC371" s="611"/>
      <c r="AD371" s="611"/>
      <c r="AE371" s="611"/>
      <c r="AF371" s="611"/>
      <c r="AG371" s="611"/>
      <c r="AH371" s="611"/>
      <c r="AI371" s="611"/>
      <c r="AJ371" s="611"/>
      <c r="AK371" s="611"/>
      <c r="AL371" s="611"/>
      <c r="AM371" s="611"/>
      <c r="AN371" s="611"/>
      <c r="AO371" s="611"/>
      <c r="AP371" s="611"/>
      <c r="AQ371" s="611"/>
      <c r="AR371" s="611"/>
      <c r="AS371" s="611"/>
      <c r="AT371" s="611"/>
      <c r="AU371" s="611"/>
      <c r="AV371" s="611"/>
      <c r="AW371" s="611"/>
      <c r="AX371" s="611"/>
      <c r="AY371" s="611"/>
      <c r="AZ371" s="443">
        <v>7</v>
      </c>
    </row>
    <row r="372" spans="1:52" s="259" customFormat="1" ht="18" hidden="1" customHeight="1">
      <c r="A372" s="575">
        <f>A385</f>
        <v>0</v>
      </c>
      <c r="D372" s="259" t="s">
        <v>499</v>
      </c>
      <c r="E372" s="579" t="str">
        <f>'6-3표준조사 3'!$W$473</f>
        <v>소반내 조림목의 생육상태, 현장여건 등을 고려하여 작업종은 모두베기로 적용한다.</v>
      </c>
      <c r="F372" s="579"/>
      <c r="G372" s="579"/>
      <c r="H372" s="579"/>
      <c r="I372" s="579"/>
      <c r="J372" s="580"/>
      <c r="K372" s="579"/>
      <c r="L372" s="579"/>
      <c r="M372" s="579"/>
      <c r="N372" s="579"/>
      <c r="O372" s="579"/>
      <c r="P372" s="579"/>
      <c r="Q372" s="579"/>
      <c r="R372" s="579"/>
      <c r="S372" s="579"/>
      <c r="T372" s="579"/>
      <c r="U372" s="579"/>
      <c r="V372" s="579"/>
      <c r="W372" s="579"/>
      <c r="X372" s="579"/>
      <c r="Y372" s="579"/>
      <c r="Z372" s="579"/>
      <c r="AA372" s="579"/>
      <c r="AB372" s="579"/>
      <c r="AC372" s="579"/>
      <c r="AD372" s="579"/>
      <c r="AE372" s="579"/>
      <c r="AF372" s="579"/>
      <c r="AG372" s="579"/>
      <c r="AH372" s="579"/>
      <c r="AI372" s="579"/>
      <c r="AJ372" s="579"/>
      <c r="AK372" s="579"/>
      <c r="AL372" s="579"/>
      <c r="AM372" s="579"/>
      <c r="AN372" s="579"/>
      <c r="AO372" s="579"/>
      <c r="AP372" s="579"/>
      <c r="AQ372" s="579"/>
      <c r="AR372" s="579"/>
      <c r="AS372" s="579"/>
      <c r="AT372" s="579"/>
      <c r="AU372" s="579"/>
      <c r="AV372" s="579"/>
      <c r="AW372" s="579"/>
      <c r="AX372" s="579"/>
      <c r="AY372" s="579"/>
      <c r="AZ372" s="443">
        <v>7</v>
      </c>
    </row>
    <row r="373" spans="1:52" s="259" customFormat="1" ht="18" hidden="1" customHeight="1">
      <c r="A373" s="575">
        <f>A388</f>
        <v>0</v>
      </c>
      <c r="D373" s="259" t="s">
        <v>499</v>
      </c>
      <c r="E373" s="579" t="s">
        <v>1048</v>
      </c>
      <c r="F373" s="579"/>
      <c r="G373" s="579"/>
      <c r="H373" s="579"/>
      <c r="I373" s="579"/>
      <c r="J373" s="580"/>
      <c r="K373" s="579"/>
      <c r="L373" s="579"/>
      <c r="M373" s="579"/>
      <c r="N373" s="579"/>
      <c r="O373" s="579"/>
      <c r="P373" s="579"/>
      <c r="Q373" s="579"/>
      <c r="R373" s="579"/>
      <c r="S373" s="579"/>
      <c r="T373" s="579"/>
      <c r="U373" s="579"/>
      <c r="V373" s="579"/>
      <c r="W373" s="579"/>
      <c r="X373" s="579"/>
      <c r="Y373" s="579"/>
      <c r="Z373" s="579"/>
      <c r="AA373" s="579"/>
      <c r="AB373" s="579"/>
      <c r="AC373" s="579"/>
      <c r="AD373" s="579"/>
      <c r="AE373" s="579"/>
      <c r="AF373" s="579"/>
      <c r="AG373" s="579"/>
      <c r="AH373" s="579"/>
      <c r="AI373" s="579"/>
      <c r="AJ373" s="579"/>
      <c r="AK373" s="579"/>
      <c r="AL373" s="579"/>
      <c r="AM373" s="579"/>
      <c r="AN373" s="579"/>
      <c r="AO373" s="579"/>
      <c r="AP373" s="579"/>
      <c r="AQ373" s="579"/>
      <c r="AR373" s="579"/>
      <c r="AS373" s="579"/>
      <c r="AT373" s="579"/>
      <c r="AU373" s="579"/>
      <c r="AV373" s="579"/>
      <c r="AW373" s="579"/>
      <c r="AX373" s="579"/>
      <c r="AY373" s="579"/>
      <c r="AZ373" s="443"/>
    </row>
    <row r="374" spans="1:52" s="260" customFormat="1" ht="18" customHeight="1">
      <c r="A374" s="575">
        <f>IF(1&gt;S378,1,0)</f>
        <v>1</v>
      </c>
      <c r="B374" s="951"/>
      <c r="C374" s="259"/>
      <c r="D374" s="259" t="s">
        <v>499</v>
      </c>
      <c r="E374" s="579" t="s">
        <v>1356</v>
      </c>
      <c r="F374" s="579"/>
      <c r="G374" s="579"/>
      <c r="H374" s="579"/>
      <c r="I374" s="579"/>
      <c r="J374" s="580"/>
      <c r="K374" s="579"/>
      <c r="L374" s="579"/>
      <c r="M374" s="579"/>
      <c r="N374" s="579"/>
      <c r="O374" s="579"/>
      <c r="P374" s="579"/>
      <c r="Q374" s="579"/>
      <c r="R374" s="579"/>
      <c r="S374" s="579"/>
      <c r="T374" s="579"/>
      <c r="U374" s="579"/>
      <c r="V374" s="579"/>
      <c r="W374" s="579"/>
      <c r="X374" s="579"/>
      <c r="Y374" s="579"/>
      <c r="Z374" s="579"/>
      <c r="AA374" s="579"/>
      <c r="AB374" s="579"/>
      <c r="AC374" s="579"/>
      <c r="AD374" s="579"/>
      <c r="AE374" s="579"/>
      <c r="AF374" s="579"/>
      <c r="AG374" s="579"/>
      <c r="AH374" s="579"/>
      <c r="AI374" s="579"/>
      <c r="AJ374" s="579"/>
      <c r="AK374" s="611"/>
      <c r="AL374" s="611"/>
      <c r="AM374" s="611"/>
      <c r="AN374" s="611"/>
      <c r="AO374" s="611"/>
      <c r="AP374" s="611"/>
      <c r="AQ374" s="611"/>
      <c r="AR374" s="611"/>
      <c r="AS374" s="611"/>
      <c r="AT374" s="611"/>
      <c r="AU374" s="611"/>
      <c r="AV374" s="611"/>
      <c r="AW374" s="611"/>
      <c r="AX374" s="611"/>
      <c r="AY374" s="611"/>
      <c r="AZ374" s="443"/>
    </row>
    <row r="375" spans="1:52" s="259" customFormat="1" ht="18" customHeight="1">
      <c r="A375" s="575">
        <f>IF(K$361&gt;0,1,0)</f>
        <v>0</v>
      </c>
      <c r="C375" s="259" t="s">
        <v>1206</v>
      </c>
      <c r="D375" s="579" t="s">
        <v>1205</v>
      </c>
      <c r="E375" s="579"/>
      <c r="F375" s="579"/>
      <c r="G375" s="579"/>
      <c r="H375" s="579"/>
      <c r="I375" s="579"/>
      <c r="J375" s="579"/>
      <c r="K375" s="579"/>
      <c r="L375" s="579"/>
      <c r="M375" s="579"/>
      <c r="N375" s="579"/>
      <c r="O375" s="579"/>
      <c r="P375" s="579"/>
      <c r="Q375" s="579"/>
      <c r="R375" s="579"/>
      <c r="S375" s="579"/>
      <c r="T375" s="579"/>
      <c r="U375" s="579"/>
      <c r="V375" s="579"/>
      <c r="W375" s="579"/>
      <c r="X375" s="579"/>
      <c r="Y375" s="579"/>
      <c r="Z375" s="579"/>
      <c r="AA375" s="579"/>
      <c r="AB375" s="579"/>
      <c r="AC375" s="579"/>
      <c r="AD375" s="579"/>
      <c r="AE375" s="579"/>
      <c r="AF375" s="579"/>
      <c r="AG375" s="579"/>
      <c r="AH375" s="579"/>
      <c r="AI375" s="579"/>
      <c r="AJ375" s="579"/>
      <c r="AK375" s="579"/>
      <c r="AL375" s="579"/>
      <c r="AM375" s="579"/>
      <c r="AN375" s="579"/>
      <c r="AO375" s="579"/>
      <c r="AP375" s="579"/>
      <c r="AQ375" s="579"/>
      <c r="AR375" s="579"/>
      <c r="AS375" s="579"/>
      <c r="AT375" s="579"/>
      <c r="AU375" s="579"/>
      <c r="AV375" s="579"/>
      <c r="AW375" s="579"/>
      <c r="AX375" s="579"/>
      <c r="AY375" s="579"/>
      <c r="AZ375" s="443">
        <v>7</v>
      </c>
    </row>
    <row r="376" spans="1:52" s="259" customFormat="1" ht="18" customHeight="1">
      <c r="A376" s="575">
        <f>IF(K$361&gt;0,1,0)</f>
        <v>0</v>
      </c>
      <c r="C376" s="1862" t="s">
        <v>1204</v>
      </c>
      <c r="D376" s="1862"/>
      <c r="E376" s="1862"/>
      <c r="F376" s="1862"/>
      <c r="G376" s="1862"/>
      <c r="H376" s="1862"/>
      <c r="I376" s="1862"/>
      <c r="J376" s="1862"/>
      <c r="K376" s="1862"/>
      <c r="L376" s="1862"/>
      <c r="M376" s="1862"/>
      <c r="N376" s="1862"/>
      <c r="O376" s="1862"/>
      <c r="P376" s="1862"/>
      <c r="Q376" s="1862"/>
      <c r="R376" s="1862"/>
      <c r="S376" s="1862"/>
      <c r="T376" s="1862"/>
      <c r="U376" s="1862"/>
      <c r="V376" s="1862"/>
      <c r="W376" s="1862"/>
      <c r="X376" s="1862"/>
      <c r="Y376" s="1862"/>
      <c r="Z376" s="1862"/>
      <c r="AA376" s="1862" t="s">
        <v>1203</v>
      </c>
      <c r="AB376" s="1862"/>
      <c r="AC376" s="1862"/>
      <c r="AD376" s="1862"/>
      <c r="AE376" s="1862"/>
      <c r="AF376" s="1862"/>
      <c r="AG376" s="1862"/>
      <c r="AH376" s="1862"/>
      <c r="AI376" s="1862"/>
      <c r="AJ376" s="1862"/>
      <c r="AK376" s="1862"/>
      <c r="AL376" s="1862"/>
      <c r="AM376" s="1862"/>
      <c r="AN376" s="1862"/>
      <c r="AO376" s="1862"/>
      <c r="AP376" s="1862"/>
      <c r="AQ376" s="1862"/>
      <c r="AR376" s="1862"/>
      <c r="AS376" s="1862"/>
      <c r="AT376" s="1862"/>
      <c r="AU376" s="1862"/>
      <c r="AV376" s="1862"/>
      <c r="AW376" s="1862"/>
      <c r="AX376" s="1862"/>
      <c r="AZ376" s="443">
        <v>7</v>
      </c>
    </row>
    <row r="377" spans="1:52" s="259" customFormat="1" ht="18" customHeight="1">
      <c r="A377" s="575">
        <f>IF(K$361&gt;0,1,0)</f>
        <v>0</v>
      </c>
      <c r="B377" s="614"/>
      <c r="C377" s="1862" t="s">
        <v>1202</v>
      </c>
      <c r="D377" s="1862"/>
      <c r="E377" s="1862"/>
      <c r="F377" s="1862"/>
      <c r="G377" s="1862"/>
      <c r="H377" s="1862"/>
      <c r="I377" s="1862"/>
      <c r="J377" s="1862"/>
      <c r="K377" s="1862" t="s">
        <v>1201</v>
      </c>
      <c r="L377" s="1862"/>
      <c r="M377" s="1862"/>
      <c r="N377" s="1862"/>
      <c r="O377" s="1862"/>
      <c r="P377" s="1862"/>
      <c r="Q377" s="1862"/>
      <c r="R377" s="1862"/>
      <c r="S377" s="1862" t="s">
        <v>1200</v>
      </c>
      <c r="T377" s="1862"/>
      <c r="U377" s="1862"/>
      <c r="V377" s="1862"/>
      <c r="W377" s="1862"/>
      <c r="X377" s="1862"/>
      <c r="Y377" s="1862"/>
      <c r="Z377" s="1862"/>
      <c r="AA377" s="1862" t="s">
        <v>1199</v>
      </c>
      <c r="AB377" s="1862"/>
      <c r="AC377" s="1862"/>
      <c r="AD377" s="1862"/>
      <c r="AE377" s="1862"/>
      <c r="AF377" s="1862"/>
      <c r="AG377" s="1862"/>
      <c r="AH377" s="1862"/>
      <c r="AI377" s="1862" t="s">
        <v>1198</v>
      </c>
      <c r="AJ377" s="1862"/>
      <c r="AK377" s="1862"/>
      <c r="AL377" s="1862"/>
      <c r="AM377" s="1862"/>
      <c r="AN377" s="1862"/>
      <c r="AO377" s="1862"/>
      <c r="AP377" s="1862"/>
      <c r="AQ377" s="1862" t="s">
        <v>964</v>
      </c>
      <c r="AR377" s="1862"/>
      <c r="AS377" s="1862"/>
      <c r="AT377" s="1862"/>
      <c r="AU377" s="1862"/>
      <c r="AV377" s="1862"/>
      <c r="AW377" s="1862"/>
      <c r="AX377" s="1862"/>
      <c r="AY377" s="614"/>
      <c r="AZ377" s="443">
        <v>7</v>
      </c>
    </row>
    <row r="378" spans="1:52" s="260" customFormat="1" ht="18" customHeight="1">
      <c r="A378" s="575">
        <f>IF(K$361&gt;0,1,0)</f>
        <v>0</v>
      </c>
      <c r="B378" s="599"/>
      <c r="C378" s="1862" t="s">
        <v>1192</v>
      </c>
      <c r="D378" s="1862"/>
      <c r="E378" s="1862"/>
      <c r="F378" s="1862"/>
      <c r="G378" s="1862"/>
      <c r="H378" s="1862"/>
      <c r="I378" s="1862"/>
      <c r="J378" s="1862"/>
      <c r="K378" s="1862" t="s">
        <v>1197</v>
      </c>
      <c r="L378" s="1862"/>
      <c r="M378" s="1862"/>
      <c r="N378" s="1862"/>
      <c r="O378" s="1862"/>
      <c r="P378" s="1862"/>
      <c r="Q378" s="1862"/>
      <c r="R378" s="1862"/>
      <c r="S378" s="1886">
        <f>'5-3단가산출서 3'!D288</f>
        <v>0</v>
      </c>
      <c r="T378" s="1886"/>
      <c r="U378" s="1886"/>
      <c r="V378" s="1886"/>
      <c r="W378" s="1886"/>
      <c r="X378" s="1886"/>
      <c r="Y378" s="1886"/>
      <c r="Z378" s="1886"/>
      <c r="AA378" s="1862" t="str">
        <f>'6-3표준조사 3'!P456</f>
        <v>중 (15˚ ~ 30˚)</v>
      </c>
      <c r="AB378" s="1862"/>
      <c r="AC378" s="1862"/>
      <c r="AD378" s="1862"/>
      <c r="AE378" s="1862"/>
      <c r="AF378" s="1862"/>
      <c r="AG378" s="1862"/>
      <c r="AH378" s="1862"/>
      <c r="AI378" s="1862" t="str">
        <f>'6-3표준조사 3'!Q456</f>
        <v>개소당3ha이상</v>
      </c>
      <c r="AJ378" s="1862"/>
      <c r="AK378" s="1862"/>
      <c r="AL378" s="1862"/>
      <c r="AM378" s="1862"/>
      <c r="AN378" s="1862"/>
      <c r="AO378" s="1862"/>
      <c r="AP378" s="1862"/>
      <c r="AQ378" s="1862" t="str">
        <f>'6-3표준조사 3'!R456</f>
        <v>3년차 이상</v>
      </c>
      <c r="AR378" s="1862"/>
      <c r="AS378" s="1862"/>
      <c r="AT378" s="1862"/>
      <c r="AU378" s="1862"/>
      <c r="AV378" s="1862"/>
      <c r="AW378" s="1862"/>
      <c r="AX378" s="1862"/>
      <c r="AY378" s="599"/>
      <c r="AZ378" s="443">
        <v>7</v>
      </c>
    </row>
    <row r="379" spans="1:52" s="259" customFormat="1" ht="18" customHeight="1">
      <c r="A379" s="575">
        <f>IF(K$361&gt;0,1,0)</f>
        <v>0</v>
      </c>
      <c r="B379" s="599"/>
      <c r="C379" s="1862" t="str">
        <f>'6-3표준조사 3'!R454</f>
        <v>모두베기</v>
      </c>
      <c r="D379" s="1862"/>
      <c r="E379" s="1862"/>
      <c r="F379" s="1862"/>
      <c r="G379" s="1862"/>
      <c r="H379" s="1862"/>
      <c r="I379" s="1862"/>
      <c r="J379" s="1862"/>
      <c r="K379" s="1862" t="s">
        <v>1194</v>
      </c>
      <c r="L379" s="1862"/>
      <c r="M379" s="1862"/>
      <c r="N379" s="1862"/>
      <c r="O379" s="1862"/>
      <c r="P379" s="1862"/>
      <c r="Q379" s="1862"/>
      <c r="R379" s="1862"/>
      <c r="S379" s="1467">
        <f>K361</f>
        <v>0</v>
      </c>
      <c r="T379" s="1467"/>
      <c r="U379" s="1467"/>
      <c r="V379" s="1467"/>
      <c r="W379" s="1467"/>
      <c r="X379" s="1467"/>
      <c r="Y379" s="1467"/>
      <c r="Z379" s="1467"/>
      <c r="AA379" s="1862"/>
      <c r="AB379" s="1862"/>
      <c r="AC379" s="1862"/>
      <c r="AD379" s="1862"/>
      <c r="AE379" s="1862"/>
      <c r="AF379" s="1862"/>
      <c r="AG379" s="1862"/>
      <c r="AH379" s="1862"/>
      <c r="AI379" s="1862"/>
      <c r="AJ379" s="1862"/>
      <c r="AK379" s="1862"/>
      <c r="AL379" s="1862"/>
      <c r="AM379" s="1862"/>
      <c r="AN379" s="1862"/>
      <c r="AO379" s="1862"/>
      <c r="AP379" s="1862"/>
      <c r="AQ379" s="1862"/>
      <c r="AR379" s="1862"/>
      <c r="AS379" s="1862"/>
      <c r="AT379" s="1862"/>
      <c r="AU379" s="1862"/>
      <c r="AV379" s="1862"/>
      <c r="AW379" s="1862"/>
      <c r="AX379" s="1862"/>
      <c r="AY379" s="599"/>
      <c r="AZ379" s="443">
        <v>7</v>
      </c>
    </row>
    <row r="380" spans="1:52" s="259" customFormat="1" ht="18" hidden="1" customHeight="1">
      <c r="A380" s="575">
        <f>IF('6-3표준조사 3'!$Y$452&gt;0,1,0)</f>
        <v>0</v>
      </c>
      <c r="B380" s="599"/>
      <c r="C380" s="1862" t="s">
        <v>1195</v>
      </c>
      <c r="D380" s="1862"/>
      <c r="E380" s="1862"/>
      <c r="F380" s="1862"/>
      <c r="G380" s="1862"/>
      <c r="H380" s="1862"/>
      <c r="I380" s="1862"/>
      <c r="J380" s="1862"/>
      <c r="K380" s="1862" t="s">
        <v>1194</v>
      </c>
      <c r="L380" s="1862"/>
      <c r="M380" s="1862"/>
      <c r="N380" s="1862"/>
      <c r="O380" s="1862"/>
      <c r="P380" s="1862"/>
      <c r="Q380" s="1862"/>
      <c r="R380" s="1862"/>
      <c r="S380" s="1863" t="b">
        <f>IF(A380&gt;0,S379)</f>
        <v>0</v>
      </c>
      <c r="T380" s="1863"/>
      <c r="U380" s="1863"/>
      <c r="V380" s="1863"/>
      <c r="W380" s="1863"/>
      <c r="X380" s="1863"/>
      <c r="Y380" s="1863"/>
      <c r="Z380" s="1863"/>
      <c r="AA380" s="1862"/>
      <c r="AB380" s="1862"/>
      <c r="AC380" s="1862"/>
      <c r="AD380" s="1862"/>
      <c r="AE380" s="1862"/>
      <c r="AF380" s="1862"/>
      <c r="AG380" s="1862"/>
      <c r="AH380" s="1862"/>
      <c r="AI380" s="1862"/>
      <c r="AJ380" s="1862"/>
      <c r="AK380" s="1862"/>
      <c r="AL380" s="1862"/>
      <c r="AM380" s="1862"/>
      <c r="AN380" s="1862"/>
      <c r="AO380" s="1862"/>
      <c r="AP380" s="1862"/>
      <c r="AQ380" s="1862"/>
      <c r="AR380" s="1862"/>
      <c r="AS380" s="1862"/>
      <c r="AT380" s="1862"/>
      <c r="AU380" s="1862"/>
      <c r="AV380" s="1862"/>
      <c r="AW380" s="1862"/>
      <c r="AX380" s="1862"/>
      <c r="AY380" s="599"/>
      <c r="AZ380" s="443">
        <v>7</v>
      </c>
    </row>
    <row r="381" spans="1:52" s="259" customFormat="1" ht="0.95" customHeight="1">
      <c r="A381" s="575">
        <v>1</v>
      </c>
      <c r="B381" s="599"/>
      <c r="C381" s="1862"/>
      <c r="D381" s="1862"/>
      <c r="E381" s="1862"/>
      <c r="F381" s="1862"/>
      <c r="G381" s="1862"/>
      <c r="H381" s="1862"/>
      <c r="I381" s="1862"/>
      <c r="J381" s="1862"/>
      <c r="K381" s="1862"/>
      <c r="L381" s="1862"/>
      <c r="M381" s="1862"/>
      <c r="N381" s="1862"/>
      <c r="O381" s="1862"/>
      <c r="P381" s="1862"/>
      <c r="Q381" s="1862"/>
      <c r="R381" s="1862"/>
      <c r="S381" s="1863"/>
      <c r="T381" s="1863"/>
      <c r="U381" s="1863"/>
      <c r="V381" s="1863"/>
      <c r="W381" s="1863"/>
      <c r="X381" s="1863"/>
      <c r="Y381" s="1863"/>
      <c r="Z381" s="1863"/>
      <c r="AA381" s="1889"/>
      <c r="AB381" s="1889"/>
      <c r="AC381" s="1889"/>
      <c r="AD381" s="1889"/>
      <c r="AE381" s="1889"/>
      <c r="AF381" s="1889"/>
      <c r="AG381" s="1889"/>
      <c r="AH381" s="1889"/>
      <c r="AI381" s="1889"/>
      <c r="AJ381" s="1889"/>
      <c r="AK381" s="1889"/>
      <c r="AL381" s="1889"/>
      <c r="AM381" s="1889"/>
      <c r="AN381" s="1889"/>
      <c r="AO381" s="1889"/>
      <c r="AP381" s="1889"/>
      <c r="AQ381" s="1889"/>
      <c r="AR381" s="1889"/>
      <c r="AS381" s="1889"/>
      <c r="AT381" s="1889"/>
      <c r="AU381" s="1889"/>
      <c r="AV381" s="1889"/>
      <c r="AW381" s="1889"/>
      <c r="AX381" s="1889"/>
      <c r="AY381" s="599"/>
      <c r="AZ381" s="444"/>
    </row>
    <row r="382" spans="1:52" s="259" customFormat="1" ht="18" hidden="1" customHeight="1">
      <c r="A382" s="575"/>
      <c r="B382" s="617"/>
      <c r="C382" s="617" t="s">
        <v>1193</v>
      </c>
      <c r="D382" s="617" t="s">
        <v>1192</v>
      </c>
      <c r="E382" s="617"/>
      <c r="F382" s="617"/>
      <c r="G382" s="618"/>
      <c r="H382" s="618"/>
      <c r="I382" s="618"/>
      <c r="J382" s="618"/>
      <c r="K382" s="618"/>
      <c r="L382" s="604"/>
      <c r="M382" s="604"/>
      <c r="N382" s="604"/>
      <c r="O382" s="604"/>
      <c r="P382" s="604"/>
      <c r="Q382" s="619"/>
      <c r="R382" s="619"/>
      <c r="S382" s="619"/>
      <c r="T382" s="619"/>
      <c r="U382" s="619"/>
      <c r="V382" s="599"/>
      <c r="W382" s="599"/>
      <c r="X382" s="599"/>
      <c r="Y382" s="599"/>
      <c r="Z382" s="620"/>
      <c r="AA382" s="599"/>
      <c r="AB382" s="599"/>
      <c r="AC382" s="599"/>
      <c r="AD382" s="621"/>
      <c r="AE382" s="599"/>
      <c r="AF382" s="599"/>
      <c r="AG382" s="599"/>
      <c r="AH382" s="800"/>
      <c r="AI382" s="800"/>
      <c r="AJ382" s="800"/>
      <c r="AK382" s="800"/>
      <c r="AL382" s="800"/>
      <c r="AM382" s="800"/>
      <c r="AN382" s="800"/>
      <c r="AO382" s="800"/>
      <c r="AP382" s="800"/>
      <c r="AQ382" s="622"/>
      <c r="AR382" s="622"/>
      <c r="AS382" s="622"/>
      <c r="AT382" s="622"/>
      <c r="AU382" s="797"/>
      <c r="AV382" s="797"/>
      <c r="AW382" s="797"/>
      <c r="AX382" s="797"/>
      <c r="AY382" s="797"/>
      <c r="AZ382" s="443">
        <v>7</v>
      </c>
    </row>
    <row r="383" spans="1:52" s="259" customFormat="1" ht="18" hidden="1" customHeight="1">
      <c r="A383" s="575"/>
      <c r="D383" s="259" t="s">
        <v>499</v>
      </c>
      <c r="E383" s="259" t="s">
        <v>1191</v>
      </c>
      <c r="J383" s="621"/>
      <c r="K383" s="621"/>
      <c r="L383" s="621"/>
      <c r="M383" s="621"/>
      <c r="T383" s="619"/>
      <c r="U383" s="619"/>
      <c r="V383" s="619"/>
      <c r="W383" s="619"/>
      <c r="AB383" s="619"/>
      <c r="AC383" s="619"/>
      <c r="AD383" s="619"/>
      <c r="AE383" s="619"/>
      <c r="AZ383" s="443">
        <v>7</v>
      </c>
    </row>
    <row r="384" spans="1:52" s="259" customFormat="1" ht="18" hidden="1" customHeight="1">
      <c r="A384" s="575"/>
      <c r="D384" s="259" t="s">
        <v>499</v>
      </c>
      <c r="E384" s="579" t="s">
        <v>1190</v>
      </c>
      <c r="F384" s="579"/>
      <c r="G384" s="579"/>
      <c r="H384" s="579"/>
      <c r="I384" s="579"/>
      <c r="J384" s="579"/>
      <c r="K384" s="579"/>
      <c r="L384" s="579"/>
      <c r="M384" s="579"/>
      <c r="N384" s="579"/>
      <c r="O384" s="579"/>
      <c r="P384" s="579"/>
      <c r="Q384" s="579"/>
      <c r="R384" s="579"/>
      <c r="S384" s="579"/>
      <c r="T384" s="579"/>
      <c r="U384" s="579"/>
      <c r="V384" s="579"/>
      <c r="W384" s="579"/>
      <c r="X384" s="579"/>
      <c r="Y384" s="579"/>
      <c r="Z384" s="579"/>
      <c r="AA384" s="579"/>
      <c r="AB384" s="579"/>
      <c r="AC384" s="579"/>
      <c r="AD384" s="579"/>
      <c r="AE384" s="579"/>
      <c r="AF384" s="579"/>
      <c r="AG384" s="579"/>
      <c r="AH384" s="579"/>
      <c r="AI384" s="579"/>
      <c r="AJ384" s="579"/>
      <c r="AK384" s="579"/>
      <c r="AL384" s="579"/>
      <c r="AM384" s="579"/>
      <c r="AN384" s="579"/>
      <c r="AO384" s="579"/>
      <c r="AP384" s="579"/>
      <c r="AQ384" s="579"/>
      <c r="AR384" s="579"/>
      <c r="AS384" s="579"/>
      <c r="AT384" s="579"/>
      <c r="AU384" s="579"/>
      <c r="AV384" s="579"/>
      <c r="AW384" s="579"/>
      <c r="AX384" s="579"/>
      <c r="AY384" s="579"/>
      <c r="AZ384" s="443">
        <v>7</v>
      </c>
    </row>
    <row r="385" spans="1:52" s="260" customFormat="1" ht="18" hidden="1" customHeight="1">
      <c r="A385" s="575"/>
      <c r="B385" s="259"/>
      <c r="C385" s="259" t="s">
        <v>1189</v>
      </c>
      <c r="D385" s="259"/>
      <c r="E385" s="653"/>
      <c r="F385" s="653"/>
      <c r="G385" s="653"/>
      <c r="H385" s="653"/>
      <c r="I385" s="653"/>
      <c r="J385" s="653"/>
      <c r="K385" s="653"/>
      <c r="L385" s="653"/>
      <c r="M385" s="653"/>
      <c r="N385" s="653"/>
      <c r="O385" s="653"/>
      <c r="P385" s="653"/>
      <c r="Q385" s="653"/>
      <c r="R385" s="653"/>
      <c r="S385" s="653"/>
      <c r="T385" s="653"/>
      <c r="U385" s="653"/>
      <c r="V385" s="653"/>
      <c r="W385" s="653"/>
      <c r="X385" s="653"/>
      <c r="Y385" s="653"/>
      <c r="Z385" s="653"/>
      <c r="AA385" s="653"/>
      <c r="AB385" s="653"/>
      <c r="AC385" s="653"/>
      <c r="AD385" s="653"/>
      <c r="AE385" s="653"/>
      <c r="AF385" s="653"/>
      <c r="AG385" s="653"/>
      <c r="AH385" s="653"/>
      <c r="AI385" s="653"/>
      <c r="AJ385" s="653"/>
      <c r="AK385" s="653"/>
      <c r="AL385" s="653"/>
      <c r="AM385" s="653"/>
      <c r="AN385" s="653"/>
      <c r="AO385" s="653"/>
      <c r="AP385" s="653"/>
      <c r="AQ385" s="653"/>
      <c r="AR385" s="653"/>
      <c r="AS385" s="653"/>
      <c r="AT385" s="653"/>
      <c r="AU385" s="653"/>
      <c r="AV385" s="653"/>
      <c r="AW385" s="653"/>
      <c r="AX385" s="653"/>
      <c r="AY385" s="653"/>
      <c r="AZ385" s="443">
        <v>7</v>
      </c>
    </row>
    <row r="386" spans="1:52" s="259" customFormat="1" ht="18" hidden="1" customHeight="1">
      <c r="A386" s="575"/>
      <c r="D386" s="259" t="s">
        <v>499</v>
      </c>
      <c r="E386" s="653" t="s">
        <v>1385</v>
      </c>
      <c r="F386" s="653"/>
      <c r="G386" s="653"/>
      <c r="H386" s="653"/>
      <c r="I386" s="653"/>
      <c r="J386" s="653"/>
      <c r="K386" s="653"/>
      <c r="L386" s="653"/>
      <c r="M386" s="653"/>
      <c r="N386" s="653"/>
      <c r="O386" s="653"/>
      <c r="P386" s="653"/>
      <c r="Q386" s="653"/>
      <c r="R386" s="653"/>
      <c r="S386" s="653"/>
      <c r="T386" s="653"/>
      <c r="U386" s="653"/>
      <c r="V386" s="653"/>
      <c r="W386" s="653"/>
      <c r="X386" s="653"/>
      <c r="Y386" s="653"/>
      <c r="Z386" s="653"/>
      <c r="AA386" s="653"/>
      <c r="AB386" s="653"/>
      <c r="AC386" s="653"/>
      <c r="AD386" s="653"/>
      <c r="AE386" s="653"/>
      <c r="AF386" s="653"/>
      <c r="AG386" s="653"/>
      <c r="AH386" s="653"/>
      <c r="AI386" s="653"/>
      <c r="AJ386" s="653"/>
      <c r="AK386" s="653"/>
      <c r="AL386" s="653"/>
      <c r="AM386" s="653"/>
      <c r="AN386" s="653"/>
      <c r="AO386" s="653"/>
      <c r="AP386" s="653"/>
      <c r="AQ386" s="653"/>
      <c r="AR386" s="653"/>
      <c r="AS386" s="653"/>
      <c r="AT386" s="653"/>
      <c r="AU386" s="653"/>
      <c r="AV386" s="653"/>
      <c r="AW386" s="653"/>
      <c r="AX386" s="653"/>
      <c r="AY386" s="653"/>
      <c r="AZ386" s="443">
        <v>7</v>
      </c>
    </row>
    <row r="387" spans="1:52" s="259" customFormat="1" ht="18" hidden="1" customHeight="1">
      <c r="A387" s="575"/>
      <c r="D387" s="259" t="s">
        <v>499</v>
      </c>
      <c r="E387" s="653" t="s">
        <v>1188</v>
      </c>
      <c r="F387" s="653"/>
      <c r="G387" s="653"/>
      <c r="H387" s="653"/>
      <c r="I387" s="653"/>
      <c r="J387" s="653"/>
      <c r="K387" s="653"/>
      <c r="L387" s="653"/>
      <c r="M387" s="653"/>
      <c r="N387" s="653"/>
      <c r="O387" s="653"/>
      <c r="P387" s="653"/>
      <c r="Q387" s="653"/>
      <c r="R387" s="653"/>
      <c r="S387" s="653"/>
      <c r="T387" s="653"/>
      <c r="U387" s="653"/>
      <c r="V387" s="653"/>
      <c r="W387" s="653"/>
      <c r="X387" s="653"/>
      <c r="Y387" s="653"/>
      <c r="Z387" s="653"/>
      <c r="AA387" s="653"/>
      <c r="AB387" s="653"/>
      <c r="AC387" s="653"/>
      <c r="AD387" s="653"/>
      <c r="AE387" s="653"/>
      <c r="AF387" s="653"/>
      <c r="AG387" s="653"/>
      <c r="AH387" s="653"/>
      <c r="AI387" s="653"/>
      <c r="AJ387" s="653"/>
      <c r="AK387" s="653"/>
      <c r="AL387" s="653"/>
      <c r="AM387" s="653"/>
      <c r="AN387" s="653"/>
      <c r="AO387" s="653"/>
      <c r="AP387" s="653"/>
      <c r="AQ387" s="653"/>
      <c r="AR387" s="653"/>
      <c r="AS387" s="653"/>
      <c r="AT387" s="653"/>
      <c r="AU387" s="653"/>
      <c r="AV387" s="653"/>
      <c r="AW387" s="653"/>
      <c r="AX387" s="653"/>
      <c r="AY387" s="653"/>
      <c r="AZ387" s="443">
        <v>7</v>
      </c>
    </row>
    <row r="388" spans="1:52" s="260" customFormat="1" ht="18" hidden="1" customHeight="1">
      <c r="A388" s="575"/>
      <c r="B388" s="259"/>
      <c r="C388" s="259" t="s">
        <v>1187</v>
      </c>
      <c r="D388" s="259"/>
      <c r="E388" s="653"/>
      <c r="F388" s="653"/>
      <c r="G388" s="653"/>
      <c r="H388" s="653"/>
      <c r="I388" s="653"/>
      <c r="J388" s="653"/>
      <c r="K388" s="653"/>
      <c r="L388" s="653"/>
      <c r="M388" s="653"/>
      <c r="N388" s="653"/>
      <c r="O388" s="653"/>
      <c r="P388" s="653"/>
      <c r="Q388" s="653"/>
      <c r="R388" s="653"/>
      <c r="S388" s="653"/>
      <c r="T388" s="653"/>
      <c r="U388" s="653"/>
      <c r="V388" s="653"/>
      <c r="W388" s="653"/>
      <c r="X388" s="653"/>
      <c r="Y388" s="653"/>
      <c r="Z388" s="653"/>
      <c r="AA388" s="653"/>
      <c r="AB388" s="653"/>
      <c r="AC388" s="653"/>
      <c r="AD388" s="653"/>
      <c r="AE388" s="653"/>
      <c r="AF388" s="653"/>
      <c r="AG388" s="653"/>
      <c r="AH388" s="653"/>
      <c r="AI388" s="653"/>
      <c r="AJ388" s="653"/>
      <c r="AK388" s="653"/>
      <c r="AL388" s="653"/>
      <c r="AM388" s="653"/>
      <c r="AN388" s="653"/>
      <c r="AO388" s="653"/>
      <c r="AP388" s="653"/>
      <c r="AQ388" s="653"/>
      <c r="AR388" s="653"/>
      <c r="AS388" s="653"/>
      <c r="AT388" s="653"/>
      <c r="AU388" s="653"/>
      <c r="AV388" s="653"/>
      <c r="AW388" s="653"/>
      <c r="AX388" s="653"/>
      <c r="AY388" s="653"/>
      <c r="AZ388" s="443">
        <v>7</v>
      </c>
    </row>
    <row r="389" spans="1:52" s="259" customFormat="1" ht="18" hidden="1" customHeight="1">
      <c r="A389" s="575"/>
      <c r="D389" s="259" t="s">
        <v>499</v>
      </c>
      <c r="E389" s="653" t="s">
        <v>1385</v>
      </c>
      <c r="F389" s="653"/>
      <c r="G389" s="653"/>
      <c r="H389" s="653"/>
      <c r="I389" s="653"/>
      <c r="J389" s="653"/>
      <c r="K389" s="653"/>
      <c r="L389" s="653"/>
      <c r="M389" s="653"/>
      <c r="N389" s="653"/>
      <c r="O389" s="653"/>
      <c r="P389" s="653"/>
      <c r="Q389" s="653"/>
      <c r="R389" s="653"/>
      <c r="S389" s="653"/>
      <c r="T389" s="653"/>
      <c r="U389" s="653"/>
      <c r="V389" s="653"/>
      <c r="W389" s="653"/>
      <c r="X389" s="653"/>
      <c r="Y389" s="653"/>
      <c r="Z389" s="653"/>
      <c r="AA389" s="653"/>
      <c r="AB389" s="653"/>
      <c r="AC389" s="653"/>
      <c r="AD389" s="653"/>
      <c r="AE389" s="653"/>
      <c r="AF389" s="653"/>
      <c r="AG389" s="653"/>
      <c r="AH389" s="653"/>
      <c r="AI389" s="653"/>
      <c r="AJ389" s="653"/>
      <c r="AK389" s="653"/>
      <c r="AL389" s="653"/>
      <c r="AM389" s="653"/>
      <c r="AN389" s="653"/>
      <c r="AO389" s="653"/>
      <c r="AP389" s="653"/>
      <c r="AQ389" s="653"/>
      <c r="AR389" s="653"/>
      <c r="AS389" s="653"/>
      <c r="AT389" s="653"/>
      <c r="AU389" s="653"/>
      <c r="AV389" s="653"/>
      <c r="AW389" s="653"/>
      <c r="AX389" s="653"/>
      <c r="AY389" s="653"/>
      <c r="AZ389" s="443">
        <v>7</v>
      </c>
    </row>
    <row r="390" spans="1:52" s="259" customFormat="1" ht="18" hidden="1" customHeight="1">
      <c r="A390" s="575"/>
      <c r="D390" s="259" t="s">
        <v>499</v>
      </c>
      <c r="E390" s="653" t="s">
        <v>1186</v>
      </c>
      <c r="F390" s="653"/>
      <c r="G390" s="653"/>
      <c r="H390" s="653"/>
      <c r="I390" s="653"/>
      <c r="J390" s="653"/>
      <c r="K390" s="653"/>
      <c r="L390" s="653"/>
      <c r="M390" s="653"/>
      <c r="N390" s="653"/>
      <c r="O390" s="653"/>
      <c r="P390" s="653"/>
      <c r="Q390" s="653"/>
      <c r="R390" s="653"/>
      <c r="S390" s="653"/>
      <c r="T390" s="653"/>
      <c r="U390" s="653"/>
      <c r="V390" s="653"/>
      <c r="W390" s="653"/>
      <c r="X390" s="653"/>
      <c r="Y390" s="653"/>
      <c r="Z390" s="653"/>
      <c r="AA390" s="653"/>
      <c r="AB390" s="653"/>
      <c r="AC390" s="653"/>
      <c r="AD390" s="653"/>
      <c r="AE390" s="653"/>
      <c r="AF390" s="653"/>
      <c r="AG390" s="653"/>
      <c r="AH390" s="653"/>
      <c r="AI390" s="653"/>
      <c r="AJ390" s="653"/>
      <c r="AK390" s="653"/>
      <c r="AL390" s="653"/>
      <c r="AM390" s="653"/>
      <c r="AN390" s="653"/>
      <c r="AO390" s="653"/>
      <c r="AP390" s="653"/>
      <c r="AQ390" s="653"/>
      <c r="AR390" s="653"/>
      <c r="AS390" s="653"/>
      <c r="AT390" s="653"/>
      <c r="AU390" s="653"/>
      <c r="AV390" s="653"/>
      <c r="AW390" s="653"/>
      <c r="AX390" s="653"/>
      <c r="AY390" s="653"/>
      <c r="AZ390" s="443">
        <v>7</v>
      </c>
    </row>
    <row r="391" spans="1:52" s="259" customFormat="1" ht="18" hidden="1" customHeight="1">
      <c r="A391" s="575"/>
      <c r="C391" s="259" t="s">
        <v>1185</v>
      </c>
      <c r="D391" s="259" t="s">
        <v>1184</v>
      </c>
      <c r="E391" s="653"/>
      <c r="F391" s="653"/>
      <c r="G391" s="653"/>
      <c r="H391" s="653"/>
      <c r="I391" s="653"/>
      <c r="J391" s="653"/>
      <c r="K391" s="653"/>
      <c r="L391" s="653"/>
      <c r="M391" s="653"/>
      <c r="N391" s="653"/>
      <c r="O391" s="653"/>
      <c r="P391" s="653"/>
      <c r="Q391" s="653"/>
      <c r="R391" s="653"/>
      <c r="S391" s="653"/>
      <c r="T391" s="653"/>
      <c r="U391" s="653"/>
      <c r="V391" s="653"/>
      <c r="W391" s="653"/>
      <c r="X391" s="653"/>
      <c r="Y391" s="653"/>
      <c r="Z391" s="653"/>
      <c r="AA391" s="653"/>
      <c r="AB391" s="653"/>
      <c r="AC391" s="653"/>
      <c r="AD391" s="653"/>
      <c r="AE391" s="653"/>
      <c r="AF391" s="653"/>
      <c r="AG391" s="653"/>
      <c r="AH391" s="653"/>
      <c r="AI391" s="653"/>
      <c r="AJ391" s="653"/>
      <c r="AK391" s="653"/>
      <c r="AL391" s="653"/>
      <c r="AM391" s="653"/>
      <c r="AN391" s="653"/>
      <c r="AO391" s="653"/>
      <c r="AP391" s="653"/>
      <c r="AQ391" s="653"/>
      <c r="AR391" s="653"/>
      <c r="AS391" s="653"/>
      <c r="AT391" s="653"/>
      <c r="AU391" s="653"/>
      <c r="AV391" s="653"/>
      <c r="AW391" s="653"/>
      <c r="AX391" s="653"/>
      <c r="AY391" s="653"/>
      <c r="AZ391" s="443">
        <v>7</v>
      </c>
    </row>
    <row r="392" spans="1:52" s="259" customFormat="1" ht="18" hidden="1" customHeight="1">
      <c r="A392" s="575"/>
      <c r="D392" s="259" t="s">
        <v>499</v>
      </c>
      <c r="E392" s="653" t="s">
        <v>1183</v>
      </c>
      <c r="F392" s="653"/>
      <c r="G392" s="653"/>
      <c r="H392" s="653"/>
      <c r="I392" s="653"/>
      <c r="J392" s="653"/>
      <c r="K392" s="653"/>
      <c r="L392" s="653"/>
      <c r="M392" s="653"/>
      <c r="N392" s="653"/>
      <c r="O392" s="653"/>
      <c r="P392" s="653"/>
      <c r="Q392" s="653"/>
      <c r="R392" s="653"/>
      <c r="S392" s="653"/>
      <c r="T392" s="653"/>
      <c r="U392" s="653"/>
      <c r="V392" s="653"/>
      <c r="W392" s="653"/>
      <c r="X392" s="653"/>
      <c r="Y392" s="653"/>
      <c r="Z392" s="653"/>
      <c r="AA392" s="653"/>
      <c r="AB392" s="653"/>
      <c r="AC392" s="653"/>
      <c r="AD392" s="653"/>
      <c r="AE392" s="653"/>
      <c r="AF392" s="653"/>
      <c r="AG392" s="653"/>
      <c r="AH392" s="653"/>
      <c r="AI392" s="653"/>
      <c r="AJ392" s="653"/>
      <c r="AK392" s="653"/>
      <c r="AL392" s="653"/>
      <c r="AM392" s="653"/>
      <c r="AN392" s="653"/>
      <c r="AO392" s="653"/>
      <c r="AP392" s="653"/>
      <c r="AQ392" s="653"/>
      <c r="AR392" s="653"/>
      <c r="AS392" s="653"/>
      <c r="AT392" s="653"/>
      <c r="AU392" s="653"/>
      <c r="AV392" s="653"/>
      <c r="AW392" s="653"/>
      <c r="AX392" s="653"/>
      <c r="AY392" s="653"/>
      <c r="AZ392" s="443">
        <v>7</v>
      </c>
    </row>
    <row r="393" spans="1:52" s="259" customFormat="1" ht="18" hidden="1" customHeight="1">
      <c r="A393" s="575"/>
      <c r="D393" s="259" t="s">
        <v>499</v>
      </c>
      <c r="E393" s="653" t="s">
        <v>1182</v>
      </c>
      <c r="F393" s="653"/>
      <c r="G393" s="653"/>
      <c r="H393" s="653"/>
      <c r="I393" s="653"/>
      <c r="J393" s="653"/>
      <c r="K393" s="653"/>
      <c r="L393" s="653"/>
      <c r="M393" s="653"/>
      <c r="N393" s="653"/>
      <c r="O393" s="653"/>
      <c r="P393" s="653"/>
      <c r="Q393" s="653"/>
      <c r="R393" s="653"/>
      <c r="S393" s="653"/>
      <c r="T393" s="653"/>
      <c r="U393" s="653"/>
      <c r="V393" s="653"/>
      <c r="W393" s="653"/>
      <c r="X393" s="653"/>
      <c r="Y393" s="653"/>
      <c r="Z393" s="653"/>
      <c r="AA393" s="653"/>
      <c r="AB393" s="653"/>
      <c r="AC393" s="653"/>
      <c r="AD393" s="653"/>
      <c r="AE393" s="653"/>
      <c r="AF393" s="653"/>
      <c r="AG393" s="653"/>
      <c r="AH393" s="653"/>
      <c r="AI393" s="653"/>
      <c r="AJ393" s="653"/>
      <c r="AK393" s="653"/>
      <c r="AL393" s="653"/>
      <c r="AM393" s="653"/>
      <c r="AN393" s="653"/>
      <c r="AO393" s="653"/>
      <c r="AP393" s="653"/>
      <c r="AQ393" s="653"/>
      <c r="AR393" s="653"/>
      <c r="AS393" s="653"/>
      <c r="AT393" s="653"/>
      <c r="AU393" s="653"/>
      <c r="AV393" s="653"/>
      <c r="AW393" s="653"/>
      <c r="AX393" s="653"/>
      <c r="AY393" s="653"/>
      <c r="AZ393" s="443">
        <v>7</v>
      </c>
    </row>
    <row r="394" spans="1:52" s="259" customFormat="1" ht="18" hidden="1" customHeight="1">
      <c r="A394" s="575"/>
      <c r="D394" s="259" t="s">
        <v>499</v>
      </c>
      <c r="E394" s="653" t="s">
        <v>1181</v>
      </c>
      <c r="F394" s="653"/>
      <c r="G394" s="653"/>
      <c r="H394" s="653"/>
      <c r="I394" s="653"/>
      <c r="J394" s="653"/>
      <c r="K394" s="653"/>
      <c r="L394" s="653"/>
      <c r="M394" s="653"/>
      <c r="N394" s="653"/>
      <c r="O394" s="653"/>
      <c r="P394" s="653"/>
      <c r="Q394" s="653"/>
      <c r="R394" s="653"/>
      <c r="S394" s="653"/>
      <c r="T394" s="653"/>
      <c r="U394" s="653"/>
      <c r="V394" s="653"/>
      <c r="W394" s="653"/>
      <c r="X394" s="653"/>
      <c r="Y394" s="653"/>
      <c r="Z394" s="653"/>
      <c r="AA394" s="653"/>
      <c r="AB394" s="653"/>
      <c r="AC394" s="653"/>
      <c r="AD394" s="653"/>
      <c r="AE394" s="653"/>
      <c r="AF394" s="653"/>
      <c r="AG394" s="653"/>
      <c r="AH394" s="653"/>
      <c r="AI394" s="653"/>
      <c r="AJ394" s="653"/>
      <c r="AK394" s="653"/>
      <c r="AL394" s="653"/>
      <c r="AM394" s="653"/>
      <c r="AN394" s="653"/>
      <c r="AO394" s="653"/>
      <c r="AP394" s="653"/>
      <c r="AQ394" s="653"/>
      <c r="AR394" s="653"/>
      <c r="AS394" s="653"/>
      <c r="AT394" s="653"/>
      <c r="AU394" s="653"/>
      <c r="AV394" s="653"/>
      <c r="AW394" s="653"/>
      <c r="AX394" s="653"/>
      <c r="AY394" s="653"/>
      <c r="AZ394" s="443">
        <v>7</v>
      </c>
    </row>
    <row r="395" spans="1:52" s="259" customFormat="1" ht="18" hidden="1" customHeight="1">
      <c r="A395" s="575"/>
      <c r="D395" s="259" t="s">
        <v>499</v>
      </c>
      <c r="E395" s="653" t="s">
        <v>1180</v>
      </c>
      <c r="F395" s="653"/>
      <c r="G395" s="653"/>
      <c r="H395" s="653"/>
      <c r="I395" s="653"/>
      <c r="J395" s="653"/>
      <c r="K395" s="653"/>
      <c r="L395" s="653"/>
      <c r="M395" s="653"/>
      <c r="N395" s="653"/>
      <c r="O395" s="653"/>
      <c r="P395" s="653"/>
      <c r="Q395" s="653"/>
      <c r="R395" s="653"/>
      <c r="S395" s="653"/>
      <c r="T395" s="653"/>
      <c r="U395" s="653"/>
      <c r="V395" s="653"/>
      <c r="W395" s="653"/>
      <c r="X395" s="653"/>
      <c r="Y395" s="653"/>
      <c r="Z395" s="653"/>
      <c r="AA395" s="653"/>
      <c r="AB395" s="653"/>
      <c r="AC395" s="653"/>
      <c r="AD395" s="653"/>
      <c r="AE395" s="653"/>
      <c r="AF395" s="653"/>
      <c r="AG395" s="653"/>
      <c r="AH395" s="653"/>
      <c r="AI395" s="653"/>
      <c r="AJ395" s="653"/>
      <c r="AK395" s="653"/>
      <c r="AL395" s="653"/>
      <c r="AM395" s="653"/>
      <c r="AN395" s="653"/>
      <c r="AO395" s="653"/>
      <c r="AP395" s="653"/>
      <c r="AQ395" s="653"/>
      <c r="AR395" s="653"/>
      <c r="AS395" s="653"/>
      <c r="AT395" s="653"/>
      <c r="AU395" s="653"/>
      <c r="AV395" s="653"/>
      <c r="AW395" s="653"/>
      <c r="AX395" s="653"/>
      <c r="AY395" s="653"/>
      <c r="AZ395" s="443">
        <v>7</v>
      </c>
    </row>
    <row r="396" spans="1:52" s="259" customFormat="1" ht="18" hidden="1" customHeight="1">
      <c r="A396" s="575"/>
      <c r="D396" s="259" t="s">
        <v>499</v>
      </c>
      <c r="E396" s="653" t="s">
        <v>1179</v>
      </c>
      <c r="F396" s="653"/>
      <c r="G396" s="653"/>
      <c r="H396" s="653"/>
      <c r="I396" s="653"/>
      <c r="J396" s="653"/>
      <c r="K396" s="653"/>
      <c r="L396" s="653"/>
      <c r="M396" s="653"/>
      <c r="N396" s="653"/>
      <c r="O396" s="653"/>
      <c r="P396" s="653"/>
      <c r="Q396" s="653"/>
      <c r="R396" s="653"/>
      <c r="S396" s="653"/>
      <c r="T396" s="653"/>
      <c r="U396" s="653"/>
      <c r="V396" s="653"/>
      <c r="W396" s="653"/>
      <c r="X396" s="653"/>
      <c r="Y396" s="653"/>
      <c r="Z396" s="653"/>
      <c r="AA396" s="653"/>
      <c r="AB396" s="653"/>
      <c r="AC396" s="653"/>
      <c r="AD396" s="653"/>
      <c r="AE396" s="653"/>
      <c r="AF396" s="653"/>
      <c r="AG396" s="653"/>
      <c r="AH396" s="653"/>
      <c r="AI396" s="653"/>
      <c r="AJ396" s="653"/>
      <c r="AK396" s="653"/>
      <c r="AL396" s="653"/>
      <c r="AM396" s="653"/>
      <c r="AN396" s="653"/>
      <c r="AO396" s="653"/>
      <c r="AP396" s="653"/>
      <c r="AQ396" s="653"/>
      <c r="AR396" s="653"/>
      <c r="AS396" s="653"/>
      <c r="AT396" s="653"/>
      <c r="AU396" s="653"/>
      <c r="AV396" s="653"/>
      <c r="AW396" s="653"/>
      <c r="AX396" s="653"/>
      <c r="AY396" s="653"/>
      <c r="AZ396" s="443">
        <v>7</v>
      </c>
    </row>
    <row r="397" spans="1:52" s="259" customFormat="1" ht="18" hidden="1" customHeight="1">
      <c r="A397" s="575"/>
      <c r="D397" s="259" t="s">
        <v>499</v>
      </c>
      <c r="E397" s="653" t="s">
        <v>1178</v>
      </c>
      <c r="F397" s="653"/>
      <c r="G397" s="653"/>
      <c r="H397" s="653"/>
      <c r="I397" s="653"/>
      <c r="J397" s="653"/>
      <c r="K397" s="653"/>
      <c r="L397" s="653"/>
      <c r="M397" s="653"/>
      <c r="N397" s="653"/>
      <c r="O397" s="653"/>
      <c r="P397" s="653"/>
      <c r="Q397" s="653"/>
      <c r="R397" s="653"/>
      <c r="S397" s="653"/>
      <c r="T397" s="653"/>
      <c r="U397" s="653"/>
      <c r="V397" s="653"/>
      <c r="W397" s="653"/>
      <c r="X397" s="653"/>
      <c r="Y397" s="653"/>
      <c r="Z397" s="653"/>
      <c r="AA397" s="653"/>
      <c r="AB397" s="653"/>
      <c r="AC397" s="653"/>
      <c r="AD397" s="653"/>
      <c r="AE397" s="653"/>
      <c r="AF397" s="653"/>
      <c r="AG397" s="653"/>
      <c r="AH397" s="653"/>
      <c r="AI397" s="653"/>
      <c r="AJ397" s="653"/>
      <c r="AK397" s="653"/>
      <c r="AL397" s="653"/>
      <c r="AM397" s="653"/>
      <c r="AN397" s="653"/>
      <c r="AO397" s="653"/>
      <c r="AP397" s="653"/>
      <c r="AQ397" s="653"/>
      <c r="AR397" s="653"/>
      <c r="AS397" s="653"/>
      <c r="AT397" s="653"/>
      <c r="AU397" s="653"/>
      <c r="AV397" s="653"/>
      <c r="AW397" s="653"/>
      <c r="AX397" s="653"/>
      <c r="AY397" s="653"/>
      <c r="AZ397" s="443">
        <v>7</v>
      </c>
    </row>
    <row r="398" spans="1:52" s="259" customFormat="1" ht="18" hidden="1" customHeight="1">
      <c r="A398" s="575"/>
      <c r="D398" s="259" t="s">
        <v>499</v>
      </c>
      <c r="E398" s="653" t="s">
        <v>1177</v>
      </c>
      <c r="F398" s="653"/>
      <c r="G398" s="653"/>
      <c r="H398" s="653"/>
      <c r="I398" s="653"/>
      <c r="J398" s="653"/>
      <c r="K398" s="653"/>
      <c r="L398" s="653"/>
      <c r="M398" s="653"/>
      <c r="N398" s="653"/>
      <c r="O398" s="653"/>
      <c r="P398" s="653"/>
      <c r="Q398" s="653"/>
      <c r="R398" s="653"/>
      <c r="S398" s="653"/>
      <c r="T398" s="653"/>
      <c r="U398" s="653"/>
      <c r="V398" s="653"/>
      <c r="W398" s="653"/>
      <c r="X398" s="653"/>
      <c r="Y398" s="653"/>
      <c r="Z398" s="653"/>
      <c r="AA398" s="653"/>
      <c r="AB398" s="653"/>
      <c r="AC398" s="653"/>
      <c r="AD398" s="653"/>
      <c r="AE398" s="653"/>
      <c r="AF398" s="653"/>
      <c r="AG398" s="653"/>
      <c r="AH398" s="653"/>
      <c r="AI398" s="653"/>
      <c r="AJ398" s="653"/>
      <c r="AK398" s="653"/>
      <c r="AL398" s="653"/>
      <c r="AM398" s="653"/>
      <c r="AN398" s="653"/>
      <c r="AO398" s="653"/>
      <c r="AP398" s="653"/>
      <c r="AQ398" s="653"/>
      <c r="AR398" s="653"/>
      <c r="AS398" s="653"/>
      <c r="AT398" s="653"/>
      <c r="AU398" s="653"/>
      <c r="AV398" s="653"/>
      <c r="AW398" s="653"/>
      <c r="AX398" s="653"/>
      <c r="AY398" s="653"/>
      <c r="AZ398" s="443">
        <v>7</v>
      </c>
    </row>
    <row r="399" spans="1:52" s="259" customFormat="1" ht="18" hidden="1" customHeight="1">
      <c r="A399" s="575"/>
      <c r="D399" s="653"/>
      <c r="E399" s="799"/>
      <c r="F399" s="799"/>
      <c r="G399" s="799"/>
      <c r="H399" s="799"/>
      <c r="I399" s="799"/>
      <c r="J399" s="799"/>
      <c r="K399" s="799"/>
      <c r="L399" s="799"/>
      <c r="M399" s="799"/>
      <c r="N399" s="799"/>
      <c r="O399" s="799"/>
      <c r="P399" s="799"/>
      <c r="Q399" s="799"/>
      <c r="R399" s="799"/>
      <c r="S399" s="799"/>
      <c r="T399" s="799"/>
      <c r="U399" s="799"/>
      <c r="V399" s="799"/>
      <c r="W399" s="799"/>
      <c r="X399" s="799"/>
      <c r="Y399" s="799"/>
      <c r="Z399" s="799"/>
      <c r="AA399" s="799"/>
      <c r="AB399" s="799"/>
      <c r="AC399" s="799"/>
      <c r="AD399" s="799"/>
      <c r="AE399" s="799"/>
      <c r="AF399" s="799"/>
      <c r="AG399" s="799"/>
      <c r="AH399" s="799"/>
      <c r="AI399" s="799"/>
      <c r="AJ399" s="799"/>
      <c r="AK399" s="799"/>
      <c r="AL399" s="799"/>
      <c r="AM399" s="799"/>
      <c r="AN399" s="799"/>
      <c r="AO399" s="799"/>
      <c r="AP399" s="799"/>
      <c r="AQ399" s="799"/>
      <c r="AR399" s="799"/>
      <c r="AS399" s="799"/>
      <c r="AT399" s="799"/>
      <c r="AU399" s="799"/>
      <c r="AV399" s="799"/>
      <c r="AW399" s="799"/>
      <c r="AX399" s="799"/>
      <c r="AY399" s="799"/>
      <c r="AZ399" s="443">
        <v>7</v>
      </c>
    </row>
    <row r="400" spans="1:52" ht="25.5">
      <c r="A400" s="575">
        <f t="shared" ref="A400:A420" si="14">IF(K$418&gt;0,1,0)</f>
        <v>0</v>
      </c>
      <c r="B400" s="1869" t="s">
        <v>745</v>
      </c>
      <c r="C400" s="1869"/>
      <c r="D400" s="1869"/>
      <c r="E400" s="1869"/>
      <c r="F400" s="1869"/>
      <c r="G400" s="1869"/>
      <c r="H400" s="1869"/>
      <c r="I400" s="1869"/>
      <c r="J400" s="1869"/>
      <c r="K400" s="1869"/>
      <c r="L400" s="1869"/>
      <c r="M400" s="1869"/>
      <c r="N400" s="1869"/>
      <c r="O400" s="1869"/>
      <c r="P400" s="1869"/>
      <c r="Q400" s="1869"/>
      <c r="R400" s="1869"/>
      <c r="S400" s="1869"/>
      <c r="T400" s="1869"/>
      <c r="U400" s="1869"/>
      <c r="V400" s="1869"/>
      <c r="W400" s="1869"/>
      <c r="X400" s="1869"/>
      <c r="Y400" s="1869"/>
      <c r="Z400" s="1869"/>
      <c r="AA400" s="1869"/>
      <c r="AB400" s="1869"/>
      <c r="AC400" s="1869"/>
      <c r="AD400" s="1869"/>
      <c r="AE400" s="1869"/>
      <c r="AF400" s="1869"/>
      <c r="AG400" s="1869"/>
      <c r="AH400" s="1869"/>
      <c r="AI400" s="1869"/>
      <c r="AJ400" s="1869"/>
      <c r="AK400" s="1869"/>
      <c r="AL400" s="1869"/>
      <c r="AM400" s="1869"/>
      <c r="AN400" s="1869"/>
      <c r="AO400" s="1869"/>
      <c r="AP400" s="1869"/>
      <c r="AQ400" s="1869"/>
      <c r="AR400" s="1869"/>
      <c r="AS400" s="1869"/>
      <c r="AT400" s="1869"/>
      <c r="AU400" s="1869"/>
      <c r="AV400" s="1869"/>
      <c r="AW400" s="1869"/>
      <c r="AX400" s="1869"/>
      <c r="AY400" s="1869"/>
      <c r="AZ400" s="444">
        <v>8</v>
      </c>
    </row>
    <row r="401" spans="1:52" s="260" customFormat="1" ht="9.9499999999999993" customHeight="1">
      <c r="A401" s="575">
        <f t="shared" si="14"/>
        <v>0</v>
      </c>
      <c r="AZ401" s="443">
        <v>8</v>
      </c>
    </row>
    <row r="402" spans="1:52" s="576" customFormat="1" ht="30" customHeight="1">
      <c r="A402" s="575">
        <f t="shared" si="14"/>
        <v>0</v>
      </c>
      <c r="F402" s="1864" t="s">
        <v>1228</v>
      </c>
      <c r="G402" s="1864"/>
      <c r="H402" s="1864"/>
      <c r="I402" s="1864"/>
      <c r="J402" s="1864"/>
      <c r="K402" s="1864"/>
      <c r="L402" s="1870" t="str">
        <f>+'6-3표준조사 3'!K529</f>
        <v>61-0</v>
      </c>
      <c r="M402" s="1870"/>
      <c r="N402" s="1870"/>
      <c r="O402" s="1870"/>
      <c r="P402" s="1870"/>
      <c r="Q402" s="1870"/>
      <c r="R402" s="577"/>
      <c r="S402" s="577"/>
      <c r="T402" s="1864" t="s">
        <v>1227</v>
      </c>
      <c r="U402" s="1864"/>
      <c r="V402" s="1864"/>
      <c r="W402" s="1864"/>
      <c r="X402" s="1864"/>
      <c r="Y402" s="1864"/>
      <c r="Z402" s="1870" t="str">
        <f>+'6-3표준조사 3'!L529</f>
        <v>20-6</v>
      </c>
      <c r="AA402" s="1870"/>
      <c r="AB402" s="1870"/>
      <c r="AC402" s="1870"/>
      <c r="AD402" s="1870"/>
      <c r="AE402" s="1870"/>
      <c r="AF402" s="577"/>
      <c r="AG402" s="577"/>
      <c r="AH402" s="1864" t="s">
        <v>1226</v>
      </c>
      <c r="AI402" s="1864"/>
      <c r="AJ402" s="1864"/>
      <c r="AK402" s="1864"/>
      <c r="AL402" s="1864"/>
      <c r="AM402" s="1864"/>
      <c r="AN402" s="1864"/>
      <c r="AO402" s="1870" t="str">
        <f>+'6-3표준조사 3'!R529</f>
        <v>모두베기</v>
      </c>
      <c r="AP402" s="1870"/>
      <c r="AQ402" s="1870"/>
      <c r="AR402" s="1870"/>
      <c r="AS402" s="1870"/>
      <c r="AT402" s="1870"/>
      <c r="AU402" s="578"/>
      <c r="AV402" s="578"/>
      <c r="AW402" s="578"/>
      <c r="AX402" s="578"/>
      <c r="AZ402" s="443">
        <v>8</v>
      </c>
    </row>
    <row r="403" spans="1:52" s="260" customFormat="1" ht="14.25" customHeight="1">
      <c r="A403" s="575">
        <f t="shared" si="14"/>
        <v>0</v>
      </c>
      <c r="AZ403" s="443">
        <v>8</v>
      </c>
    </row>
    <row r="404" spans="1:52" s="259" customFormat="1" ht="20.100000000000001" customHeight="1">
      <c r="A404" s="575">
        <f t="shared" si="14"/>
        <v>0</v>
      </c>
      <c r="B404" s="1876" t="s">
        <v>1225</v>
      </c>
      <c r="C404" s="1876"/>
      <c r="D404" s="1876"/>
      <c r="E404" s="1876"/>
      <c r="F404" s="1876"/>
      <c r="G404" s="1876"/>
      <c r="H404" s="1876"/>
      <c r="I404" s="1876"/>
      <c r="J404" s="1876"/>
      <c r="K404" s="1876"/>
      <c r="L404" s="1876"/>
      <c r="M404" s="1876"/>
      <c r="N404" s="1876"/>
      <c r="O404" s="1876"/>
      <c r="P404" s="1876"/>
      <c r="Q404" s="1876"/>
      <c r="R404" s="1876"/>
      <c r="S404" s="1876"/>
      <c r="T404" s="1876"/>
      <c r="U404" s="1876"/>
      <c r="V404" s="1876"/>
      <c r="W404" s="1876"/>
      <c r="X404" s="1876"/>
      <c r="Y404" s="1876"/>
      <c r="Z404" s="1876"/>
      <c r="AA404" s="1876"/>
      <c r="AB404" s="1876"/>
      <c r="AC404" s="1876"/>
      <c r="AD404" s="1876"/>
      <c r="AE404" s="1876"/>
      <c r="AF404" s="1876"/>
      <c r="AG404" s="1876"/>
      <c r="AH404" s="1876"/>
      <c r="AI404" s="1876"/>
      <c r="AJ404" s="1876"/>
      <c r="AK404" s="1876"/>
      <c r="AL404" s="1876"/>
      <c r="AM404" s="1876"/>
      <c r="AN404" s="1876"/>
      <c r="AO404" s="1876"/>
      <c r="AP404" s="1876"/>
      <c r="AQ404" s="1876"/>
      <c r="AR404" s="1876"/>
      <c r="AS404" s="1876"/>
      <c r="AT404" s="1876"/>
      <c r="AU404" s="1876"/>
      <c r="AV404" s="1876"/>
      <c r="AW404" s="1876"/>
      <c r="AX404" s="1876"/>
      <c r="AY404" s="1876"/>
      <c r="AZ404" s="443">
        <v>8</v>
      </c>
    </row>
    <row r="405" spans="1:52" s="259" customFormat="1" ht="18" customHeight="1">
      <c r="A405" s="575">
        <f t="shared" si="14"/>
        <v>0</v>
      </c>
      <c r="C405" s="259" t="s">
        <v>1208</v>
      </c>
      <c r="D405" s="579" t="s">
        <v>1224</v>
      </c>
      <c r="E405" s="579"/>
      <c r="F405" s="580"/>
      <c r="G405" s="580"/>
      <c r="H405" s="580"/>
      <c r="I405" s="580"/>
      <c r="J405" s="581"/>
      <c r="M405" s="579"/>
      <c r="N405" s="579"/>
      <c r="O405" s="581"/>
      <c r="P405" s="579"/>
      <c r="Q405" s="579"/>
      <c r="R405" s="579"/>
      <c r="S405" s="579"/>
      <c r="T405" s="579"/>
      <c r="U405" s="579"/>
      <c r="V405" s="579"/>
      <c r="W405" s="579"/>
      <c r="X405" s="579"/>
      <c r="Y405" s="579"/>
      <c r="Z405" s="579"/>
      <c r="AA405" s="579"/>
      <c r="AB405" s="579"/>
      <c r="AC405" s="579"/>
      <c r="AD405" s="579"/>
      <c r="AE405" s="579"/>
      <c r="AZ405" s="443">
        <v>8</v>
      </c>
    </row>
    <row r="406" spans="1:52" s="259" customFormat="1" ht="18" customHeight="1">
      <c r="A406" s="575">
        <f t="shared" si="14"/>
        <v>0</v>
      </c>
      <c r="D406" s="259" t="s">
        <v>499</v>
      </c>
      <c r="E406" s="579" t="str">
        <f>CONCATENATE(L402," 임반 ",Z402," 소반 은 해발고",'6-3표준조사 3'!W528,"m ~ ",'6-3표준조사 3'!W529,"m 사이에 분포한다.")</f>
        <v>61-0 임반 20-6 소반 은 해발고282m ~ 306m 사이에 분포한다.</v>
      </c>
      <c r="F406" s="579"/>
      <c r="G406" s="579"/>
      <c r="H406" s="579"/>
      <c r="I406" s="579"/>
      <c r="J406" s="579"/>
      <c r="K406" s="579"/>
      <c r="L406" s="579"/>
      <c r="M406" s="579"/>
      <c r="N406" s="579"/>
      <c r="O406" s="579"/>
      <c r="P406" s="579"/>
      <c r="Q406" s="579"/>
      <c r="R406" s="579"/>
      <c r="S406" s="579"/>
      <c r="T406" s="579"/>
      <c r="U406" s="579"/>
      <c r="V406" s="579"/>
      <c r="W406" s="579"/>
      <c r="X406" s="579"/>
      <c r="Y406" s="579"/>
      <c r="Z406" s="579"/>
      <c r="AA406" s="579"/>
      <c r="AB406" s="579"/>
      <c r="AC406" s="579"/>
      <c r="AD406" s="579"/>
      <c r="AE406" s="579"/>
      <c r="AF406" s="579"/>
      <c r="AG406" s="579"/>
      <c r="AH406" s="579"/>
      <c r="AI406" s="579"/>
      <c r="AJ406" s="582"/>
      <c r="AK406" s="582"/>
      <c r="AL406" s="582"/>
      <c r="AM406" s="579"/>
      <c r="AN406" s="579"/>
      <c r="AO406" s="579"/>
      <c r="AP406" s="579"/>
      <c r="AQ406" s="579"/>
      <c r="AR406" s="579"/>
      <c r="AS406" s="579"/>
      <c r="AT406" s="579"/>
      <c r="AU406" s="579"/>
      <c r="AV406" s="579"/>
      <c r="AW406" s="579"/>
      <c r="AX406" s="579"/>
      <c r="AY406" s="579"/>
      <c r="AZ406" s="443">
        <v>8</v>
      </c>
    </row>
    <row r="407" spans="1:52" s="259" customFormat="1" ht="18" customHeight="1">
      <c r="A407" s="575">
        <f t="shared" si="14"/>
        <v>0</v>
      </c>
      <c r="D407" s="259" t="s">
        <v>499</v>
      </c>
      <c r="E407" s="259" t="str">
        <f>CONCATENATE("소반의 경사도는 평균 ",'6-3표준조사 3'!W530,"˚로 ",'6-3표준조사 3'!P531,"경사이고, 임지의 잔재를 제외하고 장애물은 많지 않다.")</f>
        <v>소반의 경사도는 평균 20.59˚로 중 (15˚ ~ 30˚)경사이고, 임지의 잔재를 제외하고 장애물은 많지 않다.</v>
      </c>
      <c r="AZ407" s="443">
        <v>8</v>
      </c>
    </row>
    <row r="408" spans="1:52" s="259" customFormat="1" ht="18" customHeight="1">
      <c r="A408" s="575">
        <f t="shared" si="14"/>
        <v>0</v>
      </c>
      <c r="C408" s="259" t="s">
        <v>1206</v>
      </c>
      <c r="D408" s="259" t="s">
        <v>1223</v>
      </c>
      <c r="K408" s="579"/>
      <c r="L408" s="579"/>
      <c r="M408" s="583"/>
      <c r="P408" s="584"/>
      <c r="Q408" s="584"/>
      <c r="R408" s="584"/>
      <c r="S408" s="584"/>
      <c r="T408" s="584"/>
      <c r="AZ408" s="443">
        <v>8</v>
      </c>
    </row>
    <row r="409" spans="1:52" s="259" customFormat="1" ht="18" customHeight="1">
      <c r="A409" s="575">
        <f t="shared" si="14"/>
        <v>0</v>
      </c>
      <c r="D409" s="259" t="s">
        <v>499</v>
      </c>
      <c r="E409" s="579" t="str">
        <f>CONCATENATE("사업대상지는 ",'6-3표준조사 3'!N529," ",'6-3표준조사 3'!O529," ",'6-3표준조사 3'!P529,"로 지적면적은 ",'6-3표준조사 3'!W542,"ha 이다." )</f>
        <v>사업대상지는 단성 가산 산69-1번지로 지적면적은 50.49ha 이다.</v>
      </c>
      <c r="F409" s="579"/>
      <c r="G409" s="579"/>
      <c r="AJ409" s="579"/>
      <c r="AK409" s="579"/>
      <c r="AL409" s="579"/>
      <c r="AM409" s="579"/>
      <c r="AN409" s="579"/>
      <c r="AO409" s="579"/>
      <c r="AP409" s="579"/>
      <c r="AQ409" s="579"/>
      <c r="AR409" s="579"/>
      <c r="AS409" s="579"/>
      <c r="AT409" s="579"/>
      <c r="AU409" s="579"/>
      <c r="AV409" s="579"/>
      <c r="AW409" s="579"/>
      <c r="AX409" s="579"/>
      <c r="AY409" s="579"/>
      <c r="AZ409" s="443">
        <v>8</v>
      </c>
    </row>
    <row r="410" spans="1:52" s="259" customFormat="1" ht="18" customHeight="1">
      <c r="A410" s="575">
        <f t="shared" si="14"/>
        <v>0</v>
      </c>
      <c r="D410" s="259" t="s">
        <v>499</v>
      </c>
      <c r="E410" s="579" t="str">
        <f>CONCATENATE("소반의 풀베기사업 대상면적은 ",'6-3표준조사 3'!Q529,"ha 이다.")</f>
        <v>소반의 풀베기사업 대상면적은 0ha 이다.</v>
      </c>
      <c r="F410" s="579"/>
      <c r="G410" s="579"/>
      <c r="H410" s="579"/>
      <c r="I410" s="579"/>
      <c r="J410" s="579"/>
      <c r="K410" s="579"/>
      <c r="L410" s="579"/>
      <c r="M410" s="579"/>
      <c r="N410" s="579"/>
      <c r="O410" s="579"/>
      <c r="P410" s="579"/>
      <c r="Q410" s="579"/>
      <c r="R410" s="579"/>
      <c r="S410" s="579"/>
      <c r="T410" s="579"/>
      <c r="U410" s="579"/>
      <c r="V410" s="579"/>
      <c r="W410" s="579"/>
      <c r="X410" s="579"/>
      <c r="Y410" s="579"/>
      <c r="Z410" s="579"/>
      <c r="AA410" s="579"/>
      <c r="AB410" s="579"/>
      <c r="AC410" s="579"/>
      <c r="AD410" s="579"/>
      <c r="AE410" s="579"/>
      <c r="AF410" s="579"/>
      <c r="AG410" s="579"/>
      <c r="AH410" s="579"/>
      <c r="AI410" s="579"/>
      <c r="AJ410" s="579"/>
      <c r="AK410" s="579"/>
      <c r="AL410" s="579"/>
      <c r="AM410" s="579"/>
      <c r="AN410" s="579"/>
      <c r="AO410" s="579"/>
      <c r="AP410" s="579"/>
      <c r="AQ410" s="579"/>
      <c r="AR410" s="579"/>
      <c r="AS410" s="579"/>
      <c r="AT410" s="579"/>
      <c r="AU410" s="579"/>
      <c r="AV410" s="579"/>
      <c r="AW410" s="579"/>
      <c r="AX410" s="579"/>
      <c r="AY410" s="579"/>
      <c r="AZ410" s="443">
        <v>8</v>
      </c>
    </row>
    <row r="411" spans="1:52" s="259" customFormat="1" ht="18" customHeight="1">
      <c r="A411" s="575">
        <f t="shared" si="14"/>
        <v>0</v>
      </c>
      <c r="C411" s="259" t="s">
        <v>1193</v>
      </c>
      <c r="D411" s="259" t="s">
        <v>1222</v>
      </c>
      <c r="E411" s="579"/>
      <c r="F411" s="579"/>
      <c r="G411" s="579"/>
      <c r="H411" s="579"/>
      <c r="I411" s="579"/>
      <c r="J411" s="579"/>
      <c r="K411" s="579"/>
      <c r="L411" s="579"/>
      <c r="M411" s="579"/>
      <c r="N411" s="579"/>
      <c r="O411" s="579"/>
      <c r="P411" s="579"/>
      <c r="Q411" s="579"/>
      <c r="R411" s="579"/>
      <c r="S411" s="579"/>
      <c r="T411" s="579"/>
      <c r="U411" s="579"/>
      <c r="V411" s="579"/>
      <c r="W411" s="579"/>
      <c r="X411" s="579"/>
      <c r="Y411" s="579"/>
      <c r="Z411" s="579"/>
      <c r="AA411" s="579"/>
      <c r="AB411" s="579"/>
      <c r="AC411" s="579"/>
      <c r="AD411" s="579"/>
      <c r="AE411" s="579"/>
      <c r="AF411" s="579"/>
      <c r="AG411" s="579"/>
      <c r="AH411" s="769"/>
      <c r="AI411" s="769"/>
      <c r="AJ411" s="769"/>
      <c r="AK411" s="579"/>
      <c r="AL411" s="579"/>
      <c r="AM411" s="579"/>
      <c r="AN411" s="579"/>
      <c r="AO411" s="579"/>
      <c r="AP411" s="579"/>
      <c r="AQ411" s="579"/>
      <c r="AR411" s="579"/>
      <c r="AS411" s="579"/>
      <c r="AT411" s="579"/>
      <c r="AU411" s="579"/>
      <c r="AV411" s="579"/>
      <c r="AW411" s="579"/>
      <c r="AX411" s="579"/>
      <c r="AY411" s="579"/>
      <c r="AZ411" s="443">
        <v>8</v>
      </c>
    </row>
    <row r="412" spans="1:52" s="259" customFormat="1" ht="18" customHeight="1">
      <c r="A412" s="575">
        <f t="shared" si="14"/>
        <v>0</v>
      </c>
      <c r="B412" s="586"/>
      <c r="C412" s="586"/>
      <c r="D412" s="586" t="s">
        <v>499</v>
      </c>
      <c r="E412" s="587" t="str">
        <f>'6-3표준조사 3'!$W$545</f>
        <v>소반 주변 포장로가 연접되어 접근이 용이하다.</v>
      </c>
      <c r="F412" s="587"/>
      <c r="G412" s="587"/>
      <c r="H412" s="587"/>
      <c r="I412" s="587"/>
      <c r="J412" s="587"/>
      <c r="K412" s="587"/>
      <c r="L412" s="587"/>
      <c r="M412" s="587"/>
      <c r="N412" s="587"/>
      <c r="O412" s="587"/>
      <c r="P412" s="587"/>
      <c r="Q412" s="587"/>
      <c r="R412" s="587"/>
      <c r="S412" s="587"/>
      <c r="T412" s="587"/>
      <c r="U412" s="587"/>
      <c r="V412" s="587"/>
      <c r="W412" s="587"/>
      <c r="X412" s="587"/>
      <c r="Y412" s="587"/>
      <c r="Z412" s="587"/>
      <c r="AA412" s="587"/>
      <c r="AB412" s="587"/>
      <c r="AC412" s="587"/>
      <c r="AD412" s="587"/>
      <c r="AE412" s="587"/>
      <c r="AF412" s="587"/>
      <c r="AG412" s="587"/>
      <c r="AH412" s="588"/>
      <c r="AI412" s="588"/>
      <c r="AJ412" s="588"/>
      <c r="AK412" s="587"/>
      <c r="AL412" s="587"/>
      <c r="AM412" s="587"/>
      <c r="AN412" s="587"/>
      <c r="AO412" s="587"/>
      <c r="AP412" s="587"/>
      <c r="AQ412" s="587"/>
      <c r="AR412" s="587"/>
      <c r="AS412" s="587"/>
      <c r="AT412" s="587"/>
      <c r="AU412" s="587"/>
      <c r="AV412" s="587"/>
      <c r="AW412" s="587"/>
      <c r="AX412" s="587"/>
      <c r="AY412" s="587"/>
      <c r="AZ412" s="443">
        <v>8</v>
      </c>
    </row>
    <row r="413" spans="1:52" s="259" customFormat="1" ht="14.25" customHeight="1">
      <c r="A413" s="575">
        <f t="shared" si="14"/>
        <v>0</v>
      </c>
      <c r="D413" s="589"/>
      <c r="E413" s="589"/>
      <c r="F413" s="589"/>
      <c r="G413" s="589"/>
      <c r="H413" s="589"/>
      <c r="I413" s="589"/>
      <c r="J413" s="589"/>
      <c r="K413" s="589"/>
      <c r="L413" s="589"/>
      <c r="M413" s="589"/>
      <c r="N413" s="589"/>
      <c r="O413" s="589"/>
      <c r="P413" s="589"/>
      <c r="Q413" s="589"/>
      <c r="R413" s="589"/>
      <c r="S413" s="589"/>
      <c r="T413" s="589"/>
      <c r="U413" s="589"/>
      <c r="V413" s="589"/>
      <c r="W413" s="589"/>
      <c r="X413" s="589"/>
      <c r="Y413" s="589"/>
      <c r="Z413" s="589"/>
      <c r="AA413" s="589"/>
      <c r="AB413" s="589"/>
      <c r="AC413" s="589"/>
      <c r="AD413" s="589"/>
      <c r="AE413" s="589"/>
      <c r="AF413" s="589"/>
      <c r="AG413" s="589"/>
      <c r="AH413" s="589"/>
      <c r="AI413" s="589"/>
      <c r="AJ413" s="589"/>
      <c r="AK413" s="589"/>
      <c r="AL413" s="589"/>
      <c r="AM413" s="589"/>
      <c r="AN413" s="589"/>
      <c r="AO413" s="589"/>
      <c r="AP413" s="589"/>
      <c r="AQ413" s="589"/>
      <c r="AR413" s="589"/>
      <c r="AS413" s="589"/>
      <c r="AT413" s="589"/>
      <c r="AU413" s="589"/>
      <c r="AV413" s="589"/>
      <c r="AW413" s="589"/>
      <c r="AX413" s="589"/>
      <c r="AY413" s="589"/>
      <c r="AZ413" s="443">
        <v>8</v>
      </c>
    </row>
    <row r="414" spans="1:52" s="260" customFormat="1" ht="20.100000000000001" customHeight="1">
      <c r="A414" s="575">
        <f t="shared" si="14"/>
        <v>0</v>
      </c>
      <c r="B414" s="1876" t="s">
        <v>1221</v>
      </c>
      <c r="C414" s="1876"/>
      <c r="D414" s="1876"/>
      <c r="E414" s="1876"/>
      <c r="F414" s="1876"/>
      <c r="G414" s="1876"/>
      <c r="H414" s="1876"/>
      <c r="I414" s="1876"/>
      <c r="J414" s="1876"/>
      <c r="K414" s="1876"/>
      <c r="L414" s="1876"/>
      <c r="M414" s="1876"/>
      <c r="N414" s="1876"/>
      <c r="O414" s="1876"/>
      <c r="P414" s="1876"/>
      <c r="Q414" s="1876"/>
      <c r="R414" s="1876"/>
      <c r="S414" s="1876"/>
      <c r="T414" s="1876"/>
      <c r="U414" s="1876"/>
      <c r="V414" s="1876"/>
      <c r="W414" s="1876"/>
      <c r="X414" s="1876"/>
      <c r="Y414" s="1876"/>
      <c r="Z414" s="1876"/>
      <c r="AA414" s="1876"/>
      <c r="AB414" s="1876"/>
      <c r="AC414" s="1876"/>
      <c r="AD414" s="1876"/>
      <c r="AE414" s="1876"/>
      <c r="AF414" s="1876"/>
      <c r="AG414" s="1876"/>
      <c r="AH414" s="1876"/>
      <c r="AI414" s="1876"/>
      <c r="AJ414" s="1876"/>
      <c r="AK414" s="1876"/>
      <c r="AL414" s="1876"/>
      <c r="AM414" s="1876"/>
      <c r="AN414" s="1876"/>
      <c r="AO414" s="1876"/>
      <c r="AP414" s="1876"/>
      <c r="AQ414" s="1876"/>
      <c r="AR414" s="1876"/>
      <c r="AS414" s="1876"/>
      <c r="AT414" s="1876"/>
      <c r="AU414" s="1876"/>
      <c r="AV414" s="1876"/>
      <c r="AW414" s="1876"/>
      <c r="AX414" s="1876"/>
      <c r="AY414" s="1876"/>
      <c r="AZ414" s="443">
        <v>8</v>
      </c>
    </row>
    <row r="415" spans="1:52" s="260" customFormat="1" ht="20.100000000000001" customHeight="1">
      <c r="A415" s="575">
        <f t="shared" si="14"/>
        <v>0</v>
      </c>
      <c r="B415" s="590"/>
      <c r="C415" s="591" t="s">
        <v>1208</v>
      </c>
      <c r="D415" s="591" t="s">
        <v>1220</v>
      </c>
      <c r="E415" s="592"/>
      <c r="F415" s="592"/>
      <c r="G415" s="769"/>
      <c r="H415" s="593"/>
      <c r="I415" s="593"/>
      <c r="J415" s="594"/>
      <c r="K415" s="594"/>
      <c r="L415" s="594"/>
      <c r="M415" s="594"/>
      <c r="N415" s="594"/>
      <c r="O415" s="594"/>
      <c r="P415" s="594"/>
      <c r="Q415" s="595"/>
      <c r="R415" s="595"/>
      <c r="S415" s="595"/>
      <c r="T415" s="595"/>
      <c r="U415" s="595"/>
      <c r="V415" s="596"/>
      <c r="W415" s="596"/>
      <c r="X415" s="596"/>
      <c r="Y415" s="596"/>
      <c r="Z415" s="596"/>
      <c r="AA415" s="596"/>
      <c r="AB415" s="596"/>
      <c r="AC415" s="596"/>
      <c r="AD415" s="596"/>
      <c r="AE415" s="596"/>
      <c r="AF415" s="596"/>
      <c r="AG415" s="596"/>
      <c r="AH415" s="597"/>
      <c r="AI415" s="597"/>
      <c r="AJ415" s="597"/>
      <c r="AK415" s="597"/>
      <c r="AL415" s="598"/>
      <c r="AM415" s="598"/>
      <c r="AN415" s="598"/>
      <c r="AO415" s="598"/>
      <c r="AP415" s="598"/>
      <c r="AQ415" s="598"/>
      <c r="AR415" s="598"/>
      <c r="AS415" s="598"/>
      <c r="AT415" s="598"/>
      <c r="AU415" s="598"/>
      <c r="AV415" s="593"/>
      <c r="AW415" s="593"/>
      <c r="AX415" s="593"/>
      <c r="AY415" s="593"/>
      <c r="AZ415" s="443">
        <v>8</v>
      </c>
    </row>
    <row r="416" spans="1:52" s="259" customFormat="1" ht="18" customHeight="1">
      <c r="A416" s="575">
        <f t="shared" si="14"/>
        <v>0</v>
      </c>
      <c r="B416" s="599"/>
      <c r="C416" s="1862" t="s">
        <v>1219</v>
      </c>
      <c r="D416" s="1862"/>
      <c r="E416" s="1862"/>
      <c r="F416" s="1862"/>
      <c r="G416" s="1862"/>
      <c r="H416" s="1862"/>
      <c r="I416" s="1862"/>
      <c r="J416" s="1862"/>
      <c r="K416" s="1862" t="s">
        <v>1218</v>
      </c>
      <c r="L416" s="1862"/>
      <c r="M416" s="1862"/>
      <c r="N416" s="1862"/>
      <c r="O416" s="1862"/>
      <c r="P416" s="1862"/>
      <c r="Q416" s="1862"/>
      <c r="R416" s="1862"/>
      <c r="S416" s="1862" t="s">
        <v>1217</v>
      </c>
      <c r="T416" s="1862"/>
      <c r="U416" s="1862"/>
      <c r="V416" s="1862"/>
      <c r="W416" s="1862"/>
      <c r="X416" s="1862"/>
      <c r="Y416" s="1862"/>
      <c r="Z416" s="1862"/>
      <c r="AA416" s="1862" t="s">
        <v>1216</v>
      </c>
      <c r="AB416" s="1862"/>
      <c r="AC416" s="1862"/>
      <c r="AD416" s="1862"/>
      <c r="AE416" s="1862"/>
      <c r="AF416" s="1862"/>
      <c r="AG416" s="1862"/>
      <c r="AH416" s="1862"/>
      <c r="AI416" s="1862"/>
      <c r="AJ416" s="1862"/>
      <c r="AK416" s="1862"/>
      <c r="AL416" s="1862"/>
      <c r="AM416" s="1862"/>
      <c r="AN416" s="1862"/>
      <c r="AO416" s="1862"/>
      <c r="AP416" s="1862"/>
      <c r="AQ416" s="1862" t="s">
        <v>964</v>
      </c>
      <c r="AR416" s="1862"/>
      <c r="AS416" s="1862"/>
      <c r="AT416" s="1862"/>
      <c r="AU416" s="1862"/>
      <c r="AV416" s="1862"/>
      <c r="AW416" s="1862"/>
      <c r="AX416" s="1862"/>
      <c r="AY416" s="599"/>
      <c r="AZ416" s="443">
        <v>8</v>
      </c>
    </row>
    <row r="417" spans="1:52" s="259" customFormat="1" ht="18" customHeight="1">
      <c r="A417" s="575">
        <f t="shared" si="14"/>
        <v>0</v>
      </c>
      <c r="B417" s="599"/>
      <c r="C417" s="1862"/>
      <c r="D417" s="1862"/>
      <c r="E417" s="1862"/>
      <c r="F417" s="1862"/>
      <c r="G417" s="1862"/>
      <c r="H417" s="1862"/>
      <c r="I417" s="1862"/>
      <c r="J417" s="1862"/>
      <c r="K417" s="1862"/>
      <c r="L417" s="1862"/>
      <c r="M417" s="1862"/>
      <c r="N417" s="1862"/>
      <c r="O417" s="1862"/>
      <c r="P417" s="1862"/>
      <c r="Q417" s="1862"/>
      <c r="R417" s="1862"/>
      <c r="S417" s="1862"/>
      <c r="T417" s="1862"/>
      <c r="U417" s="1862"/>
      <c r="V417" s="1862"/>
      <c r="W417" s="1862"/>
      <c r="X417" s="1862"/>
      <c r="Y417" s="1862"/>
      <c r="Z417" s="1862"/>
      <c r="AA417" s="1862" t="s">
        <v>1215</v>
      </c>
      <c r="AB417" s="1862"/>
      <c r="AC417" s="1862"/>
      <c r="AD417" s="1862"/>
      <c r="AE417" s="1862"/>
      <c r="AF417" s="1862"/>
      <c r="AG417" s="1862"/>
      <c r="AH417" s="1862"/>
      <c r="AI417" s="1862" t="s">
        <v>1214</v>
      </c>
      <c r="AJ417" s="1862"/>
      <c r="AK417" s="1862"/>
      <c r="AL417" s="1862"/>
      <c r="AM417" s="1862"/>
      <c r="AN417" s="1862"/>
      <c r="AO417" s="1862"/>
      <c r="AP417" s="1862"/>
      <c r="AQ417" s="1862"/>
      <c r="AR417" s="1862"/>
      <c r="AS417" s="1862"/>
      <c r="AT417" s="1862"/>
      <c r="AU417" s="1862"/>
      <c r="AV417" s="1862"/>
      <c r="AW417" s="1862"/>
      <c r="AX417" s="1862"/>
      <c r="AY417" s="599"/>
      <c r="AZ417" s="443">
        <v>8</v>
      </c>
    </row>
    <row r="418" spans="1:52" s="259" customFormat="1" ht="18" customHeight="1">
      <c r="A418" s="575">
        <f t="shared" si="14"/>
        <v>0</v>
      </c>
      <c r="B418" s="600"/>
      <c r="C418" s="1871" t="str">
        <f>L402</f>
        <v>61-0</v>
      </c>
      <c r="D418" s="1872"/>
      <c r="E418" s="1875" t="s">
        <v>1213</v>
      </c>
      <c r="F418" s="1875"/>
      <c r="G418" s="1872" t="str">
        <f>Z402</f>
        <v>20-6</v>
      </c>
      <c r="H418" s="1872"/>
      <c r="I418" s="1875" t="s">
        <v>1212</v>
      </c>
      <c r="J418" s="1875"/>
      <c r="K418" s="1887">
        <f>'6-3표준조사 3'!Q529</f>
        <v>0</v>
      </c>
      <c r="L418" s="1887"/>
      <c r="M418" s="1887"/>
      <c r="N418" s="1887"/>
      <c r="O418" s="1887"/>
      <c r="P418" s="1887"/>
      <c r="Q418" s="1887"/>
      <c r="R418" s="1887"/>
      <c r="S418" s="1867" t="str">
        <f>'6-3표준조사 3'!K531</f>
        <v>소나무(용)</v>
      </c>
      <c r="T418" s="1867"/>
      <c r="U418" s="1867"/>
      <c r="V418" s="1867"/>
      <c r="W418" s="1867"/>
      <c r="X418" s="1867"/>
      <c r="Y418" s="1867"/>
      <c r="Z418" s="1867"/>
      <c r="AA418" s="1865">
        <f>'6-3표준조사 3'!Q535</f>
        <v>0</v>
      </c>
      <c r="AB418" s="1865"/>
      <c r="AC418" s="1865"/>
      <c r="AD418" s="1865"/>
      <c r="AE418" s="1865"/>
      <c r="AF418" s="1865"/>
      <c r="AG418" s="1865"/>
      <c r="AH418" s="1865"/>
      <c r="AI418" s="1865">
        <f>'6-3표준조사 3'!R535</f>
        <v>0</v>
      </c>
      <c r="AJ418" s="1865"/>
      <c r="AK418" s="1865"/>
      <c r="AL418" s="1865"/>
      <c r="AM418" s="1865"/>
      <c r="AN418" s="1865"/>
      <c r="AO418" s="1865"/>
      <c r="AP418" s="1865"/>
      <c r="AQ418" s="1867" t="str">
        <f>'6-3표준조사 3'!R531</f>
        <v>3년차 이상</v>
      </c>
      <c r="AR418" s="1867"/>
      <c r="AS418" s="1867"/>
      <c r="AT418" s="1867"/>
      <c r="AU418" s="1867"/>
      <c r="AV418" s="1867"/>
      <c r="AW418" s="1867"/>
      <c r="AX418" s="1867"/>
      <c r="AY418" s="599"/>
      <c r="AZ418" s="443">
        <v>8</v>
      </c>
    </row>
    <row r="419" spans="1:52" s="259" customFormat="1" ht="18" customHeight="1">
      <c r="A419" s="575">
        <f t="shared" si="14"/>
        <v>0</v>
      </c>
      <c r="B419" s="600"/>
      <c r="C419" s="1873"/>
      <c r="D419" s="1874"/>
      <c r="E419" s="1874"/>
      <c r="F419" s="1874"/>
      <c r="G419" s="1874"/>
      <c r="H419" s="1874"/>
      <c r="I419" s="1874"/>
      <c r="J419" s="1874"/>
      <c r="K419" s="1888"/>
      <c r="L419" s="1888"/>
      <c r="M419" s="1888"/>
      <c r="N419" s="1888"/>
      <c r="O419" s="1888"/>
      <c r="P419" s="1888"/>
      <c r="Q419" s="1888"/>
      <c r="R419" s="1888"/>
      <c r="S419" s="1868"/>
      <c r="T419" s="1868"/>
      <c r="U419" s="1868"/>
      <c r="V419" s="1868"/>
      <c r="W419" s="1868"/>
      <c r="X419" s="1868"/>
      <c r="Y419" s="1868"/>
      <c r="Z419" s="1868"/>
      <c r="AA419" s="1866"/>
      <c r="AB419" s="1866"/>
      <c r="AC419" s="1866"/>
      <c r="AD419" s="1866"/>
      <c r="AE419" s="1866"/>
      <c r="AF419" s="1866"/>
      <c r="AG419" s="1866"/>
      <c r="AH419" s="1866"/>
      <c r="AI419" s="1866"/>
      <c r="AJ419" s="1866"/>
      <c r="AK419" s="1866"/>
      <c r="AL419" s="1866"/>
      <c r="AM419" s="1866"/>
      <c r="AN419" s="1866"/>
      <c r="AO419" s="1866"/>
      <c r="AP419" s="1866"/>
      <c r="AQ419" s="1868"/>
      <c r="AR419" s="1868"/>
      <c r="AS419" s="1868"/>
      <c r="AT419" s="1868"/>
      <c r="AU419" s="1868"/>
      <c r="AV419" s="1868"/>
      <c r="AW419" s="1868"/>
      <c r="AX419" s="1868"/>
      <c r="AY419" s="599"/>
      <c r="AZ419" s="443">
        <v>8</v>
      </c>
    </row>
    <row r="420" spans="1:52" s="259" customFormat="1" ht="18" customHeight="1">
      <c r="A420" s="575">
        <f t="shared" si="14"/>
        <v>0</v>
      </c>
      <c r="B420" s="600"/>
      <c r="C420" s="600" t="s">
        <v>1206</v>
      </c>
      <c r="D420" s="600" t="s">
        <v>1211</v>
      </c>
      <c r="E420" s="600"/>
      <c r="F420" s="599"/>
      <c r="G420" s="599"/>
      <c r="H420" s="599"/>
      <c r="I420" s="599"/>
      <c r="J420" s="599"/>
      <c r="K420" s="599"/>
      <c r="L420" s="599"/>
      <c r="M420" s="599"/>
      <c r="N420" s="599"/>
      <c r="O420" s="599"/>
      <c r="P420" s="599"/>
      <c r="Q420" s="601"/>
      <c r="R420" s="601"/>
      <c r="S420" s="601"/>
      <c r="T420" s="601"/>
      <c r="U420" s="601"/>
      <c r="V420" s="599"/>
      <c r="W420" s="602"/>
      <c r="X420" s="602"/>
      <c r="Y420" s="602"/>
      <c r="Z420" s="602"/>
      <c r="AA420" s="602"/>
      <c r="AB420" s="602"/>
      <c r="AC420" s="602"/>
      <c r="AD420" s="602"/>
      <c r="AE420" s="602"/>
      <c r="AF420" s="602"/>
      <c r="AG420" s="599"/>
      <c r="AH420" s="603"/>
      <c r="AI420" s="603"/>
      <c r="AJ420" s="603"/>
      <c r="AK420" s="603"/>
      <c r="AL420" s="604"/>
      <c r="AM420" s="604"/>
      <c r="AN420" s="604"/>
      <c r="AO420" s="604"/>
      <c r="AP420" s="604"/>
      <c r="AQ420" s="604"/>
      <c r="AR420" s="604"/>
      <c r="AS420" s="604"/>
      <c r="AT420" s="604"/>
      <c r="AU420" s="604"/>
      <c r="AV420" s="599"/>
      <c r="AW420" s="599"/>
      <c r="AX420" s="599"/>
      <c r="AY420" s="599"/>
      <c r="AZ420" s="443">
        <v>8</v>
      </c>
    </row>
    <row r="421" spans="1:52" s="259" customFormat="1" ht="18" customHeight="1">
      <c r="A421" s="575">
        <f>IF(K418&gt;0,1,0)</f>
        <v>0</v>
      </c>
      <c r="B421" s="600"/>
      <c r="C421" s="600"/>
      <c r="D421" s="259" t="s">
        <v>499</v>
      </c>
      <c r="E421" s="600" t="str">
        <f>'6-3표준조사 3'!$W$546</f>
        <v>식재된 소나무(용) 는 활착이 안정된 상태로 신초발달이 양호하다.</v>
      </c>
      <c r="F421" s="599"/>
      <c r="G421" s="599"/>
      <c r="H421" s="599"/>
      <c r="I421" s="599"/>
      <c r="J421" s="599"/>
      <c r="K421" s="599"/>
      <c r="L421" s="599"/>
      <c r="M421" s="599"/>
      <c r="N421" s="599"/>
      <c r="O421" s="599"/>
      <c r="P421" s="599"/>
      <c r="Q421" s="601"/>
      <c r="R421" s="601"/>
      <c r="S421" s="601"/>
      <c r="T421" s="601"/>
      <c r="U421" s="601"/>
      <c r="V421" s="599"/>
      <c r="W421" s="605"/>
      <c r="X421" s="602"/>
      <c r="Y421" s="602"/>
      <c r="Z421" s="602"/>
      <c r="AA421" s="605"/>
      <c r="AB421" s="602"/>
      <c r="AC421" s="602"/>
      <c r="AD421" s="602"/>
      <c r="AE421" s="605"/>
      <c r="AF421" s="602"/>
      <c r="AG421" s="599"/>
      <c r="AH421" s="603"/>
      <c r="AI421" s="603"/>
      <c r="AJ421" s="603"/>
      <c r="AK421" s="603"/>
      <c r="AL421" s="604"/>
      <c r="AM421" s="604"/>
      <c r="AN421" s="604"/>
      <c r="AO421" s="604"/>
      <c r="AP421" s="604"/>
      <c r="AQ421" s="604"/>
      <c r="AR421" s="604"/>
      <c r="AS421" s="604"/>
      <c r="AT421" s="604"/>
      <c r="AU421" s="604"/>
      <c r="AV421" s="599"/>
      <c r="AW421" s="599"/>
      <c r="AX421" s="599"/>
      <c r="AY421" s="599"/>
      <c r="AZ421" s="443">
        <v>8</v>
      </c>
    </row>
    <row r="422" spans="1:52" s="259" customFormat="1" ht="18" customHeight="1">
      <c r="A422" s="575">
        <f>IF(K418&gt;0,1,0)</f>
        <v>0</v>
      </c>
      <c r="B422" s="600"/>
      <c r="C422" s="600"/>
      <c r="D422" s="259" t="s">
        <v>499</v>
      </c>
      <c r="E422" s="600">
        <f>'6-3표준조사 3'!$W$547</f>
        <v>0</v>
      </c>
      <c r="F422" s="599"/>
      <c r="G422" s="599"/>
      <c r="H422" s="599"/>
      <c r="I422" s="599"/>
      <c r="J422" s="599"/>
      <c r="K422" s="599"/>
      <c r="L422" s="599"/>
      <c r="M422" s="599"/>
      <c r="N422" s="599"/>
      <c r="O422" s="599"/>
      <c r="P422" s="599"/>
      <c r="Q422" s="601"/>
      <c r="R422" s="601"/>
      <c r="S422" s="601"/>
      <c r="T422" s="601"/>
      <c r="U422" s="601"/>
      <c r="V422" s="599"/>
      <c r="W422" s="599"/>
      <c r="X422" s="599"/>
      <c r="Y422" s="599"/>
      <c r="Z422" s="599"/>
      <c r="AA422" s="599"/>
      <c r="AB422" s="599"/>
      <c r="AC422" s="599"/>
      <c r="AD422" s="599"/>
      <c r="AE422" s="599"/>
      <c r="AF422" s="599"/>
      <c r="AG422" s="599"/>
      <c r="AH422" s="603"/>
      <c r="AI422" s="603"/>
      <c r="AJ422" s="603"/>
      <c r="AK422" s="603"/>
      <c r="AL422" s="604"/>
      <c r="AM422" s="604"/>
      <c r="AN422" s="604"/>
      <c r="AO422" s="604"/>
      <c r="AP422" s="604"/>
      <c r="AQ422" s="604"/>
      <c r="AR422" s="604"/>
      <c r="AS422" s="604"/>
      <c r="AT422" s="604"/>
      <c r="AU422" s="604"/>
      <c r="AV422" s="599"/>
      <c r="AW422" s="599"/>
      <c r="AX422" s="599"/>
      <c r="AY422" s="599"/>
      <c r="AZ422" s="444">
        <v>8</v>
      </c>
    </row>
    <row r="423" spans="1:52" s="259" customFormat="1" ht="18" customHeight="1">
      <c r="A423" s="575">
        <f t="shared" ref="A423:A428" si="15">IF(K$418&gt;0,1,0)</f>
        <v>0</v>
      </c>
      <c r="B423" s="600"/>
      <c r="C423" s="600" t="s">
        <v>1193</v>
      </c>
      <c r="D423" s="600" t="s">
        <v>1210</v>
      </c>
      <c r="E423" s="600"/>
      <c r="F423" s="599"/>
      <c r="G423" s="599"/>
      <c r="H423" s="599"/>
      <c r="I423" s="599"/>
      <c r="J423" s="599"/>
      <c r="K423" s="599"/>
      <c r="L423" s="599"/>
      <c r="M423" s="599"/>
      <c r="N423" s="599"/>
      <c r="O423" s="599"/>
      <c r="P423" s="599"/>
      <c r="Q423" s="601"/>
      <c r="R423" s="601"/>
      <c r="S423" s="601"/>
      <c r="T423" s="601"/>
      <c r="U423" s="601"/>
      <c r="V423" s="599"/>
      <c r="W423" s="599"/>
      <c r="X423" s="599"/>
      <c r="Y423" s="599"/>
      <c r="Z423" s="599"/>
      <c r="AA423" s="599"/>
      <c r="AB423" s="599"/>
      <c r="AC423" s="599"/>
      <c r="AD423" s="599"/>
      <c r="AE423" s="599"/>
      <c r="AF423" s="599"/>
      <c r="AG423" s="599"/>
      <c r="AH423" s="603"/>
      <c r="AI423" s="603"/>
      <c r="AJ423" s="603"/>
      <c r="AK423" s="603"/>
      <c r="AL423" s="604"/>
      <c r="AM423" s="604"/>
      <c r="AN423" s="604"/>
      <c r="AO423" s="604"/>
      <c r="AP423" s="604"/>
      <c r="AQ423" s="604"/>
      <c r="AR423" s="604"/>
      <c r="AS423" s="604"/>
      <c r="AT423" s="604"/>
      <c r="AU423" s="604"/>
      <c r="AV423" s="599"/>
      <c r="AW423" s="599"/>
      <c r="AX423" s="599"/>
      <c r="AY423" s="599"/>
      <c r="AZ423" s="443">
        <v>8</v>
      </c>
    </row>
    <row r="424" spans="1:52" s="259" customFormat="1" ht="18" customHeight="1">
      <c r="A424" s="575">
        <f t="shared" si="15"/>
        <v>0</v>
      </c>
      <c r="B424" s="600"/>
      <c r="C424" s="600"/>
      <c r="D424" s="259" t="s">
        <v>499</v>
      </c>
      <c r="E424" s="600" t="s">
        <v>1230</v>
      </c>
      <c r="F424" s="599"/>
      <c r="G424" s="599"/>
      <c r="H424" s="599"/>
      <c r="I424" s="599"/>
      <c r="J424" s="599"/>
      <c r="K424" s="599"/>
      <c r="L424" s="599"/>
      <c r="M424" s="599"/>
      <c r="N424" s="599"/>
      <c r="O424" s="599"/>
      <c r="P424" s="599"/>
      <c r="Q424" s="601"/>
      <c r="R424" s="601"/>
      <c r="S424" s="601"/>
      <c r="T424" s="601"/>
      <c r="U424" s="601"/>
      <c r="V424" s="599"/>
      <c r="W424" s="599"/>
      <c r="X424" s="599"/>
      <c r="Y424" s="599"/>
      <c r="Z424" s="599"/>
      <c r="AA424" s="599"/>
      <c r="AB424" s="599"/>
      <c r="AC424" s="599"/>
      <c r="AD424" s="599"/>
      <c r="AE424" s="599"/>
      <c r="AF424" s="599"/>
      <c r="AG424" s="599"/>
      <c r="AH424" s="603"/>
      <c r="AI424" s="603"/>
      <c r="AJ424" s="603"/>
      <c r="AK424" s="603"/>
      <c r="AL424" s="604"/>
      <c r="AM424" s="604"/>
      <c r="AN424" s="604"/>
      <c r="AO424" s="604"/>
      <c r="AP424" s="604"/>
      <c r="AQ424" s="604"/>
      <c r="AR424" s="604"/>
      <c r="AS424" s="604"/>
      <c r="AT424" s="604"/>
      <c r="AU424" s="604"/>
      <c r="AV424" s="599"/>
      <c r="AW424" s="599"/>
      <c r="AX424" s="599"/>
      <c r="AY424" s="599"/>
      <c r="AZ424" s="443">
        <v>8</v>
      </c>
    </row>
    <row r="425" spans="1:52" s="259" customFormat="1" ht="18" customHeight="1">
      <c r="A425" s="575">
        <f t="shared" si="15"/>
        <v>0</v>
      </c>
      <c r="B425" s="600"/>
      <c r="C425" s="600"/>
      <c r="D425" s="259" t="s">
        <v>499</v>
      </c>
      <c r="E425" s="600" t="str">
        <f>CONCATENATE("조림목이 자연발생 식생과 경쟁하고 있으며 조림목의 조림후 경과년수는 ",AQ418,"이다." )</f>
        <v>조림목이 자연발생 식생과 경쟁하고 있으며 조림목의 조림후 경과년수는 3년차 이상이다.</v>
      </c>
      <c r="F425" s="599"/>
      <c r="G425" s="599"/>
      <c r="H425" s="599"/>
      <c r="I425" s="599"/>
      <c r="J425" s="599"/>
      <c r="K425" s="599"/>
      <c r="L425" s="599"/>
      <c r="M425" s="599"/>
      <c r="N425" s="599"/>
      <c r="O425" s="599"/>
      <c r="P425" s="599"/>
      <c r="Q425" s="599"/>
      <c r="R425" s="599"/>
      <c r="S425" s="599"/>
      <c r="T425" s="599"/>
      <c r="U425" s="599"/>
      <c r="V425" s="599"/>
      <c r="W425" s="599"/>
      <c r="X425" s="599"/>
      <c r="Y425" s="599"/>
      <c r="Z425" s="599"/>
      <c r="AA425" s="599"/>
      <c r="AB425" s="599"/>
      <c r="AC425" s="599"/>
      <c r="AD425" s="599"/>
      <c r="AE425" s="599"/>
      <c r="AF425" s="599"/>
      <c r="AG425" s="599"/>
      <c r="AH425" s="603"/>
      <c r="AI425" s="603"/>
      <c r="AJ425" s="603"/>
      <c r="AK425" s="603"/>
      <c r="AL425" s="604"/>
      <c r="AM425" s="604"/>
      <c r="AN425" s="604"/>
      <c r="AO425" s="604"/>
      <c r="AP425" s="604"/>
      <c r="AQ425" s="604"/>
      <c r="AR425" s="604"/>
      <c r="AS425" s="604"/>
      <c r="AT425" s="604"/>
      <c r="AU425" s="604"/>
      <c r="AV425" s="599"/>
      <c r="AW425" s="599"/>
      <c r="AX425" s="599"/>
      <c r="AY425" s="599"/>
      <c r="AZ425" s="443">
        <v>8</v>
      </c>
    </row>
    <row r="426" spans="1:52" s="259" customFormat="1" ht="13.5" customHeight="1">
      <c r="A426" s="575">
        <f t="shared" si="15"/>
        <v>0</v>
      </c>
      <c r="B426" s="606"/>
      <c r="C426" s="606"/>
      <c r="D426" s="606"/>
      <c r="E426" s="606"/>
      <c r="F426" s="769"/>
      <c r="G426" s="769"/>
      <c r="H426" s="769"/>
      <c r="I426" s="769"/>
      <c r="J426" s="607"/>
      <c r="K426" s="607"/>
      <c r="L426" s="607"/>
      <c r="M426" s="607"/>
      <c r="N426" s="607"/>
      <c r="O426" s="607"/>
      <c r="P426" s="607"/>
      <c r="Q426" s="608"/>
      <c r="R426" s="608"/>
      <c r="S426" s="608"/>
      <c r="T426" s="608"/>
      <c r="U426" s="608"/>
      <c r="V426" s="599"/>
      <c r="W426" s="599"/>
      <c r="X426" s="599"/>
      <c r="Y426" s="599"/>
      <c r="Z426" s="599"/>
      <c r="AA426" s="599"/>
      <c r="AB426" s="599"/>
      <c r="AC426" s="599"/>
      <c r="AD426" s="599"/>
      <c r="AE426" s="599"/>
      <c r="AF426" s="599"/>
      <c r="AG426" s="599"/>
      <c r="AH426" s="609"/>
      <c r="AI426" s="609"/>
      <c r="AJ426" s="609"/>
      <c r="AK426" s="609"/>
      <c r="AL426" s="610"/>
      <c r="AM426" s="610"/>
      <c r="AN426" s="610"/>
      <c r="AO426" s="610"/>
      <c r="AP426" s="610"/>
      <c r="AQ426" s="610"/>
      <c r="AR426" s="610"/>
      <c r="AS426" s="610"/>
      <c r="AT426" s="610"/>
      <c r="AU426" s="610"/>
      <c r="AV426" s="769"/>
      <c r="AW426" s="769"/>
      <c r="AX426" s="769"/>
      <c r="AY426" s="769"/>
      <c r="AZ426" s="443">
        <v>8</v>
      </c>
    </row>
    <row r="427" spans="1:52" s="260" customFormat="1" ht="19.5" customHeight="1">
      <c r="A427" s="575">
        <f t="shared" si="15"/>
        <v>0</v>
      </c>
      <c r="B427" s="1876" t="s">
        <v>1209</v>
      </c>
      <c r="C427" s="1876"/>
      <c r="D427" s="1876"/>
      <c r="E427" s="1876"/>
      <c r="F427" s="1876"/>
      <c r="G427" s="1876"/>
      <c r="H427" s="1876"/>
      <c r="I427" s="1876"/>
      <c r="J427" s="1876"/>
      <c r="K427" s="1876"/>
      <c r="L427" s="1876"/>
      <c r="M427" s="1876"/>
      <c r="N427" s="1876"/>
      <c r="O427" s="1876"/>
      <c r="P427" s="1876"/>
      <c r="Q427" s="1876"/>
      <c r="R427" s="1876"/>
      <c r="S427" s="1876"/>
      <c r="T427" s="1876"/>
      <c r="U427" s="1876"/>
      <c r="V427" s="1876"/>
      <c r="W427" s="1876"/>
      <c r="X427" s="1876"/>
      <c r="Y427" s="1876"/>
      <c r="Z427" s="1876"/>
      <c r="AA427" s="1876"/>
      <c r="AB427" s="1876"/>
      <c r="AC427" s="1876"/>
      <c r="AD427" s="1876"/>
      <c r="AE427" s="1876"/>
      <c r="AF427" s="1876"/>
      <c r="AG427" s="1876"/>
      <c r="AH427" s="1876"/>
      <c r="AI427" s="1876"/>
      <c r="AJ427" s="1876"/>
      <c r="AK427" s="1876"/>
      <c r="AL427" s="1876"/>
      <c r="AM427" s="1876"/>
      <c r="AN427" s="1876"/>
      <c r="AO427" s="1876"/>
      <c r="AP427" s="1876"/>
      <c r="AQ427" s="1876"/>
      <c r="AR427" s="1876"/>
      <c r="AS427" s="1876"/>
      <c r="AT427" s="1876"/>
      <c r="AU427" s="1876"/>
      <c r="AV427" s="1876"/>
      <c r="AW427" s="1876"/>
      <c r="AX427" s="1876"/>
      <c r="AY427" s="1876"/>
      <c r="AZ427" s="443">
        <v>8</v>
      </c>
    </row>
    <row r="428" spans="1:52" s="260" customFormat="1" ht="18" customHeight="1">
      <c r="A428" s="575">
        <f t="shared" si="15"/>
        <v>0</v>
      </c>
      <c r="B428" s="770"/>
      <c r="C428" s="259" t="s">
        <v>1208</v>
      </c>
      <c r="D428" s="579" t="s">
        <v>1207</v>
      </c>
      <c r="E428" s="579"/>
      <c r="F428" s="579"/>
      <c r="G428" s="579"/>
      <c r="H428" s="579"/>
      <c r="I428" s="579"/>
      <c r="J428" s="611"/>
      <c r="K428" s="611"/>
      <c r="L428" s="611"/>
      <c r="M428" s="611"/>
      <c r="N428" s="611"/>
      <c r="O428" s="611"/>
      <c r="P428" s="611"/>
      <c r="Q428" s="611"/>
      <c r="R428" s="611"/>
      <c r="S428" s="611"/>
      <c r="T428" s="611"/>
      <c r="U428" s="611"/>
      <c r="V428" s="611"/>
      <c r="W428" s="611"/>
      <c r="X428" s="611"/>
      <c r="Y428" s="611"/>
      <c r="Z428" s="611"/>
      <c r="AA428" s="611"/>
      <c r="AB428" s="611"/>
      <c r="AC428" s="611"/>
      <c r="AD428" s="611"/>
      <c r="AE428" s="611"/>
      <c r="AF428" s="611"/>
      <c r="AG428" s="611"/>
      <c r="AH428" s="611"/>
      <c r="AI428" s="611"/>
      <c r="AJ428" s="611"/>
      <c r="AK428" s="611"/>
      <c r="AL428" s="611"/>
      <c r="AM428" s="611"/>
      <c r="AN428" s="611"/>
      <c r="AO428" s="611"/>
      <c r="AP428" s="611"/>
      <c r="AQ428" s="611"/>
      <c r="AR428" s="611"/>
      <c r="AS428" s="611"/>
      <c r="AT428" s="611"/>
      <c r="AU428" s="611"/>
      <c r="AV428" s="611"/>
      <c r="AW428" s="611"/>
      <c r="AX428" s="611"/>
      <c r="AY428" s="611"/>
      <c r="AZ428" s="443">
        <v>8</v>
      </c>
    </row>
    <row r="429" spans="1:52" s="259" customFormat="1" ht="18" hidden="1" customHeight="1">
      <c r="A429" s="575">
        <f>A442</f>
        <v>0</v>
      </c>
      <c r="D429" s="259" t="s">
        <v>499</v>
      </c>
      <c r="E429" s="579" t="str">
        <f>'6-3표준조사 3'!$W$548</f>
        <v>소반내 조림목의 생육상태, 현장여건 등을 고려하여 작업종은 모두베기로 적용한다.</v>
      </c>
      <c r="F429" s="579"/>
      <c r="G429" s="579"/>
      <c r="H429" s="579"/>
      <c r="I429" s="579"/>
      <c r="J429" s="580"/>
      <c r="K429" s="579"/>
      <c r="L429" s="579"/>
      <c r="M429" s="579"/>
      <c r="N429" s="579"/>
      <c r="O429" s="579"/>
      <c r="P429" s="579"/>
      <c r="Q429" s="579"/>
      <c r="R429" s="579"/>
      <c r="S429" s="579"/>
      <c r="T429" s="579"/>
      <c r="U429" s="579"/>
      <c r="V429" s="579"/>
      <c r="W429" s="579"/>
      <c r="X429" s="579"/>
      <c r="Y429" s="579"/>
      <c r="Z429" s="579"/>
      <c r="AA429" s="579"/>
      <c r="AB429" s="579"/>
      <c r="AC429" s="579"/>
      <c r="AD429" s="579"/>
      <c r="AE429" s="579"/>
      <c r="AF429" s="579"/>
      <c r="AG429" s="579"/>
      <c r="AH429" s="579"/>
      <c r="AI429" s="579"/>
      <c r="AJ429" s="579"/>
      <c r="AK429" s="579"/>
      <c r="AL429" s="579"/>
      <c r="AM429" s="579"/>
      <c r="AN429" s="579"/>
      <c r="AO429" s="579"/>
      <c r="AP429" s="579"/>
      <c r="AQ429" s="579"/>
      <c r="AR429" s="579"/>
      <c r="AS429" s="579"/>
      <c r="AT429" s="579"/>
      <c r="AU429" s="579"/>
      <c r="AV429" s="579"/>
      <c r="AW429" s="579"/>
      <c r="AX429" s="579"/>
      <c r="AY429" s="579"/>
      <c r="AZ429" s="443">
        <v>8</v>
      </c>
    </row>
    <row r="430" spans="1:52" s="259" customFormat="1" ht="18" hidden="1" customHeight="1">
      <c r="A430" s="575">
        <f>A445</f>
        <v>0</v>
      </c>
      <c r="D430" s="259" t="s">
        <v>499</v>
      </c>
      <c r="E430" s="579" t="s">
        <v>1048</v>
      </c>
      <c r="F430" s="579"/>
      <c r="G430" s="579"/>
      <c r="H430" s="579"/>
      <c r="I430" s="579"/>
      <c r="J430" s="580"/>
      <c r="K430" s="579"/>
      <c r="L430" s="579"/>
      <c r="M430" s="579"/>
      <c r="N430" s="579"/>
      <c r="O430" s="579"/>
      <c r="P430" s="579"/>
      <c r="Q430" s="579"/>
      <c r="R430" s="579"/>
      <c r="S430" s="579"/>
      <c r="T430" s="579"/>
      <c r="U430" s="579"/>
      <c r="V430" s="579"/>
      <c r="W430" s="579"/>
      <c r="X430" s="579"/>
      <c r="Y430" s="579"/>
      <c r="Z430" s="579"/>
      <c r="AA430" s="579"/>
      <c r="AB430" s="579"/>
      <c r="AC430" s="579"/>
      <c r="AD430" s="579"/>
      <c r="AE430" s="579"/>
      <c r="AF430" s="579"/>
      <c r="AG430" s="579"/>
      <c r="AH430" s="579"/>
      <c r="AI430" s="579"/>
      <c r="AJ430" s="579"/>
      <c r="AK430" s="579"/>
      <c r="AL430" s="579"/>
      <c r="AM430" s="579"/>
      <c r="AN430" s="579"/>
      <c r="AO430" s="579"/>
      <c r="AP430" s="579"/>
      <c r="AQ430" s="579"/>
      <c r="AR430" s="579"/>
      <c r="AS430" s="579"/>
      <c r="AT430" s="579"/>
      <c r="AU430" s="579"/>
      <c r="AV430" s="579"/>
      <c r="AW430" s="579"/>
      <c r="AX430" s="579"/>
      <c r="AY430" s="579"/>
      <c r="AZ430" s="443"/>
    </row>
    <row r="431" spans="1:52" s="260" customFormat="1" ht="18" customHeight="1">
      <c r="A431" s="575">
        <f>IF(1&gt;S435,1,0)</f>
        <v>1</v>
      </c>
      <c r="B431" s="951"/>
      <c r="C431" s="259"/>
      <c r="D431" s="259" t="s">
        <v>499</v>
      </c>
      <c r="E431" s="579" t="s">
        <v>1356</v>
      </c>
      <c r="F431" s="579"/>
      <c r="G431" s="579"/>
      <c r="H431" s="579"/>
      <c r="I431" s="579"/>
      <c r="J431" s="580"/>
      <c r="K431" s="579"/>
      <c r="L431" s="579"/>
      <c r="M431" s="579"/>
      <c r="N431" s="579"/>
      <c r="O431" s="579"/>
      <c r="P431" s="579"/>
      <c r="Q431" s="579"/>
      <c r="R431" s="579"/>
      <c r="S431" s="579"/>
      <c r="T431" s="579"/>
      <c r="U431" s="579"/>
      <c r="V431" s="579"/>
      <c r="W431" s="579"/>
      <c r="X431" s="579"/>
      <c r="Y431" s="579"/>
      <c r="Z431" s="579"/>
      <c r="AA431" s="579"/>
      <c r="AB431" s="579"/>
      <c r="AC431" s="579"/>
      <c r="AD431" s="579"/>
      <c r="AE431" s="579"/>
      <c r="AF431" s="579"/>
      <c r="AG431" s="579"/>
      <c r="AH431" s="579"/>
      <c r="AI431" s="579"/>
      <c r="AJ431" s="579"/>
      <c r="AK431" s="611"/>
      <c r="AL431" s="611"/>
      <c r="AM431" s="611"/>
      <c r="AN431" s="611"/>
      <c r="AO431" s="611"/>
      <c r="AP431" s="611"/>
      <c r="AQ431" s="611"/>
      <c r="AR431" s="611"/>
      <c r="AS431" s="611"/>
      <c r="AT431" s="611"/>
      <c r="AU431" s="611"/>
      <c r="AV431" s="611"/>
      <c r="AW431" s="611"/>
      <c r="AX431" s="611"/>
      <c r="AY431" s="611"/>
      <c r="AZ431" s="443"/>
    </row>
    <row r="432" spans="1:52" s="259" customFormat="1" ht="18" customHeight="1">
      <c r="A432" s="575">
        <f>IF(K$418&gt;0,1,0)</f>
        <v>0</v>
      </c>
      <c r="C432" s="259" t="s">
        <v>1206</v>
      </c>
      <c r="D432" s="579" t="s">
        <v>1205</v>
      </c>
      <c r="E432" s="579"/>
      <c r="F432" s="579"/>
      <c r="G432" s="579"/>
      <c r="H432" s="579"/>
      <c r="I432" s="579"/>
      <c r="J432" s="579"/>
      <c r="K432" s="579"/>
      <c r="L432" s="579"/>
      <c r="M432" s="579"/>
      <c r="N432" s="579"/>
      <c r="O432" s="579"/>
      <c r="P432" s="579"/>
      <c r="Q432" s="579"/>
      <c r="R432" s="579"/>
      <c r="S432" s="579"/>
      <c r="T432" s="579"/>
      <c r="U432" s="579"/>
      <c r="V432" s="579"/>
      <c r="W432" s="579"/>
      <c r="X432" s="579"/>
      <c r="Y432" s="579"/>
      <c r="Z432" s="579"/>
      <c r="AA432" s="579"/>
      <c r="AB432" s="579"/>
      <c r="AC432" s="579"/>
      <c r="AD432" s="579"/>
      <c r="AE432" s="579"/>
      <c r="AF432" s="579"/>
      <c r="AG432" s="579"/>
      <c r="AH432" s="579"/>
      <c r="AI432" s="579"/>
      <c r="AJ432" s="579"/>
      <c r="AK432" s="579"/>
      <c r="AL432" s="579"/>
      <c r="AM432" s="579"/>
      <c r="AN432" s="579"/>
      <c r="AO432" s="579"/>
      <c r="AP432" s="579"/>
      <c r="AQ432" s="579"/>
      <c r="AR432" s="579"/>
      <c r="AS432" s="579"/>
      <c r="AT432" s="579"/>
      <c r="AU432" s="579"/>
      <c r="AV432" s="579"/>
      <c r="AW432" s="579"/>
      <c r="AX432" s="579"/>
      <c r="AY432" s="579"/>
      <c r="AZ432" s="443">
        <v>8</v>
      </c>
    </row>
    <row r="433" spans="1:52" s="259" customFormat="1" ht="18" customHeight="1">
      <c r="A433" s="575">
        <f>IF(K$418&gt;0,1,0)</f>
        <v>0</v>
      </c>
      <c r="C433" s="1862" t="s">
        <v>1204</v>
      </c>
      <c r="D433" s="1862"/>
      <c r="E433" s="1862"/>
      <c r="F433" s="1862"/>
      <c r="G433" s="1862"/>
      <c r="H433" s="1862"/>
      <c r="I433" s="1862"/>
      <c r="J433" s="1862"/>
      <c r="K433" s="1862"/>
      <c r="L433" s="1862"/>
      <c r="M433" s="1862"/>
      <c r="N433" s="1862"/>
      <c r="O433" s="1862"/>
      <c r="P433" s="1862"/>
      <c r="Q433" s="1862"/>
      <c r="R433" s="1862"/>
      <c r="S433" s="1862"/>
      <c r="T433" s="1862"/>
      <c r="U433" s="1862"/>
      <c r="V433" s="1862"/>
      <c r="W433" s="1862"/>
      <c r="X433" s="1862"/>
      <c r="Y433" s="1862"/>
      <c r="Z433" s="1862"/>
      <c r="AA433" s="1862" t="s">
        <v>1203</v>
      </c>
      <c r="AB433" s="1862"/>
      <c r="AC433" s="1862"/>
      <c r="AD433" s="1862"/>
      <c r="AE433" s="1862"/>
      <c r="AF433" s="1862"/>
      <c r="AG433" s="1862"/>
      <c r="AH433" s="1862"/>
      <c r="AI433" s="1862"/>
      <c r="AJ433" s="1862"/>
      <c r="AK433" s="1862"/>
      <c r="AL433" s="1862"/>
      <c r="AM433" s="1862"/>
      <c r="AN433" s="1862"/>
      <c r="AO433" s="1862"/>
      <c r="AP433" s="1862"/>
      <c r="AQ433" s="1862"/>
      <c r="AR433" s="1862"/>
      <c r="AS433" s="1862"/>
      <c r="AT433" s="1862"/>
      <c r="AU433" s="1862"/>
      <c r="AV433" s="1862"/>
      <c r="AW433" s="1862"/>
      <c r="AX433" s="1862"/>
      <c r="AZ433" s="443">
        <v>8</v>
      </c>
    </row>
    <row r="434" spans="1:52" s="259" customFormat="1" ht="18" customHeight="1">
      <c r="A434" s="575">
        <f>IF(K$418&gt;0,1,0)</f>
        <v>0</v>
      </c>
      <c r="B434" s="614"/>
      <c r="C434" s="1862" t="s">
        <v>1202</v>
      </c>
      <c r="D434" s="1862"/>
      <c r="E434" s="1862"/>
      <c r="F434" s="1862"/>
      <c r="G434" s="1862"/>
      <c r="H434" s="1862"/>
      <c r="I434" s="1862"/>
      <c r="J434" s="1862"/>
      <c r="K434" s="1862" t="s">
        <v>1201</v>
      </c>
      <c r="L434" s="1862"/>
      <c r="M434" s="1862"/>
      <c r="N434" s="1862"/>
      <c r="O434" s="1862"/>
      <c r="P434" s="1862"/>
      <c r="Q434" s="1862"/>
      <c r="R434" s="1862"/>
      <c r="S434" s="1862" t="s">
        <v>1200</v>
      </c>
      <c r="T434" s="1862"/>
      <c r="U434" s="1862"/>
      <c r="V434" s="1862"/>
      <c r="W434" s="1862"/>
      <c r="X434" s="1862"/>
      <c r="Y434" s="1862"/>
      <c r="Z434" s="1862"/>
      <c r="AA434" s="1862" t="s">
        <v>1199</v>
      </c>
      <c r="AB434" s="1862"/>
      <c r="AC434" s="1862"/>
      <c r="AD434" s="1862"/>
      <c r="AE434" s="1862"/>
      <c r="AF434" s="1862"/>
      <c r="AG434" s="1862"/>
      <c r="AH434" s="1862"/>
      <c r="AI434" s="1862" t="s">
        <v>1198</v>
      </c>
      <c r="AJ434" s="1862"/>
      <c r="AK434" s="1862"/>
      <c r="AL434" s="1862"/>
      <c r="AM434" s="1862"/>
      <c r="AN434" s="1862"/>
      <c r="AO434" s="1862"/>
      <c r="AP434" s="1862"/>
      <c r="AQ434" s="1862" t="s">
        <v>964</v>
      </c>
      <c r="AR434" s="1862"/>
      <c r="AS434" s="1862"/>
      <c r="AT434" s="1862"/>
      <c r="AU434" s="1862"/>
      <c r="AV434" s="1862"/>
      <c r="AW434" s="1862"/>
      <c r="AX434" s="1862"/>
      <c r="AY434" s="614"/>
      <c r="AZ434" s="443">
        <v>8</v>
      </c>
    </row>
    <row r="435" spans="1:52" s="260" customFormat="1" ht="18" customHeight="1">
      <c r="A435" s="575">
        <f>IF(K$418&gt;0,1,0)</f>
        <v>0</v>
      </c>
      <c r="B435" s="599"/>
      <c r="C435" s="1862" t="s">
        <v>1192</v>
      </c>
      <c r="D435" s="1862"/>
      <c r="E435" s="1862"/>
      <c r="F435" s="1862"/>
      <c r="G435" s="1862"/>
      <c r="H435" s="1862"/>
      <c r="I435" s="1862"/>
      <c r="J435" s="1862"/>
      <c r="K435" s="1862" t="s">
        <v>1197</v>
      </c>
      <c r="L435" s="1862"/>
      <c r="M435" s="1862"/>
      <c r="N435" s="1862"/>
      <c r="O435" s="1862"/>
      <c r="P435" s="1862"/>
      <c r="Q435" s="1862"/>
      <c r="R435" s="1862"/>
      <c r="S435" s="1886">
        <f>'5-3단가산출서 3'!D333</f>
        <v>0</v>
      </c>
      <c r="T435" s="1886"/>
      <c r="U435" s="1886"/>
      <c r="V435" s="1886"/>
      <c r="W435" s="1886"/>
      <c r="X435" s="1886"/>
      <c r="Y435" s="1886"/>
      <c r="Z435" s="1886"/>
      <c r="AA435" s="1877" t="str">
        <f>'6-3표준조사 3'!P531</f>
        <v>중 (15˚ ~ 30˚)</v>
      </c>
      <c r="AB435" s="1878"/>
      <c r="AC435" s="1878"/>
      <c r="AD435" s="1878"/>
      <c r="AE435" s="1878"/>
      <c r="AF435" s="1878"/>
      <c r="AG435" s="1878"/>
      <c r="AH435" s="1879"/>
      <c r="AI435" s="1877" t="str">
        <f>'6-3표준조사 3'!Q531</f>
        <v>개소당1ha미만</v>
      </c>
      <c r="AJ435" s="1878"/>
      <c r="AK435" s="1878"/>
      <c r="AL435" s="1878"/>
      <c r="AM435" s="1878"/>
      <c r="AN435" s="1878"/>
      <c r="AO435" s="1878"/>
      <c r="AP435" s="1879"/>
      <c r="AQ435" s="1877" t="str">
        <f>'6-3표준조사 3'!R531</f>
        <v>3년차 이상</v>
      </c>
      <c r="AR435" s="1878"/>
      <c r="AS435" s="1878"/>
      <c r="AT435" s="1878"/>
      <c r="AU435" s="1878"/>
      <c r="AV435" s="1878"/>
      <c r="AW435" s="1878"/>
      <c r="AX435" s="1879"/>
      <c r="AY435" s="599"/>
      <c r="AZ435" s="443">
        <v>8</v>
      </c>
    </row>
    <row r="436" spans="1:52" s="259" customFormat="1" ht="18" customHeight="1">
      <c r="A436" s="575">
        <f>IF(K$418&gt;0,1,0)</f>
        <v>0</v>
      </c>
      <c r="B436" s="599"/>
      <c r="C436" s="1862" t="str">
        <f>'6-3표준조사 3'!R529</f>
        <v>모두베기</v>
      </c>
      <c r="D436" s="1862"/>
      <c r="E436" s="1862"/>
      <c r="F436" s="1862"/>
      <c r="G436" s="1862"/>
      <c r="H436" s="1862"/>
      <c r="I436" s="1862"/>
      <c r="J436" s="1862"/>
      <c r="K436" s="1862" t="s">
        <v>1196</v>
      </c>
      <c r="L436" s="1862"/>
      <c r="M436" s="1862"/>
      <c r="N436" s="1862"/>
      <c r="O436" s="1862"/>
      <c r="P436" s="1862"/>
      <c r="Q436" s="1862"/>
      <c r="R436" s="1862"/>
      <c r="S436" s="1467">
        <f>K418</f>
        <v>0</v>
      </c>
      <c r="T436" s="1467"/>
      <c r="U436" s="1467"/>
      <c r="V436" s="1467"/>
      <c r="W436" s="1467"/>
      <c r="X436" s="1467"/>
      <c r="Y436" s="1467"/>
      <c r="Z436" s="1467"/>
      <c r="AA436" s="1880"/>
      <c r="AB436" s="1881"/>
      <c r="AC436" s="1881"/>
      <c r="AD436" s="1881"/>
      <c r="AE436" s="1881"/>
      <c r="AF436" s="1881"/>
      <c r="AG436" s="1881"/>
      <c r="AH436" s="1882"/>
      <c r="AI436" s="1880"/>
      <c r="AJ436" s="1881"/>
      <c r="AK436" s="1881"/>
      <c r="AL436" s="1881"/>
      <c r="AM436" s="1881"/>
      <c r="AN436" s="1881"/>
      <c r="AO436" s="1881"/>
      <c r="AP436" s="1882"/>
      <c r="AQ436" s="1880"/>
      <c r="AR436" s="1881"/>
      <c r="AS436" s="1881"/>
      <c r="AT436" s="1881"/>
      <c r="AU436" s="1881"/>
      <c r="AV436" s="1881"/>
      <c r="AW436" s="1881"/>
      <c r="AX436" s="1882"/>
      <c r="AY436" s="599"/>
      <c r="AZ436" s="443">
        <v>8</v>
      </c>
    </row>
    <row r="437" spans="1:52" s="259" customFormat="1" ht="18" hidden="1" customHeight="1">
      <c r="A437" s="575">
        <f>IF('6-3표준조사 3'!$Y$527&gt;0,1,0)</f>
        <v>0</v>
      </c>
      <c r="B437" s="599"/>
      <c r="C437" s="1862" t="s">
        <v>1195</v>
      </c>
      <c r="D437" s="1862"/>
      <c r="E437" s="1862"/>
      <c r="F437" s="1862"/>
      <c r="G437" s="1862"/>
      <c r="H437" s="1862"/>
      <c r="I437" s="1862"/>
      <c r="J437" s="1862"/>
      <c r="K437" s="1862" t="s">
        <v>1194</v>
      </c>
      <c r="L437" s="1862"/>
      <c r="M437" s="1862"/>
      <c r="N437" s="1862"/>
      <c r="O437" s="1862"/>
      <c r="P437" s="1862"/>
      <c r="Q437" s="1862"/>
      <c r="R437" s="1862"/>
      <c r="S437" s="1863" t="b">
        <f>IF(A437&gt;0,S436)</f>
        <v>0</v>
      </c>
      <c r="T437" s="1863"/>
      <c r="U437" s="1863"/>
      <c r="V437" s="1863"/>
      <c r="W437" s="1863"/>
      <c r="X437" s="1863"/>
      <c r="Y437" s="1863"/>
      <c r="Z437" s="1863"/>
      <c r="AA437" s="1883"/>
      <c r="AB437" s="1884"/>
      <c r="AC437" s="1884"/>
      <c r="AD437" s="1884"/>
      <c r="AE437" s="1884"/>
      <c r="AF437" s="1884"/>
      <c r="AG437" s="1884"/>
      <c r="AH437" s="1885"/>
      <c r="AI437" s="1883"/>
      <c r="AJ437" s="1884"/>
      <c r="AK437" s="1884"/>
      <c r="AL437" s="1884"/>
      <c r="AM437" s="1884"/>
      <c r="AN437" s="1884"/>
      <c r="AO437" s="1884"/>
      <c r="AP437" s="1885"/>
      <c r="AQ437" s="1883"/>
      <c r="AR437" s="1884"/>
      <c r="AS437" s="1884"/>
      <c r="AT437" s="1884"/>
      <c r="AU437" s="1884"/>
      <c r="AV437" s="1884"/>
      <c r="AW437" s="1884"/>
      <c r="AX437" s="1885"/>
      <c r="AY437" s="599"/>
      <c r="AZ437" s="444">
        <v>8</v>
      </c>
    </row>
    <row r="438" spans="1:52" s="259" customFormat="1" ht="0.95" customHeight="1">
      <c r="A438" s="575">
        <v>1</v>
      </c>
      <c r="B438" s="599"/>
      <c r="C438" s="1862"/>
      <c r="D438" s="1862"/>
      <c r="E438" s="1862"/>
      <c r="F438" s="1862"/>
      <c r="G438" s="1862"/>
      <c r="H438" s="1862"/>
      <c r="I438" s="1862"/>
      <c r="J438" s="1862"/>
      <c r="K438" s="1862"/>
      <c r="L438" s="1862"/>
      <c r="M438" s="1862"/>
      <c r="N438" s="1862"/>
      <c r="O438" s="1862"/>
      <c r="P438" s="1862"/>
      <c r="Q438" s="1862"/>
      <c r="R438" s="1862"/>
      <c r="S438" s="1863"/>
      <c r="T438" s="1863"/>
      <c r="U438" s="1863"/>
      <c r="V438" s="1863"/>
      <c r="W438" s="1863"/>
      <c r="X438" s="1863"/>
      <c r="Y438" s="1863"/>
      <c r="Z438" s="1863"/>
      <c r="AA438" s="1889"/>
      <c r="AB438" s="1889"/>
      <c r="AC438" s="1889"/>
      <c r="AD438" s="1889"/>
      <c r="AE438" s="1889"/>
      <c r="AF438" s="1889"/>
      <c r="AG438" s="1889"/>
      <c r="AH438" s="1889"/>
      <c r="AI438" s="1889"/>
      <c r="AJ438" s="1889"/>
      <c r="AK438" s="1889"/>
      <c r="AL438" s="1889"/>
      <c r="AM438" s="1889"/>
      <c r="AN438" s="1889"/>
      <c r="AO438" s="1889"/>
      <c r="AP438" s="1889"/>
      <c r="AQ438" s="1889"/>
      <c r="AR438" s="1889"/>
      <c r="AS438" s="1889"/>
      <c r="AT438" s="1889"/>
      <c r="AU438" s="1889"/>
      <c r="AV438" s="1889"/>
      <c r="AW438" s="1889"/>
      <c r="AX438" s="1889"/>
      <c r="AY438" s="599"/>
      <c r="AZ438" s="444"/>
    </row>
    <row r="439" spans="1:52" s="259" customFormat="1" ht="18" hidden="1" customHeight="1">
      <c r="A439" s="575"/>
      <c r="B439" s="617"/>
      <c r="C439" s="617" t="s">
        <v>1193</v>
      </c>
      <c r="D439" s="617" t="s">
        <v>1192</v>
      </c>
      <c r="E439" s="617"/>
      <c r="F439" s="617"/>
      <c r="G439" s="618"/>
      <c r="H439" s="618"/>
      <c r="I439" s="618"/>
      <c r="J439" s="618"/>
      <c r="K439" s="618"/>
      <c r="L439" s="604"/>
      <c r="M439" s="604"/>
      <c r="N439" s="604"/>
      <c r="O439" s="604"/>
      <c r="P439" s="604"/>
      <c r="Q439" s="619"/>
      <c r="R439" s="619"/>
      <c r="S439" s="619"/>
      <c r="T439" s="619"/>
      <c r="U439" s="619"/>
      <c r="V439" s="599"/>
      <c r="W439" s="599"/>
      <c r="X439" s="599"/>
      <c r="Y439" s="599"/>
      <c r="Z439" s="620"/>
      <c r="AA439" s="599"/>
      <c r="AB439" s="599"/>
      <c r="AC439" s="599"/>
      <c r="AD439" s="621"/>
      <c r="AE439" s="599"/>
      <c r="AF439" s="599"/>
      <c r="AG439" s="599"/>
      <c r="AH439" s="800"/>
      <c r="AI439" s="800"/>
      <c r="AJ439" s="800"/>
      <c r="AK439" s="800"/>
      <c r="AL439" s="800"/>
      <c r="AM439" s="800"/>
      <c r="AN439" s="800"/>
      <c r="AO439" s="800"/>
      <c r="AP439" s="800"/>
      <c r="AQ439" s="622"/>
      <c r="AR439" s="622"/>
      <c r="AS439" s="622"/>
      <c r="AT439" s="622"/>
      <c r="AU439" s="797"/>
      <c r="AV439" s="797"/>
      <c r="AW439" s="797"/>
      <c r="AX439" s="797"/>
      <c r="AY439" s="797"/>
      <c r="AZ439" s="443">
        <v>8</v>
      </c>
    </row>
    <row r="440" spans="1:52" s="259" customFormat="1" ht="18" hidden="1" customHeight="1">
      <c r="A440" s="575"/>
      <c r="D440" s="259" t="s">
        <v>499</v>
      </c>
      <c r="E440" s="259" t="s">
        <v>1191</v>
      </c>
      <c r="J440" s="621"/>
      <c r="K440" s="621"/>
      <c r="L440" s="621"/>
      <c r="M440" s="621"/>
      <c r="T440" s="619"/>
      <c r="U440" s="619"/>
      <c r="V440" s="619"/>
      <c r="W440" s="619"/>
      <c r="AB440" s="619"/>
      <c r="AC440" s="619"/>
      <c r="AD440" s="619"/>
      <c r="AE440" s="619"/>
      <c r="AZ440" s="443">
        <v>8</v>
      </c>
    </row>
    <row r="441" spans="1:52" s="259" customFormat="1" ht="18" hidden="1" customHeight="1">
      <c r="A441" s="575"/>
      <c r="D441" s="259" t="s">
        <v>499</v>
      </c>
      <c r="E441" s="579" t="s">
        <v>1190</v>
      </c>
      <c r="F441" s="579"/>
      <c r="G441" s="579"/>
      <c r="H441" s="579"/>
      <c r="I441" s="579"/>
      <c r="J441" s="579"/>
      <c r="K441" s="579"/>
      <c r="L441" s="579"/>
      <c r="M441" s="579"/>
      <c r="N441" s="579"/>
      <c r="O441" s="579"/>
      <c r="P441" s="579"/>
      <c r="Q441" s="579"/>
      <c r="R441" s="579"/>
      <c r="S441" s="579"/>
      <c r="T441" s="579"/>
      <c r="U441" s="579"/>
      <c r="V441" s="579"/>
      <c r="W441" s="579"/>
      <c r="X441" s="579"/>
      <c r="Y441" s="579"/>
      <c r="Z441" s="579"/>
      <c r="AA441" s="579"/>
      <c r="AB441" s="579"/>
      <c r="AC441" s="579"/>
      <c r="AD441" s="579"/>
      <c r="AE441" s="579"/>
      <c r="AF441" s="579"/>
      <c r="AG441" s="579"/>
      <c r="AH441" s="579"/>
      <c r="AI441" s="579"/>
      <c r="AJ441" s="579"/>
      <c r="AK441" s="579"/>
      <c r="AL441" s="579"/>
      <c r="AM441" s="579"/>
      <c r="AN441" s="579"/>
      <c r="AO441" s="579"/>
      <c r="AP441" s="579"/>
      <c r="AQ441" s="579"/>
      <c r="AR441" s="579"/>
      <c r="AS441" s="579"/>
      <c r="AT441" s="579"/>
      <c r="AU441" s="579"/>
      <c r="AV441" s="579"/>
      <c r="AW441" s="579"/>
      <c r="AX441" s="579"/>
      <c r="AY441" s="579"/>
      <c r="AZ441" s="443">
        <v>8</v>
      </c>
    </row>
    <row r="442" spans="1:52" s="260" customFormat="1" ht="18" hidden="1" customHeight="1">
      <c r="A442" s="575"/>
      <c r="B442" s="259"/>
      <c r="C442" s="259" t="s">
        <v>1189</v>
      </c>
      <c r="D442" s="259"/>
      <c r="E442" s="653"/>
      <c r="F442" s="653"/>
      <c r="G442" s="653"/>
      <c r="H442" s="653"/>
      <c r="I442" s="653"/>
      <c r="J442" s="653"/>
      <c r="K442" s="653"/>
      <c r="L442" s="653"/>
      <c r="M442" s="653"/>
      <c r="N442" s="653"/>
      <c r="O442" s="653"/>
      <c r="P442" s="653"/>
      <c r="Q442" s="653"/>
      <c r="R442" s="653"/>
      <c r="S442" s="653"/>
      <c r="T442" s="653"/>
      <c r="U442" s="653"/>
      <c r="V442" s="653"/>
      <c r="W442" s="653"/>
      <c r="X442" s="653"/>
      <c r="Y442" s="653"/>
      <c r="Z442" s="653"/>
      <c r="AA442" s="653"/>
      <c r="AB442" s="653"/>
      <c r="AC442" s="653"/>
      <c r="AD442" s="653"/>
      <c r="AE442" s="653"/>
      <c r="AF442" s="653"/>
      <c r="AG442" s="653"/>
      <c r="AH442" s="653"/>
      <c r="AI442" s="653"/>
      <c r="AJ442" s="653"/>
      <c r="AK442" s="653"/>
      <c r="AL442" s="653"/>
      <c r="AM442" s="653"/>
      <c r="AN442" s="653"/>
      <c r="AO442" s="653"/>
      <c r="AP442" s="653"/>
      <c r="AQ442" s="653"/>
      <c r="AR442" s="653"/>
      <c r="AS442" s="653"/>
      <c r="AT442" s="653"/>
      <c r="AU442" s="653"/>
      <c r="AV442" s="653"/>
      <c r="AW442" s="653"/>
      <c r="AX442" s="653"/>
      <c r="AY442" s="653"/>
      <c r="AZ442" s="443">
        <v>8</v>
      </c>
    </row>
    <row r="443" spans="1:52" s="259" customFormat="1" ht="18" hidden="1" customHeight="1">
      <c r="A443" s="575"/>
      <c r="D443" s="259" t="s">
        <v>499</v>
      </c>
      <c r="E443" s="653" t="s">
        <v>1385</v>
      </c>
      <c r="F443" s="653"/>
      <c r="G443" s="653"/>
      <c r="H443" s="653"/>
      <c r="I443" s="653"/>
      <c r="J443" s="653"/>
      <c r="K443" s="653"/>
      <c r="L443" s="653"/>
      <c r="M443" s="653"/>
      <c r="N443" s="653"/>
      <c r="O443" s="653"/>
      <c r="P443" s="653"/>
      <c r="Q443" s="653"/>
      <c r="R443" s="653"/>
      <c r="S443" s="653"/>
      <c r="T443" s="653"/>
      <c r="U443" s="653"/>
      <c r="V443" s="653"/>
      <c r="W443" s="653"/>
      <c r="X443" s="653"/>
      <c r="Y443" s="653"/>
      <c r="Z443" s="653"/>
      <c r="AA443" s="653"/>
      <c r="AB443" s="653"/>
      <c r="AC443" s="653"/>
      <c r="AD443" s="653"/>
      <c r="AE443" s="653"/>
      <c r="AF443" s="653"/>
      <c r="AG443" s="653"/>
      <c r="AH443" s="653"/>
      <c r="AI443" s="653"/>
      <c r="AJ443" s="653"/>
      <c r="AK443" s="653"/>
      <c r="AL443" s="653"/>
      <c r="AM443" s="653"/>
      <c r="AN443" s="653"/>
      <c r="AO443" s="653"/>
      <c r="AP443" s="653"/>
      <c r="AQ443" s="653"/>
      <c r="AR443" s="653"/>
      <c r="AS443" s="653"/>
      <c r="AT443" s="653"/>
      <c r="AU443" s="653"/>
      <c r="AV443" s="653"/>
      <c r="AW443" s="653"/>
      <c r="AX443" s="653"/>
      <c r="AY443" s="653"/>
      <c r="AZ443" s="443">
        <v>8</v>
      </c>
    </row>
    <row r="444" spans="1:52" s="259" customFormat="1" ht="18" hidden="1" customHeight="1">
      <c r="A444" s="575"/>
      <c r="D444" s="259" t="s">
        <v>499</v>
      </c>
      <c r="E444" s="653" t="s">
        <v>1188</v>
      </c>
      <c r="F444" s="653"/>
      <c r="G444" s="653"/>
      <c r="H444" s="653"/>
      <c r="I444" s="653"/>
      <c r="J444" s="653"/>
      <c r="K444" s="653"/>
      <c r="L444" s="653"/>
      <c r="M444" s="653"/>
      <c r="N444" s="653"/>
      <c r="O444" s="653"/>
      <c r="P444" s="653"/>
      <c r="Q444" s="653"/>
      <c r="R444" s="653"/>
      <c r="S444" s="653"/>
      <c r="T444" s="653"/>
      <c r="U444" s="653"/>
      <c r="V444" s="653"/>
      <c r="W444" s="653"/>
      <c r="X444" s="653"/>
      <c r="Y444" s="653"/>
      <c r="Z444" s="653"/>
      <c r="AA444" s="653"/>
      <c r="AB444" s="653"/>
      <c r="AC444" s="653"/>
      <c r="AD444" s="653"/>
      <c r="AE444" s="653"/>
      <c r="AF444" s="653"/>
      <c r="AG444" s="653"/>
      <c r="AH444" s="653"/>
      <c r="AI444" s="653"/>
      <c r="AJ444" s="653"/>
      <c r="AK444" s="653"/>
      <c r="AL444" s="653"/>
      <c r="AM444" s="653"/>
      <c r="AN444" s="653"/>
      <c r="AO444" s="653"/>
      <c r="AP444" s="653"/>
      <c r="AQ444" s="653"/>
      <c r="AR444" s="653"/>
      <c r="AS444" s="653"/>
      <c r="AT444" s="653"/>
      <c r="AU444" s="653"/>
      <c r="AV444" s="653"/>
      <c r="AW444" s="653"/>
      <c r="AX444" s="653"/>
      <c r="AY444" s="653"/>
      <c r="AZ444" s="443">
        <v>8</v>
      </c>
    </row>
    <row r="445" spans="1:52" s="260" customFormat="1" ht="18" hidden="1" customHeight="1">
      <c r="A445" s="575"/>
      <c r="B445" s="259"/>
      <c r="C445" s="259" t="s">
        <v>1187</v>
      </c>
      <c r="D445" s="259"/>
      <c r="E445" s="653"/>
      <c r="F445" s="653"/>
      <c r="G445" s="653"/>
      <c r="H445" s="653"/>
      <c r="I445" s="653"/>
      <c r="J445" s="653"/>
      <c r="K445" s="653"/>
      <c r="L445" s="653"/>
      <c r="M445" s="653"/>
      <c r="N445" s="653"/>
      <c r="O445" s="653"/>
      <c r="P445" s="653"/>
      <c r="Q445" s="653"/>
      <c r="R445" s="653"/>
      <c r="S445" s="653"/>
      <c r="T445" s="653"/>
      <c r="U445" s="653"/>
      <c r="V445" s="653"/>
      <c r="W445" s="653"/>
      <c r="X445" s="653"/>
      <c r="Y445" s="653"/>
      <c r="Z445" s="653"/>
      <c r="AA445" s="653"/>
      <c r="AB445" s="653"/>
      <c r="AC445" s="653"/>
      <c r="AD445" s="653"/>
      <c r="AE445" s="653"/>
      <c r="AF445" s="653"/>
      <c r="AG445" s="653"/>
      <c r="AH445" s="653"/>
      <c r="AI445" s="653"/>
      <c r="AJ445" s="653"/>
      <c r="AK445" s="653"/>
      <c r="AL445" s="653"/>
      <c r="AM445" s="653"/>
      <c r="AN445" s="653"/>
      <c r="AO445" s="653"/>
      <c r="AP445" s="653"/>
      <c r="AQ445" s="653"/>
      <c r="AR445" s="653"/>
      <c r="AS445" s="653"/>
      <c r="AT445" s="653"/>
      <c r="AU445" s="653"/>
      <c r="AV445" s="653"/>
      <c r="AW445" s="653"/>
      <c r="AX445" s="653"/>
      <c r="AY445" s="653"/>
      <c r="AZ445" s="443">
        <v>8</v>
      </c>
    </row>
    <row r="446" spans="1:52" s="259" customFormat="1" ht="18" hidden="1" customHeight="1">
      <c r="A446" s="575"/>
      <c r="D446" s="259" t="s">
        <v>499</v>
      </c>
      <c r="E446" s="653" t="s">
        <v>1385</v>
      </c>
      <c r="F446" s="653"/>
      <c r="G446" s="653"/>
      <c r="H446" s="653"/>
      <c r="I446" s="653"/>
      <c r="J446" s="653"/>
      <c r="K446" s="653"/>
      <c r="L446" s="653"/>
      <c r="M446" s="653"/>
      <c r="N446" s="653"/>
      <c r="O446" s="653"/>
      <c r="P446" s="653"/>
      <c r="Q446" s="653"/>
      <c r="R446" s="653"/>
      <c r="S446" s="653"/>
      <c r="T446" s="653"/>
      <c r="U446" s="653"/>
      <c r="V446" s="653"/>
      <c r="W446" s="653"/>
      <c r="X446" s="653"/>
      <c r="Y446" s="653"/>
      <c r="Z446" s="653"/>
      <c r="AA446" s="653"/>
      <c r="AB446" s="653"/>
      <c r="AC446" s="653"/>
      <c r="AD446" s="653"/>
      <c r="AE446" s="653"/>
      <c r="AF446" s="653"/>
      <c r="AG446" s="653"/>
      <c r="AH446" s="653"/>
      <c r="AI446" s="653"/>
      <c r="AJ446" s="653"/>
      <c r="AK446" s="653"/>
      <c r="AL446" s="653"/>
      <c r="AM446" s="653"/>
      <c r="AN446" s="653"/>
      <c r="AO446" s="653"/>
      <c r="AP446" s="653"/>
      <c r="AQ446" s="653"/>
      <c r="AR446" s="653"/>
      <c r="AS446" s="653"/>
      <c r="AT446" s="653"/>
      <c r="AU446" s="653"/>
      <c r="AV446" s="653"/>
      <c r="AW446" s="653"/>
      <c r="AX446" s="653"/>
      <c r="AY446" s="653"/>
      <c r="AZ446" s="443">
        <v>8</v>
      </c>
    </row>
    <row r="447" spans="1:52" s="259" customFormat="1" ht="18" hidden="1" customHeight="1">
      <c r="A447" s="575"/>
      <c r="D447" s="259" t="s">
        <v>499</v>
      </c>
      <c r="E447" s="653" t="s">
        <v>1186</v>
      </c>
      <c r="F447" s="653"/>
      <c r="G447" s="653"/>
      <c r="H447" s="653"/>
      <c r="I447" s="653"/>
      <c r="J447" s="653"/>
      <c r="K447" s="653"/>
      <c r="L447" s="653"/>
      <c r="M447" s="653"/>
      <c r="N447" s="653"/>
      <c r="O447" s="653"/>
      <c r="P447" s="653"/>
      <c r="Q447" s="653"/>
      <c r="R447" s="653"/>
      <c r="S447" s="653"/>
      <c r="T447" s="653"/>
      <c r="U447" s="653"/>
      <c r="V447" s="653"/>
      <c r="W447" s="653"/>
      <c r="X447" s="653"/>
      <c r="Y447" s="653"/>
      <c r="Z447" s="653"/>
      <c r="AA447" s="653"/>
      <c r="AB447" s="653"/>
      <c r="AC447" s="653"/>
      <c r="AD447" s="653"/>
      <c r="AE447" s="653"/>
      <c r="AF447" s="653"/>
      <c r="AG447" s="653"/>
      <c r="AH447" s="653"/>
      <c r="AI447" s="653"/>
      <c r="AJ447" s="653"/>
      <c r="AK447" s="653"/>
      <c r="AL447" s="653"/>
      <c r="AM447" s="653"/>
      <c r="AN447" s="653"/>
      <c r="AO447" s="653"/>
      <c r="AP447" s="653"/>
      <c r="AQ447" s="653"/>
      <c r="AR447" s="653"/>
      <c r="AS447" s="653"/>
      <c r="AT447" s="653"/>
      <c r="AU447" s="653"/>
      <c r="AV447" s="653"/>
      <c r="AW447" s="653"/>
      <c r="AX447" s="653"/>
      <c r="AY447" s="653"/>
      <c r="AZ447" s="443">
        <v>8</v>
      </c>
    </row>
    <row r="448" spans="1:52" s="259" customFormat="1" ht="18" hidden="1" customHeight="1">
      <c r="A448" s="575"/>
      <c r="C448" s="259" t="s">
        <v>1185</v>
      </c>
      <c r="D448" s="259" t="s">
        <v>1184</v>
      </c>
      <c r="E448" s="653"/>
      <c r="F448" s="653"/>
      <c r="G448" s="653"/>
      <c r="H448" s="653"/>
      <c r="I448" s="653"/>
      <c r="J448" s="653"/>
      <c r="K448" s="653"/>
      <c r="L448" s="653"/>
      <c r="M448" s="653"/>
      <c r="N448" s="653"/>
      <c r="O448" s="653"/>
      <c r="P448" s="653"/>
      <c r="Q448" s="653"/>
      <c r="R448" s="653"/>
      <c r="S448" s="653"/>
      <c r="T448" s="653"/>
      <c r="U448" s="653"/>
      <c r="V448" s="653"/>
      <c r="W448" s="653"/>
      <c r="X448" s="653"/>
      <c r="Y448" s="653"/>
      <c r="Z448" s="653"/>
      <c r="AA448" s="653"/>
      <c r="AB448" s="653"/>
      <c r="AC448" s="653"/>
      <c r="AD448" s="653"/>
      <c r="AE448" s="653"/>
      <c r="AF448" s="653"/>
      <c r="AG448" s="653"/>
      <c r="AH448" s="653"/>
      <c r="AI448" s="653"/>
      <c r="AJ448" s="653"/>
      <c r="AK448" s="653"/>
      <c r="AL448" s="653"/>
      <c r="AM448" s="653"/>
      <c r="AN448" s="653"/>
      <c r="AO448" s="653"/>
      <c r="AP448" s="653"/>
      <c r="AQ448" s="653"/>
      <c r="AR448" s="653"/>
      <c r="AS448" s="653"/>
      <c r="AT448" s="653"/>
      <c r="AU448" s="653"/>
      <c r="AV448" s="653"/>
      <c r="AW448" s="653"/>
      <c r="AX448" s="653"/>
      <c r="AY448" s="653"/>
      <c r="AZ448" s="443">
        <v>8</v>
      </c>
    </row>
    <row r="449" spans="1:52" s="259" customFormat="1" ht="18" hidden="1" customHeight="1">
      <c r="A449" s="575"/>
      <c r="D449" s="259" t="s">
        <v>499</v>
      </c>
      <c r="E449" s="653" t="s">
        <v>1183</v>
      </c>
      <c r="F449" s="653"/>
      <c r="G449" s="653"/>
      <c r="H449" s="653"/>
      <c r="I449" s="653"/>
      <c r="J449" s="653"/>
      <c r="K449" s="653"/>
      <c r="L449" s="653"/>
      <c r="M449" s="653"/>
      <c r="N449" s="653"/>
      <c r="O449" s="653"/>
      <c r="P449" s="653"/>
      <c r="Q449" s="653"/>
      <c r="R449" s="653"/>
      <c r="S449" s="653"/>
      <c r="T449" s="653"/>
      <c r="U449" s="653"/>
      <c r="V449" s="653"/>
      <c r="W449" s="653"/>
      <c r="X449" s="653"/>
      <c r="Y449" s="653"/>
      <c r="Z449" s="653"/>
      <c r="AA449" s="653"/>
      <c r="AB449" s="653"/>
      <c r="AC449" s="653"/>
      <c r="AD449" s="653"/>
      <c r="AE449" s="653"/>
      <c r="AF449" s="653"/>
      <c r="AG449" s="653"/>
      <c r="AH449" s="653"/>
      <c r="AI449" s="653"/>
      <c r="AJ449" s="653"/>
      <c r="AK449" s="653"/>
      <c r="AL449" s="653"/>
      <c r="AM449" s="653"/>
      <c r="AN449" s="653"/>
      <c r="AO449" s="653"/>
      <c r="AP449" s="653"/>
      <c r="AQ449" s="653"/>
      <c r="AR449" s="653"/>
      <c r="AS449" s="653"/>
      <c r="AT449" s="653"/>
      <c r="AU449" s="653"/>
      <c r="AV449" s="653"/>
      <c r="AW449" s="653"/>
      <c r="AX449" s="653"/>
      <c r="AY449" s="653"/>
      <c r="AZ449" s="443">
        <v>8</v>
      </c>
    </row>
    <row r="450" spans="1:52" s="259" customFormat="1" ht="18" hidden="1" customHeight="1">
      <c r="A450" s="575"/>
      <c r="D450" s="259" t="s">
        <v>499</v>
      </c>
      <c r="E450" s="653" t="s">
        <v>1182</v>
      </c>
      <c r="F450" s="653"/>
      <c r="G450" s="653"/>
      <c r="H450" s="653"/>
      <c r="I450" s="653"/>
      <c r="J450" s="653"/>
      <c r="K450" s="653"/>
      <c r="L450" s="653"/>
      <c r="M450" s="653"/>
      <c r="N450" s="653"/>
      <c r="O450" s="653"/>
      <c r="P450" s="653"/>
      <c r="Q450" s="653"/>
      <c r="R450" s="653"/>
      <c r="S450" s="653"/>
      <c r="T450" s="653"/>
      <c r="U450" s="653"/>
      <c r="V450" s="653"/>
      <c r="W450" s="653"/>
      <c r="X450" s="653"/>
      <c r="Y450" s="653"/>
      <c r="Z450" s="653"/>
      <c r="AA450" s="653"/>
      <c r="AB450" s="653"/>
      <c r="AC450" s="653"/>
      <c r="AD450" s="653"/>
      <c r="AE450" s="653"/>
      <c r="AF450" s="653"/>
      <c r="AG450" s="653"/>
      <c r="AH450" s="653"/>
      <c r="AI450" s="653"/>
      <c r="AJ450" s="653"/>
      <c r="AK450" s="653"/>
      <c r="AL450" s="653"/>
      <c r="AM450" s="653"/>
      <c r="AN450" s="653"/>
      <c r="AO450" s="653"/>
      <c r="AP450" s="653"/>
      <c r="AQ450" s="653"/>
      <c r="AR450" s="653"/>
      <c r="AS450" s="653"/>
      <c r="AT450" s="653"/>
      <c r="AU450" s="653"/>
      <c r="AV450" s="653"/>
      <c r="AW450" s="653"/>
      <c r="AX450" s="653"/>
      <c r="AY450" s="653"/>
      <c r="AZ450" s="443">
        <v>8</v>
      </c>
    </row>
    <row r="451" spans="1:52" s="259" customFormat="1" ht="18" hidden="1" customHeight="1">
      <c r="A451" s="575"/>
      <c r="D451" s="259" t="s">
        <v>499</v>
      </c>
      <c r="E451" s="653" t="s">
        <v>1181</v>
      </c>
      <c r="F451" s="653"/>
      <c r="G451" s="653"/>
      <c r="H451" s="653"/>
      <c r="I451" s="653"/>
      <c r="J451" s="653"/>
      <c r="K451" s="653"/>
      <c r="L451" s="653"/>
      <c r="M451" s="653"/>
      <c r="N451" s="653"/>
      <c r="O451" s="653"/>
      <c r="P451" s="653"/>
      <c r="Q451" s="653"/>
      <c r="R451" s="653"/>
      <c r="S451" s="653"/>
      <c r="T451" s="653"/>
      <c r="U451" s="653"/>
      <c r="V451" s="653"/>
      <c r="W451" s="653"/>
      <c r="X451" s="653"/>
      <c r="Y451" s="653"/>
      <c r="Z451" s="653"/>
      <c r="AA451" s="653"/>
      <c r="AB451" s="653"/>
      <c r="AC451" s="653"/>
      <c r="AD451" s="653"/>
      <c r="AE451" s="653"/>
      <c r="AF451" s="653"/>
      <c r="AG451" s="653"/>
      <c r="AH451" s="653"/>
      <c r="AI451" s="653"/>
      <c r="AJ451" s="653"/>
      <c r="AK451" s="653"/>
      <c r="AL451" s="653"/>
      <c r="AM451" s="653"/>
      <c r="AN451" s="653"/>
      <c r="AO451" s="653"/>
      <c r="AP451" s="653"/>
      <c r="AQ451" s="653"/>
      <c r="AR451" s="653"/>
      <c r="AS451" s="653"/>
      <c r="AT451" s="653"/>
      <c r="AU451" s="653"/>
      <c r="AV451" s="653"/>
      <c r="AW451" s="653"/>
      <c r="AX451" s="653"/>
      <c r="AY451" s="653"/>
      <c r="AZ451" s="443">
        <v>8</v>
      </c>
    </row>
    <row r="452" spans="1:52" s="259" customFormat="1" ht="18" hidden="1" customHeight="1">
      <c r="A452" s="575"/>
      <c r="D452" s="259" t="s">
        <v>499</v>
      </c>
      <c r="E452" s="653" t="s">
        <v>1180</v>
      </c>
      <c r="F452" s="653"/>
      <c r="G452" s="653"/>
      <c r="H452" s="653"/>
      <c r="I452" s="653"/>
      <c r="J452" s="653"/>
      <c r="K452" s="653"/>
      <c r="L452" s="653"/>
      <c r="M452" s="653"/>
      <c r="N452" s="653"/>
      <c r="O452" s="653"/>
      <c r="P452" s="653"/>
      <c r="Q452" s="653"/>
      <c r="R452" s="653"/>
      <c r="S452" s="653"/>
      <c r="T452" s="653"/>
      <c r="U452" s="653"/>
      <c r="V452" s="653"/>
      <c r="W452" s="653"/>
      <c r="X452" s="653"/>
      <c r="Y452" s="653"/>
      <c r="Z452" s="653"/>
      <c r="AA452" s="653"/>
      <c r="AB452" s="653"/>
      <c r="AC452" s="653"/>
      <c r="AD452" s="653"/>
      <c r="AE452" s="653"/>
      <c r="AF452" s="653"/>
      <c r="AG452" s="653"/>
      <c r="AH452" s="653"/>
      <c r="AI452" s="653"/>
      <c r="AJ452" s="653"/>
      <c r="AK452" s="653"/>
      <c r="AL452" s="653"/>
      <c r="AM452" s="653"/>
      <c r="AN452" s="653"/>
      <c r="AO452" s="653"/>
      <c r="AP452" s="653"/>
      <c r="AQ452" s="653"/>
      <c r="AR452" s="653"/>
      <c r="AS452" s="653"/>
      <c r="AT452" s="653"/>
      <c r="AU452" s="653"/>
      <c r="AV452" s="653"/>
      <c r="AW452" s="653"/>
      <c r="AX452" s="653"/>
      <c r="AY452" s="653"/>
      <c r="AZ452" s="443">
        <v>8</v>
      </c>
    </row>
    <row r="453" spans="1:52" s="259" customFormat="1" ht="18" hidden="1" customHeight="1">
      <c r="A453" s="575"/>
      <c r="D453" s="259" t="s">
        <v>499</v>
      </c>
      <c r="E453" s="653" t="s">
        <v>1179</v>
      </c>
      <c r="F453" s="653"/>
      <c r="G453" s="653"/>
      <c r="H453" s="653"/>
      <c r="I453" s="653"/>
      <c r="J453" s="653"/>
      <c r="K453" s="653"/>
      <c r="L453" s="653"/>
      <c r="M453" s="653"/>
      <c r="N453" s="653"/>
      <c r="O453" s="653"/>
      <c r="P453" s="653"/>
      <c r="Q453" s="653"/>
      <c r="R453" s="653"/>
      <c r="S453" s="653"/>
      <c r="T453" s="653"/>
      <c r="U453" s="653"/>
      <c r="V453" s="653"/>
      <c r="W453" s="653"/>
      <c r="X453" s="653"/>
      <c r="Y453" s="653"/>
      <c r="Z453" s="653"/>
      <c r="AA453" s="653"/>
      <c r="AB453" s="653"/>
      <c r="AC453" s="653"/>
      <c r="AD453" s="653"/>
      <c r="AE453" s="653"/>
      <c r="AF453" s="653"/>
      <c r="AG453" s="653"/>
      <c r="AH453" s="653"/>
      <c r="AI453" s="653"/>
      <c r="AJ453" s="653"/>
      <c r="AK453" s="653"/>
      <c r="AL453" s="653"/>
      <c r="AM453" s="653"/>
      <c r="AN453" s="653"/>
      <c r="AO453" s="653"/>
      <c r="AP453" s="653"/>
      <c r="AQ453" s="653"/>
      <c r="AR453" s="653"/>
      <c r="AS453" s="653"/>
      <c r="AT453" s="653"/>
      <c r="AU453" s="653"/>
      <c r="AV453" s="653"/>
      <c r="AW453" s="653"/>
      <c r="AX453" s="653"/>
      <c r="AY453" s="653"/>
      <c r="AZ453" s="443">
        <v>8</v>
      </c>
    </row>
    <row r="454" spans="1:52" s="259" customFormat="1" ht="18" hidden="1" customHeight="1">
      <c r="A454" s="575"/>
      <c r="D454" s="259" t="s">
        <v>499</v>
      </c>
      <c r="E454" s="653" t="s">
        <v>1178</v>
      </c>
      <c r="F454" s="653"/>
      <c r="G454" s="653"/>
      <c r="H454" s="653"/>
      <c r="I454" s="653"/>
      <c r="J454" s="653"/>
      <c r="K454" s="653"/>
      <c r="L454" s="653"/>
      <c r="M454" s="653"/>
      <c r="N454" s="653"/>
      <c r="O454" s="653"/>
      <c r="P454" s="653"/>
      <c r="Q454" s="653"/>
      <c r="R454" s="653"/>
      <c r="S454" s="653"/>
      <c r="T454" s="653"/>
      <c r="U454" s="653"/>
      <c r="V454" s="653"/>
      <c r="W454" s="653"/>
      <c r="X454" s="653"/>
      <c r="Y454" s="653"/>
      <c r="Z454" s="653"/>
      <c r="AA454" s="653"/>
      <c r="AB454" s="653"/>
      <c r="AC454" s="653"/>
      <c r="AD454" s="653"/>
      <c r="AE454" s="653"/>
      <c r="AF454" s="653"/>
      <c r="AG454" s="653"/>
      <c r="AH454" s="653"/>
      <c r="AI454" s="653"/>
      <c r="AJ454" s="653"/>
      <c r="AK454" s="653"/>
      <c r="AL454" s="653"/>
      <c r="AM454" s="653"/>
      <c r="AN454" s="653"/>
      <c r="AO454" s="653"/>
      <c r="AP454" s="653"/>
      <c r="AQ454" s="653"/>
      <c r="AR454" s="653"/>
      <c r="AS454" s="653"/>
      <c r="AT454" s="653"/>
      <c r="AU454" s="653"/>
      <c r="AV454" s="653"/>
      <c r="AW454" s="653"/>
      <c r="AX454" s="653"/>
      <c r="AY454" s="653"/>
      <c r="AZ454" s="443">
        <v>8</v>
      </c>
    </row>
    <row r="455" spans="1:52" s="259" customFormat="1" ht="18" hidden="1" customHeight="1">
      <c r="A455" s="575"/>
      <c r="D455" s="259" t="s">
        <v>499</v>
      </c>
      <c r="E455" s="653" t="s">
        <v>1177</v>
      </c>
      <c r="F455" s="653"/>
      <c r="G455" s="653"/>
      <c r="H455" s="653"/>
      <c r="I455" s="653"/>
      <c r="J455" s="653"/>
      <c r="K455" s="653"/>
      <c r="L455" s="653"/>
      <c r="M455" s="653"/>
      <c r="N455" s="653"/>
      <c r="O455" s="653"/>
      <c r="P455" s="653"/>
      <c r="Q455" s="653"/>
      <c r="R455" s="653"/>
      <c r="S455" s="653"/>
      <c r="T455" s="653"/>
      <c r="U455" s="653"/>
      <c r="V455" s="653"/>
      <c r="W455" s="653"/>
      <c r="X455" s="653"/>
      <c r="Y455" s="653"/>
      <c r="Z455" s="653"/>
      <c r="AA455" s="653"/>
      <c r="AB455" s="653"/>
      <c r="AC455" s="653"/>
      <c r="AD455" s="653"/>
      <c r="AE455" s="653"/>
      <c r="AF455" s="653"/>
      <c r="AG455" s="653"/>
      <c r="AH455" s="653"/>
      <c r="AI455" s="653"/>
      <c r="AJ455" s="653"/>
      <c r="AK455" s="653"/>
      <c r="AL455" s="653"/>
      <c r="AM455" s="653"/>
      <c r="AN455" s="653"/>
      <c r="AO455" s="653"/>
      <c r="AP455" s="653"/>
      <c r="AQ455" s="653"/>
      <c r="AR455" s="653"/>
      <c r="AS455" s="653"/>
      <c r="AT455" s="653"/>
      <c r="AU455" s="653"/>
      <c r="AV455" s="653"/>
      <c r="AW455" s="653"/>
      <c r="AX455" s="653"/>
      <c r="AY455" s="653"/>
      <c r="AZ455" s="443">
        <v>8</v>
      </c>
    </row>
    <row r="456" spans="1:52" s="259" customFormat="1" ht="18" hidden="1" customHeight="1">
      <c r="A456" s="575"/>
      <c r="D456" s="653"/>
      <c r="E456" s="799"/>
      <c r="F456" s="799"/>
      <c r="G456" s="799"/>
      <c r="H456" s="799"/>
      <c r="I456" s="799"/>
      <c r="J456" s="799"/>
      <c r="K456" s="799"/>
      <c r="L456" s="799"/>
      <c r="M456" s="799"/>
      <c r="N456" s="799"/>
      <c r="O456" s="799"/>
      <c r="P456" s="799"/>
      <c r="Q456" s="799"/>
      <c r="R456" s="799"/>
      <c r="S456" s="799"/>
      <c r="T456" s="799"/>
      <c r="U456" s="799"/>
      <c r="V456" s="799"/>
      <c r="W456" s="799"/>
      <c r="X456" s="799"/>
      <c r="Y456" s="799"/>
      <c r="Z456" s="799"/>
      <c r="AA456" s="799"/>
      <c r="AB456" s="799"/>
      <c r="AC456" s="799"/>
      <c r="AD456" s="799"/>
      <c r="AE456" s="799"/>
      <c r="AF456" s="799"/>
      <c r="AG456" s="799"/>
      <c r="AH456" s="799"/>
      <c r="AI456" s="799"/>
      <c r="AJ456" s="799"/>
      <c r="AK456" s="799"/>
      <c r="AL456" s="799"/>
      <c r="AM456" s="799"/>
      <c r="AN456" s="799"/>
      <c r="AO456" s="799"/>
      <c r="AP456" s="799"/>
      <c r="AQ456" s="799"/>
      <c r="AR456" s="799"/>
      <c r="AS456" s="799"/>
      <c r="AT456" s="799"/>
      <c r="AU456" s="799"/>
      <c r="AV456" s="799"/>
      <c r="AW456" s="799"/>
      <c r="AX456" s="799"/>
      <c r="AY456" s="799"/>
      <c r="AZ456" s="443">
        <v>8</v>
      </c>
    </row>
    <row r="457" spans="1:52" hidden="1"/>
    <row r="458" spans="1:52" hidden="1"/>
    <row r="459" spans="1:52" hidden="1"/>
    <row r="460" spans="1:52" hidden="1"/>
    <row r="461" spans="1:52" hidden="1"/>
    <row r="462" spans="1:52" hidden="1"/>
    <row r="463" spans="1:52" hidden="1"/>
    <row r="464" spans="1:52" hidden="1"/>
  </sheetData>
  <sheetProtection algorithmName="SHA-512" hashValue="spdoDeVDOnaxqC6kCN0+oQO82xedNaPMaVcbLorF+zeFS7GMDr7UarARq8Rw7e8l7E+bW6CYFBiFZHG7c+PQFw==" saltValue="xdnyQW1vswISHjhEOv73/w==" spinCount="100000" sheet="1" objects="1" scenarios="1" selectLockedCells="1" selectUnlockedCells="1"/>
  <autoFilter ref="A1:A464" xr:uid="{00000000-0009-0000-0000-000010000000}">
    <filterColumn colId="0">
      <customFilters>
        <customFilter operator="notEqual" val=" "/>
      </customFilters>
    </filterColumn>
  </autoFilter>
  <mergeCells count="416">
    <mergeCell ref="C381:J381"/>
    <mergeCell ref="K381:R381"/>
    <mergeCell ref="S381:Z381"/>
    <mergeCell ref="AA381:AH381"/>
    <mergeCell ref="AI381:AP381"/>
    <mergeCell ref="AQ381:AX381"/>
    <mergeCell ref="C438:J438"/>
    <mergeCell ref="K438:R438"/>
    <mergeCell ref="S438:Z438"/>
    <mergeCell ref="AA438:AH438"/>
    <mergeCell ref="AI438:AP438"/>
    <mergeCell ref="AQ438:AX438"/>
    <mergeCell ref="S418:Z419"/>
    <mergeCell ref="K437:R437"/>
    <mergeCell ref="S437:Z437"/>
    <mergeCell ref="C435:J435"/>
    <mergeCell ref="K435:R435"/>
    <mergeCell ref="S435:Z435"/>
    <mergeCell ref="AA435:AH437"/>
    <mergeCell ref="AI435:AP437"/>
    <mergeCell ref="AQ435:AX437"/>
    <mergeCell ref="C436:J436"/>
    <mergeCell ref="K436:R436"/>
    <mergeCell ref="S436:Z436"/>
    <mergeCell ref="C267:J267"/>
    <mergeCell ref="K267:R267"/>
    <mergeCell ref="S267:Z267"/>
    <mergeCell ref="AA267:AH267"/>
    <mergeCell ref="AI267:AP267"/>
    <mergeCell ref="AQ267:AX267"/>
    <mergeCell ref="C324:J324"/>
    <mergeCell ref="K324:R324"/>
    <mergeCell ref="S324:Z324"/>
    <mergeCell ref="AA324:AH324"/>
    <mergeCell ref="AI324:AP324"/>
    <mergeCell ref="AQ324:AX324"/>
    <mergeCell ref="S304:Z305"/>
    <mergeCell ref="C321:J321"/>
    <mergeCell ref="K321:R321"/>
    <mergeCell ref="S321:Z321"/>
    <mergeCell ref="AA321:AH323"/>
    <mergeCell ref="AI321:AP323"/>
    <mergeCell ref="AQ321:AX323"/>
    <mergeCell ref="C322:J322"/>
    <mergeCell ref="K322:R322"/>
    <mergeCell ref="S322:Z322"/>
    <mergeCell ref="C323:J323"/>
    <mergeCell ref="K323:R323"/>
    <mergeCell ref="C153:J153"/>
    <mergeCell ref="K153:R153"/>
    <mergeCell ref="S153:Z153"/>
    <mergeCell ref="AA153:AH153"/>
    <mergeCell ref="AI153:AP153"/>
    <mergeCell ref="AQ153:AX153"/>
    <mergeCell ref="C210:J210"/>
    <mergeCell ref="K210:R210"/>
    <mergeCell ref="S210:Z210"/>
    <mergeCell ref="AA210:AH210"/>
    <mergeCell ref="AI210:AP210"/>
    <mergeCell ref="AQ210:AX210"/>
    <mergeCell ref="S190:Z191"/>
    <mergeCell ref="C207:J207"/>
    <mergeCell ref="K207:R207"/>
    <mergeCell ref="S207:Z207"/>
    <mergeCell ref="AA207:AH209"/>
    <mergeCell ref="AI207:AP209"/>
    <mergeCell ref="AQ207:AX209"/>
    <mergeCell ref="C208:J208"/>
    <mergeCell ref="K208:R208"/>
    <mergeCell ref="S208:Z208"/>
    <mergeCell ref="C209:J209"/>
    <mergeCell ref="K209:R209"/>
    <mergeCell ref="C38:J38"/>
    <mergeCell ref="K38:R38"/>
    <mergeCell ref="S38:Z38"/>
    <mergeCell ref="AA38:AH38"/>
    <mergeCell ref="AI38:AP38"/>
    <mergeCell ref="AQ38:AX38"/>
    <mergeCell ref="C96:J96"/>
    <mergeCell ref="K96:R96"/>
    <mergeCell ref="S96:Z96"/>
    <mergeCell ref="AA96:AH96"/>
    <mergeCell ref="AI96:AP96"/>
    <mergeCell ref="AQ96:AX96"/>
    <mergeCell ref="S76:Z77"/>
    <mergeCell ref="C93:J93"/>
    <mergeCell ref="K93:R93"/>
    <mergeCell ref="S93:Z93"/>
    <mergeCell ref="AA93:AH95"/>
    <mergeCell ref="AI93:AP95"/>
    <mergeCell ref="AQ93:AX95"/>
    <mergeCell ref="C94:J94"/>
    <mergeCell ref="K94:R94"/>
    <mergeCell ref="S94:Z94"/>
    <mergeCell ref="C95:J95"/>
    <mergeCell ref="K95:R95"/>
    <mergeCell ref="C437:J437"/>
    <mergeCell ref="C416:J417"/>
    <mergeCell ref="K416:R417"/>
    <mergeCell ref="S416:Z417"/>
    <mergeCell ref="AA416:AP416"/>
    <mergeCell ref="AQ416:AX417"/>
    <mergeCell ref="AA417:AH417"/>
    <mergeCell ref="AI417:AP417"/>
    <mergeCell ref="C434:J434"/>
    <mergeCell ref="K434:R434"/>
    <mergeCell ref="S434:Z434"/>
    <mergeCell ref="AA434:AH434"/>
    <mergeCell ref="AI434:AP434"/>
    <mergeCell ref="AQ434:AX434"/>
    <mergeCell ref="AA418:AH419"/>
    <mergeCell ref="AI418:AP419"/>
    <mergeCell ref="AQ418:AX419"/>
    <mergeCell ref="B427:AY427"/>
    <mergeCell ref="C433:Z433"/>
    <mergeCell ref="AA433:AX433"/>
    <mergeCell ref="C418:D419"/>
    <mergeCell ref="E418:F419"/>
    <mergeCell ref="G418:H419"/>
    <mergeCell ref="I418:J419"/>
    <mergeCell ref="K418:R419"/>
    <mergeCell ref="B400:AY400"/>
    <mergeCell ref="F402:K402"/>
    <mergeCell ref="L402:Q402"/>
    <mergeCell ref="T402:Y402"/>
    <mergeCell ref="Z402:AE402"/>
    <mergeCell ref="AH402:AN402"/>
    <mergeCell ref="AO402:AT402"/>
    <mergeCell ref="B404:AY404"/>
    <mergeCell ref="B414:AY414"/>
    <mergeCell ref="S361:Z362"/>
    <mergeCell ref="C378:J378"/>
    <mergeCell ref="K378:R378"/>
    <mergeCell ref="S378:Z378"/>
    <mergeCell ref="AA378:AH380"/>
    <mergeCell ref="AI378:AP380"/>
    <mergeCell ref="AQ378:AX380"/>
    <mergeCell ref="C379:J379"/>
    <mergeCell ref="K379:R379"/>
    <mergeCell ref="S379:Z379"/>
    <mergeCell ref="C380:J380"/>
    <mergeCell ref="K380:R380"/>
    <mergeCell ref="S380:Z380"/>
    <mergeCell ref="C359:J360"/>
    <mergeCell ref="K359:R360"/>
    <mergeCell ref="S359:Z360"/>
    <mergeCell ref="AA359:AP359"/>
    <mergeCell ref="AQ359:AX360"/>
    <mergeCell ref="AA360:AH360"/>
    <mergeCell ref="AI360:AP360"/>
    <mergeCell ref="C377:J377"/>
    <mergeCell ref="K377:R377"/>
    <mergeCell ref="S377:Z377"/>
    <mergeCell ref="AA377:AH377"/>
    <mergeCell ref="AI377:AP377"/>
    <mergeCell ref="AQ377:AX377"/>
    <mergeCell ref="AA361:AH362"/>
    <mergeCell ref="AI361:AP362"/>
    <mergeCell ref="AQ361:AX362"/>
    <mergeCell ref="B370:AY370"/>
    <mergeCell ref="C376:Z376"/>
    <mergeCell ref="AA376:AX376"/>
    <mergeCell ref="C361:D362"/>
    <mergeCell ref="E361:F362"/>
    <mergeCell ref="G361:H362"/>
    <mergeCell ref="I361:J362"/>
    <mergeCell ref="K361:R362"/>
    <mergeCell ref="B343:AY343"/>
    <mergeCell ref="F345:K345"/>
    <mergeCell ref="L345:Q345"/>
    <mergeCell ref="T345:Y345"/>
    <mergeCell ref="Z345:AE345"/>
    <mergeCell ref="AH345:AN345"/>
    <mergeCell ref="AO345:AT345"/>
    <mergeCell ref="B347:AY347"/>
    <mergeCell ref="B357:AY357"/>
    <mergeCell ref="S323:Z323"/>
    <mergeCell ref="C302:J303"/>
    <mergeCell ref="K302:R303"/>
    <mergeCell ref="S302:Z303"/>
    <mergeCell ref="AA302:AP302"/>
    <mergeCell ref="AQ302:AX303"/>
    <mergeCell ref="AA303:AH303"/>
    <mergeCell ref="AI303:AP303"/>
    <mergeCell ref="C320:J320"/>
    <mergeCell ref="K320:R320"/>
    <mergeCell ref="S320:Z320"/>
    <mergeCell ref="AA320:AH320"/>
    <mergeCell ref="AI320:AP320"/>
    <mergeCell ref="AQ320:AX320"/>
    <mergeCell ref="AA304:AH305"/>
    <mergeCell ref="AI304:AP305"/>
    <mergeCell ref="AQ304:AX305"/>
    <mergeCell ref="B313:AY313"/>
    <mergeCell ref="C319:Z319"/>
    <mergeCell ref="AA319:AX319"/>
    <mergeCell ref="C304:D305"/>
    <mergeCell ref="E304:F305"/>
    <mergeCell ref="G304:H305"/>
    <mergeCell ref="I304:J305"/>
    <mergeCell ref="K304:R305"/>
    <mergeCell ref="B286:AY286"/>
    <mergeCell ref="F288:K288"/>
    <mergeCell ref="L288:Q288"/>
    <mergeCell ref="T288:Y288"/>
    <mergeCell ref="Z288:AE288"/>
    <mergeCell ref="AH288:AN288"/>
    <mergeCell ref="AO288:AT288"/>
    <mergeCell ref="B290:AY290"/>
    <mergeCell ref="B300:AY300"/>
    <mergeCell ref="S247:Z248"/>
    <mergeCell ref="C264:J264"/>
    <mergeCell ref="K264:R264"/>
    <mergeCell ref="S264:Z264"/>
    <mergeCell ref="AA264:AH266"/>
    <mergeCell ref="AI264:AP266"/>
    <mergeCell ref="AQ264:AX266"/>
    <mergeCell ref="C265:J265"/>
    <mergeCell ref="K265:R265"/>
    <mergeCell ref="S265:Z265"/>
    <mergeCell ref="C266:J266"/>
    <mergeCell ref="K266:R266"/>
    <mergeCell ref="S266:Z266"/>
    <mergeCell ref="C245:J246"/>
    <mergeCell ref="K245:R246"/>
    <mergeCell ref="S245:Z246"/>
    <mergeCell ref="AA245:AP245"/>
    <mergeCell ref="AQ245:AX246"/>
    <mergeCell ref="AA246:AH246"/>
    <mergeCell ref="AI246:AP246"/>
    <mergeCell ref="C263:J263"/>
    <mergeCell ref="K263:R263"/>
    <mergeCell ref="S263:Z263"/>
    <mergeCell ref="AA263:AH263"/>
    <mergeCell ref="AI263:AP263"/>
    <mergeCell ref="AQ263:AX263"/>
    <mergeCell ref="AA247:AH248"/>
    <mergeCell ref="AI247:AP248"/>
    <mergeCell ref="AQ247:AX248"/>
    <mergeCell ref="B256:AY256"/>
    <mergeCell ref="C262:Z262"/>
    <mergeCell ref="AA262:AX262"/>
    <mergeCell ref="C247:D248"/>
    <mergeCell ref="E247:F248"/>
    <mergeCell ref="G247:H248"/>
    <mergeCell ref="I247:J248"/>
    <mergeCell ref="K247:R248"/>
    <mergeCell ref="B229:AY229"/>
    <mergeCell ref="F231:K231"/>
    <mergeCell ref="L231:Q231"/>
    <mergeCell ref="T231:Y231"/>
    <mergeCell ref="Z231:AE231"/>
    <mergeCell ref="AH231:AN231"/>
    <mergeCell ref="AO231:AT231"/>
    <mergeCell ref="B233:AY233"/>
    <mergeCell ref="B243:AY243"/>
    <mergeCell ref="S209:Z209"/>
    <mergeCell ref="C188:J189"/>
    <mergeCell ref="K188:R189"/>
    <mergeCell ref="S188:Z189"/>
    <mergeCell ref="AA188:AP188"/>
    <mergeCell ref="AQ188:AX189"/>
    <mergeCell ref="AA189:AH189"/>
    <mergeCell ref="AI189:AP189"/>
    <mergeCell ref="C206:J206"/>
    <mergeCell ref="K206:R206"/>
    <mergeCell ref="S206:Z206"/>
    <mergeCell ref="AA206:AH206"/>
    <mergeCell ref="AI206:AP206"/>
    <mergeCell ref="AQ206:AX206"/>
    <mergeCell ref="AA190:AH191"/>
    <mergeCell ref="AI190:AP191"/>
    <mergeCell ref="AQ190:AX191"/>
    <mergeCell ref="B199:AY199"/>
    <mergeCell ref="C205:Z205"/>
    <mergeCell ref="AA205:AX205"/>
    <mergeCell ref="C190:D191"/>
    <mergeCell ref="E190:F191"/>
    <mergeCell ref="G190:H191"/>
    <mergeCell ref="I190:J191"/>
    <mergeCell ref="K190:R191"/>
    <mergeCell ref="B172:AY172"/>
    <mergeCell ref="F174:K174"/>
    <mergeCell ref="L174:Q174"/>
    <mergeCell ref="T174:Y174"/>
    <mergeCell ref="Z174:AE174"/>
    <mergeCell ref="AH174:AN174"/>
    <mergeCell ref="AO174:AT174"/>
    <mergeCell ref="B176:AY176"/>
    <mergeCell ref="B186:AY186"/>
    <mergeCell ref="S133:Z134"/>
    <mergeCell ref="C150:J150"/>
    <mergeCell ref="K150:R150"/>
    <mergeCell ref="S150:Z150"/>
    <mergeCell ref="AA150:AH152"/>
    <mergeCell ref="AI150:AP152"/>
    <mergeCell ref="AQ150:AX152"/>
    <mergeCell ref="C151:J151"/>
    <mergeCell ref="K151:R151"/>
    <mergeCell ref="S151:Z151"/>
    <mergeCell ref="C152:J152"/>
    <mergeCell ref="K152:R152"/>
    <mergeCell ref="S152:Z152"/>
    <mergeCell ref="C131:J132"/>
    <mergeCell ref="K131:R132"/>
    <mergeCell ref="S131:Z132"/>
    <mergeCell ref="AA131:AP131"/>
    <mergeCell ref="AQ131:AX132"/>
    <mergeCell ref="AA132:AH132"/>
    <mergeCell ref="AI132:AP132"/>
    <mergeCell ref="C149:J149"/>
    <mergeCell ref="K149:R149"/>
    <mergeCell ref="S149:Z149"/>
    <mergeCell ref="AA149:AH149"/>
    <mergeCell ref="AI149:AP149"/>
    <mergeCell ref="AQ149:AX149"/>
    <mergeCell ref="AA133:AH134"/>
    <mergeCell ref="AI133:AP134"/>
    <mergeCell ref="AQ133:AX134"/>
    <mergeCell ref="B142:AY142"/>
    <mergeCell ref="C148:Z148"/>
    <mergeCell ref="AA148:AX148"/>
    <mergeCell ref="C133:D134"/>
    <mergeCell ref="E133:F134"/>
    <mergeCell ref="G133:H134"/>
    <mergeCell ref="I133:J134"/>
    <mergeCell ref="K133:R134"/>
    <mergeCell ref="B115:AY115"/>
    <mergeCell ref="F117:K117"/>
    <mergeCell ref="L117:Q117"/>
    <mergeCell ref="T117:Y117"/>
    <mergeCell ref="Z117:AE117"/>
    <mergeCell ref="AH117:AN117"/>
    <mergeCell ref="AO117:AT117"/>
    <mergeCell ref="B119:AY119"/>
    <mergeCell ref="B129:AY129"/>
    <mergeCell ref="S95:Z95"/>
    <mergeCell ref="C74:J75"/>
    <mergeCell ref="K74:R75"/>
    <mergeCell ref="S74:Z75"/>
    <mergeCell ref="AA74:AP74"/>
    <mergeCell ref="AQ74:AX75"/>
    <mergeCell ref="AA75:AH75"/>
    <mergeCell ref="AI75:AP75"/>
    <mergeCell ref="C92:J92"/>
    <mergeCell ref="K92:R92"/>
    <mergeCell ref="S92:Z92"/>
    <mergeCell ref="AA92:AH92"/>
    <mergeCell ref="AI92:AP92"/>
    <mergeCell ref="AQ92:AX92"/>
    <mergeCell ref="AA76:AH77"/>
    <mergeCell ref="AI76:AP77"/>
    <mergeCell ref="AQ76:AX77"/>
    <mergeCell ref="B85:AY85"/>
    <mergeCell ref="C91:Z91"/>
    <mergeCell ref="AA91:AX91"/>
    <mergeCell ref="C76:D77"/>
    <mergeCell ref="E76:F77"/>
    <mergeCell ref="G76:H77"/>
    <mergeCell ref="I76:J77"/>
    <mergeCell ref="K76:R77"/>
    <mergeCell ref="B58:AY58"/>
    <mergeCell ref="F60:K60"/>
    <mergeCell ref="L60:Q60"/>
    <mergeCell ref="T60:Y60"/>
    <mergeCell ref="Z60:AE60"/>
    <mergeCell ref="AH60:AN60"/>
    <mergeCell ref="AO60:AT60"/>
    <mergeCell ref="B62:AY62"/>
    <mergeCell ref="B72:AY72"/>
    <mergeCell ref="S19:Z20"/>
    <mergeCell ref="C35:J35"/>
    <mergeCell ref="K35:R35"/>
    <mergeCell ref="S35:Z35"/>
    <mergeCell ref="AA35:AH37"/>
    <mergeCell ref="AI35:AP37"/>
    <mergeCell ref="AQ35:AX37"/>
    <mergeCell ref="C36:J36"/>
    <mergeCell ref="K36:R36"/>
    <mergeCell ref="S36:Z36"/>
    <mergeCell ref="C37:J37"/>
    <mergeCell ref="K37:R37"/>
    <mergeCell ref="S37:Z37"/>
    <mergeCell ref="C17:J18"/>
    <mergeCell ref="K17:R18"/>
    <mergeCell ref="S17:Z18"/>
    <mergeCell ref="AA17:AP17"/>
    <mergeCell ref="AQ17:AX18"/>
    <mergeCell ref="AA18:AH18"/>
    <mergeCell ref="AI18:AP18"/>
    <mergeCell ref="C34:J34"/>
    <mergeCell ref="K34:R34"/>
    <mergeCell ref="S34:Z34"/>
    <mergeCell ref="AA34:AH34"/>
    <mergeCell ref="AI34:AP34"/>
    <mergeCell ref="AQ34:AX34"/>
    <mergeCell ref="AA19:AH20"/>
    <mergeCell ref="AI19:AP20"/>
    <mergeCell ref="AQ19:AX20"/>
    <mergeCell ref="B28:AY28"/>
    <mergeCell ref="C33:Z33"/>
    <mergeCell ref="AA33:AX33"/>
    <mergeCell ref="C19:D20"/>
    <mergeCell ref="E19:F20"/>
    <mergeCell ref="G19:H20"/>
    <mergeCell ref="I19:J20"/>
    <mergeCell ref="K19:R20"/>
    <mergeCell ref="B5:AY5"/>
    <mergeCell ref="B1:AY1"/>
    <mergeCell ref="F3:K3"/>
    <mergeCell ref="L3:Q3"/>
    <mergeCell ref="T3:Y3"/>
    <mergeCell ref="Z3:AE3"/>
    <mergeCell ref="AH3:AN3"/>
    <mergeCell ref="AO3:AT3"/>
    <mergeCell ref="B15:AY15"/>
  </mergeCells>
  <phoneticPr fontId="2" type="noConversion"/>
  <printOptions horizontalCentered="1"/>
  <pageMargins left="0.98425196850393704" right="0.39370078740157483" top="0.74803149606299213" bottom="0.39370078740157483" header="0" footer="0"/>
  <pageSetup paperSize="9" scale="90" fitToHeight="3" orientation="landscape" blackAndWhite="1" r:id="rId1"/>
  <rowBreaks count="7" manualBreakCount="7">
    <brk id="57" min="1" max="50" man="1"/>
    <brk id="114" min="1" max="50" man="1"/>
    <brk id="171" min="1" max="50" man="1"/>
    <brk id="228" min="1" max="50" man="1"/>
    <brk id="285" min="1" max="50" man="1"/>
    <brk id="342" min="1" max="50" man="1"/>
    <brk id="399" min="1" max="50"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7" filterMode="1">
    <tabColor theme="7" tint="0.79998168889431442"/>
  </sheetPr>
  <dimension ref="A1:AZ464"/>
  <sheetViews>
    <sheetView showZeros="0" view="pageBreakPreview" zoomScaleSheetLayoutView="100" workbookViewId="0">
      <selection activeCell="N24" sqref="N24"/>
    </sheetView>
  </sheetViews>
  <sheetFormatPr defaultColWidth="2.5" defaultRowHeight="13.5"/>
  <cols>
    <col min="1" max="1" width="11.75" style="623" customWidth="1"/>
    <col min="2" max="51" width="2.375" style="574" customWidth="1"/>
    <col min="52" max="52" width="5" style="443" customWidth="1"/>
    <col min="53" max="16384" width="2.5" style="574"/>
  </cols>
  <sheetData>
    <row r="1" spans="1:52" ht="27" thickTop="1" thickBot="1">
      <c r="A1" s="1413" t="s">
        <v>1231</v>
      </c>
      <c r="B1" s="1869" t="s">
        <v>745</v>
      </c>
      <c r="C1" s="1869"/>
      <c r="D1" s="1869"/>
      <c r="E1" s="1869"/>
      <c r="F1" s="1869"/>
      <c r="G1" s="1869"/>
      <c r="H1" s="1869"/>
      <c r="I1" s="1869"/>
      <c r="J1" s="1869"/>
      <c r="K1" s="1869"/>
      <c r="L1" s="1869"/>
      <c r="M1" s="1869"/>
      <c r="N1" s="1869"/>
      <c r="O1" s="1869"/>
      <c r="P1" s="1869"/>
      <c r="Q1" s="1869"/>
      <c r="R1" s="1869"/>
      <c r="S1" s="1869"/>
      <c r="T1" s="1869"/>
      <c r="U1" s="1869"/>
      <c r="V1" s="1869"/>
      <c r="W1" s="1869"/>
      <c r="X1" s="1869"/>
      <c r="Y1" s="1869"/>
      <c r="Z1" s="1869"/>
      <c r="AA1" s="1869"/>
      <c r="AB1" s="1869"/>
      <c r="AC1" s="1869"/>
      <c r="AD1" s="1869"/>
      <c r="AE1" s="1869"/>
      <c r="AF1" s="1869"/>
      <c r="AG1" s="1869"/>
      <c r="AH1" s="1869"/>
      <c r="AI1" s="1869"/>
      <c r="AJ1" s="1869"/>
      <c r="AK1" s="1869"/>
      <c r="AL1" s="1869"/>
      <c r="AM1" s="1869"/>
      <c r="AN1" s="1869"/>
      <c r="AO1" s="1869"/>
      <c r="AP1" s="1869"/>
      <c r="AQ1" s="1869"/>
      <c r="AR1" s="1869"/>
      <c r="AS1" s="1869"/>
      <c r="AT1" s="1869"/>
      <c r="AU1" s="1869"/>
      <c r="AV1" s="1869"/>
      <c r="AW1" s="1869"/>
      <c r="AX1" s="1869"/>
      <c r="AY1" s="1869"/>
      <c r="AZ1" s="444"/>
    </row>
    <row r="2" spans="1:52" s="260" customFormat="1" ht="9.9499999999999993" customHeight="1" thickTop="1">
      <c r="A2" s="575">
        <f t="shared" ref="A2:A21" si="0">IF(K$19&gt;0,1,0)</f>
        <v>0</v>
      </c>
      <c r="AZ2" s="443"/>
    </row>
    <row r="3" spans="1:52" s="576" customFormat="1" ht="30" customHeight="1">
      <c r="A3" s="575">
        <f t="shared" si="0"/>
        <v>0</v>
      </c>
      <c r="F3" s="1864" t="s">
        <v>1228</v>
      </c>
      <c r="G3" s="1864"/>
      <c r="H3" s="1864"/>
      <c r="I3" s="1864"/>
      <c r="J3" s="1864"/>
      <c r="K3" s="1864"/>
      <c r="L3" s="1870" t="str">
        <f>+'6-3표준조사 4'!K4</f>
        <v>7-0</v>
      </c>
      <c r="M3" s="1870"/>
      <c r="N3" s="1870"/>
      <c r="O3" s="1870"/>
      <c r="P3" s="1870"/>
      <c r="Q3" s="1870"/>
      <c r="R3" s="577"/>
      <c r="S3" s="577"/>
      <c r="T3" s="1864" t="s">
        <v>1227</v>
      </c>
      <c r="U3" s="1864"/>
      <c r="V3" s="1864"/>
      <c r="W3" s="1864"/>
      <c r="X3" s="1864"/>
      <c r="Y3" s="1864"/>
      <c r="Z3" s="1870" t="str">
        <f>+'6-3표준조사 4'!L4</f>
        <v>10-0</v>
      </c>
      <c r="AA3" s="1870"/>
      <c r="AB3" s="1870"/>
      <c r="AC3" s="1870"/>
      <c r="AD3" s="1870"/>
      <c r="AE3" s="1870"/>
      <c r="AF3" s="577"/>
      <c r="AG3" s="577"/>
      <c r="AH3" s="1864" t="s">
        <v>1226</v>
      </c>
      <c r="AI3" s="1864"/>
      <c r="AJ3" s="1864"/>
      <c r="AK3" s="1864"/>
      <c r="AL3" s="1864"/>
      <c r="AM3" s="1864"/>
      <c r="AN3" s="1864"/>
      <c r="AO3" s="1870" t="str">
        <f>+'6-3표준조사 4'!R4</f>
        <v>모두베기</v>
      </c>
      <c r="AP3" s="1870"/>
      <c r="AQ3" s="1870"/>
      <c r="AR3" s="1870"/>
      <c r="AS3" s="1870"/>
      <c r="AT3" s="1870"/>
      <c r="AU3" s="578"/>
      <c r="AV3" s="578"/>
      <c r="AW3" s="578"/>
      <c r="AX3" s="578"/>
      <c r="AZ3" s="443"/>
    </row>
    <row r="4" spans="1:52" s="260" customFormat="1" ht="14.25" customHeight="1">
      <c r="A4" s="575">
        <f t="shared" si="0"/>
        <v>0</v>
      </c>
      <c r="AZ4" s="443">
        <v>1</v>
      </c>
    </row>
    <row r="5" spans="1:52" s="259" customFormat="1" ht="20.100000000000001" customHeight="1">
      <c r="A5" s="575">
        <f t="shared" si="0"/>
        <v>0</v>
      </c>
      <c r="B5" s="1876" t="s">
        <v>1225</v>
      </c>
      <c r="C5" s="1876"/>
      <c r="D5" s="1876"/>
      <c r="E5" s="1876"/>
      <c r="F5" s="1876"/>
      <c r="G5" s="1876"/>
      <c r="H5" s="1876"/>
      <c r="I5" s="1876"/>
      <c r="J5" s="1876"/>
      <c r="K5" s="1876"/>
      <c r="L5" s="1876"/>
      <c r="M5" s="1876"/>
      <c r="N5" s="1876"/>
      <c r="O5" s="1876"/>
      <c r="P5" s="1876"/>
      <c r="Q5" s="1876"/>
      <c r="R5" s="1876"/>
      <c r="S5" s="1876"/>
      <c r="T5" s="1876"/>
      <c r="U5" s="1876"/>
      <c r="V5" s="1876"/>
      <c r="W5" s="1876"/>
      <c r="X5" s="1876"/>
      <c r="Y5" s="1876"/>
      <c r="Z5" s="1876"/>
      <c r="AA5" s="1876"/>
      <c r="AB5" s="1876"/>
      <c r="AC5" s="1876"/>
      <c r="AD5" s="1876"/>
      <c r="AE5" s="1876"/>
      <c r="AF5" s="1876"/>
      <c r="AG5" s="1876"/>
      <c r="AH5" s="1876"/>
      <c r="AI5" s="1876"/>
      <c r="AJ5" s="1876"/>
      <c r="AK5" s="1876"/>
      <c r="AL5" s="1876"/>
      <c r="AM5" s="1876"/>
      <c r="AN5" s="1876"/>
      <c r="AO5" s="1876"/>
      <c r="AP5" s="1876"/>
      <c r="AQ5" s="1876"/>
      <c r="AR5" s="1876"/>
      <c r="AS5" s="1876"/>
      <c r="AT5" s="1876"/>
      <c r="AU5" s="1876"/>
      <c r="AV5" s="1876"/>
      <c r="AW5" s="1876"/>
      <c r="AX5" s="1876"/>
      <c r="AY5" s="1876"/>
      <c r="AZ5" s="443">
        <v>1</v>
      </c>
    </row>
    <row r="6" spans="1:52" s="259" customFormat="1" ht="18" customHeight="1">
      <c r="A6" s="575">
        <f t="shared" si="0"/>
        <v>0</v>
      </c>
      <c r="C6" s="259" t="s">
        <v>1208</v>
      </c>
      <c r="D6" s="579" t="s">
        <v>1224</v>
      </c>
      <c r="E6" s="579"/>
      <c r="F6" s="580"/>
      <c r="G6" s="580"/>
      <c r="H6" s="580"/>
      <c r="I6" s="580"/>
      <c r="J6" s="581"/>
      <c r="M6" s="579"/>
      <c r="N6" s="579"/>
      <c r="O6" s="581"/>
      <c r="P6" s="579"/>
      <c r="Q6" s="579"/>
      <c r="R6" s="579"/>
      <c r="S6" s="579"/>
      <c r="T6" s="579"/>
      <c r="U6" s="579"/>
      <c r="V6" s="579"/>
      <c r="W6" s="579"/>
      <c r="X6" s="579"/>
      <c r="Y6" s="579"/>
      <c r="Z6" s="579"/>
      <c r="AA6" s="579"/>
      <c r="AB6" s="579"/>
      <c r="AC6" s="579"/>
      <c r="AD6" s="579"/>
      <c r="AE6" s="579"/>
      <c r="AZ6" s="443">
        <v>1</v>
      </c>
    </row>
    <row r="7" spans="1:52" s="259" customFormat="1" ht="18" customHeight="1">
      <c r="A7" s="575">
        <f t="shared" si="0"/>
        <v>0</v>
      </c>
      <c r="D7" s="259" t="s">
        <v>499</v>
      </c>
      <c r="E7" s="579" t="str">
        <f>CONCATENATE(L3," 임반 ",Z3," 소반 은 해발고",'6-3표준조사 4'!W3,"m ~ ",'6-3표준조사 4'!W4,"m 사이에 분포한다.")</f>
        <v>7-0 임반 10-0 소반 은 해발고538m ~ 655m 사이에 분포한다.</v>
      </c>
      <c r="F7" s="579"/>
      <c r="G7" s="579"/>
      <c r="H7" s="579"/>
      <c r="I7" s="579"/>
      <c r="J7" s="579"/>
      <c r="K7" s="579"/>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82"/>
      <c r="AK7" s="582"/>
      <c r="AL7" s="582"/>
      <c r="AM7" s="579"/>
      <c r="AN7" s="579"/>
      <c r="AO7" s="579"/>
      <c r="AP7" s="579"/>
      <c r="AQ7" s="579"/>
      <c r="AR7" s="579"/>
      <c r="AS7" s="579"/>
      <c r="AT7" s="579"/>
      <c r="AU7" s="579"/>
      <c r="AV7" s="579"/>
      <c r="AW7" s="579"/>
      <c r="AX7" s="579"/>
      <c r="AY7" s="579"/>
      <c r="AZ7" s="443">
        <v>1</v>
      </c>
    </row>
    <row r="8" spans="1:52" s="259" customFormat="1" ht="18" customHeight="1">
      <c r="A8" s="575">
        <f t="shared" si="0"/>
        <v>0</v>
      </c>
      <c r="D8" s="259" t="s">
        <v>499</v>
      </c>
      <c r="E8" s="259" t="str">
        <f>CONCATENATE("소반의 경사도는 평균 ",'6-3표준조사 4'!W5,"˚로 ",'6-3표준조사 4'!P6,"경사이고, 임지의 잔재를 제외하고 장애물은 많지 않다.")</f>
        <v>소반의 경사도는 평균 19.08˚로 중 (15˚ ~ 30˚)경사이고, 임지의 잔재를 제외하고 장애물은 많지 않다.</v>
      </c>
      <c r="AZ8" s="443">
        <v>1</v>
      </c>
    </row>
    <row r="9" spans="1:52" s="259" customFormat="1" ht="18" customHeight="1">
      <c r="A9" s="575">
        <f t="shared" si="0"/>
        <v>0</v>
      </c>
      <c r="C9" s="259" t="s">
        <v>1206</v>
      </c>
      <c r="D9" s="259" t="s">
        <v>1223</v>
      </c>
      <c r="K9" s="579"/>
      <c r="L9" s="579"/>
      <c r="M9" s="583"/>
      <c r="P9" s="584"/>
      <c r="Q9" s="584"/>
      <c r="R9" s="584"/>
      <c r="S9" s="584"/>
      <c r="T9" s="584"/>
      <c r="AZ9" s="443">
        <v>1</v>
      </c>
    </row>
    <row r="10" spans="1:52" s="259" customFormat="1" ht="18" customHeight="1">
      <c r="A10" s="575">
        <f t="shared" si="0"/>
        <v>0</v>
      </c>
      <c r="D10" s="259" t="s">
        <v>499</v>
      </c>
      <c r="E10" s="579" t="str">
        <f>CONCATENATE("사업대상지는 ",'6-3표준조사 4'!N4," ",'6-3표준조사 4'!O4," ",'6-3표준조사 4'!P4,"외 1필지로 지적면적은 ",'6-3표준조사 4'!W17,"ha 이다." )</f>
        <v>사업대상지는 백운 화당 산23-13번지외 1필지로 지적면적은 12.84ha 이다.</v>
      </c>
      <c r="F10" s="579"/>
      <c r="G10" s="579"/>
      <c r="AJ10" s="579"/>
      <c r="AK10" s="579"/>
      <c r="AL10" s="579"/>
      <c r="AM10" s="579"/>
      <c r="AN10" s="579"/>
      <c r="AO10" s="579"/>
      <c r="AP10" s="579"/>
      <c r="AQ10" s="579"/>
      <c r="AR10" s="579"/>
      <c r="AS10" s="579"/>
      <c r="AT10" s="579"/>
      <c r="AU10" s="579"/>
      <c r="AV10" s="579"/>
      <c r="AW10" s="579"/>
      <c r="AX10" s="579"/>
      <c r="AY10" s="579"/>
      <c r="AZ10" s="585">
        <v>1</v>
      </c>
    </row>
    <row r="11" spans="1:52" s="259" customFormat="1" ht="18" customHeight="1">
      <c r="A11" s="575">
        <f t="shared" si="0"/>
        <v>0</v>
      </c>
      <c r="D11" s="259" t="s">
        <v>499</v>
      </c>
      <c r="E11" s="579" t="str">
        <f>CONCATENATE("소반의 풀베기사업 대상면적은 ",'6-3표준조사 4'!Q4,"ha 이다.")</f>
        <v>소반의 풀베기사업 대상면적은 0ha 이다.</v>
      </c>
      <c r="F11" s="579"/>
      <c r="G11" s="579"/>
      <c r="H11" s="579"/>
      <c r="I11" s="579"/>
      <c r="J11" s="579"/>
      <c r="K11" s="579"/>
      <c r="L11" s="579"/>
      <c r="M11" s="579"/>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79"/>
      <c r="AK11" s="579"/>
      <c r="AL11" s="579"/>
      <c r="AM11" s="579"/>
      <c r="AN11" s="579"/>
      <c r="AO11" s="579"/>
      <c r="AP11" s="579"/>
      <c r="AQ11" s="579"/>
      <c r="AR11" s="579"/>
      <c r="AS11" s="579"/>
      <c r="AT11" s="579"/>
      <c r="AU11" s="579"/>
      <c r="AV11" s="579"/>
      <c r="AW11" s="579"/>
      <c r="AX11" s="579"/>
      <c r="AY11" s="579"/>
      <c r="AZ11" s="585">
        <v>1</v>
      </c>
    </row>
    <row r="12" spans="1:52" s="259" customFormat="1" ht="18" customHeight="1">
      <c r="A12" s="575">
        <f t="shared" si="0"/>
        <v>0</v>
      </c>
      <c r="C12" s="259" t="s">
        <v>1193</v>
      </c>
      <c r="D12" s="259" t="s">
        <v>1222</v>
      </c>
      <c r="E12" s="579"/>
      <c r="F12" s="579"/>
      <c r="G12" s="579"/>
      <c r="H12" s="579"/>
      <c r="I12" s="579"/>
      <c r="J12" s="579"/>
      <c r="K12" s="579"/>
      <c r="L12" s="579"/>
      <c r="M12" s="579"/>
      <c r="N12" s="579"/>
      <c r="O12" s="579"/>
      <c r="P12" s="579"/>
      <c r="Q12" s="579"/>
      <c r="R12" s="579"/>
      <c r="S12" s="579"/>
      <c r="T12" s="579"/>
      <c r="U12" s="579"/>
      <c r="V12" s="579"/>
      <c r="W12" s="579"/>
      <c r="X12" s="579"/>
      <c r="Y12" s="579"/>
      <c r="Z12" s="579"/>
      <c r="AA12" s="579"/>
      <c r="AB12" s="579"/>
      <c r="AC12" s="579"/>
      <c r="AD12" s="579"/>
      <c r="AE12" s="579"/>
      <c r="AF12" s="579"/>
      <c r="AG12" s="579"/>
      <c r="AH12" s="769"/>
      <c r="AI12" s="769"/>
      <c r="AJ12" s="769"/>
      <c r="AK12" s="579"/>
      <c r="AL12" s="579"/>
      <c r="AM12" s="579"/>
      <c r="AN12" s="579"/>
      <c r="AO12" s="579"/>
      <c r="AP12" s="579"/>
      <c r="AQ12" s="579"/>
      <c r="AR12" s="579"/>
      <c r="AS12" s="579"/>
      <c r="AT12" s="579"/>
      <c r="AU12" s="579"/>
      <c r="AV12" s="579"/>
      <c r="AW12" s="579"/>
      <c r="AX12" s="579"/>
      <c r="AY12" s="579"/>
      <c r="AZ12" s="585">
        <v>1</v>
      </c>
    </row>
    <row r="13" spans="1:52" s="259" customFormat="1" ht="18" customHeight="1">
      <c r="A13" s="575">
        <f t="shared" si="0"/>
        <v>0</v>
      </c>
      <c r="B13" s="586"/>
      <c r="C13" s="586"/>
      <c r="D13" s="586" t="s">
        <v>499</v>
      </c>
      <c r="E13" s="587" t="str">
        <f>'6-3표준조사 4'!$W$20</f>
        <v>임도가 연접되어 접근이 용이하다.</v>
      </c>
      <c r="F13" s="587"/>
      <c r="G13" s="587"/>
      <c r="H13" s="587"/>
      <c r="I13" s="587"/>
      <c r="J13" s="587"/>
      <c r="K13" s="587"/>
      <c r="L13" s="587"/>
      <c r="M13" s="587"/>
      <c r="N13" s="587"/>
      <c r="O13" s="587"/>
      <c r="P13" s="587"/>
      <c r="Q13" s="587"/>
      <c r="R13" s="587"/>
      <c r="S13" s="587"/>
      <c r="T13" s="587"/>
      <c r="U13" s="587"/>
      <c r="V13" s="587"/>
      <c r="W13" s="587"/>
      <c r="X13" s="587"/>
      <c r="Y13" s="587"/>
      <c r="Z13" s="587"/>
      <c r="AA13" s="587"/>
      <c r="AB13" s="587"/>
      <c r="AC13" s="587"/>
      <c r="AD13" s="587"/>
      <c r="AE13" s="587"/>
      <c r="AF13" s="587"/>
      <c r="AG13" s="587"/>
      <c r="AH13" s="588"/>
      <c r="AI13" s="588"/>
      <c r="AJ13" s="588"/>
      <c r="AK13" s="587"/>
      <c r="AL13" s="587"/>
      <c r="AM13" s="587"/>
      <c r="AN13" s="587"/>
      <c r="AO13" s="587"/>
      <c r="AP13" s="587"/>
      <c r="AQ13" s="587"/>
      <c r="AR13" s="587"/>
      <c r="AS13" s="587"/>
      <c r="AT13" s="587"/>
      <c r="AU13" s="587"/>
      <c r="AV13" s="587"/>
      <c r="AW13" s="587"/>
      <c r="AX13" s="587"/>
      <c r="AY13" s="587"/>
      <c r="AZ13" s="585">
        <v>1</v>
      </c>
    </row>
    <row r="14" spans="1:52" s="259" customFormat="1" ht="14.25" customHeight="1">
      <c r="A14" s="575">
        <f t="shared" si="0"/>
        <v>0</v>
      </c>
      <c r="D14" s="589"/>
      <c r="E14" s="589"/>
      <c r="F14" s="589"/>
      <c r="G14" s="589"/>
      <c r="H14" s="589"/>
      <c r="I14" s="589"/>
      <c r="J14" s="589"/>
      <c r="K14" s="589"/>
      <c r="L14" s="589"/>
      <c r="M14" s="589"/>
      <c r="N14" s="589"/>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589"/>
      <c r="AL14" s="589"/>
      <c r="AM14" s="589"/>
      <c r="AN14" s="589"/>
      <c r="AO14" s="589"/>
      <c r="AP14" s="589"/>
      <c r="AQ14" s="589"/>
      <c r="AR14" s="589"/>
      <c r="AS14" s="589"/>
      <c r="AT14" s="589"/>
      <c r="AU14" s="589"/>
      <c r="AV14" s="589"/>
      <c r="AW14" s="589"/>
      <c r="AX14" s="589"/>
      <c r="AY14" s="589"/>
      <c r="AZ14" s="585">
        <v>1</v>
      </c>
    </row>
    <row r="15" spans="1:52" s="260" customFormat="1" ht="20.100000000000001" customHeight="1">
      <c r="A15" s="575">
        <f t="shared" si="0"/>
        <v>0</v>
      </c>
      <c r="B15" s="1876" t="s">
        <v>1221</v>
      </c>
      <c r="C15" s="1876"/>
      <c r="D15" s="1876"/>
      <c r="E15" s="1876"/>
      <c r="F15" s="1876"/>
      <c r="G15" s="1876"/>
      <c r="H15" s="1876"/>
      <c r="I15" s="1876"/>
      <c r="J15" s="1876"/>
      <c r="K15" s="1876"/>
      <c r="L15" s="1876"/>
      <c r="M15" s="1876"/>
      <c r="N15" s="1876"/>
      <c r="O15" s="1876"/>
      <c r="P15" s="1876"/>
      <c r="Q15" s="1876"/>
      <c r="R15" s="1876"/>
      <c r="S15" s="1876"/>
      <c r="T15" s="1876"/>
      <c r="U15" s="1876"/>
      <c r="V15" s="1876"/>
      <c r="W15" s="1876"/>
      <c r="X15" s="1876"/>
      <c r="Y15" s="1876"/>
      <c r="Z15" s="1876"/>
      <c r="AA15" s="1876"/>
      <c r="AB15" s="1876"/>
      <c r="AC15" s="1876"/>
      <c r="AD15" s="1876"/>
      <c r="AE15" s="1876"/>
      <c r="AF15" s="1876"/>
      <c r="AG15" s="1876"/>
      <c r="AH15" s="1876"/>
      <c r="AI15" s="1876"/>
      <c r="AJ15" s="1876"/>
      <c r="AK15" s="1876"/>
      <c r="AL15" s="1876"/>
      <c r="AM15" s="1876"/>
      <c r="AN15" s="1876"/>
      <c r="AO15" s="1876"/>
      <c r="AP15" s="1876"/>
      <c r="AQ15" s="1876"/>
      <c r="AR15" s="1876"/>
      <c r="AS15" s="1876"/>
      <c r="AT15" s="1876"/>
      <c r="AU15" s="1876"/>
      <c r="AV15" s="1876"/>
      <c r="AW15" s="1876"/>
      <c r="AX15" s="1876"/>
      <c r="AY15" s="1876"/>
      <c r="AZ15" s="443">
        <v>1</v>
      </c>
    </row>
    <row r="16" spans="1:52" s="260" customFormat="1" ht="20.100000000000001" customHeight="1">
      <c r="A16" s="575">
        <f t="shared" si="0"/>
        <v>0</v>
      </c>
      <c r="B16" s="590"/>
      <c r="C16" s="591" t="s">
        <v>1208</v>
      </c>
      <c r="D16" s="591" t="s">
        <v>1220</v>
      </c>
      <c r="E16" s="592"/>
      <c r="F16" s="592"/>
      <c r="G16" s="769"/>
      <c r="H16" s="593"/>
      <c r="I16" s="593"/>
      <c r="J16" s="594"/>
      <c r="K16" s="594"/>
      <c r="L16" s="594"/>
      <c r="M16" s="594"/>
      <c r="N16" s="594"/>
      <c r="O16" s="594"/>
      <c r="P16" s="594"/>
      <c r="Q16" s="595"/>
      <c r="R16" s="595"/>
      <c r="S16" s="595"/>
      <c r="T16" s="595"/>
      <c r="U16" s="595"/>
      <c r="V16" s="596"/>
      <c r="W16" s="596"/>
      <c r="X16" s="596"/>
      <c r="Y16" s="596"/>
      <c r="Z16" s="596"/>
      <c r="AA16" s="596"/>
      <c r="AB16" s="596"/>
      <c r="AC16" s="596"/>
      <c r="AD16" s="596"/>
      <c r="AE16" s="596"/>
      <c r="AF16" s="596"/>
      <c r="AG16" s="596"/>
      <c r="AH16" s="597"/>
      <c r="AI16" s="597"/>
      <c r="AJ16" s="597"/>
      <c r="AK16" s="597"/>
      <c r="AL16" s="598"/>
      <c r="AM16" s="598"/>
      <c r="AN16" s="598"/>
      <c r="AO16" s="598"/>
      <c r="AP16" s="598"/>
      <c r="AQ16" s="598"/>
      <c r="AR16" s="598"/>
      <c r="AS16" s="598"/>
      <c r="AT16" s="598"/>
      <c r="AU16" s="598"/>
      <c r="AV16" s="593"/>
      <c r="AW16" s="593"/>
      <c r="AX16" s="593"/>
      <c r="AY16" s="593"/>
      <c r="AZ16" s="444">
        <v>1</v>
      </c>
    </row>
    <row r="17" spans="1:52" s="259" customFormat="1" ht="18" customHeight="1">
      <c r="A17" s="575">
        <f t="shared" si="0"/>
        <v>0</v>
      </c>
      <c r="B17" s="599"/>
      <c r="C17" s="1862" t="s">
        <v>1219</v>
      </c>
      <c r="D17" s="1862"/>
      <c r="E17" s="1862"/>
      <c r="F17" s="1862"/>
      <c r="G17" s="1862"/>
      <c r="H17" s="1862"/>
      <c r="I17" s="1862"/>
      <c r="J17" s="1862"/>
      <c r="K17" s="1862" t="s">
        <v>1218</v>
      </c>
      <c r="L17" s="1862"/>
      <c r="M17" s="1862"/>
      <c r="N17" s="1862"/>
      <c r="O17" s="1862"/>
      <c r="P17" s="1862"/>
      <c r="Q17" s="1862"/>
      <c r="R17" s="1862"/>
      <c r="S17" s="1862" t="s">
        <v>1217</v>
      </c>
      <c r="T17" s="1862"/>
      <c r="U17" s="1862"/>
      <c r="V17" s="1862"/>
      <c r="W17" s="1862"/>
      <c r="X17" s="1862"/>
      <c r="Y17" s="1862"/>
      <c r="Z17" s="1862"/>
      <c r="AA17" s="1862" t="s">
        <v>1216</v>
      </c>
      <c r="AB17" s="1862"/>
      <c r="AC17" s="1862"/>
      <c r="AD17" s="1862"/>
      <c r="AE17" s="1862"/>
      <c r="AF17" s="1862"/>
      <c r="AG17" s="1862"/>
      <c r="AH17" s="1862"/>
      <c r="AI17" s="1862"/>
      <c r="AJ17" s="1862"/>
      <c r="AK17" s="1862"/>
      <c r="AL17" s="1862"/>
      <c r="AM17" s="1862"/>
      <c r="AN17" s="1862"/>
      <c r="AO17" s="1862"/>
      <c r="AP17" s="1862"/>
      <c r="AQ17" s="1862" t="s">
        <v>964</v>
      </c>
      <c r="AR17" s="1862"/>
      <c r="AS17" s="1862"/>
      <c r="AT17" s="1862"/>
      <c r="AU17" s="1862"/>
      <c r="AV17" s="1862"/>
      <c r="AW17" s="1862"/>
      <c r="AX17" s="1862"/>
      <c r="AY17" s="599"/>
      <c r="AZ17" s="444">
        <v>1</v>
      </c>
    </row>
    <row r="18" spans="1:52" s="259" customFormat="1" ht="18" customHeight="1">
      <c r="A18" s="575">
        <f t="shared" si="0"/>
        <v>0</v>
      </c>
      <c r="B18" s="599"/>
      <c r="C18" s="1862"/>
      <c r="D18" s="1862"/>
      <c r="E18" s="1862"/>
      <c r="F18" s="1862"/>
      <c r="G18" s="1862"/>
      <c r="H18" s="1862"/>
      <c r="I18" s="1862"/>
      <c r="J18" s="1862"/>
      <c r="K18" s="1862"/>
      <c r="L18" s="1862"/>
      <c r="M18" s="1862"/>
      <c r="N18" s="1862"/>
      <c r="O18" s="1862"/>
      <c r="P18" s="1862"/>
      <c r="Q18" s="1862"/>
      <c r="R18" s="1862"/>
      <c r="S18" s="1862"/>
      <c r="T18" s="1862"/>
      <c r="U18" s="1862"/>
      <c r="V18" s="1862"/>
      <c r="W18" s="1862"/>
      <c r="X18" s="1862"/>
      <c r="Y18" s="1862"/>
      <c r="Z18" s="1862"/>
      <c r="AA18" s="1862" t="s">
        <v>1215</v>
      </c>
      <c r="AB18" s="1862"/>
      <c r="AC18" s="1862"/>
      <c r="AD18" s="1862"/>
      <c r="AE18" s="1862"/>
      <c r="AF18" s="1862"/>
      <c r="AG18" s="1862"/>
      <c r="AH18" s="1862"/>
      <c r="AI18" s="1862" t="s">
        <v>1214</v>
      </c>
      <c r="AJ18" s="1862"/>
      <c r="AK18" s="1862"/>
      <c r="AL18" s="1862"/>
      <c r="AM18" s="1862"/>
      <c r="AN18" s="1862"/>
      <c r="AO18" s="1862"/>
      <c r="AP18" s="1862"/>
      <c r="AQ18" s="1862"/>
      <c r="AR18" s="1862"/>
      <c r="AS18" s="1862"/>
      <c r="AT18" s="1862"/>
      <c r="AU18" s="1862"/>
      <c r="AV18" s="1862"/>
      <c r="AW18" s="1862"/>
      <c r="AX18" s="1862"/>
      <c r="AY18" s="599"/>
      <c r="AZ18" s="444">
        <v>1</v>
      </c>
    </row>
    <row r="19" spans="1:52" s="259" customFormat="1" ht="18" customHeight="1">
      <c r="A19" s="575">
        <f t="shared" si="0"/>
        <v>0</v>
      </c>
      <c r="B19" s="600"/>
      <c r="C19" s="1871" t="str">
        <f>L3</f>
        <v>7-0</v>
      </c>
      <c r="D19" s="1872"/>
      <c r="E19" s="1875" t="s">
        <v>1213</v>
      </c>
      <c r="F19" s="1875"/>
      <c r="G19" s="1872" t="str">
        <f>Z3</f>
        <v>10-0</v>
      </c>
      <c r="H19" s="1872"/>
      <c r="I19" s="1875" t="s">
        <v>1212</v>
      </c>
      <c r="J19" s="1875"/>
      <c r="K19" s="1887">
        <f>'6-3표준조사 4'!Q4</f>
        <v>0</v>
      </c>
      <c r="L19" s="1887"/>
      <c r="M19" s="1887"/>
      <c r="N19" s="1887"/>
      <c r="O19" s="1887"/>
      <c r="P19" s="1887"/>
      <c r="Q19" s="1887"/>
      <c r="R19" s="1887"/>
      <c r="S19" s="1867" t="str">
        <f>'6-3표준조사 4'!K6</f>
        <v>낙엽송(용)</v>
      </c>
      <c r="T19" s="1867"/>
      <c r="U19" s="1867"/>
      <c r="V19" s="1867"/>
      <c r="W19" s="1867"/>
      <c r="X19" s="1867"/>
      <c r="Y19" s="1867"/>
      <c r="Z19" s="1867"/>
      <c r="AA19" s="1865">
        <f>'6-3표준조사 4'!Q10</f>
        <v>0</v>
      </c>
      <c r="AB19" s="1865"/>
      <c r="AC19" s="1865"/>
      <c r="AD19" s="1865"/>
      <c r="AE19" s="1865"/>
      <c r="AF19" s="1865"/>
      <c r="AG19" s="1865"/>
      <c r="AH19" s="1865"/>
      <c r="AI19" s="1865">
        <f>'6-3표준조사 4'!R10</f>
        <v>0</v>
      </c>
      <c r="AJ19" s="1865"/>
      <c r="AK19" s="1865"/>
      <c r="AL19" s="1865"/>
      <c r="AM19" s="1865"/>
      <c r="AN19" s="1865"/>
      <c r="AO19" s="1865"/>
      <c r="AP19" s="1865"/>
      <c r="AQ19" s="1867" t="str">
        <f>'6-3표준조사 4'!R6</f>
        <v>3년차 이상</v>
      </c>
      <c r="AR19" s="1867"/>
      <c r="AS19" s="1867"/>
      <c r="AT19" s="1867"/>
      <c r="AU19" s="1867"/>
      <c r="AV19" s="1867"/>
      <c r="AW19" s="1867"/>
      <c r="AX19" s="1867"/>
      <c r="AY19" s="599"/>
      <c r="AZ19" s="444">
        <v>1</v>
      </c>
    </row>
    <row r="20" spans="1:52" s="259" customFormat="1" ht="18" customHeight="1">
      <c r="A20" s="575">
        <f t="shared" si="0"/>
        <v>0</v>
      </c>
      <c r="B20" s="600"/>
      <c r="C20" s="1873"/>
      <c r="D20" s="1874"/>
      <c r="E20" s="1874"/>
      <c r="F20" s="1874"/>
      <c r="G20" s="1874"/>
      <c r="H20" s="1874"/>
      <c r="I20" s="1874"/>
      <c r="J20" s="1874"/>
      <c r="K20" s="1888"/>
      <c r="L20" s="1888"/>
      <c r="M20" s="1888"/>
      <c r="N20" s="1888"/>
      <c r="O20" s="1888"/>
      <c r="P20" s="1888"/>
      <c r="Q20" s="1888"/>
      <c r="R20" s="1888"/>
      <c r="S20" s="1868"/>
      <c r="T20" s="1868"/>
      <c r="U20" s="1868"/>
      <c r="V20" s="1868"/>
      <c r="W20" s="1868"/>
      <c r="X20" s="1868"/>
      <c r="Y20" s="1868"/>
      <c r="Z20" s="1868"/>
      <c r="AA20" s="1866"/>
      <c r="AB20" s="1866"/>
      <c r="AC20" s="1866"/>
      <c r="AD20" s="1866"/>
      <c r="AE20" s="1866"/>
      <c r="AF20" s="1866"/>
      <c r="AG20" s="1866"/>
      <c r="AH20" s="1866"/>
      <c r="AI20" s="1866"/>
      <c r="AJ20" s="1866"/>
      <c r="AK20" s="1866"/>
      <c r="AL20" s="1866"/>
      <c r="AM20" s="1866"/>
      <c r="AN20" s="1866"/>
      <c r="AO20" s="1866"/>
      <c r="AP20" s="1866"/>
      <c r="AQ20" s="1868"/>
      <c r="AR20" s="1868"/>
      <c r="AS20" s="1868"/>
      <c r="AT20" s="1868"/>
      <c r="AU20" s="1868"/>
      <c r="AV20" s="1868"/>
      <c r="AW20" s="1868"/>
      <c r="AX20" s="1868"/>
      <c r="AY20" s="599"/>
      <c r="AZ20" s="444">
        <v>1</v>
      </c>
    </row>
    <row r="21" spans="1:52" s="259" customFormat="1" ht="18" customHeight="1">
      <c r="A21" s="575">
        <f t="shared" si="0"/>
        <v>0</v>
      </c>
      <c r="B21" s="600"/>
      <c r="C21" s="600" t="s">
        <v>1206</v>
      </c>
      <c r="D21" s="600" t="s">
        <v>1211</v>
      </c>
      <c r="E21" s="600"/>
      <c r="F21" s="599"/>
      <c r="G21" s="599"/>
      <c r="H21" s="599"/>
      <c r="I21" s="599"/>
      <c r="J21" s="599"/>
      <c r="K21" s="599"/>
      <c r="L21" s="599"/>
      <c r="M21" s="599"/>
      <c r="N21" s="599"/>
      <c r="O21" s="599"/>
      <c r="P21" s="599"/>
      <c r="Q21" s="601"/>
      <c r="R21" s="601"/>
      <c r="S21" s="601"/>
      <c r="T21" s="601"/>
      <c r="U21" s="601"/>
      <c r="V21" s="599"/>
      <c r="W21" s="602"/>
      <c r="X21" s="602"/>
      <c r="Y21" s="602"/>
      <c r="Z21" s="602"/>
      <c r="AA21" s="602"/>
      <c r="AB21" s="602"/>
      <c r="AC21" s="602"/>
      <c r="AD21" s="602"/>
      <c r="AE21" s="602"/>
      <c r="AF21" s="602"/>
      <c r="AG21" s="599"/>
      <c r="AH21" s="603"/>
      <c r="AI21" s="603"/>
      <c r="AJ21" s="603"/>
      <c r="AK21" s="603"/>
      <c r="AL21" s="604"/>
      <c r="AM21" s="604"/>
      <c r="AN21" s="604"/>
      <c r="AO21" s="604"/>
      <c r="AP21" s="604"/>
      <c r="AQ21" s="604"/>
      <c r="AR21" s="604"/>
      <c r="AS21" s="604"/>
      <c r="AT21" s="604"/>
      <c r="AU21" s="604"/>
      <c r="AV21" s="599"/>
      <c r="AW21" s="599"/>
      <c r="AX21" s="599"/>
      <c r="AY21" s="599"/>
      <c r="AZ21" s="444">
        <v>1</v>
      </c>
    </row>
    <row r="22" spans="1:52" s="259" customFormat="1" ht="18" customHeight="1">
      <c r="A22" s="575">
        <f>IF(K19&gt;0,1,0)</f>
        <v>0</v>
      </c>
      <c r="B22" s="600"/>
      <c r="C22" s="600"/>
      <c r="D22" s="259" t="s">
        <v>499</v>
      </c>
      <c r="E22" s="600" t="str">
        <f>'6-3표준조사 4'!$W$21</f>
        <v>식재된 낙엽송(용) 는 활착이 안정된 상태로 신초발달이 양호하다.</v>
      </c>
      <c r="F22" s="599"/>
      <c r="G22" s="599"/>
      <c r="H22" s="599"/>
      <c r="I22" s="599"/>
      <c r="J22" s="599"/>
      <c r="K22" s="599"/>
      <c r="L22" s="599"/>
      <c r="M22" s="599"/>
      <c r="N22" s="599"/>
      <c r="O22" s="599"/>
      <c r="P22" s="599"/>
      <c r="Q22" s="601"/>
      <c r="R22" s="601"/>
      <c r="S22" s="601"/>
      <c r="T22" s="601"/>
      <c r="U22" s="601"/>
      <c r="V22" s="599"/>
      <c r="W22" s="605"/>
      <c r="X22" s="602"/>
      <c r="Y22" s="602"/>
      <c r="Z22" s="602"/>
      <c r="AA22" s="605"/>
      <c r="AB22" s="602"/>
      <c r="AC22" s="602"/>
      <c r="AD22" s="602"/>
      <c r="AE22" s="605"/>
      <c r="AF22" s="602"/>
      <c r="AG22" s="599"/>
      <c r="AH22" s="603"/>
      <c r="AI22" s="603"/>
      <c r="AJ22" s="603"/>
      <c r="AK22" s="603"/>
      <c r="AL22" s="604"/>
      <c r="AM22" s="604"/>
      <c r="AN22" s="604"/>
      <c r="AO22" s="604"/>
      <c r="AP22" s="604"/>
      <c r="AQ22" s="604"/>
      <c r="AR22" s="604"/>
      <c r="AS22" s="604"/>
      <c r="AT22" s="604"/>
      <c r="AU22" s="604"/>
      <c r="AV22" s="599"/>
      <c r="AW22" s="599"/>
      <c r="AX22" s="599"/>
      <c r="AY22" s="599"/>
      <c r="AZ22" s="444">
        <v>1</v>
      </c>
    </row>
    <row r="23" spans="1:52" s="259" customFormat="1" ht="18" customHeight="1">
      <c r="A23" s="575">
        <f>IF(K19&gt;0,1,0)</f>
        <v>0</v>
      </c>
      <c r="B23" s="600"/>
      <c r="C23" s="600"/>
      <c r="D23" s="259" t="s">
        <v>499</v>
      </c>
      <c r="E23" s="600" t="str">
        <f>'6-3표준조사 4'!$W$22</f>
        <v>소반내 칡덩굴이 불규칙적으로 생육중이다.</v>
      </c>
      <c r="F23" s="599"/>
      <c r="G23" s="599"/>
      <c r="H23" s="599"/>
      <c r="I23" s="599"/>
      <c r="J23" s="599"/>
      <c r="K23" s="599"/>
      <c r="L23" s="599"/>
      <c r="M23" s="599"/>
      <c r="N23" s="599"/>
      <c r="O23" s="599"/>
      <c r="P23" s="599"/>
      <c r="Q23" s="601"/>
      <c r="R23" s="601"/>
      <c r="S23" s="601"/>
      <c r="T23" s="601"/>
      <c r="U23" s="601"/>
      <c r="V23" s="599"/>
      <c r="W23" s="599"/>
      <c r="X23" s="599"/>
      <c r="Y23" s="599"/>
      <c r="Z23" s="599"/>
      <c r="AA23" s="599"/>
      <c r="AB23" s="599"/>
      <c r="AC23" s="599"/>
      <c r="AD23" s="599"/>
      <c r="AE23" s="599"/>
      <c r="AF23" s="599"/>
      <c r="AG23" s="599"/>
      <c r="AH23" s="603"/>
      <c r="AI23" s="603"/>
      <c r="AJ23" s="603"/>
      <c r="AK23" s="603"/>
      <c r="AL23" s="604"/>
      <c r="AM23" s="604"/>
      <c r="AN23" s="604"/>
      <c r="AO23" s="604"/>
      <c r="AP23" s="604"/>
      <c r="AQ23" s="604"/>
      <c r="AR23" s="604"/>
      <c r="AS23" s="604"/>
      <c r="AT23" s="604"/>
      <c r="AU23" s="604"/>
      <c r="AV23" s="599"/>
      <c r="AW23" s="599"/>
      <c r="AX23" s="599"/>
      <c r="AY23" s="599"/>
      <c r="AZ23" s="444">
        <v>1</v>
      </c>
    </row>
    <row r="24" spans="1:52" s="259" customFormat="1" ht="18" customHeight="1">
      <c r="A24" s="575">
        <f t="shared" ref="A24:A29" si="1">IF(K$19&gt;0,1,0)</f>
        <v>0</v>
      </c>
      <c r="B24" s="600"/>
      <c r="C24" s="600" t="s">
        <v>1193</v>
      </c>
      <c r="D24" s="600" t="s">
        <v>1210</v>
      </c>
      <c r="E24" s="600"/>
      <c r="F24" s="599"/>
      <c r="G24" s="599"/>
      <c r="H24" s="599"/>
      <c r="I24" s="599"/>
      <c r="J24" s="599"/>
      <c r="K24" s="599"/>
      <c r="L24" s="599"/>
      <c r="M24" s="599"/>
      <c r="N24" s="599"/>
      <c r="O24" s="599"/>
      <c r="P24" s="599"/>
      <c r="Q24" s="601"/>
      <c r="R24" s="601"/>
      <c r="S24" s="601"/>
      <c r="T24" s="601"/>
      <c r="U24" s="601"/>
      <c r="V24" s="599"/>
      <c r="W24" s="599"/>
      <c r="X24" s="599"/>
      <c r="Y24" s="599"/>
      <c r="Z24" s="599"/>
      <c r="AA24" s="599"/>
      <c r="AB24" s="599"/>
      <c r="AC24" s="599"/>
      <c r="AD24" s="599"/>
      <c r="AE24" s="599"/>
      <c r="AF24" s="599"/>
      <c r="AG24" s="599"/>
      <c r="AH24" s="603"/>
      <c r="AI24" s="603"/>
      <c r="AJ24" s="603"/>
      <c r="AK24" s="603"/>
      <c r="AL24" s="604"/>
      <c r="AM24" s="604"/>
      <c r="AN24" s="604"/>
      <c r="AO24" s="604"/>
      <c r="AP24" s="604"/>
      <c r="AQ24" s="604"/>
      <c r="AR24" s="604"/>
      <c r="AS24" s="604"/>
      <c r="AT24" s="604"/>
      <c r="AU24" s="604"/>
      <c r="AV24" s="599"/>
      <c r="AW24" s="599"/>
      <c r="AX24" s="599"/>
      <c r="AY24" s="599"/>
      <c r="AZ24" s="444">
        <v>1</v>
      </c>
    </row>
    <row r="25" spans="1:52" s="259" customFormat="1" ht="18" customHeight="1">
      <c r="A25" s="575">
        <f t="shared" si="1"/>
        <v>0</v>
      </c>
      <c r="B25" s="600"/>
      <c r="C25" s="600"/>
      <c r="D25" s="259" t="s">
        <v>499</v>
      </c>
      <c r="E25" s="600" t="s">
        <v>1230</v>
      </c>
      <c r="F25" s="599"/>
      <c r="G25" s="599"/>
      <c r="H25" s="599"/>
      <c r="I25" s="599"/>
      <c r="J25" s="599"/>
      <c r="K25" s="599"/>
      <c r="L25" s="599"/>
      <c r="M25" s="599"/>
      <c r="N25" s="599"/>
      <c r="O25" s="599"/>
      <c r="P25" s="599"/>
      <c r="Q25" s="601"/>
      <c r="R25" s="601"/>
      <c r="S25" s="601"/>
      <c r="T25" s="601"/>
      <c r="U25" s="601"/>
      <c r="V25" s="599"/>
      <c r="W25" s="599"/>
      <c r="X25" s="599"/>
      <c r="Y25" s="599"/>
      <c r="Z25" s="599"/>
      <c r="AA25" s="599"/>
      <c r="AB25" s="599"/>
      <c r="AC25" s="599"/>
      <c r="AD25" s="599"/>
      <c r="AE25" s="599"/>
      <c r="AF25" s="599"/>
      <c r="AG25" s="599"/>
      <c r="AH25" s="603"/>
      <c r="AI25" s="603"/>
      <c r="AJ25" s="603"/>
      <c r="AK25" s="603"/>
      <c r="AL25" s="604"/>
      <c r="AM25" s="604"/>
      <c r="AN25" s="604"/>
      <c r="AO25" s="604"/>
      <c r="AP25" s="604"/>
      <c r="AQ25" s="604"/>
      <c r="AR25" s="604"/>
      <c r="AS25" s="604"/>
      <c r="AT25" s="604"/>
      <c r="AU25" s="604"/>
      <c r="AV25" s="599"/>
      <c r="AW25" s="599"/>
      <c r="AX25" s="599"/>
      <c r="AY25" s="599"/>
      <c r="AZ25" s="444">
        <v>1</v>
      </c>
    </row>
    <row r="26" spans="1:52" s="259" customFormat="1" ht="18" customHeight="1">
      <c r="A26" s="575">
        <f t="shared" si="1"/>
        <v>0</v>
      </c>
      <c r="B26" s="600"/>
      <c r="C26" s="600"/>
      <c r="D26" s="259" t="s">
        <v>499</v>
      </c>
      <c r="E26" s="600" t="str">
        <f>CONCATENATE("조림목이 자연발생 식생과 경쟁하고 있으며 조림목의 조림후 경과년수는 ",AQ19,"이다." )</f>
        <v>조림목이 자연발생 식생과 경쟁하고 있으며 조림목의 조림후 경과년수는 3년차 이상이다.</v>
      </c>
      <c r="F26" s="599"/>
      <c r="G26" s="599"/>
      <c r="H26" s="599"/>
      <c r="I26" s="599"/>
      <c r="J26" s="599"/>
      <c r="K26" s="599"/>
      <c r="L26" s="599"/>
      <c r="M26" s="599"/>
      <c r="N26" s="599"/>
      <c r="O26" s="599"/>
      <c r="P26" s="599"/>
      <c r="Q26" s="599"/>
      <c r="R26" s="599"/>
      <c r="S26" s="599"/>
      <c r="T26" s="599"/>
      <c r="U26" s="599"/>
      <c r="V26" s="599"/>
      <c r="W26" s="599"/>
      <c r="X26" s="599"/>
      <c r="Y26" s="599"/>
      <c r="Z26" s="599"/>
      <c r="AA26" s="599"/>
      <c r="AB26" s="599"/>
      <c r="AC26" s="599"/>
      <c r="AD26" s="599"/>
      <c r="AE26" s="599"/>
      <c r="AF26" s="599"/>
      <c r="AG26" s="599"/>
      <c r="AH26" s="603"/>
      <c r="AI26" s="603"/>
      <c r="AJ26" s="603"/>
      <c r="AK26" s="603"/>
      <c r="AL26" s="604"/>
      <c r="AM26" s="604"/>
      <c r="AN26" s="604"/>
      <c r="AO26" s="604"/>
      <c r="AP26" s="604"/>
      <c r="AQ26" s="604"/>
      <c r="AR26" s="604"/>
      <c r="AS26" s="604"/>
      <c r="AT26" s="604"/>
      <c r="AU26" s="604"/>
      <c r="AV26" s="599"/>
      <c r="AW26" s="599"/>
      <c r="AX26" s="599"/>
      <c r="AY26" s="599"/>
      <c r="AZ26" s="444">
        <v>1</v>
      </c>
    </row>
    <row r="27" spans="1:52" s="259" customFormat="1" ht="13.5" customHeight="1">
      <c r="A27" s="575">
        <f t="shared" si="1"/>
        <v>0</v>
      </c>
      <c r="B27" s="606"/>
      <c r="C27" s="606"/>
      <c r="D27" s="606"/>
      <c r="E27" s="606"/>
      <c r="F27" s="769"/>
      <c r="G27" s="769"/>
      <c r="H27" s="769"/>
      <c r="I27" s="769"/>
      <c r="J27" s="607"/>
      <c r="K27" s="607"/>
      <c r="L27" s="607"/>
      <c r="M27" s="607"/>
      <c r="N27" s="607"/>
      <c r="O27" s="607"/>
      <c r="P27" s="607"/>
      <c r="Q27" s="608"/>
      <c r="R27" s="608"/>
      <c r="S27" s="608"/>
      <c r="T27" s="608"/>
      <c r="U27" s="608"/>
      <c r="V27" s="599"/>
      <c r="W27" s="599"/>
      <c r="X27" s="599"/>
      <c r="Y27" s="599"/>
      <c r="Z27" s="599"/>
      <c r="AA27" s="599"/>
      <c r="AB27" s="599"/>
      <c r="AC27" s="599"/>
      <c r="AD27" s="599"/>
      <c r="AE27" s="599"/>
      <c r="AF27" s="599"/>
      <c r="AG27" s="599"/>
      <c r="AH27" s="609"/>
      <c r="AI27" s="609"/>
      <c r="AJ27" s="609"/>
      <c r="AK27" s="609"/>
      <c r="AL27" s="610"/>
      <c r="AM27" s="610"/>
      <c r="AN27" s="610"/>
      <c r="AO27" s="610"/>
      <c r="AP27" s="610"/>
      <c r="AQ27" s="610"/>
      <c r="AR27" s="610"/>
      <c r="AS27" s="610"/>
      <c r="AT27" s="610"/>
      <c r="AU27" s="610"/>
      <c r="AV27" s="769"/>
      <c r="AW27" s="769"/>
      <c r="AX27" s="769"/>
      <c r="AY27" s="769"/>
      <c r="AZ27" s="444">
        <v>1</v>
      </c>
    </row>
    <row r="28" spans="1:52" s="260" customFormat="1" ht="19.5" customHeight="1">
      <c r="A28" s="575">
        <f t="shared" si="1"/>
        <v>0</v>
      </c>
      <c r="B28" s="1876" t="s">
        <v>1209</v>
      </c>
      <c r="C28" s="1876"/>
      <c r="D28" s="1876"/>
      <c r="E28" s="1876"/>
      <c r="F28" s="1876"/>
      <c r="G28" s="1876"/>
      <c r="H28" s="1876"/>
      <c r="I28" s="1876"/>
      <c r="J28" s="1876"/>
      <c r="K28" s="1876"/>
      <c r="L28" s="1876"/>
      <c r="M28" s="1876"/>
      <c r="N28" s="1876"/>
      <c r="O28" s="1876"/>
      <c r="P28" s="1876"/>
      <c r="Q28" s="1876"/>
      <c r="R28" s="1876"/>
      <c r="S28" s="1876"/>
      <c r="T28" s="1876"/>
      <c r="U28" s="1876"/>
      <c r="V28" s="1876"/>
      <c r="W28" s="1876"/>
      <c r="X28" s="1876"/>
      <c r="Y28" s="1876"/>
      <c r="Z28" s="1876"/>
      <c r="AA28" s="1876"/>
      <c r="AB28" s="1876"/>
      <c r="AC28" s="1876"/>
      <c r="AD28" s="1876"/>
      <c r="AE28" s="1876"/>
      <c r="AF28" s="1876"/>
      <c r="AG28" s="1876"/>
      <c r="AH28" s="1876"/>
      <c r="AI28" s="1876"/>
      <c r="AJ28" s="1876"/>
      <c r="AK28" s="1876"/>
      <c r="AL28" s="1876"/>
      <c r="AM28" s="1876"/>
      <c r="AN28" s="1876"/>
      <c r="AO28" s="1876"/>
      <c r="AP28" s="1876"/>
      <c r="AQ28" s="1876"/>
      <c r="AR28" s="1876"/>
      <c r="AS28" s="1876"/>
      <c r="AT28" s="1876"/>
      <c r="AU28" s="1876"/>
      <c r="AV28" s="1876"/>
      <c r="AW28" s="1876"/>
      <c r="AX28" s="1876"/>
      <c r="AY28" s="1876"/>
      <c r="AZ28" s="443">
        <v>1</v>
      </c>
    </row>
    <row r="29" spans="1:52" s="260" customFormat="1" ht="18" customHeight="1">
      <c r="A29" s="575">
        <f t="shared" si="1"/>
        <v>0</v>
      </c>
      <c r="B29" s="770"/>
      <c r="C29" s="259" t="s">
        <v>1208</v>
      </c>
      <c r="D29" s="579" t="s">
        <v>1207</v>
      </c>
      <c r="E29" s="579"/>
      <c r="F29" s="579"/>
      <c r="G29" s="579"/>
      <c r="H29" s="579"/>
      <c r="I29" s="579"/>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11"/>
      <c r="AI29" s="611"/>
      <c r="AJ29" s="611"/>
      <c r="AK29" s="611"/>
      <c r="AL29" s="611"/>
      <c r="AM29" s="611"/>
      <c r="AN29" s="611"/>
      <c r="AO29" s="611"/>
      <c r="AP29" s="611"/>
      <c r="AQ29" s="611"/>
      <c r="AR29" s="611"/>
      <c r="AS29" s="611"/>
      <c r="AT29" s="611"/>
      <c r="AU29" s="611"/>
      <c r="AV29" s="611"/>
      <c r="AW29" s="611"/>
      <c r="AX29" s="611"/>
      <c r="AY29" s="611"/>
      <c r="AZ29" s="443">
        <v>1</v>
      </c>
    </row>
    <row r="30" spans="1:52" s="260" customFormat="1" ht="18" customHeight="1">
      <c r="A30" s="575">
        <f>IF(AO3="모두베기",1,)</f>
        <v>1</v>
      </c>
      <c r="B30" s="770"/>
      <c r="C30" s="259"/>
      <c r="D30" s="259" t="s">
        <v>499</v>
      </c>
      <c r="E30" s="579" t="str">
        <f>'6-3표준조사 4'!$W$23</f>
        <v>소반내 조림목의 생육상태, 현장여건 등을 고려하여 작업종은 모두베기로 적용한다.</v>
      </c>
      <c r="F30" s="579"/>
      <c r="G30" s="579"/>
      <c r="H30" s="579"/>
      <c r="I30" s="579"/>
      <c r="J30" s="580"/>
      <c r="K30" s="579"/>
      <c r="L30" s="579"/>
      <c r="M30" s="579"/>
      <c r="N30" s="579"/>
      <c r="O30" s="579"/>
      <c r="P30" s="579"/>
      <c r="Q30" s="579"/>
      <c r="R30" s="579"/>
      <c r="S30" s="579"/>
      <c r="T30" s="579"/>
      <c r="U30" s="579"/>
      <c r="V30" s="579"/>
      <c r="W30" s="579"/>
      <c r="X30" s="579"/>
      <c r="Y30" s="579"/>
      <c r="Z30" s="579"/>
      <c r="AA30" s="579"/>
      <c r="AB30" s="579"/>
      <c r="AC30" s="579"/>
      <c r="AD30" s="579"/>
      <c r="AE30" s="579"/>
      <c r="AF30" s="579"/>
      <c r="AG30" s="579"/>
      <c r="AH30" s="579"/>
      <c r="AI30" s="579"/>
      <c r="AJ30" s="579"/>
      <c r="AK30" s="611"/>
      <c r="AL30" s="611"/>
      <c r="AM30" s="611"/>
      <c r="AN30" s="611"/>
      <c r="AO30" s="611"/>
      <c r="AP30" s="611"/>
      <c r="AQ30" s="611"/>
      <c r="AR30" s="611"/>
      <c r="AS30" s="611"/>
      <c r="AT30" s="611"/>
      <c r="AU30" s="611"/>
      <c r="AV30" s="611"/>
      <c r="AW30" s="611"/>
      <c r="AX30" s="611"/>
      <c r="AY30" s="611"/>
      <c r="AZ30" s="443"/>
    </row>
    <row r="31" spans="1:52" s="260" customFormat="1" ht="18" customHeight="1">
      <c r="A31" s="575">
        <f>IF(1&gt;S35,1,0)</f>
        <v>1</v>
      </c>
      <c r="B31" s="951"/>
      <c r="C31" s="259"/>
      <c r="D31" s="259" t="s">
        <v>499</v>
      </c>
      <c r="E31" s="579" t="s">
        <v>1356</v>
      </c>
      <c r="F31" s="579"/>
      <c r="G31" s="579"/>
      <c r="H31" s="579"/>
      <c r="I31" s="579"/>
      <c r="J31" s="580"/>
      <c r="K31" s="579"/>
      <c r="L31" s="579"/>
      <c r="M31" s="579"/>
      <c r="N31" s="579"/>
      <c r="O31" s="579"/>
      <c r="P31" s="579"/>
      <c r="Q31" s="579"/>
      <c r="R31" s="579"/>
      <c r="S31" s="579"/>
      <c r="T31" s="579"/>
      <c r="U31" s="579"/>
      <c r="V31" s="579"/>
      <c r="W31" s="579"/>
      <c r="X31" s="579"/>
      <c r="Y31" s="579"/>
      <c r="Z31" s="579"/>
      <c r="AA31" s="579"/>
      <c r="AB31" s="579"/>
      <c r="AC31" s="579"/>
      <c r="AD31" s="579"/>
      <c r="AE31" s="579"/>
      <c r="AF31" s="579"/>
      <c r="AG31" s="579"/>
      <c r="AH31" s="579"/>
      <c r="AI31" s="579"/>
      <c r="AJ31" s="579"/>
      <c r="AK31" s="611"/>
      <c r="AL31" s="611"/>
      <c r="AM31" s="611"/>
      <c r="AN31" s="611"/>
      <c r="AO31" s="611"/>
      <c r="AP31" s="611"/>
      <c r="AQ31" s="611"/>
      <c r="AR31" s="611"/>
      <c r="AS31" s="611"/>
      <c r="AT31" s="611"/>
      <c r="AU31" s="611"/>
      <c r="AV31" s="611"/>
      <c r="AW31" s="611"/>
      <c r="AX31" s="611"/>
      <c r="AY31" s="611"/>
      <c r="AZ31" s="443"/>
    </row>
    <row r="32" spans="1:52" s="259" customFormat="1" ht="18" customHeight="1">
      <c r="A32" s="575">
        <f>IF(K$19&gt;0,1,0)</f>
        <v>0</v>
      </c>
      <c r="C32" s="259" t="s">
        <v>1206</v>
      </c>
      <c r="D32" s="579" t="s">
        <v>1205</v>
      </c>
      <c r="E32" s="579"/>
      <c r="F32" s="579"/>
      <c r="G32" s="579"/>
      <c r="H32" s="579"/>
      <c r="I32" s="579"/>
      <c r="J32" s="579"/>
      <c r="K32" s="579"/>
      <c r="L32" s="579"/>
      <c r="M32" s="579"/>
      <c r="N32" s="579"/>
      <c r="O32" s="579"/>
      <c r="P32" s="579"/>
      <c r="Q32" s="579"/>
      <c r="R32" s="579"/>
      <c r="S32" s="579"/>
      <c r="T32" s="579"/>
      <c r="U32" s="579"/>
      <c r="V32" s="579"/>
      <c r="W32" s="579"/>
      <c r="X32" s="579"/>
      <c r="Y32" s="579"/>
      <c r="Z32" s="579"/>
      <c r="AA32" s="579"/>
      <c r="AB32" s="579"/>
      <c r="AC32" s="579"/>
      <c r="AD32" s="579"/>
      <c r="AE32" s="579"/>
      <c r="AF32" s="579"/>
      <c r="AG32" s="579"/>
      <c r="AH32" s="579"/>
      <c r="AI32" s="579"/>
      <c r="AJ32" s="579"/>
      <c r="AK32" s="579"/>
      <c r="AL32" s="579"/>
      <c r="AM32" s="579"/>
      <c r="AN32" s="579"/>
      <c r="AO32" s="579"/>
      <c r="AP32" s="579"/>
      <c r="AQ32" s="579"/>
      <c r="AR32" s="579"/>
      <c r="AS32" s="579"/>
      <c r="AT32" s="579"/>
      <c r="AU32" s="579"/>
      <c r="AV32" s="579"/>
      <c r="AW32" s="579"/>
      <c r="AX32" s="579"/>
      <c r="AY32" s="579"/>
      <c r="AZ32" s="443">
        <v>1</v>
      </c>
    </row>
    <row r="33" spans="1:52" s="259" customFormat="1" ht="18" customHeight="1">
      <c r="A33" s="575">
        <f>IF(K$19&gt;0,1,0)</f>
        <v>0</v>
      </c>
      <c r="C33" s="1862" t="s">
        <v>1204</v>
      </c>
      <c r="D33" s="1862"/>
      <c r="E33" s="1862"/>
      <c r="F33" s="1862"/>
      <c r="G33" s="1862"/>
      <c r="H33" s="1862"/>
      <c r="I33" s="1862"/>
      <c r="J33" s="1862"/>
      <c r="K33" s="1862"/>
      <c r="L33" s="1862"/>
      <c r="M33" s="1862"/>
      <c r="N33" s="1862"/>
      <c r="O33" s="1862"/>
      <c r="P33" s="1862"/>
      <c r="Q33" s="1862"/>
      <c r="R33" s="1862"/>
      <c r="S33" s="1862"/>
      <c r="T33" s="1862"/>
      <c r="U33" s="1862"/>
      <c r="V33" s="1862"/>
      <c r="W33" s="1862"/>
      <c r="X33" s="1862"/>
      <c r="Y33" s="1862"/>
      <c r="Z33" s="1862"/>
      <c r="AA33" s="1862" t="s">
        <v>1203</v>
      </c>
      <c r="AB33" s="1862"/>
      <c r="AC33" s="1862"/>
      <c r="AD33" s="1862"/>
      <c r="AE33" s="1862"/>
      <c r="AF33" s="1862"/>
      <c r="AG33" s="1862"/>
      <c r="AH33" s="1862"/>
      <c r="AI33" s="1862"/>
      <c r="AJ33" s="1862"/>
      <c r="AK33" s="1862"/>
      <c r="AL33" s="1862"/>
      <c r="AM33" s="1862"/>
      <c r="AN33" s="1862"/>
      <c r="AO33" s="1862"/>
      <c r="AP33" s="1862"/>
      <c r="AQ33" s="1862"/>
      <c r="AR33" s="1862"/>
      <c r="AS33" s="1862"/>
      <c r="AT33" s="1862"/>
      <c r="AU33" s="1862"/>
      <c r="AV33" s="1862"/>
      <c r="AW33" s="1862"/>
      <c r="AX33" s="1862"/>
      <c r="AZ33" s="443">
        <v>1</v>
      </c>
    </row>
    <row r="34" spans="1:52" s="259" customFormat="1" ht="18" customHeight="1">
      <c r="A34" s="575">
        <f>IF(K$19&gt;0,1,0)</f>
        <v>0</v>
      </c>
      <c r="B34" s="614"/>
      <c r="C34" s="1862" t="s">
        <v>1202</v>
      </c>
      <c r="D34" s="1862"/>
      <c r="E34" s="1862"/>
      <c r="F34" s="1862"/>
      <c r="G34" s="1862"/>
      <c r="H34" s="1862"/>
      <c r="I34" s="1862"/>
      <c r="J34" s="1862"/>
      <c r="K34" s="1862" t="s">
        <v>1201</v>
      </c>
      <c r="L34" s="1862"/>
      <c r="M34" s="1862"/>
      <c r="N34" s="1862"/>
      <c r="O34" s="1862"/>
      <c r="P34" s="1862"/>
      <c r="Q34" s="1862"/>
      <c r="R34" s="1862"/>
      <c r="S34" s="1862" t="s">
        <v>1200</v>
      </c>
      <c r="T34" s="1862"/>
      <c r="U34" s="1862"/>
      <c r="V34" s="1862"/>
      <c r="W34" s="1862"/>
      <c r="X34" s="1862"/>
      <c r="Y34" s="1862"/>
      <c r="Z34" s="1862"/>
      <c r="AA34" s="1862" t="s">
        <v>1199</v>
      </c>
      <c r="AB34" s="1862"/>
      <c r="AC34" s="1862"/>
      <c r="AD34" s="1862"/>
      <c r="AE34" s="1862"/>
      <c r="AF34" s="1862"/>
      <c r="AG34" s="1862"/>
      <c r="AH34" s="1862"/>
      <c r="AI34" s="1862" t="s">
        <v>1198</v>
      </c>
      <c r="AJ34" s="1862"/>
      <c r="AK34" s="1862"/>
      <c r="AL34" s="1862"/>
      <c r="AM34" s="1862"/>
      <c r="AN34" s="1862"/>
      <c r="AO34" s="1862"/>
      <c r="AP34" s="1862"/>
      <c r="AQ34" s="1862" t="s">
        <v>964</v>
      </c>
      <c r="AR34" s="1862"/>
      <c r="AS34" s="1862"/>
      <c r="AT34" s="1862"/>
      <c r="AU34" s="1862"/>
      <c r="AV34" s="1862"/>
      <c r="AW34" s="1862"/>
      <c r="AX34" s="1862"/>
      <c r="AY34" s="614"/>
      <c r="AZ34" s="443">
        <v>1</v>
      </c>
    </row>
    <row r="35" spans="1:52" s="260" customFormat="1" ht="18" customHeight="1">
      <c r="A35" s="575">
        <f>IF(K$19&gt;0,1,0)</f>
        <v>0</v>
      </c>
      <c r="B35" s="599"/>
      <c r="C35" s="1862" t="s">
        <v>1192</v>
      </c>
      <c r="D35" s="1862"/>
      <c r="E35" s="1862"/>
      <c r="F35" s="1862"/>
      <c r="G35" s="1862"/>
      <c r="H35" s="1862"/>
      <c r="I35" s="1862"/>
      <c r="J35" s="1862"/>
      <c r="K35" s="1862" t="s">
        <v>1197</v>
      </c>
      <c r="L35" s="1862"/>
      <c r="M35" s="1862"/>
      <c r="N35" s="1862"/>
      <c r="O35" s="1862"/>
      <c r="P35" s="1862"/>
      <c r="Q35" s="1862"/>
      <c r="R35" s="1862"/>
      <c r="S35" s="1886">
        <f>'5-3단가산출서 4'!D18</f>
        <v>0</v>
      </c>
      <c r="T35" s="1886"/>
      <c r="U35" s="1886"/>
      <c r="V35" s="1886"/>
      <c r="W35" s="1886"/>
      <c r="X35" s="1886"/>
      <c r="Y35" s="1886"/>
      <c r="Z35" s="1886"/>
      <c r="AA35" s="1877" t="str">
        <f>'6-3표준조사 4'!P6</f>
        <v>중 (15˚ ~ 30˚)</v>
      </c>
      <c r="AB35" s="1878"/>
      <c r="AC35" s="1878"/>
      <c r="AD35" s="1878"/>
      <c r="AE35" s="1878"/>
      <c r="AF35" s="1878"/>
      <c r="AG35" s="1878"/>
      <c r="AH35" s="1879"/>
      <c r="AI35" s="1877" t="str">
        <f>'6-3표준조사 4'!Q6</f>
        <v>개소당3ha이상</v>
      </c>
      <c r="AJ35" s="1878"/>
      <c r="AK35" s="1878"/>
      <c r="AL35" s="1878"/>
      <c r="AM35" s="1878"/>
      <c r="AN35" s="1878"/>
      <c r="AO35" s="1878"/>
      <c r="AP35" s="1879"/>
      <c r="AQ35" s="1877" t="str">
        <f>'6-3표준조사 4'!R6</f>
        <v>3년차 이상</v>
      </c>
      <c r="AR35" s="1878"/>
      <c r="AS35" s="1878"/>
      <c r="AT35" s="1878"/>
      <c r="AU35" s="1878"/>
      <c r="AV35" s="1878"/>
      <c r="AW35" s="1878"/>
      <c r="AX35" s="1879"/>
      <c r="AY35" s="599"/>
      <c r="AZ35" s="444">
        <v>1</v>
      </c>
    </row>
    <row r="36" spans="1:52" s="259" customFormat="1" ht="18" customHeight="1">
      <c r="A36" s="575">
        <f>IF(K$19&gt;0,1,0)</f>
        <v>0</v>
      </c>
      <c r="B36" s="599"/>
      <c r="C36" s="1862" t="str">
        <f>'6-3표준조사 4'!R4</f>
        <v>모두베기</v>
      </c>
      <c r="D36" s="1862"/>
      <c r="E36" s="1862"/>
      <c r="F36" s="1862"/>
      <c r="G36" s="1862"/>
      <c r="H36" s="1862"/>
      <c r="I36" s="1862"/>
      <c r="J36" s="1862"/>
      <c r="K36" s="1862" t="s">
        <v>1194</v>
      </c>
      <c r="L36" s="1862"/>
      <c r="M36" s="1862"/>
      <c r="N36" s="1862"/>
      <c r="O36" s="1862"/>
      <c r="P36" s="1862"/>
      <c r="Q36" s="1862"/>
      <c r="R36" s="1862"/>
      <c r="S36" s="1467">
        <f>K19</f>
        <v>0</v>
      </c>
      <c r="T36" s="1467"/>
      <c r="U36" s="1467"/>
      <c r="V36" s="1467"/>
      <c r="W36" s="1467"/>
      <c r="X36" s="1467"/>
      <c r="Y36" s="1467"/>
      <c r="Z36" s="1467"/>
      <c r="AA36" s="1880"/>
      <c r="AB36" s="1881"/>
      <c r="AC36" s="1881"/>
      <c r="AD36" s="1881"/>
      <c r="AE36" s="1881"/>
      <c r="AF36" s="1881"/>
      <c r="AG36" s="1881"/>
      <c r="AH36" s="1882"/>
      <c r="AI36" s="1880"/>
      <c r="AJ36" s="1881"/>
      <c r="AK36" s="1881"/>
      <c r="AL36" s="1881"/>
      <c r="AM36" s="1881"/>
      <c r="AN36" s="1881"/>
      <c r="AO36" s="1881"/>
      <c r="AP36" s="1882"/>
      <c r="AQ36" s="1880"/>
      <c r="AR36" s="1881"/>
      <c r="AS36" s="1881"/>
      <c r="AT36" s="1881"/>
      <c r="AU36" s="1881"/>
      <c r="AV36" s="1881"/>
      <c r="AW36" s="1881"/>
      <c r="AX36" s="1882"/>
      <c r="AY36" s="599"/>
      <c r="AZ36" s="444">
        <v>1</v>
      </c>
    </row>
    <row r="37" spans="1:52" s="259" customFormat="1" ht="18" hidden="1" customHeight="1">
      <c r="A37" s="575">
        <f>IF('6-3표준조사 4'!$Y$2&gt;0,1,0)</f>
        <v>0</v>
      </c>
      <c r="B37" s="599"/>
      <c r="C37" s="1862" t="s">
        <v>1195</v>
      </c>
      <c r="D37" s="1862"/>
      <c r="E37" s="1862"/>
      <c r="F37" s="1862"/>
      <c r="G37" s="1862"/>
      <c r="H37" s="1862"/>
      <c r="I37" s="1862"/>
      <c r="J37" s="1862"/>
      <c r="K37" s="1862" t="s">
        <v>1194</v>
      </c>
      <c r="L37" s="1862"/>
      <c r="M37" s="1862"/>
      <c r="N37" s="1862"/>
      <c r="O37" s="1862"/>
      <c r="P37" s="1862"/>
      <c r="Q37" s="1862"/>
      <c r="R37" s="1862"/>
      <c r="S37" s="1863" t="b">
        <f>IF(A37&gt;0,S36)</f>
        <v>0</v>
      </c>
      <c r="T37" s="1863"/>
      <c r="U37" s="1863"/>
      <c r="V37" s="1863"/>
      <c r="W37" s="1863"/>
      <c r="X37" s="1863"/>
      <c r="Y37" s="1863"/>
      <c r="Z37" s="1863"/>
      <c r="AA37" s="1883"/>
      <c r="AB37" s="1884"/>
      <c r="AC37" s="1884"/>
      <c r="AD37" s="1884"/>
      <c r="AE37" s="1884"/>
      <c r="AF37" s="1884"/>
      <c r="AG37" s="1884"/>
      <c r="AH37" s="1885"/>
      <c r="AI37" s="1883"/>
      <c r="AJ37" s="1884"/>
      <c r="AK37" s="1884"/>
      <c r="AL37" s="1884"/>
      <c r="AM37" s="1884"/>
      <c r="AN37" s="1884"/>
      <c r="AO37" s="1884"/>
      <c r="AP37" s="1885"/>
      <c r="AQ37" s="1883"/>
      <c r="AR37" s="1884"/>
      <c r="AS37" s="1884"/>
      <c r="AT37" s="1884"/>
      <c r="AU37" s="1884"/>
      <c r="AV37" s="1884"/>
      <c r="AW37" s="1884"/>
      <c r="AX37" s="1885"/>
      <c r="AY37" s="599"/>
      <c r="AZ37" s="444">
        <v>1</v>
      </c>
    </row>
    <row r="38" spans="1:52" s="259" customFormat="1" ht="0.95" customHeight="1">
      <c r="A38" s="575">
        <v>1</v>
      </c>
      <c r="B38" s="599"/>
      <c r="C38" s="1862"/>
      <c r="D38" s="1862"/>
      <c r="E38" s="1862"/>
      <c r="F38" s="1862"/>
      <c r="G38" s="1862"/>
      <c r="H38" s="1862"/>
      <c r="I38" s="1862"/>
      <c r="J38" s="1862"/>
      <c r="K38" s="1862"/>
      <c r="L38" s="1862"/>
      <c r="M38" s="1862"/>
      <c r="N38" s="1862"/>
      <c r="O38" s="1862"/>
      <c r="P38" s="1862"/>
      <c r="Q38" s="1862"/>
      <c r="R38" s="1862"/>
      <c r="S38" s="1863"/>
      <c r="T38" s="1863"/>
      <c r="U38" s="1863"/>
      <c r="V38" s="1863"/>
      <c r="W38" s="1863"/>
      <c r="X38" s="1863"/>
      <c r="Y38" s="1863"/>
      <c r="Z38" s="1863"/>
      <c r="AA38" s="1889"/>
      <c r="AB38" s="1889"/>
      <c r="AC38" s="1889"/>
      <c r="AD38" s="1889"/>
      <c r="AE38" s="1889"/>
      <c r="AF38" s="1889"/>
      <c r="AG38" s="1889"/>
      <c r="AH38" s="1889"/>
      <c r="AI38" s="1889"/>
      <c r="AJ38" s="1889"/>
      <c r="AK38" s="1889"/>
      <c r="AL38" s="1889"/>
      <c r="AM38" s="1889"/>
      <c r="AN38" s="1889"/>
      <c r="AO38" s="1889"/>
      <c r="AP38" s="1889"/>
      <c r="AQ38" s="1889"/>
      <c r="AR38" s="1889"/>
      <c r="AS38" s="1889"/>
      <c r="AT38" s="1889"/>
      <c r="AU38" s="1889"/>
      <c r="AV38" s="1889"/>
      <c r="AW38" s="1889"/>
      <c r="AX38" s="1889"/>
      <c r="AY38" s="599"/>
      <c r="AZ38" s="444"/>
    </row>
    <row r="39" spans="1:52" s="259" customFormat="1" ht="18" hidden="1" customHeight="1">
      <c r="A39" s="575"/>
      <c r="B39" s="617"/>
      <c r="C39" s="617" t="s">
        <v>1193</v>
      </c>
      <c r="D39" s="617" t="s">
        <v>1192</v>
      </c>
      <c r="E39" s="617"/>
      <c r="F39" s="617"/>
      <c r="G39" s="618"/>
      <c r="H39" s="618"/>
      <c r="I39" s="618"/>
      <c r="J39" s="618"/>
      <c r="K39" s="618"/>
      <c r="L39" s="604"/>
      <c r="M39" s="604"/>
      <c r="N39" s="604"/>
      <c r="O39" s="604"/>
      <c r="P39" s="604"/>
      <c r="Q39" s="619"/>
      <c r="R39" s="619"/>
      <c r="S39" s="619"/>
      <c r="T39" s="619"/>
      <c r="U39" s="619"/>
      <c r="V39" s="599"/>
      <c r="W39" s="599"/>
      <c r="X39" s="599"/>
      <c r="Y39" s="599"/>
      <c r="Z39" s="620"/>
      <c r="AA39" s="599"/>
      <c r="AB39" s="599"/>
      <c r="AC39" s="599"/>
      <c r="AD39" s="621"/>
      <c r="AE39" s="599"/>
      <c r="AF39" s="599"/>
      <c r="AG39" s="599"/>
      <c r="AH39" s="800"/>
      <c r="AI39" s="800"/>
      <c r="AJ39" s="800"/>
      <c r="AK39" s="800"/>
      <c r="AL39" s="800"/>
      <c r="AM39" s="800"/>
      <c r="AN39" s="800"/>
      <c r="AO39" s="800"/>
      <c r="AP39" s="800"/>
      <c r="AQ39" s="622"/>
      <c r="AR39" s="622"/>
      <c r="AS39" s="622"/>
      <c r="AT39" s="622"/>
      <c r="AU39" s="797"/>
      <c r="AV39" s="797"/>
      <c r="AW39" s="797"/>
      <c r="AX39" s="797"/>
      <c r="AY39" s="797"/>
      <c r="AZ39" s="444">
        <v>1</v>
      </c>
    </row>
    <row r="40" spans="1:52" s="259" customFormat="1" ht="18" hidden="1" customHeight="1">
      <c r="A40" s="575"/>
      <c r="D40" s="259" t="s">
        <v>499</v>
      </c>
      <c r="J40" s="621"/>
      <c r="K40" s="621"/>
      <c r="L40" s="621"/>
      <c r="M40" s="621"/>
      <c r="T40" s="619"/>
      <c r="U40" s="619"/>
      <c r="V40" s="619"/>
      <c r="W40" s="619"/>
      <c r="AB40" s="619"/>
      <c r="AC40" s="619"/>
      <c r="AD40" s="619"/>
      <c r="AE40" s="619"/>
      <c r="AZ40" s="443">
        <v>1</v>
      </c>
    </row>
    <row r="41" spans="1:52" s="259" customFormat="1" ht="18" hidden="1" customHeight="1">
      <c r="A41" s="575"/>
      <c r="D41" s="259" t="s">
        <v>499</v>
      </c>
      <c r="E41" s="259" t="s">
        <v>1191</v>
      </c>
      <c r="J41" s="621"/>
      <c r="K41" s="621"/>
      <c r="L41" s="621"/>
      <c r="M41" s="621"/>
      <c r="T41" s="619"/>
      <c r="U41" s="619"/>
      <c r="V41" s="619"/>
      <c r="W41" s="619"/>
      <c r="AB41" s="619"/>
      <c r="AC41" s="619"/>
      <c r="AD41" s="619"/>
      <c r="AE41" s="619"/>
      <c r="AZ41" s="443">
        <v>1</v>
      </c>
    </row>
    <row r="42" spans="1:52" s="259" customFormat="1" ht="18" hidden="1" customHeight="1">
      <c r="A42" s="575"/>
      <c r="D42" s="259" t="s">
        <v>499</v>
      </c>
      <c r="E42" s="579" t="s">
        <v>1190</v>
      </c>
      <c r="F42" s="579"/>
      <c r="G42" s="579"/>
      <c r="H42" s="579"/>
      <c r="I42" s="579"/>
      <c r="J42" s="579"/>
      <c r="K42" s="579"/>
      <c r="L42" s="579"/>
      <c r="M42" s="579"/>
      <c r="N42" s="579"/>
      <c r="O42" s="579"/>
      <c r="P42" s="579"/>
      <c r="Q42" s="579"/>
      <c r="R42" s="579"/>
      <c r="S42" s="579"/>
      <c r="T42" s="579"/>
      <c r="U42" s="579"/>
      <c r="V42" s="579"/>
      <c r="W42" s="579"/>
      <c r="X42" s="579"/>
      <c r="Y42" s="579"/>
      <c r="Z42" s="579"/>
      <c r="AA42" s="579"/>
      <c r="AB42" s="579"/>
      <c r="AC42" s="579"/>
      <c r="AD42" s="579"/>
      <c r="AE42" s="579"/>
      <c r="AF42" s="579"/>
      <c r="AG42" s="579"/>
      <c r="AH42" s="579"/>
      <c r="AI42" s="579"/>
      <c r="AJ42" s="579"/>
      <c r="AK42" s="579"/>
      <c r="AL42" s="579"/>
      <c r="AM42" s="579"/>
      <c r="AN42" s="579"/>
      <c r="AO42" s="579"/>
      <c r="AP42" s="579"/>
      <c r="AQ42" s="579"/>
      <c r="AR42" s="579"/>
      <c r="AS42" s="579"/>
      <c r="AT42" s="579"/>
      <c r="AU42" s="579"/>
      <c r="AV42" s="579"/>
      <c r="AW42" s="579"/>
      <c r="AX42" s="579"/>
      <c r="AY42" s="579"/>
      <c r="AZ42" s="443">
        <v>1</v>
      </c>
    </row>
    <row r="43" spans="1:52" s="260" customFormat="1" ht="18" hidden="1" customHeight="1">
      <c r="A43" s="575"/>
      <c r="B43" s="259"/>
      <c r="C43" s="259" t="s">
        <v>1189</v>
      </c>
      <c r="D43" s="259"/>
      <c r="E43" s="653"/>
      <c r="F43" s="653"/>
      <c r="G43" s="653"/>
      <c r="H43" s="653"/>
      <c r="I43" s="653"/>
      <c r="J43" s="653"/>
      <c r="K43" s="653"/>
      <c r="L43" s="653"/>
      <c r="M43" s="653"/>
      <c r="N43" s="653"/>
      <c r="O43" s="653"/>
      <c r="P43" s="653"/>
      <c r="Q43" s="653"/>
      <c r="R43" s="653"/>
      <c r="S43" s="653"/>
      <c r="T43" s="653"/>
      <c r="U43" s="653"/>
      <c r="V43" s="653"/>
      <c r="W43" s="653"/>
      <c r="X43" s="653"/>
      <c r="Y43" s="653"/>
      <c r="Z43" s="653"/>
      <c r="AA43" s="1005"/>
      <c r="AB43" s="1005"/>
      <c r="AC43" s="1005"/>
      <c r="AD43" s="1005"/>
      <c r="AE43" s="1005"/>
      <c r="AF43" s="1005"/>
      <c r="AG43" s="1005"/>
      <c r="AH43" s="1005"/>
      <c r="AI43" s="1005"/>
      <c r="AJ43" s="1005"/>
      <c r="AK43" s="1005"/>
      <c r="AL43" s="1005"/>
      <c r="AM43" s="1005"/>
      <c r="AN43" s="1005"/>
      <c r="AO43" s="1005"/>
      <c r="AP43" s="1005"/>
      <c r="AQ43" s="1005"/>
      <c r="AR43" s="1005"/>
      <c r="AS43" s="1005"/>
      <c r="AT43" s="1005"/>
      <c r="AU43" s="1005"/>
      <c r="AV43" s="1005"/>
      <c r="AW43" s="1005"/>
      <c r="AX43" s="1005"/>
      <c r="AY43" s="653"/>
      <c r="AZ43" s="798">
        <v>1</v>
      </c>
    </row>
    <row r="44" spans="1:52" s="259" customFormat="1" ht="18" hidden="1" customHeight="1">
      <c r="A44" s="575"/>
      <c r="D44" s="259" t="s">
        <v>499</v>
      </c>
      <c r="E44" s="653" t="s">
        <v>1385</v>
      </c>
      <c r="F44" s="653"/>
      <c r="G44" s="653"/>
      <c r="H44" s="653"/>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c r="AH44" s="653"/>
      <c r="AI44" s="653"/>
      <c r="AJ44" s="653"/>
      <c r="AK44" s="653"/>
      <c r="AL44" s="653"/>
      <c r="AM44" s="653"/>
      <c r="AN44" s="653"/>
      <c r="AO44" s="653"/>
      <c r="AP44" s="653"/>
      <c r="AQ44" s="653"/>
      <c r="AR44" s="653"/>
      <c r="AS44" s="653"/>
      <c r="AT44" s="653"/>
      <c r="AU44" s="653"/>
      <c r="AV44" s="653"/>
      <c r="AW44" s="653"/>
      <c r="AX44" s="653"/>
      <c r="AY44" s="653"/>
      <c r="AZ44" s="798">
        <v>1</v>
      </c>
    </row>
    <row r="45" spans="1:52" s="259" customFormat="1" ht="18" hidden="1" customHeight="1">
      <c r="A45" s="575"/>
      <c r="D45" s="259" t="s">
        <v>499</v>
      </c>
      <c r="E45" s="653" t="s">
        <v>1188</v>
      </c>
      <c r="F45" s="653"/>
      <c r="G45" s="653"/>
      <c r="H45" s="653"/>
      <c r="I45" s="653"/>
      <c r="J45" s="653"/>
      <c r="K45" s="653"/>
      <c r="L45" s="653"/>
      <c r="M45" s="653"/>
      <c r="N45" s="653"/>
      <c r="O45" s="653"/>
      <c r="P45" s="653"/>
      <c r="Q45" s="653"/>
      <c r="R45" s="653"/>
      <c r="S45" s="653"/>
      <c r="T45" s="653"/>
      <c r="U45" s="653"/>
      <c r="V45" s="653"/>
      <c r="W45" s="653"/>
      <c r="X45" s="653"/>
      <c r="Y45" s="653"/>
      <c r="Z45" s="653"/>
      <c r="AA45" s="653"/>
      <c r="AB45" s="653"/>
      <c r="AC45" s="653"/>
      <c r="AD45" s="653"/>
      <c r="AE45" s="653"/>
      <c r="AF45" s="653"/>
      <c r="AG45" s="653"/>
      <c r="AH45" s="653"/>
      <c r="AI45" s="653"/>
      <c r="AJ45" s="653"/>
      <c r="AK45" s="653"/>
      <c r="AL45" s="653"/>
      <c r="AM45" s="653"/>
      <c r="AN45" s="653"/>
      <c r="AO45" s="653"/>
      <c r="AP45" s="653"/>
      <c r="AQ45" s="653"/>
      <c r="AR45" s="653"/>
      <c r="AS45" s="653"/>
      <c r="AT45" s="653"/>
      <c r="AU45" s="653"/>
      <c r="AV45" s="653"/>
      <c r="AW45" s="653"/>
      <c r="AX45" s="653"/>
      <c r="AY45" s="653"/>
      <c r="AZ45" s="798"/>
    </row>
    <row r="46" spans="1:52" s="260" customFormat="1" ht="18" hidden="1" customHeight="1">
      <c r="A46" s="575"/>
      <c r="B46" s="259"/>
      <c r="C46" s="259" t="s">
        <v>1187</v>
      </c>
      <c r="D46" s="259"/>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c r="AI46" s="653"/>
      <c r="AJ46" s="653"/>
      <c r="AK46" s="653"/>
      <c r="AL46" s="653"/>
      <c r="AM46" s="653"/>
      <c r="AN46" s="653"/>
      <c r="AO46" s="653"/>
      <c r="AP46" s="653"/>
      <c r="AQ46" s="653"/>
      <c r="AR46" s="653"/>
      <c r="AS46" s="653"/>
      <c r="AT46" s="653"/>
      <c r="AU46" s="653"/>
      <c r="AV46" s="653"/>
      <c r="AW46" s="653"/>
      <c r="AX46" s="653"/>
      <c r="AY46" s="653"/>
      <c r="AZ46" s="798">
        <v>1</v>
      </c>
    </row>
    <row r="47" spans="1:52" s="259" customFormat="1" ht="18" hidden="1" customHeight="1">
      <c r="A47" s="575"/>
      <c r="D47" s="259" t="s">
        <v>499</v>
      </c>
      <c r="E47" s="653" t="s">
        <v>1385</v>
      </c>
      <c r="F47" s="653"/>
      <c r="G47" s="653"/>
      <c r="H47" s="653"/>
      <c r="I47" s="653"/>
      <c r="J47" s="653"/>
      <c r="K47" s="653"/>
      <c r="L47" s="653"/>
      <c r="M47" s="653"/>
      <c r="N47" s="653"/>
      <c r="O47" s="653"/>
      <c r="P47" s="653"/>
      <c r="Q47" s="653"/>
      <c r="R47" s="653"/>
      <c r="S47" s="653"/>
      <c r="T47" s="653"/>
      <c r="U47" s="653"/>
      <c r="V47" s="653"/>
      <c r="W47" s="653"/>
      <c r="X47" s="653"/>
      <c r="Y47" s="653"/>
      <c r="Z47" s="653"/>
      <c r="AA47" s="653"/>
      <c r="AB47" s="653"/>
      <c r="AC47" s="653"/>
      <c r="AD47" s="653"/>
      <c r="AE47" s="653"/>
      <c r="AF47" s="653"/>
      <c r="AG47" s="653"/>
      <c r="AH47" s="653"/>
      <c r="AI47" s="653"/>
      <c r="AJ47" s="653"/>
      <c r="AK47" s="653"/>
      <c r="AL47" s="653"/>
      <c r="AM47" s="653"/>
      <c r="AN47" s="653"/>
      <c r="AO47" s="653"/>
      <c r="AP47" s="653"/>
      <c r="AQ47" s="653"/>
      <c r="AR47" s="653"/>
      <c r="AS47" s="653"/>
      <c r="AT47" s="653"/>
      <c r="AU47" s="653"/>
      <c r="AV47" s="653"/>
      <c r="AW47" s="653"/>
      <c r="AX47" s="653"/>
      <c r="AY47" s="653"/>
      <c r="AZ47" s="798">
        <v>1</v>
      </c>
    </row>
    <row r="48" spans="1:52" s="259" customFormat="1" ht="18" hidden="1" customHeight="1">
      <c r="A48" s="575"/>
      <c r="D48" s="259" t="s">
        <v>499</v>
      </c>
      <c r="E48" s="653" t="s">
        <v>1186</v>
      </c>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c r="AH48" s="653"/>
      <c r="AI48" s="653"/>
      <c r="AJ48" s="653"/>
      <c r="AK48" s="653"/>
      <c r="AL48" s="653"/>
      <c r="AM48" s="653"/>
      <c r="AN48" s="653"/>
      <c r="AO48" s="653"/>
      <c r="AP48" s="653"/>
      <c r="AQ48" s="653"/>
      <c r="AR48" s="653"/>
      <c r="AS48" s="653"/>
      <c r="AT48" s="653"/>
      <c r="AU48" s="653"/>
      <c r="AV48" s="653"/>
      <c r="AW48" s="653"/>
      <c r="AX48" s="653"/>
      <c r="AY48" s="653"/>
      <c r="AZ48" s="798">
        <v>1</v>
      </c>
    </row>
    <row r="49" spans="1:52" s="259" customFormat="1" ht="18" hidden="1" customHeight="1">
      <c r="A49" s="575"/>
      <c r="C49" s="259" t="s">
        <v>1185</v>
      </c>
      <c r="D49" s="259" t="s">
        <v>1184</v>
      </c>
      <c r="E49" s="653"/>
      <c r="F49" s="653"/>
      <c r="G49" s="653"/>
      <c r="H49" s="653"/>
      <c r="I49" s="653"/>
      <c r="J49" s="653"/>
      <c r="K49" s="653"/>
      <c r="L49" s="653"/>
      <c r="M49" s="653"/>
      <c r="N49" s="653"/>
      <c r="O49" s="653"/>
      <c r="P49" s="653"/>
      <c r="Q49" s="653"/>
      <c r="R49" s="653"/>
      <c r="S49" s="653"/>
      <c r="T49" s="653"/>
      <c r="U49" s="653"/>
      <c r="V49" s="653"/>
      <c r="W49" s="653"/>
      <c r="X49" s="653"/>
      <c r="Y49" s="653"/>
      <c r="Z49" s="653"/>
      <c r="AA49" s="653"/>
      <c r="AB49" s="653"/>
      <c r="AC49" s="653"/>
      <c r="AD49" s="653"/>
      <c r="AE49" s="653"/>
      <c r="AF49" s="653"/>
      <c r="AG49" s="653"/>
      <c r="AH49" s="653"/>
      <c r="AI49" s="653"/>
      <c r="AJ49" s="653"/>
      <c r="AK49" s="653"/>
      <c r="AL49" s="653"/>
      <c r="AM49" s="653"/>
      <c r="AN49" s="653"/>
      <c r="AO49" s="653"/>
      <c r="AP49" s="653"/>
      <c r="AQ49" s="653"/>
      <c r="AR49" s="653"/>
      <c r="AS49" s="653"/>
      <c r="AT49" s="653"/>
      <c r="AU49" s="653"/>
      <c r="AV49" s="653"/>
      <c r="AW49" s="653"/>
      <c r="AX49" s="653"/>
      <c r="AY49" s="653"/>
      <c r="AZ49" s="798">
        <v>1</v>
      </c>
    </row>
    <row r="50" spans="1:52" s="259" customFormat="1" ht="18" hidden="1" customHeight="1">
      <c r="A50" s="575"/>
      <c r="D50" s="259" t="s">
        <v>499</v>
      </c>
      <c r="E50" s="653" t="s">
        <v>1183</v>
      </c>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c r="AI50" s="653"/>
      <c r="AJ50" s="653"/>
      <c r="AK50" s="653"/>
      <c r="AL50" s="653"/>
      <c r="AM50" s="653"/>
      <c r="AN50" s="653"/>
      <c r="AO50" s="653"/>
      <c r="AP50" s="653"/>
      <c r="AQ50" s="653"/>
      <c r="AR50" s="653"/>
      <c r="AS50" s="653"/>
      <c r="AT50" s="653"/>
      <c r="AU50" s="653"/>
      <c r="AV50" s="653"/>
      <c r="AW50" s="653"/>
      <c r="AX50" s="653"/>
      <c r="AY50" s="653"/>
      <c r="AZ50" s="798">
        <v>1</v>
      </c>
    </row>
    <row r="51" spans="1:52" s="259" customFormat="1" ht="18" hidden="1" customHeight="1">
      <c r="A51" s="575"/>
      <c r="D51" s="259" t="s">
        <v>499</v>
      </c>
      <c r="E51" s="653" t="s">
        <v>1182</v>
      </c>
      <c r="F51" s="653"/>
      <c r="G51" s="653"/>
      <c r="H51" s="653"/>
      <c r="I51" s="653"/>
      <c r="J51" s="653"/>
      <c r="K51" s="653"/>
      <c r="L51" s="653"/>
      <c r="M51" s="653"/>
      <c r="N51" s="653"/>
      <c r="O51" s="653"/>
      <c r="P51" s="653"/>
      <c r="Q51" s="653"/>
      <c r="R51" s="653"/>
      <c r="S51" s="653"/>
      <c r="T51" s="653"/>
      <c r="U51" s="653"/>
      <c r="V51" s="653"/>
      <c r="W51" s="653"/>
      <c r="X51" s="653"/>
      <c r="Y51" s="653"/>
      <c r="Z51" s="653"/>
      <c r="AA51" s="653"/>
      <c r="AB51" s="653"/>
      <c r="AC51" s="653"/>
      <c r="AD51" s="653"/>
      <c r="AE51" s="653"/>
      <c r="AF51" s="653"/>
      <c r="AG51" s="653"/>
      <c r="AH51" s="653"/>
      <c r="AI51" s="653"/>
      <c r="AJ51" s="653"/>
      <c r="AK51" s="653"/>
      <c r="AL51" s="653"/>
      <c r="AM51" s="653"/>
      <c r="AN51" s="653"/>
      <c r="AO51" s="653"/>
      <c r="AP51" s="653"/>
      <c r="AQ51" s="653"/>
      <c r="AR51" s="653"/>
      <c r="AS51" s="653"/>
      <c r="AT51" s="653"/>
      <c r="AU51" s="653"/>
      <c r="AV51" s="653"/>
      <c r="AW51" s="653"/>
      <c r="AX51" s="653"/>
      <c r="AY51" s="653"/>
      <c r="AZ51" s="798">
        <v>1</v>
      </c>
    </row>
    <row r="52" spans="1:52" s="259" customFormat="1" ht="18" hidden="1" customHeight="1">
      <c r="A52" s="575"/>
      <c r="D52" s="259" t="s">
        <v>499</v>
      </c>
      <c r="E52" s="653" t="s">
        <v>1181</v>
      </c>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c r="AH52" s="653"/>
      <c r="AI52" s="653"/>
      <c r="AJ52" s="653"/>
      <c r="AK52" s="653"/>
      <c r="AL52" s="653"/>
      <c r="AM52" s="653"/>
      <c r="AN52" s="653"/>
      <c r="AO52" s="653"/>
      <c r="AP52" s="653"/>
      <c r="AQ52" s="653"/>
      <c r="AR52" s="653"/>
      <c r="AS52" s="653"/>
      <c r="AT52" s="653"/>
      <c r="AU52" s="653"/>
      <c r="AV52" s="653"/>
      <c r="AW52" s="653"/>
      <c r="AX52" s="653"/>
      <c r="AY52" s="653"/>
      <c r="AZ52" s="798">
        <v>1</v>
      </c>
    </row>
    <row r="53" spans="1:52" s="259" customFormat="1" ht="18" hidden="1" customHeight="1">
      <c r="A53" s="575"/>
      <c r="D53" s="259" t="s">
        <v>499</v>
      </c>
      <c r="E53" s="653" t="s">
        <v>1180</v>
      </c>
      <c r="F53" s="653"/>
      <c r="G53" s="653"/>
      <c r="H53" s="653"/>
      <c r="I53" s="653"/>
      <c r="J53" s="653"/>
      <c r="K53" s="653"/>
      <c r="L53" s="653"/>
      <c r="M53" s="653"/>
      <c r="N53" s="653"/>
      <c r="O53" s="653"/>
      <c r="P53" s="653"/>
      <c r="Q53" s="653"/>
      <c r="R53" s="653"/>
      <c r="S53" s="653"/>
      <c r="T53" s="653"/>
      <c r="U53" s="653"/>
      <c r="V53" s="653"/>
      <c r="W53" s="653"/>
      <c r="X53" s="653"/>
      <c r="Y53" s="653"/>
      <c r="Z53" s="653"/>
      <c r="AA53" s="653"/>
      <c r="AB53" s="653"/>
      <c r="AC53" s="653"/>
      <c r="AD53" s="653"/>
      <c r="AE53" s="653"/>
      <c r="AF53" s="653"/>
      <c r="AG53" s="653"/>
      <c r="AH53" s="653"/>
      <c r="AI53" s="653"/>
      <c r="AJ53" s="653"/>
      <c r="AK53" s="653"/>
      <c r="AL53" s="653"/>
      <c r="AM53" s="653"/>
      <c r="AN53" s="653"/>
      <c r="AO53" s="653"/>
      <c r="AP53" s="653"/>
      <c r="AQ53" s="653"/>
      <c r="AR53" s="653"/>
      <c r="AS53" s="653"/>
      <c r="AT53" s="653"/>
      <c r="AU53" s="653"/>
      <c r="AV53" s="653"/>
      <c r="AW53" s="653"/>
      <c r="AX53" s="653"/>
      <c r="AY53" s="653"/>
      <c r="AZ53" s="798">
        <v>1</v>
      </c>
    </row>
    <row r="54" spans="1:52" s="259" customFormat="1" ht="18" hidden="1" customHeight="1">
      <c r="A54" s="575"/>
      <c r="D54" s="259" t="s">
        <v>499</v>
      </c>
      <c r="E54" s="653" t="s">
        <v>1179</v>
      </c>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c r="AI54" s="653"/>
      <c r="AJ54" s="653"/>
      <c r="AK54" s="653"/>
      <c r="AL54" s="653"/>
      <c r="AM54" s="653"/>
      <c r="AN54" s="653"/>
      <c r="AO54" s="653"/>
      <c r="AP54" s="653"/>
      <c r="AQ54" s="653"/>
      <c r="AR54" s="653"/>
      <c r="AS54" s="653"/>
      <c r="AT54" s="653"/>
      <c r="AU54" s="653"/>
      <c r="AV54" s="653"/>
      <c r="AW54" s="653"/>
      <c r="AX54" s="653"/>
      <c r="AY54" s="653"/>
      <c r="AZ54" s="798">
        <v>1</v>
      </c>
    </row>
    <row r="55" spans="1:52" s="259" customFormat="1" ht="18" hidden="1" customHeight="1">
      <c r="A55" s="575"/>
      <c r="D55" s="259" t="s">
        <v>499</v>
      </c>
      <c r="E55" s="653" t="s">
        <v>1178</v>
      </c>
      <c r="F55" s="653"/>
      <c r="G55" s="653"/>
      <c r="H55" s="653"/>
      <c r="I55" s="653"/>
      <c r="J55" s="653"/>
      <c r="K55" s="653"/>
      <c r="L55" s="653"/>
      <c r="M55" s="653"/>
      <c r="N55" s="653"/>
      <c r="O55" s="653"/>
      <c r="P55" s="653"/>
      <c r="Q55" s="653"/>
      <c r="R55" s="653"/>
      <c r="S55" s="653"/>
      <c r="T55" s="653"/>
      <c r="U55" s="653"/>
      <c r="V55" s="653"/>
      <c r="W55" s="653"/>
      <c r="X55" s="653"/>
      <c r="Y55" s="653"/>
      <c r="Z55" s="653"/>
      <c r="AA55" s="653"/>
      <c r="AB55" s="653"/>
      <c r="AC55" s="653"/>
      <c r="AD55" s="653"/>
      <c r="AE55" s="653"/>
      <c r="AF55" s="653"/>
      <c r="AG55" s="653"/>
      <c r="AH55" s="653"/>
      <c r="AI55" s="653"/>
      <c r="AJ55" s="653"/>
      <c r="AK55" s="653"/>
      <c r="AL55" s="653"/>
      <c r="AM55" s="653"/>
      <c r="AN55" s="653"/>
      <c r="AO55" s="653"/>
      <c r="AP55" s="653"/>
      <c r="AQ55" s="653"/>
      <c r="AR55" s="653"/>
      <c r="AS55" s="653"/>
      <c r="AT55" s="653"/>
      <c r="AU55" s="653"/>
      <c r="AV55" s="653"/>
      <c r="AW55" s="653"/>
      <c r="AX55" s="653"/>
      <c r="AY55" s="653"/>
      <c r="AZ55" s="798">
        <v>1</v>
      </c>
    </row>
    <row r="56" spans="1:52" s="259" customFormat="1" ht="18" hidden="1" customHeight="1">
      <c r="A56" s="575"/>
      <c r="D56" s="259" t="s">
        <v>499</v>
      </c>
      <c r="E56" s="653" t="s">
        <v>1177</v>
      </c>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c r="AI56" s="653"/>
      <c r="AJ56" s="653"/>
      <c r="AK56" s="653"/>
      <c r="AL56" s="653"/>
      <c r="AM56" s="653"/>
      <c r="AN56" s="653"/>
      <c r="AO56" s="653"/>
      <c r="AP56" s="653"/>
      <c r="AQ56" s="653"/>
      <c r="AR56" s="653"/>
      <c r="AS56" s="653"/>
      <c r="AT56" s="653"/>
      <c r="AU56" s="653"/>
      <c r="AV56" s="653"/>
      <c r="AW56" s="653"/>
      <c r="AX56" s="653"/>
      <c r="AY56" s="653"/>
      <c r="AZ56" s="798">
        <v>1</v>
      </c>
    </row>
    <row r="57" spans="1:52" s="259" customFormat="1" ht="18" hidden="1" customHeight="1">
      <c r="A57" s="575"/>
      <c r="D57" s="653"/>
      <c r="E57" s="799"/>
      <c r="F57" s="799"/>
      <c r="G57" s="799"/>
      <c r="H57" s="799"/>
      <c r="I57" s="799"/>
      <c r="J57" s="799"/>
      <c r="K57" s="799"/>
      <c r="L57" s="799"/>
      <c r="M57" s="799"/>
      <c r="N57" s="799"/>
      <c r="O57" s="799"/>
      <c r="P57" s="799"/>
      <c r="Q57" s="799"/>
      <c r="R57" s="799"/>
      <c r="S57" s="799"/>
      <c r="T57" s="799"/>
      <c r="U57" s="799"/>
      <c r="V57" s="799"/>
      <c r="W57" s="799"/>
      <c r="X57" s="799"/>
      <c r="Y57" s="799"/>
      <c r="Z57" s="799"/>
      <c r="AA57" s="799"/>
      <c r="AB57" s="799"/>
      <c r="AC57" s="799"/>
      <c r="AD57" s="799"/>
      <c r="AE57" s="799"/>
      <c r="AF57" s="799"/>
      <c r="AG57" s="799"/>
      <c r="AH57" s="799"/>
      <c r="AI57" s="799"/>
      <c r="AJ57" s="799"/>
      <c r="AK57" s="799"/>
      <c r="AL57" s="799"/>
      <c r="AM57" s="799"/>
      <c r="AN57" s="799"/>
      <c r="AO57" s="799"/>
      <c r="AP57" s="799"/>
      <c r="AQ57" s="799"/>
      <c r="AR57" s="799"/>
      <c r="AS57" s="799"/>
      <c r="AT57" s="799"/>
      <c r="AU57" s="799"/>
      <c r="AV57" s="799"/>
      <c r="AW57" s="799"/>
      <c r="AX57" s="799"/>
      <c r="AY57" s="799"/>
      <c r="AZ57" s="798">
        <v>1</v>
      </c>
    </row>
    <row r="58" spans="1:52" ht="25.5">
      <c r="A58" s="575">
        <f t="shared" ref="A58:A70" si="2">IF(K$76&gt;0,1,0)</f>
        <v>0</v>
      </c>
      <c r="B58" s="1869" t="s">
        <v>745</v>
      </c>
      <c r="C58" s="1869"/>
      <c r="D58" s="1869"/>
      <c r="E58" s="1869"/>
      <c r="F58" s="1869"/>
      <c r="G58" s="1869"/>
      <c r="H58" s="1869"/>
      <c r="I58" s="1869"/>
      <c r="J58" s="1869"/>
      <c r="K58" s="1869"/>
      <c r="L58" s="1869"/>
      <c r="M58" s="1869"/>
      <c r="N58" s="1869"/>
      <c r="O58" s="1869"/>
      <c r="P58" s="1869"/>
      <c r="Q58" s="1869"/>
      <c r="R58" s="1869"/>
      <c r="S58" s="1869"/>
      <c r="T58" s="1869"/>
      <c r="U58" s="1869"/>
      <c r="V58" s="1869"/>
      <c r="W58" s="1869"/>
      <c r="X58" s="1869"/>
      <c r="Y58" s="1869"/>
      <c r="Z58" s="1869"/>
      <c r="AA58" s="1869"/>
      <c r="AB58" s="1869"/>
      <c r="AC58" s="1869"/>
      <c r="AD58" s="1869"/>
      <c r="AE58" s="1869"/>
      <c r="AF58" s="1869"/>
      <c r="AG58" s="1869"/>
      <c r="AH58" s="1869"/>
      <c r="AI58" s="1869"/>
      <c r="AJ58" s="1869"/>
      <c r="AK58" s="1869"/>
      <c r="AL58" s="1869"/>
      <c r="AM58" s="1869"/>
      <c r="AN58" s="1869"/>
      <c r="AO58" s="1869"/>
      <c r="AP58" s="1869"/>
      <c r="AQ58" s="1869"/>
      <c r="AR58" s="1869"/>
      <c r="AS58" s="1869"/>
      <c r="AT58" s="1869"/>
      <c r="AU58" s="1869"/>
      <c r="AV58" s="1869"/>
      <c r="AW58" s="1869"/>
      <c r="AX58" s="1869"/>
      <c r="AY58" s="1869"/>
      <c r="AZ58" s="444">
        <v>2</v>
      </c>
    </row>
    <row r="59" spans="1:52" s="260" customFormat="1" ht="9.9499999999999993" customHeight="1">
      <c r="A59" s="575">
        <f t="shared" si="2"/>
        <v>0</v>
      </c>
      <c r="AZ59" s="443">
        <v>2</v>
      </c>
    </row>
    <row r="60" spans="1:52" s="576" customFormat="1" ht="30" customHeight="1">
      <c r="A60" s="575">
        <f t="shared" si="2"/>
        <v>0</v>
      </c>
      <c r="F60" s="1864" t="s">
        <v>1228</v>
      </c>
      <c r="G60" s="1864"/>
      <c r="H60" s="1864"/>
      <c r="I60" s="1864"/>
      <c r="J60" s="1864"/>
      <c r="K60" s="1864"/>
      <c r="L60" s="1870" t="str">
        <f>+'6-3표준조사 4'!K79</f>
        <v>9-3</v>
      </c>
      <c r="M60" s="1870"/>
      <c r="N60" s="1870"/>
      <c r="O60" s="1870"/>
      <c r="P60" s="1870"/>
      <c r="Q60" s="1870"/>
      <c r="R60" s="577"/>
      <c r="S60" s="577"/>
      <c r="T60" s="1864" t="s">
        <v>1227</v>
      </c>
      <c r="U60" s="1864"/>
      <c r="V60" s="1864"/>
      <c r="W60" s="1864"/>
      <c r="X60" s="1864"/>
      <c r="Y60" s="1864"/>
      <c r="Z60" s="1870" t="str">
        <f>+'6-3표준조사 4'!L79</f>
        <v>6-0</v>
      </c>
      <c r="AA60" s="1870"/>
      <c r="AB60" s="1870"/>
      <c r="AC60" s="1870"/>
      <c r="AD60" s="1870"/>
      <c r="AE60" s="1870"/>
      <c r="AF60" s="577"/>
      <c r="AG60" s="577"/>
      <c r="AH60" s="1864" t="s">
        <v>1226</v>
      </c>
      <c r="AI60" s="1864"/>
      <c r="AJ60" s="1864"/>
      <c r="AK60" s="1864"/>
      <c r="AL60" s="1864"/>
      <c r="AM60" s="1864"/>
      <c r="AN60" s="1864"/>
      <c r="AO60" s="1870" t="str">
        <f>+'6-3표준조사 4'!R79</f>
        <v>모두베기</v>
      </c>
      <c r="AP60" s="1870"/>
      <c r="AQ60" s="1870"/>
      <c r="AR60" s="1870"/>
      <c r="AS60" s="1870"/>
      <c r="AT60" s="1870"/>
      <c r="AU60" s="578"/>
      <c r="AV60" s="578"/>
      <c r="AW60" s="578"/>
      <c r="AX60" s="578"/>
      <c r="AZ60" s="443">
        <v>2</v>
      </c>
    </row>
    <row r="61" spans="1:52" s="260" customFormat="1" ht="14.25" customHeight="1">
      <c r="A61" s="575">
        <f t="shared" si="2"/>
        <v>0</v>
      </c>
      <c r="AZ61" s="443">
        <v>2</v>
      </c>
    </row>
    <row r="62" spans="1:52" s="259" customFormat="1" ht="20.100000000000001" customHeight="1">
      <c r="A62" s="575">
        <f t="shared" si="2"/>
        <v>0</v>
      </c>
      <c r="B62" s="1876" t="s">
        <v>1225</v>
      </c>
      <c r="C62" s="1876"/>
      <c r="D62" s="1876"/>
      <c r="E62" s="1876"/>
      <c r="F62" s="1876"/>
      <c r="G62" s="1876"/>
      <c r="H62" s="1876"/>
      <c r="I62" s="1876"/>
      <c r="J62" s="1876"/>
      <c r="K62" s="1876"/>
      <c r="L62" s="1876"/>
      <c r="M62" s="1876"/>
      <c r="N62" s="1876"/>
      <c r="O62" s="1876"/>
      <c r="P62" s="1876"/>
      <c r="Q62" s="1876"/>
      <c r="R62" s="1876"/>
      <c r="S62" s="1876"/>
      <c r="T62" s="1876"/>
      <c r="U62" s="1876"/>
      <c r="V62" s="1876"/>
      <c r="W62" s="1876"/>
      <c r="X62" s="1876"/>
      <c r="Y62" s="1876"/>
      <c r="Z62" s="1876"/>
      <c r="AA62" s="1876"/>
      <c r="AB62" s="1876"/>
      <c r="AC62" s="1876"/>
      <c r="AD62" s="1876"/>
      <c r="AE62" s="1876"/>
      <c r="AF62" s="1876"/>
      <c r="AG62" s="1876"/>
      <c r="AH62" s="1876"/>
      <c r="AI62" s="1876"/>
      <c r="AJ62" s="1876"/>
      <c r="AK62" s="1876"/>
      <c r="AL62" s="1876"/>
      <c r="AM62" s="1876"/>
      <c r="AN62" s="1876"/>
      <c r="AO62" s="1876"/>
      <c r="AP62" s="1876"/>
      <c r="AQ62" s="1876"/>
      <c r="AR62" s="1876"/>
      <c r="AS62" s="1876"/>
      <c r="AT62" s="1876"/>
      <c r="AU62" s="1876"/>
      <c r="AV62" s="1876"/>
      <c r="AW62" s="1876"/>
      <c r="AX62" s="1876"/>
      <c r="AY62" s="1876"/>
      <c r="AZ62" s="443">
        <v>2</v>
      </c>
    </row>
    <row r="63" spans="1:52" s="259" customFormat="1" ht="18" customHeight="1">
      <c r="A63" s="575">
        <f t="shared" si="2"/>
        <v>0</v>
      </c>
      <c r="C63" s="259" t="s">
        <v>1208</v>
      </c>
      <c r="D63" s="579" t="s">
        <v>1224</v>
      </c>
      <c r="E63" s="579"/>
      <c r="F63" s="580"/>
      <c r="G63" s="580"/>
      <c r="H63" s="580"/>
      <c r="I63" s="580"/>
      <c r="J63" s="581"/>
      <c r="M63" s="579"/>
      <c r="N63" s="579"/>
      <c r="O63" s="581"/>
      <c r="P63" s="579"/>
      <c r="Q63" s="579"/>
      <c r="R63" s="579"/>
      <c r="S63" s="579"/>
      <c r="T63" s="579"/>
      <c r="U63" s="579"/>
      <c r="V63" s="579"/>
      <c r="W63" s="579"/>
      <c r="X63" s="579"/>
      <c r="Y63" s="579"/>
      <c r="Z63" s="579"/>
      <c r="AA63" s="579"/>
      <c r="AB63" s="579"/>
      <c r="AC63" s="579"/>
      <c r="AD63" s="579"/>
      <c r="AE63" s="579"/>
      <c r="AZ63" s="443">
        <v>2</v>
      </c>
    </row>
    <row r="64" spans="1:52" s="259" customFormat="1" ht="18" customHeight="1">
      <c r="A64" s="575">
        <f t="shared" si="2"/>
        <v>0</v>
      </c>
      <c r="D64" s="259" t="s">
        <v>499</v>
      </c>
      <c r="E64" s="579" t="str">
        <f>CONCATENATE(L60," 임반 ",Z60," 소반 은 해발고",'6-3표준조사 4'!W78,"m ~ ",'6-3표준조사 4'!W79,"m 사이에 분포한다.")</f>
        <v>9-3 임반 6-0 소반 은 해발고300m ~ 310m 사이에 분포한다.</v>
      </c>
      <c r="F64" s="579"/>
      <c r="G64" s="579"/>
      <c r="H64" s="579"/>
      <c r="I64" s="579"/>
      <c r="J64" s="579"/>
      <c r="K64" s="579"/>
      <c r="L64" s="579"/>
      <c r="M64" s="579"/>
      <c r="N64" s="579"/>
      <c r="O64" s="579"/>
      <c r="P64" s="579"/>
      <c r="Q64" s="579"/>
      <c r="R64" s="579"/>
      <c r="S64" s="579"/>
      <c r="T64" s="579"/>
      <c r="U64" s="579"/>
      <c r="V64" s="579"/>
      <c r="W64" s="579"/>
      <c r="X64" s="579"/>
      <c r="Y64" s="579"/>
      <c r="Z64" s="579"/>
      <c r="AA64" s="579"/>
      <c r="AB64" s="579"/>
      <c r="AC64" s="579"/>
      <c r="AD64" s="579"/>
      <c r="AE64" s="579"/>
      <c r="AF64" s="579"/>
      <c r="AG64" s="579"/>
      <c r="AH64" s="579"/>
      <c r="AI64" s="579"/>
      <c r="AJ64" s="582"/>
      <c r="AK64" s="582"/>
      <c r="AL64" s="582"/>
      <c r="AM64" s="579"/>
      <c r="AN64" s="579"/>
      <c r="AO64" s="579"/>
      <c r="AP64" s="579"/>
      <c r="AQ64" s="579"/>
      <c r="AR64" s="579"/>
      <c r="AS64" s="579"/>
      <c r="AT64" s="579"/>
      <c r="AU64" s="579"/>
      <c r="AV64" s="579"/>
      <c r="AW64" s="579"/>
      <c r="AX64" s="579"/>
      <c r="AY64" s="579"/>
      <c r="AZ64" s="443">
        <v>2</v>
      </c>
    </row>
    <row r="65" spans="1:52" s="259" customFormat="1" ht="18" customHeight="1">
      <c r="A65" s="575">
        <f t="shared" si="2"/>
        <v>0</v>
      </c>
      <c r="D65" s="259" t="s">
        <v>499</v>
      </c>
      <c r="E65" s="259" t="str">
        <f>CONCATENATE("소반의 경사도는 평균 ",'6-3표준조사 4'!W80,"˚로 ",'6-3표준조사 4'!P81,"경사이고, 임지의 잔재를 제외하고 장애물은 많지 않다.")</f>
        <v>소반의 경사도는 평균 7.95˚로 완 (15˚ 이하)경사이고, 임지의 잔재를 제외하고 장애물은 많지 않다.</v>
      </c>
      <c r="AZ65" s="443">
        <v>2</v>
      </c>
    </row>
    <row r="66" spans="1:52" s="259" customFormat="1" ht="18" customHeight="1">
      <c r="A66" s="575">
        <f t="shared" si="2"/>
        <v>0</v>
      </c>
      <c r="C66" s="259" t="s">
        <v>1206</v>
      </c>
      <c r="D66" s="259" t="s">
        <v>1223</v>
      </c>
      <c r="K66" s="579"/>
      <c r="L66" s="579"/>
      <c r="M66" s="583"/>
      <c r="P66" s="584"/>
      <c r="Q66" s="584"/>
      <c r="R66" s="584"/>
      <c r="S66" s="584"/>
      <c r="T66" s="584"/>
      <c r="AZ66" s="443">
        <v>2</v>
      </c>
    </row>
    <row r="67" spans="1:52" s="259" customFormat="1" ht="18" customHeight="1">
      <c r="A67" s="575">
        <f t="shared" si="2"/>
        <v>0</v>
      </c>
      <c r="D67" s="259" t="s">
        <v>499</v>
      </c>
      <c r="E67" s="579" t="str">
        <f>CONCATENATE("사업대상지는 ",'6-3표준조사 4'!N79," ",'6-3표준조사 4'!O79," ",'6-3표준조사 4'!P79,"로 지적면적은 ",'6-3표준조사 4'!W92,"ha 이다." )</f>
        <v>사업대상지는 송학 입석 산24번지로 지적면적은 68.84ha 이다.</v>
      </c>
      <c r="F67" s="579"/>
      <c r="G67" s="579"/>
      <c r="AJ67" s="579"/>
      <c r="AK67" s="579"/>
      <c r="AL67" s="579"/>
      <c r="AM67" s="579"/>
      <c r="AN67" s="579"/>
      <c r="AO67" s="579"/>
      <c r="AP67" s="579"/>
      <c r="AQ67" s="579"/>
      <c r="AR67" s="579"/>
      <c r="AS67" s="579"/>
      <c r="AT67" s="579"/>
      <c r="AU67" s="579"/>
      <c r="AV67" s="579"/>
      <c r="AW67" s="579"/>
      <c r="AX67" s="579"/>
      <c r="AY67" s="579"/>
      <c r="AZ67" s="585">
        <v>2</v>
      </c>
    </row>
    <row r="68" spans="1:52" s="259" customFormat="1" ht="18" customHeight="1">
      <c r="A68" s="575">
        <f t="shared" si="2"/>
        <v>0</v>
      </c>
      <c r="D68" s="259" t="s">
        <v>499</v>
      </c>
      <c r="E68" s="579" t="str">
        <f>CONCATENATE("소반의 풀베기사업 대상면적은 ",'6-3표준조사 4'!Q79,"ha 이다.")</f>
        <v>소반의 풀베기사업 대상면적은 0ha 이다.</v>
      </c>
      <c r="F68" s="579"/>
      <c r="G68" s="579"/>
      <c r="H68" s="579"/>
      <c r="I68" s="579"/>
      <c r="J68" s="579"/>
      <c r="K68" s="579"/>
      <c r="L68" s="579"/>
      <c r="M68" s="579"/>
      <c r="N68" s="579"/>
      <c r="O68" s="579"/>
      <c r="P68" s="579"/>
      <c r="Q68" s="579"/>
      <c r="R68" s="579"/>
      <c r="S68" s="579"/>
      <c r="T68" s="579"/>
      <c r="U68" s="579"/>
      <c r="V68" s="579"/>
      <c r="W68" s="579"/>
      <c r="X68" s="579"/>
      <c r="Y68" s="579"/>
      <c r="Z68" s="579"/>
      <c r="AA68" s="579"/>
      <c r="AB68" s="579"/>
      <c r="AC68" s="579"/>
      <c r="AD68" s="579"/>
      <c r="AE68" s="579"/>
      <c r="AF68" s="579"/>
      <c r="AG68" s="579"/>
      <c r="AH68" s="579"/>
      <c r="AI68" s="579"/>
      <c r="AJ68" s="579"/>
      <c r="AK68" s="579"/>
      <c r="AL68" s="579"/>
      <c r="AM68" s="579"/>
      <c r="AN68" s="579"/>
      <c r="AO68" s="579"/>
      <c r="AP68" s="579"/>
      <c r="AQ68" s="579"/>
      <c r="AR68" s="579"/>
      <c r="AS68" s="579"/>
      <c r="AT68" s="579"/>
      <c r="AU68" s="579"/>
      <c r="AV68" s="579"/>
      <c r="AW68" s="579"/>
      <c r="AX68" s="579"/>
      <c r="AY68" s="579"/>
      <c r="AZ68" s="585">
        <v>2</v>
      </c>
    </row>
    <row r="69" spans="1:52" s="259" customFormat="1" ht="18" customHeight="1">
      <c r="A69" s="575">
        <f t="shared" si="2"/>
        <v>0</v>
      </c>
      <c r="C69" s="259" t="s">
        <v>1193</v>
      </c>
      <c r="D69" s="259" t="s">
        <v>1222</v>
      </c>
      <c r="E69" s="579"/>
      <c r="F69" s="579"/>
      <c r="G69" s="579"/>
      <c r="H69" s="579"/>
      <c r="I69" s="579"/>
      <c r="J69" s="579"/>
      <c r="K69" s="579"/>
      <c r="L69" s="579"/>
      <c r="M69" s="579"/>
      <c r="N69" s="579"/>
      <c r="O69" s="579"/>
      <c r="P69" s="579"/>
      <c r="Q69" s="579"/>
      <c r="R69" s="579"/>
      <c r="S69" s="579"/>
      <c r="T69" s="579"/>
      <c r="U69" s="579"/>
      <c r="V69" s="579"/>
      <c r="W69" s="579"/>
      <c r="X69" s="579"/>
      <c r="Y69" s="579"/>
      <c r="Z69" s="579"/>
      <c r="AA69" s="579"/>
      <c r="AB69" s="579"/>
      <c r="AC69" s="579"/>
      <c r="AD69" s="579"/>
      <c r="AE69" s="579"/>
      <c r="AF69" s="579"/>
      <c r="AG69" s="579"/>
      <c r="AH69" s="769"/>
      <c r="AI69" s="769"/>
      <c r="AJ69" s="769"/>
      <c r="AK69" s="579"/>
      <c r="AL69" s="579"/>
      <c r="AM69" s="579"/>
      <c r="AN69" s="579"/>
      <c r="AO69" s="579"/>
      <c r="AP69" s="579"/>
      <c r="AQ69" s="579"/>
      <c r="AR69" s="579"/>
      <c r="AS69" s="579"/>
      <c r="AT69" s="579"/>
      <c r="AU69" s="579"/>
      <c r="AV69" s="579"/>
      <c r="AW69" s="579"/>
      <c r="AX69" s="579"/>
      <c r="AY69" s="579"/>
      <c r="AZ69" s="585">
        <v>2</v>
      </c>
    </row>
    <row r="70" spans="1:52" s="259" customFormat="1" ht="18" customHeight="1">
      <c r="A70" s="575">
        <f t="shared" si="2"/>
        <v>0</v>
      </c>
      <c r="B70" s="586"/>
      <c r="C70" s="586"/>
      <c r="D70" s="586" t="s">
        <v>499</v>
      </c>
      <c r="E70" s="587" t="str">
        <f>'6-3표준조사 4'!$W$95</f>
        <v>소반 주변 포장로가 연접되어 접근이 용이하다.</v>
      </c>
      <c r="F70" s="587"/>
      <c r="G70" s="587"/>
      <c r="H70" s="587"/>
      <c r="I70" s="587"/>
      <c r="J70" s="587"/>
      <c r="K70" s="587"/>
      <c r="L70" s="587"/>
      <c r="M70" s="587"/>
      <c r="N70" s="587"/>
      <c r="O70" s="587"/>
      <c r="P70" s="587"/>
      <c r="Q70" s="587"/>
      <c r="R70" s="587"/>
      <c r="S70" s="587"/>
      <c r="T70" s="587"/>
      <c r="U70" s="587"/>
      <c r="V70" s="587"/>
      <c r="W70" s="587"/>
      <c r="X70" s="587"/>
      <c r="Y70" s="587"/>
      <c r="Z70" s="587"/>
      <c r="AA70" s="587"/>
      <c r="AB70" s="587"/>
      <c r="AC70" s="587"/>
      <c r="AD70" s="587"/>
      <c r="AE70" s="587"/>
      <c r="AF70" s="587"/>
      <c r="AG70" s="587"/>
      <c r="AH70" s="588"/>
      <c r="AI70" s="588"/>
      <c r="AJ70" s="588"/>
      <c r="AK70" s="587"/>
      <c r="AL70" s="587"/>
      <c r="AM70" s="587"/>
      <c r="AN70" s="587"/>
      <c r="AO70" s="587"/>
      <c r="AP70" s="587"/>
      <c r="AQ70" s="587"/>
      <c r="AR70" s="587"/>
      <c r="AS70" s="587"/>
      <c r="AT70" s="587"/>
      <c r="AU70" s="587"/>
      <c r="AV70" s="587"/>
      <c r="AW70" s="587"/>
      <c r="AX70" s="587"/>
      <c r="AY70" s="587"/>
      <c r="AZ70" s="585">
        <v>2</v>
      </c>
    </row>
    <row r="71" spans="1:52" s="259" customFormat="1" ht="14.25" hidden="1" customHeight="1">
      <c r="A71" s="575"/>
      <c r="D71" s="589"/>
      <c r="E71" s="589"/>
      <c r="F71" s="589"/>
      <c r="G71" s="589"/>
      <c r="H71" s="589"/>
      <c r="I71" s="589"/>
      <c r="J71" s="589"/>
      <c r="K71" s="589"/>
      <c r="L71" s="589"/>
      <c r="M71" s="589"/>
      <c r="N71" s="589"/>
      <c r="O71" s="589"/>
      <c r="P71" s="589"/>
      <c r="Q71" s="589"/>
      <c r="R71" s="589"/>
      <c r="S71" s="589"/>
      <c r="T71" s="589"/>
      <c r="U71" s="589"/>
      <c r="V71" s="589"/>
      <c r="W71" s="589"/>
      <c r="X71" s="589"/>
      <c r="Y71" s="589"/>
      <c r="Z71" s="589"/>
      <c r="AA71" s="589"/>
      <c r="AB71" s="589"/>
      <c r="AC71" s="589"/>
      <c r="AD71" s="589"/>
      <c r="AE71" s="589"/>
      <c r="AF71" s="589"/>
      <c r="AG71" s="589"/>
      <c r="AH71" s="589"/>
      <c r="AI71" s="589"/>
      <c r="AJ71" s="589"/>
      <c r="AK71" s="589"/>
      <c r="AL71" s="589"/>
      <c r="AM71" s="589"/>
      <c r="AN71" s="589"/>
      <c r="AO71" s="589"/>
      <c r="AP71" s="589"/>
      <c r="AQ71" s="589"/>
      <c r="AR71" s="589"/>
      <c r="AS71" s="589"/>
      <c r="AT71" s="589"/>
      <c r="AU71" s="589"/>
      <c r="AV71" s="589"/>
      <c r="AW71" s="589"/>
      <c r="AX71" s="589"/>
      <c r="AY71" s="589"/>
      <c r="AZ71" s="585">
        <v>2</v>
      </c>
    </row>
    <row r="72" spans="1:52" s="260" customFormat="1" ht="20.100000000000001" customHeight="1">
      <c r="A72" s="575">
        <f t="shared" ref="A72:A78" si="3">IF(K$76&gt;0,1,0)</f>
        <v>0</v>
      </c>
      <c r="B72" s="1876" t="s">
        <v>1221</v>
      </c>
      <c r="C72" s="1876"/>
      <c r="D72" s="1876"/>
      <c r="E72" s="1876"/>
      <c r="F72" s="1876"/>
      <c r="G72" s="1876"/>
      <c r="H72" s="1876"/>
      <c r="I72" s="1876"/>
      <c r="J72" s="1876"/>
      <c r="K72" s="1876"/>
      <c r="L72" s="1876"/>
      <c r="M72" s="1876"/>
      <c r="N72" s="1876"/>
      <c r="O72" s="1876"/>
      <c r="P72" s="1876"/>
      <c r="Q72" s="1876"/>
      <c r="R72" s="1876"/>
      <c r="S72" s="1876"/>
      <c r="T72" s="1876"/>
      <c r="U72" s="1876"/>
      <c r="V72" s="1876"/>
      <c r="W72" s="1876"/>
      <c r="X72" s="1876"/>
      <c r="Y72" s="1876"/>
      <c r="Z72" s="1876"/>
      <c r="AA72" s="1876"/>
      <c r="AB72" s="1876"/>
      <c r="AC72" s="1876"/>
      <c r="AD72" s="1876"/>
      <c r="AE72" s="1876"/>
      <c r="AF72" s="1876"/>
      <c r="AG72" s="1876"/>
      <c r="AH72" s="1876"/>
      <c r="AI72" s="1876"/>
      <c r="AJ72" s="1876"/>
      <c r="AK72" s="1876"/>
      <c r="AL72" s="1876"/>
      <c r="AM72" s="1876"/>
      <c r="AN72" s="1876"/>
      <c r="AO72" s="1876"/>
      <c r="AP72" s="1876"/>
      <c r="AQ72" s="1876"/>
      <c r="AR72" s="1876"/>
      <c r="AS72" s="1876"/>
      <c r="AT72" s="1876"/>
      <c r="AU72" s="1876"/>
      <c r="AV72" s="1876"/>
      <c r="AW72" s="1876"/>
      <c r="AX72" s="1876"/>
      <c r="AY72" s="1876"/>
      <c r="AZ72" s="443">
        <v>2</v>
      </c>
    </row>
    <row r="73" spans="1:52" s="260" customFormat="1" ht="20.100000000000001" customHeight="1">
      <c r="A73" s="575">
        <f t="shared" si="3"/>
        <v>0</v>
      </c>
      <c r="B73" s="590"/>
      <c r="C73" s="591" t="s">
        <v>1208</v>
      </c>
      <c r="D73" s="591" t="s">
        <v>1220</v>
      </c>
      <c r="E73" s="592"/>
      <c r="F73" s="592"/>
      <c r="G73" s="769"/>
      <c r="H73" s="593"/>
      <c r="I73" s="593"/>
      <c r="J73" s="594"/>
      <c r="K73" s="594"/>
      <c r="L73" s="594"/>
      <c r="M73" s="594"/>
      <c r="N73" s="594"/>
      <c r="O73" s="594"/>
      <c r="P73" s="594"/>
      <c r="Q73" s="595"/>
      <c r="R73" s="595"/>
      <c r="S73" s="595"/>
      <c r="T73" s="595"/>
      <c r="U73" s="595"/>
      <c r="V73" s="596"/>
      <c r="W73" s="596"/>
      <c r="X73" s="596"/>
      <c r="Y73" s="596"/>
      <c r="Z73" s="596"/>
      <c r="AA73" s="596"/>
      <c r="AB73" s="596"/>
      <c r="AC73" s="596"/>
      <c r="AD73" s="596"/>
      <c r="AE73" s="596"/>
      <c r="AF73" s="596"/>
      <c r="AG73" s="596"/>
      <c r="AH73" s="597"/>
      <c r="AI73" s="597"/>
      <c r="AJ73" s="597"/>
      <c r="AK73" s="597"/>
      <c r="AL73" s="598"/>
      <c r="AM73" s="598"/>
      <c r="AN73" s="598"/>
      <c r="AO73" s="598"/>
      <c r="AP73" s="598"/>
      <c r="AQ73" s="598"/>
      <c r="AR73" s="598"/>
      <c r="AS73" s="598"/>
      <c r="AT73" s="598"/>
      <c r="AU73" s="598"/>
      <c r="AV73" s="593"/>
      <c r="AW73" s="593"/>
      <c r="AX73" s="593"/>
      <c r="AY73" s="593"/>
      <c r="AZ73" s="444">
        <v>2</v>
      </c>
    </row>
    <row r="74" spans="1:52" s="259" customFormat="1" ht="18" customHeight="1">
      <c r="A74" s="575">
        <f t="shared" si="3"/>
        <v>0</v>
      </c>
      <c r="B74" s="599"/>
      <c r="C74" s="1862" t="s">
        <v>1219</v>
      </c>
      <c r="D74" s="1862"/>
      <c r="E74" s="1862"/>
      <c r="F74" s="1862"/>
      <c r="G74" s="1862"/>
      <c r="H74" s="1862"/>
      <c r="I74" s="1862"/>
      <c r="J74" s="1862"/>
      <c r="K74" s="1862" t="s">
        <v>1218</v>
      </c>
      <c r="L74" s="1862"/>
      <c r="M74" s="1862"/>
      <c r="N74" s="1862"/>
      <c r="O74" s="1862"/>
      <c r="P74" s="1862"/>
      <c r="Q74" s="1862"/>
      <c r="R74" s="1862"/>
      <c r="S74" s="1862" t="s">
        <v>1217</v>
      </c>
      <c r="T74" s="1862"/>
      <c r="U74" s="1862"/>
      <c r="V74" s="1862"/>
      <c r="W74" s="1862"/>
      <c r="X74" s="1862"/>
      <c r="Y74" s="1862"/>
      <c r="Z74" s="1862"/>
      <c r="AA74" s="1862" t="s">
        <v>1216</v>
      </c>
      <c r="AB74" s="1862"/>
      <c r="AC74" s="1862"/>
      <c r="AD74" s="1862"/>
      <c r="AE74" s="1862"/>
      <c r="AF74" s="1862"/>
      <c r="AG74" s="1862"/>
      <c r="AH74" s="1862"/>
      <c r="AI74" s="1862"/>
      <c r="AJ74" s="1862"/>
      <c r="AK74" s="1862"/>
      <c r="AL74" s="1862"/>
      <c r="AM74" s="1862"/>
      <c r="AN74" s="1862"/>
      <c r="AO74" s="1862"/>
      <c r="AP74" s="1862"/>
      <c r="AQ74" s="1862" t="s">
        <v>964</v>
      </c>
      <c r="AR74" s="1862"/>
      <c r="AS74" s="1862"/>
      <c r="AT74" s="1862"/>
      <c r="AU74" s="1862"/>
      <c r="AV74" s="1862"/>
      <c r="AW74" s="1862"/>
      <c r="AX74" s="1862"/>
      <c r="AY74" s="599"/>
      <c r="AZ74" s="444">
        <v>2</v>
      </c>
    </row>
    <row r="75" spans="1:52" s="259" customFormat="1" ht="18" customHeight="1">
      <c r="A75" s="575">
        <f t="shared" si="3"/>
        <v>0</v>
      </c>
      <c r="B75" s="599"/>
      <c r="C75" s="1862"/>
      <c r="D75" s="1862"/>
      <c r="E75" s="1862"/>
      <c r="F75" s="1862"/>
      <c r="G75" s="1862"/>
      <c r="H75" s="1862"/>
      <c r="I75" s="1862"/>
      <c r="J75" s="1862"/>
      <c r="K75" s="1862"/>
      <c r="L75" s="1862"/>
      <c r="M75" s="1862"/>
      <c r="N75" s="1862"/>
      <c r="O75" s="1862"/>
      <c r="P75" s="1862"/>
      <c r="Q75" s="1862"/>
      <c r="R75" s="1862"/>
      <c r="S75" s="1862"/>
      <c r="T75" s="1862"/>
      <c r="U75" s="1862"/>
      <c r="V75" s="1862"/>
      <c r="W75" s="1862"/>
      <c r="X75" s="1862"/>
      <c r="Y75" s="1862"/>
      <c r="Z75" s="1862"/>
      <c r="AA75" s="1862" t="s">
        <v>1215</v>
      </c>
      <c r="AB75" s="1862"/>
      <c r="AC75" s="1862"/>
      <c r="AD75" s="1862"/>
      <c r="AE75" s="1862"/>
      <c r="AF75" s="1862"/>
      <c r="AG75" s="1862"/>
      <c r="AH75" s="1862"/>
      <c r="AI75" s="1862" t="s">
        <v>1214</v>
      </c>
      <c r="AJ75" s="1862"/>
      <c r="AK75" s="1862"/>
      <c r="AL75" s="1862"/>
      <c r="AM75" s="1862"/>
      <c r="AN75" s="1862"/>
      <c r="AO75" s="1862"/>
      <c r="AP75" s="1862"/>
      <c r="AQ75" s="1862"/>
      <c r="AR75" s="1862"/>
      <c r="AS75" s="1862"/>
      <c r="AT75" s="1862"/>
      <c r="AU75" s="1862"/>
      <c r="AV75" s="1862"/>
      <c r="AW75" s="1862"/>
      <c r="AX75" s="1862"/>
      <c r="AY75" s="599"/>
      <c r="AZ75" s="444">
        <v>2</v>
      </c>
    </row>
    <row r="76" spans="1:52" s="259" customFormat="1" ht="18" customHeight="1">
      <c r="A76" s="575">
        <f t="shared" si="3"/>
        <v>0</v>
      </c>
      <c r="B76" s="600"/>
      <c r="C76" s="1871" t="str">
        <f>L60</f>
        <v>9-3</v>
      </c>
      <c r="D76" s="1872"/>
      <c r="E76" s="1875" t="s">
        <v>1213</v>
      </c>
      <c r="F76" s="1875"/>
      <c r="G76" s="1872" t="str">
        <f>Z60</f>
        <v>6-0</v>
      </c>
      <c r="H76" s="1872"/>
      <c r="I76" s="1875" t="s">
        <v>1212</v>
      </c>
      <c r="J76" s="1875"/>
      <c r="K76" s="1887">
        <f>'6-3표준조사 4'!Q79</f>
        <v>0</v>
      </c>
      <c r="L76" s="1887"/>
      <c r="M76" s="1887"/>
      <c r="N76" s="1887"/>
      <c r="O76" s="1887"/>
      <c r="P76" s="1887"/>
      <c r="Q76" s="1887"/>
      <c r="R76" s="1887"/>
      <c r="S76" s="1867">
        <f>'6-3표준조사 4'!K81</f>
        <v>0</v>
      </c>
      <c r="T76" s="1867"/>
      <c r="U76" s="1867"/>
      <c r="V76" s="1867"/>
      <c r="W76" s="1867"/>
      <c r="X76" s="1867"/>
      <c r="Y76" s="1867"/>
      <c r="Z76" s="1867"/>
      <c r="AA76" s="1865">
        <f>'6-3표준조사 4'!Q85</f>
        <v>0</v>
      </c>
      <c r="AB76" s="1865"/>
      <c r="AC76" s="1865"/>
      <c r="AD76" s="1865"/>
      <c r="AE76" s="1865"/>
      <c r="AF76" s="1865"/>
      <c r="AG76" s="1865"/>
      <c r="AH76" s="1865"/>
      <c r="AI76" s="1865">
        <f>'6-3표준조사 4'!R85</f>
        <v>0</v>
      </c>
      <c r="AJ76" s="1865"/>
      <c r="AK76" s="1865"/>
      <c r="AL76" s="1865"/>
      <c r="AM76" s="1865"/>
      <c r="AN76" s="1865"/>
      <c r="AO76" s="1865"/>
      <c r="AP76" s="1865"/>
      <c r="AQ76" s="1867" t="str">
        <f>'6-3표준조사 4'!R81</f>
        <v>3년차 이상</v>
      </c>
      <c r="AR76" s="1867"/>
      <c r="AS76" s="1867"/>
      <c r="AT76" s="1867"/>
      <c r="AU76" s="1867"/>
      <c r="AV76" s="1867"/>
      <c r="AW76" s="1867"/>
      <c r="AX76" s="1867"/>
      <c r="AY76" s="599"/>
      <c r="AZ76" s="444">
        <v>2</v>
      </c>
    </row>
    <row r="77" spans="1:52" s="259" customFormat="1" ht="18" customHeight="1">
      <c r="A77" s="575">
        <f t="shared" si="3"/>
        <v>0</v>
      </c>
      <c r="B77" s="600"/>
      <c r="C77" s="1873"/>
      <c r="D77" s="1874"/>
      <c r="E77" s="1874"/>
      <c r="F77" s="1874"/>
      <c r="G77" s="1874"/>
      <c r="H77" s="1874"/>
      <c r="I77" s="1874"/>
      <c r="J77" s="1874"/>
      <c r="K77" s="1888"/>
      <c r="L77" s="1888"/>
      <c r="M77" s="1888"/>
      <c r="N77" s="1888"/>
      <c r="O77" s="1888"/>
      <c r="P77" s="1888"/>
      <c r="Q77" s="1888"/>
      <c r="R77" s="1888"/>
      <c r="S77" s="1868"/>
      <c r="T77" s="1868"/>
      <c r="U77" s="1868"/>
      <c r="V77" s="1868"/>
      <c r="W77" s="1868"/>
      <c r="X77" s="1868"/>
      <c r="Y77" s="1868"/>
      <c r="Z77" s="1868"/>
      <c r="AA77" s="1866"/>
      <c r="AB77" s="1866"/>
      <c r="AC77" s="1866"/>
      <c r="AD77" s="1866"/>
      <c r="AE77" s="1866"/>
      <c r="AF77" s="1866"/>
      <c r="AG77" s="1866"/>
      <c r="AH77" s="1866"/>
      <c r="AI77" s="1866"/>
      <c r="AJ77" s="1866"/>
      <c r="AK77" s="1866"/>
      <c r="AL77" s="1866"/>
      <c r="AM77" s="1866"/>
      <c r="AN77" s="1866"/>
      <c r="AO77" s="1866"/>
      <c r="AP77" s="1866"/>
      <c r="AQ77" s="1868"/>
      <c r="AR77" s="1868"/>
      <c r="AS77" s="1868"/>
      <c r="AT77" s="1868"/>
      <c r="AU77" s="1868"/>
      <c r="AV77" s="1868"/>
      <c r="AW77" s="1868"/>
      <c r="AX77" s="1868"/>
      <c r="AY77" s="599"/>
      <c r="AZ77" s="444">
        <v>2</v>
      </c>
    </row>
    <row r="78" spans="1:52" s="259" customFormat="1" ht="18" customHeight="1">
      <c r="A78" s="575">
        <f t="shared" si="3"/>
        <v>0</v>
      </c>
      <c r="B78" s="600"/>
      <c r="C78" s="600" t="s">
        <v>1206</v>
      </c>
      <c r="D78" s="600" t="s">
        <v>1211</v>
      </c>
      <c r="E78" s="600"/>
      <c r="F78" s="599"/>
      <c r="G78" s="599"/>
      <c r="H78" s="599"/>
      <c r="I78" s="599"/>
      <c r="J78" s="599"/>
      <c r="K78" s="599"/>
      <c r="L78" s="599"/>
      <c r="M78" s="599"/>
      <c r="N78" s="599"/>
      <c r="O78" s="599"/>
      <c r="P78" s="599"/>
      <c r="Q78" s="601"/>
      <c r="R78" s="601"/>
      <c r="S78" s="601"/>
      <c r="T78" s="601"/>
      <c r="U78" s="601"/>
      <c r="V78" s="599"/>
      <c r="W78" s="602"/>
      <c r="X78" s="602"/>
      <c r="Y78" s="602"/>
      <c r="Z78" s="602"/>
      <c r="AA78" s="602"/>
      <c r="AB78" s="602"/>
      <c r="AC78" s="602"/>
      <c r="AD78" s="602"/>
      <c r="AE78" s="602"/>
      <c r="AF78" s="602"/>
      <c r="AG78" s="599"/>
      <c r="AH78" s="603"/>
      <c r="AI78" s="603"/>
      <c r="AJ78" s="603"/>
      <c r="AK78" s="603"/>
      <c r="AL78" s="604"/>
      <c r="AM78" s="604"/>
      <c r="AN78" s="604"/>
      <c r="AO78" s="604"/>
      <c r="AP78" s="604"/>
      <c r="AQ78" s="604"/>
      <c r="AR78" s="604"/>
      <c r="AS78" s="604"/>
      <c r="AT78" s="604"/>
      <c r="AU78" s="604"/>
      <c r="AV78" s="599"/>
      <c r="AW78" s="599"/>
      <c r="AX78" s="599"/>
      <c r="AY78" s="599"/>
      <c r="AZ78" s="444">
        <v>2</v>
      </c>
    </row>
    <row r="79" spans="1:52" s="259" customFormat="1" ht="18" customHeight="1">
      <c r="A79" s="575">
        <f>IF(K76&gt;0,1,0)</f>
        <v>0</v>
      </c>
      <c r="B79" s="600"/>
      <c r="C79" s="600"/>
      <c r="D79" s="259" t="s">
        <v>499</v>
      </c>
      <c r="E79" s="600" t="str">
        <f>'6-3표준조사 4'!$W$96</f>
        <v>식재된 0 는 활착이 안정된 상태로 신초발달이 양호하며 고사목은 단목으로 불규칙하게 분포되어 있음</v>
      </c>
      <c r="F79" s="599"/>
      <c r="G79" s="599"/>
      <c r="H79" s="599"/>
      <c r="I79" s="599"/>
      <c r="J79" s="599"/>
      <c r="K79" s="599"/>
      <c r="L79" s="599"/>
      <c r="M79" s="599"/>
      <c r="N79" s="599"/>
      <c r="O79" s="599"/>
      <c r="P79" s="599"/>
      <c r="Q79" s="601"/>
      <c r="R79" s="601"/>
      <c r="S79" s="601"/>
      <c r="T79" s="601"/>
      <c r="U79" s="601"/>
      <c r="V79" s="599"/>
      <c r="W79" s="605"/>
      <c r="X79" s="602"/>
      <c r="Y79" s="602"/>
      <c r="Z79" s="602"/>
      <c r="AA79" s="605"/>
      <c r="AB79" s="602"/>
      <c r="AC79" s="602"/>
      <c r="AD79" s="602"/>
      <c r="AE79" s="605"/>
      <c r="AF79" s="602"/>
      <c r="AG79" s="599"/>
      <c r="AH79" s="603"/>
      <c r="AI79" s="603"/>
      <c r="AJ79" s="603"/>
      <c r="AK79" s="603"/>
      <c r="AL79" s="604"/>
      <c r="AM79" s="604"/>
      <c r="AN79" s="604"/>
      <c r="AO79" s="604"/>
      <c r="AP79" s="604"/>
      <c r="AQ79" s="604"/>
      <c r="AR79" s="604"/>
      <c r="AS79" s="604"/>
      <c r="AT79" s="604"/>
      <c r="AU79" s="604"/>
      <c r="AV79" s="599"/>
      <c r="AW79" s="599"/>
      <c r="AX79" s="599"/>
      <c r="AY79" s="599"/>
      <c r="AZ79" s="444">
        <v>2</v>
      </c>
    </row>
    <row r="80" spans="1:52" s="259" customFormat="1" ht="18" customHeight="1">
      <c r="A80" s="575">
        <f>IF(K76&gt;0,1,0)</f>
        <v>0</v>
      </c>
      <c r="B80" s="600"/>
      <c r="C80" s="600"/>
      <c r="D80" s="259" t="s">
        <v>499</v>
      </c>
      <c r="E80" s="600">
        <f>'6-3표준조사 4'!$W$97</f>
        <v>0</v>
      </c>
      <c r="F80" s="599"/>
      <c r="G80" s="599"/>
      <c r="H80" s="599"/>
      <c r="I80" s="599"/>
      <c r="J80" s="599"/>
      <c r="K80" s="599"/>
      <c r="L80" s="599"/>
      <c r="M80" s="599"/>
      <c r="N80" s="599"/>
      <c r="O80" s="599"/>
      <c r="P80" s="599"/>
      <c r="Q80" s="601"/>
      <c r="R80" s="601"/>
      <c r="S80" s="601"/>
      <c r="T80" s="601"/>
      <c r="U80" s="601"/>
      <c r="V80" s="599"/>
      <c r="W80" s="599"/>
      <c r="X80" s="599"/>
      <c r="Y80" s="599"/>
      <c r="Z80" s="599"/>
      <c r="AA80" s="599"/>
      <c r="AB80" s="599"/>
      <c r="AC80" s="599"/>
      <c r="AD80" s="599"/>
      <c r="AE80" s="599"/>
      <c r="AF80" s="599"/>
      <c r="AG80" s="599"/>
      <c r="AH80" s="603"/>
      <c r="AI80" s="603"/>
      <c r="AJ80" s="603"/>
      <c r="AK80" s="603"/>
      <c r="AL80" s="604"/>
      <c r="AM80" s="604"/>
      <c r="AN80" s="604"/>
      <c r="AO80" s="604"/>
      <c r="AP80" s="604"/>
      <c r="AQ80" s="604"/>
      <c r="AR80" s="604"/>
      <c r="AS80" s="604"/>
      <c r="AT80" s="604"/>
      <c r="AU80" s="604"/>
      <c r="AV80" s="599"/>
      <c r="AW80" s="599"/>
      <c r="AX80" s="599"/>
      <c r="AY80" s="599"/>
      <c r="AZ80" s="444">
        <v>1</v>
      </c>
    </row>
    <row r="81" spans="1:52" s="259" customFormat="1" ht="18" customHeight="1">
      <c r="A81" s="575">
        <f t="shared" ref="A81:A86" si="4">IF(K$76&gt;0,1,0)</f>
        <v>0</v>
      </c>
      <c r="B81" s="600"/>
      <c r="C81" s="600" t="s">
        <v>1193</v>
      </c>
      <c r="D81" s="600" t="s">
        <v>1210</v>
      </c>
      <c r="E81" s="600"/>
      <c r="F81" s="599"/>
      <c r="G81" s="599"/>
      <c r="H81" s="599"/>
      <c r="I81" s="599"/>
      <c r="J81" s="599"/>
      <c r="K81" s="599"/>
      <c r="L81" s="599"/>
      <c r="M81" s="599"/>
      <c r="N81" s="599"/>
      <c r="O81" s="599"/>
      <c r="P81" s="599"/>
      <c r="Q81" s="601"/>
      <c r="R81" s="601"/>
      <c r="S81" s="601"/>
      <c r="T81" s="601"/>
      <c r="U81" s="601"/>
      <c r="V81" s="599"/>
      <c r="W81" s="599"/>
      <c r="X81" s="599"/>
      <c r="Y81" s="599"/>
      <c r="Z81" s="599"/>
      <c r="AA81" s="599"/>
      <c r="AB81" s="599"/>
      <c r="AC81" s="599"/>
      <c r="AD81" s="599"/>
      <c r="AE81" s="599"/>
      <c r="AF81" s="599"/>
      <c r="AG81" s="599"/>
      <c r="AH81" s="603"/>
      <c r="AI81" s="603"/>
      <c r="AJ81" s="603"/>
      <c r="AK81" s="603"/>
      <c r="AL81" s="604"/>
      <c r="AM81" s="604"/>
      <c r="AN81" s="604"/>
      <c r="AO81" s="604"/>
      <c r="AP81" s="604"/>
      <c r="AQ81" s="604"/>
      <c r="AR81" s="604"/>
      <c r="AS81" s="604"/>
      <c r="AT81" s="604"/>
      <c r="AU81" s="604"/>
      <c r="AV81" s="599"/>
      <c r="AW81" s="599"/>
      <c r="AX81" s="599"/>
      <c r="AY81" s="599"/>
      <c r="AZ81" s="585">
        <v>2</v>
      </c>
    </row>
    <row r="82" spans="1:52" s="259" customFormat="1" ht="18" customHeight="1">
      <c r="A82" s="575">
        <f t="shared" si="4"/>
        <v>0</v>
      </c>
      <c r="B82" s="600"/>
      <c r="C82" s="600"/>
      <c r="D82" s="259" t="s">
        <v>499</v>
      </c>
      <c r="E82" s="600" t="s">
        <v>1230</v>
      </c>
      <c r="F82" s="599"/>
      <c r="G82" s="599"/>
      <c r="H82" s="599"/>
      <c r="I82" s="599"/>
      <c r="J82" s="599"/>
      <c r="K82" s="599"/>
      <c r="L82" s="599"/>
      <c r="M82" s="599"/>
      <c r="N82" s="599"/>
      <c r="O82" s="599"/>
      <c r="P82" s="599"/>
      <c r="Q82" s="601"/>
      <c r="R82" s="601"/>
      <c r="S82" s="601"/>
      <c r="T82" s="601"/>
      <c r="U82" s="601"/>
      <c r="V82" s="599"/>
      <c r="W82" s="599"/>
      <c r="X82" s="599"/>
      <c r="Y82" s="599"/>
      <c r="Z82" s="599"/>
      <c r="AA82" s="599"/>
      <c r="AB82" s="599"/>
      <c r="AC82" s="599"/>
      <c r="AD82" s="599"/>
      <c r="AE82" s="599"/>
      <c r="AF82" s="599"/>
      <c r="AG82" s="599"/>
      <c r="AH82" s="603"/>
      <c r="AI82" s="603"/>
      <c r="AJ82" s="603"/>
      <c r="AK82" s="603"/>
      <c r="AL82" s="604"/>
      <c r="AM82" s="604"/>
      <c r="AN82" s="604"/>
      <c r="AO82" s="604"/>
      <c r="AP82" s="604"/>
      <c r="AQ82" s="604"/>
      <c r="AR82" s="604"/>
      <c r="AS82" s="604"/>
      <c r="AT82" s="604"/>
      <c r="AU82" s="604"/>
      <c r="AV82" s="599"/>
      <c r="AW82" s="599"/>
      <c r="AX82" s="599"/>
      <c r="AY82" s="599"/>
      <c r="AZ82" s="585">
        <v>2</v>
      </c>
    </row>
    <row r="83" spans="1:52" s="259" customFormat="1" ht="18" customHeight="1">
      <c r="A83" s="575">
        <f t="shared" si="4"/>
        <v>0</v>
      </c>
      <c r="B83" s="600"/>
      <c r="C83" s="600"/>
      <c r="D83" s="259" t="s">
        <v>499</v>
      </c>
      <c r="E83" s="600" t="str">
        <f>CONCATENATE("조림목이 자연발생 식생과 경쟁하고 있으며 조림목의 조림후 경과년수는 ",AQ76,"이다." )</f>
        <v>조림목이 자연발생 식생과 경쟁하고 있으며 조림목의 조림후 경과년수는 3년차 이상이다.</v>
      </c>
      <c r="F83" s="599"/>
      <c r="G83" s="599"/>
      <c r="H83" s="599"/>
      <c r="I83" s="599"/>
      <c r="J83" s="599"/>
      <c r="K83" s="599"/>
      <c r="L83" s="599"/>
      <c r="M83" s="599"/>
      <c r="N83" s="599"/>
      <c r="O83" s="599"/>
      <c r="P83" s="599"/>
      <c r="Q83" s="599"/>
      <c r="R83" s="599"/>
      <c r="S83" s="599"/>
      <c r="T83" s="599"/>
      <c r="U83" s="599"/>
      <c r="V83" s="599"/>
      <c r="W83" s="599"/>
      <c r="X83" s="599"/>
      <c r="Y83" s="599"/>
      <c r="Z83" s="599"/>
      <c r="AA83" s="599"/>
      <c r="AB83" s="599"/>
      <c r="AC83" s="599"/>
      <c r="AD83" s="599"/>
      <c r="AE83" s="599"/>
      <c r="AF83" s="599"/>
      <c r="AG83" s="599"/>
      <c r="AH83" s="603"/>
      <c r="AI83" s="603"/>
      <c r="AJ83" s="603"/>
      <c r="AK83" s="603"/>
      <c r="AL83" s="604"/>
      <c r="AM83" s="604"/>
      <c r="AN83" s="604"/>
      <c r="AO83" s="604"/>
      <c r="AP83" s="604"/>
      <c r="AQ83" s="604"/>
      <c r="AR83" s="604"/>
      <c r="AS83" s="604"/>
      <c r="AT83" s="604"/>
      <c r="AU83" s="604"/>
      <c r="AV83" s="599"/>
      <c r="AW83" s="599"/>
      <c r="AX83" s="599"/>
      <c r="AY83" s="599"/>
      <c r="AZ83" s="585">
        <v>2</v>
      </c>
    </row>
    <row r="84" spans="1:52" s="259" customFormat="1" ht="13.5" customHeight="1">
      <c r="A84" s="575">
        <f t="shared" si="4"/>
        <v>0</v>
      </c>
      <c r="B84" s="606"/>
      <c r="C84" s="606"/>
      <c r="D84" s="606"/>
      <c r="E84" s="606"/>
      <c r="F84" s="769"/>
      <c r="G84" s="769"/>
      <c r="H84" s="769"/>
      <c r="I84" s="769"/>
      <c r="J84" s="607"/>
      <c r="K84" s="607"/>
      <c r="L84" s="607"/>
      <c r="M84" s="607"/>
      <c r="N84" s="607"/>
      <c r="O84" s="607"/>
      <c r="P84" s="607"/>
      <c r="Q84" s="608"/>
      <c r="R84" s="608"/>
      <c r="S84" s="608"/>
      <c r="T84" s="608"/>
      <c r="U84" s="608"/>
      <c r="V84" s="599"/>
      <c r="W84" s="599"/>
      <c r="X84" s="599"/>
      <c r="Y84" s="599"/>
      <c r="Z84" s="599"/>
      <c r="AA84" s="599"/>
      <c r="AB84" s="599"/>
      <c r="AC84" s="599"/>
      <c r="AD84" s="599"/>
      <c r="AE84" s="599"/>
      <c r="AF84" s="599"/>
      <c r="AG84" s="599"/>
      <c r="AH84" s="609"/>
      <c r="AI84" s="609"/>
      <c r="AJ84" s="609"/>
      <c r="AK84" s="609"/>
      <c r="AL84" s="610"/>
      <c r="AM84" s="610"/>
      <c r="AN84" s="610"/>
      <c r="AO84" s="610"/>
      <c r="AP84" s="610"/>
      <c r="AQ84" s="610"/>
      <c r="AR84" s="610"/>
      <c r="AS84" s="610"/>
      <c r="AT84" s="610"/>
      <c r="AU84" s="610"/>
      <c r="AV84" s="769"/>
      <c r="AW84" s="769"/>
      <c r="AX84" s="769"/>
      <c r="AY84" s="769"/>
      <c r="AZ84" s="585">
        <v>2</v>
      </c>
    </row>
    <row r="85" spans="1:52" s="260" customFormat="1" ht="19.5" customHeight="1">
      <c r="A85" s="575">
        <f t="shared" si="4"/>
        <v>0</v>
      </c>
      <c r="B85" s="1876" t="s">
        <v>1209</v>
      </c>
      <c r="C85" s="1876"/>
      <c r="D85" s="1876"/>
      <c r="E85" s="1876"/>
      <c r="F85" s="1876"/>
      <c r="G85" s="1876"/>
      <c r="H85" s="1876"/>
      <c r="I85" s="1876"/>
      <c r="J85" s="1876"/>
      <c r="K85" s="1876"/>
      <c r="L85" s="1876"/>
      <c r="M85" s="1876"/>
      <c r="N85" s="1876"/>
      <c r="O85" s="1876"/>
      <c r="P85" s="1876"/>
      <c r="Q85" s="1876"/>
      <c r="R85" s="1876"/>
      <c r="S85" s="1876"/>
      <c r="T85" s="1876"/>
      <c r="U85" s="1876"/>
      <c r="V85" s="1876"/>
      <c r="W85" s="1876"/>
      <c r="X85" s="1876"/>
      <c r="Y85" s="1876"/>
      <c r="Z85" s="1876"/>
      <c r="AA85" s="1876"/>
      <c r="AB85" s="1876"/>
      <c r="AC85" s="1876"/>
      <c r="AD85" s="1876"/>
      <c r="AE85" s="1876"/>
      <c r="AF85" s="1876"/>
      <c r="AG85" s="1876"/>
      <c r="AH85" s="1876"/>
      <c r="AI85" s="1876"/>
      <c r="AJ85" s="1876"/>
      <c r="AK85" s="1876"/>
      <c r="AL85" s="1876"/>
      <c r="AM85" s="1876"/>
      <c r="AN85" s="1876"/>
      <c r="AO85" s="1876"/>
      <c r="AP85" s="1876"/>
      <c r="AQ85" s="1876"/>
      <c r="AR85" s="1876"/>
      <c r="AS85" s="1876"/>
      <c r="AT85" s="1876"/>
      <c r="AU85" s="1876"/>
      <c r="AV85" s="1876"/>
      <c r="AW85" s="1876"/>
      <c r="AX85" s="1876"/>
      <c r="AY85" s="1876"/>
      <c r="AZ85" s="443">
        <v>2</v>
      </c>
    </row>
    <row r="86" spans="1:52" s="260" customFormat="1" ht="18" customHeight="1">
      <c r="A86" s="575">
        <f t="shared" si="4"/>
        <v>0</v>
      </c>
      <c r="B86" s="770"/>
      <c r="C86" s="259" t="s">
        <v>1208</v>
      </c>
      <c r="D86" s="579" t="s">
        <v>1207</v>
      </c>
      <c r="E86" s="579"/>
      <c r="F86" s="579"/>
      <c r="G86" s="579"/>
      <c r="H86" s="579"/>
      <c r="I86" s="579"/>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444">
        <v>2</v>
      </c>
    </row>
    <row r="87" spans="1:52" s="259" customFormat="1" ht="18" customHeight="1">
      <c r="A87" s="575">
        <f>IF(AO60="모두베기",1,)</f>
        <v>1</v>
      </c>
      <c r="D87" s="259" t="s">
        <v>499</v>
      </c>
      <c r="E87" s="579" t="str">
        <f>'6-3표준조사 4'!$W$98</f>
        <v>소반내 조림목의 생육상태, 현장여건 등을 고려하여 작업종은 모두베기로 적용한다.</v>
      </c>
      <c r="F87" s="579"/>
      <c r="G87" s="579"/>
      <c r="H87" s="579"/>
      <c r="I87" s="579"/>
      <c r="J87" s="580"/>
      <c r="K87" s="579"/>
      <c r="L87" s="579"/>
      <c r="M87" s="579"/>
      <c r="N87" s="579"/>
      <c r="O87" s="579"/>
      <c r="P87" s="579"/>
      <c r="Q87" s="579"/>
      <c r="R87" s="579"/>
      <c r="S87" s="579"/>
      <c r="T87" s="579"/>
      <c r="U87" s="579"/>
      <c r="V87" s="579"/>
      <c r="W87" s="579"/>
      <c r="X87" s="579"/>
      <c r="Y87" s="579"/>
      <c r="Z87" s="579"/>
      <c r="AA87" s="579"/>
      <c r="AB87" s="579"/>
      <c r="AC87" s="579"/>
      <c r="AD87" s="579"/>
      <c r="AE87" s="579"/>
      <c r="AF87" s="579"/>
      <c r="AG87" s="579"/>
      <c r="AH87" s="579"/>
      <c r="AI87" s="579"/>
      <c r="AJ87" s="579"/>
      <c r="AK87" s="579"/>
      <c r="AL87" s="579"/>
      <c r="AM87" s="579"/>
      <c r="AN87" s="579"/>
      <c r="AO87" s="579"/>
      <c r="AP87" s="579"/>
      <c r="AQ87" s="579"/>
      <c r="AR87" s="579"/>
      <c r="AS87" s="579"/>
      <c r="AT87" s="579"/>
      <c r="AU87" s="579"/>
      <c r="AV87" s="579"/>
      <c r="AW87" s="579"/>
      <c r="AX87" s="579"/>
      <c r="AY87" s="579"/>
      <c r="AZ87" s="444">
        <v>2</v>
      </c>
    </row>
    <row r="88" spans="1:52" s="259" customFormat="1" ht="18" hidden="1" customHeight="1">
      <c r="A88" s="575">
        <f>IF(AO60="줄베기",1,)</f>
        <v>0</v>
      </c>
      <c r="D88" s="259" t="s">
        <v>499</v>
      </c>
      <c r="E88" s="579" t="s">
        <v>1048</v>
      </c>
      <c r="F88" s="579"/>
      <c r="G88" s="579"/>
      <c r="H88" s="579"/>
      <c r="I88" s="579"/>
      <c r="J88" s="580"/>
      <c r="K88" s="579"/>
      <c r="L88" s="579"/>
      <c r="M88" s="579"/>
      <c r="N88" s="579"/>
      <c r="O88" s="579"/>
      <c r="P88" s="579"/>
      <c r="Q88" s="579"/>
      <c r="R88" s="579"/>
      <c r="S88" s="579"/>
      <c r="T88" s="579"/>
      <c r="U88" s="579"/>
      <c r="V88" s="579"/>
      <c r="W88" s="579"/>
      <c r="X88" s="579"/>
      <c r="Y88" s="579"/>
      <c r="Z88" s="579"/>
      <c r="AA88" s="579"/>
      <c r="AB88" s="579"/>
      <c r="AC88" s="579"/>
      <c r="AD88" s="579"/>
      <c r="AE88" s="579"/>
      <c r="AF88" s="579"/>
      <c r="AG88" s="579"/>
      <c r="AH88" s="579"/>
      <c r="AI88" s="579"/>
      <c r="AJ88" s="579"/>
      <c r="AK88" s="579"/>
      <c r="AL88" s="579"/>
      <c r="AM88" s="579"/>
      <c r="AN88" s="579"/>
      <c r="AO88" s="579"/>
      <c r="AP88" s="579"/>
      <c r="AQ88" s="579"/>
      <c r="AR88" s="579"/>
      <c r="AS88" s="579"/>
      <c r="AT88" s="579"/>
      <c r="AU88" s="579"/>
      <c r="AV88" s="579"/>
      <c r="AW88" s="579"/>
      <c r="AX88" s="579"/>
      <c r="AY88" s="579"/>
      <c r="AZ88" s="444"/>
    </row>
    <row r="89" spans="1:52" s="260" customFormat="1" ht="18" customHeight="1">
      <c r="A89" s="575">
        <f>IF(1&gt;S93,1,0)</f>
        <v>1</v>
      </c>
      <c r="B89" s="951"/>
      <c r="C89" s="259"/>
      <c r="D89" s="259" t="s">
        <v>499</v>
      </c>
      <c r="E89" s="579" t="s">
        <v>1356</v>
      </c>
      <c r="F89" s="579"/>
      <c r="G89" s="579"/>
      <c r="H89" s="579"/>
      <c r="I89" s="579"/>
      <c r="J89" s="580"/>
      <c r="K89" s="579"/>
      <c r="L89" s="579"/>
      <c r="M89" s="579"/>
      <c r="N89" s="579"/>
      <c r="O89" s="579"/>
      <c r="P89" s="579"/>
      <c r="Q89" s="579"/>
      <c r="R89" s="579"/>
      <c r="S89" s="579"/>
      <c r="T89" s="579"/>
      <c r="U89" s="579"/>
      <c r="V89" s="579"/>
      <c r="W89" s="579"/>
      <c r="X89" s="579"/>
      <c r="Y89" s="579"/>
      <c r="Z89" s="579"/>
      <c r="AA89" s="579"/>
      <c r="AB89" s="579"/>
      <c r="AC89" s="579"/>
      <c r="AD89" s="579"/>
      <c r="AE89" s="579"/>
      <c r="AF89" s="579"/>
      <c r="AG89" s="579"/>
      <c r="AH89" s="579"/>
      <c r="AI89" s="579"/>
      <c r="AJ89" s="579"/>
      <c r="AK89" s="611"/>
      <c r="AL89" s="611"/>
      <c r="AM89" s="611"/>
      <c r="AN89" s="611"/>
      <c r="AO89" s="611"/>
      <c r="AP89" s="611"/>
      <c r="AQ89" s="611"/>
      <c r="AR89" s="611"/>
      <c r="AS89" s="611"/>
      <c r="AT89" s="611"/>
      <c r="AU89" s="611"/>
      <c r="AV89" s="611"/>
      <c r="AW89" s="611"/>
      <c r="AX89" s="611"/>
      <c r="AY89" s="611"/>
      <c r="AZ89" s="443"/>
    </row>
    <row r="90" spans="1:52" s="259" customFormat="1" ht="18" customHeight="1">
      <c r="A90" s="575">
        <f>IF(K$76&gt;0,1,0)</f>
        <v>0</v>
      </c>
      <c r="C90" s="259" t="s">
        <v>1206</v>
      </c>
      <c r="D90" s="579" t="s">
        <v>1205</v>
      </c>
      <c r="E90" s="579"/>
      <c r="F90" s="579"/>
      <c r="G90" s="579"/>
      <c r="H90" s="579"/>
      <c r="I90" s="579"/>
      <c r="J90" s="579"/>
      <c r="K90" s="579"/>
      <c r="L90" s="579"/>
      <c r="M90" s="579"/>
      <c r="N90" s="579"/>
      <c r="O90" s="579"/>
      <c r="P90" s="579"/>
      <c r="Q90" s="579"/>
      <c r="R90" s="579"/>
      <c r="S90" s="579"/>
      <c r="T90" s="579"/>
      <c r="U90" s="579"/>
      <c r="V90" s="579"/>
      <c r="W90" s="579"/>
      <c r="X90" s="579"/>
      <c r="Y90" s="579"/>
      <c r="Z90" s="579"/>
      <c r="AA90" s="579"/>
      <c r="AB90" s="579"/>
      <c r="AC90" s="579"/>
      <c r="AD90" s="579"/>
      <c r="AE90" s="579"/>
      <c r="AF90" s="579"/>
      <c r="AG90" s="579"/>
      <c r="AH90" s="579"/>
      <c r="AI90" s="579"/>
      <c r="AJ90" s="579"/>
      <c r="AK90" s="579"/>
      <c r="AL90" s="579"/>
      <c r="AM90" s="579"/>
      <c r="AN90" s="579"/>
      <c r="AO90" s="579"/>
      <c r="AP90" s="579"/>
      <c r="AQ90" s="579"/>
      <c r="AR90" s="579"/>
      <c r="AS90" s="579"/>
      <c r="AT90" s="579"/>
      <c r="AU90" s="579"/>
      <c r="AV90" s="579"/>
      <c r="AW90" s="579"/>
      <c r="AX90" s="579"/>
      <c r="AY90" s="579"/>
      <c r="AZ90" s="444">
        <v>2</v>
      </c>
    </row>
    <row r="91" spans="1:52" s="259" customFormat="1" ht="18" customHeight="1">
      <c r="A91" s="575">
        <f>IF(K$76&gt;0,1,0)</f>
        <v>0</v>
      </c>
      <c r="C91" s="1862" t="s">
        <v>1204</v>
      </c>
      <c r="D91" s="1862"/>
      <c r="E91" s="1862"/>
      <c r="F91" s="1862"/>
      <c r="G91" s="1862"/>
      <c r="H91" s="1862"/>
      <c r="I91" s="1862"/>
      <c r="J91" s="1862"/>
      <c r="K91" s="1862"/>
      <c r="L91" s="1862"/>
      <c r="M91" s="1862"/>
      <c r="N91" s="1862"/>
      <c r="O91" s="1862"/>
      <c r="P91" s="1862"/>
      <c r="Q91" s="1862"/>
      <c r="R91" s="1862"/>
      <c r="S91" s="1862"/>
      <c r="T91" s="1862"/>
      <c r="U91" s="1862"/>
      <c r="V91" s="1862"/>
      <c r="W91" s="1862"/>
      <c r="X91" s="1862"/>
      <c r="Y91" s="1862"/>
      <c r="Z91" s="1862"/>
      <c r="AA91" s="1862" t="s">
        <v>1203</v>
      </c>
      <c r="AB91" s="1862"/>
      <c r="AC91" s="1862"/>
      <c r="AD91" s="1862"/>
      <c r="AE91" s="1862"/>
      <c r="AF91" s="1862"/>
      <c r="AG91" s="1862"/>
      <c r="AH91" s="1862"/>
      <c r="AI91" s="1862"/>
      <c r="AJ91" s="1862"/>
      <c r="AK91" s="1862"/>
      <c r="AL91" s="1862"/>
      <c r="AM91" s="1862"/>
      <c r="AN91" s="1862"/>
      <c r="AO91" s="1862"/>
      <c r="AP91" s="1862"/>
      <c r="AQ91" s="1862"/>
      <c r="AR91" s="1862"/>
      <c r="AS91" s="1862"/>
      <c r="AT91" s="1862"/>
      <c r="AU91" s="1862"/>
      <c r="AV91" s="1862"/>
      <c r="AW91" s="1862"/>
      <c r="AX91" s="1862"/>
      <c r="AZ91" s="444">
        <v>2</v>
      </c>
    </row>
    <row r="92" spans="1:52" s="259" customFormat="1" ht="18" customHeight="1">
      <c r="A92" s="575">
        <f>IF(K$76&gt;0,1,0)</f>
        <v>0</v>
      </c>
      <c r="B92" s="614"/>
      <c r="C92" s="1862" t="s">
        <v>1202</v>
      </c>
      <c r="D92" s="1862"/>
      <c r="E92" s="1862"/>
      <c r="F92" s="1862"/>
      <c r="G92" s="1862"/>
      <c r="H92" s="1862"/>
      <c r="I92" s="1862"/>
      <c r="J92" s="1862"/>
      <c r="K92" s="1862" t="s">
        <v>1201</v>
      </c>
      <c r="L92" s="1862"/>
      <c r="M92" s="1862"/>
      <c r="N92" s="1862"/>
      <c r="O92" s="1862"/>
      <c r="P92" s="1862"/>
      <c r="Q92" s="1862"/>
      <c r="R92" s="1862"/>
      <c r="S92" s="1862" t="s">
        <v>1200</v>
      </c>
      <c r="T92" s="1862"/>
      <c r="U92" s="1862"/>
      <c r="V92" s="1862"/>
      <c r="W92" s="1862"/>
      <c r="X92" s="1862"/>
      <c r="Y92" s="1862"/>
      <c r="Z92" s="1862"/>
      <c r="AA92" s="1862" t="s">
        <v>1199</v>
      </c>
      <c r="AB92" s="1862"/>
      <c r="AC92" s="1862"/>
      <c r="AD92" s="1862"/>
      <c r="AE92" s="1862"/>
      <c r="AF92" s="1862"/>
      <c r="AG92" s="1862"/>
      <c r="AH92" s="1862"/>
      <c r="AI92" s="1862" t="s">
        <v>1198</v>
      </c>
      <c r="AJ92" s="1862"/>
      <c r="AK92" s="1862"/>
      <c r="AL92" s="1862"/>
      <c r="AM92" s="1862"/>
      <c r="AN92" s="1862"/>
      <c r="AO92" s="1862"/>
      <c r="AP92" s="1862"/>
      <c r="AQ92" s="1862" t="s">
        <v>964</v>
      </c>
      <c r="AR92" s="1862"/>
      <c r="AS92" s="1862"/>
      <c r="AT92" s="1862"/>
      <c r="AU92" s="1862"/>
      <c r="AV92" s="1862"/>
      <c r="AW92" s="1862"/>
      <c r="AX92" s="1862"/>
      <c r="AY92" s="614"/>
      <c r="AZ92" s="444">
        <v>2</v>
      </c>
    </row>
    <row r="93" spans="1:52" s="260" customFormat="1" ht="18" customHeight="1">
      <c r="A93" s="575">
        <f>IF(K$76&gt;0,1,0)</f>
        <v>0</v>
      </c>
      <c r="B93" s="599"/>
      <c r="C93" s="1862" t="s">
        <v>1192</v>
      </c>
      <c r="D93" s="1862"/>
      <c r="E93" s="1862"/>
      <c r="F93" s="1862"/>
      <c r="G93" s="1862"/>
      <c r="H93" s="1862"/>
      <c r="I93" s="1862"/>
      <c r="J93" s="1862"/>
      <c r="K93" s="1862" t="s">
        <v>1197</v>
      </c>
      <c r="L93" s="1862"/>
      <c r="M93" s="1862"/>
      <c r="N93" s="1862"/>
      <c r="O93" s="1862"/>
      <c r="P93" s="1862"/>
      <c r="Q93" s="1862"/>
      <c r="R93" s="1862"/>
      <c r="S93" s="1886">
        <f>'5-3단가산출서 4'!D63</f>
        <v>0</v>
      </c>
      <c r="T93" s="1886"/>
      <c r="U93" s="1886"/>
      <c r="V93" s="1886"/>
      <c r="W93" s="1886"/>
      <c r="X93" s="1886"/>
      <c r="Y93" s="1886"/>
      <c r="Z93" s="1886"/>
      <c r="AA93" s="1877" t="str">
        <f>'6-3표준조사 4'!P81</f>
        <v>완 (15˚ 이하)</v>
      </c>
      <c r="AB93" s="1878"/>
      <c r="AC93" s="1878"/>
      <c r="AD93" s="1878"/>
      <c r="AE93" s="1878"/>
      <c r="AF93" s="1878"/>
      <c r="AG93" s="1878"/>
      <c r="AH93" s="1879"/>
      <c r="AI93" s="1877" t="str">
        <f>'6-3표준조사 4'!Q81</f>
        <v>개소당1ha미만</v>
      </c>
      <c r="AJ93" s="1878"/>
      <c r="AK93" s="1878"/>
      <c r="AL93" s="1878"/>
      <c r="AM93" s="1878"/>
      <c r="AN93" s="1878"/>
      <c r="AO93" s="1878"/>
      <c r="AP93" s="1879"/>
      <c r="AQ93" s="1877" t="str">
        <f>'6-3표준조사 4'!R81</f>
        <v>3년차 이상</v>
      </c>
      <c r="AR93" s="1878"/>
      <c r="AS93" s="1878"/>
      <c r="AT93" s="1878"/>
      <c r="AU93" s="1878"/>
      <c r="AV93" s="1878"/>
      <c r="AW93" s="1878"/>
      <c r="AX93" s="1879"/>
      <c r="AY93" s="599"/>
      <c r="AZ93" s="444">
        <v>2</v>
      </c>
    </row>
    <row r="94" spans="1:52" s="259" customFormat="1" ht="18" customHeight="1">
      <c r="A94" s="575">
        <f>IF(K$76&gt;0,1,0)</f>
        <v>0</v>
      </c>
      <c r="B94" s="599"/>
      <c r="C94" s="1862" t="str">
        <f>'6-3표준조사 4'!R79</f>
        <v>모두베기</v>
      </c>
      <c r="D94" s="1862"/>
      <c r="E94" s="1862"/>
      <c r="F94" s="1862"/>
      <c r="G94" s="1862"/>
      <c r="H94" s="1862"/>
      <c r="I94" s="1862"/>
      <c r="J94" s="1862"/>
      <c r="K94" s="1862" t="s">
        <v>1194</v>
      </c>
      <c r="L94" s="1862"/>
      <c r="M94" s="1862"/>
      <c r="N94" s="1862"/>
      <c r="O94" s="1862"/>
      <c r="P94" s="1862"/>
      <c r="Q94" s="1862"/>
      <c r="R94" s="1862"/>
      <c r="S94" s="1467">
        <f>K76</f>
        <v>0</v>
      </c>
      <c r="T94" s="1467"/>
      <c r="U94" s="1467"/>
      <c r="V94" s="1467"/>
      <c r="W94" s="1467"/>
      <c r="X94" s="1467"/>
      <c r="Y94" s="1467"/>
      <c r="Z94" s="1467"/>
      <c r="AA94" s="1880"/>
      <c r="AB94" s="1881"/>
      <c r="AC94" s="1881"/>
      <c r="AD94" s="1881"/>
      <c r="AE94" s="1881"/>
      <c r="AF94" s="1881"/>
      <c r="AG94" s="1881"/>
      <c r="AH94" s="1882"/>
      <c r="AI94" s="1880"/>
      <c r="AJ94" s="1881"/>
      <c r="AK94" s="1881"/>
      <c r="AL94" s="1881"/>
      <c r="AM94" s="1881"/>
      <c r="AN94" s="1881"/>
      <c r="AO94" s="1881"/>
      <c r="AP94" s="1882"/>
      <c r="AQ94" s="1880"/>
      <c r="AR94" s="1881"/>
      <c r="AS94" s="1881"/>
      <c r="AT94" s="1881"/>
      <c r="AU94" s="1881"/>
      <c r="AV94" s="1881"/>
      <c r="AW94" s="1881"/>
      <c r="AX94" s="1882"/>
      <c r="AY94" s="599"/>
      <c r="AZ94" s="444">
        <v>2</v>
      </c>
    </row>
    <row r="95" spans="1:52" s="259" customFormat="1" ht="18" hidden="1" customHeight="1">
      <c r="A95" s="575">
        <f>IF('6-3표준조사 4'!$Y$77&gt;0,1,0)</f>
        <v>0</v>
      </c>
      <c r="B95" s="599"/>
      <c r="C95" s="1862" t="s">
        <v>1195</v>
      </c>
      <c r="D95" s="1862"/>
      <c r="E95" s="1862"/>
      <c r="F95" s="1862"/>
      <c r="G95" s="1862"/>
      <c r="H95" s="1862"/>
      <c r="I95" s="1862"/>
      <c r="J95" s="1862"/>
      <c r="K95" s="1862" t="s">
        <v>1194</v>
      </c>
      <c r="L95" s="1862"/>
      <c r="M95" s="1862"/>
      <c r="N95" s="1862"/>
      <c r="O95" s="1862"/>
      <c r="P95" s="1862"/>
      <c r="Q95" s="1862"/>
      <c r="R95" s="1862"/>
      <c r="S95" s="1863" t="b">
        <f>IF(A95&gt;0,S94)</f>
        <v>0</v>
      </c>
      <c r="T95" s="1863"/>
      <c r="U95" s="1863"/>
      <c r="V95" s="1863"/>
      <c r="W95" s="1863"/>
      <c r="X95" s="1863"/>
      <c r="Y95" s="1863"/>
      <c r="Z95" s="1863"/>
      <c r="AA95" s="1883"/>
      <c r="AB95" s="1884"/>
      <c r="AC95" s="1884"/>
      <c r="AD95" s="1884"/>
      <c r="AE95" s="1884"/>
      <c r="AF95" s="1884"/>
      <c r="AG95" s="1884"/>
      <c r="AH95" s="1885"/>
      <c r="AI95" s="1883"/>
      <c r="AJ95" s="1884"/>
      <c r="AK95" s="1884"/>
      <c r="AL95" s="1884"/>
      <c r="AM95" s="1884"/>
      <c r="AN95" s="1884"/>
      <c r="AO95" s="1884"/>
      <c r="AP95" s="1885"/>
      <c r="AQ95" s="1883"/>
      <c r="AR95" s="1884"/>
      <c r="AS95" s="1884"/>
      <c r="AT95" s="1884"/>
      <c r="AU95" s="1884"/>
      <c r="AV95" s="1884"/>
      <c r="AW95" s="1884"/>
      <c r="AX95" s="1885"/>
      <c r="AY95" s="599"/>
      <c r="AZ95" s="444">
        <v>2</v>
      </c>
    </row>
    <row r="96" spans="1:52" s="259" customFormat="1" ht="0.95" customHeight="1">
      <c r="A96" s="575">
        <v>1</v>
      </c>
      <c r="B96" s="599"/>
      <c r="C96" s="1862"/>
      <c r="D96" s="1862"/>
      <c r="E96" s="1862"/>
      <c r="F96" s="1862"/>
      <c r="G96" s="1862"/>
      <c r="H96" s="1862"/>
      <c r="I96" s="1862"/>
      <c r="J96" s="1862"/>
      <c r="K96" s="1862"/>
      <c r="L96" s="1862"/>
      <c r="M96" s="1862"/>
      <c r="N96" s="1862"/>
      <c r="O96" s="1862"/>
      <c r="P96" s="1862"/>
      <c r="Q96" s="1862"/>
      <c r="R96" s="1862"/>
      <c r="S96" s="1863"/>
      <c r="T96" s="1863"/>
      <c r="U96" s="1863"/>
      <c r="V96" s="1863"/>
      <c r="W96" s="1863"/>
      <c r="X96" s="1863"/>
      <c r="Y96" s="1863"/>
      <c r="Z96" s="1863"/>
      <c r="AA96" s="1889"/>
      <c r="AB96" s="1889"/>
      <c r="AC96" s="1889"/>
      <c r="AD96" s="1889"/>
      <c r="AE96" s="1889"/>
      <c r="AF96" s="1889"/>
      <c r="AG96" s="1889"/>
      <c r="AH96" s="1889"/>
      <c r="AI96" s="1889"/>
      <c r="AJ96" s="1889"/>
      <c r="AK96" s="1889"/>
      <c r="AL96" s="1889"/>
      <c r="AM96" s="1889"/>
      <c r="AN96" s="1889"/>
      <c r="AO96" s="1889"/>
      <c r="AP96" s="1889"/>
      <c r="AQ96" s="1889"/>
      <c r="AR96" s="1889"/>
      <c r="AS96" s="1889"/>
      <c r="AT96" s="1889"/>
      <c r="AU96" s="1889"/>
      <c r="AV96" s="1889"/>
      <c r="AW96" s="1889"/>
      <c r="AX96" s="1889"/>
      <c r="AY96" s="599"/>
      <c r="AZ96" s="444"/>
    </row>
    <row r="97" spans="1:52" s="259" customFormat="1" ht="18" hidden="1" customHeight="1">
      <c r="A97" s="575"/>
      <c r="B97" s="617"/>
      <c r="C97" s="617" t="s">
        <v>1193</v>
      </c>
      <c r="D97" s="617" t="s">
        <v>1192</v>
      </c>
      <c r="E97" s="617"/>
      <c r="F97" s="617"/>
      <c r="G97" s="618"/>
      <c r="H97" s="618"/>
      <c r="I97" s="618"/>
      <c r="J97" s="618"/>
      <c r="K97" s="618"/>
      <c r="L97" s="604"/>
      <c r="M97" s="604"/>
      <c r="N97" s="604"/>
      <c r="O97" s="604"/>
      <c r="P97" s="604"/>
      <c r="Q97" s="619"/>
      <c r="R97" s="619"/>
      <c r="S97" s="619"/>
      <c r="T97" s="619"/>
      <c r="U97" s="619"/>
      <c r="V97" s="599"/>
      <c r="W97" s="599"/>
      <c r="X97" s="599"/>
      <c r="Y97" s="599"/>
      <c r="Z97" s="620"/>
      <c r="AA97" s="599"/>
      <c r="AB97" s="599"/>
      <c r="AC97" s="599"/>
      <c r="AD97" s="621"/>
      <c r="AE97" s="599"/>
      <c r="AF97" s="599"/>
      <c r="AG97" s="599"/>
      <c r="AH97" s="800"/>
      <c r="AI97" s="800"/>
      <c r="AJ97" s="800"/>
      <c r="AK97" s="800"/>
      <c r="AL97" s="800"/>
      <c r="AM97" s="800"/>
      <c r="AN97" s="800"/>
      <c r="AO97" s="800"/>
      <c r="AP97" s="800"/>
      <c r="AQ97" s="622"/>
      <c r="AR97" s="622"/>
      <c r="AS97" s="622"/>
      <c r="AT97" s="622"/>
      <c r="AU97" s="797"/>
      <c r="AV97" s="797"/>
      <c r="AW97" s="797"/>
      <c r="AX97" s="797"/>
      <c r="AY97" s="797"/>
      <c r="AZ97" s="585">
        <v>2</v>
      </c>
    </row>
    <row r="98" spans="1:52" s="259" customFormat="1" ht="18" hidden="1" customHeight="1">
      <c r="A98" s="575"/>
      <c r="D98" s="259" t="s">
        <v>499</v>
      </c>
      <c r="E98" s="259" t="s">
        <v>1191</v>
      </c>
      <c r="J98" s="621"/>
      <c r="K98" s="621"/>
      <c r="L98" s="621"/>
      <c r="M98" s="621"/>
      <c r="T98" s="619"/>
      <c r="U98" s="619"/>
      <c r="V98" s="619"/>
      <c r="W98" s="619"/>
      <c r="AB98" s="619"/>
      <c r="AC98" s="619"/>
      <c r="AD98" s="619"/>
      <c r="AE98" s="619"/>
      <c r="AZ98" s="585">
        <v>2</v>
      </c>
    </row>
    <row r="99" spans="1:52" s="259" customFormat="1" ht="18" hidden="1" customHeight="1">
      <c r="A99" s="575"/>
      <c r="D99" s="259" t="s">
        <v>499</v>
      </c>
      <c r="E99" s="579" t="s">
        <v>1190</v>
      </c>
      <c r="F99" s="579"/>
      <c r="G99" s="579"/>
      <c r="H99" s="579"/>
      <c r="I99" s="579"/>
      <c r="J99" s="579"/>
      <c r="K99" s="579"/>
      <c r="L99" s="579"/>
      <c r="M99" s="579"/>
      <c r="N99" s="579"/>
      <c r="O99" s="579"/>
      <c r="P99" s="579"/>
      <c r="Q99" s="579"/>
      <c r="R99" s="579"/>
      <c r="S99" s="579"/>
      <c r="T99" s="579"/>
      <c r="U99" s="579"/>
      <c r="V99" s="579"/>
      <c r="W99" s="579"/>
      <c r="X99" s="579"/>
      <c r="Y99" s="579"/>
      <c r="Z99" s="579"/>
      <c r="AA99" s="579"/>
      <c r="AB99" s="579"/>
      <c r="AC99" s="579"/>
      <c r="AD99" s="579"/>
      <c r="AE99" s="579"/>
      <c r="AF99" s="579"/>
      <c r="AG99" s="579"/>
      <c r="AH99" s="579"/>
      <c r="AI99" s="579"/>
      <c r="AJ99" s="579"/>
      <c r="AK99" s="579"/>
      <c r="AL99" s="579"/>
      <c r="AM99" s="579"/>
      <c r="AN99" s="579"/>
      <c r="AO99" s="579"/>
      <c r="AP99" s="579"/>
      <c r="AQ99" s="579"/>
      <c r="AR99" s="579"/>
      <c r="AS99" s="579"/>
      <c r="AT99" s="579"/>
      <c r="AU99" s="579"/>
      <c r="AV99" s="579"/>
      <c r="AW99" s="579"/>
      <c r="AX99" s="579"/>
      <c r="AY99" s="579"/>
      <c r="AZ99" s="585">
        <v>2</v>
      </c>
    </row>
    <row r="100" spans="1:52" s="260" customFormat="1" ht="18" hidden="1" customHeight="1">
      <c r="A100" s="575"/>
      <c r="B100" s="259"/>
      <c r="C100" s="259" t="s">
        <v>1189</v>
      </c>
      <c r="D100" s="259"/>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1005"/>
      <c r="AB100" s="1005"/>
      <c r="AC100" s="1005"/>
      <c r="AD100" s="1005"/>
      <c r="AE100" s="1005"/>
      <c r="AF100" s="1005"/>
      <c r="AG100" s="1005"/>
      <c r="AH100" s="1005"/>
      <c r="AI100" s="1005"/>
      <c r="AJ100" s="1005"/>
      <c r="AK100" s="1005"/>
      <c r="AL100" s="1005"/>
      <c r="AM100" s="1005"/>
      <c r="AN100" s="1005"/>
      <c r="AO100" s="1005"/>
      <c r="AP100" s="1005"/>
      <c r="AQ100" s="1005"/>
      <c r="AR100" s="1005"/>
      <c r="AS100" s="1005"/>
      <c r="AT100" s="1005"/>
      <c r="AU100" s="1005"/>
      <c r="AV100" s="1005"/>
      <c r="AW100" s="1005"/>
      <c r="AX100" s="1005"/>
      <c r="AY100" s="653"/>
      <c r="AZ100" s="585">
        <v>2</v>
      </c>
    </row>
    <row r="101" spans="1:52" s="259" customFormat="1" ht="18" hidden="1" customHeight="1">
      <c r="A101" s="575"/>
      <c r="D101" s="259" t="s">
        <v>499</v>
      </c>
      <c r="E101" s="653" t="s">
        <v>1385</v>
      </c>
      <c r="F101" s="653"/>
      <c r="G101" s="653"/>
      <c r="H101" s="653"/>
      <c r="I101" s="653"/>
      <c r="J101" s="653"/>
      <c r="K101" s="653"/>
      <c r="L101" s="653"/>
      <c r="M101" s="653"/>
      <c r="N101" s="653"/>
      <c r="O101" s="653"/>
      <c r="P101" s="653"/>
      <c r="Q101" s="653"/>
      <c r="R101" s="653"/>
      <c r="S101" s="653"/>
      <c r="T101" s="653"/>
      <c r="U101" s="653"/>
      <c r="V101" s="653"/>
      <c r="W101" s="653"/>
      <c r="X101" s="653"/>
      <c r="Y101" s="653"/>
      <c r="Z101" s="653"/>
      <c r="AA101" s="653"/>
      <c r="AB101" s="653"/>
      <c r="AC101" s="653"/>
      <c r="AD101" s="653"/>
      <c r="AE101" s="653"/>
      <c r="AF101" s="653"/>
      <c r="AG101" s="653"/>
      <c r="AH101" s="653"/>
      <c r="AI101" s="653"/>
      <c r="AJ101" s="653"/>
      <c r="AK101" s="653"/>
      <c r="AL101" s="653"/>
      <c r="AM101" s="653"/>
      <c r="AN101" s="653"/>
      <c r="AO101" s="653"/>
      <c r="AP101" s="653"/>
      <c r="AQ101" s="653"/>
      <c r="AR101" s="653"/>
      <c r="AS101" s="653"/>
      <c r="AT101" s="653"/>
      <c r="AU101" s="653"/>
      <c r="AV101" s="653"/>
      <c r="AW101" s="653"/>
      <c r="AX101" s="653"/>
      <c r="AY101" s="653"/>
      <c r="AZ101" s="585">
        <v>2</v>
      </c>
    </row>
    <row r="102" spans="1:52" s="259" customFormat="1" ht="18" hidden="1" customHeight="1">
      <c r="A102" s="575"/>
      <c r="D102" s="259" t="s">
        <v>499</v>
      </c>
      <c r="E102" s="653" t="s">
        <v>1188</v>
      </c>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c r="AI102" s="653"/>
      <c r="AJ102" s="653"/>
      <c r="AK102" s="653"/>
      <c r="AL102" s="653"/>
      <c r="AM102" s="653"/>
      <c r="AN102" s="653"/>
      <c r="AO102" s="653"/>
      <c r="AP102" s="653"/>
      <c r="AQ102" s="653"/>
      <c r="AR102" s="653"/>
      <c r="AS102" s="653"/>
      <c r="AT102" s="653"/>
      <c r="AU102" s="653"/>
      <c r="AV102" s="653"/>
      <c r="AW102" s="653"/>
      <c r="AX102" s="653"/>
      <c r="AY102" s="653"/>
      <c r="AZ102" s="443">
        <v>2</v>
      </c>
    </row>
    <row r="103" spans="1:52" s="260" customFormat="1" ht="18" hidden="1" customHeight="1">
      <c r="A103" s="575"/>
      <c r="B103" s="259"/>
      <c r="C103" s="259" t="s">
        <v>1187</v>
      </c>
      <c r="D103" s="259"/>
      <c r="E103" s="653"/>
      <c r="F103" s="653"/>
      <c r="G103" s="653"/>
      <c r="H103" s="653"/>
      <c r="I103" s="653"/>
      <c r="J103" s="653"/>
      <c r="K103" s="653"/>
      <c r="L103" s="653"/>
      <c r="M103" s="653"/>
      <c r="N103" s="653"/>
      <c r="O103" s="653"/>
      <c r="P103" s="653"/>
      <c r="Q103" s="653"/>
      <c r="R103" s="653"/>
      <c r="S103" s="653"/>
      <c r="T103" s="653"/>
      <c r="U103" s="653"/>
      <c r="V103" s="653"/>
      <c r="W103" s="653"/>
      <c r="X103" s="653"/>
      <c r="Y103" s="653"/>
      <c r="Z103" s="653"/>
      <c r="AA103" s="653"/>
      <c r="AB103" s="653"/>
      <c r="AC103" s="653"/>
      <c r="AD103" s="653"/>
      <c r="AE103" s="653"/>
      <c r="AF103" s="653"/>
      <c r="AG103" s="653"/>
      <c r="AH103" s="653"/>
      <c r="AI103" s="653"/>
      <c r="AJ103" s="653"/>
      <c r="AK103" s="653"/>
      <c r="AL103" s="653"/>
      <c r="AM103" s="653"/>
      <c r="AN103" s="653"/>
      <c r="AO103" s="653"/>
      <c r="AP103" s="653"/>
      <c r="AQ103" s="653"/>
      <c r="AR103" s="653"/>
      <c r="AS103" s="653"/>
      <c r="AT103" s="653"/>
      <c r="AU103" s="653"/>
      <c r="AV103" s="653"/>
      <c r="AW103" s="653"/>
      <c r="AX103" s="653"/>
      <c r="AY103" s="653"/>
      <c r="AZ103" s="798">
        <v>2</v>
      </c>
    </row>
    <row r="104" spans="1:52" s="259" customFormat="1" ht="18" hidden="1" customHeight="1">
      <c r="A104" s="575"/>
      <c r="D104" s="259" t="s">
        <v>499</v>
      </c>
      <c r="E104" s="653" t="s">
        <v>1385</v>
      </c>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653"/>
      <c r="AB104" s="653"/>
      <c r="AC104" s="653"/>
      <c r="AD104" s="653"/>
      <c r="AE104" s="653"/>
      <c r="AF104" s="653"/>
      <c r="AG104" s="653"/>
      <c r="AH104" s="653"/>
      <c r="AI104" s="653"/>
      <c r="AJ104" s="653"/>
      <c r="AK104" s="653"/>
      <c r="AL104" s="653"/>
      <c r="AM104" s="653"/>
      <c r="AN104" s="653"/>
      <c r="AO104" s="653"/>
      <c r="AP104" s="653"/>
      <c r="AQ104" s="653"/>
      <c r="AR104" s="653"/>
      <c r="AS104" s="653"/>
      <c r="AT104" s="653"/>
      <c r="AU104" s="653"/>
      <c r="AV104" s="653"/>
      <c r="AW104" s="653"/>
      <c r="AX104" s="653"/>
      <c r="AY104" s="653"/>
      <c r="AZ104" s="798">
        <v>2</v>
      </c>
    </row>
    <row r="105" spans="1:52" s="259" customFormat="1" ht="18" hidden="1" customHeight="1">
      <c r="A105" s="575"/>
      <c r="D105" s="259" t="s">
        <v>499</v>
      </c>
      <c r="E105" s="653" t="s">
        <v>1186</v>
      </c>
      <c r="F105" s="653"/>
      <c r="G105" s="653"/>
      <c r="H105" s="653"/>
      <c r="I105" s="653"/>
      <c r="J105" s="653"/>
      <c r="K105" s="653"/>
      <c r="L105" s="653"/>
      <c r="M105" s="653"/>
      <c r="N105" s="653"/>
      <c r="O105" s="653"/>
      <c r="P105" s="653"/>
      <c r="Q105" s="653"/>
      <c r="R105" s="653"/>
      <c r="S105" s="653"/>
      <c r="T105" s="653"/>
      <c r="U105" s="653"/>
      <c r="V105" s="653"/>
      <c r="W105" s="653"/>
      <c r="X105" s="653"/>
      <c r="Y105" s="653"/>
      <c r="Z105" s="653"/>
      <c r="AA105" s="653"/>
      <c r="AB105" s="653"/>
      <c r="AC105" s="653"/>
      <c r="AD105" s="653"/>
      <c r="AE105" s="653"/>
      <c r="AF105" s="653"/>
      <c r="AG105" s="653"/>
      <c r="AH105" s="653"/>
      <c r="AI105" s="653"/>
      <c r="AJ105" s="653"/>
      <c r="AK105" s="653"/>
      <c r="AL105" s="653"/>
      <c r="AM105" s="653"/>
      <c r="AN105" s="653"/>
      <c r="AO105" s="653"/>
      <c r="AP105" s="653"/>
      <c r="AQ105" s="653"/>
      <c r="AR105" s="653"/>
      <c r="AS105" s="653"/>
      <c r="AT105" s="653"/>
      <c r="AU105" s="653"/>
      <c r="AV105" s="653"/>
      <c r="AW105" s="653"/>
      <c r="AX105" s="653"/>
      <c r="AY105" s="653"/>
      <c r="AZ105" s="798">
        <v>2</v>
      </c>
    </row>
    <row r="106" spans="1:52" s="259" customFormat="1" ht="18" hidden="1" customHeight="1">
      <c r="A106" s="575"/>
      <c r="C106" s="259" t="s">
        <v>1185</v>
      </c>
      <c r="D106" s="259" t="s">
        <v>1184</v>
      </c>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c r="AI106" s="653"/>
      <c r="AJ106" s="653"/>
      <c r="AK106" s="653"/>
      <c r="AL106" s="653"/>
      <c r="AM106" s="653"/>
      <c r="AN106" s="653"/>
      <c r="AO106" s="653"/>
      <c r="AP106" s="653"/>
      <c r="AQ106" s="653"/>
      <c r="AR106" s="653"/>
      <c r="AS106" s="653"/>
      <c r="AT106" s="653"/>
      <c r="AU106" s="653"/>
      <c r="AV106" s="653"/>
      <c r="AW106" s="653"/>
      <c r="AX106" s="653"/>
      <c r="AY106" s="653"/>
      <c r="AZ106" s="444">
        <v>2</v>
      </c>
    </row>
    <row r="107" spans="1:52" s="259" customFormat="1" ht="18" hidden="1" customHeight="1">
      <c r="A107" s="575"/>
      <c r="D107" s="259" t="s">
        <v>499</v>
      </c>
      <c r="E107" s="653" t="s">
        <v>1183</v>
      </c>
      <c r="F107" s="653"/>
      <c r="G107" s="653"/>
      <c r="H107" s="653"/>
      <c r="I107" s="653"/>
      <c r="J107" s="653"/>
      <c r="K107" s="653"/>
      <c r="L107" s="653"/>
      <c r="M107" s="653"/>
      <c r="N107" s="653"/>
      <c r="O107" s="653"/>
      <c r="P107" s="653"/>
      <c r="Q107" s="653"/>
      <c r="R107" s="653"/>
      <c r="S107" s="653"/>
      <c r="T107" s="653"/>
      <c r="U107" s="653"/>
      <c r="V107" s="653"/>
      <c r="W107" s="653"/>
      <c r="X107" s="653"/>
      <c r="Y107" s="653"/>
      <c r="Z107" s="653"/>
      <c r="AA107" s="653"/>
      <c r="AB107" s="653"/>
      <c r="AC107" s="653"/>
      <c r="AD107" s="653"/>
      <c r="AE107" s="653"/>
      <c r="AF107" s="653"/>
      <c r="AG107" s="653"/>
      <c r="AH107" s="653"/>
      <c r="AI107" s="653"/>
      <c r="AJ107" s="653"/>
      <c r="AK107" s="653"/>
      <c r="AL107" s="653"/>
      <c r="AM107" s="653"/>
      <c r="AN107" s="653"/>
      <c r="AO107" s="653"/>
      <c r="AP107" s="653"/>
      <c r="AQ107" s="653"/>
      <c r="AR107" s="653"/>
      <c r="AS107" s="653"/>
      <c r="AT107" s="653"/>
      <c r="AU107" s="653"/>
      <c r="AV107" s="653"/>
      <c r="AW107" s="653"/>
      <c r="AX107" s="653"/>
      <c r="AY107" s="653"/>
      <c r="AZ107" s="444">
        <v>2</v>
      </c>
    </row>
    <row r="108" spans="1:52" s="259" customFormat="1" ht="18" hidden="1" customHeight="1">
      <c r="A108" s="575"/>
      <c r="D108" s="259" t="s">
        <v>499</v>
      </c>
      <c r="E108" s="653" t="s">
        <v>1182</v>
      </c>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c r="AI108" s="653"/>
      <c r="AJ108" s="653"/>
      <c r="AK108" s="653"/>
      <c r="AL108" s="653"/>
      <c r="AM108" s="653"/>
      <c r="AN108" s="653"/>
      <c r="AO108" s="653"/>
      <c r="AP108" s="653"/>
      <c r="AQ108" s="653"/>
      <c r="AR108" s="653"/>
      <c r="AS108" s="653"/>
      <c r="AT108" s="653"/>
      <c r="AU108" s="653"/>
      <c r="AV108" s="653"/>
      <c r="AW108" s="653"/>
      <c r="AX108" s="653"/>
      <c r="AY108" s="653"/>
      <c r="AZ108" s="444">
        <v>2</v>
      </c>
    </row>
    <row r="109" spans="1:52" s="259" customFormat="1" ht="18" hidden="1" customHeight="1">
      <c r="A109" s="575"/>
      <c r="D109" s="259" t="s">
        <v>499</v>
      </c>
      <c r="E109" s="653" t="s">
        <v>1181</v>
      </c>
      <c r="F109" s="653"/>
      <c r="G109" s="653"/>
      <c r="H109" s="653"/>
      <c r="I109" s="653"/>
      <c r="J109" s="653"/>
      <c r="K109" s="653"/>
      <c r="L109" s="653"/>
      <c r="M109" s="653"/>
      <c r="N109" s="653"/>
      <c r="O109" s="653"/>
      <c r="P109" s="653"/>
      <c r="Q109" s="653"/>
      <c r="R109" s="653"/>
      <c r="S109" s="653"/>
      <c r="T109" s="653"/>
      <c r="U109" s="653"/>
      <c r="V109" s="653"/>
      <c r="W109" s="653"/>
      <c r="X109" s="653"/>
      <c r="Y109" s="653"/>
      <c r="Z109" s="653"/>
      <c r="AA109" s="653"/>
      <c r="AB109" s="653"/>
      <c r="AC109" s="653"/>
      <c r="AD109" s="653"/>
      <c r="AE109" s="653"/>
      <c r="AF109" s="653"/>
      <c r="AG109" s="653"/>
      <c r="AH109" s="653"/>
      <c r="AI109" s="653"/>
      <c r="AJ109" s="653"/>
      <c r="AK109" s="653"/>
      <c r="AL109" s="653"/>
      <c r="AM109" s="653"/>
      <c r="AN109" s="653"/>
      <c r="AO109" s="653"/>
      <c r="AP109" s="653"/>
      <c r="AQ109" s="653"/>
      <c r="AR109" s="653"/>
      <c r="AS109" s="653"/>
      <c r="AT109" s="653"/>
      <c r="AU109" s="653"/>
      <c r="AV109" s="653"/>
      <c r="AW109" s="653"/>
      <c r="AX109" s="653"/>
      <c r="AY109" s="653"/>
      <c r="AZ109" s="444">
        <v>2</v>
      </c>
    </row>
    <row r="110" spans="1:52" s="259" customFormat="1" ht="18" hidden="1" customHeight="1">
      <c r="A110" s="575"/>
      <c r="D110" s="259" t="s">
        <v>499</v>
      </c>
      <c r="E110" s="653" t="s">
        <v>1180</v>
      </c>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c r="AI110" s="653"/>
      <c r="AJ110" s="653"/>
      <c r="AK110" s="653"/>
      <c r="AL110" s="653"/>
      <c r="AM110" s="653"/>
      <c r="AN110" s="653"/>
      <c r="AO110" s="653"/>
      <c r="AP110" s="653"/>
      <c r="AQ110" s="653"/>
      <c r="AR110" s="653"/>
      <c r="AS110" s="653"/>
      <c r="AT110" s="653"/>
      <c r="AU110" s="653"/>
      <c r="AV110" s="653"/>
      <c r="AW110" s="653"/>
      <c r="AX110" s="653"/>
      <c r="AY110" s="653"/>
      <c r="AZ110" s="444">
        <v>2</v>
      </c>
    </row>
    <row r="111" spans="1:52" s="259" customFormat="1" ht="18" hidden="1" customHeight="1">
      <c r="A111" s="575"/>
      <c r="D111" s="259" t="s">
        <v>499</v>
      </c>
      <c r="E111" s="653" t="s">
        <v>1179</v>
      </c>
      <c r="F111" s="653"/>
      <c r="G111" s="653"/>
      <c r="H111" s="653"/>
      <c r="I111" s="653"/>
      <c r="J111" s="653"/>
      <c r="K111" s="653"/>
      <c r="L111" s="653"/>
      <c r="M111" s="653"/>
      <c r="N111" s="653"/>
      <c r="O111" s="653"/>
      <c r="P111" s="653"/>
      <c r="Q111" s="653"/>
      <c r="R111" s="653"/>
      <c r="S111" s="653"/>
      <c r="T111" s="653"/>
      <c r="U111" s="653"/>
      <c r="V111" s="653"/>
      <c r="W111" s="653"/>
      <c r="X111" s="653"/>
      <c r="Y111" s="653"/>
      <c r="Z111" s="653"/>
      <c r="AA111" s="653"/>
      <c r="AB111" s="653"/>
      <c r="AC111" s="653"/>
      <c r="AD111" s="653"/>
      <c r="AE111" s="653"/>
      <c r="AF111" s="653"/>
      <c r="AG111" s="653"/>
      <c r="AH111" s="653"/>
      <c r="AI111" s="653"/>
      <c r="AJ111" s="653"/>
      <c r="AK111" s="653"/>
      <c r="AL111" s="653"/>
      <c r="AM111" s="653"/>
      <c r="AN111" s="653"/>
      <c r="AO111" s="653"/>
      <c r="AP111" s="653"/>
      <c r="AQ111" s="653"/>
      <c r="AR111" s="653"/>
      <c r="AS111" s="653"/>
      <c r="AT111" s="653"/>
      <c r="AU111" s="653"/>
      <c r="AV111" s="653"/>
      <c r="AW111" s="653"/>
      <c r="AX111" s="653"/>
      <c r="AY111" s="653"/>
      <c r="AZ111" s="444">
        <v>2</v>
      </c>
    </row>
    <row r="112" spans="1:52" s="259" customFormat="1" ht="18" hidden="1" customHeight="1">
      <c r="A112" s="575"/>
      <c r="D112" s="259" t="s">
        <v>499</v>
      </c>
      <c r="E112" s="653" t="s">
        <v>1178</v>
      </c>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c r="AI112" s="653"/>
      <c r="AJ112" s="653"/>
      <c r="AK112" s="653"/>
      <c r="AL112" s="653"/>
      <c r="AM112" s="653"/>
      <c r="AN112" s="653"/>
      <c r="AO112" s="653"/>
      <c r="AP112" s="653"/>
      <c r="AQ112" s="653"/>
      <c r="AR112" s="653"/>
      <c r="AS112" s="653"/>
      <c r="AT112" s="653"/>
      <c r="AU112" s="653"/>
      <c r="AV112" s="653"/>
      <c r="AW112" s="653"/>
      <c r="AX112" s="653"/>
      <c r="AY112" s="653"/>
      <c r="AZ112" s="444">
        <v>2</v>
      </c>
    </row>
    <row r="113" spans="1:52" s="259" customFormat="1" ht="18" hidden="1" customHeight="1">
      <c r="A113" s="575"/>
      <c r="D113" s="259" t="s">
        <v>499</v>
      </c>
      <c r="E113" s="653" t="s">
        <v>1177</v>
      </c>
      <c r="F113" s="653"/>
      <c r="G113" s="653"/>
      <c r="H113" s="653"/>
      <c r="I113" s="653"/>
      <c r="J113" s="653"/>
      <c r="K113" s="653"/>
      <c r="L113" s="653"/>
      <c r="M113" s="653"/>
      <c r="N113" s="653"/>
      <c r="O113" s="653"/>
      <c r="P113" s="653"/>
      <c r="Q113" s="653"/>
      <c r="R113" s="653"/>
      <c r="S113" s="653"/>
      <c r="T113" s="653"/>
      <c r="U113" s="653"/>
      <c r="V113" s="653"/>
      <c r="W113" s="653"/>
      <c r="X113" s="653"/>
      <c r="Y113" s="653"/>
      <c r="Z113" s="653"/>
      <c r="AA113" s="653"/>
      <c r="AB113" s="653"/>
      <c r="AC113" s="653"/>
      <c r="AD113" s="653"/>
      <c r="AE113" s="653"/>
      <c r="AF113" s="653"/>
      <c r="AG113" s="653"/>
      <c r="AH113" s="653"/>
      <c r="AI113" s="653"/>
      <c r="AJ113" s="653"/>
      <c r="AK113" s="653"/>
      <c r="AL113" s="653"/>
      <c r="AM113" s="653"/>
      <c r="AN113" s="653"/>
      <c r="AO113" s="653"/>
      <c r="AP113" s="653"/>
      <c r="AQ113" s="653"/>
      <c r="AR113" s="653"/>
      <c r="AS113" s="653"/>
      <c r="AT113" s="653"/>
      <c r="AU113" s="653"/>
      <c r="AV113" s="653"/>
      <c r="AW113" s="653"/>
      <c r="AX113" s="653"/>
      <c r="AY113" s="653"/>
      <c r="AZ113" s="585">
        <v>2</v>
      </c>
    </row>
    <row r="114" spans="1:52" s="259" customFormat="1" ht="18" hidden="1" customHeight="1">
      <c r="A114" s="575"/>
      <c r="D114" s="653"/>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799"/>
      <c r="AA114" s="799"/>
      <c r="AB114" s="799"/>
      <c r="AC114" s="799"/>
      <c r="AD114" s="799"/>
      <c r="AE114" s="799"/>
      <c r="AF114" s="799"/>
      <c r="AG114" s="799"/>
      <c r="AH114" s="799"/>
      <c r="AI114" s="799"/>
      <c r="AJ114" s="799"/>
      <c r="AK114" s="799"/>
      <c r="AL114" s="799"/>
      <c r="AM114" s="799"/>
      <c r="AN114" s="799"/>
      <c r="AO114" s="799"/>
      <c r="AP114" s="799"/>
      <c r="AQ114" s="799"/>
      <c r="AR114" s="799"/>
      <c r="AS114" s="799"/>
      <c r="AT114" s="799"/>
      <c r="AU114" s="799"/>
      <c r="AV114" s="799"/>
      <c r="AW114" s="799"/>
      <c r="AX114" s="799"/>
      <c r="AY114" s="799"/>
      <c r="AZ114" s="585">
        <v>2</v>
      </c>
    </row>
    <row r="115" spans="1:52" ht="25.5">
      <c r="A115" s="575">
        <v>1</v>
      </c>
      <c r="B115" s="1869" t="s">
        <v>745</v>
      </c>
      <c r="C115" s="1869"/>
      <c r="D115" s="1869"/>
      <c r="E115" s="1869"/>
      <c r="F115" s="1869"/>
      <c r="G115" s="1869"/>
      <c r="H115" s="1869"/>
      <c r="I115" s="1869"/>
      <c r="J115" s="1869"/>
      <c r="K115" s="1869"/>
      <c r="L115" s="1869"/>
      <c r="M115" s="1869"/>
      <c r="N115" s="1869"/>
      <c r="O115" s="1869"/>
      <c r="P115" s="1869"/>
      <c r="Q115" s="1869"/>
      <c r="R115" s="1869"/>
      <c r="S115" s="1869"/>
      <c r="T115" s="1869"/>
      <c r="U115" s="1869"/>
      <c r="V115" s="1869"/>
      <c r="W115" s="1869"/>
      <c r="X115" s="1869"/>
      <c r="Y115" s="1869"/>
      <c r="Z115" s="1869"/>
      <c r="AA115" s="1869"/>
      <c r="AB115" s="1869"/>
      <c r="AC115" s="1869"/>
      <c r="AD115" s="1869"/>
      <c r="AE115" s="1869"/>
      <c r="AF115" s="1869"/>
      <c r="AG115" s="1869"/>
      <c r="AH115" s="1869"/>
      <c r="AI115" s="1869"/>
      <c r="AJ115" s="1869"/>
      <c r="AK115" s="1869"/>
      <c r="AL115" s="1869"/>
      <c r="AM115" s="1869"/>
      <c r="AN115" s="1869"/>
      <c r="AO115" s="1869"/>
      <c r="AP115" s="1869"/>
      <c r="AQ115" s="1869"/>
      <c r="AR115" s="1869"/>
      <c r="AS115" s="1869"/>
      <c r="AT115" s="1869"/>
      <c r="AU115" s="1869"/>
      <c r="AV115" s="1869"/>
      <c r="AW115" s="1869"/>
      <c r="AX115" s="1869"/>
      <c r="AY115" s="1869"/>
      <c r="AZ115" s="444">
        <v>3</v>
      </c>
    </row>
    <row r="116" spans="1:52" s="260" customFormat="1" ht="9.9499999999999993" hidden="1" customHeight="1">
      <c r="A116" s="575">
        <f t="shared" ref="A116:A135" si="5">IF(K$133&gt;0,1,0)</f>
        <v>0</v>
      </c>
      <c r="AZ116" s="443">
        <v>3</v>
      </c>
    </row>
    <row r="117" spans="1:52" s="576" customFormat="1" ht="30" hidden="1" customHeight="1">
      <c r="A117" s="575">
        <f t="shared" si="5"/>
        <v>0</v>
      </c>
      <c r="F117" s="1864" t="s">
        <v>1228</v>
      </c>
      <c r="G117" s="1864"/>
      <c r="H117" s="1864"/>
      <c r="I117" s="1864"/>
      <c r="J117" s="1864"/>
      <c r="K117" s="1864"/>
      <c r="L117" s="1870" t="str">
        <f>+'6-3표준조사 4'!K154</f>
        <v>62-0</v>
      </c>
      <c r="M117" s="1870"/>
      <c r="N117" s="1870"/>
      <c r="O117" s="1870"/>
      <c r="P117" s="1870"/>
      <c r="Q117" s="1870"/>
      <c r="R117" s="577"/>
      <c r="S117" s="577"/>
      <c r="T117" s="1864" t="s">
        <v>1227</v>
      </c>
      <c r="U117" s="1864"/>
      <c r="V117" s="1864"/>
      <c r="W117" s="1864"/>
      <c r="X117" s="1864"/>
      <c r="Y117" s="1864"/>
      <c r="Z117" s="1870" t="str">
        <f>+'6-3표준조사 4'!L154</f>
        <v>24-0</v>
      </c>
      <c r="AA117" s="1870"/>
      <c r="AB117" s="1870"/>
      <c r="AC117" s="1870"/>
      <c r="AD117" s="1870"/>
      <c r="AE117" s="1870"/>
      <c r="AF117" s="577"/>
      <c r="AG117" s="577"/>
      <c r="AH117" s="1864" t="s">
        <v>1226</v>
      </c>
      <c r="AI117" s="1864"/>
      <c r="AJ117" s="1864"/>
      <c r="AK117" s="1864"/>
      <c r="AL117" s="1864"/>
      <c r="AM117" s="1864"/>
      <c r="AN117" s="1864"/>
      <c r="AO117" s="1870" t="str">
        <f>+'6-3표준조사 4'!R154</f>
        <v>모두베기</v>
      </c>
      <c r="AP117" s="1870"/>
      <c r="AQ117" s="1870"/>
      <c r="AR117" s="1870"/>
      <c r="AS117" s="1870"/>
      <c r="AT117" s="1870"/>
      <c r="AU117" s="578"/>
      <c r="AV117" s="578"/>
      <c r="AW117" s="578"/>
      <c r="AX117" s="578"/>
      <c r="AZ117" s="444">
        <v>3</v>
      </c>
    </row>
    <row r="118" spans="1:52" s="260" customFormat="1" ht="14.25" hidden="1" customHeight="1">
      <c r="A118" s="575">
        <f t="shared" si="5"/>
        <v>0</v>
      </c>
      <c r="AZ118" s="443">
        <v>3</v>
      </c>
    </row>
    <row r="119" spans="1:52" s="259" customFormat="1" ht="20.100000000000001" hidden="1" customHeight="1">
      <c r="A119" s="575">
        <f t="shared" si="5"/>
        <v>0</v>
      </c>
      <c r="B119" s="1876" t="s">
        <v>1225</v>
      </c>
      <c r="C119" s="1876"/>
      <c r="D119" s="1876"/>
      <c r="E119" s="1876"/>
      <c r="F119" s="1876"/>
      <c r="G119" s="1876"/>
      <c r="H119" s="1876"/>
      <c r="I119" s="1876"/>
      <c r="J119" s="1876"/>
      <c r="K119" s="1876"/>
      <c r="L119" s="1876"/>
      <c r="M119" s="1876"/>
      <c r="N119" s="1876"/>
      <c r="O119" s="1876"/>
      <c r="P119" s="1876"/>
      <c r="Q119" s="1876"/>
      <c r="R119" s="1876"/>
      <c r="S119" s="1876"/>
      <c r="T119" s="1876"/>
      <c r="U119" s="1876"/>
      <c r="V119" s="1876"/>
      <c r="W119" s="1876"/>
      <c r="X119" s="1876"/>
      <c r="Y119" s="1876"/>
      <c r="Z119" s="1876"/>
      <c r="AA119" s="1876"/>
      <c r="AB119" s="1876"/>
      <c r="AC119" s="1876"/>
      <c r="AD119" s="1876"/>
      <c r="AE119" s="1876"/>
      <c r="AF119" s="1876"/>
      <c r="AG119" s="1876"/>
      <c r="AH119" s="1876"/>
      <c r="AI119" s="1876"/>
      <c r="AJ119" s="1876"/>
      <c r="AK119" s="1876"/>
      <c r="AL119" s="1876"/>
      <c r="AM119" s="1876"/>
      <c r="AN119" s="1876"/>
      <c r="AO119" s="1876"/>
      <c r="AP119" s="1876"/>
      <c r="AQ119" s="1876"/>
      <c r="AR119" s="1876"/>
      <c r="AS119" s="1876"/>
      <c r="AT119" s="1876"/>
      <c r="AU119" s="1876"/>
      <c r="AV119" s="1876"/>
      <c r="AW119" s="1876"/>
      <c r="AX119" s="1876"/>
      <c r="AY119" s="1876"/>
      <c r="AZ119" s="444">
        <v>3</v>
      </c>
    </row>
    <row r="120" spans="1:52" s="259" customFormat="1" ht="18" hidden="1" customHeight="1">
      <c r="A120" s="575">
        <f t="shared" si="5"/>
        <v>0</v>
      </c>
      <c r="C120" s="259" t="s">
        <v>1208</v>
      </c>
      <c r="D120" s="579" t="s">
        <v>1224</v>
      </c>
      <c r="E120" s="579"/>
      <c r="F120" s="580"/>
      <c r="G120" s="580"/>
      <c r="H120" s="580"/>
      <c r="I120" s="580"/>
      <c r="J120" s="581"/>
      <c r="M120" s="579"/>
      <c r="N120" s="579"/>
      <c r="O120" s="581"/>
      <c r="P120" s="579"/>
      <c r="Q120" s="579"/>
      <c r="R120" s="579"/>
      <c r="S120" s="579"/>
      <c r="T120" s="579"/>
      <c r="U120" s="579"/>
      <c r="V120" s="579"/>
      <c r="W120" s="579"/>
      <c r="X120" s="579"/>
      <c r="Y120" s="579"/>
      <c r="Z120" s="579"/>
      <c r="AA120" s="579"/>
      <c r="AB120" s="579"/>
      <c r="AC120" s="579"/>
      <c r="AD120" s="579"/>
      <c r="AE120" s="579"/>
      <c r="AZ120" s="443">
        <v>3</v>
      </c>
    </row>
    <row r="121" spans="1:52" s="259" customFormat="1" ht="18" hidden="1" customHeight="1">
      <c r="A121" s="575">
        <f t="shared" si="5"/>
        <v>0</v>
      </c>
      <c r="D121" s="259" t="s">
        <v>499</v>
      </c>
      <c r="E121" s="579" t="str">
        <f>CONCATENATE(L117," 임반 ",Z117," 소반 은 해발고",'6-3표준조사 4'!W153,"m ~ ",'6-3표준조사 4'!W154,"m 사이에 분포한다.")</f>
        <v>62-0 임반 24-0 소반 은 해발고420m ~ 498m 사이에 분포한다.</v>
      </c>
      <c r="F121" s="579"/>
      <c r="G121" s="579"/>
      <c r="H121" s="579"/>
      <c r="I121" s="579"/>
      <c r="J121" s="579"/>
      <c r="K121" s="579"/>
      <c r="L121" s="579"/>
      <c r="M121" s="579"/>
      <c r="N121" s="579"/>
      <c r="O121" s="579"/>
      <c r="P121" s="579"/>
      <c r="Q121" s="579"/>
      <c r="R121" s="579"/>
      <c r="S121" s="579"/>
      <c r="T121" s="579"/>
      <c r="U121" s="579"/>
      <c r="V121" s="579"/>
      <c r="W121" s="579"/>
      <c r="X121" s="579"/>
      <c r="Y121" s="579"/>
      <c r="Z121" s="579"/>
      <c r="AA121" s="579"/>
      <c r="AB121" s="579"/>
      <c r="AC121" s="579"/>
      <c r="AD121" s="579"/>
      <c r="AE121" s="579"/>
      <c r="AF121" s="579"/>
      <c r="AG121" s="579"/>
      <c r="AH121" s="579"/>
      <c r="AI121" s="579"/>
      <c r="AJ121" s="582"/>
      <c r="AK121" s="582"/>
      <c r="AL121" s="582"/>
      <c r="AM121" s="579"/>
      <c r="AN121" s="579"/>
      <c r="AO121" s="579"/>
      <c r="AP121" s="579"/>
      <c r="AQ121" s="579"/>
      <c r="AR121" s="579"/>
      <c r="AS121" s="579"/>
      <c r="AT121" s="579"/>
      <c r="AU121" s="579"/>
      <c r="AV121" s="579"/>
      <c r="AW121" s="579"/>
      <c r="AX121" s="579"/>
      <c r="AY121" s="579"/>
      <c r="AZ121" s="444">
        <v>3</v>
      </c>
    </row>
    <row r="122" spans="1:52" s="259" customFormat="1" ht="18" hidden="1" customHeight="1">
      <c r="A122" s="575">
        <f t="shared" si="5"/>
        <v>0</v>
      </c>
      <c r="D122" s="259" t="s">
        <v>499</v>
      </c>
      <c r="E122" s="259" t="str">
        <f>CONCATENATE("소반의 경사도는 평균 ",'6-3표준조사 4'!W155,"˚로 ",'6-3표준조사 4'!P156,"경사이고, 임지의 잔재를 제외하고 장애물은 많지 않다.")</f>
        <v>소반의 경사도는 평균 26.86˚로 중 (15˚ ~ 30˚)경사이고, 임지의 잔재를 제외하고 장애물은 많지 않다.</v>
      </c>
      <c r="AZ122" s="443">
        <v>3</v>
      </c>
    </row>
    <row r="123" spans="1:52" s="259" customFormat="1" ht="18" hidden="1" customHeight="1">
      <c r="A123" s="575">
        <f t="shared" si="5"/>
        <v>0</v>
      </c>
      <c r="C123" s="259" t="s">
        <v>1206</v>
      </c>
      <c r="D123" s="259" t="s">
        <v>1223</v>
      </c>
      <c r="K123" s="579"/>
      <c r="L123" s="579"/>
      <c r="M123" s="583"/>
      <c r="P123" s="584"/>
      <c r="Q123" s="584"/>
      <c r="R123" s="584"/>
      <c r="S123" s="584"/>
      <c r="T123" s="584"/>
      <c r="AZ123" s="444">
        <v>3</v>
      </c>
    </row>
    <row r="124" spans="1:52" s="259" customFormat="1" ht="18" hidden="1" customHeight="1">
      <c r="A124" s="575">
        <f t="shared" si="5"/>
        <v>0</v>
      </c>
      <c r="D124" s="259" t="s">
        <v>499</v>
      </c>
      <c r="E124" s="579" t="str">
        <f>CONCATENATE("사업대상지는 ",'6-3표준조사 4'!N154," ",'6-3표준조사 4'!O154," ",'6-3표준조사 4'!P154,"로 지적면적은 ",'6-3표준조사 4'!W167,"ha 이다." )</f>
        <v>사업대상지는 적성 소야 산62번지로 지적면적은 69.52ha 이다.</v>
      </c>
      <c r="F124" s="579"/>
      <c r="G124" s="579"/>
      <c r="AJ124" s="579"/>
      <c r="AK124" s="579"/>
      <c r="AL124" s="579"/>
      <c r="AM124" s="579"/>
      <c r="AN124" s="579"/>
      <c r="AO124" s="579"/>
      <c r="AP124" s="579"/>
      <c r="AQ124" s="579"/>
      <c r="AR124" s="579"/>
      <c r="AS124" s="579"/>
      <c r="AT124" s="579"/>
      <c r="AU124" s="579"/>
      <c r="AV124" s="579"/>
      <c r="AW124" s="579"/>
      <c r="AX124" s="579"/>
      <c r="AY124" s="579"/>
      <c r="AZ124" s="443">
        <v>3</v>
      </c>
    </row>
    <row r="125" spans="1:52" s="259" customFormat="1" ht="18" hidden="1" customHeight="1">
      <c r="A125" s="575">
        <f t="shared" si="5"/>
        <v>0</v>
      </c>
      <c r="D125" s="259" t="s">
        <v>499</v>
      </c>
      <c r="E125" s="579" t="str">
        <f>CONCATENATE("소반의 풀베기사업 대상면적은 ",'6-3표준조사 4'!Q154,"ha 이다.")</f>
        <v>소반의 풀베기사업 대상면적은 0ha 이다.</v>
      </c>
      <c r="F125" s="579"/>
      <c r="G125" s="579"/>
      <c r="H125" s="579"/>
      <c r="I125" s="579"/>
      <c r="J125" s="579"/>
      <c r="K125" s="579"/>
      <c r="L125" s="579"/>
      <c r="M125" s="579"/>
      <c r="N125" s="579"/>
      <c r="O125" s="579"/>
      <c r="P125" s="579"/>
      <c r="Q125" s="579"/>
      <c r="R125" s="579"/>
      <c r="S125" s="579"/>
      <c r="T125" s="579"/>
      <c r="U125" s="579"/>
      <c r="V125" s="579"/>
      <c r="W125" s="579"/>
      <c r="X125" s="579"/>
      <c r="Y125" s="579"/>
      <c r="Z125" s="579"/>
      <c r="AA125" s="579"/>
      <c r="AB125" s="579"/>
      <c r="AC125" s="579"/>
      <c r="AD125" s="579"/>
      <c r="AE125" s="579"/>
      <c r="AF125" s="579"/>
      <c r="AG125" s="579"/>
      <c r="AH125" s="579"/>
      <c r="AI125" s="579"/>
      <c r="AJ125" s="579"/>
      <c r="AK125" s="579"/>
      <c r="AL125" s="579"/>
      <c r="AM125" s="579"/>
      <c r="AN125" s="579"/>
      <c r="AO125" s="579"/>
      <c r="AP125" s="579"/>
      <c r="AQ125" s="579"/>
      <c r="AR125" s="579"/>
      <c r="AS125" s="579"/>
      <c r="AT125" s="579"/>
      <c r="AU125" s="579"/>
      <c r="AV125" s="579"/>
      <c r="AW125" s="579"/>
      <c r="AX125" s="579"/>
      <c r="AY125" s="579"/>
      <c r="AZ125" s="444">
        <v>3</v>
      </c>
    </row>
    <row r="126" spans="1:52" s="259" customFormat="1" ht="18" hidden="1" customHeight="1">
      <c r="A126" s="575">
        <f t="shared" si="5"/>
        <v>0</v>
      </c>
      <c r="C126" s="259" t="s">
        <v>1193</v>
      </c>
      <c r="D126" s="259" t="s">
        <v>1222</v>
      </c>
      <c r="E126" s="579"/>
      <c r="F126" s="579"/>
      <c r="G126" s="579"/>
      <c r="H126" s="579"/>
      <c r="I126" s="579"/>
      <c r="J126" s="579"/>
      <c r="K126" s="579"/>
      <c r="L126" s="579"/>
      <c r="M126" s="579"/>
      <c r="N126" s="579"/>
      <c r="O126" s="579"/>
      <c r="P126" s="579"/>
      <c r="Q126" s="579"/>
      <c r="R126" s="579"/>
      <c r="S126" s="579"/>
      <c r="T126" s="579"/>
      <c r="U126" s="579"/>
      <c r="V126" s="579"/>
      <c r="W126" s="579"/>
      <c r="X126" s="579"/>
      <c r="Y126" s="579"/>
      <c r="Z126" s="579"/>
      <c r="AA126" s="579"/>
      <c r="AB126" s="579"/>
      <c r="AC126" s="579"/>
      <c r="AD126" s="579"/>
      <c r="AE126" s="579"/>
      <c r="AF126" s="579"/>
      <c r="AG126" s="579"/>
      <c r="AH126" s="769"/>
      <c r="AI126" s="769"/>
      <c r="AJ126" s="769"/>
      <c r="AK126" s="579"/>
      <c r="AL126" s="579"/>
      <c r="AM126" s="579"/>
      <c r="AN126" s="579"/>
      <c r="AO126" s="579"/>
      <c r="AP126" s="579"/>
      <c r="AQ126" s="579"/>
      <c r="AR126" s="579"/>
      <c r="AS126" s="579"/>
      <c r="AT126" s="579"/>
      <c r="AU126" s="579"/>
      <c r="AV126" s="579"/>
      <c r="AW126" s="579"/>
      <c r="AX126" s="579"/>
      <c r="AY126" s="579"/>
      <c r="AZ126" s="443">
        <v>3</v>
      </c>
    </row>
    <row r="127" spans="1:52" s="259" customFormat="1" ht="18" hidden="1" customHeight="1">
      <c r="A127" s="575">
        <f t="shared" si="5"/>
        <v>0</v>
      </c>
      <c r="B127" s="586"/>
      <c r="C127" s="586"/>
      <c r="D127" s="586" t="s">
        <v>499</v>
      </c>
      <c r="E127" s="587">
        <f>'6-3표준조사 4'!$W$170</f>
        <v>0</v>
      </c>
      <c r="F127" s="587"/>
      <c r="G127" s="587"/>
      <c r="H127" s="587"/>
      <c r="I127" s="587"/>
      <c r="J127" s="587"/>
      <c r="K127" s="587"/>
      <c r="L127" s="587"/>
      <c r="M127" s="587"/>
      <c r="N127" s="587"/>
      <c r="O127" s="587"/>
      <c r="P127" s="587"/>
      <c r="Q127" s="587"/>
      <c r="R127" s="587"/>
      <c r="S127" s="587"/>
      <c r="T127" s="587"/>
      <c r="U127" s="587"/>
      <c r="V127" s="587"/>
      <c r="W127" s="587"/>
      <c r="X127" s="587"/>
      <c r="Y127" s="587"/>
      <c r="Z127" s="587"/>
      <c r="AA127" s="587"/>
      <c r="AB127" s="587"/>
      <c r="AC127" s="587"/>
      <c r="AD127" s="587"/>
      <c r="AE127" s="587"/>
      <c r="AF127" s="587"/>
      <c r="AG127" s="587"/>
      <c r="AH127" s="588"/>
      <c r="AI127" s="588"/>
      <c r="AJ127" s="588"/>
      <c r="AK127" s="587"/>
      <c r="AL127" s="587"/>
      <c r="AM127" s="587"/>
      <c r="AN127" s="587"/>
      <c r="AO127" s="587"/>
      <c r="AP127" s="587"/>
      <c r="AQ127" s="587"/>
      <c r="AR127" s="587"/>
      <c r="AS127" s="587"/>
      <c r="AT127" s="587"/>
      <c r="AU127" s="587"/>
      <c r="AV127" s="587"/>
      <c r="AW127" s="587"/>
      <c r="AX127" s="587"/>
      <c r="AY127" s="587"/>
      <c r="AZ127" s="444">
        <v>3</v>
      </c>
    </row>
    <row r="128" spans="1:52" s="259" customFormat="1" ht="14.25" hidden="1" customHeight="1">
      <c r="A128" s="575">
        <f t="shared" si="5"/>
        <v>0</v>
      </c>
      <c r="D128" s="589"/>
      <c r="E128" s="589"/>
      <c r="F128" s="589"/>
      <c r="G128" s="589"/>
      <c r="H128" s="589"/>
      <c r="I128" s="589"/>
      <c r="J128" s="589"/>
      <c r="K128" s="589"/>
      <c r="L128" s="589"/>
      <c r="M128" s="589"/>
      <c r="N128" s="589"/>
      <c r="O128" s="589"/>
      <c r="P128" s="589"/>
      <c r="Q128" s="589"/>
      <c r="R128" s="589"/>
      <c r="S128" s="589"/>
      <c r="T128" s="589"/>
      <c r="U128" s="589"/>
      <c r="V128" s="589"/>
      <c r="W128" s="589"/>
      <c r="X128" s="589"/>
      <c r="Y128" s="589"/>
      <c r="Z128" s="589"/>
      <c r="AA128" s="589"/>
      <c r="AB128" s="589"/>
      <c r="AC128" s="589"/>
      <c r="AD128" s="589"/>
      <c r="AE128" s="589"/>
      <c r="AF128" s="589"/>
      <c r="AG128" s="589"/>
      <c r="AH128" s="589"/>
      <c r="AI128" s="589"/>
      <c r="AJ128" s="589"/>
      <c r="AK128" s="589"/>
      <c r="AL128" s="589"/>
      <c r="AM128" s="589"/>
      <c r="AN128" s="589"/>
      <c r="AO128" s="589"/>
      <c r="AP128" s="589"/>
      <c r="AQ128" s="589"/>
      <c r="AR128" s="589"/>
      <c r="AS128" s="589"/>
      <c r="AT128" s="589"/>
      <c r="AU128" s="589"/>
      <c r="AV128" s="589"/>
      <c r="AW128" s="589"/>
      <c r="AX128" s="589"/>
      <c r="AY128" s="589"/>
      <c r="AZ128" s="443">
        <v>3</v>
      </c>
    </row>
    <row r="129" spans="1:52" s="260" customFormat="1" ht="20.100000000000001" hidden="1" customHeight="1">
      <c r="A129" s="575">
        <f t="shared" si="5"/>
        <v>0</v>
      </c>
      <c r="B129" s="1876" t="s">
        <v>1221</v>
      </c>
      <c r="C129" s="1876"/>
      <c r="D129" s="1876"/>
      <c r="E129" s="1876"/>
      <c r="F129" s="1876"/>
      <c r="G129" s="1876"/>
      <c r="H129" s="1876"/>
      <c r="I129" s="1876"/>
      <c r="J129" s="1876"/>
      <c r="K129" s="1876"/>
      <c r="L129" s="1876"/>
      <c r="M129" s="1876"/>
      <c r="N129" s="1876"/>
      <c r="O129" s="1876"/>
      <c r="P129" s="1876"/>
      <c r="Q129" s="1876"/>
      <c r="R129" s="1876"/>
      <c r="S129" s="1876"/>
      <c r="T129" s="1876"/>
      <c r="U129" s="1876"/>
      <c r="V129" s="1876"/>
      <c r="W129" s="1876"/>
      <c r="X129" s="1876"/>
      <c r="Y129" s="1876"/>
      <c r="Z129" s="1876"/>
      <c r="AA129" s="1876"/>
      <c r="AB129" s="1876"/>
      <c r="AC129" s="1876"/>
      <c r="AD129" s="1876"/>
      <c r="AE129" s="1876"/>
      <c r="AF129" s="1876"/>
      <c r="AG129" s="1876"/>
      <c r="AH129" s="1876"/>
      <c r="AI129" s="1876"/>
      <c r="AJ129" s="1876"/>
      <c r="AK129" s="1876"/>
      <c r="AL129" s="1876"/>
      <c r="AM129" s="1876"/>
      <c r="AN129" s="1876"/>
      <c r="AO129" s="1876"/>
      <c r="AP129" s="1876"/>
      <c r="AQ129" s="1876"/>
      <c r="AR129" s="1876"/>
      <c r="AS129" s="1876"/>
      <c r="AT129" s="1876"/>
      <c r="AU129" s="1876"/>
      <c r="AV129" s="1876"/>
      <c r="AW129" s="1876"/>
      <c r="AX129" s="1876"/>
      <c r="AY129" s="1876"/>
      <c r="AZ129" s="444">
        <v>3</v>
      </c>
    </row>
    <row r="130" spans="1:52" s="260" customFormat="1" ht="20.100000000000001" hidden="1" customHeight="1">
      <c r="A130" s="575">
        <f t="shared" si="5"/>
        <v>0</v>
      </c>
      <c r="B130" s="590"/>
      <c r="C130" s="591" t="s">
        <v>1208</v>
      </c>
      <c r="D130" s="591" t="s">
        <v>1220</v>
      </c>
      <c r="E130" s="592"/>
      <c r="F130" s="592"/>
      <c r="G130" s="769"/>
      <c r="H130" s="593"/>
      <c r="I130" s="593"/>
      <c r="J130" s="594"/>
      <c r="K130" s="594"/>
      <c r="L130" s="594"/>
      <c r="M130" s="594"/>
      <c r="N130" s="594"/>
      <c r="O130" s="594"/>
      <c r="P130" s="594"/>
      <c r="Q130" s="595"/>
      <c r="R130" s="595"/>
      <c r="S130" s="595"/>
      <c r="T130" s="595"/>
      <c r="U130" s="595"/>
      <c r="V130" s="596"/>
      <c r="W130" s="596"/>
      <c r="X130" s="596"/>
      <c r="Y130" s="596"/>
      <c r="Z130" s="596"/>
      <c r="AA130" s="596"/>
      <c r="AB130" s="596"/>
      <c r="AC130" s="596"/>
      <c r="AD130" s="596"/>
      <c r="AE130" s="596"/>
      <c r="AF130" s="596"/>
      <c r="AG130" s="596"/>
      <c r="AH130" s="597"/>
      <c r="AI130" s="597"/>
      <c r="AJ130" s="597"/>
      <c r="AK130" s="597"/>
      <c r="AL130" s="598"/>
      <c r="AM130" s="598"/>
      <c r="AN130" s="598"/>
      <c r="AO130" s="598"/>
      <c r="AP130" s="598"/>
      <c r="AQ130" s="598"/>
      <c r="AR130" s="598"/>
      <c r="AS130" s="598"/>
      <c r="AT130" s="598"/>
      <c r="AU130" s="598"/>
      <c r="AV130" s="593"/>
      <c r="AW130" s="593"/>
      <c r="AX130" s="593"/>
      <c r="AY130" s="593"/>
      <c r="AZ130" s="443">
        <v>3</v>
      </c>
    </row>
    <row r="131" spans="1:52" s="259" customFormat="1" ht="18" hidden="1" customHeight="1">
      <c r="A131" s="575">
        <f t="shared" si="5"/>
        <v>0</v>
      </c>
      <c r="B131" s="599"/>
      <c r="C131" s="1862" t="s">
        <v>1219</v>
      </c>
      <c r="D131" s="1862"/>
      <c r="E131" s="1862"/>
      <c r="F131" s="1862"/>
      <c r="G131" s="1862"/>
      <c r="H131" s="1862"/>
      <c r="I131" s="1862"/>
      <c r="J131" s="1862"/>
      <c r="K131" s="1862" t="s">
        <v>1218</v>
      </c>
      <c r="L131" s="1862"/>
      <c r="M131" s="1862"/>
      <c r="N131" s="1862"/>
      <c r="O131" s="1862"/>
      <c r="P131" s="1862"/>
      <c r="Q131" s="1862"/>
      <c r="R131" s="1862"/>
      <c r="S131" s="1862" t="s">
        <v>1217</v>
      </c>
      <c r="T131" s="1862"/>
      <c r="U131" s="1862"/>
      <c r="V131" s="1862"/>
      <c r="W131" s="1862"/>
      <c r="X131" s="1862"/>
      <c r="Y131" s="1862"/>
      <c r="Z131" s="1862"/>
      <c r="AA131" s="1862" t="s">
        <v>1216</v>
      </c>
      <c r="AB131" s="1862"/>
      <c r="AC131" s="1862"/>
      <c r="AD131" s="1862"/>
      <c r="AE131" s="1862"/>
      <c r="AF131" s="1862"/>
      <c r="AG131" s="1862"/>
      <c r="AH131" s="1862"/>
      <c r="AI131" s="1862"/>
      <c r="AJ131" s="1862"/>
      <c r="AK131" s="1862"/>
      <c r="AL131" s="1862"/>
      <c r="AM131" s="1862"/>
      <c r="AN131" s="1862"/>
      <c r="AO131" s="1862"/>
      <c r="AP131" s="1862"/>
      <c r="AQ131" s="1862" t="s">
        <v>964</v>
      </c>
      <c r="AR131" s="1862"/>
      <c r="AS131" s="1862"/>
      <c r="AT131" s="1862"/>
      <c r="AU131" s="1862"/>
      <c r="AV131" s="1862"/>
      <c r="AW131" s="1862"/>
      <c r="AX131" s="1862"/>
      <c r="AY131" s="599"/>
      <c r="AZ131" s="444">
        <v>3</v>
      </c>
    </row>
    <row r="132" spans="1:52" s="259" customFormat="1" ht="18" hidden="1" customHeight="1">
      <c r="A132" s="575">
        <f t="shared" si="5"/>
        <v>0</v>
      </c>
      <c r="B132" s="599"/>
      <c r="C132" s="1862"/>
      <c r="D132" s="1862"/>
      <c r="E132" s="1862"/>
      <c r="F132" s="1862"/>
      <c r="G132" s="1862"/>
      <c r="H132" s="1862"/>
      <c r="I132" s="1862"/>
      <c r="J132" s="1862"/>
      <c r="K132" s="1862"/>
      <c r="L132" s="1862"/>
      <c r="M132" s="1862"/>
      <c r="N132" s="1862"/>
      <c r="O132" s="1862"/>
      <c r="P132" s="1862"/>
      <c r="Q132" s="1862"/>
      <c r="R132" s="1862"/>
      <c r="S132" s="1862"/>
      <c r="T132" s="1862"/>
      <c r="U132" s="1862"/>
      <c r="V132" s="1862"/>
      <c r="W132" s="1862"/>
      <c r="X132" s="1862"/>
      <c r="Y132" s="1862"/>
      <c r="Z132" s="1862"/>
      <c r="AA132" s="1862" t="s">
        <v>1215</v>
      </c>
      <c r="AB132" s="1862"/>
      <c r="AC132" s="1862"/>
      <c r="AD132" s="1862"/>
      <c r="AE132" s="1862"/>
      <c r="AF132" s="1862"/>
      <c r="AG132" s="1862"/>
      <c r="AH132" s="1862"/>
      <c r="AI132" s="1862" t="s">
        <v>1214</v>
      </c>
      <c r="AJ132" s="1862"/>
      <c r="AK132" s="1862"/>
      <c r="AL132" s="1862"/>
      <c r="AM132" s="1862"/>
      <c r="AN132" s="1862"/>
      <c r="AO132" s="1862"/>
      <c r="AP132" s="1862"/>
      <c r="AQ132" s="1862"/>
      <c r="AR132" s="1862"/>
      <c r="AS132" s="1862"/>
      <c r="AT132" s="1862"/>
      <c r="AU132" s="1862"/>
      <c r="AV132" s="1862"/>
      <c r="AW132" s="1862"/>
      <c r="AX132" s="1862"/>
      <c r="AY132" s="599"/>
      <c r="AZ132" s="443">
        <v>3</v>
      </c>
    </row>
    <row r="133" spans="1:52" s="259" customFormat="1" ht="18" hidden="1" customHeight="1">
      <c r="A133" s="575">
        <f t="shared" si="5"/>
        <v>0</v>
      </c>
      <c r="B133" s="600"/>
      <c r="C133" s="1871" t="str">
        <f>L117</f>
        <v>62-0</v>
      </c>
      <c r="D133" s="1872"/>
      <c r="E133" s="1875" t="s">
        <v>1213</v>
      </c>
      <c r="F133" s="1875"/>
      <c r="G133" s="1872" t="str">
        <f>Z117</f>
        <v>24-0</v>
      </c>
      <c r="H133" s="1872"/>
      <c r="I133" s="1875" t="s">
        <v>1212</v>
      </c>
      <c r="J133" s="1875"/>
      <c r="K133" s="1887">
        <f>'6-3표준조사 4'!Q154</f>
        <v>0</v>
      </c>
      <c r="L133" s="1887"/>
      <c r="M133" s="1887"/>
      <c r="N133" s="1887"/>
      <c r="O133" s="1887"/>
      <c r="P133" s="1887"/>
      <c r="Q133" s="1887"/>
      <c r="R133" s="1887"/>
      <c r="S133" s="1867" t="str">
        <f>'6-3표준조사 4'!K156</f>
        <v>산벚(노)</v>
      </c>
      <c r="T133" s="1867"/>
      <c r="U133" s="1867"/>
      <c r="V133" s="1867"/>
      <c r="W133" s="1867"/>
      <c r="X133" s="1867"/>
      <c r="Y133" s="1867"/>
      <c r="Z133" s="1867"/>
      <c r="AA133" s="1865">
        <f>'6-3표준조사 4'!Q160</f>
        <v>1800</v>
      </c>
      <c r="AB133" s="1865"/>
      <c r="AC133" s="1865"/>
      <c r="AD133" s="1865"/>
      <c r="AE133" s="1865"/>
      <c r="AF133" s="1865"/>
      <c r="AG133" s="1865"/>
      <c r="AH133" s="1865"/>
      <c r="AI133" s="1865">
        <f>'6-3표준조사 4'!R160</f>
        <v>1000</v>
      </c>
      <c r="AJ133" s="1865"/>
      <c r="AK133" s="1865"/>
      <c r="AL133" s="1865"/>
      <c r="AM133" s="1865"/>
      <c r="AN133" s="1865"/>
      <c r="AO133" s="1865"/>
      <c r="AP133" s="1865"/>
      <c r="AQ133" s="1867">
        <f>'6-3표준조사 4'!R156</f>
        <v>0</v>
      </c>
      <c r="AR133" s="1867"/>
      <c r="AS133" s="1867"/>
      <c r="AT133" s="1867"/>
      <c r="AU133" s="1867"/>
      <c r="AV133" s="1867"/>
      <c r="AW133" s="1867"/>
      <c r="AX133" s="1867"/>
      <c r="AY133" s="599"/>
      <c r="AZ133" s="444">
        <v>3</v>
      </c>
    </row>
    <row r="134" spans="1:52" s="259" customFormat="1" ht="18" hidden="1" customHeight="1">
      <c r="A134" s="575">
        <f t="shared" si="5"/>
        <v>0</v>
      </c>
      <c r="B134" s="600"/>
      <c r="C134" s="1873"/>
      <c r="D134" s="1874"/>
      <c r="E134" s="1874"/>
      <c r="F134" s="1874"/>
      <c r="G134" s="1874"/>
      <c r="H134" s="1874"/>
      <c r="I134" s="1874"/>
      <c r="J134" s="1874"/>
      <c r="K134" s="1888"/>
      <c r="L134" s="1888"/>
      <c r="M134" s="1888"/>
      <c r="N134" s="1888"/>
      <c r="O134" s="1888"/>
      <c r="P134" s="1888"/>
      <c r="Q134" s="1888"/>
      <c r="R134" s="1888"/>
      <c r="S134" s="1868"/>
      <c r="T134" s="1868"/>
      <c r="U134" s="1868"/>
      <c r="V134" s="1868"/>
      <c r="W134" s="1868"/>
      <c r="X134" s="1868"/>
      <c r="Y134" s="1868"/>
      <c r="Z134" s="1868"/>
      <c r="AA134" s="1866"/>
      <c r="AB134" s="1866"/>
      <c r="AC134" s="1866"/>
      <c r="AD134" s="1866"/>
      <c r="AE134" s="1866"/>
      <c r="AF134" s="1866"/>
      <c r="AG134" s="1866"/>
      <c r="AH134" s="1866"/>
      <c r="AI134" s="1866"/>
      <c r="AJ134" s="1866"/>
      <c r="AK134" s="1866"/>
      <c r="AL134" s="1866"/>
      <c r="AM134" s="1866"/>
      <c r="AN134" s="1866"/>
      <c r="AO134" s="1866"/>
      <c r="AP134" s="1866"/>
      <c r="AQ134" s="1868"/>
      <c r="AR134" s="1868"/>
      <c r="AS134" s="1868"/>
      <c r="AT134" s="1868"/>
      <c r="AU134" s="1868"/>
      <c r="AV134" s="1868"/>
      <c r="AW134" s="1868"/>
      <c r="AX134" s="1868"/>
      <c r="AY134" s="599"/>
      <c r="AZ134" s="443">
        <v>3</v>
      </c>
    </row>
    <row r="135" spans="1:52" s="259" customFormat="1" ht="18" hidden="1" customHeight="1">
      <c r="A135" s="575">
        <f t="shared" si="5"/>
        <v>0</v>
      </c>
      <c r="B135" s="600"/>
      <c r="C135" s="600" t="s">
        <v>1206</v>
      </c>
      <c r="D135" s="600" t="s">
        <v>1211</v>
      </c>
      <c r="E135" s="600"/>
      <c r="F135" s="599"/>
      <c r="G135" s="599"/>
      <c r="H135" s="599"/>
      <c r="I135" s="599"/>
      <c r="J135" s="599"/>
      <c r="K135" s="599"/>
      <c r="L135" s="599"/>
      <c r="M135" s="599"/>
      <c r="N135" s="599"/>
      <c r="O135" s="599"/>
      <c r="P135" s="599"/>
      <c r="Q135" s="601"/>
      <c r="R135" s="601"/>
      <c r="S135" s="601"/>
      <c r="T135" s="601"/>
      <c r="U135" s="601"/>
      <c r="V135" s="599"/>
      <c r="W135" s="602"/>
      <c r="X135" s="602"/>
      <c r="Y135" s="602"/>
      <c r="Z135" s="602"/>
      <c r="AA135" s="602"/>
      <c r="AB135" s="602"/>
      <c r="AC135" s="602"/>
      <c r="AD135" s="602"/>
      <c r="AE135" s="602"/>
      <c r="AF135" s="602"/>
      <c r="AG135" s="599"/>
      <c r="AH135" s="603"/>
      <c r="AI135" s="603"/>
      <c r="AJ135" s="603"/>
      <c r="AK135" s="603"/>
      <c r="AL135" s="604"/>
      <c r="AM135" s="604"/>
      <c r="AN135" s="604"/>
      <c r="AO135" s="604"/>
      <c r="AP135" s="604"/>
      <c r="AQ135" s="604"/>
      <c r="AR135" s="604"/>
      <c r="AS135" s="604"/>
      <c r="AT135" s="604"/>
      <c r="AU135" s="604"/>
      <c r="AV135" s="599"/>
      <c r="AW135" s="599"/>
      <c r="AX135" s="599"/>
      <c r="AY135" s="599"/>
      <c r="AZ135" s="444">
        <v>3</v>
      </c>
    </row>
    <row r="136" spans="1:52" s="259" customFormat="1" ht="18" hidden="1" customHeight="1">
      <c r="A136" s="575">
        <f>IF(K133&gt;0,1,0)</f>
        <v>0</v>
      </c>
      <c r="B136" s="600"/>
      <c r="C136" s="600"/>
      <c r="D136" s="259" t="s">
        <v>499</v>
      </c>
      <c r="E136" s="600">
        <f>'6-3표준조사 4'!$W$171</f>
        <v>0</v>
      </c>
      <c r="F136" s="599"/>
      <c r="G136" s="599"/>
      <c r="H136" s="599"/>
      <c r="I136" s="599"/>
      <c r="J136" s="599"/>
      <c r="K136" s="599"/>
      <c r="L136" s="599"/>
      <c r="M136" s="599"/>
      <c r="N136" s="599"/>
      <c r="O136" s="599"/>
      <c r="P136" s="599"/>
      <c r="Q136" s="601"/>
      <c r="R136" s="601"/>
      <c r="S136" s="601"/>
      <c r="T136" s="601"/>
      <c r="U136" s="601"/>
      <c r="V136" s="599"/>
      <c r="W136" s="605"/>
      <c r="X136" s="602"/>
      <c r="Y136" s="602"/>
      <c r="Z136" s="602"/>
      <c r="AA136" s="605"/>
      <c r="AB136" s="602"/>
      <c r="AC136" s="602"/>
      <c r="AD136" s="602"/>
      <c r="AE136" s="605"/>
      <c r="AF136" s="602"/>
      <c r="AG136" s="599"/>
      <c r="AH136" s="603"/>
      <c r="AI136" s="603"/>
      <c r="AJ136" s="603"/>
      <c r="AK136" s="603"/>
      <c r="AL136" s="604"/>
      <c r="AM136" s="604"/>
      <c r="AN136" s="604"/>
      <c r="AO136" s="604"/>
      <c r="AP136" s="604"/>
      <c r="AQ136" s="604"/>
      <c r="AR136" s="604"/>
      <c r="AS136" s="604"/>
      <c r="AT136" s="604"/>
      <c r="AU136" s="604"/>
      <c r="AV136" s="599"/>
      <c r="AW136" s="599"/>
      <c r="AX136" s="599"/>
      <c r="AY136" s="599"/>
      <c r="AZ136" s="443">
        <v>3</v>
      </c>
    </row>
    <row r="137" spans="1:52" s="259" customFormat="1" ht="18" hidden="1" customHeight="1">
      <c r="A137" s="575">
        <f>IF(K133&gt;0,1,0)</f>
        <v>0</v>
      </c>
      <c r="B137" s="600"/>
      <c r="C137" s="600"/>
      <c r="D137" s="259" t="s">
        <v>499</v>
      </c>
      <c r="E137" s="1893">
        <f>'6-3표준조사 4'!$W$172</f>
        <v>0</v>
      </c>
      <c r="F137" s="1893"/>
      <c r="G137" s="1893"/>
      <c r="H137" s="1893"/>
      <c r="I137" s="1893"/>
      <c r="J137" s="1893"/>
      <c r="K137" s="1893"/>
      <c r="L137" s="1893"/>
      <c r="M137" s="1893"/>
      <c r="N137" s="1893"/>
      <c r="O137" s="1893"/>
      <c r="P137" s="1893"/>
      <c r="Q137" s="1893"/>
      <c r="R137" s="1893"/>
      <c r="S137" s="1893"/>
      <c r="T137" s="1893"/>
      <c r="U137" s="1893"/>
      <c r="V137" s="1893"/>
      <c r="W137" s="1893"/>
      <c r="X137" s="1893"/>
      <c r="Y137" s="1893"/>
      <c r="Z137" s="1893"/>
      <c r="AA137" s="1893"/>
      <c r="AB137" s="1893"/>
      <c r="AC137" s="1893"/>
      <c r="AD137" s="1893"/>
      <c r="AE137" s="1893"/>
      <c r="AF137" s="1893"/>
      <c r="AG137" s="1893"/>
      <c r="AH137" s="1893"/>
      <c r="AI137" s="1893"/>
      <c r="AJ137" s="1893"/>
      <c r="AK137" s="1893"/>
      <c r="AL137" s="1893"/>
      <c r="AM137" s="1893"/>
      <c r="AN137" s="1893"/>
      <c r="AO137" s="1893"/>
      <c r="AP137" s="1893"/>
      <c r="AQ137" s="1893"/>
      <c r="AR137" s="1893"/>
      <c r="AS137" s="1893"/>
      <c r="AT137" s="1893"/>
      <c r="AU137" s="1893"/>
      <c r="AV137" s="1893"/>
      <c r="AW137" s="1893"/>
      <c r="AX137" s="1893"/>
      <c r="AY137" s="1893"/>
      <c r="AZ137" s="444">
        <v>3</v>
      </c>
    </row>
    <row r="138" spans="1:52" s="259" customFormat="1" ht="18" hidden="1" customHeight="1">
      <c r="A138" s="575">
        <f t="shared" ref="A138:A144" si="6">IF(K$133&gt;0,1,0)</f>
        <v>0</v>
      </c>
      <c r="B138" s="600"/>
      <c r="C138" s="600" t="s">
        <v>1193</v>
      </c>
      <c r="D138" s="600" t="s">
        <v>1210</v>
      </c>
      <c r="E138" s="600"/>
      <c r="F138" s="599"/>
      <c r="G138" s="599"/>
      <c r="H138" s="599"/>
      <c r="I138" s="599"/>
      <c r="J138" s="599"/>
      <c r="K138" s="599"/>
      <c r="L138" s="599"/>
      <c r="M138" s="599"/>
      <c r="N138" s="599"/>
      <c r="O138" s="599"/>
      <c r="P138" s="599"/>
      <c r="Q138" s="601"/>
      <c r="R138" s="601"/>
      <c r="S138" s="601"/>
      <c r="T138" s="601"/>
      <c r="U138" s="601"/>
      <c r="V138" s="599"/>
      <c r="W138" s="599"/>
      <c r="X138" s="599"/>
      <c r="Y138" s="599"/>
      <c r="Z138" s="599"/>
      <c r="AA138" s="599"/>
      <c r="AB138" s="599"/>
      <c r="AC138" s="599"/>
      <c r="AD138" s="599"/>
      <c r="AE138" s="599"/>
      <c r="AF138" s="599"/>
      <c r="AG138" s="599"/>
      <c r="AH138" s="603"/>
      <c r="AI138" s="603"/>
      <c r="AJ138" s="603"/>
      <c r="AK138" s="603"/>
      <c r="AL138" s="604"/>
      <c r="AM138" s="604"/>
      <c r="AN138" s="604"/>
      <c r="AO138" s="604"/>
      <c r="AP138" s="604"/>
      <c r="AQ138" s="604"/>
      <c r="AR138" s="604"/>
      <c r="AS138" s="604"/>
      <c r="AT138" s="604"/>
      <c r="AU138" s="604"/>
      <c r="AV138" s="599"/>
      <c r="AW138" s="599"/>
      <c r="AX138" s="599"/>
      <c r="AY138" s="599"/>
      <c r="AZ138" s="443">
        <v>3</v>
      </c>
    </row>
    <row r="139" spans="1:52" s="259" customFormat="1" ht="18" hidden="1" customHeight="1">
      <c r="A139" s="575">
        <f t="shared" si="6"/>
        <v>0</v>
      </c>
      <c r="B139" s="600"/>
      <c r="C139" s="600"/>
      <c r="D139" s="259" t="s">
        <v>499</v>
      </c>
      <c r="E139" s="600" t="s">
        <v>1230</v>
      </c>
      <c r="F139" s="599"/>
      <c r="G139" s="599"/>
      <c r="H139" s="599"/>
      <c r="I139" s="599"/>
      <c r="J139" s="599"/>
      <c r="K139" s="599"/>
      <c r="L139" s="599"/>
      <c r="M139" s="599"/>
      <c r="N139" s="599"/>
      <c r="O139" s="599"/>
      <c r="P139" s="599"/>
      <c r="Q139" s="601"/>
      <c r="R139" s="601"/>
      <c r="S139" s="601"/>
      <c r="T139" s="601"/>
      <c r="U139" s="601"/>
      <c r="V139" s="599"/>
      <c r="W139" s="599"/>
      <c r="X139" s="599"/>
      <c r="Y139" s="599"/>
      <c r="Z139" s="599"/>
      <c r="AA139" s="599"/>
      <c r="AB139" s="599"/>
      <c r="AC139" s="599"/>
      <c r="AD139" s="599"/>
      <c r="AE139" s="599"/>
      <c r="AF139" s="599"/>
      <c r="AG139" s="599"/>
      <c r="AH139" s="603"/>
      <c r="AI139" s="603"/>
      <c r="AJ139" s="603"/>
      <c r="AK139" s="603"/>
      <c r="AL139" s="604"/>
      <c r="AM139" s="604"/>
      <c r="AN139" s="604"/>
      <c r="AO139" s="604"/>
      <c r="AP139" s="604"/>
      <c r="AQ139" s="604"/>
      <c r="AR139" s="604"/>
      <c r="AS139" s="604"/>
      <c r="AT139" s="604"/>
      <c r="AU139" s="604"/>
      <c r="AV139" s="599"/>
      <c r="AW139" s="599"/>
      <c r="AX139" s="599"/>
      <c r="AY139" s="599"/>
      <c r="AZ139" s="444">
        <v>3</v>
      </c>
    </row>
    <row r="140" spans="1:52" s="259" customFormat="1" ht="18" hidden="1" customHeight="1">
      <c r="A140" s="575">
        <f t="shared" si="6"/>
        <v>0</v>
      </c>
      <c r="B140" s="600"/>
      <c r="C140" s="600"/>
      <c r="D140" s="259" t="s">
        <v>499</v>
      </c>
      <c r="E140" s="600" t="str">
        <f>CONCATENATE("조림목이 자연발생 식생과 경쟁하고 있으며 조림목의 조림후 경과년수는 ",AQ133,"이다." )</f>
        <v>조림목이 자연발생 식생과 경쟁하고 있으며 조림목의 조림후 경과년수는 0이다.</v>
      </c>
      <c r="F140" s="599"/>
      <c r="G140" s="599"/>
      <c r="H140" s="599"/>
      <c r="I140" s="599"/>
      <c r="J140" s="599"/>
      <c r="K140" s="599"/>
      <c r="L140" s="599"/>
      <c r="M140" s="599"/>
      <c r="N140" s="599"/>
      <c r="O140" s="599"/>
      <c r="P140" s="599"/>
      <c r="Q140" s="599"/>
      <c r="R140" s="599"/>
      <c r="S140" s="599"/>
      <c r="T140" s="599"/>
      <c r="U140" s="599"/>
      <c r="V140" s="599"/>
      <c r="W140" s="599"/>
      <c r="X140" s="599"/>
      <c r="Y140" s="599"/>
      <c r="Z140" s="599"/>
      <c r="AA140" s="599"/>
      <c r="AB140" s="599"/>
      <c r="AC140" s="599"/>
      <c r="AD140" s="599"/>
      <c r="AE140" s="599"/>
      <c r="AF140" s="599"/>
      <c r="AG140" s="599"/>
      <c r="AH140" s="603"/>
      <c r="AI140" s="603"/>
      <c r="AJ140" s="603"/>
      <c r="AK140" s="603"/>
      <c r="AL140" s="604"/>
      <c r="AM140" s="604"/>
      <c r="AN140" s="604"/>
      <c r="AO140" s="604"/>
      <c r="AP140" s="604"/>
      <c r="AQ140" s="604"/>
      <c r="AR140" s="604"/>
      <c r="AS140" s="604"/>
      <c r="AT140" s="604"/>
      <c r="AU140" s="604"/>
      <c r="AV140" s="599"/>
      <c r="AW140" s="599"/>
      <c r="AX140" s="599"/>
      <c r="AY140" s="599"/>
      <c r="AZ140" s="443">
        <v>3</v>
      </c>
    </row>
    <row r="141" spans="1:52" s="259" customFormat="1" ht="13.5" hidden="1" customHeight="1">
      <c r="A141" s="575">
        <f t="shared" si="6"/>
        <v>0</v>
      </c>
      <c r="B141" s="606"/>
      <c r="C141" s="606"/>
      <c r="D141" s="606"/>
      <c r="E141" s="606"/>
      <c r="F141" s="769"/>
      <c r="G141" s="769"/>
      <c r="H141" s="769"/>
      <c r="I141" s="769"/>
      <c r="J141" s="607"/>
      <c r="K141" s="607"/>
      <c r="L141" s="607"/>
      <c r="M141" s="607"/>
      <c r="N141" s="607"/>
      <c r="O141" s="607"/>
      <c r="P141" s="607"/>
      <c r="Q141" s="608"/>
      <c r="R141" s="608"/>
      <c r="S141" s="608"/>
      <c r="T141" s="608"/>
      <c r="U141" s="608"/>
      <c r="V141" s="599"/>
      <c r="W141" s="599"/>
      <c r="X141" s="599"/>
      <c r="Y141" s="599"/>
      <c r="Z141" s="599"/>
      <c r="AA141" s="599"/>
      <c r="AB141" s="599"/>
      <c r="AC141" s="599"/>
      <c r="AD141" s="599"/>
      <c r="AE141" s="599"/>
      <c r="AF141" s="599"/>
      <c r="AG141" s="599"/>
      <c r="AH141" s="609"/>
      <c r="AI141" s="609"/>
      <c r="AJ141" s="609"/>
      <c r="AK141" s="609"/>
      <c r="AL141" s="610"/>
      <c r="AM141" s="610"/>
      <c r="AN141" s="610"/>
      <c r="AO141" s="610"/>
      <c r="AP141" s="610"/>
      <c r="AQ141" s="610"/>
      <c r="AR141" s="610"/>
      <c r="AS141" s="610"/>
      <c r="AT141" s="610"/>
      <c r="AU141" s="610"/>
      <c r="AV141" s="769"/>
      <c r="AW141" s="769"/>
      <c r="AX141" s="769"/>
      <c r="AY141" s="769"/>
      <c r="AZ141" s="444">
        <v>3</v>
      </c>
    </row>
    <row r="142" spans="1:52" s="260" customFormat="1" ht="19.5" hidden="1" customHeight="1">
      <c r="A142" s="575">
        <f t="shared" si="6"/>
        <v>0</v>
      </c>
      <c r="B142" s="1876" t="s">
        <v>1209</v>
      </c>
      <c r="C142" s="1876"/>
      <c r="D142" s="1876"/>
      <c r="E142" s="1876"/>
      <c r="F142" s="1876"/>
      <c r="G142" s="1876"/>
      <c r="H142" s="1876"/>
      <c r="I142" s="1876"/>
      <c r="J142" s="1876"/>
      <c r="K142" s="1876"/>
      <c r="L142" s="1876"/>
      <c r="M142" s="1876"/>
      <c r="N142" s="1876"/>
      <c r="O142" s="1876"/>
      <c r="P142" s="1876"/>
      <c r="Q142" s="1876"/>
      <c r="R142" s="1876"/>
      <c r="S142" s="1876"/>
      <c r="T142" s="1876"/>
      <c r="U142" s="1876"/>
      <c r="V142" s="1876"/>
      <c r="W142" s="1876"/>
      <c r="X142" s="1876"/>
      <c r="Y142" s="1876"/>
      <c r="Z142" s="1876"/>
      <c r="AA142" s="1876"/>
      <c r="AB142" s="1876"/>
      <c r="AC142" s="1876"/>
      <c r="AD142" s="1876"/>
      <c r="AE142" s="1876"/>
      <c r="AF142" s="1876"/>
      <c r="AG142" s="1876"/>
      <c r="AH142" s="1876"/>
      <c r="AI142" s="1876"/>
      <c r="AJ142" s="1876"/>
      <c r="AK142" s="1876"/>
      <c r="AL142" s="1876"/>
      <c r="AM142" s="1876"/>
      <c r="AN142" s="1876"/>
      <c r="AO142" s="1876"/>
      <c r="AP142" s="1876"/>
      <c r="AQ142" s="1876"/>
      <c r="AR142" s="1876"/>
      <c r="AS142" s="1876"/>
      <c r="AT142" s="1876"/>
      <c r="AU142" s="1876"/>
      <c r="AV142" s="1876"/>
      <c r="AW142" s="1876"/>
      <c r="AX142" s="1876"/>
      <c r="AY142" s="1876"/>
      <c r="AZ142" s="443">
        <v>3</v>
      </c>
    </row>
    <row r="143" spans="1:52" s="260" customFormat="1" ht="18" hidden="1" customHeight="1">
      <c r="A143" s="575">
        <f t="shared" si="6"/>
        <v>0</v>
      </c>
      <c r="B143" s="770"/>
      <c r="C143" s="259" t="s">
        <v>1208</v>
      </c>
      <c r="D143" s="579" t="s">
        <v>1207</v>
      </c>
      <c r="E143" s="579"/>
      <c r="F143" s="579"/>
      <c r="G143" s="579"/>
      <c r="H143" s="579"/>
      <c r="I143" s="579"/>
      <c r="J143" s="611"/>
      <c r="K143" s="611"/>
      <c r="L143" s="611"/>
      <c r="M143" s="611"/>
      <c r="N143" s="611"/>
      <c r="O143" s="611"/>
      <c r="P143" s="611"/>
      <c r="Q143" s="611"/>
      <c r="R143" s="611"/>
      <c r="S143" s="611"/>
      <c r="T143" s="611"/>
      <c r="U143" s="611"/>
      <c r="V143" s="611"/>
      <c r="W143" s="611"/>
      <c r="X143" s="611"/>
      <c r="Y143" s="611"/>
      <c r="Z143" s="611"/>
      <c r="AA143" s="611"/>
      <c r="AB143" s="611"/>
      <c r="AC143" s="611"/>
      <c r="AD143" s="611"/>
      <c r="AE143" s="611"/>
      <c r="AF143" s="611"/>
      <c r="AG143" s="611"/>
      <c r="AH143" s="611"/>
      <c r="AI143" s="611"/>
      <c r="AJ143" s="611"/>
      <c r="AK143" s="611"/>
      <c r="AL143" s="611"/>
      <c r="AM143" s="611"/>
      <c r="AN143" s="611"/>
      <c r="AO143" s="611"/>
      <c r="AP143" s="611"/>
      <c r="AQ143" s="611"/>
      <c r="AR143" s="611"/>
      <c r="AS143" s="611"/>
      <c r="AT143" s="611"/>
      <c r="AU143" s="611"/>
      <c r="AV143" s="611"/>
      <c r="AW143" s="611"/>
      <c r="AX143" s="611"/>
      <c r="AY143" s="611"/>
      <c r="AZ143" s="444">
        <v>3</v>
      </c>
    </row>
    <row r="144" spans="1:52" s="259" customFormat="1" ht="18" hidden="1" customHeight="1">
      <c r="A144" s="575">
        <f t="shared" si="6"/>
        <v>0</v>
      </c>
      <c r="D144" s="259" t="s">
        <v>499</v>
      </c>
      <c r="E144" s="579">
        <f>'6-3표준조사 4'!$W$173</f>
        <v>0</v>
      </c>
      <c r="F144" s="579"/>
      <c r="G144" s="579"/>
      <c r="H144" s="579"/>
      <c r="I144" s="579"/>
      <c r="J144" s="580"/>
      <c r="K144" s="579"/>
      <c r="L144" s="579"/>
      <c r="M144" s="579"/>
      <c r="N144" s="579"/>
      <c r="O144" s="579"/>
      <c r="P144" s="579"/>
      <c r="Q144" s="579"/>
      <c r="R144" s="579"/>
      <c r="S144" s="579"/>
      <c r="T144" s="579"/>
      <c r="U144" s="579"/>
      <c r="V144" s="579"/>
      <c r="W144" s="579"/>
      <c r="X144" s="579"/>
      <c r="Y144" s="579"/>
      <c r="Z144" s="579"/>
      <c r="AA144" s="579"/>
      <c r="AB144" s="579"/>
      <c r="AC144" s="579"/>
      <c r="AD144" s="579"/>
      <c r="AE144" s="579"/>
      <c r="AF144" s="579"/>
      <c r="AG144" s="579"/>
      <c r="AH144" s="579"/>
      <c r="AI144" s="579"/>
      <c r="AJ144" s="579"/>
      <c r="AK144" s="579"/>
      <c r="AL144" s="579"/>
      <c r="AM144" s="579"/>
      <c r="AN144" s="579"/>
      <c r="AO144" s="579"/>
      <c r="AP144" s="579"/>
      <c r="AQ144" s="579"/>
      <c r="AR144" s="579"/>
      <c r="AS144" s="579"/>
      <c r="AT144" s="579"/>
      <c r="AU144" s="579"/>
      <c r="AV144" s="579"/>
      <c r="AW144" s="579"/>
      <c r="AX144" s="579"/>
      <c r="AY144" s="579"/>
      <c r="AZ144" s="443">
        <v>3</v>
      </c>
    </row>
    <row r="145" spans="1:52" s="259" customFormat="1" ht="18" hidden="1" customHeight="1">
      <c r="A145" s="575"/>
      <c r="D145" s="259" t="s">
        <v>499</v>
      </c>
      <c r="E145" s="579" t="s">
        <v>1048</v>
      </c>
      <c r="F145" s="579"/>
      <c r="G145" s="579"/>
      <c r="H145" s="579"/>
      <c r="I145" s="579"/>
      <c r="J145" s="580"/>
      <c r="K145" s="579"/>
      <c r="L145" s="579"/>
      <c r="M145" s="579"/>
      <c r="N145" s="579"/>
      <c r="O145" s="579"/>
      <c r="P145" s="579"/>
      <c r="Q145" s="579"/>
      <c r="R145" s="579"/>
      <c r="S145" s="579"/>
      <c r="T145" s="579"/>
      <c r="U145" s="579"/>
      <c r="V145" s="579"/>
      <c r="W145" s="579"/>
      <c r="X145" s="579"/>
      <c r="Y145" s="579"/>
      <c r="Z145" s="579"/>
      <c r="AA145" s="579"/>
      <c r="AB145" s="579"/>
      <c r="AC145" s="579"/>
      <c r="AD145" s="579"/>
      <c r="AE145" s="579"/>
      <c r="AF145" s="579"/>
      <c r="AG145" s="579"/>
      <c r="AH145" s="579"/>
      <c r="AI145" s="579"/>
      <c r="AJ145" s="579"/>
      <c r="AK145" s="579"/>
      <c r="AL145" s="579"/>
      <c r="AM145" s="579"/>
      <c r="AN145" s="579"/>
      <c r="AO145" s="579"/>
      <c r="AP145" s="579"/>
      <c r="AQ145" s="579"/>
      <c r="AR145" s="579"/>
      <c r="AS145" s="579"/>
      <c r="AT145" s="579"/>
      <c r="AU145" s="579"/>
      <c r="AV145" s="579"/>
      <c r="AW145" s="579"/>
      <c r="AX145" s="579"/>
      <c r="AY145" s="579"/>
      <c r="AZ145" s="443"/>
    </row>
    <row r="146" spans="1:52" s="260" customFormat="1" ht="18" hidden="1" customHeight="1">
      <c r="A146" s="575">
        <f>IF(1&gt;S150,1,0)</f>
        <v>0</v>
      </c>
      <c r="B146" s="951"/>
      <c r="C146" s="259"/>
      <c r="D146" s="259" t="s">
        <v>499</v>
      </c>
      <c r="E146" s="579" t="s">
        <v>1356</v>
      </c>
      <c r="F146" s="579"/>
      <c r="G146" s="579"/>
      <c r="H146" s="579"/>
      <c r="I146" s="579"/>
      <c r="J146" s="580"/>
      <c r="K146" s="579"/>
      <c r="L146" s="579"/>
      <c r="M146" s="579"/>
      <c r="N146" s="579"/>
      <c r="O146" s="579"/>
      <c r="P146" s="579"/>
      <c r="Q146" s="579"/>
      <c r="R146" s="579"/>
      <c r="S146" s="579"/>
      <c r="T146" s="579"/>
      <c r="U146" s="579"/>
      <c r="V146" s="579"/>
      <c r="W146" s="579"/>
      <c r="X146" s="579"/>
      <c r="Y146" s="579"/>
      <c r="Z146" s="579"/>
      <c r="AA146" s="579"/>
      <c r="AB146" s="579"/>
      <c r="AC146" s="579"/>
      <c r="AD146" s="579"/>
      <c r="AE146" s="579"/>
      <c r="AF146" s="579"/>
      <c r="AG146" s="579"/>
      <c r="AH146" s="579"/>
      <c r="AI146" s="579"/>
      <c r="AJ146" s="579"/>
      <c r="AK146" s="611"/>
      <c r="AL146" s="611"/>
      <c r="AM146" s="611"/>
      <c r="AN146" s="611"/>
      <c r="AO146" s="611"/>
      <c r="AP146" s="611"/>
      <c r="AQ146" s="611"/>
      <c r="AR146" s="611"/>
      <c r="AS146" s="611"/>
      <c r="AT146" s="611"/>
      <c r="AU146" s="611"/>
      <c r="AV146" s="611"/>
      <c r="AW146" s="611"/>
      <c r="AX146" s="611"/>
      <c r="AY146" s="611"/>
      <c r="AZ146" s="443"/>
    </row>
    <row r="147" spans="1:52" s="259" customFormat="1" ht="18" hidden="1" customHeight="1">
      <c r="A147" s="575">
        <f>IF(K$133&gt;0,1,0)</f>
        <v>0</v>
      </c>
      <c r="C147" s="259" t="s">
        <v>1206</v>
      </c>
      <c r="D147" s="579" t="s">
        <v>1205</v>
      </c>
      <c r="E147" s="579"/>
      <c r="F147" s="579"/>
      <c r="G147" s="579"/>
      <c r="H147" s="579"/>
      <c r="I147" s="579"/>
      <c r="J147" s="579"/>
      <c r="K147" s="579"/>
      <c r="L147" s="579"/>
      <c r="M147" s="579"/>
      <c r="N147" s="579"/>
      <c r="O147" s="579"/>
      <c r="P147" s="579"/>
      <c r="Q147" s="579"/>
      <c r="R147" s="579"/>
      <c r="S147" s="579"/>
      <c r="T147" s="579"/>
      <c r="U147" s="579"/>
      <c r="V147" s="579"/>
      <c r="W147" s="579"/>
      <c r="X147" s="579"/>
      <c r="Y147" s="579"/>
      <c r="Z147" s="579"/>
      <c r="AA147" s="579"/>
      <c r="AB147" s="579"/>
      <c r="AC147" s="579"/>
      <c r="AD147" s="579"/>
      <c r="AE147" s="579"/>
      <c r="AF147" s="579"/>
      <c r="AG147" s="579"/>
      <c r="AH147" s="579"/>
      <c r="AI147" s="579"/>
      <c r="AJ147" s="579"/>
      <c r="AK147" s="579"/>
      <c r="AL147" s="579"/>
      <c r="AM147" s="579"/>
      <c r="AN147" s="579"/>
      <c r="AO147" s="579"/>
      <c r="AP147" s="579"/>
      <c r="AQ147" s="579"/>
      <c r="AR147" s="579"/>
      <c r="AS147" s="579"/>
      <c r="AT147" s="579"/>
      <c r="AU147" s="579"/>
      <c r="AV147" s="579"/>
      <c r="AW147" s="579"/>
      <c r="AX147" s="579"/>
      <c r="AY147" s="579"/>
      <c r="AZ147" s="444">
        <v>3</v>
      </c>
    </row>
    <row r="148" spans="1:52" s="259" customFormat="1" ht="18" hidden="1" customHeight="1">
      <c r="A148" s="575">
        <f>IF(K$133&gt;0,1,0)</f>
        <v>0</v>
      </c>
      <c r="C148" s="1862" t="s">
        <v>1204</v>
      </c>
      <c r="D148" s="1862"/>
      <c r="E148" s="1862"/>
      <c r="F148" s="1862"/>
      <c r="G148" s="1862"/>
      <c r="H148" s="1862"/>
      <c r="I148" s="1862"/>
      <c r="J148" s="1862"/>
      <c r="K148" s="1862"/>
      <c r="L148" s="1862"/>
      <c r="M148" s="1862"/>
      <c r="N148" s="1862"/>
      <c r="O148" s="1862"/>
      <c r="P148" s="1862"/>
      <c r="Q148" s="1862"/>
      <c r="R148" s="1862"/>
      <c r="S148" s="1862"/>
      <c r="T148" s="1862"/>
      <c r="U148" s="1862"/>
      <c r="V148" s="1862"/>
      <c r="W148" s="1862"/>
      <c r="X148" s="1862"/>
      <c r="Y148" s="1862"/>
      <c r="Z148" s="1862"/>
      <c r="AA148" s="1862" t="s">
        <v>1203</v>
      </c>
      <c r="AB148" s="1862"/>
      <c r="AC148" s="1862"/>
      <c r="AD148" s="1862"/>
      <c r="AE148" s="1862"/>
      <c r="AF148" s="1862"/>
      <c r="AG148" s="1862"/>
      <c r="AH148" s="1862"/>
      <c r="AI148" s="1862"/>
      <c r="AJ148" s="1862"/>
      <c r="AK148" s="1862"/>
      <c r="AL148" s="1862"/>
      <c r="AM148" s="1862"/>
      <c r="AN148" s="1862"/>
      <c r="AO148" s="1862"/>
      <c r="AP148" s="1862"/>
      <c r="AQ148" s="1862"/>
      <c r="AR148" s="1862"/>
      <c r="AS148" s="1862"/>
      <c r="AT148" s="1862"/>
      <c r="AU148" s="1862"/>
      <c r="AV148" s="1862"/>
      <c r="AW148" s="1862"/>
      <c r="AX148" s="1862"/>
      <c r="AZ148" s="443">
        <v>3</v>
      </c>
    </row>
    <row r="149" spans="1:52" s="259" customFormat="1" ht="18" hidden="1" customHeight="1">
      <c r="A149" s="575">
        <f>IF(K$133&gt;0,1,0)</f>
        <v>0</v>
      </c>
      <c r="B149" s="614"/>
      <c r="C149" s="1862" t="s">
        <v>1202</v>
      </c>
      <c r="D149" s="1862"/>
      <c r="E149" s="1862"/>
      <c r="F149" s="1862"/>
      <c r="G149" s="1862"/>
      <c r="H149" s="1862"/>
      <c r="I149" s="1862"/>
      <c r="J149" s="1862"/>
      <c r="K149" s="1862" t="s">
        <v>1201</v>
      </c>
      <c r="L149" s="1862"/>
      <c r="M149" s="1862"/>
      <c r="N149" s="1862"/>
      <c r="O149" s="1862"/>
      <c r="P149" s="1862"/>
      <c r="Q149" s="1862"/>
      <c r="R149" s="1862"/>
      <c r="S149" s="1862" t="s">
        <v>1200</v>
      </c>
      <c r="T149" s="1862"/>
      <c r="U149" s="1862"/>
      <c r="V149" s="1862"/>
      <c r="W149" s="1862"/>
      <c r="X149" s="1862"/>
      <c r="Y149" s="1862"/>
      <c r="Z149" s="1862"/>
      <c r="AA149" s="1862" t="s">
        <v>1199</v>
      </c>
      <c r="AB149" s="1862"/>
      <c r="AC149" s="1862"/>
      <c r="AD149" s="1862"/>
      <c r="AE149" s="1862"/>
      <c r="AF149" s="1862"/>
      <c r="AG149" s="1862"/>
      <c r="AH149" s="1862"/>
      <c r="AI149" s="1862" t="s">
        <v>1198</v>
      </c>
      <c r="AJ149" s="1862"/>
      <c r="AK149" s="1862"/>
      <c r="AL149" s="1862"/>
      <c r="AM149" s="1862"/>
      <c r="AN149" s="1862"/>
      <c r="AO149" s="1862"/>
      <c r="AP149" s="1862"/>
      <c r="AQ149" s="1862" t="s">
        <v>964</v>
      </c>
      <c r="AR149" s="1862"/>
      <c r="AS149" s="1862"/>
      <c r="AT149" s="1862"/>
      <c r="AU149" s="1862"/>
      <c r="AV149" s="1862"/>
      <c r="AW149" s="1862"/>
      <c r="AX149" s="1862"/>
      <c r="AY149" s="614"/>
      <c r="AZ149" s="444">
        <v>3</v>
      </c>
    </row>
    <row r="150" spans="1:52" s="260" customFormat="1" ht="18" hidden="1" customHeight="1">
      <c r="A150" s="575">
        <f>IF(K$133&gt;0,1,0)</f>
        <v>0</v>
      </c>
      <c r="B150" s="599"/>
      <c r="C150" s="1862" t="s">
        <v>1192</v>
      </c>
      <c r="D150" s="1862"/>
      <c r="E150" s="1862"/>
      <c r="F150" s="1862"/>
      <c r="G150" s="1862"/>
      <c r="H150" s="1862"/>
      <c r="I150" s="1862"/>
      <c r="J150" s="1862"/>
      <c r="K150" s="1862" t="s">
        <v>1197</v>
      </c>
      <c r="L150" s="1862"/>
      <c r="M150" s="1862"/>
      <c r="N150" s="1862"/>
      <c r="O150" s="1862"/>
      <c r="P150" s="1862"/>
      <c r="Q150" s="1862"/>
      <c r="R150" s="1862"/>
      <c r="S150" s="1886">
        <f>'5-3단가산출서 4'!D108</f>
        <v>1800</v>
      </c>
      <c r="T150" s="1886"/>
      <c r="U150" s="1886"/>
      <c r="V150" s="1886"/>
      <c r="W150" s="1886"/>
      <c r="X150" s="1886"/>
      <c r="Y150" s="1886"/>
      <c r="Z150" s="1886"/>
      <c r="AA150" s="1862" t="str">
        <f>'6-3표준조사 4'!P156</f>
        <v>중 (15˚ ~ 30˚)</v>
      </c>
      <c r="AB150" s="1862"/>
      <c r="AC150" s="1862"/>
      <c r="AD150" s="1862"/>
      <c r="AE150" s="1862"/>
      <c r="AF150" s="1862"/>
      <c r="AG150" s="1862"/>
      <c r="AH150" s="1862"/>
      <c r="AI150" s="1862" t="str">
        <f>'6-3표준조사 4'!Q156</f>
        <v>개소당3ha이상</v>
      </c>
      <c r="AJ150" s="1862"/>
      <c r="AK150" s="1862"/>
      <c r="AL150" s="1862"/>
      <c r="AM150" s="1862"/>
      <c r="AN150" s="1862"/>
      <c r="AO150" s="1862"/>
      <c r="AP150" s="1862"/>
      <c r="AQ150" s="1862">
        <f>'6-3표준조사 4'!R156</f>
        <v>0</v>
      </c>
      <c r="AR150" s="1862"/>
      <c r="AS150" s="1862"/>
      <c r="AT150" s="1862"/>
      <c r="AU150" s="1862"/>
      <c r="AV150" s="1862"/>
      <c r="AW150" s="1862"/>
      <c r="AX150" s="1862"/>
      <c r="AY150" s="599"/>
      <c r="AZ150" s="443">
        <v>3</v>
      </c>
    </row>
    <row r="151" spans="1:52" s="259" customFormat="1" ht="18" hidden="1" customHeight="1">
      <c r="A151" s="575">
        <f>IF(K$133&gt;0,1,0)</f>
        <v>0</v>
      </c>
      <c r="B151" s="599"/>
      <c r="C151" s="1862" t="s">
        <v>1229</v>
      </c>
      <c r="D151" s="1862"/>
      <c r="E151" s="1862"/>
      <c r="F151" s="1862"/>
      <c r="G151" s="1862"/>
      <c r="H151" s="1862"/>
      <c r="I151" s="1862"/>
      <c r="J151" s="1862"/>
      <c r="K151" s="1862" t="s">
        <v>1194</v>
      </c>
      <c r="L151" s="1862"/>
      <c r="M151" s="1862"/>
      <c r="N151" s="1862"/>
      <c r="O151" s="1862"/>
      <c r="P151" s="1862"/>
      <c r="Q151" s="1862"/>
      <c r="R151" s="1862"/>
      <c r="S151" s="1467">
        <f>K133</f>
        <v>0</v>
      </c>
      <c r="T151" s="1467"/>
      <c r="U151" s="1467"/>
      <c r="V151" s="1467"/>
      <c r="W151" s="1467"/>
      <c r="X151" s="1467"/>
      <c r="Y151" s="1467"/>
      <c r="Z151" s="1467"/>
      <c r="AA151" s="1862"/>
      <c r="AB151" s="1862"/>
      <c r="AC151" s="1862"/>
      <c r="AD151" s="1862"/>
      <c r="AE151" s="1862"/>
      <c r="AF151" s="1862"/>
      <c r="AG151" s="1862"/>
      <c r="AH151" s="1862"/>
      <c r="AI151" s="1862"/>
      <c r="AJ151" s="1862"/>
      <c r="AK151" s="1862"/>
      <c r="AL151" s="1862"/>
      <c r="AM151" s="1862"/>
      <c r="AN151" s="1862"/>
      <c r="AO151" s="1862"/>
      <c r="AP151" s="1862"/>
      <c r="AQ151" s="1862"/>
      <c r="AR151" s="1862"/>
      <c r="AS151" s="1862"/>
      <c r="AT151" s="1862"/>
      <c r="AU151" s="1862"/>
      <c r="AV151" s="1862"/>
      <c r="AW151" s="1862"/>
      <c r="AX151" s="1862"/>
      <c r="AY151" s="599"/>
      <c r="AZ151" s="444">
        <v>3</v>
      </c>
    </row>
    <row r="152" spans="1:52" s="259" customFormat="1" ht="18" hidden="1" customHeight="1">
      <c r="A152" s="575">
        <f>IF('6-3표준조사 4'!$Y$152&gt;0,1,0)</f>
        <v>0</v>
      </c>
      <c r="B152" s="599"/>
      <c r="C152" s="1862" t="s">
        <v>1195</v>
      </c>
      <c r="D152" s="1862"/>
      <c r="E152" s="1862"/>
      <c r="F152" s="1862"/>
      <c r="G152" s="1862"/>
      <c r="H152" s="1862"/>
      <c r="I152" s="1862"/>
      <c r="J152" s="1862"/>
      <c r="K152" s="1862" t="s">
        <v>1194</v>
      </c>
      <c r="L152" s="1862"/>
      <c r="M152" s="1862"/>
      <c r="N152" s="1862"/>
      <c r="O152" s="1862"/>
      <c r="P152" s="1862"/>
      <c r="Q152" s="1862"/>
      <c r="R152" s="1862"/>
      <c r="S152" s="1863" t="b">
        <f>IF(A152&gt;0,S151)</f>
        <v>0</v>
      </c>
      <c r="T152" s="1863"/>
      <c r="U152" s="1863"/>
      <c r="V152" s="1863"/>
      <c r="W152" s="1863"/>
      <c r="X152" s="1863"/>
      <c r="Y152" s="1863"/>
      <c r="Z152" s="1863"/>
      <c r="AA152" s="1862"/>
      <c r="AB152" s="1862"/>
      <c r="AC152" s="1862"/>
      <c r="AD152" s="1862"/>
      <c r="AE152" s="1862"/>
      <c r="AF152" s="1862"/>
      <c r="AG152" s="1862"/>
      <c r="AH152" s="1862"/>
      <c r="AI152" s="1862"/>
      <c r="AJ152" s="1862"/>
      <c r="AK152" s="1862"/>
      <c r="AL152" s="1862"/>
      <c r="AM152" s="1862"/>
      <c r="AN152" s="1862"/>
      <c r="AO152" s="1862"/>
      <c r="AP152" s="1862"/>
      <c r="AQ152" s="1862"/>
      <c r="AR152" s="1862"/>
      <c r="AS152" s="1862"/>
      <c r="AT152" s="1862"/>
      <c r="AU152" s="1862"/>
      <c r="AV152" s="1862"/>
      <c r="AW152" s="1862"/>
      <c r="AX152" s="1862"/>
      <c r="AY152" s="599"/>
      <c r="AZ152" s="444">
        <v>3</v>
      </c>
    </row>
    <row r="153" spans="1:52" s="259" customFormat="1" ht="0.95" customHeight="1">
      <c r="A153" s="575">
        <v>1</v>
      </c>
      <c r="B153" s="599"/>
      <c r="C153" s="1862"/>
      <c r="D153" s="1862"/>
      <c r="E153" s="1862"/>
      <c r="F153" s="1862"/>
      <c r="G153" s="1862"/>
      <c r="H153" s="1862"/>
      <c r="I153" s="1862"/>
      <c r="J153" s="1862"/>
      <c r="K153" s="1862"/>
      <c r="L153" s="1862"/>
      <c r="M153" s="1862"/>
      <c r="N153" s="1862"/>
      <c r="O153" s="1862"/>
      <c r="P153" s="1862"/>
      <c r="Q153" s="1862"/>
      <c r="R153" s="1862"/>
      <c r="S153" s="1863"/>
      <c r="T153" s="1863"/>
      <c r="U153" s="1863"/>
      <c r="V153" s="1863"/>
      <c r="W153" s="1863"/>
      <c r="X153" s="1863"/>
      <c r="Y153" s="1863"/>
      <c r="Z153" s="1863"/>
      <c r="AA153" s="1889"/>
      <c r="AB153" s="1889"/>
      <c r="AC153" s="1889"/>
      <c r="AD153" s="1889"/>
      <c r="AE153" s="1889"/>
      <c r="AF153" s="1889"/>
      <c r="AG153" s="1889"/>
      <c r="AH153" s="1889"/>
      <c r="AI153" s="1889"/>
      <c r="AJ153" s="1889"/>
      <c r="AK153" s="1889"/>
      <c r="AL153" s="1889"/>
      <c r="AM153" s="1889"/>
      <c r="AN153" s="1889"/>
      <c r="AO153" s="1889"/>
      <c r="AP153" s="1889"/>
      <c r="AQ153" s="1889"/>
      <c r="AR153" s="1889"/>
      <c r="AS153" s="1889"/>
      <c r="AT153" s="1889"/>
      <c r="AU153" s="1889"/>
      <c r="AV153" s="1889"/>
      <c r="AW153" s="1889"/>
      <c r="AX153" s="1889"/>
      <c r="AY153" s="599"/>
      <c r="AZ153" s="444"/>
    </row>
    <row r="154" spans="1:52" s="259" customFormat="1" ht="18" hidden="1" customHeight="1">
      <c r="A154" s="575"/>
      <c r="B154" s="617"/>
      <c r="C154" s="617" t="s">
        <v>1193</v>
      </c>
      <c r="D154" s="617" t="s">
        <v>1192</v>
      </c>
      <c r="E154" s="617"/>
      <c r="F154" s="617"/>
      <c r="G154" s="618"/>
      <c r="H154" s="618"/>
      <c r="I154" s="618"/>
      <c r="J154" s="618"/>
      <c r="K154" s="618"/>
      <c r="L154" s="604"/>
      <c r="M154" s="604"/>
      <c r="N154" s="604"/>
      <c r="O154" s="604"/>
      <c r="P154" s="604"/>
      <c r="Q154" s="619"/>
      <c r="R154" s="619"/>
      <c r="S154" s="619"/>
      <c r="T154" s="619"/>
      <c r="U154" s="619"/>
      <c r="V154" s="599"/>
      <c r="W154" s="599"/>
      <c r="X154" s="599"/>
      <c r="Y154" s="599"/>
      <c r="Z154" s="620"/>
      <c r="AA154" s="599"/>
      <c r="AB154" s="599"/>
      <c r="AC154" s="599"/>
      <c r="AD154" s="621"/>
      <c r="AE154" s="599"/>
      <c r="AF154" s="599"/>
      <c r="AG154" s="599"/>
      <c r="AH154" s="800"/>
      <c r="AI154" s="800"/>
      <c r="AJ154" s="800"/>
      <c r="AK154" s="800"/>
      <c r="AL154" s="800"/>
      <c r="AM154" s="800"/>
      <c r="AN154" s="800"/>
      <c r="AO154" s="800"/>
      <c r="AP154" s="800"/>
      <c r="AQ154" s="622"/>
      <c r="AR154" s="622"/>
      <c r="AS154" s="622"/>
      <c r="AT154" s="622"/>
      <c r="AU154" s="797"/>
      <c r="AV154" s="797"/>
      <c r="AW154" s="797"/>
      <c r="AX154" s="797"/>
      <c r="AY154" s="797"/>
      <c r="AZ154" s="443">
        <v>3</v>
      </c>
    </row>
    <row r="155" spans="1:52" s="259" customFormat="1" ht="18" hidden="1" customHeight="1">
      <c r="A155" s="575"/>
      <c r="D155" s="259" t="s">
        <v>499</v>
      </c>
      <c r="E155" s="259" t="s">
        <v>1191</v>
      </c>
      <c r="J155" s="621"/>
      <c r="K155" s="621"/>
      <c r="L155" s="621"/>
      <c r="M155" s="621"/>
      <c r="T155" s="619"/>
      <c r="U155" s="619"/>
      <c r="V155" s="619"/>
      <c r="W155" s="619"/>
      <c r="AB155" s="619"/>
      <c r="AC155" s="619"/>
      <c r="AD155" s="619"/>
      <c r="AE155" s="619"/>
      <c r="AZ155" s="444">
        <v>3</v>
      </c>
    </row>
    <row r="156" spans="1:52" s="259" customFormat="1" ht="18" hidden="1" customHeight="1">
      <c r="A156" s="575"/>
      <c r="D156" s="259" t="s">
        <v>499</v>
      </c>
      <c r="E156" s="579" t="s">
        <v>1190</v>
      </c>
      <c r="F156" s="579"/>
      <c r="G156" s="579"/>
      <c r="H156" s="579"/>
      <c r="I156" s="579"/>
      <c r="J156" s="579"/>
      <c r="K156" s="579"/>
      <c r="L156" s="579"/>
      <c r="M156" s="579"/>
      <c r="N156" s="579"/>
      <c r="O156" s="579"/>
      <c r="P156" s="579"/>
      <c r="Q156" s="579"/>
      <c r="R156" s="579"/>
      <c r="S156" s="579"/>
      <c r="T156" s="579"/>
      <c r="U156" s="579"/>
      <c r="V156" s="579"/>
      <c r="W156" s="579"/>
      <c r="X156" s="579"/>
      <c r="Y156" s="579"/>
      <c r="Z156" s="579"/>
      <c r="AA156" s="579"/>
      <c r="AB156" s="579"/>
      <c r="AC156" s="579"/>
      <c r="AD156" s="579"/>
      <c r="AE156" s="579"/>
      <c r="AF156" s="579"/>
      <c r="AG156" s="579"/>
      <c r="AH156" s="579"/>
      <c r="AI156" s="579"/>
      <c r="AJ156" s="579"/>
      <c r="AK156" s="579"/>
      <c r="AL156" s="579"/>
      <c r="AM156" s="579"/>
      <c r="AN156" s="579"/>
      <c r="AO156" s="579"/>
      <c r="AP156" s="579"/>
      <c r="AQ156" s="579"/>
      <c r="AR156" s="579"/>
      <c r="AS156" s="579"/>
      <c r="AT156" s="579"/>
      <c r="AU156" s="579"/>
      <c r="AV156" s="579"/>
      <c r="AW156" s="579"/>
      <c r="AX156" s="579"/>
      <c r="AY156" s="579"/>
      <c r="AZ156" s="443">
        <v>3</v>
      </c>
    </row>
    <row r="157" spans="1:52" s="260" customFormat="1" ht="18" hidden="1" customHeight="1">
      <c r="A157" s="575"/>
      <c r="B157" s="259"/>
      <c r="C157" s="259" t="s">
        <v>1189</v>
      </c>
      <c r="D157" s="259"/>
      <c r="E157" s="653"/>
      <c r="F157" s="653"/>
      <c r="G157" s="653"/>
      <c r="H157" s="653"/>
      <c r="I157" s="653"/>
      <c r="J157" s="653"/>
      <c r="K157" s="653"/>
      <c r="L157" s="653"/>
      <c r="M157" s="653"/>
      <c r="N157" s="653"/>
      <c r="O157" s="653"/>
      <c r="P157" s="653"/>
      <c r="Q157" s="653"/>
      <c r="R157" s="653"/>
      <c r="S157" s="653"/>
      <c r="T157" s="653"/>
      <c r="U157" s="653"/>
      <c r="V157" s="653"/>
      <c r="W157" s="653"/>
      <c r="X157" s="653"/>
      <c r="Y157" s="653"/>
      <c r="Z157" s="653"/>
      <c r="AA157" s="653"/>
      <c r="AB157" s="653"/>
      <c r="AC157" s="653"/>
      <c r="AD157" s="653"/>
      <c r="AE157" s="653"/>
      <c r="AF157" s="653"/>
      <c r="AG157" s="653"/>
      <c r="AH157" s="653"/>
      <c r="AI157" s="653"/>
      <c r="AJ157" s="653"/>
      <c r="AK157" s="653"/>
      <c r="AL157" s="653"/>
      <c r="AM157" s="653"/>
      <c r="AN157" s="653"/>
      <c r="AO157" s="653"/>
      <c r="AP157" s="653"/>
      <c r="AQ157" s="653"/>
      <c r="AR157" s="653"/>
      <c r="AS157" s="653"/>
      <c r="AT157" s="653"/>
      <c r="AU157" s="653"/>
      <c r="AV157" s="653"/>
      <c r="AW157" s="653"/>
      <c r="AX157" s="653"/>
      <c r="AY157" s="653"/>
      <c r="AZ157" s="444">
        <v>3</v>
      </c>
    </row>
    <row r="158" spans="1:52" s="259" customFormat="1" ht="18" hidden="1" customHeight="1">
      <c r="A158" s="575"/>
      <c r="D158" s="259" t="s">
        <v>499</v>
      </c>
      <c r="E158" s="653" t="s">
        <v>1385</v>
      </c>
      <c r="F158" s="653"/>
      <c r="G158" s="653"/>
      <c r="H158" s="653"/>
      <c r="I158" s="653"/>
      <c r="J158" s="653"/>
      <c r="K158" s="653"/>
      <c r="L158" s="653"/>
      <c r="M158" s="653"/>
      <c r="N158" s="653"/>
      <c r="O158" s="653"/>
      <c r="P158" s="653"/>
      <c r="Q158" s="653"/>
      <c r="R158" s="653"/>
      <c r="S158" s="653"/>
      <c r="T158" s="653"/>
      <c r="U158" s="653"/>
      <c r="V158" s="653"/>
      <c r="W158" s="653"/>
      <c r="X158" s="653"/>
      <c r="Y158" s="653"/>
      <c r="Z158" s="653"/>
      <c r="AA158" s="653"/>
      <c r="AB158" s="653"/>
      <c r="AC158" s="653"/>
      <c r="AD158" s="653"/>
      <c r="AE158" s="653"/>
      <c r="AF158" s="653"/>
      <c r="AG158" s="653"/>
      <c r="AH158" s="653"/>
      <c r="AI158" s="653"/>
      <c r="AJ158" s="653"/>
      <c r="AK158" s="653"/>
      <c r="AL158" s="653"/>
      <c r="AM158" s="653"/>
      <c r="AN158" s="653"/>
      <c r="AO158" s="653"/>
      <c r="AP158" s="653"/>
      <c r="AQ158" s="653"/>
      <c r="AR158" s="653"/>
      <c r="AS158" s="653"/>
      <c r="AT158" s="653"/>
      <c r="AU158" s="653"/>
      <c r="AV158" s="653"/>
      <c r="AW158" s="653"/>
      <c r="AX158" s="653"/>
      <c r="AY158" s="653"/>
      <c r="AZ158" s="443">
        <v>3</v>
      </c>
    </row>
    <row r="159" spans="1:52" s="259" customFormat="1" ht="18" hidden="1" customHeight="1">
      <c r="A159" s="575"/>
      <c r="D159" s="259" t="s">
        <v>499</v>
      </c>
      <c r="E159" s="653" t="s">
        <v>1188</v>
      </c>
      <c r="F159" s="653"/>
      <c r="G159" s="653"/>
      <c r="H159" s="653"/>
      <c r="I159" s="653"/>
      <c r="J159" s="653"/>
      <c r="K159" s="653"/>
      <c r="L159" s="653"/>
      <c r="M159" s="653"/>
      <c r="N159" s="653"/>
      <c r="O159" s="653"/>
      <c r="P159" s="653"/>
      <c r="Q159" s="653"/>
      <c r="R159" s="653"/>
      <c r="S159" s="653"/>
      <c r="T159" s="653"/>
      <c r="U159" s="653"/>
      <c r="V159" s="653"/>
      <c r="W159" s="653"/>
      <c r="X159" s="653"/>
      <c r="Y159" s="653"/>
      <c r="Z159" s="653"/>
      <c r="AA159" s="653"/>
      <c r="AB159" s="653"/>
      <c r="AC159" s="653"/>
      <c r="AD159" s="653"/>
      <c r="AE159" s="653"/>
      <c r="AF159" s="653"/>
      <c r="AG159" s="653"/>
      <c r="AH159" s="653"/>
      <c r="AI159" s="653"/>
      <c r="AJ159" s="653"/>
      <c r="AK159" s="653"/>
      <c r="AL159" s="653"/>
      <c r="AM159" s="653"/>
      <c r="AN159" s="653"/>
      <c r="AO159" s="653"/>
      <c r="AP159" s="653"/>
      <c r="AQ159" s="653"/>
      <c r="AR159" s="653"/>
      <c r="AS159" s="653"/>
      <c r="AT159" s="653"/>
      <c r="AU159" s="653"/>
      <c r="AV159" s="653"/>
      <c r="AW159" s="653"/>
      <c r="AX159" s="653"/>
      <c r="AY159" s="653"/>
      <c r="AZ159" s="444">
        <v>3</v>
      </c>
    </row>
    <row r="160" spans="1:52" s="260" customFormat="1" ht="18" hidden="1" customHeight="1">
      <c r="A160" s="575"/>
      <c r="B160" s="259"/>
      <c r="C160" s="259" t="s">
        <v>1187</v>
      </c>
      <c r="D160" s="259"/>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c r="AI160" s="653"/>
      <c r="AJ160" s="653"/>
      <c r="AK160" s="653"/>
      <c r="AL160" s="653"/>
      <c r="AM160" s="653"/>
      <c r="AN160" s="653"/>
      <c r="AO160" s="653"/>
      <c r="AP160" s="653"/>
      <c r="AQ160" s="653"/>
      <c r="AR160" s="653"/>
      <c r="AS160" s="653"/>
      <c r="AT160" s="653"/>
      <c r="AU160" s="653"/>
      <c r="AV160" s="653"/>
      <c r="AW160" s="653"/>
      <c r="AX160" s="653"/>
      <c r="AY160" s="653"/>
      <c r="AZ160" s="798">
        <v>3</v>
      </c>
    </row>
    <row r="161" spans="1:52" s="259" customFormat="1" ht="18" hidden="1" customHeight="1">
      <c r="A161" s="575"/>
      <c r="D161" s="259" t="s">
        <v>499</v>
      </c>
      <c r="E161" s="653" t="s">
        <v>1385</v>
      </c>
      <c r="F161" s="653"/>
      <c r="G161" s="653"/>
      <c r="H161" s="653"/>
      <c r="I161" s="653"/>
      <c r="J161" s="653"/>
      <c r="K161" s="653"/>
      <c r="L161" s="653"/>
      <c r="M161" s="653"/>
      <c r="N161" s="653"/>
      <c r="O161" s="653"/>
      <c r="P161" s="653"/>
      <c r="Q161" s="653"/>
      <c r="R161" s="653"/>
      <c r="S161" s="653"/>
      <c r="T161" s="653"/>
      <c r="U161" s="653"/>
      <c r="V161" s="653"/>
      <c r="W161" s="653"/>
      <c r="X161" s="653"/>
      <c r="Y161" s="653"/>
      <c r="Z161" s="653"/>
      <c r="AA161" s="653"/>
      <c r="AB161" s="653"/>
      <c r="AC161" s="653"/>
      <c r="AD161" s="653"/>
      <c r="AE161" s="653"/>
      <c r="AF161" s="653"/>
      <c r="AG161" s="653"/>
      <c r="AH161" s="653"/>
      <c r="AI161" s="653"/>
      <c r="AJ161" s="653"/>
      <c r="AK161" s="653"/>
      <c r="AL161" s="653"/>
      <c r="AM161" s="653"/>
      <c r="AN161" s="653"/>
      <c r="AO161" s="653"/>
      <c r="AP161" s="653"/>
      <c r="AQ161" s="653"/>
      <c r="AR161" s="653"/>
      <c r="AS161" s="653"/>
      <c r="AT161" s="653"/>
      <c r="AU161" s="653"/>
      <c r="AV161" s="653"/>
      <c r="AW161" s="653"/>
      <c r="AX161" s="653"/>
      <c r="AY161" s="653"/>
      <c r="AZ161" s="798">
        <v>3</v>
      </c>
    </row>
    <row r="162" spans="1:52" s="259" customFormat="1" ht="18" hidden="1" customHeight="1">
      <c r="A162" s="575"/>
      <c r="D162" s="259" t="s">
        <v>499</v>
      </c>
      <c r="E162" s="653" t="s">
        <v>1186</v>
      </c>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c r="AI162" s="653"/>
      <c r="AJ162" s="653"/>
      <c r="AK162" s="653"/>
      <c r="AL162" s="653"/>
      <c r="AM162" s="653"/>
      <c r="AN162" s="653"/>
      <c r="AO162" s="653"/>
      <c r="AP162" s="653"/>
      <c r="AQ162" s="653"/>
      <c r="AR162" s="653"/>
      <c r="AS162" s="653"/>
      <c r="AT162" s="653"/>
      <c r="AU162" s="653"/>
      <c r="AV162" s="653"/>
      <c r="AW162" s="653"/>
      <c r="AX162" s="653"/>
      <c r="AY162" s="653"/>
      <c r="AZ162" s="798">
        <v>3</v>
      </c>
    </row>
    <row r="163" spans="1:52" s="259" customFormat="1" ht="18" hidden="1" customHeight="1">
      <c r="A163" s="575"/>
      <c r="C163" s="259" t="s">
        <v>1185</v>
      </c>
      <c r="D163" s="259" t="s">
        <v>1184</v>
      </c>
      <c r="E163" s="653"/>
      <c r="F163" s="653"/>
      <c r="G163" s="653"/>
      <c r="H163" s="653"/>
      <c r="I163" s="653"/>
      <c r="J163" s="653"/>
      <c r="K163" s="653"/>
      <c r="L163" s="653"/>
      <c r="M163" s="653"/>
      <c r="N163" s="653"/>
      <c r="O163" s="653"/>
      <c r="P163" s="653"/>
      <c r="Q163" s="653"/>
      <c r="R163" s="653"/>
      <c r="S163" s="653"/>
      <c r="T163" s="653"/>
      <c r="U163" s="653"/>
      <c r="V163" s="653"/>
      <c r="W163" s="653"/>
      <c r="X163" s="653"/>
      <c r="Y163" s="653"/>
      <c r="Z163" s="653"/>
      <c r="AA163" s="653"/>
      <c r="AB163" s="653"/>
      <c r="AC163" s="653"/>
      <c r="AD163" s="653"/>
      <c r="AE163" s="653"/>
      <c r="AF163" s="653"/>
      <c r="AG163" s="653"/>
      <c r="AH163" s="653"/>
      <c r="AI163" s="653"/>
      <c r="AJ163" s="653"/>
      <c r="AK163" s="653"/>
      <c r="AL163" s="653"/>
      <c r="AM163" s="653"/>
      <c r="AN163" s="653"/>
      <c r="AO163" s="653"/>
      <c r="AP163" s="653"/>
      <c r="AQ163" s="653"/>
      <c r="AR163" s="653"/>
      <c r="AS163" s="653"/>
      <c r="AT163" s="653"/>
      <c r="AU163" s="653"/>
      <c r="AV163" s="653"/>
      <c r="AW163" s="653"/>
      <c r="AX163" s="653"/>
      <c r="AY163" s="653"/>
      <c r="AZ163" s="443">
        <v>3</v>
      </c>
    </row>
    <row r="164" spans="1:52" s="259" customFormat="1" ht="18" hidden="1" customHeight="1">
      <c r="A164" s="575"/>
      <c r="D164" s="259" t="s">
        <v>499</v>
      </c>
      <c r="E164" s="653" t="s">
        <v>1183</v>
      </c>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c r="AI164" s="653"/>
      <c r="AJ164" s="653"/>
      <c r="AK164" s="653"/>
      <c r="AL164" s="653"/>
      <c r="AM164" s="653"/>
      <c r="AN164" s="653"/>
      <c r="AO164" s="653"/>
      <c r="AP164" s="653"/>
      <c r="AQ164" s="653"/>
      <c r="AR164" s="653"/>
      <c r="AS164" s="653"/>
      <c r="AT164" s="653"/>
      <c r="AU164" s="653"/>
      <c r="AV164" s="653"/>
      <c r="AW164" s="653"/>
      <c r="AX164" s="653"/>
      <c r="AY164" s="653"/>
      <c r="AZ164" s="444">
        <v>3</v>
      </c>
    </row>
    <row r="165" spans="1:52" s="259" customFormat="1" ht="18" hidden="1" customHeight="1">
      <c r="A165" s="575"/>
      <c r="D165" s="259" t="s">
        <v>499</v>
      </c>
      <c r="E165" s="653" t="s">
        <v>1182</v>
      </c>
      <c r="F165" s="653"/>
      <c r="G165" s="653"/>
      <c r="H165" s="653"/>
      <c r="I165" s="653"/>
      <c r="J165" s="653"/>
      <c r="K165" s="653"/>
      <c r="L165" s="653"/>
      <c r="M165" s="653"/>
      <c r="N165" s="653"/>
      <c r="O165" s="653"/>
      <c r="P165" s="653"/>
      <c r="Q165" s="653"/>
      <c r="R165" s="653"/>
      <c r="S165" s="653"/>
      <c r="T165" s="653"/>
      <c r="U165" s="653"/>
      <c r="V165" s="653"/>
      <c r="W165" s="653"/>
      <c r="X165" s="653"/>
      <c r="Y165" s="653"/>
      <c r="Z165" s="653"/>
      <c r="AA165" s="653"/>
      <c r="AB165" s="653"/>
      <c r="AC165" s="653"/>
      <c r="AD165" s="653"/>
      <c r="AE165" s="653"/>
      <c r="AF165" s="653"/>
      <c r="AG165" s="653"/>
      <c r="AH165" s="653"/>
      <c r="AI165" s="653"/>
      <c r="AJ165" s="653"/>
      <c r="AK165" s="653"/>
      <c r="AL165" s="653"/>
      <c r="AM165" s="653"/>
      <c r="AN165" s="653"/>
      <c r="AO165" s="653"/>
      <c r="AP165" s="653"/>
      <c r="AQ165" s="653"/>
      <c r="AR165" s="653"/>
      <c r="AS165" s="653"/>
      <c r="AT165" s="653"/>
      <c r="AU165" s="653"/>
      <c r="AV165" s="653"/>
      <c r="AW165" s="653"/>
      <c r="AX165" s="653"/>
      <c r="AY165" s="653"/>
      <c r="AZ165" s="443">
        <v>3</v>
      </c>
    </row>
    <row r="166" spans="1:52" s="259" customFormat="1" ht="18" hidden="1" customHeight="1">
      <c r="A166" s="575"/>
      <c r="D166" s="259" t="s">
        <v>499</v>
      </c>
      <c r="E166" s="653" t="s">
        <v>1181</v>
      </c>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c r="AI166" s="653"/>
      <c r="AJ166" s="653"/>
      <c r="AK166" s="653"/>
      <c r="AL166" s="653"/>
      <c r="AM166" s="653"/>
      <c r="AN166" s="653"/>
      <c r="AO166" s="653"/>
      <c r="AP166" s="653"/>
      <c r="AQ166" s="653"/>
      <c r="AR166" s="653"/>
      <c r="AS166" s="653"/>
      <c r="AT166" s="653"/>
      <c r="AU166" s="653"/>
      <c r="AV166" s="653"/>
      <c r="AW166" s="653"/>
      <c r="AX166" s="653"/>
      <c r="AY166" s="653"/>
      <c r="AZ166" s="444">
        <v>3</v>
      </c>
    </row>
    <row r="167" spans="1:52" s="259" customFormat="1" ht="18" hidden="1" customHeight="1">
      <c r="A167" s="575"/>
      <c r="D167" s="259" t="s">
        <v>499</v>
      </c>
      <c r="E167" s="653" t="s">
        <v>1180</v>
      </c>
      <c r="F167" s="653"/>
      <c r="G167" s="653"/>
      <c r="H167" s="653"/>
      <c r="I167" s="653"/>
      <c r="J167" s="653"/>
      <c r="K167" s="653"/>
      <c r="L167" s="653"/>
      <c r="M167" s="653"/>
      <c r="N167" s="653"/>
      <c r="O167" s="653"/>
      <c r="P167" s="653"/>
      <c r="Q167" s="653"/>
      <c r="R167" s="653"/>
      <c r="S167" s="653"/>
      <c r="T167" s="653"/>
      <c r="U167" s="653"/>
      <c r="V167" s="653"/>
      <c r="W167" s="653"/>
      <c r="X167" s="653"/>
      <c r="Y167" s="653"/>
      <c r="Z167" s="653"/>
      <c r="AA167" s="653"/>
      <c r="AB167" s="653"/>
      <c r="AC167" s="653"/>
      <c r="AD167" s="653"/>
      <c r="AE167" s="653"/>
      <c r="AF167" s="653"/>
      <c r="AG167" s="653"/>
      <c r="AH167" s="653"/>
      <c r="AI167" s="653"/>
      <c r="AJ167" s="653"/>
      <c r="AK167" s="653"/>
      <c r="AL167" s="653"/>
      <c r="AM167" s="653"/>
      <c r="AN167" s="653"/>
      <c r="AO167" s="653"/>
      <c r="AP167" s="653"/>
      <c r="AQ167" s="653"/>
      <c r="AR167" s="653"/>
      <c r="AS167" s="653"/>
      <c r="AT167" s="653"/>
      <c r="AU167" s="653"/>
      <c r="AV167" s="653"/>
      <c r="AW167" s="653"/>
      <c r="AX167" s="653"/>
      <c r="AY167" s="653"/>
      <c r="AZ167" s="443">
        <v>3</v>
      </c>
    </row>
    <row r="168" spans="1:52" s="259" customFormat="1" ht="18" hidden="1" customHeight="1">
      <c r="A168" s="575"/>
      <c r="D168" s="259" t="s">
        <v>499</v>
      </c>
      <c r="E168" s="653" t="s">
        <v>1179</v>
      </c>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c r="AI168" s="653"/>
      <c r="AJ168" s="653"/>
      <c r="AK168" s="653"/>
      <c r="AL168" s="653"/>
      <c r="AM168" s="653"/>
      <c r="AN168" s="653"/>
      <c r="AO168" s="653"/>
      <c r="AP168" s="653"/>
      <c r="AQ168" s="653"/>
      <c r="AR168" s="653"/>
      <c r="AS168" s="653"/>
      <c r="AT168" s="653"/>
      <c r="AU168" s="653"/>
      <c r="AV168" s="653"/>
      <c r="AW168" s="653"/>
      <c r="AX168" s="653"/>
      <c r="AY168" s="653"/>
      <c r="AZ168" s="444">
        <v>3</v>
      </c>
    </row>
    <row r="169" spans="1:52" s="259" customFormat="1" ht="18" hidden="1" customHeight="1">
      <c r="A169" s="575"/>
      <c r="D169" s="259" t="s">
        <v>499</v>
      </c>
      <c r="E169" s="653" t="s">
        <v>1178</v>
      </c>
      <c r="F169" s="653"/>
      <c r="G169" s="653"/>
      <c r="H169" s="653"/>
      <c r="I169" s="653"/>
      <c r="J169" s="653"/>
      <c r="K169" s="653"/>
      <c r="L169" s="653"/>
      <c r="M169" s="653"/>
      <c r="N169" s="653"/>
      <c r="O169" s="653"/>
      <c r="P169" s="653"/>
      <c r="Q169" s="653"/>
      <c r="R169" s="653"/>
      <c r="S169" s="653"/>
      <c r="T169" s="653"/>
      <c r="U169" s="653"/>
      <c r="V169" s="653"/>
      <c r="W169" s="653"/>
      <c r="X169" s="653"/>
      <c r="Y169" s="653"/>
      <c r="Z169" s="653"/>
      <c r="AA169" s="653"/>
      <c r="AB169" s="653"/>
      <c r="AC169" s="653"/>
      <c r="AD169" s="653"/>
      <c r="AE169" s="653"/>
      <c r="AF169" s="653"/>
      <c r="AG169" s="653"/>
      <c r="AH169" s="653"/>
      <c r="AI169" s="653"/>
      <c r="AJ169" s="653"/>
      <c r="AK169" s="653"/>
      <c r="AL169" s="653"/>
      <c r="AM169" s="653"/>
      <c r="AN169" s="653"/>
      <c r="AO169" s="653"/>
      <c r="AP169" s="653"/>
      <c r="AQ169" s="653"/>
      <c r="AR169" s="653"/>
      <c r="AS169" s="653"/>
      <c r="AT169" s="653"/>
      <c r="AU169" s="653"/>
      <c r="AV169" s="653"/>
      <c r="AW169" s="653"/>
      <c r="AX169" s="653"/>
      <c r="AY169" s="653"/>
      <c r="AZ169" s="443">
        <v>3</v>
      </c>
    </row>
    <row r="170" spans="1:52" s="259" customFormat="1" ht="18" hidden="1" customHeight="1">
      <c r="A170" s="575"/>
      <c r="D170" s="259" t="s">
        <v>499</v>
      </c>
      <c r="E170" s="653" t="s">
        <v>1177</v>
      </c>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c r="AI170" s="653"/>
      <c r="AJ170" s="653"/>
      <c r="AK170" s="653"/>
      <c r="AL170" s="653"/>
      <c r="AM170" s="653"/>
      <c r="AN170" s="653"/>
      <c r="AO170" s="653"/>
      <c r="AP170" s="653"/>
      <c r="AQ170" s="653"/>
      <c r="AR170" s="653"/>
      <c r="AS170" s="653"/>
      <c r="AT170" s="653"/>
      <c r="AU170" s="653"/>
      <c r="AV170" s="653"/>
      <c r="AW170" s="653"/>
      <c r="AX170" s="653"/>
      <c r="AY170" s="653"/>
      <c r="AZ170" s="444">
        <v>3</v>
      </c>
    </row>
    <row r="171" spans="1:52" s="259" customFormat="1" ht="18" hidden="1" customHeight="1">
      <c r="A171" s="575"/>
      <c r="D171" s="653"/>
      <c r="E171" s="799"/>
      <c r="F171" s="799"/>
      <c r="G171" s="799"/>
      <c r="H171" s="799"/>
      <c r="I171" s="799"/>
      <c r="J171" s="799"/>
      <c r="K171" s="799"/>
      <c r="L171" s="799"/>
      <c r="M171" s="799"/>
      <c r="N171" s="799"/>
      <c r="O171" s="799"/>
      <c r="P171" s="799"/>
      <c r="Q171" s="799"/>
      <c r="R171" s="799"/>
      <c r="S171" s="799"/>
      <c r="T171" s="799"/>
      <c r="U171" s="799"/>
      <c r="V171" s="799"/>
      <c r="W171" s="799"/>
      <c r="X171" s="799"/>
      <c r="Y171" s="799"/>
      <c r="Z171" s="799"/>
      <c r="AA171" s="799"/>
      <c r="AB171" s="799"/>
      <c r="AC171" s="799"/>
      <c r="AD171" s="799"/>
      <c r="AE171" s="799"/>
      <c r="AF171" s="799"/>
      <c r="AG171" s="799"/>
      <c r="AH171" s="799"/>
      <c r="AI171" s="799"/>
      <c r="AJ171" s="799"/>
      <c r="AK171" s="799"/>
      <c r="AL171" s="799"/>
      <c r="AM171" s="799"/>
      <c r="AN171" s="799"/>
      <c r="AO171" s="799"/>
      <c r="AP171" s="799"/>
      <c r="AQ171" s="799"/>
      <c r="AR171" s="799"/>
      <c r="AS171" s="799"/>
      <c r="AT171" s="799"/>
      <c r="AU171" s="799"/>
      <c r="AV171" s="799"/>
      <c r="AW171" s="799"/>
      <c r="AX171" s="799"/>
      <c r="AY171" s="799"/>
      <c r="AZ171" s="443">
        <v>3</v>
      </c>
    </row>
    <row r="172" spans="1:52" ht="25.5" hidden="1">
      <c r="A172" s="575">
        <f t="shared" ref="A172:A192" si="7">IF(K$190&gt;0,1,0)</f>
        <v>0</v>
      </c>
      <c r="B172" s="1869" t="s">
        <v>745</v>
      </c>
      <c r="C172" s="1869"/>
      <c r="D172" s="1869"/>
      <c r="E172" s="1869"/>
      <c r="F172" s="1869"/>
      <c r="G172" s="1869"/>
      <c r="H172" s="1869"/>
      <c r="I172" s="1869"/>
      <c r="J172" s="1869"/>
      <c r="K172" s="1869"/>
      <c r="L172" s="1869"/>
      <c r="M172" s="1869"/>
      <c r="N172" s="1869"/>
      <c r="O172" s="1869"/>
      <c r="P172" s="1869"/>
      <c r="Q172" s="1869"/>
      <c r="R172" s="1869"/>
      <c r="S172" s="1869"/>
      <c r="T172" s="1869"/>
      <c r="U172" s="1869"/>
      <c r="V172" s="1869"/>
      <c r="W172" s="1869"/>
      <c r="X172" s="1869"/>
      <c r="Y172" s="1869"/>
      <c r="Z172" s="1869"/>
      <c r="AA172" s="1869"/>
      <c r="AB172" s="1869"/>
      <c r="AC172" s="1869"/>
      <c r="AD172" s="1869"/>
      <c r="AE172" s="1869"/>
      <c r="AF172" s="1869"/>
      <c r="AG172" s="1869"/>
      <c r="AH172" s="1869"/>
      <c r="AI172" s="1869"/>
      <c r="AJ172" s="1869"/>
      <c r="AK172" s="1869"/>
      <c r="AL172" s="1869"/>
      <c r="AM172" s="1869"/>
      <c r="AN172" s="1869"/>
      <c r="AO172" s="1869"/>
      <c r="AP172" s="1869"/>
      <c r="AQ172" s="1869"/>
      <c r="AR172" s="1869"/>
      <c r="AS172" s="1869"/>
      <c r="AT172" s="1869"/>
      <c r="AU172" s="1869"/>
      <c r="AV172" s="1869"/>
      <c r="AW172" s="1869"/>
      <c r="AX172" s="1869"/>
      <c r="AY172" s="1869"/>
      <c r="AZ172" s="444">
        <v>4</v>
      </c>
    </row>
    <row r="173" spans="1:52" s="260" customFormat="1" ht="9.9499999999999993" hidden="1" customHeight="1">
      <c r="A173" s="575">
        <f t="shared" si="7"/>
        <v>0</v>
      </c>
      <c r="AZ173" s="443">
        <v>4</v>
      </c>
    </row>
    <row r="174" spans="1:52" s="576" customFormat="1" ht="30" hidden="1" customHeight="1">
      <c r="A174" s="575">
        <f t="shared" si="7"/>
        <v>0</v>
      </c>
      <c r="F174" s="1864" t="s">
        <v>1228</v>
      </c>
      <c r="G174" s="1864"/>
      <c r="H174" s="1864"/>
      <c r="I174" s="1864"/>
      <c r="J174" s="1864"/>
      <c r="K174" s="1864"/>
      <c r="L174" s="1870" t="str">
        <f>+'6-3표준조사 4'!K229</f>
        <v>62-0</v>
      </c>
      <c r="M174" s="1870"/>
      <c r="N174" s="1870"/>
      <c r="O174" s="1870"/>
      <c r="P174" s="1870"/>
      <c r="Q174" s="1870"/>
      <c r="R174" s="577"/>
      <c r="S174" s="577"/>
      <c r="T174" s="1864" t="s">
        <v>1227</v>
      </c>
      <c r="U174" s="1864"/>
      <c r="V174" s="1864"/>
      <c r="W174" s="1864"/>
      <c r="X174" s="1864"/>
      <c r="Y174" s="1864"/>
      <c r="Z174" s="1870" t="str">
        <f>+'6-3표준조사 4'!L229</f>
        <v>24-0</v>
      </c>
      <c r="AA174" s="1870"/>
      <c r="AB174" s="1870"/>
      <c r="AC174" s="1870"/>
      <c r="AD174" s="1870"/>
      <c r="AE174" s="1870"/>
      <c r="AF174" s="577"/>
      <c r="AG174" s="577"/>
      <c r="AH174" s="1864" t="s">
        <v>1226</v>
      </c>
      <c r="AI174" s="1864"/>
      <c r="AJ174" s="1864"/>
      <c r="AK174" s="1864"/>
      <c r="AL174" s="1864"/>
      <c r="AM174" s="1864"/>
      <c r="AN174" s="1864"/>
      <c r="AO174" s="1870" t="str">
        <f>+'6-3표준조사 4'!R229</f>
        <v>모두베기</v>
      </c>
      <c r="AP174" s="1870"/>
      <c r="AQ174" s="1870"/>
      <c r="AR174" s="1870"/>
      <c r="AS174" s="1870"/>
      <c r="AT174" s="1870"/>
      <c r="AU174" s="578"/>
      <c r="AV174" s="578"/>
      <c r="AW174" s="578"/>
      <c r="AX174" s="578"/>
      <c r="AZ174" s="443">
        <v>4</v>
      </c>
    </row>
    <row r="175" spans="1:52" s="260" customFormat="1" ht="14.25" hidden="1" customHeight="1">
      <c r="A175" s="575">
        <f t="shared" si="7"/>
        <v>0</v>
      </c>
      <c r="AZ175" s="444">
        <v>4</v>
      </c>
    </row>
    <row r="176" spans="1:52" s="259" customFormat="1" ht="20.100000000000001" hidden="1" customHeight="1">
      <c r="A176" s="575">
        <f t="shared" si="7"/>
        <v>0</v>
      </c>
      <c r="B176" s="1876" t="s">
        <v>1225</v>
      </c>
      <c r="C176" s="1876"/>
      <c r="D176" s="1876"/>
      <c r="E176" s="1876"/>
      <c r="F176" s="1876"/>
      <c r="G176" s="1876"/>
      <c r="H176" s="1876"/>
      <c r="I176" s="1876"/>
      <c r="J176" s="1876"/>
      <c r="K176" s="1876"/>
      <c r="L176" s="1876"/>
      <c r="M176" s="1876"/>
      <c r="N176" s="1876"/>
      <c r="O176" s="1876"/>
      <c r="P176" s="1876"/>
      <c r="Q176" s="1876"/>
      <c r="R176" s="1876"/>
      <c r="S176" s="1876"/>
      <c r="T176" s="1876"/>
      <c r="U176" s="1876"/>
      <c r="V176" s="1876"/>
      <c r="W176" s="1876"/>
      <c r="X176" s="1876"/>
      <c r="Y176" s="1876"/>
      <c r="Z176" s="1876"/>
      <c r="AA176" s="1876"/>
      <c r="AB176" s="1876"/>
      <c r="AC176" s="1876"/>
      <c r="AD176" s="1876"/>
      <c r="AE176" s="1876"/>
      <c r="AF176" s="1876"/>
      <c r="AG176" s="1876"/>
      <c r="AH176" s="1876"/>
      <c r="AI176" s="1876"/>
      <c r="AJ176" s="1876"/>
      <c r="AK176" s="1876"/>
      <c r="AL176" s="1876"/>
      <c r="AM176" s="1876"/>
      <c r="AN176" s="1876"/>
      <c r="AO176" s="1876"/>
      <c r="AP176" s="1876"/>
      <c r="AQ176" s="1876"/>
      <c r="AR176" s="1876"/>
      <c r="AS176" s="1876"/>
      <c r="AT176" s="1876"/>
      <c r="AU176" s="1876"/>
      <c r="AV176" s="1876"/>
      <c r="AW176" s="1876"/>
      <c r="AX176" s="1876"/>
      <c r="AY176" s="1876"/>
      <c r="AZ176" s="443">
        <v>4</v>
      </c>
    </row>
    <row r="177" spans="1:52" s="259" customFormat="1" ht="18" hidden="1" customHeight="1">
      <c r="A177" s="575">
        <f t="shared" si="7"/>
        <v>0</v>
      </c>
      <c r="C177" s="259" t="s">
        <v>1208</v>
      </c>
      <c r="D177" s="579" t="s">
        <v>1224</v>
      </c>
      <c r="E177" s="579"/>
      <c r="F177" s="580"/>
      <c r="G177" s="580"/>
      <c r="H177" s="580"/>
      <c r="I177" s="580"/>
      <c r="J177" s="581"/>
      <c r="M177" s="579"/>
      <c r="N177" s="579"/>
      <c r="O177" s="581"/>
      <c r="P177" s="579"/>
      <c r="Q177" s="579"/>
      <c r="R177" s="579"/>
      <c r="S177" s="579"/>
      <c r="T177" s="579"/>
      <c r="U177" s="579"/>
      <c r="V177" s="579"/>
      <c r="W177" s="579"/>
      <c r="X177" s="579"/>
      <c r="Y177" s="579"/>
      <c r="Z177" s="579"/>
      <c r="AA177" s="579"/>
      <c r="AB177" s="579"/>
      <c r="AC177" s="579"/>
      <c r="AD177" s="579"/>
      <c r="AE177" s="579"/>
      <c r="AZ177" s="443">
        <v>4</v>
      </c>
    </row>
    <row r="178" spans="1:52" s="259" customFormat="1" ht="18" hidden="1" customHeight="1">
      <c r="A178" s="575">
        <f t="shared" si="7"/>
        <v>0</v>
      </c>
      <c r="D178" s="259" t="s">
        <v>499</v>
      </c>
      <c r="E178" s="579" t="str">
        <f>CONCATENATE(L174," 임반 ",Z174," 소반 은 해발고",'6-3표준조사 4'!W228,"m ~ ",'6-3표준조사 4'!W229,"m 사이에 분포한다.")</f>
        <v>62-0 임반 24-0 소반 은 해발고375m ~ 430m 사이에 분포한다.</v>
      </c>
      <c r="F178" s="579"/>
      <c r="G178" s="579"/>
      <c r="H178" s="579"/>
      <c r="I178" s="579"/>
      <c r="J178" s="579"/>
      <c r="K178" s="579"/>
      <c r="L178" s="579"/>
      <c r="M178" s="579"/>
      <c r="N178" s="579"/>
      <c r="O178" s="579"/>
      <c r="P178" s="579"/>
      <c r="Q178" s="579"/>
      <c r="R178" s="579"/>
      <c r="S178" s="579"/>
      <c r="T178" s="579"/>
      <c r="U178" s="579"/>
      <c r="V178" s="579"/>
      <c r="W178" s="579"/>
      <c r="X178" s="579"/>
      <c r="Y178" s="579"/>
      <c r="Z178" s="579"/>
      <c r="AA178" s="579"/>
      <c r="AB178" s="579"/>
      <c r="AC178" s="579"/>
      <c r="AD178" s="579"/>
      <c r="AE178" s="579"/>
      <c r="AF178" s="579"/>
      <c r="AG178" s="579"/>
      <c r="AH178" s="579"/>
      <c r="AI178" s="579"/>
      <c r="AJ178" s="582"/>
      <c r="AK178" s="582"/>
      <c r="AL178" s="582"/>
      <c r="AM178" s="579"/>
      <c r="AN178" s="579"/>
      <c r="AO178" s="579"/>
      <c r="AP178" s="579"/>
      <c r="AQ178" s="579"/>
      <c r="AR178" s="579"/>
      <c r="AS178" s="579"/>
      <c r="AT178" s="579"/>
      <c r="AU178" s="579"/>
      <c r="AV178" s="579"/>
      <c r="AW178" s="579"/>
      <c r="AX178" s="579"/>
      <c r="AY178" s="579"/>
      <c r="AZ178" s="444">
        <v>4</v>
      </c>
    </row>
    <row r="179" spans="1:52" s="259" customFormat="1" ht="18" hidden="1" customHeight="1">
      <c r="A179" s="575">
        <f t="shared" si="7"/>
        <v>0</v>
      </c>
      <c r="D179" s="259" t="s">
        <v>499</v>
      </c>
      <c r="E179" s="259" t="str">
        <f>CONCATENATE("소반의 경사도는 평균 ",'6-3표준조사 4'!W230,"˚로 ",'6-3표준조사 4'!P231,"경사이고, 임지의 잔재를 제외하고 장애물은 많지 않다.")</f>
        <v>소반의 경사도는 평균 20.89˚로 중 (15˚ ~ 30˚)경사이고, 임지의 잔재를 제외하고 장애물은 많지 않다.</v>
      </c>
      <c r="AZ179" s="443">
        <v>4</v>
      </c>
    </row>
    <row r="180" spans="1:52" s="259" customFormat="1" ht="18" hidden="1" customHeight="1">
      <c r="A180" s="575">
        <f t="shared" si="7"/>
        <v>0</v>
      </c>
      <c r="C180" s="259" t="s">
        <v>1206</v>
      </c>
      <c r="D180" s="259" t="s">
        <v>1223</v>
      </c>
      <c r="K180" s="579"/>
      <c r="L180" s="579"/>
      <c r="M180" s="583"/>
      <c r="P180" s="584"/>
      <c r="Q180" s="584"/>
      <c r="R180" s="584"/>
      <c r="S180" s="584"/>
      <c r="T180" s="584"/>
      <c r="AZ180" s="443">
        <v>4</v>
      </c>
    </row>
    <row r="181" spans="1:52" s="259" customFormat="1" ht="18" hidden="1" customHeight="1">
      <c r="A181" s="575">
        <f t="shared" si="7"/>
        <v>0</v>
      </c>
      <c r="D181" s="259" t="s">
        <v>499</v>
      </c>
      <c r="E181" s="579" t="str">
        <f>CONCATENATE("사업대상지는 ",'6-3표준조사 4'!N229," ",'6-3표준조사 4'!O229," ",'6-3표준조사 4'!P229,"로 지적면적은 ",'6-3표준조사 4'!W242,"ha 이다." )</f>
        <v>사업대상지는 적성 소야 산62번지로 지적면적은 69.52ha 이다.</v>
      </c>
      <c r="F181" s="579"/>
      <c r="G181" s="579"/>
      <c r="AJ181" s="579"/>
      <c r="AK181" s="579"/>
      <c r="AL181" s="579"/>
      <c r="AM181" s="579"/>
      <c r="AN181" s="579"/>
      <c r="AO181" s="579"/>
      <c r="AP181" s="579"/>
      <c r="AQ181" s="579"/>
      <c r="AR181" s="579"/>
      <c r="AS181" s="579"/>
      <c r="AT181" s="579"/>
      <c r="AU181" s="579"/>
      <c r="AV181" s="579"/>
      <c r="AW181" s="579"/>
      <c r="AX181" s="579"/>
      <c r="AY181" s="579"/>
      <c r="AZ181" s="444">
        <v>4</v>
      </c>
    </row>
    <row r="182" spans="1:52" s="259" customFormat="1" ht="18" hidden="1" customHeight="1">
      <c r="A182" s="575">
        <f t="shared" si="7"/>
        <v>0</v>
      </c>
      <c r="D182" s="259" t="s">
        <v>499</v>
      </c>
      <c r="E182" s="579" t="str">
        <f>CONCATENATE("소반의 풀베기사업 대상면적은 ",'6-3표준조사 4'!Q229,"ha 이다.")</f>
        <v>소반의 풀베기사업 대상면적은 0ha 이다.</v>
      </c>
      <c r="F182" s="579"/>
      <c r="G182" s="579"/>
      <c r="H182" s="579"/>
      <c r="I182" s="579"/>
      <c r="J182" s="579"/>
      <c r="K182" s="579"/>
      <c r="L182" s="579"/>
      <c r="M182" s="579"/>
      <c r="N182" s="579"/>
      <c r="O182" s="579"/>
      <c r="P182" s="579"/>
      <c r="Q182" s="579"/>
      <c r="R182" s="579"/>
      <c r="S182" s="579"/>
      <c r="T182" s="579"/>
      <c r="U182" s="579"/>
      <c r="V182" s="579"/>
      <c r="W182" s="579"/>
      <c r="X182" s="579"/>
      <c r="Y182" s="579"/>
      <c r="Z182" s="579"/>
      <c r="AA182" s="579"/>
      <c r="AB182" s="579"/>
      <c r="AC182" s="579"/>
      <c r="AD182" s="579"/>
      <c r="AE182" s="579"/>
      <c r="AF182" s="579"/>
      <c r="AG182" s="579"/>
      <c r="AH182" s="579"/>
      <c r="AI182" s="579"/>
      <c r="AJ182" s="579"/>
      <c r="AK182" s="579"/>
      <c r="AL182" s="579"/>
      <c r="AM182" s="579"/>
      <c r="AN182" s="579"/>
      <c r="AO182" s="579"/>
      <c r="AP182" s="579"/>
      <c r="AQ182" s="579"/>
      <c r="AR182" s="579"/>
      <c r="AS182" s="579"/>
      <c r="AT182" s="579"/>
      <c r="AU182" s="579"/>
      <c r="AV182" s="579"/>
      <c r="AW182" s="579"/>
      <c r="AX182" s="579"/>
      <c r="AY182" s="579"/>
      <c r="AZ182" s="443">
        <v>4</v>
      </c>
    </row>
    <row r="183" spans="1:52" s="259" customFormat="1" ht="18" hidden="1" customHeight="1">
      <c r="A183" s="575">
        <f t="shared" si="7"/>
        <v>0</v>
      </c>
      <c r="C183" s="259" t="s">
        <v>1193</v>
      </c>
      <c r="D183" s="259" t="s">
        <v>1222</v>
      </c>
      <c r="E183" s="579"/>
      <c r="F183" s="579"/>
      <c r="G183" s="579"/>
      <c r="H183" s="579"/>
      <c r="I183" s="579"/>
      <c r="J183" s="579"/>
      <c r="K183" s="579"/>
      <c r="L183" s="579"/>
      <c r="M183" s="579"/>
      <c r="N183" s="579"/>
      <c r="O183" s="579"/>
      <c r="P183" s="579"/>
      <c r="Q183" s="579"/>
      <c r="R183" s="579"/>
      <c r="S183" s="579"/>
      <c r="T183" s="579"/>
      <c r="U183" s="579"/>
      <c r="V183" s="579"/>
      <c r="W183" s="579"/>
      <c r="X183" s="579"/>
      <c r="Y183" s="579"/>
      <c r="Z183" s="579"/>
      <c r="AA183" s="579"/>
      <c r="AB183" s="579"/>
      <c r="AC183" s="579"/>
      <c r="AD183" s="579"/>
      <c r="AE183" s="579"/>
      <c r="AF183" s="579"/>
      <c r="AG183" s="579"/>
      <c r="AH183" s="769"/>
      <c r="AI183" s="769"/>
      <c r="AJ183" s="769"/>
      <c r="AK183" s="579"/>
      <c r="AL183" s="579"/>
      <c r="AM183" s="579"/>
      <c r="AN183" s="579"/>
      <c r="AO183" s="579"/>
      <c r="AP183" s="579"/>
      <c r="AQ183" s="579"/>
      <c r="AR183" s="579"/>
      <c r="AS183" s="579"/>
      <c r="AT183" s="579"/>
      <c r="AU183" s="579"/>
      <c r="AV183" s="579"/>
      <c r="AW183" s="579"/>
      <c r="AX183" s="579"/>
      <c r="AY183" s="579"/>
      <c r="AZ183" s="443">
        <v>4</v>
      </c>
    </row>
    <row r="184" spans="1:52" s="259" customFormat="1" ht="18" hidden="1" customHeight="1">
      <c r="A184" s="575">
        <f t="shared" si="7"/>
        <v>0</v>
      </c>
      <c r="B184" s="586"/>
      <c r="C184" s="586"/>
      <c r="D184" s="586" t="s">
        <v>499</v>
      </c>
      <c r="E184" s="587">
        <f>'6-3표준조사 4'!$W$245</f>
        <v>0</v>
      </c>
      <c r="F184" s="587"/>
      <c r="G184" s="587"/>
      <c r="H184" s="587"/>
      <c r="I184" s="587"/>
      <c r="J184" s="587"/>
      <c r="K184" s="587"/>
      <c r="L184" s="587"/>
      <c r="M184" s="587"/>
      <c r="N184" s="587"/>
      <c r="O184" s="587"/>
      <c r="P184" s="587"/>
      <c r="Q184" s="587"/>
      <c r="R184" s="587"/>
      <c r="S184" s="587"/>
      <c r="T184" s="587"/>
      <c r="U184" s="587"/>
      <c r="V184" s="587"/>
      <c r="W184" s="587"/>
      <c r="X184" s="587"/>
      <c r="Y184" s="587"/>
      <c r="Z184" s="587"/>
      <c r="AA184" s="587"/>
      <c r="AB184" s="587"/>
      <c r="AC184" s="587"/>
      <c r="AD184" s="587"/>
      <c r="AE184" s="587"/>
      <c r="AF184" s="587"/>
      <c r="AG184" s="587"/>
      <c r="AH184" s="588"/>
      <c r="AI184" s="588"/>
      <c r="AJ184" s="588"/>
      <c r="AK184" s="587"/>
      <c r="AL184" s="587"/>
      <c r="AM184" s="587"/>
      <c r="AN184" s="587"/>
      <c r="AO184" s="587"/>
      <c r="AP184" s="587"/>
      <c r="AQ184" s="587"/>
      <c r="AR184" s="587"/>
      <c r="AS184" s="587"/>
      <c r="AT184" s="587"/>
      <c r="AU184" s="587"/>
      <c r="AV184" s="587"/>
      <c r="AW184" s="587"/>
      <c r="AX184" s="587"/>
      <c r="AY184" s="587"/>
      <c r="AZ184" s="444">
        <v>4</v>
      </c>
    </row>
    <row r="185" spans="1:52" s="259" customFormat="1" ht="14.25" hidden="1" customHeight="1">
      <c r="A185" s="575">
        <f t="shared" si="7"/>
        <v>0</v>
      </c>
      <c r="D185" s="589"/>
      <c r="E185" s="589"/>
      <c r="F185" s="589"/>
      <c r="G185" s="589"/>
      <c r="H185" s="589"/>
      <c r="I185" s="589"/>
      <c r="J185" s="589"/>
      <c r="K185" s="589"/>
      <c r="L185" s="589"/>
      <c r="M185" s="589"/>
      <c r="N185" s="589"/>
      <c r="O185" s="589"/>
      <c r="P185" s="589"/>
      <c r="Q185" s="589"/>
      <c r="R185" s="589"/>
      <c r="S185" s="589"/>
      <c r="T185" s="589"/>
      <c r="U185" s="589"/>
      <c r="V185" s="589"/>
      <c r="W185" s="589"/>
      <c r="X185" s="589"/>
      <c r="Y185" s="589"/>
      <c r="Z185" s="589"/>
      <c r="AA185" s="589"/>
      <c r="AB185" s="589"/>
      <c r="AC185" s="589"/>
      <c r="AD185" s="589"/>
      <c r="AE185" s="589"/>
      <c r="AF185" s="589"/>
      <c r="AG185" s="589"/>
      <c r="AH185" s="589"/>
      <c r="AI185" s="589"/>
      <c r="AJ185" s="589"/>
      <c r="AK185" s="589"/>
      <c r="AL185" s="589"/>
      <c r="AM185" s="589"/>
      <c r="AN185" s="589"/>
      <c r="AO185" s="589"/>
      <c r="AP185" s="589"/>
      <c r="AQ185" s="589"/>
      <c r="AR185" s="589"/>
      <c r="AS185" s="589"/>
      <c r="AT185" s="589"/>
      <c r="AU185" s="589"/>
      <c r="AV185" s="589"/>
      <c r="AW185" s="589"/>
      <c r="AX185" s="589"/>
      <c r="AY185" s="589"/>
      <c r="AZ185" s="443">
        <v>4</v>
      </c>
    </row>
    <row r="186" spans="1:52" s="260" customFormat="1" ht="20.100000000000001" hidden="1" customHeight="1">
      <c r="A186" s="575">
        <f t="shared" si="7"/>
        <v>0</v>
      </c>
      <c r="B186" s="1876" t="s">
        <v>1221</v>
      </c>
      <c r="C186" s="1876"/>
      <c r="D186" s="1876"/>
      <c r="E186" s="1876"/>
      <c r="F186" s="1876"/>
      <c r="G186" s="1876"/>
      <c r="H186" s="1876"/>
      <c r="I186" s="1876"/>
      <c r="J186" s="1876"/>
      <c r="K186" s="1876"/>
      <c r="L186" s="1876"/>
      <c r="M186" s="1876"/>
      <c r="N186" s="1876"/>
      <c r="O186" s="1876"/>
      <c r="P186" s="1876"/>
      <c r="Q186" s="1876"/>
      <c r="R186" s="1876"/>
      <c r="S186" s="1876"/>
      <c r="T186" s="1876"/>
      <c r="U186" s="1876"/>
      <c r="V186" s="1876"/>
      <c r="W186" s="1876"/>
      <c r="X186" s="1876"/>
      <c r="Y186" s="1876"/>
      <c r="Z186" s="1876"/>
      <c r="AA186" s="1876"/>
      <c r="AB186" s="1876"/>
      <c r="AC186" s="1876"/>
      <c r="AD186" s="1876"/>
      <c r="AE186" s="1876"/>
      <c r="AF186" s="1876"/>
      <c r="AG186" s="1876"/>
      <c r="AH186" s="1876"/>
      <c r="AI186" s="1876"/>
      <c r="AJ186" s="1876"/>
      <c r="AK186" s="1876"/>
      <c r="AL186" s="1876"/>
      <c r="AM186" s="1876"/>
      <c r="AN186" s="1876"/>
      <c r="AO186" s="1876"/>
      <c r="AP186" s="1876"/>
      <c r="AQ186" s="1876"/>
      <c r="AR186" s="1876"/>
      <c r="AS186" s="1876"/>
      <c r="AT186" s="1876"/>
      <c r="AU186" s="1876"/>
      <c r="AV186" s="1876"/>
      <c r="AW186" s="1876"/>
      <c r="AX186" s="1876"/>
      <c r="AY186" s="1876"/>
      <c r="AZ186" s="443">
        <v>4</v>
      </c>
    </row>
    <row r="187" spans="1:52" s="260" customFormat="1" ht="20.100000000000001" hidden="1" customHeight="1">
      <c r="A187" s="575">
        <f t="shared" si="7"/>
        <v>0</v>
      </c>
      <c r="B187" s="590"/>
      <c r="C187" s="591" t="s">
        <v>1208</v>
      </c>
      <c r="D187" s="591" t="s">
        <v>1220</v>
      </c>
      <c r="E187" s="592"/>
      <c r="F187" s="592"/>
      <c r="G187" s="769"/>
      <c r="H187" s="593"/>
      <c r="I187" s="593"/>
      <c r="J187" s="594"/>
      <c r="K187" s="594"/>
      <c r="L187" s="594"/>
      <c r="M187" s="594"/>
      <c r="N187" s="594"/>
      <c r="O187" s="594"/>
      <c r="P187" s="594"/>
      <c r="Q187" s="595"/>
      <c r="R187" s="595"/>
      <c r="S187" s="595"/>
      <c r="T187" s="595"/>
      <c r="U187" s="595"/>
      <c r="V187" s="596"/>
      <c r="W187" s="596"/>
      <c r="X187" s="596"/>
      <c r="Y187" s="596"/>
      <c r="Z187" s="596"/>
      <c r="AA187" s="596"/>
      <c r="AB187" s="596"/>
      <c r="AC187" s="596"/>
      <c r="AD187" s="596"/>
      <c r="AE187" s="596"/>
      <c r="AF187" s="596"/>
      <c r="AG187" s="596"/>
      <c r="AH187" s="597"/>
      <c r="AI187" s="597"/>
      <c r="AJ187" s="597"/>
      <c r="AK187" s="597"/>
      <c r="AL187" s="598"/>
      <c r="AM187" s="598"/>
      <c r="AN187" s="598"/>
      <c r="AO187" s="598"/>
      <c r="AP187" s="598"/>
      <c r="AQ187" s="598"/>
      <c r="AR187" s="598"/>
      <c r="AS187" s="598"/>
      <c r="AT187" s="598"/>
      <c r="AU187" s="598"/>
      <c r="AV187" s="593"/>
      <c r="AW187" s="593"/>
      <c r="AX187" s="593"/>
      <c r="AY187" s="593"/>
      <c r="AZ187" s="444">
        <v>4</v>
      </c>
    </row>
    <row r="188" spans="1:52" s="259" customFormat="1" ht="18" hidden="1" customHeight="1">
      <c r="A188" s="575">
        <f t="shared" si="7"/>
        <v>0</v>
      </c>
      <c r="B188" s="599"/>
      <c r="C188" s="1862" t="s">
        <v>1219</v>
      </c>
      <c r="D188" s="1862"/>
      <c r="E188" s="1862"/>
      <c r="F188" s="1862"/>
      <c r="G188" s="1862"/>
      <c r="H188" s="1862"/>
      <c r="I188" s="1862"/>
      <c r="J188" s="1862"/>
      <c r="K188" s="1862" t="s">
        <v>1218</v>
      </c>
      <c r="L188" s="1862"/>
      <c r="M188" s="1862"/>
      <c r="N188" s="1862"/>
      <c r="O188" s="1862"/>
      <c r="P188" s="1862"/>
      <c r="Q188" s="1862"/>
      <c r="R188" s="1862"/>
      <c r="S188" s="1862" t="s">
        <v>1217</v>
      </c>
      <c r="T188" s="1862"/>
      <c r="U188" s="1862"/>
      <c r="V188" s="1862"/>
      <c r="W188" s="1862"/>
      <c r="X188" s="1862"/>
      <c r="Y188" s="1862"/>
      <c r="Z188" s="1862"/>
      <c r="AA188" s="1862" t="s">
        <v>1216</v>
      </c>
      <c r="AB188" s="1862"/>
      <c r="AC188" s="1862"/>
      <c r="AD188" s="1862"/>
      <c r="AE188" s="1862"/>
      <c r="AF188" s="1862"/>
      <c r="AG188" s="1862"/>
      <c r="AH188" s="1862"/>
      <c r="AI188" s="1862"/>
      <c r="AJ188" s="1862"/>
      <c r="AK188" s="1862"/>
      <c r="AL188" s="1862"/>
      <c r="AM188" s="1862"/>
      <c r="AN188" s="1862"/>
      <c r="AO188" s="1862"/>
      <c r="AP188" s="1862"/>
      <c r="AQ188" s="1862" t="s">
        <v>964</v>
      </c>
      <c r="AR188" s="1862"/>
      <c r="AS188" s="1862"/>
      <c r="AT188" s="1862"/>
      <c r="AU188" s="1862"/>
      <c r="AV188" s="1862"/>
      <c r="AW188" s="1862"/>
      <c r="AX188" s="1862"/>
      <c r="AY188" s="599"/>
      <c r="AZ188" s="443">
        <v>4</v>
      </c>
    </row>
    <row r="189" spans="1:52" s="259" customFormat="1" ht="18" hidden="1" customHeight="1">
      <c r="A189" s="575">
        <f t="shared" si="7"/>
        <v>0</v>
      </c>
      <c r="B189" s="599"/>
      <c r="C189" s="1862"/>
      <c r="D189" s="1862"/>
      <c r="E189" s="1862"/>
      <c r="F189" s="1862"/>
      <c r="G189" s="1862"/>
      <c r="H189" s="1862"/>
      <c r="I189" s="1862"/>
      <c r="J189" s="1862"/>
      <c r="K189" s="1862"/>
      <c r="L189" s="1862"/>
      <c r="M189" s="1862"/>
      <c r="N189" s="1862"/>
      <c r="O189" s="1862"/>
      <c r="P189" s="1862"/>
      <c r="Q189" s="1862"/>
      <c r="R189" s="1862"/>
      <c r="S189" s="1862"/>
      <c r="T189" s="1862"/>
      <c r="U189" s="1862"/>
      <c r="V189" s="1862"/>
      <c r="W189" s="1862"/>
      <c r="X189" s="1862"/>
      <c r="Y189" s="1862"/>
      <c r="Z189" s="1862"/>
      <c r="AA189" s="1862" t="s">
        <v>1215</v>
      </c>
      <c r="AB189" s="1862"/>
      <c r="AC189" s="1862"/>
      <c r="AD189" s="1862"/>
      <c r="AE189" s="1862"/>
      <c r="AF189" s="1862"/>
      <c r="AG189" s="1862"/>
      <c r="AH189" s="1862"/>
      <c r="AI189" s="1862" t="s">
        <v>1214</v>
      </c>
      <c r="AJ189" s="1862"/>
      <c r="AK189" s="1862"/>
      <c r="AL189" s="1862"/>
      <c r="AM189" s="1862"/>
      <c r="AN189" s="1862"/>
      <c r="AO189" s="1862"/>
      <c r="AP189" s="1862"/>
      <c r="AQ189" s="1862"/>
      <c r="AR189" s="1862"/>
      <c r="AS189" s="1862"/>
      <c r="AT189" s="1862"/>
      <c r="AU189" s="1862"/>
      <c r="AV189" s="1862"/>
      <c r="AW189" s="1862"/>
      <c r="AX189" s="1862"/>
      <c r="AY189" s="599"/>
      <c r="AZ189" s="443">
        <v>4</v>
      </c>
    </row>
    <row r="190" spans="1:52" s="259" customFormat="1" ht="18" hidden="1" customHeight="1">
      <c r="A190" s="575">
        <f t="shared" si="7"/>
        <v>0</v>
      </c>
      <c r="B190" s="600"/>
      <c r="C190" s="1871" t="str">
        <f>L174</f>
        <v>62-0</v>
      </c>
      <c r="D190" s="1872"/>
      <c r="E190" s="1875" t="s">
        <v>1213</v>
      </c>
      <c r="F190" s="1875"/>
      <c r="G190" s="1872" t="str">
        <f>Z174</f>
        <v>24-0</v>
      </c>
      <c r="H190" s="1872"/>
      <c r="I190" s="1875" t="s">
        <v>1212</v>
      </c>
      <c r="J190" s="1875"/>
      <c r="K190" s="1887">
        <f>'6-3표준조사 4'!Q229</f>
        <v>0</v>
      </c>
      <c r="L190" s="1887"/>
      <c r="M190" s="1887"/>
      <c r="N190" s="1887"/>
      <c r="O190" s="1887"/>
      <c r="P190" s="1887"/>
      <c r="Q190" s="1887"/>
      <c r="R190" s="1887"/>
      <c r="S190" s="1867" t="str">
        <f>'6-3표준조사 4'!K231</f>
        <v>상수리(노)</v>
      </c>
      <c r="T190" s="1867"/>
      <c r="U190" s="1867"/>
      <c r="V190" s="1867"/>
      <c r="W190" s="1867"/>
      <c r="X190" s="1867"/>
      <c r="Y190" s="1867"/>
      <c r="Z190" s="1867"/>
      <c r="AA190" s="1865">
        <f>'6-3표준조사 4'!Q235</f>
        <v>1900</v>
      </c>
      <c r="AB190" s="1865"/>
      <c r="AC190" s="1865"/>
      <c r="AD190" s="1865"/>
      <c r="AE190" s="1865"/>
      <c r="AF190" s="1865"/>
      <c r="AG190" s="1865"/>
      <c r="AH190" s="1865"/>
      <c r="AI190" s="1865">
        <f>'6-3표준조사 4'!R235</f>
        <v>1150</v>
      </c>
      <c r="AJ190" s="1865"/>
      <c r="AK190" s="1865"/>
      <c r="AL190" s="1865"/>
      <c r="AM190" s="1865"/>
      <c r="AN190" s="1865"/>
      <c r="AO190" s="1865"/>
      <c r="AP190" s="1865"/>
      <c r="AQ190" s="1867">
        <f>'6-3표준조사 4'!R231</f>
        <v>0</v>
      </c>
      <c r="AR190" s="1867"/>
      <c r="AS190" s="1867"/>
      <c r="AT190" s="1867"/>
      <c r="AU190" s="1867"/>
      <c r="AV190" s="1867"/>
      <c r="AW190" s="1867"/>
      <c r="AX190" s="1867"/>
      <c r="AY190" s="599"/>
      <c r="AZ190" s="444">
        <v>4</v>
      </c>
    </row>
    <row r="191" spans="1:52" s="259" customFormat="1" ht="18" hidden="1" customHeight="1">
      <c r="A191" s="575">
        <f t="shared" si="7"/>
        <v>0</v>
      </c>
      <c r="B191" s="600"/>
      <c r="C191" s="1873"/>
      <c r="D191" s="1874"/>
      <c r="E191" s="1874"/>
      <c r="F191" s="1874"/>
      <c r="G191" s="1874"/>
      <c r="H191" s="1874"/>
      <c r="I191" s="1874"/>
      <c r="J191" s="1874"/>
      <c r="K191" s="1888"/>
      <c r="L191" s="1888"/>
      <c r="M191" s="1888"/>
      <c r="N191" s="1888"/>
      <c r="O191" s="1888"/>
      <c r="P191" s="1888"/>
      <c r="Q191" s="1888"/>
      <c r="R191" s="1888"/>
      <c r="S191" s="1868"/>
      <c r="T191" s="1868"/>
      <c r="U191" s="1868"/>
      <c r="V191" s="1868"/>
      <c r="W191" s="1868"/>
      <c r="X191" s="1868"/>
      <c r="Y191" s="1868"/>
      <c r="Z191" s="1868"/>
      <c r="AA191" s="1866"/>
      <c r="AB191" s="1866"/>
      <c r="AC191" s="1866"/>
      <c r="AD191" s="1866"/>
      <c r="AE191" s="1866"/>
      <c r="AF191" s="1866"/>
      <c r="AG191" s="1866"/>
      <c r="AH191" s="1866"/>
      <c r="AI191" s="1866"/>
      <c r="AJ191" s="1866"/>
      <c r="AK191" s="1866"/>
      <c r="AL191" s="1866"/>
      <c r="AM191" s="1866"/>
      <c r="AN191" s="1866"/>
      <c r="AO191" s="1866"/>
      <c r="AP191" s="1866"/>
      <c r="AQ191" s="1868"/>
      <c r="AR191" s="1868"/>
      <c r="AS191" s="1868"/>
      <c r="AT191" s="1868"/>
      <c r="AU191" s="1868"/>
      <c r="AV191" s="1868"/>
      <c r="AW191" s="1868"/>
      <c r="AX191" s="1868"/>
      <c r="AY191" s="599"/>
      <c r="AZ191" s="443">
        <v>4</v>
      </c>
    </row>
    <row r="192" spans="1:52" s="259" customFormat="1" ht="18" hidden="1" customHeight="1">
      <c r="A192" s="575">
        <f t="shared" si="7"/>
        <v>0</v>
      </c>
      <c r="B192" s="600"/>
      <c r="C192" s="600" t="s">
        <v>1206</v>
      </c>
      <c r="D192" s="600" t="s">
        <v>1211</v>
      </c>
      <c r="E192" s="600"/>
      <c r="F192" s="599"/>
      <c r="G192" s="599"/>
      <c r="H192" s="599"/>
      <c r="I192" s="599"/>
      <c r="J192" s="599"/>
      <c r="K192" s="599"/>
      <c r="L192" s="599"/>
      <c r="M192" s="599"/>
      <c r="N192" s="599"/>
      <c r="O192" s="599"/>
      <c r="P192" s="599"/>
      <c r="Q192" s="601"/>
      <c r="R192" s="601"/>
      <c r="S192" s="601"/>
      <c r="T192" s="601"/>
      <c r="U192" s="601"/>
      <c r="V192" s="599"/>
      <c r="W192" s="602"/>
      <c r="X192" s="602"/>
      <c r="Y192" s="602"/>
      <c r="Z192" s="602"/>
      <c r="AA192" s="602"/>
      <c r="AB192" s="602"/>
      <c r="AC192" s="602"/>
      <c r="AD192" s="602"/>
      <c r="AE192" s="602"/>
      <c r="AF192" s="602"/>
      <c r="AG192" s="599"/>
      <c r="AH192" s="603"/>
      <c r="AI192" s="603"/>
      <c r="AJ192" s="603"/>
      <c r="AK192" s="603"/>
      <c r="AL192" s="604"/>
      <c r="AM192" s="604"/>
      <c r="AN192" s="604"/>
      <c r="AO192" s="604"/>
      <c r="AP192" s="604"/>
      <c r="AQ192" s="604"/>
      <c r="AR192" s="604"/>
      <c r="AS192" s="604"/>
      <c r="AT192" s="604"/>
      <c r="AU192" s="604"/>
      <c r="AV192" s="599"/>
      <c r="AW192" s="599"/>
      <c r="AX192" s="599"/>
      <c r="AY192" s="599"/>
      <c r="AZ192" s="443">
        <v>4</v>
      </c>
    </row>
    <row r="193" spans="1:52" s="259" customFormat="1" ht="18" hidden="1" customHeight="1">
      <c r="A193" s="575">
        <f>IF(K190&gt;0,1,0)</f>
        <v>0</v>
      </c>
      <c r="B193" s="600"/>
      <c r="C193" s="600"/>
      <c r="D193" s="259" t="s">
        <v>499</v>
      </c>
      <c r="E193" s="600">
        <f>'6-3표준조사 4'!$W$246</f>
        <v>0</v>
      </c>
      <c r="F193" s="599"/>
      <c r="G193" s="599"/>
      <c r="H193" s="599"/>
      <c r="I193" s="599"/>
      <c r="J193" s="599"/>
      <c r="K193" s="599"/>
      <c r="L193" s="599"/>
      <c r="M193" s="599"/>
      <c r="N193" s="599"/>
      <c r="O193" s="599"/>
      <c r="P193" s="599"/>
      <c r="Q193" s="601"/>
      <c r="R193" s="601"/>
      <c r="S193" s="601"/>
      <c r="T193" s="601"/>
      <c r="U193" s="601"/>
      <c r="V193" s="599"/>
      <c r="W193" s="605"/>
      <c r="X193" s="602"/>
      <c r="Y193" s="602"/>
      <c r="Z193" s="602"/>
      <c r="AA193" s="605"/>
      <c r="AB193" s="602"/>
      <c r="AC193" s="602"/>
      <c r="AD193" s="602"/>
      <c r="AE193" s="605"/>
      <c r="AF193" s="602"/>
      <c r="AG193" s="599"/>
      <c r="AH193" s="603"/>
      <c r="AI193" s="603"/>
      <c r="AJ193" s="603"/>
      <c r="AK193" s="603"/>
      <c r="AL193" s="604"/>
      <c r="AM193" s="604"/>
      <c r="AN193" s="604"/>
      <c r="AO193" s="604"/>
      <c r="AP193" s="604"/>
      <c r="AQ193" s="604"/>
      <c r="AR193" s="604"/>
      <c r="AS193" s="604"/>
      <c r="AT193" s="604"/>
      <c r="AU193" s="604"/>
      <c r="AV193" s="599"/>
      <c r="AW193" s="599"/>
      <c r="AX193" s="599"/>
      <c r="AY193" s="599"/>
      <c r="AZ193" s="444">
        <v>4</v>
      </c>
    </row>
    <row r="194" spans="1:52" s="259" customFormat="1" ht="18" hidden="1" customHeight="1">
      <c r="A194" s="575">
        <f>IF(K190&gt;0,1,0)</f>
        <v>0</v>
      </c>
      <c r="B194" s="600"/>
      <c r="C194" s="600"/>
      <c r="D194" s="259" t="s">
        <v>499</v>
      </c>
      <c r="E194" s="1892">
        <f>'6-3표준조사 4'!$W$247</f>
        <v>0</v>
      </c>
      <c r="F194" s="1892"/>
      <c r="G194" s="1892"/>
      <c r="H194" s="1892"/>
      <c r="I194" s="1892"/>
      <c r="J194" s="1892"/>
      <c r="K194" s="1892"/>
      <c r="L194" s="1892"/>
      <c r="M194" s="1892"/>
      <c r="N194" s="1892"/>
      <c r="O194" s="1892"/>
      <c r="P194" s="1892"/>
      <c r="Q194" s="1892"/>
      <c r="R194" s="1892"/>
      <c r="S194" s="1892"/>
      <c r="T194" s="1892"/>
      <c r="U194" s="1892"/>
      <c r="V194" s="1892"/>
      <c r="W194" s="1892"/>
      <c r="X194" s="1892"/>
      <c r="Y194" s="1892"/>
      <c r="Z194" s="1892"/>
      <c r="AA194" s="1892"/>
      <c r="AB194" s="1892"/>
      <c r="AC194" s="1892"/>
      <c r="AD194" s="1892"/>
      <c r="AE194" s="1892"/>
      <c r="AF194" s="1892"/>
      <c r="AG194" s="1892"/>
      <c r="AH194" s="1892"/>
      <c r="AI194" s="1892"/>
      <c r="AJ194" s="1892"/>
      <c r="AK194" s="1892"/>
      <c r="AL194" s="1892"/>
      <c r="AM194" s="1892"/>
      <c r="AN194" s="1892"/>
      <c r="AO194" s="1892"/>
      <c r="AP194" s="1892"/>
      <c r="AQ194" s="1892"/>
      <c r="AR194" s="1892"/>
      <c r="AS194" s="1892"/>
      <c r="AT194" s="1892"/>
      <c r="AU194" s="1892"/>
      <c r="AV194" s="1892"/>
      <c r="AW194" s="1892"/>
      <c r="AX194" s="1892"/>
      <c r="AY194" s="1892"/>
      <c r="AZ194" s="444">
        <v>4</v>
      </c>
    </row>
    <row r="195" spans="1:52" s="259" customFormat="1" ht="18" hidden="1" customHeight="1">
      <c r="A195" s="575">
        <f t="shared" ref="A195:A201" si="8">IF(K$190&gt;0,1,0)</f>
        <v>0</v>
      </c>
      <c r="B195" s="600"/>
      <c r="C195" s="600" t="s">
        <v>1193</v>
      </c>
      <c r="D195" s="600" t="s">
        <v>1210</v>
      </c>
      <c r="E195" s="600"/>
      <c r="F195" s="599"/>
      <c r="G195" s="599"/>
      <c r="H195" s="599"/>
      <c r="I195" s="599"/>
      <c r="J195" s="599"/>
      <c r="K195" s="599"/>
      <c r="L195" s="599"/>
      <c r="M195" s="599"/>
      <c r="N195" s="599"/>
      <c r="O195" s="599"/>
      <c r="P195" s="599"/>
      <c r="Q195" s="601"/>
      <c r="R195" s="601"/>
      <c r="S195" s="601"/>
      <c r="T195" s="601"/>
      <c r="U195" s="601"/>
      <c r="V195" s="599"/>
      <c r="W195" s="599"/>
      <c r="X195" s="599"/>
      <c r="Y195" s="599"/>
      <c r="Z195" s="599"/>
      <c r="AA195" s="599"/>
      <c r="AB195" s="599"/>
      <c r="AC195" s="599"/>
      <c r="AD195" s="599"/>
      <c r="AE195" s="599"/>
      <c r="AF195" s="599"/>
      <c r="AG195" s="599"/>
      <c r="AH195" s="603"/>
      <c r="AI195" s="603"/>
      <c r="AJ195" s="603"/>
      <c r="AK195" s="603"/>
      <c r="AL195" s="604"/>
      <c r="AM195" s="604"/>
      <c r="AN195" s="604"/>
      <c r="AO195" s="604"/>
      <c r="AP195" s="604"/>
      <c r="AQ195" s="604"/>
      <c r="AR195" s="604"/>
      <c r="AS195" s="604"/>
      <c r="AT195" s="604"/>
      <c r="AU195" s="604"/>
      <c r="AV195" s="599"/>
      <c r="AW195" s="599"/>
      <c r="AX195" s="599"/>
      <c r="AY195" s="599"/>
      <c r="AZ195" s="443">
        <v>4</v>
      </c>
    </row>
    <row r="196" spans="1:52" s="259" customFormat="1" ht="18" hidden="1" customHeight="1">
      <c r="A196" s="575">
        <f t="shared" si="8"/>
        <v>0</v>
      </c>
      <c r="B196" s="600"/>
      <c r="C196" s="600"/>
      <c r="D196" s="259" t="s">
        <v>499</v>
      </c>
      <c r="E196" s="600" t="s">
        <v>1230</v>
      </c>
      <c r="F196" s="599"/>
      <c r="G196" s="599"/>
      <c r="H196" s="599"/>
      <c r="I196" s="599"/>
      <c r="J196" s="599"/>
      <c r="K196" s="599"/>
      <c r="L196" s="599"/>
      <c r="M196" s="599"/>
      <c r="N196" s="599"/>
      <c r="O196" s="599"/>
      <c r="P196" s="599"/>
      <c r="Q196" s="601"/>
      <c r="R196" s="601"/>
      <c r="S196" s="601"/>
      <c r="T196" s="601"/>
      <c r="U196" s="601"/>
      <c r="V196" s="599"/>
      <c r="W196" s="599"/>
      <c r="X196" s="599"/>
      <c r="Y196" s="599"/>
      <c r="Z196" s="599"/>
      <c r="AA196" s="599"/>
      <c r="AB196" s="599"/>
      <c r="AC196" s="599"/>
      <c r="AD196" s="599"/>
      <c r="AE196" s="599"/>
      <c r="AF196" s="599"/>
      <c r="AG196" s="599"/>
      <c r="AH196" s="603"/>
      <c r="AI196" s="603"/>
      <c r="AJ196" s="603"/>
      <c r="AK196" s="603"/>
      <c r="AL196" s="604"/>
      <c r="AM196" s="604"/>
      <c r="AN196" s="604"/>
      <c r="AO196" s="604"/>
      <c r="AP196" s="604"/>
      <c r="AQ196" s="604"/>
      <c r="AR196" s="604"/>
      <c r="AS196" s="604"/>
      <c r="AT196" s="604"/>
      <c r="AU196" s="604"/>
      <c r="AV196" s="599"/>
      <c r="AW196" s="599"/>
      <c r="AX196" s="599"/>
      <c r="AY196" s="599"/>
      <c r="AZ196" s="444">
        <v>4</v>
      </c>
    </row>
    <row r="197" spans="1:52" s="259" customFormat="1" ht="18" hidden="1" customHeight="1">
      <c r="A197" s="575">
        <f t="shared" si="8"/>
        <v>0</v>
      </c>
      <c r="B197" s="600"/>
      <c r="C197" s="600"/>
      <c r="D197" s="259" t="s">
        <v>499</v>
      </c>
      <c r="E197" s="600" t="str">
        <f>CONCATENATE("조림목이 자연발생 식생과 경쟁하고 있으며 조림목의 조림후 경과년수는 ",AQ190,"이다." )</f>
        <v>조림목이 자연발생 식생과 경쟁하고 있으며 조림목의 조림후 경과년수는 0이다.</v>
      </c>
      <c r="F197" s="599"/>
      <c r="G197" s="599"/>
      <c r="H197" s="599"/>
      <c r="I197" s="599"/>
      <c r="J197" s="599"/>
      <c r="K197" s="599"/>
      <c r="L197" s="599"/>
      <c r="M197" s="599"/>
      <c r="N197" s="599"/>
      <c r="O197" s="599"/>
      <c r="P197" s="599"/>
      <c r="Q197" s="599"/>
      <c r="R197" s="599"/>
      <c r="S197" s="599"/>
      <c r="T197" s="599"/>
      <c r="U197" s="599"/>
      <c r="V197" s="599"/>
      <c r="W197" s="599"/>
      <c r="X197" s="599"/>
      <c r="Y197" s="599"/>
      <c r="Z197" s="599"/>
      <c r="AA197" s="599"/>
      <c r="AB197" s="599"/>
      <c r="AC197" s="599"/>
      <c r="AD197" s="599"/>
      <c r="AE197" s="599"/>
      <c r="AF197" s="599"/>
      <c r="AG197" s="599"/>
      <c r="AH197" s="603"/>
      <c r="AI197" s="603"/>
      <c r="AJ197" s="603"/>
      <c r="AK197" s="603"/>
      <c r="AL197" s="604"/>
      <c r="AM197" s="604"/>
      <c r="AN197" s="604"/>
      <c r="AO197" s="604"/>
      <c r="AP197" s="604"/>
      <c r="AQ197" s="604"/>
      <c r="AR197" s="604"/>
      <c r="AS197" s="604"/>
      <c r="AT197" s="604"/>
      <c r="AU197" s="604"/>
      <c r="AV197" s="599"/>
      <c r="AW197" s="599"/>
      <c r="AX197" s="599"/>
      <c r="AY197" s="599"/>
      <c r="AZ197" s="443">
        <v>4</v>
      </c>
    </row>
    <row r="198" spans="1:52" s="259" customFormat="1" ht="13.5" hidden="1" customHeight="1">
      <c r="A198" s="575">
        <f t="shared" si="8"/>
        <v>0</v>
      </c>
      <c r="B198" s="606"/>
      <c r="C198" s="606"/>
      <c r="D198" s="606"/>
      <c r="E198" s="606"/>
      <c r="F198" s="769"/>
      <c r="G198" s="769"/>
      <c r="H198" s="769"/>
      <c r="I198" s="769"/>
      <c r="J198" s="607"/>
      <c r="K198" s="607"/>
      <c r="L198" s="607"/>
      <c r="M198" s="607"/>
      <c r="N198" s="607"/>
      <c r="O198" s="607"/>
      <c r="P198" s="607"/>
      <c r="Q198" s="608"/>
      <c r="R198" s="608"/>
      <c r="S198" s="608"/>
      <c r="T198" s="608"/>
      <c r="U198" s="608"/>
      <c r="V198" s="599"/>
      <c r="W198" s="599"/>
      <c r="X198" s="599"/>
      <c r="Y198" s="599"/>
      <c r="Z198" s="599"/>
      <c r="AA198" s="599"/>
      <c r="AB198" s="599"/>
      <c r="AC198" s="599"/>
      <c r="AD198" s="599"/>
      <c r="AE198" s="599"/>
      <c r="AF198" s="599"/>
      <c r="AG198" s="599"/>
      <c r="AH198" s="609"/>
      <c r="AI198" s="609"/>
      <c r="AJ198" s="609"/>
      <c r="AK198" s="609"/>
      <c r="AL198" s="610"/>
      <c r="AM198" s="610"/>
      <c r="AN198" s="610"/>
      <c r="AO198" s="610"/>
      <c r="AP198" s="610"/>
      <c r="AQ198" s="610"/>
      <c r="AR198" s="610"/>
      <c r="AS198" s="610"/>
      <c r="AT198" s="610"/>
      <c r="AU198" s="610"/>
      <c r="AV198" s="769"/>
      <c r="AW198" s="769"/>
      <c r="AX198" s="769"/>
      <c r="AY198" s="769"/>
      <c r="AZ198" s="443">
        <v>4</v>
      </c>
    </row>
    <row r="199" spans="1:52" s="260" customFormat="1" ht="19.5" hidden="1" customHeight="1">
      <c r="A199" s="575">
        <f t="shared" si="8"/>
        <v>0</v>
      </c>
      <c r="B199" s="1876" t="s">
        <v>1209</v>
      </c>
      <c r="C199" s="1876"/>
      <c r="D199" s="1876"/>
      <c r="E199" s="1876"/>
      <c r="F199" s="1876"/>
      <c r="G199" s="1876"/>
      <c r="H199" s="1876"/>
      <c r="I199" s="1876"/>
      <c r="J199" s="1876"/>
      <c r="K199" s="1876"/>
      <c r="L199" s="1876"/>
      <c r="M199" s="1876"/>
      <c r="N199" s="1876"/>
      <c r="O199" s="1876"/>
      <c r="P199" s="1876"/>
      <c r="Q199" s="1876"/>
      <c r="R199" s="1876"/>
      <c r="S199" s="1876"/>
      <c r="T199" s="1876"/>
      <c r="U199" s="1876"/>
      <c r="V199" s="1876"/>
      <c r="W199" s="1876"/>
      <c r="X199" s="1876"/>
      <c r="Y199" s="1876"/>
      <c r="Z199" s="1876"/>
      <c r="AA199" s="1876"/>
      <c r="AB199" s="1876"/>
      <c r="AC199" s="1876"/>
      <c r="AD199" s="1876"/>
      <c r="AE199" s="1876"/>
      <c r="AF199" s="1876"/>
      <c r="AG199" s="1876"/>
      <c r="AH199" s="1876"/>
      <c r="AI199" s="1876"/>
      <c r="AJ199" s="1876"/>
      <c r="AK199" s="1876"/>
      <c r="AL199" s="1876"/>
      <c r="AM199" s="1876"/>
      <c r="AN199" s="1876"/>
      <c r="AO199" s="1876"/>
      <c r="AP199" s="1876"/>
      <c r="AQ199" s="1876"/>
      <c r="AR199" s="1876"/>
      <c r="AS199" s="1876"/>
      <c r="AT199" s="1876"/>
      <c r="AU199" s="1876"/>
      <c r="AV199" s="1876"/>
      <c r="AW199" s="1876"/>
      <c r="AX199" s="1876"/>
      <c r="AY199" s="1876"/>
      <c r="AZ199" s="444">
        <v>4</v>
      </c>
    </row>
    <row r="200" spans="1:52" s="260" customFormat="1" ht="18" hidden="1" customHeight="1">
      <c r="A200" s="575">
        <f t="shared" si="8"/>
        <v>0</v>
      </c>
      <c r="B200" s="770"/>
      <c r="C200" s="259" t="s">
        <v>1208</v>
      </c>
      <c r="D200" s="579" t="s">
        <v>1207</v>
      </c>
      <c r="E200" s="579"/>
      <c r="F200" s="579"/>
      <c r="G200" s="579"/>
      <c r="H200" s="579"/>
      <c r="I200" s="579"/>
      <c r="J200" s="611"/>
      <c r="K200" s="611"/>
      <c r="L200" s="611"/>
      <c r="M200" s="611"/>
      <c r="N200" s="611"/>
      <c r="O200" s="611"/>
      <c r="P200" s="611"/>
      <c r="Q200" s="611"/>
      <c r="R200" s="611"/>
      <c r="S200" s="611"/>
      <c r="T200" s="611"/>
      <c r="U200" s="611"/>
      <c r="V200" s="611"/>
      <c r="W200" s="611"/>
      <c r="X200" s="611"/>
      <c r="Y200" s="611"/>
      <c r="Z200" s="611"/>
      <c r="AA200" s="611"/>
      <c r="AB200" s="611"/>
      <c r="AC200" s="611"/>
      <c r="AD200" s="611"/>
      <c r="AE200" s="611"/>
      <c r="AF200" s="611"/>
      <c r="AG200" s="611"/>
      <c r="AH200" s="611"/>
      <c r="AI200" s="611"/>
      <c r="AJ200" s="611"/>
      <c r="AK200" s="611"/>
      <c r="AL200" s="611"/>
      <c r="AM200" s="611"/>
      <c r="AN200" s="611"/>
      <c r="AO200" s="611"/>
      <c r="AP200" s="611"/>
      <c r="AQ200" s="611"/>
      <c r="AR200" s="611"/>
      <c r="AS200" s="611"/>
      <c r="AT200" s="611"/>
      <c r="AU200" s="611"/>
      <c r="AV200" s="611"/>
      <c r="AW200" s="611"/>
      <c r="AX200" s="611"/>
      <c r="AY200" s="611"/>
      <c r="AZ200" s="443">
        <v>4</v>
      </c>
    </row>
    <row r="201" spans="1:52" s="259" customFormat="1" ht="18" hidden="1" customHeight="1">
      <c r="A201" s="575">
        <f t="shared" si="8"/>
        <v>0</v>
      </c>
      <c r="D201" s="259" t="s">
        <v>499</v>
      </c>
      <c r="E201" s="579">
        <f>'6-3표준조사 4'!$W$248</f>
        <v>0</v>
      </c>
      <c r="F201" s="579"/>
      <c r="G201" s="579"/>
      <c r="H201" s="579"/>
      <c r="I201" s="579"/>
      <c r="J201" s="580"/>
      <c r="K201" s="579"/>
      <c r="L201" s="579"/>
      <c r="M201" s="579"/>
      <c r="N201" s="579"/>
      <c r="O201" s="579"/>
      <c r="P201" s="579"/>
      <c r="Q201" s="579"/>
      <c r="R201" s="579"/>
      <c r="S201" s="579"/>
      <c r="T201" s="579"/>
      <c r="U201" s="579"/>
      <c r="V201" s="579"/>
      <c r="W201" s="579"/>
      <c r="X201" s="579"/>
      <c r="Y201" s="579"/>
      <c r="Z201" s="579"/>
      <c r="AA201" s="579"/>
      <c r="AB201" s="579"/>
      <c r="AC201" s="579"/>
      <c r="AD201" s="579"/>
      <c r="AE201" s="579"/>
      <c r="AF201" s="579"/>
      <c r="AG201" s="579"/>
      <c r="AH201" s="579"/>
      <c r="AI201" s="579"/>
      <c r="AJ201" s="579"/>
      <c r="AK201" s="579"/>
      <c r="AL201" s="579"/>
      <c r="AM201" s="579"/>
      <c r="AN201" s="579"/>
      <c r="AO201" s="579"/>
      <c r="AP201" s="579"/>
      <c r="AQ201" s="579"/>
      <c r="AR201" s="579"/>
      <c r="AS201" s="579"/>
      <c r="AT201" s="579"/>
      <c r="AU201" s="579"/>
      <c r="AV201" s="579"/>
      <c r="AW201" s="579"/>
      <c r="AX201" s="579"/>
      <c r="AY201" s="579"/>
      <c r="AZ201" s="443">
        <v>4</v>
      </c>
    </row>
    <row r="202" spans="1:52" s="259" customFormat="1" ht="18" hidden="1" customHeight="1">
      <c r="A202" s="575">
        <f>A217</f>
        <v>0</v>
      </c>
      <c r="D202" s="259" t="s">
        <v>499</v>
      </c>
      <c r="E202" s="579" t="s">
        <v>1048</v>
      </c>
      <c r="F202" s="579"/>
      <c r="G202" s="579"/>
      <c r="H202" s="579"/>
      <c r="I202" s="579"/>
      <c r="J202" s="580"/>
      <c r="K202" s="579"/>
      <c r="L202" s="579"/>
      <c r="M202" s="579"/>
      <c r="N202" s="579"/>
      <c r="O202" s="579"/>
      <c r="P202" s="579"/>
      <c r="Q202" s="579"/>
      <c r="R202" s="579"/>
      <c r="S202" s="579"/>
      <c r="T202" s="579"/>
      <c r="U202" s="579"/>
      <c r="V202" s="579"/>
      <c r="W202" s="579"/>
      <c r="X202" s="579"/>
      <c r="Y202" s="579"/>
      <c r="Z202" s="579"/>
      <c r="AA202" s="579"/>
      <c r="AB202" s="579"/>
      <c r="AC202" s="579"/>
      <c r="AD202" s="579"/>
      <c r="AE202" s="579"/>
      <c r="AF202" s="579"/>
      <c r="AG202" s="579"/>
      <c r="AH202" s="579"/>
      <c r="AI202" s="579"/>
      <c r="AJ202" s="579"/>
      <c r="AK202" s="579"/>
      <c r="AL202" s="579"/>
      <c r="AM202" s="579"/>
      <c r="AN202" s="579"/>
      <c r="AO202" s="579"/>
      <c r="AP202" s="579"/>
      <c r="AQ202" s="579"/>
      <c r="AR202" s="579"/>
      <c r="AS202" s="579"/>
      <c r="AT202" s="579"/>
      <c r="AU202" s="579"/>
      <c r="AV202" s="579"/>
      <c r="AW202" s="579"/>
      <c r="AX202" s="579"/>
      <c r="AY202" s="579"/>
      <c r="AZ202" s="443"/>
    </row>
    <row r="203" spans="1:52" s="260" customFormat="1" ht="18" hidden="1" customHeight="1">
      <c r="A203" s="575">
        <f>IF(1&gt;S207,1,0)</f>
        <v>0</v>
      </c>
      <c r="B203" s="951"/>
      <c r="C203" s="259"/>
      <c r="D203" s="259" t="s">
        <v>499</v>
      </c>
      <c r="E203" s="579" t="s">
        <v>1356</v>
      </c>
      <c r="F203" s="579"/>
      <c r="G203" s="579"/>
      <c r="H203" s="579"/>
      <c r="I203" s="579"/>
      <c r="J203" s="580"/>
      <c r="K203" s="579"/>
      <c r="L203" s="579"/>
      <c r="M203" s="579"/>
      <c r="N203" s="579"/>
      <c r="O203" s="579"/>
      <c r="P203" s="579"/>
      <c r="Q203" s="579"/>
      <c r="R203" s="579"/>
      <c r="S203" s="579"/>
      <c r="T203" s="579"/>
      <c r="U203" s="579"/>
      <c r="V203" s="579"/>
      <c r="W203" s="579"/>
      <c r="X203" s="579"/>
      <c r="Y203" s="579"/>
      <c r="Z203" s="579"/>
      <c r="AA203" s="579"/>
      <c r="AB203" s="579"/>
      <c r="AC203" s="579"/>
      <c r="AD203" s="579"/>
      <c r="AE203" s="579"/>
      <c r="AF203" s="579"/>
      <c r="AG203" s="579"/>
      <c r="AH203" s="579"/>
      <c r="AI203" s="579"/>
      <c r="AJ203" s="579"/>
      <c r="AK203" s="611"/>
      <c r="AL203" s="611"/>
      <c r="AM203" s="611"/>
      <c r="AN203" s="611"/>
      <c r="AO203" s="611"/>
      <c r="AP203" s="611"/>
      <c r="AQ203" s="611"/>
      <c r="AR203" s="611"/>
      <c r="AS203" s="611"/>
      <c r="AT203" s="611"/>
      <c r="AU203" s="611"/>
      <c r="AV203" s="611"/>
      <c r="AW203" s="611"/>
      <c r="AX203" s="611"/>
      <c r="AY203" s="611"/>
      <c r="AZ203" s="443"/>
    </row>
    <row r="204" spans="1:52" s="259" customFormat="1" ht="18" hidden="1" customHeight="1">
      <c r="A204" s="575">
        <f>IF(K$190&gt;0,1,0)</f>
        <v>0</v>
      </c>
      <c r="C204" s="259" t="s">
        <v>1206</v>
      </c>
      <c r="D204" s="579" t="s">
        <v>1205</v>
      </c>
      <c r="E204" s="579"/>
      <c r="F204" s="579"/>
      <c r="G204" s="579"/>
      <c r="H204" s="579"/>
      <c r="I204" s="579"/>
      <c r="J204" s="579"/>
      <c r="K204" s="579"/>
      <c r="L204" s="579"/>
      <c r="M204" s="579"/>
      <c r="N204" s="579"/>
      <c r="O204" s="579"/>
      <c r="P204" s="579"/>
      <c r="Q204" s="579"/>
      <c r="R204" s="579"/>
      <c r="S204" s="579"/>
      <c r="T204" s="579"/>
      <c r="U204" s="579"/>
      <c r="V204" s="579"/>
      <c r="W204" s="579"/>
      <c r="X204" s="579"/>
      <c r="Y204" s="579"/>
      <c r="Z204" s="579"/>
      <c r="AA204" s="579"/>
      <c r="AB204" s="579"/>
      <c r="AC204" s="579"/>
      <c r="AD204" s="579"/>
      <c r="AE204" s="579"/>
      <c r="AF204" s="579"/>
      <c r="AG204" s="579"/>
      <c r="AH204" s="579"/>
      <c r="AI204" s="579"/>
      <c r="AJ204" s="579"/>
      <c r="AK204" s="579"/>
      <c r="AL204" s="579"/>
      <c r="AM204" s="579"/>
      <c r="AN204" s="579"/>
      <c r="AO204" s="579"/>
      <c r="AP204" s="579"/>
      <c r="AQ204" s="579"/>
      <c r="AR204" s="579"/>
      <c r="AS204" s="579"/>
      <c r="AT204" s="579"/>
      <c r="AU204" s="579"/>
      <c r="AV204" s="579"/>
      <c r="AW204" s="579"/>
      <c r="AX204" s="579"/>
      <c r="AY204" s="579"/>
      <c r="AZ204" s="444">
        <v>4</v>
      </c>
    </row>
    <row r="205" spans="1:52" s="259" customFormat="1" ht="18" hidden="1" customHeight="1">
      <c r="A205" s="575">
        <f>IF(K$190&gt;0,1,0)</f>
        <v>0</v>
      </c>
      <c r="C205" s="1862" t="s">
        <v>1204</v>
      </c>
      <c r="D205" s="1862"/>
      <c r="E205" s="1862"/>
      <c r="F205" s="1862"/>
      <c r="G205" s="1862"/>
      <c r="H205" s="1862"/>
      <c r="I205" s="1862"/>
      <c r="J205" s="1862"/>
      <c r="K205" s="1862"/>
      <c r="L205" s="1862"/>
      <c r="M205" s="1862"/>
      <c r="N205" s="1862"/>
      <c r="O205" s="1862"/>
      <c r="P205" s="1862"/>
      <c r="Q205" s="1862"/>
      <c r="R205" s="1862"/>
      <c r="S205" s="1862"/>
      <c r="T205" s="1862"/>
      <c r="U205" s="1862"/>
      <c r="V205" s="1862"/>
      <c r="W205" s="1862"/>
      <c r="X205" s="1862"/>
      <c r="Y205" s="1862"/>
      <c r="Z205" s="1862"/>
      <c r="AA205" s="1862" t="s">
        <v>1203</v>
      </c>
      <c r="AB205" s="1862"/>
      <c r="AC205" s="1862"/>
      <c r="AD205" s="1862"/>
      <c r="AE205" s="1862"/>
      <c r="AF205" s="1862"/>
      <c r="AG205" s="1862"/>
      <c r="AH205" s="1862"/>
      <c r="AI205" s="1862"/>
      <c r="AJ205" s="1862"/>
      <c r="AK205" s="1862"/>
      <c r="AL205" s="1862"/>
      <c r="AM205" s="1862"/>
      <c r="AN205" s="1862"/>
      <c r="AO205" s="1862"/>
      <c r="AP205" s="1862"/>
      <c r="AQ205" s="1862"/>
      <c r="AR205" s="1862"/>
      <c r="AS205" s="1862"/>
      <c r="AT205" s="1862"/>
      <c r="AU205" s="1862"/>
      <c r="AV205" s="1862"/>
      <c r="AW205" s="1862"/>
      <c r="AX205" s="1862"/>
      <c r="AZ205" s="443">
        <v>4</v>
      </c>
    </row>
    <row r="206" spans="1:52" s="259" customFormat="1" ht="18" hidden="1" customHeight="1">
      <c r="A206" s="575">
        <f>IF(K$190&gt;0,1,0)</f>
        <v>0</v>
      </c>
      <c r="B206" s="614"/>
      <c r="C206" s="1862" t="s">
        <v>1202</v>
      </c>
      <c r="D206" s="1862"/>
      <c r="E206" s="1862"/>
      <c r="F206" s="1862"/>
      <c r="G206" s="1862"/>
      <c r="H206" s="1862"/>
      <c r="I206" s="1862"/>
      <c r="J206" s="1862"/>
      <c r="K206" s="1862" t="s">
        <v>1201</v>
      </c>
      <c r="L206" s="1862"/>
      <c r="M206" s="1862"/>
      <c r="N206" s="1862"/>
      <c r="O206" s="1862"/>
      <c r="P206" s="1862"/>
      <c r="Q206" s="1862"/>
      <c r="R206" s="1862"/>
      <c r="S206" s="1862" t="s">
        <v>1200</v>
      </c>
      <c r="T206" s="1862"/>
      <c r="U206" s="1862"/>
      <c r="V206" s="1862"/>
      <c r="W206" s="1862"/>
      <c r="X206" s="1862"/>
      <c r="Y206" s="1862"/>
      <c r="Z206" s="1862"/>
      <c r="AA206" s="1862" t="s">
        <v>1199</v>
      </c>
      <c r="AB206" s="1862"/>
      <c r="AC206" s="1862"/>
      <c r="AD206" s="1862"/>
      <c r="AE206" s="1862"/>
      <c r="AF206" s="1862"/>
      <c r="AG206" s="1862"/>
      <c r="AH206" s="1862"/>
      <c r="AI206" s="1862" t="s">
        <v>1198</v>
      </c>
      <c r="AJ206" s="1862"/>
      <c r="AK206" s="1862"/>
      <c r="AL206" s="1862"/>
      <c r="AM206" s="1862"/>
      <c r="AN206" s="1862"/>
      <c r="AO206" s="1862"/>
      <c r="AP206" s="1862"/>
      <c r="AQ206" s="1862" t="s">
        <v>964</v>
      </c>
      <c r="AR206" s="1862"/>
      <c r="AS206" s="1862"/>
      <c r="AT206" s="1862"/>
      <c r="AU206" s="1862"/>
      <c r="AV206" s="1862"/>
      <c r="AW206" s="1862"/>
      <c r="AX206" s="1862"/>
      <c r="AY206" s="614"/>
      <c r="AZ206" s="443">
        <v>4</v>
      </c>
    </row>
    <row r="207" spans="1:52" s="260" customFormat="1" ht="18" hidden="1" customHeight="1">
      <c r="A207" s="575">
        <f>IF(K$190&gt;0,1,0)</f>
        <v>0</v>
      </c>
      <c r="B207" s="599"/>
      <c r="C207" s="1862" t="s">
        <v>1192</v>
      </c>
      <c r="D207" s="1862"/>
      <c r="E207" s="1862"/>
      <c r="F207" s="1862"/>
      <c r="G207" s="1862"/>
      <c r="H207" s="1862"/>
      <c r="I207" s="1862"/>
      <c r="J207" s="1862"/>
      <c r="K207" s="1862" t="s">
        <v>1197</v>
      </c>
      <c r="L207" s="1862"/>
      <c r="M207" s="1862"/>
      <c r="N207" s="1862"/>
      <c r="O207" s="1862"/>
      <c r="P207" s="1862"/>
      <c r="Q207" s="1862"/>
      <c r="R207" s="1862"/>
      <c r="S207" s="1886">
        <f>'5-3단가산출서 4'!D153</f>
        <v>1900</v>
      </c>
      <c r="T207" s="1886"/>
      <c r="U207" s="1886"/>
      <c r="V207" s="1886"/>
      <c r="W207" s="1886"/>
      <c r="X207" s="1886"/>
      <c r="Y207" s="1886"/>
      <c r="Z207" s="1886"/>
      <c r="AA207" s="1877" t="str">
        <f>'6-3표준조사 4'!P231</f>
        <v>중 (15˚ ~ 30˚)</v>
      </c>
      <c r="AB207" s="1878"/>
      <c r="AC207" s="1878"/>
      <c r="AD207" s="1878"/>
      <c r="AE207" s="1878"/>
      <c r="AF207" s="1878"/>
      <c r="AG207" s="1878"/>
      <c r="AH207" s="1879"/>
      <c r="AI207" s="1877" t="str">
        <f>'6-3표준조사 4'!Q231</f>
        <v>개소당5ha이상</v>
      </c>
      <c r="AJ207" s="1878"/>
      <c r="AK207" s="1878"/>
      <c r="AL207" s="1878"/>
      <c r="AM207" s="1878"/>
      <c r="AN207" s="1878"/>
      <c r="AO207" s="1878"/>
      <c r="AP207" s="1879"/>
      <c r="AQ207" s="1877">
        <f>'6-3표준조사 4'!R231</f>
        <v>0</v>
      </c>
      <c r="AR207" s="1878"/>
      <c r="AS207" s="1878"/>
      <c r="AT207" s="1878"/>
      <c r="AU207" s="1878"/>
      <c r="AV207" s="1878"/>
      <c r="AW207" s="1878"/>
      <c r="AX207" s="1879"/>
      <c r="AY207" s="599"/>
      <c r="AZ207" s="444">
        <v>4</v>
      </c>
    </row>
    <row r="208" spans="1:52" s="259" customFormat="1" ht="18" hidden="1" customHeight="1">
      <c r="A208" s="575">
        <f>IF(K$190&gt;0,1,0)</f>
        <v>0</v>
      </c>
      <c r="B208" s="599"/>
      <c r="C208" s="1862" t="str">
        <f>'6-3표준조사 4'!R229</f>
        <v>모두베기</v>
      </c>
      <c r="D208" s="1862"/>
      <c r="E208" s="1862"/>
      <c r="F208" s="1862"/>
      <c r="G208" s="1862"/>
      <c r="H208" s="1862"/>
      <c r="I208" s="1862"/>
      <c r="J208" s="1862"/>
      <c r="K208" s="1862" t="s">
        <v>1194</v>
      </c>
      <c r="L208" s="1862"/>
      <c r="M208" s="1862"/>
      <c r="N208" s="1862"/>
      <c r="O208" s="1862"/>
      <c r="P208" s="1862"/>
      <c r="Q208" s="1862"/>
      <c r="R208" s="1862"/>
      <c r="S208" s="1467">
        <f>K190</f>
        <v>0</v>
      </c>
      <c r="T208" s="1467"/>
      <c r="U208" s="1467"/>
      <c r="V208" s="1467"/>
      <c r="W208" s="1467"/>
      <c r="X208" s="1467"/>
      <c r="Y208" s="1467"/>
      <c r="Z208" s="1467"/>
      <c r="AA208" s="1880"/>
      <c r="AB208" s="1881"/>
      <c r="AC208" s="1881"/>
      <c r="AD208" s="1881"/>
      <c r="AE208" s="1881"/>
      <c r="AF208" s="1881"/>
      <c r="AG208" s="1881"/>
      <c r="AH208" s="1882"/>
      <c r="AI208" s="1880"/>
      <c r="AJ208" s="1881"/>
      <c r="AK208" s="1881"/>
      <c r="AL208" s="1881"/>
      <c r="AM208" s="1881"/>
      <c r="AN208" s="1881"/>
      <c r="AO208" s="1881"/>
      <c r="AP208" s="1882"/>
      <c r="AQ208" s="1880"/>
      <c r="AR208" s="1881"/>
      <c r="AS208" s="1881"/>
      <c r="AT208" s="1881"/>
      <c r="AU208" s="1881"/>
      <c r="AV208" s="1881"/>
      <c r="AW208" s="1881"/>
      <c r="AX208" s="1882"/>
      <c r="AY208" s="599"/>
      <c r="AZ208" s="443">
        <v>4</v>
      </c>
    </row>
    <row r="209" spans="1:52" s="259" customFormat="1" ht="18" hidden="1" customHeight="1">
      <c r="A209" s="575">
        <f>IF('6-3표준조사 4'!$Y$227&gt;0,1,0)</f>
        <v>0</v>
      </c>
      <c r="B209" s="599"/>
      <c r="C209" s="1862" t="s">
        <v>1195</v>
      </c>
      <c r="D209" s="1862"/>
      <c r="E209" s="1862"/>
      <c r="F209" s="1862"/>
      <c r="G209" s="1862"/>
      <c r="H209" s="1862"/>
      <c r="I209" s="1862"/>
      <c r="J209" s="1862"/>
      <c r="K209" s="1862" t="s">
        <v>1194</v>
      </c>
      <c r="L209" s="1862"/>
      <c r="M209" s="1862"/>
      <c r="N209" s="1862"/>
      <c r="O209" s="1862"/>
      <c r="P209" s="1862"/>
      <c r="Q209" s="1862"/>
      <c r="R209" s="1862"/>
      <c r="S209" s="1863" t="b">
        <f>IF(A209&gt;0,S208)</f>
        <v>0</v>
      </c>
      <c r="T209" s="1863"/>
      <c r="U209" s="1863"/>
      <c r="V209" s="1863"/>
      <c r="W209" s="1863"/>
      <c r="X209" s="1863"/>
      <c r="Y209" s="1863"/>
      <c r="Z209" s="1863"/>
      <c r="AA209" s="1883"/>
      <c r="AB209" s="1884"/>
      <c r="AC209" s="1884"/>
      <c r="AD209" s="1884"/>
      <c r="AE209" s="1884"/>
      <c r="AF209" s="1884"/>
      <c r="AG209" s="1884"/>
      <c r="AH209" s="1885"/>
      <c r="AI209" s="1883"/>
      <c r="AJ209" s="1884"/>
      <c r="AK209" s="1884"/>
      <c r="AL209" s="1884"/>
      <c r="AM209" s="1884"/>
      <c r="AN209" s="1884"/>
      <c r="AO209" s="1884"/>
      <c r="AP209" s="1885"/>
      <c r="AQ209" s="1883"/>
      <c r="AR209" s="1884"/>
      <c r="AS209" s="1884"/>
      <c r="AT209" s="1884"/>
      <c r="AU209" s="1884"/>
      <c r="AV209" s="1884"/>
      <c r="AW209" s="1884"/>
      <c r="AX209" s="1885"/>
      <c r="AY209" s="599"/>
      <c r="AZ209" s="444">
        <v>4</v>
      </c>
    </row>
    <row r="210" spans="1:52" s="259" customFormat="1" ht="0.95" customHeight="1">
      <c r="A210" s="575">
        <v>1</v>
      </c>
      <c r="B210" s="599"/>
      <c r="C210" s="1862"/>
      <c r="D210" s="1862"/>
      <c r="E210" s="1862"/>
      <c r="F210" s="1862"/>
      <c r="G210" s="1862"/>
      <c r="H210" s="1862"/>
      <c r="I210" s="1862"/>
      <c r="J210" s="1862"/>
      <c r="K210" s="1862"/>
      <c r="L210" s="1862"/>
      <c r="M210" s="1862"/>
      <c r="N210" s="1862"/>
      <c r="O210" s="1862"/>
      <c r="P210" s="1862"/>
      <c r="Q210" s="1862"/>
      <c r="R210" s="1862"/>
      <c r="S210" s="1863"/>
      <c r="T210" s="1863"/>
      <c r="U210" s="1863"/>
      <c r="V210" s="1863"/>
      <c r="W210" s="1863"/>
      <c r="X210" s="1863"/>
      <c r="Y210" s="1863"/>
      <c r="Z210" s="1863"/>
      <c r="AA210" s="1889"/>
      <c r="AB210" s="1889"/>
      <c r="AC210" s="1889"/>
      <c r="AD210" s="1889"/>
      <c r="AE210" s="1889"/>
      <c r="AF210" s="1889"/>
      <c r="AG210" s="1889"/>
      <c r="AH210" s="1889"/>
      <c r="AI210" s="1889"/>
      <c r="AJ210" s="1889"/>
      <c r="AK210" s="1889"/>
      <c r="AL210" s="1889"/>
      <c r="AM210" s="1889"/>
      <c r="AN210" s="1889"/>
      <c r="AO210" s="1889"/>
      <c r="AP210" s="1889"/>
      <c r="AQ210" s="1889"/>
      <c r="AR210" s="1889"/>
      <c r="AS210" s="1889"/>
      <c r="AT210" s="1889"/>
      <c r="AU210" s="1889"/>
      <c r="AV210" s="1889"/>
      <c r="AW210" s="1889"/>
      <c r="AX210" s="1889"/>
      <c r="AY210" s="599"/>
      <c r="AZ210" s="444"/>
    </row>
    <row r="211" spans="1:52" s="259" customFormat="1" ht="18" hidden="1" customHeight="1">
      <c r="A211" s="575"/>
      <c r="B211" s="617"/>
      <c r="C211" s="617" t="s">
        <v>1193</v>
      </c>
      <c r="D211" s="617" t="s">
        <v>1192</v>
      </c>
      <c r="E211" s="617"/>
      <c r="F211" s="617"/>
      <c r="G211" s="618"/>
      <c r="H211" s="618"/>
      <c r="I211" s="618"/>
      <c r="J211" s="618"/>
      <c r="K211" s="618"/>
      <c r="L211" s="604"/>
      <c r="M211" s="604"/>
      <c r="N211" s="604"/>
      <c r="O211" s="604"/>
      <c r="P211" s="604"/>
      <c r="Q211" s="619"/>
      <c r="R211" s="619"/>
      <c r="S211" s="619"/>
      <c r="T211" s="619"/>
      <c r="U211" s="619"/>
      <c r="V211" s="599"/>
      <c r="W211" s="599"/>
      <c r="X211" s="599"/>
      <c r="Y211" s="599"/>
      <c r="Z211" s="620"/>
      <c r="AA211" s="599"/>
      <c r="AB211" s="599"/>
      <c r="AC211" s="599"/>
      <c r="AD211" s="621"/>
      <c r="AE211" s="599"/>
      <c r="AF211" s="599"/>
      <c r="AG211" s="599"/>
      <c r="AH211" s="800"/>
      <c r="AI211" s="800"/>
      <c r="AJ211" s="800"/>
      <c r="AK211" s="800"/>
      <c r="AL211" s="800"/>
      <c r="AM211" s="800"/>
      <c r="AN211" s="800"/>
      <c r="AO211" s="800"/>
      <c r="AP211" s="800"/>
      <c r="AQ211" s="622"/>
      <c r="AR211" s="622"/>
      <c r="AS211" s="622"/>
      <c r="AT211" s="622"/>
      <c r="AU211" s="797"/>
      <c r="AV211" s="797"/>
      <c r="AW211" s="797"/>
      <c r="AX211" s="797"/>
      <c r="AY211" s="797"/>
      <c r="AZ211" s="443">
        <v>4</v>
      </c>
    </row>
    <row r="212" spans="1:52" s="259" customFormat="1" ht="18" hidden="1" customHeight="1">
      <c r="A212" s="575"/>
      <c r="D212" s="259" t="s">
        <v>499</v>
      </c>
      <c r="E212" s="259" t="s">
        <v>1191</v>
      </c>
      <c r="J212" s="621"/>
      <c r="K212" s="621"/>
      <c r="L212" s="621"/>
      <c r="M212" s="621"/>
      <c r="T212" s="619"/>
      <c r="U212" s="619"/>
      <c r="V212" s="619"/>
      <c r="W212" s="619"/>
      <c r="AB212" s="619"/>
      <c r="AC212" s="619"/>
      <c r="AD212" s="619"/>
      <c r="AE212" s="619"/>
      <c r="AZ212" s="444">
        <v>4</v>
      </c>
    </row>
    <row r="213" spans="1:52" s="259" customFormat="1" ht="18" hidden="1" customHeight="1">
      <c r="A213" s="575"/>
      <c r="D213" s="259" t="s">
        <v>499</v>
      </c>
      <c r="E213" s="579" t="s">
        <v>1190</v>
      </c>
      <c r="F213" s="579"/>
      <c r="G213" s="579"/>
      <c r="H213" s="579"/>
      <c r="I213" s="579"/>
      <c r="J213" s="579"/>
      <c r="K213" s="579"/>
      <c r="L213" s="579"/>
      <c r="M213" s="579"/>
      <c r="N213" s="579"/>
      <c r="O213" s="579"/>
      <c r="P213" s="579"/>
      <c r="Q213" s="579"/>
      <c r="R213" s="579"/>
      <c r="S213" s="579"/>
      <c r="T213" s="579"/>
      <c r="U213" s="579"/>
      <c r="V213" s="579"/>
      <c r="W213" s="579"/>
      <c r="X213" s="579"/>
      <c r="Y213" s="579"/>
      <c r="Z213" s="579"/>
      <c r="AA213" s="579"/>
      <c r="AB213" s="579"/>
      <c r="AC213" s="579"/>
      <c r="AD213" s="579"/>
      <c r="AE213" s="579"/>
      <c r="AF213" s="579"/>
      <c r="AG213" s="579"/>
      <c r="AH213" s="579"/>
      <c r="AI213" s="579"/>
      <c r="AJ213" s="579"/>
      <c r="AK213" s="579"/>
      <c r="AL213" s="579"/>
      <c r="AM213" s="579"/>
      <c r="AN213" s="579"/>
      <c r="AO213" s="579"/>
      <c r="AP213" s="579"/>
      <c r="AQ213" s="579"/>
      <c r="AR213" s="579"/>
      <c r="AS213" s="579"/>
      <c r="AT213" s="579"/>
      <c r="AU213" s="579"/>
      <c r="AV213" s="579"/>
      <c r="AW213" s="579"/>
      <c r="AX213" s="579"/>
      <c r="AY213" s="579"/>
      <c r="AZ213" s="443">
        <v>4</v>
      </c>
    </row>
    <row r="214" spans="1:52" s="260" customFormat="1" ht="18" hidden="1" customHeight="1">
      <c r="A214" s="575"/>
      <c r="B214" s="259"/>
      <c r="C214" s="259" t="s">
        <v>1189</v>
      </c>
      <c r="D214" s="259"/>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c r="AI214" s="653"/>
      <c r="AJ214" s="653"/>
      <c r="AK214" s="653"/>
      <c r="AL214" s="653"/>
      <c r="AM214" s="653"/>
      <c r="AN214" s="653"/>
      <c r="AO214" s="653"/>
      <c r="AP214" s="653"/>
      <c r="AQ214" s="653"/>
      <c r="AR214" s="653"/>
      <c r="AS214" s="653"/>
      <c r="AT214" s="653"/>
      <c r="AU214" s="653"/>
      <c r="AV214" s="653"/>
      <c r="AW214" s="653"/>
      <c r="AX214" s="653"/>
      <c r="AY214" s="653"/>
      <c r="AZ214" s="443">
        <v>4</v>
      </c>
    </row>
    <row r="215" spans="1:52" s="259" customFormat="1" ht="18" hidden="1" customHeight="1">
      <c r="A215" s="575"/>
      <c r="D215" s="259" t="s">
        <v>499</v>
      </c>
      <c r="E215" s="653" t="s">
        <v>1385</v>
      </c>
      <c r="F215" s="653"/>
      <c r="G215" s="653"/>
      <c r="H215" s="653"/>
      <c r="I215" s="653"/>
      <c r="J215" s="653"/>
      <c r="K215" s="653"/>
      <c r="L215" s="653"/>
      <c r="M215" s="653"/>
      <c r="N215" s="653"/>
      <c r="O215" s="653"/>
      <c r="P215" s="653"/>
      <c r="Q215" s="653"/>
      <c r="R215" s="653"/>
      <c r="S215" s="653"/>
      <c r="T215" s="653"/>
      <c r="U215" s="653"/>
      <c r="V215" s="653"/>
      <c r="W215" s="653"/>
      <c r="X215" s="653"/>
      <c r="Y215" s="653"/>
      <c r="Z215" s="653"/>
      <c r="AA215" s="653"/>
      <c r="AB215" s="653"/>
      <c r="AC215" s="653"/>
      <c r="AD215" s="653"/>
      <c r="AE215" s="653"/>
      <c r="AF215" s="653"/>
      <c r="AG215" s="653"/>
      <c r="AH215" s="653"/>
      <c r="AI215" s="653"/>
      <c r="AJ215" s="653"/>
      <c r="AK215" s="653"/>
      <c r="AL215" s="653"/>
      <c r="AM215" s="653"/>
      <c r="AN215" s="653"/>
      <c r="AO215" s="653"/>
      <c r="AP215" s="653"/>
      <c r="AQ215" s="653"/>
      <c r="AR215" s="653"/>
      <c r="AS215" s="653"/>
      <c r="AT215" s="653"/>
      <c r="AU215" s="653"/>
      <c r="AV215" s="653"/>
      <c r="AW215" s="653"/>
      <c r="AX215" s="653"/>
      <c r="AY215" s="653"/>
      <c r="AZ215" s="444">
        <v>4</v>
      </c>
    </row>
    <row r="216" spans="1:52" s="259" customFormat="1" ht="18" hidden="1" customHeight="1">
      <c r="A216" s="575"/>
      <c r="D216" s="259" t="s">
        <v>499</v>
      </c>
      <c r="E216" s="653" t="s">
        <v>1188</v>
      </c>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c r="AI216" s="653"/>
      <c r="AJ216" s="653"/>
      <c r="AK216" s="653"/>
      <c r="AL216" s="653"/>
      <c r="AM216" s="653"/>
      <c r="AN216" s="653"/>
      <c r="AO216" s="653"/>
      <c r="AP216" s="653"/>
      <c r="AQ216" s="653"/>
      <c r="AR216" s="653"/>
      <c r="AS216" s="653"/>
      <c r="AT216" s="653"/>
      <c r="AU216" s="653"/>
      <c r="AV216" s="653"/>
      <c r="AW216" s="653"/>
      <c r="AX216" s="653"/>
      <c r="AY216" s="653"/>
      <c r="AZ216" s="443">
        <v>4</v>
      </c>
    </row>
    <row r="217" spans="1:52" s="260" customFormat="1" ht="18" hidden="1" customHeight="1">
      <c r="A217" s="575"/>
      <c r="B217" s="259"/>
      <c r="C217" s="259" t="s">
        <v>1187</v>
      </c>
      <c r="D217" s="259"/>
      <c r="E217" s="653"/>
      <c r="F217" s="653"/>
      <c r="G217" s="653"/>
      <c r="H217" s="653"/>
      <c r="I217" s="653"/>
      <c r="J217" s="653"/>
      <c r="K217" s="653"/>
      <c r="L217" s="653"/>
      <c r="M217" s="653"/>
      <c r="N217" s="653"/>
      <c r="O217" s="653"/>
      <c r="P217" s="653"/>
      <c r="Q217" s="653"/>
      <c r="R217" s="653"/>
      <c r="S217" s="653"/>
      <c r="T217" s="653"/>
      <c r="U217" s="653"/>
      <c r="V217" s="653"/>
      <c r="W217" s="653"/>
      <c r="X217" s="653"/>
      <c r="Y217" s="653"/>
      <c r="Z217" s="653"/>
      <c r="AA217" s="653"/>
      <c r="AB217" s="653"/>
      <c r="AC217" s="653"/>
      <c r="AD217" s="653"/>
      <c r="AE217" s="653"/>
      <c r="AF217" s="653"/>
      <c r="AG217" s="653"/>
      <c r="AH217" s="653"/>
      <c r="AI217" s="653"/>
      <c r="AJ217" s="653"/>
      <c r="AK217" s="653"/>
      <c r="AL217" s="653"/>
      <c r="AM217" s="653"/>
      <c r="AN217" s="653"/>
      <c r="AO217" s="653"/>
      <c r="AP217" s="653"/>
      <c r="AQ217" s="653"/>
      <c r="AR217" s="653"/>
      <c r="AS217" s="653"/>
      <c r="AT217" s="653"/>
      <c r="AU217" s="653"/>
      <c r="AV217" s="653"/>
      <c r="AW217" s="653"/>
      <c r="AX217" s="653"/>
      <c r="AY217" s="653"/>
      <c r="AZ217" s="798">
        <v>4</v>
      </c>
    </row>
    <row r="218" spans="1:52" s="259" customFormat="1" ht="18" hidden="1" customHeight="1">
      <c r="A218" s="575"/>
      <c r="D218" s="259" t="s">
        <v>499</v>
      </c>
      <c r="E218" s="653" t="s">
        <v>1385</v>
      </c>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c r="AI218" s="653"/>
      <c r="AJ218" s="653"/>
      <c r="AK218" s="653"/>
      <c r="AL218" s="653"/>
      <c r="AM218" s="653"/>
      <c r="AN218" s="653"/>
      <c r="AO218" s="653"/>
      <c r="AP218" s="653"/>
      <c r="AQ218" s="653"/>
      <c r="AR218" s="653"/>
      <c r="AS218" s="653"/>
      <c r="AT218" s="653"/>
      <c r="AU218" s="653"/>
      <c r="AV218" s="653"/>
      <c r="AW218" s="653"/>
      <c r="AX218" s="653"/>
      <c r="AY218" s="653"/>
      <c r="AZ218" s="798">
        <v>4</v>
      </c>
    </row>
    <row r="219" spans="1:52" s="259" customFormat="1" ht="18" hidden="1" customHeight="1">
      <c r="A219" s="575"/>
      <c r="D219" s="259" t="s">
        <v>499</v>
      </c>
      <c r="E219" s="653" t="s">
        <v>1186</v>
      </c>
      <c r="F219" s="653"/>
      <c r="G219" s="653"/>
      <c r="H219" s="653"/>
      <c r="I219" s="653"/>
      <c r="J219" s="653"/>
      <c r="K219" s="653"/>
      <c r="L219" s="653"/>
      <c r="M219" s="653"/>
      <c r="N219" s="653"/>
      <c r="O219" s="653"/>
      <c r="P219" s="653"/>
      <c r="Q219" s="653"/>
      <c r="R219" s="653"/>
      <c r="S219" s="653"/>
      <c r="T219" s="653"/>
      <c r="U219" s="653"/>
      <c r="V219" s="653"/>
      <c r="W219" s="653"/>
      <c r="X219" s="653"/>
      <c r="Y219" s="653"/>
      <c r="Z219" s="653"/>
      <c r="AA219" s="653"/>
      <c r="AB219" s="653"/>
      <c r="AC219" s="653"/>
      <c r="AD219" s="653"/>
      <c r="AE219" s="653"/>
      <c r="AF219" s="653"/>
      <c r="AG219" s="653"/>
      <c r="AH219" s="653"/>
      <c r="AI219" s="653"/>
      <c r="AJ219" s="653"/>
      <c r="AK219" s="653"/>
      <c r="AL219" s="653"/>
      <c r="AM219" s="653"/>
      <c r="AN219" s="653"/>
      <c r="AO219" s="653"/>
      <c r="AP219" s="653"/>
      <c r="AQ219" s="653"/>
      <c r="AR219" s="653"/>
      <c r="AS219" s="653"/>
      <c r="AT219" s="653"/>
      <c r="AU219" s="653"/>
      <c r="AV219" s="653"/>
      <c r="AW219" s="653"/>
      <c r="AX219" s="653"/>
      <c r="AY219" s="653"/>
      <c r="AZ219" s="798">
        <v>4</v>
      </c>
    </row>
    <row r="220" spans="1:52" s="259" customFormat="1" ht="18" hidden="1" customHeight="1">
      <c r="A220" s="575"/>
      <c r="C220" s="259" t="s">
        <v>1185</v>
      </c>
      <c r="D220" s="259" t="s">
        <v>1184</v>
      </c>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c r="AI220" s="653"/>
      <c r="AJ220" s="653"/>
      <c r="AK220" s="653"/>
      <c r="AL220" s="653"/>
      <c r="AM220" s="653"/>
      <c r="AN220" s="653"/>
      <c r="AO220" s="653"/>
      <c r="AP220" s="653"/>
      <c r="AQ220" s="653"/>
      <c r="AR220" s="653"/>
      <c r="AS220" s="653"/>
      <c r="AT220" s="653"/>
      <c r="AU220" s="653"/>
      <c r="AV220" s="653"/>
      <c r="AW220" s="653"/>
      <c r="AX220" s="653"/>
      <c r="AY220" s="653"/>
      <c r="AZ220" s="443">
        <v>4</v>
      </c>
    </row>
    <row r="221" spans="1:52" s="259" customFormat="1" ht="18" hidden="1" customHeight="1">
      <c r="A221" s="575"/>
      <c r="D221" s="259" t="s">
        <v>499</v>
      </c>
      <c r="E221" s="653" t="s">
        <v>1183</v>
      </c>
      <c r="F221" s="653"/>
      <c r="G221" s="653"/>
      <c r="H221" s="653"/>
      <c r="I221" s="653"/>
      <c r="J221" s="653"/>
      <c r="K221" s="653"/>
      <c r="L221" s="653"/>
      <c r="M221" s="653"/>
      <c r="N221" s="653"/>
      <c r="O221" s="653"/>
      <c r="P221" s="653"/>
      <c r="Q221" s="653"/>
      <c r="R221" s="653"/>
      <c r="S221" s="653"/>
      <c r="T221" s="653"/>
      <c r="U221" s="653"/>
      <c r="V221" s="653"/>
      <c r="W221" s="653"/>
      <c r="X221" s="653"/>
      <c r="Y221" s="653"/>
      <c r="Z221" s="653"/>
      <c r="AA221" s="653"/>
      <c r="AB221" s="653"/>
      <c r="AC221" s="653"/>
      <c r="AD221" s="653"/>
      <c r="AE221" s="653"/>
      <c r="AF221" s="653"/>
      <c r="AG221" s="653"/>
      <c r="AH221" s="653"/>
      <c r="AI221" s="653"/>
      <c r="AJ221" s="653"/>
      <c r="AK221" s="653"/>
      <c r="AL221" s="653"/>
      <c r="AM221" s="653"/>
      <c r="AN221" s="653"/>
      <c r="AO221" s="653"/>
      <c r="AP221" s="653"/>
      <c r="AQ221" s="653"/>
      <c r="AR221" s="653"/>
      <c r="AS221" s="653"/>
      <c r="AT221" s="653"/>
      <c r="AU221" s="653"/>
      <c r="AV221" s="653"/>
      <c r="AW221" s="653"/>
      <c r="AX221" s="653"/>
      <c r="AY221" s="653"/>
      <c r="AZ221" s="444">
        <v>4</v>
      </c>
    </row>
    <row r="222" spans="1:52" s="259" customFormat="1" ht="18" hidden="1" customHeight="1">
      <c r="A222" s="575"/>
      <c r="D222" s="259" t="s">
        <v>499</v>
      </c>
      <c r="E222" s="653" t="s">
        <v>1182</v>
      </c>
      <c r="F222" s="653"/>
      <c r="G222" s="653"/>
      <c r="H222" s="653"/>
      <c r="I222" s="653"/>
      <c r="J222" s="653"/>
      <c r="K222" s="653"/>
      <c r="L222" s="653"/>
      <c r="M222" s="653"/>
      <c r="N222" s="653"/>
      <c r="O222" s="653"/>
      <c r="P222" s="653"/>
      <c r="Q222" s="653"/>
      <c r="R222" s="653"/>
      <c r="S222" s="653"/>
      <c r="T222" s="653"/>
      <c r="U222" s="653"/>
      <c r="V222" s="653"/>
      <c r="W222" s="653"/>
      <c r="X222" s="653"/>
      <c r="Y222" s="653"/>
      <c r="Z222" s="653"/>
      <c r="AA222" s="653"/>
      <c r="AB222" s="653"/>
      <c r="AC222" s="653"/>
      <c r="AD222" s="653"/>
      <c r="AE222" s="653"/>
      <c r="AF222" s="653"/>
      <c r="AG222" s="653"/>
      <c r="AH222" s="653"/>
      <c r="AI222" s="653"/>
      <c r="AJ222" s="653"/>
      <c r="AK222" s="653"/>
      <c r="AL222" s="653"/>
      <c r="AM222" s="653"/>
      <c r="AN222" s="653"/>
      <c r="AO222" s="653"/>
      <c r="AP222" s="653"/>
      <c r="AQ222" s="653"/>
      <c r="AR222" s="653"/>
      <c r="AS222" s="653"/>
      <c r="AT222" s="653"/>
      <c r="AU222" s="653"/>
      <c r="AV222" s="653"/>
      <c r="AW222" s="653"/>
      <c r="AX222" s="653"/>
      <c r="AY222" s="653"/>
      <c r="AZ222" s="443">
        <v>4</v>
      </c>
    </row>
    <row r="223" spans="1:52" s="259" customFormat="1" ht="18" hidden="1" customHeight="1">
      <c r="A223" s="575"/>
      <c r="D223" s="259" t="s">
        <v>499</v>
      </c>
      <c r="E223" s="653" t="s">
        <v>1181</v>
      </c>
      <c r="F223" s="653"/>
      <c r="G223" s="653"/>
      <c r="H223" s="653"/>
      <c r="I223" s="653"/>
      <c r="J223" s="653"/>
      <c r="K223" s="653"/>
      <c r="L223" s="653"/>
      <c r="M223" s="653"/>
      <c r="N223" s="653"/>
      <c r="O223" s="653"/>
      <c r="P223" s="653"/>
      <c r="Q223" s="653"/>
      <c r="R223" s="653"/>
      <c r="S223" s="653"/>
      <c r="T223" s="653"/>
      <c r="U223" s="653"/>
      <c r="V223" s="653"/>
      <c r="W223" s="653"/>
      <c r="X223" s="653"/>
      <c r="Y223" s="653"/>
      <c r="Z223" s="653"/>
      <c r="AA223" s="653"/>
      <c r="AB223" s="653"/>
      <c r="AC223" s="653"/>
      <c r="AD223" s="653"/>
      <c r="AE223" s="653"/>
      <c r="AF223" s="653"/>
      <c r="AG223" s="653"/>
      <c r="AH223" s="653"/>
      <c r="AI223" s="653"/>
      <c r="AJ223" s="653"/>
      <c r="AK223" s="653"/>
      <c r="AL223" s="653"/>
      <c r="AM223" s="653"/>
      <c r="AN223" s="653"/>
      <c r="AO223" s="653"/>
      <c r="AP223" s="653"/>
      <c r="AQ223" s="653"/>
      <c r="AR223" s="653"/>
      <c r="AS223" s="653"/>
      <c r="AT223" s="653"/>
      <c r="AU223" s="653"/>
      <c r="AV223" s="653"/>
      <c r="AW223" s="653"/>
      <c r="AX223" s="653"/>
      <c r="AY223" s="653"/>
      <c r="AZ223" s="443">
        <v>4</v>
      </c>
    </row>
    <row r="224" spans="1:52" s="259" customFormat="1" ht="18" hidden="1" customHeight="1">
      <c r="A224" s="575"/>
      <c r="D224" s="259" t="s">
        <v>499</v>
      </c>
      <c r="E224" s="653" t="s">
        <v>1180</v>
      </c>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c r="AI224" s="653"/>
      <c r="AJ224" s="653"/>
      <c r="AK224" s="653"/>
      <c r="AL224" s="653"/>
      <c r="AM224" s="653"/>
      <c r="AN224" s="653"/>
      <c r="AO224" s="653"/>
      <c r="AP224" s="653"/>
      <c r="AQ224" s="653"/>
      <c r="AR224" s="653"/>
      <c r="AS224" s="653"/>
      <c r="AT224" s="653"/>
      <c r="AU224" s="653"/>
      <c r="AV224" s="653"/>
      <c r="AW224" s="653"/>
      <c r="AX224" s="653"/>
      <c r="AY224" s="653"/>
      <c r="AZ224" s="444">
        <v>4</v>
      </c>
    </row>
    <row r="225" spans="1:52" s="259" customFormat="1" ht="18" hidden="1" customHeight="1">
      <c r="A225" s="575"/>
      <c r="D225" s="259" t="s">
        <v>499</v>
      </c>
      <c r="E225" s="653" t="s">
        <v>1179</v>
      </c>
      <c r="F225" s="653"/>
      <c r="G225" s="653"/>
      <c r="H225" s="653"/>
      <c r="I225" s="653"/>
      <c r="J225" s="653"/>
      <c r="K225" s="653"/>
      <c r="L225" s="653"/>
      <c r="M225" s="653"/>
      <c r="N225" s="653"/>
      <c r="O225" s="653"/>
      <c r="P225" s="653"/>
      <c r="Q225" s="653"/>
      <c r="R225" s="653"/>
      <c r="S225" s="653"/>
      <c r="T225" s="653"/>
      <c r="U225" s="653"/>
      <c r="V225" s="653"/>
      <c r="W225" s="653"/>
      <c r="X225" s="653"/>
      <c r="Y225" s="653"/>
      <c r="Z225" s="653"/>
      <c r="AA225" s="653"/>
      <c r="AB225" s="653"/>
      <c r="AC225" s="653"/>
      <c r="AD225" s="653"/>
      <c r="AE225" s="653"/>
      <c r="AF225" s="653"/>
      <c r="AG225" s="653"/>
      <c r="AH225" s="653"/>
      <c r="AI225" s="653"/>
      <c r="AJ225" s="653"/>
      <c r="AK225" s="653"/>
      <c r="AL225" s="653"/>
      <c r="AM225" s="653"/>
      <c r="AN225" s="653"/>
      <c r="AO225" s="653"/>
      <c r="AP225" s="653"/>
      <c r="AQ225" s="653"/>
      <c r="AR225" s="653"/>
      <c r="AS225" s="653"/>
      <c r="AT225" s="653"/>
      <c r="AU225" s="653"/>
      <c r="AV225" s="653"/>
      <c r="AW225" s="653"/>
      <c r="AX225" s="653"/>
      <c r="AY225" s="653"/>
      <c r="AZ225" s="443">
        <v>4</v>
      </c>
    </row>
    <row r="226" spans="1:52" s="259" customFormat="1" ht="18" hidden="1" customHeight="1">
      <c r="A226" s="575"/>
      <c r="D226" s="259" t="s">
        <v>499</v>
      </c>
      <c r="E226" s="653" t="s">
        <v>1178</v>
      </c>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c r="AI226" s="653"/>
      <c r="AJ226" s="653"/>
      <c r="AK226" s="653"/>
      <c r="AL226" s="653"/>
      <c r="AM226" s="653"/>
      <c r="AN226" s="653"/>
      <c r="AO226" s="653"/>
      <c r="AP226" s="653"/>
      <c r="AQ226" s="653"/>
      <c r="AR226" s="653"/>
      <c r="AS226" s="653"/>
      <c r="AT226" s="653"/>
      <c r="AU226" s="653"/>
      <c r="AV226" s="653"/>
      <c r="AW226" s="653"/>
      <c r="AX226" s="653"/>
      <c r="AY226" s="653"/>
      <c r="AZ226" s="443">
        <v>4</v>
      </c>
    </row>
    <row r="227" spans="1:52" s="259" customFormat="1" ht="18" hidden="1" customHeight="1">
      <c r="A227" s="575"/>
      <c r="D227" s="259" t="s">
        <v>499</v>
      </c>
      <c r="E227" s="653" t="s">
        <v>1177</v>
      </c>
      <c r="F227" s="653"/>
      <c r="G227" s="653"/>
      <c r="H227" s="653"/>
      <c r="I227" s="653"/>
      <c r="J227" s="653"/>
      <c r="K227" s="653"/>
      <c r="L227" s="653"/>
      <c r="M227" s="653"/>
      <c r="N227" s="653"/>
      <c r="O227" s="653"/>
      <c r="P227" s="653"/>
      <c r="Q227" s="653"/>
      <c r="R227" s="653"/>
      <c r="S227" s="653"/>
      <c r="T227" s="653"/>
      <c r="U227" s="653"/>
      <c r="V227" s="653"/>
      <c r="W227" s="653"/>
      <c r="X227" s="653"/>
      <c r="Y227" s="653"/>
      <c r="Z227" s="653"/>
      <c r="AA227" s="653"/>
      <c r="AB227" s="653"/>
      <c r="AC227" s="653"/>
      <c r="AD227" s="653"/>
      <c r="AE227" s="653"/>
      <c r="AF227" s="653"/>
      <c r="AG227" s="653"/>
      <c r="AH227" s="653"/>
      <c r="AI227" s="653"/>
      <c r="AJ227" s="653"/>
      <c r="AK227" s="653"/>
      <c r="AL227" s="653"/>
      <c r="AM227" s="653"/>
      <c r="AN227" s="653"/>
      <c r="AO227" s="653"/>
      <c r="AP227" s="653"/>
      <c r="AQ227" s="653"/>
      <c r="AR227" s="653"/>
      <c r="AS227" s="653"/>
      <c r="AT227" s="653"/>
      <c r="AU227" s="653"/>
      <c r="AV227" s="653"/>
      <c r="AW227" s="653"/>
      <c r="AX227" s="653"/>
      <c r="AY227" s="653"/>
      <c r="AZ227" s="444">
        <v>4</v>
      </c>
    </row>
    <row r="228" spans="1:52" s="259" customFormat="1" ht="18" hidden="1" customHeight="1">
      <c r="A228" s="575"/>
      <c r="D228" s="653"/>
      <c r="E228" s="799"/>
      <c r="F228" s="799"/>
      <c r="G228" s="799"/>
      <c r="H228" s="799"/>
      <c r="I228" s="799"/>
      <c r="J228" s="799"/>
      <c r="K228" s="799"/>
      <c r="L228" s="799"/>
      <c r="M228" s="799"/>
      <c r="N228" s="799"/>
      <c r="O228" s="799"/>
      <c r="P228" s="799"/>
      <c r="Q228" s="799"/>
      <c r="R228" s="799"/>
      <c r="S228" s="799"/>
      <c r="T228" s="799"/>
      <c r="U228" s="799"/>
      <c r="V228" s="799"/>
      <c r="W228" s="799"/>
      <c r="X228" s="799"/>
      <c r="Y228" s="799"/>
      <c r="Z228" s="799"/>
      <c r="AA228" s="799"/>
      <c r="AB228" s="799"/>
      <c r="AC228" s="799"/>
      <c r="AD228" s="799"/>
      <c r="AE228" s="799"/>
      <c r="AF228" s="799"/>
      <c r="AG228" s="799"/>
      <c r="AH228" s="799"/>
      <c r="AI228" s="799"/>
      <c r="AJ228" s="799"/>
      <c r="AK228" s="799"/>
      <c r="AL228" s="799"/>
      <c r="AM228" s="799"/>
      <c r="AN228" s="799"/>
      <c r="AO228" s="799"/>
      <c r="AP228" s="799"/>
      <c r="AQ228" s="799"/>
      <c r="AR228" s="799"/>
      <c r="AS228" s="799"/>
      <c r="AT228" s="799"/>
      <c r="AU228" s="799"/>
      <c r="AV228" s="799"/>
      <c r="AW228" s="799"/>
      <c r="AX228" s="799"/>
      <c r="AY228" s="799"/>
      <c r="AZ228" s="443">
        <v>4</v>
      </c>
    </row>
    <row r="229" spans="1:52" ht="25.5" hidden="1">
      <c r="A229" s="575">
        <f t="shared" ref="A229:A257" si="9">IF(K$247&gt;0,1,0)</f>
        <v>0</v>
      </c>
      <c r="B229" s="1869" t="s">
        <v>745</v>
      </c>
      <c r="C229" s="1869"/>
      <c r="D229" s="1869"/>
      <c r="E229" s="1869"/>
      <c r="F229" s="1869"/>
      <c r="G229" s="1869"/>
      <c r="H229" s="1869"/>
      <c r="I229" s="1869"/>
      <c r="J229" s="1869"/>
      <c r="K229" s="1869"/>
      <c r="L229" s="1869"/>
      <c r="M229" s="1869"/>
      <c r="N229" s="1869"/>
      <c r="O229" s="1869"/>
      <c r="P229" s="1869"/>
      <c r="Q229" s="1869"/>
      <c r="R229" s="1869"/>
      <c r="S229" s="1869"/>
      <c r="T229" s="1869"/>
      <c r="U229" s="1869"/>
      <c r="V229" s="1869"/>
      <c r="W229" s="1869"/>
      <c r="X229" s="1869"/>
      <c r="Y229" s="1869"/>
      <c r="Z229" s="1869"/>
      <c r="AA229" s="1869"/>
      <c r="AB229" s="1869"/>
      <c r="AC229" s="1869"/>
      <c r="AD229" s="1869"/>
      <c r="AE229" s="1869"/>
      <c r="AF229" s="1869"/>
      <c r="AG229" s="1869"/>
      <c r="AH229" s="1869"/>
      <c r="AI229" s="1869"/>
      <c r="AJ229" s="1869"/>
      <c r="AK229" s="1869"/>
      <c r="AL229" s="1869"/>
      <c r="AM229" s="1869"/>
      <c r="AN229" s="1869"/>
      <c r="AO229" s="1869"/>
      <c r="AP229" s="1869"/>
      <c r="AQ229" s="1869"/>
      <c r="AR229" s="1869"/>
      <c r="AS229" s="1869"/>
      <c r="AT229" s="1869"/>
      <c r="AU229" s="1869"/>
      <c r="AV229" s="1869"/>
      <c r="AW229" s="1869"/>
      <c r="AX229" s="1869"/>
      <c r="AY229" s="1869"/>
      <c r="AZ229" s="444">
        <v>5</v>
      </c>
    </row>
    <row r="230" spans="1:52" s="260" customFormat="1" ht="9.9499999999999993" hidden="1" customHeight="1">
      <c r="A230" s="575">
        <f t="shared" si="9"/>
        <v>0</v>
      </c>
      <c r="AZ230" s="443">
        <v>5</v>
      </c>
    </row>
    <row r="231" spans="1:52" s="576" customFormat="1" ht="30" hidden="1" customHeight="1">
      <c r="A231" s="575">
        <f t="shared" si="9"/>
        <v>0</v>
      </c>
      <c r="F231" s="1864" t="s">
        <v>1228</v>
      </c>
      <c r="G231" s="1864"/>
      <c r="H231" s="1864"/>
      <c r="I231" s="1864"/>
      <c r="J231" s="1864"/>
      <c r="K231" s="1864"/>
      <c r="L231" s="1870" t="str">
        <f>+'6-3표준조사 4'!K304</f>
        <v>62-0</v>
      </c>
      <c r="M231" s="1870"/>
      <c r="N231" s="1870"/>
      <c r="O231" s="1870"/>
      <c r="P231" s="1870"/>
      <c r="Q231" s="1870"/>
      <c r="R231" s="577"/>
      <c r="S231" s="577"/>
      <c r="T231" s="1864" t="s">
        <v>1227</v>
      </c>
      <c r="U231" s="1864"/>
      <c r="V231" s="1864"/>
      <c r="W231" s="1864"/>
      <c r="X231" s="1864"/>
      <c r="Y231" s="1864"/>
      <c r="Z231" s="1870" t="str">
        <f>+'6-3표준조사 4'!L304</f>
        <v>24-0</v>
      </c>
      <c r="AA231" s="1870"/>
      <c r="AB231" s="1870"/>
      <c r="AC231" s="1870"/>
      <c r="AD231" s="1870"/>
      <c r="AE231" s="1870"/>
      <c r="AF231" s="577"/>
      <c r="AG231" s="577"/>
      <c r="AH231" s="1864" t="s">
        <v>1226</v>
      </c>
      <c r="AI231" s="1864"/>
      <c r="AJ231" s="1864"/>
      <c r="AK231" s="1864"/>
      <c r="AL231" s="1864"/>
      <c r="AM231" s="1864"/>
      <c r="AN231" s="1864"/>
      <c r="AO231" s="1870" t="str">
        <f>+'6-3표준조사 4'!R304</f>
        <v>모두베기</v>
      </c>
      <c r="AP231" s="1870"/>
      <c r="AQ231" s="1870"/>
      <c r="AR231" s="1870"/>
      <c r="AS231" s="1870"/>
      <c r="AT231" s="1870"/>
      <c r="AU231" s="578"/>
      <c r="AV231" s="578"/>
      <c r="AW231" s="578"/>
      <c r="AX231" s="578"/>
      <c r="AZ231" s="443">
        <v>5</v>
      </c>
    </row>
    <row r="232" spans="1:52" s="260" customFormat="1" ht="14.25" hidden="1" customHeight="1">
      <c r="A232" s="575">
        <f t="shared" si="9"/>
        <v>0</v>
      </c>
      <c r="AZ232" s="443">
        <v>5</v>
      </c>
    </row>
    <row r="233" spans="1:52" s="259" customFormat="1" ht="20.100000000000001" hidden="1" customHeight="1">
      <c r="A233" s="575">
        <f t="shared" si="9"/>
        <v>0</v>
      </c>
      <c r="B233" s="1876" t="s">
        <v>1225</v>
      </c>
      <c r="C233" s="1876"/>
      <c r="D233" s="1876"/>
      <c r="E233" s="1876"/>
      <c r="F233" s="1876"/>
      <c r="G233" s="1876"/>
      <c r="H233" s="1876"/>
      <c r="I233" s="1876"/>
      <c r="J233" s="1876"/>
      <c r="K233" s="1876"/>
      <c r="L233" s="1876"/>
      <c r="M233" s="1876"/>
      <c r="N233" s="1876"/>
      <c r="O233" s="1876"/>
      <c r="P233" s="1876"/>
      <c r="Q233" s="1876"/>
      <c r="R233" s="1876"/>
      <c r="S233" s="1876"/>
      <c r="T233" s="1876"/>
      <c r="U233" s="1876"/>
      <c r="V233" s="1876"/>
      <c r="W233" s="1876"/>
      <c r="X233" s="1876"/>
      <c r="Y233" s="1876"/>
      <c r="Z233" s="1876"/>
      <c r="AA233" s="1876"/>
      <c r="AB233" s="1876"/>
      <c r="AC233" s="1876"/>
      <c r="AD233" s="1876"/>
      <c r="AE233" s="1876"/>
      <c r="AF233" s="1876"/>
      <c r="AG233" s="1876"/>
      <c r="AH233" s="1876"/>
      <c r="AI233" s="1876"/>
      <c r="AJ233" s="1876"/>
      <c r="AK233" s="1876"/>
      <c r="AL233" s="1876"/>
      <c r="AM233" s="1876"/>
      <c r="AN233" s="1876"/>
      <c r="AO233" s="1876"/>
      <c r="AP233" s="1876"/>
      <c r="AQ233" s="1876"/>
      <c r="AR233" s="1876"/>
      <c r="AS233" s="1876"/>
      <c r="AT233" s="1876"/>
      <c r="AU233" s="1876"/>
      <c r="AV233" s="1876"/>
      <c r="AW233" s="1876"/>
      <c r="AX233" s="1876"/>
      <c r="AY233" s="1876"/>
      <c r="AZ233" s="443">
        <v>5</v>
      </c>
    </row>
    <row r="234" spans="1:52" s="259" customFormat="1" ht="18" hidden="1" customHeight="1">
      <c r="A234" s="575">
        <f t="shared" si="9"/>
        <v>0</v>
      </c>
      <c r="C234" s="259" t="s">
        <v>1208</v>
      </c>
      <c r="D234" s="579" t="s">
        <v>1224</v>
      </c>
      <c r="E234" s="579"/>
      <c r="F234" s="580"/>
      <c r="G234" s="580"/>
      <c r="H234" s="580"/>
      <c r="I234" s="580"/>
      <c r="J234" s="581"/>
      <c r="M234" s="579"/>
      <c r="N234" s="579"/>
      <c r="O234" s="581"/>
      <c r="P234" s="579"/>
      <c r="Q234" s="579"/>
      <c r="R234" s="579"/>
      <c r="S234" s="579"/>
      <c r="T234" s="579"/>
      <c r="U234" s="579"/>
      <c r="V234" s="579"/>
      <c r="W234" s="579"/>
      <c r="X234" s="579"/>
      <c r="Y234" s="579"/>
      <c r="Z234" s="579"/>
      <c r="AA234" s="579"/>
      <c r="AB234" s="579"/>
      <c r="AC234" s="579"/>
      <c r="AD234" s="579"/>
      <c r="AE234" s="579"/>
      <c r="AZ234" s="443">
        <v>5</v>
      </c>
    </row>
    <row r="235" spans="1:52" s="259" customFormat="1" ht="18" hidden="1" customHeight="1">
      <c r="A235" s="575">
        <f t="shared" si="9"/>
        <v>0</v>
      </c>
      <c r="D235" s="259" t="s">
        <v>499</v>
      </c>
      <c r="E235" s="579" t="str">
        <f>CONCATENATE(L231," 임반 ",Z231," 소반 은 해발고",'6-3표준조사 4'!W303,"m ~ ",'6-3표준조사 4'!W304,"m 사이에 분포한다.")</f>
        <v>62-0 임반 24-0 소반 은 해발고415m ~ 520m 사이에 분포한다.</v>
      </c>
      <c r="F235" s="579"/>
      <c r="G235" s="579"/>
      <c r="H235" s="579"/>
      <c r="I235" s="579"/>
      <c r="J235" s="579"/>
      <c r="K235" s="579"/>
      <c r="L235" s="579"/>
      <c r="M235" s="579"/>
      <c r="N235" s="579"/>
      <c r="O235" s="579"/>
      <c r="P235" s="579"/>
      <c r="Q235" s="579"/>
      <c r="R235" s="579"/>
      <c r="S235" s="579"/>
      <c r="T235" s="579"/>
      <c r="U235" s="579"/>
      <c r="V235" s="579"/>
      <c r="W235" s="579"/>
      <c r="X235" s="579"/>
      <c r="Y235" s="579"/>
      <c r="Z235" s="579"/>
      <c r="AA235" s="579"/>
      <c r="AB235" s="579"/>
      <c r="AC235" s="579"/>
      <c r="AD235" s="579"/>
      <c r="AE235" s="579"/>
      <c r="AF235" s="579"/>
      <c r="AG235" s="579"/>
      <c r="AH235" s="579"/>
      <c r="AI235" s="579"/>
      <c r="AJ235" s="582"/>
      <c r="AK235" s="582"/>
      <c r="AL235" s="582"/>
      <c r="AM235" s="579"/>
      <c r="AN235" s="579"/>
      <c r="AO235" s="579"/>
      <c r="AP235" s="579"/>
      <c r="AQ235" s="579"/>
      <c r="AR235" s="579"/>
      <c r="AS235" s="579"/>
      <c r="AT235" s="579"/>
      <c r="AU235" s="579"/>
      <c r="AV235" s="579"/>
      <c r="AW235" s="579"/>
      <c r="AX235" s="579"/>
      <c r="AY235" s="579"/>
      <c r="AZ235" s="443">
        <v>5</v>
      </c>
    </row>
    <row r="236" spans="1:52" s="259" customFormat="1" ht="18" hidden="1" customHeight="1">
      <c r="A236" s="575">
        <f t="shared" si="9"/>
        <v>0</v>
      </c>
      <c r="D236" s="259" t="s">
        <v>499</v>
      </c>
      <c r="E236" s="259" t="str">
        <f>CONCATENATE("소반의 경사도는 평균 ",'6-3표준조사 4'!W305,"˚로 ",'6-3표준조사 4'!P306,"경사이고, 임지의 잔재를 제외하고 장애물은 많지 않다.")</f>
        <v>소반의 경사도는 평균 28.93˚로 중 (15˚ ~ 30˚)경사이고, 임지의 잔재를 제외하고 장애물은 많지 않다.</v>
      </c>
      <c r="AZ236" s="443">
        <v>5</v>
      </c>
    </row>
    <row r="237" spans="1:52" s="259" customFormat="1" ht="18" hidden="1" customHeight="1">
      <c r="A237" s="575">
        <f t="shared" si="9"/>
        <v>0</v>
      </c>
      <c r="C237" s="259" t="s">
        <v>1206</v>
      </c>
      <c r="D237" s="259" t="s">
        <v>1223</v>
      </c>
      <c r="K237" s="579"/>
      <c r="L237" s="579"/>
      <c r="M237" s="583"/>
      <c r="P237" s="584"/>
      <c r="Q237" s="584"/>
      <c r="R237" s="584"/>
      <c r="S237" s="584"/>
      <c r="T237" s="584"/>
      <c r="AZ237" s="443">
        <v>5</v>
      </c>
    </row>
    <row r="238" spans="1:52" s="259" customFormat="1" ht="18" hidden="1" customHeight="1">
      <c r="A238" s="575">
        <f t="shared" si="9"/>
        <v>0</v>
      </c>
      <c r="D238" s="259" t="s">
        <v>499</v>
      </c>
      <c r="E238" s="579" t="str">
        <f>CONCATENATE("사업대상지는 ",'6-3표준조사 4'!N304," ",'6-3표준조사 4'!O304," ",'6-3표준조사 4'!P304,"로 지적면적은 ",'6-3표준조사 4'!W317,"ha 이다." )</f>
        <v>사업대상지는 적성 소야 산62번지로 지적면적은 69.52ha 이다.</v>
      </c>
      <c r="F238" s="579"/>
      <c r="G238" s="579"/>
      <c r="AJ238" s="579"/>
      <c r="AK238" s="579"/>
      <c r="AL238" s="579"/>
      <c r="AM238" s="579"/>
      <c r="AN238" s="579"/>
      <c r="AO238" s="579"/>
      <c r="AP238" s="579"/>
      <c r="AQ238" s="579"/>
      <c r="AR238" s="579"/>
      <c r="AS238" s="579"/>
      <c r="AT238" s="579"/>
      <c r="AU238" s="579"/>
      <c r="AV238" s="579"/>
      <c r="AW238" s="579"/>
      <c r="AX238" s="579"/>
      <c r="AY238" s="579"/>
      <c r="AZ238" s="443">
        <v>5</v>
      </c>
    </row>
    <row r="239" spans="1:52" s="259" customFormat="1" ht="18" hidden="1" customHeight="1">
      <c r="A239" s="575">
        <f t="shared" si="9"/>
        <v>0</v>
      </c>
      <c r="D239" s="259" t="s">
        <v>499</v>
      </c>
      <c r="E239" s="579" t="str">
        <f>CONCATENATE("소반의 풀베기사업 대상면적은 ",'6-3표준조사 4'!Q304,"ha 이다.")</f>
        <v>소반의 풀베기사업 대상면적은 0ha 이다.</v>
      </c>
      <c r="F239" s="579"/>
      <c r="G239" s="579"/>
      <c r="H239" s="579"/>
      <c r="I239" s="579"/>
      <c r="J239" s="579"/>
      <c r="K239" s="579"/>
      <c r="L239" s="579"/>
      <c r="M239" s="579"/>
      <c r="N239" s="579"/>
      <c r="O239" s="579"/>
      <c r="P239" s="579"/>
      <c r="Q239" s="579"/>
      <c r="R239" s="579"/>
      <c r="S239" s="579"/>
      <c r="T239" s="579"/>
      <c r="U239" s="579"/>
      <c r="V239" s="579"/>
      <c r="W239" s="579"/>
      <c r="X239" s="579"/>
      <c r="Y239" s="579"/>
      <c r="Z239" s="579"/>
      <c r="AA239" s="579"/>
      <c r="AB239" s="579"/>
      <c r="AC239" s="579"/>
      <c r="AD239" s="579"/>
      <c r="AE239" s="579"/>
      <c r="AF239" s="579"/>
      <c r="AG239" s="579"/>
      <c r="AH239" s="579"/>
      <c r="AI239" s="579"/>
      <c r="AJ239" s="579"/>
      <c r="AK239" s="579"/>
      <c r="AL239" s="579"/>
      <c r="AM239" s="579"/>
      <c r="AN239" s="579"/>
      <c r="AO239" s="579"/>
      <c r="AP239" s="579"/>
      <c r="AQ239" s="579"/>
      <c r="AR239" s="579"/>
      <c r="AS239" s="579"/>
      <c r="AT239" s="579"/>
      <c r="AU239" s="579"/>
      <c r="AV239" s="579"/>
      <c r="AW239" s="579"/>
      <c r="AX239" s="579"/>
      <c r="AY239" s="579"/>
      <c r="AZ239" s="443">
        <v>5</v>
      </c>
    </row>
    <row r="240" spans="1:52" s="259" customFormat="1" ht="18" hidden="1" customHeight="1">
      <c r="A240" s="575">
        <f t="shared" si="9"/>
        <v>0</v>
      </c>
      <c r="C240" s="259" t="s">
        <v>1193</v>
      </c>
      <c r="D240" s="259" t="s">
        <v>1222</v>
      </c>
      <c r="E240" s="579"/>
      <c r="F240" s="579"/>
      <c r="G240" s="579"/>
      <c r="H240" s="579"/>
      <c r="I240" s="579"/>
      <c r="J240" s="579"/>
      <c r="K240" s="579"/>
      <c r="L240" s="579"/>
      <c r="M240" s="579"/>
      <c r="N240" s="579"/>
      <c r="O240" s="579"/>
      <c r="P240" s="579"/>
      <c r="Q240" s="579"/>
      <c r="R240" s="579"/>
      <c r="S240" s="579"/>
      <c r="T240" s="579"/>
      <c r="U240" s="579"/>
      <c r="V240" s="579"/>
      <c r="W240" s="579"/>
      <c r="X240" s="579"/>
      <c r="Y240" s="579"/>
      <c r="Z240" s="579"/>
      <c r="AA240" s="579"/>
      <c r="AB240" s="579"/>
      <c r="AC240" s="579"/>
      <c r="AD240" s="579"/>
      <c r="AE240" s="579"/>
      <c r="AF240" s="579"/>
      <c r="AG240" s="579"/>
      <c r="AH240" s="769"/>
      <c r="AI240" s="769"/>
      <c r="AJ240" s="769"/>
      <c r="AK240" s="579"/>
      <c r="AL240" s="579"/>
      <c r="AM240" s="579"/>
      <c r="AN240" s="579"/>
      <c r="AO240" s="579"/>
      <c r="AP240" s="579"/>
      <c r="AQ240" s="579"/>
      <c r="AR240" s="579"/>
      <c r="AS240" s="579"/>
      <c r="AT240" s="579"/>
      <c r="AU240" s="579"/>
      <c r="AV240" s="579"/>
      <c r="AW240" s="579"/>
      <c r="AX240" s="579"/>
      <c r="AY240" s="579"/>
      <c r="AZ240" s="443">
        <v>5</v>
      </c>
    </row>
    <row r="241" spans="1:52" s="259" customFormat="1" ht="18" hidden="1" customHeight="1">
      <c r="A241" s="575">
        <f t="shared" si="9"/>
        <v>0</v>
      </c>
      <c r="B241" s="586"/>
      <c r="C241" s="586"/>
      <c r="D241" s="586" t="s">
        <v>499</v>
      </c>
      <c r="E241" s="587">
        <f>'6-3표준조사 4'!$W$320</f>
        <v>0</v>
      </c>
      <c r="F241" s="587"/>
      <c r="G241" s="587"/>
      <c r="H241" s="587"/>
      <c r="I241" s="587"/>
      <c r="J241" s="587"/>
      <c r="K241" s="587"/>
      <c r="L241" s="587"/>
      <c r="M241" s="587"/>
      <c r="N241" s="587"/>
      <c r="O241" s="587"/>
      <c r="P241" s="587"/>
      <c r="Q241" s="587"/>
      <c r="R241" s="587"/>
      <c r="S241" s="587"/>
      <c r="T241" s="587"/>
      <c r="U241" s="587"/>
      <c r="V241" s="587"/>
      <c r="W241" s="587"/>
      <c r="X241" s="587"/>
      <c r="Y241" s="587"/>
      <c r="Z241" s="587"/>
      <c r="AA241" s="587"/>
      <c r="AB241" s="587"/>
      <c r="AC241" s="587"/>
      <c r="AD241" s="587"/>
      <c r="AE241" s="587"/>
      <c r="AF241" s="587"/>
      <c r="AG241" s="587"/>
      <c r="AH241" s="588"/>
      <c r="AI241" s="588"/>
      <c r="AJ241" s="588"/>
      <c r="AK241" s="587"/>
      <c r="AL241" s="587"/>
      <c r="AM241" s="587"/>
      <c r="AN241" s="587"/>
      <c r="AO241" s="587"/>
      <c r="AP241" s="587"/>
      <c r="AQ241" s="587"/>
      <c r="AR241" s="587"/>
      <c r="AS241" s="587"/>
      <c r="AT241" s="587"/>
      <c r="AU241" s="587"/>
      <c r="AV241" s="587"/>
      <c r="AW241" s="587"/>
      <c r="AX241" s="587"/>
      <c r="AY241" s="587"/>
      <c r="AZ241" s="443">
        <v>5</v>
      </c>
    </row>
    <row r="242" spans="1:52" s="259" customFormat="1" ht="14.25" hidden="1" customHeight="1">
      <c r="A242" s="575">
        <f t="shared" si="9"/>
        <v>0</v>
      </c>
      <c r="D242" s="589"/>
      <c r="E242" s="589"/>
      <c r="F242" s="589"/>
      <c r="G242" s="589"/>
      <c r="H242" s="589"/>
      <c r="I242" s="589"/>
      <c r="J242" s="589"/>
      <c r="K242" s="589"/>
      <c r="L242" s="589"/>
      <c r="M242" s="589"/>
      <c r="N242" s="589"/>
      <c r="O242" s="589"/>
      <c r="P242" s="589"/>
      <c r="Q242" s="589"/>
      <c r="R242" s="589"/>
      <c r="S242" s="589"/>
      <c r="T242" s="589"/>
      <c r="U242" s="589"/>
      <c r="V242" s="589"/>
      <c r="W242" s="589"/>
      <c r="X242" s="589"/>
      <c r="Y242" s="589"/>
      <c r="Z242" s="589"/>
      <c r="AA242" s="589"/>
      <c r="AB242" s="589"/>
      <c r="AC242" s="589"/>
      <c r="AD242" s="589"/>
      <c r="AE242" s="589"/>
      <c r="AF242" s="589"/>
      <c r="AG242" s="589"/>
      <c r="AH242" s="589"/>
      <c r="AI242" s="589"/>
      <c r="AJ242" s="589"/>
      <c r="AK242" s="589"/>
      <c r="AL242" s="589"/>
      <c r="AM242" s="589"/>
      <c r="AN242" s="589"/>
      <c r="AO242" s="589"/>
      <c r="AP242" s="589"/>
      <c r="AQ242" s="589"/>
      <c r="AR242" s="589"/>
      <c r="AS242" s="589"/>
      <c r="AT242" s="589"/>
      <c r="AU242" s="589"/>
      <c r="AV242" s="589"/>
      <c r="AW242" s="589"/>
      <c r="AX242" s="589"/>
      <c r="AY242" s="589"/>
      <c r="AZ242" s="443">
        <v>5</v>
      </c>
    </row>
    <row r="243" spans="1:52" s="260" customFormat="1" ht="20.100000000000001" hidden="1" customHeight="1">
      <c r="A243" s="575">
        <f t="shared" si="9"/>
        <v>0</v>
      </c>
      <c r="B243" s="1876" t="s">
        <v>1221</v>
      </c>
      <c r="C243" s="1876"/>
      <c r="D243" s="1876"/>
      <c r="E243" s="1876"/>
      <c r="F243" s="1876"/>
      <c r="G243" s="1876"/>
      <c r="H243" s="1876"/>
      <c r="I243" s="1876"/>
      <c r="J243" s="1876"/>
      <c r="K243" s="1876"/>
      <c r="L243" s="1876"/>
      <c r="M243" s="1876"/>
      <c r="N243" s="1876"/>
      <c r="O243" s="1876"/>
      <c r="P243" s="1876"/>
      <c r="Q243" s="1876"/>
      <c r="R243" s="1876"/>
      <c r="S243" s="1876"/>
      <c r="T243" s="1876"/>
      <c r="U243" s="1876"/>
      <c r="V243" s="1876"/>
      <c r="W243" s="1876"/>
      <c r="X243" s="1876"/>
      <c r="Y243" s="1876"/>
      <c r="Z243" s="1876"/>
      <c r="AA243" s="1876"/>
      <c r="AB243" s="1876"/>
      <c r="AC243" s="1876"/>
      <c r="AD243" s="1876"/>
      <c r="AE243" s="1876"/>
      <c r="AF243" s="1876"/>
      <c r="AG243" s="1876"/>
      <c r="AH243" s="1876"/>
      <c r="AI243" s="1876"/>
      <c r="AJ243" s="1876"/>
      <c r="AK243" s="1876"/>
      <c r="AL243" s="1876"/>
      <c r="AM243" s="1876"/>
      <c r="AN243" s="1876"/>
      <c r="AO243" s="1876"/>
      <c r="AP243" s="1876"/>
      <c r="AQ243" s="1876"/>
      <c r="AR243" s="1876"/>
      <c r="AS243" s="1876"/>
      <c r="AT243" s="1876"/>
      <c r="AU243" s="1876"/>
      <c r="AV243" s="1876"/>
      <c r="AW243" s="1876"/>
      <c r="AX243" s="1876"/>
      <c r="AY243" s="1876"/>
      <c r="AZ243" s="443">
        <v>5</v>
      </c>
    </row>
    <row r="244" spans="1:52" s="260" customFormat="1" ht="20.100000000000001" hidden="1" customHeight="1">
      <c r="A244" s="575">
        <f t="shared" si="9"/>
        <v>0</v>
      </c>
      <c r="B244" s="590"/>
      <c r="C244" s="591" t="s">
        <v>1208</v>
      </c>
      <c r="D244" s="591" t="s">
        <v>1220</v>
      </c>
      <c r="E244" s="592"/>
      <c r="F244" s="592"/>
      <c r="G244" s="769"/>
      <c r="H244" s="593"/>
      <c r="I244" s="593"/>
      <c r="J244" s="594"/>
      <c r="K244" s="594"/>
      <c r="L244" s="594"/>
      <c r="M244" s="594"/>
      <c r="N244" s="594"/>
      <c r="O244" s="594"/>
      <c r="P244" s="594"/>
      <c r="Q244" s="595"/>
      <c r="R244" s="595"/>
      <c r="S244" s="595"/>
      <c r="T244" s="595"/>
      <c r="U244" s="595"/>
      <c r="V244" s="596"/>
      <c r="W244" s="596"/>
      <c r="X244" s="596"/>
      <c r="Y244" s="596"/>
      <c r="Z244" s="596"/>
      <c r="AA244" s="596"/>
      <c r="AB244" s="596"/>
      <c r="AC244" s="596"/>
      <c r="AD244" s="596"/>
      <c r="AE244" s="596"/>
      <c r="AF244" s="596"/>
      <c r="AG244" s="596"/>
      <c r="AH244" s="597"/>
      <c r="AI244" s="597"/>
      <c r="AJ244" s="597"/>
      <c r="AK244" s="597"/>
      <c r="AL244" s="598"/>
      <c r="AM244" s="598"/>
      <c r="AN244" s="598"/>
      <c r="AO244" s="598"/>
      <c r="AP244" s="598"/>
      <c r="AQ244" s="598"/>
      <c r="AR244" s="598"/>
      <c r="AS244" s="598"/>
      <c r="AT244" s="598"/>
      <c r="AU244" s="598"/>
      <c r="AV244" s="593"/>
      <c r="AW244" s="593"/>
      <c r="AX244" s="593"/>
      <c r="AY244" s="593"/>
      <c r="AZ244" s="443">
        <v>5</v>
      </c>
    </row>
    <row r="245" spans="1:52" s="259" customFormat="1" ht="18" hidden="1" customHeight="1">
      <c r="A245" s="575">
        <f t="shared" si="9"/>
        <v>0</v>
      </c>
      <c r="B245" s="599"/>
      <c r="C245" s="1862" t="s">
        <v>1219</v>
      </c>
      <c r="D245" s="1862"/>
      <c r="E245" s="1862"/>
      <c r="F245" s="1862"/>
      <c r="G245" s="1862"/>
      <c r="H245" s="1862"/>
      <c r="I245" s="1862"/>
      <c r="J245" s="1862"/>
      <c r="K245" s="1862" t="s">
        <v>1218</v>
      </c>
      <c r="L245" s="1862"/>
      <c r="M245" s="1862"/>
      <c r="N245" s="1862"/>
      <c r="O245" s="1862"/>
      <c r="P245" s="1862"/>
      <c r="Q245" s="1862"/>
      <c r="R245" s="1862"/>
      <c r="S245" s="1862" t="s">
        <v>1217</v>
      </c>
      <c r="T245" s="1862"/>
      <c r="U245" s="1862"/>
      <c r="V245" s="1862"/>
      <c r="W245" s="1862"/>
      <c r="X245" s="1862"/>
      <c r="Y245" s="1862"/>
      <c r="Z245" s="1862"/>
      <c r="AA245" s="1862" t="s">
        <v>1216</v>
      </c>
      <c r="AB245" s="1862"/>
      <c r="AC245" s="1862"/>
      <c r="AD245" s="1862"/>
      <c r="AE245" s="1862"/>
      <c r="AF245" s="1862"/>
      <c r="AG245" s="1862"/>
      <c r="AH245" s="1862"/>
      <c r="AI245" s="1862"/>
      <c r="AJ245" s="1862"/>
      <c r="AK245" s="1862"/>
      <c r="AL245" s="1862"/>
      <c r="AM245" s="1862"/>
      <c r="AN245" s="1862"/>
      <c r="AO245" s="1862"/>
      <c r="AP245" s="1862"/>
      <c r="AQ245" s="1862" t="s">
        <v>964</v>
      </c>
      <c r="AR245" s="1862"/>
      <c r="AS245" s="1862"/>
      <c r="AT245" s="1862"/>
      <c r="AU245" s="1862"/>
      <c r="AV245" s="1862"/>
      <c r="AW245" s="1862"/>
      <c r="AX245" s="1862"/>
      <c r="AY245" s="599"/>
      <c r="AZ245" s="443">
        <v>5</v>
      </c>
    </row>
    <row r="246" spans="1:52" s="259" customFormat="1" ht="18" hidden="1" customHeight="1">
      <c r="A246" s="575">
        <f t="shared" si="9"/>
        <v>0</v>
      </c>
      <c r="B246" s="599"/>
      <c r="C246" s="1862"/>
      <c r="D246" s="1862"/>
      <c r="E246" s="1862"/>
      <c r="F246" s="1862"/>
      <c r="G246" s="1862"/>
      <c r="H246" s="1862"/>
      <c r="I246" s="1862"/>
      <c r="J246" s="1862"/>
      <c r="K246" s="1862"/>
      <c r="L246" s="1862"/>
      <c r="M246" s="1862"/>
      <c r="N246" s="1862"/>
      <c r="O246" s="1862"/>
      <c r="P246" s="1862"/>
      <c r="Q246" s="1862"/>
      <c r="R246" s="1862"/>
      <c r="S246" s="1862"/>
      <c r="T246" s="1862"/>
      <c r="U246" s="1862"/>
      <c r="V246" s="1862"/>
      <c r="W246" s="1862"/>
      <c r="X246" s="1862"/>
      <c r="Y246" s="1862"/>
      <c r="Z246" s="1862"/>
      <c r="AA246" s="1862" t="s">
        <v>1215</v>
      </c>
      <c r="AB246" s="1862"/>
      <c r="AC246" s="1862"/>
      <c r="AD246" s="1862"/>
      <c r="AE246" s="1862"/>
      <c r="AF246" s="1862"/>
      <c r="AG246" s="1862"/>
      <c r="AH246" s="1862"/>
      <c r="AI246" s="1862" t="s">
        <v>1214</v>
      </c>
      <c r="AJ246" s="1862"/>
      <c r="AK246" s="1862"/>
      <c r="AL246" s="1862"/>
      <c r="AM246" s="1862"/>
      <c r="AN246" s="1862"/>
      <c r="AO246" s="1862"/>
      <c r="AP246" s="1862"/>
      <c r="AQ246" s="1862"/>
      <c r="AR246" s="1862"/>
      <c r="AS246" s="1862"/>
      <c r="AT246" s="1862"/>
      <c r="AU246" s="1862"/>
      <c r="AV246" s="1862"/>
      <c r="AW246" s="1862"/>
      <c r="AX246" s="1862"/>
      <c r="AY246" s="599"/>
      <c r="AZ246" s="443">
        <v>5</v>
      </c>
    </row>
    <row r="247" spans="1:52" s="259" customFormat="1" ht="18" hidden="1" customHeight="1">
      <c r="A247" s="575">
        <f t="shared" si="9"/>
        <v>0</v>
      </c>
      <c r="B247" s="600"/>
      <c r="C247" s="1871" t="str">
        <f>L231</f>
        <v>62-0</v>
      </c>
      <c r="D247" s="1872"/>
      <c r="E247" s="1875" t="s">
        <v>1213</v>
      </c>
      <c r="F247" s="1875"/>
      <c r="G247" s="1872" t="str">
        <f>Z231</f>
        <v>24-0</v>
      </c>
      <c r="H247" s="1872"/>
      <c r="I247" s="1875" t="s">
        <v>1212</v>
      </c>
      <c r="J247" s="1875"/>
      <c r="K247" s="1887">
        <f>'6-3표준조사 4'!Q304</f>
        <v>0</v>
      </c>
      <c r="L247" s="1887"/>
      <c r="M247" s="1887"/>
      <c r="N247" s="1887"/>
      <c r="O247" s="1887"/>
      <c r="P247" s="1887"/>
      <c r="Q247" s="1887"/>
      <c r="R247" s="1887"/>
      <c r="S247" s="1867" t="str">
        <f>'6-3표준조사 4'!K306</f>
        <v>자작(용)</v>
      </c>
      <c r="T247" s="1867"/>
      <c r="U247" s="1867"/>
      <c r="V247" s="1867"/>
      <c r="W247" s="1867"/>
      <c r="X247" s="1867"/>
      <c r="Y247" s="1867"/>
      <c r="Z247" s="1867"/>
      <c r="AA247" s="1865">
        <f>'6-3표준조사 4'!Q310</f>
        <v>50</v>
      </c>
      <c r="AB247" s="1865"/>
      <c r="AC247" s="1865"/>
      <c r="AD247" s="1865"/>
      <c r="AE247" s="1865"/>
      <c r="AF247" s="1865"/>
      <c r="AG247" s="1865"/>
      <c r="AH247" s="1865"/>
      <c r="AI247" s="1865">
        <f>'6-3표준조사 4'!R310</f>
        <v>50</v>
      </c>
      <c r="AJ247" s="1865"/>
      <c r="AK247" s="1865"/>
      <c r="AL247" s="1865"/>
      <c r="AM247" s="1865"/>
      <c r="AN247" s="1865"/>
      <c r="AO247" s="1865"/>
      <c r="AP247" s="1865"/>
      <c r="AQ247" s="1867">
        <f>'6-3표준조사 4'!R306</f>
        <v>0</v>
      </c>
      <c r="AR247" s="1867"/>
      <c r="AS247" s="1867"/>
      <c r="AT247" s="1867"/>
      <c r="AU247" s="1867"/>
      <c r="AV247" s="1867"/>
      <c r="AW247" s="1867"/>
      <c r="AX247" s="1867"/>
      <c r="AY247" s="599"/>
      <c r="AZ247" s="443">
        <v>5</v>
      </c>
    </row>
    <row r="248" spans="1:52" s="259" customFormat="1" ht="18" hidden="1" customHeight="1">
      <c r="A248" s="575">
        <f t="shared" si="9"/>
        <v>0</v>
      </c>
      <c r="B248" s="600"/>
      <c r="C248" s="1873"/>
      <c r="D248" s="1874"/>
      <c r="E248" s="1874"/>
      <c r="F248" s="1874"/>
      <c r="G248" s="1874"/>
      <c r="H248" s="1874"/>
      <c r="I248" s="1874"/>
      <c r="J248" s="1874"/>
      <c r="K248" s="1888"/>
      <c r="L248" s="1888"/>
      <c r="M248" s="1888"/>
      <c r="N248" s="1888"/>
      <c r="O248" s="1888"/>
      <c r="P248" s="1888"/>
      <c r="Q248" s="1888"/>
      <c r="R248" s="1888"/>
      <c r="S248" s="1868"/>
      <c r="T248" s="1868"/>
      <c r="U248" s="1868"/>
      <c r="V248" s="1868"/>
      <c r="W248" s="1868"/>
      <c r="X248" s="1868"/>
      <c r="Y248" s="1868"/>
      <c r="Z248" s="1868"/>
      <c r="AA248" s="1866"/>
      <c r="AB248" s="1866"/>
      <c r="AC248" s="1866"/>
      <c r="AD248" s="1866"/>
      <c r="AE248" s="1866"/>
      <c r="AF248" s="1866"/>
      <c r="AG248" s="1866"/>
      <c r="AH248" s="1866"/>
      <c r="AI248" s="1866"/>
      <c r="AJ248" s="1866"/>
      <c r="AK248" s="1866"/>
      <c r="AL248" s="1866"/>
      <c r="AM248" s="1866"/>
      <c r="AN248" s="1866"/>
      <c r="AO248" s="1866"/>
      <c r="AP248" s="1866"/>
      <c r="AQ248" s="1868"/>
      <c r="AR248" s="1868"/>
      <c r="AS248" s="1868"/>
      <c r="AT248" s="1868"/>
      <c r="AU248" s="1868"/>
      <c r="AV248" s="1868"/>
      <c r="AW248" s="1868"/>
      <c r="AX248" s="1868"/>
      <c r="AY248" s="599"/>
      <c r="AZ248" s="443">
        <v>5</v>
      </c>
    </row>
    <row r="249" spans="1:52" s="259" customFormat="1" ht="18" hidden="1" customHeight="1">
      <c r="A249" s="575">
        <f t="shared" si="9"/>
        <v>0</v>
      </c>
      <c r="B249" s="600"/>
      <c r="C249" s="600" t="s">
        <v>1206</v>
      </c>
      <c r="D249" s="600" t="s">
        <v>1211</v>
      </c>
      <c r="E249" s="600"/>
      <c r="F249" s="599"/>
      <c r="G249" s="599"/>
      <c r="H249" s="599"/>
      <c r="I249" s="599"/>
      <c r="J249" s="599"/>
      <c r="K249" s="599"/>
      <c r="L249" s="599"/>
      <c r="M249" s="599"/>
      <c r="N249" s="599"/>
      <c r="O249" s="599"/>
      <c r="P249" s="599"/>
      <c r="Q249" s="601"/>
      <c r="R249" s="601"/>
      <c r="S249" s="601"/>
      <c r="T249" s="601"/>
      <c r="U249" s="601"/>
      <c r="V249" s="599"/>
      <c r="W249" s="602"/>
      <c r="X249" s="602"/>
      <c r="Y249" s="602"/>
      <c r="Z249" s="602"/>
      <c r="AA249" s="602"/>
      <c r="AB249" s="602"/>
      <c r="AC249" s="602"/>
      <c r="AD249" s="602"/>
      <c r="AE249" s="602"/>
      <c r="AF249" s="602"/>
      <c r="AG249" s="599"/>
      <c r="AH249" s="603"/>
      <c r="AI249" s="603"/>
      <c r="AJ249" s="603"/>
      <c r="AK249" s="603"/>
      <c r="AL249" s="604"/>
      <c r="AM249" s="604"/>
      <c r="AN249" s="604"/>
      <c r="AO249" s="604"/>
      <c r="AP249" s="604"/>
      <c r="AQ249" s="604"/>
      <c r="AR249" s="604"/>
      <c r="AS249" s="604"/>
      <c r="AT249" s="604"/>
      <c r="AU249" s="604"/>
      <c r="AV249" s="599"/>
      <c r="AW249" s="599"/>
      <c r="AX249" s="599"/>
      <c r="AY249" s="599"/>
      <c r="AZ249" s="443">
        <v>5</v>
      </c>
    </row>
    <row r="250" spans="1:52" s="259" customFormat="1" ht="18" hidden="1" customHeight="1">
      <c r="A250" s="575">
        <f>IF(K247&gt;0,1,0)</f>
        <v>0</v>
      </c>
      <c r="B250" s="600"/>
      <c r="C250" s="600"/>
      <c r="D250" s="259" t="s">
        <v>499</v>
      </c>
      <c r="E250" s="600">
        <f>'6-3표준조사 4'!$W$321</f>
        <v>0</v>
      </c>
      <c r="F250" s="599"/>
      <c r="G250" s="599"/>
      <c r="H250" s="599"/>
      <c r="I250" s="599"/>
      <c r="J250" s="599"/>
      <c r="K250" s="599"/>
      <c r="L250" s="599"/>
      <c r="M250" s="599"/>
      <c r="N250" s="599"/>
      <c r="O250" s="599"/>
      <c r="P250" s="599"/>
      <c r="Q250" s="601"/>
      <c r="R250" s="601"/>
      <c r="S250" s="601"/>
      <c r="T250" s="601"/>
      <c r="U250" s="601"/>
      <c r="V250" s="599"/>
      <c r="W250" s="605"/>
      <c r="X250" s="602"/>
      <c r="Y250" s="602"/>
      <c r="Z250" s="602"/>
      <c r="AA250" s="605"/>
      <c r="AB250" s="602"/>
      <c r="AC250" s="602"/>
      <c r="AD250" s="602"/>
      <c r="AE250" s="605"/>
      <c r="AF250" s="602"/>
      <c r="AG250" s="599"/>
      <c r="AH250" s="603"/>
      <c r="AI250" s="603"/>
      <c r="AJ250" s="603"/>
      <c r="AK250" s="603"/>
      <c r="AL250" s="604"/>
      <c r="AM250" s="604"/>
      <c r="AN250" s="604"/>
      <c r="AO250" s="604"/>
      <c r="AP250" s="604"/>
      <c r="AQ250" s="604"/>
      <c r="AR250" s="604"/>
      <c r="AS250" s="604"/>
      <c r="AT250" s="604"/>
      <c r="AU250" s="604"/>
      <c r="AV250" s="599"/>
      <c r="AW250" s="599"/>
      <c r="AX250" s="599"/>
      <c r="AY250" s="599"/>
      <c r="AZ250" s="443">
        <v>5</v>
      </c>
    </row>
    <row r="251" spans="1:52" s="259" customFormat="1" ht="18" hidden="1" customHeight="1">
      <c r="A251" s="575">
        <f>IF(K247&gt;0,1,0)</f>
        <v>0</v>
      </c>
      <c r="B251" s="600"/>
      <c r="C251" s="600"/>
      <c r="D251" s="259" t="s">
        <v>499</v>
      </c>
      <c r="E251" s="600">
        <f>'6-3표준조사 4'!$W$322</f>
        <v>0</v>
      </c>
      <c r="F251" s="599"/>
      <c r="G251" s="599"/>
      <c r="H251" s="599"/>
      <c r="I251" s="599"/>
      <c r="J251" s="599"/>
      <c r="K251" s="599"/>
      <c r="L251" s="599"/>
      <c r="M251" s="599"/>
      <c r="N251" s="599"/>
      <c r="O251" s="599"/>
      <c r="P251" s="599"/>
      <c r="Q251" s="601"/>
      <c r="R251" s="601"/>
      <c r="S251" s="601"/>
      <c r="T251" s="601"/>
      <c r="U251" s="601"/>
      <c r="V251" s="599"/>
      <c r="W251" s="599"/>
      <c r="X251" s="599"/>
      <c r="Y251" s="599"/>
      <c r="Z251" s="599"/>
      <c r="AA251" s="599"/>
      <c r="AB251" s="599"/>
      <c r="AC251" s="599"/>
      <c r="AD251" s="599"/>
      <c r="AE251" s="599"/>
      <c r="AF251" s="599"/>
      <c r="AG251" s="599"/>
      <c r="AH251" s="603"/>
      <c r="AI251" s="603"/>
      <c r="AJ251" s="603"/>
      <c r="AK251" s="603"/>
      <c r="AL251" s="604"/>
      <c r="AM251" s="604"/>
      <c r="AN251" s="604"/>
      <c r="AO251" s="604"/>
      <c r="AP251" s="604"/>
      <c r="AQ251" s="604"/>
      <c r="AR251" s="604"/>
      <c r="AS251" s="604"/>
      <c r="AT251" s="604"/>
      <c r="AU251" s="604"/>
      <c r="AV251" s="599"/>
      <c r="AW251" s="599"/>
      <c r="AX251" s="599"/>
      <c r="AY251" s="599"/>
      <c r="AZ251" s="443">
        <v>5</v>
      </c>
    </row>
    <row r="252" spans="1:52" s="259" customFormat="1" ht="18" hidden="1" customHeight="1">
      <c r="A252" s="575">
        <f t="shared" si="9"/>
        <v>0</v>
      </c>
      <c r="B252" s="600"/>
      <c r="C252" s="600" t="s">
        <v>1193</v>
      </c>
      <c r="D252" s="600" t="s">
        <v>1210</v>
      </c>
      <c r="E252" s="600"/>
      <c r="F252" s="599"/>
      <c r="G252" s="599"/>
      <c r="H252" s="599"/>
      <c r="I252" s="599"/>
      <c r="J252" s="599"/>
      <c r="K252" s="599"/>
      <c r="L252" s="599"/>
      <c r="M252" s="599"/>
      <c r="N252" s="599"/>
      <c r="O252" s="599"/>
      <c r="P252" s="599"/>
      <c r="Q252" s="601"/>
      <c r="R252" s="601"/>
      <c r="S252" s="601"/>
      <c r="T252" s="601"/>
      <c r="U252" s="601"/>
      <c r="V252" s="599"/>
      <c r="W252" s="599"/>
      <c r="X252" s="599"/>
      <c r="Y252" s="599"/>
      <c r="Z252" s="599"/>
      <c r="AA252" s="599"/>
      <c r="AB252" s="599"/>
      <c r="AC252" s="599"/>
      <c r="AD252" s="599"/>
      <c r="AE252" s="599"/>
      <c r="AF252" s="599"/>
      <c r="AG252" s="599"/>
      <c r="AH252" s="603"/>
      <c r="AI252" s="603"/>
      <c r="AJ252" s="603"/>
      <c r="AK252" s="603"/>
      <c r="AL252" s="604"/>
      <c r="AM252" s="604"/>
      <c r="AN252" s="604"/>
      <c r="AO252" s="604"/>
      <c r="AP252" s="604"/>
      <c r="AQ252" s="604"/>
      <c r="AR252" s="604"/>
      <c r="AS252" s="604"/>
      <c r="AT252" s="604"/>
      <c r="AU252" s="604"/>
      <c r="AV252" s="599"/>
      <c r="AW252" s="599"/>
      <c r="AX252" s="599"/>
      <c r="AY252" s="599"/>
      <c r="AZ252" s="443">
        <v>5</v>
      </c>
    </row>
    <row r="253" spans="1:52" s="259" customFormat="1" ht="18" hidden="1" customHeight="1">
      <c r="A253" s="575">
        <f t="shared" si="9"/>
        <v>0</v>
      </c>
      <c r="B253" s="600"/>
      <c r="C253" s="600"/>
      <c r="D253" s="259" t="s">
        <v>499</v>
      </c>
      <c r="E253" s="600" t="s">
        <v>1230</v>
      </c>
      <c r="F253" s="599"/>
      <c r="G253" s="599"/>
      <c r="H253" s="599"/>
      <c r="I253" s="599"/>
      <c r="J253" s="599"/>
      <c r="K253" s="599"/>
      <c r="L253" s="599"/>
      <c r="M253" s="599"/>
      <c r="N253" s="599"/>
      <c r="O253" s="599"/>
      <c r="P253" s="599"/>
      <c r="Q253" s="601"/>
      <c r="R253" s="601"/>
      <c r="S253" s="601"/>
      <c r="T253" s="601"/>
      <c r="U253" s="601"/>
      <c r="V253" s="599"/>
      <c r="W253" s="599"/>
      <c r="X253" s="599"/>
      <c r="Y253" s="599"/>
      <c r="Z253" s="599"/>
      <c r="AA253" s="599"/>
      <c r="AB253" s="599"/>
      <c r="AC253" s="599"/>
      <c r="AD253" s="599"/>
      <c r="AE253" s="599"/>
      <c r="AF253" s="599"/>
      <c r="AG253" s="599"/>
      <c r="AH253" s="603"/>
      <c r="AI253" s="603"/>
      <c r="AJ253" s="603"/>
      <c r="AK253" s="603"/>
      <c r="AL253" s="604"/>
      <c r="AM253" s="604"/>
      <c r="AN253" s="604"/>
      <c r="AO253" s="604"/>
      <c r="AP253" s="604"/>
      <c r="AQ253" s="604"/>
      <c r="AR253" s="604"/>
      <c r="AS253" s="604"/>
      <c r="AT253" s="604"/>
      <c r="AU253" s="604"/>
      <c r="AV253" s="599"/>
      <c r="AW253" s="599"/>
      <c r="AX253" s="599"/>
      <c r="AY253" s="599"/>
      <c r="AZ253" s="443">
        <v>5</v>
      </c>
    </row>
    <row r="254" spans="1:52" s="259" customFormat="1" ht="18" hidden="1" customHeight="1">
      <c r="A254" s="575">
        <f t="shared" si="9"/>
        <v>0</v>
      </c>
      <c r="B254" s="600"/>
      <c r="C254" s="600"/>
      <c r="D254" s="259" t="s">
        <v>499</v>
      </c>
      <c r="E254" s="600" t="str">
        <f>CONCATENATE("조림목이 자연발생 식생과 경쟁하고 있으며 조림목의 조림후 경과년수는 ",AQ247,"이다." )</f>
        <v>조림목이 자연발생 식생과 경쟁하고 있으며 조림목의 조림후 경과년수는 0이다.</v>
      </c>
      <c r="F254" s="599"/>
      <c r="G254" s="599"/>
      <c r="H254" s="599"/>
      <c r="I254" s="599"/>
      <c r="J254" s="599"/>
      <c r="K254" s="599"/>
      <c r="L254" s="599"/>
      <c r="M254" s="599"/>
      <c r="N254" s="599"/>
      <c r="O254" s="599"/>
      <c r="P254" s="599"/>
      <c r="Q254" s="599"/>
      <c r="R254" s="599"/>
      <c r="S254" s="599"/>
      <c r="T254" s="599"/>
      <c r="U254" s="599"/>
      <c r="V254" s="599"/>
      <c r="W254" s="599"/>
      <c r="X254" s="599"/>
      <c r="Y254" s="599"/>
      <c r="Z254" s="599"/>
      <c r="AA254" s="599"/>
      <c r="AB254" s="599"/>
      <c r="AC254" s="599"/>
      <c r="AD254" s="599"/>
      <c r="AE254" s="599"/>
      <c r="AF254" s="599"/>
      <c r="AG254" s="599"/>
      <c r="AH254" s="603"/>
      <c r="AI254" s="603"/>
      <c r="AJ254" s="603"/>
      <c r="AK254" s="603"/>
      <c r="AL254" s="604"/>
      <c r="AM254" s="604"/>
      <c r="AN254" s="604"/>
      <c r="AO254" s="604"/>
      <c r="AP254" s="604"/>
      <c r="AQ254" s="604"/>
      <c r="AR254" s="604"/>
      <c r="AS254" s="604"/>
      <c r="AT254" s="604"/>
      <c r="AU254" s="604"/>
      <c r="AV254" s="599"/>
      <c r="AW254" s="599"/>
      <c r="AX254" s="599"/>
      <c r="AY254" s="599"/>
      <c r="AZ254" s="443">
        <v>5</v>
      </c>
    </row>
    <row r="255" spans="1:52" s="259" customFormat="1" ht="13.5" hidden="1" customHeight="1">
      <c r="A255" s="575">
        <f t="shared" si="9"/>
        <v>0</v>
      </c>
      <c r="B255" s="606"/>
      <c r="C255" s="606"/>
      <c r="D255" s="606"/>
      <c r="E255" s="606"/>
      <c r="F255" s="769"/>
      <c r="G255" s="769"/>
      <c r="H255" s="769"/>
      <c r="I255" s="769"/>
      <c r="J255" s="607"/>
      <c r="K255" s="607"/>
      <c r="L255" s="607"/>
      <c r="M255" s="607"/>
      <c r="N255" s="607"/>
      <c r="O255" s="607"/>
      <c r="P255" s="607"/>
      <c r="Q255" s="608"/>
      <c r="R255" s="608"/>
      <c r="S255" s="608"/>
      <c r="T255" s="608"/>
      <c r="U255" s="608"/>
      <c r="V255" s="599"/>
      <c r="W255" s="599"/>
      <c r="X255" s="599"/>
      <c r="Y255" s="599"/>
      <c r="Z255" s="599"/>
      <c r="AA255" s="599"/>
      <c r="AB255" s="599"/>
      <c r="AC255" s="599"/>
      <c r="AD255" s="599"/>
      <c r="AE255" s="599"/>
      <c r="AF255" s="599"/>
      <c r="AG255" s="599"/>
      <c r="AH255" s="609"/>
      <c r="AI255" s="609"/>
      <c r="AJ255" s="609"/>
      <c r="AK255" s="609"/>
      <c r="AL255" s="610"/>
      <c r="AM255" s="610"/>
      <c r="AN255" s="610"/>
      <c r="AO255" s="610"/>
      <c r="AP255" s="610"/>
      <c r="AQ255" s="610"/>
      <c r="AR255" s="610"/>
      <c r="AS255" s="610"/>
      <c r="AT255" s="610"/>
      <c r="AU255" s="610"/>
      <c r="AV255" s="769"/>
      <c r="AW255" s="769"/>
      <c r="AX255" s="769"/>
      <c r="AY255" s="769"/>
      <c r="AZ255" s="443">
        <v>5</v>
      </c>
    </row>
    <row r="256" spans="1:52" s="260" customFormat="1" ht="19.5" hidden="1" customHeight="1">
      <c r="A256" s="575">
        <f t="shared" si="9"/>
        <v>0</v>
      </c>
      <c r="B256" s="1876" t="s">
        <v>1209</v>
      </c>
      <c r="C256" s="1876"/>
      <c r="D256" s="1876"/>
      <c r="E256" s="1876"/>
      <c r="F256" s="1876"/>
      <c r="G256" s="1876"/>
      <c r="H256" s="1876"/>
      <c r="I256" s="1876"/>
      <c r="J256" s="1876"/>
      <c r="K256" s="1876"/>
      <c r="L256" s="1876"/>
      <c r="M256" s="1876"/>
      <c r="N256" s="1876"/>
      <c r="O256" s="1876"/>
      <c r="P256" s="1876"/>
      <c r="Q256" s="1876"/>
      <c r="R256" s="1876"/>
      <c r="S256" s="1876"/>
      <c r="T256" s="1876"/>
      <c r="U256" s="1876"/>
      <c r="V256" s="1876"/>
      <c r="W256" s="1876"/>
      <c r="X256" s="1876"/>
      <c r="Y256" s="1876"/>
      <c r="Z256" s="1876"/>
      <c r="AA256" s="1876"/>
      <c r="AB256" s="1876"/>
      <c r="AC256" s="1876"/>
      <c r="AD256" s="1876"/>
      <c r="AE256" s="1876"/>
      <c r="AF256" s="1876"/>
      <c r="AG256" s="1876"/>
      <c r="AH256" s="1876"/>
      <c r="AI256" s="1876"/>
      <c r="AJ256" s="1876"/>
      <c r="AK256" s="1876"/>
      <c r="AL256" s="1876"/>
      <c r="AM256" s="1876"/>
      <c r="AN256" s="1876"/>
      <c r="AO256" s="1876"/>
      <c r="AP256" s="1876"/>
      <c r="AQ256" s="1876"/>
      <c r="AR256" s="1876"/>
      <c r="AS256" s="1876"/>
      <c r="AT256" s="1876"/>
      <c r="AU256" s="1876"/>
      <c r="AV256" s="1876"/>
      <c r="AW256" s="1876"/>
      <c r="AX256" s="1876"/>
      <c r="AY256" s="1876"/>
      <c r="AZ256" s="443">
        <v>5</v>
      </c>
    </row>
    <row r="257" spans="1:52" s="260" customFormat="1" ht="18" hidden="1" customHeight="1">
      <c r="A257" s="575">
        <f t="shared" si="9"/>
        <v>0</v>
      </c>
      <c r="B257" s="770"/>
      <c r="C257" s="259" t="s">
        <v>1208</v>
      </c>
      <c r="D257" s="579" t="s">
        <v>1207</v>
      </c>
      <c r="E257" s="579"/>
      <c r="F257" s="579"/>
      <c r="G257" s="579"/>
      <c r="H257" s="579"/>
      <c r="I257" s="579"/>
      <c r="J257" s="611"/>
      <c r="K257" s="611"/>
      <c r="L257" s="611"/>
      <c r="M257" s="611"/>
      <c r="N257" s="611"/>
      <c r="O257" s="611"/>
      <c r="P257" s="611"/>
      <c r="Q257" s="611"/>
      <c r="R257" s="611"/>
      <c r="S257" s="611"/>
      <c r="T257" s="611"/>
      <c r="U257" s="611"/>
      <c r="V257" s="611"/>
      <c r="W257" s="611"/>
      <c r="X257" s="611"/>
      <c r="Y257" s="611"/>
      <c r="Z257" s="611"/>
      <c r="AA257" s="611"/>
      <c r="AB257" s="611"/>
      <c r="AC257" s="611"/>
      <c r="AD257" s="611"/>
      <c r="AE257" s="611"/>
      <c r="AF257" s="611"/>
      <c r="AG257" s="611"/>
      <c r="AH257" s="611"/>
      <c r="AI257" s="611"/>
      <c r="AJ257" s="611"/>
      <c r="AK257" s="611"/>
      <c r="AL257" s="611"/>
      <c r="AM257" s="611"/>
      <c r="AN257" s="611"/>
      <c r="AO257" s="611"/>
      <c r="AP257" s="611"/>
      <c r="AQ257" s="611"/>
      <c r="AR257" s="611"/>
      <c r="AS257" s="611"/>
      <c r="AT257" s="611"/>
      <c r="AU257" s="611"/>
      <c r="AV257" s="611"/>
      <c r="AW257" s="611"/>
      <c r="AX257" s="611"/>
      <c r="AY257" s="611"/>
      <c r="AZ257" s="443">
        <v>5</v>
      </c>
    </row>
    <row r="258" spans="1:52" s="259" customFormat="1" ht="18" hidden="1" customHeight="1">
      <c r="A258" s="575">
        <f>A271</f>
        <v>0</v>
      </c>
      <c r="D258" s="259" t="s">
        <v>499</v>
      </c>
      <c r="E258" s="579">
        <f>'6-3표준조사 4'!$W$323</f>
        <v>0</v>
      </c>
      <c r="F258" s="579"/>
      <c r="G258" s="579"/>
      <c r="H258" s="579"/>
      <c r="I258" s="579"/>
      <c r="J258" s="580"/>
      <c r="K258" s="579"/>
      <c r="L258" s="579"/>
      <c r="M258" s="579"/>
      <c r="N258" s="579"/>
      <c r="O258" s="579"/>
      <c r="P258" s="579"/>
      <c r="Q258" s="579"/>
      <c r="R258" s="579"/>
      <c r="S258" s="579"/>
      <c r="T258" s="579"/>
      <c r="U258" s="579"/>
      <c r="V258" s="579"/>
      <c r="W258" s="579"/>
      <c r="X258" s="579"/>
      <c r="Y258" s="579"/>
      <c r="Z258" s="579"/>
      <c r="AA258" s="579"/>
      <c r="AB258" s="579"/>
      <c r="AC258" s="579"/>
      <c r="AD258" s="579"/>
      <c r="AE258" s="579"/>
      <c r="AF258" s="579"/>
      <c r="AG258" s="579"/>
      <c r="AH258" s="579"/>
      <c r="AI258" s="579"/>
      <c r="AJ258" s="579"/>
      <c r="AK258" s="579"/>
      <c r="AL258" s="579"/>
      <c r="AM258" s="579"/>
      <c r="AN258" s="579"/>
      <c r="AO258" s="579"/>
      <c r="AP258" s="579"/>
      <c r="AQ258" s="579"/>
      <c r="AR258" s="579"/>
      <c r="AS258" s="579"/>
      <c r="AT258" s="579"/>
      <c r="AU258" s="579"/>
      <c r="AV258" s="579"/>
      <c r="AW258" s="579"/>
      <c r="AX258" s="579"/>
      <c r="AY258" s="579"/>
      <c r="AZ258" s="443">
        <v>5</v>
      </c>
    </row>
    <row r="259" spans="1:52" s="259" customFormat="1" ht="18" hidden="1" customHeight="1">
      <c r="A259" s="575">
        <f>A274</f>
        <v>0</v>
      </c>
      <c r="D259" s="259" t="s">
        <v>499</v>
      </c>
      <c r="E259" s="579" t="s">
        <v>1048</v>
      </c>
      <c r="F259" s="579"/>
      <c r="G259" s="579"/>
      <c r="H259" s="579"/>
      <c r="I259" s="579"/>
      <c r="J259" s="580"/>
      <c r="K259" s="579"/>
      <c r="L259" s="579"/>
      <c r="M259" s="579"/>
      <c r="N259" s="579"/>
      <c r="O259" s="579"/>
      <c r="P259" s="579"/>
      <c r="Q259" s="579"/>
      <c r="R259" s="579"/>
      <c r="S259" s="579"/>
      <c r="T259" s="579"/>
      <c r="U259" s="579"/>
      <c r="V259" s="579"/>
      <c r="W259" s="579"/>
      <c r="X259" s="579"/>
      <c r="Y259" s="579"/>
      <c r="Z259" s="579"/>
      <c r="AA259" s="579"/>
      <c r="AB259" s="579"/>
      <c r="AC259" s="579"/>
      <c r="AD259" s="579"/>
      <c r="AE259" s="579"/>
      <c r="AF259" s="579"/>
      <c r="AG259" s="579"/>
      <c r="AH259" s="579"/>
      <c r="AI259" s="579"/>
      <c r="AJ259" s="579"/>
      <c r="AK259" s="579"/>
      <c r="AL259" s="579"/>
      <c r="AM259" s="579"/>
      <c r="AN259" s="579"/>
      <c r="AO259" s="579"/>
      <c r="AP259" s="579"/>
      <c r="AQ259" s="579"/>
      <c r="AR259" s="579"/>
      <c r="AS259" s="579"/>
      <c r="AT259" s="579"/>
      <c r="AU259" s="579"/>
      <c r="AV259" s="579"/>
      <c r="AW259" s="579"/>
      <c r="AX259" s="579"/>
      <c r="AY259" s="579"/>
      <c r="AZ259" s="443"/>
    </row>
    <row r="260" spans="1:52" s="260" customFormat="1" ht="18" hidden="1" customHeight="1">
      <c r="A260" s="575">
        <f>IF(1&gt;S264,1,0)</f>
        <v>0</v>
      </c>
      <c r="B260" s="951"/>
      <c r="C260" s="259"/>
      <c r="D260" s="259" t="s">
        <v>499</v>
      </c>
      <c r="E260" s="579" t="s">
        <v>1356</v>
      </c>
      <c r="F260" s="579"/>
      <c r="G260" s="579"/>
      <c r="H260" s="579"/>
      <c r="I260" s="579"/>
      <c r="J260" s="580"/>
      <c r="K260" s="579"/>
      <c r="L260" s="579"/>
      <c r="M260" s="579"/>
      <c r="N260" s="579"/>
      <c r="O260" s="579"/>
      <c r="P260" s="579"/>
      <c r="Q260" s="579"/>
      <c r="R260" s="579"/>
      <c r="S260" s="579"/>
      <c r="T260" s="579"/>
      <c r="U260" s="579"/>
      <c r="V260" s="579"/>
      <c r="W260" s="579"/>
      <c r="X260" s="579"/>
      <c r="Y260" s="579"/>
      <c r="Z260" s="579"/>
      <c r="AA260" s="579"/>
      <c r="AB260" s="579"/>
      <c r="AC260" s="579"/>
      <c r="AD260" s="579"/>
      <c r="AE260" s="579"/>
      <c r="AF260" s="579"/>
      <c r="AG260" s="579"/>
      <c r="AH260" s="579"/>
      <c r="AI260" s="579"/>
      <c r="AJ260" s="579"/>
      <c r="AK260" s="611"/>
      <c r="AL260" s="611"/>
      <c r="AM260" s="611"/>
      <c r="AN260" s="611"/>
      <c r="AO260" s="611"/>
      <c r="AP260" s="611"/>
      <c r="AQ260" s="611"/>
      <c r="AR260" s="611"/>
      <c r="AS260" s="611"/>
      <c r="AT260" s="611"/>
      <c r="AU260" s="611"/>
      <c r="AV260" s="611"/>
      <c r="AW260" s="611"/>
      <c r="AX260" s="611"/>
      <c r="AY260" s="611"/>
      <c r="AZ260" s="443"/>
    </row>
    <row r="261" spans="1:52" s="259" customFormat="1" ht="18" hidden="1" customHeight="1">
      <c r="A261" s="575">
        <f>IF(K$247&gt;0,1,0)</f>
        <v>0</v>
      </c>
      <c r="C261" s="259" t="s">
        <v>1206</v>
      </c>
      <c r="D261" s="579" t="s">
        <v>1205</v>
      </c>
      <c r="E261" s="579"/>
      <c r="F261" s="579"/>
      <c r="G261" s="579"/>
      <c r="H261" s="579"/>
      <c r="I261" s="579"/>
      <c r="J261" s="579"/>
      <c r="K261" s="579"/>
      <c r="L261" s="579"/>
      <c r="M261" s="579"/>
      <c r="N261" s="579"/>
      <c r="O261" s="579"/>
      <c r="P261" s="579"/>
      <c r="Q261" s="579"/>
      <c r="R261" s="579"/>
      <c r="S261" s="579"/>
      <c r="T261" s="579"/>
      <c r="U261" s="579"/>
      <c r="V261" s="579"/>
      <c r="W261" s="579"/>
      <c r="X261" s="579"/>
      <c r="Y261" s="579"/>
      <c r="Z261" s="579"/>
      <c r="AA261" s="579"/>
      <c r="AB261" s="579"/>
      <c r="AC261" s="579"/>
      <c r="AD261" s="579"/>
      <c r="AE261" s="579"/>
      <c r="AF261" s="579"/>
      <c r="AG261" s="579"/>
      <c r="AH261" s="579"/>
      <c r="AI261" s="579"/>
      <c r="AJ261" s="579"/>
      <c r="AK261" s="579"/>
      <c r="AL261" s="579"/>
      <c r="AM261" s="579"/>
      <c r="AN261" s="579"/>
      <c r="AO261" s="579"/>
      <c r="AP261" s="579"/>
      <c r="AQ261" s="579"/>
      <c r="AR261" s="579"/>
      <c r="AS261" s="579"/>
      <c r="AT261" s="579"/>
      <c r="AU261" s="579"/>
      <c r="AV261" s="579"/>
      <c r="AW261" s="579"/>
      <c r="AX261" s="579"/>
      <c r="AY261" s="579"/>
      <c r="AZ261" s="443">
        <v>5</v>
      </c>
    </row>
    <row r="262" spans="1:52" s="259" customFormat="1" ht="18" hidden="1" customHeight="1">
      <c r="A262" s="575">
        <f>IF(K$247&gt;0,1,0)</f>
        <v>0</v>
      </c>
      <c r="C262" s="1862" t="s">
        <v>1204</v>
      </c>
      <c r="D262" s="1862"/>
      <c r="E262" s="1862"/>
      <c r="F262" s="1862"/>
      <c r="G262" s="1862"/>
      <c r="H262" s="1862"/>
      <c r="I262" s="1862"/>
      <c r="J262" s="1862"/>
      <c r="K262" s="1862"/>
      <c r="L262" s="1862"/>
      <c r="M262" s="1862"/>
      <c r="N262" s="1862"/>
      <c r="O262" s="1862"/>
      <c r="P262" s="1862"/>
      <c r="Q262" s="1862"/>
      <c r="R262" s="1862"/>
      <c r="S262" s="1862"/>
      <c r="T262" s="1862"/>
      <c r="U262" s="1862"/>
      <c r="V262" s="1862"/>
      <c r="W262" s="1862"/>
      <c r="X262" s="1862"/>
      <c r="Y262" s="1862"/>
      <c r="Z262" s="1862"/>
      <c r="AA262" s="1862" t="s">
        <v>1203</v>
      </c>
      <c r="AB262" s="1862"/>
      <c r="AC262" s="1862"/>
      <c r="AD262" s="1862"/>
      <c r="AE262" s="1862"/>
      <c r="AF262" s="1862"/>
      <c r="AG262" s="1862"/>
      <c r="AH262" s="1862"/>
      <c r="AI262" s="1862"/>
      <c r="AJ262" s="1862"/>
      <c r="AK262" s="1862"/>
      <c r="AL262" s="1862"/>
      <c r="AM262" s="1862"/>
      <c r="AN262" s="1862"/>
      <c r="AO262" s="1862"/>
      <c r="AP262" s="1862"/>
      <c r="AQ262" s="1862"/>
      <c r="AR262" s="1862"/>
      <c r="AS262" s="1862"/>
      <c r="AT262" s="1862"/>
      <c r="AU262" s="1862"/>
      <c r="AV262" s="1862"/>
      <c r="AW262" s="1862"/>
      <c r="AX262" s="1862"/>
      <c r="AZ262" s="443">
        <v>5</v>
      </c>
    </row>
    <row r="263" spans="1:52" s="259" customFormat="1" ht="18" hidden="1" customHeight="1">
      <c r="A263" s="575">
        <f>IF(K$247&gt;0,1,0)</f>
        <v>0</v>
      </c>
      <c r="B263" s="614"/>
      <c r="C263" s="1862" t="s">
        <v>1202</v>
      </c>
      <c r="D263" s="1862"/>
      <c r="E263" s="1862"/>
      <c r="F263" s="1862"/>
      <c r="G263" s="1862"/>
      <c r="H263" s="1862"/>
      <c r="I263" s="1862"/>
      <c r="J263" s="1862"/>
      <c r="K263" s="1862" t="s">
        <v>1201</v>
      </c>
      <c r="L263" s="1862"/>
      <c r="M263" s="1862"/>
      <c r="N263" s="1862"/>
      <c r="O263" s="1862"/>
      <c r="P263" s="1862"/>
      <c r="Q263" s="1862"/>
      <c r="R263" s="1862"/>
      <c r="S263" s="1862" t="s">
        <v>1200</v>
      </c>
      <c r="T263" s="1862"/>
      <c r="U263" s="1862"/>
      <c r="V263" s="1862"/>
      <c r="W263" s="1862"/>
      <c r="X263" s="1862"/>
      <c r="Y263" s="1862"/>
      <c r="Z263" s="1862"/>
      <c r="AA263" s="1862" t="s">
        <v>1199</v>
      </c>
      <c r="AB263" s="1862"/>
      <c r="AC263" s="1862"/>
      <c r="AD263" s="1862"/>
      <c r="AE263" s="1862"/>
      <c r="AF263" s="1862"/>
      <c r="AG263" s="1862"/>
      <c r="AH263" s="1862"/>
      <c r="AI263" s="1862" t="s">
        <v>1198</v>
      </c>
      <c r="AJ263" s="1862"/>
      <c r="AK263" s="1862"/>
      <c r="AL263" s="1862"/>
      <c r="AM263" s="1862"/>
      <c r="AN263" s="1862"/>
      <c r="AO263" s="1862"/>
      <c r="AP263" s="1862"/>
      <c r="AQ263" s="1862" t="s">
        <v>964</v>
      </c>
      <c r="AR263" s="1862"/>
      <c r="AS263" s="1862"/>
      <c r="AT263" s="1862"/>
      <c r="AU263" s="1862"/>
      <c r="AV263" s="1862"/>
      <c r="AW263" s="1862"/>
      <c r="AX263" s="1862"/>
      <c r="AY263" s="614"/>
      <c r="AZ263" s="443">
        <v>5</v>
      </c>
    </row>
    <row r="264" spans="1:52" s="260" customFormat="1" ht="18" hidden="1" customHeight="1">
      <c r="A264" s="575">
        <f>IF(K$247&gt;0,1,0)</f>
        <v>0</v>
      </c>
      <c r="B264" s="599"/>
      <c r="C264" s="1862" t="s">
        <v>1192</v>
      </c>
      <c r="D264" s="1862"/>
      <c r="E264" s="1862"/>
      <c r="F264" s="1862"/>
      <c r="G264" s="1862"/>
      <c r="H264" s="1862"/>
      <c r="I264" s="1862"/>
      <c r="J264" s="1862"/>
      <c r="K264" s="1862" t="s">
        <v>1197</v>
      </c>
      <c r="L264" s="1862"/>
      <c r="M264" s="1862"/>
      <c r="N264" s="1862"/>
      <c r="O264" s="1862"/>
      <c r="P264" s="1862"/>
      <c r="Q264" s="1862"/>
      <c r="R264" s="1862"/>
      <c r="S264" s="1886">
        <f>'5-3단가산출서 4'!D198</f>
        <v>50</v>
      </c>
      <c r="T264" s="1886"/>
      <c r="U264" s="1886"/>
      <c r="V264" s="1886"/>
      <c r="W264" s="1886"/>
      <c r="X264" s="1886"/>
      <c r="Y264" s="1886"/>
      <c r="Z264" s="1886"/>
      <c r="AA264" s="1877" t="str">
        <f>'6-3표준조사 4'!P306</f>
        <v>중 (15˚ ~ 30˚)</v>
      </c>
      <c r="AB264" s="1878"/>
      <c r="AC264" s="1878"/>
      <c r="AD264" s="1878"/>
      <c r="AE264" s="1878"/>
      <c r="AF264" s="1878"/>
      <c r="AG264" s="1878"/>
      <c r="AH264" s="1879"/>
      <c r="AI264" s="1877" t="str">
        <f>'6-3표준조사 4'!Q306</f>
        <v>개소당5ha이상</v>
      </c>
      <c r="AJ264" s="1878"/>
      <c r="AK264" s="1878"/>
      <c r="AL264" s="1878"/>
      <c r="AM264" s="1878"/>
      <c r="AN264" s="1878"/>
      <c r="AO264" s="1878"/>
      <c r="AP264" s="1879"/>
      <c r="AQ264" s="1877">
        <f>'6-3표준조사 4'!R306</f>
        <v>0</v>
      </c>
      <c r="AR264" s="1878"/>
      <c r="AS264" s="1878"/>
      <c r="AT264" s="1878"/>
      <c r="AU264" s="1878"/>
      <c r="AV264" s="1878"/>
      <c r="AW264" s="1878"/>
      <c r="AX264" s="1879"/>
      <c r="AY264" s="599"/>
      <c r="AZ264" s="443">
        <v>5</v>
      </c>
    </row>
    <row r="265" spans="1:52" s="259" customFormat="1" ht="18" hidden="1" customHeight="1">
      <c r="A265" s="575">
        <f>IF(K$247&gt;0,1,0)</f>
        <v>0</v>
      </c>
      <c r="B265" s="599"/>
      <c r="C265" s="1862" t="str">
        <f>AO231</f>
        <v>모두베기</v>
      </c>
      <c r="D265" s="1862"/>
      <c r="E265" s="1862"/>
      <c r="F265" s="1862"/>
      <c r="G265" s="1862"/>
      <c r="H265" s="1862"/>
      <c r="I265" s="1862"/>
      <c r="J265" s="1862"/>
      <c r="K265" s="1862" t="s">
        <v>1194</v>
      </c>
      <c r="L265" s="1862"/>
      <c r="M265" s="1862"/>
      <c r="N265" s="1862"/>
      <c r="O265" s="1862"/>
      <c r="P265" s="1862"/>
      <c r="Q265" s="1862"/>
      <c r="R265" s="1862"/>
      <c r="S265" s="1467">
        <f>K247</f>
        <v>0</v>
      </c>
      <c r="T265" s="1467"/>
      <c r="U265" s="1467"/>
      <c r="V265" s="1467"/>
      <c r="W265" s="1467"/>
      <c r="X265" s="1467"/>
      <c r="Y265" s="1467"/>
      <c r="Z265" s="1467"/>
      <c r="AA265" s="1880"/>
      <c r="AB265" s="1881"/>
      <c r="AC265" s="1881"/>
      <c r="AD265" s="1881"/>
      <c r="AE265" s="1881"/>
      <c r="AF265" s="1881"/>
      <c r="AG265" s="1881"/>
      <c r="AH265" s="1882"/>
      <c r="AI265" s="1880"/>
      <c r="AJ265" s="1881"/>
      <c r="AK265" s="1881"/>
      <c r="AL265" s="1881"/>
      <c r="AM265" s="1881"/>
      <c r="AN265" s="1881"/>
      <c r="AO265" s="1881"/>
      <c r="AP265" s="1882"/>
      <c r="AQ265" s="1880"/>
      <c r="AR265" s="1881"/>
      <c r="AS265" s="1881"/>
      <c r="AT265" s="1881"/>
      <c r="AU265" s="1881"/>
      <c r="AV265" s="1881"/>
      <c r="AW265" s="1881"/>
      <c r="AX265" s="1882"/>
      <c r="AY265" s="599"/>
      <c r="AZ265" s="443">
        <v>5</v>
      </c>
    </row>
    <row r="266" spans="1:52" s="259" customFormat="1" ht="18" hidden="1" customHeight="1">
      <c r="A266" s="575">
        <f>IF('6-3표준조사 4'!$Y$302&gt;0,1,0)</f>
        <v>0</v>
      </c>
      <c r="B266" s="599"/>
      <c r="C266" s="1862" t="s">
        <v>1195</v>
      </c>
      <c r="D266" s="1862"/>
      <c r="E266" s="1862"/>
      <c r="F266" s="1862"/>
      <c r="G266" s="1862"/>
      <c r="H266" s="1862"/>
      <c r="I266" s="1862"/>
      <c r="J266" s="1862"/>
      <c r="K266" s="1862" t="s">
        <v>1194</v>
      </c>
      <c r="L266" s="1862"/>
      <c r="M266" s="1862"/>
      <c r="N266" s="1862"/>
      <c r="O266" s="1862"/>
      <c r="P266" s="1862"/>
      <c r="Q266" s="1862"/>
      <c r="R266" s="1862"/>
      <c r="S266" s="1863" t="b">
        <f>IF(A266&gt;0,S265)</f>
        <v>0</v>
      </c>
      <c r="T266" s="1863"/>
      <c r="U266" s="1863"/>
      <c r="V266" s="1863"/>
      <c r="W266" s="1863"/>
      <c r="X266" s="1863"/>
      <c r="Y266" s="1863"/>
      <c r="Z266" s="1863"/>
      <c r="AA266" s="1883"/>
      <c r="AB266" s="1884"/>
      <c r="AC266" s="1884"/>
      <c r="AD266" s="1884"/>
      <c r="AE266" s="1884"/>
      <c r="AF266" s="1884"/>
      <c r="AG266" s="1884"/>
      <c r="AH266" s="1885"/>
      <c r="AI266" s="1883"/>
      <c r="AJ266" s="1884"/>
      <c r="AK266" s="1884"/>
      <c r="AL266" s="1884"/>
      <c r="AM266" s="1884"/>
      <c r="AN266" s="1884"/>
      <c r="AO266" s="1884"/>
      <c r="AP266" s="1885"/>
      <c r="AQ266" s="1883"/>
      <c r="AR266" s="1884"/>
      <c r="AS266" s="1884"/>
      <c r="AT266" s="1884"/>
      <c r="AU266" s="1884"/>
      <c r="AV266" s="1884"/>
      <c r="AW266" s="1884"/>
      <c r="AX266" s="1885"/>
      <c r="AY266" s="599"/>
      <c r="AZ266" s="444">
        <v>5</v>
      </c>
    </row>
    <row r="267" spans="1:52" s="259" customFormat="1" ht="0.95" customHeight="1">
      <c r="A267" s="575">
        <v>1</v>
      </c>
      <c r="B267" s="599"/>
      <c r="C267" s="1862"/>
      <c r="D267" s="1862"/>
      <c r="E267" s="1862"/>
      <c r="F267" s="1862"/>
      <c r="G267" s="1862"/>
      <c r="H267" s="1862"/>
      <c r="I267" s="1862"/>
      <c r="J267" s="1862"/>
      <c r="K267" s="1862"/>
      <c r="L267" s="1862"/>
      <c r="M267" s="1862"/>
      <c r="N267" s="1862"/>
      <c r="O267" s="1862"/>
      <c r="P267" s="1862"/>
      <c r="Q267" s="1862"/>
      <c r="R267" s="1862"/>
      <c r="S267" s="1863"/>
      <c r="T267" s="1863"/>
      <c r="U267" s="1863"/>
      <c r="V267" s="1863"/>
      <c r="W267" s="1863"/>
      <c r="X267" s="1863"/>
      <c r="Y267" s="1863"/>
      <c r="Z267" s="1863"/>
      <c r="AA267" s="1889"/>
      <c r="AB267" s="1889"/>
      <c r="AC267" s="1889"/>
      <c r="AD267" s="1889"/>
      <c r="AE267" s="1889"/>
      <c r="AF267" s="1889"/>
      <c r="AG267" s="1889"/>
      <c r="AH267" s="1889"/>
      <c r="AI267" s="1889"/>
      <c r="AJ267" s="1889"/>
      <c r="AK267" s="1889"/>
      <c r="AL267" s="1889"/>
      <c r="AM267" s="1889"/>
      <c r="AN267" s="1889"/>
      <c r="AO267" s="1889"/>
      <c r="AP267" s="1889"/>
      <c r="AQ267" s="1889"/>
      <c r="AR267" s="1889"/>
      <c r="AS267" s="1889"/>
      <c r="AT267" s="1889"/>
      <c r="AU267" s="1889"/>
      <c r="AV267" s="1889"/>
      <c r="AW267" s="1889"/>
      <c r="AX267" s="1889"/>
      <c r="AY267" s="599"/>
      <c r="AZ267" s="444"/>
    </row>
    <row r="268" spans="1:52" s="259" customFormat="1" ht="18" hidden="1" customHeight="1">
      <c r="A268" s="575"/>
      <c r="B268" s="617"/>
      <c r="C268" s="617" t="s">
        <v>1193</v>
      </c>
      <c r="D268" s="617" t="s">
        <v>1192</v>
      </c>
      <c r="E268" s="617"/>
      <c r="F268" s="617"/>
      <c r="G268" s="618"/>
      <c r="H268" s="618"/>
      <c r="I268" s="618"/>
      <c r="J268" s="618"/>
      <c r="K268" s="618"/>
      <c r="L268" s="604"/>
      <c r="M268" s="604"/>
      <c r="N268" s="604"/>
      <c r="O268" s="604"/>
      <c r="P268" s="604"/>
      <c r="Q268" s="619"/>
      <c r="R268" s="619"/>
      <c r="S268" s="619"/>
      <c r="T268" s="619"/>
      <c r="U268" s="619"/>
      <c r="V268" s="599"/>
      <c r="W268" s="599"/>
      <c r="X268" s="599"/>
      <c r="Y268" s="599"/>
      <c r="Z268" s="620"/>
      <c r="AA268" s="599"/>
      <c r="AB268" s="599"/>
      <c r="AC268" s="599"/>
      <c r="AD268" s="621"/>
      <c r="AE268" s="599"/>
      <c r="AF268" s="599"/>
      <c r="AG268" s="599"/>
      <c r="AH268" s="800"/>
      <c r="AI268" s="800"/>
      <c r="AJ268" s="800"/>
      <c r="AK268" s="800"/>
      <c r="AL268" s="800"/>
      <c r="AM268" s="800"/>
      <c r="AN268" s="800"/>
      <c r="AO268" s="800"/>
      <c r="AP268" s="800"/>
      <c r="AQ268" s="622"/>
      <c r="AR268" s="622"/>
      <c r="AS268" s="622"/>
      <c r="AT268" s="622"/>
      <c r="AU268" s="797"/>
      <c r="AV268" s="797"/>
      <c r="AW268" s="797"/>
      <c r="AX268" s="797"/>
      <c r="AY268" s="797"/>
      <c r="AZ268" s="443">
        <v>5</v>
      </c>
    </row>
    <row r="269" spans="1:52" s="259" customFormat="1" ht="18" hidden="1" customHeight="1">
      <c r="A269" s="575"/>
      <c r="D269" s="259" t="s">
        <v>499</v>
      </c>
      <c r="E269" s="259" t="s">
        <v>1191</v>
      </c>
      <c r="J269" s="621"/>
      <c r="K269" s="621"/>
      <c r="L269" s="621"/>
      <c r="M269" s="621"/>
      <c r="T269" s="619"/>
      <c r="U269" s="619"/>
      <c r="V269" s="619"/>
      <c r="W269" s="619"/>
      <c r="AB269" s="619"/>
      <c r="AC269" s="619"/>
      <c r="AD269" s="619"/>
      <c r="AE269" s="619"/>
      <c r="AZ269" s="443">
        <v>5</v>
      </c>
    </row>
    <row r="270" spans="1:52" s="259" customFormat="1" ht="18" hidden="1" customHeight="1">
      <c r="A270" s="575"/>
      <c r="D270" s="259" t="s">
        <v>499</v>
      </c>
      <c r="E270" s="579" t="s">
        <v>1190</v>
      </c>
      <c r="F270" s="579"/>
      <c r="G270" s="579"/>
      <c r="H270" s="579"/>
      <c r="I270" s="579"/>
      <c r="J270" s="579"/>
      <c r="K270" s="579"/>
      <c r="L270" s="579"/>
      <c r="M270" s="579"/>
      <c r="N270" s="579"/>
      <c r="O270" s="579"/>
      <c r="P270" s="579"/>
      <c r="Q270" s="579"/>
      <c r="R270" s="579"/>
      <c r="S270" s="579"/>
      <c r="T270" s="579"/>
      <c r="U270" s="579"/>
      <c r="V270" s="579"/>
      <c r="W270" s="579"/>
      <c r="X270" s="579"/>
      <c r="Y270" s="579"/>
      <c r="Z270" s="579"/>
      <c r="AA270" s="579"/>
      <c r="AB270" s="579"/>
      <c r="AC270" s="579"/>
      <c r="AD270" s="579"/>
      <c r="AE270" s="579"/>
      <c r="AF270" s="579"/>
      <c r="AG270" s="579"/>
      <c r="AH270" s="579"/>
      <c r="AI270" s="579"/>
      <c r="AJ270" s="579"/>
      <c r="AK270" s="579"/>
      <c r="AL270" s="579"/>
      <c r="AM270" s="579"/>
      <c r="AN270" s="579"/>
      <c r="AO270" s="579"/>
      <c r="AP270" s="579"/>
      <c r="AQ270" s="579"/>
      <c r="AR270" s="579"/>
      <c r="AS270" s="579"/>
      <c r="AT270" s="579"/>
      <c r="AU270" s="579"/>
      <c r="AV270" s="579"/>
      <c r="AW270" s="579"/>
      <c r="AX270" s="579"/>
      <c r="AY270" s="579"/>
      <c r="AZ270" s="443">
        <v>5</v>
      </c>
    </row>
    <row r="271" spans="1:52" s="260" customFormat="1" ht="18" hidden="1" customHeight="1">
      <c r="A271" s="575"/>
      <c r="B271" s="259"/>
      <c r="C271" s="259" t="s">
        <v>1189</v>
      </c>
      <c r="D271" s="259"/>
      <c r="E271" s="653"/>
      <c r="F271" s="653"/>
      <c r="G271" s="653"/>
      <c r="H271" s="653"/>
      <c r="I271" s="653"/>
      <c r="J271" s="653"/>
      <c r="K271" s="653"/>
      <c r="L271" s="653"/>
      <c r="M271" s="653"/>
      <c r="N271" s="653"/>
      <c r="O271" s="653"/>
      <c r="P271" s="653"/>
      <c r="Q271" s="653"/>
      <c r="R271" s="653"/>
      <c r="S271" s="653"/>
      <c r="T271" s="653"/>
      <c r="U271" s="653"/>
      <c r="V271" s="653"/>
      <c r="W271" s="653"/>
      <c r="X271" s="653"/>
      <c r="Y271" s="653"/>
      <c r="Z271" s="653"/>
      <c r="AA271" s="653"/>
      <c r="AB271" s="653"/>
      <c r="AC271" s="653"/>
      <c r="AD271" s="653"/>
      <c r="AE271" s="653"/>
      <c r="AF271" s="653"/>
      <c r="AG271" s="653"/>
      <c r="AH271" s="653"/>
      <c r="AI271" s="653"/>
      <c r="AJ271" s="653"/>
      <c r="AK271" s="653"/>
      <c r="AL271" s="653"/>
      <c r="AM271" s="653"/>
      <c r="AN271" s="653"/>
      <c r="AO271" s="653"/>
      <c r="AP271" s="653"/>
      <c r="AQ271" s="653"/>
      <c r="AR271" s="653"/>
      <c r="AS271" s="653"/>
      <c r="AT271" s="653"/>
      <c r="AU271" s="653"/>
      <c r="AV271" s="653"/>
      <c r="AW271" s="653"/>
      <c r="AX271" s="653"/>
      <c r="AY271" s="653"/>
      <c r="AZ271" s="443">
        <v>5</v>
      </c>
    </row>
    <row r="272" spans="1:52" s="259" customFormat="1" ht="18" hidden="1" customHeight="1">
      <c r="A272" s="575"/>
      <c r="D272" s="259" t="s">
        <v>499</v>
      </c>
      <c r="E272" s="653" t="s">
        <v>1385</v>
      </c>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c r="AI272" s="653"/>
      <c r="AJ272" s="653"/>
      <c r="AK272" s="653"/>
      <c r="AL272" s="653"/>
      <c r="AM272" s="653"/>
      <c r="AN272" s="653"/>
      <c r="AO272" s="653"/>
      <c r="AP272" s="653"/>
      <c r="AQ272" s="653"/>
      <c r="AR272" s="653"/>
      <c r="AS272" s="653"/>
      <c r="AT272" s="653"/>
      <c r="AU272" s="653"/>
      <c r="AV272" s="653"/>
      <c r="AW272" s="653"/>
      <c r="AX272" s="653"/>
      <c r="AY272" s="653"/>
      <c r="AZ272" s="443">
        <v>5</v>
      </c>
    </row>
    <row r="273" spans="1:52" s="259" customFormat="1" ht="18" hidden="1" customHeight="1">
      <c r="A273" s="575"/>
      <c r="D273" s="259" t="s">
        <v>499</v>
      </c>
      <c r="E273" s="653" t="s">
        <v>1188</v>
      </c>
      <c r="F273" s="653"/>
      <c r="G273" s="653"/>
      <c r="H273" s="653"/>
      <c r="I273" s="653"/>
      <c r="J273" s="653"/>
      <c r="K273" s="653"/>
      <c r="L273" s="653"/>
      <c r="M273" s="653"/>
      <c r="N273" s="653"/>
      <c r="O273" s="653"/>
      <c r="P273" s="653"/>
      <c r="Q273" s="653"/>
      <c r="R273" s="653"/>
      <c r="S273" s="653"/>
      <c r="T273" s="653"/>
      <c r="U273" s="653"/>
      <c r="V273" s="653"/>
      <c r="W273" s="653"/>
      <c r="X273" s="653"/>
      <c r="Y273" s="653"/>
      <c r="Z273" s="653"/>
      <c r="AA273" s="653"/>
      <c r="AB273" s="653"/>
      <c r="AC273" s="653"/>
      <c r="AD273" s="653"/>
      <c r="AE273" s="653"/>
      <c r="AF273" s="653"/>
      <c r="AG273" s="653"/>
      <c r="AH273" s="653"/>
      <c r="AI273" s="653"/>
      <c r="AJ273" s="653"/>
      <c r="AK273" s="653"/>
      <c r="AL273" s="653"/>
      <c r="AM273" s="653"/>
      <c r="AN273" s="653"/>
      <c r="AO273" s="653"/>
      <c r="AP273" s="653"/>
      <c r="AQ273" s="653"/>
      <c r="AR273" s="653"/>
      <c r="AS273" s="653"/>
      <c r="AT273" s="653"/>
      <c r="AU273" s="653"/>
      <c r="AV273" s="653"/>
      <c r="AW273" s="653"/>
      <c r="AX273" s="653"/>
      <c r="AY273" s="653"/>
      <c r="AZ273" s="443">
        <v>5</v>
      </c>
    </row>
    <row r="274" spans="1:52" s="260" customFormat="1" ht="18" hidden="1" customHeight="1">
      <c r="A274" s="575"/>
      <c r="B274" s="259"/>
      <c r="C274" s="259" t="s">
        <v>1187</v>
      </c>
      <c r="D274" s="259"/>
      <c r="E274" s="653"/>
      <c r="F274" s="653"/>
      <c r="G274" s="653"/>
      <c r="H274" s="653"/>
      <c r="I274" s="653"/>
      <c r="J274" s="653"/>
      <c r="K274" s="653"/>
      <c r="L274" s="653"/>
      <c r="M274" s="653"/>
      <c r="N274" s="653"/>
      <c r="O274" s="653"/>
      <c r="P274" s="653"/>
      <c r="Q274" s="653"/>
      <c r="R274" s="653"/>
      <c r="S274" s="653"/>
      <c r="T274" s="653"/>
      <c r="U274" s="653"/>
      <c r="V274" s="653"/>
      <c r="W274" s="653"/>
      <c r="X274" s="653"/>
      <c r="Y274" s="653"/>
      <c r="Z274" s="653"/>
      <c r="AA274" s="653"/>
      <c r="AB274" s="653"/>
      <c r="AC274" s="653"/>
      <c r="AD274" s="653"/>
      <c r="AE274" s="653"/>
      <c r="AF274" s="653"/>
      <c r="AG274" s="653"/>
      <c r="AH274" s="653"/>
      <c r="AI274" s="653"/>
      <c r="AJ274" s="653"/>
      <c r="AK274" s="653"/>
      <c r="AL274" s="653"/>
      <c r="AM274" s="653"/>
      <c r="AN274" s="653"/>
      <c r="AO274" s="653"/>
      <c r="AP274" s="653"/>
      <c r="AQ274" s="653"/>
      <c r="AR274" s="653"/>
      <c r="AS274" s="653"/>
      <c r="AT274" s="653"/>
      <c r="AU274" s="653"/>
      <c r="AV274" s="653"/>
      <c r="AW274" s="653"/>
      <c r="AX274" s="653"/>
      <c r="AY274" s="653"/>
      <c r="AZ274" s="443">
        <v>5</v>
      </c>
    </row>
    <row r="275" spans="1:52" s="259" customFormat="1" ht="18" hidden="1" customHeight="1">
      <c r="A275" s="575"/>
      <c r="D275" s="259" t="s">
        <v>499</v>
      </c>
      <c r="E275" s="653" t="s">
        <v>1385</v>
      </c>
      <c r="F275" s="653"/>
      <c r="G275" s="653"/>
      <c r="H275" s="653"/>
      <c r="I275" s="653"/>
      <c r="J275" s="653"/>
      <c r="K275" s="653"/>
      <c r="L275" s="653"/>
      <c r="M275" s="653"/>
      <c r="N275" s="653"/>
      <c r="O275" s="653"/>
      <c r="P275" s="653"/>
      <c r="Q275" s="653"/>
      <c r="R275" s="653"/>
      <c r="S275" s="653"/>
      <c r="T275" s="653"/>
      <c r="U275" s="653"/>
      <c r="V275" s="653"/>
      <c r="W275" s="653"/>
      <c r="X275" s="653"/>
      <c r="Y275" s="653"/>
      <c r="Z275" s="653"/>
      <c r="AA275" s="653"/>
      <c r="AB275" s="653"/>
      <c r="AC275" s="653"/>
      <c r="AD275" s="653"/>
      <c r="AE275" s="653"/>
      <c r="AF275" s="653"/>
      <c r="AG275" s="653"/>
      <c r="AH275" s="653"/>
      <c r="AI275" s="653"/>
      <c r="AJ275" s="653"/>
      <c r="AK275" s="653"/>
      <c r="AL275" s="653"/>
      <c r="AM275" s="653"/>
      <c r="AN275" s="653"/>
      <c r="AO275" s="653"/>
      <c r="AP275" s="653"/>
      <c r="AQ275" s="653"/>
      <c r="AR275" s="653"/>
      <c r="AS275" s="653"/>
      <c r="AT275" s="653"/>
      <c r="AU275" s="653"/>
      <c r="AV275" s="653"/>
      <c r="AW275" s="653"/>
      <c r="AX275" s="653"/>
      <c r="AY275" s="653"/>
      <c r="AZ275" s="443">
        <v>5</v>
      </c>
    </row>
    <row r="276" spans="1:52" s="259" customFormat="1" ht="18" hidden="1" customHeight="1">
      <c r="A276" s="575"/>
      <c r="D276" s="259" t="s">
        <v>499</v>
      </c>
      <c r="E276" s="653" t="s">
        <v>1186</v>
      </c>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c r="AI276" s="653"/>
      <c r="AJ276" s="653"/>
      <c r="AK276" s="653"/>
      <c r="AL276" s="653"/>
      <c r="AM276" s="653"/>
      <c r="AN276" s="653"/>
      <c r="AO276" s="653"/>
      <c r="AP276" s="653"/>
      <c r="AQ276" s="653"/>
      <c r="AR276" s="653"/>
      <c r="AS276" s="653"/>
      <c r="AT276" s="653"/>
      <c r="AU276" s="653"/>
      <c r="AV276" s="653"/>
      <c r="AW276" s="653"/>
      <c r="AX276" s="653"/>
      <c r="AY276" s="653"/>
      <c r="AZ276" s="443">
        <v>5</v>
      </c>
    </row>
    <row r="277" spans="1:52" s="259" customFormat="1" ht="18" hidden="1" customHeight="1">
      <c r="A277" s="575"/>
      <c r="C277" s="259" t="s">
        <v>1185</v>
      </c>
      <c r="D277" s="259" t="s">
        <v>1184</v>
      </c>
      <c r="E277" s="653"/>
      <c r="F277" s="653"/>
      <c r="G277" s="653"/>
      <c r="H277" s="653"/>
      <c r="I277" s="653"/>
      <c r="J277" s="653"/>
      <c r="K277" s="653"/>
      <c r="L277" s="653"/>
      <c r="M277" s="653"/>
      <c r="N277" s="653"/>
      <c r="O277" s="653"/>
      <c r="P277" s="653"/>
      <c r="Q277" s="653"/>
      <c r="R277" s="653"/>
      <c r="S277" s="653"/>
      <c r="T277" s="653"/>
      <c r="U277" s="653"/>
      <c r="V277" s="653"/>
      <c r="W277" s="653"/>
      <c r="X277" s="653"/>
      <c r="Y277" s="653"/>
      <c r="Z277" s="653"/>
      <c r="AA277" s="653"/>
      <c r="AB277" s="653"/>
      <c r="AC277" s="653"/>
      <c r="AD277" s="653"/>
      <c r="AE277" s="653"/>
      <c r="AF277" s="653"/>
      <c r="AG277" s="653"/>
      <c r="AH277" s="653"/>
      <c r="AI277" s="653"/>
      <c r="AJ277" s="653"/>
      <c r="AK277" s="653"/>
      <c r="AL277" s="653"/>
      <c r="AM277" s="653"/>
      <c r="AN277" s="653"/>
      <c r="AO277" s="653"/>
      <c r="AP277" s="653"/>
      <c r="AQ277" s="653"/>
      <c r="AR277" s="653"/>
      <c r="AS277" s="653"/>
      <c r="AT277" s="653"/>
      <c r="AU277" s="653"/>
      <c r="AV277" s="653"/>
      <c r="AW277" s="653"/>
      <c r="AX277" s="653"/>
      <c r="AY277" s="653"/>
      <c r="AZ277" s="443">
        <v>5</v>
      </c>
    </row>
    <row r="278" spans="1:52" s="259" customFormat="1" ht="18" hidden="1" customHeight="1">
      <c r="A278" s="575"/>
      <c r="D278" s="259" t="s">
        <v>499</v>
      </c>
      <c r="E278" s="653" t="s">
        <v>1183</v>
      </c>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c r="AI278" s="653"/>
      <c r="AJ278" s="653"/>
      <c r="AK278" s="653"/>
      <c r="AL278" s="653"/>
      <c r="AM278" s="653"/>
      <c r="AN278" s="653"/>
      <c r="AO278" s="653"/>
      <c r="AP278" s="653"/>
      <c r="AQ278" s="653"/>
      <c r="AR278" s="653"/>
      <c r="AS278" s="653"/>
      <c r="AT278" s="653"/>
      <c r="AU278" s="653"/>
      <c r="AV278" s="653"/>
      <c r="AW278" s="653"/>
      <c r="AX278" s="653"/>
      <c r="AY278" s="653"/>
      <c r="AZ278" s="443">
        <v>5</v>
      </c>
    </row>
    <row r="279" spans="1:52" s="259" customFormat="1" ht="18" hidden="1" customHeight="1">
      <c r="A279" s="575"/>
      <c r="D279" s="259" t="s">
        <v>499</v>
      </c>
      <c r="E279" s="653" t="s">
        <v>1182</v>
      </c>
      <c r="F279" s="653"/>
      <c r="G279" s="653"/>
      <c r="H279" s="653"/>
      <c r="I279" s="653"/>
      <c r="J279" s="653"/>
      <c r="K279" s="653"/>
      <c r="L279" s="653"/>
      <c r="M279" s="653"/>
      <c r="N279" s="653"/>
      <c r="O279" s="653"/>
      <c r="P279" s="653"/>
      <c r="Q279" s="653"/>
      <c r="R279" s="653"/>
      <c r="S279" s="653"/>
      <c r="T279" s="653"/>
      <c r="U279" s="653"/>
      <c r="V279" s="653"/>
      <c r="W279" s="653"/>
      <c r="X279" s="653"/>
      <c r="Y279" s="653"/>
      <c r="Z279" s="653"/>
      <c r="AA279" s="653"/>
      <c r="AB279" s="653"/>
      <c r="AC279" s="653"/>
      <c r="AD279" s="653"/>
      <c r="AE279" s="653"/>
      <c r="AF279" s="653"/>
      <c r="AG279" s="653"/>
      <c r="AH279" s="653"/>
      <c r="AI279" s="653"/>
      <c r="AJ279" s="653"/>
      <c r="AK279" s="653"/>
      <c r="AL279" s="653"/>
      <c r="AM279" s="653"/>
      <c r="AN279" s="653"/>
      <c r="AO279" s="653"/>
      <c r="AP279" s="653"/>
      <c r="AQ279" s="653"/>
      <c r="AR279" s="653"/>
      <c r="AS279" s="653"/>
      <c r="AT279" s="653"/>
      <c r="AU279" s="653"/>
      <c r="AV279" s="653"/>
      <c r="AW279" s="653"/>
      <c r="AX279" s="653"/>
      <c r="AY279" s="653"/>
      <c r="AZ279" s="443">
        <v>5</v>
      </c>
    </row>
    <row r="280" spans="1:52" s="259" customFormat="1" ht="18" hidden="1" customHeight="1">
      <c r="A280" s="575"/>
      <c r="D280" s="259" t="s">
        <v>499</v>
      </c>
      <c r="E280" s="653" t="s">
        <v>1181</v>
      </c>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c r="AI280" s="653"/>
      <c r="AJ280" s="653"/>
      <c r="AK280" s="653"/>
      <c r="AL280" s="653"/>
      <c r="AM280" s="653"/>
      <c r="AN280" s="653"/>
      <c r="AO280" s="653"/>
      <c r="AP280" s="653"/>
      <c r="AQ280" s="653"/>
      <c r="AR280" s="653"/>
      <c r="AS280" s="653"/>
      <c r="AT280" s="653"/>
      <c r="AU280" s="653"/>
      <c r="AV280" s="653"/>
      <c r="AW280" s="653"/>
      <c r="AX280" s="653"/>
      <c r="AY280" s="653"/>
      <c r="AZ280" s="443">
        <v>5</v>
      </c>
    </row>
    <row r="281" spans="1:52" s="259" customFormat="1" ht="18" hidden="1" customHeight="1">
      <c r="A281" s="575"/>
      <c r="D281" s="259" t="s">
        <v>499</v>
      </c>
      <c r="E281" s="653" t="s">
        <v>1180</v>
      </c>
      <c r="F281" s="653"/>
      <c r="G281" s="653"/>
      <c r="H281" s="653"/>
      <c r="I281" s="653"/>
      <c r="J281" s="653"/>
      <c r="K281" s="653"/>
      <c r="L281" s="653"/>
      <c r="M281" s="653"/>
      <c r="N281" s="653"/>
      <c r="O281" s="653"/>
      <c r="P281" s="653"/>
      <c r="Q281" s="653"/>
      <c r="R281" s="653"/>
      <c r="S281" s="653"/>
      <c r="T281" s="653"/>
      <c r="U281" s="653"/>
      <c r="V281" s="653"/>
      <c r="W281" s="653"/>
      <c r="X281" s="653"/>
      <c r="Y281" s="653"/>
      <c r="Z281" s="653"/>
      <c r="AA281" s="653"/>
      <c r="AB281" s="653"/>
      <c r="AC281" s="653"/>
      <c r="AD281" s="653"/>
      <c r="AE281" s="653"/>
      <c r="AF281" s="653"/>
      <c r="AG281" s="653"/>
      <c r="AH281" s="653"/>
      <c r="AI281" s="653"/>
      <c r="AJ281" s="653"/>
      <c r="AK281" s="653"/>
      <c r="AL281" s="653"/>
      <c r="AM281" s="653"/>
      <c r="AN281" s="653"/>
      <c r="AO281" s="653"/>
      <c r="AP281" s="653"/>
      <c r="AQ281" s="653"/>
      <c r="AR281" s="653"/>
      <c r="AS281" s="653"/>
      <c r="AT281" s="653"/>
      <c r="AU281" s="653"/>
      <c r="AV281" s="653"/>
      <c r="AW281" s="653"/>
      <c r="AX281" s="653"/>
      <c r="AY281" s="653"/>
      <c r="AZ281" s="443">
        <v>5</v>
      </c>
    </row>
    <row r="282" spans="1:52" s="259" customFormat="1" ht="18" hidden="1" customHeight="1">
      <c r="A282" s="575"/>
      <c r="D282" s="259" t="s">
        <v>499</v>
      </c>
      <c r="E282" s="653" t="s">
        <v>1179</v>
      </c>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c r="AI282" s="653"/>
      <c r="AJ282" s="653"/>
      <c r="AK282" s="653"/>
      <c r="AL282" s="653"/>
      <c r="AM282" s="653"/>
      <c r="AN282" s="653"/>
      <c r="AO282" s="653"/>
      <c r="AP282" s="653"/>
      <c r="AQ282" s="653"/>
      <c r="AR282" s="653"/>
      <c r="AS282" s="653"/>
      <c r="AT282" s="653"/>
      <c r="AU282" s="653"/>
      <c r="AV282" s="653"/>
      <c r="AW282" s="653"/>
      <c r="AX282" s="653"/>
      <c r="AY282" s="653"/>
      <c r="AZ282" s="443">
        <v>5</v>
      </c>
    </row>
    <row r="283" spans="1:52" s="259" customFormat="1" ht="18" hidden="1" customHeight="1">
      <c r="A283" s="575"/>
      <c r="D283" s="259" t="s">
        <v>499</v>
      </c>
      <c r="E283" s="653" t="s">
        <v>1178</v>
      </c>
      <c r="F283" s="653"/>
      <c r="G283" s="653"/>
      <c r="H283" s="653"/>
      <c r="I283" s="653"/>
      <c r="J283" s="653"/>
      <c r="K283" s="653"/>
      <c r="L283" s="653"/>
      <c r="M283" s="653"/>
      <c r="N283" s="653"/>
      <c r="O283" s="653"/>
      <c r="P283" s="653"/>
      <c r="Q283" s="653"/>
      <c r="R283" s="653"/>
      <c r="S283" s="653"/>
      <c r="T283" s="653"/>
      <c r="U283" s="653"/>
      <c r="V283" s="653"/>
      <c r="W283" s="653"/>
      <c r="X283" s="653"/>
      <c r="Y283" s="653"/>
      <c r="Z283" s="653"/>
      <c r="AA283" s="653"/>
      <c r="AB283" s="653"/>
      <c r="AC283" s="653"/>
      <c r="AD283" s="653"/>
      <c r="AE283" s="653"/>
      <c r="AF283" s="653"/>
      <c r="AG283" s="653"/>
      <c r="AH283" s="653"/>
      <c r="AI283" s="653"/>
      <c r="AJ283" s="653"/>
      <c r="AK283" s="653"/>
      <c r="AL283" s="653"/>
      <c r="AM283" s="653"/>
      <c r="AN283" s="653"/>
      <c r="AO283" s="653"/>
      <c r="AP283" s="653"/>
      <c r="AQ283" s="653"/>
      <c r="AR283" s="653"/>
      <c r="AS283" s="653"/>
      <c r="AT283" s="653"/>
      <c r="AU283" s="653"/>
      <c r="AV283" s="653"/>
      <c r="AW283" s="653"/>
      <c r="AX283" s="653"/>
      <c r="AY283" s="653"/>
      <c r="AZ283" s="443">
        <v>5</v>
      </c>
    </row>
    <row r="284" spans="1:52" s="259" customFormat="1" ht="18" hidden="1" customHeight="1">
      <c r="A284" s="575"/>
      <c r="D284" s="259" t="s">
        <v>499</v>
      </c>
      <c r="E284" s="653" t="s">
        <v>1177</v>
      </c>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c r="AI284" s="653"/>
      <c r="AJ284" s="653"/>
      <c r="AK284" s="653"/>
      <c r="AL284" s="653"/>
      <c r="AM284" s="653"/>
      <c r="AN284" s="653"/>
      <c r="AO284" s="653"/>
      <c r="AP284" s="653"/>
      <c r="AQ284" s="653"/>
      <c r="AR284" s="653"/>
      <c r="AS284" s="653"/>
      <c r="AT284" s="653"/>
      <c r="AU284" s="653"/>
      <c r="AV284" s="653"/>
      <c r="AW284" s="653"/>
      <c r="AX284" s="653"/>
      <c r="AY284" s="653"/>
      <c r="AZ284" s="443">
        <v>5</v>
      </c>
    </row>
    <row r="285" spans="1:52" s="259" customFormat="1" ht="18" hidden="1" customHeight="1">
      <c r="A285" s="575"/>
      <c r="D285" s="653"/>
      <c r="E285" s="799"/>
      <c r="F285" s="799"/>
      <c r="G285" s="799"/>
      <c r="H285" s="799"/>
      <c r="I285" s="799"/>
      <c r="J285" s="799"/>
      <c r="K285" s="799"/>
      <c r="L285" s="799"/>
      <c r="M285" s="799"/>
      <c r="N285" s="799"/>
      <c r="O285" s="799"/>
      <c r="P285" s="799"/>
      <c r="Q285" s="799"/>
      <c r="R285" s="799"/>
      <c r="S285" s="799"/>
      <c r="T285" s="799"/>
      <c r="U285" s="799"/>
      <c r="V285" s="799"/>
      <c r="W285" s="799"/>
      <c r="X285" s="799"/>
      <c r="Y285" s="799"/>
      <c r="Z285" s="799"/>
      <c r="AA285" s="799"/>
      <c r="AB285" s="799"/>
      <c r="AC285" s="799"/>
      <c r="AD285" s="799"/>
      <c r="AE285" s="799"/>
      <c r="AF285" s="799"/>
      <c r="AG285" s="799"/>
      <c r="AH285" s="799"/>
      <c r="AI285" s="799"/>
      <c r="AJ285" s="799"/>
      <c r="AK285" s="799"/>
      <c r="AL285" s="799"/>
      <c r="AM285" s="799"/>
      <c r="AN285" s="799"/>
      <c r="AO285" s="799"/>
      <c r="AP285" s="799"/>
      <c r="AQ285" s="799"/>
      <c r="AR285" s="799"/>
      <c r="AS285" s="799"/>
      <c r="AT285" s="799"/>
      <c r="AU285" s="799"/>
      <c r="AV285" s="799"/>
      <c r="AW285" s="799"/>
      <c r="AX285" s="799"/>
      <c r="AY285" s="799"/>
      <c r="AZ285" s="443">
        <v>5</v>
      </c>
    </row>
    <row r="286" spans="1:52" ht="25.5" hidden="1">
      <c r="A286" s="575">
        <f t="shared" ref="A286:A306" si="10">IF(K$304&gt;0,1,0)</f>
        <v>0</v>
      </c>
      <c r="B286" s="1869" t="s">
        <v>745</v>
      </c>
      <c r="C286" s="1869"/>
      <c r="D286" s="1869"/>
      <c r="E286" s="1869"/>
      <c r="F286" s="1869"/>
      <c r="G286" s="1869"/>
      <c r="H286" s="1869"/>
      <c r="I286" s="1869"/>
      <c r="J286" s="1869"/>
      <c r="K286" s="1869"/>
      <c r="L286" s="1869"/>
      <c r="M286" s="1869"/>
      <c r="N286" s="1869"/>
      <c r="O286" s="1869"/>
      <c r="P286" s="1869"/>
      <c r="Q286" s="1869"/>
      <c r="R286" s="1869"/>
      <c r="S286" s="1869"/>
      <c r="T286" s="1869"/>
      <c r="U286" s="1869"/>
      <c r="V286" s="1869"/>
      <c r="W286" s="1869"/>
      <c r="X286" s="1869"/>
      <c r="Y286" s="1869"/>
      <c r="Z286" s="1869"/>
      <c r="AA286" s="1869"/>
      <c r="AB286" s="1869"/>
      <c r="AC286" s="1869"/>
      <c r="AD286" s="1869"/>
      <c r="AE286" s="1869"/>
      <c r="AF286" s="1869"/>
      <c r="AG286" s="1869"/>
      <c r="AH286" s="1869"/>
      <c r="AI286" s="1869"/>
      <c r="AJ286" s="1869"/>
      <c r="AK286" s="1869"/>
      <c r="AL286" s="1869"/>
      <c r="AM286" s="1869"/>
      <c r="AN286" s="1869"/>
      <c r="AO286" s="1869"/>
      <c r="AP286" s="1869"/>
      <c r="AQ286" s="1869"/>
      <c r="AR286" s="1869"/>
      <c r="AS286" s="1869"/>
      <c r="AT286" s="1869"/>
      <c r="AU286" s="1869"/>
      <c r="AV286" s="1869"/>
      <c r="AW286" s="1869"/>
      <c r="AX286" s="1869"/>
      <c r="AY286" s="1869"/>
      <c r="AZ286" s="444">
        <v>6</v>
      </c>
    </row>
    <row r="287" spans="1:52" s="260" customFormat="1" ht="9.9499999999999993" hidden="1" customHeight="1">
      <c r="A287" s="575">
        <f t="shared" si="10"/>
        <v>0</v>
      </c>
      <c r="AZ287" s="443">
        <v>6</v>
      </c>
    </row>
    <row r="288" spans="1:52" s="576" customFormat="1" ht="30" hidden="1" customHeight="1">
      <c r="A288" s="575">
        <f t="shared" si="10"/>
        <v>0</v>
      </c>
      <c r="F288" s="1864" t="s">
        <v>1228</v>
      </c>
      <c r="G288" s="1864"/>
      <c r="H288" s="1864"/>
      <c r="I288" s="1864"/>
      <c r="J288" s="1864"/>
      <c r="K288" s="1864"/>
      <c r="L288" s="1870" t="str">
        <f>+'6-3표준조사 4'!K379</f>
        <v>7-0</v>
      </c>
      <c r="M288" s="1870"/>
      <c r="N288" s="1870"/>
      <c r="O288" s="1870"/>
      <c r="P288" s="1870"/>
      <c r="Q288" s="1870"/>
      <c r="R288" s="577"/>
      <c r="S288" s="577"/>
      <c r="T288" s="1864" t="s">
        <v>1227</v>
      </c>
      <c r="U288" s="1864"/>
      <c r="V288" s="1864"/>
      <c r="W288" s="1864"/>
      <c r="X288" s="1864"/>
      <c r="Y288" s="1864"/>
      <c r="Z288" s="1870" t="str">
        <f>+'6-3표준조사 4'!L379</f>
        <v>10-0</v>
      </c>
      <c r="AA288" s="1870"/>
      <c r="AB288" s="1870"/>
      <c r="AC288" s="1870"/>
      <c r="AD288" s="1870"/>
      <c r="AE288" s="1870"/>
      <c r="AF288" s="577"/>
      <c r="AG288" s="577"/>
      <c r="AH288" s="1864" t="s">
        <v>1226</v>
      </c>
      <c r="AI288" s="1864"/>
      <c r="AJ288" s="1864"/>
      <c r="AK288" s="1864"/>
      <c r="AL288" s="1864"/>
      <c r="AM288" s="1864"/>
      <c r="AN288" s="1864"/>
      <c r="AO288" s="1870" t="str">
        <f>+'6-3표준조사 4'!R379</f>
        <v>모두베기</v>
      </c>
      <c r="AP288" s="1870"/>
      <c r="AQ288" s="1870"/>
      <c r="AR288" s="1870"/>
      <c r="AS288" s="1870"/>
      <c r="AT288" s="1870"/>
      <c r="AU288" s="578"/>
      <c r="AV288" s="578"/>
      <c r="AW288" s="578"/>
      <c r="AX288" s="578"/>
      <c r="AZ288" s="443">
        <v>6</v>
      </c>
    </row>
    <row r="289" spans="1:52" s="260" customFormat="1" ht="14.25" hidden="1" customHeight="1">
      <c r="A289" s="575">
        <f t="shared" si="10"/>
        <v>0</v>
      </c>
      <c r="AZ289" s="443">
        <v>6</v>
      </c>
    </row>
    <row r="290" spans="1:52" s="259" customFormat="1" ht="20.100000000000001" hidden="1" customHeight="1">
      <c r="A290" s="575">
        <f t="shared" si="10"/>
        <v>0</v>
      </c>
      <c r="B290" s="1876" t="s">
        <v>1225</v>
      </c>
      <c r="C290" s="1876"/>
      <c r="D290" s="1876"/>
      <c r="E290" s="1876"/>
      <c r="F290" s="1876"/>
      <c r="G290" s="1876"/>
      <c r="H290" s="1876"/>
      <c r="I290" s="1876"/>
      <c r="J290" s="1876"/>
      <c r="K290" s="1876"/>
      <c r="L290" s="1876"/>
      <c r="M290" s="1876"/>
      <c r="N290" s="1876"/>
      <c r="O290" s="1876"/>
      <c r="P290" s="1876"/>
      <c r="Q290" s="1876"/>
      <c r="R290" s="1876"/>
      <c r="S290" s="1876"/>
      <c r="T290" s="1876"/>
      <c r="U290" s="1876"/>
      <c r="V290" s="1876"/>
      <c r="W290" s="1876"/>
      <c r="X290" s="1876"/>
      <c r="Y290" s="1876"/>
      <c r="Z290" s="1876"/>
      <c r="AA290" s="1876"/>
      <c r="AB290" s="1876"/>
      <c r="AC290" s="1876"/>
      <c r="AD290" s="1876"/>
      <c r="AE290" s="1876"/>
      <c r="AF290" s="1876"/>
      <c r="AG290" s="1876"/>
      <c r="AH290" s="1876"/>
      <c r="AI290" s="1876"/>
      <c r="AJ290" s="1876"/>
      <c r="AK290" s="1876"/>
      <c r="AL290" s="1876"/>
      <c r="AM290" s="1876"/>
      <c r="AN290" s="1876"/>
      <c r="AO290" s="1876"/>
      <c r="AP290" s="1876"/>
      <c r="AQ290" s="1876"/>
      <c r="AR290" s="1876"/>
      <c r="AS290" s="1876"/>
      <c r="AT290" s="1876"/>
      <c r="AU290" s="1876"/>
      <c r="AV290" s="1876"/>
      <c r="AW290" s="1876"/>
      <c r="AX290" s="1876"/>
      <c r="AY290" s="1876"/>
      <c r="AZ290" s="443">
        <v>6</v>
      </c>
    </row>
    <row r="291" spans="1:52" s="259" customFormat="1" ht="18" hidden="1" customHeight="1">
      <c r="A291" s="575">
        <f t="shared" si="10"/>
        <v>0</v>
      </c>
      <c r="C291" s="259" t="s">
        <v>1208</v>
      </c>
      <c r="D291" s="579" t="s">
        <v>1224</v>
      </c>
      <c r="E291" s="579"/>
      <c r="F291" s="580"/>
      <c r="G291" s="580"/>
      <c r="H291" s="580"/>
      <c r="I291" s="580"/>
      <c r="J291" s="581"/>
      <c r="M291" s="579"/>
      <c r="N291" s="579"/>
      <c r="O291" s="581"/>
      <c r="P291" s="579"/>
      <c r="Q291" s="579"/>
      <c r="R291" s="579"/>
      <c r="S291" s="579"/>
      <c r="T291" s="579"/>
      <c r="U291" s="579"/>
      <c r="V291" s="579"/>
      <c r="W291" s="579"/>
      <c r="X291" s="579"/>
      <c r="Y291" s="579"/>
      <c r="Z291" s="579"/>
      <c r="AA291" s="579"/>
      <c r="AB291" s="579"/>
      <c r="AC291" s="579"/>
      <c r="AD291" s="579"/>
      <c r="AE291" s="579"/>
      <c r="AZ291" s="443">
        <v>6</v>
      </c>
    </row>
    <row r="292" spans="1:52" s="259" customFormat="1" ht="18" hidden="1" customHeight="1">
      <c r="A292" s="575">
        <f t="shared" si="10"/>
        <v>0</v>
      </c>
      <c r="D292" s="259" t="s">
        <v>499</v>
      </c>
      <c r="E292" s="579" t="str">
        <f>CONCATENATE(L288," 임반 ",Z288," 소반 은 해발고",'6-3표준조사 4'!W378,"m ~ ",'6-3표준조사 4'!W379,"m 사이에 분포한다.")</f>
        <v>7-0 임반 10-0 소반 은 해발고538m ~ 655m 사이에 분포한다.</v>
      </c>
      <c r="F292" s="579"/>
      <c r="G292" s="579"/>
      <c r="H292" s="579"/>
      <c r="I292" s="579"/>
      <c r="J292" s="579"/>
      <c r="K292" s="579"/>
      <c r="L292" s="579"/>
      <c r="M292" s="579"/>
      <c r="N292" s="579"/>
      <c r="O292" s="579"/>
      <c r="P292" s="579"/>
      <c r="Q292" s="579"/>
      <c r="R292" s="579"/>
      <c r="S292" s="579"/>
      <c r="T292" s="579"/>
      <c r="U292" s="579"/>
      <c r="V292" s="579"/>
      <c r="W292" s="579"/>
      <c r="X292" s="579"/>
      <c r="Y292" s="579"/>
      <c r="Z292" s="579"/>
      <c r="AA292" s="579"/>
      <c r="AB292" s="579"/>
      <c r="AC292" s="579"/>
      <c r="AD292" s="579"/>
      <c r="AE292" s="579"/>
      <c r="AF292" s="579"/>
      <c r="AG292" s="579"/>
      <c r="AH292" s="579"/>
      <c r="AI292" s="579"/>
      <c r="AJ292" s="582"/>
      <c r="AK292" s="582"/>
      <c r="AL292" s="582"/>
      <c r="AM292" s="579"/>
      <c r="AN292" s="579"/>
      <c r="AO292" s="579"/>
      <c r="AP292" s="579"/>
      <c r="AQ292" s="579"/>
      <c r="AR292" s="579"/>
      <c r="AS292" s="579"/>
      <c r="AT292" s="579"/>
      <c r="AU292" s="579"/>
      <c r="AV292" s="579"/>
      <c r="AW292" s="579"/>
      <c r="AX292" s="579"/>
      <c r="AY292" s="579"/>
      <c r="AZ292" s="443">
        <v>6</v>
      </c>
    </row>
    <row r="293" spans="1:52" s="259" customFormat="1" ht="18" hidden="1" customHeight="1">
      <c r="A293" s="575">
        <f t="shared" si="10"/>
        <v>0</v>
      </c>
      <c r="D293" s="259" t="s">
        <v>499</v>
      </c>
      <c r="E293" s="259" t="str">
        <f>CONCATENATE("소반의 경사도는 평균 ",'6-3표준조사 4'!W380,"˚로 ",'6-3표준조사 4'!P381,"경사이고, 임지의 잔재를 제외하고 장애물은 많지 않다.")</f>
        <v>소반의 경사도는 평균 19.08˚로 중 (15˚ ~ 30˚)경사이고, 임지의 잔재를 제외하고 장애물은 많지 않다.</v>
      </c>
      <c r="AZ293" s="443">
        <v>6</v>
      </c>
    </row>
    <row r="294" spans="1:52" s="259" customFormat="1" ht="18" hidden="1" customHeight="1">
      <c r="A294" s="575">
        <f t="shared" si="10"/>
        <v>0</v>
      </c>
      <c r="C294" s="259" t="s">
        <v>1206</v>
      </c>
      <c r="D294" s="259" t="s">
        <v>1223</v>
      </c>
      <c r="K294" s="579"/>
      <c r="L294" s="579"/>
      <c r="M294" s="583"/>
      <c r="P294" s="584"/>
      <c r="Q294" s="584"/>
      <c r="R294" s="584"/>
      <c r="S294" s="584"/>
      <c r="T294" s="584"/>
      <c r="AZ294" s="443">
        <v>6</v>
      </c>
    </row>
    <row r="295" spans="1:52" s="259" customFormat="1" ht="18" hidden="1" customHeight="1">
      <c r="A295" s="575">
        <f t="shared" si="10"/>
        <v>0</v>
      </c>
      <c r="D295" s="259" t="s">
        <v>499</v>
      </c>
      <c r="E295" s="579" t="str">
        <f>CONCATENATE("사업대상지는 ",'6-3표준조사 4'!N379," ",'6-3표준조사 4'!O379," ",'6-3표준조사 4'!P379,"로 지적면적은 ",'6-3표준조사 4'!W392,"ha 이다." )</f>
        <v>사업대상지는 백운 화당 산23-13번지로 지적면적은 12.84ha 이다.</v>
      </c>
      <c r="F295" s="579"/>
      <c r="G295" s="579"/>
      <c r="AJ295" s="579"/>
      <c r="AK295" s="579"/>
      <c r="AL295" s="579"/>
      <c r="AM295" s="579"/>
      <c r="AN295" s="579"/>
      <c r="AO295" s="579"/>
      <c r="AP295" s="579"/>
      <c r="AQ295" s="579"/>
      <c r="AR295" s="579"/>
      <c r="AS295" s="579"/>
      <c r="AT295" s="579"/>
      <c r="AU295" s="579"/>
      <c r="AV295" s="579"/>
      <c r="AW295" s="579"/>
      <c r="AX295" s="579"/>
      <c r="AY295" s="579"/>
      <c r="AZ295" s="443">
        <v>6</v>
      </c>
    </row>
    <row r="296" spans="1:52" s="259" customFormat="1" ht="18" hidden="1" customHeight="1">
      <c r="A296" s="575">
        <f t="shared" si="10"/>
        <v>0</v>
      </c>
      <c r="D296" s="259" t="s">
        <v>499</v>
      </c>
      <c r="E296" s="579" t="str">
        <f>CONCATENATE("소반의 풀베기사업 대상면적은 ",'6-3표준조사 4'!Q379,"ha 이다.")</f>
        <v>소반의 풀베기사업 대상면적은 0ha 이다.</v>
      </c>
      <c r="F296" s="579"/>
      <c r="G296" s="579"/>
      <c r="H296" s="579"/>
      <c r="I296" s="579"/>
      <c r="J296" s="579"/>
      <c r="K296" s="579"/>
      <c r="L296" s="579"/>
      <c r="M296" s="579"/>
      <c r="N296" s="579"/>
      <c r="O296" s="579"/>
      <c r="P296" s="579"/>
      <c r="Q296" s="579"/>
      <c r="R296" s="579"/>
      <c r="S296" s="579"/>
      <c r="T296" s="579"/>
      <c r="U296" s="579"/>
      <c r="V296" s="579"/>
      <c r="W296" s="579"/>
      <c r="X296" s="579"/>
      <c r="Y296" s="579"/>
      <c r="Z296" s="579"/>
      <c r="AA296" s="579"/>
      <c r="AB296" s="579"/>
      <c r="AC296" s="579"/>
      <c r="AD296" s="579"/>
      <c r="AE296" s="579"/>
      <c r="AF296" s="579"/>
      <c r="AG296" s="579"/>
      <c r="AH296" s="579"/>
      <c r="AI296" s="579"/>
      <c r="AJ296" s="579"/>
      <c r="AK296" s="579"/>
      <c r="AL296" s="579"/>
      <c r="AM296" s="579"/>
      <c r="AN296" s="579"/>
      <c r="AO296" s="579"/>
      <c r="AP296" s="579"/>
      <c r="AQ296" s="579"/>
      <c r="AR296" s="579"/>
      <c r="AS296" s="579"/>
      <c r="AT296" s="579"/>
      <c r="AU296" s="579"/>
      <c r="AV296" s="579"/>
      <c r="AW296" s="579"/>
      <c r="AX296" s="579"/>
      <c r="AY296" s="579"/>
      <c r="AZ296" s="443">
        <v>6</v>
      </c>
    </row>
    <row r="297" spans="1:52" s="259" customFormat="1" ht="18" hidden="1" customHeight="1">
      <c r="A297" s="575">
        <f t="shared" si="10"/>
        <v>0</v>
      </c>
      <c r="C297" s="259" t="s">
        <v>1193</v>
      </c>
      <c r="D297" s="259" t="s">
        <v>1222</v>
      </c>
      <c r="E297" s="579"/>
      <c r="F297" s="579"/>
      <c r="G297" s="579"/>
      <c r="H297" s="579"/>
      <c r="I297" s="579"/>
      <c r="J297" s="579"/>
      <c r="K297" s="579"/>
      <c r="L297" s="579"/>
      <c r="M297" s="579"/>
      <c r="N297" s="579"/>
      <c r="O297" s="579"/>
      <c r="P297" s="579"/>
      <c r="Q297" s="579"/>
      <c r="R297" s="579"/>
      <c r="S297" s="579"/>
      <c r="T297" s="579"/>
      <c r="U297" s="579"/>
      <c r="V297" s="579"/>
      <c r="W297" s="579"/>
      <c r="X297" s="579"/>
      <c r="Y297" s="579"/>
      <c r="Z297" s="579"/>
      <c r="AA297" s="579"/>
      <c r="AB297" s="579"/>
      <c r="AC297" s="579"/>
      <c r="AD297" s="579"/>
      <c r="AE297" s="579"/>
      <c r="AF297" s="579"/>
      <c r="AG297" s="579"/>
      <c r="AH297" s="769"/>
      <c r="AI297" s="769"/>
      <c r="AJ297" s="769"/>
      <c r="AK297" s="579"/>
      <c r="AL297" s="579"/>
      <c r="AM297" s="579"/>
      <c r="AN297" s="579"/>
      <c r="AO297" s="579"/>
      <c r="AP297" s="579"/>
      <c r="AQ297" s="579"/>
      <c r="AR297" s="579"/>
      <c r="AS297" s="579"/>
      <c r="AT297" s="579"/>
      <c r="AU297" s="579"/>
      <c r="AV297" s="579"/>
      <c r="AW297" s="579"/>
      <c r="AX297" s="579"/>
      <c r="AY297" s="579"/>
      <c r="AZ297" s="443">
        <v>6</v>
      </c>
    </row>
    <row r="298" spans="1:52" s="259" customFormat="1" ht="18" hidden="1" customHeight="1">
      <c r="A298" s="575">
        <f t="shared" si="10"/>
        <v>0</v>
      </c>
      <c r="B298" s="586"/>
      <c r="C298" s="586"/>
      <c r="D298" s="586" t="s">
        <v>499</v>
      </c>
      <c r="E298" s="587">
        <f>'6-3표준조사 4'!$W$395</f>
        <v>0</v>
      </c>
      <c r="F298" s="587"/>
      <c r="G298" s="587"/>
      <c r="H298" s="587"/>
      <c r="I298" s="587"/>
      <c r="J298" s="587"/>
      <c r="K298" s="587"/>
      <c r="L298" s="587"/>
      <c r="M298" s="587"/>
      <c r="N298" s="587"/>
      <c r="O298" s="587"/>
      <c r="P298" s="587"/>
      <c r="Q298" s="587"/>
      <c r="R298" s="587"/>
      <c r="S298" s="587"/>
      <c r="T298" s="587"/>
      <c r="U298" s="587"/>
      <c r="V298" s="587"/>
      <c r="W298" s="587"/>
      <c r="X298" s="587"/>
      <c r="Y298" s="587"/>
      <c r="Z298" s="587"/>
      <c r="AA298" s="587"/>
      <c r="AB298" s="587"/>
      <c r="AC298" s="587"/>
      <c r="AD298" s="587"/>
      <c r="AE298" s="587"/>
      <c r="AF298" s="587"/>
      <c r="AG298" s="587"/>
      <c r="AH298" s="588"/>
      <c r="AI298" s="588"/>
      <c r="AJ298" s="588"/>
      <c r="AK298" s="587"/>
      <c r="AL298" s="587"/>
      <c r="AM298" s="587"/>
      <c r="AN298" s="587"/>
      <c r="AO298" s="587"/>
      <c r="AP298" s="587"/>
      <c r="AQ298" s="587"/>
      <c r="AR298" s="587"/>
      <c r="AS298" s="587"/>
      <c r="AT298" s="587"/>
      <c r="AU298" s="587"/>
      <c r="AV298" s="587"/>
      <c r="AW298" s="587"/>
      <c r="AX298" s="587"/>
      <c r="AY298" s="587"/>
      <c r="AZ298" s="443">
        <v>6</v>
      </c>
    </row>
    <row r="299" spans="1:52" s="259" customFormat="1" ht="14.25" hidden="1" customHeight="1">
      <c r="A299" s="575">
        <f t="shared" si="10"/>
        <v>0</v>
      </c>
      <c r="D299" s="589"/>
      <c r="E299" s="589"/>
      <c r="F299" s="589"/>
      <c r="G299" s="589"/>
      <c r="H299" s="589"/>
      <c r="I299" s="589"/>
      <c r="J299" s="589"/>
      <c r="K299" s="589"/>
      <c r="L299" s="589"/>
      <c r="M299" s="589"/>
      <c r="N299" s="589"/>
      <c r="O299" s="589"/>
      <c r="P299" s="589"/>
      <c r="Q299" s="589"/>
      <c r="R299" s="589"/>
      <c r="S299" s="589"/>
      <c r="T299" s="589"/>
      <c r="U299" s="589"/>
      <c r="V299" s="589"/>
      <c r="W299" s="589"/>
      <c r="X299" s="589"/>
      <c r="Y299" s="589"/>
      <c r="Z299" s="589"/>
      <c r="AA299" s="589"/>
      <c r="AB299" s="589"/>
      <c r="AC299" s="589"/>
      <c r="AD299" s="589"/>
      <c r="AE299" s="589"/>
      <c r="AF299" s="589"/>
      <c r="AG299" s="589"/>
      <c r="AH299" s="589"/>
      <c r="AI299" s="589"/>
      <c r="AJ299" s="589"/>
      <c r="AK299" s="589"/>
      <c r="AL299" s="589"/>
      <c r="AM299" s="589"/>
      <c r="AN299" s="589"/>
      <c r="AO299" s="589"/>
      <c r="AP299" s="589"/>
      <c r="AQ299" s="589"/>
      <c r="AR299" s="589"/>
      <c r="AS299" s="589"/>
      <c r="AT299" s="589"/>
      <c r="AU299" s="589"/>
      <c r="AV299" s="589"/>
      <c r="AW299" s="589"/>
      <c r="AX299" s="589"/>
      <c r="AY299" s="589"/>
      <c r="AZ299" s="443">
        <v>6</v>
      </c>
    </row>
    <row r="300" spans="1:52" s="260" customFormat="1" ht="20.100000000000001" hidden="1" customHeight="1">
      <c r="A300" s="575">
        <f t="shared" si="10"/>
        <v>0</v>
      </c>
      <c r="B300" s="1876" t="s">
        <v>1221</v>
      </c>
      <c r="C300" s="1876"/>
      <c r="D300" s="1876"/>
      <c r="E300" s="1876"/>
      <c r="F300" s="1876"/>
      <c r="G300" s="1876"/>
      <c r="H300" s="1876"/>
      <c r="I300" s="1876"/>
      <c r="J300" s="1876"/>
      <c r="K300" s="1876"/>
      <c r="L300" s="1876"/>
      <c r="M300" s="1876"/>
      <c r="N300" s="1876"/>
      <c r="O300" s="1876"/>
      <c r="P300" s="1876"/>
      <c r="Q300" s="1876"/>
      <c r="R300" s="1876"/>
      <c r="S300" s="1876"/>
      <c r="T300" s="1876"/>
      <c r="U300" s="1876"/>
      <c r="V300" s="1876"/>
      <c r="W300" s="1876"/>
      <c r="X300" s="1876"/>
      <c r="Y300" s="1876"/>
      <c r="Z300" s="1876"/>
      <c r="AA300" s="1876"/>
      <c r="AB300" s="1876"/>
      <c r="AC300" s="1876"/>
      <c r="AD300" s="1876"/>
      <c r="AE300" s="1876"/>
      <c r="AF300" s="1876"/>
      <c r="AG300" s="1876"/>
      <c r="AH300" s="1876"/>
      <c r="AI300" s="1876"/>
      <c r="AJ300" s="1876"/>
      <c r="AK300" s="1876"/>
      <c r="AL300" s="1876"/>
      <c r="AM300" s="1876"/>
      <c r="AN300" s="1876"/>
      <c r="AO300" s="1876"/>
      <c r="AP300" s="1876"/>
      <c r="AQ300" s="1876"/>
      <c r="AR300" s="1876"/>
      <c r="AS300" s="1876"/>
      <c r="AT300" s="1876"/>
      <c r="AU300" s="1876"/>
      <c r="AV300" s="1876"/>
      <c r="AW300" s="1876"/>
      <c r="AX300" s="1876"/>
      <c r="AY300" s="1876"/>
      <c r="AZ300" s="443">
        <v>6</v>
      </c>
    </row>
    <row r="301" spans="1:52" s="260" customFormat="1" ht="20.100000000000001" hidden="1" customHeight="1">
      <c r="A301" s="575">
        <f t="shared" si="10"/>
        <v>0</v>
      </c>
      <c r="B301" s="590"/>
      <c r="C301" s="591" t="s">
        <v>1208</v>
      </c>
      <c r="D301" s="591" t="s">
        <v>1220</v>
      </c>
      <c r="E301" s="592"/>
      <c r="F301" s="592"/>
      <c r="G301" s="769"/>
      <c r="H301" s="593"/>
      <c r="I301" s="593"/>
      <c r="J301" s="594"/>
      <c r="K301" s="594"/>
      <c r="L301" s="594"/>
      <c r="M301" s="594"/>
      <c r="N301" s="594"/>
      <c r="O301" s="594"/>
      <c r="P301" s="594"/>
      <c r="Q301" s="595"/>
      <c r="R301" s="595"/>
      <c r="S301" s="595"/>
      <c r="T301" s="595"/>
      <c r="U301" s="595"/>
      <c r="V301" s="596"/>
      <c r="W301" s="596"/>
      <c r="X301" s="596"/>
      <c r="Y301" s="596"/>
      <c r="Z301" s="596"/>
      <c r="AA301" s="596"/>
      <c r="AB301" s="596"/>
      <c r="AC301" s="596"/>
      <c r="AD301" s="596"/>
      <c r="AE301" s="596"/>
      <c r="AF301" s="596"/>
      <c r="AG301" s="596"/>
      <c r="AH301" s="597"/>
      <c r="AI301" s="597"/>
      <c r="AJ301" s="597"/>
      <c r="AK301" s="597"/>
      <c r="AL301" s="598"/>
      <c r="AM301" s="598"/>
      <c r="AN301" s="598"/>
      <c r="AO301" s="598"/>
      <c r="AP301" s="598"/>
      <c r="AQ301" s="598"/>
      <c r="AR301" s="598"/>
      <c r="AS301" s="598"/>
      <c r="AT301" s="598"/>
      <c r="AU301" s="598"/>
      <c r="AV301" s="593"/>
      <c r="AW301" s="593"/>
      <c r="AX301" s="593"/>
      <c r="AY301" s="593"/>
      <c r="AZ301" s="443">
        <v>6</v>
      </c>
    </row>
    <row r="302" spans="1:52" s="259" customFormat="1" ht="18" hidden="1" customHeight="1">
      <c r="A302" s="575">
        <f t="shared" si="10"/>
        <v>0</v>
      </c>
      <c r="B302" s="599"/>
      <c r="C302" s="1862" t="s">
        <v>1219</v>
      </c>
      <c r="D302" s="1862"/>
      <c r="E302" s="1862"/>
      <c r="F302" s="1862"/>
      <c r="G302" s="1862"/>
      <c r="H302" s="1862"/>
      <c r="I302" s="1862"/>
      <c r="J302" s="1862"/>
      <c r="K302" s="1862" t="s">
        <v>1218</v>
      </c>
      <c r="L302" s="1862"/>
      <c r="M302" s="1862"/>
      <c r="N302" s="1862"/>
      <c r="O302" s="1862"/>
      <c r="P302" s="1862"/>
      <c r="Q302" s="1862"/>
      <c r="R302" s="1862"/>
      <c r="S302" s="1862" t="s">
        <v>1217</v>
      </c>
      <c r="T302" s="1862"/>
      <c r="U302" s="1862"/>
      <c r="V302" s="1862"/>
      <c r="W302" s="1862"/>
      <c r="X302" s="1862"/>
      <c r="Y302" s="1862"/>
      <c r="Z302" s="1862"/>
      <c r="AA302" s="1862" t="s">
        <v>1216</v>
      </c>
      <c r="AB302" s="1862"/>
      <c r="AC302" s="1862"/>
      <c r="AD302" s="1862"/>
      <c r="AE302" s="1862"/>
      <c r="AF302" s="1862"/>
      <c r="AG302" s="1862"/>
      <c r="AH302" s="1862"/>
      <c r="AI302" s="1862"/>
      <c r="AJ302" s="1862"/>
      <c r="AK302" s="1862"/>
      <c r="AL302" s="1862"/>
      <c r="AM302" s="1862"/>
      <c r="AN302" s="1862"/>
      <c r="AO302" s="1862"/>
      <c r="AP302" s="1862"/>
      <c r="AQ302" s="1862" t="s">
        <v>964</v>
      </c>
      <c r="AR302" s="1862"/>
      <c r="AS302" s="1862"/>
      <c r="AT302" s="1862"/>
      <c r="AU302" s="1862"/>
      <c r="AV302" s="1862"/>
      <c r="AW302" s="1862"/>
      <c r="AX302" s="1862"/>
      <c r="AY302" s="599"/>
      <c r="AZ302" s="443">
        <v>6</v>
      </c>
    </row>
    <row r="303" spans="1:52" s="259" customFormat="1" ht="18" hidden="1" customHeight="1">
      <c r="A303" s="575">
        <f t="shared" si="10"/>
        <v>0</v>
      </c>
      <c r="B303" s="599"/>
      <c r="C303" s="1862"/>
      <c r="D303" s="1862"/>
      <c r="E303" s="1862"/>
      <c r="F303" s="1862"/>
      <c r="G303" s="1862"/>
      <c r="H303" s="1862"/>
      <c r="I303" s="1862"/>
      <c r="J303" s="1862"/>
      <c r="K303" s="1862"/>
      <c r="L303" s="1862"/>
      <c r="M303" s="1862"/>
      <c r="N303" s="1862"/>
      <c r="O303" s="1862"/>
      <c r="P303" s="1862"/>
      <c r="Q303" s="1862"/>
      <c r="R303" s="1862"/>
      <c r="S303" s="1862"/>
      <c r="T303" s="1862"/>
      <c r="U303" s="1862"/>
      <c r="V303" s="1862"/>
      <c r="W303" s="1862"/>
      <c r="X303" s="1862"/>
      <c r="Y303" s="1862"/>
      <c r="Z303" s="1862"/>
      <c r="AA303" s="1862" t="s">
        <v>1215</v>
      </c>
      <c r="AB303" s="1862"/>
      <c r="AC303" s="1862"/>
      <c r="AD303" s="1862"/>
      <c r="AE303" s="1862"/>
      <c r="AF303" s="1862"/>
      <c r="AG303" s="1862"/>
      <c r="AH303" s="1862"/>
      <c r="AI303" s="1862" t="s">
        <v>1214</v>
      </c>
      <c r="AJ303" s="1862"/>
      <c r="AK303" s="1862"/>
      <c r="AL303" s="1862"/>
      <c r="AM303" s="1862"/>
      <c r="AN303" s="1862"/>
      <c r="AO303" s="1862"/>
      <c r="AP303" s="1862"/>
      <c r="AQ303" s="1862"/>
      <c r="AR303" s="1862"/>
      <c r="AS303" s="1862"/>
      <c r="AT303" s="1862"/>
      <c r="AU303" s="1862"/>
      <c r="AV303" s="1862"/>
      <c r="AW303" s="1862"/>
      <c r="AX303" s="1862"/>
      <c r="AY303" s="599"/>
      <c r="AZ303" s="443">
        <v>6</v>
      </c>
    </row>
    <row r="304" spans="1:52" s="259" customFormat="1" ht="18" hidden="1" customHeight="1">
      <c r="A304" s="575">
        <f t="shared" si="10"/>
        <v>0</v>
      </c>
      <c r="B304" s="600"/>
      <c r="C304" s="1871" t="str">
        <f>L288</f>
        <v>7-0</v>
      </c>
      <c r="D304" s="1872"/>
      <c r="E304" s="1875" t="s">
        <v>1213</v>
      </c>
      <c r="F304" s="1875"/>
      <c r="G304" s="1872" t="str">
        <f>Z288</f>
        <v>10-0</v>
      </c>
      <c r="H304" s="1872"/>
      <c r="I304" s="1875" t="s">
        <v>1212</v>
      </c>
      <c r="J304" s="1875"/>
      <c r="K304" s="1887">
        <f>'6-3표준조사 4'!Q379</f>
        <v>0</v>
      </c>
      <c r="L304" s="1887"/>
      <c r="M304" s="1887"/>
      <c r="N304" s="1887"/>
      <c r="O304" s="1887"/>
      <c r="P304" s="1887"/>
      <c r="Q304" s="1887"/>
      <c r="R304" s="1887"/>
      <c r="S304" s="1867" t="str">
        <f>'6-3표준조사 4'!K381</f>
        <v>낙엽송(용)</v>
      </c>
      <c r="T304" s="1867"/>
      <c r="U304" s="1867"/>
      <c r="V304" s="1867"/>
      <c r="W304" s="1867"/>
      <c r="X304" s="1867"/>
      <c r="Y304" s="1867"/>
      <c r="Z304" s="1867"/>
      <c r="AA304" s="1865">
        <f>'6-3표준조사 4'!Q385</f>
        <v>50</v>
      </c>
      <c r="AB304" s="1865"/>
      <c r="AC304" s="1865"/>
      <c r="AD304" s="1865"/>
      <c r="AE304" s="1865"/>
      <c r="AF304" s="1865"/>
      <c r="AG304" s="1865"/>
      <c r="AH304" s="1865"/>
      <c r="AI304" s="1865">
        <f>'6-3표준조사 4'!R385</f>
        <v>50</v>
      </c>
      <c r="AJ304" s="1865"/>
      <c r="AK304" s="1865"/>
      <c r="AL304" s="1865"/>
      <c r="AM304" s="1865"/>
      <c r="AN304" s="1865"/>
      <c r="AO304" s="1865"/>
      <c r="AP304" s="1865"/>
      <c r="AQ304" s="1867" t="str">
        <f>'6-3표준조사 4'!R381</f>
        <v>3년차 이상</v>
      </c>
      <c r="AR304" s="1867"/>
      <c r="AS304" s="1867"/>
      <c r="AT304" s="1867"/>
      <c r="AU304" s="1867"/>
      <c r="AV304" s="1867"/>
      <c r="AW304" s="1867"/>
      <c r="AX304" s="1867"/>
      <c r="AY304" s="599"/>
      <c r="AZ304" s="443">
        <v>6</v>
      </c>
    </row>
    <row r="305" spans="1:52" s="259" customFormat="1" ht="18" hidden="1" customHeight="1">
      <c r="A305" s="575">
        <f t="shared" si="10"/>
        <v>0</v>
      </c>
      <c r="B305" s="600"/>
      <c r="C305" s="1873"/>
      <c r="D305" s="1874"/>
      <c r="E305" s="1874"/>
      <c r="F305" s="1874"/>
      <c r="G305" s="1874"/>
      <c r="H305" s="1874"/>
      <c r="I305" s="1874"/>
      <c r="J305" s="1874"/>
      <c r="K305" s="1888"/>
      <c r="L305" s="1888"/>
      <c r="M305" s="1888"/>
      <c r="N305" s="1888"/>
      <c r="O305" s="1888"/>
      <c r="P305" s="1888"/>
      <c r="Q305" s="1888"/>
      <c r="R305" s="1888"/>
      <c r="S305" s="1868"/>
      <c r="T305" s="1868"/>
      <c r="U305" s="1868"/>
      <c r="V305" s="1868"/>
      <c r="W305" s="1868"/>
      <c r="X305" s="1868"/>
      <c r="Y305" s="1868"/>
      <c r="Z305" s="1868"/>
      <c r="AA305" s="1866"/>
      <c r="AB305" s="1866"/>
      <c r="AC305" s="1866"/>
      <c r="AD305" s="1866"/>
      <c r="AE305" s="1866"/>
      <c r="AF305" s="1866"/>
      <c r="AG305" s="1866"/>
      <c r="AH305" s="1866"/>
      <c r="AI305" s="1866"/>
      <c r="AJ305" s="1866"/>
      <c r="AK305" s="1866"/>
      <c r="AL305" s="1866"/>
      <c r="AM305" s="1866"/>
      <c r="AN305" s="1866"/>
      <c r="AO305" s="1866"/>
      <c r="AP305" s="1866"/>
      <c r="AQ305" s="1868"/>
      <c r="AR305" s="1868"/>
      <c r="AS305" s="1868"/>
      <c r="AT305" s="1868"/>
      <c r="AU305" s="1868"/>
      <c r="AV305" s="1868"/>
      <c r="AW305" s="1868"/>
      <c r="AX305" s="1868"/>
      <c r="AY305" s="599"/>
      <c r="AZ305" s="443">
        <v>6</v>
      </c>
    </row>
    <row r="306" spans="1:52" s="259" customFormat="1" ht="18" hidden="1" customHeight="1">
      <c r="A306" s="575">
        <f t="shared" si="10"/>
        <v>0</v>
      </c>
      <c r="B306" s="600"/>
      <c r="C306" s="600" t="s">
        <v>1206</v>
      </c>
      <c r="D306" s="600" t="s">
        <v>1211</v>
      </c>
      <c r="E306" s="600"/>
      <c r="F306" s="599"/>
      <c r="G306" s="599"/>
      <c r="H306" s="599"/>
      <c r="I306" s="599"/>
      <c r="J306" s="599"/>
      <c r="K306" s="599"/>
      <c r="L306" s="599"/>
      <c r="M306" s="599"/>
      <c r="N306" s="599"/>
      <c r="O306" s="599"/>
      <c r="P306" s="599"/>
      <c r="Q306" s="601"/>
      <c r="R306" s="601"/>
      <c r="S306" s="601"/>
      <c r="T306" s="601"/>
      <c r="U306" s="601"/>
      <c r="V306" s="599"/>
      <c r="W306" s="602"/>
      <c r="X306" s="602"/>
      <c r="Y306" s="602"/>
      <c r="Z306" s="602"/>
      <c r="AA306" s="602"/>
      <c r="AB306" s="602"/>
      <c r="AC306" s="602"/>
      <c r="AD306" s="602"/>
      <c r="AE306" s="602"/>
      <c r="AF306" s="602"/>
      <c r="AG306" s="599"/>
      <c r="AH306" s="603"/>
      <c r="AI306" s="603"/>
      <c r="AJ306" s="603"/>
      <c r="AK306" s="603"/>
      <c r="AL306" s="604"/>
      <c r="AM306" s="604"/>
      <c r="AN306" s="604"/>
      <c r="AO306" s="604"/>
      <c r="AP306" s="604"/>
      <c r="AQ306" s="604"/>
      <c r="AR306" s="604"/>
      <c r="AS306" s="604"/>
      <c r="AT306" s="604"/>
      <c r="AU306" s="604"/>
      <c r="AV306" s="599"/>
      <c r="AW306" s="599"/>
      <c r="AX306" s="599"/>
      <c r="AY306" s="599"/>
      <c r="AZ306" s="443">
        <v>6</v>
      </c>
    </row>
    <row r="307" spans="1:52" s="259" customFormat="1" ht="18" hidden="1" customHeight="1">
      <c r="A307" s="575">
        <f>IF(K304&gt;0,1,0)</f>
        <v>0</v>
      </c>
      <c r="B307" s="600"/>
      <c r="C307" s="600"/>
      <c r="D307" s="259" t="s">
        <v>499</v>
      </c>
      <c r="E307" s="600">
        <f>'6-3표준조사 4'!$W$396</f>
        <v>0</v>
      </c>
      <c r="F307" s="599"/>
      <c r="G307" s="599"/>
      <c r="H307" s="599"/>
      <c r="I307" s="599"/>
      <c r="J307" s="599"/>
      <c r="K307" s="599"/>
      <c r="L307" s="599"/>
      <c r="M307" s="599"/>
      <c r="N307" s="599"/>
      <c r="O307" s="599"/>
      <c r="P307" s="599"/>
      <c r="Q307" s="601"/>
      <c r="R307" s="601"/>
      <c r="S307" s="601"/>
      <c r="T307" s="601"/>
      <c r="U307" s="601"/>
      <c r="V307" s="599"/>
      <c r="W307" s="605"/>
      <c r="X307" s="602"/>
      <c r="Y307" s="602"/>
      <c r="Z307" s="602"/>
      <c r="AA307" s="605"/>
      <c r="AB307" s="602"/>
      <c r="AC307" s="602"/>
      <c r="AD307" s="602"/>
      <c r="AE307" s="605"/>
      <c r="AF307" s="602"/>
      <c r="AG307" s="599"/>
      <c r="AH307" s="603"/>
      <c r="AI307" s="603"/>
      <c r="AJ307" s="603"/>
      <c r="AK307" s="603"/>
      <c r="AL307" s="604"/>
      <c r="AM307" s="604"/>
      <c r="AN307" s="604"/>
      <c r="AO307" s="604"/>
      <c r="AP307" s="604"/>
      <c r="AQ307" s="604"/>
      <c r="AR307" s="604"/>
      <c r="AS307" s="604"/>
      <c r="AT307" s="604"/>
      <c r="AU307" s="604"/>
      <c r="AV307" s="599"/>
      <c r="AW307" s="599"/>
      <c r="AX307" s="599"/>
      <c r="AY307" s="599"/>
      <c r="AZ307" s="443">
        <v>6</v>
      </c>
    </row>
    <row r="308" spans="1:52" s="259" customFormat="1" ht="18" hidden="1" customHeight="1">
      <c r="A308" s="575">
        <f>IF(K304&gt;0,1,0)</f>
        <v>0</v>
      </c>
      <c r="B308" s="600"/>
      <c r="C308" s="600"/>
      <c r="D308" s="259" t="s">
        <v>499</v>
      </c>
      <c r="E308" s="600">
        <f>'6-3표준조사 4'!$W$397</f>
        <v>0</v>
      </c>
      <c r="F308" s="599"/>
      <c r="G308" s="599"/>
      <c r="H308" s="599"/>
      <c r="I308" s="599"/>
      <c r="J308" s="599"/>
      <c r="K308" s="599"/>
      <c r="L308" s="599"/>
      <c r="M308" s="599"/>
      <c r="N308" s="599"/>
      <c r="O308" s="599"/>
      <c r="P308" s="599"/>
      <c r="Q308" s="601"/>
      <c r="R308" s="601"/>
      <c r="S308" s="601"/>
      <c r="T308" s="601"/>
      <c r="U308" s="601"/>
      <c r="V308" s="599"/>
      <c r="W308" s="599"/>
      <c r="X308" s="599"/>
      <c r="Y308" s="599"/>
      <c r="Z308" s="599"/>
      <c r="AA308" s="599"/>
      <c r="AB308" s="599"/>
      <c r="AC308" s="599"/>
      <c r="AD308" s="599"/>
      <c r="AE308" s="599"/>
      <c r="AF308" s="599"/>
      <c r="AG308" s="599"/>
      <c r="AH308" s="603"/>
      <c r="AI308" s="603"/>
      <c r="AJ308" s="603"/>
      <c r="AK308" s="603"/>
      <c r="AL308" s="604"/>
      <c r="AM308" s="604"/>
      <c r="AN308" s="604"/>
      <c r="AO308" s="604"/>
      <c r="AP308" s="604"/>
      <c r="AQ308" s="604"/>
      <c r="AR308" s="604"/>
      <c r="AS308" s="604"/>
      <c r="AT308" s="604"/>
      <c r="AU308" s="604"/>
      <c r="AV308" s="599"/>
      <c r="AW308" s="599"/>
      <c r="AX308" s="599"/>
      <c r="AY308" s="599"/>
      <c r="AZ308" s="444">
        <v>6</v>
      </c>
    </row>
    <row r="309" spans="1:52" s="259" customFormat="1" ht="18" hidden="1" customHeight="1">
      <c r="A309" s="575">
        <f t="shared" ref="A309:A314" si="11">IF(K$304&gt;0,1,0)</f>
        <v>0</v>
      </c>
      <c r="B309" s="600"/>
      <c r="C309" s="600" t="s">
        <v>1193</v>
      </c>
      <c r="D309" s="600" t="s">
        <v>1210</v>
      </c>
      <c r="E309" s="600"/>
      <c r="F309" s="599"/>
      <c r="G309" s="599"/>
      <c r="H309" s="599"/>
      <c r="I309" s="599"/>
      <c r="J309" s="599"/>
      <c r="K309" s="599"/>
      <c r="L309" s="599"/>
      <c r="M309" s="599"/>
      <c r="N309" s="599"/>
      <c r="O309" s="599"/>
      <c r="P309" s="599"/>
      <c r="Q309" s="601"/>
      <c r="R309" s="601"/>
      <c r="S309" s="601"/>
      <c r="T309" s="601"/>
      <c r="U309" s="601"/>
      <c r="V309" s="599"/>
      <c r="W309" s="599"/>
      <c r="X309" s="599"/>
      <c r="Y309" s="599"/>
      <c r="Z309" s="599"/>
      <c r="AA309" s="599"/>
      <c r="AB309" s="599"/>
      <c r="AC309" s="599"/>
      <c r="AD309" s="599"/>
      <c r="AE309" s="599"/>
      <c r="AF309" s="599"/>
      <c r="AG309" s="599"/>
      <c r="AH309" s="603"/>
      <c r="AI309" s="603"/>
      <c r="AJ309" s="603"/>
      <c r="AK309" s="603"/>
      <c r="AL309" s="604"/>
      <c r="AM309" s="604"/>
      <c r="AN309" s="604"/>
      <c r="AO309" s="604"/>
      <c r="AP309" s="604"/>
      <c r="AQ309" s="604"/>
      <c r="AR309" s="604"/>
      <c r="AS309" s="604"/>
      <c r="AT309" s="604"/>
      <c r="AU309" s="604"/>
      <c r="AV309" s="599"/>
      <c r="AW309" s="599"/>
      <c r="AX309" s="599"/>
      <c r="AY309" s="599"/>
      <c r="AZ309" s="443">
        <v>6</v>
      </c>
    </row>
    <row r="310" spans="1:52" s="259" customFormat="1" ht="18" hidden="1" customHeight="1">
      <c r="A310" s="575">
        <f t="shared" si="11"/>
        <v>0</v>
      </c>
      <c r="B310" s="600"/>
      <c r="C310" s="600"/>
      <c r="D310" s="259" t="s">
        <v>499</v>
      </c>
      <c r="E310" s="600" t="s">
        <v>1230</v>
      </c>
      <c r="F310" s="599"/>
      <c r="G310" s="599"/>
      <c r="H310" s="599"/>
      <c r="I310" s="599"/>
      <c r="J310" s="599"/>
      <c r="K310" s="599"/>
      <c r="L310" s="599"/>
      <c r="M310" s="599"/>
      <c r="N310" s="599"/>
      <c r="O310" s="599"/>
      <c r="P310" s="599"/>
      <c r="Q310" s="601"/>
      <c r="R310" s="601"/>
      <c r="S310" s="601"/>
      <c r="T310" s="601"/>
      <c r="U310" s="601"/>
      <c r="V310" s="599"/>
      <c r="W310" s="599"/>
      <c r="X310" s="599"/>
      <c r="Y310" s="599"/>
      <c r="Z310" s="599"/>
      <c r="AA310" s="599"/>
      <c r="AB310" s="599"/>
      <c r="AC310" s="599"/>
      <c r="AD310" s="599"/>
      <c r="AE310" s="599"/>
      <c r="AF310" s="599"/>
      <c r="AG310" s="599"/>
      <c r="AH310" s="603"/>
      <c r="AI310" s="603"/>
      <c r="AJ310" s="603"/>
      <c r="AK310" s="603"/>
      <c r="AL310" s="604"/>
      <c r="AM310" s="604"/>
      <c r="AN310" s="604"/>
      <c r="AO310" s="604"/>
      <c r="AP310" s="604"/>
      <c r="AQ310" s="604"/>
      <c r="AR310" s="604"/>
      <c r="AS310" s="604"/>
      <c r="AT310" s="604"/>
      <c r="AU310" s="604"/>
      <c r="AV310" s="599"/>
      <c r="AW310" s="599"/>
      <c r="AX310" s="599"/>
      <c r="AY310" s="599"/>
      <c r="AZ310" s="443">
        <v>6</v>
      </c>
    </row>
    <row r="311" spans="1:52" s="259" customFormat="1" ht="18" hidden="1" customHeight="1">
      <c r="A311" s="575">
        <f t="shared" si="11"/>
        <v>0</v>
      </c>
      <c r="B311" s="600"/>
      <c r="C311" s="600"/>
      <c r="D311" s="259" t="s">
        <v>499</v>
      </c>
      <c r="E311" s="600" t="str">
        <f>CONCATENATE("조림목이 자연발생 식생과 경쟁하고 있으며 조림목의 조림후 경과년수는 ",AQ304,"이다." )</f>
        <v>조림목이 자연발생 식생과 경쟁하고 있으며 조림목의 조림후 경과년수는 3년차 이상이다.</v>
      </c>
      <c r="F311" s="599"/>
      <c r="G311" s="599"/>
      <c r="H311" s="599"/>
      <c r="I311" s="599"/>
      <c r="J311" s="599"/>
      <c r="K311" s="599"/>
      <c r="L311" s="599"/>
      <c r="M311" s="599"/>
      <c r="N311" s="599"/>
      <c r="O311" s="599"/>
      <c r="P311" s="599"/>
      <c r="Q311" s="599"/>
      <c r="R311" s="599"/>
      <c r="S311" s="599"/>
      <c r="T311" s="599"/>
      <c r="U311" s="599"/>
      <c r="V311" s="599"/>
      <c r="W311" s="599"/>
      <c r="X311" s="599"/>
      <c r="Y311" s="599"/>
      <c r="Z311" s="599"/>
      <c r="AA311" s="599"/>
      <c r="AB311" s="599"/>
      <c r="AC311" s="599"/>
      <c r="AD311" s="599"/>
      <c r="AE311" s="599"/>
      <c r="AF311" s="599"/>
      <c r="AG311" s="599"/>
      <c r="AH311" s="603"/>
      <c r="AI311" s="603"/>
      <c r="AJ311" s="603"/>
      <c r="AK311" s="603"/>
      <c r="AL311" s="604"/>
      <c r="AM311" s="604"/>
      <c r="AN311" s="604"/>
      <c r="AO311" s="604"/>
      <c r="AP311" s="604"/>
      <c r="AQ311" s="604"/>
      <c r="AR311" s="604"/>
      <c r="AS311" s="604"/>
      <c r="AT311" s="604"/>
      <c r="AU311" s="604"/>
      <c r="AV311" s="599"/>
      <c r="AW311" s="599"/>
      <c r="AX311" s="599"/>
      <c r="AY311" s="599"/>
      <c r="AZ311" s="443">
        <v>6</v>
      </c>
    </row>
    <row r="312" spans="1:52" s="259" customFormat="1" ht="13.5" hidden="1" customHeight="1">
      <c r="A312" s="575">
        <f t="shared" si="11"/>
        <v>0</v>
      </c>
      <c r="B312" s="606"/>
      <c r="C312" s="606"/>
      <c r="D312" s="606"/>
      <c r="E312" s="606"/>
      <c r="F312" s="769"/>
      <c r="G312" s="769"/>
      <c r="H312" s="769"/>
      <c r="I312" s="769"/>
      <c r="J312" s="607"/>
      <c r="K312" s="607"/>
      <c r="L312" s="607"/>
      <c r="M312" s="607"/>
      <c r="N312" s="607"/>
      <c r="O312" s="607"/>
      <c r="P312" s="607"/>
      <c r="Q312" s="608"/>
      <c r="R312" s="608"/>
      <c r="S312" s="608"/>
      <c r="T312" s="608"/>
      <c r="U312" s="608"/>
      <c r="V312" s="599"/>
      <c r="W312" s="599"/>
      <c r="X312" s="599"/>
      <c r="Y312" s="599"/>
      <c r="Z312" s="599"/>
      <c r="AA312" s="599"/>
      <c r="AB312" s="599"/>
      <c r="AC312" s="599"/>
      <c r="AD312" s="599"/>
      <c r="AE312" s="599"/>
      <c r="AF312" s="599"/>
      <c r="AG312" s="599"/>
      <c r="AH312" s="609"/>
      <c r="AI312" s="609"/>
      <c r="AJ312" s="609"/>
      <c r="AK312" s="609"/>
      <c r="AL312" s="610"/>
      <c r="AM312" s="610"/>
      <c r="AN312" s="610"/>
      <c r="AO312" s="610"/>
      <c r="AP312" s="610"/>
      <c r="AQ312" s="610"/>
      <c r="AR312" s="610"/>
      <c r="AS312" s="610"/>
      <c r="AT312" s="610"/>
      <c r="AU312" s="610"/>
      <c r="AV312" s="769"/>
      <c r="AW312" s="769"/>
      <c r="AX312" s="769"/>
      <c r="AY312" s="769"/>
      <c r="AZ312" s="443">
        <v>6</v>
      </c>
    </row>
    <row r="313" spans="1:52" s="260" customFormat="1" ht="19.5" hidden="1" customHeight="1">
      <c r="A313" s="575">
        <f t="shared" si="11"/>
        <v>0</v>
      </c>
      <c r="B313" s="1876" t="s">
        <v>1209</v>
      </c>
      <c r="C313" s="1876"/>
      <c r="D313" s="1876"/>
      <c r="E313" s="1876"/>
      <c r="F313" s="1876"/>
      <c r="G313" s="1876"/>
      <c r="H313" s="1876"/>
      <c r="I313" s="1876"/>
      <c r="J313" s="1876"/>
      <c r="K313" s="1876"/>
      <c r="L313" s="1876"/>
      <c r="M313" s="1876"/>
      <c r="N313" s="1876"/>
      <c r="O313" s="1876"/>
      <c r="P313" s="1876"/>
      <c r="Q313" s="1876"/>
      <c r="R313" s="1876"/>
      <c r="S313" s="1876"/>
      <c r="T313" s="1876"/>
      <c r="U313" s="1876"/>
      <c r="V313" s="1876"/>
      <c r="W313" s="1876"/>
      <c r="X313" s="1876"/>
      <c r="Y313" s="1876"/>
      <c r="Z313" s="1876"/>
      <c r="AA313" s="1876"/>
      <c r="AB313" s="1876"/>
      <c r="AC313" s="1876"/>
      <c r="AD313" s="1876"/>
      <c r="AE313" s="1876"/>
      <c r="AF313" s="1876"/>
      <c r="AG313" s="1876"/>
      <c r="AH313" s="1876"/>
      <c r="AI313" s="1876"/>
      <c r="AJ313" s="1876"/>
      <c r="AK313" s="1876"/>
      <c r="AL313" s="1876"/>
      <c r="AM313" s="1876"/>
      <c r="AN313" s="1876"/>
      <c r="AO313" s="1876"/>
      <c r="AP313" s="1876"/>
      <c r="AQ313" s="1876"/>
      <c r="AR313" s="1876"/>
      <c r="AS313" s="1876"/>
      <c r="AT313" s="1876"/>
      <c r="AU313" s="1876"/>
      <c r="AV313" s="1876"/>
      <c r="AW313" s="1876"/>
      <c r="AX313" s="1876"/>
      <c r="AY313" s="1876"/>
      <c r="AZ313" s="443">
        <v>6</v>
      </c>
    </row>
    <row r="314" spans="1:52" s="260" customFormat="1" ht="18" hidden="1" customHeight="1">
      <c r="A314" s="575">
        <f t="shared" si="11"/>
        <v>0</v>
      </c>
      <c r="B314" s="770"/>
      <c r="C314" s="259" t="s">
        <v>1208</v>
      </c>
      <c r="D314" s="579" t="s">
        <v>1207</v>
      </c>
      <c r="E314" s="579"/>
      <c r="F314" s="579"/>
      <c r="G314" s="579"/>
      <c r="H314" s="579"/>
      <c r="I314" s="579"/>
      <c r="J314" s="611"/>
      <c r="K314" s="611"/>
      <c r="L314" s="611"/>
      <c r="M314" s="611"/>
      <c r="N314" s="611"/>
      <c r="O314" s="611"/>
      <c r="P314" s="611"/>
      <c r="Q314" s="611"/>
      <c r="R314" s="611"/>
      <c r="S314" s="611"/>
      <c r="T314" s="611"/>
      <c r="U314" s="611"/>
      <c r="V314" s="611"/>
      <c r="W314" s="611"/>
      <c r="X314" s="611"/>
      <c r="Y314" s="611"/>
      <c r="Z314" s="611"/>
      <c r="AA314" s="611"/>
      <c r="AB314" s="611"/>
      <c r="AC314" s="611"/>
      <c r="AD314" s="611"/>
      <c r="AE314" s="611"/>
      <c r="AF314" s="611"/>
      <c r="AG314" s="611"/>
      <c r="AH314" s="611"/>
      <c r="AI314" s="611"/>
      <c r="AJ314" s="611"/>
      <c r="AK314" s="611"/>
      <c r="AL314" s="611"/>
      <c r="AM314" s="611"/>
      <c r="AN314" s="611"/>
      <c r="AO314" s="611"/>
      <c r="AP314" s="611"/>
      <c r="AQ314" s="611"/>
      <c r="AR314" s="611"/>
      <c r="AS314" s="611"/>
      <c r="AT314" s="611"/>
      <c r="AU314" s="611"/>
      <c r="AV314" s="611"/>
      <c r="AW314" s="611"/>
      <c r="AX314" s="611"/>
      <c r="AY314" s="611"/>
      <c r="AZ314" s="443">
        <v>6</v>
      </c>
    </row>
    <row r="315" spans="1:52" s="259" customFormat="1" ht="18" hidden="1" customHeight="1">
      <c r="A315" s="575">
        <f>A328</f>
        <v>0</v>
      </c>
      <c r="D315" s="259" t="s">
        <v>499</v>
      </c>
      <c r="E315" s="579">
        <f>'6-3표준조사 4'!$W$398</f>
        <v>0</v>
      </c>
      <c r="F315" s="579"/>
      <c r="G315" s="579"/>
      <c r="H315" s="579"/>
      <c r="I315" s="579"/>
      <c r="J315" s="580"/>
      <c r="K315" s="579"/>
      <c r="L315" s="579"/>
      <c r="M315" s="579"/>
      <c r="N315" s="579"/>
      <c r="O315" s="579"/>
      <c r="P315" s="579"/>
      <c r="Q315" s="579"/>
      <c r="R315" s="579"/>
      <c r="S315" s="579"/>
      <c r="T315" s="579"/>
      <c r="U315" s="579"/>
      <c r="V315" s="579"/>
      <c r="W315" s="579"/>
      <c r="X315" s="579"/>
      <c r="Y315" s="579"/>
      <c r="Z315" s="579"/>
      <c r="AA315" s="579"/>
      <c r="AB315" s="579"/>
      <c r="AC315" s="579"/>
      <c r="AD315" s="579"/>
      <c r="AE315" s="579"/>
      <c r="AF315" s="579"/>
      <c r="AG315" s="579"/>
      <c r="AH315" s="579"/>
      <c r="AI315" s="579"/>
      <c r="AJ315" s="579"/>
      <c r="AK315" s="579"/>
      <c r="AL315" s="579"/>
      <c r="AM315" s="579"/>
      <c r="AN315" s="579"/>
      <c r="AO315" s="579"/>
      <c r="AP315" s="579"/>
      <c r="AQ315" s="579"/>
      <c r="AR315" s="579"/>
      <c r="AS315" s="579"/>
      <c r="AT315" s="579"/>
      <c r="AU315" s="579"/>
      <c r="AV315" s="579"/>
      <c r="AW315" s="579"/>
      <c r="AX315" s="579"/>
      <c r="AY315" s="579"/>
      <c r="AZ315" s="443">
        <v>6</v>
      </c>
    </row>
    <row r="316" spans="1:52" s="259" customFormat="1" ht="18" hidden="1" customHeight="1">
      <c r="A316" s="575">
        <f>A331</f>
        <v>0</v>
      </c>
      <c r="D316" s="259" t="s">
        <v>499</v>
      </c>
      <c r="E316" s="579" t="s">
        <v>1048</v>
      </c>
      <c r="F316" s="579"/>
      <c r="G316" s="579"/>
      <c r="H316" s="579"/>
      <c r="I316" s="579"/>
      <c r="J316" s="580"/>
      <c r="K316" s="579"/>
      <c r="L316" s="579"/>
      <c r="M316" s="579"/>
      <c r="N316" s="579"/>
      <c r="O316" s="579"/>
      <c r="P316" s="579"/>
      <c r="Q316" s="579"/>
      <c r="R316" s="579"/>
      <c r="S316" s="579"/>
      <c r="T316" s="579"/>
      <c r="U316" s="579"/>
      <c r="V316" s="579"/>
      <c r="W316" s="579"/>
      <c r="X316" s="579"/>
      <c r="Y316" s="579"/>
      <c r="Z316" s="579"/>
      <c r="AA316" s="579"/>
      <c r="AB316" s="579"/>
      <c r="AC316" s="579"/>
      <c r="AD316" s="579"/>
      <c r="AE316" s="579"/>
      <c r="AF316" s="579"/>
      <c r="AG316" s="579"/>
      <c r="AH316" s="579"/>
      <c r="AI316" s="579"/>
      <c r="AJ316" s="579"/>
      <c r="AK316" s="579"/>
      <c r="AL316" s="579"/>
      <c r="AM316" s="579"/>
      <c r="AN316" s="579"/>
      <c r="AO316" s="579"/>
      <c r="AP316" s="579"/>
      <c r="AQ316" s="579"/>
      <c r="AR316" s="579"/>
      <c r="AS316" s="579"/>
      <c r="AT316" s="579"/>
      <c r="AU316" s="579"/>
      <c r="AV316" s="579"/>
      <c r="AW316" s="579"/>
      <c r="AX316" s="579"/>
      <c r="AY316" s="579"/>
      <c r="AZ316" s="443"/>
    </row>
    <row r="317" spans="1:52" s="260" customFormat="1" ht="18" hidden="1" customHeight="1">
      <c r="A317" s="575">
        <f>IF(1&gt;S321,1,0)</f>
        <v>0</v>
      </c>
      <c r="B317" s="951"/>
      <c r="C317" s="259"/>
      <c r="D317" s="259" t="s">
        <v>499</v>
      </c>
      <c r="E317" s="579" t="s">
        <v>1356</v>
      </c>
      <c r="F317" s="579"/>
      <c r="G317" s="579"/>
      <c r="H317" s="579"/>
      <c r="I317" s="579"/>
      <c r="J317" s="580"/>
      <c r="K317" s="579"/>
      <c r="L317" s="579"/>
      <c r="M317" s="579"/>
      <c r="N317" s="579"/>
      <c r="O317" s="579"/>
      <c r="P317" s="579"/>
      <c r="Q317" s="579"/>
      <c r="R317" s="579"/>
      <c r="S317" s="579"/>
      <c r="T317" s="579"/>
      <c r="U317" s="579"/>
      <c r="V317" s="579"/>
      <c r="W317" s="579"/>
      <c r="X317" s="579"/>
      <c r="Y317" s="579"/>
      <c r="Z317" s="579"/>
      <c r="AA317" s="579"/>
      <c r="AB317" s="579"/>
      <c r="AC317" s="579"/>
      <c r="AD317" s="579"/>
      <c r="AE317" s="579"/>
      <c r="AF317" s="579"/>
      <c r="AG317" s="579"/>
      <c r="AH317" s="579"/>
      <c r="AI317" s="579"/>
      <c r="AJ317" s="579"/>
      <c r="AK317" s="611"/>
      <c r="AL317" s="611"/>
      <c r="AM317" s="611"/>
      <c r="AN317" s="611"/>
      <c r="AO317" s="611"/>
      <c r="AP317" s="611"/>
      <c r="AQ317" s="611"/>
      <c r="AR317" s="611"/>
      <c r="AS317" s="611"/>
      <c r="AT317" s="611"/>
      <c r="AU317" s="611"/>
      <c r="AV317" s="611"/>
      <c r="AW317" s="611"/>
      <c r="AX317" s="611"/>
      <c r="AY317" s="611"/>
      <c r="AZ317" s="443"/>
    </row>
    <row r="318" spans="1:52" s="259" customFormat="1" ht="18" hidden="1" customHeight="1">
      <c r="A318" s="575">
        <f>IF(K$304&gt;0,1,0)</f>
        <v>0</v>
      </c>
      <c r="C318" s="259" t="s">
        <v>1206</v>
      </c>
      <c r="D318" s="579" t="s">
        <v>1205</v>
      </c>
      <c r="E318" s="579"/>
      <c r="F318" s="579"/>
      <c r="G318" s="579"/>
      <c r="H318" s="579"/>
      <c r="I318" s="579"/>
      <c r="J318" s="579"/>
      <c r="K318" s="579"/>
      <c r="L318" s="579"/>
      <c r="M318" s="579"/>
      <c r="N318" s="579"/>
      <c r="O318" s="579"/>
      <c r="P318" s="579"/>
      <c r="Q318" s="579"/>
      <c r="R318" s="579"/>
      <c r="S318" s="579"/>
      <c r="T318" s="579"/>
      <c r="U318" s="579"/>
      <c r="V318" s="579"/>
      <c r="W318" s="579"/>
      <c r="X318" s="579"/>
      <c r="Y318" s="579"/>
      <c r="Z318" s="579"/>
      <c r="AA318" s="579"/>
      <c r="AB318" s="579"/>
      <c r="AC318" s="579"/>
      <c r="AD318" s="579"/>
      <c r="AE318" s="579"/>
      <c r="AF318" s="579"/>
      <c r="AG318" s="579"/>
      <c r="AH318" s="579"/>
      <c r="AI318" s="579"/>
      <c r="AJ318" s="579"/>
      <c r="AK318" s="579"/>
      <c r="AL318" s="579"/>
      <c r="AM318" s="579"/>
      <c r="AN318" s="579"/>
      <c r="AO318" s="579"/>
      <c r="AP318" s="579"/>
      <c r="AQ318" s="579"/>
      <c r="AR318" s="579"/>
      <c r="AS318" s="579"/>
      <c r="AT318" s="579"/>
      <c r="AU318" s="579"/>
      <c r="AV318" s="579"/>
      <c r="AW318" s="579"/>
      <c r="AX318" s="579"/>
      <c r="AY318" s="579"/>
      <c r="AZ318" s="443">
        <v>6</v>
      </c>
    </row>
    <row r="319" spans="1:52" s="259" customFormat="1" ht="18" hidden="1" customHeight="1">
      <c r="A319" s="575">
        <f>IF(K$304&gt;0,1,0)</f>
        <v>0</v>
      </c>
      <c r="C319" s="1862" t="s">
        <v>1204</v>
      </c>
      <c r="D319" s="1862"/>
      <c r="E319" s="1862"/>
      <c r="F319" s="1862"/>
      <c r="G319" s="1862"/>
      <c r="H319" s="1862"/>
      <c r="I319" s="1862"/>
      <c r="J319" s="1862"/>
      <c r="K319" s="1862"/>
      <c r="L319" s="1862"/>
      <c r="M319" s="1862"/>
      <c r="N319" s="1862"/>
      <c r="O319" s="1862"/>
      <c r="P319" s="1862"/>
      <c r="Q319" s="1862"/>
      <c r="R319" s="1862"/>
      <c r="S319" s="1862"/>
      <c r="T319" s="1862"/>
      <c r="U319" s="1862"/>
      <c r="V319" s="1862"/>
      <c r="W319" s="1862"/>
      <c r="X319" s="1862"/>
      <c r="Y319" s="1862"/>
      <c r="Z319" s="1862"/>
      <c r="AA319" s="1862" t="s">
        <v>1203</v>
      </c>
      <c r="AB319" s="1862"/>
      <c r="AC319" s="1862"/>
      <c r="AD319" s="1862"/>
      <c r="AE319" s="1862"/>
      <c r="AF319" s="1862"/>
      <c r="AG319" s="1862"/>
      <c r="AH319" s="1862"/>
      <c r="AI319" s="1862"/>
      <c r="AJ319" s="1862"/>
      <c r="AK319" s="1862"/>
      <c r="AL319" s="1862"/>
      <c r="AM319" s="1862"/>
      <c r="AN319" s="1862"/>
      <c r="AO319" s="1862"/>
      <c r="AP319" s="1862"/>
      <c r="AQ319" s="1862"/>
      <c r="AR319" s="1862"/>
      <c r="AS319" s="1862"/>
      <c r="AT319" s="1862"/>
      <c r="AU319" s="1862"/>
      <c r="AV319" s="1862"/>
      <c r="AW319" s="1862"/>
      <c r="AX319" s="1862"/>
      <c r="AZ319" s="443">
        <v>6</v>
      </c>
    </row>
    <row r="320" spans="1:52" s="259" customFormat="1" ht="18" hidden="1" customHeight="1">
      <c r="A320" s="575">
        <f>IF(K$304&gt;0,1,0)</f>
        <v>0</v>
      </c>
      <c r="B320" s="614"/>
      <c r="C320" s="1862" t="s">
        <v>1202</v>
      </c>
      <c r="D320" s="1862"/>
      <c r="E320" s="1862"/>
      <c r="F320" s="1862"/>
      <c r="G320" s="1862"/>
      <c r="H320" s="1862"/>
      <c r="I320" s="1862"/>
      <c r="J320" s="1862"/>
      <c r="K320" s="1862" t="s">
        <v>1201</v>
      </c>
      <c r="L320" s="1862"/>
      <c r="M320" s="1862"/>
      <c r="N320" s="1862"/>
      <c r="O320" s="1862"/>
      <c r="P320" s="1862"/>
      <c r="Q320" s="1862"/>
      <c r="R320" s="1862"/>
      <c r="S320" s="1862" t="s">
        <v>1200</v>
      </c>
      <c r="T320" s="1862"/>
      <c r="U320" s="1862"/>
      <c r="V320" s="1862"/>
      <c r="W320" s="1862"/>
      <c r="X320" s="1862"/>
      <c r="Y320" s="1862"/>
      <c r="Z320" s="1862"/>
      <c r="AA320" s="1862" t="s">
        <v>1199</v>
      </c>
      <c r="AB320" s="1862"/>
      <c r="AC320" s="1862"/>
      <c r="AD320" s="1862"/>
      <c r="AE320" s="1862"/>
      <c r="AF320" s="1862"/>
      <c r="AG320" s="1862"/>
      <c r="AH320" s="1862"/>
      <c r="AI320" s="1862" t="s">
        <v>1198</v>
      </c>
      <c r="AJ320" s="1862"/>
      <c r="AK320" s="1862"/>
      <c r="AL320" s="1862"/>
      <c r="AM320" s="1862"/>
      <c r="AN320" s="1862"/>
      <c r="AO320" s="1862"/>
      <c r="AP320" s="1862"/>
      <c r="AQ320" s="1862" t="s">
        <v>964</v>
      </c>
      <c r="AR320" s="1862"/>
      <c r="AS320" s="1862"/>
      <c r="AT320" s="1862"/>
      <c r="AU320" s="1862"/>
      <c r="AV320" s="1862"/>
      <c r="AW320" s="1862"/>
      <c r="AX320" s="1862"/>
      <c r="AY320" s="614"/>
      <c r="AZ320" s="443">
        <v>6</v>
      </c>
    </row>
    <row r="321" spans="1:52" s="260" customFormat="1" ht="18" hidden="1" customHeight="1">
      <c r="A321" s="575">
        <f>IF(K$304&gt;0,1,0)</f>
        <v>0</v>
      </c>
      <c r="B321" s="599"/>
      <c r="C321" s="1862" t="s">
        <v>1192</v>
      </c>
      <c r="D321" s="1862"/>
      <c r="E321" s="1862"/>
      <c r="F321" s="1862"/>
      <c r="G321" s="1862"/>
      <c r="H321" s="1862"/>
      <c r="I321" s="1862"/>
      <c r="J321" s="1862"/>
      <c r="K321" s="1862" t="s">
        <v>1197</v>
      </c>
      <c r="L321" s="1862"/>
      <c r="M321" s="1862"/>
      <c r="N321" s="1862"/>
      <c r="O321" s="1862"/>
      <c r="P321" s="1862"/>
      <c r="Q321" s="1862"/>
      <c r="R321" s="1862"/>
      <c r="S321" s="1886">
        <f>'5-3단가산출서 4'!D243</f>
        <v>50</v>
      </c>
      <c r="T321" s="1886"/>
      <c r="U321" s="1886"/>
      <c r="V321" s="1886"/>
      <c r="W321" s="1886"/>
      <c r="X321" s="1886"/>
      <c r="Y321" s="1886"/>
      <c r="Z321" s="1886"/>
      <c r="AA321" s="1862" t="str">
        <f>'6-3표준조사 4'!P381</f>
        <v>중 (15˚ ~ 30˚)</v>
      </c>
      <c r="AB321" s="1862"/>
      <c r="AC321" s="1862"/>
      <c r="AD321" s="1862"/>
      <c r="AE321" s="1862"/>
      <c r="AF321" s="1862"/>
      <c r="AG321" s="1862"/>
      <c r="AH321" s="1862"/>
      <c r="AI321" s="1862" t="str">
        <f>'6-3표준조사 4'!Q381</f>
        <v>개소당5ha이상</v>
      </c>
      <c r="AJ321" s="1862"/>
      <c r="AK321" s="1862"/>
      <c r="AL321" s="1862"/>
      <c r="AM321" s="1862"/>
      <c r="AN321" s="1862"/>
      <c r="AO321" s="1862"/>
      <c r="AP321" s="1862"/>
      <c r="AQ321" s="1862" t="str">
        <f>'6-3표준조사 4'!R381</f>
        <v>3년차 이상</v>
      </c>
      <c r="AR321" s="1862"/>
      <c r="AS321" s="1862"/>
      <c r="AT321" s="1862"/>
      <c r="AU321" s="1862"/>
      <c r="AV321" s="1862"/>
      <c r="AW321" s="1862"/>
      <c r="AX321" s="1862"/>
      <c r="AY321" s="599"/>
      <c r="AZ321" s="443">
        <v>6</v>
      </c>
    </row>
    <row r="322" spans="1:52" s="259" customFormat="1" ht="18" hidden="1" customHeight="1">
      <c r="A322" s="575">
        <f>IF(K$304&gt;0,1,0)</f>
        <v>0</v>
      </c>
      <c r="B322" s="599"/>
      <c r="C322" s="1862" t="str">
        <f>'6-3표준조사 4'!R379</f>
        <v>모두베기</v>
      </c>
      <c r="D322" s="1862"/>
      <c r="E322" s="1862"/>
      <c r="F322" s="1862"/>
      <c r="G322" s="1862"/>
      <c r="H322" s="1862"/>
      <c r="I322" s="1862"/>
      <c r="J322" s="1862"/>
      <c r="K322" s="1862" t="s">
        <v>1194</v>
      </c>
      <c r="L322" s="1862"/>
      <c r="M322" s="1862"/>
      <c r="N322" s="1862"/>
      <c r="O322" s="1862"/>
      <c r="P322" s="1862"/>
      <c r="Q322" s="1862"/>
      <c r="R322" s="1862"/>
      <c r="S322" s="1467">
        <f>K304</f>
        <v>0</v>
      </c>
      <c r="T322" s="1467"/>
      <c r="U322" s="1467"/>
      <c r="V322" s="1467"/>
      <c r="W322" s="1467"/>
      <c r="X322" s="1467"/>
      <c r="Y322" s="1467"/>
      <c r="Z322" s="1467"/>
      <c r="AA322" s="1862"/>
      <c r="AB322" s="1862"/>
      <c r="AC322" s="1862"/>
      <c r="AD322" s="1862"/>
      <c r="AE322" s="1862"/>
      <c r="AF322" s="1862"/>
      <c r="AG322" s="1862"/>
      <c r="AH322" s="1862"/>
      <c r="AI322" s="1862"/>
      <c r="AJ322" s="1862"/>
      <c r="AK322" s="1862"/>
      <c r="AL322" s="1862"/>
      <c r="AM322" s="1862"/>
      <c r="AN322" s="1862"/>
      <c r="AO322" s="1862"/>
      <c r="AP322" s="1862"/>
      <c r="AQ322" s="1862"/>
      <c r="AR322" s="1862"/>
      <c r="AS322" s="1862"/>
      <c r="AT322" s="1862"/>
      <c r="AU322" s="1862"/>
      <c r="AV322" s="1862"/>
      <c r="AW322" s="1862"/>
      <c r="AX322" s="1862"/>
      <c r="AY322" s="599"/>
      <c r="AZ322" s="443">
        <v>6</v>
      </c>
    </row>
    <row r="323" spans="1:52" s="259" customFormat="1" ht="18" hidden="1" customHeight="1">
      <c r="A323" s="575">
        <f>IF('6-3표준조사 4'!$Y$377&gt;0,1,0)</f>
        <v>0</v>
      </c>
      <c r="B323" s="599"/>
      <c r="C323" s="1862" t="s">
        <v>1195</v>
      </c>
      <c r="D323" s="1862"/>
      <c r="E323" s="1862"/>
      <c r="F323" s="1862"/>
      <c r="G323" s="1862"/>
      <c r="H323" s="1862"/>
      <c r="I323" s="1862"/>
      <c r="J323" s="1862"/>
      <c r="K323" s="1862" t="s">
        <v>1194</v>
      </c>
      <c r="L323" s="1862"/>
      <c r="M323" s="1862"/>
      <c r="N323" s="1862"/>
      <c r="O323" s="1862"/>
      <c r="P323" s="1862"/>
      <c r="Q323" s="1862"/>
      <c r="R323" s="1862"/>
      <c r="S323" s="1863" t="b">
        <f>IF(A323&gt;0,S322)</f>
        <v>0</v>
      </c>
      <c r="T323" s="1863"/>
      <c r="U323" s="1863"/>
      <c r="V323" s="1863"/>
      <c r="W323" s="1863"/>
      <c r="X323" s="1863"/>
      <c r="Y323" s="1863"/>
      <c r="Z323" s="1863"/>
      <c r="AA323" s="1862"/>
      <c r="AB323" s="1862"/>
      <c r="AC323" s="1862"/>
      <c r="AD323" s="1862"/>
      <c r="AE323" s="1862"/>
      <c r="AF323" s="1862"/>
      <c r="AG323" s="1862"/>
      <c r="AH323" s="1862"/>
      <c r="AI323" s="1862"/>
      <c r="AJ323" s="1862"/>
      <c r="AK323" s="1862"/>
      <c r="AL323" s="1862"/>
      <c r="AM323" s="1862"/>
      <c r="AN323" s="1862"/>
      <c r="AO323" s="1862"/>
      <c r="AP323" s="1862"/>
      <c r="AQ323" s="1862"/>
      <c r="AR323" s="1862"/>
      <c r="AS323" s="1862"/>
      <c r="AT323" s="1862"/>
      <c r="AU323" s="1862"/>
      <c r="AV323" s="1862"/>
      <c r="AW323" s="1862"/>
      <c r="AX323" s="1862"/>
      <c r="AY323" s="599"/>
      <c r="AZ323" s="444">
        <v>1</v>
      </c>
    </row>
    <row r="324" spans="1:52" s="259" customFormat="1" ht="0.95" customHeight="1">
      <c r="A324" s="575">
        <v>1</v>
      </c>
      <c r="B324" s="599"/>
      <c r="C324" s="1862"/>
      <c r="D324" s="1862"/>
      <c r="E324" s="1862"/>
      <c r="F324" s="1862"/>
      <c r="G324" s="1862"/>
      <c r="H324" s="1862"/>
      <c r="I324" s="1862"/>
      <c r="J324" s="1862"/>
      <c r="K324" s="1862"/>
      <c r="L324" s="1862"/>
      <c r="M324" s="1862"/>
      <c r="N324" s="1862"/>
      <c r="O324" s="1862"/>
      <c r="P324" s="1862"/>
      <c r="Q324" s="1862"/>
      <c r="R324" s="1862"/>
      <c r="S324" s="1863"/>
      <c r="T324" s="1863"/>
      <c r="U324" s="1863"/>
      <c r="V324" s="1863"/>
      <c r="W324" s="1863"/>
      <c r="X324" s="1863"/>
      <c r="Y324" s="1863"/>
      <c r="Z324" s="1863"/>
      <c r="AA324" s="1889"/>
      <c r="AB324" s="1889"/>
      <c r="AC324" s="1889"/>
      <c r="AD324" s="1889"/>
      <c r="AE324" s="1889"/>
      <c r="AF324" s="1889"/>
      <c r="AG324" s="1889"/>
      <c r="AH324" s="1889"/>
      <c r="AI324" s="1889"/>
      <c r="AJ324" s="1889"/>
      <c r="AK324" s="1889"/>
      <c r="AL324" s="1889"/>
      <c r="AM324" s="1889"/>
      <c r="AN324" s="1889"/>
      <c r="AO324" s="1889"/>
      <c r="AP324" s="1889"/>
      <c r="AQ324" s="1889"/>
      <c r="AR324" s="1889"/>
      <c r="AS324" s="1889"/>
      <c r="AT324" s="1889"/>
      <c r="AU324" s="1889"/>
      <c r="AV324" s="1889"/>
      <c r="AW324" s="1889"/>
      <c r="AX324" s="1889"/>
      <c r="AY324" s="599"/>
      <c r="AZ324" s="444"/>
    </row>
    <row r="325" spans="1:52" s="259" customFormat="1" ht="18" hidden="1" customHeight="1">
      <c r="A325" s="575"/>
      <c r="B325" s="617"/>
      <c r="C325" s="617" t="s">
        <v>1193</v>
      </c>
      <c r="D325" s="617" t="s">
        <v>1192</v>
      </c>
      <c r="E325" s="617"/>
      <c r="F325" s="617"/>
      <c r="G325" s="618"/>
      <c r="H325" s="618"/>
      <c r="I325" s="618"/>
      <c r="J325" s="618"/>
      <c r="K325" s="618"/>
      <c r="L325" s="604"/>
      <c r="M325" s="604"/>
      <c r="N325" s="604"/>
      <c r="O325" s="604"/>
      <c r="P325" s="604"/>
      <c r="Q325" s="619"/>
      <c r="R325" s="619"/>
      <c r="S325" s="619"/>
      <c r="T325" s="619"/>
      <c r="U325" s="619"/>
      <c r="V325" s="599"/>
      <c r="W325" s="599"/>
      <c r="X325" s="599"/>
      <c r="Y325" s="599"/>
      <c r="Z325" s="620"/>
      <c r="AA325" s="599"/>
      <c r="AB325" s="599"/>
      <c r="AC325" s="599"/>
      <c r="AD325" s="621"/>
      <c r="AE325" s="599"/>
      <c r="AF325" s="599"/>
      <c r="AG325" s="599"/>
      <c r="AH325" s="800"/>
      <c r="AI325" s="800"/>
      <c r="AJ325" s="800"/>
      <c r="AK325" s="800"/>
      <c r="AL325" s="800"/>
      <c r="AM325" s="800"/>
      <c r="AN325" s="800"/>
      <c r="AO325" s="800"/>
      <c r="AP325" s="800"/>
      <c r="AQ325" s="622"/>
      <c r="AR325" s="622"/>
      <c r="AS325" s="622"/>
      <c r="AT325" s="622"/>
      <c r="AU325" s="797"/>
      <c r="AV325" s="797"/>
      <c r="AW325" s="797"/>
      <c r="AX325" s="797"/>
      <c r="AY325" s="797"/>
      <c r="AZ325" s="443">
        <v>6</v>
      </c>
    </row>
    <row r="326" spans="1:52" s="259" customFormat="1" ht="18" hidden="1" customHeight="1">
      <c r="A326" s="575"/>
      <c r="D326" s="259" t="s">
        <v>499</v>
      </c>
      <c r="E326" s="259" t="s">
        <v>1191</v>
      </c>
      <c r="J326" s="621"/>
      <c r="K326" s="621"/>
      <c r="L326" s="621"/>
      <c r="M326" s="621"/>
      <c r="T326" s="619"/>
      <c r="U326" s="619"/>
      <c r="V326" s="619"/>
      <c r="W326" s="619"/>
      <c r="AB326" s="619"/>
      <c r="AC326" s="619"/>
      <c r="AD326" s="619"/>
      <c r="AE326" s="619"/>
      <c r="AZ326" s="443">
        <v>6</v>
      </c>
    </row>
    <row r="327" spans="1:52" s="259" customFormat="1" ht="18" hidden="1" customHeight="1">
      <c r="A327" s="575"/>
      <c r="D327" s="259" t="s">
        <v>499</v>
      </c>
      <c r="E327" s="579" t="s">
        <v>1190</v>
      </c>
      <c r="F327" s="579"/>
      <c r="G327" s="579"/>
      <c r="H327" s="579"/>
      <c r="I327" s="579"/>
      <c r="J327" s="579"/>
      <c r="K327" s="579"/>
      <c r="L327" s="579"/>
      <c r="M327" s="579"/>
      <c r="N327" s="579"/>
      <c r="O327" s="579"/>
      <c r="P327" s="579"/>
      <c r="Q327" s="579"/>
      <c r="R327" s="579"/>
      <c r="S327" s="579"/>
      <c r="T327" s="579"/>
      <c r="U327" s="579"/>
      <c r="V327" s="579"/>
      <c r="W327" s="579"/>
      <c r="X327" s="579"/>
      <c r="Y327" s="579"/>
      <c r="Z327" s="579"/>
      <c r="AA327" s="579"/>
      <c r="AB327" s="579"/>
      <c r="AC327" s="579"/>
      <c r="AD327" s="579"/>
      <c r="AE327" s="579"/>
      <c r="AF327" s="579"/>
      <c r="AG327" s="579"/>
      <c r="AH327" s="579"/>
      <c r="AI327" s="579"/>
      <c r="AJ327" s="579"/>
      <c r="AK327" s="579"/>
      <c r="AL327" s="579"/>
      <c r="AM327" s="579"/>
      <c r="AN327" s="579"/>
      <c r="AO327" s="579"/>
      <c r="AP327" s="579"/>
      <c r="AQ327" s="579"/>
      <c r="AR327" s="579"/>
      <c r="AS327" s="579"/>
      <c r="AT327" s="579"/>
      <c r="AU327" s="579"/>
      <c r="AV327" s="579"/>
      <c r="AW327" s="579"/>
      <c r="AX327" s="579"/>
      <c r="AY327" s="579"/>
      <c r="AZ327" s="443">
        <v>6</v>
      </c>
    </row>
    <row r="328" spans="1:52" s="260" customFormat="1" ht="18" hidden="1" customHeight="1">
      <c r="A328" s="575"/>
      <c r="B328" s="259"/>
      <c r="C328" s="259" t="s">
        <v>1189</v>
      </c>
      <c r="D328" s="259"/>
      <c r="E328" s="653"/>
      <c r="F328" s="653"/>
      <c r="G328" s="653"/>
      <c r="H328" s="653"/>
      <c r="I328" s="653"/>
      <c r="J328" s="653"/>
      <c r="K328" s="653"/>
      <c r="L328" s="653"/>
      <c r="M328" s="653"/>
      <c r="N328" s="653"/>
      <c r="O328" s="653"/>
      <c r="P328" s="653"/>
      <c r="Q328" s="653"/>
      <c r="R328" s="653"/>
      <c r="S328" s="653"/>
      <c r="T328" s="653"/>
      <c r="U328" s="653"/>
      <c r="V328" s="653"/>
      <c r="W328" s="653"/>
      <c r="X328" s="653"/>
      <c r="Y328" s="653"/>
      <c r="Z328" s="653"/>
      <c r="AA328" s="653"/>
      <c r="AB328" s="653"/>
      <c r="AC328" s="653"/>
      <c r="AD328" s="653"/>
      <c r="AE328" s="653"/>
      <c r="AF328" s="653"/>
      <c r="AG328" s="653"/>
      <c r="AH328" s="653"/>
      <c r="AI328" s="653"/>
      <c r="AJ328" s="653"/>
      <c r="AK328" s="653"/>
      <c r="AL328" s="653"/>
      <c r="AM328" s="653"/>
      <c r="AN328" s="653"/>
      <c r="AO328" s="653"/>
      <c r="AP328" s="653"/>
      <c r="AQ328" s="653"/>
      <c r="AR328" s="653"/>
      <c r="AS328" s="653"/>
      <c r="AT328" s="653"/>
      <c r="AU328" s="653"/>
      <c r="AV328" s="653"/>
      <c r="AW328" s="653"/>
      <c r="AX328" s="653"/>
      <c r="AY328" s="653"/>
      <c r="AZ328" s="443">
        <v>6</v>
      </c>
    </row>
    <row r="329" spans="1:52" s="259" customFormat="1" ht="18" hidden="1" customHeight="1">
      <c r="A329" s="575"/>
      <c r="D329" s="259" t="s">
        <v>499</v>
      </c>
      <c r="E329" s="653" t="s">
        <v>1385</v>
      </c>
      <c r="F329" s="653"/>
      <c r="G329" s="653"/>
      <c r="H329" s="653"/>
      <c r="I329" s="653"/>
      <c r="J329" s="653"/>
      <c r="K329" s="653"/>
      <c r="L329" s="653"/>
      <c r="M329" s="653"/>
      <c r="N329" s="653"/>
      <c r="O329" s="653"/>
      <c r="P329" s="653"/>
      <c r="Q329" s="653"/>
      <c r="R329" s="653"/>
      <c r="S329" s="653"/>
      <c r="T329" s="653"/>
      <c r="U329" s="653"/>
      <c r="V329" s="653"/>
      <c r="W329" s="653"/>
      <c r="X329" s="653"/>
      <c r="Y329" s="653"/>
      <c r="Z329" s="653"/>
      <c r="AA329" s="653"/>
      <c r="AB329" s="653"/>
      <c r="AC329" s="653"/>
      <c r="AD329" s="653"/>
      <c r="AE329" s="653"/>
      <c r="AF329" s="653"/>
      <c r="AG329" s="653"/>
      <c r="AH329" s="653"/>
      <c r="AI329" s="653"/>
      <c r="AJ329" s="653"/>
      <c r="AK329" s="653"/>
      <c r="AL329" s="653"/>
      <c r="AM329" s="653"/>
      <c r="AN329" s="653"/>
      <c r="AO329" s="653"/>
      <c r="AP329" s="653"/>
      <c r="AQ329" s="653"/>
      <c r="AR329" s="653"/>
      <c r="AS329" s="653"/>
      <c r="AT329" s="653"/>
      <c r="AU329" s="653"/>
      <c r="AV329" s="653"/>
      <c r="AW329" s="653"/>
      <c r="AX329" s="653"/>
      <c r="AY329" s="653"/>
      <c r="AZ329" s="443">
        <v>6</v>
      </c>
    </row>
    <row r="330" spans="1:52" s="259" customFormat="1" ht="18" hidden="1" customHeight="1">
      <c r="A330" s="575"/>
      <c r="D330" s="259" t="s">
        <v>499</v>
      </c>
      <c r="E330" s="653" t="s">
        <v>1188</v>
      </c>
      <c r="F330" s="653"/>
      <c r="G330" s="653"/>
      <c r="H330" s="653"/>
      <c r="I330" s="653"/>
      <c r="J330" s="653"/>
      <c r="K330" s="653"/>
      <c r="L330" s="653"/>
      <c r="M330" s="653"/>
      <c r="N330" s="653"/>
      <c r="O330" s="653"/>
      <c r="P330" s="653"/>
      <c r="Q330" s="653"/>
      <c r="R330" s="653"/>
      <c r="S330" s="653"/>
      <c r="T330" s="653"/>
      <c r="U330" s="653"/>
      <c r="V330" s="653"/>
      <c r="W330" s="653"/>
      <c r="X330" s="653"/>
      <c r="Y330" s="653"/>
      <c r="Z330" s="653"/>
      <c r="AA330" s="653"/>
      <c r="AB330" s="653"/>
      <c r="AC330" s="653"/>
      <c r="AD330" s="653"/>
      <c r="AE330" s="653"/>
      <c r="AF330" s="653"/>
      <c r="AG330" s="653"/>
      <c r="AH330" s="653"/>
      <c r="AI330" s="653"/>
      <c r="AJ330" s="653"/>
      <c r="AK330" s="653"/>
      <c r="AL330" s="653"/>
      <c r="AM330" s="653"/>
      <c r="AN330" s="653"/>
      <c r="AO330" s="653"/>
      <c r="AP330" s="653"/>
      <c r="AQ330" s="653"/>
      <c r="AR330" s="653"/>
      <c r="AS330" s="653"/>
      <c r="AT330" s="653"/>
      <c r="AU330" s="653"/>
      <c r="AV330" s="653"/>
      <c r="AW330" s="653"/>
      <c r="AX330" s="653"/>
      <c r="AY330" s="653"/>
      <c r="AZ330" s="443">
        <v>6</v>
      </c>
    </row>
    <row r="331" spans="1:52" s="260" customFormat="1" ht="18" hidden="1" customHeight="1">
      <c r="A331" s="575"/>
      <c r="B331" s="259"/>
      <c r="C331" s="259" t="s">
        <v>1187</v>
      </c>
      <c r="D331" s="259"/>
      <c r="E331" s="653"/>
      <c r="F331" s="653"/>
      <c r="G331" s="653"/>
      <c r="H331" s="653"/>
      <c r="I331" s="653"/>
      <c r="J331" s="653"/>
      <c r="K331" s="653"/>
      <c r="L331" s="653"/>
      <c r="M331" s="653"/>
      <c r="N331" s="653"/>
      <c r="O331" s="653"/>
      <c r="P331" s="653"/>
      <c r="Q331" s="653"/>
      <c r="R331" s="653"/>
      <c r="S331" s="653"/>
      <c r="T331" s="653"/>
      <c r="U331" s="653"/>
      <c r="V331" s="653"/>
      <c r="W331" s="653"/>
      <c r="X331" s="653"/>
      <c r="Y331" s="653"/>
      <c r="Z331" s="653"/>
      <c r="AA331" s="653"/>
      <c r="AB331" s="653"/>
      <c r="AC331" s="653"/>
      <c r="AD331" s="653"/>
      <c r="AE331" s="653"/>
      <c r="AF331" s="653"/>
      <c r="AG331" s="653"/>
      <c r="AH331" s="653"/>
      <c r="AI331" s="653"/>
      <c r="AJ331" s="653"/>
      <c r="AK331" s="653"/>
      <c r="AL331" s="653"/>
      <c r="AM331" s="653"/>
      <c r="AN331" s="653"/>
      <c r="AO331" s="653"/>
      <c r="AP331" s="653"/>
      <c r="AQ331" s="653"/>
      <c r="AR331" s="653"/>
      <c r="AS331" s="653"/>
      <c r="AT331" s="653"/>
      <c r="AU331" s="653"/>
      <c r="AV331" s="653"/>
      <c r="AW331" s="653"/>
      <c r="AX331" s="653"/>
      <c r="AY331" s="653"/>
      <c r="AZ331" s="443">
        <v>6</v>
      </c>
    </row>
    <row r="332" spans="1:52" s="259" customFormat="1" ht="18" hidden="1" customHeight="1">
      <c r="A332" s="575"/>
      <c r="D332" s="259" t="s">
        <v>499</v>
      </c>
      <c r="E332" s="653" t="s">
        <v>1385</v>
      </c>
      <c r="F332" s="653"/>
      <c r="G332" s="653"/>
      <c r="H332" s="653"/>
      <c r="I332" s="653"/>
      <c r="J332" s="653"/>
      <c r="K332" s="653"/>
      <c r="L332" s="653"/>
      <c r="M332" s="653"/>
      <c r="N332" s="653"/>
      <c r="O332" s="653"/>
      <c r="P332" s="653"/>
      <c r="Q332" s="653"/>
      <c r="R332" s="653"/>
      <c r="S332" s="653"/>
      <c r="T332" s="653"/>
      <c r="U332" s="653"/>
      <c r="V332" s="653"/>
      <c r="W332" s="653"/>
      <c r="X332" s="653"/>
      <c r="Y332" s="653"/>
      <c r="Z332" s="653"/>
      <c r="AA332" s="653"/>
      <c r="AB332" s="653"/>
      <c r="AC332" s="653"/>
      <c r="AD332" s="653"/>
      <c r="AE332" s="653"/>
      <c r="AF332" s="653"/>
      <c r="AG332" s="653"/>
      <c r="AH332" s="653"/>
      <c r="AI332" s="653"/>
      <c r="AJ332" s="653"/>
      <c r="AK332" s="653"/>
      <c r="AL332" s="653"/>
      <c r="AM332" s="653"/>
      <c r="AN332" s="653"/>
      <c r="AO332" s="653"/>
      <c r="AP332" s="653"/>
      <c r="AQ332" s="653"/>
      <c r="AR332" s="653"/>
      <c r="AS332" s="653"/>
      <c r="AT332" s="653"/>
      <c r="AU332" s="653"/>
      <c r="AV332" s="653"/>
      <c r="AW332" s="653"/>
      <c r="AX332" s="653"/>
      <c r="AY332" s="653"/>
      <c r="AZ332" s="443">
        <v>6</v>
      </c>
    </row>
    <row r="333" spans="1:52" s="259" customFormat="1" ht="18" hidden="1" customHeight="1">
      <c r="A333" s="575"/>
      <c r="D333" s="259" t="s">
        <v>499</v>
      </c>
      <c r="E333" s="653" t="s">
        <v>1186</v>
      </c>
      <c r="F333" s="653"/>
      <c r="G333" s="653"/>
      <c r="H333" s="653"/>
      <c r="I333" s="653"/>
      <c r="J333" s="653"/>
      <c r="K333" s="653"/>
      <c r="L333" s="653"/>
      <c r="M333" s="653"/>
      <c r="N333" s="653"/>
      <c r="O333" s="653"/>
      <c r="P333" s="653"/>
      <c r="Q333" s="653"/>
      <c r="R333" s="653"/>
      <c r="S333" s="653"/>
      <c r="T333" s="653"/>
      <c r="U333" s="653"/>
      <c r="V333" s="653"/>
      <c r="W333" s="653"/>
      <c r="X333" s="653"/>
      <c r="Y333" s="653"/>
      <c r="Z333" s="653"/>
      <c r="AA333" s="653"/>
      <c r="AB333" s="653"/>
      <c r="AC333" s="653"/>
      <c r="AD333" s="653"/>
      <c r="AE333" s="653"/>
      <c r="AF333" s="653"/>
      <c r="AG333" s="653"/>
      <c r="AH333" s="653"/>
      <c r="AI333" s="653"/>
      <c r="AJ333" s="653"/>
      <c r="AK333" s="653"/>
      <c r="AL333" s="653"/>
      <c r="AM333" s="653"/>
      <c r="AN333" s="653"/>
      <c r="AO333" s="653"/>
      <c r="AP333" s="653"/>
      <c r="AQ333" s="653"/>
      <c r="AR333" s="653"/>
      <c r="AS333" s="653"/>
      <c r="AT333" s="653"/>
      <c r="AU333" s="653"/>
      <c r="AV333" s="653"/>
      <c r="AW333" s="653"/>
      <c r="AX333" s="653"/>
      <c r="AY333" s="653"/>
      <c r="AZ333" s="443">
        <v>6</v>
      </c>
    </row>
    <row r="334" spans="1:52" s="259" customFormat="1" ht="18" hidden="1" customHeight="1">
      <c r="A334" s="575"/>
      <c r="C334" s="259" t="s">
        <v>1185</v>
      </c>
      <c r="D334" s="259" t="s">
        <v>1184</v>
      </c>
      <c r="E334" s="653"/>
      <c r="F334" s="653"/>
      <c r="G334" s="653"/>
      <c r="H334" s="653"/>
      <c r="I334" s="653"/>
      <c r="J334" s="653"/>
      <c r="K334" s="653"/>
      <c r="L334" s="653"/>
      <c r="M334" s="653"/>
      <c r="N334" s="653"/>
      <c r="O334" s="653"/>
      <c r="P334" s="653"/>
      <c r="Q334" s="653"/>
      <c r="R334" s="653"/>
      <c r="S334" s="653"/>
      <c r="T334" s="653"/>
      <c r="U334" s="653"/>
      <c r="V334" s="653"/>
      <c r="W334" s="653"/>
      <c r="X334" s="653"/>
      <c r="Y334" s="653"/>
      <c r="Z334" s="653"/>
      <c r="AA334" s="653"/>
      <c r="AB334" s="653"/>
      <c r="AC334" s="653"/>
      <c r="AD334" s="653"/>
      <c r="AE334" s="653"/>
      <c r="AF334" s="653"/>
      <c r="AG334" s="653"/>
      <c r="AH334" s="653"/>
      <c r="AI334" s="653"/>
      <c r="AJ334" s="653"/>
      <c r="AK334" s="653"/>
      <c r="AL334" s="653"/>
      <c r="AM334" s="653"/>
      <c r="AN334" s="653"/>
      <c r="AO334" s="653"/>
      <c r="AP334" s="653"/>
      <c r="AQ334" s="653"/>
      <c r="AR334" s="653"/>
      <c r="AS334" s="653"/>
      <c r="AT334" s="653"/>
      <c r="AU334" s="653"/>
      <c r="AV334" s="653"/>
      <c r="AW334" s="653"/>
      <c r="AX334" s="653"/>
      <c r="AY334" s="653"/>
      <c r="AZ334" s="443">
        <v>6</v>
      </c>
    </row>
    <row r="335" spans="1:52" s="259" customFormat="1" ht="18" hidden="1" customHeight="1">
      <c r="A335" s="575"/>
      <c r="D335" s="259" t="s">
        <v>499</v>
      </c>
      <c r="E335" s="653" t="s">
        <v>1183</v>
      </c>
      <c r="F335" s="653"/>
      <c r="G335" s="653"/>
      <c r="H335" s="653"/>
      <c r="I335" s="653"/>
      <c r="J335" s="653"/>
      <c r="K335" s="653"/>
      <c r="L335" s="653"/>
      <c r="M335" s="653"/>
      <c r="N335" s="653"/>
      <c r="O335" s="653"/>
      <c r="P335" s="653"/>
      <c r="Q335" s="653"/>
      <c r="R335" s="653"/>
      <c r="S335" s="653"/>
      <c r="T335" s="653"/>
      <c r="U335" s="653"/>
      <c r="V335" s="653"/>
      <c r="W335" s="653"/>
      <c r="X335" s="653"/>
      <c r="Y335" s="653"/>
      <c r="Z335" s="653"/>
      <c r="AA335" s="653"/>
      <c r="AB335" s="653"/>
      <c r="AC335" s="653"/>
      <c r="AD335" s="653"/>
      <c r="AE335" s="653"/>
      <c r="AF335" s="653"/>
      <c r="AG335" s="653"/>
      <c r="AH335" s="653"/>
      <c r="AI335" s="653"/>
      <c r="AJ335" s="653"/>
      <c r="AK335" s="653"/>
      <c r="AL335" s="653"/>
      <c r="AM335" s="653"/>
      <c r="AN335" s="653"/>
      <c r="AO335" s="653"/>
      <c r="AP335" s="653"/>
      <c r="AQ335" s="653"/>
      <c r="AR335" s="653"/>
      <c r="AS335" s="653"/>
      <c r="AT335" s="653"/>
      <c r="AU335" s="653"/>
      <c r="AV335" s="653"/>
      <c r="AW335" s="653"/>
      <c r="AX335" s="653"/>
      <c r="AY335" s="653"/>
      <c r="AZ335" s="443">
        <v>6</v>
      </c>
    </row>
    <row r="336" spans="1:52" s="259" customFormat="1" ht="18" hidden="1" customHeight="1">
      <c r="A336" s="575"/>
      <c r="D336" s="259" t="s">
        <v>499</v>
      </c>
      <c r="E336" s="653" t="s">
        <v>1182</v>
      </c>
      <c r="F336" s="653"/>
      <c r="G336" s="653"/>
      <c r="H336" s="653"/>
      <c r="I336" s="653"/>
      <c r="J336" s="653"/>
      <c r="K336" s="653"/>
      <c r="L336" s="653"/>
      <c r="M336" s="653"/>
      <c r="N336" s="653"/>
      <c r="O336" s="653"/>
      <c r="P336" s="653"/>
      <c r="Q336" s="653"/>
      <c r="R336" s="653"/>
      <c r="S336" s="653"/>
      <c r="T336" s="653"/>
      <c r="U336" s="653"/>
      <c r="V336" s="653"/>
      <c r="W336" s="653"/>
      <c r="X336" s="653"/>
      <c r="Y336" s="653"/>
      <c r="Z336" s="653"/>
      <c r="AA336" s="653"/>
      <c r="AB336" s="653"/>
      <c r="AC336" s="653"/>
      <c r="AD336" s="653"/>
      <c r="AE336" s="653"/>
      <c r="AF336" s="653"/>
      <c r="AG336" s="653"/>
      <c r="AH336" s="653"/>
      <c r="AI336" s="653"/>
      <c r="AJ336" s="653"/>
      <c r="AK336" s="653"/>
      <c r="AL336" s="653"/>
      <c r="AM336" s="653"/>
      <c r="AN336" s="653"/>
      <c r="AO336" s="653"/>
      <c r="AP336" s="653"/>
      <c r="AQ336" s="653"/>
      <c r="AR336" s="653"/>
      <c r="AS336" s="653"/>
      <c r="AT336" s="653"/>
      <c r="AU336" s="653"/>
      <c r="AV336" s="653"/>
      <c r="AW336" s="653"/>
      <c r="AX336" s="653"/>
      <c r="AY336" s="653"/>
      <c r="AZ336" s="443">
        <v>6</v>
      </c>
    </row>
    <row r="337" spans="1:52" s="259" customFormat="1" ht="18" hidden="1" customHeight="1">
      <c r="A337" s="575"/>
      <c r="D337" s="259" t="s">
        <v>499</v>
      </c>
      <c r="E337" s="653" t="s">
        <v>1181</v>
      </c>
      <c r="F337" s="653"/>
      <c r="G337" s="653"/>
      <c r="H337" s="653"/>
      <c r="I337" s="653"/>
      <c r="J337" s="653"/>
      <c r="K337" s="653"/>
      <c r="L337" s="653"/>
      <c r="M337" s="653"/>
      <c r="N337" s="653"/>
      <c r="O337" s="653"/>
      <c r="P337" s="653"/>
      <c r="Q337" s="653"/>
      <c r="R337" s="653"/>
      <c r="S337" s="653"/>
      <c r="T337" s="653"/>
      <c r="U337" s="653"/>
      <c r="V337" s="653"/>
      <c r="W337" s="653"/>
      <c r="X337" s="653"/>
      <c r="Y337" s="653"/>
      <c r="Z337" s="653"/>
      <c r="AA337" s="653"/>
      <c r="AB337" s="653"/>
      <c r="AC337" s="653"/>
      <c r="AD337" s="653"/>
      <c r="AE337" s="653"/>
      <c r="AF337" s="653"/>
      <c r="AG337" s="653"/>
      <c r="AH337" s="653"/>
      <c r="AI337" s="653"/>
      <c r="AJ337" s="653"/>
      <c r="AK337" s="653"/>
      <c r="AL337" s="653"/>
      <c r="AM337" s="653"/>
      <c r="AN337" s="653"/>
      <c r="AO337" s="653"/>
      <c r="AP337" s="653"/>
      <c r="AQ337" s="653"/>
      <c r="AR337" s="653"/>
      <c r="AS337" s="653"/>
      <c r="AT337" s="653"/>
      <c r="AU337" s="653"/>
      <c r="AV337" s="653"/>
      <c r="AW337" s="653"/>
      <c r="AX337" s="653"/>
      <c r="AY337" s="653"/>
      <c r="AZ337" s="443">
        <v>6</v>
      </c>
    </row>
    <row r="338" spans="1:52" s="259" customFormat="1" ht="18" hidden="1" customHeight="1">
      <c r="A338" s="575"/>
      <c r="D338" s="259" t="s">
        <v>499</v>
      </c>
      <c r="E338" s="653" t="s">
        <v>1180</v>
      </c>
      <c r="F338" s="653"/>
      <c r="G338" s="653"/>
      <c r="H338" s="653"/>
      <c r="I338" s="653"/>
      <c r="J338" s="653"/>
      <c r="K338" s="653"/>
      <c r="L338" s="653"/>
      <c r="M338" s="653"/>
      <c r="N338" s="653"/>
      <c r="O338" s="653"/>
      <c r="P338" s="653"/>
      <c r="Q338" s="653"/>
      <c r="R338" s="653"/>
      <c r="S338" s="653"/>
      <c r="T338" s="653"/>
      <c r="U338" s="653"/>
      <c r="V338" s="653"/>
      <c r="W338" s="653"/>
      <c r="X338" s="653"/>
      <c r="Y338" s="653"/>
      <c r="Z338" s="653"/>
      <c r="AA338" s="653"/>
      <c r="AB338" s="653"/>
      <c r="AC338" s="653"/>
      <c r="AD338" s="653"/>
      <c r="AE338" s="653"/>
      <c r="AF338" s="653"/>
      <c r="AG338" s="653"/>
      <c r="AH338" s="653"/>
      <c r="AI338" s="653"/>
      <c r="AJ338" s="653"/>
      <c r="AK338" s="653"/>
      <c r="AL338" s="653"/>
      <c r="AM338" s="653"/>
      <c r="AN338" s="653"/>
      <c r="AO338" s="653"/>
      <c r="AP338" s="653"/>
      <c r="AQ338" s="653"/>
      <c r="AR338" s="653"/>
      <c r="AS338" s="653"/>
      <c r="AT338" s="653"/>
      <c r="AU338" s="653"/>
      <c r="AV338" s="653"/>
      <c r="AW338" s="653"/>
      <c r="AX338" s="653"/>
      <c r="AY338" s="653"/>
      <c r="AZ338" s="443">
        <v>6</v>
      </c>
    </row>
    <row r="339" spans="1:52" s="259" customFormat="1" ht="18" hidden="1" customHeight="1">
      <c r="A339" s="575"/>
      <c r="D339" s="259" t="s">
        <v>499</v>
      </c>
      <c r="E339" s="653" t="s">
        <v>1179</v>
      </c>
      <c r="F339" s="653"/>
      <c r="G339" s="653"/>
      <c r="H339" s="653"/>
      <c r="I339" s="653"/>
      <c r="J339" s="653"/>
      <c r="K339" s="653"/>
      <c r="L339" s="653"/>
      <c r="M339" s="653"/>
      <c r="N339" s="653"/>
      <c r="O339" s="653"/>
      <c r="P339" s="653"/>
      <c r="Q339" s="653"/>
      <c r="R339" s="653"/>
      <c r="S339" s="653"/>
      <c r="T339" s="653"/>
      <c r="U339" s="653"/>
      <c r="V339" s="653"/>
      <c r="W339" s="653"/>
      <c r="X339" s="653"/>
      <c r="Y339" s="653"/>
      <c r="Z339" s="653"/>
      <c r="AA339" s="653"/>
      <c r="AB339" s="653"/>
      <c r="AC339" s="653"/>
      <c r="AD339" s="653"/>
      <c r="AE339" s="653"/>
      <c r="AF339" s="653"/>
      <c r="AG339" s="653"/>
      <c r="AH339" s="653"/>
      <c r="AI339" s="653"/>
      <c r="AJ339" s="653"/>
      <c r="AK339" s="653"/>
      <c r="AL339" s="653"/>
      <c r="AM339" s="653"/>
      <c r="AN339" s="653"/>
      <c r="AO339" s="653"/>
      <c r="AP339" s="653"/>
      <c r="AQ339" s="653"/>
      <c r="AR339" s="653"/>
      <c r="AS339" s="653"/>
      <c r="AT339" s="653"/>
      <c r="AU339" s="653"/>
      <c r="AV339" s="653"/>
      <c r="AW339" s="653"/>
      <c r="AX339" s="653"/>
      <c r="AY339" s="653"/>
      <c r="AZ339" s="443">
        <v>6</v>
      </c>
    </row>
    <row r="340" spans="1:52" s="259" customFormat="1" ht="18" hidden="1" customHeight="1">
      <c r="A340" s="575"/>
      <c r="D340" s="259" t="s">
        <v>499</v>
      </c>
      <c r="E340" s="653" t="s">
        <v>1178</v>
      </c>
      <c r="F340" s="653"/>
      <c r="G340" s="653"/>
      <c r="H340" s="653"/>
      <c r="I340" s="653"/>
      <c r="J340" s="653"/>
      <c r="K340" s="653"/>
      <c r="L340" s="653"/>
      <c r="M340" s="653"/>
      <c r="N340" s="653"/>
      <c r="O340" s="653"/>
      <c r="P340" s="653"/>
      <c r="Q340" s="653"/>
      <c r="R340" s="653"/>
      <c r="S340" s="653"/>
      <c r="T340" s="653"/>
      <c r="U340" s="653"/>
      <c r="V340" s="653"/>
      <c r="W340" s="653"/>
      <c r="X340" s="653"/>
      <c r="Y340" s="653"/>
      <c r="Z340" s="653"/>
      <c r="AA340" s="653"/>
      <c r="AB340" s="653"/>
      <c r="AC340" s="653"/>
      <c r="AD340" s="653"/>
      <c r="AE340" s="653"/>
      <c r="AF340" s="653"/>
      <c r="AG340" s="653"/>
      <c r="AH340" s="653"/>
      <c r="AI340" s="653"/>
      <c r="AJ340" s="653"/>
      <c r="AK340" s="653"/>
      <c r="AL340" s="653"/>
      <c r="AM340" s="653"/>
      <c r="AN340" s="653"/>
      <c r="AO340" s="653"/>
      <c r="AP340" s="653"/>
      <c r="AQ340" s="653"/>
      <c r="AR340" s="653"/>
      <c r="AS340" s="653"/>
      <c r="AT340" s="653"/>
      <c r="AU340" s="653"/>
      <c r="AV340" s="653"/>
      <c r="AW340" s="653"/>
      <c r="AX340" s="653"/>
      <c r="AY340" s="653"/>
      <c r="AZ340" s="443">
        <v>6</v>
      </c>
    </row>
    <row r="341" spans="1:52" s="259" customFormat="1" ht="18" hidden="1" customHeight="1">
      <c r="A341" s="575"/>
      <c r="D341" s="259" t="s">
        <v>499</v>
      </c>
      <c r="E341" s="653" t="s">
        <v>1177</v>
      </c>
      <c r="F341" s="653"/>
      <c r="G341" s="653"/>
      <c r="H341" s="653"/>
      <c r="I341" s="653"/>
      <c r="J341" s="653"/>
      <c r="K341" s="653"/>
      <c r="L341" s="653"/>
      <c r="M341" s="653"/>
      <c r="N341" s="653"/>
      <c r="O341" s="653"/>
      <c r="P341" s="653"/>
      <c r="Q341" s="653"/>
      <c r="R341" s="653"/>
      <c r="S341" s="653"/>
      <c r="T341" s="653"/>
      <c r="U341" s="653"/>
      <c r="V341" s="653"/>
      <c r="W341" s="653"/>
      <c r="X341" s="653"/>
      <c r="Y341" s="653"/>
      <c r="Z341" s="653"/>
      <c r="AA341" s="653"/>
      <c r="AB341" s="653"/>
      <c r="AC341" s="653"/>
      <c r="AD341" s="653"/>
      <c r="AE341" s="653"/>
      <c r="AF341" s="653"/>
      <c r="AG341" s="653"/>
      <c r="AH341" s="653"/>
      <c r="AI341" s="653"/>
      <c r="AJ341" s="653"/>
      <c r="AK341" s="653"/>
      <c r="AL341" s="653"/>
      <c r="AM341" s="653"/>
      <c r="AN341" s="653"/>
      <c r="AO341" s="653"/>
      <c r="AP341" s="653"/>
      <c r="AQ341" s="653"/>
      <c r="AR341" s="653"/>
      <c r="AS341" s="653"/>
      <c r="AT341" s="653"/>
      <c r="AU341" s="653"/>
      <c r="AV341" s="653"/>
      <c r="AW341" s="653"/>
      <c r="AX341" s="653"/>
      <c r="AY341" s="653"/>
      <c r="AZ341" s="443">
        <v>6</v>
      </c>
    </row>
    <row r="342" spans="1:52" s="259" customFormat="1" ht="18" hidden="1" customHeight="1">
      <c r="A342" s="575"/>
      <c r="D342" s="653"/>
      <c r="E342" s="799"/>
      <c r="F342" s="799"/>
      <c r="G342" s="799"/>
      <c r="H342" s="799"/>
      <c r="I342" s="799"/>
      <c r="J342" s="799"/>
      <c r="K342" s="799"/>
      <c r="L342" s="799"/>
      <c r="M342" s="799"/>
      <c r="N342" s="799"/>
      <c r="O342" s="799"/>
      <c r="P342" s="799"/>
      <c r="Q342" s="799"/>
      <c r="R342" s="799"/>
      <c r="S342" s="799"/>
      <c r="T342" s="799"/>
      <c r="U342" s="799"/>
      <c r="V342" s="799"/>
      <c r="W342" s="799"/>
      <c r="X342" s="799"/>
      <c r="Y342" s="799"/>
      <c r="Z342" s="799"/>
      <c r="AA342" s="799"/>
      <c r="AB342" s="799"/>
      <c r="AC342" s="799"/>
      <c r="AD342" s="799"/>
      <c r="AE342" s="799"/>
      <c r="AF342" s="799"/>
      <c r="AG342" s="799"/>
      <c r="AH342" s="799"/>
      <c r="AI342" s="799"/>
      <c r="AJ342" s="799"/>
      <c r="AK342" s="799"/>
      <c r="AL342" s="799"/>
      <c r="AM342" s="799"/>
      <c r="AN342" s="799"/>
      <c r="AO342" s="799"/>
      <c r="AP342" s="799"/>
      <c r="AQ342" s="799"/>
      <c r="AR342" s="799"/>
      <c r="AS342" s="799"/>
      <c r="AT342" s="799"/>
      <c r="AU342" s="799"/>
      <c r="AV342" s="799"/>
      <c r="AW342" s="799"/>
      <c r="AX342" s="799"/>
      <c r="AY342" s="799"/>
      <c r="AZ342" s="443">
        <v>6</v>
      </c>
    </row>
    <row r="343" spans="1:52" ht="25.5" hidden="1">
      <c r="A343" s="575">
        <f t="shared" ref="A343:A363" si="12">IF(K$361&gt;0,1,0)</f>
        <v>0</v>
      </c>
      <c r="B343" s="1869" t="s">
        <v>745</v>
      </c>
      <c r="C343" s="1869"/>
      <c r="D343" s="1869"/>
      <c r="E343" s="1869"/>
      <c r="F343" s="1869"/>
      <c r="G343" s="1869"/>
      <c r="H343" s="1869"/>
      <c r="I343" s="1869"/>
      <c r="J343" s="1869"/>
      <c r="K343" s="1869"/>
      <c r="L343" s="1869"/>
      <c r="M343" s="1869"/>
      <c r="N343" s="1869"/>
      <c r="O343" s="1869"/>
      <c r="P343" s="1869"/>
      <c r="Q343" s="1869"/>
      <c r="R343" s="1869"/>
      <c r="S343" s="1869"/>
      <c r="T343" s="1869"/>
      <c r="U343" s="1869"/>
      <c r="V343" s="1869"/>
      <c r="W343" s="1869"/>
      <c r="X343" s="1869"/>
      <c r="Y343" s="1869"/>
      <c r="Z343" s="1869"/>
      <c r="AA343" s="1869"/>
      <c r="AB343" s="1869"/>
      <c r="AC343" s="1869"/>
      <c r="AD343" s="1869"/>
      <c r="AE343" s="1869"/>
      <c r="AF343" s="1869"/>
      <c r="AG343" s="1869"/>
      <c r="AH343" s="1869"/>
      <c r="AI343" s="1869"/>
      <c r="AJ343" s="1869"/>
      <c r="AK343" s="1869"/>
      <c r="AL343" s="1869"/>
      <c r="AM343" s="1869"/>
      <c r="AN343" s="1869"/>
      <c r="AO343" s="1869"/>
      <c r="AP343" s="1869"/>
      <c r="AQ343" s="1869"/>
      <c r="AR343" s="1869"/>
      <c r="AS343" s="1869"/>
      <c r="AT343" s="1869"/>
      <c r="AU343" s="1869"/>
      <c r="AV343" s="1869"/>
      <c r="AW343" s="1869"/>
      <c r="AX343" s="1869"/>
      <c r="AY343" s="1869"/>
      <c r="AZ343" s="444">
        <v>7</v>
      </c>
    </row>
    <row r="344" spans="1:52" s="260" customFormat="1" ht="9.9499999999999993" hidden="1" customHeight="1">
      <c r="A344" s="575">
        <f t="shared" si="12"/>
        <v>0</v>
      </c>
      <c r="AZ344" s="443">
        <v>7</v>
      </c>
    </row>
    <row r="345" spans="1:52" s="576" customFormat="1" ht="30" hidden="1" customHeight="1">
      <c r="A345" s="575">
        <f t="shared" si="12"/>
        <v>0</v>
      </c>
      <c r="F345" s="1864" t="s">
        <v>1228</v>
      </c>
      <c r="G345" s="1864"/>
      <c r="H345" s="1864"/>
      <c r="I345" s="1864"/>
      <c r="J345" s="1864"/>
      <c r="K345" s="1864"/>
      <c r="L345" s="1870" t="str">
        <f>+'6-3표준조사 4'!K454</f>
        <v>9-3</v>
      </c>
      <c r="M345" s="1870"/>
      <c r="N345" s="1870"/>
      <c r="O345" s="1870"/>
      <c r="P345" s="1870"/>
      <c r="Q345" s="1870"/>
      <c r="R345" s="577"/>
      <c r="S345" s="577"/>
      <c r="T345" s="1864" t="s">
        <v>1227</v>
      </c>
      <c r="U345" s="1864"/>
      <c r="V345" s="1864"/>
      <c r="W345" s="1864"/>
      <c r="X345" s="1864"/>
      <c r="Y345" s="1864"/>
      <c r="Z345" s="1870" t="str">
        <f>+'6-3표준조사 4'!L454</f>
        <v>6-0</v>
      </c>
      <c r="AA345" s="1870"/>
      <c r="AB345" s="1870"/>
      <c r="AC345" s="1870"/>
      <c r="AD345" s="1870"/>
      <c r="AE345" s="1870"/>
      <c r="AF345" s="577"/>
      <c r="AG345" s="577"/>
      <c r="AH345" s="1864" t="s">
        <v>1226</v>
      </c>
      <c r="AI345" s="1864"/>
      <c r="AJ345" s="1864"/>
      <c r="AK345" s="1864"/>
      <c r="AL345" s="1864"/>
      <c r="AM345" s="1864"/>
      <c r="AN345" s="1864"/>
      <c r="AO345" s="1870" t="str">
        <f>+'6-3표준조사 4'!R454</f>
        <v>모두베기</v>
      </c>
      <c r="AP345" s="1870"/>
      <c r="AQ345" s="1870"/>
      <c r="AR345" s="1870"/>
      <c r="AS345" s="1870"/>
      <c r="AT345" s="1870"/>
      <c r="AU345" s="578"/>
      <c r="AV345" s="578"/>
      <c r="AW345" s="578"/>
      <c r="AX345" s="578"/>
      <c r="AZ345" s="443">
        <v>7</v>
      </c>
    </row>
    <row r="346" spans="1:52" s="260" customFormat="1" ht="14.25" hidden="1" customHeight="1">
      <c r="A346" s="575">
        <f t="shared" si="12"/>
        <v>0</v>
      </c>
      <c r="AZ346" s="443">
        <v>7</v>
      </c>
    </row>
    <row r="347" spans="1:52" s="259" customFormat="1" ht="20.100000000000001" hidden="1" customHeight="1">
      <c r="A347" s="575">
        <f t="shared" si="12"/>
        <v>0</v>
      </c>
      <c r="B347" s="1876" t="s">
        <v>1225</v>
      </c>
      <c r="C347" s="1876"/>
      <c r="D347" s="1876"/>
      <c r="E347" s="1876"/>
      <c r="F347" s="1876"/>
      <c r="G347" s="1876"/>
      <c r="H347" s="1876"/>
      <c r="I347" s="1876"/>
      <c r="J347" s="1876"/>
      <c r="K347" s="1876"/>
      <c r="L347" s="1876"/>
      <c r="M347" s="1876"/>
      <c r="N347" s="1876"/>
      <c r="O347" s="1876"/>
      <c r="P347" s="1876"/>
      <c r="Q347" s="1876"/>
      <c r="R347" s="1876"/>
      <c r="S347" s="1876"/>
      <c r="T347" s="1876"/>
      <c r="U347" s="1876"/>
      <c r="V347" s="1876"/>
      <c r="W347" s="1876"/>
      <c r="X347" s="1876"/>
      <c r="Y347" s="1876"/>
      <c r="Z347" s="1876"/>
      <c r="AA347" s="1876"/>
      <c r="AB347" s="1876"/>
      <c r="AC347" s="1876"/>
      <c r="AD347" s="1876"/>
      <c r="AE347" s="1876"/>
      <c r="AF347" s="1876"/>
      <c r="AG347" s="1876"/>
      <c r="AH347" s="1876"/>
      <c r="AI347" s="1876"/>
      <c r="AJ347" s="1876"/>
      <c r="AK347" s="1876"/>
      <c r="AL347" s="1876"/>
      <c r="AM347" s="1876"/>
      <c r="AN347" s="1876"/>
      <c r="AO347" s="1876"/>
      <c r="AP347" s="1876"/>
      <c r="AQ347" s="1876"/>
      <c r="AR347" s="1876"/>
      <c r="AS347" s="1876"/>
      <c r="AT347" s="1876"/>
      <c r="AU347" s="1876"/>
      <c r="AV347" s="1876"/>
      <c r="AW347" s="1876"/>
      <c r="AX347" s="1876"/>
      <c r="AY347" s="1876"/>
      <c r="AZ347" s="443">
        <v>7</v>
      </c>
    </row>
    <row r="348" spans="1:52" s="259" customFormat="1" ht="18" hidden="1" customHeight="1">
      <c r="A348" s="575">
        <f t="shared" si="12"/>
        <v>0</v>
      </c>
      <c r="C348" s="259" t="s">
        <v>1208</v>
      </c>
      <c r="D348" s="579" t="s">
        <v>1224</v>
      </c>
      <c r="E348" s="579"/>
      <c r="F348" s="580"/>
      <c r="G348" s="580"/>
      <c r="H348" s="580"/>
      <c r="I348" s="580"/>
      <c r="J348" s="581"/>
      <c r="M348" s="579"/>
      <c r="N348" s="579"/>
      <c r="O348" s="581"/>
      <c r="P348" s="579"/>
      <c r="Q348" s="579"/>
      <c r="R348" s="579"/>
      <c r="S348" s="579"/>
      <c r="T348" s="579"/>
      <c r="U348" s="579"/>
      <c r="V348" s="579"/>
      <c r="W348" s="579"/>
      <c r="X348" s="579"/>
      <c r="Y348" s="579"/>
      <c r="Z348" s="579"/>
      <c r="AA348" s="579"/>
      <c r="AB348" s="579"/>
      <c r="AC348" s="579"/>
      <c r="AD348" s="579"/>
      <c r="AE348" s="579"/>
      <c r="AZ348" s="443">
        <v>7</v>
      </c>
    </row>
    <row r="349" spans="1:52" s="259" customFormat="1" ht="18" hidden="1" customHeight="1">
      <c r="A349" s="575">
        <f t="shared" si="12"/>
        <v>0</v>
      </c>
      <c r="D349" s="259" t="s">
        <v>499</v>
      </c>
      <c r="E349" s="579" t="str">
        <f>CONCATENATE(L345," 임반 ",Z345," 소반 은 해발고",'6-3표준조사 4'!W453,"m ~ ",'6-3표준조사 4'!W454,"m 사이에 분포한다.")</f>
        <v>9-3 임반 6-0 소반 은 해발고300m ~ 310m 사이에 분포한다.</v>
      </c>
      <c r="F349" s="579"/>
      <c r="G349" s="579"/>
      <c r="H349" s="579"/>
      <c r="I349" s="579"/>
      <c r="J349" s="579"/>
      <c r="K349" s="579"/>
      <c r="L349" s="579"/>
      <c r="M349" s="579"/>
      <c r="N349" s="579"/>
      <c r="O349" s="579"/>
      <c r="P349" s="579"/>
      <c r="Q349" s="579"/>
      <c r="R349" s="579"/>
      <c r="S349" s="579"/>
      <c r="T349" s="579"/>
      <c r="U349" s="579"/>
      <c r="V349" s="579"/>
      <c r="W349" s="579"/>
      <c r="X349" s="579"/>
      <c r="Y349" s="579"/>
      <c r="Z349" s="579"/>
      <c r="AA349" s="579"/>
      <c r="AB349" s="579"/>
      <c r="AC349" s="579"/>
      <c r="AD349" s="579"/>
      <c r="AE349" s="579"/>
      <c r="AF349" s="579"/>
      <c r="AG349" s="579"/>
      <c r="AH349" s="579"/>
      <c r="AI349" s="579"/>
      <c r="AJ349" s="582"/>
      <c r="AK349" s="582"/>
      <c r="AL349" s="582"/>
      <c r="AM349" s="579"/>
      <c r="AN349" s="579"/>
      <c r="AO349" s="579"/>
      <c r="AP349" s="579"/>
      <c r="AQ349" s="579"/>
      <c r="AR349" s="579"/>
      <c r="AS349" s="579"/>
      <c r="AT349" s="579"/>
      <c r="AU349" s="579"/>
      <c r="AV349" s="579"/>
      <c r="AW349" s="579"/>
      <c r="AX349" s="579"/>
      <c r="AY349" s="579"/>
      <c r="AZ349" s="443">
        <v>7</v>
      </c>
    </row>
    <row r="350" spans="1:52" s="259" customFormat="1" ht="18" hidden="1" customHeight="1">
      <c r="A350" s="575">
        <f t="shared" si="12"/>
        <v>0</v>
      </c>
      <c r="D350" s="259" t="s">
        <v>499</v>
      </c>
      <c r="E350" s="259" t="str">
        <f>CONCATENATE("소반의 경사도는 평균 ",'6-3표준조사 4'!W455,"˚로 ",'6-3표준조사 4'!P456,"경사이고, 임지의 잔재를 제외하고 장애물은 많지 않다.")</f>
        <v>소반의 경사도는 평균 7.95˚로 완 (15˚ 이하)경사이고, 임지의 잔재를 제외하고 장애물은 많지 않다.</v>
      </c>
      <c r="AZ350" s="443">
        <v>7</v>
      </c>
    </row>
    <row r="351" spans="1:52" s="259" customFormat="1" ht="18" hidden="1" customHeight="1">
      <c r="A351" s="575">
        <f t="shared" si="12"/>
        <v>0</v>
      </c>
      <c r="C351" s="259" t="s">
        <v>1206</v>
      </c>
      <c r="D351" s="259" t="s">
        <v>1223</v>
      </c>
      <c r="K351" s="579"/>
      <c r="L351" s="579"/>
      <c r="M351" s="583"/>
      <c r="P351" s="584"/>
      <c r="Q351" s="584"/>
      <c r="R351" s="584"/>
      <c r="S351" s="584"/>
      <c r="T351" s="584"/>
      <c r="AZ351" s="443">
        <v>7</v>
      </c>
    </row>
    <row r="352" spans="1:52" s="259" customFormat="1" ht="18" hidden="1" customHeight="1">
      <c r="A352" s="575">
        <f t="shared" si="12"/>
        <v>0</v>
      </c>
      <c r="D352" s="259" t="s">
        <v>499</v>
      </c>
      <c r="E352" s="579" t="str">
        <f>CONCATENATE("사업대상지는 ",'6-3표준조사 4'!N454," ",'6-3표준조사 4'!O454," ",'6-3표준조사 4'!P454,"로 지적면적은 ",'6-3표준조사 4'!W467,"ha 이다." )</f>
        <v>사업대상지는 송학 입석 산24번지로 지적면적은 68.84ha 이다.</v>
      </c>
      <c r="F352" s="579"/>
      <c r="G352" s="579"/>
      <c r="AJ352" s="579"/>
      <c r="AK352" s="579"/>
      <c r="AL352" s="579"/>
      <c r="AM352" s="579"/>
      <c r="AN352" s="579"/>
      <c r="AO352" s="579"/>
      <c r="AP352" s="579"/>
      <c r="AQ352" s="579"/>
      <c r="AR352" s="579"/>
      <c r="AS352" s="579"/>
      <c r="AT352" s="579"/>
      <c r="AU352" s="579"/>
      <c r="AV352" s="579"/>
      <c r="AW352" s="579"/>
      <c r="AX352" s="579"/>
      <c r="AY352" s="579"/>
      <c r="AZ352" s="443">
        <v>7</v>
      </c>
    </row>
    <row r="353" spans="1:52" s="259" customFormat="1" ht="18" hidden="1" customHeight="1">
      <c r="A353" s="575">
        <f t="shared" si="12"/>
        <v>0</v>
      </c>
      <c r="D353" s="259" t="s">
        <v>499</v>
      </c>
      <c r="E353" s="579" t="str">
        <f>CONCATENATE("소반의 풀베기사업 대상면적은 ",'6-3표준조사 4'!Q454,"ha 이다.")</f>
        <v>소반의 풀베기사업 대상면적은 0ha 이다.</v>
      </c>
      <c r="F353" s="579"/>
      <c r="G353" s="579"/>
      <c r="H353" s="579"/>
      <c r="I353" s="579"/>
      <c r="J353" s="579"/>
      <c r="K353" s="579"/>
      <c r="L353" s="579"/>
      <c r="M353" s="579"/>
      <c r="N353" s="579"/>
      <c r="O353" s="579"/>
      <c r="P353" s="579"/>
      <c r="Q353" s="579"/>
      <c r="R353" s="579"/>
      <c r="S353" s="579"/>
      <c r="T353" s="579"/>
      <c r="U353" s="579"/>
      <c r="V353" s="579"/>
      <c r="W353" s="579"/>
      <c r="X353" s="579"/>
      <c r="Y353" s="579"/>
      <c r="Z353" s="579"/>
      <c r="AA353" s="579"/>
      <c r="AB353" s="579"/>
      <c r="AC353" s="579"/>
      <c r="AD353" s="579"/>
      <c r="AE353" s="579"/>
      <c r="AF353" s="579"/>
      <c r="AG353" s="579"/>
      <c r="AH353" s="579"/>
      <c r="AI353" s="579"/>
      <c r="AJ353" s="579"/>
      <c r="AK353" s="579"/>
      <c r="AL353" s="579"/>
      <c r="AM353" s="579"/>
      <c r="AN353" s="579"/>
      <c r="AO353" s="579"/>
      <c r="AP353" s="579"/>
      <c r="AQ353" s="579"/>
      <c r="AR353" s="579"/>
      <c r="AS353" s="579"/>
      <c r="AT353" s="579"/>
      <c r="AU353" s="579"/>
      <c r="AV353" s="579"/>
      <c r="AW353" s="579"/>
      <c r="AX353" s="579"/>
      <c r="AY353" s="579"/>
      <c r="AZ353" s="443">
        <v>7</v>
      </c>
    </row>
    <row r="354" spans="1:52" s="259" customFormat="1" ht="18" hidden="1" customHeight="1">
      <c r="A354" s="575">
        <f t="shared" si="12"/>
        <v>0</v>
      </c>
      <c r="C354" s="259" t="s">
        <v>1193</v>
      </c>
      <c r="D354" s="259" t="s">
        <v>1222</v>
      </c>
      <c r="E354" s="579"/>
      <c r="F354" s="579"/>
      <c r="G354" s="579"/>
      <c r="H354" s="579"/>
      <c r="I354" s="579"/>
      <c r="J354" s="579"/>
      <c r="K354" s="579"/>
      <c r="L354" s="579"/>
      <c r="M354" s="579"/>
      <c r="N354" s="579"/>
      <c r="O354" s="579"/>
      <c r="P354" s="579"/>
      <c r="Q354" s="579"/>
      <c r="R354" s="579"/>
      <c r="S354" s="579"/>
      <c r="T354" s="579"/>
      <c r="U354" s="579"/>
      <c r="V354" s="579"/>
      <c r="W354" s="579"/>
      <c r="X354" s="579"/>
      <c r="Y354" s="579"/>
      <c r="Z354" s="579"/>
      <c r="AA354" s="579"/>
      <c r="AB354" s="579"/>
      <c r="AC354" s="579"/>
      <c r="AD354" s="579"/>
      <c r="AE354" s="579"/>
      <c r="AF354" s="579"/>
      <c r="AG354" s="579"/>
      <c r="AH354" s="769"/>
      <c r="AI354" s="769"/>
      <c r="AJ354" s="769"/>
      <c r="AK354" s="579"/>
      <c r="AL354" s="579"/>
      <c r="AM354" s="579"/>
      <c r="AN354" s="579"/>
      <c r="AO354" s="579"/>
      <c r="AP354" s="579"/>
      <c r="AQ354" s="579"/>
      <c r="AR354" s="579"/>
      <c r="AS354" s="579"/>
      <c r="AT354" s="579"/>
      <c r="AU354" s="579"/>
      <c r="AV354" s="579"/>
      <c r="AW354" s="579"/>
      <c r="AX354" s="579"/>
      <c r="AY354" s="579"/>
      <c r="AZ354" s="443">
        <v>7</v>
      </c>
    </row>
    <row r="355" spans="1:52" s="259" customFormat="1" ht="18" hidden="1" customHeight="1">
      <c r="A355" s="575">
        <f t="shared" si="12"/>
        <v>0</v>
      </c>
      <c r="B355" s="586"/>
      <c r="C355" s="586"/>
      <c r="D355" s="586" t="s">
        <v>499</v>
      </c>
      <c r="E355" s="587">
        <f>'6-3표준조사 4'!$W$470</f>
        <v>0</v>
      </c>
      <c r="F355" s="587"/>
      <c r="G355" s="587"/>
      <c r="H355" s="587"/>
      <c r="I355" s="587"/>
      <c r="J355" s="587"/>
      <c r="K355" s="587"/>
      <c r="L355" s="587"/>
      <c r="M355" s="587"/>
      <c r="N355" s="587"/>
      <c r="O355" s="587"/>
      <c r="P355" s="587"/>
      <c r="Q355" s="587"/>
      <c r="R355" s="587"/>
      <c r="S355" s="587"/>
      <c r="T355" s="587"/>
      <c r="U355" s="587"/>
      <c r="V355" s="587"/>
      <c r="W355" s="587"/>
      <c r="X355" s="587"/>
      <c r="Y355" s="587"/>
      <c r="Z355" s="587"/>
      <c r="AA355" s="587"/>
      <c r="AB355" s="587"/>
      <c r="AC355" s="587"/>
      <c r="AD355" s="587"/>
      <c r="AE355" s="587"/>
      <c r="AF355" s="587"/>
      <c r="AG355" s="587"/>
      <c r="AH355" s="588"/>
      <c r="AI355" s="588"/>
      <c r="AJ355" s="588"/>
      <c r="AK355" s="587"/>
      <c r="AL355" s="587"/>
      <c r="AM355" s="587"/>
      <c r="AN355" s="587"/>
      <c r="AO355" s="587"/>
      <c r="AP355" s="587"/>
      <c r="AQ355" s="587"/>
      <c r="AR355" s="587"/>
      <c r="AS355" s="587"/>
      <c r="AT355" s="587"/>
      <c r="AU355" s="587"/>
      <c r="AV355" s="587"/>
      <c r="AW355" s="587"/>
      <c r="AX355" s="587"/>
      <c r="AY355" s="587"/>
      <c r="AZ355" s="443">
        <v>7</v>
      </c>
    </row>
    <row r="356" spans="1:52" s="259" customFormat="1" ht="14.25" hidden="1" customHeight="1">
      <c r="A356" s="575">
        <f t="shared" si="12"/>
        <v>0</v>
      </c>
      <c r="D356" s="589"/>
      <c r="E356" s="589"/>
      <c r="F356" s="589"/>
      <c r="G356" s="589"/>
      <c r="H356" s="589"/>
      <c r="I356" s="589"/>
      <c r="J356" s="589"/>
      <c r="K356" s="589"/>
      <c r="L356" s="589"/>
      <c r="M356" s="589"/>
      <c r="N356" s="589"/>
      <c r="O356" s="589"/>
      <c r="P356" s="589"/>
      <c r="Q356" s="589"/>
      <c r="R356" s="589"/>
      <c r="S356" s="589"/>
      <c r="T356" s="589"/>
      <c r="U356" s="589"/>
      <c r="V356" s="589"/>
      <c r="W356" s="589"/>
      <c r="X356" s="589"/>
      <c r="Y356" s="589"/>
      <c r="Z356" s="589"/>
      <c r="AA356" s="589"/>
      <c r="AB356" s="589"/>
      <c r="AC356" s="589"/>
      <c r="AD356" s="589"/>
      <c r="AE356" s="589"/>
      <c r="AF356" s="589"/>
      <c r="AG356" s="589"/>
      <c r="AH356" s="589"/>
      <c r="AI356" s="589"/>
      <c r="AJ356" s="589"/>
      <c r="AK356" s="589"/>
      <c r="AL356" s="589"/>
      <c r="AM356" s="589"/>
      <c r="AN356" s="589"/>
      <c r="AO356" s="589"/>
      <c r="AP356" s="589"/>
      <c r="AQ356" s="589"/>
      <c r="AR356" s="589"/>
      <c r="AS356" s="589"/>
      <c r="AT356" s="589"/>
      <c r="AU356" s="589"/>
      <c r="AV356" s="589"/>
      <c r="AW356" s="589"/>
      <c r="AX356" s="589"/>
      <c r="AY356" s="589"/>
      <c r="AZ356" s="443">
        <v>7</v>
      </c>
    </row>
    <row r="357" spans="1:52" s="260" customFormat="1" ht="20.100000000000001" hidden="1" customHeight="1">
      <c r="A357" s="575">
        <f t="shared" si="12"/>
        <v>0</v>
      </c>
      <c r="B357" s="1876" t="s">
        <v>1221</v>
      </c>
      <c r="C357" s="1876"/>
      <c r="D357" s="1876"/>
      <c r="E357" s="1876"/>
      <c r="F357" s="1876"/>
      <c r="G357" s="1876"/>
      <c r="H357" s="1876"/>
      <c r="I357" s="1876"/>
      <c r="J357" s="1876"/>
      <c r="K357" s="1876"/>
      <c r="L357" s="1876"/>
      <c r="M357" s="1876"/>
      <c r="N357" s="1876"/>
      <c r="O357" s="1876"/>
      <c r="P357" s="1876"/>
      <c r="Q357" s="1876"/>
      <c r="R357" s="1876"/>
      <c r="S357" s="1876"/>
      <c r="T357" s="1876"/>
      <c r="U357" s="1876"/>
      <c r="V357" s="1876"/>
      <c r="W357" s="1876"/>
      <c r="X357" s="1876"/>
      <c r="Y357" s="1876"/>
      <c r="Z357" s="1876"/>
      <c r="AA357" s="1876"/>
      <c r="AB357" s="1876"/>
      <c r="AC357" s="1876"/>
      <c r="AD357" s="1876"/>
      <c r="AE357" s="1876"/>
      <c r="AF357" s="1876"/>
      <c r="AG357" s="1876"/>
      <c r="AH357" s="1876"/>
      <c r="AI357" s="1876"/>
      <c r="AJ357" s="1876"/>
      <c r="AK357" s="1876"/>
      <c r="AL357" s="1876"/>
      <c r="AM357" s="1876"/>
      <c r="AN357" s="1876"/>
      <c r="AO357" s="1876"/>
      <c r="AP357" s="1876"/>
      <c r="AQ357" s="1876"/>
      <c r="AR357" s="1876"/>
      <c r="AS357" s="1876"/>
      <c r="AT357" s="1876"/>
      <c r="AU357" s="1876"/>
      <c r="AV357" s="1876"/>
      <c r="AW357" s="1876"/>
      <c r="AX357" s="1876"/>
      <c r="AY357" s="1876"/>
      <c r="AZ357" s="443">
        <v>7</v>
      </c>
    </row>
    <row r="358" spans="1:52" s="260" customFormat="1" ht="20.100000000000001" hidden="1" customHeight="1">
      <c r="A358" s="575">
        <f t="shared" si="12"/>
        <v>0</v>
      </c>
      <c r="B358" s="590"/>
      <c r="C358" s="591" t="s">
        <v>1208</v>
      </c>
      <c r="D358" s="591" t="s">
        <v>1220</v>
      </c>
      <c r="E358" s="592"/>
      <c r="F358" s="592"/>
      <c r="G358" s="769"/>
      <c r="H358" s="593"/>
      <c r="I358" s="593"/>
      <c r="J358" s="594"/>
      <c r="K358" s="594"/>
      <c r="L358" s="594"/>
      <c r="M358" s="594"/>
      <c r="N358" s="594"/>
      <c r="O358" s="594"/>
      <c r="P358" s="594"/>
      <c r="Q358" s="595"/>
      <c r="R358" s="595"/>
      <c r="S358" s="595"/>
      <c r="T358" s="595"/>
      <c r="U358" s="595"/>
      <c r="V358" s="596"/>
      <c r="W358" s="596"/>
      <c r="X358" s="596"/>
      <c r="Y358" s="596"/>
      <c r="Z358" s="596"/>
      <c r="AA358" s="596"/>
      <c r="AB358" s="596"/>
      <c r="AC358" s="596"/>
      <c r="AD358" s="596"/>
      <c r="AE358" s="596"/>
      <c r="AF358" s="596"/>
      <c r="AG358" s="596"/>
      <c r="AH358" s="597"/>
      <c r="AI358" s="597"/>
      <c r="AJ358" s="597"/>
      <c r="AK358" s="597"/>
      <c r="AL358" s="598"/>
      <c r="AM358" s="598"/>
      <c r="AN358" s="598"/>
      <c r="AO358" s="598"/>
      <c r="AP358" s="598"/>
      <c r="AQ358" s="598"/>
      <c r="AR358" s="598"/>
      <c r="AS358" s="598"/>
      <c r="AT358" s="598"/>
      <c r="AU358" s="598"/>
      <c r="AV358" s="593"/>
      <c r="AW358" s="593"/>
      <c r="AX358" s="593"/>
      <c r="AY358" s="593"/>
      <c r="AZ358" s="443">
        <v>7</v>
      </c>
    </row>
    <row r="359" spans="1:52" s="259" customFormat="1" ht="18" hidden="1" customHeight="1">
      <c r="A359" s="575">
        <f t="shared" si="12"/>
        <v>0</v>
      </c>
      <c r="B359" s="599"/>
      <c r="C359" s="1862" t="s">
        <v>1219</v>
      </c>
      <c r="D359" s="1862"/>
      <c r="E359" s="1862"/>
      <c r="F359" s="1862"/>
      <c r="G359" s="1862"/>
      <c r="H359" s="1862"/>
      <c r="I359" s="1862"/>
      <c r="J359" s="1862"/>
      <c r="K359" s="1862" t="s">
        <v>1218</v>
      </c>
      <c r="L359" s="1862"/>
      <c r="M359" s="1862"/>
      <c r="N359" s="1862"/>
      <c r="O359" s="1862"/>
      <c r="P359" s="1862"/>
      <c r="Q359" s="1862"/>
      <c r="R359" s="1862"/>
      <c r="S359" s="1862" t="s">
        <v>1217</v>
      </c>
      <c r="T359" s="1862"/>
      <c r="U359" s="1862"/>
      <c r="V359" s="1862"/>
      <c r="W359" s="1862"/>
      <c r="X359" s="1862"/>
      <c r="Y359" s="1862"/>
      <c r="Z359" s="1862"/>
      <c r="AA359" s="1862" t="s">
        <v>1216</v>
      </c>
      <c r="AB359" s="1862"/>
      <c r="AC359" s="1862"/>
      <c r="AD359" s="1862"/>
      <c r="AE359" s="1862"/>
      <c r="AF359" s="1862"/>
      <c r="AG359" s="1862"/>
      <c r="AH359" s="1862"/>
      <c r="AI359" s="1862"/>
      <c r="AJ359" s="1862"/>
      <c r="AK359" s="1862"/>
      <c r="AL359" s="1862"/>
      <c r="AM359" s="1862"/>
      <c r="AN359" s="1862"/>
      <c r="AO359" s="1862"/>
      <c r="AP359" s="1862"/>
      <c r="AQ359" s="1862" t="s">
        <v>964</v>
      </c>
      <c r="AR359" s="1862"/>
      <c r="AS359" s="1862"/>
      <c r="AT359" s="1862"/>
      <c r="AU359" s="1862"/>
      <c r="AV359" s="1862"/>
      <c r="AW359" s="1862"/>
      <c r="AX359" s="1862"/>
      <c r="AY359" s="599"/>
      <c r="AZ359" s="443">
        <v>7</v>
      </c>
    </row>
    <row r="360" spans="1:52" s="259" customFormat="1" ht="18" hidden="1" customHeight="1">
      <c r="A360" s="575">
        <f t="shared" si="12"/>
        <v>0</v>
      </c>
      <c r="B360" s="599"/>
      <c r="C360" s="1862"/>
      <c r="D360" s="1862"/>
      <c r="E360" s="1862"/>
      <c r="F360" s="1862"/>
      <c r="G360" s="1862"/>
      <c r="H360" s="1862"/>
      <c r="I360" s="1862"/>
      <c r="J360" s="1862"/>
      <c r="K360" s="1862"/>
      <c r="L360" s="1862"/>
      <c r="M360" s="1862"/>
      <c r="N360" s="1862"/>
      <c r="O360" s="1862"/>
      <c r="P360" s="1862"/>
      <c r="Q360" s="1862"/>
      <c r="R360" s="1862"/>
      <c r="S360" s="1862"/>
      <c r="T360" s="1862"/>
      <c r="U360" s="1862"/>
      <c r="V360" s="1862"/>
      <c r="W360" s="1862"/>
      <c r="X360" s="1862"/>
      <c r="Y360" s="1862"/>
      <c r="Z360" s="1862"/>
      <c r="AA360" s="1862" t="s">
        <v>1215</v>
      </c>
      <c r="AB360" s="1862"/>
      <c r="AC360" s="1862"/>
      <c r="AD360" s="1862"/>
      <c r="AE360" s="1862"/>
      <c r="AF360" s="1862"/>
      <c r="AG360" s="1862"/>
      <c r="AH360" s="1862"/>
      <c r="AI360" s="1862" t="s">
        <v>1214</v>
      </c>
      <c r="AJ360" s="1862"/>
      <c r="AK360" s="1862"/>
      <c r="AL360" s="1862"/>
      <c r="AM360" s="1862"/>
      <c r="AN360" s="1862"/>
      <c r="AO360" s="1862"/>
      <c r="AP360" s="1862"/>
      <c r="AQ360" s="1862"/>
      <c r="AR360" s="1862"/>
      <c r="AS360" s="1862"/>
      <c r="AT360" s="1862"/>
      <c r="AU360" s="1862"/>
      <c r="AV360" s="1862"/>
      <c r="AW360" s="1862"/>
      <c r="AX360" s="1862"/>
      <c r="AY360" s="599"/>
      <c r="AZ360" s="443">
        <v>7</v>
      </c>
    </row>
    <row r="361" spans="1:52" s="259" customFormat="1" ht="18" hidden="1" customHeight="1">
      <c r="A361" s="575">
        <f t="shared" si="12"/>
        <v>0</v>
      </c>
      <c r="B361" s="600"/>
      <c r="C361" s="1871" t="str">
        <f>L345</f>
        <v>9-3</v>
      </c>
      <c r="D361" s="1872"/>
      <c r="E361" s="1875" t="s">
        <v>1213</v>
      </c>
      <c r="F361" s="1875"/>
      <c r="G361" s="1872" t="str">
        <f>Z345</f>
        <v>6-0</v>
      </c>
      <c r="H361" s="1872"/>
      <c r="I361" s="1875" t="s">
        <v>1212</v>
      </c>
      <c r="J361" s="1875"/>
      <c r="K361" s="1887">
        <f>'6-3표준조사 4'!Q454</f>
        <v>0</v>
      </c>
      <c r="L361" s="1887"/>
      <c r="M361" s="1887"/>
      <c r="N361" s="1887"/>
      <c r="O361" s="1887"/>
      <c r="P361" s="1887"/>
      <c r="Q361" s="1887"/>
      <c r="R361" s="1887"/>
      <c r="S361" s="1867" t="str">
        <f>'6-3표준조사 4'!K456</f>
        <v>낙엽송(용)</v>
      </c>
      <c r="T361" s="1867"/>
      <c r="U361" s="1867"/>
      <c r="V361" s="1867"/>
      <c r="W361" s="1867"/>
      <c r="X361" s="1867"/>
      <c r="Y361" s="1867"/>
      <c r="Z361" s="1867"/>
      <c r="AA361" s="1865">
        <f>'6-3표준조사 4'!Q460</f>
        <v>50</v>
      </c>
      <c r="AB361" s="1865"/>
      <c r="AC361" s="1865"/>
      <c r="AD361" s="1865"/>
      <c r="AE361" s="1865"/>
      <c r="AF361" s="1865"/>
      <c r="AG361" s="1865"/>
      <c r="AH361" s="1865"/>
      <c r="AI361" s="1865">
        <f>'6-3표준조사 4'!R460</f>
        <v>50</v>
      </c>
      <c r="AJ361" s="1865"/>
      <c r="AK361" s="1865"/>
      <c r="AL361" s="1865"/>
      <c r="AM361" s="1865"/>
      <c r="AN361" s="1865"/>
      <c r="AO361" s="1865"/>
      <c r="AP361" s="1865"/>
      <c r="AQ361" s="1867" t="str">
        <f>'6-3표준조사 4'!R456</f>
        <v>3년차 이상</v>
      </c>
      <c r="AR361" s="1867"/>
      <c r="AS361" s="1867"/>
      <c r="AT361" s="1867"/>
      <c r="AU361" s="1867"/>
      <c r="AV361" s="1867"/>
      <c r="AW361" s="1867"/>
      <c r="AX361" s="1867"/>
      <c r="AY361" s="599"/>
      <c r="AZ361" s="443">
        <v>7</v>
      </c>
    </row>
    <row r="362" spans="1:52" s="259" customFormat="1" ht="18" hidden="1" customHeight="1">
      <c r="A362" s="575">
        <f t="shared" si="12"/>
        <v>0</v>
      </c>
      <c r="B362" s="600"/>
      <c r="C362" s="1873"/>
      <c r="D362" s="1874"/>
      <c r="E362" s="1874"/>
      <c r="F362" s="1874"/>
      <c r="G362" s="1874"/>
      <c r="H362" s="1874"/>
      <c r="I362" s="1874"/>
      <c r="J362" s="1874"/>
      <c r="K362" s="1888"/>
      <c r="L362" s="1888"/>
      <c r="M362" s="1888"/>
      <c r="N362" s="1888"/>
      <c r="O362" s="1888"/>
      <c r="P362" s="1888"/>
      <c r="Q362" s="1888"/>
      <c r="R362" s="1888"/>
      <c r="S362" s="1868"/>
      <c r="T362" s="1868"/>
      <c r="U362" s="1868"/>
      <c r="V362" s="1868"/>
      <c r="W362" s="1868"/>
      <c r="X362" s="1868"/>
      <c r="Y362" s="1868"/>
      <c r="Z362" s="1868"/>
      <c r="AA362" s="1866"/>
      <c r="AB362" s="1866"/>
      <c r="AC362" s="1866"/>
      <c r="AD362" s="1866"/>
      <c r="AE362" s="1866"/>
      <c r="AF362" s="1866"/>
      <c r="AG362" s="1866"/>
      <c r="AH362" s="1866"/>
      <c r="AI362" s="1866"/>
      <c r="AJ362" s="1866"/>
      <c r="AK362" s="1866"/>
      <c r="AL362" s="1866"/>
      <c r="AM362" s="1866"/>
      <c r="AN362" s="1866"/>
      <c r="AO362" s="1866"/>
      <c r="AP362" s="1866"/>
      <c r="AQ362" s="1868"/>
      <c r="AR362" s="1868"/>
      <c r="AS362" s="1868"/>
      <c r="AT362" s="1868"/>
      <c r="AU362" s="1868"/>
      <c r="AV362" s="1868"/>
      <c r="AW362" s="1868"/>
      <c r="AX362" s="1868"/>
      <c r="AY362" s="599"/>
      <c r="AZ362" s="443">
        <v>7</v>
      </c>
    </row>
    <row r="363" spans="1:52" s="259" customFormat="1" ht="18" hidden="1" customHeight="1">
      <c r="A363" s="575">
        <f t="shared" si="12"/>
        <v>0</v>
      </c>
      <c r="B363" s="600"/>
      <c r="C363" s="600" t="s">
        <v>1206</v>
      </c>
      <c r="D363" s="600" t="s">
        <v>1211</v>
      </c>
      <c r="E363" s="600"/>
      <c r="F363" s="599"/>
      <c r="G363" s="599"/>
      <c r="H363" s="599"/>
      <c r="I363" s="599"/>
      <c r="J363" s="599"/>
      <c r="K363" s="599"/>
      <c r="L363" s="599"/>
      <c r="M363" s="599"/>
      <c r="N363" s="599"/>
      <c r="O363" s="599"/>
      <c r="P363" s="599"/>
      <c r="Q363" s="601"/>
      <c r="R363" s="601"/>
      <c r="S363" s="601"/>
      <c r="T363" s="601"/>
      <c r="U363" s="601"/>
      <c r="V363" s="599"/>
      <c r="W363" s="602"/>
      <c r="X363" s="602"/>
      <c r="Y363" s="602"/>
      <c r="Z363" s="602"/>
      <c r="AA363" s="602"/>
      <c r="AB363" s="602"/>
      <c r="AC363" s="602"/>
      <c r="AD363" s="602"/>
      <c r="AE363" s="602"/>
      <c r="AF363" s="602"/>
      <c r="AG363" s="599"/>
      <c r="AH363" s="603"/>
      <c r="AI363" s="603"/>
      <c r="AJ363" s="603"/>
      <c r="AK363" s="603"/>
      <c r="AL363" s="604"/>
      <c r="AM363" s="604"/>
      <c r="AN363" s="604"/>
      <c r="AO363" s="604"/>
      <c r="AP363" s="604"/>
      <c r="AQ363" s="604"/>
      <c r="AR363" s="604"/>
      <c r="AS363" s="604"/>
      <c r="AT363" s="604"/>
      <c r="AU363" s="604"/>
      <c r="AV363" s="599"/>
      <c r="AW363" s="599"/>
      <c r="AX363" s="599"/>
      <c r="AY363" s="599"/>
      <c r="AZ363" s="443">
        <v>7</v>
      </c>
    </row>
    <row r="364" spans="1:52" s="259" customFormat="1" ht="18" hidden="1" customHeight="1">
      <c r="A364" s="575">
        <f>IF(K361&gt;0,1,0)</f>
        <v>0</v>
      </c>
      <c r="B364" s="600"/>
      <c r="C364" s="600"/>
      <c r="D364" s="259" t="s">
        <v>499</v>
      </c>
      <c r="E364" s="600">
        <f>'6-3표준조사 4'!$W$471</f>
        <v>0</v>
      </c>
      <c r="F364" s="599"/>
      <c r="G364" s="599"/>
      <c r="H364" s="599"/>
      <c r="I364" s="599"/>
      <c r="J364" s="599"/>
      <c r="K364" s="599"/>
      <c r="L364" s="599"/>
      <c r="M364" s="599"/>
      <c r="N364" s="599"/>
      <c r="O364" s="599"/>
      <c r="P364" s="599"/>
      <c r="Q364" s="601"/>
      <c r="R364" s="601"/>
      <c r="S364" s="601"/>
      <c r="T364" s="601"/>
      <c r="U364" s="601"/>
      <c r="V364" s="599"/>
      <c r="W364" s="605"/>
      <c r="X364" s="602"/>
      <c r="Y364" s="602"/>
      <c r="Z364" s="602"/>
      <c r="AA364" s="605"/>
      <c r="AB364" s="602"/>
      <c r="AC364" s="602"/>
      <c r="AD364" s="602"/>
      <c r="AE364" s="605"/>
      <c r="AF364" s="602"/>
      <c r="AG364" s="599"/>
      <c r="AH364" s="603"/>
      <c r="AI364" s="603"/>
      <c r="AJ364" s="603"/>
      <c r="AK364" s="603"/>
      <c r="AL364" s="604"/>
      <c r="AM364" s="604"/>
      <c r="AN364" s="604"/>
      <c r="AO364" s="604"/>
      <c r="AP364" s="604"/>
      <c r="AQ364" s="604"/>
      <c r="AR364" s="604"/>
      <c r="AS364" s="604"/>
      <c r="AT364" s="604"/>
      <c r="AU364" s="604"/>
      <c r="AV364" s="599"/>
      <c r="AW364" s="599"/>
      <c r="AX364" s="599"/>
      <c r="AY364" s="599"/>
      <c r="AZ364" s="443">
        <v>7</v>
      </c>
    </row>
    <row r="365" spans="1:52" s="259" customFormat="1" ht="18" hidden="1" customHeight="1">
      <c r="A365" s="575">
        <f>IF(K361&gt;0,1,0)</f>
        <v>0</v>
      </c>
      <c r="B365" s="600"/>
      <c r="C365" s="600"/>
      <c r="D365" s="259" t="s">
        <v>499</v>
      </c>
      <c r="E365" s="600">
        <f>'6-3표준조사 4'!$W$472</f>
        <v>0</v>
      </c>
      <c r="F365" s="599"/>
      <c r="G365" s="599"/>
      <c r="H365" s="599"/>
      <c r="I365" s="599"/>
      <c r="J365" s="599"/>
      <c r="K365" s="599"/>
      <c r="L365" s="599"/>
      <c r="M365" s="599"/>
      <c r="N365" s="599"/>
      <c r="O365" s="599"/>
      <c r="P365" s="599"/>
      <c r="Q365" s="601"/>
      <c r="R365" s="601"/>
      <c r="S365" s="601"/>
      <c r="T365" s="601"/>
      <c r="U365" s="601"/>
      <c r="V365" s="599"/>
      <c r="W365" s="599"/>
      <c r="X365" s="599"/>
      <c r="Y365" s="599"/>
      <c r="Z365" s="599"/>
      <c r="AA365" s="599"/>
      <c r="AB365" s="599"/>
      <c r="AC365" s="599"/>
      <c r="AD365" s="599"/>
      <c r="AE365" s="599"/>
      <c r="AF365" s="599"/>
      <c r="AG365" s="599"/>
      <c r="AH365" s="603"/>
      <c r="AI365" s="603"/>
      <c r="AJ365" s="603"/>
      <c r="AK365" s="603"/>
      <c r="AL365" s="604"/>
      <c r="AM365" s="604"/>
      <c r="AN365" s="604"/>
      <c r="AO365" s="604"/>
      <c r="AP365" s="604"/>
      <c r="AQ365" s="604"/>
      <c r="AR365" s="604"/>
      <c r="AS365" s="604"/>
      <c r="AT365" s="604"/>
      <c r="AU365" s="604"/>
      <c r="AV365" s="599"/>
      <c r="AW365" s="599"/>
      <c r="AX365" s="599"/>
      <c r="AY365" s="599"/>
      <c r="AZ365" s="444">
        <v>7</v>
      </c>
    </row>
    <row r="366" spans="1:52" s="259" customFormat="1" ht="18" hidden="1" customHeight="1">
      <c r="A366" s="575">
        <f t="shared" ref="A366:A371" si="13">IF(K$361&gt;0,1,0)</f>
        <v>0</v>
      </c>
      <c r="B366" s="600"/>
      <c r="C366" s="600" t="s">
        <v>1193</v>
      </c>
      <c r="D366" s="600" t="s">
        <v>1210</v>
      </c>
      <c r="E366" s="600"/>
      <c r="F366" s="599"/>
      <c r="G366" s="599"/>
      <c r="H366" s="599"/>
      <c r="I366" s="599"/>
      <c r="J366" s="599"/>
      <c r="K366" s="599"/>
      <c r="L366" s="599"/>
      <c r="M366" s="599"/>
      <c r="N366" s="599"/>
      <c r="O366" s="599"/>
      <c r="P366" s="599"/>
      <c r="Q366" s="601"/>
      <c r="R366" s="601"/>
      <c r="S366" s="601"/>
      <c r="T366" s="601"/>
      <c r="U366" s="601"/>
      <c r="V366" s="599"/>
      <c r="W366" s="599"/>
      <c r="X366" s="599"/>
      <c r="Y366" s="599"/>
      <c r="Z366" s="599"/>
      <c r="AA366" s="599"/>
      <c r="AB366" s="599"/>
      <c r="AC366" s="599"/>
      <c r="AD366" s="599"/>
      <c r="AE366" s="599"/>
      <c r="AF366" s="599"/>
      <c r="AG366" s="599"/>
      <c r="AH366" s="603"/>
      <c r="AI366" s="603"/>
      <c r="AJ366" s="603"/>
      <c r="AK366" s="603"/>
      <c r="AL366" s="604"/>
      <c r="AM366" s="604"/>
      <c r="AN366" s="604"/>
      <c r="AO366" s="604"/>
      <c r="AP366" s="604"/>
      <c r="AQ366" s="604"/>
      <c r="AR366" s="604"/>
      <c r="AS366" s="604"/>
      <c r="AT366" s="604"/>
      <c r="AU366" s="604"/>
      <c r="AV366" s="599"/>
      <c r="AW366" s="599"/>
      <c r="AX366" s="599"/>
      <c r="AY366" s="599"/>
      <c r="AZ366" s="443">
        <v>7</v>
      </c>
    </row>
    <row r="367" spans="1:52" s="259" customFormat="1" ht="18" hidden="1" customHeight="1">
      <c r="A367" s="575">
        <f t="shared" si="13"/>
        <v>0</v>
      </c>
      <c r="B367" s="600"/>
      <c r="C367" s="600"/>
      <c r="D367" s="259" t="s">
        <v>499</v>
      </c>
      <c r="E367" s="600" t="s">
        <v>1230</v>
      </c>
      <c r="F367" s="599"/>
      <c r="G367" s="599"/>
      <c r="H367" s="599"/>
      <c r="I367" s="599"/>
      <c r="J367" s="599"/>
      <c r="K367" s="599"/>
      <c r="L367" s="599"/>
      <c r="M367" s="599"/>
      <c r="N367" s="599"/>
      <c r="O367" s="599"/>
      <c r="P367" s="599"/>
      <c r="Q367" s="601"/>
      <c r="R367" s="601"/>
      <c r="S367" s="601"/>
      <c r="T367" s="601"/>
      <c r="U367" s="601"/>
      <c r="V367" s="599"/>
      <c r="W367" s="599"/>
      <c r="X367" s="599"/>
      <c r="Y367" s="599"/>
      <c r="Z367" s="599"/>
      <c r="AA367" s="599"/>
      <c r="AB367" s="599"/>
      <c r="AC367" s="599"/>
      <c r="AD367" s="599"/>
      <c r="AE367" s="599"/>
      <c r="AF367" s="599"/>
      <c r="AG367" s="599"/>
      <c r="AH367" s="603"/>
      <c r="AI367" s="603"/>
      <c r="AJ367" s="603"/>
      <c r="AK367" s="603"/>
      <c r="AL367" s="604"/>
      <c r="AM367" s="604"/>
      <c r="AN367" s="604"/>
      <c r="AO367" s="604"/>
      <c r="AP367" s="604"/>
      <c r="AQ367" s="604"/>
      <c r="AR367" s="604"/>
      <c r="AS367" s="604"/>
      <c r="AT367" s="604"/>
      <c r="AU367" s="604"/>
      <c r="AV367" s="599"/>
      <c r="AW367" s="599"/>
      <c r="AX367" s="599"/>
      <c r="AY367" s="599"/>
      <c r="AZ367" s="443">
        <v>7</v>
      </c>
    </row>
    <row r="368" spans="1:52" s="259" customFormat="1" ht="18" hidden="1" customHeight="1">
      <c r="A368" s="575">
        <f t="shared" si="13"/>
        <v>0</v>
      </c>
      <c r="B368" s="600"/>
      <c r="C368" s="600"/>
      <c r="D368" s="259" t="s">
        <v>499</v>
      </c>
      <c r="E368" s="600" t="str">
        <f>CONCATENATE("조림목이 자연발생 식생과 경쟁하고 있으며 조림목의 조림후 경과년수는 ",AQ361,"이다." )</f>
        <v>조림목이 자연발생 식생과 경쟁하고 있으며 조림목의 조림후 경과년수는 3년차 이상이다.</v>
      </c>
      <c r="F368" s="599"/>
      <c r="G368" s="599"/>
      <c r="H368" s="599"/>
      <c r="I368" s="599"/>
      <c r="J368" s="599"/>
      <c r="K368" s="599"/>
      <c r="L368" s="599"/>
      <c r="M368" s="599"/>
      <c r="N368" s="599"/>
      <c r="O368" s="599"/>
      <c r="P368" s="599"/>
      <c r="Q368" s="599"/>
      <c r="R368" s="599"/>
      <c r="S368" s="599"/>
      <c r="T368" s="599"/>
      <c r="U368" s="599"/>
      <c r="V368" s="599"/>
      <c r="W368" s="599"/>
      <c r="X368" s="599"/>
      <c r="Y368" s="599"/>
      <c r="Z368" s="599"/>
      <c r="AA368" s="599"/>
      <c r="AB368" s="599"/>
      <c r="AC368" s="599"/>
      <c r="AD368" s="599"/>
      <c r="AE368" s="599"/>
      <c r="AF368" s="599"/>
      <c r="AG368" s="599"/>
      <c r="AH368" s="603"/>
      <c r="AI368" s="603"/>
      <c r="AJ368" s="603"/>
      <c r="AK368" s="603"/>
      <c r="AL368" s="604"/>
      <c r="AM368" s="604"/>
      <c r="AN368" s="604"/>
      <c r="AO368" s="604"/>
      <c r="AP368" s="604"/>
      <c r="AQ368" s="604"/>
      <c r="AR368" s="604"/>
      <c r="AS368" s="604"/>
      <c r="AT368" s="604"/>
      <c r="AU368" s="604"/>
      <c r="AV368" s="599"/>
      <c r="AW368" s="599"/>
      <c r="AX368" s="599"/>
      <c r="AY368" s="599"/>
      <c r="AZ368" s="443">
        <v>7</v>
      </c>
    </row>
    <row r="369" spans="1:52" s="259" customFormat="1" ht="13.5" hidden="1" customHeight="1">
      <c r="A369" s="575">
        <f t="shared" si="13"/>
        <v>0</v>
      </c>
      <c r="B369" s="606"/>
      <c r="C369" s="606"/>
      <c r="D369" s="606"/>
      <c r="E369" s="606"/>
      <c r="F369" s="769"/>
      <c r="G369" s="769"/>
      <c r="H369" s="769"/>
      <c r="I369" s="769"/>
      <c r="J369" s="607"/>
      <c r="K369" s="607"/>
      <c r="L369" s="607"/>
      <c r="M369" s="607"/>
      <c r="N369" s="607"/>
      <c r="O369" s="607"/>
      <c r="P369" s="607"/>
      <c r="Q369" s="608"/>
      <c r="R369" s="608"/>
      <c r="S369" s="608"/>
      <c r="T369" s="608"/>
      <c r="U369" s="608"/>
      <c r="V369" s="599"/>
      <c r="W369" s="599"/>
      <c r="X369" s="599"/>
      <c r="Y369" s="599"/>
      <c r="Z369" s="599"/>
      <c r="AA369" s="599"/>
      <c r="AB369" s="599"/>
      <c r="AC369" s="599"/>
      <c r="AD369" s="599"/>
      <c r="AE369" s="599"/>
      <c r="AF369" s="599"/>
      <c r="AG369" s="599"/>
      <c r="AH369" s="609"/>
      <c r="AI369" s="609"/>
      <c r="AJ369" s="609"/>
      <c r="AK369" s="609"/>
      <c r="AL369" s="610"/>
      <c r="AM369" s="610"/>
      <c r="AN369" s="610"/>
      <c r="AO369" s="610"/>
      <c r="AP369" s="610"/>
      <c r="AQ369" s="610"/>
      <c r="AR369" s="610"/>
      <c r="AS369" s="610"/>
      <c r="AT369" s="610"/>
      <c r="AU369" s="610"/>
      <c r="AV369" s="769"/>
      <c r="AW369" s="769"/>
      <c r="AX369" s="769"/>
      <c r="AY369" s="769"/>
      <c r="AZ369" s="443">
        <v>7</v>
      </c>
    </row>
    <row r="370" spans="1:52" s="260" customFormat="1" ht="19.5" hidden="1" customHeight="1">
      <c r="A370" s="575">
        <f t="shared" si="13"/>
        <v>0</v>
      </c>
      <c r="B370" s="1876" t="s">
        <v>1209</v>
      </c>
      <c r="C370" s="1876"/>
      <c r="D370" s="1876"/>
      <c r="E370" s="1876"/>
      <c r="F370" s="1876"/>
      <c r="G370" s="1876"/>
      <c r="H370" s="1876"/>
      <c r="I370" s="1876"/>
      <c r="J370" s="1876"/>
      <c r="K370" s="1876"/>
      <c r="L370" s="1876"/>
      <c r="M370" s="1876"/>
      <c r="N370" s="1876"/>
      <c r="O370" s="1876"/>
      <c r="P370" s="1876"/>
      <c r="Q370" s="1876"/>
      <c r="R370" s="1876"/>
      <c r="S370" s="1876"/>
      <c r="T370" s="1876"/>
      <c r="U370" s="1876"/>
      <c r="V370" s="1876"/>
      <c r="W370" s="1876"/>
      <c r="X370" s="1876"/>
      <c r="Y370" s="1876"/>
      <c r="Z370" s="1876"/>
      <c r="AA370" s="1876"/>
      <c r="AB370" s="1876"/>
      <c r="AC370" s="1876"/>
      <c r="AD370" s="1876"/>
      <c r="AE370" s="1876"/>
      <c r="AF370" s="1876"/>
      <c r="AG370" s="1876"/>
      <c r="AH370" s="1876"/>
      <c r="AI370" s="1876"/>
      <c r="AJ370" s="1876"/>
      <c r="AK370" s="1876"/>
      <c r="AL370" s="1876"/>
      <c r="AM370" s="1876"/>
      <c r="AN370" s="1876"/>
      <c r="AO370" s="1876"/>
      <c r="AP370" s="1876"/>
      <c r="AQ370" s="1876"/>
      <c r="AR370" s="1876"/>
      <c r="AS370" s="1876"/>
      <c r="AT370" s="1876"/>
      <c r="AU370" s="1876"/>
      <c r="AV370" s="1876"/>
      <c r="AW370" s="1876"/>
      <c r="AX370" s="1876"/>
      <c r="AY370" s="1876"/>
      <c r="AZ370" s="443">
        <v>7</v>
      </c>
    </row>
    <row r="371" spans="1:52" s="260" customFormat="1" ht="18" hidden="1" customHeight="1">
      <c r="A371" s="575">
        <f t="shared" si="13"/>
        <v>0</v>
      </c>
      <c r="B371" s="770"/>
      <c r="C371" s="259" t="s">
        <v>1208</v>
      </c>
      <c r="D371" s="579" t="s">
        <v>1207</v>
      </c>
      <c r="E371" s="579"/>
      <c r="F371" s="579"/>
      <c r="G371" s="579"/>
      <c r="H371" s="579"/>
      <c r="I371" s="579"/>
      <c r="J371" s="611"/>
      <c r="K371" s="611"/>
      <c r="L371" s="611"/>
      <c r="M371" s="611"/>
      <c r="N371" s="611"/>
      <c r="O371" s="611"/>
      <c r="P371" s="611"/>
      <c r="Q371" s="611"/>
      <c r="R371" s="611"/>
      <c r="S371" s="611"/>
      <c r="T371" s="611"/>
      <c r="U371" s="611"/>
      <c r="V371" s="611"/>
      <c r="W371" s="611"/>
      <c r="X371" s="611"/>
      <c r="Y371" s="611"/>
      <c r="Z371" s="611"/>
      <c r="AA371" s="611"/>
      <c r="AB371" s="611"/>
      <c r="AC371" s="611"/>
      <c r="AD371" s="611"/>
      <c r="AE371" s="611"/>
      <c r="AF371" s="611"/>
      <c r="AG371" s="611"/>
      <c r="AH371" s="611"/>
      <c r="AI371" s="611"/>
      <c r="AJ371" s="611"/>
      <c r="AK371" s="611"/>
      <c r="AL371" s="611"/>
      <c r="AM371" s="611"/>
      <c r="AN371" s="611"/>
      <c r="AO371" s="611"/>
      <c r="AP371" s="611"/>
      <c r="AQ371" s="611"/>
      <c r="AR371" s="611"/>
      <c r="AS371" s="611"/>
      <c r="AT371" s="611"/>
      <c r="AU371" s="611"/>
      <c r="AV371" s="611"/>
      <c r="AW371" s="611"/>
      <c r="AX371" s="611"/>
      <c r="AY371" s="611"/>
      <c r="AZ371" s="443">
        <v>7</v>
      </c>
    </row>
    <row r="372" spans="1:52" s="259" customFormat="1" ht="18" hidden="1" customHeight="1">
      <c r="A372" s="575">
        <f>A385</f>
        <v>0</v>
      </c>
      <c r="D372" s="259" t="s">
        <v>499</v>
      </c>
      <c r="E372" s="579">
        <f>'6-3표준조사 4'!$W$473</f>
        <v>0</v>
      </c>
      <c r="F372" s="579"/>
      <c r="G372" s="579"/>
      <c r="H372" s="579"/>
      <c r="I372" s="579"/>
      <c r="J372" s="580"/>
      <c r="K372" s="579"/>
      <c r="L372" s="579"/>
      <c r="M372" s="579"/>
      <c r="N372" s="579"/>
      <c r="O372" s="579"/>
      <c r="P372" s="579"/>
      <c r="Q372" s="579"/>
      <c r="R372" s="579"/>
      <c r="S372" s="579"/>
      <c r="T372" s="579"/>
      <c r="U372" s="579"/>
      <c r="V372" s="579"/>
      <c r="W372" s="579"/>
      <c r="X372" s="579"/>
      <c r="Y372" s="579"/>
      <c r="Z372" s="579"/>
      <c r="AA372" s="579"/>
      <c r="AB372" s="579"/>
      <c r="AC372" s="579"/>
      <c r="AD372" s="579"/>
      <c r="AE372" s="579"/>
      <c r="AF372" s="579"/>
      <c r="AG372" s="579"/>
      <c r="AH372" s="579"/>
      <c r="AI372" s="579"/>
      <c r="AJ372" s="579"/>
      <c r="AK372" s="579"/>
      <c r="AL372" s="579"/>
      <c r="AM372" s="579"/>
      <c r="AN372" s="579"/>
      <c r="AO372" s="579"/>
      <c r="AP372" s="579"/>
      <c r="AQ372" s="579"/>
      <c r="AR372" s="579"/>
      <c r="AS372" s="579"/>
      <c r="AT372" s="579"/>
      <c r="AU372" s="579"/>
      <c r="AV372" s="579"/>
      <c r="AW372" s="579"/>
      <c r="AX372" s="579"/>
      <c r="AY372" s="579"/>
      <c r="AZ372" s="443">
        <v>7</v>
      </c>
    </row>
    <row r="373" spans="1:52" s="259" customFormat="1" ht="18" hidden="1" customHeight="1">
      <c r="A373" s="575">
        <f>A388</f>
        <v>0</v>
      </c>
      <c r="D373" s="259" t="s">
        <v>499</v>
      </c>
      <c r="E373" s="579" t="s">
        <v>1048</v>
      </c>
      <c r="F373" s="579"/>
      <c r="G373" s="579"/>
      <c r="H373" s="579"/>
      <c r="I373" s="579"/>
      <c r="J373" s="580"/>
      <c r="K373" s="579"/>
      <c r="L373" s="579"/>
      <c r="M373" s="579"/>
      <c r="N373" s="579"/>
      <c r="O373" s="579"/>
      <c r="P373" s="579"/>
      <c r="Q373" s="579"/>
      <c r="R373" s="579"/>
      <c r="S373" s="579"/>
      <c r="T373" s="579"/>
      <c r="U373" s="579"/>
      <c r="V373" s="579"/>
      <c r="W373" s="579"/>
      <c r="X373" s="579"/>
      <c r="Y373" s="579"/>
      <c r="Z373" s="579"/>
      <c r="AA373" s="579"/>
      <c r="AB373" s="579"/>
      <c r="AC373" s="579"/>
      <c r="AD373" s="579"/>
      <c r="AE373" s="579"/>
      <c r="AF373" s="579"/>
      <c r="AG373" s="579"/>
      <c r="AH373" s="579"/>
      <c r="AI373" s="579"/>
      <c r="AJ373" s="579"/>
      <c r="AK373" s="579"/>
      <c r="AL373" s="579"/>
      <c r="AM373" s="579"/>
      <c r="AN373" s="579"/>
      <c r="AO373" s="579"/>
      <c r="AP373" s="579"/>
      <c r="AQ373" s="579"/>
      <c r="AR373" s="579"/>
      <c r="AS373" s="579"/>
      <c r="AT373" s="579"/>
      <c r="AU373" s="579"/>
      <c r="AV373" s="579"/>
      <c r="AW373" s="579"/>
      <c r="AX373" s="579"/>
      <c r="AY373" s="579"/>
      <c r="AZ373" s="443"/>
    </row>
    <row r="374" spans="1:52" s="260" customFormat="1" ht="18" hidden="1" customHeight="1">
      <c r="A374" s="575">
        <f>IF(1&gt;S378,1,0)</f>
        <v>0</v>
      </c>
      <c r="B374" s="951"/>
      <c r="C374" s="259"/>
      <c r="D374" s="259" t="s">
        <v>499</v>
      </c>
      <c r="E374" s="579" t="s">
        <v>1356</v>
      </c>
      <c r="F374" s="579"/>
      <c r="G374" s="579"/>
      <c r="H374" s="579"/>
      <c r="I374" s="579"/>
      <c r="J374" s="580"/>
      <c r="K374" s="579"/>
      <c r="L374" s="579"/>
      <c r="M374" s="579"/>
      <c r="N374" s="579"/>
      <c r="O374" s="579"/>
      <c r="P374" s="579"/>
      <c r="Q374" s="579"/>
      <c r="R374" s="579"/>
      <c r="S374" s="579"/>
      <c r="T374" s="579"/>
      <c r="U374" s="579"/>
      <c r="V374" s="579"/>
      <c r="W374" s="579"/>
      <c r="X374" s="579"/>
      <c r="Y374" s="579"/>
      <c r="Z374" s="579"/>
      <c r="AA374" s="579"/>
      <c r="AB374" s="579"/>
      <c r="AC374" s="579"/>
      <c r="AD374" s="579"/>
      <c r="AE374" s="579"/>
      <c r="AF374" s="579"/>
      <c r="AG374" s="579"/>
      <c r="AH374" s="579"/>
      <c r="AI374" s="579"/>
      <c r="AJ374" s="579"/>
      <c r="AK374" s="611"/>
      <c r="AL374" s="611"/>
      <c r="AM374" s="611"/>
      <c r="AN374" s="611"/>
      <c r="AO374" s="611"/>
      <c r="AP374" s="611"/>
      <c r="AQ374" s="611"/>
      <c r="AR374" s="611"/>
      <c r="AS374" s="611"/>
      <c r="AT374" s="611"/>
      <c r="AU374" s="611"/>
      <c r="AV374" s="611"/>
      <c r="AW374" s="611"/>
      <c r="AX374" s="611"/>
      <c r="AY374" s="611"/>
      <c r="AZ374" s="443"/>
    </row>
    <row r="375" spans="1:52" s="259" customFormat="1" ht="18" hidden="1" customHeight="1">
      <c r="A375" s="575">
        <f>IF(K$361&gt;0,1,0)</f>
        <v>0</v>
      </c>
      <c r="C375" s="259" t="s">
        <v>1206</v>
      </c>
      <c r="D375" s="579" t="s">
        <v>1205</v>
      </c>
      <c r="E375" s="579"/>
      <c r="F375" s="579"/>
      <c r="G375" s="579"/>
      <c r="H375" s="579"/>
      <c r="I375" s="579"/>
      <c r="J375" s="579"/>
      <c r="K375" s="579"/>
      <c r="L375" s="579"/>
      <c r="M375" s="579"/>
      <c r="N375" s="579"/>
      <c r="O375" s="579"/>
      <c r="P375" s="579"/>
      <c r="Q375" s="579"/>
      <c r="R375" s="579"/>
      <c r="S375" s="579"/>
      <c r="T375" s="579"/>
      <c r="U375" s="579"/>
      <c r="V375" s="579"/>
      <c r="W375" s="579"/>
      <c r="X375" s="579"/>
      <c r="Y375" s="579"/>
      <c r="Z375" s="579"/>
      <c r="AA375" s="579"/>
      <c r="AB375" s="579"/>
      <c r="AC375" s="579"/>
      <c r="AD375" s="579"/>
      <c r="AE375" s="579"/>
      <c r="AF375" s="579"/>
      <c r="AG375" s="579"/>
      <c r="AH375" s="579"/>
      <c r="AI375" s="579"/>
      <c r="AJ375" s="579"/>
      <c r="AK375" s="579"/>
      <c r="AL375" s="579"/>
      <c r="AM375" s="579"/>
      <c r="AN375" s="579"/>
      <c r="AO375" s="579"/>
      <c r="AP375" s="579"/>
      <c r="AQ375" s="579"/>
      <c r="AR375" s="579"/>
      <c r="AS375" s="579"/>
      <c r="AT375" s="579"/>
      <c r="AU375" s="579"/>
      <c r="AV375" s="579"/>
      <c r="AW375" s="579"/>
      <c r="AX375" s="579"/>
      <c r="AY375" s="579"/>
      <c r="AZ375" s="443">
        <v>7</v>
      </c>
    </row>
    <row r="376" spans="1:52" s="259" customFormat="1" ht="18" hidden="1" customHeight="1">
      <c r="A376" s="575">
        <f>IF(K$361&gt;0,1,0)</f>
        <v>0</v>
      </c>
      <c r="C376" s="1862" t="s">
        <v>1204</v>
      </c>
      <c r="D376" s="1862"/>
      <c r="E376" s="1862"/>
      <c r="F376" s="1862"/>
      <c r="G376" s="1862"/>
      <c r="H376" s="1862"/>
      <c r="I376" s="1862"/>
      <c r="J376" s="1862"/>
      <c r="K376" s="1862"/>
      <c r="L376" s="1862"/>
      <c r="M376" s="1862"/>
      <c r="N376" s="1862"/>
      <c r="O376" s="1862"/>
      <c r="P376" s="1862"/>
      <c r="Q376" s="1862"/>
      <c r="R376" s="1862"/>
      <c r="S376" s="1862"/>
      <c r="T376" s="1862"/>
      <c r="U376" s="1862"/>
      <c r="V376" s="1862"/>
      <c r="W376" s="1862"/>
      <c r="X376" s="1862"/>
      <c r="Y376" s="1862"/>
      <c r="Z376" s="1862"/>
      <c r="AA376" s="1862" t="s">
        <v>1203</v>
      </c>
      <c r="AB376" s="1862"/>
      <c r="AC376" s="1862"/>
      <c r="AD376" s="1862"/>
      <c r="AE376" s="1862"/>
      <c r="AF376" s="1862"/>
      <c r="AG376" s="1862"/>
      <c r="AH376" s="1862"/>
      <c r="AI376" s="1862"/>
      <c r="AJ376" s="1862"/>
      <c r="AK376" s="1862"/>
      <c r="AL376" s="1862"/>
      <c r="AM376" s="1862"/>
      <c r="AN376" s="1862"/>
      <c r="AO376" s="1862"/>
      <c r="AP376" s="1862"/>
      <c r="AQ376" s="1862"/>
      <c r="AR376" s="1862"/>
      <c r="AS376" s="1862"/>
      <c r="AT376" s="1862"/>
      <c r="AU376" s="1862"/>
      <c r="AV376" s="1862"/>
      <c r="AW376" s="1862"/>
      <c r="AX376" s="1862"/>
      <c r="AZ376" s="443">
        <v>7</v>
      </c>
    </row>
    <row r="377" spans="1:52" s="259" customFormat="1" ht="18" hidden="1" customHeight="1">
      <c r="A377" s="575">
        <f>IF(K$361&gt;0,1,0)</f>
        <v>0</v>
      </c>
      <c r="B377" s="614"/>
      <c r="C377" s="1862" t="s">
        <v>1202</v>
      </c>
      <c r="D377" s="1862"/>
      <c r="E377" s="1862"/>
      <c r="F377" s="1862"/>
      <c r="G377" s="1862"/>
      <c r="H377" s="1862"/>
      <c r="I377" s="1862"/>
      <c r="J377" s="1862"/>
      <c r="K377" s="1862" t="s">
        <v>1201</v>
      </c>
      <c r="L377" s="1862"/>
      <c r="M377" s="1862"/>
      <c r="N377" s="1862"/>
      <c r="O377" s="1862"/>
      <c r="P377" s="1862"/>
      <c r="Q377" s="1862"/>
      <c r="R377" s="1862"/>
      <c r="S377" s="1862" t="s">
        <v>1200</v>
      </c>
      <c r="T377" s="1862"/>
      <c r="U377" s="1862"/>
      <c r="V377" s="1862"/>
      <c r="W377" s="1862"/>
      <c r="X377" s="1862"/>
      <c r="Y377" s="1862"/>
      <c r="Z377" s="1862"/>
      <c r="AA377" s="1862" t="s">
        <v>1199</v>
      </c>
      <c r="AB377" s="1862"/>
      <c r="AC377" s="1862"/>
      <c r="AD377" s="1862"/>
      <c r="AE377" s="1862"/>
      <c r="AF377" s="1862"/>
      <c r="AG377" s="1862"/>
      <c r="AH377" s="1862"/>
      <c r="AI377" s="1862" t="s">
        <v>1198</v>
      </c>
      <c r="AJ377" s="1862"/>
      <c r="AK377" s="1862"/>
      <c r="AL377" s="1862"/>
      <c r="AM377" s="1862"/>
      <c r="AN377" s="1862"/>
      <c r="AO377" s="1862"/>
      <c r="AP377" s="1862"/>
      <c r="AQ377" s="1862" t="s">
        <v>964</v>
      </c>
      <c r="AR377" s="1862"/>
      <c r="AS377" s="1862"/>
      <c r="AT377" s="1862"/>
      <c r="AU377" s="1862"/>
      <c r="AV377" s="1862"/>
      <c r="AW377" s="1862"/>
      <c r="AX377" s="1862"/>
      <c r="AY377" s="614"/>
      <c r="AZ377" s="443">
        <v>7</v>
      </c>
    </row>
    <row r="378" spans="1:52" s="260" customFormat="1" ht="18" hidden="1" customHeight="1">
      <c r="A378" s="575">
        <f>IF(K$361&gt;0,1,0)</f>
        <v>0</v>
      </c>
      <c r="B378" s="599"/>
      <c r="C378" s="1862" t="s">
        <v>1192</v>
      </c>
      <c r="D378" s="1862"/>
      <c r="E378" s="1862"/>
      <c r="F378" s="1862"/>
      <c r="G378" s="1862"/>
      <c r="H378" s="1862"/>
      <c r="I378" s="1862"/>
      <c r="J378" s="1862"/>
      <c r="K378" s="1862" t="s">
        <v>1197</v>
      </c>
      <c r="L378" s="1862"/>
      <c r="M378" s="1862"/>
      <c r="N378" s="1862"/>
      <c r="O378" s="1862"/>
      <c r="P378" s="1862"/>
      <c r="Q378" s="1862"/>
      <c r="R378" s="1862"/>
      <c r="S378" s="1886">
        <f>'5-3단가산출서 4'!D288</f>
        <v>50</v>
      </c>
      <c r="T378" s="1886"/>
      <c r="U378" s="1886"/>
      <c r="V378" s="1886"/>
      <c r="W378" s="1886"/>
      <c r="X378" s="1886"/>
      <c r="Y378" s="1886"/>
      <c r="Z378" s="1886"/>
      <c r="AA378" s="1862" t="str">
        <f>'6-3표준조사 4'!P456</f>
        <v>완 (15˚ 이하)</v>
      </c>
      <c r="AB378" s="1862"/>
      <c r="AC378" s="1862"/>
      <c r="AD378" s="1862"/>
      <c r="AE378" s="1862"/>
      <c r="AF378" s="1862"/>
      <c r="AG378" s="1862"/>
      <c r="AH378" s="1862"/>
      <c r="AI378" s="1862" t="str">
        <f>'6-3표준조사 4'!Q456</f>
        <v>개소당5ha이상</v>
      </c>
      <c r="AJ378" s="1862"/>
      <c r="AK378" s="1862"/>
      <c r="AL378" s="1862"/>
      <c r="AM378" s="1862"/>
      <c r="AN378" s="1862"/>
      <c r="AO378" s="1862"/>
      <c r="AP378" s="1862"/>
      <c r="AQ378" s="1862" t="str">
        <f>'6-3표준조사 4'!R456</f>
        <v>3년차 이상</v>
      </c>
      <c r="AR378" s="1862"/>
      <c r="AS378" s="1862"/>
      <c r="AT378" s="1862"/>
      <c r="AU378" s="1862"/>
      <c r="AV378" s="1862"/>
      <c r="AW378" s="1862"/>
      <c r="AX378" s="1862"/>
      <c r="AY378" s="599"/>
      <c r="AZ378" s="443">
        <v>7</v>
      </c>
    </row>
    <row r="379" spans="1:52" s="259" customFormat="1" ht="18" hidden="1" customHeight="1">
      <c r="A379" s="575">
        <f>IF(K$361&gt;0,1,0)</f>
        <v>0</v>
      </c>
      <c r="B379" s="599"/>
      <c r="C379" s="1862" t="str">
        <f>'6-3표준조사 4'!R454</f>
        <v>모두베기</v>
      </c>
      <c r="D379" s="1862"/>
      <c r="E379" s="1862"/>
      <c r="F379" s="1862"/>
      <c r="G379" s="1862"/>
      <c r="H379" s="1862"/>
      <c r="I379" s="1862"/>
      <c r="J379" s="1862"/>
      <c r="K379" s="1862" t="s">
        <v>1194</v>
      </c>
      <c r="L379" s="1862"/>
      <c r="M379" s="1862"/>
      <c r="N379" s="1862"/>
      <c r="O379" s="1862"/>
      <c r="P379" s="1862"/>
      <c r="Q379" s="1862"/>
      <c r="R379" s="1862"/>
      <c r="S379" s="1467">
        <f>K361</f>
        <v>0</v>
      </c>
      <c r="T379" s="1467"/>
      <c r="U379" s="1467"/>
      <c r="V379" s="1467"/>
      <c r="W379" s="1467"/>
      <c r="X379" s="1467"/>
      <c r="Y379" s="1467"/>
      <c r="Z379" s="1467"/>
      <c r="AA379" s="1862"/>
      <c r="AB379" s="1862"/>
      <c r="AC379" s="1862"/>
      <c r="AD379" s="1862"/>
      <c r="AE379" s="1862"/>
      <c r="AF379" s="1862"/>
      <c r="AG379" s="1862"/>
      <c r="AH379" s="1862"/>
      <c r="AI379" s="1862"/>
      <c r="AJ379" s="1862"/>
      <c r="AK379" s="1862"/>
      <c r="AL379" s="1862"/>
      <c r="AM379" s="1862"/>
      <c r="AN379" s="1862"/>
      <c r="AO379" s="1862"/>
      <c r="AP379" s="1862"/>
      <c r="AQ379" s="1862"/>
      <c r="AR379" s="1862"/>
      <c r="AS379" s="1862"/>
      <c r="AT379" s="1862"/>
      <c r="AU379" s="1862"/>
      <c r="AV379" s="1862"/>
      <c r="AW379" s="1862"/>
      <c r="AX379" s="1862"/>
      <c r="AY379" s="599"/>
      <c r="AZ379" s="443">
        <v>7</v>
      </c>
    </row>
    <row r="380" spans="1:52" s="259" customFormat="1" ht="18" hidden="1" customHeight="1">
      <c r="A380" s="575">
        <f>IF('6-3표준조사 4'!$Y$452&gt;0,1,0)</f>
        <v>0</v>
      </c>
      <c r="B380" s="599"/>
      <c r="C380" s="1862" t="s">
        <v>1195</v>
      </c>
      <c r="D380" s="1862"/>
      <c r="E380" s="1862"/>
      <c r="F380" s="1862"/>
      <c r="G380" s="1862"/>
      <c r="H380" s="1862"/>
      <c r="I380" s="1862"/>
      <c r="J380" s="1862"/>
      <c r="K380" s="1862" t="s">
        <v>1194</v>
      </c>
      <c r="L380" s="1862"/>
      <c r="M380" s="1862"/>
      <c r="N380" s="1862"/>
      <c r="O380" s="1862"/>
      <c r="P380" s="1862"/>
      <c r="Q380" s="1862"/>
      <c r="R380" s="1862"/>
      <c r="S380" s="1863" t="b">
        <f>IF(A380&gt;0,S379)</f>
        <v>0</v>
      </c>
      <c r="T380" s="1863"/>
      <c r="U380" s="1863"/>
      <c r="V380" s="1863"/>
      <c r="W380" s="1863"/>
      <c r="X380" s="1863"/>
      <c r="Y380" s="1863"/>
      <c r="Z380" s="1863"/>
      <c r="AA380" s="1862"/>
      <c r="AB380" s="1862"/>
      <c r="AC380" s="1862"/>
      <c r="AD380" s="1862"/>
      <c r="AE380" s="1862"/>
      <c r="AF380" s="1862"/>
      <c r="AG380" s="1862"/>
      <c r="AH380" s="1862"/>
      <c r="AI380" s="1862"/>
      <c r="AJ380" s="1862"/>
      <c r="AK380" s="1862"/>
      <c r="AL380" s="1862"/>
      <c r="AM380" s="1862"/>
      <c r="AN380" s="1862"/>
      <c r="AO380" s="1862"/>
      <c r="AP380" s="1862"/>
      <c r="AQ380" s="1862"/>
      <c r="AR380" s="1862"/>
      <c r="AS380" s="1862"/>
      <c r="AT380" s="1862"/>
      <c r="AU380" s="1862"/>
      <c r="AV380" s="1862"/>
      <c r="AW380" s="1862"/>
      <c r="AX380" s="1862"/>
      <c r="AY380" s="599"/>
      <c r="AZ380" s="443">
        <v>7</v>
      </c>
    </row>
    <row r="381" spans="1:52" s="259" customFormat="1" ht="0.95" customHeight="1">
      <c r="A381" s="575">
        <v>1</v>
      </c>
      <c r="B381" s="599"/>
      <c r="C381" s="1862"/>
      <c r="D381" s="1862"/>
      <c r="E381" s="1862"/>
      <c r="F381" s="1862"/>
      <c r="G381" s="1862"/>
      <c r="H381" s="1862"/>
      <c r="I381" s="1862"/>
      <c r="J381" s="1862"/>
      <c r="K381" s="1862"/>
      <c r="L381" s="1862"/>
      <c r="M381" s="1862"/>
      <c r="N381" s="1862"/>
      <c r="O381" s="1862"/>
      <c r="P381" s="1862"/>
      <c r="Q381" s="1862"/>
      <c r="R381" s="1862"/>
      <c r="S381" s="1863"/>
      <c r="T381" s="1863"/>
      <c r="U381" s="1863"/>
      <c r="V381" s="1863"/>
      <c r="W381" s="1863"/>
      <c r="X381" s="1863"/>
      <c r="Y381" s="1863"/>
      <c r="Z381" s="1863"/>
      <c r="AA381" s="1889"/>
      <c r="AB381" s="1889"/>
      <c r="AC381" s="1889"/>
      <c r="AD381" s="1889"/>
      <c r="AE381" s="1889"/>
      <c r="AF381" s="1889"/>
      <c r="AG381" s="1889"/>
      <c r="AH381" s="1889"/>
      <c r="AI381" s="1889"/>
      <c r="AJ381" s="1889"/>
      <c r="AK381" s="1889"/>
      <c r="AL381" s="1889"/>
      <c r="AM381" s="1889"/>
      <c r="AN381" s="1889"/>
      <c r="AO381" s="1889"/>
      <c r="AP381" s="1889"/>
      <c r="AQ381" s="1889"/>
      <c r="AR381" s="1889"/>
      <c r="AS381" s="1889"/>
      <c r="AT381" s="1889"/>
      <c r="AU381" s="1889"/>
      <c r="AV381" s="1889"/>
      <c r="AW381" s="1889"/>
      <c r="AX381" s="1889"/>
      <c r="AY381" s="599"/>
      <c r="AZ381" s="444"/>
    </row>
    <row r="382" spans="1:52" s="259" customFormat="1" ht="18" hidden="1" customHeight="1">
      <c r="A382" s="575"/>
      <c r="B382" s="617"/>
      <c r="C382" s="617" t="s">
        <v>1193</v>
      </c>
      <c r="D382" s="617" t="s">
        <v>1192</v>
      </c>
      <c r="E382" s="617"/>
      <c r="F382" s="617"/>
      <c r="G382" s="618"/>
      <c r="H382" s="618"/>
      <c r="I382" s="618"/>
      <c r="J382" s="618"/>
      <c r="K382" s="618"/>
      <c r="L382" s="604"/>
      <c r="M382" s="604"/>
      <c r="N382" s="604"/>
      <c r="O382" s="604"/>
      <c r="P382" s="604"/>
      <c r="Q382" s="619"/>
      <c r="R382" s="619"/>
      <c r="S382" s="619"/>
      <c r="T382" s="619"/>
      <c r="U382" s="619"/>
      <c r="V382" s="599"/>
      <c r="W382" s="599"/>
      <c r="X382" s="599"/>
      <c r="Y382" s="599"/>
      <c r="Z382" s="620"/>
      <c r="AA382" s="599"/>
      <c r="AB382" s="599"/>
      <c r="AC382" s="599"/>
      <c r="AD382" s="621"/>
      <c r="AE382" s="599"/>
      <c r="AF382" s="599"/>
      <c r="AG382" s="599"/>
      <c r="AH382" s="800"/>
      <c r="AI382" s="800"/>
      <c r="AJ382" s="800"/>
      <c r="AK382" s="800"/>
      <c r="AL382" s="800"/>
      <c r="AM382" s="800"/>
      <c r="AN382" s="800"/>
      <c r="AO382" s="800"/>
      <c r="AP382" s="800"/>
      <c r="AQ382" s="622"/>
      <c r="AR382" s="622"/>
      <c r="AS382" s="622"/>
      <c r="AT382" s="622"/>
      <c r="AU382" s="797"/>
      <c r="AV382" s="797"/>
      <c r="AW382" s="797"/>
      <c r="AX382" s="797"/>
      <c r="AY382" s="797"/>
      <c r="AZ382" s="443">
        <v>7</v>
      </c>
    </row>
    <row r="383" spans="1:52" s="259" customFormat="1" ht="18" hidden="1" customHeight="1">
      <c r="A383" s="575"/>
      <c r="D383" s="259" t="s">
        <v>499</v>
      </c>
      <c r="E383" s="259" t="s">
        <v>1191</v>
      </c>
      <c r="J383" s="621"/>
      <c r="K383" s="621"/>
      <c r="L383" s="621"/>
      <c r="M383" s="621"/>
      <c r="T383" s="619"/>
      <c r="U383" s="619"/>
      <c r="V383" s="619"/>
      <c r="W383" s="619"/>
      <c r="AB383" s="619"/>
      <c r="AC383" s="619"/>
      <c r="AD383" s="619"/>
      <c r="AE383" s="619"/>
      <c r="AZ383" s="443">
        <v>7</v>
      </c>
    </row>
    <row r="384" spans="1:52" s="259" customFormat="1" ht="18" hidden="1" customHeight="1">
      <c r="A384" s="575"/>
      <c r="D384" s="259" t="s">
        <v>499</v>
      </c>
      <c r="E384" s="579" t="s">
        <v>1190</v>
      </c>
      <c r="F384" s="579"/>
      <c r="G384" s="579"/>
      <c r="H384" s="579"/>
      <c r="I384" s="579"/>
      <c r="J384" s="579"/>
      <c r="K384" s="579"/>
      <c r="L384" s="579"/>
      <c r="M384" s="579"/>
      <c r="N384" s="579"/>
      <c r="O384" s="579"/>
      <c r="P384" s="579"/>
      <c r="Q384" s="579"/>
      <c r="R384" s="579"/>
      <c r="S384" s="579"/>
      <c r="T384" s="579"/>
      <c r="U384" s="579"/>
      <c r="V384" s="579"/>
      <c r="W384" s="579"/>
      <c r="X384" s="579"/>
      <c r="Y384" s="579"/>
      <c r="Z384" s="579"/>
      <c r="AA384" s="579"/>
      <c r="AB384" s="579"/>
      <c r="AC384" s="579"/>
      <c r="AD384" s="579"/>
      <c r="AE384" s="579"/>
      <c r="AF384" s="579"/>
      <c r="AG384" s="579"/>
      <c r="AH384" s="579"/>
      <c r="AI384" s="579"/>
      <c r="AJ384" s="579"/>
      <c r="AK384" s="579"/>
      <c r="AL384" s="579"/>
      <c r="AM384" s="579"/>
      <c r="AN384" s="579"/>
      <c r="AO384" s="579"/>
      <c r="AP384" s="579"/>
      <c r="AQ384" s="579"/>
      <c r="AR384" s="579"/>
      <c r="AS384" s="579"/>
      <c r="AT384" s="579"/>
      <c r="AU384" s="579"/>
      <c r="AV384" s="579"/>
      <c r="AW384" s="579"/>
      <c r="AX384" s="579"/>
      <c r="AY384" s="579"/>
      <c r="AZ384" s="443">
        <v>7</v>
      </c>
    </row>
    <row r="385" spans="1:52" s="260" customFormat="1" ht="18" hidden="1" customHeight="1">
      <c r="A385" s="575"/>
      <c r="B385" s="259"/>
      <c r="C385" s="259" t="s">
        <v>1189</v>
      </c>
      <c r="D385" s="259"/>
      <c r="E385" s="653"/>
      <c r="F385" s="653"/>
      <c r="G385" s="653"/>
      <c r="H385" s="653"/>
      <c r="I385" s="653"/>
      <c r="J385" s="653"/>
      <c r="K385" s="653"/>
      <c r="L385" s="653"/>
      <c r="M385" s="653"/>
      <c r="N385" s="653"/>
      <c r="O385" s="653"/>
      <c r="P385" s="653"/>
      <c r="Q385" s="653"/>
      <c r="R385" s="653"/>
      <c r="S385" s="653"/>
      <c r="T385" s="653"/>
      <c r="U385" s="653"/>
      <c r="V385" s="653"/>
      <c r="W385" s="653"/>
      <c r="X385" s="653"/>
      <c r="Y385" s="653"/>
      <c r="Z385" s="653"/>
      <c r="AA385" s="1005"/>
      <c r="AB385" s="1005"/>
      <c r="AC385" s="1005"/>
      <c r="AD385" s="1005"/>
      <c r="AE385" s="1005"/>
      <c r="AF385" s="1005"/>
      <c r="AG385" s="1005"/>
      <c r="AH385" s="1005"/>
      <c r="AI385" s="1005"/>
      <c r="AJ385" s="1005"/>
      <c r="AK385" s="1005"/>
      <c r="AL385" s="1005"/>
      <c r="AM385" s="1005"/>
      <c r="AN385" s="1005"/>
      <c r="AO385" s="1005"/>
      <c r="AP385" s="1005"/>
      <c r="AQ385" s="1005"/>
      <c r="AR385" s="1005"/>
      <c r="AS385" s="1005"/>
      <c r="AT385" s="1005"/>
      <c r="AU385" s="1005"/>
      <c r="AV385" s="1005"/>
      <c r="AW385" s="1005"/>
      <c r="AX385" s="1005"/>
      <c r="AY385" s="653"/>
      <c r="AZ385" s="443">
        <v>7</v>
      </c>
    </row>
    <row r="386" spans="1:52" s="259" customFormat="1" ht="18" hidden="1" customHeight="1">
      <c r="A386" s="575"/>
      <c r="D386" s="259" t="s">
        <v>499</v>
      </c>
      <c r="E386" s="653" t="s">
        <v>1385</v>
      </c>
      <c r="F386" s="653"/>
      <c r="G386" s="653"/>
      <c r="H386" s="653"/>
      <c r="I386" s="653"/>
      <c r="J386" s="653"/>
      <c r="K386" s="653"/>
      <c r="L386" s="653"/>
      <c r="M386" s="653"/>
      <c r="N386" s="653"/>
      <c r="O386" s="653"/>
      <c r="P386" s="653"/>
      <c r="Q386" s="653"/>
      <c r="R386" s="653"/>
      <c r="S386" s="653"/>
      <c r="T386" s="653"/>
      <c r="U386" s="653"/>
      <c r="V386" s="653"/>
      <c r="W386" s="653"/>
      <c r="X386" s="653"/>
      <c r="Y386" s="653"/>
      <c r="Z386" s="653"/>
      <c r="AA386" s="653"/>
      <c r="AB386" s="653"/>
      <c r="AC386" s="653"/>
      <c r="AD386" s="653"/>
      <c r="AE386" s="653"/>
      <c r="AF386" s="653"/>
      <c r="AG386" s="653"/>
      <c r="AH386" s="653"/>
      <c r="AI386" s="653"/>
      <c r="AJ386" s="653"/>
      <c r="AK386" s="653"/>
      <c r="AL386" s="653"/>
      <c r="AM386" s="653"/>
      <c r="AN386" s="653"/>
      <c r="AO386" s="653"/>
      <c r="AP386" s="653"/>
      <c r="AQ386" s="653"/>
      <c r="AR386" s="653"/>
      <c r="AS386" s="653"/>
      <c r="AT386" s="653"/>
      <c r="AU386" s="653"/>
      <c r="AV386" s="653"/>
      <c r="AW386" s="653"/>
      <c r="AX386" s="653"/>
      <c r="AY386" s="653"/>
      <c r="AZ386" s="443">
        <v>7</v>
      </c>
    </row>
    <row r="387" spans="1:52" s="259" customFormat="1" ht="18" hidden="1" customHeight="1">
      <c r="A387" s="575"/>
      <c r="D387" s="259" t="s">
        <v>499</v>
      </c>
      <c r="E387" s="653" t="s">
        <v>1188</v>
      </c>
      <c r="F387" s="653"/>
      <c r="G387" s="653"/>
      <c r="H387" s="653"/>
      <c r="I387" s="653"/>
      <c r="J387" s="653"/>
      <c r="K387" s="653"/>
      <c r="L387" s="653"/>
      <c r="M387" s="653"/>
      <c r="N387" s="653"/>
      <c r="O387" s="653"/>
      <c r="P387" s="653"/>
      <c r="Q387" s="653"/>
      <c r="R387" s="653"/>
      <c r="S387" s="653"/>
      <c r="T387" s="653"/>
      <c r="U387" s="653"/>
      <c r="V387" s="653"/>
      <c r="W387" s="653"/>
      <c r="X387" s="653"/>
      <c r="Y387" s="653"/>
      <c r="Z387" s="653"/>
      <c r="AA387" s="653"/>
      <c r="AB387" s="653"/>
      <c r="AC387" s="653"/>
      <c r="AD387" s="653"/>
      <c r="AE387" s="653"/>
      <c r="AF387" s="653"/>
      <c r="AG387" s="653"/>
      <c r="AH387" s="653"/>
      <c r="AI387" s="653"/>
      <c r="AJ387" s="653"/>
      <c r="AK387" s="653"/>
      <c r="AL387" s="653"/>
      <c r="AM387" s="653"/>
      <c r="AN387" s="653"/>
      <c r="AO387" s="653"/>
      <c r="AP387" s="653"/>
      <c r="AQ387" s="653"/>
      <c r="AR387" s="653"/>
      <c r="AS387" s="653"/>
      <c r="AT387" s="653"/>
      <c r="AU387" s="653"/>
      <c r="AV387" s="653"/>
      <c r="AW387" s="653"/>
      <c r="AX387" s="653"/>
      <c r="AY387" s="653"/>
      <c r="AZ387" s="443">
        <v>7</v>
      </c>
    </row>
    <row r="388" spans="1:52" s="260" customFormat="1" ht="18" hidden="1" customHeight="1">
      <c r="A388" s="575"/>
      <c r="B388" s="259"/>
      <c r="C388" s="259" t="s">
        <v>1187</v>
      </c>
      <c r="D388" s="259"/>
      <c r="E388" s="653"/>
      <c r="F388" s="653"/>
      <c r="G388" s="653"/>
      <c r="H388" s="653"/>
      <c r="I388" s="653"/>
      <c r="J388" s="653"/>
      <c r="K388" s="653"/>
      <c r="L388" s="653"/>
      <c r="M388" s="653"/>
      <c r="N388" s="653"/>
      <c r="O388" s="653"/>
      <c r="P388" s="653"/>
      <c r="Q388" s="653"/>
      <c r="R388" s="653"/>
      <c r="S388" s="653"/>
      <c r="T388" s="653"/>
      <c r="U388" s="653"/>
      <c r="V388" s="653"/>
      <c r="W388" s="653"/>
      <c r="X388" s="653"/>
      <c r="Y388" s="653"/>
      <c r="Z388" s="653"/>
      <c r="AA388" s="653"/>
      <c r="AB388" s="653"/>
      <c r="AC388" s="653"/>
      <c r="AD388" s="653"/>
      <c r="AE388" s="653"/>
      <c r="AF388" s="653"/>
      <c r="AG388" s="653"/>
      <c r="AH388" s="653"/>
      <c r="AI388" s="653"/>
      <c r="AJ388" s="653"/>
      <c r="AK388" s="653"/>
      <c r="AL388" s="653"/>
      <c r="AM388" s="653"/>
      <c r="AN388" s="653"/>
      <c r="AO388" s="653"/>
      <c r="AP388" s="653"/>
      <c r="AQ388" s="653"/>
      <c r="AR388" s="653"/>
      <c r="AS388" s="653"/>
      <c r="AT388" s="653"/>
      <c r="AU388" s="653"/>
      <c r="AV388" s="653"/>
      <c r="AW388" s="653"/>
      <c r="AX388" s="653"/>
      <c r="AY388" s="653"/>
      <c r="AZ388" s="443">
        <v>7</v>
      </c>
    </row>
    <row r="389" spans="1:52" s="259" customFormat="1" ht="18" hidden="1" customHeight="1">
      <c r="A389" s="575"/>
      <c r="D389" s="259" t="s">
        <v>499</v>
      </c>
      <c r="E389" s="653" t="s">
        <v>1385</v>
      </c>
      <c r="F389" s="653"/>
      <c r="G389" s="653"/>
      <c r="H389" s="653"/>
      <c r="I389" s="653"/>
      <c r="J389" s="653"/>
      <c r="K389" s="653"/>
      <c r="L389" s="653"/>
      <c r="M389" s="653"/>
      <c r="N389" s="653"/>
      <c r="O389" s="653"/>
      <c r="P389" s="653"/>
      <c r="Q389" s="653"/>
      <c r="R389" s="653"/>
      <c r="S389" s="653"/>
      <c r="T389" s="653"/>
      <c r="U389" s="653"/>
      <c r="V389" s="653"/>
      <c r="W389" s="653"/>
      <c r="X389" s="653"/>
      <c r="Y389" s="653"/>
      <c r="Z389" s="653"/>
      <c r="AA389" s="653"/>
      <c r="AB389" s="653"/>
      <c r="AC389" s="653"/>
      <c r="AD389" s="653"/>
      <c r="AE389" s="653"/>
      <c r="AF389" s="653"/>
      <c r="AG389" s="653"/>
      <c r="AH389" s="653"/>
      <c r="AI389" s="653"/>
      <c r="AJ389" s="653"/>
      <c r="AK389" s="653"/>
      <c r="AL389" s="653"/>
      <c r="AM389" s="653"/>
      <c r="AN389" s="653"/>
      <c r="AO389" s="653"/>
      <c r="AP389" s="653"/>
      <c r="AQ389" s="653"/>
      <c r="AR389" s="653"/>
      <c r="AS389" s="653"/>
      <c r="AT389" s="653"/>
      <c r="AU389" s="653"/>
      <c r="AV389" s="653"/>
      <c r="AW389" s="653"/>
      <c r="AX389" s="653"/>
      <c r="AY389" s="653"/>
      <c r="AZ389" s="443">
        <v>7</v>
      </c>
    </row>
    <row r="390" spans="1:52" s="259" customFormat="1" ht="18" hidden="1" customHeight="1">
      <c r="A390" s="575"/>
      <c r="D390" s="259" t="s">
        <v>499</v>
      </c>
      <c r="E390" s="653" t="s">
        <v>1186</v>
      </c>
      <c r="F390" s="653"/>
      <c r="G390" s="653"/>
      <c r="H390" s="653"/>
      <c r="I390" s="653"/>
      <c r="J390" s="653"/>
      <c r="K390" s="653"/>
      <c r="L390" s="653"/>
      <c r="M390" s="653"/>
      <c r="N390" s="653"/>
      <c r="O390" s="653"/>
      <c r="P390" s="653"/>
      <c r="Q390" s="653"/>
      <c r="R390" s="653"/>
      <c r="S390" s="653"/>
      <c r="T390" s="653"/>
      <c r="U390" s="653"/>
      <c r="V390" s="653"/>
      <c r="W390" s="653"/>
      <c r="X390" s="653"/>
      <c r="Y390" s="653"/>
      <c r="Z390" s="653"/>
      <c r="AA390" s="653"/>
      <c r="AB390" s="653"/>
      <c r="AC390" s="653"/>
      <c r="AD390" s="653"/>
      <c r="AE390" s="653"/>
      <c r="AF390" s="653"/>
      <c r="AG390" s="653"/>
      <c r="AH390" s="653"/>
      <c r="AI390" s="653"/>
      <c r="AJ390" s="653"/>
      <c r="AK390" s="653"/>
      <c r="AL390" s="653"/>
      <c r="AM390" s="653"/>
      <c r="AN390" s="653"/>
      <c r="AO390" s="653"/>
      <c r="AP390" s="653"/>
      <c r="AQ390" s="653"/>
      <c r="AR390" s="653"/>
      <c r="AS390" s="653"/>
      <c r="AT390" s="653"/>
      <c r="AU390" s="653"/>
      <c r="AV390" s="653"/>
      <c r="AW390" s="653"/>
      <c r="AX390" s="653"/>
      <c r="AY390" s="653"/>
      <c r="AZ390" s="443">
        <v>7</v>
      </c>
    </row>
    <row r="391" spans="1:52" s="259" customFormat="1" ht="18" hidden="1" customHeight="1">
      <c r="A391" s="575"/>
      <c r="C391" s="259" t="s">
        <v>1185</v>
      </c>
      <c r="D391" s="259" t="s">
        <v>1184</v>
      </c>
      <c r="E391" s="653"/>
      <c r="F391" s="653"/>
      <c r="G391" s="653"/>
      <c r="H391" s="653"/>
      <c r="I391" s="653"/>
      <c r="J391" s="653"/>
      <c r="K391" s="653"/>
      <c r="L391" s="653"/>
      <c r="M391" s="653"/>
      <c r="N391" s="653"/>
      <c r="O391" s="653"/>
      <c r="P391" s="653"/>
      <c r="Q391" s="653"/>
      <c r="R391" s="653"/>
      <c r="S391" s="653"/>
      <c r="T391" s="653"/>
      <c r="U391" s="653"/>
      <c r="V391" s="653"/>
      <c r="W391" s="653"/>
      <c r="X391" s="653"/>
      <c r="Y391" s="653"/>
      <c r="Z391" s="653"/>
      <c r="AA391" s="653"/>
      <c r="AB391" s="653"/>
      <c r="AC391" s="653"/>
      <c r="AD391" s="653"/>
      <c r="AE391" s="653"/>
      <c r="AF391" s="653"/>
      <c r="AG391" s="653"/>
      <c r="AH391" s="653"/>
      <c r="AI391" s="653"/>
      <c r="AJ391" s="653"/>
      <c r="AK391" s="653"/>
      <c r="AL391" s="653"/>
      <c r="AM391" s="653"/>
      <c r="AN391" s="653"/>
      <c r="AO391" s="653"/>
      <c r="AP391" s="653"/>
      <c r="AQ391" s="653"/>
      <c r="AR391" s="653"/>
      <c r="AS391" s="653"/>
      <c r="AT391" s="653"/>
      <c r="AU391" s="653"/>
      <c r="AV391" s="653"/>
      <c r="AW391" s="653"/>
      <c r="AX391" s="653"/>
      <c r="AY391" s="653"/>
      <c r="AZ391" s="443">
        <v>7</v>
      </c>
    </row>
    <row r="392" spans="1:52" s="259" customFormat="1" ht="18" hidden="1" customHeight="1">
      <c r="A392" s="575"/>
      <c r="D392" s="259" t="s">
        <v>499</v>
      </c>
      <c r="E392" s="653" t="s">
        <v>1183</v>
      </c>
      <c r="F392" s="653"/>
      <c r="G392" s="653"/>
      <c r="H392" s="653"/>
      <c r="I392" s="653"/>
      <c r="J392" s="653"/>
      <c r="K392" s="653"/>
      <c r="L392" s="653"/>
      <c r="M392" s="653"/>
      <c r="N392" s="653"/>
      <c r="O392" s="653"/>
      <c r="P392" s="653"/>
      <c r="Q392" s="653"/>
      <c r="R392" s="653"/>
      <c r="S392" s="653"/>
      <c r="T392" s="653"/>
      <c r="U392" s="653"/>
      <c r="V392" s="653"/>
      <c r="W392" s="653"/>
      <c r="X392" s="653"/>
      <c r="Y392" s="653"/>
      <c r="Z392" s="653"/>
      <c r="AA392" s="653"/>
      <c r="AB392" s="653"/>
      <c r="AC392" s="653"/>
      <c r="AD392" s="653"/>
      <c r="AE392" s="653"/>
      <c r="AF392" s="653"/>
      <c r="AG392" s="653"/>
      <c r="AH392" s="653"/>
      <c r="AI392" s="653"/>
      <c r="AJ392" s="653"/>
      <c r="AK392" s="653"/>
      <c r="AL392" s="653"/>
      <c r="AM392" s="653"/>
      <c r="AN392" s="653"/>
      <c r="AO392" s="653"/>
      <c r="AP392" s="653"/>
      <c r="AQ392" s="653"/>
      <c r="AR392" s="653"/>
      <c r="AS392" s="653"/>
      <c r="AT392" s="653"/>
      <c r="AU392" s="653"/>
      <c r="AV392" s="653"/>
      <c r="AW392" s="653"/>
      <c r="AX392" s="653"/>
      <c r="AY392" s="653"/>
      <c r="AZ392" s="443">
        <v>7</v>
      </c>
    </row>
    <row r="393" spans="1:52" s="259" customFormat="1" ht="18" hidden="1" customHeight="1">
      <c r="A393" s="575"/>
      <c r="D393" s="259" t="s">
        <v>499</v>
      </c>
      <c r="E393" s="653" t="s">
        <v>1182</v>
      </c>
      <c r="F393" s="653"/>
      <c r="G393" s="653"/>
      <c r="H393" s="653"/>
      <c r="I393" s="653"/>
      <c r="J393" s="653"/>
      <c r="K393" s="653"/>
      <c r="L393" s="653"/>
      <c r="M393" s="653"/>
      <c r="N393" s="653"/>
      <c r="O393" s="653"/>
      <c r="P393" s="653"/>
      <c r="Q393" s="653"/>
      <c r="R393" s="653"/>
      <c r="S393" s="653"/>
      <c r="T393" s="653"/>
      <c r="U393" s="653"/>
      <c r="V393" s="653"/>
      <c r="W393" s="653"/>
      <c r="X393" s="653"/>
      <c r="Y393" s="653"/>
      <c r="Z393" s="653"/>
      <c r="AA393" s="653"/>
      <c r="AB393" s="653"/>
      <c r="AC393" s="653"/>
      <c r="AD393" s="653"/>
      <c r="AE393" s="653"/>
      <c r="AF393" s="653"/>
      <c r="AG393" s="653"/>
      <c r="AH393" s="653"/>
      <c r="AI393" s="653"/>
      <c r="AJ393" s="653"/>
      <c r="AK393" s="653"/>
      <c r="AL393" s="653"/>
      <c r="AM393" s="653"/>
      <c r="AN393" s="653"/>
      <c r="AO393" s="653"/>
      <c r="AP393" s="653"/>
      <c r="AQ393" s="653"/>
      <c r="AR393" s="653"/>
      <c r="AS393" s="653"/>
      <c r="AT393" s="653"/>
      <c r="AU393" s="653"/>
      <c r="AV393" s="653"/>
      <c r="AW393" s="653"/>
      <c r="AX393" s="653"/>
      <c r="AY393" s="653"/>
      <c r="AZ393" s="443">
        <v>7</v>
      </c>
    </row>
    <row r="394" spans="1:52" s="259" customFormat="1" ht="18" hidden="1" customHeight="1">
      <c r="A394" s="575"/>
      <c r="D394" s="259" t="s">
        <v>499</v>
      </c>
      <c r="E394" s="653" t="s">
        <v>1181</v>
      </c>
      <c r="F394" s="653"/>
      <c r="G394" s="653"/>
      <c r="H394" s="653"/>
      <c r="I394" s="653"/>
      <c r="J394" s="653"/>
      <c r="K394" s="653"/>
      <c r="L394" s="653"/>
      <c r="M394" s="653"/>
      <c r="N394" s="653"/>
      <c r="O394" s="653"/>
      <c r="P394" s="653"/>
      <c r="Q394" s="653"/>
      <c r="R394" s="653"/>
      <c r="S394" s="653"/>
      <c r="T394" s="653"/>
      <c r="U394" s="653"/>
      <c r="V394" s="653"/>
      <c r="W394" s="653"/>
      <c r="X394" s="653"/>
      <c r="Y394" s="653"/>
      <c r="Z394" s="653"/>
      <c r="AA394" s="653"/>
      <c r="AB394" s="653"/>
      <c r="AC394" s="653"/>
      <c r="AD394" s="653"/>
      <c r="AE394" s="653"/>
      <c r="AF394" s="653"/>
      <c r="AG394" s="653"/>
      <c r="AH394" s="653"/>
      <c r="AI394" s="653"/>
      <c r="AJ394" s="653"/>
      <c r="AK394" s="653"/>
      <c r="AL394" s="653"/>
      <c r="AM394" s="653"/>
      <c r="AN394" s="653"/>
      <c r="AO394" s="653"/>
      <c r="AP394" s="653"/>
      <c r="AQ394" s="653"/>
      <c r="AR394" s="653"/>
      <c r="AS394" s="653"/>
      <c r="AT394" s="653"/>
      <c r="AU394" s="653"/>
      <c r="AV394" s="653"/>
      <c r="AW394" s="653"/>
      <c r="AX394" s="653"/>
      <c r="AY394" s="653"/>
      <c r="AZ394" s="443">
        <v>7</v>
      </c>
    </row>
    <row r="395" spans="1:52" s="259" customFormat="1" ht="18" hidden="1" customHeight="1">
      <c r="A395" s="575"/>
      <c r="D395" s="259" t="s">
        <v>499</v>
      </c>
      <c r="E395" s="653" t="s">
        <v>1180</v>
      </c>
      <c r="F395" s="653"/>
      <c r="G395" s="653"/>
      <c r="H395" s="653"/>
      <c r="I395" s="653"/>
      <c r="J395" s="653"/>
      <c r="K395" s="653"/>
      <c r="L395" s="653"/>
      <c r="M395" s="653"/>
      <c r="N395" s="653"/>
      <c r="O395" s="653"/>
      <c r="P395" s="653"/>
      <c r="Q395" s="653"/>
      <c r="R395" s="653"/>
      <c r="S395" s="653"/>
      <c r="T395" s="653"/>
      <c r="U395" s="653"/>
      <c r="V395" s="653"/>
      <c r="W395" s="653"/>
      <c r="X395" s="653"/>
      <c r="Y395" s="653"/>
      <c r="Z395" s="653"/>
      <c r="AA395" s="653"/>
      <c r="AB395" s="653"/>
      <c r="AC395" s="653"/>
      <c r="AD395" s="653"/>
      <c r="AE395" s="653"/>
      <c r="AF395" s="653"/>
      <c r="AG395" s="653"/>
      <c r="AH395" s="653"/>
      <c r="AI395" s="653"/>
      <c r="AJ395" s="653"/>
      <c r="AK395" s="653"/>
      <c r="AL395" s="653"/>
      <c r="AM395" s="653"/>
      <c r="AN395" s="653"/>
      <c r="AO395" s="653"/>
      <c r="AP395" s="653"/>
      <c r="AQ395" s="653"/>
      <c r="AR395" s="653"/>
      <c r="AS395" s="653"/>
      <c r="AT395" s="653"/>
      <c r="AU395" s="653"/>
      <c r="AV395" s="653"/>
      <c r="AW395" s="653"/>
      <c r="AX395" s="653"/>
      <c r="AY395" s="653"/>
      <c r="AZ395" s="443">
        <v>7</v>
      </c>
    </row>
    <row r="396" spans="1:52" s="259" customFormat="1" ht="18" hidden="1" customHeight="1">
      <c r="A396" s="575"/>
      <c r="D396" s="259" t="s">
        <v>499</v>
      </c>
      <c r="E396" s="653" t="s">
        <v>1179</v>
      </c>
      <c r="F396" s="653"/>
      <c r="G396" s="653"/>
      <c r="H396" s="653"/>
      <c r="I396" s="653"/>
      <c r="J396" s="653"/>
      <c r="K396" s="653"/>
      <c r="L396" s="653"/>
      <c r="M396" s="653"/>
      <c r="N396" s="653"/>
      <c r="O396" s="653"/>
      <c r="P396" s="653"/>
      <c r="Q396" s="653"/>
      <c r="R396" s="653"/>
      <c r="S396" s="653"/>
      <c r="T396" s="653"/>
      <c r="U396" s="653"/>
      <c r="V396" s="653"/>
      <c r="W396" s="653"/>
      <c r="X396" s="653"/>
      <c r="Y396" s="653"/>
      <c r="Z396" s="653"/>
      <c r="AA396" s="653"/>
      <c r="AB396" s="653"/>
      <c r="AC396" s="653"/>
      <c r="AD396" s="653"/>
      <c r="AE396" s="653"/>
      <c r="AF396" s="653"/>
      <c r="AG396" s="653"/>
      <c r="AH396" s="653"/>
      <c r="AI396" s="653"/>
      <c r="AJ396" s="653"/>
      <c r="AK396" s="653"/>
      <c r="AL396" s="653"/>
      <c r="AM396" s="653"/>
      <c r="AN396" s="653"/>
      <c r="AO396" s="653"/>
      <c r="AP396" s="653"/>
      <c r="AQ396" s="653"/>
      <c r="AR396" s="653"/>
      <c r="AS396" s="653"/>
      <c r="AT396" s="653"/>
      <c r="AU396" s="653"/>
      <c r="AV396" s="653"/>
      <c r="AW396" s="653"/>
      <c r="AX396" s="653"/>
      <c r="AY396" s="653"/>
      <c r="AZ396" s="443">
        <v>7</v>
      </c>
    </row>
    <row r="397" spans="1:52" s="259" customFormat="1" ht="18" hidden="1" customHeight="1">
      <c r="A397" s="575"/>
      <c r="D397" s="259" t="s">
        <v>499</v>
      </c>
      <c r="E397" s="653" t="s">
        <v>1178</v>
      </c>
      <c r="F397" s="653"/>
      <c r="G397" s="653"/>
      <c r="H397" s="653"/>
      <c r="I397" s="653"/>
      <c r="J397" s="653"/>
      <c r="K397" s="653"/>
      <c r="L397" s="653"/>
      <c r="M397" s="653"/>
      <c r="N397" s="653"/>
      <c r="O397" s="653"/>
      <c r="P397" s="653"/>
      <c r="Q397" s="653"/>
      <c r="R397" s="653"/>
      <c r="S397" s="653"/>
      <c r="T397" s="653"/>
      <c r="U397" s="653"/>
      <c r="V397" s="653"/>
      <c r="W397" s="653"/>
      <c r="X397" s="653"/>
      <c r="Y397" s="653"/>
      <c r="Z397" s="653"/>
      <c r="AA397" s="653"/>
      <c r="AB397" s="653"/>
      <c r="AC397" s="653"/>
      <c r="AD397" s="653"/>
      <c r="AE397" s="653"/>
      <c r="AF397" s="653"/>
      <c r="AG397" s="653"/>
      <c r="AH397" s="653"/>
      <c r="AI397" s="653"/>
      <c r="AJ397" s="653"/>
      <c r="AK397" s="653"/>
      <c r="AL397" s="653"/>
      <c r="AM397" s="653"/>
      <c r="AN397" s="653"/>
      <c r="AO397" s="653"/>
      <c r="AP397" s="653"/>
      <c r="AQ397" s="653"/>
      <c r="AR397" s="653"/>
      <c r="AS397" s="653"/>
      <c r="AT397" s="653"/>
      <c r="AU397" s="653"/>
      <c r="AV397" s="653"/>
      <c r="AW397" s="653"/>
      <c r="AX397" s="653"/>
      <c r="AY397" s="653"/>
      <c r="AZ397" s="443">
        <v>7</v>
      </c>
    </row>
    <row r="398" spans="1:52" s="259" customFormat="1" ht="18" hidden="1" customHeight="1">
      <c r="A398" s="575"/>
      <c r="D398" s="259" t="s">
        <v>499</v>
      </c>
      <c r="E398" s="653" t="s">
        <v>1177</v>
      </c>
      <c r="F398" s="653"/>
      <c r="G398" s="653"/>
      <c r="H398" s="653"/>
      <c r="I398" s="653"/>
      <c r="J398" s="653"/>
      <c r="K398" s="653"/>
      <c r="L398" s="653"/>
      <c r="M398" s="653"/>
      <c r="N398" s="653"/>
      <c r="O398" s="653"/>
      <c r="P398" s="653"/>
      <c r="Q398" s="653"/>
      <c r="R398" s="653"/>
      <c r="S398" s="653"/>
      <c r="T398" s="653"/>
      <c r="U398" s="653"/>
      <c r="V398" s="653"/>
      <c r="W398" s="653"/>
      <c r="X398" s="653"/>
      <c r="Y398" s="653"/>
      <c r="Z398" s="653"/>
      <c r="AA398" s="653"/>
      <c r="AB398" s="653"/>
      <c r="AC398" s="653"/>
      <c r="AD398" s="653"/>
      <c r="AE398" s="653"/>
      <c r="AF398" s="653"/>
      <c r="AG398" s="653"/>
      <c r="AH398" s="653"/>
      <c r="AI398" s="653"/>
      <c r="AJ398" s="653"/>
      <c r="AK398" s="653"/>
      <c r="AL398" s="653"/>
      <c r="AM398" s="653"/>
      <c r="AN398" s="653"/>
      <c r="AO398" s="653"/>
      <c r="AP398" s="653"/>
      <c r="AQ398" s="653"/>
      <c r="AR398" s="653"/>
      <c r="AS398" s="653"/>
      <c r="AT398" s="653"/>
      <c r="AU398" s="653"/>
      <c r="AV398" s="653"/>
      <c r="AW398" s="653"/>
      <c r="AX398" s="653"/>
      <c r="AY398" s="653"/>
      <c r="AZ398" s="443">
        <v>7</v>
      </c>
    </row>
    <row r="399" spans="1:52" s="259" customFormat="1" ht="18" hidden="1" customHeight="1">
      <c r="A399" s="575"/>
      <c r="D399" s="653"/>
      <c r="E399" s="799"/>
      <c r="F399" s="799"/>
      <c r="G399" s="799"/>
      <c r="H399" s="799"/>
      <c r="I399" s="799"/>
      <c r="J399" s="799"/>
      <c r="K399" s="799"/>
      <c r="L399" s="799"/>
      <c r="M399" s="799"/>
      <c r="N399" s="799"/>
      <c r="O399" s="799"/>
      <c r="P399" s="799"/>
      <c r="Q399" s="799"/>
      <c r="R399" s="799"/>
      <c r="S399" s="799"/>
      <c r="T399" s="799"/>
      <c r="U399" s="799"/>
      <c r="V399" s="799"/>
      <c r="W399" s="799"/>
      <c r="X399" s="799"/>
      <c r="Y399" s="799"/>
      <c r="Z399" s="799"/>
      <c r="AA399" s="799"/>
      <c r="AB399" s="799"/>
      <c r="AC399" s="799"/>
      <c r="AD399" s="799"/>
      <c r="AE399" s="799"/>
      <c r="AF399" s="799"/>
      <c r="AG399" s="799"/>
      <c r="AH399" s="799"/>
      <c r="AI399" s="799"/>
      <c r="AJ399" s="799"/>
      <c r="AK399" s="799"/>
      <c r="AL399" s="799"/>
      <c r="AM399" s="799"/>
      <c r="AN399" s="799"/>
      <c r="AO399" s="799"/>
      <c r="AP399" s="799"/>
      <c r="AQ399" s="799"/>
      <c r="AR399" s="799"/>
      <c r="AS399" s="799"/>
      <c r="AT399" s="799"/>
      <c r="AU399" s="799"/>
      <c r="AV399" s="799"/>
      <c r="AW399" s="799"/>
      <c r="AX399" s="799"/>
      <c r="AY399" s="799"/>
      <c r="AZ399" s="443">
        <v>7</v>
      </c>
    </row>
    <row r="400" spans="1:52" ht="25.5" hidden="1">
      <c r="A400" s="575">
        <f t="shared" ref="A400:A420" si="14">IF(K$418&gt;0,1,0)</f>
        <v>0</v>
      </c>
      <c r="B400" s="1869" t="s">
        <v>745</v>
      </c>
      <c r="C400" s="1869"/>
      <c r="D400" s="1869"/>
      <c r="E400" s="1869"/>
      <c r="F400" s="1869"/>
      <c r="G400" s="1869"/>
      <c r="H400" s="1869"/>
      <c r="I400" s="1869"/>
      <c r="J400" s="1869"/>
      <c r="K400" s="1869"/>
      <c r="L400" s="1869"/>
      <c r="M400" s="1869"/>
      <c r="N400" s="1869"/>
      <c r="O400" s="1869"/>
      <c r="P400" s="1869"/>
      <c r="Q400" s="1869"/>
      <c r="R400" s="1869"/>
      <c r="S400" s="1869"/>
      <c r="T400" s="1869"/>
      <c r="U400" s="1869"/>
      <c r="V400" s="1869"/>
      <c r="W400" s="1869"/>
      <c r="X400" s="1869"/>
      <c r="Y400" s="1869"/>
      <c r="Z400" s="1869"/>
      <c r="AA400" s="1869"/>
      <c r="AB400" s="1869"/>
      <c r="AC400" s="1869"/>
      <c r="AD400" s="1869"/>
      <c r="AE400" s="1869"/>
      <c r="AF400" s="1869"/>
      <c r="AG400" s="1869"/>
      <c r="AH400" s="1869"/>
      <c r="AI400" s="1869"/>
      <c r="AJ400" s="1869"/>
      <c r="AK400" s="1869"/>
      <c r="AL400" s="1869"/>
      <c r="AM400" s="1869"/>
      <c r="AN400" s="1869"/>
      <c r="AO400" s="1869"/>
      <c r="AP400" s="1869"/>
      <c r="AQ400" s="1869"/>
      <c r="AR400" s="1869"/>
      <c r="AS400" s="1869"/>
      <c r="AT400" s="1869"/>
      <c r="AU400" s="1869"/>
      <c r="AV400" s="1869"/>
      <c r="AW400" s="1869"/>
      <c r="AX400" s="1869"/>
      <c r="AY400" s="1869"/>
      <c r="AZ400" s="444">
        <v>8</v>
      </c>
    </row>
    <row r="401" spans="1:52" s="260" customFormat="1" ht="9.9499999999999993" hidden="1" customHeight="1">
      <c r="A401" s="575">
        <f t="shared" si="14"/>
        <v>0</v>
      </c>
      <c r="AZ401" s="443">
        <v>8</v>
      </c>
    </row>
    <row r="402" spans="1:52" s="576" customFormat="1" ht="30" hidden="1" customHeight="1">
      <c r="A402" s="575">
        <f t="shared" si="14"/>
        <v>0</v>
      </c>
      <c r="F402" s="1864" t="s">
        <v>1228</v>
      </c>
      <c r="G402" s="1864"/>
      <c r="H402" s="1864"/>
      <c r="I402" s="1864"/>
      <c r="J402" s="1864"/>
      <c r="K402" s="1864"/>
      <c r="L402" s="1870">
        <f>+'6-3표준조사 4'!K529</f>
        <v>0</v>
      </c>
      <c r="M402" s="1870"/>
      <c r="N402" s="1870"/>
      <c r="O402" s="1870"/>
      <c r="P402" s="1870"/>
      <c r="Q402" s="1870"/>
      <c r="R402" s="577"/>
      <c r="S402" s="577"/>
      <c r="T402" s="1864" t="s">
        <v>1227</v>
      </c>
      <c r="U402" s="1864"/>
      <c r="V402" s="1864"/>
      <c r="W402" s="1864"/>
      <c r="X402" s="1864"/>
      <c r="Y402" s="1864"/>
      <c r="Z402" s="1870">
        <f>+'6-3표준조사 4'!L529</f>
        <v>0</v>
      </c>
      <c r="AA402" s="1870"/>
      <c r="AB402" s="1870"/>
      <c r="AC402" s="1870"/>
      <c r="AD402" s="1870"/>
      <c r="AE402" s="1870"/>
      <c r="AF402" s="577"/>
      <c r="AG402" s="577"/>
      <c r="AH402" s="1864" t="s">
        <v>1226</v>
      </c>
      <c r="AI402" s="1864"/>
      <c r="AJ402" s="1864"/>
      <c r="AK402" s="1864"/>
      <c r="AL402" s="1864"/>
      <c r="AM402" s="1864"/>
      <c r="AN402" s="1864"/>
      <c r="AO402" s="1870" t="str">
        <f>+'6-3표준조사 4'!R529</f>
        <v>모두베기</v>
      </c>
      <c r="AP402" s="1870"/>
      <c r="AQ402" s="1870"/>
      <c r="AR402" s="1870"/>
      <c r="AS402" s="1870"/>
      <c r="AT402" s="1870"/>
      <c r="AU402" s="578"/>
      <c r="AV402" s="578"/>
      <c r="AW402" s="578"/>
      <c r="AX402" s="578"/>
      <c r="AZ402" s="443">
        <v>8</v>
      </c>
    </row>
    <row r="403" spans="1:52" s="260" customFormat="1" ht="14.25" hidden="1" customHeight="1">
      <c r="A403" s="575">
        <f t="shared" si="14"/>
        <v>0</v>
      </c>
      <c r="AZ403" s="443">
        <v>8</v>
      </c>
    </row>
    <row r="404" spans="1:52" s="259" customFormat="1" ht="20.100000000000001" hidden="1" customHeight="1">
      <c r="A404" s="575">
        <f t="shared" si="14"/>
        <v>0</v>
      </c>
      <c r="B404" s="1876" t="s">
        <v>1225</v>
      </c>
      <c r="C404" s="1876"/>
      <c r="D404" s="1876"/>
      <c r="E404" s="1876"/>
      <c r="F404" s="1876"/>
      <c r="G404" s="1876"/>
      <c r="H404" s="1876"/>
      <c r="I404" s="1876"/>
      <c r="J404" s="1876"/>
      <c r="K404" s="1876"/>
      <c r="L404" s="1876"/>
      <c r="M404" s="1876"/>
      <c r="N404" s="1876"/>
      <c r="O404" s="1876"/>
      <c r="P404" s="1876"/>
      <c r="Q404" s="1876"/>
      <c r="R404" s="1876"/>
      <c r="S404" s="1876"/>
      <c r="T404" s="1876"/>
      <c r="U404" s="1876"/>
      <c r="V404" s="1876"/>
      <c r="W404" s="1876"/>
      <c r="X404" s="1876"/>
      <c r="Y404" s="1876"/>
      <c r="Z404" s="1876"/>
      <c r="AA404" s="1876"/>
      <c r="AB404" s="1876"/>
      <c r="AC404" s="1876"/>
      <c r="AD404" s="1876"/>
      <c r="AE404" s="1876"/>
      <c r="AF404" s="1876"/>
      <c r="AG404" s="1876"/>
      <c r="AH404" s="1876"/>
      <c r="AI404" s="1876"/>
      <c r="AJ404" s="1876"/>
      <c r="AK404" s="1876"/>
      <c r="AL404" s="1876"/>
      <c r="AM404" s="1876"/>
      <c r="AN404" s="1876"/>
      <c r="AO404" s="1876"/>
      <c r="AP404" s="1876"/>
      <c r="AQ404" s="1876"/>
      <c r="AR404" s="1876"/>
      <c r="AS404" s="1876"/>
      <c r="AT404" s="1876"/>
      <c r="AU404" s="1876"/>
      <c r="AV404" s="1876"/>
      <c r="AW404" s="1876"/>
      <c r="AX404" s="1876"/>
      <c r="AY404" s="1876"/>
      <c r="AZ404" s="443">
        <v>8</v>
      </c>
    </row>
    <row r="405" spans="1:52" s="259" customFormat="1" ht="18" hidden="1" customHeight="1">
      <c r="A405" s="575">
        <f t="shared" si="14"/>
        <v>0</v>
      </c>
      <c r="C405" s="259" t="s">
        <v>1208</v>
      </c>
      <c r="D405" s="579" t="s">
        <v>1224</v>
      </c>
      <c r="E405" s="579"/>
      <c r="F405" s="580"/>
      <c r="G405" s="580"/>
      <c r="H405" s="580"/>
      <c r="I405" s="580"/>
      <c r="J405" s="581"/>
      <c r="M405" s="579"/>
      <c r="N405" s="579"/>
      <c r="O405" s="581"/>
      <c r="P405" s="579"/>
      <c r="Q405" s="579"/>
      <c r="R405" s="579"/>
      <c r="S405" s="579"/>
      <c r="T405" s="579"/>
      <c r="U405" s="579"/>
      <c r="V405" s="579"/>
      <c r="W405" s="579"/>
      <c r="X405" s="579"/>
      <c r="Y405" s="579"/>
      <c r="Z405" s="579"/>
      <c r="AA405" s="579"/>
      <c r="AB405" s="579"/>
      <c r="AC405" s="579"/>
      <c r="AD405" s="579"/>
      <c r="AE405" s="579"/>
      <c r="AZ405" s="443">
        <v>8</v>
      </c>
    </row>
    <row r="406" spans="1:52" s="259" customFormat="1" ht="18" hidden="1" customHeight="1">
      <c r="A406" s="575">
        <f t="shared" si="14"/>
        <v>0</v>
      </c>
      <c r="D406" s="259" t="s">
        <v>499</v>
      </c>
      <c r="E406" s="579" t="str">
        <f>CONCATENATE(L402," 임반 ",Z402," 소반 은 해발고",'6-3표준조사 4'!W528,"m ~ ",'6-3표준조사 4'!W529,"m 사이에 분포한다.")</f>
        <v>0 임반 0 소반 은 해발고m ~ m 사이에 분포한다.</v>
      </c>
      <c r="F406" s="579"/>
      <c r="G406" s="579"/>
      <c r="H406" s="579"/>
      <c r="I406" s="579"/>
      <c r="J406" s="579"/>
      <c r="K406" s="579"/>
      <c r="L406" s="579"/>
      <c r="M406" s="579"/>
      <c r="N406" s="579"/>
      <c r="O406" s="579"/>
      <c r="P406" s="579"/>
      <c r="Q406" s="579"/>
      <c r="R406" s="579"/>
      <c r="S406" s="579"/>
      <c r="T406" s="579"/>
      <c r="U406" s="579"/>
      <c r="V406" s="579"/>
      <c r="W406" s="579"/>
      <c r="X406" s="579"/>
      <c r="Y406" s="579"/>
      <c r="Z406" s="579"/>
      <c r="AA406" s="579"/>
      <c r="AB406" s="579"/>
      <c r="AC406" s="579"/>
      <c r="AD406" s="579"/>
      <c r="AE406" s="579"/>
      <c r="AF406" s="579"/>
      <c r="AG406" s="579"/>
      <c r="AH406" s="579"/>
      <c r="AI406" s="579"/>
      <c r="AJ406" s="582"/>
      <c r="AK406" s="582"/>
      <c r="AL406" s="582"/>
      <c r="AM406" s="579"/>
      <c r="AN406" s="579"/>
      <c r="AO406" s="579"/>
      <c r="AP406" s="579"/>
      <c r="AQ406" s="579"/>
      <c r="AR406" s="579"/>
      <c r="AS406" s="579"/>
      <c r="AT406" s="579"/>
      <c r="AU406" s="579"/>
      <c r="AV406" s="579"/>
      <c r="AW406" s="579"/>
      <c r="AX406" s="579"/>
      <c r="AY406" s="579"/>
      <c r="AZ406" s="443">
        <v>8</v>
      </c>
    </row>
    <row r="407" spans="1:52" s="259" customFormat="1" ht="18" hidden="1" customHeight="1">
      <c r="A407" s="575">
        <f t="shared" si="14"/>
        <v>0</v>
      </c>
      <c r="D407" s="259" t="s">
        <v>499</v>
      </c>
      <c r="E407" s="259" t="str">
        <f>CONCATENATE("소반의 경사도는 평균 ",'6-3표준조사 4'!W530,"˚로 ",'6-3표준조사 4'!P531,"경사이고, 임지의 잔재를 제외하고 장애물은 많지 않다.")</f>
        <v>소반의 경사도는 평균 ˚로 완 (15˚ 이하)경사이고, 임지의 잔재를 제외하고 장애물은 많지 않다.</v>
      </c>
      <c r="AZ407" s="443">
        <v>8</v>
      </c>
    </row>
    <row r="408" spans="1:52" s="259" customFormat="1" ht="18" hidden="1" customHeight="1">
      <c r="A408" s="575">
        <f t="shared" si="14"/>
        <v>0</v>
      </c>
      <c r="C408" s="259" t="s">
        <v>1206</v>
      </c>
      <c r="D408" s="259" t="s">
        <v>1223</v>
      </c>
      <c r="K408" s="579"/>
      <c r="L408" s="579"/>
      <c r="M408" s="583"/>
      <c r="P408" s="584"/>
      <c r="Q408" s="584"/>
      <c r="R408" s="584"/>
      <c r="S408" s="584"/>
      <c r="T408" s="584"/>
      <c r="AZ408" s="443">
        <v>8</v>
      </c>
    </row>
    <row r="409" spans="1:52" s="259" customFormat="1" ht="18" hidden="1" customHeight="1">
      <c r="A409" s="575">
        <f t="shared" si="14"/>
        <v>0</v>
      </c>
      <c r="D409" s="259" t="s">
        <v>499</v>
      </c>
      <c r="E409" s="579" t="str">
        <f>CONCATENATE("사업대상지는 ",'6-3표준조사 4'!N529," ",'6-3표준조사 4'!O529," ",'6-3표준조사 4'!P529,"로 지적면적은 ",'6-3표준조사 4'!W542,"ha 이다." )</f>
        <v>사업대상지는   번지로 지적면적은 0ha 이다.</v>
      </c>
      <c r="F409" s="579"/>
      <c r="G409" s="579"/>
      <c r="AJ409" s="579"/>
      <c r="AK409" s="579"/>
      <c r="AL409" s="579"/>
      <c r="AM409" s="579"/>
      <c r="AN409" s="579"/>
      <c r="AO409" s="579"/>
      <c r="AP409" s="579"/>
      <c r="AQ409" s="579"/>
      <c r="AR409" s="579"/>
      <c r="AS409" s="579"/>
      <c r="AT409" s="579"/>
      <c r="AU409" s="579"/>
      <c r="AV409" s="579"/>
      <c r="AW409" s="579"/>
      <c r="AX409" s="579"/>
      <c r="AY409" s="579"/>
      <c r="AZ409" s="443">
        <v>8</v>
      </c>
    </row>
    <row r="410" spans="1:52" s="259" customFormat="1" ht="18" hidden="1" customHeight="1">
      <c r="A410" s="575">
        <f t="shared" si="14"/>
        <v>0</v>
      </c>
      <c r="D410" s="259" t="s">
        <v>499</v>
      </c>
      <c r="E410" s="579" t="str">
        <f>CONCATENATE("소반의 풀베기사업 대상면적은 ",'6-3표준조사 4'!Q529,"ha 이다.")</f>
        <v>소반의 풀베기사업 대상면적은 0ha 이다.</v>
      </c>
      <c r="F410" s="579"/>
      <c r="G410" s="579"/>
      <c r="H410" s="579"/>
      <c r="I410" s="579"/>
      <c r="J410" s="579"/>
      <c r="K410" s="579"/>
      <c r="L410" s="579"/>
      <c r="M410" s="579"/>
      <c r="N410" s="579"/>
      <c r="O410" s="579"/>
      <c r="P410" s="579"/>
      <c r="Q410" s="579"/>
      <c r="R410" s="579"/>
      <c r="S410" s="579"/>
      <c r="T410" s="579"/>
      <c r="U410" s="579"/>
      <c r="V410" s="579"/>
      <c r="W410" s="579"/>
      <c r="X410" s="579"/>
      <c r="Y410" s="579"/>
      <c r="Z410" s="579"/>
      <c r="AA410" s="579"/>
      <c r="AB410" s="579"/>
      <c r="AC410" s="579"/>
      <c r="AD410" s="579"/>
      <c r="AE410" s="579"/>
      <c r="AF410" s="579"/>
      <c r="AG410" s="579"/>
      <c r="AH410" s="579"/>
      <c r="AI410" s="579"/>
      <c r="AJ410" s="579"/>
      <c r="AK410" s="579"/>
      <c r="AL410" s="579"/>
      <c r="AM410" s="579"/>
      <c r="AN410" s="579"/>
      <c r="AO410" s="579"/>
      <c r="AP410" s="579"/>
      <c r="AQ410" s="579"/>
      <c r="AR410" s="579"/>
      <c r="AS410" s="579"/>
      <c r="AT410" s="579"/>
      <c r="AU410" s="579"/>
      <c r="AV410" s="579"/>
      <c r="AW410" s="579"/>
      <c r="AX410" s="579"/>
      <c r="AY410" s="579"/>
      <c r="AZ410" s="443">
        <v>8</v>
      </c>
    </row>
    <row r="411" spans="1:52" s="259" customFormat="1" ht="18" hidden="1" customHeight="1">
      <c r="A411" s="575">
        <f t="shared" si="14"/>
        <v>0</v>
      </c>
      <c r="C411" s="259" t="s">
        <v>1193</v>
      </c>
      <c r="D411" s="259" t="s">
        <v>1222</v>
      </c>
      <c r="E411" s="579"/>
      <c r="F411" s="579"/>
      <c r="G411" s="579"/>
      <c r="H411" s="579"/>
      <c r="I411" s="579"/>
      <c r="J411" s="579"/>
      <c r="K411" s="579"/>
      <c r="L411" s="579"/>
      <c r="M411" s="579"/>
      <c r="N411" s="579"/>
      <c r="O411" s="579"/>
      <c r="P411" s="579"/>
      <c r="Q411" s="579"/>
      <c r="R411" s="579"/>
      <c r="S411" s="579"/>
      <c r="T411" s="579"/>
      <c r="U411" s="579"/>
      <c r="V411" s="579"/>
      <c r="W411" s="579"/>
      <c r="X411" s="579"/>
      <c r="Y411" s="579"/>
      <c r="Z411" s="579"/>
      <c r="AA411" s="579"/>
      <c r="AB411" s="579"/>
      <c r="AC411" s="579"/>
      <c r="AD411" s="579"/>
      <c r="AE411" s="579"/>
      <c r="AF411" s="579"/>
      <c r="AG411" s="579"/>
      <c r="AH411" s="769"/>
      <c r="AI411" s="769"/>
      <c r="AJ411" s="769"/>
      <c r="AK411" s="579"/>
      <c r="AL411" s="579"/>
      <c r="AM411" s="579"/>
      <c r="AN411" s="579"/>
      <c r="AO411" s="579"/>
      <c r="AP411" s="579"/>
      <c r="AQ411" s="579"/>
      <c r="AR411" s="579"/>
      <c r="AS411" s="579"/>
      <c r="AT411" s="579"/>
      <c r="AU411" s="579"/>
      <c r="AV411" s="579"/>
      <c r="AW411" s="579"/>
      <c r="AX411" s="579"/>
      <c r="AY411" s="579"/>
      <c r="AZ411" s="443">
        <v>8</v>
      </c>
    </row>
    <row r="412" spans="1:52" s="259" customFormat="1" ht="18" hidden="1" customHeight="1">
      <c r="A412" s="575">
        <f t="shared" si="14"/>
        <v>0</v>
      </c>
      <c r="B412" s="586"/>
      <c r="C412" s="586"/>
      <c r="D412" s="586" t="s">
        <v>499</v>
      </c>
      <c r="E412" s="587">
        <f>'6-3표준조사 4'!$W$545</f>
        <v>0</v>
      </c>
      <c r="F412" s="587"/>
      <c r="G412" s="587"/>
      <c r="H412" s="587"/>
      <c r="I412" s="587"/>
      <c r="J412" s="587"/>
      <c r="K412" s="587"/>
      <c r="L412" s="587"/>
      <c r="M412" s="587"/>
      <c r="N412" s="587"/>
      <c r="O412" s="587"/>
      <c r="P412" s="587"/>
      <c r="Q412" s="587"/>
      <c r="R412" s="587"/>
      <c r="S412" s="587"/>
      <c r="T412" s="587"/>
      <c r="U412" s="587"/>
      <c r="V412" s="587"/>
      <c r="W412" s="587"/>
      <c r="X412" s="587"/>
      <c r="Y412" s="587"/>
      <c r="Z412" s="587"/>
      <c r="AA412" s="587"/>
      <c r="AB412" s="587"/>
      <c r="AC412" s="587"/>
      <c r="AD412" s="587"/>
      <c r="AE412" s="587"/>
      <c r="AF412" s="587"/>
      <c r="AG412" s="587"/>
      <c r="AH412" s="588"/>
      <c r="AI412" s="588"/>
      <c r="AJ412" s="588"/>
      <c r="AK412" s="587"/>
      <c r="AL412" s="587"/>
      <c r="AM412" s="587"/>
      <c r="AN412" s="587"/>
      <c r="AO412" s="587"/>
      <c r="AP412" s="587"/>
      <c r="AQ412" s="587"/>
      <c r="AR412" s="587"/>
      <c r="AS412" s="587"/>
      <c r="AT412" s="587"/>
      <c r="AU412" s="587"/>
      <c r="AV412" s="587"/>
      <c r="AW412" s="587"/>
      <c r="AX412" s="587"/>
      <c r="AY412" s="587"/>
      <c r="AZ412" s="443">
        <v>8</v>
      </c>
    </row>
    <row r="413" spans="1:52" s="259" customFormat="1" ht="14.25" hidden="1" customHeight="1">
      <c r="A413" s="575">
        <f t="shared" si="14"/>
        <v>0</v>
      </c>
      <c r="D413" s="589"/>
      <c r="E413" s="589"/>
      <c r="F413" s="589"/>
      <c r="G413" s="589"/>
      <c r="H413" s="589"/>
      <c r="I413" s="589"/>
      <c r="J413" s="589"/>
      <c r="K413" s="589"/>
      <c r="L413" s="589"/>
      <c r="M413" s="589"/>
      <c r="N413" s="589"/>
      <c r="O413" s="589"/>
      <c r="P413" s="589"/>
      <c r="Q413" s="589"/>
      <c r="R413" s="589"/>
      <c r="S413" s="589"/>
      <c r="T413" s="589"/>
      <c r="U413" s="589"/>
      <c r="V413" s="589"/>
      <c r="W413" s="589"/>
      <c r="X413" s="589"/>
      <c r="Y413" s="589"/>
      <c r="Z413" s="589"/>
      <c r="AA413" s="589"/>
      <c r="AB413" s="589"/>
      <c r="AC413" s="589"/>
      <c r="AD413" s="589"/>
      <c r="AE413" s="589"/>
      <c r="AF413" s="589"/>
      <c r="AG413" s="589"/>
      <c r="AH413" s="589"/>
      <c r="AI413" s="589"/>
      <c r="AJ413" s="589"/>
      <c r="AK413" s="589"/>
      <c r="AL413" s="589"/>
      <c r="AM413" s="589"/>
      <c r="AN413" s="589"/>
      <c r="AO413" s="589"/>
      <c r="AP413" s="589"/>
      <c r="AQ413" s="589"/>
      <c r="AR413" s="589"/>
      <c r="AS413" s="589"/>
      <c r="AT413" s="589"/>
      <c r="AU413" s="589"/>
      <c r="AV413" s="589"/>
      <c r="AW413" s="589"/>
      <c r="AX413" s="589"/>
      <c r="AY413" s="589"/>
      <c r="AZ413" s="443">
        <v>8</v>
      </c>
    </row>
    <row r="414" spans="1:52" s="260" customFormat="1" ht="20.100000000000001" hidden="1" customHeight="1">
      <c r="A414" s="575">
        <f t="shared" si="14"/>
        <v>0</v>
      </c>
      <c r="B414" s="1876" t="s">
        <v>1221</v>
      </c>
      <c r="C414" s="1876"/>
      <c r="D414" s="1876"/>
      <c r="E414" s="1876"/>
      <c r="F414" s="1876"/>
      <c r="G414" s="1876"/>
      <c r="H414" s="1876"/>
      <c r="I414" s="1876"/>
      <c r="J414" s="1876"/>
      <c r="K414" s="1876"/>
      <c r="L414" s="1876"/>
      <c r="M414" s="1876"/>
      <c r="N414" s="1876"/>
      <c r="O414" s="1876"/>
      <c r="P414" s="1876"/>
      <c r="Q414" s="1876"/>
      <c r="R414" s="1876"/>
      <c r="S414" s="1876"/>
      <c r="T414" s="1876"/>
      <c r="U414" s="1876"/>
      <c r="V414" s="1876"/>
      <c r="W414" s="1876"/>
      <c r="X414" s="1876"/>
      <c r="Y414" s="1876"/>
      <c r="Z414" s="1876"/>
      <c r="AA414" s="1876"/>
      <c r="AB414" s="1876"/>
      <c r="AC414" s="1876"/>
      <c r="AD414" s="1876"/>
      <c r="AE414" s="1876"/>
      <c r="AF414" s="1876"/>
      <c r="AG414" s="1876"/>
      <c r="AH414" s="1876"/>
      <c r="AI414" s="1876"/>
      <c r="AJ414" s="1876"/>
      <c r="AK414" s="1876"/>
      <c r="AL414" s="1876"/>
      <c r="AM414" s="1876"/>
      <c r="AN414" s="1876"/>
      <c r="AO414" s="1876"/>
      <c r="AP414" s="1876"/>
      <c r="AQ414" s="1876"/>
      <c r="AR414" s="1876"/>
      <c r="AS414" s="1876"/>
      <c r="AT414" s="1876"/>
      <c r="AU414" s="1876"/>
      <c r="AV414" s="1876"/>
      <c r="AW414" s="1876"/>
      <c r="AX414" s="1876"/>
      <c r="AY414" s="1876"/>
      <c r="AZ414" s="443">
        <v>8</v>
      </c>
    </row>
    <row r="415" spans="1:52" s="260" customFormat="1" ht="20.100000000000001" hidden="1" customHeight="1">
      <c r="A415" s="575">
        <f t="shared" si="14"/>
        <v>0</v>
      </c>
      <c r="B415" s="590"/>
      <c r="C415" s="591" t="s">
        <v>1208</v>
      </c>
      <c r="D415" s="591" t="s">
        <v>1220</v>
      </c>
      <c r="E415" s="592"/>
      <c r="F415" s="592"/>
      <c r="G415" s="769"/>
      <c r="H415" s="593"/>
      <c r="I415" s="593"/>
      <c r="J415" s="594"/>
      <c r="K415" s="594"/>
      <c r="L415" s="594"/>
      <c r="M415" s="594"/>
      <c r="N415" s="594"/>
      <c r="O415" s="594"/>
      <c r="P415" s="594"/>
      <c r="Q415" s="595"/>
      <c r="R415" s="595"/>
      <c r="S415" s="595"/>
      <c r="T415" s="595"/>
      <c r="U415" s="595"/>
      <c r="V415" s="596"/>
      <c r="W415" s="596"/>
      <c r="X415" s="596"/>
      <c r="Y415" s="596"/>
      <c r="Z415" s="596"/>
      <c r="AA415" s="596"/>
      <c r="AB415" s="596"/>
      <c r="AC415" s="596"/>
      <c r="AD415" s="596"/>
      <c r="AE415" s="596"/>
      <c r="AF415" s="596"/>
      <c r="AG415" s="596"/>
      <c r="AH415" s="597"/>
      <c r="AI415" s="597"/>
      <c r="AJ415" s="597"/>
      <c r="AK415" s="597"/>
      <c r="AL415" s="598"/>
      <c r="AM415" s="598"/>
      <c r="AN415" s="598"/>
      <c r="AO415" s="598"/>
      <c r="AP415" s="598"/>
      <c r="AQ415" s="598"/>
      <c r="AR415" s="598"/>
      <c r="AS415" s="598"/>
      <c r="AT415" s="598"/>
      <c r="AU415" s="598"/>
      <c r="AV415" s="593"/>
      <c r="AW415" s="593"/>
      <c r="AX415" s="593"/>
      <c r="AY415" s="593"/>
      <c r="AZ415" s="443">
        <v>8</v>
      </c>
    </row>
    <row r="416" spans="1:52" s="259" customFormat="1" ht="18" hidden="1" customHeight="1">
      <c r="A416" s="575">
        <f t="shared" si="14"/>
        <v>0</v>
      </c>
      <c r="B416" s="599"/>
      <c r="C416" s="1862" t="s">
        <v>1219</v>
      </c>
      <c r="D416" s="1862"/>
      <c r="E416" s="1862"/>
      <c r="F416" s="1862"/>
      <c r="G416" s="1862"/>
      <c r="H416" s="1862"/>
      <c r="I416" s="1862"/>
      <c r="J416" s="1862"/>
      <c r="K416" s="1862" t="s">
        <v>1218</v>
      </c>
      <c r="L416" s="1862"/>
      <c r="M416" s="1862"/>
      <c r="N416" s="1862"/>
      <c r="O416" s="1862"/>
      <c r="P416" s="1862"/>
      <c r="Q416" s="1862"/>
      <c r="R416" s="1862"/>
      <c r="S416" s="1862" t="s">
        <v>1217</v>
      </c>
      <c r="T416" s="1862"/>
      <c r="U416" s="1862"/>
      <c r="V416" s="1862"/>
      <c r="W416" s="1862"/>
      <c r="X416" s="1862"/>
      <c r="Y416" s="1862"/>
      <c r="Z416" s="1862"/>
      <c r="AA416" s="1862" t="s">
        <v>1216</v>
      </c>
      <c r="AB416" s="1862"/>
      <c r="AC416" s="1862"/>
      <c r="AD416" s="1862"/>
      <c r="AE416" s="1862"/>
      <c r="AF416" s="1862"/>
      <c r="AG416" s="1862"/>
      <c r="AH416" s="1862"/>
      <c r="AI416" s="1862"/>
      <c r="AJ416" s="1862"/>
      <c r="AK416" s="1862"/>
      <c r="AL416" s="1862"/>
      <c r="AM416" s="1862"/>
      <c r="AN416" s="1862"/>
      <c r="AO416" s="1862"/>
      <c r="AP416" s="1862"/>
      <c r="AQ416" s="1862" t="s">
        <v>964</v>
      </c>
      <c r="AR416" s="1862"/>
      <c r="AS416" s="1862"/>
      <c r="AT416" s="1862"/>
      <c r="AU416" s="1862"/>
      <c r="AV416" s="1862"/>
      <c r="AW416" s="1862"/>
      <c r="AX416" s="1862"/>
      <c r="AY416" s="599"/>
      <c r="AZ416" s="443">
        <v>8</v>
      </c>
    </row>
    <row r="417" spans="1:52" s="259" customFormat="1" ht="18" hidden="1" customHeight="1">
      <c r="A417" s="575">
        <f t="shared" si="14"/>
        <v>0</v>
      </c>
      <c r="B417" s="599"/>
      <c r="C417" s="1862"/>
      <c r="D417" s="1862"/>
      <c r="E417" s="1862"/>
      <c r="F417" s="1862"/>
      <c r="G417" s="1862"/>
      <c r="H417" s="1862"/>
      <c r="I417" s="1862"/>
      <c r="J417" s="1862"/>
      <c r="K417" s="1862"/>
      <c r="L417" s="1862"/>
      <c r="M417" s="1862"/>
      <c r="N417" s="1862"/>
      <c r="O417" s="1862"/>
      <c r="P417" s="1862"/>
      <c r="Q417" s="1862"/>
      <c r="R417" s="1862"/>
      <c r="S417" s="1862"/>
      <c r="T417" s="1862"/>
      <c r="U417" s="1862"/>
      <c r="V417" s="1862"/>
      <c r="W417" s="1862"/>
      <c r="X417" s="1862"/>
      <c r="Y417" s="1862"/>
      <c r="Z417" s="1862"/>
      <c r="AA417" s="1862" t="s">
        <v>1215</v>
      </c>
      <c r="AB417" s="1862"/>
      <c r="AC417" s="1862"/>
      <c r="AD417" s="1862"/>
      <c r="AE417" s="1862"/>
      <c r="AF417" s="1862"/>
      <c r="AG417" s="1862"/>
      <c r="AH417" s="1862"/>
      <c r="AI417" s="1862" t="s">
        <v>1214</v>
      </c>
      <c r="AJ417" s="1862"/>
      <c r="AK417" s="1862"/>
      <c r="AL417" s="1862"/>
      <c r="AM417" s="1862"/>
      <c r="AN417" s="1862"/>
      <c r="AO417" s="1862"/>
      <c r="AP417" s="1862"/>
      <c r="AQ417" s="1862"/>
      <c r="AR417" s="1862"/>
      <c r="AS417" s="1862"/>
      <c r="AT417" s="1862"/>
      <c r="AU417" s="1862"/>
      <c r="AV417" s="1862"/>
      <c r="AW417" s="1862"/>
      <c r="AX417" s="1862"/>
      <c r="AY417" s="599"/>
      <c r="AZ417" s="443">
        <v>8</v>
      </c>
    </row>
    <row r="418" spans="1:52" s="259" customFormat="1" ht="18" hidden="1" customHeight="1">
      <c r="A418" s="575">
        <f t="shared" si="14"/>
        <v>0</v>
      </c>
      <c r="B418" s="600"/>
      <c r="C418" s="1871">
        <f>L402</f>
        <v>0</v>
      </c>
      <c r="D418" s="1872"/>
      <c r="E418" s="1875" t="s">
        <v>1213</v>
      </c>
      <c r="F418" s="1875"/>
      <c r="G418" s="1872">
        <f>Z402</f>
        <v>0</v>
      </c>
      <c r="H418" s="1872"/>
      <c r="I418" s="1875" t="s">
        <v>1212</v>
      </c>
      <c r="J418" s="1875"/>
      <c r="K418" s="1887">
        <f>'6-3표준조사 4'!Q529</f>
        <v>0</v>
      </c>
      <c r="L418" s="1887"/>
      <c r="M418" s="1887"/>
      <c r="N418" s="1887"/>
      <c r="O418" s="1887"/>
      <c r="P418" s="1887"/>
      <c r="Q418" s="1887"/>
      <c r="R418" s="1887"/>
      <c r="S418" s="1867">
        <f>'6-3표준조사 4'!K531</f>
        <v>0</v>
      </c>
      <c r="T418" s="1867"/>
      <c r="U418" s="1867"/>
      <c r="V418" s="1867"/>
      <c r="W418" s="1867"/>
      <c r="X418" s="1867"/>
      <c r="Y418" s="1867"/>
      <c r="Z418" s="1867"/>
      <c r="AA418" s="1865">
        <f>'6-3표준조사 4'!Q535</f>
        <v>50</v>
      </c>
      <c r="AB418" s="1865"/>
      <c r="AC418" s="1865"/>
      <c r="AD418" s="1865"/>
      <c r="AE418" s="1865"/>
      <c r="AF418" s="1865"/>
      <c r="AG418" s="1865"/>
      <c r="AH418" s="1865"/>
      <c r="AI418" s="1865">
        <f>'6-3표준조사 4'!R535</f>
        <v>50</v>
      </c>
      <c r="AJ418" s="1865"/>
      <c r="AK418" s="1865"/>
      <c r="AL418" s="1865"/>
      <c r="AM418" s="1865"/>
      <c r="AN418" s="1865"/>
      <c r="AO418" s="1865"/>
      <c r="AP418" s="1865"/>
      <c r="AQ418" s="1867">
        <f>'6-3표준조사 4'!R531</f>
        <v>0</v>
      </c>
      <c r="AR418" s="1867"/>
      <c r="AS418" s="1867"/>
      <c r="AT418" s="1867"/>
      <c r="AU418" s="1867"/>
      <c r="AV418" s="1867"/>
      <c r="AW418" s="1867"/>
      <c r="AX418" s="1867"/>
      <c r="AY418" s="599"/>
      <c r="AZ418" s="443">
        <v>8</v>
      </c>
    </row>
    <row r="419" spans="1:52" s="259" customFormat="1" ht="18" hidden="1" customHeight="1">
      <c r="A419" s="575">
        <f t="shared" si="14"/>
        <v>0</v>
      </c>
      <c r="B419" s="600"/>
      <c r="C419" s="1873"/>
      <c r="D419" s="1874"/>
      <c r="E419" s="1874"/>
      <c r="F419" s="1874"/>
      <c r="G419" s="1874"/>
      <c r="H419" s="1874"/>
      <c r="I419" s="1874"/>
      <c r="J419" s="1874"/>
      <c r="K419" s="1888"/>
      <c r="L419" s="1888"/>
      <c r="M419" s="1888"/>
      <c r="N419" s="1888"/>
      <c r="O419" s="1888"/>
      <c r="P419" s="1888"/>
      <c r="Q419" s="1888"/>
      <c r="R419" s="1888"/>
      <c r="S419" s="1868"/>
      <c r="T419" s="1868"/>
      <c r="U419" s="1868"/>
      <c r="V419" s="1868"/>
      <c r="W419" s="1868"/>
      <c r="X419" s="1868"/>
      <c r="Y419" s="1868"/>
      <c r="Z419" s="1868"/>
      <c r="AA419" s="1866"/>
      <c r="AB419" s="1866"/>
      <c r="AC419" s="1866"/>
      <c r="AD419" s="1866"/>
      <c r="AE419" s="1866"/>
      <c r="AF419" s="1866"/>
      <c r="AG419" s="1866"/>
      <c r="AH419" s="1866"/>
      <c r="AI419" s="1866"/>
      <c r="AJ419" s="1866"/>
      <c r="AK419" s="1866"/>
      <c r="AL419" s="1866"/>
      <c r="AM419" s="1866"/>
      <c r="AN419" s="1866"/>
      <c r="AO419" s="1866"/>
      <c r="AP419" s="1866"/>
      <c r="AQ419" s="1868"/>
      <c r="AR419" s="1868"/>
      <c r="AS419" s="1868"/>
      <c r="AT419" s="1868"/>
      <c r="AU419" s="1868"/>
      <c r="AV419" s="1868"/>
      <c r="AW419" s="1868"/>
      <c r="AX419" s="1868"/>
      <c r="AY419" s="599"/>
      <c r="AZ419" s="443">
        <v>8</v>
      </c>
    </row>
    <row r="420" spans="1:52" s="259" customFormat="1" ht="18" hidden="1" customHeight="1">
      <c r="A420" s="575">
        <f t="shared" si="14"/>
        <v>0</v>
      </c>
      <c r="B420" s="600"/>
      <c r="C420" s="600" t="s">
        <v>1206</v>
      </c>
      <c r="D420" s="600" t="s">
        <v>1211</v>
      </c>
      <c r="E420" s="600"/>
      <c r="F420" s="599"/>
      <c r="G420" s="599"/>
      <c r="H420" s="599"/>
      <c r="I420" s="599"/>
      <c r="J420" s="599"/>
      <c r="K420" s="599"/>
      <c r="L420" s="599"/>
      <c r="M420" s="599"/>
      <c r="N420" s="599"/>
      <c r="O420" s="599"/>
      <c r="P420" s="599"/>
      <c r="Q420" s="601"/>
      <c r="R420" s="601"/>
      <c r="S420" s="601"/>
      <c r="T420" s="601"/>
      <c r="U420" s="601"/>
      <c r="V420" s="599"/>
      <c r="W420" s="602"/>
      <c r="X420" s="602"/>
      <c r="Y420" s="602"/>
      <c r="Z420" s="602"/>
      <c r="AA420" s="602"/>
      <c r="AB420" s="602"/>
      <c r="AC420" s="602"/>
      <c r="AD420" s="602"/>
      <c r="AE420" s="602"/>
      <c r="AF420" s="602"/>
      <c r="AG420" s="599"/>
      <c r="AH420" s="603"/>
      <c r="AI420" s="603"/>
      <c r="AJ420" s="603"/>
      <c r="AK420" s="603"/>
      <c r="AL420" s="604"/>
      <c r="AM420" s="604"/>
      <c r="AN420" s="604"/>
      <c r="AO420" s="604"/>
      <c r="AP420" s="604"/>
      <c r="AQ420" s="604"/>
      <c r="AR420" s="604"/>
      <c r="AS420" s="604"/>
      <c r="AT420" s="604"/>
      <c r="AU420" s="604"/>
      <c r="AV420" s="599"/>
      <c r="AW420" s="599"/>
      <c r="AX420" s="599"/>
      <c r="AY420" s="599"/>
      <c r="AZ420" s="443">
        <v>8</v>
      </c>
    </row>
    <row r="421" spans="1:52" s="259" customFormat="1" ht="18" hidden="1" customHeight="1">
      <c r="A421" s="575">
        <f>IF(K418&gt;0,1,0)</f>
        <v>0</v>
      </c>
      <c r="B421" s="600"/>
      <c r="C421" s="600"/>
      <c r="D421" s="259" t="s">
        <v>499</v>
      </c>
      <c r="E421" s="600">
        <f>'6-3표준조사 4'!$W$546</f>
        <v>0</v>
      </c>
      <c r="F421" s="599"/>
      <c r="G421" s="599"/>
      <c r="H421" s="599"/>
      <c r="I421" s="599"/>
      <c r="J421" s="599"/>
      <c r="K421" s="599"/>
      <c r="L421" s="599"/>
      <c r="M421" s="599"/>
      <c r="N421" s="599"/>
      <c r="O421" s="599"/>
      <c r="P421" s="599"/>
      <c r="Q421" s="601"/>
      <c r="R421" s="601"/>
      <c r="S421" s="601"/>
      <c r="T421" s="601"/>
      <c r="U421" s="601"/>
      <c r="V421" s="599"/>
      <c r="W421" s="605"/>
      <c r="X421" s="602"/>
      <c r="Y421" s="602"/>
      <c r="Z421" s="602"/>
      <c r="AA421" s="605"/>
      <c r="AB421" s="602"/>
      <c r="AC421" s="602"/>
      <c r="AD421" s="602"/>
      <c r="AE421" s="605"/>
      <c r="AF421" s="602"/>
      <c r="AG421" s="599"/>
      <c r="AH421" s="603"/>
      <c r="AI421" s="603"/>
      <c r="AJ421" s="603"/>
      <c r="AK421" s="603"/>
      <c r="AL421" s="604"/>
      <c r="AM421" s="604"/>
      <c r="AN421" s="604"/>
      <c r="AO421" s="604"/>
      <c r="AP421" s="604"/>
      <c r="AQ421" s="604"/>
      <c r="AR421" s="604"/>
      <c r="AS421" s="604"/>
      <c r="AT421" s="604"/>
      <c r="AU421" s="604"/>
      <c r="AV421" s="599"/>
      <c r="AW421" s="599"/>
      <c r="AX421" s="599"/>
      <c r="AY421" s="599"/>
      <c r="AZ421" s="443">
        <v>8</v>
      </c>
    </row>
    <row r="422" spans="1:52" s="259" customFormat="1" ht="18" hidden="1" customHeight="1">
      <c r="A422" s="575">
        <f>IF(K418&gt;0,1,0)</f>
        <v>0</v>
      </c>
      <c r="B422" s="600"/>
      <c r="C422" s="600"/>
      <c r="D422" s="259" t="s">
        <v>499</v>
      </c>
      <c r="E422" s="600">
        <f>'6-3표준조사 4'!$W$547</f>
        <v>0</v>
      </c>
      <c r="F422" s="599"/>
      <c r="G422" s="599"/>
      <c r="H422" s="599"/>
      <c r="I422" s="599"/>
      <c r="J422" s="599"/>
      <c r="K422" s="599"/>
      <c r="L422" s="599"/>
      <c r="M422" s="599"/>
      <c r="N422" s="599"/>
      <c r="O422" s="599"/>
      <c r="P422" s="599"/>
      <c r="Q422" s="601"/>
      <c r="R422" s="601"/>
      <c r="S422" s="601"/>
      <c r="T422" s="601"/>
      <c r="U422" s="601"/>
      <c r="V422" s="599"/>
      <c r="W422" s="599"/>
      <c r="X422" s="599"/>
      <c r="Y422" s="599"/>
      <c r="Z422" s="599"/>
      <c r="AA422" s="599"/>
      <c r="AB422" s="599"/>
      <c r="AC422" s="599"/>
      <c r="AD422" s="599"/>
      <c r="AE422" s="599"/>
      <c r="AF422" s="599"/>
      <c r="AG422" s="599"/>
      <c r="AH422" s="603"/>
      <c r="AI422" s="603"/>
      <c r="AJ422" s="603"/>
      <c r="AK422" s="603"/>
      <c r="AL422" s="604"/>
      <c r="AM422" s="604"/>
      <c r="AN422" s="604"/>
      <c r="AO422" s="604"/>
      <c r="AP422" s="604"/>
      <c r="AQ422" s="604"/>
      <c r="AR422" s="604"/>
      <c r="AS422" s="604"/>
      <c r="AT422" s="604"/>
      <c r="AU422" s="604"/>
      <c r="AV422" s="599"/>
      <c r="AW422" s="599"/>
      <c r="AX422" s="599"/>
      <c r="AY422" s="599"/>
      <c r="AZ422" s="444">
        <v>8</v>
      </c>
    </row>
    <row r="423" spans="1:52" s="259" customFormat="1" ht="18" hidden="1" customHeight="1">
      <c r="A423" s="575">
        <f t="shared" ref="A423:A428" si="15">IF(K$418&gt;0,1,0)</f>
        <v>0</v>
      </c>
      <c r="B423" s="600"/>
      <c r="C423" s="600" t="s">
        <v>1193</v>
      </c>
      <c r="D423" s="600" t="s">
        <v>1210</v>
      </c>
      <c r="E423" s="600"/>
      <c r="F423" s="599"/>
      <c r="G423" s="599"/>
      <c r="H423" s="599"/>
      <c r="I423" s="599"/>
      <c r="J423" s="599"/>
      <c r="K423" s="599"/>
      <c r="L423" s="599"/>
      <c r="M423" s="599"/>
      <c r="N423" s="599"/>
      <c r="O423" s="599"/>
      <c r="P423" s="599"/>
      <c r="Q423" s="601"/>
      <c r="R423" s="601"/>
      <c r="S423" s="601"/>
      <c r="T423" s="601"/>
      <c r="U423" s="601"/>
      <c r="V423" s="599"/>
      <c r="W423" s="599"/>
      <c r="X423" s="599"/>
      <c r="Y423" s="599"/>
      <c r="Z423" s="599"/>
      <c r="AA423" s="599"/>
      <c r="AB423" s="599"/>
      <c r="AC423" s="599"/>
      <c r="AD423" s="599"/>
      <c r="AE423" s="599"/>
      <c r="AF423" s="599"/>
      <c r="AG423" s="599"/>
      <c r="AH423" s="603"/>
      <c r="AI423" s="603"/>
      <c r="AJ423" s="603"/>
      <c r="AK423" s="603"/>
      <c r="AL423" s="604"/>
      <c r="AM423" s="604"/>
      <c r="AN423" s="604"/>
      <c r="AO423" s="604"/>
      <c r="AP423" s="604"/>
      <c r="AQ423" s="604"/>
      <c r="AR423" s="604"/>
      <c r="AS423" s="604"/>
      <c r="AT423" s="604"/>
      <c r="AU423" s="604"/>
      <c r="AV423" s="599"/>
      <c r="AW423" s="599"/>
      <c r="AX423" s="599"/>
      <c r="AY423" s="599"/>
      <c r="AZ423" s="443">
        <v>8</v>
      </c>
    </row>
    <row r="424" spans="1:52" s="259" customFormat="1" ht="18" hidden="1" customHeight="1">
      <c r="A424" s="575">
        <f t="shared" si="15"/>
        <v>0</v>
      </c>
      <c r="B424" s="600"/>
      <c r="C424" s="600"/>
      <c r="D424" s="259" t="s">
        <v>499</v>
      </c>
      <c r="E424" s="600" t="s">
        <v>1230</v>
      </c>
      <c r="F424" s="599"/>
      <c r="G424" s="599"/>
      <c r="H424" s="599"/>
      <c r="I424" s="599"/>
      <c r="J424" s="599"/>
      <c r="K424" s="599"/>
      <c r="L424" s="599"/>
      <c r="M424" s="599"/>
      <c r="N424" s="599"/>
      <c r="O424" s="599"/>
      <c r="P424" s="599"/>
      <c r="Q424" s="601"/>
      <c r="R424" s="601"/>
      <c r="S424" s="601"/>
      <c r="T424" s="601"/>
      <c r="U424" s="601"/>
      <c r="V424" s="599"/>
      <c r="W424" s="599"/>
      <c r="X424" s="599"/>
      <c r="Y424" s="599"/>
      <c r="Z424" s="599"/>
      <c r="AA424" s="599"/>
      <c r="AB424" s="599"/>
      <c r="AC424" s="599"/>
      <c r="AD424" s="599"/>
      <c r="AE424" s="599"/>
      <c r="AF424" s="599"/>
      <c r="AG424" s="599"/>
      <c r="AH424" s="603"/>
      <c r="AI424" s="603"/>
      <c r="AJ424" s="603"/>
      <c r="AK424" s="603"/>
      <c r="AL424" s="604"/>
      <c r="AM424" s="604"/>
      <c r="AN424" s="604"/>
      <c r="AO424" s="604"/>
      <c r="AP424" s="604"/>
      <c r="AQ424" s="604"/>
      <c r="AR424" s="604"/>
      <c r="AS424" s="604"/>
      <c r="AT424" s="604"/>
      <c r="AU424" s="604"/>
      <c r="AV424" s="599"/>
      <c r="AW424" s="599"/>
      <c r="AX424" s="599"/>
      <c r="AY424" s="599"/>
      <c r="AZ424" s="443">
        <v>8</v>
      </c>
    </row>
    <row r="425" spans="1:52" s="259" customFormat="1" ht="18" hidden="1" customHeight="1">
      <c r="A425" s="575">
        <f t="shared" si="15"/>
        <v>0</v>
      </c>
      <c r="B425" s="600"/>
      <c r="C425" s="600"/>
      <c r="D425" s="259" t="s">
        <v>499</v>
      </c>
      <c r="E425" s="600" t="str">
        <f>CONCATENATE("조림목이 자연발생 식생과 경쟁하고 있으며 조림목의 조림후 경과년수는 ",AQ418,"이다." )</f>
        <v>조림목이 자연발생 식생과 경쟁하고 있으며 조림목의 조림후 경과년수는 0이다.</v>
      </c>
      <c r="F425" s="599"/>
      <c r="G425" s="599"/>
      <c r="H425" s="599"/>
      <c r="I425" s="599"/>
      <c r="J425" s="599"/>
      <c r="K425" s="599"/>
      <c r="L425" s="599"/>
      <c r="M425" s="599"/>
      <c r="N425" s="599"/>
      <c r="O425" s="599"/>
      <c r="P425" s="599"/>
      <c r="Q425" s="599"/>
      <c r="R425" s="599"/>
      <c r="S425" s="599"/>
      <c r="T425" s="599"/>
      <c r="U425" s="599"/>
      <c r="V425" s="599"/>
      <c r="W425" s="599"/>
      <c r="X425" s="599"/>
      <c r="Y425" s="599"/>
      <c r="Z425" s="599"/>
      <c r="AA425" s="599"/>
      <c r="AB425" s="599"/>
      <c r="AC425" s="599"/>
      <c r="AD425" s="599"/>
      <c r="AE425" s="599"/>
      <c r="AF425" s="599"/>
      <c r="AG425" s="599"/>
      <c r="AH425" s="603"/>
      <c r="AI425" s="603"/>
      <c r="AJ425" s="603"/>
      <c r="AK425" s="603"/>
      <c r="AL425" s="604"/>
      <c r="AM425" s="604"/>
      <c r="AN425" s="604"/>
      <c r="AO425" s="604"/>
      <c r="AP425" s="604"/>
      <c r="AQ425" s="604"/>
      <c r="AR425" s="604"/>
      <c r="AS425" s="604"/>
      <c r="AT425" s="604"/>
      <c r="AU425" s="604"/>
      <c r="AV425" s="599"/>
      <c r="AW425" s="599"/>
      <c r="AX425" s="599"/>
      <c r="AY425" s="599"/>
      <c r="AZ425" s="443">
        <v>8</v>
      </c>
    </row>
    <row r="426" spans="1:52" s="259" customFormat="1" ht="13.5" hidden="1" customHeight="1">
      <c r="A426" s="575">
        <f t="shared" si="15"/>
        <v>0</v>
      </c>
      <c r="B426" s="606"/>
      <c r="C426" s="606"/>
      <c r="D426" s="606"/>
      <c r="E426" s="606"/>
      <c r="F426" s="769"/>
      <c r="G426" s="769"/>
      <c r="H426" s="769"/>
      <c r="I426" s="769"/>
      <c r="J426" s="607"/>
      <c r="K426" s="607"/>
      <c r="L426" s="607"/>
      <c r="M426" s="607"/>
      <c r="N426" s="607"/>
      <c r="O426" s="607"/>
      <c r="P426" s="607"/>
      <c r="Q426" s="608"/>
      <c r="R426" s="608"/>
      <c r="S426" s="608"/>
      <c r="T426" s="608"/>
      <c r="U426" s="608"/>
      <c r="V426" s="599"/>
      <c r="W426" s="599"/>
      <c r="X426" s="599"/>
      <c r="Y426" s="599"/>
      <c r="Z426" s="599"/>
      <c r="AA426" s="599"/>
      <c r="AB426" s="599"/>
      <c r="AC426" s="599"/>
      <c r="AD426" s="599"/>
      <c r="AE426" s="599"/>
      <c r="AF426" s="599"/>
      <c r="AG426" s="599"/>
      <c r="AH426" s="609"/>
      <c r="AI426" s="609"/>
      <c r="AJ426" s="609"/>
      <c r="AK426" s="609"/>
      <c r="AL426" s="610"/>
      <c r="AM426" s="610"/>
      <c r="AN426" s="610"/>
      <c r="AO426" s="610"/>
      <c r="AP426" s="610"/>
      <c r="AQ426" s="610"/>
      <c r="AR426" s="610"/>
      <c r="AS426" s="610"/>
      <c r="AT426" s="610"/>
      <c r="AU426" s="610"/>
      <c r="AV426" s="769"/>
      <c r="AW426" s="769"/>
      <c r="AX426" s="769"/>
      <c r="AY426" s="769"/>
      <c r="AZ426" s="443">
        <v>8</v>
      </c>
    </row>
    <row r="427" spans="1:52" s="260" customFormat="1" ht="19.5" hidden="1" customHeight="1">
      <c r="A427" s="575">
        <f t="shared" si="15"/>
        <v>0</v>
      </c>
      <c r="B427" s="1876" t="s">
        <v>1209</v>
      </c>
      <c r="C427" s="1876"/>
      <c r="D427" s="1876"/>
      <c r="E427" s="1876"/>
      <c r="F427" s="1876"/>
      <c r="G427" s="1876"/>
      <c r="H427" s="1876"/>
      <c r="I427" s="1876"/>
      <c r="J427" s="1876"/>
      <c r="K427" s="1876"/>
      <c r="L427" s="1876"/>
      <c r="M427" s="1876"/>
      <c r="N427" s="1876"/>
      <c r="O427" s="1876"/>
      <c r="P427" s="1876"/>
      <c r="Q427" s="1876"/>
      <c r="R427" s="1876"/>
      <c r="S427" s="1876"/>
      <c r="T427" s="1876"/>
      <c r="U427" s="1876"/>
      <c r="V427" s="1876"/>
      <c r="W427" s="1876"/>
      <c r="X427" s="1876"/>
      <c r="Y427" s="1876"/>
      <c r="Z427" s="1876"/>
      <c r="AA427" s="1876"/>
      <c r="AB427" s="1876"/>
      <c r="AC427" s="1876"/>
      <c r="AD427" s="1876"/>
      <c r="AE427" s="1876"/>
      <c r="AF427" s="1876"/>
      <c r="AG427" s="1876"/>
      <c r="AH427" s="1876"/>
      <c r="AI427" s="1876"/>
      <c r="AJ427" s="1876"/>
      <c r="AK427" s="1876"/>
      <c r="AL427" s="1876"/>
      <c r="AM427" s="1876"/>
      <c r="AN427" s="1876"/>
      <c r="AO427" s="1876"/>
      <c r="AP427" s="1876"/>
      <c r="AQ427" s="1876"/>
      <c r="AR427" s="1876"/>
      <c r="AS427" s="1876"/>
      <c r="AT427" s="1876"/>
      <c r="AU427" s="1876"/>
      <c r="AV427" s="1876"/>
      <c r="AW427" s="1876"/>
      <c r="AX427" s="1876"/>
      <c r="AY427" s="1876"/>
      <c r="AZ427" s="443">
        <v>8</v>
      </c>
    </row>
    <row r="428" spans="1:52" s="260" customFormat="1" ht="18" hidden="1" customHeight="1">
      <c r="A428" s="575">
        <f t="shared" si="15"/>
        <v>0</v>
      </c>
      <c r="B428" s="770"/>
      <c r="C428" s="259" t="s">
        <v>1208</v>
      </c>
      <c r="D428" s="579" t="s">
        <v>1207</v>
      </c>
      <c r="E428" s="579"/>
      <c r="F428" s="579"/>
      <c r="G428" s="579"/>
      <c r="H428" s="579"/>
      <c r="I428" s="579"/>
      <c r="J428" s="611"/>
      <c r="K428" s="611"/>
      <c r="L428" s="611"/>
      <c r="M428" s="611"/>
      <c r="N428" s="611"/>
      <c r="O428" s="611"/>
      <c r="P428" s="611"/>
      <c r="Q428" s="611"/>
      <c r="R428" s="611"/>
      <c r="S428" s="611"/>
      <c r="T428" s="611"/>
      <c r="U428" s="611"/>
      <c r="V428" s="611"/>
      <c r="W428" s="611"/>
      <c r="X428" s="611"/>
      <c r="Y428" s="611"/>
      <c r="Z428" s="611"/>
      <c r="AA428" s="611"/>
      <c r="AB428" s="611"/>
      <c r="AC428" s="611"/>
      <c r="AD428" s="611"/>
      <c r="AE428" s="611"/>
      <c r="AF428" s="611"/>
      <c r="AG428" s="611"/>
      <c r="AH428" s="611"/>
      <c r="AI428" s="611"/>
      <c r="AJ428" s="611"/>
      <c r="AK428" s="611"/>
      <c r="AL428" s="611"/>
      <c r="AM428" s="611"/>
      <c r="AN428" s="611"/>
      <c r="AO428" s="611"/>
      <c r="AP428" s="611"/>
      <c r="AQ428" s="611"/>
      <c r="AR428" s="611"/>
      <c r="AS428" s="611"/>
      <c r="AT428" s="611"/>
      <c r="AU428" s="611"/>
      <c r="AV428" s="611"/>
      <c r="AW428" s="611"/>
      <c r="AX428" s="611"/>
      <c r="AY428" s="611"/>
      <c r="AZ428" s="443">
        <v>8</v>
      </c>
    </row>
    <row r="429" spans="1:52" s="259" customFormat="1" ht="18" hidden="1" customHeight="1">
      <c r="A429" s="575">
        <f>A442</f>
        <v>0</v>
      </c>
      <c r="D429" s="259" t="s">
        <v>499</v>
      </c>
      <c r="E429" s="579">
        <f>'6-3표준조사 4'!$W$548</f>
        <v>0</v>
      </c>
      <c r="F429" s="579"/>
      <c r="G429" s="579"/>
      <c r="H429" s="579"/>
      <c r="I429" s="579"/>
      <c r="J429" s="580"/>
      <c r="K429" s="579"/>
      <c r="L429" s="579"/>
      <c r="M429" s="579"/>
      <c r="N429" s="579"/>
      <c r="O429" s="579"/>
      <c r="P429" s="579"/>
      <c r="Q429" s="579"/>
      <c r="R429" s="579"/>
      <c r="S429" s="579"/>
      <c r="T429" s="579"/>
      <c r="U429" s="579"/>
      <c r="V429" s="579"/>
      <c r="W429" s="579"/>
      <c r="X429" s="579"/>
      <c r="Y429" s="579"/>
      <c r="Z429" s="579"/>
      <c r="AA429" s="579"/>
      <c r="AB429" s="579"/>
      <c r="AC429" s="579"/>
      <c r="AD429" s="579"/>
      <c r="AE429" s="579"/>
      <c r="AF429" s="579"/>
      <c r="AG429" s="579"/>
      <c r="AH429" s="579"/>
      <c r="AI429" s="579"/>
      <c r="AJ429" s="579"/>
      <c r="AK429" s="579"/>
      <c r="AL429" s="579"/>
      <c r="AM429" s="579"/>
      <c r="AN429" s="579"/>
      <c r="AO429" s="579"/>
      <c r="AP429" s="579"/>
      <c r="AQ429" s="579"/>
      <c r="AR429" s="579"/>
      <c r="AS429" s="579"/>
      <c r="AT429" s="579"/>
      <c r="AU429" s="579"/>
      <c r="AV429" s="579"/>
      <c r="AW429" s="579"/>
      <c r="AX429" s="579"/>
      <c r="AY429" s="579"/>
      <c r="AZ429" s="443">
        <v>8</v>
      </c>
    </row>
    <row r="430" spans="1:52" s="259" customFormat="1" ht="18" hidden="1" customHeight="1">
      <c r="A430" s="575">
        <f>A445</f>
        <v>0</v>
      </c>
      <c r="D430" s="259" t="s">
        <v>499</v>
      </c>
      <c r="E430" s="579" t="s">
        <v>1048</v>
      </c>
      <c r="F430" s="579"/>
      <c r="G430" s="579"/>
      <c r="H430" s="579"/>
      <c r="I430" s="579"/>
      <c r="J430" s="580"/>
      <c r="K430" s="579"/>
      <c r="L430" s="579"/>
      <c r="M430" s="579"/>
      <c r="N430" s="579"/>
      <c r="O430" s="579"/>
      <c r="P430" s="579"/>
      <c r="Q430" s="579"/>
      <c r="R430" s="579"/>
      <c r="S430" s="579"/>
      <c r="T430" s="579"/>
      <c r="U430" s="579"/>
      <c r="V430" s="579"/>
      <c r="W430" s="579"/>
      <c r="X430" s="579"/>
      <c r="Y430" s="579"/>
      <c r="Z430" s="579"/>
      <c r="AA430" s="579"/>
      <c r="AB430" s="579"/>
      <c r="AC430" s="579"/>
      <c r="AD430" s="579"/>
      <c r="AE430" s="579"/>
      <c r="AF430" s="579"/>
      <c r="AG430" s="579"/>
      <c r="AH430" s="579"/>
      <c r="AI430" s="579"/>
      <c r="AJ430" s="579"/>
      <c r="AK430" s="579"/>
      <c r="AL430" s="579"/>
      <c r="AM430" s="579"/>
      <c r="AN430" s="579"/>
      <c r="AO430" s="579"/>
      <c r="AP430" s="579"/>
      <c r="AQ430" s="579"/>
      <c r="AR430" s="579"/>
      <c r="AS430" s="579"/>
      <c r="AT430" s="579"/>
      <c r="AU430" s="579"/>
      <c r="AV430" s="579"/>
      <c r="AW430" s="579"/>
      <c r="AX430" s="579"/>
      <c r="AY430" s="579"/>
      <c r="AZ430" s="443"/>
    </row>
    <row r="431" spans="1:52" s="260" customFormat="1" ht="18" hidden="1" customHeight="1">
      <c r="A431" s="575" t="s">
        <v>1445</v>
      </c>
      <c r="B431" s="951"/>
      <c r="C431" s="259"/>
      <c r="D431" s="259" t="s">
        <v>499</v>
      </c>
      <c r="E431" s="579" t="s">
        <v>1356</v>
      </c>
      <c r="F431" s="579"/>
      <c r="G431" s="579"/>
      <c r="H431" s="579"/>
      <c r="I431" s="579"/>
      <c r="J431" s="580"/>
      <c r="K431" s="579"/>
      <c r="L431" s="579"/>
      <c r="M431" s="579"/>
      <c r="N431" s="579"/>
      <c r="O431" s="579"/>
      <c r="P431" s="579"/>
      <c r="Q431" s="579"/>
      <c r="R431" s="579"/>
      <c r="S431" s="579"/>
      <c r="T431" s="579"/>
      <c r="U431" s="579"/>
      <c r="V431" s="579"/>
      <c r="W431" s="579"/>
      <c r="X431" s="579"/>
      <c r="Y431" s="579"/>
      <c r="Z431" s="579"/>
      <c r="AA431" s="579"/>
      <c r="AB431" s="579"/>
      <c r="AC431" s="579"/>
      <c r="AD431" s="579"/>
      <c r="AE431" s="579"/>
      <c r="AF431" s="579"/>
      <c r="AG431" s="579"/>
      <c r="AH431" s="579"/>
      <c r="AI431" s="579"/>
      <c r="AJ431" s="579"/>
      <c r="AK431" s="611"/>
      <c r="AL431" s="611"/>
      <c r="AM431" s="611"/>
      <c r="AN431" s="611"/>
      <c r="AO431" s="611"/>
      <c r="AP431" s="611"/>
      <c r="AQ431" s="611"/>
      <c r="AR431" s="611"/>
      <c r="AS431" s="611"/>
      <c r="AT431" s="611"/>
      <c r="AU431" s="611"/>
      <c r="AV431" s="611"/>
      <c r="AW431" s="611"/>
      <c r="AX431" s="611"/>
      <c r="AY431" s="611"/>
      <c r="AZ431" s="443"/>
    </row>
    <row r="432" spans="1:52" s="259" customFormat="1" ht="18" hidden="1" customHeight="1">
      <c r="A432" s="575">
        <f>IF(K$418&gt;0,1,0)</f>
        <v>0</v>
      </c>
      <c r="C432" s="259" t="s">
        <v>1206</v>
      </c>
      <c r="D432" s="579" t="s">
        <v>1205</v>
      </c>
      <c r="E432" s="579"/>
      <c r="F432" s="579"/>
      <c r="G432" s="579"/>
      <c r="H432" s="579"/>
      <c r="I432" s="579"/>
      <c r="J432" s="579"/>
      <c r="K432" s="579"/>
      <c r="L432" s="579"/>
      <c r="M432" s="579"/>
      <c r="N432" s="579"/>
      <c r="O432" s="579"/>
      <c r="P432" s="579"/>
      <c r="Q432" s="579"/>
      <c r="R432" s="579"/>
      <c r="S432" s="579"/>
      <c r="T432" s="579"/>
      <c r="U432" s="579"/>
      <c r="V432" s="579"/>
      <c r="W432" s="579"/>
      <c r="X432" s="579"/>
      <c r="Y432" s="579"/>
      <c r="Z432" s="579"/>
      <c r="AA432" s="579"/>
      <c r="AB432" s="579"/>
      <c r="AC432" s="579"/>
      <c r="AD432" s="579"/>
      <c r="AE432" s="579"/>
      <c r="AF432" s="579"/>
      <c r="AG432" s="579"/>
      <c r="AH432" s="579"/>
      <c r="AI432" s="579"/>
      <c r="AJ432" s="579"/>
      <c r="AK432" s="579"/>
      <c r="AL432" s="579"/>
      <c r="AM432" s="579"/>
      <c r="AN432" s="579"/>
      <c r="AO432" s="579"/>
      <c r="AP432" s="579"/>
      <c r="AQ432" s="579"/>
      <c r="AR432" s="579"/>
      <c r="AS432" s="579"/>
      <c r="AT432" s="579"/>
      <c r="AU432" s="579"/>
      <c r="AV432" s="579"/>
      <c r="AW432" s="579"/>
      <c r="AX432" s="579"/>
      <c r="AY432" s="579"/>
      <c r="AZ432" s="443">
        <v>8</v>
      </c>
    </row>
    <row r="433" spans="1:52" s="259" customFormat="1" ht="18" hidden="1" customHeight="1">
      <c r="A433" s="575">
        <f>IF(K$418&gt;0,1,0)</f>
        <v>0</v>
      </c>
      <c r="C433" s="1862" t="s">
        <v>1204</v>
      </c>
      <c r="D433" s="1862"/>
      <c r="E433" s="1862"/>
      <c r="F433" s="1862"/>
      <c r="G433" s="1862"/>
      <c r="H433" s="1862"/>
      <c r="I433" s="1862"/>
      <c r="J433" s="1862"/>
      <c r="K433" s="1862"/>
      <c r="L433" s="1862"/>
      <c r="M433" s="1862"/>
      <c r="N433" s="1862"/>
      <c r="O433" s="1862"/>
      <c r="P433" s="1862"/>
      <c r="Q433" s="1862"/>
      <c r="R433" s="1862"/>
      <c r="S433" s="1862"/>
      <c r="T433" s="1862"/>
      <c r="U433" s="1862"/>
      <c r="V433" s="1862"/>
      <c r="W433" s="1862"/>
      <c r="X433" s="1862"/>
      <c r="Y433" s="1862"/>
      <c r="Z433" s="1862"/>
      <c r="AA433" s="1862" t="s">
        <v>1203</v>
      </c>
      <c r="AB433" s="1862"/>
      <c r="AC433" s="1862"/>
      <c r="AD433" s="1862"/>
      <c r="AE433" s="1862"/>
      <c r="AF433" s="1862"/>
      <c r="AG433" s="1862"/>
      <c r="AH433" s="1862"/>
      <c r="AI433" s="1862"/>
      <c r="AJ433" s="1862"/>
      <c r="AK433" s="1862"/>
      <c r="AL433" s="1862"/>
      <c r="AM433" s="1862"/>
      <c r="AN433" s="1862"/>
      <c r="AO433" s="1862"/>
      <c r="AP433" s="1862"/>
      <c r="AQ433" s="1862"/>
      <c r="AR433" s="1862"/>
      <c r="AS433" s="1862"/>
      <c r="AT433" s="1862"/>
      <c r="AU433" s="1862"/>
      <c r="AV433" s="1862"/>
      <c r="AW433" s="1862"/>
      <c r="AX433" s="1862"/>
      <c r="AZ433" s="443">
        <v>8</v>
      </c>
    </row>
    <row r="434" spans="1:52" s="259" customFormat="1" ht="18" hidden="1" customHeight="1">
      <c r="A434" s="575">
        <f>IF(K$418&gt;0,1,0)</f>
        <v>0</v>
      </c>
      <c r="B434" s="614"/>
      <c r="C434" s="1862" t="s">
        <v>1202</v>
      </c>
      <c r="D434" s="1862"/>
      <c r="E434" s="1862"/>
      <c r="F434" s="1862"/>
      <c r="G434" s="1862"/>
      <c r="H434" s="1862"/>
      <c r="I434" s="1862"/>
      <c r="J434" s="1862"/>
      <c r="K434" s="1862" t="s">
        <v>1201</v>
      </c>
      <c r="L434" s="1862"/>
      <c r="M434" s="1862"/>
      <c r="N434" s="1862"/>
      <c r="O434" s="1862"/>
      <c r="P434" s="1862"/>
      <c r="Q434" s="1862"/>
      <c r="R434" s="1862"/>
      <c r="S434" s="1862" t="s">
        <v>1200</v>
      </c>
      <c r="T434" s="1862"/>
      <c r="U434" s="1862"/>
      <c r="V434" s="1862"/>
      <c r="W434" s="1862"/>
      <c r="X434" s="1862"/>
      <c r="Y434" s="1862"/>
      <c r="Z434" s="1862"/>
      <c r="AA434" s="1862" t="s">
        <v>1199</v>
      </c>
      <c r="AB434" s="1862"/>
      <c r="AC434" s="1862"/>
      <c r="AD434" s="1862"/>
      <c r="AE434" s="1862"/>
      <c r="AF434" s="1862"/>
      <c r="AG434" s="1862"/>
      <c r="AH434" s="1862"/>
      <c r="AI434" s="1862" t="s">
        <v>1198</v>
      </c>
      <c r="AJ434" s="1862"/>
      <c r="AK434" s="1862"/>
      <c r="AL434" s="1862"/>
      <c r="AM434" s="1862"/>
      <c r="AN434" s="1862"/>
      <c r="AO434" s="1862"/>
      <c r="AP434" s="1862"/>
      <c r="AQ434" s="1862" t="s">
        <v>964</v>
      </c>
      <c r="AR434" s="1862"/>
      <c r="AS434" s="1862"/>
      <c r="AT434" s="1862"/>
      <c r="AU434" s="1862"/>
      <c r="AV434" s="1862"/>
      <c r="AW434" s="1862"/>
      <c r="AX434" s="1862"/>
      <c r="AY434" s="614"/>
      <c r="AZ434" s="443">
        <v>8</v>
      </c>
    </row>
    <row r="435" spans="1:52" s="260" customFormat="1" ht="18" hidden="1" customHeight="1">
      <c r="A435" s="575">
        <f>IF(K$418&gt;0,1,0)</f>
        <v>0</v>
      </c>
      <c r="B435" s="599"/>
      <c r="C435" s="1862" t="s">
        <v>1192</v>
      </c>
      <c r="D435" s="1862"/>
      <c r="E435" s="1862"/>
      <c r="F435" s="1862"/>
      <c r="G435" s="1862"/>
      <c r="H435" s="1862"/>
      <c r="I435" s="1862"/>
      <c r="J435" s="1862"/>
      <c r="K435" s="1862" t="s">
        <v>1197</v>
      </c>
      <c r="L435" s="1862"/>
      <c r="M435" s="1862"/>
      <c r="N435" s="1862"/>
      <c r="O435" s="1862"/>
      <c r="P435" s="1862"/>
      <c r="Q435" s="1862"/>
      <c r="R435" s="1862"/>
      <c r="S435" s="1886">
        <f>'5-3단가산출서 4'!D333</f>
        <v>50</v>
      </c>
      <c r="T435" s="1886"/>
      <c r="U435" s="1886"/>
      <c r="V435" s="1886"/>
      <c r="W435" s="1886"/>
      <c r="X435" s="1886"/>
      <c r="Y435" s="1886"/>
      <c r="Z435" s="1886"/>
      <c r="AA435" s="1877" t="str">
        <f>'6-3표준조사 4'!P531</f>
        <v>완 (15˚ 이하)</v>
      </c>
      <c r="AB435" s="1878"/>
      <c r="AC435" s="1878"/>
      <c r="AD435" s="1878"/>
      <c r="AE435" s="1878"/>
      <c r="AF435" s="1878"/>
      <c r="AG435" s="1878"/>
      <c r="AH435" s="1879"/>
      <c r="AI435" s="1877" t="str">
        <f>'6-3표준조사 4'!Q531</f>
        <v>개소당5ha이상</v>
      </c>
      <c r="AJ435" s="1878"/>
      <c r="AK435" s="1878"/>
      <c r="AL435" s="1878"/>
      <c r="AM435" s="1878"/>
      <c r="AN435" s="1878"/>
      <c r="AO435" s="1878"/>
      <c r="AP435" s="1879"/>
      <c r="AQ435" s="1877">
        <f>'6-3표준조사 4'!R531</f>
        <v>0</v>
      </c>
      <c r="AR435" s="1878"/>
      <c r="AS435" s="1878"/>
      <c r="AT435" s="1878"/>
      <c r="AU435" s="1878"/>
      <c r="AV435" s="1878"/>
      <c r="AW435" s="1878"/>
      <c r="AX435" s="1879"/>
      <c r="AY435" s="599"/>
      <c r="AZ435" s="443">
        <v>8</v>
      </c>
    </row>
    <row r="436" spans="1:52" s="259" customFormat="1" ht="18" hidden="1" customHeight="1">
      <c r="A436" s="575">
        <f>IF(K$418&gt;0,1,0)</f>
        <v>0</v>
      </c>
      <c r="B436" s="599"/>
      <c r="C436" s="1862" t="str">
        <f>'6-3표준조사 4'!R529</f>
        <v>모두베기</v>
      </c>
      <c r="D436" s="1862"/>
      <c r="E436" s="1862"/>
      <c r="F436" s="1862"/>
      <c r="G436" s="1862"/>
      <c r="H436" s="1862"/>
      <c r="I436" s="1862"/>
      <c r="J436" s="1862"/>
      <c r="K436" s="1862" t="s">
        <v>1196</v>
      </c>
      <c r="L436" s="1862"/>
      <c r="M436" s="1862"/>
      <c r="N436" s="1862"/>
      <c r="O436" s="1862"/>
      <c r="P436" s="1862"/>
      <c r="Q436" s="1862"/>
      <c r="R436" s="1862"/>
      <c r="S436" s="1467">
        <f>K418</f>
        <v>0</v>
      </c>
      <c r="T436" s="1467"/>
      <c r="U436" s="1467"/>
      <c r="V436" s="1467"/>
      <c r="W436" s="1467"/>
      <c r="X436" s="1467"/>
      <c r="Y436" s="1467"/>
      <c r="Z436" s="1467"/>
      <c r="AA436" s="1880"/>
      <c r="AB436" s="1881"/>
      <c r="AC436" s="1881"/>
      <c r="AD436" s="1881"/>
      <c r="AE436" s="1881"/>
      <c r="AF436" s="1881"/>
      <c r="AG436" s="1881"/>
      <c r="AH436" s="1882"/>
      <c r="AI436" s="1880"/>
      <c r="AJ436" s="1881"/>
      <c r="AK436" s="1881"/>
      <c r="AL436" s="1881"/>
      <c r="AM436" s="1881"/>
      <c r="AN436" s="1881"/>
      <c r="AO436" s="1881"/>
      <c r="AP436" s="1882"/>
      <c r="AQ436" s="1880"/>
      <c r="AR436" s="1881"/>
      <c r="AS436" s="1881"/>
      <c r="AT436" s="1881"/>
      <c r="AU436" s="1881"/>
      <c r="AV436" s="1881"/>
      <c r="AW436" s="1881"/>
      <c r="AX436" s="1882"/>
      <c r="AY436" s="599"/>
      <c r="AZ436" s="443">
        <v>8</v>
      </c>
    </row>
    <row r="437" spans="1:52" s="259" customFormat="1" ht="18" hidden="1" customHeight="1">
      <c r="A437" s="575">
        <f>IF('6-3표준조사 4'!$Y$527&gt;0,1,0)</f>
        <v>0</v>
      </c>
      <c r="B437" s="599"/>
      <c r="C437" s="1862" t="s">
        <v>1195</v>
      </c>
      <c r="D437" s="1862"/>
      <c r="E437" s="1862"/>
      <c r="F437" s="1862"/>
      <c r="G437" s="1862"/>
      <c r="H437" s="1862"/>
      <c r="I437" s="1862"/>
      <c r="J437" s="1862"/>
      <c r="K437" s="1862" t="s">
        <v>1194</v>
      </c>
      <c r="L437" s="1862"/>
      <c r="M437" s="1862"/>
      <c r="N437" s="1862"/>
      <c r="O437" s="1862"/>
      <c r="P437" s="1862"/>
      <c r="Q437" s="1862"/>
      <c r="R437" s="1862"/>
      <c r="S437" s="1863" t="b">
        <f>IF(A437&gt;0,S436)</f>
        <v>0</v>
      </c>
      <c r="T437" s="1863"/>
      <c r="U437" s="1863"/>
      <c r="V437" s="1863"/>
      <c r="W437" s="1863"/>
      <c r="X437" s="1863"/>
      <c r="Y437" s="1863"/>
      <c r="Z437" s="1863"/>
      <c r="AA437" s="1883"/>
      <c r="AB437" s="1884"/>
      <c r="AC437" s="1884"/>
      <c r="AD437" s="1884"/>
      <c r="AE437" s="1884"/>
      <c r="AF437" s="1884"/>
      <c r="AG437" s="1884"/>
      <c r="AH437" s="1885"/>
      <c r="AI437" s="1883"/>
      <c r="AJ437" s="1884"/>
      <c r="AK437" s="1884"/>
      <c r="AL437" s="1884"/>
      <c r="AM437" s="1884"/>
      <c r="AN437" s="1884"/>
      <c r="AO437" s="1884"/>
      <c r="AP437" s="1885"/>
      <c r="AQ437" s="1883"/>
      <c r="AR437" s="1884"/>
      <c r="AS437" s="1884"/>
      <c r="AT437" s="1884"/>
      <c r="AU437" s="1884"/>
      <c r="AV437" s="1884"/>
      <c r="AW437" s="1884"/>
      <c r="AX437" s="1885"/>
      <c r="AY437" s="599"/>
      <c r="AZ437" s="444">
        <v>8</v>
      </c>
    </row>
    <row r="438" spans="1:52" s="259" customFormat="1" ht="0.95" customHeight="1">
      <c r="A438" s="575">
        <v>1</v>
      </c>
      <c r="B438" s="599"/>
      <c r="C438" s="1862"/>
      <c r="D438" s="1862"/>
      <c r="E438" s="1862"/>
      <c r="F438" s="1862"/>
      <c r="G438" s="1862"/>
      <c r="H438" s="1862"/>
      <c r="I438" s="1862"/>
      <c r="J438" s="1862"/>
      <c r="K438" s="1862"/>
      <c r="L438" s="1862"/>
      <c r="M438" s="1862"/>
      <c r="N438" s="1862"/>
      <c r="O438" s="1862"/>
      <c r="P438" s="1862"/>
      <c r="Q438" s="1862"/>
      <c r="R438" s="1862"/>
      <c r="S438" s="1863"/>
      <c r="T438" s="1863"/>
      <c r="U438" s="1863"/>
      <c r="V438" s="1863"/>
      <c r="W438" s="1863"/>
      <c r="X438" s="1863"/>
      <c r="Y438" s="1863"/>
      <c r="Z438" s="1863"/>
      <c r="AA438" s="1889"/>
      <c r="AB438" s="1889"/>
      <c r="AC438" s="1889"/>
      <c r="AD438" s="1889"/>
      <c r="AE438" s="1889"/>
      <c r="AF438" s="1889"/>
      <c r="AG438" s="1889"/>
      <c r="AH438" s="1889"/>
      <c r="AI438" s="1889"/>
      <c r="AJ438" s="1889"/>
      <c r="AK438" s="1889"/>
      <c r="AL438" s="1889"/>
      <c r="AM438" s="1889"/>
      <c r="AN438" s="1889"/>
      <c r="AO438" s="1889"/>
      <c r="AP438" s="1889"/>
      <c r="AQ438" s="1889"/>
      <c r="AR438" s="1889"/>
      <c r="AS438" s="1889"/>
      <c r="AT438" s="1889"/>
      <c r="AU438" s="1889"/>
      <c r="AV438" s="1889"/>
      <c r="AW438" s="1889"/>
      <c r="AX438" s="1889"/>
      <c r="AY438" s="599"/>
      <c r="AZ438" s="444"/>
    </row>
    <row r="439" spans="1:52" s="259" customFormat="1" ht="18" hidden="1" customHeight="1">
      <c r="A439" s="575"/>
      <c r="B439" s="617"/>
      <c r="C439" s="617" t="s">
        <v>1193</v>
      </c>
      <c r="D439" s="617" t="s">
        <v>1192</v>
      </c>
      <c r="E439" s="617"/>
      <c r="F439" s="617"/>
      <c r="G439" s="618"/>
      <c r="H439" s="618"/>
      <c r="I439" s="618"/>
      <c r="J439" s="618"/>
      <c r="K439" s="618"/>
      <c r="L439" s="604"/>
      <c r="M439" s="604"/>
      <c r="N439" s="604"/>
      <c r="O439" s="604"/>
      <c r="P439" s="604"/>
      <c r="Q439" s="619"/>
      <c r="R439" s="619"/>
      <c r="S439" s="619"/>
      <c r="T439" s="619"/>
      <c r="U439" s="619"/>
      <c r="V439" s="599"/>
      <c r="W439" s="599"/>
      <c r="X439" s="599"/>
      <c r="Y439" s="599"/>
      <c r="Z439" s="620"/>
      <c r="AA439" s="599"/>
      <c r="AB439" s="599"/>
      <c r="AC439" s="599"/>
      <c r="AD439" s="621"/>
      <c r="AE439" s="599"/>
      <c r="AF439" s="599"/>
      <c r="AG439" s="599"/>
      <c r="AH439" s="800"/>
      <c r="AI439" s="800"/>
      <c r="AJ439" s="800"/>
      <c r="AK439" s="800"/>
      <c r="AL439" s="800"/>
      <c r="AM439" s="800"/>
      <c r="AN439" s="800"/>
      <c r="AO439" s="800"/>
      <c r="AP439" s="800"/>
      <c r="AQ439" s="622"/>
      <c r="AR439" s="622"/>
      <c r="AS439" s="622"/>
      <c r="AT439" s="622"/>
      <c r="AU439" s="797"/>
      <c r="AV439" s="797"/>
      <c r="AW439" s="797"/>
      <c r="AX439" s="797"/>
      <c r="AY439" s="797"/>
      <c r="AZ439" s="443">
        <v>8</v>
      </c>
    </row>
    <row r="440" spans="1:52" s="259" customFormat="1" ht="18" hidden="1" customHeight="1">
      <c r="A440" s="575"/>
      <c r="D440" s="259" t="s">
        <v>499</v>
      </c>
      <c r="E440" s="259" t="s">
        <v>1191</v>
      </c>
      <c r="J440" s="621"/>
      <c r="K440" s="621"/>
      <c r="L440" s="621"/>
      <c r="M440" s="621"/>
      <c r="T440" s="619"/>
      <c r="U440" s="619"/>
      <c r="V440" s="619"/>
      <c r="W440" s="619"/>
      <c r="AB440" s="619"/>
      <c r="AC440" s="619"/>
      <c r="AD440" s="619"/>
      <c r="AE440" s="619"/>
      <c r="AZ440" s="443">
        <v>8</v>
      </c>
    </row>
    <row r="441" spans="1:52" s="259" customFormat="1" ht="18" hidden="1" customHeight="1">
      <c r="A441" s="575"/>
      <c r="D441" s="259" t="s">
        <v>499</v>
      </c>
      <c r="E441" s="579" t="s">
        <v>1190</v>
      </c>
      <c r="F441" s="579"/>
      <c r="G441" s="579"/>
      <c r="H441" s="579"/>
      <c r="I441" s="579"/>
      <c r="J441" s="579"/>
      <c r="K441" s="579"/>
      <c r="L441" s="579"/>
      <c r="M441" s="579"/>
      <c r="N441" s="579"/>
      <c r="O441" s="579"/>
      <c r="P441" s="579"/>
      <c r="Q441" s="579"/>
      <c r="R441" s="579"/>
      <c r="S441" s="579"/>
      <c r="T441" s="579"/>
      <c r="U441" s="579"/>
      <c r="V441" s="579"/>
      <c r="W441" s="579"/>
      <c r="X441" s="579"/>
      <c r="Y441" s="579"/>
      <c r="Z441" s="579"/>
      <c r="AA441" s="579"/>
      <c r="AB441" s="579"/>
      <c r="AC441" s="579"/>
      <c r="AD441" s="579"/>
      <c r="AE441" s="579"/>
      <c r="AF441" s="579"/>
      <c r="AG441" s="579"/>
      <c r="AH441" s="579"/>
      <c r="AI441" s="579"/>
      <c r="AJ441" s="579"/>
      <c r="AK441" s="579"/>
      <c r="AL441" s="579"/>
      <c r="AM441" s="579"/>
      <c r="AN441" s="579"/>
      <c r="AO441" s="579"/>
      <c r="AP441" s="579"/>
      <c r="AQ441" s="579"/>
      <c r="AR441" s="579"/>
      <c r="AS441" s="579"/>
      <c r="AT441" s="579"/>
      <c r="AU441" s="579"/>
      <c r="AV441" s="579"/>
      <c r="AW441" s="579"/>
      <c r="AX441" s="579"/>
      <c r="AY441" s="579"/>
      <c r="AZ441" s="443">
        <v>8</v>
      </c>
    </row>
    <row r="442" spans="1:52" s="260" customFormat="1" ht="18" hidden="1" customHeight="1">
      <c r="A442" s="575"/>
      <c r="B442" s="259"/>
      <c r="C442" s="259" t="s">
        <v>1189</v>
      </c>
      <c r="D442" s="259"/>
      <c r="E442" s="653"/>
      <c r="F442" s="653"/>
      <c r="G442" s="653"/>
      <c r="H442" s="653"/>
      <c r="I442" s="653"/>
      <c r="J442" s="653"/>
      <c r="K442" s="653"/>
      <c r="L442" s="653"/>
      <c r="M442" s="653"/>
      <c r="N442" s="653"/>
      <c r="O442" s="653"/>
      <c r="P442" s="653"/>
      <c r="Q442" s="653"/>
      <c r="R442" s="653"/>
      <c r="S442" s="653"/>
      <c r="T442" s="653"/>
      <c r="U442" s="653"/>
      <c r="V442" s="653"/>
      <c r="W442" s="653"/>
      <c r="X442" s="653"/>
      <c r="Y442" s="653"/>
      <c r="Z442" s="653"/>
      <c r="AA442" s="1005"/>
      <c r="AB442" s="1005"/>
      <c r="AC442" s="1005"/>
      <c r="AD442" s="1005"/>
      <c r="AE442" s="1005"/>
      <c r="AF442" s="1005"/>
      <c r="AG442" s="1005"/>
      <c r="AH442" s="1005"/>
      <c r="AI442" s="1005"/>
      <c r="AJ442" s="1005"/>
      <c r="AK442" s="1005"/>
      <c r="AL442" s="1005"/>
      <c r="AM442" s="1005"/>
      <c r="AN442" s="1005"/>
      <c r="AO442" s="1005"/>
      <c r="AP442" s="1005"/>
      <c r="AQ442" s="1005"/>
      <c r="AR442" s="1005"/>
      <c r="AS442" s="1005"/>
      <c r="AT442" s="1005"/>
      <c r="AU442" s="1005"/>
      <c r="AV442" s="1005"/>
      <c r="AW442" s="1005"/>
      <c r="AX442" s="1005"/>
      <c r="AY442" s="653"/>
      <c r="AZ442" s="443">
        <v>8</v>
      </c>
    </row>
    <row r="443" spans="1:52" s="259" customFormat="1" ht="18" hidden="1" customHeight="1">
      <c r="A443" s="575"/>
      <c r="D443" s="259" t="s">
        <v>499</v>
      </c>
      <c r="E443" s="653" t="s">
        <v>1385</v>
      </c>
      <c r="F443" s="653"/>
      <c r="G443" s="653"/>
      <c r="H443" s="653"/>
      <c r="I443" s="653"/>
      <c r="J443" s="653"/>
      <c r="K443" s="653"/>
      <c r="L443" s="653"/>
      <c r="M443" s="653"/>
      <c r="N443" s="653"/>
      <c r="O443" s="653"/>
      <c r="P443" s="653"/>
      <c r="Q443" s="653"/>
      <c r="R443" s="653"/>
      <c r="S443" s="653"/>
      <c r="T443" s="653"/>
      <c r="U443" s="653"/>
      <c r="V443" s="653"/>
      <c r="W443" s="653"/>
      <c r="X443" s="653"/>
      <c r="Y443" s="653"/>
      <c r="Z443" s="653"/>
      <c r="AA443" s="653"/>
      <c r="AB443" s="653"/>
      <c r="AC443" s="653"/>
      <c r="AD443" s="653"/>
      <c r="AE443" s="653"/>
      <c r="AF443" s="653"/>
      <c r="AG443" s="653"/>
      <c r="AH443" s="653"/>
      <c r="AI443" s="653"/>
      <c r="AJ443" s="653"/>
      <c r="AK443" s="653"/>
      <c r="AL443" s="653"/>
      <c r="AM443" s="653"/>
      <c r="AN443" s="653"/>
      <c r="AO443" s="653"/>
      <c r="AP443" s="653"/>
      <c r="AQ443" s="653"/>
      <c r="AR443" s="653"/>
      <c r="AS443" s="653"/>
      <c r="AT443" s="653"/>
      <c r="AU443" s="653"/>
      <c r="AV443" s="653"/>
      <c r="AW443" s="653"/>
      <c r="AX443" s="653"/>
      <c r="AY443" s="653"/>
      <c r="AZ443" s="443">
        <v>8</v>
      </c>
    </row>
    <row r="444" spans="1:52" s="259" customFormat="1" ht="18" hidden="1" customHeight="1">
      <c r="A444" s="575"/>
      <c r="D444" s="259" t="s">
        <v>499</v>
      </c>
      <c r="E444" s="653" t="s">
        <v>1188</v>
      </c>
      <c r="F444" s="653"/>
      <c r="G444" s="653"/>
      <c r="H444" s="653"/>
      <c r="I444" s="653"/>
      <c r="J444" s="653"/>
      <c r="K444" s="653"/>
      <c r="L444" s="653"/>
      <c r="M444" s="653"/>
      <c r="N444" s="653"/>
      <c r="O444" s="653"/>
      <c r="P444" s="653"/>
      <c r="Q444" s="653"/>
      <c r="R444" s="653"/>
      <c r="S444" s="653"/>
      <c r="T444" s="653"/>
      <c r="U444" s="653"/>
      <c r="V444" s="653"/>
      <c r="W444" s="653"/>
      <c r="X444" s="653"/>
      <c r="Y444" s="653"/>
      <c r="Z444" s="653"/>
      <c r="AA444" s="653"/>
      <c r="AB444" s="653"/>
      <c r="AC444" s="653"/>
      <c r="AD444" s="653"/>
      <c r="AE444" s="653"/>
      <c r="AF444" s="653"/>
      <c r="AG444" s="653"/>
      <c r="AH444" s="653"/>
      <c r="AI444" s="653"/>
      <c r="AJ444" s="653"/>
      <c r="AK444" s="653"/>
      <c r="AL444" s="653"/>
      <c r="AM444" s="653"/>
      <c r="AN444" s="653"/>
      <c r="AO444" s="653"/>
      <c r="AP444" s="653"/>
      <c r="AQ444" s="653"/>
      <c r="AR444" s="653"/>
      <c r="AS444" s="653"/>
      <c r="AT444" s="653"/>
      <c r="AU444" s="653"/>
      <c r="AV444" s="653"/>
      <c r="AW444" s="653"/>
      <c r="AX444" s="653"/>
      <c r="AY444" s="653"/>
      <c r="AZ444" s="443">
        <v>8</v>
      </c>
    </row>
    <row r="445" spans="1:52" s="260" customFormat="1" ht="18" hidden="1" customHeight="1">
      <c r="A445" s="575"/>
      <c r="B445" s="259"/>
      <c r="C445" s="259" t="s">
        <v>1187</v>
      </c>
      <c r="D445" s="259"/>
      <c r="E445" s="653"/>
      <c r="F445" s="653"/>
      <c r="G445" s="653"/>
      <c r="H445" s="653"/>
      <c r="I445" s="653"/>
      <c r="J445" s="653"/>
      <c r="K445" s="653"/>
      <c r="L445" s="653"/>
      <c r="M445" s="653"/>
      <c r="N445" s="653"/>
      <c r="O445" s="653"/>
      <c r="P445" s="653"/>
      <c r="Q445" s="653"/>
      <c r="R445" s="653"/>
      <c r="S445" s="653"/>
      <c r="T445" s="653"/>
      <c r="U445" s="653"/>
      <c r="V445" s="653"/>
      <c r="W445" s="653"/>
      <c r="X445" s="653"/>
      <c r="Y445" s="653"/>
      <c r="Z445" s="653"/>
      <c r="AA445" s="653"/>
      <c r="AB445" s="653"/>
      <c r="AC445" s="653"/>
      <c r="AD445" s="653"/>
      <c r="AE445" s="653"/>
      <c r="AF445" s="653"/>
      <c r="AG445" s="653"/>
      <c r="AH445" s="653"/>
      <c r="AI445" s="653"/>
      <c r="AJ445" s="653"/>
      <c r="AK445" s="653"/>
      <c r="AL445" s="653"/>
      <c r="AM445" s="653"/>
      <c r="AN445" s="653"/>
      <c r="AO445" s="653"/>
      <c r="AP445" s="653"/>
      <c r="AQ445" s="653"/>
      <c r="AR445" s="653"/>
      <c r="AS445" s="653"/>
      <c r="AT445" s="653"/>
      <c r="AU445" s="653"/>
      <c r="AV445" s="653"/>
      <c r="AW445" s="653"/>
      <c r="AX445" s="653"/>
      <c r="AY445" s="653"/>
      <c r="AZ445" s="443">
        <v>8</v>
      </c>
    </row>
    <row r="446" spans="1:52" s="259" customFormat="1" ht="18" hidden="1" customHeight="1">
      <c r="A446" s="575"/>
      <c r="D446" s="259" t="s">
        <v>499</v>
      </c>
      <c r="E446" s="653" t="s">
        <v>1385</v>
      </c>
      <c r="F446" s="653"/>
      <c r="G446" s="653"/>
      <c r="H446" s="653"/>
      <c r="I446" s="653"/>
      <c r="J446" s="653"/>
      <c r="K446" s="653"/>
      <c r="L446" s="653"/>
      <c r="M446" s="653"/>
      <c r="N446" s="653"/>
      <c r="O446" s="653"/>
      <c r="P446" s="653"/>
      <c r="Q446" s="653"/>
      <c r="R446" s="653"/>
      <c r="S446" s="653"/>
      <c r="T446" s="653"/>
      <c r="U446" s="653"/>
      <c r="V446" s="653"/>
      <c r="W446" s="653"/>
      <c r="X446" s="653"/>
      <c r="Y446" s="653"/>
      <c r="Z446" s="653"/>
      <c r="AA446" s="653"/>
      <c r="AB446" s="653"/>
      <c r="AC446" s="653"/>
      <c r="AD446" s="653"/>
      <c r="AE446" s="653"/>
      <c r="AF446" s="653"/>
      <c r="AG446" s="653"/>
      <c r="AH446" s="653"/>
      <c r="AI446" s="653"/>
      <c r="AJ446" s="653"/>
      <c r="AK446" s="653"/>
      <c r="AL446" s="653"/>
      <c r="AM446" s="653"/>
      <c r="AN446" s="653"/>
      <c r="AO446" s="653"/>
      <c r="AP446" s="653"/>
      <c r="AQ446" s="653"/>
      <c r="AR446" s="653"/>
      <c r="AS446" s="653"/>
      <c r="AT446" s="653"/>
      <c r="AU446" s="653"/>
      <c r="AV446" s="653"/>
      <c r="AW446" s="653"/>
      <c r="AX446" s="653"/>
      <c r="AY446" s="653"/>
      <c r="AZ446" s="443">
        <v>8</v>
      </c>
    </row>
    <row r="447" spans="1:52" s="259" customFormat="1" ht="18" hidden="1" customHeight="1">
      <c r="A447" s="575"/>
      <c r="D447" s="259" t="s">
        <v>499</v>
      </c>
      <c r="E447" s="653" t="s">
        <v>1186</v>
      </c>
      <c r="F447" s="653"/>
      <c r="G447" s="653"/>
      <c r="H447" s="653"/>
      <c r="I447" s="653"/>
      <c r="J447" s="653"/>
      <c r="K447" s="653"/>
      <c r="L447" s="653"/>
      <c r="M447" s="653"/>
      <c r="N447" s="653"/>
      <c r="O447" s="653"/>
      <c r="P447" s="653"/>
      <c r="Q447" s="653"/>
      <c r="R447" s="653"/>
      <c r="S447" s="653"/>
      <c r="T447" s="653"/>
      <c r="U447" s="653"/>
      <c r="V447" s="653"/>
      <c r="W447" s="653"/>
      <c r="X447" s="653"/>
      <c r="Y447" s="653"/>
      <c r="Z447" s="653"/>
      <c r="AA447" s="653"/>
      <c r="AB447" s="653"/>
      <c r="AC447" s="653"/>
      <c r="AD447" s="653"/>
      <c r="AE447" s="653"/>
      <c r="AF447" s="653"/>
      <c r="AG447" s="653"/>
      <c r="AH447" s="653"/>
      <c r="AI447" s="653"/>
      <c r="AJ447" s="653"/>
      <c r="AK447" s="653"/>
      <c r="AL447" s="653"/>
      <c r="AM447" s="653"/>
      <c r="AN447" s="653"/>
      <c r="AO447" s="653"/>
      <c r="AP447" s="653"/>
      <c r="AQ447" s="653"/>
      <c r="AR447" s="653"/>
      <c r="AS447" s="653"/>
      <c r="AT447" s="653"/>
      <c r="AU447" s="653"/>
      <c r="AV447" s="653"/>
      <c r="AW447" s="653"/>
      <c r="AX447" s="653"/>
      <c r="AY447" s="653"/>
      <c r="AZ447" s="443">
        <v>8</v>
      </c>
    </row>
    <row r="448" spans="1:52" s="259" customFormat="1" ht="18" hidden="1" customHeight="1">
      <c r="A448" s="575"/>
      <c r="C448" s="259" t="s">
        <v>1185</v>
      </c>
      <c r="D448" s="259" t="s">
        <v>1184</v>
      </c>
      <c r="E448" s="653"/>
      <c r="F448" s="653"/>
      <c r="G448" s="653"/>
      <c r="H448" s="653"/>
      <c r="I448" s="653"/>
      <c r="J448" s="653"/>
      <c r="K448" s="653"/>
      <c r="L448" s="653"/>
      <c r="M448" s="653"/>
      <c r="N448" s="653"/>
      <c r="O448" s="653"/>
      <c r="P448" s="653"/>
      <c r="Q448" s="653"/>
      <c r="R448" s="653"/>
      <c r="S448" s="653"/>
      <c r="T448" s="653"/>
      <c r="U448" s="653"/>
      <c r="V448" s="653"/>
      <c r="W448" s="653"/>
      <c r="X448" s="653"/>
      <c r="Y448" s="653"/>
      <c r="Z448" s="653"/>
      <c r="AA448" s="653"/>
      <c r="AB448" s="653"/>
      <c r="AC448" s="653"/>
      <c r="AD448" s="653"/>
      <c r="AE448" s="653"/>
      <c r="AF448" s="653"/>
      <c r="AG448" s="653"/>
      <c r="AH448" s="653"/>
      <c r="AI448" s="653"/>
      <c r="AJ448" s="653"/>
      <c r="AK448" s="653"/>
      <c r="AL448" s="653"/>
      <c r="AM448" s="653"/>
      <c r="AN448" s="653"/>
      <c r="AO448" s="653"/>
      <c r="AP448" s="653"/>
      <c r="AQ448" s="653"/>
      <c r="AR448" s="653"/>
      <c r="AS448" s="653"/>
      <c r="AT448" s="653"/>
      <c r="AU448" s="653"/>
      <c r="AV448" s="653"/>
      <c r="AW448" s="653"/>
      <c r="AX448" s="653"/>
      <c r="AY448" s="653"/>
      <c r="AZ448" s="443">
        <v>8</v>
      </c>
    </row>
    <row r="449" spans="1:52" s="259" customFormat="1" ht="18" hidden="1" customHeight="1">
      <c r="A449" s="575"/>
      <c r="D449" s="259" t="s">
        <v>499</v>
      </c>
      <c r="E449" s="653" t="s">
        <v>1183</v>
      </c>
      <c r="F449" s="653"/>
      <c r="G449" s="653"/>
      <c r="H449" s="653"/>
      <c r="I449" s="653"/>
      <c r="J449" s="653"/>
      <c r="K449" s="653"/>
      <c r="L449" s="653"/>
      <c r="M449" s="653"/>
      <c r="N449" s="653"/>
      <c r="O449" s="653"/>
      <c r="P449" s="653"/>
      <c r="Q449" s="653"/>
      <c r="R449" s="653"/>
      <c r="S449" s="653"/>
      <c r="T449" s="653"/>
      <c r="U449" s="653"/>
      <c r="V449" s="653"/>
      <c r="W449" s="653"/>
      <c r="X449" s="653"/>
      <c r="Y449" s="653"/>
      <c r="Z449" s="653"/>
      <c r="AA449" s="653"/>
      <c r="AB449" s="653"/>
      <c r="AC449" s="653"/>
      <c r="AD449" s="653"/>
      <c r="AE449" s="653"/>
      <c r="AF449" s="653"/>
      <c r="AG449" s="653"/>
      <c r="AH449" s="653"/>
      <c r="AI449" s="653"/>
      <c r="AJ449" s="653"/>
      <c r="AK449" s="653"/>
      <c r="AL449" s="653"/>
      <c r="AM449" s="653"/>
      <c r="AN449" s="653"/>
      <c r="AO449" s="653"/>
      <c r="AP449" s="653"/>
      <c r="AQ449" s="653"/>
      <c r="AR449" s="653"/>
      <c r="AS449" s="653"/>
      <c r="AT449" s="653"/>
      <c r="AU449" s="653"/>
      <c r="AV449" s="653"/>
      <c r="AW449" s="653"/>
      <c r="AX449" s="653"/>
      <c r="AY449" s="653"/>
      <c r="AZ449" s="443">
        <v>8</v>
      </c>
    </row>
    <row r="450" spans="1:52" s="259" customFormat="1" ht="18" hidden="1" customHeight="1">
      <c r="A450" s="575"/>
      <c r="D450" s="259" t="s">
        <v>499</v>
      </c>
      <c r="E450" s="653" t="s">
        <v>1182</v>
      </c>
      <c r="F450" s="653"/>
      <c r="G450" s="653"/>
      <c r="H450" s="653"/>
      <c r="I450" s="653"/>
      <c r="J450" s="653"/>
      <c r="K450" s="653"/>
      <c r="L450" s="653"/>
      <c r="M450" s="653"/>
      <c r="N450" s="653"/>
      <c r="O450" s="653"/>
      <c r="P450" s="653"/>
      <c r="Q450" s="653"/>
      <c r="R450" s="653"/>
      <c r="S450" s="653"/>
      <c r="T450" s="653"/>
      <c r="U450" s="653"/>
      <c r="V450" s="653"/>
      <c r="W450" s="653"/>
      <c r="X450" s="653"/>
      <c r="Y450" s="653"/>
      <c r="Z450" s="653"/>
      <c r="AA450" s="653"/>
      <c r="AB450" s="653"/>
      <c r="AC450" s="653"/>
      <c r="AD450" s="653"/>
      <c r="AE450" s="653"/>
      <c r="AF450" s="653"/>
      <c r="AG450" s="653"/>
      <c r="AH450" s="653"/>
      <c r="AI450" s="653"/>
      <c r="AJ450" s="653"/>
      <c r="AK450" s="653"/>
      <c r="AL450" s="653"/>
      <c r="AM450" s="653"/>
      <c r="AN450" s="653"/>
      <c r="AO450" s="653"/>
      <c r="AP450" s="653"/>
      <c r="AQ450" s="653"/>
      <c r="AR450" s="653"/>
      <c r="AS450" s="653"/>
      <c r="AT450" s="653"/>
      <c r="AU450" s="653"/>
      <c r="AV450" s="653"/>
      <c r="AW450" s="653"/>
      <c r="AX450" s="653"/>
      <c r="AY450" s="653"/>
      <c r="AZ450" s="443">
        <v>8</v>
      </c>
    </row>
    <row r="451" spans="1:52" s="259" customFormat="1" ht="18" hidden="1" customHeight="1">
      <c r="A451" s="575"/>
      <c r="D451" s="259" t="s">
        <v>499</v>
      </c>
      <c r="E451" s="653" t="s">
        <v>1181</v>
      </c>
      <c r="F451" s="653"/>
      <c r="G451" s="653"/>
      <c r="H451" s="653"/>
      <c r="I451" s="653"/>
      <c r="J451" s="653"/>
      <c r="K451" s="653"/>
      <c r="L451" s="653"/>
      <c r="M451" s="653"/>
      <c r="N451" s="653"/>
      <c r="O451" s="653"/>
      <c r="P451" s="653"/>
      <c r="Q451" s="653"/>
      <c r="R451" s="653"/>
      <c r="S451" s="653"/>
      <c r="T451" s="653"/>
      <c r="U451" s="653"/>
      <c r="V451" s="653"/>
      <c r="W451" s="653"/>
      <c r="X451" s="653"/>
      <c r="Y451" s="653"/>
      <c r="Z451" s="653"/>
      <c r="AA451" s="653"/>
      <c r="AB451" s="653"/>
      <c r="AC451" s="653"/>
      <c r="AD451" s="653"/>
      <c r="AE451" s="653"/>
      <c r="AF451" s="653"/>
      <c r="AG451" s="653"/>
      <c r="AH451" s="653"/>
      <c r="AI451" s="653"/>
      <c r="AJ451" s="653"/>
      <c r="AK451" s="653"/>
      <c r="AL451" s="653"/>
      <c r="AM451" s="653"/>
      <c r="AN451" s="653"/>
      <c r="AO451" s="653"/>
      <c r="AP451" s="653"/>
      <c r="AQ451" s="653"/>
      <c r="AR451" s="653"/>
      <c r="AS451" s="653"/>
      <c r="AT451" s="653"/>
      <c r="AU451" s="653"/>
      <c r="AV451" s="653"/>
      <c r="AW451" s="653"/>
      <c r="AX451" s="653"/>
      <c r="AY451" s="653"/>
      <c r="AZ451" s="443">
        <v>8</v>
      </c>
    </row>
    <row r="452" spans="1:52" s="259" customFormat="1" ht="18" hidden="1" customHeight="1">
      <c r="A452" s="575"/>
      <c r="D452" s="259" t="s">
        <v>499</v>
      </c>
      <c r="E452" s="653" t="s">
        <v>1180</v>
      </c>
      <c r="F452" s="653"/>
      <c r="G452" s="653"/>
      <c r="H452" s="653"/>
      <c r="I452" s="653"/>
      <c r="J452" s="653"/>
      <c r="K452" s="653"/>
      <c r="L452" s="653"/>
      <c r="M452" s="653"/>
      <c r="N452" s="653"/>
      <c r="O452" s="653"/>
      <c r="P452" s="653"/>
      <c r="Q452" s="653"/>
      <c r="R452" s="653"/>
      <c r="S452" s="653"/>
      <c r="T452" s="653"/>
      <c r="U452" s="653"/>
      <c r="V452" s="653"/>
      <c r="W452" s="653"/>
      <c r="X452" s="653"/>
      <c r="Y452" s="653"/>
      <c r="Z452" s="653"/>
      <c r="AA452" s="653"/>
      <c r="AB452" s="653"/>
      <c r="AC452" s="653"/>
      <c r="AD452" s="653"/>
      <c r="AE452" s="653"/>
      <c r="AF452" s="653"/>
      <c r="AG452" s="653"/>
      <c r="AH452" s="653"/>
      <c r="AI452" s="653"/>
      <c r="AJ452" s="653"/>
      <c r="AK452" s="653"/>
      <c r="AL452" s="653"/>
      <c r="AM452" s="653"/>
      <c r="AN452" s="653"/>
      <c r="AO452" s="653"/>
      <c r="AP452" s="653"/>
      <c r="AQ452" s="653"/>
      <c r="AR452" s="653"/>
      <c r="AS452" s="653"/>
      <c r="AT452" s="653"/>
      <c r="AU452" s="653"/>
      <c r="AV452" s="653"/>
      <c r="AW452" s="653"/>
      <c r="AX452" s="653"/>
      <c r="AY452" s="653"/>
      <c r="AZ452" s="443">
        <v>8</v>
      </c>
    </row>
    <row r="453" spans="1:52" s="259" customFormat="1" ht="18" hidden="1" customHeight="1">
      <c r="A453" s="575"/>
      <c r="D453" s="259" t="s">
        <v>499</v>
      </c>
      <c r="E453" s="653" t="s">
        <v>1179</v>
      </c>
      <c r="F453" s="653"/>
      <c r="G453" s="653"/>
      <c r="H453" s="653"/>
      <c r="I453" s="653"/>
      <c r="J453" s="653"/>
      <c r="K453" s="653"/>
      <c r="L453" s="653"/>
      <c r="M453" s="653"/>
      <c r="N453" s="653"/>
      <c r="O453" s="653"/>
      <c r="P453" s="653"/>
      <c r="Q453" s="653"/>
      <c r="R453" s="653"/>
      <c r="S453" s="653"/>
      <c r="T453" s="653"/>
      <c r="U453" s="653"/>
      <c r="V453" s="653"/>
      <c r="W453" s="653"/>
      <c r="X453" s="653"/>
      <c r="Y453" s="653"/>
      <c r="Z453" s="653"/>
      <c r="AA453" s="653"/>
      <c r="AB453" s="653"/>
      <c r="AC453" s="653"/>
      <c r="AD453" s="653"/>
      <c r="AE453" s="653"/>
      <c r="AF453" s="653"/>
      <c r="AG453" s="653"/>
      <c r="AH453" s="653"/>
      <c r="AI453" s="653"/>
      <c r="AJ453" s="653"/>
      <c r="AK453" s="653"/>
      <c r="AL453" s="653"/>
      <c r="AM453" s="653"/>
      <c r="AN453" s="653"/>
      <c r="AO453" s="653"/>
      <c r="AP453" s="653"/>
      <c r="AQ453" s="653"/>
      <c r="AR453" s="653"/>
      <c r="AS453" s="653"/>
      <c r="AT453" s="653"/>
      <c r="AU453" s="653"/>
      <c r="AV453" s="653"/>
      <c r="AW453" s="653"/>
      <c r="AX453" s="653"/>
      <c r="AY453" s="653"/>
      <c r="AZ453" s="443">
        <v>8</v>
      </c>
    </row>
    <row r="454" spans="1:52" s="259" customFormat="1" ht="18" hidden="1" customHeight="1">
      <c r="A454" s="575"/>
      <c r="D454" s="259" t="s">
        <v>499</v>
      </c>
      <c r="E454" s="653" t="s">
        <v>1178</v>
      </c>
      <c r="F454" s="653"/>
      <c r="G454" s="653"/>
      <c r="H454" s="653"/>
      <c r="I454" s="653"/>
      <c r="J454" s="653"/>
      <c r="K454" s="653"/>
      <c r="L454" s="653"/>
      <c r="M454" s="653"/>
      <c r="N454" s="653"/>
      <c r="O454" s="653"/>
      <c r="P454" s="653"/>
      <c r="Q454" s="653"/>
      <c r="R454" s="653"/>
      <c r="S454" s="653"/>
      <c r="T454" s="653"/>
      <c r="U454" s="653"/>
      <c r="V454" s="653"/>
      <c r="W454" s="653"/>
      <c r="X454" s="653"/>
      <c r="Y454" s="653"/>
      <c r="Z454" s="653"/>
      <c r="AA454" s="653"/>
      <c r="AB454" s="653"/>
      <c r="AC454" s="653"/>
      <c r="AD454" s="653"/>
      <c r="AE454" s="653"/>
      <c r="AF454" s="653"/>
      <c r="AG454" s="653"/>
      <c r="AH454" s="653"/>
      <c r="AI454" s="653"/>
      <c r="AJ454" s="653"/>
      <c r="AK454" s="653"/>
      <c r="AL454" s="653"/>
      <c r="AM454" s="653"/>
      <c r="AN454" s="653"/>
      <c r="AO454" s="653"/>
      <c r="AP454" s="653"/>
      <c r="AQ454" s="653"/>
      <c r="AR454" s="653"/>
      <c r="AS454" s="653"/>
      <c r="AT454" s="653"/>
      <c r="AU454" s="653"/>
      <c r="AV454" s="653"/>
      <c r="AW454" s="653"/>
      <c r="AX454" s="653"/>
      <c r="AY454" s="653"/>
      <c r="AZ454" s="443">
        <v>8</v>
      </c>
    </row>
    <row r="455" spans="1:52" s="259" customFormat="1" ht="18" hidden="1" customHeight="1">
      <c r="A455" s="575"/>
      <c r="D455" s="259" t="s">
        <v>499</v>
      </c>
      <c r="E455" s="653" t="s">
        <v>1177</v>
      </c>
      <c r="F455" s="653"/>
      <c r="G455" s="653"/>
      <c r="H455" s="653"/>
      <c r="I455" s="653"/>
      <c r="J455" s="653"/>
      <c r="K455" s="653"/>
      <c r="L455" s="653"/>
      <c r="M455" s="653"/>
      <c r="N455" s="653"/>
      <c r="O455" s="653"/>
      <c r="P455" s="653"/>
      <c r="Q455" s="653"/>
      <c r="R455" s="653"/>
      <c r="S455" s="653"/>
      <c r="T455" s="653"/>
      <c r="U455" s="653"/>
      <c r="V455" s="653"/>
      <c r="W455" s="653"/>
      <c r="X455" s="653"/>
      <c r="Y455" s="653"/>
      <c r="Z455" s="653"/>
      <c r="AA455" s="653"/>
      <c r="AB455" s="653"/>
      <c r="AC455" s="653"/>
      <c r="AD455" s="653"/>
      <c r="AE455" s="653"/>
      <c r="AF455" s="653"/>
      <c r="AG455" s="653"/>
      <c r="AH455" s="653"/>
      <c r="AI455" s="653"/>
      <c r="AJ455" s="653"/>
      <c r="AK455" s="653"/>
      <c r="AL455" s="653"/>
      <c r="AM455" s="653"/>
      <c r="AN455" s="653"/>
      <c r="AO455" s="653"/>
      <c r="AP455" s="653"/>
      <c r="AQ455" s="653"/>
      <c r="AR455" s="653"/>
      <c r="AS455" s="653"/>
      <c r="AT455" s="653"/>
      <c r="AU455" s="653"/>
      <c r="AV455" s="653"/>
      <c r="AW455" s="653"/>
      <c r="AX455" s="653"/>
      <c r="AY455" s="653"/>
      <c r="AZ455" s="443">
        <v>8</v>
      </c>
    </row>
    <row r="456" spans="1:52" s="259" customFormat="1" ht="18" hidden="1" customHeight="1">
      <c r="A456" s="575"/>
      <c r="D456" s="653"/>
      <c r="E456" s="799"/>
      <c r="F456" s="799"/>
      <c r="G456" s="799"/>
      <c r="H456" s="799"/>
      <c r="I456" s="799"/>
      <c r="J456" s="799"/>
      <c r="K456" s="799"/>
      <c r="L456" s="799"/>
      <c r="M456" s="799"/>
      <c r="N456" s="799"/>
      <c r="O456" s="799"/>
      <c r="P456" s="799"/>
      <c r="Q456" s="799"/>
      <c r="R456" s="799"/>
      <c r="S456" s="799"/>
      <c r="T456" s="799"/>
      <c r="U456" s="799"/>
      <c r="V456" s="799"/>
      <c r="W456" s="799"/>
      <c r="X456" s="799"/>
      <c r="Y456" s="799"/>
      <c r="Z456" s="799"/>
      <c r="AA456" s="799"/>
      <c r="AB456" s="799"/>
      <c r="AC456" s="799"/>
      <c r="AD456" s="799"/>
      <c r="AE456" s="799"/>
      <c r="AF456" s="799"/>
      <c r="AG456" s="799"/>
      <c r="AH456" s="799"/>
      <c r="AI456" s="799"/>
      <c r="AJ456" s="799"/>
      <c r="AK456" s="799"/>
      <c r="AL456" s="799"/>
      <c r="AM456" s="799"/>
      <c r="AN456" s="799"/>
      <c r="AO456" s="799"/>
      <c r="AP456" s="799"/>
      <c r="AQ456" s="799"/>
      <c r="AR456" s="799"/>
      <c r="AS456" s="799"/>
      <c r="AT456" s="799"/>
      <c r="AU456" s="799"/>
      <c r="AV456" s="799"/>
      <c r="AW456" s="799"/>
      <c r="AX456" s="799"/>
      <c r="AY456" s="799"/>
      <c r="AZ456" s="443">
        <v>8</v>
      </c>
    </row>
    <row r="457" spans="1:52" hidden="1"/>
    <row r="458" spans="1:52" hidden="1"/>
    <row r="459" spans="1:52" hidden="1"/>
    <row r="460" spans="1:52" hidden="1"/>
    <row r="461" spans="1:52" hidden="1"/>
    <row r="462" spans="1:52" hidden="1"/>
    <row r="463" spans="1:52" hidden="1"/>
    <row r="464" spans="1:52" hidden="1"/>
  </sheetData>
  <sheetProtection algorithmName="SHA-512" hashValue="9+vAtj75rxMgcSqAHFmiyTc9kculnlut50hBMq3/IFPCLsXdNK+dblHt6T/au/yhuvyoKm+C7BBdls0wJWBomg==" saltValue="H68Wij3Z2/xnI5SFA79UpA==" spinCount="100000" sheet="1" objects="1" scenarios="1" selectLockedCells="1" selectUnlockedCells="1"/>
  <autoFilter ref="A1:A464" xr:uid="{00000000-0009-0000-0000-000011000000}">
    <filterColumn colId="0">
      <filters>
        <filter val="1"/>
      </filters>
    </filterColumn>
  </autoFilter>
  <mergeCells count="418">
    <mergeCell ref="C381:J381"/>
    <mergeCell ref="K381:R381"/>
    <mergeCell ref="S381:Z381"/>
    <mergeCell ref="AA381:AH381"/>
    <mergeCell ref="AI381:AP381"/>
    <mergeCell ref="AQ381:AX381"/>
    <mergeCell ref="C438:J438"/>
    <mergeCell ref="K438:R438"/>
    <mergeCell ref="S438:Z438"/>
    <mergeCell ref="AA438:AH438"/>
    <mergeCell ref="AI438:AP438"/>
    <mergeCell ref="AQ438:AX438"/>
    <mergeCell ref="S418:Z419"/>
    <mergeCell ref="K437:R437"/>
    <mergeCell ref="S437:Z437"/>
    <mergeCell ref="C435:J435"/>
    <mergeCell ref="K435:R435"/>
    <mergeCell ref="S435:Z435"/>
    <mergeCell ref="AA435:AH437"/>
    <mergeCell ref="AI435:AP437"/>
    <mergeCell ref="AQ435:AX437"/>
    <mergeCell ref="C436:J436"/>
    <mergeCell ref="K436:R436"/>
    <mergeCell ref="S436:Z436"/>
    <mergeCell ref="C267:J267"/>
    <mergeCell ref="K267:R267"/>
    <mergeCell ref="S267:Z267"/>
    <mergeCell ref="AA267:AH267"/>
    <mergeCell ref="AI267:AP267"/>
    <mergeCell ref="AQ267:AX267"/>
    <mergeCell ref="C324:J324"/>
    <mergeCell ref="K324:R324"/>
    <mergeCell ref="S324:Z324"/>
    <mergeCell ref="AA324:AH324"/>
    <mergeCell ref="AI324:AP324"/>
    <mergeCell ref="AQ324:AX324"/>
    <mergeCell ref="S304:Z305"/>
    <mergeCell ref="C321:J321"/>
    <mergeCell ref="K321:R321"/>
    <mergeCell ref="S321:Z321"/>
    <mergeCell ref="AA321:AH323"/>
    <mergeCell ref="AI321:AP323"/>
    <mergeCell ref="AQ321:AX323"/>
    <mergeCell ref="C322:J322"/>
    <mergeCell ref="K322:R322"/>
    <mergeCell ref="S322:Z322"/>
    <mergeCell ref="C323:J323"/>
    <mergeCell ref="K323:R323"/>
    <mergeCell ref="C153:J153"/>
    <mergeCell ref="K153:R153"/>
    <mergeCell ref="S153:Z153"/>
    <mergeCell ref="AA153:AH153"/>
    <mergeCell ref="AI153:AP153"/>
    <mergeCell ref="AQ153:AX153"/>
    <mergeCell ref="C210:J210"/>
    <mergeCell ref="K210:R210"/>
    <mergeCell ref="S210:Z210"/>
    <mergeCell ref="AA210:AH210"/>
    <mergeCell ref="AI210:AP210"/>
    <mergeCell ref="AQ210:AX210"/>
    <mergeCell ref="S190:Z191"/>
    <mergeCell ref="C207:J207"/>
    <mergeCell ref="K207:R207"/>
    <mergeCell ref="S207:Z207"/>
    <mergeCell ref="AA207:AH209"/>
    <mergeCell ref="AI207:AP209"/>
    <mergeCell ref="AQ207:AX209"/>
    <mergeCell ref="C208:J208"/>
    <mergeCell ref="K208:R208"/>
    <mergeCell ref="S208:Z208"/>
    <mergeCell ref="C209:J209"/>
    <mergeCell ref="K209:R209"/>
    <mergeCell ref="C38:J38"/>
    <mergeCell ref="K38:R38"/>
    <mergeCell ref="S38:Z38"/>
    <mergeCell ref="AA38:AH38"/>
    <mergeCell ref="AI38:AP38"/>
    <mergeCell ref="AQ38:AX38"/>
    <mergeCell ref="C96:J96"/>
    <mergeCell ref="K96:R96"/>
    <mergeCell ref="S96:Z96"/>
    <mergeCell ref="AA96:AH96"/>
    <mergeCell ref="AI96:AP96"/>
    <mergeCell ref="AQ96:AX96"/>
    <mergeCell ref="S76:Z77"/>
    <mergeCell ref="C93:J93"/>
    <mergeCell ref="K93:R93"/>
    <mergeCell ref="S93:Z93"/>
    <mergeCell ref="AA93:AH95"/>
    <mergeCell ref="AI93:AP95"/>
    <mergeCell ref="AQ93:AX95"/>
    <mergeCell ref="C94:J94"/>
    <mergeCell ref="K94:R94"/>
    <mergeCell ref="S94:Z94"/>
    <mergeCell ref="C95:J95"/>
    <mergeCell ref="K95:R95"/>
    <mergeCell ref="C437:J437"/>
    <mergeCell ref="C416:J417"/>
    <mergeCell ref="K416:R417"/>
    <mergeCell ref="S416:Z417"/>
    <mergeCell ref="AA416:AP416"/>
    <mergeCell ref="AQ416:AX417"/>
    <mergeCell ref="AA417:AH417"/>
    <mergeCell ref="AI417:AP417"/>
    <mergeCell ref="C434:J434"/>
    <mergeCell ref="K434:R434"/>
    <mergeCell ref="S434:Z434"/>
    <mergeCell ref="AA434:AH434"/>
    <mergeCell ref="AI434:AP434"/>
    <mergeCell ref="AQ434:AX434"/>
    <mergeCell ref="AA418:AH419"/>
    <mergeCell ref="AI418:AP419"/>
    <mergeCell ref="AQ418:AX419"/>
    <mergeCell ref="B427:AY427"/>
    <mergeCell ref="C433:Z433"/>
    <mergeCell ref="AA433:AX433"/>
    <mergeCell ref="C418:D419"/>
    <mergeCell ref="E418:F419"/>
    <mergeCell ref="G418:H419"/>
    <mergeCell ref="I418:J419"/>
    <mergeCell ref="K418:R419"/>
    <mergeCell ref="B400:AY400"/>
    <mergeCell ref="F402:K402"/>
    <mergeCell ref="L402:Q402"/>
    <mergeCell ref="T402:Y402"/>
    <mergeCell ref="Z402:AE402"/>
    <mergeCell ref="AH402:AN402"/>
    <mergeCell ref="AO402:AT402"/>
    <mergeCell ref="B404:AY404"/>
    <mergeCell ref="B414:AY414"/>
    <mergeCell ref="S361:Z362"/>
    <mergeCell ref="C378:J378"/>
    <mergeCell ref="K378:R378"/>
    <mergeCell ref="S378:Z378"/>
    <mergeCell ref="AA378:AH380"/>
    <mergeCell ref="AI378:AP380"/>
    <mergeCell ref="AQ378:AX380"/>
    <mergeCell ref="C379:J379"/>
    <mergeCell ref="K379:R379"/>
    <mergeCell ref="S379:Z379"/>
    <mergeCell ref="C380:J380"/>
    <mergeCell ref="K380:R380"/>
    <mergeCell ref="S380:Z380"/>
    <mergeCell ref="C359:J360"/>
    <mergeCell ref="K359:R360"/>
    <mergeCell ref="S359:Z360"/>
    <mergeCell ref="AA359:AP359"/>
    <mergeCell ref="AQ359:AX360"/>
    <mergeCell ref="AA360:AH360"/>
    <mergeCell ref="AI360:AP360"/>
    <mergeCell ref="C377:J377"/>
    <mergeCell ref="K377:R377"/>
    <mergeCell ref="S377:Z377"/>
    <mergeCell ref="AA377:AH377"/>
    <mergeCell ref="AI377:AP377"/>
    <mergeCell ref="AQ377:AX377"/>
    <mergeCell ref="AA361:AH362"/>
    <mergeCell ref="AI361:AP362"/>
    <mergeCell ref="AQ361:AX362"/>
    <mergeCell ref="B370:AY370"/>
    <mergeCell ref="C376:Z376"/>
    <mergeCell ref="AA376:AX376"/>
    <mergeCell ref="C361:D362"/>
    <mergeCell ref="E361:F362"/>
    <mergeCell ref="G361:H362"/>
    <mergeCell ref="I361:J362"/>
    <mergeCell ref="K361:R362"/>
    <mergeCell ref="B343:AY343"/>
    <mergeCell ref="F345:K345"/>
    <mergeCell ref="L345:Q345"/>
    <mergeCell ref="T345:Y345"/>
    <mergeCell ref="Z345:AE345"/>
    <mergeCell ref="AH345:AN345"/>
    <mergeCell ref="AO345:AT345"/>
    <mergeCell ref="B347:AY347"/>
    <mergeCell ref="B357:AY357"/>
    <mergeCell ref="S323:Z323"/>
    <mergeCell ref="C302:J303"/>
    <mergeCell ref="K302:R303"/>
    <mergeCell ref="S302:Z303"/>
    <mergeCell ref="AA302:AP302"/>
    <mergeCell ref="AQ302:AX303"/>
    <mergeCell ref="AA303:AH303"/>
    <mergeCell ref="AI303:AP303"/>
    <mergeCell ref="C320:J320"/>
    <mergeCell ref="K320:R320"/>
    <mergeCell ref="S320:Z320"/>
    <mergeCell ref="AA320:AH320"/>
    <mergeCell ref="AI320:AP320"/>
    <mergeCell ref="AQ320:AX320"/>
    <mergeCell ref="AA304:AH305"/>
    <mergeCell ref="AI304:AP305"/>
    <mergeCell ref="AQ304:AX305"/>
    <mergeCell ref="B313:AY313"/>
    <mergeCell ref="C319:Z319"/>
    <mergeCell ref="AA319:AX319"/>
    <mergeCell ref="C304:D305"/>
    <mergeCell ref="E304:F305"/>
    <mergeCell ref="G304:H305"/>
    <mergeCell ref="I304:J305"/>
    <mergeCell ref="K304:R305"/>
    <mergeCell ref="B286:AY286"/>
    <mergeCell ref="F288:K288"/>
    <mergeCell ref="L288:Q288"/>
    <mergeCell ref="T288:Y288"/>
    <mergeCell ref="Z288:AE288"/>
    <mergeCell ref="AH288:AN288"/>
    <mergeCell ref="AO288:AT288"/>
    <mergeCell ref="B290:AY290"/>
    <mergeCell ref="B300:AY300"/>
    <mergeCell ref="S247:Z248"/>
    <mergeCell ref="C264:J264"/>
    <mergeCell ref="K264:R264"/>
    <mergeCell ref="S264:Z264"/>
    <mergeCell ref="AA264:AH266"/>
    <mergeCell ref="AI264:AP266"/>
    <mergeCell ref="AQ264:AX266"/>
    <mergeCell ref="C265:J265"/>
    <mergeCell ref="K265:R265"/>
    <mergeCell ref="S265:Z265"/>
    <mergeCell ref="C266:J266"/>
    <mergeCell ref="K266:R266"/>
    <mergeCell ref="S266:Z266"/>
    <mergeCell ref="C245:J246"/>
    <mergeCell ref="K245:R246"/>
    <mergeCell ref="S245:Z246"/>
    <mergeCell ref="AA245:AP245"/>
    <mergeCell ref="AQ245:AX246"/>
    <mergeCell ref="AA246:AH246"/>
    <mergeCell ref="AI246:AP246"/>
    <mergeCell ref="C263:J263"/>
    <mergeCell ref="K263:R263"/>
    <mergeCell ref="S263:Z263"/>
    <mergeCell ref="AA263:AH263"/>
    <mergeCell ref="AI263:AP263"/>
    <mergeCell ref="AQ263:AX263"/>
    <mergeCell ref="AA247:AH248"/>
    <mergeCell ref="AI247:AP248"/>
    <mergeCell ref="AQ247:AX248"/>
    <mergeCell ref="B256:AY256"/>
    <mergeCell ref="C262:Z262"/>
    <mergeCell ref="AA262:AX262"/>
    <mergeCell ref="C247:D248"/>
    <mergeCell ref="E247:F248"/>
    <mergeCell ref="G247:H248"/>
    <mergeCell ref="I247:J248"/>
    <mergeCell ref="K247:R248"/>
    <mergeCell ref="B229:AY229"/>
    <mergeCell ref="F231:K231"/>
    <mergeCell ref="L231:Q231"/>
    <mergeCell ref="T231:Y231"/>
    <mergeCell ref="Z231:AE231"/>
    <mergeCell ref="AH231:AN231"/>
    <mergeCell ref="AO231:AT231"/>
    <mergeCell ref="B233:AY233"/>
    <mergeCell ref="B243:AY243"/>
    <mergeCell ref="S209:Z209"/>
    <mergeCell ref="C188:J189"/>
    <mergeCell ref="K188:R189"/>
    <mergeCell ref="S188:Z189"/>
    <mergeCell ref="AA188:AP188"/>
    <mergeCell ref="AQ188:AX189"/>
    <mergeCell ref="AA189:AH189"/>
    <mergeCell ref="AI189:AP189"/>
    <mergeCell ref="C206:J206"/>
    <mergeCell ref="K206:R206"/>
    <mergeCell ref="S206:Z206"/>
    <mergeCell ref="AA206:AH206"/>
    <mergeCell ref="AI206:AP206"/>
    <mergeCell ref="AQ206:AX206"/>
    <mergeCell ref="AA190:AH191"/>
    <mergeCell ref="AI190:AP191"/>
    <mergeCell ref="AQ190:AX191"/>
    <mergeCell ref="B199:AY199"/>
    <mergeCell ref="C205:Z205"/>
    <mergeCell ref="AA205:AX205"/>
    <mergeCell ref="C190:D191"/>
    <mergeCell ref="E190:F191"/>
    <mergeCell ref="G190:H191"/>
    <mergeCell ref="I190:J191"/>
    <mergeCell ref="K190:R191"/>
    <mergeCell ref="B172:AY172"/>
    <mergeCell ref="F174:K174"/>
    <mergeCell ref="L174:Q174"/>
    <mergeCell ref="T174:Y174"/>
    <mergeCell ref="Z174:AE174"/>
    <mergeCell ref="AH174:AN174"/>
    <mergeCell ref="AO174:AT174"/>
    <mergeCell ref="B176:AY176"/>
    <mergeCell ref="B186:AY186"/>
    <mergeCell ref="S133:Z134"/>
    <mergeCell ref="C150:J150"/>
    <mergeCell ref="K150:R150"/>
    <mergeCell ref="S150:Z150"/>
    <mergeCell ref="AA150:AH152"/>
    <mergeCell ref="AI150:AP152"/>
    <mergeCell ref="AQ150:AX152"/>
    <mergeCell ref="C151:J151"/>
    <mergeCell ref="K151:R151"/>
    <mergeCell ref="S151:Z151"/>
    <mergeCell ref="C152:J152"/>
    <mergeCell ref="K152:R152"/>
    <mergeCell ref="S152:Z152"/>
    <mergeCell ref="C131:J132"/>
    <mergeCell ref="K131:R132"/>
    <mergeCell ref="S131:Z132"/>
    <mergeCell ref="AA131:AP131"/>
    <mergeCell ref="AQ131:AX132"/>
    <mergeCell ref="AA132:AH132"/>
    <mergeCell ref="AI132:AP132"/>
    <mergeCell ref="C149:J149"/>
    <mergeCell ref="K149:R149"/>
    <mergeCell ref="S149:Z149"/>
    <mergeCell ref="AA149:AH149"/>
    <mergeCell ref="AI149:AP149"/>
    <mergeCell ref="AQ149:AX149"/>
    <mergeCell ref="AA133:AH134"/>
    <mergeCell ref="AI133:AP134"/>
    <mergeCell ref="AQ133:AX134"/>
    <mergeCell ref="B142:AY142"/>
    <mergeCell ref="C148:Z148"/>
    <mergeCell ref="AA148:AX148"/>
    <mergeCell ref="C133:D134"/>
    <mergeCell ref="E133:F134"/>
    <mergeCell ref="G133:H134"/>
    <mergeCell ref="I133:J134"/>
    <mergeCell ref="K133:R134"/>
    <mergeCell ref="B115:AY115"/>
    <mergeCell ref="F117:K117"/>
    <mergeCell ref="L117:Q117"/>
    <mergeCell ref="T117:Y117"/>
    <mergeCell ref="Z117:AE117"/>
    <mergeCell ref="AH117:AN117"/>
    <mergeCell ref="AO117:AT117"/>
    <mergeCell ref="B119:AY119"/>
    <mergeCell ref="B129:AY129"/>
    <mergeCell ref="S95:Z95"/>
    <mergeCell ref="C74:J75"/>
    <mergeCell ref="K74:R75"/>
    <mergeCell ref="S74:Z75"/>
    <mergeCell ref="AA74:AP74"/>
    <mergeCell ref="AQ74:AX75"/>
    <mergeCell ref="AA75:AH75"/>
    <mergeCell ref="AI75:AP75"/>
    <mergeCell ref="C92:J92"/>
    <mergeCell ref="K92:R92"/>
    <mergeCell ref="S92:Z92"/>
    <mergeCell ref="AA92:AH92"/>
    <mergeCell ref="AI92:AP92"/>
    <mergeCell ref="AQ92:AX92"/>
    <mergeCell ref="AA76:AH77"/>
    <mergeCell ref="AI76:AP77"/>
    <mergeCell ref="AQ76:AX77"/>
    <mergeCell ref="B85:AY85"/>
    <mergeCell ref="C91:Z91"/>
    <mergeCell ref="AA91:AX91"/>
    <mergeCell ref="C76:D77"/>
    <mergeCell ref="E76:F77"/>
    <mergeCell ref="G76:H77"/>
    <mergeCell ref="I76:J77"/>
    <mergeCell ref="K76:R77"/>
    <mergeCell ref="B58:AY58"/>
    <mergeCell ref="F60:K60"/>
    <mergeCell ref="L60:Q60"/>
    <mergeCell ref="T60:Y60"/>
    <mergeCell ref="Z60:AE60"/>
    <mergeCell ref="AH60:AN60"/>
    <mergeCell ref="AO60:AT60"/>
    <mergeCell ref="B62:AY62"/>
    <mergeCell ref="B72:AY72"/>
    <mergeCell ref="C35:J35"/>
    <mergeCell ref="K35:R35"/>
    <mergeCell ref="S35:Z35"/>
    <mergeCell ref="AA35:AH37"/>
    <mergeCell ref="AI35:AP37"/>
    <mergeCell ref="AQ35:AX37"/>
    <mergeCell ref="C36:J36"/>
    <mergeCell ref="K36:R36"/>
    <mergeCell ref="S36:Z36"/>
    <mergeCell ref="C37:J37"/>
    <mergeCell ref="K37:R37"/>
    <mergeCell ref="S37:Z37"/>
    <mergeCell ref="AA19:AH20"/>
    <mergeCell ref="AI19:AP20"/>
    <mergeCell ref="AQ19:AX20"/>
    <mergeCell ref="B28:AY28"/>
    <mergeCell ref="C33:Z33"/>
    <mergeCell ref="AA33:AX33"/>
    <mergeCell ref="C19:D20"/>
    <mergeCell ref="E19:F20"/>
    <mergeCell ref="G19:H20"/>
    <mergeCell ref="I19:J20"/>
    <mergeCell ref="K19:R20"/>
    <mergeCell ref="S19:Z20"/>
    <mergeCell ref="E194:AY194"/>
    <mergeCell ref="E137:AY137"/>
    <mergeCell ref="B5:AY5"/>
    <mergeCell ref="B1:AY1"/>
    <mergeCell ref="F3:K3"/>
    <mergeCell ref="L3:Q3"/>
    <mergeCell ref="T3:Y3"/>
    <mergeCell ref="Z3:AE3"/>
    <mergeCell ref="AH3:AN3"/>
    <mergeCell ref="AO3:AT3"/>
    <mergeCell ref="B15:AY15"/>
    <mergeCell ref="C17:J18"/>
    <mergeCell ref="K17:R18"/>
    <mergeCell ref="S17:Z18"/>
    <mergeCell ref="AA17:AP17"/>
    <mergeCell ref="AQ17:AX18"/>
    <mergeCell ref="AA18:AH18"/>
    <mergeCell ref="AI18:AP18"/>
    <mergeCell ref="C34:J34"/>
    <mergeCell ref="K34:R34"/>
    <mergeCell ref="S34:Z34"/>
    <mergeCell ref="AA34:AH34"/>
    <mergeCell ref="AI34:AP34"/>
    <mergeCell ref="AQ34:AX34"/>
  </mergeCells>
  <phoneticPr fontId="2" type="noConversion"/>
  <printOptions horizontalCentered="1"/>
  <pageMargins left="0.98425196850393704" right="0.39370078740157483" top="0.74803149606299213" bottom="0.39370078740157483" header="0" footer="0"/>
  <pageSetup paperSize="9" scale="90" fitToHeight="3" orientation="landscape" blackAndWhite="1" r:id="rId1"/>
  <rowBreaks count="7" manualBreakCount="7">
    <brk id="57" min="1" max="50" man="1"/>
    <brk id="114" min="1" max="50" man="1"/>
    <brk id="171" min="1" max="50" man="1"/>
    <brk id="228" min="1" max="50" man="1"/>
    <brk id="285" min="1" max="50" man="1"/>
    <brk id="342" min="1" max="50" man="1"/>
    <brk id="399" min="1" max="50"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0">
    <tabColor theme="7" tint="0.79998168889431442"/>
  </sheetPr>
  <dimension ref="A1:AZ456"/>
  <sheetViews>
    <sheetView showZeros="0" view="pageBreakPreview" zoomScaleSheetLayoutView="100" workbookViewId="0">
      <selection activeCell="BD29" sqref="BD29"/>
    </sheetView>
  </sheetViews>
  <sheetFormatPr defaultColWidth="2.5" defaultRowHeight="13.5"/>
  <cols>
    <col min="1" max="1" width="11.75" style="623" customWidth="1"/>
    <col min="2" max="51" width="2.375" style="574" customWidth="1"/>
    <col min="52" max="52" width="5" style="443" customWidth="1"/>
    <col min="53" max="16384" width="2.5" style="574"/>
  </cols>
  <sheetData>
    <row r="1" spans="1:52" ht="27" thickTop="1" thickBot="1">
      <c r="A1" s="1413" t="s">
        <v>1231</v>
      </c>
      <c r="B1" s="1869" t="s">
        <v>745</v>
      </c>
      <c r="C1" s="1869"/>
      <c r="D1" s="1869"/>
      <c r="E1" s="1869"/>
      <c r="F1" s="1869"/>
      <c r="G1" s="1869"/>
      <c r="H1" s="1869"/>
      <c r="I1" s="1869"/>
      <c r="J1" s="1869"/>
      <c r="K1" s="1869"/>
      <c r="L1" s="1869"/>
      <c r="M1" s="1869"/>
      <c r="N1" s="1869"/>
      <c r="O1" s="1869"/>
      <c r="P1" s="1869"/>
      <c r="Q1" s="1869"/>
      <c r="R1" s="1869"/>
      <c r="S1" s="1869"/>
      <c r="T1" s="1869"/>
      <c r="U1" s="1869"/>
      <c r="V1" s="1869"/>
      <c r="W1" s="1869"/>
      <c r="X1" s="1869"/>
      <c r="Y1" s="1869"/>
      <c r="Z1" s="1869"/>
      <c r="AA1" s="1869"/>
      <c r="AB1" s="1869"/>
      <c r="AC1" s="1869"/>
      <c r="AD1" s="1869"/>
      <c r="AE1" s="1869"/>
      <c r="AF1" s="1869"/>
      <c r="AG1" s="1869"/>
      <c r="AH1" s="1869"/>
      <c r="AI1" s="1869"/>
      <c r="AJ1" s="1869"/>
      <c r="AK1" s="1869"/>
      <c r="AL1" s="1869"/>
      <c r="AM1" s="1869"/>
      <c r="AN1" s="1869"/>
      <c r="AO1" s="1869"/>
      <c r="AP1" s="1869"/>
      <c r="AQ1" s="1869"/>
      <c r="AR1" s="1869"/>
      <c r="AS1" s="1869"/>
      <c r="AT1" s="1869"/>
      <c r="AU1" s="1869"/>
      <c r="AV1" s="1869"/>
      <c r="AW1" s="1869"/>
      <c r="AX1" s="1869"/>
      <c r="AY1" s="1869"/>
      <c r="AZ1" s="444"/>
    </row>
    <row r="2" spans="1:52" s="260" customFormat="1" ht="9.9499999999999993" customHeight="1" thickTop="1">
      <c r="A2" s="575">
        <f t="shared" ref="A2:A21" si="0">IF(K$19&gt;0,1,0)</f>
        <v>0</v>
      </c>
      <c r="AZ2" s="443"/>
    </row>
    <row r="3" spans="1:52" s="576" customFormat="1" ht="30" customHeight="1">
      <c r="A3" s="575">
        <f t="shared" si="0"/>
        <v>0</v>
      </c>
      <c r="F3" s="1864" t="s">
        <v>1228</v>
      </c>
      <c r="G3" s="1864"/>
      <c r="H3" s="1864"/>
      <c r="I3" s="1864"/>
      <c r="J3" s="1864"/>
      <c r="K3" s="1864"/>
      <c r="L3" s="1870">
        <f>+'6-3표준조사 5'!K4</f>
        <v>0</v>
      </c>
      <c r="M3" s="1870"/>
      <c r="N3" s="1870"/>
      <c r="O3" s="1870"/>
      <c r="P3" s="1870"/>
      <c r="Q3" s="1870"/>
      <c r="R3" s="577"/>
      <c r="S3" s="577"/>
      <c r="T3" s="1864" t="s">
        <v>1227</v>
      </c>
      <c r="U3" s="1864"/>
      <c r="V3" s="1864"/>
      <c r="W3" s="1864"/>
      <c r="X3" s="1864"/>
      <c r="Y3" s="1864"/>
      <c r="Z3" s="1870">
        <f>+'6-3표준조사 5'!L4</f>
        <v>0</v>
      </c>
      <c r="AA3" s="1870"/>
      <c r="AB3" s="1870"/>
      <c r="AC3" s="1870"/>
      <c r="AD3" s="1870"/>
      <c r="AE3" s="1870"/>
      <c r="AF3" s="577"/>
      <c r="AG3" s="577"/>
      <c r="AH3" s="1864" t="s">
        <v>1226</v>
      </c>
      <c r="AI3" s="1864"/>
      <c r="AJ3" s="1864"/>
      <c r="AK3" s="1864"/>
      <c r="AL3" s="1864"/>
      <c r="AM3" s="1864"/>
      <c r="AN3" s="1864"/>
      <c r="AO3" s="1870" t="str">
        <f>+'6-3표준조사 5'!R4</f>
        <v>모두베기</v>
      </c>
      <c r="AP3" s="1870"/>
      <c r="AQ3" s="1870"/>
      <c r="AR3" s="1870"/>
      <c r="AS3" s="1870"/>
      <c r="AT3" s="1870"/>
      <c r="AU3" s="578"/>
      <c r="AV3" s="578"/>
      <c r="AW3" s="578"/>
      <c r="AX3" s="578"/>
      <c r="AZ3" s="443"/>
    </row>
    <row r="4" spans="1:52" s="260" customFormat="1" ht="14.25" customHeight="1">
      <c r="A4" s="575">
        <f t="shared" si="0"/>
        <v>0</v>
      </c>
      <c r="AZ4" s="443">
        <v>1</v>
      </c>
    </row>
    <row r="5" spans="1:52" s="259" customFormat="1" ht="20.100000000000001" customHeight="1">
      <c r="A5" s="575">
        <f t="shared" si="0"/>
        <v>0</v>
      </c>
      <c r="B5" s="1876" t="s">
        <v>1225</v>
      </c>
      <c r="C5" s="1876"/>
      <c r="D5" s="1876"/>
      <c r="E5" s="1876"/>
      <c r="F5" s="1876"/>
      <c r="G5" s="1876"/>
      <c r="H5" s="1876"/>
      <c r="I5" s="1876"/>
      <c r="J5" s="1876"/>
      <c r="K5" s="1876"/>
      <c r="L5" s="1876"/>
      <c r="M5" s="1876"/>
      <c r="N5" s="1876"/>
      <c r="O5" s="1876"/>
      <c r="P5" s="1876"/>
      <c r="Q5" s="1876"/>
      <c r="R5" s="1876"/>
      <c r="S5" s="1876"/>
      <c r="T5" s="1876"/>
      <c r="U5" s="1876"/>
      <c r="V5" s="1876"/>
      <c r="W5" s="1876"/>
      <c r="X5" s="1876"/>
      <c r="Y5" s="1876"/>
      <c r="Z5" s="1876"/>
      <c r="AA5" s="1876"/>
      <c r="AB5" s="1876"/>
      <c r="AC5" s="1876"/>
      <c r="AD5" s="1876"/>
      <c r="AE5" s="1876"/>
      <c r="AF5" s="1876"/>
      <c r="AG5" s="1876"/>
      <c r="AH5" s="1876"/>
      <c r="AI5" s="1876"/>
      <c r="AJ5" s="1876"/>
      <c r="AK5" s="1876"/>
      <c r="AL5" s="1876"/>
      <c r="AM5" s="1876"/>
      <c r="AN5" s="1876"/>
      <c r="AO5" s="1876"/>
      <c r="AP5" s="1876"/>
      <c r="AQ5" s="1876"/>
      <c r="AR5" s="1876"/>
      <c r="AS5" s="1876"/>
      <c r="AT5" s="1876"/>
      <c r="AU5" s="1876"/>
      <c r="AV5" s="1876"/>
      <c r="AW5" s="1876"/>
      <c r="AX5" s="1876"/>
      <c r="AY5" s="1876"/>
      <c r="AZ5" s="443">
        <v>1</v>
      </c>
    </row>
    <row r="6" spans="1:52" s="259" customFormat="1" ht="18" customHeight="1">
      <c r="A6" s="575">
        <f t="shared" si="0"/>
        <v>0</v>
      </c>
      <c r="C6" s="259" t="s">
        <v>1208</v>
      </c>
      <c r="D6" s="579" t="s">
        <v>1224</v>
      </c>
      <c r="E6" s="579"/>
      <c r="F6" s="580"/>
      <c r="G6" s="580"/>
      <c r="H6" s="580"/>
      <c r="I6" s="580"/>
      <c r="J6" s="581"/>
      <c r="M6" s="579"/>
      <c r="N6" s="579"/>
      <c r="O6" s="581"/>
      <c r="P6" s="579"/>
      <c r="Q6" s="579"/>
      <c r="R6" s="579"/>
      <c r="S6" s="579"/>
      <c r="T6" s="579"/>
      <c r="U6" s="579"/>
      <c r="V6" s="579"/>
      <c r="W6" s="579"/>
      <c r="X6" s="579"/>
      <c r="Y6" s="579"/>
      <c r="Z6" s="579"/>
      <c r="AA6" s="579"/>
      <c r="AB6" s="579"/>
      <c r="AC6" s="579"/>
      <c r="AD6" s="579"/>
      <c r="AE6" s="579"/>
      <c r="AZ6" s="443">
        <v>1</v>
      </c>
    </row>
    <row r="7" spans="1:52" s="259" customFormat="1" ht="18" customHeight="1">
      <c r="A7" s="575">
        <f t="shared" si="0"/>
        <v>0</v>
      </c>
      <c r="D7" s="259" t="s">
        <v>499</v>
      </c>
      <c r="E7" s="579" t="str">
        <f>CONCATENATE(L3," 임반 ",Z3," 소반 은 해발고",'6-3표준조사 5'!W3,"m ~ ",'6-3표준조사 5'!W4,"m 사이에 분포한다.")</f>
        <v>0 임반 0 소반 은 해발고600m ~ 705m 사이에 분포한다.</v>
      </c>
      <c r="F7" s="579"/>
      <c r="G7" s="579"/>
      <c r="H7" s="579"/>
      <c r="I7" s="579"/>
      <c r="J7" s="579"/>
      <c r="K7" s="579"/>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82"/>
      <c r="AK7" s="582"/>
      <c r="AL7" s="582"/>
      <c r="AM7" s="579"/>
      <c r="AN7" s="579"/>
      <c r="AO7" s="579"/>
      <c r="AP7" s="579"/>
      <c r="AQ7" s="579"/>
      <c r="AR7" s="579"/>
      <c r="AS7" s="579"/>
      <c r="AT7" s="579"/>
      <c r="AU7" s="579"/>
      <c r="AV7" s="579"/>
      <c r="AW7" s="579"/>
      <c r="AX7" s="579"/>
      <c r="AY7" s="579"/>
      <c r="AZ7" s="443">
        <v>1</v>
      </c>
    </row>
    <row r="8" spans="1:52" s="259" customFormat="1" ht="18" customHeight="1">
      <c r="A8" s="575">
        <f t="shared" si="0"/>
        <v>0</v>
      </c>
      <c r="D8" s="259" t="s">
        <v>499</v>
      </c>
      <c r="E8" s="259" t="str">
        <f>CONCATENATE("소반의 경사도는 평균 ",'6-3표준조사 5'!W5,"˚로 ",'6-3표준조사 5'!P6,"경사이고, 임지의 잔재를 제외하고 장애물은 많지 않다.")</f>
        <v>소반의 경사도는 평균 25.68˚로 중 (15˚ ~ 30˚)경사이고, 임지의 잔재를 제외하고 장애물은 많지 않다.</v>
      </c>
      <c r="AZ8" s="443">
        <v>1</v>
      </c>
    </row>
    <row r="9" spans="1:52" s="259" customFormat="1" ht="18" customHeight="1">
      <c r="A9" s="575">
        <f t="shared" si="0"/>
        <v>0</v>
      </c>
      <c r="C9" s="259" t="s">
        <v>1206</v>
      </c>
      <c r="D9" s="259" t="s">
        <v>1223</v>
      </c>
      <c r="K9" s="579"/>
      <c r="L9" s="579"/>
      <c r="M9" s="583"/>
      <c r="P9" s="584"/>
      <c r="Q9" s="584"/>
      <c r="R9" s="584"/>
      <c r="S9" s="584"/>
      <c r="T9" s="584"/>
      <c r="AZ9" s="443">
        <v>1</v>
      </c>
    </row>
    <row r="10" spans="1:52" s="259" customFormat="1" ht="18" customHeight="1">
      <c r="A10" s="575">
        <f t="shared" si="0"/>
        <v>0</v>
      </c>
      <c r="D10" s="259" t="s">
        <v>499</v>
      </c>
      <c r="E10" s="579" t="str">
        <f>CONCATENATE("사업대상지는 ",'6-3표준조사 5'!N4," ",'6-3표준조사 5'!O4," ",'6-3표준조사 5'!P4,"외 1필지로 지적면적은 ",'6-3표준조사 5'!W17,"ha 이다." )</f>
        <v>사업대상지는   번지외 1필지로 지적면적은 0ha 이다.</v>
      </c>
      <c r="F10" s="579"/>
      <c r="G10" s="579"/>
      <c r="AJ10" s="579"/>
      <c r="AK10" s="579"/>
      <c r="AL10" s="579"/>
      <c r="AM10" s="579"/>
      <c r="AN10" s="579"/>
      <c r="AO10" s="579"/>
      <c r="AP10" s="579"/>
      <c r="AQ10" s="579"/>
      <c r="AR10" s="579"/>
      <c r="AS10" s="579"/>
      <c r="AT10" s="579"/>
      <c r="AU10" s="579"/>
      <c r="AV10" s="579"/>
      <c r="AW10" s="579"/>
      <c r="AX10" s="579"/>
      <c r="AY10" s="579"/>
      <c r="AZ10" s="585">
        <v>1</v>
      </c>
    </row>
    <row r="11" spans="1:52" s="259" customFormat="1" ht="18" customHeight="1">
      <c r="A11" s="575">
        <f t="shared" si="0"/>
        <v>0</v>
      </c>
      <c r="D11" s="259" t="s">
        <v>499</v>
      </c>
      <c r="E11" s="579" t="str">
        <f>CONCATENATE("소반의 풀베기사업 대상면적은 ",'6-3표준조사 5'!Q4,"ha 이다.")</f>
        <v>소반의 풀베기사업 대상면적은 0ha 이다.</v>
      </c>
      <c r="F11" s="579"/>
      <c r="G11" s="579"/>
      <c r="H11" s="579"/>
      <c r="I11" s="579"/>
      <c r="J11" s="579"/>
      <c r="K11" s="579"/>
      <c r="L11" s="579"/>
      <c r="M11" s="579"/>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79"/>
      <c r="AK11" s="579"/>
      <c r="AL11" s="579"/>
      <c r="AM11" s="579"/>
      <c r="AN11" s="579"/>
      <c r="AO11" s="579"/>
      <c r="AP11" s="579"/>
      <c r="AQ11" s="579"/>
      <c r="AR11" s="579"/>
      <c r="AS11" s="579"/>
      <c r="AT11" s="579"/>
      <c r="AU11" s="579"/>
      <c r="AV11" s="579"/>
      <c r="AW11" s="579"/>
      <c r="AX11" s="579"/>
      <c r="AY11" s="579"/>
      <c r="AZ11" s="585">
        <v>1</v>
      </c>
    </row>
    <row r="12" spans="1:52" s="259" customFormat="1" ht="18" customHeight="1">
      <c r="A12" s="575">
        <f t="shared" si="0"/>
        <v>0</v>
      </c>
      <c r="C12" s="259" t="s">
        <v>1193</v>
      </c>
      <c r="D12" s="259" t="s">
        <v>1222</v>
      </c>
      <c r="E12" s="579"/>
      <c r="F12" s="579"/>
      <c r="G12" s="579"/>
      <c r="H12" s="579"/>
      <c r="I12" s="579"/>
      <c r="J12" s="579"/>
      <c r="K12" s="579"/>
      <c r="L12" s="579"/>
      <c r="M12" s="579"/>
      <c r="N12" s="579"/>
      <c r="O12" s="579"/>
      <c r="P12" s="579"/>
      <c r="Q12" s="579"/>
      <c r="R12" s="579"/>
      <c r="S12" s="579"/>
      <c r="T12" s="579"/>
      <c r="U12" s="579"/>
      <c r="V12" s="579"/>
      <c r="W12" s="579"/>
      <c r="X12" s="579"/>
      <c r="Y12" s="579"/>
      <c r="Z12" s="579"/>
      <c r="AA12" s="579"/>
      <c r="AB12" s="579"/>
      <c r="AC12" s="579"/>
      <c r="AD12" s="579"/>
      <c r="AE12" s="579"/>
      <c r="AF12" s="579"/>
      <c r="AG12" s="579"/>
      <c r="AH12" s="769"/>
      <c r="AI12" s="769"/>
      <c r="AJ12" s="769"/>
      <c r="AK12" s="579"/>
      <c r="AL12" s="579"/>
      <c r="AM12" s="579"/>
      <c r="AN12" s="579"/>
      <c r="AO12" s="579"/>
      <c r="AP12" s="579"/>
      <c r="AQ12" s="579"/>
      <c r="AR12" s="579"/>
      <c r="AS12" s="579"/>
      <c r="AT12" s="579"/>
      <c r="AU12" s="579"/>
      <c r="AV12" s="579"/>
      <c r="AW12" s="579"/>
      <c r="AX12" s="579"/>
      <c r="AY12" s="579"/>
      <c r="AZ12" s="585">
        <v>1</v>
      </c>
    </row>
    <row r="13" spans="1:52" s="259" customFormat="1" ht="18" customHeight="1">
      <c r="A13" s="575">
        <f t="shared" si="0"/>
        <v>0</v>
      </c>
      <c r="B13" s="586"/>
      <c r="C13" s="586"/>
      <c r="D13" s="586" t="s">
        <v>499</v>
      </c>
      <c r="E13" s="587" t="str">
        <f>'6-3표준조사 5'!$W$20</f>
        <v>소반 주변 임도가 개설되어 있어 접근이 용이하다.</v>
      </c>
      <c r="F13" s="587"/>
      <c r="G13" s="587"/>
      <c r="H13" s="587"/>
      <c r="I13" s="587"/>
      <c r="J13" s="587"/>
      <c r="K13" s="587"/>
      <c r="L13" s="587"/>
      <c r="M13" s="587"/>
      <c r="N13" s="587"/>
      <c r="O13" s="587"/>
      <c r="P13" s="587"/>
      <c r="Q13" s="587"/>
      <c r="R13" s="587"/>
      <c r="S13" s="587"/>
      <c r="T13" s="587"/>
      <c r="U13" s="587"/>
      <c r="V13" s="587"/>
      <c r="W13" s="587"/>
      <c r="X13" s="587"/>
      <c r="Y13" s="587"/>
      <c r="Z13" s="587"/>
      <c r="AA13" s="587"/>
      <c r="AB13" s="587"/>
      <c r="AC13" s="587"/>
      <c r="AD13" s="587"/>
      <c r="AE13" s="587"/>
      <c r="AF13" s="587"/>
      <c r="AG13" s="587"/>
      <c r="AH13" s="588"/>
      <c r="AI13" s="588"/>
      <c r="AJ13" s="588"/>
      <c r="AK13" s="587"/>
      <c r="AL13" s="587"/>
      <c r="AM13" s="587"/>
      <c r="AN13" s="587"/>
      <c r="AO13" s="587"/>
      <c r="AP13" s="587"/>
      <c r="AQ13" s="587"/>
      <c r="AR13" s="587"/>
      <c r="AS13" s="587"/>
      <c r="AT13" s="587"/>
      <c r="AU13" s="587"/>
      <c r="AV13" s="587"/>
      <c r="AW13" s="587"/>
      <c r="AX13" s="587"/>
      <c r="AY13" s="587"/>
      <c r="AZ13" s="585">
        <v>1</v>
      </c>
    </row>
    <row r="14" spans="1:52" s="259" customFormat="1" ht="14.25" customHeight="1">
      <c r="A14" s="575">
        <f t="shared" si="0"/>
        <v>0</v>
      </c>
      <c r="D14" s="589"/>
      <c r="E14" s="589"/>
      <c r="F14" s="589"/>
      <c r="G14" s="589"/>
      <c r="H14" s="589"/>
      <c r="I14" s="589"/>
      <c r="J14" s="589"/>
      <c r="K14" s="589"/>
      <c r="L14" s="589"/>
      <c r="M14" s="589"/>
      <c r="N14" s="589"/>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589"/>
      <c r="AL14" s="589"/>
      <c r="AM14" s="589"/>
      <c r="AN14" s="589"/>
      <c r="AO14" s="589"/>
      <c r="AP14" s="589"/>
      <c r="AQ14" s="589"/>
      <c r="AR14" s="589"/>
      <c r="AS14" s="589"/>
      <c r="AT14" s="589"/>
      <c r="AU14" s="589"/>
      <c r="AV14" s="589"/>
      <c r="AW14" s="589"/>
      <c r="AX14" s="589"/>
      <c r="AY14" s="589"/>
      <c r="AZ14" s="585">
        <v>1</v>
      </c>
    </row>
    <row r="15" spans="1:52" s="260" customFormat="1" ht="20.100000000000001" customHeight="1">
      <c r="A15" s="575">
        <f t="shared" si="0"/>
        <v>0</v>
      </c>
      <c r="B15" s="1876" t="s">
        <v>1221</v>
      </c>
      <c r="C15" s="1876"/>
      <c r="D15" s="1876"/>
      <c r="E15" s="1876"/>
      <c r="F15" s="1876"/>
      <c r="G15" s="1876"/>
      <c r="H15" s="1876"/>
      <c r="I15" s="1876"/>
      <c r="J15" s="1876"/>
      <c r="K15" s="1876"/>
      <c r="L15" s="1876"/>
      <c r="M15" s="1876"/>
      <c r="N15" s="1876"/>
      <c r="O15" s="1876"/>
      <c r="P15" s="1876"/>
      <c r="Q15" s="1876"/>
      <c r="R15" s="1876"/>
      <c r="S15" s="1876"/>
      <c r="T15" s="1876"/>
      <c r="U15" s="1876"/>
      <c r="V15" s="1876"/>
      <c r="W15" s="1876"/>
      <c r="X15" s="1876"/>
      <c r="Y15" s="1876"/>
      <c r="Z15" s="1876"/>
      <c r="AA15" s="1876"/>
      <c r="AB15" s="1876"/>
      <c r="AC15" s="1876"/>
      <c r="AD15" s="1876"/>
      <c r="AE15" s="1876"/>
      <c r="AF15" s="1876"/>
      <c r="AG15" s="1876"/>
      <c r="AH15" s="1876"/>
      <c r="AI15" s="1876"/>
      <c r="AJ15" s="1876"/>
      <c r="AK15" s="1876"/>
      <c r="AL15" s="1876"/>
      <c r="AM15" s="1876"/>
      <c r="AN15" s="1876"/>
      <c r="AO15" s="1876"/>
      <c r="AP15" s="1876"/>
      <c r="AQ15" s="1876"/>
      <c r="AR15" s="1876"/>
      <c r="AS15" s="1876"/>
      <c r="AT15" s="1876"/>
      <c r="AU15" s="1876"/>
      <c r="AV15" s="1876"/>
      <c r="AW15" s="1876"/>
      <c r="AX15" s="1876"/>
      <c r="AY15" s="1876"/>
      <c r="AZ15" s="443">
        <v>1</v>
      </c>
    </row>
    <row r="16" spans="1:52" s="260" customFormat="1" ht="20.100000000000001" customHeight="1">
      <c r="A16" s="575">
        <f t="shared" si="0"/>
        <v>0</v>
      </c>
      <c r="B16" s="590"/>
      <c r="C16" s="591" t="s">
        <v>1208</v>
      </c>
      <c r="D16" s="591" t="s">
        <v>1220</v>
      </c>
      <c r="E16" s="592"/>
      <c r="F16" s="592"/>
      <c r="G16" s="769"/>
      <c r="H16" s="593"/>
      <c r="I16" s="593"/>
      <c r="J16" s="594"/>
      <c r="K16" s="594"/>
      <c r="L16" s="594"/>
      <c r="M16" s="594"/>
      <c r="N16" s="594"/>
      <c r="O16" s="594"/>
      <c r="P16" s="594"/>
      <c r="Q16" s="595"/>
      <c r="R16" s="595"/>
      <c r="S16" s="595"/>
      <c r="T16" s="595"/>
      <c r="U16" s="595"/>
      <c r="V16" s="596"/>
      <c r="W16" s="596"/>
      <c r="X16" s="596"/>
      <c r="Y16" s="596"/>
      <c r="Z16" s="596"/>
      <c r="AA16" s="596"/>
      <c r="AB16" s="596"/>
      <c r="AC16" s="596"/>
      <c r="AD16" s="596"/>
      <c r="AE16" s="596"/>
      <c r="AF16" s="596"/>
      <c r="AG16" s="596"/>
      <c r="AH16" s="597"/>
      <c r="AI16" s="597"/>
      <c r="AJ16" s="597"/>
      <c r="AK16" s="597"/>
      <c r="AL16" s="598"/>
      <c r="AM16" s="598"/>
      <c r="AN16" s="598"/>
      <c r="AO16" s="598"/>
      <c r="AP16" s="598"/>
      <c r="AQ16" s="598"/>
      <c r="AR16" s="598"/>
      <c r="AS16" s="598"/>
      <c r="AT16" s="598"/>
      <c r="AU16" s="598"/>
      <c r="AV16" s="593"/>
      <c r="AW16" s="593"/>
      <c r="AX16" s="593"/>
      <c r="AY16" s="593"/>
      <c r="AZ16" s="444">
        <v>1</v>
      </c>
    </row>
    <row r="17" spans="1:52" s="259" customFormat="1" ht="18" customHeight="1">
      <c r="A17" s="575">
        <f t="shared" si="0"/>
        <v>0</v>
      </c>
      <c r="B17" s="599"/>
      <c r="C17" s="1862" t="s">
        <v>1219</v>
      </c>
      <c r="D17" s="1862"/>
      <c r="E17" s="1862"/>
      <c r="F17" s="1862"/>
      <c r="G17" s="1862"/>
      <c r="H17" s="1862"/>
      <c r="I17" s="1862"/>
      <c r="J17" s="1862"/>
      <c r="K17" s="1862" t="s">
        <v>1218</v>
      </c>
      <c r="L17" s="1862"/>
      <c r="M17" s="1862"/>
      <c r="N17" s="1862"/>
      <c r="O17" s="1862"/>
      <c r="P17" s="1862"/>
      <c r="Q17" s="1862"/>
      <c r="R17" s="1862"/>
      <c r="S17" s="1862" t="s">
        <v>1217</v>
      </c>
      <c r="T17" s="1862"/>
      <c r="U17" s="1862"/>
      <c r="V17" s="1862"/>
      <c r="W17" s="1862"/>
      <c r="X17" s="1862"/>
      <c r="Y17" s="1862"/>
      <c r="Z17" s="1862"/>
      <c r="AA17" s="1862" t="s">
        <v>1216</v>
      </c>
      <c r="AB17" s="1862"/>
      <c r="AC17" s="1862"/>
      <c r="AD17" s="1862"/>
      <c r="AE17" s="1862"/>
      <c r="AF17" s="1862"/>
      <c r="AG17" s="1862"/>
      <c r="AH17" s="1862"/>
      <c r="AI17" s="1862"/>
      <c r="AJ17" s="1862"/>
      <c r="AK17" s="1862"/>
      <c r="AL17" s="1862"/>
      <c r="AM17" s="1862"/>
      <c r="AN17" s="1862"/>
      <c r="AO17" s="1862"/>
      <c r="AP17" s="1862"/>
      <c r="AQ17" s="1862" t="s">
        <v>964</v>
      </c>
      <c r="AR17" s="1862"/>
      <c r="AS17" s="1862"/>
      <c r="AT17" s="1862"/>
      <c r="AU17" s="1862"/>
      <c r="AV17" s="1862"/>
      <c r="AW17" s="1862"/>
      <c r="AX17" s="1862"/>
      <c r="AY17" s="599"/>
      <c r="AZ17" s="444">
        <v>1</v>
      </c>
    </row>
    <row r="18" spans="1:52" s="259" customFormat="1" ht="18" customHeight="1">
      <c r="A18" s="575">
        <f t="shared" si="0"/>
        <v>0</v>
      </c>
      <c r="B18" s="599"/>
      <c r="C18" s="1862"/>
      <c r="D18" s="1862"/>
      <c r="E18" s="1862"/>
      <c r="F18" s="1862"/>
      <c r="G18" s="1862"/>
      <c r="H18" s="1862"/>
      <c r="I18" s="1862"/>
      <c r="J18" s="1862"/>
      <c r="K18" s="1862"/>
      <c r="L18" s="1862"/>
      <c r="M18" s="1862"/>
      <c r="N18" s="1862"/>
      <c r="O18" s="1862"/>
      <c r="P18" s="1862"/>
      <c r="Q18" s="1862"/>
      <c r="R18" s="1862"/>
      <c r="S18" s="1862"/>
      <c r="T18" s="1862"/>
      <c r="U18" s="1862"/>
      <c r="V18" s="1862"/>
      <c r="W18" s="1862"/>
      <c r="X18" s="1862"/>
      <c r="Y18" s="1862"/>
      <c r="Z18" s="1862"/>
      <c r="AA18" s="1862" t="s">
        <v>1215</v>
      </c>
      <c r="AB18" s="1862"/>
      <c r="AC18" s="1862"/>
      <c r="AD18" s="1862"/>
      <c r="AE18" s="1862"/>
      <c r="AF18" s="1862"/>
      <c r="AG18" s="1862"/>
      <c r="AH18" s="1862"/>
      <c r="AI18" s="1862" t="s">
        <v>1214</v>
      </c>
      <c r="AJ18" s="1862"/>
      <c r="AK18" s="1862"/>
      <c r="AL18" s="1862"/>
      <c r="AM18" s="1862"/>
      <c r="AN18" s="1862"/>
      <c r="AO18" s="1862"/>
      <c r="AP18" s="1862"/>
      <c r="AQ18" s="1862"/>
      <c r="AR18" s="1862"/>
      <c r="AS18" s="1862"/>
      <c r="AT18" s="1862"/>
      <c r="AU18" s="1862"/>
      <c r="AV18" s="1862"/>
      <c r="AW18" s="1862"/>
      <c r="AX18" s="1862"/>
      <c r="AY18" s="599"/>
      <c r="AZ18" s="444">
        <v>1</v>
      </c>
    </row>
    <row r="19" spans="1:52" s="259" customFormat="1" ht="18" customHeight="1">
      <c r="A19" s="575">
        <f t="shared" si="0"/>
        <v>0</v>
      </c>
      <c r="B19" s="600"/>
      <c r="C19" s="1871">
        <f>L3</f>
        <v>0</v>
      </c>
      <c r="D19" s="1872"/>
      <c r="E19" s="1875" t="s">
        <v>1213</v>
      </c>
      <c r="F19" s="1875"/>
      <c r="G19" s="1872">
        <f>Z3</f>
        <v>0</v>
      </c>
      <c r="H19" s="1872"/>
      <c r="I19" s="1875" t="s">
        <v>1212</v>
      </c>
      <c r="J19" s="1875"/>
      <c r="K19" s="1887">
        <f>'6-3표준조사 5'!Q4</f>
        <v>0</v>
      </c>
      <c r="L19" s="1887"/>
      <c r="M19" s="1887"/>
      <c r="N19" s="1887"/>
      <c r="O19" s="1887"/>
      <c r="P19" s="1887"/>
      <c r="Q19" s="1887"/>
      <c r="R19" s="1887"/>
      <c r="S19" s="1867">
        <f>'6-3표준조사 5'!K6</f>
        <v>0</v>
      </c>
      <c r="T19" s="1867"/>
      <c r="U19" s="1867"/>
      <c r="V19" s="1867"/>
      <c r="W19" s="1867"/>
      <c r="X19" s="1867"/>
      <c r="Y19" s="1867"/>
      <c r="Z19" s="1867"/>
      <c r="AA19" s="1865">
        <f>'6-3표준조사 5'!Q10</f>
        <v>50</v>
      </c>
      <c r="AB19" s="1865"/>
      <c r="AC19" s="1865"/>
      <c r="AD19" s="1865"/>
      <c r="AE19" s="1865"/>
      <c r="AF19" s="1865"/>
      <c r="AG19" s="1865"/>
      <c r="AH19" s="1865"/>
      <c r="AI19" s="1865">
        <f>'6-3표준조사 5'!R10</f>
        <v>50</v>
      </c>
      <c r="AJ19" s="1865"/>
      <c r="AK19" s="1865"/>
      <c r="AL19" s="1865"/>
      <c r="AM19" s="1865"/>
      <c r="AN19" s="1865"/>
      <c r="AO19" s="1865"/>
      <c r="AP19" s="1865"/>
      <c r="AQ19" s="1867" t="str">
        <f>'6-3표준조사 5'!R6</f>
        <v>3년차 이상</v>
      </c>
      <c r="AR19" s="1867"/>
      <c r="AS19" s="1867"/>
      <c r="AT19" s="1867"/>
      <c r="AU19" s="1867"/>
      <c r="AV19" s="1867"/>
      <c r="AW19" s="1867"/>
      <c r="AX19" s="1867"/>
      <c r="AY19" s="599"/>
      <c r="AZ19" s="444">
        <v>1</v>
      </c>
    </row>
    <row r="20" spans="1:52" s="259" customFormat="1" ht="18" customHeight="1">
      <c r="A20" s="575">
        <f t="shared" si="0"/>
        <v>0</v>
      </c>
      <c r="B20" s="600"/>
      <c r="C20" s="1873"/>
      <c r="D20" s="1874"/>
      <c r="E20" s="1874"/>
      <c r="F20" s="1874"/>
      <c r="G20" s="1874"/>
      <c r="H20" s="1874"/>
      <c r="I20" s="1874"/>
      <c r="J20" s="1874"/>
      <c r="K20" s="1888"/>
      <c r="L20" s="1888"/>
      <c r="M20" s="1888"/>
      <c r="N20" s="1888"/>
      <c r="O20" s="1888"/>
      <c r="P20" s="1888"/>
      <c r="Q20" s="1888"/>
      <c r="R20" s="1888"/>
      <c r="S20" s="1868"/>
      <c r="T20" s="1868"/>
      <c r="U20" s="1868"/>
      <c r="V20" s="1868"/>
      <c r="W20" s="1868"/>
      <c r="X20" s="1868"/>
      <c r="Y20" s="1868"/>
      <c r="Z20" s="1868"/>
      <c r="AA20" s="1866"/>
      <c r="AB20" s="1866"/>
      <c r="AC20" s="1866"/>
      <c r="AD20" s="1866"/>
      <c r="AE20" s="1866"/>
      <c r="AF20" s="1866"/>
      <c r="AG20" s="1866"/>
      <c r="AH20" s="1866"/>
      <c r="AI20" s="1866"/>
      <c r="AJ20" s="1866"/>
      <c r="AK20" s="1866"/>
      <c r="AL20" s="1866"/>
      <c r="AM20" s="1866"/>
      <c r="AN20" s="1866"/>
      <c r="AO20" s="1866"/>
      <c r="AP20" s="1866"/>
      <c r="AQ20" s="1868"/>
      <c r="AR20" s="1868"/>
      <c r="AS20" s="1868"/>
      <c r="AT20" s="1868"/>
      <c r="AU20" s="1868"/>
      <c r="AV20" s="1868"/>
      <c r="AW20" s="1868"/>
      <c r="AX20" s="1868"/>
      <c r="AY20" s="599"/>
      <c r="AZ20" s="444">
        <v>1</v>
      </c>
    </row>
    <row r="21" spans="1:52" s="259" customFormat="1" ht="18" customHeight="1">
      <c r="A21" s="575">
        <f t="shared" si="0"/>
        <v>0</v>
      </c>
      <c r="B21" s="600"/>
      <c r="C21" s="600" t="s">
        <v>1206</v>
      </c>
      <c r="D21" s="600" t="s">
        <v>1211</v>
      </c>
      <c r="E21" s="600"/>
      <c r="F21" s="599"/>
      <c r="G21" s="599"/>
      <c r="H21" s="599"/>
      <c r="I21" s="599"/>
      <c r="J21" s="599"/>
      <c r="K21" s="599"/>
      <c r="L21" s="599"/>
      <c r="M21" s="599"/>
      <c r="N21" s="599"/>
      <c r="O21" s="599"/>
      <c r="P21" s="599"/>
      <c r="Q21" s="601"/>
      <c r="R21" s="601"/>
      <c r="S21" s="601"/>
      <c r="T21" s="601"/>
      <c r="U21" s="601"/>
      <c r="V21" s="599"/>
      <c r="W21" s="602"/>
      <c r="X21" s="602"/>
      <c r="Y21" s="602"/>
      <c r="Z21" s="602"/>
      <c r="AA21" s="602"/>
      <c r="AB21" s="602"/>
      <c r="AC21" s="602"/>
      <c r="AD21" s="602"/>
      <c r="AE21" s="602"/>
      <c r="AF21" s="602"/>
      <c r="AG21" s="599"/>
      <c r="AH21" s="603"/>
      <c r="AI21" s="603"/>
      <c r="AJ21" s="603"/>
      <c r="AK21" s="603"/>
      <c r="AL21" s="604"/>
      <c r="AM21" s="604"/>
      <c r="AN21" s="604"/>
      <c r="AO21" s="604"/>
      <c r="AP21" s="604"/>
      <c r="AQ21" s="604"/>
      <c r="AR21" s="604"/>
      <c r="AS21" s="604"/>
      <c r="AT21" s="604"/>
      <c r="AU21" s="604"/>
      <c r="AV21" s="599"/>
      <c r="AW21" s="599"/>
      <c r="AX21" s="599"/>
      <c r="AY21" s="599"/>
      <c r="AZ21" s="444">
        <v>1</v>
      </c>
    </row>
    <row r="22" spans="1:52" s="259" customFormat="1" ht="18" customHeight="1">
      <c r="A22" s="575">
        <f>IF(K19&gt;0,1,0)</f>
        <v>0</v>
      </c>
      <c r="B22" s="600"/>
      <c r="C22" s="600"/>
      <c r="D22" s="259" t="s">
        <v>499</v>
      </c>
      <c r="E22" s="600" t="str">
        <f>'6-3표준조사 5'!$W$21</f>
        <v>식재된 0 는 활착이 안정된 상태로 신초발달이 양호하다.</v>
      </c>
      <c r="F22" s="599"/>
      <c r="G22" s="599"/>
      <c r="H22" s="599"/>
      <c r="I22" s="599"/>
      <c r="J22" s="599"/>
      <c r="K22" s="599"/>
      <c r="L22" s="599"/>
      <c r="M22" s="599"/>
      <c r="N22" s="599"/>
      <c r="O22" s="599"/>
      <c r="P22" s="599"/>
      <c r="Q22" s="601"/>
      <c r="R22" s="601"/>
      <c r="S22" s="601"/>
      <c r="T22" s="601"/>
      <c r="U22" s="601"/>
      <c r="V22" s="599"/>
      <c r="W22" s="605"/>
      <c r="X22" s="602"/>
      <c r="Y22" s="602"/>
      <c r="Z22" s="602"/>
      <c r="AA22" s="605"/>
      <c r="AB22" s="602"/>
      <c r="AC22" s="602"/>
      <c r="AD22" s="602"/>
      <c r="AE22" s="605"/>
      <c r="AF22" s="602"/>
      <c r="AG22" s="599"/>
      <c r="AH22" s="603"/>
      <c r="AI22" s="603"/>
      <c r="AJ22" s="603"/>
      <c r="AK22" s="603"/>
      <c r="AL22" s="604"/>
      <c r="AM22" s="604"/>
      <c r="AN22" s="604"/>
      <c r="AO22" s="604"/>
      <c r="AP22" s="604"/>
      <c r="AQ22" s="604"/>
      <c r="AR22" s="604"/>
      <c r="AS22" s="604"/>
      <c r="AT22" s="604"/>
      <c r="AU22" s="604"/>
      <c r="AV22" s="599"/>
      <c r="AW22" s="599"/>
      <c r="AX22" s="599"/>
      <c r="AY22" s="599"/>
      <c r="AZ22" s="444">
        <v>1</v>
      </c>
    </row>
    <row r="23" spans="1:52" s="259" customFormat="1" ht="18" customHeight="1">
      <c r="A23" s="575">
        <f>IF(K19&gt;0,1,0)</f>
        <v>0</v>
      </c>
      <c r="B23" s="600"/>
      <c r="C23" s="600"/>
      <c r="D23" s="259" t="s">
        <v>499</v>
      </c>
      <c r="E23" s="600" t="str">
        <f>'6-3표준조사 5'!$W$22</f>
        <v>임도 절토면 주변 작업시 추락 주의</v>
      </c>
      <c r="F23" s="599"/>
      <c r="G23" s="599"/>
      <c r="H23" s="599"/>
      <c r="I23" s="599"/>
      <c r="J23" s="599"/>
      <c r="K23" s="599"/>
      <c r="L23" s="599"/>
      <c r="M23" s="599"/>
      <c r="N23" s="599"/>
      <c r="O23" s="599"/>
      <c r="P23" s="599"/>
      <c r="Q23" s="601"/>
      <c r="R23" s="601"/>
      <c r="S23" s="601"/>
      <c r="T23" s="601"/>
      <c r="U23" s="601"/>
      <c r="V23" s="599"/>
      <c r="W23" s="599"/>
      <c r="X23" s="599"/>
      <c r="Y23" s="599"/>
      <c r="Z23" s="599"/>
      <c r="AA23" s="599"/>
      <c r="AB23" s="599"/>
      <c r="AC23" s="599"/>
      <c r="AD23" s="599"/>
      <c r="AE23" s="599"/>
      <c r="AF23" s="599"/>
      <c r="AG23" s="599"/>
      <c r="AH23" s="603"/>
      <c r="AI23" s="603"/>
      <c r="AJ23" s="603"/>
      <c r="AK23" s="603"/>
      <c r="AL23" s="604"/>
      <c r="AM23" s="604"/>
      <c r="AN23" s="604"/>
      <c r="AO23" s="604"/>
      <c r="AP23" s="604"/>
      <c r="AQ23" s="604"/>
      <c r="AR23" s="604"/>
      <c r="AS23" s="604"/>
      <c r="AT23" s="604"/>
      <c r="AU23" s="604"/>
      <c r="AV23" s="599"/>
      <c r="AW23" s="599"/>
      <c r="AX23" s="599"/>
      <c r="AY23" s="599"/>
      <c r="AZ23" s="444">
        <v>1</v>
      </c>
    </row>
    <row r="24" spans="1:52" s="259" customFormat="1" ht="18" customHeight="1">
      <c r="A24" s="575">
        <f t="shared" ref="A24:A29" si="1">IF(K$19&gt;0,1,0)</f>
        <v>0</v>
      </c>
      <c r="B24" s="600"/>
      <c r="C24" s="600" t="s">
        <v>1193</v>
      </c>
      <c r="D24" s="600" t="s">
        <v>1210</v>
      </c>
      <c r="E24" s="600"/>
      <c r="F24" s="599"/>
      <c r="G24" s="599"/>
      <c r="H24" s="599"/>
      <c r="I24" s="599"/>
      <c r="J24" s="599"/>
      <c r="K24" s="599"/>
      <c r="L24" s="599"/>
      <c r="M24" s="599"/>
      <c r="N24" s="599"/>
      <c r="O24" s="599"/>
      <c r="P24" s="599"/>
      <c r="Q24" s="601"/>
      <c r="R24" s="601"/>
      <c r="S24" s="601"/>
      <c r="T24" s="601"/>
      <c r="U24" s="601"/>
      <c r="V24" s="599"/>
      <c r="W24" s="599"/>
      <c r="X24" s="599"/>
      <c r="Y24" s="599"/>
      <c r="Z24" s="599"/>
      <c r="AA24" s="599"/>
      <c r="AB24" s="599"/>
      <c r="AC24" s="599"/>
      <c r="AD24" s="599"/>
      <c r="AE24" s="599"/>
      <c r="AF24" s="599"/>
      <c r="AG24" s="599"/>
      <c r="AH24" s="603"/>
      <c r="AI24" s="603"/>
      <c r="AJ24" s="603"/>
      <c r="AK24" s="603"/>
      <c r="AL24" s="604"/>
      <c r="AM24" s="604"/>
      <c r="AN24" s="604"/>
      <c r="AO24" s="604"/>
      <c r="AP24" s="604"/>
      <c r="AQ24" s="604"/>
      <c r="AR24" s="604"/>
      <c r="AS24" s="604"/>
      <c r="AT24" s="604"/>
      <c r="AU24" s="604"/>
      <c r="AV24" s="599"/>
      <c r="AW24" s="599"/>
      <c r="AX24" s="599"/>
      <c r="AY24" s="599"/>
      <c r="AZ24" s="444">
        <v>1</v>
      </c>
    </row>
    <row r="25" spans="1:52" s="259" customFormat="1" ht="18" customHeight="1">
      <c r="A25" s="575">
        <f t="shared" si="1"/>
        <v>0</v>
      </c>
      <c r="B25" s="600"/>
      <c r="C25" s="600"/>
      <c r="D25" s="259" t="s">
        <v>499</v>
      </c>
      <c r="E25" s="600" t="s">
        <v>1230</v>
      </c>
      <c r="F25" s="599"/>
      <c r="G25" s="599"/>
      <c r="H25" s="599"/>
      <c r="I25" s="599"/>
      <c r="J25" s="599"/>
      <c r="K25" s="599"/>
      <c r="L25" s="599"/>
      <c r="M25" s="599"/>
      <c r="N25" s="599"/>
      <c r="O25" s="599"/>
      <c r="P25" s="599"/>
      <c r="Q25" s="601"/>
      <c r="R25" s="601"/>
      <c r="S25" s="601"/>
      <c r="T25" s="601"/>
      <c r="U25" s="601"/>
      <c r="V25" s="599"/>
      <c r="W25" s="599"/>
      <c r="X25" s="599"/>
      <c r="Y25" s="599"/>
      <c r="Z25" s="599"/>
      <c r="AA25" s="599"/>
      <c r="AB25" s="599"/>
      <c r="AC25" s="599"/>
      <c r="AD25" s="599"/>
      <c r="AE25" s="599"/>
      <c r="AF25" s="599"/>
      <c r="AG25" s="599"/>
      <c r="AH25" s="603"/>
      <c r="AI25" s="603"/>
      <c r="AJ25" s="603"/>
      <c r="AK25" s="603"/>
      <c r="AL25" s="604"/>
      <c r="AM25" s="604"/>
      <c r="AN25" s="604"/>
      <c r="AO25" s="604"/>
      <c r="AP25" s="604"/>
      <c r="AQ25" s="604"/>
      <c r="AR25" s="604"/>
      <c r="AS25" s="604"/>
      <c r="AT25" s="604"/>
      <c r="AU25" s="604"/>
      <c r="AV25" s="599"/>
      <c r="AW25" s="599"/>
      <c r="AX25" s="599"/>
      <c r="AY25" s="599"/>
      <c r="AZ25" s="444">
        <v>1</v>
      </c>
    </row>
    <row r="26" spans="1:52" s="259" customFormat="1" ht="18" customHeight="1">
      <c r="A26" s="575">
        <f t="shared" si="1"/>
        <v>0</v>
      </c>
      <c r="B26" s="600"/>
      <c r="C26" s="600"/>
      <c r="D26" s="259" t="s">
        <v>499</v>
      </c>
      <c r="E26" s="600" t="str">
        <f>CONCATENATE("조림목이 자연발생 식생과 경쟁하고 있으며 조림목의 조림후 경과년수는 ",AQ19,"이다." )</f>
        <v>조림목이 자연발생 식생과 경쟁하고 있으며 조림목의 조림후 경과년수는 3년차 이상이다.</v>
      </c>
      <c r="F26" s="599"/>
      <c r="G26" s="599"/>
      <c r="H26" s="599"/>
      <c r="I26" s="599"/>
      <c r="J26" s="599"/>
      <c r="K26" s="599"/>
      <c r="L26" s="599"/>
      <c r="M26" s="599"/>
      <c r="N26" s="599"/>
      <c r="O26" s="599"/>
      <c r="P26" s="599"/>
      <c r="Q26" s="599"/>
      <c r="R26" s="599"/>
      <c r="S26" s="599"/>
      <c r="T26" s="599"/>
      <c r="U26" s="599"/>
      <c r="V26" s="599"/>
      <c r="W26" s="599"/>
      <c r="X26" s="599"/>
      <c r="Y26" s="599"/>
      <c r="Z26" s="599"/>
      <c r="AA26" s="599"/>
      <c r="AB26" s="599"/>
      <c r="AC26" s="599"/>
      <c r="AD26" s="599"/>
      <c r="AE26" s="599"/>
      <c r="AF26" s="599"/>
      <c r="AG26" s="599"/>
      <c r="AH26" s="603"/>
      <c r="AI26" s="603"/>
      <c r="AJ26" s="603"/>
      <c r="AK26" s="603"/>
      <c r="AL26" s="604"/>
      <c r="AM26" s="604"/>
      <c r="AN26" s="604"/>
      <c r="AO26" s="604"/>
      <c r="AP26" s="604"/>
      <c r="AQ26" s="604"/>
      <c r="AR26" s="604"/>
      <c r="AS26" s="604"/>
      <c r="AT26" s="604"/>
      <c r="AU26" s="604"/>
      <c r="AV26" s="599"/>
      <c r="AW26" s="599"/>
      <c r="AX26" s="599"/>
      <c r="AY26" s="599"/>
      <c r="AZ26" s="444">
        <v>1</v>
      </c>
    </row>
    <row r="27" spans="1:52" s="259" customFormat="1" ht="13.5" customHeight="1">
      <c r="A27" s="575">
        <f t="shared" si="1"/>
        <v>0</v>
      </c>
      <c r="B27" s="606"/>
      <c r="C27" s="606"/>
      <c r="D27" s="606"/>
      <c r="E27" s="606"/>
      <c r="F27" s="769"/>
      <c r="G27" s="769"/>
      <c r="H27" s="769"/>
      <c r="I27" s="769"/>
      <c r="J27" s="607"/>
      <c r="K27" s="607"/>
      <c r="L27" s="607"/>
      <c r="M27" s="607"/>
      <c r="N27" s="607"/>
      <c r="O27" s="607"/>
      <c r="P27" s="607"/>
      <c r="Q27" s="608"/>
      <c r="R27" s="608"/>
      <c r="S27" s="608"/>
      <c r="T27" s="608"/>
      <c r="U27" s="608"/>
      <c r="V27" s="599"/>
      <c r="W27" s="599"/>
      <c r="X27" s="599"/>
      <c r="Y27" s="599"/>
      <c r="Z27" s="599"/>
      <c r="AA27" s="599"/>
      <c r="AB27" s="599"/>
      <c r="AC27" s="599"/>
      <c r="AD27" s="599"/>
      <c r="AE27" s="599"/>
      <c r="AF27" s="599"/>
      <c r="AG27" s="599"/>
      <c r="AH27" s="609"/>
      <c r="AI27" s="609"/>
      <c r="AJ27" s="609"/>
      <c r="AK27" s="609"/>
      <c r="AL27" s="610"/>
      <c r="AM27" s="610"/>
      <c r="AN27" s="610"/>
      <c r="AO27" s="610"/>
      <c r="AP27" s="610"/>
      <c r="AQ27" s="610"/>
      <c r="AR27" s="610"/>
      <c r="AS27" s="610"/>
      <c r="AT27" s="610"/>
      <c r="AU27" s="610"/>
      <c r="AV27" s="769"/>
      <c r="AW27" s="769"/>
      <c r="AX27" s="769"/>
      <c r="AY27" s="769"/>
      <c r="AZ27" s="444">
        <v>1</v>
      </c>
    </row>
    <row r="28" spans="1:52" s="260" customFormat="1" ht="19.5" customHeight="1">
      <c r="A28" s="575">
        <f t="shared" si="1"/>
        <v>0</v>
      </c>
      <c r="B28" s="1876" t="s">
        <v>1209</v>
      </c>
      <c r="C28" s="1876"/>
      <c r="D28" s="1876"/>
      <c r="E28" s="1876"/>
      <c r="F28" s="1876"/>
      <c r="G28" s="1876"/>
      <c r="H28" s="1876"/>
      <c r="I28" s="1876"/>
      <c r="J28" s="1876"/>
      <c r="K28" s="1876"/>
      <c r="L28" s="1876"/>
      <c r="M28" s="1876"/>
      <c r="N28" s="1876"/>
      <c r="O28" s="1876"/>
      <c r="P28" s="1876"/>
      <c r="Q28" s="1876"/>
      <c r="R28" s="1876"/>
      <c r="S28" s="1876"/>
      <c r="T28" s="1876"/>
      <c r="U28" s="1876"/>
      <c r="V28" s="1876"/>
      <c r="W28" s="1876"/>
      <c r="X28" s="1876"/>
      <c r="Y28" s="1876"/>
      <c r="Z28" s="1876"/>
      <c r="AA28" s="1876"/>
      <c r="AB28" s="1876"/>
      <c r="AC28" s="1876"/>
      <c r="AD28" s="1876"/>
      <c r="AE28" s="1876"/>
      <c r="AF28" s="1876"/>
      <c r="AG28" s="1876"/>
      <c r="AH28" s="1876"/>
      <c r="AI28" s="1876"/>
      <c r="AJ28" s="1876"/>
      <c r="AK28" s="1876"/>
      <c r="AL28" s="1876"/>
      <c r="AM28" s="1876"/>
      <c r="AN28" s="1876"/>
      <c r="AO28" s="1876"/>
      <c r="AP28" s="1876"/>
      <c r="AQ28" s="1876"/>
      <c r="AR28" s="1876"/>
      <c r="AS28" s="1876"/>
      <c r="AT28" s="1876"/>
      <c r="AU28" s="1876"/>
      <c r="AV28" s="1876"/>
      <c r="AW28" s="1876"/>
      <c r="AX28" s="1876"/>
      <c r="AY28" s="1876"/>
      <c r="AZ28" s="443">
        <v>1</v>
      </c>
    </row>
    <row r="29" spans="1:52" s="260" customFormat="1" ht="18" customHeight="1">
      <c r="A29" s="575">
        <f t="shared" si="1"/>
        <v>0</v>
      </c>
      <c r="B29" s="770"/>
      <c r="C29" s="259" t="s">
        <v>1208</v>
      </c>
      <c r="D29" s="579" t="s">
        <v>1207</v>
      </c>
      <c r="E29" s="579"/>
      <c r="F29" s="579"/>
      <c r="G29" s="579"/>
      <c r="H29" s="579"/>
      <c r="I29" s="579"/>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11"/>
      <c r="AI29" s="611"/>
      <c r="AJ29" s="611"/>
      <c r="AK29" s="611"/>
      <c r="AL29" s="611"/>
      <c r="AM29" s="611"/>
      <c r="AN29" s="611"/>
      <c r="AO29" s="611"/>
      <c r="AP29" s="611"/>
      <c r="AQ29" s="611"/>
      <c r="AR29" s="611"/>
      <c r="AS29" s="611"/>
      <c r="AT29" s="611"/>
      <c r="AU29" s="611"/>
      <c r="AV29" s="611"/>
      <c r="AW29" s="611"/>
      <c r="AX29" s="611"/>
      <c r="AY29" s="611"/>
      <c r="AZ29" s="443">
        <v>1</v>
      </c>
    </row>
    <row r="30" spans="1:52" s="260" customFormat="1" ht="18" customHeight="1">
      <c r="A30" s="575">
        <f>IF(AO3="모두베기",1,)</f>
        <v>1</v>
      </c>
      <c r="B30" s="770"/>
      <c r="C30" s="259"/>
      <c r="D30" s="259" t="s">
        <v>499</v>
      </c>
      <c r="E30" s="579" t="str">
        <f>'6-3표준조사 5'!$W$23</f>
        <v>소반내 조림목의 생육상태, 현장여건 등을 고려하여 작업종은 모두베기로 적용하였다.</v>
      </c>
      <c r="F30" s="579"/>
      <c r="G30" s="579"/>
      <c r="H30" s="579"/>
      <c r="I30" s="579"/>
      <c r="J30" s="580"/>
      <c r="K30" s="579"/>
      <c r="L30" s="579"/>
      <c r="M30" s="579"/>
      <c r="N30" s="579"/>
      <c r="O30" s="579"/>
      <c r="P30" s="579"/>
      <c r="Q30" s="579"/>
      <c r="R30" s="579"/>
      <c r="S30" s="579"/>
      <c r="T30" s="579"/>
      <c r="U30" s="579"/>
      <c r="V30" s="579"/>
      <c r="W30" s="579"/>
      <c r="X30" s="579"/>
      <c r="Y30" s="579"/>
      <c r="Z30" s="579"/>
      <c r="AA30" s="579"/>
      <c r="AB30" s="579"/>
      <c r="AC30" s="579"/>
      <c r="AD30" s="579"/>
      <c r="AE30" s="579"/>
      <c r="AF30" s="579"/>
      <c r="AG30" s="579"/>
      <c r="AH30" s="579"/>
      <c r="AI30" s="579"/>
      <c r="AJ30" s="579"/>
      <c r="AK30" s="611"/>
      <c r="AL30" s="611"/>
      <c r="AM30" s="611"/>
      <c r="AN30" s="611"/>
      <c r="AO30" s="611"/>
      <c r="AP30" s="611"/>
      <c r="AQ30" s="611"/>
      <c r="AR30" s="611"/>
      <c r="AS30" s="611"/>
      <c r="AT30" s="611"/>
      <c r="AU30" s="611"/>
      <c r="AV30" s="611"/>
      <c r="AW30" s="611"/>
      <c r="AX30" s="611"/>
      <c r="AY30" s="611"/>
      <c r="AZ30" s="443"/>
    </row>
    <row r="31" spans="1:52" s="260" customFormat="1" ht="18" customHeight="1">
      <c r="A31" s="575">
        <f>IF(1&gt;S35,1,0)</f>
        <v>0</v>
      </c>
      <c r="B31" s="951"/>
      <c r="C31" s="259"/>
      <c r="D31" s="259" t="s">
        <v>499</v>
      </c>
      <c r="E31" s="579" t="s">
        <v>1356</v>
      </c>
      <c r="F31" s="579"/>
      <c r="G31" s="579"/>
      <c r="H31" s="579"/>
      <c r="I31" s="579"/>
      <c r="J31" s="580"/>
      <c r="K31" s="579"/>
      <c r="L31" s="579"/>
      <c r="M31" s="579"/>
      <c r="N31" s="579"/>
      <c r="O31" s="579"/>
      <c r="P31" s="579"/>
      <c r="Q31" s="579"/>
      <c r="R31" s="579"/>
      <c r="S31" s="579"/>
      <c r="T31" s="579"/>
      <c r="U31" s="579"/>
      <c r="V31" s="579"/>
      <c r="W31" s="579"/>
      <c r="X31" s="579"/>
      <c r="Y31" s="579"/>
      <c r="Z31" s="579"/>
      <c r="AA31" s="579"/>
      <c r="AB31" s="579"/>
      <c r="AC31" s="579"/>
      <c r="AD31" s="579"/>
      <c r="AE31" s="579"/>
      <c r="AF31" s="579"/>
      <c r="AG31" s="579"/>
      <c r="AH31" s="579"/>
      <c r="AI31" s="579"/>
      <c r="AJ31" s="579"/>
      <c r="AK31" s="611"/>
      <c r="AL31" s="611"/>
      <c r="AM31" s="611"/>
      <c r="AN31" s="611"/>
      <c r="AO31" s="611"/>
      <c r="AP31" s="611"/>
      <c r="AQ31" s="611"/>
      <c r="AR31" s="611"/>
      <c r="AS31" s="611"/>
      <c r="AT31" s="611"/>
      <c r="AU31" s="611"/>
      <c r="AV31" s="611"/>
      <c r="AW31" s="611"/>
      <c r="AX31" s="611"/>
      <c r="AY31" s="611"/>
      <c r="AZ31" s="443"/>
    </row>
    <row r="32" spans="1:52" s="259" customFormat="1" ht="18" customHeight="1">
      <c r="A32" s="575">
        <f>IF(K$19&gt;0,1,0)</f>
        <v>0</v>
      </c>
      <c r="C32" s="259" t="s">
        <v>1206</v>
      </c>
      <c r="D32" s="579" t="s">
        <v>1205</v>
      </c>
      <c r="E32" s="579"/>
      <c r="F32" s="579"/>
      <c r="G32" s="579"/>
      <c r="H32" s="579"/>
      <c r="I32" s="579"/>
      <c r="J32" s="579"/>
      <c r="K32" s="579"/>
      <c r="L32" s="579"/>
      <c r="M32" s="579"/>
      <c r="N32" s="579"/>
      <c r="O32" s="579"/>
      <c r="P32" s="579"/>
      <c r="Q32" s="579"/>
      <c r="R32" s="579"/>
      <c r="S32" s="579"/>
      <c r="T32" s="579"/>
      <c r="U32" s="579"/>
      <c r="V32" s="579"/>
      <c r="W32" s="579"/>
      <c r="X32" s="579"/>
      <c r="Y32" s="579"/>
      <c r="Z32" s="579"/>
      <c r="AA32" s="579"/>
      <c r="AB32" s="579"/>
      <c r="AC32" s="579"/>
      <c r="AD32" s="579"/>
      <c r="AE32" s="579"/>
      <c r="AF32" s="579"/>
      <c r="AG32" s="579"/>
      <c r="AH32" s="579"/>
      <c r="AI32" s="579"/>
      <c r="AJ32" s="579"/>
      <c r="AK32" s="579"/>
      <c r="AL32" s="579"/>
      <c r="AM32" s="579"/>
      <c r="AN32" s="579"/>
      <c r="AO32" s="579"/>
      <c r="AP32" s="579"/>
      <c r="AQ32" s="579"/>
      <c r="AR32" s="579"/>
      <c r="AS32" s="579"/>
      <c r="AT32" s="579"/>
      <c r="AU32" s="579"/>
      <c r="AV32" s="579"/>
      <c r="AW32" s="579"/>
      <c r="AX32" s="579"/>
      <c r="AY32" s="579"/>
      <c r="AZ32" s="443">
        <v>1</v>
      </c>
    </row>
    <row r="33" spans="1:52" s="259" customFormat="1" ht="18" customHeight="1">
      <c r="A33" s="575">
        <f>IF(K$19&gt;0,1,0)</f>
        <v>0</v>
      </c>
      <c r="C33" s="1862" t="s">
        <v>1204</v>
      </c>
      <c r="D33" s="1862"/>
      <c r="E33" s="1862"/>
      <c r="F33" s="1862"/>
      <c r="G33" s="1862"/>
      <c r="H33" s="1862"/>
      <c r="I33" s="1862"/>
      <c r="J33" s="1862"/>
      <c r="K33" s="1862"/>
      <c r="L33" s="1862"/>
      <c r="M33" s="1862"/>
      <c r="N33" s="1862"/>
      <c r="O33" s="1862"/>
      <c r="P33" s="1862"/>
      <c r="Q33" s="1862"/>
      <c r="R33" s="1862"/>
      <c r="S33" s="1862"/>
      <c r="T33" s="1862"/>
      <c r="U33" s="1862"/>
      <c r="V33" s="1862"/>
      <c r="W33" s="1862"/>
      <c r="X33" s="1862"/>
      <c r="Y33" s="1862"/>
      <c r="Z33" s="1862"/>
      <c r="AA33" s="1862" t="s">
        <v>1203</v>
      </c>
      <c r="AB33" s="1862"/>
      <c r="AC33" s="1862"/>
      <c r="AD33" s="1862"/>
      <c r="AE33" s="1862"/>
      <c r="AF33" s="1862"/>
      <c r="AG33" s="1862"/>
      <c r="AH33" s="1862"/>
      <c r="AI33" s="1862"/>
      <c r="AJ33" s="1862"/>
      <c r="AK33" s="1862"/>
      <c r="AL33" s="1862"/>
      <c r="AM33" s="1862"/>
      <c r="AN33" s="1862"/>
      <c r="AO33" s="1862"/>
      <c r="AP33" s="1862"/>
      <c r="AQ33" s="1862"/>
      <c r="AR33" s="1862"/>
      <c r="AS33" s="1862"/>
      <c r="AT33" s="1862"/>
      <c r="AU33" s="1862"/>
      <c r="AV33" s="1862"/>
      <c r="AW33" s="1862"/>
      <c r="AX33" s="1862"/>
      <c r="AZ33" s="443">
        <v>1</v>
      </c>
    </row>
    <row r="34" spans="1:52" s="259" customFormat="1" ht="18" customHeight="1">
      <c r="A34" s="575">
        <f>IF(K$19&gt;0,1,0)</f>
        <v>0</v>
      </c>
      <c r="B34" s="614"/>
      <c r="C34" s="1862" t="s">
        <v>1202</v>
      </c>
      <c r="D34" s="1862"/>
      <c r="E34" s="1862"/>
      <c r="F34" s="1862"/>
      <c r="G34" s="1862"/>
      <c r="H34" s="1862"/>
      <c r="I34" s="1862"/>
      <c r="J34" s="1862"/>
      <c r="K34" s="1862" t="s">
        <v>1201</v>
      </c>
      <c r="L34" s="1862"/>
      <c r="M34" s="1862"/>
      <c r="N34" s="1862"/>
      <c r="O34" s="1862"/>
      <c r="P34" s="1862"/>
      <c r="Q34" s="1862"/>
      <c r="R34" s="1862"/>
      <c r="S34" s="1862" t="s">
        <v>1200</v>
      </c>
      <c r="T34" s="1862"/>
      <c r="U34" s="1862"/>
      <c r="V34" s="1862"/>
      <c r="W34" s="1862"/>
      <c r="X34" s="1862"/>
      <c r="Y34" s="1862"/>
      <c r="Z34" s="1862"/>
      <c r="AA34" s="1862" t="s">
        <v>1199</v>
      </c>
      <c r="AB34" s="1862"/>
      <c r="AC34" s="1862"/>
      <c r="AD34" s="1862"/>
      <c r="AE34" s="1862"/>
      <c r="AF34" s="1862"/>
      <c r="AG34" s="1862"/>
      <c r="AH34" s="1862"/>
      <c r="AI34" s="1862" t="s">
        <v>1198</v>
      </c>
      <c r="AJ34" s="1862"/>
      <c r="AK34" s="1862"/>
      <c r="AL34" s="1862"/>
      <c r="AM34" s="1862"/>
      <c r="AN34" s="1862"/>
      <c r="AO34" s="1862"/>
      <c r="AP34" s="1862"/>
      <c r="AQ34" s="1862" t="s">
        <v>964</v>
      </c>
      <c r="AR34" s="1862"/>
      <c r="AS34" s="1862"/>
      <c r="AT34" s="1862"/>
      <c r="AU34" s="1862"/>
      <c r="AV34" s="1862"/>
      <c r="AW34" s="1862"/>
      <c r="AX34" s="1862"/>
      <c r="AY34" s="614"/>
      <c r="AZ34" s="443">
        <v>1</v>
      </c>
    </row>
    <row r="35" spans="1:52" s="260" customFormat="1" ht="18" customHeight="1">
      <c r="A35" s="575">
        <f>IF(K$19&gt;0,1,0)</f>
        <v>0</v>
      </c>
      <c r="B35" s="599"/>
      <c r="C35" s="1862" t="s">
        <v>1192</v>
      </c>
      <c r="D35" s="1862"/>
      <c r="E35" s="1862"/>
      <c r="F35" s="1862"/>
      <c r="G35" s="1862"/>
      <c r="H35" s="1862"/>
      <c r="I35" s="1862"/>
      <c r="J35" s="1862"/>
      <c r="K35" s="1862" t="s">
        <v>1197</v>
      </c>
      <c r="L35" s="1862"/>
      <c r="M35" s="1862"/>
      <c r="N35" s="1862"/>
      <c r="O35" s="1862"/>
      <c r="P35" s="1862"/>
      <c r="Q35" s="1862"/>
      <c r="R35" s="1862"/>
      <c r="S35" s="1886">
        <f>'5-3단가산출서 5'!D18</f>
        <v>50</v>
      </c>
      <c r="T35" s="1886"/>
      <c r="U35" s="1886"/>
      <c r="V35" s="1886"/>
      <c r="W35" s="1886"/>
      <c r="X35" s="1886"/>
      <c r="Y35" s="1886"/>
      <c r="Z35" s="1886"/>
      <c r="AA35" s="1877" t="str">
        <f>'6-3표준조사 5'!P6</f>
        <v>중 (15˚ ~ 30˚)</v>
      </c>
      <c r="AB35" s="1878"/>
      <c r="AC35" s="1878"/>
      <c r="AD35" s="1878"/>
      <c r="AE35" s="1878"/>
      <c r="AF35" s="1878"/>
      <c r="AG35" s="1878"/>
      <c r="AH35" s="1879"/>
      <c r="AI35" s="1877" t="str">
        <f>'6-3표준조사 5'!Q6</f>
        <v>개소당5ha이상</v>
      </c>
      <c r="AJ35" s="1878"/>
      <c r="AK35" s="1878"/>
      <c r="AL35" s="1878"/>
      <c r="AM35" s="1878"/>
      <c r="AN35" s="1878"/>
      <c r="AO35" s="1878"/>
      <c r="AP35" s="1879"/>
      <c r="AQ35" s="1877" t="str">
        <f>'6-3표준조사 5'!R6</f>
        <v>3년차 이상</v>
      </c>
      <c r="AR35" s="1878"/>
      <c r="AS35" s="1878"/>
      <c r="AT35" s="1878"/>
      <c r="AU35" s="1878"/>
      <c r="AV35" s="1878"/>
      <c r="AW35" s="1878"/>
      <c r="AX35" s="1879"/>
      <c r="AY35" s="599"/>
      <c r="AZ35" s="444">
        <v>1</v>
      </c>
    </row>
    <row r="36" spans="1:52" s="259" customFormat="1" ht="18" customHeight="1">
      <c r="A36" s="575">
        <f>IF(K$19&gt;0,1,0)</f>
        <v>0</v>
      </c>
      <c r="B36" s="599"/>
      <c r="C36" s="1862" t="str">
        <f>'6-3표준조사 5'!R4</f>
        <v>모두베기</v>
      </c>
      <c r="D36" s="1862"/>
      <c r="E36" s="1862"/>
      <c r="F36" s="1862"/>
      <c r="G36" s="1862"/>
      <c r="H36" s="1862"/>
      <c r="I36" s="1862"/>
      <c r="J36" s="1862"/>
      <c r="K36" s="1862" t="s">
        <v>1194</v>
      </c>
      <c r="L36" s="1862"/>
      <c r="M36" s="1862"/>
      <c r="N36" s="1862"/>
      <c r="O36" s="1862"/>
      <c r="P36" s="1862"/>
      <c r="Q36" s="1862"/>
      <c r="R36" s="1862"/>
      <c r="S36" s="1467">
        <f>K19</f>
        <v>0</v>
      </c>
      <c r="T36" s="1467"/>
      <c r="U36" s="1467"/>
      <c r="V36" s="1467"/>
      <c r="W36" s="1467"/>
      <c r="X36" s="1467"/>
      <c r="Y36" s="1467"/>
      <c r="Z36" s="1467"/>
      <c r="AA36" s="1880"/>
      <c r="AB36" s="1881"/>
      <c r="AC36" s="1881"/>
      <c r="AD36" s="1881"/>
      <c r="AE36" s="1881"/>
      <c r="AF36" s="1881"/>
      <c r="AG36" s="1881"/>
      <c r="AH36" s="1882"/>
      <c r="AI36" s="1880"/>
      <c r="AJ36" s="1881"/>
      <c r="AK36" s="1881"/>
      <c r="AL36" s="1881"/>
      <c r="AM36" s="1881"/>
      <c r="AN36" s="1881"/>
      <c r="AO36" s="1881"/>
      <c r="AP36" s="1882"/>
      <c r="AQ36" s="1880"/>
      <c r="AR36" s="1881"/>
      <c r="AS36" s="1881"/>
      <c r="AT36" s="1881"/>
      <c r="AU36" s="1881"/>
      <c r="AV36" s="1881"/>
      <c r="AW36" s="1881"/>
      <c r="AX36" s="1882"/>
      <c r="AY36" s="599"/>
      <c r="AZ36" s="444">
        <v>1</v>
      </c>
    </row>
    <row r="37" spans="1:52" s="259" customFormat="1" ht="18" customHeight="1">
      <c r="A37" s="575">
        <f>IF('6-3표준조사 5'!$Y$2&gt;0,1,0)</f>
        <v>0</v>
      </c>
      <c r="B37" s="599"/>
      <c r="C37" s="1862" t="s">
        <v>1195</v>
      </c>
      <c r="D37" s="1862"/>
      <c r="E37" s="1862"/>
      <c r="F37" s="1862"/>
      <c r="G37" s="1862"/>
      <c r="H37" s="1862"/>
      <c r="I37" s="1862"/>
      <c r="J37" s="1862"/>
      <c r="K37" s="1862" t="s">
        <v>1194</v>
      </c>
      <c r="L37" s="1862"/>
      <c r="M37" s="1862"/>
      <c r="N37" s="1862"/>
      <c r="O37" s="1862"/>
      <c r="P37" s="1862"/>
      <c r="Q37" s="1862"/>
      <c r="R37" s="1862"/>
      <c r="S37" s="1863" t="b">
        <f>IF(A37&gt;0,S36)</f>
        <v>0</v>
      </c>
      <c r="T37" s="1863"/>
      <c r="U37" s="1863"/>
      <c r="V37" s="1863"/>
      <c r="W37" s="1863"/>
      <c r="X37" s="1863"/>
      <c r="Y37" s="1863"/>
      <c r="Z37" s="1863"/>
      <c r="AA37" s="1883"/>
      <c r="AB37" s="1884"/>
      <c r="AC37" s="1884"/>
      <c r="AD37" s="1884"/>
      <c r="AE37" s="1884"/>
      <c r="AF37" s="1884"/>
      <c r="AG37" s="1884"/>
      <c r="AH37" s="1885"/>
      <c r="AI37" s="1883"/>
      <c r="AJ37" s="1884"/>
      <c r="AK37" s="1884"/>
      <c r="AL37" s="1884"/>
      <c r="AM37" s="1884"/>
      <c r="AN37" s="1884"/>
      <c r="AO37" s="1884"/>
      <c r="AP37" s="1885"/>
      <c r="AQ37" s="1883"/>
      <c r="AR37" s="1884"/>
      <c r="AS37" s="1884"/>
      <c r="AT37" s="1884"/>
      <c r="AU37" s="1884"/>
      <c r="AV37" s="1884"/>
      <c r="AW37" s="1884"/>
      <c r="AX37" s="1885"/>
      <c r="AY37" s="599"/>
      <c r="AZ37" s="444">
        <v>1</v>
      </c>
    </row>
    <row r="38" spans="1:52" s="259" customFormat="1" ht="0.95" customHeight="1">
      <c r="A38" s="575">
        <v>1</v>
      </c>
      <c r="B38" s="599"/>
      <c r="C38" s="1862"/>
      <c r="D38" s="1862"/>
      <c r="E38" s="1862"/>
      <c r="F38" s="1862"/>
      <c r="G38" s="1862"/>
      <c r="H38" s="1862"/>
      <c r="I38" s="1862"/>
      <c r="J38" s="1862"/>
      <c r="K38" s="1862"/>
      <c r="L38" s="1862"/>
      <c r="M38" s="1862"/>
      <c r="N38" s="1862"/>
      <c r="O38" s="1862"/>
      <c r="P38" s="1862"/>
      <c r="Q38" s="1862"/>
      <c r="R38" s="1862"/>
      <c r="S38" s="1863"/>
      <c r="T38" s="1863"/>
      <c r="U38" s="1863"/>
      <c r="V38" s="1863"/>
      <c r="W38" s="1863"/>
      <c r="X38" s="1863"/>
      <c r="Y38" s="1863"/>
      <c r="Z38" s="1863"/>
      <c r="AA38" s="1889"/>
      <c r="AB38" s="1889"/>
      <c r="AC38" s="1889"/>
      <c r="AD38" s="1889"/>
      <c r="AE38" s="1889"/>
      <c r="AF38" s="1889"/>
      <c r="AG38" s="1889"/>
      <c r="AH38" s="1889"/>
      <c r="AI38" s="1889"/>
      <c r="AJ38" s="1889"/>
      <c r="AK38" s="1889"/>
      <c r="AL38" s="1889"/>
      <c r="AM38" s="1889"/>
      <c r="AN38" s="1889"/>
      <c r="AO38" s="1889"/>
      <c r="AP38" s="1889"/>
      <c r="AQ38" s="1889"/>
      <c r="AR38" s="1889"/>
      <c r="AS38" s="1889"/>
      <c r="AT38" s="1889"/>
      <c r="AU38" s="1889"/>
      <c r="AV38" s="1889"/>
      <c r="AW38" s="1889"/>
      <c r="AX38" s="1889"/>
      <c r="AY38" s="599"/>
      <c r="AZ38" s="444"/>
    </row>
    <row r="39" spans="1:52" s="259" customFormat="1" ht="18" customHeight="1">
      <c r="A39" s="575"/>
      <c r="B39" s="617"/>
      <c r="C39" s="617" t="s">
        <v>1193</v>
      </c>
      <c r="D39" s="617" t="s">
        <v>1192</v>
      </c>
      <c r="E39" s="617"/>
      <c r="F39" s="617"/>
      <c r="G39" s="618"/>
      <c r="H39" s="618"/>
      <c r="I39" s="618"/>
      <c r="J39" s="618"/>
      <c r="K39" s="618"/>
      <c r="L39" s="604"/>
      <c r="M39" s="604"/>
      <c r="N39" s="604"/>
      <c r="O39" s="604"/>
      <c r="P39" s="604"/>
      <c r="Q39" s="619"/>
      <c r="R39" s="619"/>
      <c r="S39" s="619"/>
      <c r="T39" s="619"/>
      <c r="U39" s="619"/>
      <c r="V39" s="599"/>
      <c r="W39" s="599"/>
      <c r="X39" s="599"/>
      <c r="Y39" s="599"/>
      <c r="Z39" s="620"/>
      <c r="AA39" s="599"/>
      <c r="AB39" s="599"/>
      <c r="AC39" s="599"/>
      <c r="AD39" s="621"/>
      <c r="AE39" s="599"/>
      <c r="AF39" s="599"/>
      <c r="AG39" s="599"/>
      <c r="AH39" s="800"/>
      <c r="AI39" s="800"/>
      <c r="AJ39" s="800"/>
      <c r="AK39" s="800"/>
      <c r="AL39" s="800"/>
      <c r="AM39" s="800"/>
      <c r="AN39" s="800"/>
      <c r="AO39" s="800"/>
      <c r="AP39" s="800"/>
      <c r="AQ39" s="622"/>
      <c r="AR39" s="622"/>
      <c r="AS39" s="622"/>
      <c r="AT39" s="622"/>
      <c r="AU39" s="797"/>
      <c r="AV39" s="797"/>
      <c r="AW39" s="797"/>
      <c r="AX39" s="797"/>
      <c r="AY39" s="797"/>
      <c r="AZ39" s="444">
        <v>1</v>
      </c>
    </row>
    <row r="40" spans="1:52" s="259" customFormat="1" ht="18" customHeight="1">
      <c r="A40" s="575"/>
      <c r="D40" s="259" t="s">
        <v>499</v>
      </c>
      <c r="J40" s="621"/>
      <c r="K40" s="621"/>
      <c r="L40" s="621"/>
      <c r="M40" s="621"/>
      <c r="T40" s="619"/>
      <c r="U40" s="619"/>
      <c r="V40" s="619"/>
      <c r="W40" s="619"/>
      <c r="AB40" s="619"/>
      <c r="AC40" s="619"/>
      <c r="AD40" s="619"/>
      <c r="AE40" s="619"/>
      <c r="AZ40" s="443">
        <v>1</v>
      </c>
    </row>
    <row r="41" spans="1:52" s="259" customFormat="1" ht="18" customHeight="1">
      <c r="A41" s="575"/>
      <c r="D41" s="259" t="s">
        <v>499</v>
      </c>
      <c r="E41" s="259" t="s">
        <v>1191</v>
      </c>
      <c r="J41" s="621"/>
      <c r="K41" s="621"/>
      <c r="L41" s="621"/>
      <c r="M41" s="621"/>
      <c r="T41" s="619"/>
      <c r="U41" s="619"/>
      <c r="V41" s="619"/>
      <c r="W41" s="619"/>
      <c r="AB41" s="619"/>
      <c r="AC41" s="619"/>
      <c r="AD41" s="619"/>
      <c r="AE41" s="619"/>
      <c r="AZ41" s="443">
        <v>1</v>
      </c>
    </row>
    <row r="42" spans="1:52" s="259" customFormat="1" ht="18" customHeight="1">
      <c r="A42" s="575"/>
      <c r="D42" s="259" t="s">
        <v>499</v>
      </c>
      <c r="E42" s="579" t="s">
        <v>1190</v>
      </c>
      <c r="F42" s="579"/>
      <c r="G42" s="579"/>
      <c r="H42" s="579"/>
      <c r="I42" s="579"/>
      <c r="J42" s="579"/>
      <c r="K42" s="579"/>
      <c r="L42" s="579"/>
      <c r="M42" s="579"/>
      <c r="N42" s="579"/>
      <c r="O42" s="579"/>
      <c r="P42" s="579"/>
      <c r="Q42" s="579"/>
      <c r="R42" s="579"/>
      <c r="S42" s="579"/>
      <c r="T42" s="579"/>
      <c r="U42" s="579"/>
      <c r="V42" s="579"/>
      <c r="W42" s="579"/>
      <c r="X42" s="579"/>
      <c r="Y42" s="579"/>
      <c r="Z42" s="579"/>
      <c r="AA42" s="579"/>
      <c r="AB42" s="599"/>
      <c r="AC42" s="599"/>
      <c r="AD42" s="599"/>
      <c r="AE42" s="599"/>
      <c r="AF42" s="599"/>
      <c r="AG42" s="599"/>
      <c r="AH42" s="599"/>
      <c r="AI42" s="599"/>
      <c r="AJ42" s="599"/>
      <c r="AK42" s="599"/>
      <c r="AL42" s="599"/>
      <c r="AM42" s="599"/>
      <c r="AN42" s="599"/>
      <c r="AO42" s="599"/>
      <c r="AP42" s="599"/>
      <c r="AQ42" s="599"/>
      <c r="AR42" s="599"/>
      <c r="AS42" s="599"/>
      <c r="AT42" s="599"/>
      <c r="AU42" s="599"/>
      <c r="AV42" s="599"/>
      <c r="AW42" s="599"/>
      <c r="AX42" s="599"/>
      <c r="AY42" s="579"/>
      <c r="AZ42" s="443">
        <v>1</v>
      </c>
    </row>
    <row r="43" spans="1:52" s="260" customFormat="1" ht="18" customHeight="1">
      <c r="A43" s="575"/>
      <c r="B43" s="259"/>
      <c r="C43" s="259" t="s">
        <v>1189</v>
      </c>
      <c r="D43" s="259"/>
      <c r="E43" s="653"/>
      <c r="F43" s="653"/>
      <c r="G43" s="653"/>
      <c r="H43" s="653"/>
      <c r="I43" s="653"/>
      <c r="J43" s="653"/>
      <c r="K43" s="653"/>
      <c r="L43" s="653"/>
      <c r="M43" s="653"/>
      <c r="N43" s="653"/>
      <c r="O43" s="653"/>
      <c r="P43" s="653"/>
      <c r="Q43" s="653"/>
      <c r="R43" s="653"/>
      <c r="S43" s="653"/>
      <c r="T43" s="653"/>
      <c r="U43" s="653"/>
      <c r="V43" s="653"/>
      <c r="W43" s="653"/>
      <c r="X43" s="653"/>
      <c r="Y43" s="653"/>
      <c r="Z43" s="653"/>
      <c r="AA43" s="1005"/>
      <c r="AB43" s="1195"/>
      <c r="AC43" s="1195"/>
      <c r="AD43" s="1195"/>
      <c r="AE43" s="1195"/>
      <c r="AF43" s="1195"/>
      <c r="AG43" s="1195"/>
      <c r="AH43" s="1195"/>
      <c r="AI43" s="1195"/>
      <c r="AJ43" s="1195"/>
      <c r="AK43" s="1195"/>
      <c r="AL43" s="1195"/>
      <c r="AM43" s="1195"/>
      <c r="AN43" s="1195"/>
      <c r="AO43" s="1195"/>
      <c r="AP43" s="1195"/>
      <c r="AQ43" s="1195"/>
      <c r="AR43" s="1195"/>
      <c r="AS43" s="1195"/>
      <c r="AT43" s="1195"/>
      <c r="AU43" s="1195"/>
      <c r="AV43" s="1195"/>
      <c r="AW43" s="1195"/>
      <c r="AX43" s="1195"/>
      <c r="AY43" s="653"/>
      <c r="AZ43" s="798">
        <v>1</v>
      </c>
    </row>
    <row r="44" spans="1:52" s="259" customFormat="1" ht="18" customHeight="1">
      <c r="A44" s="575"/>
      <c r="D44" s="259" t="s">
        <v>499</v>
      </c>
      <c r="E44" s="653" t="s">
        <v>1385</v>
      </c>
      <c r="F44" s="653"/>
      <c r="G44" s="653"/>
      <c r="H44" s="653"/>
      <c r="I44" s="653"/>
      <c r="J44" s="653"/>
      <c r="K44" s="653"/>
      <c r="L44" s="653"/>
      <c r="M44" s="653"/>
      <c r="N44" s="653"/>
      <c r="O44" s="653"/>
      <c r="P44" s="653"/>
      <c r="Q44" s="653"/>
      <c r="R44" s="653"/>
      <c r="S44" s="653"/>
      <c r="T44" s="653"/>
      <c r="U44" s="653"/>
      <c r="V44" s="653"/>
      <c r="W44" s="653"/>
      <c r="X44" s="653"/>
      <c r="Y44" s="653"/>
      <c r="Z44" s="653"/>
      <c r="AA44" s="653"/>
      <c r="AB44" s="1195"/>
      <c r="AC44" s="1195"/>
      <c r="AD44" s="1195"/>
      <c r="AE44" s="1195"/>
      <c r="AF44" s="1195"/>
      <c r="AG44" s="1195"/>
      <c r="AH44" s="1195"/>
      <c r="AI44" s="1195"/>
      <c r="AJ44" s="1195"/>
      <c r="AK44" s="1195"/>
      <c r="AL44" s="1195"/>
      <c r="AM44" s="1195"/>
      <c r="AN44" s="1195"/>
      <c r="AO44" s="1195"/>
      <c r="AP44" s="1195"/>
      <c r="AQ44" s="1195"/>
      <c r="AR44" s="1195"/>
      <c r="AS44" s="1195"/>
      <c r="AT44" s="1195"/>
      <c r="AU44" s="1195"/>
      <c r="AV44" s="1195"/>
      <c r="AW44" s="1195"/>
      <c r="AX44" s="1195"/>
      <c r="AY44" s="653"/>
      <c r="AZ44" s="798">
        <v>1</v>
      </c>
    </row>
    <row r="45" spans="1:52" s="259" customFormat="1" ht="18" customHeight="1">
      <c r="A45" s="575"/>
      <c r="D45" s="259" t="s">
        <v>499</v>
      </c>
      <c r="E45" s="653" t="s">
        <v>1188</v>
      </c>
      <c r="F45" s="653"/>
      <c r="G45" s="653"/>
      <c r="H45" s="653"/>
      <c r="I45" s="653"/>
      <c r="J45" s="653"/>
      <c r="K45" s="653"/>
      <c r="L45" s="653"/>
      <c r="M45" s="653"/>
      <c r="N45" s="653"/>
      <c r="O45" s="653"/>
      <c r="P45" s="653"/>
      <c r="Q45" s="653"/>
      <c r="R45" s="653"/>
      <c r="S45" s="653"/>
      <c r="T45" s="653"/>
      <c r="U45" s="653"/>
      <c r="V45" s="653"/>
      <c r="W45" s="653"/>
      <c r="X45" s="653"/>
      <c r="Y45" s="653"/>
      <c r="Z45" s="653"/>
      <c r="AA45" s="653"/>
      <c r="AB45" s="1195"/>
      <c r="AC45" s="1195"/>
      <c r="AD45" s="1195"/>
      <c r="AE45" s="1195"/>
      <c r="AF45" s="1195"/>
      <c r="AG45" s="1195"/>
      <c r="AH45" s="1195"/>
      <c r="AI45" s="1195"/>
      <c r="AJ45" s="1195"/>
      <c r="AK45" s="1195"/>
      <c r="AL45" s="1195"/>
      <c r="AM45" s="1195"/>
      <c r="AN45" s="1195"/>
      <c r="AO45" s="1195"/>
      <c r="AP45" s="1195"/>
      <c r="AQ45" s="1195"/>
      <c r="AR45" s="1195"/>
      <c r="AS45" s="1195"/>
      <c r="AT45" s="1195"/>
      <c r="AU45" s="1195"/>
      <c r="AV45" s="1195"/>
      <c r="AW45" s="1195"/>
      <c r="AX45" s="1195"/>
      <c r="AY45" s="653"/>
      <c r="AZ45" s="798"/>
    </row>
    <row r="46" spans="1:52" s="260" customFormat="1" ht="18" customHeight="1">
      <c r="A46" s="575"/>
      <c r="B46" s="259"/>
      <c r="C46" s="259" t="s">
        <v>1187</v>
      </c>
      <c r="D46" s="259"/>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c r="AI46" s="653"/>
      <c r="AJ46" s="653"/>
      <c r="AK46" s="653"/>
      <c r="AL46" s="653"/>
      <c r="AM46" s="653"/>
      <c r="AN46" s="653"/>
      <c r="AO46" s="653"/>
      <c r="AP46" s="653"/>
      <c r="AQ46" s="653"/>
      <c r="AR46" s="653"/>
      <c r="AS46" s="653"/>
      <c r="AT46" s="653"/>
      <c r="AU46" s="653"/>
      <c r="AV46" s="653"/>
      <c r="AW46" s="653"/>
      <c r="AX46" s="653"/>
      <c r="AY46" s="653"/>
      <c r="AZ46" s="798">
        <v>1</v>
      </c>
    </row>
    <row r="47" spans="1:52" s="259" customFormat="1" ht="18" customHeight="1">
      <c r="A47" s="575"/>
      <c r="D47" s="259" t="s">
        <v>499</v>
      </c>
      <c r="E47" s="653" t="s">
        <v>1385</v>
      </c>
      <c r="F47" s="653"/>
      <c r="G47" s="653"/>
      <c r="H47" s="653"/>
      <c r="I47" s="653"/>
      <c r="J47" s="653"/>
      <c r="K47" s="653"/>
      <c r="L47" s="653"/>
      <c r="M47" s="653"/>
      <c r="N47" s="653"/>
      <c r="O47" s="653"/>
      <c r="P47" s="653"/>
      <c r="Q47" s="653"/>
      <c r="R47" s="653"/>
      <c r="S47" s="653"/>
      <c r="T47" s="653"/>
      <c r="U47" s="653"/>
      <c r="V47" s="653"/>
      <c r="W47" s="653"/>
      <c r="X47" s="653"/>
      <c r="Y47" s="653"/>
      <c r="Z47" s="653"/>
      <c r="AA47" s="653"/>
      <c r="AB47" s="653"/>
      <c r="AC47" s="653"/>
      <c r="AD47" s="653"/>
      <c r="AE47" s="653"/>
      <c r="AF47" s="653"/>
      <c r="AG47" s="653"/>
      <c r="AH47" s="653"/>
      <c r="AI47" s="653"/>
      <c r="AJ47" s="653"/>
      <c r="AK47" s="653"/>
      <c r="AL47" s="653"/>
      <c r="AM47" s="653"/>
      <c r="AN47" s="653"/>
      <c r="AO47" s="653"/>
      <c r="AP47" s="653"/>
      <c r="AQ47" s="653"/>
      <c r="AR47" s="653"/>
      <c r="AS47" s="653"/>
      <c r="AT47" s="653"/>
      <c r="AU47" s="653"/>
      <c r="AV47" s="653"/>
      <c r="AW47" s="653"/>
      <c r="AX47" s="653"/>
      <c r="AY47" s="653"/>
      <c r="AZ47" s="798">
        <v>1</v>
      </c>
    </row>
    <row r="48" spans="1:52" s="259" customFormat="1" ht="18" customHeight="1">
      <c r="A48" s="575"/>
      <c r="D48" s="259" t="s">
        <v>499</v>
      </c>
      <c r="E48" s="653" t="s">
        <v>1186</v>
      </c>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c r="AH48" s="653"/>
      <c r="AI48" s="653"/>
      <c r="AJ48" s="653"/>
      <c r="AK48" s="653"/>
      <c r="AL48" s="653"/>
      <c r="AM48" s="653"/>
      <c r="AN48" s="653"/>
      <c r="AO48" s="653"/>
      <c r="AP48" s="653"/>
      <c r="AQ48" s="653"/>
      <c r="AR48" s="653"/>
      <c r="AS48" s="653"/>
      <c r="AT48" s="653"/>
      <c r="AU48" s="653"/>
      <c r="AV48" s="653"/>
      <c r="AW48" s="653"/>
      <c r="AX48" s="653"/>
      <c r="AY48" s="653"/>
      <c r="AZ48" s="798">
        <v>1</v>
      </c>
    </row>
    <row r="49" spans="1:52" s="259" customFormat="1" ht="18" customHeight="1">
      <c r="A49" s="575"/>
      <c r="C49" s="259" t="s">
        <v>1185</v>
      </c>
      <c r="D49" s="259" t="s">
        <v>1184</v>
      </c>
      <c r="E49" s="653"/>
      <c r="F49" s="653"/>
      <c r="G49" s="653"/>
      <c r="H49" s="653"/>
      <c r="I49" s="653"/>
      <c r="J49" s="653"/>
      <c r="K49" s="653"/>
      <c r="L49" s="653"/>
      <c r="M49" s="653"/>
      <c r="N49" s="653"/>
      <c r="O49" s="653"/>
      <c r="P49" s="653"/>
      <c r="Q49" s="653"/>
      <c r="R49" s="653"/>
      <c r="S49" s="653"/>
      <c r="T49" s="653"/>
      <c r="U49" s="653"/>
      <c r="V49" s="653"/>
      <c r="W49" s="653"/>
      <c r="X49" s="653"/>
      <c r="Y49" s="653"/>
      <c r="Z49" s="653"/>
      <c r="AA49" s="653"/>
      <c r="AB49" s="653"/>
      <c r="AC49" s="653"/>
      <c r="AD49" s="653"/>
      <c r="AE49" s="653"/>
      <c r="AF49" s="653"/>
      <c r="AG49" s="653"/>
      <c r="AH49" s="653"/>
      <c r="AI49" s="653"/>
      <c r="AJ49" s="653"/>
      <c r="AK49" s="653"/>
      <c r="AL49" s="653"/>
      <c r="AM49" s="653"/>
      <c r="AN49" s="653"/>
      <c r="AO49" s="653"/>
      <c r="AP49" s="653"/>
      <c r="AQ49" s="653"/>
      <c r="AR49" s="653"/>
      <c r="AS49" s="653"/>
      <c r="AT49" s="653"/>
      <c r="AU49" s="653"/>
      <c r="AV49" s="653"/>
      <c r="AW49" s="653"/>
      <c r="AX49" s="653"/>
      <c r="AY49" s="653"/>
      <c r="AZ49" s="798">
        <v>1</v>
      </c>
    </row>
    <row r="50" spans="1:52" s="259" customFormat="1" ht="18" customHeight="1">
      <c r="A50" s="575"/>
      <c r="D50" s="259" t="s">
        <v>499</v>
      </c>
      <c r="E50" s="653" t="s">
        <v>1183</v>
      </c>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c r="AI50" s="653"/>
      <c r="AJ50" s="653"/>
      <c r="AK50" s="653"/>
      <c r="AL50" s="653"/>
      <c r="AM50" s="653"/>
      <c r="AN50" s="653"/>
      <c r="AO50" s="653"/>
      <c r="AP50" s="653"/>
      <c r="AQ50" s="653"/>
      <c r="AR50" s="653"/>
      <c r="AS50" s="653"/>
      <c r="AT50" s="653"/>
      <c r="AU50" s="653"/>
      <c r="AV50" s="653"/>
      <c r="AW50" s="653"/>
      <c r="AX50" s="653"/>
      <c r="AY50" s="653"/>
      <c r="AZ50" s="798">
        <v>1</v>
      </c>
    </row>
    <row r="51" spans="1:52" s="259" customFormat="1" ht="18" customHeight="1">
      <c r="A51" s="575"/>
      <c r="D51" s="259" t="s">
        <v>499</v>
      </c>
      <c r="E51" s="653" t="s">
        <v>1182</v>
      </c>
      <c r="F51" s="653"/>
      <c r="G51" s="653"/>
      <c r="H51" s="653"/>
      <c r="I51" s="653"/>
      <c r="J51" s="653"/>
      <c r="K51" s="653"/>
      <c r="L51" s="653"/>
      <c r="M51" s="653"/>
      <c r="N51" s="653"/>
      <c r="O51" s="653"/>
      <c r="P51" s="653"/>
      <c r="Q51" s="653"/>
      <c r="R51" s="653"/>
      <c r="S51" s="653"/>
      <c r="T51" s="653"/>
      <c r="U51" s="653"/>
      <c r="V51" s="653"/>
      <c r="W51" s="653"/>
      <c r="X51" s="653"/>
      <c r="Y51" s="653"/>
      <c r="Z51" s="653"/>
      <c r="AA51" s="653"/>
      <c r="AB51" s="653"/>
      <c r="AC51" s="653"/>
      <c r="AD51" s="653"/>
      <c r="AE51" s="653"/>
      <c r="AF51" s="653"/>
      <c r="AG51" s="653"/>
      <c r="AH51" s="653"/>
      <c r="AI51" s="653"/>
      <c r="AJ51" s="653"/>
      <c r="AK51" s="653"/>
      <c r="AL51" s="653"/>
      <c r="AM51" s="653"/>
      <c r="AN51" s="653"/>
      <c r="AO51" s="653"/>
      <c r="AP51" s="653"/>
      <c r="AQ51" s="653"/>
      <c r="AR51" s="653"/>
      <c r="AS51" s="653"/>
      <c r="AT51" s="653"/>
      <c r="AU51" s="653"/>
      <c r="AV51" s="653"/>
      <c r="AW51" s="653"/>
      <c r="AX51" s="653"/>
      <c r="AY51" s="653"/>
      <c r="AZ51" s="798">
        <v>1</v>
      </c>
    </row>
    <row r="52" spans="1:52" s="259" customFormat="1" ht="18" customHeight="1">
      <c r="A52" s="575"/>
      <c r="D52" s="259" t="s">
        <v>499</v>
      </c>
      <c r="E52" s="653" t="s">
        <v>1181</v>
      </c>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c r="AH52" s="653"/>
      <c r="AI52" s="653"/>
      <c r="AJ52" s="653"/>
      <c r="AK52" s="653"/>
      <c r="AL52" s="653"/>
      <c r="AM52" s="653"/>
      <c r="AN52" s="653"/>
      <c r="AO52" s="653"/>
      <c r="AP52" s="653"/>
      <c r="AQ52" s="653"/>
      <c r="AR52" s="653"/>
      <c r="AS52" s="653"/>
      <c r="AT52" s="653"/>
      <c r="AU52" s="653"/>
      <c r="AV52" s="653"/>
      <c r="AW52" s="653"/>
      <c r="AX52" s="653"/>
      <c r="AY52" s="653"/>
      <c r="AZ52" s="798">
        <v>1</v>
      </c>
    </row>
    <row r="53" spans="1:52" s="259" customFormat="1" ht="18" customHeight="1">
      <c r="A53" s="575"/>
      <c r="D53" s="259" t="s">
        <v>499</v>
      </c>
      <c r="E53" s="653" t="s">
        <v>1180</v>
      </c>
      <c r="F53" s="653"/>
      <c r="G53" s="653"/>
      <c r="H53" s="653"/>
      <c r="I53" s="653"/>
      <c r="J53" s="653"/>
      <c r="K53" s="653"/>
      <c r="L53" s="653"/>
      <c r="M53" s="653"/>
      <c r="N53" s="653"/>
      <c r="O53" s="653"/>
      <c r="P53" s="653"/>
      <c r="Q53" s="653"/>
      <c r="R53" s="653"/>
      <c r="S53" s="653"/>
      <c r="T53" s="653"/>
      <c r="U53" s="653"/>
      <c r="V53" s="653"/>
      <c r="W53" s="653"/>
      <c r="X53" s="653"/>
      <c r="Y53" s="653"/>
      <c r="Z53" s="653"/>
      <c r="AA53" s="653"/>
      <c r="AB53" s="653"/>
      <c r="AC53" s="653"/>
      <c r="AD53" s="653"/>
      <c r="AE53" s="653"/>
      <c r="AF53" s="653"/>
      <c r="AG53" s="653"/>
      <c r="AH53" s="653"/>
      <c r="AI53" s="653"/>
      <c r="AJ53" s="653"/>
      <c r="AK53" s="653"/>
      <c r="AL53" s="653"/>
      <c r="AM53" s="653"/>
      <c r="AN53" s="653"/>
      <c r="AO53" s="653"/>
      <c r="AP53" s="653"/>
      <c r="AQ53" s="653"/>
      <c r="AR53" s="653"/>
      <c r="AS53" s="653"/>
      <c r="AT53" s="653"/>
      <c r="AU53" s="653"/>
      <c r="AV53" s="653"/>
      <c r="AW53" s="653"/>
      <c r="AX53" s="653"/>
      <c r="AY53" s="653"/>
      <c r="AZ53" s="798">
        <v>1</v>
      </c>
    </row>
    <row r="54" spans="1:52" s="259" customFormat="1" ht="18" customHeight="1">
      <c r="A54" s="575"/>
      <c r="D54" s="259" t="s">
        <v>499</v>
      </c>
      <c r="E54" s="653" t="s">
        <v>1179</v>
      </c>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c r="AI54" s="653"/>
      <c r="AJ54" s="653"/>
      <c r="AK54" s="653"/>
      <c r="AL54" s="653"/>
      <c r="AM54" s="653"/>
      <c r="AN54" s="653"/>
      <c r="AO54" s="653"/>
      <c r="AP54" s="653"/>
      <c r="AQ54" s="653"/>
      <c r="AR54" s="653"/>
      <c r="AS54" s="653"/>
      <c r="AT54" s="653"/>
      <c r="AU54" s="653"/>
      <c r="AV54" s="653"/>
      <c r="AW54" s="653"/>
      <c r="AX54" s="653"/>
      <c r="AY54" s="653"/>
      <c r="AZ54" s="798">
        <v>1</v>
      </c>
    </row>
    <row r="55" spans="1:52" s="259" customFormat="1" ht="18" customHeight="1">
      <c r="A55" s="575"/>
      <c r="D55" s="259" t="s">
        <v>499</v>
      </c>
      <c r="E55" s="653" t="s">
        <v>1178</v>
      </c>
      <c r="F55" s="653"/>
      <c r="G55" s="653"/>
      <c r="H55" s="653"/>
      <c r="I55" s="653"/>
      <c r="J55" s="653"/>
      <c r="K55" s="653"/>
      <c r="L55" s="653"/>
      <c r="M55" s="653"/>
      <c r="N55" s="653"/>
      <c r="O55" s="653"/>
      <c r="P55" s="653"/>
      <c r="Q55" s="653"/>
      <c r="R55" s="653"/>
      <c r="S55" s="653"/>
      <c r="T55" s="653"/>
      <c r="U55" s="653"/>
      <c r="V55" s="653"/>
      <c r="W55" s="653"/>
      <c r="X55" s="653"/>
      <c r="Y55" s="653"/>
      <c r="Z55" s="653"/>
      <c r="AA55" s="653"/>
      <c r="AB55" s="653"/>
      <c r="AC55" s="653"/>
      <c r="AD55" s="653"/>
      <c r="AE55" s="653"/>
      <c r="AF55" s="653"/>
      <c r="AG55" s="653"/>
      <c r="AH55" s="653"/>
      <c r="AI55" s="653"/>
      <c r="AJ55" s="653"/>
      <c r="AK55" s="653"/>
      <c r="AL55" s="653"/>
      <c r="AM55" s="653"/>
      <c r="AN55" s="653"/>
      <c r="AO55" s="653"/>
      <c r="AP55" s="653"/>
      <c r="AQ55" s="653"/>
      <c r="AR55" s="653"/>
      <c r="AS55" s="653"/>
      <c r="AT55" s="653"/>
      <c r="AU55" s="653"/>
      <c r="AV55" s="653"/>
      <c r="AW55" s="653"/>
      <c r="AX55" s="653"/>
      <c r="AY55" s="653"/>
      <c r="AZ55" s="798">
        <v>1</v>
      </c>
    </row>
    <row r="56" spans="1:52" s="259" customFormat="1" ht="18" customHeight="1">
      <c r="A56" s="575"/>
      <c r="D56" s="259" t="s">
        <v>499</v>
      </c>
      <c r="E56" s="653" t="s">
        <v>1177</v>
      </c>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c r="AI56" s="653"/>
      <c r="AJ56" s="653"/>
      <c r="AK56" s="653"/>
      <c r="AL56" s="653"/>
      <c r="AM56" s="653"/>
      <c r="AN56" s="653"/>
      <c r="AO56" s="653"/>
      <c r="AP56" s="653"/>
      <c r="AQ56" s="653"/>
      <c r="AR56" s="653"/>
      <c r="AS56" s="653"/>
      <c r="AT56" s="653"/>
      <c r="AU56" s="653"/>
      <c r="AV56" s="653"/>
      <c r="AW56" s="653"/>
      <c r="AX56" s="653"/>
      <c r="AY56" s="653"/>
      <c r="AZ56" s="798">
        <v>1</v>
      </c>
    </row>
    <row r="57" spans="1:52" s="259" customFormat="1" ht="18" customHeight="1">
      <c r="A57" s="575"/>
      <c r="D57" s="653"/>
      <c r="E57" s="799"/>
      <c r="F57" s="799"/>
      <c r="G57" s="799"/>
      <c r="H57" s="799"/>
      <c r="I57" s="799"/>
      <c r="J57" s="799"/>
      <c r="K57" s="799"/>
      <c r="L57" s="799"/>
      <c r="M57" s="799"/>
      <c r="N57" s="799"/>
      <c r="O57" s="799"/>
      <c r="P57" s="799"/>
      <c r="Q57" s="799"/>
      <c r="R57" s="799"/>
      <c r="S57" s="799"/>
      <c r="T57" s="799"/>
      <c r="U57" s="799"/>
      <c r="V57" s="799"/>
      <c r="W57" s="799"/>
      <c r="X57" s="799"/>
      <c r="Y57" s="799"/>
      <c r="Z57" s="799"/>
      <c r="AA57" s="799"/>
      <c r="AB57" s="799"/>
      <c r="AC57" s="799"/>
      <c r="AD57" s="799"/>
      <c r="AE57" s="799"/>
      <c r="AF57" s="799"/>
      <c r="AG57" s="799"/>
      <c r="AH57" s="799"/>
      <c r="AI57" s="799"/>
      <c r="AJ57" s="799"/>
      <c r="AK57" s="799"/>
      <c r="AL57" s="799"/>
      <c r="AM57" s="799"/>
      <c r="AN57" s="799"/>
      <c r="AO57" s="799"/>
      <c r="AP57" s="799"/>
      <c r="AQ57" s="799"/>
      <c r="AR57" s="799"/>
      <c r="AS57" s="799"/>
      <c r="AT57" s="799"/>
      <c r="AU57" s="799"/>
      <c r="AV57" s="799"/>
      <c r="AW57" s="799"/>
      <c r="AX57" s="799"/>
      <c r="AY57" s="799"/>
      <c r="AZ57" s="798">
        <v>1</v>
      </c>
    </row>
    <row r="58" spans="1:52" ht="25.5">
      <c r="A58" s="575">
        <f t="shared" ref="A58:A70" si="2">IF(K$76&gt;0,1,0)</f>
        <v>0</v>
      </c>
      <c r="B58" s="1869" t="s">
        <v>745</v>
      </c>
      <c r="C58" s="1869"/>
      <c r="D58" s="1869"/>
      <c r="E58" s="1869"/>
      <c r="F58" s="1869"/>
      <c r="G58" s="1869"/>
      <c r="H58" s="1869"/>
      <c r="I58" s="1869"/>
      <c r="J58" s="1869"/>
      <c r="K58" s="1869"/>
      <c r="L58" s="1869"/>
      <c r="M58" s="1869"/>
      <c r="N58" s="1869"/>
      <c r="O58" s="1869"/>
      <c r="P58" s="1869"/>
      <c r="Q58" s="1869"/>
      <c r="R58" s="1869"/>
      <c r="S58" s="1869"/>
      <c r="T58" s="1869"/>
      <c r="U58" s="1869"/>
      <c r="V58" s="1869"/>
      <c r="W58" s="1869"/>
      <c r="X58" s="1869"/>
      <c r="Y58" s="1869"/>
      <c r="Z58" s="1869"/>
      <c r="AA58" s="1869"/>
      <c r="AB58" s="1869"/>
      <c r="AC58" s="1869"/>
      <c r="AD58" s="1869"/>
      <c r="AE58" s="1869"/>
      <c r="AF58" s="1869"/>
      <c r="AG58" s="1869"/>
      <c r="AH58" s="1869"/>
      <c r="AI58" s="1869"/>
      <c r="AJ58" s="1869"/>
      <c r="AK58" s="1869"/>
      <c r="AL58" s="1869"/>
      <c r="AM58" s="1869"/>
      <c r="AN58" s="1869"/>
      <c r="AO58" s="1869"/>
      <c r="AP58" s="1869"/>
      <c r="AQ58" s="1869"/>
      <c r="AR58" s="1869"/>
      <c r="AS58" s="1869"/>
      <c r="AT58" s="1869"/>
      <c r="AU58" s="1869"/>
      <c r="AV58" s="1869"/>
      <c r="AW58" s="1869"/>
      <c r="AX58" s="1869"/>
      <c r="AY58" s="1869"/>
      <c r="AZ58" s="444">
        <v>2</v>
      </c>
    </row>
    <row r="59" spans="1:52" s="260" customFormat="1" ht="9.9499999999999993" customHeight="1">
      <c r="A59" s="575">
        <f t="shared" si="2"/>
        <v>0</v>
      </c>
      <c r="AZ59" s="443">
        <v>2</v>
      </c>
    </row>
    <row r="60" spans="1:52" s="576" customFormat="1" ht="30" customHeight="1">
      <c r="A60" s="575">
        <f t="shared" si="2"/>
        <v>0</v>
      </c>
      <c r="F60" s="1864" t="s">
        <v>1228</v>
      </c>
      <c r="G60" s="1864"/>
      <c r="H60" s="1864"/>
      <c r="I60" s="1864"/>
      <c r="J60" s="1864"/>
      <c r="K60" s="1864"/>
      <c r="L60" s="1870">
        <f>+'6-3표준조사 5'!K79</f>
        <v>0</v>
      </c>
      <c r="M60" s="1870"/>
      <c r="N60" s="1870"/>
      <c r="O60" s="1870"/>
      <c r="P60" s="1870"/>
      <c r="Q60" s="1870"/>
      <c r="R60" s="577"/>
      <c r="S60" s="577"/>
      <c r="T60" s="1864" t="s">
        <v>1227</v>
      </c>
      <c r="U60" s="1864"/>
      <c r="V60" s="1864"/>
      <c r="W60" s="1864"/>
      <c r="X60" s="1864"/>
      <c r="Y60" s="1864"/>
      <c r="Z60" s="1870">
        <f>+'6-3표준조사 5'!L79</f>
        <v>0</v>
      </c>
      <c r="AA60" s="1870"/>
      <c r="AB60" s="1870"/>
      <c r="AC60" s="1870"/>
      <c r="AD60" s="1870"/>
      <c r="AE60" s="1870"/>
      <c r="AF60" s="577"/>
      <c r="AG60" s="577"/>
      <c r="AH60" s="1864" t="s">
        <v>1226</v>
      </c>
      <c r="AI60" s="1864"/>
      <c r="AJ60" s="1864"/>
      <c r="AK60" s="1864"/>
      <c r="AL60" s="1864"/>
      <c r="AM60" s="1864"/>
      <c r="AN60" s="1864"/>
      <c r="AO60" s="1870" t="str">
        <f>+'6-3표준조사 5'!R79</f>
        <v>모두베기</v>
      </c>
      <c r="AP60" s="1870"/>
      <c r="AQ60" s="1870"/>
      <c r="AR60" s="1870"/>
      <c r="AS60" s="1870"/>
      <c r="AT60" s="1870"/>
      <c r="AU60" s="578"/>
      <c r="AV60" s="578"/>
      <c r="AW60" s="578"/>
      <c r="AX60" s="578"/>
      <c r="AZ60" s="443">
        <v>2</v>
      </c>
    </row>
    <row r="61" spans="1:52" s="260" customFormat="1" ht="14.25" customHeight="1">
      <c r="A61" s="575">
        <f t="shared" si="2"/>
        <v>0</v>
      </c>
      <c r="AZ61" s="443">
        <v>2</v>
      </c>
    </row>
    <row r="62" spans="1:52" s="259" customFormat="1" ht="20.100000000000001" customHeight="1">
      <c r="A62" s="575">
        <f t="shared" si="2"/>
        <v>0</v>
      </c>
      <c r="B62" s="1876" t="s">
        <v>1225</v>
      </c>
      <c r="C62" s="1876"/>
      <c r="D62" s="1876"/>
      <c r="E62" s="1876"/>
      <c r="F62" s="1876"/>
      <c r="G62" s="1876"/>
      <c r="H62" s="1876"/>
      <c r="I62" s="1876"/>
      <c r="J62" s="1876"/>
      <c r="K62" s="1876"/>
      <c r="L62" s="1876"/>
      <c r="M62" s="1876"/>
      <c r="N62" s="1876"/>
      <c r="O62" s="1876"/>
      <c r="P62" s="1876"/>
      <c r="Q62" s="1876"/>
      <c r="R62" s="1876"/>
      <c r="S62" s="1876"/>
      <c r="T62" s="1876"/>
      <c r="U62" s="1876"/>
      <c r="V62" s="1876"/>
      <c r="W62" s="1876"/>
      <c r="X62" s="1876"/>
      <c r="Y62" s="1876"/>
      <c r="Z62" s="1876"/>
      <c r="AA62" s="1876"/>
      <c r="AB62" s="1876"/>
      <c r="AC62" s="1876"/>
      <c r="AD62" s="1876"/>
      <c r="AE62" s="1876"/>
      <c r="AF62" s="1876"/>
      <c r="AG62" s="1876"/>
      <c r="AH62" s="1876"/>
      <c r="AI62" s="1876"/>
      <c r="AJ62" s="1876"/>
      <c r="AK62" s="1876"/>
      <c r="AL62" s="1876"/>
      <c r="AM62" s="1876"/>
      <c r="AN62" s="1876"/>
      <c r="AO62" s="1876"/>
      <c r="AP62" s="1876"/>
      <c r="AQ62" s="1876"/>
      <c r="AR62" s="1876"/>
      <c r="AS62" s="1876"/>
      <c r="AT62" s="1876"/>
      <c r="AU62" s="1876"/>
      <c r="AV62" s="1876"/>
      <c r="AW62" s="1876"/>
      <c r="AX62" s="1876"/>
      <c r="AY62" s="1876"/>
      <c r="AZ62" s="443">
        <v>2</v>
      </c>
    </row>
    <row r="63" spans="1:52" s="259" customFormat="1" ht="18" customHeight="1">
      <c r="A63" s="575">
        <f t="shared" si="2"/>
        <v>0</v>
      </c>
      <c r="C63" s="259" t="s">
        <v>1208</v>
      </c>
      <c r="D63" s="579" t="s">
        <v>1224</v>
      </c>
      <c r="E63" s="579"/>
      <c r="F63" s="580"/>
      <c r="G63" s="580"/>
      <c r="H63" s="580"/>
      <c r="I63" s="580"/>
      <c r="J63" s="581"/>
      <c r="M63" s="579"/>
      <c r="N63" s="579"/>
      <c r="O63" s="581"/>
      <c r="P63" s="579"/>
      <c r="Q63" s="579"/>
      <c r="R63" s="579"/>
      <c r="S63" s="579"/>
      <c r="T63" s="579"/>
      <c r="U63" s="579"/>
      <c r="V63" s="579"/>
      <c r="W63" s="579"/>
      <c r="X63" s="579"/>
      <c r="Y63" s="579"/>
      <c r="Z63" s="579"/>
      <c r="AA63" s="579"/>
      <c r="AB63" s="579"/>
      <c r="AC63" s="579"/>
      <c r="AD63" s="579"/>
      <c r="AE63" s="579"/>
      <c r="AZ63" s="443">
        <v>2</v>
      </c>
    </row>
    <row r="64" spans="1:52" s="259" customFormat="1" ht="18" customHeight="1">
      <c r="A64" s="575">
        <f t="shared" si="2"/>
        <v>0</v>
      </c>
      <c r="D64" s="259" t="s">
        <v>499</v>
      </c>
      <c r="E64" s="579" t="str">
        <f>CONCATENATE(L60," 임반 ",Z60," 소반 은 해발고",'6-3표준조사 5'!W78,"m ~ ",'6-3표준조사 5'!W79,"m 사이에 분포한다.")</f>
        <v>0 임반 0 소반 은 해발고760m ~ 850m 사이에 분포한다.</v>
      </c>
      <c r="F64" s="579"/>
      <c r="G64" s="579"/>
      <c r="H64" s="579"/>
      <c r="I64" s="579"/>
      <c r="J64" s="579"/>
      <c r="K64" s="579"/>
      <c r="L64" s="579"/>
      <c r="M64" s="579"/>
      <c r="N64" s="579"/>
      <c r="O64" s="579"/>
      <c r="P64" s="579"/>
      <c r="Q64" s="579"/>
      <c r="R64" s="579"/>
      <c r="S64" s="579"/>
      <c r="T64" s="579"/>
      <c r="U64" s="579"/>
      <c r="V64" s="579"/>
      <c r="W64" s="579"/>
      <c r="X64" s="579"/>
      <c r="Y64" s="579"/>
      <c r="Z64" s="579"/>
      <c r="AA64" s="579"/>
      <c r="AB64" s="579"/>
      <c r="AC64" s="579"/>
      <c r="AD64" s="579"/>
      <c r="AE64" s="579"/>
      <c r="AF64" s="579"/>
      <c r="AG64" s="579"/>
      <c r="AH64" s="579"/>
      <c r="AI64" s="579"/>
      <c r="AJ64" s="582"/>
      <c r="AK64" s="582"/>
      <c r="AL64" s="582"/>
      <c r="AM64" s="579"/>
      <c r="AN64" s="579"/>
      <c r="AO64" s="579"/>
      <c r="AP64" s="579"/>
      <c r="AQ64" s="579"/>
      <c r="AR64" s="579"/>
      <c r="AS64" s="579"/>
      <c r="AT64" s="579"/>
      <c r="AU64" s="579"/>
      <c r="AV64" s="579"/>
      <c r="AW64" s="579"/>
      <c r="AX64" s="579"/>
      <c r="AY64" s="579"/>
      <c r="AZ64" s="443">
        <v>2</v>
      </c>
    </row>
    <row r="65" spans="1:52" s="259" customFormat="1" ht="18" customHeight="1">
      <c r="A65" s="575">
        <f t="shared" si="2"/>
        <v>0</v>
      </c>
      <c r="D65" s="259" t="s">
        <v>499</v>
      </c>
      <c r="E65" s="259" t="str">
        <f>CONCATENATE("소반의 경사도는 평균 ",'6-3표준조사 5'!W80,"˚로 ",'6-3표준조사 5'!P81,"경사이고, 임지의 잔재를 제외하고 장애물은 많지 않다.")</f>
        <v>소반의 경사도는 평균 26.52˚로 중 (15˚ ~ 30˚)경사이고, 임지의 잔재를 제외하고 장애물은 많지 않다.</v>
      </c>
      <c r="AZ65" s="443">
        <v>2</v>
      </c>
    </row>
    <row r="66" spans="1:52" s="259" customFormat="1" ht="18" customHeight="1">
      <c r="A66" s="575">
        <f t="shared" si="2"/>
        <v>0</v>
      </c>
      <c r="C66" s="259" t="s">
        <v>1206</v>
      </c>
      <c r="D66" s="259" t="s">
        <v>1223</v>
      </c>
      <c r="K66" s="579"/>
      <c r="L66" s="579"/>
      <c r="M66" s="583"/>
      <c r="P66" s="584"/>
      <c r="Q66" s="584"/>
      <c r="R66" s="584"/>
      <c r="S66" s="584"/>
      <c r="T66" s="584"/>
      <c r="AZ66" s="443">
        <v>2</v>
      </c>
    </row>
    <row r="67" spans="1:52" s="259" customFormat="1" ht="18" customHeight="1">
      <c r="A67" s="575">
        <f t="shared" si="2"/>
        <v>0</v>
      </c>
      <c r="D67" s="259" t="s">
        <v>499</v>
      </c>
      <c r="E67" s="579" t="str">
        <f>CONCATENATE("사업대상지는 ",'6-3표준조사 5'!N79," ",'6-3표준조사 5'!O79," ",'6-3표준조사 5'!P79,"로 지적면적은 ",'6-3표준조사 5'!W92,"ha 이다." )</f>
        <v>사업대상지는   번지로 지적면적은 0ha 이다.</v>
      </c>
      <c r="F67" s="579"/>
      <c r="G67" s="579"/>
      <c r="AJ67" s="579"/>
      <c r="AK67" s="579"/>
      <c r="AL67" s="579"/>
      <c r="AM67" s="579"/>
      <c r="AN67" s="579"/>
      <c r="AO67" s="579"/>
      <c r="AP67" s="579"/>
      <c r="AQ67" s="579"/>
      <c r="AR67" s="579"/>
      <c r="AS67" s="579"/>
      <c r="AT67" s="579"/>
      <c r="AU67" s="579"/>
      <c r="AV67" s="579"/>
      <c r="AW67" s="579"/>
      <c r="AX67" s="579"/>
      <c r="AY67" s="579"/>
      <c r="AZ67" s="585">
        <v>2</v>
      </c>
    </row>
    <row r="68" spans="1:52" s="259" customFormat="1" ht="18" customHeight="1">
      <c r="A68" s="575">
        <f t="shared" si="2"/>
        <v>0</v>
      </c>
      <c r="D68" s="259" t="s">
        <v>499</v>
      </c>
      <c r="E68" s="579" t="str">
        <f>CONCATENATE("소반의 풀베기사업 대상면적은 ",'6-3표준조사 5'!Q79,"ha 이다.")</f>
        <v>소반의 풀베기사업 대상면적은 0ha 이다.</v>
      </c>
      <c r="F68" s="579"/>
      <c r="G68" s="579"/>
      <c r="H68" s="579"/>
      <c r="I68" s="579"/>
      <c r="J68" s="579"/>
      <c r="K68" s="579"/>
      <c r="L68" s="579"/>
      <c r="M68" s="579"/>
      <c r="N68" s="579"/>
      <c r="O68" s="579"/>
      <c r="P68" s="579"/>
      <c r="Q68" s="579"/>
      <c r="R68" s="579"/>
      <c r="S68" s="579"/>
      <c r="T68" s="579"/>
      <c r="U68" s="579"/>
      <c r="V68" s="579"/>
      <c r="W68" s="579"/>
      <c r="X68" s="579"/>
      <c r="Y68" s="579"/>
      <c r="Z68" s="579"/>
      <c r="AA68" s="579"/>
      <c r="AB68" s="579"/>
      <c r="AC68" s="579"/>
      <c r="AD68" s="579"/>
      <c r="AE68" s="579"/>
      <c r="AF68" s="579"/>
      <c r="AG68" s="579"/>
      <c r="AH68" s="579"/>
      <c r="AI68" s="579"/>
      <c r="AJ68" s="579"/>
      <c r="AK68" s="579"/>
      <c r="AL68" s="579"/>
      <c r="AM68" s="579"/>
      <c r="AN68" s="579"/>
      <c r="AO68" s="579"/>
      <c r="AP68" s="579"/>
      <c r="AQ68" s="579"/>
      <c r="AR68" s="579"/>
      <c r="AS68" s="579"/>
      <c r="AT68" s="579"/>
      <c r="AU68" s="579"/>
      <c r="AV68" s="579"/>
      <c r="AW68" s="579"/>
      <c r="AX68" s="579"/>
      <c r="AY68" s="579"/>
      <c r="AZ68" s="585">
        <v>2</v>
      </c>
    </row>
    <row r="69" spans="1:52" s="259" customFormat="1" ht="18" customHeight="1">
      <c r="A69" s="575">
        <f t="shared" si="2"/>
        <v>0</v>
      </c>
      <c r="C69" s="259" t="s">
        <v>1193</v>
      </c>
      <c r="D69" s="259" t="s">
        <v>1222</v>
      </c>
      <c r="E69" s="579"/>
      <c r="F69" s="579"/>
      <c r="G69" s="579"/>
      <c r="H69" s="579"/>
      <c r="I69" s="579"/>
      <c r="J69" s="579"/>
      <c r="K69" s="579"/>
      <c r="L69" s="579"/>
      <c r="M69" s="579"/>
      <c r="N69" s="579"/>
      <c r="O69" s="579"/>
      <c r="P69" s="579"/>
      <c r="Q69" s="579"/>
      <c r="R69" s="579"/>
      <c r="S69" s="579"/>
      <c r="T69" s="579"/>
      <c r="U69" s="579"/>
      <c r="V69" s="579"/>
      <c r="W69" s="579"/>
      <c r="X69" s="579"/>
      <c r="Y69" s="579"/>
      <c r="Z69" s="579"/>
      <c r="AA69" s="579"/>
      <c r="AB69" s="579"/>
      <c r="AC69" s="579"/>
      <c r="AD69" s="579"/>
      <c r="AE69" s="579"/>
      <c r="AF69" s="579"/>
      <c r="AG69" s="579"/>
      <c r="AH69" s="769"/>
      <c r="AI69" s="769"/>
      <c r="AJ69" s="769"/>
      <c r="AK69" s="579"/>
      <c r="AL69" s="579"/>
      <c r="AM69" s="579"/>
      <c r="AN69" s="579"/>
      <c r="AO69" s="579"/>
      <c r="AP69" s="579"/>
      <c r="AQ69" s="579"/>
      <c r="AR69" s="579"/>
      <c r="AS69" s="579"/>
      <c r="AT69" s="579"/>
      <c r="AU69" s="579"/>
      <c r="AV69" s="579"/>
      <c r="AW69" s="579"/>
      <c r="AX69" s="579"/>
      <c r="AY69" s="579"/>
      <c r="AZ69" s="585">
        <v>2</v>
      </c>
    </row>
    <row r="70" spans="1:52" s="259" customFormat="1" ht="18" customHeight="1">
      <c r="A70" s="575">
        <f t="shared" si="2"/>
        <v>0</v>
      </c>
      <c r="B70" s="586"/>
      <c r="C70" s="586"/>
      <c r="D70" s="586" t="s">
        <v>499</v>
      </c>
      <c r="E70" s="587" t="str">
        <f>'6-3표준조사 5'!$W$95</f>
        <v>소반 주변 임도가 개설되어 있어 접근이 용이하다.</v>
      </c>
      <c r="F70" s="587"/>
      <c r="G70" s="587"/>
      <c r="H70" s="587"/>
      <c r="I70" s="587"/>
      <c r="J70" s="587"/>
      <c r="K70" s="587"/>
      <c r="L70" s="587"/>
      <c r="M70" s="587"/>
      <c r="N70" s="587"/>
      <c r="O70" s="587"/>
      <c r="P70" s="587"/>
      <c r="Q70" s="587"/>
      <c r="R70" s="587"/>
      <c r="S70" s="587"/>
      <c r="T70" s="587"/>
      <c r="U70" s="587"/>
      <c r="V70" s="587"/>
      <c r="W70" s="587"/>
      <c r="X70" s="587"/>
      <c r="Y70" s="587"/>
      <c r="Z70" s="587"/>
      <c r="AA70" s="587"/>
      <c r="AB70" s="587"/>
      <c r="AC70" s="587"/>
      <c r="AD70" s="587"/>
      <c r="AE70" s="587"/>
      <c r="AF70" s="587"/>
      <c r="AG70" s="587"/>
      <c r="AH70" s="588"/>
      <c r="AI70" s="588"/>
      <c r="AJ70" s="588"/>
      <c r="AK70" s="587"/>
      <c r="AL70" s="587"/>
      <c r="AM70" s="587"/>
      <c r="AN70" s="587"/>
      <c r="AO70" s="587"/>
      <c r="AP70" s="587"/>
      <c r="AQ70" s="587"/>
      <c r="AR70" s="587"/>
      <c r="AS70" s="587"/>
      <c r="AT70" s="587"/>
      <c r="AU70" s="587"/>
      <c r="AV70" s="587"/>
      <c r="AW70" s="587"/>
      <c r="AX70" s="587"/>
      <c r="AY70" s="587"/>
      <c r="AZ70" s="585">
        <v>2</v>
      </c>
    </row>
    <row r="71" spans="1:52" s="259" customFormat="1" ht="14.25" customHeight="1">
      <c r="A71" s="575"/>
      <c r="D71" s="589"/>
      <c r="E71" s="589"/>
      <c r="F71" s="589"/>
      <c r="G71" s="589"/>
      <c r="H71" s="589"/>
      <c r="I71" s="589"/>
      <c r="J71" s="589"/>
      <c r="K71" s="589"/>
      <c r="L71" s="589"/>
      <c r="M71" s="589"/>
      <c r="N71" s="589"/>
      <c r="O71" s="589"/>
      <c r="P71" s="589"/>
      <c r="Q71" s="589"/>
      <c r="R71" s="589"/>
      <c r="S71" s="589"/>
      <c r="T71" s="589"/>
      <c r="U71" s="589"/>
      <c r="V71" s="589"/>
      <c r="W71" s="589"/>
      <c r="X71" s="589"/>
      <c r="Y71" s="589"/>
      <c r="Z71" s="589"/>
      <c r="AA71" s="589"/>
      <c r="AB71" s="589"/>
      <c r="AC71" s="589"/>
      <c r="AD71" s="589"/>
      <c r="AE71" s="589"/>
      <c r="AF71" s="589"/>
      <c r="AG71" s="589"/>
      <c r="AH71" s="589"/>
      <c r="AI71" s="589"/>
      <c r="AJ71" s="589"/>
      <c r="AK71" s="589"/>
      <c r="AL71" s="589"/>
      <c r="AM71" s="589"/>
      <c r="AN71" s="589"/>
      <c r="AO71" s="589"/>
      <c r="AP71" s="589"/>
      <c r="AQ71" s="589"/>
      <c r="AR71" s="589"/>
      <c r="AS71" s="589"/>
      <c r="AT71" s="589"/>
      <c r="AU71" s="589"/>
      <c r="AV71" s="589"/>
      <c r="AW71" s="589"/>
      <c r="AX71" s="589"/>
      <c r="AY71" s="589"/>
      <c r="AZ71" s="585">
        <v>2</v>
      </c>
    </row>
    <row r="72" spans="1:52" s="260" customFormat="1" ht="20.100000000000001" customHeight="1">
      <c r="A72" s="575">
        <f t="shared" ref="A72:A78" si="3">IF(K$76&gt;0,1,0)</f>
        <v>0</v>
      </c>
      <c r="B72" s="1876" t="s">
        <v>1221</v>
      </c>
      <c r="C72" s="1876"/>
      <c r="D72" s="1876"/>
      <c r="E72" s="1876"/>
      <c r="F72" s="1876"/>
      <c r="G72" s="1876"/>
      <c r="H72" s="1876"/>
      <c r="I72" s="1876"/>
      <c r="J72" s="1876"/>
      <c r="K72" s="1876"/>
      <c r="L72" s="1876"/>
      <c r="M72" s="1876"/>
      <c r="N72" s="1876"/>
      <c r="O72" s="1876"/>
      <c r="P72" s="1876"/>
      <c r="Q72" s="1876"/>
      <c r="R72" s="1876"/>
      <c r="S72" s="1876"/>
      <c r="T72" s="1876"/>
      <c r="U72" s="1876"/>
      <c r="V72" s="1876"/>
      <c r="W72" s="1876"/>
      <c r="X72" s="1876"/>
      <c r="Y72" s="1876"/>
      <c r="Z72" s="1876"/>
      <c r="AA72" s="1876"/>
      <c r="AB72" s="1876"/>
      <c r="AC72" s="1876"/>
      <c r="AD72" s="1876"/>
      <c r="AE72" s="1876"/>
      <c r="AF72" s="1876"/>
      <c r="AG72" s="1876"/>
      <c r="AH72" s="1876"/>
      <c r="AI72" s="1876"/>
      <c r="AJ72" s="1876"/>
      <c r="AK72" s="1876"/>
      <c r="AL72" s="1876"/>
      <c r="AM72" s="1876"/>
      <c r="AN72" s="1876"/>
      <c r="AO72" s="1876"/>
      <c r="AP72" s="1876"/>
      <c r="AQ72" s="1876"/>
      <c r="AR72" s="1876"/>
      <c r="AS72" s="1876"/>
      <c r="AT72" s="1876"/>
      <c r="AU72" s="1876"/>
      <c r="AV72" s="1876"/>
      <c r="AW72" s="1876"/>
      <c r="AX72" s="1876"/>
      <c r="AY72" s="1876"/>
      <c r="AZ72" s="443">
        <v>2</v>
      </c>
    </row>
    <row r="73" spans="1:52" s="260" customFormat="1" ht="20.100000000000001" customHeight="1">
      <c r="A73" s="575">
        <f t="shared" si="3"/>
        <v>0</v>
      </c>
      <c r="B73" s="590"/>
      <c r="C73" s="591" t="s">
        <v>1208</v>
      </c>
      <c r="D73" s="591" t="s">
        <v>1220</v>
      </c>
      <c r="E73" s="592"/>
      <c r="F73" s="592"/>
      <c r="G73" s="769"/>
      <c r="H73" s="593"/>
      <c r="I73" s="593"/>
      <c r="J73" s="594"/>
      <c r="K73" s="594"/>
      <c r="L73" s="594"/>
      <c r="M73" s="594"/>
      <c r="N73" s="594"/>
      <c r="O73" s="594"/>
      <c r="P73" s="594"/>
      <c r="Q73" s="595"/>
      <c r="R73" s="595"/>
      <c r="S73" s="595"/>
      <c r="T73" s="595"/>
      <c r="U73" s="595"/>
      <c r="V73" s="596"/>
      <c r="W73" s="596"/>
      <c r="X73" s="596"/>
      <c r="Y73" s="596"/>
      <c r="Z73" s="596"/>
      <c r="AA73" s="596"/>
      <c r="AB73" s="596"/>
      <c r="AC73" s="596"/>
      <c r="AD73" s="596"/>
      <c r="AE73" s="596"/>
      <c r="AF73" s="596"/>
      <c r="AG73" s="596"/>
      <c r="AH73" s="597"/>
      <c r="AI73" s="597"/>
      <c r="AJ73" s="597"/>
      <c r="AK73" s="597"/>
      <c r="AL73" s="598"/>
      <c r="AM73" s="598"/>
      <c r="AN73" s="598"/>
      <c r="AO73" s="598"/>
      <c r="AP73" s="598"/>
      <c r="AQ73" s="598"/>
      <c r="AR73" s="598"/>
      <c r="AS73" s="598"/>
      <c r="AT73" s="598"/>
      <c r="AU73" s="598"/>
      <c r="AV73" s="593"/>
      <c r="AW73" s="593"/>
      <c r="AX73" s="593"/>
      <c r="AY73" s="593"/>
      <c r="AZ73" s="444">
        <v>2</v>
      </c>
    </row>
    <row r="74" spans="1:52" s="259" customFormat="1" ht="18" customHeight="1">
      <c r="A74" s="575">
        <f t="shared" si="3"/>
        <v>0</v>
      </c>
      <c r="B74" s="599"/>
      <c r="C74" s="1862" t="s">
        <v>1219</v>
      </c>
      <c r="D74" s="1862"/>
      <c r="E74" s="1862"/>
      <c r="F74" s="1862"/>
      <c r="G74" s="1862"/>
      <c r="H74" s="1862"/>
      <c r="I74" s="1862"/>
      <c r="J74" s="1862"/>
      <c r="K74" s="1862" t="s">
        <v>1218</v>
      </c>
      <c r="L74" s="1862"/>
      <c r="M74" s="1862"/>
      <c r="N74" s="1862"/>
      <c r="O74" s="1862"/>
      <c r="P74" s="1862"/>
      <c r="Q74" s="1862"/>
      <c r="R74" s="1862"/>
      <c r="S74" s="1862" t="s">
        <v>1217</v>
      </c>
      <c r="T74" s="1862"/>
      <c r="U74" s="1862"/>
      <c r="V74" s="1862"/>
      <c r="W74" s="1862"/>
      <c r="X74" s="1862"/>
      <c r="Y74" s="1862"/>
      <c r="Z74" s="1862"/>
      <c r="AA74" s="1862" t="s">
        <v>1216</v>
      </c>
      <c r="AB74" s="1862"/>
      <c r="AC74" s="1862"/>
      <c r="AD74" s="1862"/>
      <c r="AE74" s="1862"/>
      <c r="AF74" s="1862"/>
      <c r="AG74" s="1862"/>
      <c r="AH74" s="1862"/>
      <c r="AI74" s="1862"/>
      <c r="AJ74" s="1862"/>
      <c r="AK74" s="1862"/>
      <c r="AL74" s="1862"/>
      <c r="AM74" s="1862"/>
      <c r="AN74" s="1862"/>
      <c r="AO74" s="1862"/>
      <c r="AP74" s="1862"/>
      <c r="AQ74" s="1862" t="s">
        <v>964</v>
      </c>
      <c r="AR74" s="1862"/>
      <c r="AS74" s="1862"/>
      <c r="AT74" s="1862"/>
      <c r="AU74" s="1862"/>
      <c r="AV74" s="1862"/>
      <c r="AW74" s="1862"/>
      <c r="AX74" s="1862"/>
      <c r="AY74" s="599"/>
      <c r="AZ74" s="444">
        <v>2</v>
      </c>
    </row>
    <row r="75" spans="1:52" s="259" customFormat="1" ht="18" customHeight="1">
      <c r="A75" s="575">
        <f t="shared" si="3"/>
        <v>0</v>
      </c>
      <c r="B75" s="599"/>
      <c r="C75" s="1862"/>
      <c r="D75" s="1862"/>
      <c r="E75" s="1862"/>
      <c r="F75" s="1862"/>
      <c r="G75" s="1862"/>
      <c r="H75" s="1862"/>
      <c r="I75" s="1862"/>
      <c r="J75" s="1862"/>
      <c r="K75" s="1862"/>
      <c r="L75" s="1862"/>
      <c r="M75" s="1862"/>
      <c r="N75" s="1862"/>
      <c r="O75" s="1862"/>
      <c r="P75" s="1862"/>
      <c r="Q75" s="1862"/>
      <c r="R75" s="1862"/>
      <c r="S75" s="1862"/>
      <c r="T75" s="1862"/>
      <c r="U75" s="1862"/>
      <c r="V75" s="1862"/>
      <c r="W75" s="1862"/>
      <c r="X75" s="1862"/>
      <c r="Y75" s="1862"/>
      <c r="Z75" s="1862"/>
      <c r="AA75" s="1862" t="s">
        <v>1215</v>
      </c>
      <c r="AB75" s="1862"/>
      <c r="AC75" s="1862"/>
      <c r="AD75" s="1862"/>
      <c r="AE75" s="1862"/>
      <c r="AF75" s="1862"/>
      <c r="AG75" s="1862"/>
      <c r="AH75" s="1862"/>
      <c r="AI75" s="1862" t="s">
        <v>1214</v>
      </c>
      <c r="AJ75" s="1862"/>
      <c r="AK75" s="1862"/>
      <c r="AL75" s="1862"/>
      <c r="AM75" s="1862"/>
      <c r="AN75" s="1862"/>
      <c r="AO75" s="1862"/>
      <c r="AP75" s="1862"/>
      <c r="AQ75" s="1862"/>
      <c r="AR75" s="1862"/>
      <c r="AS75" s="1862"/>
      <c r="AT75" s="1862"/>
      <c r="AU75" s="1862"/>
      <c r="AV75" s="1862"/>
      <c r="AW75" s="1862"/>
      <c r="AX75" s="1862"/>
      <c r="AY75" s="599"/>
      <c r="AZ75" s="444">
        <v>2</v>
      </c>
    </row>
    <row r="76" spans="1:52" s="259" customFormat="1" ht="18" customHeight="1">
      <c r="A76" s="575">
        <f t="shared" si="3"/>
        <v>0</v>
      </c>
      <c r="B76" s="600"/>
      <c r="C76" s="1871">
        <f>L60</f>
        <v>0</v>
      </c>
      <c r="D76" s="1872"/>
      <c r="E76" s="1875" t="s">
        <v>1213</v>
      </c>
      <c r="F76" s="1875"/>
      <c r="G76" s="1872">
        <f>Z60</f>
        <v>0</v>
      </c>
      <c r="H76" s="1872"/>
      <c r="I76" s="1875" t="s">
        <v>1212</v>
      </c>
      <c r="J76" s="1875"/>
      <c r="K76" s="1887">
        <f>'6-3표준조사 5'!Q79</f>
        <v>0</v>
      </c>
      <c r="L76" s="1887"/>
      <c r="M76" s="1887"/>
      <c r="N76" s="1887"/>
      <c r="O76" s="1887"/>
      <c r="P76" s="1887"/>
      <c r="Q76" s="1887"/>
      <c r="R76" s="1887"/>
      <c r="S76" s="1867">
        <f>'6-3표준조사 5'!K81</f>
        <v>0</v>
      </c>
      <c r="T76" s="1867"/>
      <c r="U76" s="1867"/>
      <c r="V76" s="1867"/>
      <c r="W76" s="1867"/>
      <c r="X76" s="1867"/>
      <c r="Y76" s="1867"/>
      <c r="Z76" s="1867"/>
      <c r="AA76" s="1865">
        <f>'6-3표준조사 5'!Q85</f>
        <v>50</v>
      </c>
      <c r="AB76" s="1865"/>
      <c r="AC76" s="1865"/>
      <c r="AD76" s="1865"/>
      <c r="AE76" s="1865"/>
      <c r="AF76" s="1865"/>
      <c r="AG76" s="1865"/>
      <c r="AH76" s="1865"/>
      <c r="AI76" s="1865">
        <f>'6-3표준조사 5'!R85</f>
        <v>50</v>
      </c>
      <c r="AJ76" s="1865"/>
      <c r="AK76" s="1865"/>
      <c r="AL76" s="1865"/>
      <c r="AM76" s="1865"/>
      <c r="AN76" s="1865"/>
      <c r="AO76" s="1865"/>
      <c r="AP76" s="1865"/>
      <c r="AQ76" s="1867" t="str">
        <f>'6-3표준조사 5'!R81</f>
        <v>3년차 이상</v>
      </c>
      <c r="AR76" s="1867"/>
      <c r="AS76" s="1867"/>
      <c r="AT76" s="1867"/>
      <c r="AU76" s="1867"/>
      <c r="AV76" s="1867"/>
      <c r="AW76" s="1867"/>
      <c r="AX76" s="1867"/>
      <c r="AY76" s="599"/>
      <c r="AZ76" s="444">
        <v>2</v>
      </c>
    </row>
    <row r="77" spans="1:52" s="259" customFormat="1" ht="18" customHeight="1">
      <c r="A77" s="575">
        <f t="shared" si="3"/>
        <v>0</v>
      </c>
      <c r="B77" s="600"/>
      <c r="C77" s="1873"/>
      <c r="D77" s="1874"/>
      <c r="E77" s="1874"/>
      <c r="F77" s="1874"/>
      <c r="G77" s="1874"/>
      <c r="H77" s="1874"/>
      <c r="I77" s="1874"/>
      <c r="J77" s="1874"/>
      <c r="K77" s="1888"/>
      <c r="L77" s="1888"/>
      <c r="M77" s="1888"/>
      <c r="N77" s="1888"/>
      <c r="O77" s="1888"/>
      <c r="P77" s="1888"/>
      <c r="Q77" s="1888"/>
      <c r="R77" s="1888"/>
      <c r="S77" s="1868"/>
      <c r="T77" s="1868"/>
      <c r="U77" s="1868"/>
      <c r="V77" s="1868"/>
      <c r="W77" s="1868"/>
      <c r="X77" s="1868"/>
      <c r="Y77" s="1868"/>
      <c r="Z77" s="1868"/>
      <c r="AA77" s="1866"/>
      <c r="AB77" s="1866"/>
      <c r="AC77" s="1866"/>
      <c r="AD77" s="1866"/>
      <c r="AE77" s="1866"/>
      <c r="AF77" s="1866"/>
      <c r="AG77" s="1866"/>
      <c r="AH77" s="1866"/>
      <c r="AI77" s="1866"/>
      <c r="AJ77" s="1866"/>
      <c r="AK77" s="1866"/>
      <c r="AL77" s="1866"/>
      <c r="AM77" s="1866"/>
      <c r="AN77" s="1866"/>
      <c r="AO77" s="1866"/>
      <c r="AP77" s="1866"/>
      <c r="AQ77" s="1868"/>
      <c r="AR77" s="1868"/>
      <c r="AS77" s="1868"/>
      <c r="AT77" s="1868"/>
      <c r="AU77" s="1868"/>
      <c r="AV77" s="1868"/>
      <c r="AW77" s="1868"/>
      <c r="AX77" s="1868"/>
      <c r="AY77" s="599"/>
      <c r="AZ77" s="444">
        <v>2</v>
      </c>
    </row>
    <row r="78" spans="1:52" s="259" customFormat="1" ht="18" customHeight="1">
      <c r="A78" s="575">
        <f t="shared" si="3"/>
        <v>0</v>
      </c>
      <c r="B78" s="600"/>
      <c r="C78" s="600" t="s">
        <v>1206</v>
      </c>
      <c r="D78" s="600" t="s">
        <v>1211</v>
      </c>
      <c r="E78" s="600"/>
      <c r="F78" s="599"/>
      <c r="G78" s="599"/>
      <c r="H78" s="599"/>
      <c r="I78" s="599"/>
      <c r="J78" s="599"/>
      <c r="K78" s="599"/>
      <c r="L78" s="599"/>
      <c r="M78" s="599"/>
      <c r="N78" s="599"/>
      <c r="O78" s="599"/>
      <c r="P78" s="599"/>
      <c r="Q78" s="601"/>
      <c r="R78" s="601"/>
      <c r="S78" s="601"/>
      <c r="T78" s="601"/>
      <c r="U78" s="601"/>
      <c r="V78" s="599"/>
      <c r="W78" s="602"/>
      <c r="X78" s="602"/>
      <c r="Y78" s="602"/>
      <c r="Z78" s="602"/>
      <c r="AA78" s="602"/>
      <c r="AB78" s="602"/>
      <c r="AC78" s="602"/>
      <c r="AD78" s="602"/>
      <c r="AE78" s="602"/>
      <c r="AF78" s="602"/>
      <c r="AG78" s="599"/>
      <c r="AH78" s="603"/>
      <c r="AI78" s="603"/>
      <c r="AJ78" s="603"/>
      <c r="AK78" s="603"/>
      <c r="AL78" s="604"/>
      <c r="AM78" s="604"/>
      <c r="AN78" s="604"/>
      <c r="AO78" s="604"/>
      <c r="AP78" s="604"/>
      <c r="AQ78" s="604"/>
      <c r="AR78" s="604"/>
      <c r="AS78" s="604"/>
      <c r="AT78" s="604"/>
      <c r="AU78" s="604"/>
      <c r="AV78" s="599"/>
      <c r="AW78" s="599"/>
      <c r="AX78" s="599"/>
      <c r="AY78" s="599"/>
      <c r="AZ78" s="444">
        <v>2</v>
      </c>
    </row>
    <row r="79" spans="1:52" s="259" customFormat="1" ht="18" customHeight="1">
      <c r="A79" s="575">
        <f>IF(K76&gt;0,1,0)</f>
        <v>0</v>
      </c>
      <c r="B79" s="600"/>
      <c r="C79" s="600"/>
      <c r="D79" s="259" t="s">
        <v>499</v>
      </c>
      <c r="E79" s="600" t="str">
        <f>'6-3표준조사 5'!$W$96</f>
        <v>식재된 0 는 활착이 안정된 상태로 신초발달이 양호하다.</v>
      </c>
      <c r="F79" s="599"/>
      <c r="G79" s="599"/>
      <c r="H79" s="599"/>
      <c r="I79" s="599"/>
      <c r="J79" s="599"/>
      <c r="K79" s="599"/>
      <c r="L79" s="599"/>
      <c r="M79" s="599"/>
      <c r="N79" s="599"/>
      <c r="O79" s="599"/>
      <c r="P79" s="599"/>
      <c r="Q79" s="601"/>
      <c r="R79" s="601"/>
      <c r="S79" s="601"/>
      <c r="T79" s="601"/>
      <c r="U79" s="601"/>
      <c r="V79" s="599"/>
      <c r="W79" s="605"/>
      <c r="X79" s="602"/>
      <c r="Y79" s="602"/>
      <c r="Z79" s="602"/>
      <c r="AA79" s="605"/>
      <c r="AB79" s="602"/>
      <c r="AC79" s="602"/>
      <c r="AD79" s="602"/>
      <c r="AE79" s="605"/>
      <c r="AF79" s="602"/>
      <c r="AG79" s="599"/>
      <c r="AH79" s="603"/>
      <c r="AI79" s="603"/>
      <c r="AJ79" s="603"/>
      <c r="AK79" s="603"/>
      <c r="AL79" s="604"/>
      <c r="AM79" s="604"/>
      <c r="AN79" s="604"/>
      <c r="AO79" s="604"/>
      <c r="AP79" s="604"/>
      <c r="AQ79" s="604"/>
      <c r="AR79" s="604"/>
      <c r="AS79" s="604"/>
      <c r="AT79" s="604"/>
      <c r="AU79" s="604"/>
      <c r="AV79" s="599"/>
      <c r="AW79" s="599"/>
      <c r="AX79" s="599"/>
      <c r="AY79" s="599"/>
      <c r="AZ79" s="444">
        <v>2</v>
      </c>
    </row>
    <row r="80" spans="1:52" s="259" customFormat="1" ht="18" customHeight="1">
      <c r="A80" s="575">
        <f>IF(K76&gt;0,1,0)</f>
        <v>0</v>
      </c>
      <c r="B80" s="600"/>
      <c r="C80" s="600"/>
      <c r="D80" s="259" t="s">
        <v>499</v>
      </c>
      <c r="E80" s="600" t="str">
        <f>'6-3표준조사 5'!$W$97</f>
        <v>임도 절토면 주변 작업시 추락 주의, 소반내 석력지 작업시 모두베기 높이는 현지여건에 맞추어 다소 높게 작업한다.</v>
      </c>
      <c r="F80" s="599"/>
      <c r="G80" s="599"/>
      <c r="H80" s="599"/>
      <c r="I80" s="599"/>
      <c r="J80" s="599"/>
      <c r="K80" s="599"/>
      <c r="L80" s="599"/>
      <c r="M80" s="599"/>
      <c r="N80" s="599"/>
      <c r="O80" s="599"/>
      <c r="P80" s="599"/>
      <c r="Q80" s="601"/>
      <c r="R80" s="601"/>
      <c r="S80" s="601"/>
      <c r="T80" s="601"/>
      <c r="U80" s="601"/>
      <c r="V80" s="599"/>
      <c r="W80" s="599"/>
      <c r="X80" s="599"/>
      <c r="Y80" s="599"/>
      <c r="Z80" s="599"/>
      <c r="AA80" s="599"/>
      <c r="AB80" s="599"/>
      <c r="AC80" s="599"/>
      <c r="AD80" s="599"/>
      <c r="AE80" s="599"/>
      <c r="AF80" s="599"/>
      <c r="AG80" s="599"/>
      <c r="AH80" s="603"/>
      <c r="AI80" s="603"/>
      <c r="AJ80" s="603"/>
      <c r="AK80" s="603"/>
      <c r="AL80" s="604"/>
      <c r="AM80" s="604"/>
      <c r="AN80" s="604"/>
      <c r="AO80" s="604"/>
      <c r="AP80" s="604"/>
      <c r="AQ80" s="604"/>
      <c r="AR80" s="604"/>
      <c r="AS80" s="604"/>
      <c r="AT80" s="604"/>
      <c r="AU80" s="604"/>
      <c r="AV80" s="599"/>
      <c r="AW80" s="599"/>
      <c r="AX80" s="599"/>
      <c r="AY80" s="599"/>
      <c r="AZ80" s="444">
        <v>1</v>
      </c>
    </row>
    <row r="81" spans="1:52" s="259" customFormat="1" ht="18" customHeight="1">
      <c r="A81" s="575">
        <f t="shared" ref="A81:A86" si="4">IF(K$76&gt;0,1,0)</f>
        <v>0</v>
      </c>
      <c r="B81" s="600"/>
      <c r="C81" s="600" t="s">
        <v>1193</v>
      </c>
      <c r="D81" s="600" t="s">
        <v>1210</v>
      </c>
      <c r="E81" s="600"/>
      <c r="F81" s="599"/>
      <c r="G81" s="599"/>
      <c r="H81" s="599"/>
      <c r="I81" s="599"/>
      <c r="J81" s="599"/>
      <c r="K81" s="599"/>
      <c r="L81" s="599"/>
      <c r="M81" s="599"/>
      <c r="N81" s="599"/>
      <c r="O81" s="599"/>
      <c r="P81" s="599"/>
      <c r="Q81" s="601"/>
      <c r="R81" s="601"/>
      <c r="S81" s="601"/>
      <c r="T81" s="601"/>
      <c r="U81" s="601"/>
      <c r="V81" s="599"/>
      <c r="W81" s="599"/>
      <c r="X81" s="599"/>
      <c r="Y81" s="599"/>
      <c r="Z81" s="599"/>
      <c r="AA81" s="599"/>
      <c r="AB81" s="599"/>
      <c r="AC81" s="599"/>
      <c r="AD81" s="599"/>
      <c r="AE81" s="599"/>
      <c r="AF81" s="599"/>
      <c r="AG81" s="599"/>
      <c r="AH81" s="603"/>
      <c r="AI81" s="603"/>
      <c r="AJ81" s="603"/>
      <c r="AK81" s="603"/>
      <c r="AL81" s="604"/>
      <c r="AM81" s="604"/>
      <c r="AN81" s="604"/>
      <c r="AO81" s="604"/>
      <c r="AP81" s="604"/>
      <c r="AQ81" s="604"/>
      <c r="AR81" s="604"/>
      <c r="AS81" s="604"/>
      <c r="AT81" s="604"/>
      <c r="AU81" s="604"/>
      <c r="AV81" s="599"/>
      <c r="AW81" s="599"/>
      <c r="AX81" s="599"/>
      <c r="AY81" s="599"/>
      <c r="AZ81" s="585">
        <v>2</v>
      </c>
    </row>
    <row r="82" spans="1:52" s="259" customFormat="1" ht="18" customHeight="1">
      <c r="A82" s="575">
        <f t="shared" si="4"/>
        <v>0</v>
      </c>
      <c r="B82" s="600"/>
      <c r="C82" s="600"/>
      <c r="D82" s="259" t="s">
        <v>499</v>
      </c>
      <c r="E82" s="600" t="str">
        <f>CONCATENATE("제거대상식생은 ",'6-3표준조사 5'!S85,"이며, 근주에서 올라온 맹아가 불규칙하게 분포한다.")</f>
        <v>제거대상식생은 이며, 근주에서 올라온 맹아가 불규칙하게 분포한다.</v>
      </c>
      <c r="F82" s="599"/>
      <c r="G82" s="599"/>
      <c r="H82" s="599"/>
      <c r="I82" s="599"/>
      <c r="J82" s="599"/>
      <c r="K82" s="599"/>
      <c r="L82" s="599"/>
      <c r="M82" s="599"/>
      <c r="N82" s="599"/>
      <c r="O82" s="599"/>
      <c r="P82" s="599"/>
      <c r="Q82" s="601"/>
      <c r="R82" s="601"/>
      <c r="S82" s="601"/>
      <c r="T82" s="601"/>
      <c r="U82" s="601"/>
      <c r="V82" s="599"/>
      <c r="W82" s="599"/>
      <c r="X82" s="599"/>
      <c r="Y82" s="599"/>
      <c r="Z82" s="599"/>
      <c r="AA82" s="599"/>
      <c r="AB82" s="599"/>
      <c r="AC82" s="599"/>
      <c r="AD82" s="599"/>
      <c r="AE82" s="599"/>
      <c r="AF82" s="599"/>
      <c r="AG82" s="599"/>
      <c r="AH82" s="603"/>
      <c r="AI82" s="603"/>
      <c r="AJ82" s="603"/>
      <c r="AK82" s="603"/>
      <c r="AL82" s="604"/>
      <c r="AM82" s="604"/>
      <c r="AN82" s="604"/>
      <c r="AO82" s="604"/>
      <c r="AP82" s="604"/>
      <c r="AQ82" s="604"/>
      <c r="AR82" s="604"/>
      <c r="AS82" s="604"/>
      <c r="AT82" s="604"/>
      <c r="AU82" s="604"/>
      <c r="AV82" s="599"/>
      <c r="AW82" s="599"/>
      <c r="AX82" s="599"/>
      <c r="AY82" s="599"/>
      <c r="AZ82" s="585">
        <v>2</v>
      </c>
    </row>
    <row r="83" spans="1:52" s="259" customFormat="1" ht="18" customHeight="1">
      <c r="A83" s="575">
        <f t="shared" si="4"/>
        <v>0</v>
      </c>
      <c r="B83" s="600"/>
      <c r="C83" s="600"/>
      <c r="D83" s="259" t="s">
        <v>499</v>
      </c>
      <c r="E83" s="600" t="str">
        <f>CONCATENATE("조림목이 자연발생 식생과 경쟁하고 있으며 조림목의 조림후 경과년수는 ",AQ76,"이다." )</f>
        <v>조림목이 자연발생 식생과 경쟁하고 있으며 조림목의 조림후 경과년수는 3년차 이상이다.</v>
      </c>
      <c r="F83" s="599"/>
      <c r="G83" s="599"/>
      <c r="H83" s="599"/>
      <c r="I83" s="599"/>
      <c r="J83" s="599"/>
      <c r="K83" s="599"/>
      <c r="L83" s="599"/>
      <c r="M83" s="599"/>
      <c r="N83" s="599"/>
      <c r="O83" s="599"/>
      <c r="P83" s="599"/>
      <c r="Q83" s="599"/>
      <c r="R83" s="599"/>
      <c r="S83" s="599"/>
      <c r="T83" s="599"/>
      <c r="U83" s="599"/>
      <c r="V83" s="599"/>
      <c r="W83" s="599"/>
      <c r="X83" s="599"/>
      <c r="Y83" s="599"/>
      <c r="Z83" s="599"/>
      <c r="AA83" s="599"/>
      <c r="AB83" s="599"/>
      <c r="AC83" s="599"/>
      <c r="AD83" s="599"/>
      <c r="AE83" s="599"/>
      <c r="AF83" s="599"/>
      <c r="AG83" s="599"/>
      <c r="AH83" s="603"/>
      <c r="AI83" s="603"/>
      <c r="AJ83" s="603"/>
      <c r="AK83" s="603"/>
      <c r="AL83" s="604"/>
      <c r="AM83" s="604"/>
      <c r="AN83" s="604"/>
      <c r="AO83" s="604"/>
      <c r="AP83" s="604"/>
      <c r="AQ83" s="604"/>
      <c r="AR83" s="604"/>
      <c r="AS83" s="604"/>
      <c r="AT83" s="604"/>
      <c r="AU83" s="604"/>
      <c r="AV83" s="599"/>
      <c r="AW83" s="599"/>
      <c r="AX83" s="599"/>
      <c r="AY83" s="599"/>
      <c r="AZ83" s="585">
        <v>2</v>
      </c>
    </row>
    <row r="84" spans="1:52" s="259" customFormat="1" ht="13.5" customHeight="1">
      <c r="A84" s="575">
        <f t="shared" si="4"/>
        <v>0</v>
      </c>
      <c r="B84" s="606"/>
      <c r="C84" s="606"/>
      <c r="D84" s="606"/>
      <c r="E84" s="606"/>
      <c r="F84" s="769"/>
      <c r="G84" s="769"/>
      <c r="H84" s="769"/>
      <c r="I84" s="769"/>
      <c r="J84" s="607"/>
      <c r="K84" s="607"/>
      <c r="L84" s="607"/>
      <c r="M84" s="607"/>
      <c r="N84" s="607"/>
      <c r="O84" s="607"/>
      <c r="P84" s="607"/>
      <c r="Q84" s="608"/>
      <c r="R84" s="608"/>
      <c r="S84" s="608"/>
      <c r="T84" s="608"/>
      <c r="U84" s="608"/>
      <c r="V84" s="599"/>
      <c r="W84" s="599"/>
      <c r="X84" s="599"/>
      <c r="Y84" s="599"/>
      <c r="Z84" s="599"/>
      <c r="AA84" s="599"/>
      <c r="AB84" s="599"/>
      <c r="AC84" s="599"/>
      <c r="AD84" s="599"/>
      <c r="AE84" s="599"/>
      <c r="AF84" s="599"/>
      <c r="AG84" s="599"/>
      <c r="AH84" s="609"/>
      <c r="AI84" s="609"/>
      <c r="AJ84" s="609"/>
      <c r="AK84" s="609"/>
      <c r="AL84" s="610"/>
      <c r="AM84" s="610"/>
      <c r="AN84" s="610"/>
      <c r="AO84" s="610"/>
      <c r="AP84" s="610"/>
      <c r="AQ84" s="610"/>
      <c r="AR84" s="610"/>
      <c r="AS84" s="610"/>
      <c r="AT84" s="610"/>
      <c r="AU84" s="610"/>
      <c r="AV84" s="769"/>
      <c r="AW84" s="769"/>
      <c r="AX84" s="769"/>
      <c r="AY84" s="769"/>
      <c r="AZ84" s="585">
        <v>2</v>
      </c>
    </row>
    <row r="85" spans="1:52" s="260" customFormat="1" ht="19.5" customHeight="1">
      <c r="A85" s="575">
        <f t="shared" si="4"/>
        <v>0</v>
      </c>
      <c r="B85" s="1876" t="s">
        <v>1209</v>
      </c>
      <c r="C85" s="1876"/>
      <c r="D85" s="1876"/>
      <c r="E85" s="1876"/>
      <c r="F85" s="1876"/>
      <c r="G85" s="1876"/>
      <c r="H85" s="1876"/>
      <c r="I85" s="1876"/>
      <c r="J85" s="1876"/>
      <c r="K85" s="1876"/>
      <c r="L85" s="1876"/>
      <c r="M85" s="1876"/>
      <c r="N85" s="1876"/>
      <c r="O85" s="1876"/>
      <c r="P85" s="1876"/>
      <c r="Q85" s="1876"/>
      <c r="R85" s="1876"/>
      <c r="S85" s="1876"/>
      <c r="T85" s="1876"/>
      <c r="U85" s="1876"/>
      <c r="V85" s="1876"/>
      <c r="W85" s="1876"/>
      <c r="X85" s="1876"/>
      <c r="Y85" s="1876"/>
      <c r="Z85" s="1876"/>
      <c r="AA85" s="1876"/>
      <c r="AB85" s="1876"/>
      <c r="AC85" s="1876"/>
      <c r="AD85" s="1876"/>
      <c r="AE85" s="1876"/>
      <c r="AF85" s="1876"/>
      <c r="AG85" s="1876"/>
      <c r="AH85" s="1876"/>
      <c r="AI85" s="1876"/>
      <c r="AJ85" s="1876"/>
      <c r="AK85" s="1876"/>
      <c r="AL85" s="1876"/>
      <c r="AM85" s="1876"/>
      <c r="AN85" s="1876"/>
      <c r="AO85" s="1876"/>
      <c r="AP85" s="1876"/>
      <c r="AQ85" s="1876"/>
      <c r="AR85" s="1876"/>
      <c r="AS85" s="1876"/>
      <c r="AT85" s="1876"/>
      <c r="AU85" s="1876"/>
      <c r="AV85" s="1876"/>
      <c r="AW85" s="1876"/>
      <c r="AX85" s="1876"/>
      <c r="AY85" s="1876"/>
      <c r="AZ85" s="443">
        <v>2</v>
      </c>
    </row>
    <row r="86" spans="1:52" s="260" customFormat="1" ht="18" customHeight="1">
      <c r="A86" s="575">
        <f t="shared" si="4"/>
        <v>0</v>
      </c>
      <c r="B86" s="770"/>
      <c r="C86" s="259" t="s">
        <v>1208</v>
      </c>
      <c r="D86" s="579" t="s">
        <v>1207</v>
      </c>
      <c r="E86" s="579"/>
      <c r="F86" s="579"/>
      <c r="G86" s="579"/>
      <c r="H86" s="579"/>
      <c r="I86" s="579"/>
      <c r="J86" s="611"/>
      <c r="K86" s="611"/>
      <c r="L86" s="611"/>
      <c r="M86" s="611"/>
      <c r="N86" s="611"/>
      <c r="O86" s="611"/>
      <c r="P86" s="611"/>
      <c r="Q86" s="611"/>
      <c r="R86" s="611"/>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444">
        <v>2</v>
      </c>
    </row>
    <row r="87" spans="1:52" s="259" customFormat="1" ht="18" customHeight="1">
      <c r="A87" s="575">
        <f>IF(AO60="모두베기",1,)</f>
        <v>1</v>
      </c>
      <c r="D87" s="259" t="s">
        <v>499</v>
      </c>
      <c r="E87" s="579" t="str">
        <f>'6-3표준조사 5'!$W$98</f>
        <v>소반내 조림목의 생육상태, 현장여건 등을 고려하여 작업종은 모두베기로 적용하였다.</v>
      </c>
      <c r="F87" s="579"/>
      <c r="G87" s="579"/>
      <c r="H87" s="579"/>
      <c r="I87" s="579"/>
      <c r="J87" s="580"/>
      <c r="K87" s="579"/>
      <c r="L87" s="579"/>
      <c r="M87" s="579"/>
      <c r="N87" s="579"/>
      <c r="O87" s="579"/>
      <c r="P87" s="579"/>
      <c r="Q87" s="579"/>
      <c r="R87" s="579"/>
      <c r="S87" s="579"/>
      <c r="T87" s="579"/>
      <c r="U87" s="579"/>
      <c r="V87" s="579"/>
      <c r="W87" s="579"/>
      <c r="X87" s="579"/>
      <c r="Y87" s="579"/>
      <c r="Z87" s="579"/>
      <c r="AA87" s="579"/>
      <c r="AB87" s="579"/>
      <c r="AC87" s="579"/>
      <c r="AD87" s="579"/>
      <c r="AE87" s="579"/>
      <c r="AF87" s="579"/>
      <c r="AG87" s="579"/>
      <c r="AH87" s="579"/>
      <c r="AI87" s="579"/>
      <c r="AJ87" s="579"/>
      <c r="AK87" s="579"/>
      <c r="AL87" s="579"/>
      <c r="AM87" s="579"/>
      <c r="AN87" s="579"/>
      <c r="AO87" s="579"/>
      <c r="AP87" s="579"/>
      <c r="AQ87" s="579"/>
      <c r="AR87" s="579"/>
      <c r="AS87" s="579"/>
      <c r="AT87" s="579"/>
      <c r="AU87" s="579"/>
      <c r="AV87" s="579"/>
      <c r="AW87" s="579"/>
      <c r="AX87" s="579"/>
      <c r="AY87" s="579"/>
      <c r="AZ87" s="444">
        <v>2</v>
      </c>
    </row>
    <row r="88" spans="1:52" s="259" customFormat="1" ht="18" customHeight="1">
      <c r="A88" s="575">
        <f>IF(AO60="줄베기",1,)</f>
        <v>0</v>
      </c>
      <c r="D88" s="259" t="s">
        <v>499</v>
      </c>
      <c r="E88" s="579" t="s">
        <v>1048</v>
      </c>
      <c r="F88" s="579"/>
      <c r="G88" s="579"/>
      <c r="H88" s="579"/>
      <c r="I88" s="579"/>
      <c r="J88" s="580"/>
      <c r="K88" s="579"/>
      <c r="L88" s="579"/>
      <c r="M88" s="579"/>
      <c r="N88" s="579"/>
      <c r="O88" s="579"/>
      <c r="P88" s="579"/>
      <c r="Q88" s="579"/>
      <c r="R88" s="579"/>
      <c r="S88" s="579"/>
      <c r="T88" s="579"/>
      <c r="U88" s="579"/>
      <c r="V88" s="579"/>
      <c r="W88" s="579"/>
      <c r="X88" s="579"/>
      <c r="Y88" s="579"/>
      <c r="Z88" s="579"/>
      <c r="AA88" s="579"/>
      <c r="AB88" s="579"/>
      <c r="AC88" s="579"/>
      <c r="AD88" s="579"/>
      <c r="AE88" s="579"/>
      <c r="AF88" s="579"/>
      <c r="AG88" s="579"/>
      <c r="AH88" s="579"/>
      <c r="AI88" s="579"/>
      <c r="AJ88" s="579"/>
      <c r="AK88" s="579"/>
      <c r="AL88" s="579"/>
      <c r="AM88" s="579"/>
      <c r="AN88" s="579"/>
      <c r="AO88" s="579"/>
      <c r="AP88" s="579"/>
      <c r="AQ88" s="579"/>
      <c r="AR88" s="579"/>
      <c r="AS88" s="579"/>
      <c r="AT88" s="579"/>
      <c r="AU88" s="579"/>
      <c r="AV88" s="579"/>
      <c r="AW88" s="579"/>
      <c r="AX88" s="579"/>
      <c r="AY88" s="579"/>
      <c r="AZ88" s="444"/>
    </row>
    <row r="89" spans="1:52" s="260" customFormat="1" ht="18" customHeight="1">
      <c r="A89" s="575">
        <f>IF(1&gt;S93,1,0)</f>
        <v>0</v>
      </c>
      <c r="B89" s="951"/>
      <c r="C89" s="259"/>
      <c r="D89" s="259" t="s">
        <v>499</v>
      </c>
      <c r="E89" s="579" t="s">
        <v>1356</v>
      </c>
      <c r="F89" s="579"/>
      <c r="G89" s="579"/>
      <c r="H89" s="579"/>
      <c r="I89" s="579"/>
      <c r="J89" s="580"/>
      <c r="K89" s="579"/>
      <c r="L89" s="579"/>
      <c r="M89" s="579"/>
      <c r="N89" s="579"/>
      <c r="O89" s="579"/>
      <c r="P89" s="579"/>
      <c r="Q89" s="579"/>
      <c r="R89" s="579"/>
      <c r="S89" s="579"/>
      <c r="T89" s="579"/>
      <c r="U89" s="579"/>
      <c r="V89" s="579"/>
      <c r="W89" s="579"/>
      <c r="X89" s="579"/>
      <c r="Y89" s="579"/>
      <c r="Z89" s="579"/>
      <c r="AA89" s="579"/>
      <c r="AB89" s="579"/>
      <c r="AC89" s="579"/>
      <c r="AD89" s="579"/>
      <c r="AE89" s="579"/>
      <c r="AF89" s="579"/>
      <c r="AG89" s="579"/>
      <c r="AH89" s="579"/>
      <c r="AI89" s="579"/>
      <c r="AJ89" s="579"/>
      <c r="AK89" s="611"/>
      <c r="AL89" s="611"/>
      <c r="AM89" s="611"/>
      <c r="AN89" s="611"/>
      <c r="AO89" s="611"/>
      <c r="AP89" s="611"/>
      <c r="AQ89" s="611"/>
      <c r="AR89" s="611"/>
      <c r="AS89" s="611"/>
      <c r="AT89" s="611"/>
      <c r="AU89" s="611"/>
      <c r="AV89" s="611"/>
      <c r="AW89" s="611"/>
      <c r="AX89" s="611"/>
      <c r="AY89" s="611"/>
      <c r="AZ89" s="443"/>
    </row>
    <row r="90" spans="1:52" s="259" customFormat="1" ht="18" customHeight="1">
      <c r="A90" s="575">
        <f>IF(K$76&gt;0,1,0)</f>
        <v>0</v>
      </c>
      <c r="C90" s="259" t="s">
        <v>1206</v>
      </c>
      <c r="D90" s="579" t="s">
        <v>1205</v>
      </c>
      <c r="E90" s="579"/>
      <c r="F90" s="579"/>
      <c r="G90" s="579"/>
      <c r="H90" s="579"/>
      <c r="I90" s="579"/>
      <c r="J90" s="579"/>
      <c r="K90" s="579"/>
      <c r="L90" s="579"/>
      <c r="M90" s="579"/>
      <c r="N90" s="579"/>
      <c r="O90" s="579"/>
      <c r="P90" s="579"/>
      <c r="Q90" s="579"/>
      <c r="R90" s="579"/>
      <c r="S90" s="579"/>
      <c r="T90" s="579"/>
      <c r="U90" s="579"/>
      <c r="V90" s="579"/>
      <c r="W90" s="579"/>
      <c r="X90" s="579"/>
      <c r="Y90" s="579"/>
      <c r="Z90" s="579"/>
      <c r="AA90" s="579"/>
      <c r="AB90" s="579"/>
      <c r="AC90" s="579"/>
      <c r="AD90" s="579"/>
      <c r="AE90" s="579"/>
      <c r="AF90" s="579"/>
      <c r="AG90" s="579"/>
      <c r="AH90" s="579"/>
      <c r="AI90" s="579"/>
      <c r="AJ90" s="579"/>
      <c r="AK90" s="579"/>
      <c r="AL90" s="579"/>
      <c r="AM90" s="579"/>
      <c r="AN90" s="579"/>
      <c r="AO90" s="579"/>
      <c r="AP90" s="579"/>
      <c r="AQ90" s="579"/>
      <c r="AR90" s="579"/>
      <c r="AS90" s="579"/>
      <c r="AT90" s="579"/>
      <c r="AU90" s="579"/>
      <c r="AV90" s="579"/>
      <c r="AW90" s="579"/>
      <c r="AX90" s="579"/>
      <c r="AY90" s="579"/>
      <c r="AZ90" s="444">
        <v>2</v>
      </c>
    </row>
    <row r="91" spans="1:52" s="259" customFormat="1" ht="18" customHeight="1">
      <c r="A91" s="575">
        <f>IF(K$76&gt;0,1,0)</f>
        <v>0</v>
      </c>
      <c r="C91" s="1862" t="s">
        <v>1204</v>
      </c>
      <c r="D91" s="1862"/>
      <c r="E91" s="1862"/>
      <c r="F91" s="1862"/>
      <c r="G91" s="1862"/>
      <c r="H91" s="1862"/>
      <c r="I91" s="1862"/>
      <c r="J91" s="1862"/>
      <c r="K91" s="1862"/>
      <c r="L91" s="1862"/>
      <c r="M91" s="1862"/>
      <c r="N91" s="1862"/>
      <c r="O91" s="1862"/>
      <c r="P91" s="1862"/>
      <c r="Q91" s="1862"/>
      <c r="R91" s="1862"/>
      <c r="S91" s="1862"/>
      <c r="T91" s="1862"/>
      <c r="U91" s="1862"/>
      <c r="V91" s="1862"/>
      <c r="W91" s="1862"/>
      <c r="X91" s="1862"/>
      <c r="Y91" s="1862"/>
      <c r="Z91" s="1862"/>
      <c r="AA91" s="1862" t="s">
        <v>1203</v>
      </c>
      <c r="AB91" s="1862"/>
      <c r="AC91" s="1862"/>
      <c r="AD91" s="1862"/>
      <c r="AE91" s="1862"/>
      <c r="AF91" s="1862"/>
      <c r="AG91" s="1862"/>
      <c r="AH91" s="1862"/>
      <c r="AI91" s="1862"/>
      <c r="AJ91" s="1862"/>
      <c r="AK91" s="1862"/>
      <c r="AL91" s="1862"/>
      <c r="AM91" s="1862"/>
      <c r="AN91" s="1862"/>
      <c r="AO91" s="1862"/>
      <c r="AP91" s="1862"/>
      <c r="AQ91" s="1862"/>
      <c r="AR91" s="1862"/>
      <c r="AS91" s="1862"/>
      <c r="AT91" s="1862"/>
      <c r="AU91" s="1862"/>
      <c r="AV91" s="1862"/>
      <c r="AW91" s="1862"/>
      <c r="AX91" s="1862"/>
      <c r="AZ91" s="444">
        <v>2</v>
      </c>
    </row>
    <row r="92" spans="1:52" s="259" customFormat="1" ht="18" customHeight="1">
      <c r="A92" s="575">
        <f>IF(K$76&gt;0,1,0)</f>
        <v>0</v>
      </c>
      <c r="B92" s="614"/>
      <c r="C92" s="1862" t="s">
        <v>1202</v>
      </c>
      <c r="D92" s="1862"/>
      <c r="E92" s="1862"/>
      <c r="F92" s="1862"/>
      <c r="G92" s="1862"/>
      <c r="H92" s="1862"/>
      <c r="I92" s="1862"/>
      <c r="J92" s="1862"/>
      <c r="K92" s="1862" t="s">
        <v>1201</v>
      </c>
      <c r="L92" s="1862"/>
      <c r="M92" s="1862"/>
      <c r="N92" s="1862"/>
      <c r="O92" s="1862"/>
      <c r="P92" s="1862"/>
      <c r="Q92" s="1862"/>
      <c r="R92" s="1862"/>
      <c r="S92" s="1862" t="s">
        <v>1200</v>
      </c>
      <c r="T92" s="1862"/>
      <c r="U92" s="1862"/>
      <c r="V92" s="1862"/>
      <c r="W92" s="1862"/>
      <c r="X92" s="1862"/>
      <c r="Y92" s="1862"/>
      <c r="Z92" s="1862"/>
      <c r="AA92" s="1862" t="s">
        <v>1199</v>
      </c>
      <c r="AB92" s="1862"/>
      <c r="AC92" s="1862"/>
      <c r="AD92" s="1862"/>
      <c r="AE92" s="1862"/>
      <c r="AF92" s="1862"/>
      <c r="AG92" s="1862"/>
      <c r="AH92" s="1862"/>
      <c r="AI92" s="1862" t="s">
        <v>1198</v>
      </c>
      <c r="AJ92" s="1862"/>
      <c r="AK92" s="1862"/>
      <c r="AL92" s="1862"/>
      <c r="AM92" s="1862"/>
      <c r="AN92" s="1862"/>
      <c r="AO92" s="1862"/>
      <c r="AP92" s="1862"/>
      <c r="AQ92" s="1862" t="s">
        <v>964</v>
      </c>
      <c r="AR92" s="1862"/>
      <c r="AS92" s="1862"/>
      <c r="AT92" s="1862"/>
      <c r="AU92" s="1862"/>
      <c r="AV92" s="1862"/>
      <c r="AW92" s="1862"/>
      <c r="AX92" s="1862"/>
      <c r="AY92" s="614"/>
      <c r="AZ92" s="444">
        <v>2</v>
      </c>
    </row>
    <row r="93" spans="1:52" s="260" customFormat="1" ht="18" customHeight="1">
      <c r="A93" s="575">
        <f>IF(K$76&gt;0,1,0)</f>
        <v>0</v>
      </c>
      <c r="B93" s="599"/>
      <c r="C93" s="1862" t="s">
        <v>1192</v>
      </c>
      <c r="D93" s="1862"/>
      <c r="E93" s="1862"/>
      <c r="F93" s="1862"/>
      <c r="G93" s="1862"/>
      <c r="H93" s="1862"/>
      <c r="I93" s="1862"/>
      <c r="J93" s="1862"/>
      <c r="K93" s="1862" t="s">
        <v>1197</v>
      </c>
      <c r="L93" s="1862"/>
      <c r="M93" s="1862"/>
      <c r="N93" s="1862"/>
      <c r="O93" s="1862"/>
      <c r="P93" s="1862"/>
      <c r="Q93" s="1862"/>
      <c r="R93" s="1862"/>
      <c r="S93" s="1886">
        <f>'5-3단가산출서 5'!D63</f>
        <v>50</v>
      </c>
      <c r="T93" s="1886"/>
      <c r="U93" s="1886"/>
      <c r="V93" s="1886"/>
      <c r="W93" s="1886"/>
      <c r="X93" s="1886"/>
      <c r="Y93" s="1886"/>
      <c r="Z93" s="1886"/>
      <c r="AA93" s="1877" t="str">
        <f>'6-3표준조사 5'!P81</f>
        <v>중 (15˚ ~ 30˚)</v>
      </c>
      <c r="AB93" s="1878"/>
      <c r="AC93" s="1878"/>
      <c r="AD93" s="1878"/>
      <c r="AE93" s="1878"/>
      <c r="AF93" s="1878"/>
      <c r="AG93" s="1878"/>
      <c r="AH93" s="1879"/>
      <c r="AI93" s="1877" t="str">
        <f>'6-3표준조사 5'!Q81</f>
        <v>개소당5ha이상</v>
      </c>
      <c r="AJ93" s="1878"/>
      <c r="AK93" s="1878"/>
      <c r="AL93" s="1878"/>
      <c r="AM93" s="1878"/>
      <c r="AN93" s="1878"/>
      <c r="AO93" s="1878"/>
      <c r="AP93" s="1879"/>
      <c r="AQ93" s="1877" t="str">
        <f>'6-3표준조사 5'!R81</f>
        <v>3년차 이상</v>
      </c>
      <c r="AR93" s="1878"/>
      <c r="AS93" s="1878"/>
      <c r="AT93" s="1878"/>
      <c r="AU93" s="1878"/>
      <c r="AV93" s="1878"/>
      <c r="AW93" s="1878"/>
      <c r="AX93" s="1879"/>
      <c r="AY93" s="599"/>
      <c r="AZ93" s="444">
        <v>2</v>
      </c>
    </row>
    <row r="94" spans="1:52" s="259" customFormat="1" ht="18" customHeight="1">
      <c r="A94" s="575">
        <f>IF(K$76&gt;0,1,0)</f>
        <v>0</v>
      </c>
      <c r="B94" s="599"/>
      <c r="C94" s="1862" t="str">
        <f>'6-3표준조사 5'!R79</f>
        <v>모두베기</v>
      </c>
      <c r="D94" s="1862"/>
      <c r="E94" s="1862"/>
      <c r="F94" s="1862"/>
      <c r="G94" s="1862"/>
      <c r="H94" s="1862"/>
      <c r="I94" s="1862"/>
      <c r="J94" s="1862"/>
      <c r="K94" s="1862" t="s">
        <v>1194</v>
      </c>
      <c r="L94" s="1862"/>
      <c r="M94" s="1862"/>
      <c r="N94" s="1862"/>
      <c r="O94" s="1862"/>
      <c r="P94" s="1862"/>
      <c r="Q94" s="1862"/>
      <c r="R94" s="1862"/>
      <c r="S94" s="1467">
        <f>K76</f>
        <v>0</v>
      </c>
      <c r="T94" s="1467"/>
      <c r="U94" s="1467"/>
      <c r="V94" s="1467"/>
      <c r="W94" s="1467"/>
      <c r="X94" s="1467"/>
      <c r="Y94" s="1467"/>
      <c r="Z94" s="1467"/>
      <c r="AA94" s="1880"/>
      <c r="AB94" s="1881"/>
      <c r="AC94" s="1881"/>
      <c r="AD94" s="1881"/>
      <c r="AE94" s="1881"/>
      <c r="AF94" s="1881"/>
      <c r="AG94" s="1881"/>
      <c r="AH94" s="1882"/>
      <c r="AI94" s="1880"/>
      <c r="AJ94" s="1881"/>
      <c r="AK94" s="1881"/>
      <c r="AL94" s="1881"/>
      <c r="AM94" s="1881"/>
      <c r="AN94" s="1881"/>
      <c r="AO94" s="1881"/>
      <c r="AP94" s="1882"/>
      <c r="AQ94" s="1880"/>
      <c r="AR94" s="1881"/>
      <c r="AS94" s="1881"/>
      <c r="AT94" s="1881"/>
      <c r="AU94" s="1881"/>
      <c r="AV94" s="1881"/>
      <c r="AW94" s="1881"/>
      <c r="AX94" s="1882"/>
      <c r="AY94" s="599"/>
      <c r="AZ94" s="444">
        <v>2</v>
      </c>
    </row>
    <row r="95" spans="1:52" s="259" customFormat="1" ht="18" customHeight="1">
      <c r="A95" s="575">
        <f>IF('6-3표준조사 5'!$Y$77&gt;0,1,0)</f>
        <v>0</v>
      </c>
      <c r="B95" s="599"/>
      <c r="C95" s="1862" t="s">
        <v>1195</v>
      </c>
      <c r="D95" s="1862"/>
      <c r="E95" s="1862"/>
      <c r="F95" s="1862"/>
      <c r="G95" s="1862"/>
      <c r="H95" s="1862"/>
      <c r="I95" s="1862"/>
      <c r="J95" s="1862"/>
      <c r="K95" s="1862" t="s">
        <v>1194</v>
      </c>
      <c r="L95" s="1862"/>
      <c r="M95" s="1862"/>
      <c r="N95" s="1862"/>
      <c r="O95" s="1862"/>
      <c r="P95" s="1862"/>
      <c r="Q95" s="1862"/>
      <c r="R95" s="1862"/>
      <c r="S95" s="1863" t="b">
        <f>IF(A95&gt;0,S94)</f>
        <v>0</v>
      </c>
      <c r="T95" s="1863"/>
      <c r="U95" s="1863"/>
      <c r="V95" s="1863"/>
      <c r="W95" s="1863"/>
      <c r="X95" s="1863"/>
      <c r="Y95" s="1863"/>
      <c r="Z95" s="1863"/>
      <c r="AA95" s="1883"/>
      <c r="AB95" s="1884"/>
      <c r="AC95" s="1884"/>
      <c r="AD95" s="1884"/>
      <c r="AE95" s="1884"/>
      <c r="AF95" s="1884"/>
      <c r="AG95" s="1884"/>
      <c r="AH95" s="1885"/>
      <c r="AI95" s="1883"/>
      <c r="AJ95" s="1884"/>
      <c r="AK95" s="1884"/>
      <c r="AL95" s="1884"/>
      <c r="AM95" s="1884"/>
      <c r="AN95" s="1884"/>
      <c r="AO95" s="1884"/>
      <c r="AP95" s="1885"/>
      <c r="AQ95" s="1883"/>
      <c r="AR95" s="1884"/>
      <c r="AS95" s="1884"/>
      <c r="AT95" s="1884"/>
      <c r="AU95" s="1884"/>
      <c r="AV95" s="1884"/>
      <c r="AW95" s="1884"/>
      <c r="AX95" s="1885"/>
      <c r="AY95" s="599"/>
      <c r="AZ95" s="444">
        <v>2</v>
      </c>
    </row>
    <row r="96" spans="1:52" s="259" customFormat="1" ht="0.95" customHeight="1">
      <c r="A96" s="575">
        <v>1</v>
      </c>
      <c r="B96" s="599"/>
      <c r="C96" s="1862"/>
      <c r="D96" s="1862"/>
      <c r="E96" s="1862"/>
      <c r="F96" s="1862"/>
      <c r="G96" s="1862"/>
      <c r="H96" s="1862"/>
      <c r="I96" s="1862"/>
      <c r="J96" s="1862"/>
      <c r="K96" s="1862"/>
      <c r="L96" s="1862"/>
      <c r="M96" s="1862"/>
      <c r="N96" s="1862"/>
      <c r="O96" s="1862"/>
      <c r="P96" s="1862"/>
      <c r="Q96" s="1862"/>
      <c r="R96" s="1862"/>
      <c r="S96" s="1863"/>
      <c r="T96" s="1863"/>
      <c r="U96" s="1863"/>
      <c r="V96" s="1863"/>
      <c r="W96" s="1863"/>
      <c r="X96" s="1863"/>
      <c r="Y96" s="1863"/>
      <c r="Z96" s="1863"/>
      <c r="AA96" s="1889"/>
      <c r="AB96" s="1889"/>
      <c r="AC96" s="1889"/>
      <c r="AD96" s="1889"/>
      <c r="AE96" s="1889"/>
      <c r="AF96" s="1889"/>
      <c r="AG96" s="1889"/>
      <c r="AH96" s="1889"/>
      <c r="AI96" s="1889"/>
      <c r="AJ96" s="1889"/>
      <c r="AK96" s="1889"/>
      <c r="AL96" s="1889"/>
      <c r="AM96" s="1889"/>
      <c r="AN96" s="1889"/>
      <c r="AO96" s="1889"/>
      <c r="AP96" s="1889"/>
      <c r="AQ96" s="1889"/>
      <c r="AR96" s="1889"/>
      <c r="AS96" s="1889"/>
      <c r="AT96" s="1889"/>
      <c r="AU96" s="1889"/>
      <c r="AV96" s="1889"/>
      <c r="AW96" s="1889"/>
      <c r="AX96" s="1889"/>
      <c r="AY96" s="599"/>
      <c r="AZ96" s="444"/>
    </row>
    <row r="97" spans="1:52" s="259" customFormat="1" ht="18" customHeight="1">
      <c r="A97" s="575"/>
      <c r="B97" s="617"/>
      <c r="C97" s="617" t="s">
        <v>1193</v>
      </c>
      <c r="D97" s="617" t="s">
        <v>1192</v>
      </c>
      <c r="E97" s="617"/>
      <c r="F97" s="617"/>
      <c r="G97" s="618"/>
      <c r="H97" s="618"/>
      <c r="I97" s="618"/>
      <c r="J97" s="618"/>
      <c r="K97" s="618"/>
      <c r="L97" s="604"/>
      <c r="M97" s="604"/>
      <c r="N97" s="604"/>
      <c r="O97" s="604"/>
      <c r="P97" s="604"/>
      <c r="Q97" s="619"/>
      <c r="R97" s="619"/>
      <c r="S97" s="619"/>
      <c r="T97" s="619"/>
      <c r="U97" s="619"/>
      <c r="V97" s="599"/>
      <c r="W97" s="599"/>
      <c r="X97" s="599"/>
      <c r="Y97" s="599"/>
      <c r="Z97" s="620"/>
      <c r="AA97" s="599"/>
      <c r="AB97" s="599"/>
      <c r="AC97" s="599"/>
      <c r="AD97" s="621"/>
      <c r="AE97" s="599"/>
      <c r="AF97" s="599"/>
      <c r="AG97" s="599"/>
      <c r="AH97" s="800"/>
      <c r="AI97" s="800"/>
      <c r="AJ97" s="800"/>
      <c r="AK97" s="800"/>
      <c r="AL97" s="800"/>
      <c r="AM97" s="800"/>
      <c r="AN97" s="800"/>
      <c r="AO97" s="800"/>
      <c r="AP97" s="800"/>
      <c r="AQ97" s="622"/>
      <c r="AR97" s="622"/>
      <c r="AS97" s="622"/>
      <c r="AT97" s="622"/>
      <c r="AU97" s="797"/>
      <c r="AV97" s="797"/>
      <c r="AW97" s="797"/>
      <c r="AX97" s="797"/>
      <c r="AY97" s="797"/>
      <c r="AZ97" s="585">
        <v>2</v>
      </c>
    </row>
    <row r="98" spans="1:52" s="259" customFormat="1" ht="18" customHeight="1">
      <c r="A98" s="575"/>
      <c r="D98" s="259" t="s">
        <v>499</v>
      </c>
      <c r="E98" s="259" t="s">
        <v>1191</v>
      </c>
      <c r="J98" s="621"/>
      <c r="K98" s="621"/>
      <c r="L98" s="621"/>
      <c r="M98" s="621"/>
      <c r="T98" s="619"/>
      <c r="U98" s="619"/>
      <c r="V98" s="619"/>
      <c r="W98" s="619"/>
      <c r="AA98" s="1003"/>
      <c r="AB98" s="619"/>
      <c r="AC98" s="619"/>
      <c r="AD98" s="619"/>
      <c r="AE98" s="619"/>
      <c r="AF98" s="1003"/>
      <c r="AG98" s="1003"/>
      <c r="AH98" s="1003"/>
      <c r="AI98" s="1003"/>
      <c r="AJ98" s="1003"/>
      <c r="AK98" s="1003"/>
      <c r="AL98" s="1003"/>
      <c r="AM98" s="1003"/>
      <c r="AN98" s="1003"/>
      <c r="AO98" s="1003"/>
      <c r="AP98" s="1003"/>
      <c r="AQ98" s="1003"/>
      <c r="AR98" s="1003"/>
      <c r="AS98" s="1003"/>
      <c r="AT98" s="1003"/>
      <c r="AU98" s="1003"/>
      <c r="AV98" s="1003"/>
      <c r="AW98" s="1003"/>
      <c r="AX98" s="1003"/>
      <c r="AZ98" s="585">
        <v>2</v>
      </c>
    </row>
    <row r="99" spans="1:52" s="259" customFormat="1" ht="18" customHeight="1">
      <c r="A99" s="575"/>
      <c r="D99" s="259" t="s">
        <v>499</v>
      </c>
      <c r="E99" s="579" t="s">
        <v>1190</v>
      </c>
      <c r="F99" s="579"/>
      <c r="G99" s="579"/>
      <c r="H99" s="579"/>
      <c r="I99" s="579"/>
      <c r="J99" s="579"/>
      <c r="K99" s="579"/>
      <c r="L99" s="579"/>
      <c r="M99" s="579"/>
      <c r="N99" s="579"/>
      <c r="O99" s="579"/>
      <c r="P99" s="579"/>
      <c r="Q99" s="579"/>
      <c r="R99" s="579"/>
      <c r="S99" s="579"/>
      <c r="T99" s="579"/>
      <c r="U99" s="579"/>
      <c r="V99" s="579"/>
      <c r="W99" s="579"/>
      <c r="X99" s="579"/>
      <c r="Y99" s="579"/>
      <c r="Z99" s="579"/>
      <c r="AA99" s="599"/>
      <c r="AB99" s="599"/>
      <c r="AC99" s="599"/>
      <c r="AD99" s="599"/>
      <c r="AE99" s="599"/>
      <c r="AF99" s="599"/>
      <c r="AG99" s="599"/>
      <c r="AH99" s="599"/>
      <c r="AI99" s="599"/>
      <c r="AJ99" s="599"/>
      <c r="AK99" s="599"/>
      <c r="AL99" s="599"/>
      <c r="AM99" s="599"/>
      <c r="AN99" s="599"/>
      <c r="AO99" s="599"/>
      <c r="AP99" s="599"/>
      <c r="AQ99" s="599"/>
      <c r="AR99" s="599"/>
      <c r="AS99" s="599"/>
      <c r="AT99" s="599"/>
      <c r="AU99" s="599"/>
      <c r="AV99" s="599"/>
      <c r="AW99" s="599"/>
      <c r="AX99" s="599"/>
      <c r="AY99" s="579"/>
      <c r="AZ99" s="585">
        <v>2</v>
      </c>
    </row>
    <row r="100" spans="1:52" s="260" customFormat="1" ht="18" customHeight="1">
      <c r="A100" s="575"/>
      <c r="B100" s="259"/>
      <c r="C100" s="259" t="s">
        <v>1189</v>
      </c>
      <c r="D100" s="259"/>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1195"/>
      <c r="AB100" s="1195"/>
      <c r="AC100" s="1195"/>
      <c r="AD100" s="1195"/>
      <c r="AE100" s="1195"/>
      <c r="AF100" s="1195"/>
      <c r="AG100" s="1195"/>
      <c r="AH100" s="1195"/>
      <c r="AI100" s="1195"/>
      <c r="AJ100" s="1195"/>
      <c r="AK100" s="1195"/>
      <c r="AL100" s="1195"/>
      <c r="AM100" s="1195"/>
      <c r="AN100" s="1195"/>
      <c r="AO100" s="1195"/>
      <c r="AP100" s="1195"/>
      <c r="AQ100" s="1195"/>
      <c r="AR100" s="1195"/>
      <c r="AS100" s="1195"/>
      <c r="AT100" s="1195"/>
      <c r="AU100" s="1195"/>
      <c r="AV100" s="1195"/>
      <c r="AW100" s="1195"/>
      <c r="AX100" s="1195"/>
      <c r="AY100" s="653"/>
      <c r="AZ100" s="585">
        <v>2</v>
      </c>
    </row>
    <row r="101" spans="1:52" s="259" customFormat="1" ht="18" customHeight="1">
      <c r="A101" s="575"/>
      <c r="D101" s="259" t="s">
        <v>499</v>
      </c>
      <c r="E101" s="653" t="s">
        <v>1385</v>
      </c>
      <c r="F101" s="653"/>
      <c r="G101" s="653"/>
      <c r="H101" s="653"/>
      <c r="I101" s="653"/>
      <c r="J101" s="653"/>
      <c r="K101" s="653"/>
      <c r="L101" s="653"/>
      <c r="M101" s="653"/>
      <c r="N101" s="653"/>
      <c r="O101" s="653"/>
      <c r="P101" s="653"/>
      <c r="Q101" s="653"/>
      <c r="R101" s="653"/>
      <c r="S101" s="653"/>
      <c r="T101" s="653"/>
      <c r="U101" s="653"/>
      <c r="V101" s="653"/>
      <c r="W101" s="653"/>
      <c r="X101" s="653"/>
      <c r="Y101" s="653"/>
      <c r="Z101" s="653"/>
      <c r="AA101" s="1195"/>
      <c r="AB101" s="1195"/>
      <c r="AC101" s="1195"/>
      <c r="AD101" s="1195"/>
      <c r="AE101" s="1195"/>
      <c r="AF101" s="1195"/>
      <c r="AG101" s="1195"/>
      <c r="AH101" s="1195"/>
      <c r="AI101" s="1195"/>
      <c r="AJ101" s="1195"/>
      <c r="AK101" s="1195"/>
      <c r="AL101" s="1195"/>
      <c r="AM101" s="1195"/>
      <c r="AN101" s="1195"/>
      <c r="AO101" s="1195"/>
      <c r="AP101" s="1195"/>
      <c r="AQ101" s="1195"/>
      <c r="AR101" s="1195"/>
      <c r="AS101" s="1195"/>
      <c r="AT101" s="1195"/>
      <c r="AU101" s="1195"/>
      <c r="AV101" s="1195"/>
      <c r="AW101" s="1195"/>
      <c r="AX101" s="1195"/>
      <c r="AY101" s="653"/>
      <c r="AZ101" s="585">
        <v>2</v>
      </c>
    </row>
    <row r="102" spans="1:52" s="259" customFormat="1" ht="18" customHeight="1">
      <c r="A102" s="575"/>
      <c r="D102" s="259" t="s">
        <v>499</v>
      </c>
      <c r="E102" s="653" t="s">
        <v>1188</v>
      </c>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1195"/>
      <c r="AB102" s="1195"/>
      <c r="AC102" s="1195"/>
      <c r="AD102" s="1195"/>
      <c r="AE102" s="1195"/>
      <c r="AF102" s="1195"/>
      <c r="AG102" s="1195"/>
      <c r="AH102" s="1195"/>
      <c r="AI102" s="1195"/>
      <c r="AJ102" s="1195"/>
      <c r="AK102" s="1195"/>
      <c r="AL102" s="1195"/>
      <c r="AM102" s="1195"/>
      <c r="AN102" s="1195"/>
      <c r="AO102" s="1195"/>
      <c r="AP102" s="1195"/>
      <c r="AQ102" s="1195"/>
      <c r="AR102" s="1195"/>
      <c r="AS102" s="1195"/>
      <c r="AT102" s="1195"/>
      <c r="AU102" s="1195"/>
      <c r="AV102" s="1195"/>
      <c r="AW102" s="1195"/>
      <c r="AX102" s="1195"/>
      <c r="AY102" s="653"/>
      <c r="AZ102" s="443">
        <v>2</v>
      </c>
    </row>
    <row r="103" spans="1:52" s="260" customFormat="1" ht="18" customHeight="1">
      <c r="A103" s="575"/>
      <c r="B103" s="259"/>
      <c r="C103" s="259" t="s">
        <v>1187</v>
      </c>
      <c r="D103" s="259"/>
      <c r="E103" s="653"/>
      <c r="F103" s="653"/>
      <c r="G103" s="653"/>
      <c r="H103" s="653"/>
      <c r="I103" s="653"/>
      <c r="J103" s="653"/>
      <c r="K103" s="653"/>
      <c r="L103" s="653"/>
      <c r="M103" s="653"/>
      <c r="N103" s="653"/>
      <c r="O103" s="653"/>
      <c r="P103" s="653"/>
      <c r="Q103" s="653"/>
      <c r="R103" s="653"/>
      <c r="S103" s="653"/>
      <c r="T103" s="653"/>
      <c r="U103" s="653"/>
      <c r="V103" s="653"/>
      <c r="W103" s="653"/>
      <c r="X103" s="653"/>
      <c r="Y103" s="653"/>
      <c r="Z103" s="653"/>
      <c r="AA103" s="1195"/>
      <c r="AB103" s="1195"/>
      <c r="AC103" s="1195"/>
      <c r="AD103" s="1195"/>
      <c r="AE103" s="1195"/>
      <c r="AF103" s="1195"/>
      <c r="AG103" s="1195"/>
      <c r="AH103" s="1195"/>
      <c r="AI103" s="1195"/>
      <c r="AJ103" s="1195"/>
      <c r="AK103" s="1195"/>
      <c r="AL103" s="1195"/>
      <c r="AM103" s="1195"/>
      <c r="AN103" s="1195"/>
      <c r="AO103" s="1195"/>
      <c r="AP103" s="1195"/>
      <c r="AQ103" s="1195"/>
      <c r="AR103" s="1195"/>
      <c r="AS103" s="1195"/>
      <c r="AT103" s="1195"/>
      <c r="AU103" s="1195"/>
      <c r="AV103" s="1195"/>
      <c r="AW103" s="1195"/>
      <c r="AX103" s="1195"/>
      <c r="AY103" s="653"/>
      <c r="AZ103" s="798">
        <v>2</v>
      </c>
    </row>
    <row r="104" spans="1:52" s="259" customFormat="1" ht="18" customHeight="1">
      <c r="A104" s="575"/>
      <c r="D104" s="259" t="s">
        <v>499</v>
      </c>
      <c r="E104" s="653" t="s">
        <v>1385</v>
      </c>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1195"/>
      <c r="AB104" s="1195"/>
      <c r="AC104" s="1195"/>
      <c r="AD104" s="1195"/>
      <c r="AE104" s="1195"/>
      <c r="AF104" s="1195"/>
      <c r="AG104" s="1195"/>
      <c r="AH104" s="1195"/>
      <c r="AI104" s="1195"/>
      <c r="AJ104" s="1195"/>
      <c r="AK104" s="1195"/>
      <c r="AL104" s="1195"/>
      <c r="AM104" s="1195"/>
      <c r="AN104" s="1195"/>
      <c r="AO104" s="1195"/>
      <c r="AP104" s="1195"/>
      <c r="AQ104" s="1195"/>
      <c r="AR104" s="1195"/>
      <c r="AS104" s="1195"/>
      <c r="AT104" s="1195"/>
      <c r="AU104" s="1195"/>
      <c r="AV104" s="1195"/>
      <c r="AW104" s="1195"/>
      <c r="AX104" s="1195"/>
      <c r="AY104" s="653"/>
      <c r="AZ104" s="798">
        <v>2</v>
      </c>
    </row>
    <row r="105" spans="1:52" s="259" customFormat="1" ht="18" customHeight="1">
      <c r="A105" s="575"/>
      <c r="D105" s="259" t="s">
        <v>499</v>
      </c>
      <c r="E105" s="653" t="s">
        <v>1186</v>
      </c>
      <c r="F105" s="653"/>
      <c r="G105" s="653"/>
      <c r="H105" s="653"/>
      <c r="I105" s="653"/>
      <c r="J105" s="653"/>
      <c r="K105" s="653"/>
      <c r="L105" s="653"/>
      <c r="M105" s="653"/>
      <c r="N105" s="653"/>
      <c r="O105" s="653"/>
      <c r="P105" s="653"/>
      <c r="Q105" s="653"/>
      <c r="R105" s="653"/>
      <c r="S105" s="653"/>
      <c r="T105" s="653"/>
      <c r="U105" s="653"/>
      <c r="V105" s="653"/>
      <c r="W105" s="653"/>
      <c r="X105" s="653"/>
      <c r="Y105" s="653"/>
      <c r="Z105" s="653"/>
      <c r="AA105" s="653"/>
      <c r="AB105" s="653"/>
      <c r="AC105" s="653"/>
      <c r="AD105" s="653"/>
      <c r="AE105" s="653"/>
      <c r="AF105" s="653"/>
      <c r="AG105" s="653"/>
      <c r="AH105" s="653"/>
      <c r="AI105" s="653"/>
      <c r="AJ105" s="653"/>
      <c r="AK105" s="653"/>
      <c r="AL105" s="653"/>
      <c r="AM105" s="653"/>
      <c r="AN105" s="653"/>
      <c r="AO105" s="653"/>
      <c r="AP105" s="653"/>
      <c r="AQ105" s="653"/>
      <c r="AR105" s="653"/>
      <c r="AS105" s="653"/>
      <c r="AT105" s="653"/>
      <c r="AU105" s="653"/>
      <c r="AV105" s="653"/>
      <c r="AW105" s="653"/>
      <c r="AX105" s="653"/>
      <c r="AY105" s="653"/>
      <c r="AZ105" s="798">
        <v>2</v>
      </c>
    </row>
    <row r="106" spans="1:52" s="259" customFormat="1" ht="18" customHeight="1">
      <c r="A106" s="575"/>
      <c r="C106" s="259" t="s">
        <v>1185</v>
      </c>
      <c r="D106" s="259" t="s">
        <v>1184</v>
      </c>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c r="AI106" s="653"/>
      <c r="AJ106" s="653"/>
      <c r="AK106" s="653"/>
      <c r="AL106" s="653"/>
      <c r="AM106" s="653"/>
      <c r="AN106" s="653"/>
      <c r="AO106" s="653"/>
      <c r="AP106" s="653"/>
      <c r="AQ106" s="653"/>
      <c r="AR106" s="653"/>
      <c r="AS106" s="653"/>
      <c r="AT106" s="653"/>
      <c r="AU106" s="653"/>
      <c r="AV106" s="653"/>
      <c r="AW106" s="653"/>
      <c r="AX106" s="653"/>
      <c r="AY106" s="653"/>
      <c r="AZ106" s="444">
        <v>2</v>
      </c>
    </row>
    <row r="107" spans="1:52" s="259" customFormat="1" ht="18" customHeight="1">
      <c r="A107" s="575"/>
      <c r="D107" s="259" t="s">
        <v>499</v>
      </c>
      <c r="E107" s="653" t="s">
        <v>1183</v>
      </c>
      <c r="F107" s="653"/>
      <c r="G107" s="653"/>
      <c r="H107" s="653"/>
      <c r="I107" s="653"/>
      <c r="J107" s="653"/>
      <c r="K107" s="653"/>
      <c r="L107" s="653"/>
      <c r="M107" s="653"/>
      <c r="N107" s="653"/>
      <c r="O107" s="653"/>
      <c r="P107" s="653"/>
      <c r="Q107" s="653"/>
      <c r="R107" s="653"/>
      <c r="S107" s="653"/>
      <c r="T107" s="653"/>
      <c r="U107" s="653"/>
      <c r="V107" s="653"/>
      <c r="W107" s="653"/>
      <c r="X107" s="653"/>
      <c r="Y107" s="653"/>
      <c r="Z107" s="653"/>
      <c r="AA107" s="653"/>
      <c r="AB107" s="653"/>
      <c r="AC107" s="653"/>
      <c r="AD107" s="653"/>
      <c r="AE107" s="653"/>
      <c r="AF107" s="653"/>
      <c r="AG107" s="653"/>
      <c r="AH107" s="653"/>
      <c r="AI107" s="653"/>
      <c r="AJ107" s="653"/>
      <c r="AK107" s="653"/>
      <c r="AL107" s="653"/>
      <c r="AM107" s="653"/>
      <c r="AN107" s="653"/>
      <c r="AO107" s="653"/>
      <c r="AP107" s="653"/>
      <c r="AQ107" s="653"/>
      <c r="AR107" s="653"/>
      <c r="AS107" s="653"/>
      <c r="AT107" s="653"/>
      <c r="AU107" s="653"/>
      <c r="AV107" s="653"/>
      <c r="AW107" s="653"/>
      <c r="AX107" s="653"/>
      <c r="AY107" s="653"/>
      <c r="AZ107" s="444">
        <v>2</v>
      </c>
    </row>
    <row r="108" spans="1:52" s="259" customFormat="1" ht="18" customHeight="1">
      <c r="A108" s="575"/>
      <c r="D108" s="259" t="s">
        <v>499</v>
      </c>
      <c r="E108" s="653" t="s">
        <v>1182</v>
      </c>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c r="AI108" s="653"/>
      <c r="AJ108" s="653"/>
      <c r="AK108" s="653"/>
      <c r="AL108" s="653"/>
      <c r="AM108" s="653"/>
      <c r="AN108" s="653"/>
      <c r="AO108" s="653"/>
      <c r="AP108" s="653"/>
      <c r="AQ108" s="653"/>
      <c r="AR108" s="653"/>
      <c r="AS108" s="653"/>
      <c r="AT108" s="653"/>
      <c r="AU108" s="653"/>
      <c r="AV108" s="653"/>
      <c r="AW108" s="653"/>
      <c r="AX108" s="653"/>
      <c r="AY108" s="653"/>
      <c r="AZ108" s="444">
        <v>2</v>
      </c>
    </row>
    <row r="109" spans="1:52" s="259" customFormat="1" ht="18" customHeight="1">
      <c r="A109" s="575"/>
      <c r="D109" s="259" t="s">
        <v>499</v>
      </c>
      <c r="E109" s="653" t="s">
        <v>1181</v>
      </c>
      <c r="F109" s="653"/>
      <c r="G109" s="653"/>
      <c r="H109" s="653"/>
      <c r="I109" s="653"/>
      <c r="J109" s="653"/>
      <c r="K109" s="653"/>
      <c r="L109" s="653"/>
      <c r="M109" s="653"/>
      <c r="N109" s="653"/>
      <c r="O109" s="653"/>
      <c r="P109" s="653"/>
      <c r="Q109" s="653"/>
      <c r="R109" s="653"/>
      <c r="S109" s="653"/>
      <c r="T109" s="653"/>
      <c r="U109" s="653"/>
      <c r="V109" s="653"/>
      <c r="W109" s="653"/>
      <c r="X109" s="653"/>
      <c r="Y109" s="653"/>
      <c r="Z109" s="653"/>
      <c r="AA109" s="653"/>
      <c r="AB109" s="653"/>
      <c r="AC109" s="653"/>
      <c r="AD109" s="653"/>
      <c r="AE109" s="653"/>
      <c r="AF109" s="653"/>
      <c r="AG109" s="653"/>
      <c r="AH109" s="653"/>
      <c r="AI109" s="653"/>
      <c r="AJ109" s="653"/>
      <c r="AK109" s="653"/>
      <c r="AL109" s="653"/>
      <c r="AM109" s="653"/>
      <c r="AN109" s="653"/>
      <c r="AO109" s="653"/>
      <c r="AP109" s="653"/>
      <c r="AQ109" s="653"/>
      <c r="AR109" s="653"/>
      <c r="AS109" s="653"/>
      <c r="AT109" s="653"/>
      <c r="AU109" s="653"/>
      <c r="AV109" s="653"/>
      <c r="AW109" s="653"/>
      <c r="AX109" s="653"/>
      <c r="AY109" s="653"/>
      <c r="AZ109" s="444">
        <v>2</v>
      </c>
    </row>
    <row r="110" spans="1:52" s="259" customFormat="1" ht="18" customHeight="1">
      <c r="A110" s="575"/>
      <c r="D110" s="259" t="s">
        <v>499</v>
      </c>
      <c r="E110" s="653" t="s">
        <v>1180</v>
      </c>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c r="AI110" s="653"/>
      <c r="AJ110" s="653"/>
      <c r="AK110" s="653"/>
      <c r="AL110" s="653"/>
      <c r="AM110" s="653"/>
      <c r="AN110" s="653"/>
      <c r="AO110" s="653"/>
      <c r="AP110" s="653"/>
      <c r="AQ110" s="653"/>
      <c r="AR110" s="653"/>
      <c r="AS110" s="653"/>
      <c r="AT110" s="653"/>
      <c r="AU110" s="653"/>
      <c r="AV110" s="653"/>
      <c r="AW110" s="653"/>
      <c r="AX110" s="653"/>
      <c r="AY110" s="653"/>
      <c r="AZ110" s="444">
        <v>2</v>
      </c>
    </row>
    <row r="111" spans="1:52" s="259" customFormat="1" ht="18" customHeight="1">
      <c r="A111" s="575"/>
      <c r="D111" s="259" t="s">
        <v>499</v>
      </c>
      <c r="E111" s="653" t="s">
        <v>1179</v>
      </c>
      <c r="F111" s="653"/>
      <c r="G111" s="653"/>
      <c r="H111" s="653"/>
      <c r="I111" s="653"/>
      <c r="J111" s="653"/>
      <c r="K111" s="653"/>
      <c r="L111" s="653"/>
      <c r="M111" s="653"/>
      <c r="N111" s="653"/>
      <c r="O111" s="653"/>
      <c r="P111" s="653"/>
      <c r="Q111" s="653"/>
      <c r="R111" s="653"/>
      <c r="S111" s="653"/>
      <c r="T111" s="653"/>
      <c r="U111" s="653"/>
      <c r="V111" s="653"/>
      <c r="W111" s="653"/>
      <c r="X111" s="653"/>
      <c r="Y111" s="653"/>
      <c r="Z111" s="653"/>
      <c r="AA111" s="653"/>
      <c r="AB111" s="653"/>
      <c r="AC111" s="653"/>
      <c r="AD111" s="653"/>
      <c r="AE111" s="653"/>
      <c r="AF111" s="653"/>
      <c r="AG111" s="653"/>
      <c r="AH111" s="653"/>
      <c r="AI111" s="653"/>
      <c r="AJ111" s="653"/>
      <c r="AK111" s="653"/>
      <c r="AL111" s="653"/>
      <c r="AM111" s="653"/>
      <c r="AN111" s="653"/>
      <c r="AO111" s="653"/>
      <c r="AP111" s="653"/>
      <c r="AQ111" s="653"/>
      <c r="AR111" s="653"/>
      <c r="AS111" s="653"/>
      <c r="AT111" s="653"/>
      <c r="AU111" s="653"/>
      <c r="AV111" s="653"/>
      <c r="AW111" s="653"/>
      <c r="AX111" s="653"/>
      <c r="AY111" s="653"/>
      <c r="AZ111" s="444">
        <v>2</v>
      </c>
    </row>
    <row r="112" spans="1:52" s="259" customFormat="1" ht="18" customHeight="1">
      <c r="A112" s="575"/>
      <c r="D112" s="259" t="s">
        <v>499</v>
      </c>
      <c r="E112" s="653" t="s">
        <v>1178</v>
      </c>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c r="AI112" s="653"/>
      <c r="AJ112" s="653"/>
      <c r="AK112" s="653"/>
      <c r="AL112" s="653"/>
      <c r="AM112" s="653"/>
      <c r="AN112" s="653"/>
      <c r="AO112" s="653"/>
      <c r="AP112" s="653"/>
      <c r="AQ112" s="653"/>
      <c r="AR112" s="653"/>
      <c r="AS112" s="653"/>
      <c r="AT112" s="653"/>
      <c r="AU112" s="653"/>
      <c r="AV112" s="653"/>
      <c r="AW112" s="653"/>
      <c r="AX112" s="653"/>
      <c r="AY112" s="653"/>
      <c r="AZ112" s="444">
        <v>2</v>
      </c>
    </row>
    <row r="113" spans="1:52" s="259" customFormat="1" ht="18" customHeight="1">
      <c r="A113" s="575"/>
      <c r="D113" s="259" t="s">
        <v>499</v>
      </c>
      <c r="E113" s="653" t="s">
        <v>1177</v>
      </c>
      <c r="F113" s="653"/>
      <c r="G113" s="653"/>
      <c r="H113" s="653"/>
      <c r="I113" s="653"/>
      <c r="J113" s="653"/>
      <c r="K113" s="653"/>
      <c r="L113" s="653"/>
      <c r="M113" s="653"/>
      <c r="N113" s="653"/>
      <c r="O113" s="653"/>
      <c r="P113" s="653"/>
      <c r="Q113" s="653"/>
      <c r="R113" s="653"/>
      <c r="S113" s="653"/>
      <c r="T113" s="653"/>
      <c r="U113" s="653"/>
      <c r="V113" s="653"/>
      <c r="W113" s="653"/>
      <c r="X113" s="653"/>
      <c r="Y113" s="653"/>
      <c r="Z113" s="653"/>
      <c r="AA113" s="653"/>
      <c r="AB113" s="653"/>
      <c r="AC113" s="653"/>
      <c r="AD113" s="653"/>
      <c r="AE113" s="653"/>
      <c r="AF113" s="653"/>
      <c r="AG113" s="653"/>
      <c r="AH113" s="653"/>
      <c r="AI113" s="653"/>
      <c r="AJ113" s="653"/>
      <c r="AK113" s="653"/>
      <c r="AL113" s="653"/>
      <c r="AM113" s="653"/>
      <c r="AN113" s="653"/>
      <c r="AO113" s="653"/>
      <c r="AP113" s="653"/>
      <c r="AQ113" s="653"/>
      <c r="AR113" s="653"/>
      <c r="AS113" s="653"/>
      <c r="AT113" s="653"/>
      <c r="AU113" s="653"/>
      <c r="AV113" s="653"/>
      <c r="AW113" s="653"/>
      <c r="AX113" s="653"/>
      <c r="AY113" s="653"/>
      <c r="AZ113" s="585">
        <v>2</v>
      </c>
    </row>
    <row r="114" spans="1:52" s="259" customFormat="1" ht="18" customHeight="1">
      <c r="A114" s="575"/>
      <c r="D114" s="653"/>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799"/>
      <c r="AA114" s="799"/>
      <c r="AB114" s="799"/>
      <c r="AC114" s="799"/>
      <c r="AD114" s="799"/>
      <c r="AE114" s="799"/>
      <c r="AF114" s="799"/>
      <c r="AG114" s="799"/>
      <c r="AH114" s="799"/>
      <c r="AI114" s="799"/>
      <c r="AJ114" s="799"/>
      <c r="AK114" s="799"/>
      <c r="AL114" s="799"/>
      <c r="AM114" s="799"/>
      <c r="AN114" s="799"/>
      <c r="AO114" s="799"/>
      <c r="AP114" s="799"/>
      <c r="AQ114" s="799"/>
      <c r="AR114" s="799"/>
      <c r="AS114" s="799"/>
      <c r="AT114" s="799"/>
      <c r="AU114" s="799"/>
      <c r="AV114" s="799"/>
      <c r="AW114" s="799"/>
      <c r="AX114" s="799"/>
      <c r="AY114" s="799"/>
      <c r="AZ114" s="585">
        <v>2</v>
      </c>
    </row>
    <row r="115" spans="1:52" ht="25.5">
      <c r="A115" s="575">
        <f t="shared" ref="A115:A135" si="5">IF(K$133&gt;0,1,0)</f>
        <v>0</v>
      </c>
      <c r="B115" s="1869" t="s">
        <v>745</v>
      </c>
      <c r="C115" s="1869"/>
      <c r="D115" s="1869"/>
      <c r="E115" s="1869"/>
      <c r="F115" s="1869"/>
      <c r="G115" s="1869"/>
      <c r="H115" s="1869"/>
      <c r="I115" s="1869"/>
      <c r="J115" s="1869"/>
      <c r="K115" s="1869"/>
      <c r="L115" s="1869"/>
      <c r="M115" s="1869"/>
      <c r="N115" s="1869"/>
      <c r="O115" s="1869"/>
      <c r="P115" s="1869"/>
      <c r="Q115" s="1869"/>
      <c r="R115" s="1869"/>
      <c r="S115" s="1869"/>
      <c r="T115" s="1869"/>
      <c r="U115" s="1869"/>
      <c r="V115" s="1869"/>
      <c r="W115" s="1869"/>
      <c r="X115" s="1869"/>
      <c r="Y115" s="1869"/>
      <c r="Z115" s="1869"/>
      <c r="AA115" s="1869"/>
      <c r="AB115" s="1869"/>
      <c r="AC115" s="1869"/>
      <c r="AD115" s="1869"/>
      <c r="AE115" s="1869"/>
      <c r="AF115" s="1869"/>
      <c r="AG115" s="1869"/>
      <c r="AH115" s="1869"/>
      <c r="AI115" s="1869"/>
      <c r="AJ115" s="1869"/>
      <c r="AK115" s="1869"/>
      <c r="AL115" s="1869"/>
      <c r="AM115" s="1869"/>
      <c r="AN115" s="1869"/>
      <c r="AO115" s="1869"/>
      <c r="AP115" s="1869"/>
      <c r="AQ115" s="1869"/>
      <c r="AR115" s="1869"/>
      <c r="AS115" s="1869"/>
      <c r="AT115" s="1869"/>
      <c r="AU115" s="1869"/>
      <c r="AV115" s="1869"/>
      <c r="AW115" s="1869"/>
      <c r="AX115" s="1869"/>
      <c r="AY115" s="1869"/>
      <c r="AZ115" s="444">
        <v>3</v>
      </c>
    </row>
    <row r="116" spans="1:52" s="260" customFormat="1" ht="9.9499999999999993" customHeight="1">
      <c r="A116" s="575">
        <f t="shared" si="5"/>
        <v>0</v>
      </c>
      <c r="AZ116" s="443">
        <v>3</v>
      </c>
    </row>
    <row r="117" spans="1:52" s="576" customFormat="1" ht="30" customHeight="1">
      <c r="A117" s="575">
        <f t="shared" si="5"/>
        <v>0</v>
      </c>
      <c r="F117" s="1864" t="s">
        <v>1228</v>
      </c>
      <c r="G117" s="1864"/>
      <c r="H117" s="1864"/>
      <c r="I117" s="1864"/>
      <c r="J117" s="1864"/>
      <c r="K117" s="1864"/>
      <c r="L117" s="1870">
        <f>+'6-3표준조사 5'!K154</f>
        <v>0</v>
      </c>
      <c r="M117" s="1870"/>
      <c r="N117" s="1870"/>
      <c r="O117" s="1870"/>
      <c r="P117" s="1870"/>
      <c r="Q117" s="1870"/>
      <c r="R117" s="577"/>
      <c r="S117" s="577"/>
      <c r="T117" s="1864" t="s">
        <v>1227</v>
      </c>
      <c r="U117" s="1864"/>
      <c r="V117" s="1864"/>
      <c r="W117" s="1864"/>
      <c r="X117" s="1864"/>
      <c r="Y117" s="1864"/>
      <c r="Z117" s="1870">
        <f>+'6-3표준조사 5'!L154</f>
        <v>0</v>
      </c>
      <c r="AA117" s="1870"/>
      <c r="AB117" s="1870"/>
      <c r="AC117" s="1870"/>
      <c r="AD117" s="1870"/>
      <c r="AE117" s="1870"/>
      <c r="AF117" s="577"/>
      <c r="AG117" s="577"/>
      <c r="AH117" s="1864" t="s">
        <v>1226</v>
      </c>
      <c r="AI117" s="1864"/>
      <c r="AJ117" s="1864"/>
      <c r="AK117" s="1864"/>
      <c r="AL117" s="1864"/>
      <c r="AM117" s="1864"/>
      <c r="AN117" s="1864"/>
      <c r="AO117" s="1870">
        <f>+'6-3표준조사 5'!R154</f>
        <v>0</v>
      </c>
      <c r="AP117" s="1870"/>
      <c r="AQ117" s="1870"/>
      <c r="AR117" s="1870"/>
      <c r="AS117" s="1870"/>
      <c r="AT117" s="1870"/>
      <c r="AU117" s="578"/>
      <c r="AV117" s="578"/>
      <c r="AW117" s="578"/>
      <c r="AX117" s="578"/>
      <c r="AZ117" s="444">
        <v>3</v>
      </c>
    </row>
    <row r="118" spans="1:52" s="260" customFormat="1" ht="14.25" customHeight="1">
      <c r="A118" s="575">
        <f t="shared" si="5"/>
        <v>0</v>
      </c>
      <c r="AZ118" s="443">
        <v>3</v>
      </c>
    </row>
    <row r="119" spans="1:52" s="259" customFormat="1" ht="20.100000000000001" customHeight="1">
      <c r="A119" s="575">
        <f t="shared" si="5"/>
        <v>0</v>
      </c>
      <c r="B119" s="1876" t="s">
        <v>1225</v>
      </c>
      <c r="C119" s="1876"/>
      <c r="D119" s="1876"/>
      <c r="E119" s="1876"/>
      <c r="F119" s="1876"/>
      <c r="G119" s="1876"/>
      <c r="H119" s="1876"/>
      <c r="I119" s="1876"/>
      <c r="J119" s="1876"/>
      <c r="K119" s="1876"/>
      <c r="L119" s="1876"/>
      <c r="M119" s="1876"/>
      <c r="N119" s="1876"/>
      <c r="O119" s="1876"/>
      <c r="P119" s="1876"/>
      <c r="Q119" s="1876"/>
      <c r="R119" s="1876"/>
      <c r="S119" s="1876"/>
      <c r="T119" s="1876"/>
      <c r="U119" s="1876"/>
      <c r="V119" s="1876"/>
      <c r="W119" s="1876"/>
      <c r="X119" s="1876"/>
      <c r="Y119" s="1876"/>
      <c r="Z119" s="1876"/>
      <c r="AA119" s="1876"/>
      <c r="AB119" s="1876"/>
      <c r="AC119" s="1876"/>
      <c r="AD119" s="1876"/>
      <c r="AE119" s="1876"/>
      <c r="AF119" s="1876"/>
      <c r="AG119" s="1876"/>
      <c r="AH119" s="1876"/>
      <c r="AI119" s="1876"/>
      <c r="AJ119" s="1876"/>
      <c r="AK119" s="1876"/>
      <c r="AL119" s="1876"/>
      <c r="AM119" s="1876"/>
      <c r="AN119" s="1876"/>
      <c r="AO119" s="1876"/>
      <c r="AP119" s="1876"/>
      <c r="AQ119" s="1876"/>
      <c r="AR119" s="1876"/>
      <c r="AS119" s="1876"/>
      <c r="AT119" s="1876"/>
      <c r="AU119" s="1876"/>
      <c r="AV119" s="1876"/>
      <c r="AW119" s="1876"/>
      <c r="AX119" s="1876"/>
      <c r="AY119" s="1876"/>
      <c r="AZ119" s="444">
        <v>3</v>
      </c>
    </row>
    <row r="120" spans="1:52" s="259" customFormat="1" ht="18" customHeight="1">
      <c r="A120" s="575">
        <f t="shared" si="5"/>
        <v>0</v>
      </c>
      <c r="C120" s="259" t="s">
        <v>1208</v>
      </c>
      <c r="D120" s="579" t="s">
        <v>1224</v>
      </c>
      <c r="E120" s="579"/>
      <c r="F120" s="580"/>
      <c r="G120" s="580"/>
      <c r="H120" s="580"/>
      <c r="I120" s="580"/>
      <c r="J120" s="581"/>
      <c r="M120" s="579"/>
      <c r="N120" s="579"/>
      <c r="O120" s="581"/>
      <c r="P120" s="579"/>
      <c r="Q120" s="579"/>
      <c r="R120" s="579"/>
      <c r="S120" s="579"/>
      <c r="T120" s="579"/>
      <c r="U120" s="579"/>
      <c r="V120" s="579"/>
      <c r="W120" s="579"/>
      <c r="X120" s="579"/>
      <c r="Y120" s="579"/>
      <c r="Z120" s="579"/>
      <c r="AA120" s="579"/>
      <c r="AB120" s="579"/>
      <c r="AC120" s="579"/>
      <c r="AD120" s="579"/>
      <c r="AE120" s="579"/>
      <c r="AZ120" s="443">
        <v>3</v>
      </c>
    </row>
    <row r="121" spans="1:52" s="259" customFormat="1" ht="18" customHeight="1">
      <c r="A121" s="575">
        <f t="shared" si="5"/>
        <v>0</v>
      </c>
      <c r="D121" s="259" t="s">
        <v>499</v>
      </c>
      <c r="E121" s="579" t="str">
        <f>CONCATENATE(L117," 임반 ",Z117," 소반 은 해발고",'6-3표준조사 5'!W153,"m ~ ",'6-3표준조사 5'!W154,"m 사이에 분포한다.")</f>
        <v>0 임반 0 소반 은 해발고m ~ m 사이에 분포한다.</v>
      </c>
      <c r="F121" s="579"/>
      <c r="G121" s="579"/>
      <c r="H121" s="579"/>
      <c r="I121" s="579"/>
      <c r="J121" s="579"/>
      <c r="K121" s="579"/>
      <c r="L121" s="579"/>
      <c r="M121" s="579"/>
      <c r="N121" s="579"/>
      <c r="O121" s="579"/>
      <c r="P121" s="579"/>
      <c r="Q121" s="579"/>
      <c r="R121" s="579"/>
      <c r="S121" s="579"/>
      <c r="T121" s="579"/>
      <c r="U121" s="579"/>
      <c r="V121" s="579"/>
      <c r="W121" s="579"/>
      <c r="X121" s="579"/>
      <c r="Y121" s="579"/>
      <c r="Z121" s="579"/>
      <c r="AA121" s="579"/>
      <c r="AB121" s="579"/>
      <c r="AC121" s="579"/>
      <c r="AD121" s="579"/>
      <c r="AE121" s="579"/>
      <c r="AF121" s="579"/>
      <c r="AG121" s="579"/>
      <c r="AH121" s="579"/>
      <c r="AI121" s="579"/>
      <c r="AJ121" s="582"/>
      <c r="AK121" s="582"/>
      <c r="AL121" s="582"/>
      <c r="AM121" s="579"/>
      <c r="AN121" s="579"/>
      <c r="AO121" s="579"/>
      <c r="AP121" s="579"/>
      <c r="AQ121" s="579"/>
      <c r="AR121" s="579"/>
      <c r="AS121" s="579"/>
      <c r="AT121" s="579"/>
      <c r="AU121" s="579"/>
      <c r="AV121" s="579"/>
      <c r="AW121" s="579"/>
      <c r="AX121" s="579"/>
      <c r="AY121" s="579"/>
      <c r="AZ121" s="444">
        <v>3</v>
      </c>
    </row>
    <row r="122" spans="1:52" s="259" customFormat="1" ht="18" customHeight="1">
      <c r="A122" s="575">
        <f t="shared" si="5"/>
        <v>0</v>
      </c>
      <c r="D122" s="259" t="s">
        <v>499</v>
      </c>
      <c r="E122" s="259" t="str">
        <f>CONCATENATE("소반의 경사도는 평균 ",'6-3표준조사 5'!W155,"˚로 ",'6-3표준조사 5'!P156,"경사이고, 임지의 잔재를 제외하고 장애물은 많지 않다.")</f>
        <v>소반의 경사도는 평균 ˚로 완 (15˚ 이하)경사이고, 임지의 잔재를 제외하고 장애물은 많지 않다.</v>
      </c>
      <c r="AZ122" s="443">
        <v>3</v>
      </c>
    </row>
    <row r="123" spans="1:52" s="259" customFormat="1" ht="18" customHeight="1">
      <c r="A123" s="575">
        <f t="shared" si="5"/>
        <v>0</v>
      </c>
      <c r="C123" s="259" t="s">
        <v>1206</v>
      </c>
      <c r="D123" s="259" t="s">
        <v>1223</v>
      </c>
      <c r="K123" s="579"/>
      <c r="L123" s="579"/>
      <c r="M123" s="583"/>
      <c r="P123" s="584"/>
      <c r="Q123" s="584"/>
      <c r="R123" s="584"/>
      <c r="S123" s="584"/>
      <c r="T123" s="584"/>
      <c r="AZ123" s="444">
        <v>3</v>
      </c>
    </row>
    <row r="124" spans="1:52" s="259" customFormat="1" ht="18" customHeight="1">
      <c r="A124" s="575">
        <f t="shared" si="5"/>
        <v>0</v>
      </c>
      <c r="D124" s="259" t="s">
        <v>499</v>
      </c>
      <c r="E124" s="579" t="str">
        <f>CONCATENATE("사업대상지는 ",'6-3표준조사 5'!N154," ",'6-3표준조사 5'!O154," ",'6-3표준조사 5'!P154,"로 지적면적은 ",'6-3표준조사 5'!W167,"ha 이다." )</f>
        <v>사업대상지는   번지로 지적면적은 0ha 이다.</v>
      </c>
      <c r="F124" s="579"/>
      <c r="G124" s="579"/>
      <c r="AJ124" s="579"/>
      <c r="AK124" s="579"/>
      <c r="AL124" s="579"/>
      <c r="AM124" s="579"/>
      <c r="AN124" s="579"/>
      <c r="AO124" s="579"/>
      <c r="AP124" s="579"/>
      <c r="AQ124" s="579"/>
      <c r="AR124" s="579"/>
      <c r="AS124" s="579"/>
      <c r="AT124" s="579"/>
      <c r="AU124" s="579"/>
      <c r="AV124" s="579"/>
      <c r="AW124" s="579"/>
      <c r="AX124" s="579"/>
      <c r="AY124" s="579"/>
      <c r="AZ124" s="443">
        <v>3</v>
      </c>
    </row>
    <row r="125" spans="1:52" s="259" customFormat="1" ht="18" customHeight="1">
      <c r="A125" s="575">
        <f t="shared" si="5"/>
        <v>0</v>
      </c>
      <c r="D125" s="259" t="s">
        <v>499</v>
      </c>
      <c r="E125" s="579" t="str">
        <f>CONCATENATE("소반의 풀베기사업 대상면적은 ",'6-3표준조사 5'!Q154,"ha 이다.")</f>
        <v>소반의 풀베기사업 대상면적은 0ha 이다.</v>
      </c>
      <c r="F125" s="579"/>
      <c r="G125" s="579"/>
      <c r="H125" s="579"/>
      <c r="I125" s="579"/>
      <c r="J125" s="579"/>
      <c r="K125" s="579"/>
      <c r="L125" s="579"/>
      <c r="M125" s="579"/>
      <c r="N125" s="579"/>
      <c r="O125" s="579"/>
      <c r="P125" s="579"/>
      <c r="Q125" s="579"/>
      <c r="R125" s="579"/>
      <c r="S125" s="579"/>
      <c r="T125" s="579"/>
      <c r="U125" s="579"/>
      <c r="V125" s="579"/>
      <c r="W125" s="579"/>
      <c r="X125" s="579"/>
      <c r="Y125" s="579"/>
      <c r="Z125" s="579"/>
      <c r="AA125" s="579"/>
      <c r="AB125" s="579"/>
      <c r="AC125" s="579"/>
      <c r="AD125" s="579"/>
      <c r="AE125" s="579"/>
      <c r="AF125" s="579"/>
      <c r="AG125" s="579"/>
      <c r="AH125" s="579"/>
      <c r="AI125" s="579"/>
      <c r="AJ125" s="579"/>
      <c r="AK125" s="579"/>
      <c r="AL125" s="579"/>
      <c r="AM125" s="579"/>
      <c r="AN125" s="579"/>
      <c r="AO125" s="579"/>
      <c r="AP125" s="579"/>
      <c r="AQ125" s="579"/>
      <c r="AR125" s="579"/>
      <c r="AS125" s="579"/>
      <c r="AT125" s="579"/>
      <c r="AU125" s="579"/>
      <c r="AV125" s="579"/>
      <c r="AW125" s="579"/>
      <c r="AX125" s="579"/>
      <c r="AY125" s="579"/>
      <c r="AZ125" s="444">
        <v>3</v>
      </c>
    </row>
    <row r="126" spans="1:52" s="259" customFormat="1" ht="18" customHeight="1">
      <c r="A126" s="575">
        <f t="shared" si="5"/>
        <v>0</v>
      </c>
      <c r="C126" s="259" t="s">
        <v>1193</v>
      </c>
      <c r="D126" s="259" t="s">
        <v>1222</v>
      </c>
      <c r="E126" s="579"/>
      <c r="F126" s="579"/>
      <c r="G126" s="579"/>
      <c r="H126" s="579"/>
      <c r="I126" s="579"/>
      <c r="J126" s="579"/>
      <c r="K126" s="579"/>
      <c r="L126" s="579"/>
      <c r="M126" s="579"/>
      <c r="N126" s="579"/>
      <c r="O126" s="579"/>
      <c r="P126" s="579"/>
      <c r="Q126" s="579"/>
      <c r="R126" s="579"/>
      <c r="S126" s="579"/>
      <c r="T126" s="579"/>
      <c r="U126" s="579"/>
      <c r="V126" s="579"/>
      <c r="W126" s="579"/>
      <c r="X126" s="579"/>
      <c r="Y126" s="579"/>
      <c r="Z126" s="579"/>
      <c r="AA126" s="579"/>
      <c r="AB126" s="579"/>
      <c r="AC126" s="579"/>
      <c r="AD126" s="579"/>
      <c r="AE126" s="579"/>
      <c r="AF126" s="579"/>
      <c r="AG126" s="579"/>
      <c r="AH126" s="769"/>
      <c r="AI126" s="769"/>
      <c r="AJ126" s="769"/>
      <c r="AK126" s="579"/>
      <c r="AL126" s="579"/>
      <c r="AM126" s="579"/>
      <c r="AN126" s="579"/>
      <c r="AO126" s="579"/>
      <c r="AP126" s="579"/>
      <c r="AQ126" s="579"/>
      <c r="AR126" s="579"/>
      <c r="AS126" s="579"/>
      <c r="AT126" s="579"/>
      <c r="AU126" s="579"/>
      <c r="AV126" s="579"/>
      <c r="AW126" s="579"/>
      <c r="AX126" s="579"/>
      <c r="AY126" s="579"/>
      <c r="AZ126" s="443">
        <v>3</v>
      </c>
    </row>
    <row r="127" spans="1:52" s="259" customFormat="1" ht="18" customHeight="1">
      <c r="A127" s="575">
        <f t="shared" si="5"/>
        <v>0</v>
      </c>
      <c r="B127" s="586"/>
      <c r="C127" s="586"/>
      <c r="D127" s="586" t="s">
        <v>499</v>
      </c>
      <c r="E127" s="587">
        <f>'6-3표준조사 5'!$W$170</f>
        <v>0</v>
      </c>
      <c r="F127" s="587"/>
      <c r="G127" s="587"/>
      <c r="H127" s="587"/>
      <c r="I127" s="587"/>
      <c r="J127" s="587"/>
      <c r="K127" s="587"/>
      <c r="L127" s="587"/>
      <c r="M127" s="587"/>
      <c r="N127" s="587"/>
      <c r="O127" s="587"/>
      <c r="P127" s="587"/>
      <c r="Q127" s="587"/>
      <c r="R127" s="587"/>
      <c r="S127" s="587"/>
      <c r="T127" s="587"/>
      <c r="U127" s="587"/>
      <c r="V127" s="587"/>
      <c r="W127" s="587"/>
      <c r="X127" s="587"/>
      <c r="Y127" s="587"/>
      <c r="Z127" s="587"/>
      <c r="AA127" s="587"/>
      <c r="AB127" s="587"/>
      <c r="AC127" s="587"/>
      <c r="AD127" s="587"/>
      <c r="AE127" s="587"/>
      <c r="AF127" s="587"/>
      <c r="AG127" s="587"/>
      <c r="AH127" s="588"/>
      <c r="AI127" s="588"/>
      <c r="AJ127" s="588"/>
      <c r="AK127" s="587"/>
      <c r="AL127" s="587"/>
      <c r="AM127" s="587"/>
      <c r="AN127" s="587"/>
      <c r="AO127" s="587"/>
      <c r="AP127" s="587"/>
      <c r="AQ127" s="587"/>
      <c r="AR127" s="587"/>
      <c r="AS127" s="587"/>
      <c r="AT127" s="587"/>
      <c r="AU127" s="587"/>
      <c r="AV127" s="587"/>
      <c r="AW127" s="587"/>
      <c r="AX127" s="587"/>
      <c r="AY127" s="587"/>
      <c r="AZ127" s="444">
        <v>3</v>
      </c>
    </row>
    <row r="128" spans="1:52" s="259" customFormat="1" ht="14.25" customHeight="1">
      <c r="A128" s="575">
        <f t="shared" si="5"/>
        <v>0</v>
      </c>
      <c r="D128" s="589"/>
      <c r="E128" s="589"/>
      <c r="F128" s="589"/>
      <c r="G128" s="589"/>
      <c r="H128" s="589"/>
      <c r="I128" s="589"/>
      <c r="J128" s="589"/>
      <c r="K128" s="589"/>
      <c r="L128" s="589"/>
      <c r="M128" s="589"/>
      <c r="N128" s="589"/>
      <c r="O128" s="589"/>
      <c r="P128" s="589"/>
      <c r="Q128" s="589"/>
      <c r="R128" s="589"/>
      <c r="S128" s="589"/>
      <c r="T128" s="589"/>
      <c r="U128" s="589"/>
      <c r="V128" s="589"/>
      <c r="W128" s="589"/>
      <c r="X128" s="589"/>
      <c r="Y128" s="589"/>
      <c r="Z128" s="589"/>
      <c r="AA128" s="589"/>
      <c r="AB128" s="589"/>
      <c r="AC128" s="589"/>
      <c r="AD128" s="589"/>
      <c r="AE128" s="589"/>
      <c r="AF128" s="589"/>
      <c r="AG128" s="589"/>
      <c r="AH128" s="589"/>
      <c r="AI128" s="589"/>
      <c r="AJ128" s="589"/>
      <c r="AK128" s="589"/>
      <c r="AL128" s="589"/>
      <c r="AM128" s="589"/>
      <c r="AN128" s="589"/>
      <c r="AO128" s="589"/>
      <c r="AP128" s="589"/>
      <c r="AQ128" s="589"/>
      <c r="AR128" s="589"/>
      <c r="AS128" s="589"/>
      <c r="AT128" s="589"/>
      <c r="AU128" s="589"/>
      <c r="AV128" s="589"/>
      <c r="AW128" s="589"/>
      <c r="AX128" s="589"/>
      <c r="AY128" s="589"/>
      <c r="AZ128" s="443">
        <v>3</v>
      </c>
    </row>
    <row r="129" spans="1:52" s="260" customFormat="1" ht="20.100000000000001" customHeight="1">
      <c r="A129" s="575">
        <f t="shared" si="5"/>
        <v>0</v>
      </c>
      <c r="B129" s="1876" t="s">
        <v>1221</v>
      </c>
      <c r="C129" s="1876"/>
      <c r="D129" s="1876"/>
      <c r="E129" s="1876"/>
      <c r="F129" s="1876"/>
      <c r="G129" s="1876"/>
      <c r="H129" s="1876"/>
      <c r="I129" s="1876"/>
      <c r="J129" s="1876"/>
      <c r="K129" s="1876"/>
      <c r="L129" s="1876"/>
      <c r="M129" s="1876"/>
      <c r="N129" s="1876"/>
      <c r="O129" s="1876"/>
      <c r="P129" s="1876"/>
      <c r="Q129" s="1876"/>
      <c r="R129" s="1876"/>
      <c r="S129" s="1876"/>
      <c r="T129" s="1876"/>
      <c r="U129" s="1876"/>
      <c r="V129" s="1876"/>
      <c r="W129" s="1876"/>
      <c r="X129" s="1876"/>
      <c r="Y129" s="1876"/>
      <c r="Z129" s="1876"/>
      <c r="AA129" s="1876"/>
      <c r="AB129" s="1876"/>
      <c r="AC129" s="1876"/>
      <c r="AD129" s="1876"/>
      <c r="AE129" s="1876"/>
      <c r="AF129" s="1876"/>
      <c r="AG129" s="1876"/>
      <c r="AH129" s="1876"/>
      <c r="AI129" s="1876"/>
      <c r="AJ129" s="1876"/>
      <c r="AK129" s="1876"/>
      <c r="AL129" s="1876"/>
      <c r="AM129" s="1876"/>
      <c r="AN129" s="1876"/>
      <c r="AO129" s="1876"/>
      <c r="AP129" s="1876"/>
      <c r="AQ129" s="1876"/>
      <c r="AR129" s="1876"/>
      <c r="AS129" s="1876"/>
      <c r="AT129" s="1876"/>
      <c r="AU129" s="1876"/>
      <c r="AV129" s="1876"/>
      <c r="AW129" s="1876"/>
      <c r="AX129" s="1876"/>
      <c r="AY129" s="1876"/>
      <c r="AZ129" s="444">
        <v>3</v>
      </c>
    </row>
    <row r="130" spans="1:52" s="260" customFormat="1" ht="20.100000000000001" customHeight="1">
      <c r="A130" s="575">
        <f t="shared" si="5"/>
        <v>0</v>
      </c>
      <c r="B130" s="590"/>
      <c r="C130" s="591" t="s">
        <v>1208</v>
      </c>
      <c r="D130" s="591" t="s">
        <v>1220</v>
      </c>
      <c r="E130" s="592"/>
      <c r="F130" s="592"/>
      <c r="G130" s="769"/>
      <c r="H130" s="593"/>
      <c r="I130" s="593"/>
      <c r="J130" s="594"/>
      <c r="K130" s="594"/>
      <c r="L130" s="594"/>
      <c r="M130" s="594"/>
      <c r="N130" s="594"/>
      <c r="O130" s="594"/>
      <c r="P130" s="594"/>
      <c r="Q130" s="595"/>
      <c r="R130" s="595"/>
      <c r="S130" s="595"/>
      <c r="T130" s="595"/>
      <c r="U130" s="595"/>
      <c r="V130" s="596"/>
      <c r="W130" s="596"/>
      <c r="X130" s="596"/>
      <c r="Y130" s="596"/>
      <c r="Z130" s="596"/>
      <c r="AA130" s="596"/>
      <c r="AB130" s="596"/>
      <c r="AC130" s="596"/>
      <c r="AD130" s="596"/>
      <c r="AE130" s="596"/>
      <c r="AF130" s="596"/>
      <c r="AG130" s="596"/>
      <c r="AH130" s="597"/>
      <c r="AI130" s="597"/>
      <c r="AJ130" s="597"/>
      <c r="AK130" s="597"/>
      <c r="AL130" s="598"/>
      <c r="AM130" s="598"/>
      <c r="AN130" s="598"/>
      <c r="AO130" s="598"/>
      <c r="AP130" s="598"/>
      <c r="AQ130" s="598"/>
      <c r="AR130" s="598"/>
      <c r="AS130" s="598"/>
      <c r="AT130" s="598"/>
      <c r="AU130" s="598"/>
      <c r="AV130" s="593"/>
      <c r="AW130" s="593"/>
      <c r="AX130" s="593"/>
      <c r="AY130" s="593"/>
      <c r="AZ130" s="443">
        <v>3</v>
      </c>
    </row>
    <row r="131" spans="1:52" s="259" customFormat="1" ht="18" customHeight="1">
      <c r="A131" s="575">
        <f t="shared" si="5"/>
        <v>0</v>
      </c>
      <c r="B131" s="599"/>
      <c r="C131" s="1862" t="s">
        <v>1219</v>
      </c>
      <c r="D131" s="1862"/>
      <c r="E131" s="1862"/>
      <c r="F131" s="1862"/>
      <c r="G131" s="1862"/>
      <c r="H131" s="1862"/>
      <c r="I131" s="1862"/>
      <c r="J131" s="1862"/>
      <c r="K131" s="1862" t="s">
        <v>1218</v>
      </c>
      <c r="L131" s="1862"/>
      <c r="M131" s="1862"/>
      <c r="N131" s="1862"/>
      <c r="O131" s="1862"/>
      <c r="P131" s="1862"/>
      <c r="Q131" s="1862"/>
      <c r="R131" s="1862"/>
      <c r="S131" s="1862" t="s">
        <v>1217</v>
      </c>
      <c r="T131" s="1862"/>
      <c r="U131" s="1862"/>
      <c r="V131" s="1862"/>
      <c r="W131" s="1862"/>
      <c r="X131" s="1862"/>
      <c r="Y131" s="1862"/>
      <c r="Z131" s="1862"/>
      <c r="AA131" s="1862" t="s">
        <v>1216</v>
      </c>
      <c r="AB131" s="1862"/>
      <c r="AC131" s="1862"/>
      <c r="AD131" s="1862"/>
      <c r="AE131" s="1862"/>
      <c r="AF131" s="1862"/>
      <c r="AG131" s="1862"/>
      <c r="AH131" s="1862"/>
      <c r="AI131" s="1862"/>
      <c r="AJ131" s="1862"/>
      <c r="AK131" s="1862"/>
      <c r="AL131" s="1862"/>
      <c r="AM131" s="1862"/>
      <c r="AN131" s="1862"/>
      <c r="AO131" s="1862"/>
      <c r="AP131" s="1862"/>
      <c r="AQ131" s="1862" t="s">
        <v>964</v>
      </c>
      <c r="AR131" s="1862"/>
      <c r="AS131" s="1862"/>
      <c r="AT131" s="1862"/>
      <c r="AU131" s="1862"/>
      <c r="AV131" s="1862"/>
      <c r="AW131" s="1862"/>
      <c r="AX131" s="1862"/>
      <c r="AY131" s="599"/>
      <c r="AZ131" s="444">
        <v>3</v>
      </c>
    </row>
    <row r="132" spans="1:52" s="259" customFormat="1" ht="18" customHeight="1">
      <c r="A132" s="575">
        <f t="shared" si="5"/>
        <v>0</v>
      </c>
      <c r="B132" s="599"/>
      <c r="C132" s="1862"/>
      <c r="D132" s="1862"/>
      <c r="E132" s="1862"/>
      <c r="F132" s="1862"/>
      <c r="G132" s="1862"/>
      <c r="H132" s="1862"/>
      <c r="I132" s="1862"/>
      <c r="J132" s="1862"/>
      <c r="K132" s="1862"/>
      <c r="L132" s="1862"/>
      <c r="M132" s="1862"/>
      <c r="N132" s="1862"/>
      <c r="O132" s="1862"/>
      <c r="P132" s="1862"/>
      <c r="Q132" s="1862"/>
      <c r="R132" s="1862"/>
      <c r="S132" s="1862"/>
      <c r="T132" s="1862"/>
      <c r="U132" s="1862"/>
      <c r="V132" s="1862"/>
      <c r="W132" s="1862"/>
      <c r="X132" s="1862"/>
      <c r="Y132" s="1862"/>
      <c r="Z132" s="1862"/>
      <c r="AA132" s="1862" t="s">
        <v>1215</v>
      </c>
      <c r="AB132" s="1862"/>
      <c r="AC132" s="1862"/>
      <c r="AD132" s="1862"/>
      <c r="AE132" s="1862"/>
      <c r="AF132" s="1862"/>
      <c r="AG132" s="1862"/>
      <c r="AH132" s="1862"/>
      <c r="AI132" s="1862" t="s">
        <v>1214</v>
      </c>
      <c r="AJ132" s="1862"/>
      <c r="AK132" s="1862"/>
      <c r="AL132" s="1862"/>
      <c r="AM132" s="1862"/>
      <c r="AN132" s="1862"/>
      <c r="AO132" s="1862"/>
      <c r="AP132" s="1862"/>
      <c r="AQ132" s="1862"/>
      <c r="AR132" s="1862"/>
      <c r="AS132" s="1862"/>
      <c r="AT132" s="1862"/>
      <c r="AU132" s="1862"/>
      <c r="AV132" s="1862"/>
      <c r="AW132" s="1862"/>
      <c r="AX132" s="1862"/>
      <c r="AY132" s="599"/>
      <c r="AZ132" s="443">
        <v>3</v>
      </c>
    </row>
    <row r="133" spans="1:52" s="259" customFormat="1" ht="18" customHeight="1">
      <c r="A133" s="575">
        <f t="shared" si="5"/>
        <v>0</v>
      </c>
      <c r="B133" s="600"/>
      <c r="C133" s="1871">
        <f>L117</f>
        <v>0</v>
      </c>
      <c r="D133" s="1872"/>
      <c r="E133" s="1875" t="s">
        <v>1213</v>
      </c>
      <c r="F133" s="1875"/>
      <c r="G133" s="1872">
        <f>Z117</f>
        <v>0</v>
      </c>
      <c r="H133" s="1872"/>
      <c r="I133" s="1875" t="s">
        <v>1212</v>
      </c>
      <c r="J133" s="1875"/>
      <c r="K133" s="1887">
        <f>'6-3표준조사 5'!Q154</f>
        <v>0</v>
      </c>
      <c r="L133" s="1887"/>
      <c r="M133" s="1887"/>
      <c r="N133" s="1887"/>
      <c r="O133" s="1887"/>
      <c r="P133" s="1887"/>
      <c r="Q133" s="1887"/>
      <c r="R133" s="1887"/>
      <c r="S133" s="1867">
        <f>'6-3표준조사 5'!K156</f>
        <v>0</v>
      </c>
      <c r="T133" s="1867"/>
      <c r="U133" s="1867"/>
      <c r="V133" s="1867"/>
      <c r="W133" s="1867"/>
      <c r="X133" s="1867"/>
      <c r="Y133" s="1867"/>
      <c r="Z133" s="1867"/>
      <c r="AA133" s="1865">
        <f>'6-3표준조사 5'!Q160</f>
        <v>0</v>
      </c>
      <c r="AB133" s="1865"/>
      <c r="AC133" s="1865"/>
      <c r="AD133" s="1865"/>
      <c r="AE133" s="1865"/>
      <c r="AF133" s="1865"/>
      <c r="AG133" s="1865"/>
      <c r="AH133" s="1865"/>
      <c r="AI133" s="1865">
        <f>'6-3표준조사 5'!R160</f>
        <v>0</v>
      </c>
      <c r="AJ133" s="1865"/>
      <c r="AK133" s="1865"/>
      <c r="AL133" s="1865"/>
      <c r="AM133" s="1865"/>
      <c r="AN133" s="1865"/>
      <c r="AO133" s="1865"/>
      <c r="AP133" s="1865"/>
      <c r="AQ133" s="1867">
        <f>'6-3표준조사 5'!R156</f>
        <v>0</v>
      </c>
      <c r="AR133" s="1867"/>
      <c r="AS133" s="1867"/>
      <c r="AT133" s="1867"/>
      <c r="AU133" s="1867"/>
      <c r="AV133" s="1867"/>
      <c r="AW133" s="1867"/>
      <c r="AX133" s="1867"/>
      <c r="AY133" s="599"/>
      <c r="AZ133" s="444">
        <v>3</v>
      </c>
    </row>
    <row r="134" spans="1:52" s="259" customFormat="1" ht="18" customHeight="1">
      <c r="A134" s="575">
        <f t="shared" si="5"/>
        <v>0</v>
      </c>
      <c r="B134" s="600"/>
      <c r="C134" s="1873"/>
      <c r="D134" s="1874"/>
      <c r="E134" s="1874"/>
      <c r="F134" s="1874"/>
      <c r="G134" s="1874"/>
      <c r="H134" s="1874"/>
      <c r="I134" s="1874"/>
      <c r="J134" s="1874"/>
      <c r="K134" s="1888"/>
      <c r="L134" s="1888"/>
      <c r="M134" s="1888"/>
      <c r="N134" s="1888"/>
      <c r="O134" s="1888"/>
      <c r="P134" s="1888"/>
      <c r="Q134" s="1888"/>
      <c r="R134" s="1888"/>
      <c r="S134" s="1868"/>
      <c r="T134" s="1868"/>
      <c r="U134" s="1868"/>
      <c r="V134" s="1868"/>
      <c r="W134" s="1868"/>
      <c r="X134" s="1868"/>
      <c r="Y134" s="1868"/>
      <c r="Z134" s="1868"/>
      <c r="AA134" s="1866"/>
      <c r="AB134" s="1866"/>
      <c r="AC134" s="1866"/>
      <c r="AD134" s="1866"/>
      <c r="AE134" s="1866"/>
      <c r="AF134" s="1866"/>
      <c r="AG134" s="1866"/>
      <c r="AH134" s="1866"/>
      <c r="AI134" s="1866"/>
      <c r="AJ134" s="1866"/>
      <c r="AK134" s="1866"/>
      <c r="AL134" s="1866"/>
      <c r="AM134" s="1866"/>
      <c r="AN134" s="1866"/>
      <c r="AO134" s="1866"/>
      <c r="AP134" s="1866"/>
      <c r="AQ134" s="1868"/>
      <c r="AR134" s="1868"/>
      <c r="AS134" s="1868"/>
      <c r="AT134" s="1868"/>
      <c r="AU134" s="1868"/>
      <c r="AV134" s="1868"/>
      <c r="AW134" s="1868"/>
      <c r="AX134" s="1868"/>
      <c r="AY134" s="599"/>
      <c r="AZ134" s="443">
        <v>3</v>
      </c>
    </row>
    <row r="135" spans="1:52" s="259" customFormat="1" ht="18" customHeight="1">
      <c r="A135" s="575">
        <f t="shared" si="5"/>
        <v>0</v>
      </c>
      <c r="B135" s="600"/>
      <c r="C135" s="600" t="s">
        <v>1206</v>
      </c>
      <c r="D135" s="600" t="s">
        <v>1211</v>
      </c>
      <c r="E135" s="600"/>
      <c r="F135" s="599"/>
      <c r="G135" s="599"/>
      <c r="H135" s="599"/>
      <c r="I135" s="599"/>
      <c r="J135" s="599"/>
      <c r="K135" s="599"/>
      <c r="L135" s="599"/>
      <c r="M135" s="599"/>
      <c r="N135" s="599"/>
      <c r="O135" s="599"/>
      <c r="P135" s="599"/>
      <c r="Q135" s="601"/>
      <c r="R135" s="601"/>
      <c r="S135" s="601"/>
      <c r="T135" s="601"/>
      <c r="U135" s="601"/>
      <c r="V135" s="599"/>
      <c r="W135" s="602"/>
      <c r="X135" s="602"/>
      <c r="Y135" s="602"/>
      <c r="Z135" s="602"/>
      <c r="AA135" s="602"/>
      <c r="AB135" s="602"/>
      <c r="AC135" s="602"/>
      <c r="AD135" s="602"/>
      <c r="AE135" s="602"/>
      <c r="AF135" s="602"/>
      <c r="AG135" s="599"/>
      <c r="AH135" s="603"/>
      <c r="AI135" s="603"/>
      <c r="AJ135" s="603"/>
      <c r="AK135" s="603"/>
      <c r="AL135" s="604"/>
      <c r="AM135" s="604"/>
      <c r="AN135" s="604"/>
      <c r="AO135" s="604"/>
      <c r="AP135" s="604"/>
      <c r="AQ135" s="604"/>
      <c r="AR135" s="604"/>
      <c r="AS135" s="604"/>
      <c r="AT135" s="604"/>
      <c r="AU135" s="604"/>
      <c r="AV135" s="599"/>
      <c r="AW135" s="599"/>
      <c r="AX135" s="599"/>
      <c r="AY135" s="599"/>
      <c r="AZ135" s="444">
        <v>3</v>
      </c>
    </row>
    <row r="136" spans="1:52" s="259" customFormat="1" ht="18" customHeight="1">
      <c r="A136" s="575">
        <f>IF(K133&gt;0,1,0)</f>
        <v>0</v>
      </c>
      <c r="B136" s="600"/>
      <c r="C136" s="600"/>
      <c r="D136" s="259" t="s">
        <v>499</v>
      </c>
      <c r="E136" s="600">
        <f>'6-3표준조사 5'!$W$171</f>
        <v>0</v>
      </c>
      <c r="F136" s="599"/>
      <c r="G136" s="599"/>
      <c r="H136" s="599"/>
      <c r="I136" s="599"/>
      <c r="J136" s="599"/>
      <c r="K136" s="599"/>
      <c r="L136" s="599"/>
      <c r="M136" s="599"/>
      <c r="N136" s="599"/>
      <c r="O136" s="599"/>
      <c r="P136" s="599"/>
      <c r="Q136" s="601"/>
      <c r="R136" s="601"/>
      <c r="S136" s="601"/>
      <c r="T136" s="601"/>
      <c r="U136" s="601"/>
      <c r="V136" s="599"/>
      <c r="W136" s="605"/>
      <c r="X136" s="602"/>
      <c r="Y136" s="602"/>
      <c r="Z136" s="602"/>
      <c r="AA136" s="605"/>
      <c r="AB136" s="602"/>
      <c r="AC136" s="602"/>
      <c r="AD136" s="602"/>
      <c r="AE136" s="605"/>
      <c r="AF136" s="602"/>
      <c r="AG136" s="599"/>
      <c r="AH136" s="603"/>
      <c r="AI136" s="603"/>
      <c r="AJ136" s="603"/>
      <c r="AK136" s="603"/>
      <c r="AL136" s="604"/>
      <c r="AM136" s="604"/>
      <c r="AN136" s="604"/>
      <c r="AO136" s="604"/>
      <c r="AP136" s="604"/>
      <c r="AQ136" s="604"/>
      <c r="AR136" s="604"/>
      <c r="AS136" s="604"/>
      <c r="AT136" s="604"/>
      <c r="AU136" s="604"/>
      <c r="AV136" s="599"/>
      <c r="AW136" s="599"/>
      <c r="AX136" s="599"/>
      <c r="AY136" s="599"/>
      <c r="AZ136" s="443">
        <v>3</v>
      </c>
    </row>
    <row r="137" spans="1:52" s="259" customFormat="1" ht="18" customHeight="1">
      <c r="A137" s="575">
        <f>IF(K133&gt;0,1,0)</f>
        <v>0</v>
      </c>
      <c r="B137" s="600"/>
      <c r="C137" s="600"/>
      <c r="D137" s="259" t="s">
        <v>499</v>
      </c>
      <c r="E137" s="600">
        <f>'6-3표준조사 5'!$W$172</f>
        <v>0</v>
      </c>
      <c r="F137" s="599"/>
      <c r="G137" s="599"/>
      <c r="H137" s="599"/>
      <c r="I137" s="599"/>
      <c r="J137" s="599"/>
      <c r="K137" s="599"/>
      <c r="L137" s="599"/>
      <c r="M137" s="599"/>
      <c r="N137" s="599"/>
      <c r="O137" s="599"/>
      <c r="P137" s="599"/>
      <c r="Q137" s="601"/>
      <c r="R137" s="601"/>
      <c r="S137" s="601"/>
      <c r="T137" s="601"/>
      <c r="U137" s="601"/>
      <c r="V137" s="599"/>
      <c r="W137" s="599"/>
      <c r="X137" s="599"/>
      <c r="Y137" s="599"/>
      <c r="Z137" s="599"/>
      <c r="AA137" s="599"/>
      <c r="AB137" s="599"/>
      <c r="AC137" s="599"/>
      <c r="AD137" s="599"/>
      <c r="AE137" s="599"/>
      <c r="AF137" s="599"/>
      <c r="AG137" s="599"/>
      <c r="AH137" s="603"/>
      <c r="AI137" s="603"/>
      <c r="AJ137" s="603"/>
      <c r="AK137" s="603"/>
      <c r="AL137" s="604"/>
      <c r="AM137" s="604"/>
      <c r="AN137" s="604"/>
      <c r="AO137" s="604"/>
      <c r="AP137" s="604"/>
      <c r="AQ137" s="604"/>
      <c r="AR137" s="604"/>
      <c r="AS137" s="604"/>
      <c r="AT137" s="604"/>
      <c r="AU137" s="604"/>
      <c r="AV137" s="599"/>
      <c r="AW137" s="599"/>
      <c r="AX137" s="599"/>
      <c r="AY137" s="599"/>
      <c r="AZ137" s="444">
        <v>3</v>
      </c>
    </row>
    <row r="138" spans="1:52" s="259" customFormat="1" ht="18" customHeight="1">
      <c r="A138" s="575">
        <f t="shared" ref="A138:A144" si="6">IF(K$133&gt;0,1,0)</f>
        <v>0</v>
      </c>
      <c r="B138" s="600"/>
      <c r="C138" s="600" t="s">
        <v>1193</v>
      </c>
      <c r="D138" s="600" t="s">
        <v>1210</v>
      </c>
      <c r="E138" s="600"/>
      <c r="F138" s="599"/>
      <c r="G138" s="599"/>
      <c r="H138" s="599"/>
      <c r="I138" s="599"/>
      <c r="J138" s="599"/>
      <c r="K138" s="599"/>
      <c r="L138" s="599"/>
      <c r="M138" s="599"/>
      <c r="N138" s="599"/>
      <c r="O138" s="599"/>
      <c r="P138" s="599"/>
      <c r="Q138" s="601"/>
      <c r="R138" s="601"/>
      <c r="S138" s="601"/>
      <c r="T138" s="601"/>
      <c r="U138" s="601"/>
      <c r="V138" s="599"/>
      <c r="W138" s="599"/>
      <c r="X138" s="599"/>
      <c r="Y138" s="599"/>
      <c r="Z138" s="599"/>
      <c r="AA138" s="599"/>
      <c r="AB138" s="599"/>
      <c r="AC138" s="599"/>
      <c r="AD138" s="599"/>
      <c r="AE138" s="599"/>
      <c r="AF138" s="599"/>
      <c r="AG138" s="599"/>
      <c r="AH138" s="603"/>
      <c r="AI138" s="603"/>
      <c r="AJ138" s="603"/>
      <c r="AK138" s="603"/>
      <c r="AL138" s="604"/>
      <c r="AM138" s="604"/>
      <c r="AN138" s="604"/>
      <c r="AO138" s="604"/>
      <c r="AP138" s="604"/>
      <c r="AQ138" s="604"/>
      <c r="AR138" s="604"/>
      <c r="AS138" s="604"/>
      <c r="AT138" s="604"/>
      <c r="AU138" s="604"/>
      <c r="AV138" s="599"/>
      <c r="AW138" s="599"/>
      <c r="AX138" s="599"/>
      <c r="AY138" s="599"/>
      <c r="AZ138" s="443">
        <v>3</v>
      </c>
    </row>
    <row r="139" spans="1:52" s="259" customFormat="1" ht="18" customHeight="1">
      <c r="A139" s="575">
        <f t="shared" si="6"/>
        <v>0</v>
      </c>
      <c r="B139" s="600"/>
      <c r="C139" s="600"/>
      <c r="D139" s="259" t="s">
        <v>499</v>
      </c>
      <c r="E139" s="600" t="str">
        <f>CONCATENATE("제거대상식생은 ",'6-3표준조사 5'!S160,"이며, 근주에서 올라온 맹아가 불규칙하게 분포한다.")</f>
        <v>제거대상식생은 이며, 근주에서 올라온 맹아가 불규칙하게 분포한다.</v>
      </c>
      <c r="F139" s="599"/>
      <c r="G139" s="599"/>
      <c r="H139" s="599"/>
      <c r="I139" s="599"/>
      <c r="J139" s="599"/>
      <c r="K139" s="599"/>
      <c r="L139" s="599"/>
      <c r="M139" s="599"/>
      <c r="N139" s="599"/>
      <c r="O139" s="599"/>
      <c r="P139" s="599"/>
      <c r="Q139" s="601"/>
      <c r="R139" s="601"/>
      <c r="S139" s="601"/>
      <c r="T139" s="601"/>
      <c r="U139" s="601"/>
      <c r="V139" s="599"/>
      <c r="W139" s="599"/>
      <c r="X139" s="599"/>
      <c r="Y139" s="599"/>
      <c r="Z139" s="599"/>
      <c r="AA139" s="599"/>
      <c r="AB139" s="599"/>
      <c r="AC139" s="599"/>
      <c r="AD139" s="599"/>
      <c r="AE139" s="599"/>
      <c r="AF139" s="599"/>
      <c r="AG139" s="599"/>
      <c r="AH139" s="603"/>
      <c r="AI139" s="603"/>
      <c r="AJ139" s="603"/>
      <c r="AK139" s="603"/>
      <c r="AL139" s="604"/>
      <c r="AM139" s="604"/>
      <c r="AN139" s="604"/>
      <c r="AO139" s="604"/>
      <c r="AP139" s="604"/>
      <c r="AQ139" s="604"/>
      <c r="AR139" s="604"/>
      <c r="AS139" s="604"/>
      <c r="AT139" s="604"/>
      <c r="AU139" s="604"/>
      <c r="AV139" s="599"/>
      <c r="AW139" s="599"/>
      <c r="AX139" s="599"/>
      <c r="AY139" s="599"/>
      <c r="AZ139" s="444">
        <v>3</v>
      </c>
    </row>
    <row r="140" spans="1:52" s="259" customFormat="1" ht="18" customHeight="1">
      <c r="A140" s="575">
        <f t="shared" si="6"/>
        <v>0</v>
      </c>
      <c r="B140" s="600"/>
      <c r="C140" s="600"/>
      <c r="D140" s="259" t="s">
        <v>499</v>
      </c>
      <c r="E140" s="600" t="str">
        <f>CONCATENATE("조림목이 자연발생 식생과 경쟁하고 있으며 조림목의 조림후 경과년수는 ",AQ133,"이다." )</f>
        <v>조림목이 자연발생 식생과 경쟁하고 있으며 조림목의 조림후 경과년수는 0이다.</v>
      </c>
      <c r="F140" s="599"/>
      <c r="G140" s="599"/>
      <c r="H140" s="599"/>
      <c r="I140" s="599"/>
      <c r="J140" s="599"/>
      <c r="K140" s="599"/>
      <c r="L140" s="599"/>
      <c r="M140" s="599"/>
      <c r="N140" s="599"/>
      <c r="O140" s="599"/>
      <c r="P140" s="599"/>
      <c r="Q140" s="599"/>
      <c r="R140" s="599"/>
      <c r="S140" s="599"/>
      <c r="T140" s="599"/>
      <c r="U140" s="599"/>
      <c r="V140" s="599"/>
      <c r="W140" s="599"/>
      <c r="X140" s="599"/>
      <c r="Y140" s="599"/>
      <c r="Z140" s="599"/>
      <c r="AA140" s="599"/>
      <c r="AB140" s="599"/>
      <c r="AC140" s="599"/>
      <c r="AD140" s="599"/>
      <c r="AE140" s="599"/>
      <c r="AF140" s="599"/>
      <c r="AG140" s="599"/>
      <c r="AH140" s="603"/>
      <c r="AI140" s="603"/>
      <c r="AJ140" s="603"/>
      <c r="AK140" s="603"/>
      <c r="AL140" s="604"/>
      <c r="AM140" s="604"/>
      <c r="AN140" s="604"/>
      <c r="AO140" s="604"/>
      <c r="AP140" s="604"/>
      <c r="AQ140" s="604"/>
      <c r="AR140" s="604"/>
      <c r="AS140" s="604"/>
      <c r="AT140" s="604"/>
      <c r="AU140" s="604"/>
      <c r="AV140" s="599"/>
      <c r="AW140" s="599"/>
      <c r="AX140" s="599"/>
      <c r="AY140" s="599"/>
      <c r="AZ140" s="443">
        <v>3</v>
      </c>
    </row>
    <row r="141" spans="1:52" s="259" customFormat="1" ht="13.5" customHeight="1">
      <c r="A141" s="575">
        <f t="shared" si="6"/>
        <v>0</v>
      </c>
      <c r="B141" s="606"/>
      <c r="C141" s="606"/>
      <c r="D141" s="606"/>
      <c r="E141" s="606"/>
      <c r="F141" s="769"/>
      <c r="G141" s="769"/>
      <c r="H141" s="769"/>
      <c r="I141" s="769"/>
      <c r="J141" s="607"/>
      <c r="K141" s="607"/>
      <c r="L141" s="607"/>
      <c r="M141" s="607"/>
      <c r="N141" s="607"/>
      <c r="O141" s="607"/>
      <c r="P141" s="607"/>
      <c r="Q141" s="608"/>
      <c r="R141" s="608"/>
      <c r="S141" s="608"/>
      <c r="T141" s="608"/>
      <c r="U141" s="608"/>
      <c r="V141" s="599"/>
      <c r="W141" s="599"/>
      <c r="X141" s="599"/>
      <c r="Y141" s="599"/>
      <c r="Z141" s="599"/>
      <c r="AA141" s="599"/>
      <c r="AB141" s="599"/>
      <c r="AC141" s="599"/>
      <c r="AD141" s="599"/>
      <c r="AE141" s="599"/>
      <c r="AF141" s="599"/>
      <c r="AG141" s="599"/>
      <c r="AH141" s="609"/>
      <c r="AI141" s="609"/>
      <c r="AJ141" s="609"/>
      <c r="AK141" s="609"/>
      <c r="AL141" s="610"/>
      <c r="AM141" s="610"/>
      <c r="AN141" s="610"/>
      <c r="AO141" s="610"/>
      <c r="AP141" s="610"/>
      <c r="AQ141" s="610"/>
      <c r="AR141" s="610"/>
      <c r="AS141" s="610"/>
      <c r="AT141" s="610"/>
      <c r="AU141" s="610"/>
      <c r="AV141" s="769"/>
      <c r="AW141" s="769"/>
      <c r="AX141" s="769"/>
      <c r="AY141" s="769"/>
      <c r="AZ141" s="444">
        <v>3</v>
      </c>
    </row>
    <row r="142" spans="1:52" s="260" customFormat="1" ht="19.5" customHeight="1">
      <c r="A142" s="575">
        <f t="shared" si="6"/>
        <v>0</v>
      </c>
      <c r="B142" s="1876" t="s">
        <v>1209</v>
      </c>
      <c r="C142" s="1876"/>
      <c r="D142" s="1876"/>
      <c r="E142" s="1876"/>
      <c r="F142" s="1876"/>
      <c r="G142" s="1876"/>
      <c r="H142" s="1876"/>
      <c r="I142" s="1876"/>
      <c r="J142" s="1876"/>
      <c r="K142" s="1876"/>
      <c r="L142" s="1876"/>
      <c r="M142" s="1876"/>
      <c r="N142" s="1876"/>
      <c r="O142" s="1876"/>
      <c r="P142" s="1876"/>
      <c r="Q142" s="1876"/>
      <c r="R142" s="1876"/>
      <c r="S142" s="1876"/>
      <c r="T142" s="1876"/>
      <c r="U142" s="1876"/>
      <c r="V142" s="1876"/>
      <c r="W142" s="1876"/>
      <c r="X142" s="1876"/>
      <c r="Y142" s="1876"/>
      <c r="Z142" s="1876"/>
      <c r="AA142" s="1876"/>
      <c r="AB142" s="1876"/>
      <c r="AC142" s="1876"/>
      <c r="AD142" s="1876"/>
      <c r="AE142" s="1876"/>
      <c r="AF142" s="1876"/>
      <c r="AG142" s="1876"/>
      <c r="AH142" s="1876"/>
      <c r="AI142" s="1876"/>
      <c r="AJ142" s="1876"/>
      <c r="AK142" s="1876"/>
      <c r="AL142" s="1876"/>
      <c r="AM142" s="1876"/>
      <c r="AN142" s="1876"/>
      <c r="AO142" s="1876"/>
      <c r="AP142" s="1876"/>
      <c r="AQ142" s="1876"/>
      <c r="AR142" s="1876"/>
      <c r="AS142" s="1876"/>
      <c r="AT142" s="1876"/>
      <c r="AU142" s="1876"/>
      <c r="AV142" s="1876"/>
      <c r="AW142" s="1876"/>
      <c r="AX142" s="1876"/>
      <c r="AY142" s="1876"/>
      <c r="AZ142" s="443">
        <v>3</v>
      </c>
    </row>
    <row r="143" spans="1:52" s="260" customFormat="1" ht="18" customHeight="1">
      <c r="A143" s="575">
        <f t="shared" si="6"/>
        <v>0</v>
      </c>
      <c r="B143" s="770"/>
      <c r="C143" s="259" t="s">
        <v>1208</v>
      </c>
      <c r="D143" s="579" t="s">
        <v>1207</v>
      </c>
      <c r="E143" s="579"/>
      <c r="F143" s="579"/>
      <c r="G143" s="579"/>
      <c r="H143" s="579"/>
      <c r="I143" s="579"/>
      <c r="J143" s="611"/>
      <c r="K143" s="611"/>
      <c r="L143" s="611"/>
      <c r="M143" s="611"/>
      <c r="N143" s="611"/>
      <c r="O143" s="611"/>
      <c r="P143" s="611"/>
      <c r="Q143" s="611"/>
      <c r="R143" s="611"/>
      <c r="S143" s="611"/>
      <c r="T143" s="611"/>
      <c r="U143" s="611"/>
      <c r="V143" s="611"/>
      <c r="W143" s="611"/>
      <c r="X143" s="611"/>
      <c r="Y143" s="611"/>
      <c r="Z143" s="611"/>
      <c r="AA143" s="611"/>
      <c r="AB143" s="611"/>
      <c r="AC143" s="611"/>
      <c r="AD143" s="611"/>
      <c r="AE143" s="611"/>
      <c r="AF143" s="611"/>
      <c r="AG143" s="611"/>
      <c r="AH143" s="611"/>
      <c r="AI143" s="611"/>
      <c r="AJ143" s="611"/>
      <c r="AK143" s="611"/>
      <c r="AL143" s="611"/>
      <c r="AM143" s="611"/>
      <c r="AN143" s="611"/>
      <c r="AO143" s="611"/>
      <c r="AP143" s="611"/>
      <c r="AQ143" s="611"/>
      <c r="AR143" s="611"/>
      <c r="AS143" s="611"/>
      <c r="AT143" s="611"/>
      <c r="AU143" s="611"/>
      <c r="AV143" s="611"/>
      <c r="AW143" s="611"/>
      <c r="AX143" s="611"/>
      <c r="AY143" s="611"/>
      <c r="AZ143" s="444">
        <v>3</v>
      </c>
    </row>
    <row r="144" spans="1:52" s="259" customFormat="1" ht="18" customHeight="1">
      <c r="A144" s="575">
        <f t="shared" si="6"/>
        <v>0</v>
      </c>
      <c r="D144" s="259" t="s">
        <v>499</v>
      </c>
      <c r="E144" s="579">
        <f>'6-3표준조사 5'!$W$173</f>
        <v>0</v>
      </c>
      <c r="F144" s="579"/>
      <c r="G144" s="579"/>
      <c r="H144" s="579"/>
      <c r="I144" s="579"/>
      <c r="J144" s="580"/>
      <c r="K144" s="579"/>
      <c r="L144" s="579"/>
      <c r="M144" s="579"/>
      <c r="N144" s="579"/>
      <c r="O144" s="579"/>
      <c r="P144" s="579"/>
      <c r="Q144" s="579"/>
      <c r="R144" s="579"/>
      <c r="S144" s="579"/>
      <c r="T144" s="579"/>
      <c r="U144" s="579"/>
      <c r="V144" s="579"/>
      <c r="W144" s="579"/>
      <c r="X144" s="579"/>
      <c r="Y144" s="579"/>
      <c r="Z144" s="579"/>
      <c r="AA144" s="579"/>
      <c r="AB144" s="579"/>
      <c r="AC144" s="579"/>
      <c r="AD144" s="579"/>
      <c r="AE144" s="579"/>
      <c r="AF144" s="579"/>
      <c r="AG144" s="579"/>
      <c r="AH144" s="579"/>
      <c r="AI144" s="579"/>
      <c r="AJ144" s="579"/>
      <c r="AK144" s="579"/>
      <c r="AL144" s="579"/>
      <c r="AM144" s="579"/>
      <c r="AN144" s="579"/>
      <c r="AO144" s="579"/>
      <c r="AP144" s="579"/>
      <c r="AQ144" s="579"/>
      <c r="AR144" s="579"/>
      <c r="AS144" s="579"/>
      <c r="AT144" s="579"/>
      <c r="AU144" s="579"/>
      <c r="AV144" s="579"/>
      <c r="AW144" s="579"/>
      <c r="AX144" s="579"/>
      <c r="AY144" s="579"/>
      <c r="AZ144" s="443">
        <v>3</v>
      </c>
    </row>
    <row r="145" spans="1:52" s="259" customFormat="1" ht="18" customHeight="1">
      <c r="A145" s="575"/>
      <c r="D145" s="259" t="s">
        <v>499</v>
      </c>
      <c r="E145" s="579" t="s">
        <v>1048</v>
      </c>
      <c r="F145" s="579"/>
      <c r="G145" s="579"/>
      <c r="H145" s="579"/>
      <c r="I145" s="579"/>
      <c r="J145" s="580"/>
      <c r="K145" s="579"/>
      <c r="L145" s="579"/>
      <c r="M145" s="579"/>
      <c r="N145" s="579"/>
      <c r="O145" s="579"/>
      <c r="P145" s="579"/>
      <c r="Q145" s="579"/>
      <c r="R145" s="579"/>
      <c r="S145" s="579"/>
      <c r="T145" s="579"/>
      <c r="U145" s="579"/>
      <c r="V145" s="579"/>
      <c r="W145" s="579"/>
      <c r="X145" s="579"/>
      <c r="Y145" s="579"/>
      <c r="Z145" s="579"/>
      <c r="AA145" s="579"/>
      <c r="AB145" s="579"/>
      <c r="AC145" s="579"/>
      <c r="AD145" s="579"/>
      <c r="AE145" s="579"/>
      <c r="AF145" s="579"/>
      <c r="AG145" s="579"/>
      <c r="AH145" s="579"/>
      <c r="AI145" s="579"/>
      <c r="AJ145" s="579"/>
      <c r="AK145" s="579"/>
      <c r="AL145" s="579"/>
      <c r="AM145" s="579"/>
      <c r="AN145" s="579"/>
      <c r="AO145" s="579"/>
      <c r="AP145" s="579"/>
      <c r="AQ145" s="579"/>
      <c r="AR145" s="579"/>
      <c r="AS145" s="579"/>
      <c r="AT145" s="579"/>
      <c r="AU145" s="579"/>
      <c r="AV145" s="579"/>
      <c r="AW145" s="579"/>
      <c r="AX145" s="579"/>
      <c r="AY145" s="579"/>
      <c r="AZ145" s="443"/>
    </row>
    <row r="146" spans="1:52" s="260" customFormat="1" ht="18" customHeight="1">
      <c r="A146" s="575">
        <f>IF(1&gt;S150,1,0)</f>
        <v>1</v>
      </c>
      <c r="B146" s="951"/>
      <c r="C146" s="259"/>
      <c r="D146" s="259" t="s">
        <v>499</v>
      </c>
      <c r="E146" s="579" t="s">
        <v>1356</v>
      </c>
      <c r="F146" s="579"/>
      <c r="G146" s="579"/>
      <c r="H146" s="579"/>
      <c r="I146" s="579"/>
      <c r="J146" s="580"/>
      <c r="K146" s="579"/>
      <c r="L146" s="579"/>
      <c r="M146" s="579"/>
      <c r="N146" s="579"/>
      <c r="O146" s="579"/>
      <c r="P146" s="579"/>
      <c r="Q146" s="579"/>
      <c r="R146" s="579"/>
      <c r="S146" s="579"/>
      <c r="T146" s="579"/>
      <c r="U146" s="579"/>
      <c r="V146" s="579"/>
      <c r="W146" s="579"/>
      <c r="X146" s="579"/>
      <c r="Y146" s="579"/>
      <c r="Z146" s="579"/>
      <c r="AA146" s="579"/>
      <c r="AB146" s="579"/>
      <c r="AC146" s="579"/>
      <c r="AD146" s="579"/>
      <c r="AE146" s="579"/>
      <c r="AF146" s="579"/>
      <c r="AG146" s="579"/>
      <c r="AH146" s="579"/>
      <c r="AI146" s="579"/>
      <c r="AJ146" s="579"/>
      <c r="AK146" s="611"/>
      <c r="AL146" s="611"/>
      <c r="AM146" s="611"/>
      <c r="AN146" s="611"/>
      <c r="AO146" s="611"/>
      <c r="AP146" s="611"/>
      <c r="AQ146" s="611"/>
      <c r="AR146" s="611"/>
      <c r="AS146" s="611"/>
      <c r="AT146" s="611"/>
      <c r="AU146" s="611"/>
      <c r="AV146" s="611"/>
      <c r="AW146" s="611"/>
      <c r="AX146" s="611"/>
      <c r="AY146" s="611"/>
      <c r="AZ146" s="443"/>
    </row>
    <row r="147" spans="1:52" s="259" customFormat="1" ht="18" customHeight="1">
      <c r="A147" s="575">
        <f>IF(K$133&gt;0,1,0)</f>
        <v>0</v>
      </c>
      <c r="C147" s="259" t="s">
        <v>1206</v>
      </c>
      <c r="D147" s="579" t="s">
        <v>1205</v>
      </c>
      <c r="E147" s="579"/>
      <c r="F147" s="579"/>
      <c r="G147" s="579"/>
      <c r="H147" s="579"/>
      <c r="I147" s="579"/>
      <c r="J147" s="579"/>
      <c r="K147" s="579"/>
      <c r="L147" s="579"/>
      <c r="M147" s="579"/>
      <c r="N147" s="579"/>
      <c r="O147" s="579"/>
      <c r="P147" s="579"/>
      <c r="Q147" s="579"/>
      <c r="R147" s="579"/>
      <c r="S147" s="579"/>
      <c r="T147" s="579"/>
      <c r="U147" s="579"/>
      <c r="V147" s="579"/>
      <c r="W147" s="579"/>
      <c r="X147" s="579"/>
      <c r="Y147" s="579"/>
      <c r="Z147" s="579"/>
      <c r="AA147" s="579"/>
      <c r="AB147" s="579"/>
      <c r="AC147" s="579"/>
      <c r="AD147" s="579"/>
      <c r="AE147" s="579"/>
      <c r="AF147" s="579"/>
      <c r="AG147" s="579"/>
      <c r="AH147" s="579"/>
      <c r="AI147" s="579"/>
      <c r="AJ147" s="579"/>
      <c r="AK147" s="579"/>
      <c r="AL147" s="579"/>
      <c r="AM147" s="579"/>
      <c r="AN147" s="579"/>
      <c r="AO147" s="579"/>
      <c r="AP147" s="579"/>
      <c r="AQ147" s="579"/>
      <c r="AR147" s="579"/>
      <c r="AS147" s="579"/>
      <c r="AT147" s="579"/>
      <c r="AU147" s="579"/>
      <c r="AV147" s="579"/>
      <c r="AW147" s="579"/>
      <c r="AX147" s="579"/>
      <c r="AY147" s="579"/>
      <c r="AZ147" s="444">
        <v>3</v>
      </c>
    </row>
    <row r="148" spans="1:52" s="259" customFormat="1" ht="18" customHeight="1">
      <c r="A148" s="575">
        <f>IF(K$133&gt;0,1,0)</f>
        <v>0</v>
      </c>
      <c r="C148" s="1862" t="s">
        <v>1204</v>
      </c>
      <c r="D148" s="1862"/>
      <c r="E148" s="1862"/>
      <c r="F148" s="1862"/>
      <c r="G148" s="1862"/>
      <c r="H148" s="1862"/>
      <c r="I148" s="1862"/>
      <c r="J148" s="1862"/>
      <c r="K148" s="1862"/>
      <c r="L148" s="1862"/>
      <c r="M148" s="1862"/>
      <c r="N148" s="1862"/>
      <c r="O148" s="1862"/>
      <c r="P148" s="1862"/>
      <c r="Q148" s="1862"/>
      <c r="R148" s="1862"/>
      <c r="S148" s="1862"/>
      <c r="T148" s="1862"/>
      <c r="U148" s="1862"/>
      <c r="V148" s="1862"/>
      <c r="W148" s="1862"/>
      <c r="X148" s="1862"/>
      <c r="Y148" s="1862"/>
      <c r="Z148" s="1862"/>
      <c r="AA148" s="1862" t="s">
        <v>1203</v>
      </c>
      <c r="AB148" s="1862"/>
      <c r="AC148" s="1862"/>
      <c r="AD148" s="1862"/>
      <c r="AE148" s="1862"/>
      <c r="AF148" s="1862"/>
      <c r="AG148" s="1862"/>
      <c r="AH148" s="1862"/>
      <c r="AI148" s="1862"/>
      <c r="AJ148" s="1862"/>
      <c r="AK148" s="1862"/>
      <c r="AL148" s="1862"/>
      <c r="AM148" s="1862"/>
      <c r="AN148" s="1862"/>
      <c r="AO148" s="1862"/>
      <c r="AP148" s="1862"/>
      <c r="AQ148" s="1862"/>
      <c r="AR148" s="1862"/>
      <c r="AS148" s="1862"/>
      <c r="AT148" s="1862"/>
      <c r="AU148" s="1862"/>
      <c r="AV148" s="1862"/>
      <c r="AW148" s="1862"/>
      <c r="AX148" s="1862"/>
      <c r="AZ148" s="443">
        <v>3</v>
      </c>
    </row>
    <row r="149" spans="1:52" s="259" customFormat="1" ht="18" customHeight="1">
      <c r="A149" s="575">
        <f>IF(K$133&gt;0,1,0)</f>
        <v>0</v>
      </c>
      <c r="B149" s="614"/>
      <c r="C149" s="1862" t="s">
        <v>1202</v>
      </c>
      <c r="D149" s="1862"/>
      <c r="E149" s="1862"/>
      <c r="F149" s="1862"/>
      <c r="G149" s="1862"/>
      <c r="H149" s="1862"/>
      <c r="I149" s="1862"/>
      <c r="J149" s="1862"/>
      <c r="K149" s="1862" t="s">
        <v>1201</v>
      </c>
      <c r="L149" s="1862"/>
      <c r="M149" s="1862"/>
      <c r="N149" s="1862"/>
      <c r="O149" s="1862"/>
      <c r="P149" s="1862"/>
      <c r="Q149" s="1862"/>
      <c r="R149" s="1862"/>
      <c r="S149" s="1862" t="s">
        <v>1200</v>
      </c>
      <c r="T149" s="1862"/>
      <c r="U149" s="1862"/>
      <c r="V149" s="1862"/>
      <c r="W149" s="1862"/>
      <c r="X149" s="1862"/>
      <c r="Y149" s="1862"/>
      <c r="Z149" s="1862"/>
      <c r="AA149" s="1862" t="s">
        <v>1199</v>
      </c>
      <c r="AB149" s="1862"/>
      <c r="AC149" s="1862"/>
      <c r="AD149" s="1862"/>
      <c r="AE149" s="1862"/>
      <c r="AF149" s="1862"/>
      <c r="AG149" s="1862"/>
      <c r="AH149" s="1862"/>
      <c r="AI149" s="1862" t="s">
        <v>1198</v>
      </c>
      <c r="AJ149" s="1862"/>
      <c r="AK149" s="1862"/>
      <c r="AL149" s="1862"/>
      <c r="AM149" s="1862"/>
      <c r="AN149" s="1862"/>
      <c r="AO149" s="1862"/>
      <c r="AP149" s="1862"/>
      <c r="AQ149" s="1862" t="s">
        <v>964</v>
      </c>
      <c r="AR149" s="1862"/>
      <c r="AS149" s="1862"/>
      <c r="AT149" s="1862"/>
      <c r="AU149" s="1862"/>
      <c r="AV149" s="1862"/>
      <c r="AW149" s="1862"/>
      <c r="AX149" s="1862"/>
      <c r="AY149" s="614"/>
      <c r="AZ149" s="444">
        <v>3</v>
      </c>
    </row>
    <row r="150" spans="1:52" s="260" customFormat="1" ht="18" customHeight="1">
      <c r="A150" s="575">
        <f>IF(K$133&gt;0,1,0)</f>
        <v>0</v>
      </c>
      <c r="B150" s="599"/>
      <c r="C150" s="1862" t="s">
        <v>1192</v>
      </c>
      <c r="D150" s="1862"/>
      <c r="E150" s="1862"/>
      <c r="F150" s="1862"/>
      <c r="G150" s="1862"/>
      <c r="H150" s="1862"/>
      <c r="I150" s="1862"/>
      <c r="J150" s="1862"/>
      <c r="K150" s="1862" t="s">
        <v>1197</v>
      </c>
      <c r="L150" s="1862"/>
      <c r="M150" s="1862"/>
      <c r="N150" s="1862"/>
      <c r="O150" s="1862"/>
      <c r="P150" s="1862"/>
      <c r="Q150" s="1862"/>
      <c r="R150" s="1862"/>
      <c r="S150" s="1886">
        <f>'5-3단가산출서 5'!D108</f>
        <v>0</v>
      </c>
      <c r="T150" s="1886"/>
      <c r="U150" s="1886"/>
      <c r="V150" s="1886"/>
      <c r="W150" s="1886"/>
      <c r="X150" s="1886"/>
      <c r="Y150" s="1886"/>
      <c r="Z150" s="1886"/>
      <c r="AA150" s="1862" t="str">
        <f>'6-3표준조사 5'!P156</f>
        <v>완 (15˚ 이하)</v>
      </c>
      <c r="AB150" s="1862"/>
      <c r="AC150" s="1862"/>
      <c r="AD150" s="1862"/>
      <c r="AE150" s="1862"/>
      <c r="AF150" s="1862"/>
      <c r="AG150" s="1862"/>
      <c r="AH150" s="1862"/>
      <c r="AI150" s="1862">
        <f>'6-3표준조사 5'!Q156</f>
        <v>0</v>
      </c>
      <c r="AJ150" s="1862"/>
      <c r="AK150" s="1862"/>
      <c r="AL150" s="1862"/>
      <c r="AM150" s="1862"/>
      <c r="AN150" s="1862"/>
      <c r="AO150" s="1862"/>
      <c r="AP150" s="1862"/>
      <c r="AQ150" s="1862">
        <f>'6-3표준조사 5'!R156</f>
        <v>0</v>
      </c>
      <c r="AR150" s="1862"/>
      <c r="AS150" s="1862"/>
      <c r="AT150" s="1862"/>
      <c r="AU150" s="1862"/>
      <c r="AV150" s="1862"/>
      <c r="AW150" s="1862"/>
      <c r="AX150" s="1862"/>
      <c r="AY150" s="599"/>
      <c r="AZ150" s="443">
        <v>3</v>
      </c>
    </row>
    <row r="151" spans="1:52" s="259" customFormat="1" ht="18" customHeight="1">
      <c r="A151" s="575">
        <f>IF(K$133&gt;0,1,0)</f>
        <v>0</v>
      </c>
      <c r="B151" s="599"/>
      <c r="C151" s="1862" t="s">
        <v>1229</v>
      </c>
      <c r="D151" s="1862"/>
      <c r="E151" s="1862"/>
      <c r="F151" s="1862"/>
      <c r="G151" s="1862"/>
      <c r="H151" s="1862"/>
      <c r="I151" s="1862"/>
      <c r="J151" s="1862"/>
      <c r="K151" s="1862" t="s">
        <v>1194</v>
      </c>
      <c r="L151" s="1862"/>
      <c r="M151" s="1862"/>
      <c r="N151" s="1862"/>
      <c r="O151" s="1862"/>
      <c r="P151" s="1862"/>
      <c r="Q151" s="1862"/>
      <c r="R151" s="1862"/>
      <c r="S151" s="1863">
        <f>K133</f>
        <v>0</v>
      </c>
      <c r="T151" s="1863"/>
      <c r="U151" s="1863"/>
      <c r="V151" s="1863"/>
      <c r="W151" s="1863"/>
      <c r="X151" s="1863"/>
      <c r="Y151" s="1863"/>
      <c r="Z151" s="1863"/>
      <c r="AA151" s="1862"/>
      <c r="AB151" s="1862"/>
      <c r="AC151" s="1862"/>
      <c r="AD151" s="1862"/>
      <c r="AE151" s="1862"/>
      <c r="AF151" s="1862"/>
      <c r="AG151" s="1862"/>
      <c r="AH151" s="1862"/>
      <c r="AI151" s="1862"/>
      <c r="AJ151" s="1862"/>
      <c r="AK151" s="1862"/>
      <c r="AL151" s="1862"/>
      <c r="AM151" s="1862"/>
      <c r="AN151" s="1862"/>
      <c r="AO151" s="1862"/>
      <c r="AP151" s="1862"/>
      <c r="AQ151" s="1862"/>
      <c r="AR151" s="1862"/>
      <c r="AS151" s="1862"/>
      <c r="AT151" s="1862"/>
      <c r="AU151" s="1862"/>
      <c r="AV151" s="1862"/>
      <c r="AW151" s="1862"/>
      <c r="AX151" s="1862"/>
      <c r="AY151" s="599"/>
      <c r="AZ151" s="444">
        <v>3</v>
      </c>
    </row>
    <row r="152" spans="1:52" s="259" customFormat="1" ht="18" customHeight="1">
      <c r="A152" s="575">
        <f>IF('6-3표준조사 5'!$Y$152&gt;0,1,0)</f>
        <v>0</v>
      </c>
      <c r="B152" s="599"/>
      <c r="C152" s="1862" t="s">
        <v>1195</v>
      </c>
      <c r="D152" s="1862"/>
      <c r="E152" s="1862"/>
      <c r="F152" s="1862"/>
      <c r="G152" s="1862"/>
      <c r="H152" s="1862"/>
      <c r="I152" s="1862"/>
      <c r="J152" s="1862"/>
      <c r="K152" s="1862" t="s">
        <v>1194</v>
      </c>
      <c r="L152" s="1862"/>
      <c r="M152" s="1862"/>
      <c r="N152" s="1862"/>
      <c r="O152" s="1862"/>
      <c r="P152" s="1862"/>
      <c r="Q152" s="1862"/>
      <c r="R152" s="1862"/>
      <c r="S152" s="1863" t="b">
        <f>IF(A152&gt;0,S151)</f>
        <v>0</v>
      </c>
      <c r="T152" s="1863"/>
      <c r="U152" s="1863"/>
      <c r="V152" s="1863"/>
      <c r="W152" s="1863"/>
      <c r="X152" s="1863"/>
      <c r="Y152" s="1863"/>
      <c r="Z152" s="1863"/>
      <c r="AA152" s="1862"/>
      <c r="AB152" s="1862"/>
      <c r="AC152" s="1862"/>
      <c r="AD152" s="1862"/>
      <c r="AE152" s="1862"/>
      <c r="AF152" s="1862"/>
      <c r="AG152" s="1862"/>
      <c r="AH152" s="1862"/>
      <c r="AI152" s="1862"/>
      <c r="AJ152" s="1862"/>
      <c r="AK152" s="1862"/>
      <c r="AL152" s="1862"/>
      <c r="AM152" s="1862"/>
      <c r="AN152" s="1862"/>
      <c r="AO152" s="1862"/>
      <c r="AP152" s="1862"/>
      <c r="AQ152" s="1862"/>
      <c r="AR152" s="1862"/>
      <c r="AS152" s="1862"/>
      <c r="AT152" s="1862"/>
      <c r="AU152" s="1862"/>
      <c r="AV152" s="1862"/>
      <c r="AW152" s="1862"/>
      <c r="AX152" s="1862"/>
      <c r="AY152" s="599"/>
      <c r="AZ152" s="444">
        <v>3</v>
      </c>
    </row>
    <row r="153" spans="1:52" s="259" customFormat="1" ht="0.95" customHeight="1">
      <c r="A153" s="575">
        <v>1</v>
      </c>
      <c r="B153" s="599"/>
      <c r="C153" s="1862"/>
      <c r="D153" s="1862"/>
      <c r="E153" s="1862"/>
      <c r="F153" s="1862"/>
      <c r="G153" s="1862"/>
      <c r="H153" s="1862"/>
      <c r="I153" s="1862"/>
      <c r="J153" s="1862"/>
      <c r="K153" s="1862"/>
      <c r="L153" s="1862"/>
      <c r="M153" s="1862"/>
      <c r="N153" s="1862"/>
      <c r="O153" s="1862"/>
      <c r="P153" s="1862"/>
      <c r="Q153" s="1862"/>
      <c r="R153" s="1862"/>
      <c r="S153" s="1863"/>
      <c r="T153" s="1863"/>
      <c r="U153" s="1863"/>
      <c r="V153" s="1863"/>
      <c r="W153" s="1863"/>
      <c r="X153" s="1863"/>
      <c r="Y153" s="1863"/>
      <c r="Z153" s="1863"/>
      <c r="AA153" s="1889"/>
      <c r="AB153" s="1889"/>
      <c r="AC153" s="1889"/>
      <c r="AD153" s="1889"/>
      <c r="AE153" s="1889"/>
      <c r="AF153" s="1889"/>
      <c r="AG153" s="1889"/>
      <c r="AH153" s="1889"/>
      <c r="AI153" s="1889"/>
      <c r="AJ153" s="1889"/>
      <c r="AK153" s="1889"/>
      <c r="AL153" s="1889"/>
      <c r="AM153" s="1889"/>
      <c r="AN153" s="1889"/>
      <c r="AO153" s="1889"/>
      <c r="AP153" s="1889"/>
      <c r="AQ153" s="1889"/>
      <c r="AR153" s="1889"/>
      <c r="AS153" s="1889"/>
      <c r="AT153" s="1889"/>
      <c r="AU153" s="1889"/>
      <c r="AV153" s="1889"/>
      <c r="AW153" s="1889"/>
      <c r="AX153" s="1889"/>
      <c r="AY153" s="599"/>
      <c r="AZ153" s="444"/>
    </row>
    <row r="154" spans="1:52" s="259" customFormat="1" ht="18" customHeight="1">
      <c r="A154" s="575"/>
      <c r="B154" s="617"/>
      <c r="C154" s="617" t="s">
        <v>1193</v>
      </c>
      <c r="D154" s="617" t="s">
        <v>1192</v>
      </c>
      <c r="E154" s="617"/>
      <c r="F154" s="617"/>
      <c r="G154" s="618"/>
      <c r="H154" s="618"/>
      <c r="I154" s="618"/>
      <c r="J154" s="618"/>
      <c r="K154" s="618"/>
      <c r="L154" s="604"/>
      <c r="M154" s="604"/>
      <c r="N154" s="604"/>
      <c r="O154" s="604"/>
      <c r="P154" s="604"/>
      <c r="Q154" s="619"/>
      <c r="R154" s="619"/>
      <c r="S154" s="619"/>
      <c r="T154" s="619"/>
      <c r="U154" s="619"/>
      <c r="V154" s="599"/>
      <c r="W154" s="599"/>
      <c r="X154" s="599"/>
      <c r="Y154" s="599"/>
      <c r="Z154" s="620"/>
      <c r="AA154" s="599"/>
      <c r="AB154" s="599"/>
      <c r="AC154" s="599"/>
      <c r="AD154" s="621"/>
      <c r="AE154" s="599"/>
      <c r="AF154" s="599"/>
      <c r="AG154" s="599"/>
      <c r="AH154" s="800"/>
      <c r="AI154" s="800"/>
      <c r="AJ154" s="800"/>
      <c r="AK154" s="800"/>
      <c r="AL154" s="800"/>
      <c r="AM154" s="800"/>
      <c r="AN154" s="800"/>
      <c r="AO154" s="800"/>
      <c r="AP154" s="800"/>
      <c r="AQ154" s="622"/>
      <c r="AR154" s="622"/>
      <c r="AS154" s="622"/>
      <c r="AT154" s="622"/>
      <c r="AU154" s="797"/>
      <c r="AV154" s="797"/>
      <c r="AW154" s="797"/>
      <c r="AX154" s="797"/>
      <c r="AY154" s="797"/>
      <c r="AZ154" s="443">
        <v>3</v>
      </c>
    </row>
    <row r="155" spans="1:52" s="259" customFormat="1" ht="18" customHeight="1">
      <c r="A155" s="575"/>
      <c r="D155" s="259" t="s">
        <v>499</v>
      </c>
      <c r="E155" s="259" t="s">
        <v>1191</v>
      </c>
      <c r="J155" s="621"/>
      <c r="K155" s="621"/>
      <c r="L155" s="621"/>
      <c r="M155" s="621"/>
      <c r="T155" s="619"/>
      <c r="U155" s="619"/>
      <c r="V155" s="619"/>
      <c r="W155" s="619"/>
      <c r="AB155" s="619"/>
      <c r="AC155" s="619"/>
      <c r="AD155" s="619"/>
      <c r="AE155" s="619"/>
      <c r="AZ155" s="444">
        <v>3</v>
      </c>
    </row>
    <row r="156" spans="1:52" s="259" customFormat="1" ht="18" customHeight="1">
      <c r="A156" s="575"/>
      <c r="D156" s="259" t="s">
        <v>499</v>
      </c>
      <c r="E156" s="579" t="s">
        <v>1190</v>
      </c>
      <c r="F156" s="579"/>
      <c r="G156" s="579"/>
      <c r="H156" s="579"/>
      <c r="I156" s="579"/>
      <c r="J156" s="579"/>
      <c r="K156" s="579"/>
      <c r="L156" s="579"/>
      <c r="M156" s="579"/>
      <c r="N156" s="579"/>
      <c r="O156" s="579"/>
      <c r="P156" s="579"/>
      <c r="Q156" s="579"/>
      <c r="R156" s="579"/>
      <c r="S156" s="579"/>
      <c r="T156" s="579"/>
      <c r="U156" s="579"/>
      <c r="V156" s="579"/>
      <c r="W156" s="579"/>
      <c r="X156" s="579"/>
      <c r="Y156" s="579"/>
      <c r="Z156" s="579"/>
      <c r="AA156" s="579"/>
      <c r="AB156" s="579"/>
      <c r="AC156" s="579"/>
      <c r="AD156" s="579"/>
      <c r="AE156" s="579"/>
      <c r="AF156" s="579"/>
      <c r="AG156" s="579"/>
      <c r="AH156" s="579"/>
      <c r="AI156" s="579"/>
      <c r="AJ156" s="579"/>
      <c r="AK156" s="579"/>
      <c r="AL156" s="579"/>
      <c r="AM156" s="579"/>
      <c r="AN156" s="579"/>
      <c r="AO156" s="579"/>
      <c r="AP156" s="579"/>
      <c r="AQ156" s="579"/>
      <c r="AR156" s="579"/>
      <c r="AS156" s="579"/>
      <c r="AT156" s="579"/>
      <c r="AU156" s="579"/>
      <c r="AV156" s="579"/>
      <c r="AW156" s="579"/>
      <c r="AX156" s="579"/>
      <c r="AY156" s="579"/>
      <c r="AZ156" s="443">
        <v>3</v>
      </c>
    </row>
    <row r="157" spans="1:52" s="260" customFormat="1" ht="18" customHeight="1">
      <c r="A157" s="575"/>
      <c r="B157" s="259"/>
      <c r="C157" s="259" t="s">
        <v>1189</v>
      </c>
      <c r="D157" s="259"/>
      <c r="E157" s="653"/>
      <c r="F157" s="653"/>
      <c r="G157" s="653"/>
      <c r="H157" s="653"/>
      <c r="I157" s="653"/>
      <c r="J157" s="653"/>
      <c r="K157" s="653"/>
      <c r="L157" s="653"/>
      <c r="M157" s="653"/>
      <c r="N157" s="653"/>
      <c r="O157" s="653"/>
      <c r="P157" s="653"/>
      <c r="Q157" s="653"/>
      <c r="R157" s="653"/>
      <c r="S157" s="653"/>
      <c r="T157" s="653"/>
      <c r="U157" s="653"/>
      <c r="V157" s="653"/>
      <c r="W157" s="653"/>
      <c r="X157" s="653"/>
      <c r="Y157" s="653"/>
      <c r="Z157" s="653"/>
      <c r="AA157" s="653"/>
      <c r="AB157" s="653"/>
      <c r="AC157" s="653"/>
      <c r="AD157" s="653"/>
      <c r="AE157" s="653"/>
      <c r="AF157" s="653"/>
      <c r="AG157" s="653"/>
      <c r="AH157" s="653"/>
      <c r="AI157" s="653"/>
      <c r="AJ157" s="653"/>
      <c r="AK157" s="653"/>
      <c r="AL157" s="653"/>
      <c r="AM157" s="653"/>
      <c r="AN157" s="653"/>
      <c r="AO157" s="653"/>
      <c r="AP157" s="653"/>
      <c r="AQ157" s="653"/>
      <c r="AR157" s="653"/>
      <c r="AS157" s="653"/>
      <c r="AT157" s="653"/>
      <c r="AU157" s="653"/>
      <c r="AV157" s="653"/>
      <c r="AW157" s="653"/>
      <c r="AX157" s="653"/>
      <c r="AY157" s="653"/>
      <c r="AZ157" s="444">
        <v>3</v>
      </c>
    </row>
    <row r="158" spans="1:52" s="259" customFormat="1" ht="18" customHeight="1">
      <c r="A158" s="575"/>
      <c r="D158" s="259" t="s">
        <v>499</v>
      </c>
      <c r="E158" s="653" t="s">
        <v>1385</v>
      </c>
      <c r="F158" s="653"/>
      <c r="G158" s="653"/>
      <c r="H158" s="653"/>
      <c r="I158" s="653"/>
      <c r="J158" s="653"/>
      <c r="K158" s="653"/>
      <c r="L158" s="653"/>
      <c r="M158" s="653"/>
      <c r="N158" s="653"/>
      <c r="O158" s="653"/>
      <c r="P158" s="653"/>
      <c r="Q158" s="653"/>
      <c r="R158" s="653"/>
      <c r="S158" s="653"/>
      <c r="T158" s="653"/>
      <c r="U158" s="653"/>
      <c r="V158" s="653"/>
      <c r="W158" s="653"/>
      <c r="X158" s="653"/>
      <c r="Y158" s="653"/>
      <c r="Z158" s="653"/>
      <c r="AA158" s="653"/>
      <c r="AB158" s="653"/>
      <c r="AC158" s="653"/>
      <c r="AD158" s="653"/>
      <c r="AE158" s="653"/>
      <c r="AF158" s="653"/>
      <c r="AG158" s="653"/>
      <c r="AH158" s="653"/>
      <c r="AI158" s="653"/>
      <c r="AJ158" s="653"/>
      <c r="AK158" s="653"/>
      <c r="AL158" s="653"/>
      <c r="AM158" s="653"/>
      <c r="AN158" s="653"/>
      <c r="AO158" s="653"/>
      <c r="AP158" s="653"/>
      <c r="AQ158" s="653"/>
      <c r="AR158" s="653"/>
      <c r="AS158" s="653"/>
      <c r="AT158" s="653"/>
      <c r="AU158" s="653"/>
      <c r="AV158" s="653"/>
      <c r="AW158" s="653"/>
      <c r="AX158" s="653"/>
      <c r="AY158" s="653"/>
      <c r="AZ158" s="443">
        <v>3</v>
      </c>
    </row>
    <row r="159" spans="1:52" s="259" customFormat="1" ht="18" customHeight="1">
      <c r="A159" s="575"/>
      <c r="D159" s="259" t="s">
        <v>499</v>
      </c>
      <c r="E159" s="653" t="s">
        <v>1188</v>
      </c>
      <c r="F159" s="653"/>
      <c r="G159" s="653"/>
      <c r="H159" s="653"/>
      <c r="I159" s="653"/>
      <c r="J159" s="653"/>
      <c r="K159" s="653"/>
      <c r="L159" s="653"/>
      <c r="M159" s="653"/>
      <c r="N159" s="653"/>
      <c r="O159" s="653"/>
      <c r="P159" s="653"/>
      <c r="Q159" s="653"/>
      <c r="R159" s="653"/>
      <c r="S159" s="653"/>
      <c r="T159" s="653"/>
      <c r="U159" s="653"/>
      <c r="V159" s="653"/>
      <c r="W159" s="653"/>
      <c r="X159" s="653"/>
      <c r="Y159" s="653"/>
      <c r="Z159" s="653"/>
      <c r="AA159" s="653"/>
      <c r="AB159" s="653"/>
      <c r="AC159" s="653"/>
      <c r="AD159" s="653"/>
      <c r="AE159" s="653"/>
      <c r="AF159" s="653"/>
      <c r="AG159" s="653"/>
      <c r="AH159" s="653"/>
      <c r="AI159" s="653"/>
      <c r="AJ159" s="653"/>
      <c r="AK159" s="653"/>
      <c r="AL159" s="653"/>
      <c r="AM159" s="653"/>
      <c r="AN159" s="653"/>
      <c r="AO159" s="653"/>
      <c r="AP159" s="653"/>
      <c r="AQ159" s="653"/>
      <c r="AR159" s="653"/>
      <c r="AS159" s="653"/>
      <c r="AT159" s="653"/>
      <c r="AU159" s="653"/>
      <c r="AV159" s="653"/>
      <c r="AW159" s="653"/>
      <c r="AX159" s="653"/>
      <c r="AY159" s="653"/>
      <c r="AZ159" s="444">
        <v>3</v>
      </c>
    </row>
    <row r="160" spans="1:52" s="260" customFormat="1" ht="18" customHeight="1">
      <c r="A160" s="575"/>
      <c r="B160" s="259"/>
      <c r="C160" s="259" t="s">
        <v>1187</v>
      </c>
      <c r="D160" s="259"/>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c r="AI160" s="653"/>
      <c r="AJ160" s="653"/>
      <c r="AK160" s="653"/>
      <c r="AL160" s="653"/>
      <c r="AM160" s="653"/>
      <c r="AN160" s="653"/>
      <c r="AO160" s="653"/>
      <c r="AP160" s="653"/>
      <c r="AQ160" s="653"/>
      <c r="AR160" s="653"/>
      <c r="AS160" s="653"/>
      <c r="AT160" s="653"/>
      <c r="AU160" s="653"/>
      <c r="AV160" s="653"/>
      <c r="AW160" s="653"/>
      <c r="AX160" s="653"/>
      <c r="AY160" s="653"/>
      <c r="AZ160" s="798">
        <v>3</v>
      </c>
    </row>
    <row r="161" spans="1:52" s="259" customFormat="1" ht="18" customHeight="1">
      <c r="A161" s="575"/>
      <c r="D161" s="259" t="s">
        <v>499</v>
      </c>
      <c r="E161" s="653" t="s">
        <v>1385</v>
      </c>
      <c r="F161" s="653"/>
      <c r="G161" s="653"/>
      <c r="H161" s="653"/>
      <c r="I161" s="653"/>
      <c r="J161" s="653"/>
      <c r="K161" s="653"/>
      <c r="L161" s="653"/>
      <c r="M161" s="653"/>
      <c r="N161" s="653"/>
      <c r="O161" s="653"/>
      <c r="P161" s="653"/>
      <c r="Q161" s="653"/>
      <c r="R161" s="653"/>
      <c r="S161" s="653"/>
      <c r="T161" s="653"/>
      <c r="U161" s="653"/>
      <c r="V161" s="653"/>
      <c r="W161" s="653"/>
      <c r="X161" s="653"/>
      <c r="Y161" s="653"/>
      <c r="Z161" s="653"/>
      <c r="AA161" s="653"/>
      <c r="AB161" s="653"/>
      <c r="AC161" s="653"/>
      <c r="AD161" s="653"/>
      <c r="AE161" s="653"/>
      <c r="AF161" s="653"/>
      <c r="AG161" s="653"/>
      <c r="AH161" s="653"/>
      <c r="AI161" s="653"/>
      <c r="AJ161" s="653"/>
      <c r="AK161" s="653"/>
      <c r="AL161" s="653"/>
      <c r="AM161" s="653"/>
      <c r="AN161" s="653"/>
      <c r="AO161" s="653"/>
      <c r="AP161" s="653"/>
      <c r="AQ161" s="653"/>
      <c r="AR161" s="653"/>
      <c r="AS161" s="653"/>
      <c r="AT161" s="653"/>
      <c r="AU161" s="653"/>
      <c r="AV161" s="653"/>
      <c r="AW161" s="653"/>
      <c r="AX161" s="653"/>
      <c r="AY161" s="653"/>
      <c r="AZ161" s="798">
        <v>3</v>
      </c>
    </row>
    <row r="162" spans="1:52" s="259" customFormat="1" ht="18" customHeight="1">
      <c r="A162" s="575"/>
      <c r="D162" s="259" t="s">
        <v>499</v>
      </c>
      <c r="E162" s="653" t="s">
        <v>1186</v>
      </c>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c r="AI162" s="653"/>
      <c r="AJ162" s="653"/>
      <c r="AK162" s="653"/>
      <c r="AL162" s="653"/>
      <c r="AM162" s="653"/>
      <c r="AN162" s="653"/>
      <c r="AO162" s="653"/>
      <c r="AP162" s="653"/>
      <c r="AQ162" s="653"/>
      <c r="AR162" s="653"/>
      <c r="AS162" s="653"/>
      <c r="AT162" s="653"/>
      <c r="AU162" s="653"/>
      <c r="AV162" s="653"/>
      <c r="AW162" s="653"/>
      <c r="AX162" s="653"/>
      <c r="AY162" s="653"/>
      <c r="AZ162" s="798">
        <v>3</v>
      </c>
    </row>
    <row r="163" spans="1:52" s="259" customFormat="1" ht="18" customHeight="1">
      <c r="A163" s="575"/>
      <c r="C163" s="259" t="s">
        <v>1185</v>
      </c>
      <c r="D163" s="259" t="s">
        <v>1184</v>
      </c>
      <c r="E163" s="653"/>
      <c r="F163" s="653"/>
      <c r="G163" s="653"/>
      <c r="H163" s="653"/>
      <c r="I163" s="653"/>
      <c r="J163" s="653"/>
      <c r="K163" s="653"/>
      <c r="L163" s="653"/>
      <c r="M163" s="653"/>
      <c r="N163" s="653"/>
      <c r="O163" s="653"/>
      <c r="P163" s="653"/>
      <c r="Q163" s="653"/>
      <c r="R163" s="653"/>
      <c r="S163" s="653"/>
      <c r="T163" s="653"/>
      <c r="U163" s="653"/>
      <c r="V163" s="653"/>
      <c r="W163" s="653"/>
      <c r="X163" s="653"/>
      <c r="Y163" s="653"/>
      <c r="Z163" s="653"/>
      <c r="AA163" s="653"/>
      <c r="AB163" s="653"/>
      <c r="AC163" s="653"/>
      <c r="AD163" s="653"/>
      <c r="AE163" s="653"/>
      <c r="AF163" s="653"/>
      <c r="AG163" s="653"/>
      <c r="AH163" s="653"/>
      <c r="AI163" s="653"/>
      <c r="AJ163" s="653"/>
      <c r="AK163" s="653"/>
      <c r="AL163" s="653"/>
      <c r="AM163" s="653"/>
      <c r="AN163" s="653"/>
      <c r="AO163" s="653"/>
      <c r="AP163" s="653"/>
      <c r="AQ163" s="653"/>
      <c r="AR163" s="653"/>
      <c r="AS163" s="653"/>
      <c r="AT163" s="653"/>
      <c r="AU163" s="653"/>
      <c r="AV163" s="653"/>
      <c r="AW163" s="653"/>
      <c r="AX163" s="653"/>
      <c r="AY163" s="653"/>
      <c r="AZ163" s="443">
        <v>3</v>
      </c>
    </row>
    <row r="164" spans="1:52" s="259" customFormat="1" ht="18" customHeight="1">
      <c r="A164" s="575"/>
      <c r="D164" s="259" t="s">
        <v>499</v>
      </c>
      <c r="E164" s="653" t="s">
        <v>1183</v>
      </c>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c r="AI164" s="653"/>
      <c r="AJ164" s="653"/>
      <c r="AK164" s="653"/>
      <c r="AL164" s="653"/>
      <c r="AM164" s="653"/>
      <c r="AN164" s="653"/>
      <c r="AO164" s="653"/>
      <c r="AP164" s="653"/>
      <c r="AQ164" s="653"/>
      <c r="AR164" s="653"/>
      <c r="AS164" s="653"/>
      <c r="AT164" s="653"/>
      <c r="AU164" s="653"/>
      <c r="AV164" s="653"/>
      <c r="AW164" s="653"/>
      <c r="AX164" s="653"/>
      <c r="AY164" s="653"/>
      <c r="AZ164" s="444">
        <v>3</v>
      </c>
    </row>
    <row r="165" spans="1:52" s="259" customFormat="1" ht="18" customHeight="1">
      <c r="A165" s="575"/>
      <c r="D165" s="259" t="s">
        <v>499</v>
      </c>
      <c r="E165" s="653" t="s">
        <v>1182</v>
      </c>
      <c r="F165" s="653"/>
      <c r="G165" s="653"/>
      <c r="H165" s="653"/>
      <c r="I165" s="653"/>
      <c r="J165" s="653"/>
      <c r="K165" s="653"/>
      <c r="L165" s="653"/>
      <c r="M165" s="653"/>
      <c r="N165" s="653"/>
      <c r="O165" s="653"/>
      <c r="P165" s="653"/>
      <c r="Q165" s="653"/>
      <c r="R165" s="653"/>
      <c r="S165" s="653"/>
      <c r="T165" s="653"/>
      <c r="U165" s="653"/>
      <c r="V165" s="653"/>
      <c r="W165" s="653"/>
      <c r="X165" s="653"/>
      <c r="Y165" s="653"/>
      <c r="Z165" s="653"/>
      <c r="AA165" s="653"/>
      <c r="AB165" s="653"/>
      <c r="AC165" s="653"/>
      <c r="AD165" s="653"/>
      <c r="AE165" s="653"/>
      <c r="AF165" s="653"/>
      <c r="AG165" s="653"/>
      <c r="AH165" s="653"/>
      <c r="AI165" s="653"/>
      <c r="AJ165" s="653"/>
      <c r="AK165" s="653"/>
      <c r="AL165" s="653"/>
      <c r="AM165" s="653"/>
      <c r="AN165" s="653"/>
      <c r="AO165" s="653"/>
      <c r="AP165" s="653"/>
      <c r="AQ165" s="653"/>
      <c r="AR165" s="653"/>
      <c r="AS165" s="653"/>
      <c r="AT165" s="653"/>
      <c r="AU165" s="653"/>
      <c r="AV165" s="653"/>
      <c r="AW165" s="653"/>
      <c r="AX165" s="653"/>
      <c r="AY165" s="653"/>
      <c r="AZ165" s="443">
        <v>3</v>
      </c>
    </row>
    <row r="166" spans="1:52" s="259" customFormat="1" ht="18" customHeight="1">
      <c r="A166" s="575"/>
      <c r="D166" s="259" t="s">
        <v>499</v>
      </c>
      <c r="E166" s="653" t="s">
        <v>1181</v>
      </c>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c r="AI166" s="653"/>
      <c r="AJ166" s="653"/>
      <c r="AK166" s="653"/>
      <c r="AL166" s="653"/>
      <c r="AM166" s="653"/>
      <c r="AN166" s="653"/>
      <c r="AO166" s="653"/>
      <c r="AP166" s="653"/>
      <c r="AQ166" s="653"/>
      <c r="AR166" s="653"/>
      <c r="AS166" s="653"/>
      <c r="AT166" s="653"/>
      <c r="AU166" s="653"/>
      <c r="AV166" s="653"/>
      <c r="AW166" s="653"/>
      <c r="AX166" s="653"/>
      <c r="AY166" s="653"/>
      <c r="AZ166" s="444">
        <v>3</v>
      </c>
    </row>
    <row r="167" spans="1:52" s="259" customFormat="1" ht="18" customHeight="1">
      <c r="A167" s="575"/>
      <c r="D167" s="259" t="s">
        <v>499</v>
      </c>
      <c r="E167" s="653" t="s">
        <v>1180</v>
      </c>
      <c r="F167" s="653"/>
      <c r="G167" s="653"/>
      <c r="H167" s="653"/>
      <c r="I167" s="653"/>
      <c r="J167" s="653"/>
      <c r="K167" s="653"/>
      <c r="L167" s="653"/>
      <c r="M167" s="653"/>
      <c r="N167" s="653"/>
      <c r="O167" s="653"/>
      <c r="P167" s="653"/>
      <c r="Q167" s="653"/>
      <c r="R167" s="653"/>
      <c r="S167" s="653"/>
      <c r="T167" s="653"/>
      <c r="U167" s="653"/>
      <c r="V167" s="653"/>
      <c r="W167" s="653"/>
      <c r="X167" s="653"/>
      <c r="Y167" s="653"/>
      <c r="Z167" s="653"/>
      <c r="AA167" s="653"/>
      <c r="AB167" s="653"/>
      <c r="AC167" s="653"/>
      <c r="AD167" s="653"/>
      <c r="AE167" s="653"/>
      <c r="AF167" s="653"/>
      <c r="AG167" s="653"/>
      <c r="AH167" s="653"/>
      <c r="AI167" s="653"/>
      <c r="AJ167" s="653"/>
      <c r="AK167" s="653"/>
      <c r="AL167" s="653"/>
      <c r="AM167" s="653"/>
      <c r="AN167" s="653"/>
      <c r="AO167" s="653"/>
      <c r="AP167" s="653"/>
      <c r="AQ167" s="653"/>
      <c r="AR167" s="653"/>
      <c r="AS167" s="653"/>
      <c r="AT167" s="653"/>
      <c r="AU167" s="653"/>
      <c r="AV167" s="653"/>
      <c r="AW167" s="653"/>
      <c r="AX167" s="653"/>
      <c r="AY167" s="653"/>
      <c r="AZ167" s="443">
        <v>3</v>
      </c>
    </row>
    <row r="168" spans="1:52" s="259" customFormat="1" ht="18" customHeight="1">
      <c r="A168" s="575"/>
      <c r="D168" s="259" t="s">
        <v>499</v>
      </c>
      <c r="E168" s="653" t="s">
        <v>1179</v>
      </c>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c r="AI168" s="653"/>
      <c r="AJ168" s="653"/>
      <c r="AK168" s="653"/>
      <c r="AL168" s="653"/>
      <c r="AM168" s="653"/>
      <c r="AN168" s="653"/>
      <c r="AO168" s="653"/>
      <c r="AP168" s="653"/>
      <c r="AQ168" s="653"/>
      <c r="AR168" s="653"/>
      <c r="AS168" s="653"/>
      <c r="AT168" s="653"/>
      <c r="AU168" s="653"/>
      <c r="AV168" s="653"/>
      <c r="AW168" s="653"/>
      <c r="AX168" s="653"/>
      <c r="AY168" s="653"/>
      <c r="AZ168" s="444">
        <v>3</v>
      </c>
    </row>
    <row r="169" spans="1:52" s="259" customFormat="1" ht="18" customHeight="1">
      <c r="A169" s="575"/>
      <c r="D169" s="259" t="s">
        <v>499</v>
      </c>
      <c r="E169" s="653" t="s">
        <v>1178</v>
      </c>
      <c r="F169" s="653"/>
      <c r="G169" s="653"/>
      <c r="H169" s="653"/>
      <c r="I169" s="653"/>
      <c r="J169" s="653"/>
      <c r="K169" s="653"/>
      <c r="L169" s="653"/>
      <c r="M169" s="653"/>
      <c r="N169" s="653"/>
      <c r="O169" s="653"/>
      <c r="P169" s="653"/>
      <c r="Q169" s="653"/>
      <c r="R169" s="653"/>
      <c r="S169" s="653"/>
      <c r="T169" s="653"/>
      <c r="U169" s="653"/>
      <c r="V169" s="653"/>
      <c r="W169" s="653"/>
      <c r="X169" s="653"/>
      <c r="Y169" s="653"/>
      <c r="Z169" s="653"/>
      <c r="AA169" s="653"/>
      <c r="AB169" s="653"/>
      <c r="AC169" s="653"/>
      <c r="AD169" s="653"/>
      <c r="AE169" s="653"/>
      <c r="AF169" s="653"/>
      <c r="AG169" s="653"/>
      <c r="AH169" s="653"/>
      <c r="AI169" s="653"/>
      <c r="AJ169" s="653"/>
      <c r="AK169" s="653"/>
      <c r="AL169" s="653"/>
      <c r="AM169" s="653"/>
      <c r="AN169" s="653"/>
      <c r="AO169" s="653"/>
      <c r="AP169" s="653"/>
      <c r="AQ169" s="653"/>
      <c r="AR169" s="653"/>
      <c r="AS169" s="653"/>
      <c r="AT169" s="653"/>
      <c r="AU169" s="653"/>
      <c r="AV169" s="653"/>
      <c r="AW169" s="653"/>
      <c r="AX169" s="653"/>
      <c r="AY169" s="653"/>
      <c r="AZ169" s="443">
        <v>3</v>
      </c>
    </row>
    <row r="170" spans="1:52" s="259" customFormat="1" ht="18" customHeight="1">
      <c r="A170" s="575"/>
      <c r="D170" s="259" t="s">
        <v>499</v>
      </c>
      <c r="E170" s="653" t="s">
        <v>1177</v>
      </c>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c r="AI170" s="653"/>
      <c r="AJ170" s="653"/>
      <c r="AK170" s="653"/>
      <c r="AL170" s="653"/>
      <c r="AM170" s="653"/>
      <c r="AN170" s="653"/>
      <c r="AO170" s="653"/>
      <c r="AP170" s="653"/>
      <c r="AQ170" s="653"/>
      <c r="AR170" s="653"/>
      <c r="AS170" s="653"/>
      <c r="AT170" s="653"/>
      <c r="AU170" s="653"/>
      <c r="AV170" s="653"/>
      <c r="AW170" s="653"/>
      <c r="AX170" s="653"/>
      <c r="AY170" s="653"/>
      <c r="AZ170" s="444">
        <v>3</v>
      </c>
    </row>
    <row r="171" spans="1:52" s="259" customFormat="1" ht="18" customHeight="1">
      <c r="A171" s="575"/>
      <c r="D171" s="653"/>
      <c r="E171" s="799"/>
      <c r="F171" s="799"/>
      <c r="G171" s="799"/>
      <c r="H171" s="799"/>
      <c r="I171" s="799"/>
      <c r="J171" s="799"/>
      <c r="K171" s="799"/>
      <c r="L171" s="799"/>
      <c r="M171" s="799"/>
      <c r="N171" s="799"/>
      <c r="O171" s="799"/>
      <c r="P171" s="799"/>
      <c r="Q171" s="799"/>
      <c r="R171" s="799"/>
      <c r="S171" s="799"/>
      <c r="T171" s="799"/>
      <c r="U171" s="799"/>
      <c r="V171" s="799"/>
      <c r="W171" s="799"/>
      <c r="X171" s="799"/>
      <c r="Y171" s="799"/>
      <c r="Z171" s="799"/>
      <c r="AA171" s="799"/>
      <c r="AB171" s="799"/>
      <c r="AC171" s="799"/>
      <c r="AD171" s="799"/>
      <c r="AE171" s="799"/>
      <c r="AF171" s="799"/>
      <c r="AG171" s="799"/>
      <c r="AH171" s="799"/>
      <c r="AI171" s="799"/>
      <c r="AJ171" s="799"/>
      <c r="AK171" s="799"/>
      <c r="AL171" s="799"/>
      <c r="AM171" s="799"/>
      <c r="AN171" s="799"/>
      <c r="AO171" s="799"/>
      <c r="AP171" s="799"/>
      <c r="AQ171" s="799"/>
      <c r="AR171" s="799"/>
      <c r="AS171" s="799"/>
      <c r="AT171" s="799"/>
      <c r="AU171" s="799"/>
      <c r="AV171" s="799"/>
      <c r="AW171" s="799"/>
      <c r="AX171" s="799"/>
      <c r="AY171" s="799"/>
      <c r="AZ171" s="443">
        <v>3</v>
      </c>
    </row>
    <row r="172" spans="1:52" ht="25.5">
      <c r="A172" s="575">
        <f t="shared" ref="A172:A192" si="7">IF(K$190&gt;0,1,0)</f>
        <v>0</v>
      </c>
      <c r="B172" s="1869" t="s">
        <v>745</v>
      </c>
      <c r="C172" s="1869"/>
      <c r="D172" s="1869"/>
      <c r="E172" s="1869"/>
      <c r="F172" s="1869"/>
      <c r="G172" s="1869"/>
      <c r="H172" s="1869"/>
      <c r="I172" s="1869"/>
      <c r="J172" s="1869"/>
      <c r="K172" s="1869"/>
      <c r="L172" s="1869"/>
      <c r="M172" s="1869"/>
      <c r="N172" s="1869"/>
      <c r="O172" s="1869"/>
      <c r="P172" s="1869"/>
      <c r="Q172" s="1869"/>
      <c r="R172" s="1869"/>
      <c r="S172" s="1869"/>
      <c r="T172" s="1869"/>
      <c r="U172" s="1869"/>
      <c r="V172" s="1869"/>
      <c r="W172" s="1869"/>
      <c r="X172" s="1869"/>
      <c r="Y172" s="1869"/>
      <c r="Z172" s="1869"/>
      <c r="AA172" s="1869"/>
      <c r="AB172" s="1869"/>
      <c r="AC172" s="1869"/>
      <c r="AD172" s="1869"/>
      <c r="AE172" s="1869"/>
      <c r="AF172" s="1869"/>
      <c r="AG172" s="1869"/>
      <c r="AH172" s="1869"/>
      <c r="AI172" s="1869"/>
      <c r="AJ172" s="1869"/>
      <c r="AK172" s="1869"/>
      <c r="AL172" s="1869"/>
      <c r="AM172" s="1869"/>
      <c r="AN172" s="1869"/>
      <c r="AO172" s="1869"/>
      <c r="AP172" s="1869"/>
      <c r="AQ172" s="1869"/>
      <c r="AR172" s="1869"/>
      <c r="AS172" s="1869"/>
      <c r="AT172" s="1869"/>
      <c r="AU172" s="1869"/>
      <c r="AV172" s="1869"/>
      <c r="AW172" s="1869"/>
      <c r="AX172" s="1869"/>
      <c r="AY172" s="1869"/>
      <c r="AZ172" s="444">
        <v>4</v>
      </c>
    </row>
    <row r="173" spans="1:52" s="260" customFormat="1" ht="9.9499999999999993" customHeight="1">
      <c r="A173" s="575">
        <f t="shared" si="7"/>
        <v>0</v>
      </c>
      <c r="AZ173" s="443">
        <v>4</v>
      </c>
    </row>
    <row r="174" spans="1:52" s="576" customFormat="1" ht="30" customHeight="1">
      <c r="A174" s="575">
        <f t="shared" si="7"/>
        <v>0</v>
      </c>
      <c r="F174" s="1864" t="s">
        <v>1228</v>
      </c>
      <c r="G174" s="1864"/>
      <c r="H174" s="1864"/>
      <c r="I174" s="1864"/>
      <c r="J174" s="1864"/>
      <c r="K174" s="1864"/>
      <c r="L174" s="1870">
        <f>+'6-3표준조사 5'!K229</f>
        <v>0</v>
      </c>
      <c r="M174" s="1870"/>
      <c r="N174" s="1870"/>
      <c r="O174" s="1870"/>
      <c r="P174" s="1870"/>
      <c r="Q174" s="1870"/>
      <c r="R174" s="577"/>
      <c r="S174" s="577"/>
      <c r="T174" s="1864" t="s">
        <v>1227</v>
      </c>
      <c r="U174" s="1864"/>
      <c r="V174" s="1864"/>
      <c r="W174" s="1864"/>
      <c r="X174" s="1864"/>
      <c r="Y174" s="1864"/>
      <c r="Z174" s="1870">
        <f>+'6-3표준조사 5'!L229</f>
        <v>0</v>
      </c>
      <c r="AA174" s="1870"/>
      <c r="AB174" s="1870"/>
      <c r="AC174" s="1870"/>
      <c r="AD174" s="1870"/>
      <c r="AE174" s="1870"/>
      <c r="AF174" s="577"/>
      <c r="AG174" s="577"/>
      <c r="AH174" s="1864" t="s">
        <v>1226</v>
      </c>
      <c r="AI174" s="1864"/>
      <c r="AJ174" s="1864"/>
      <c r="AK174" s="1864"/>
      <c r="AL174" s="1864"/>
      <c r="AM174" s="1864"/>
      <c r="AN174" s="1864"/>
      <c r="AO174" s="1870">
        <f>+'6-3표준조사 5'!R229</f>
        <v>0</v>
      </c>
      <c r="AP174" s="1870"/>
      <c r="AQ174" s="1870"/>
      <c r="AR174" s="1870"/>
      <c r="AS174" s="1870"/>
      <c r="AT174" s="1870"/>
      <c r="AU174" s="578"/>
      <c r="AV174" s="578"/>
      <c r="AW174" s="578"/>
      <c r="AX174" s="578"/>
      <c r="AZ174" s="443">
        <v>4</v>
      </c>
    </row>
    <row r="175" spans="1:52" s="260" customFormat="1" ht="14.25" customHeight="1">
      <c r="A175" s="575">
        <f t="shared" si="7"/>
        <v>0</v>
      </c>
      <c r="AZ175" s="444">
        <v>4</v>
      </c>
    </row>
    <row r="176" spans="1:52" s="259" customFormat="1" ht="20.100000000000001" customHeight="1">
      <c r="A176" s="575">
        <f t="shared" si="7"/>
        <v>0</v>
      </c>
      <c r="B176" s="1876" t="s">
        <v>1225</v>
      </c>
      <c r="C176" s="1876"/>
      <c r="D176" s="1876"/>
      <c r="E176" s="1876"/>
      <c r="F176" s="1876"/>
      <c r="G176" s="1876"/>
      <c r="H176" s="1876"/>
      <c r="I176" s="1876"/>
      <c r="J176" s="1876"/>
      <c r="K176" s="1876"/>
      <c r="L176" s="1876"/>
      <c r="M176" s="1876"/>
      <c r="N176" s="1876"/>
      <c r="O176" s="1876"/>
      <c r="P176" s="1876"/>
      <c r="Q176" s="1876"/>
      <c r="R176" s="1876"/>
      <c r="S176" s="1876"/>
      <c r="T176" s="1876"/>
      <c r="U176" s="1876"/>
      <c r="V176" s="1876"/>
      <c r="W176" s="1876"/>
      <c r="X176" s="1876"/>
      <c r="Y176" s="1876"/>
      <c r="Z176" s="1876"/>
      <c r="AA176" s="1876"/>
      <c r="AB176" s="1876"/>
      <c r="AC176" s="1876"/>
      <c r="AD176" s="1876"/>
      <c r="AE176" s="1876"/>
      <c r="AF176" s="1876"/>
      <c r="AG176" s="1876"/>
      <c r="AH176" s="1876"/>
      <c r="AI176" s="1876"/>
      <c r="AJ176" s="1876"/>
      <c r="AK176" s="1876"/>
      <c r="AL176" s="1876"/>
      <c r="AM176" s="1876"/>
      <c r="AN176" s="1876"/>
      <c r="AO176" s="1876"/>
      <c r="AP176" s="1876"/>
      <c r="AQ176" s="1876"/>
      <c r="AR176" s="1876"/>
      <c r="AS176" s="1876"/>
      <c r="AT176" s="1876"/>
      <c r="AU176" s="1876"/>
      <c r="AV176" s="1876"/>
      <c r="AW176" s="1876"/>
      <c r="AX176" s="1876"/>
      <c r="AY176" s="1876"/>
      <c r="AZ176" s="443">
        <v>4</v>
      </c>
    </row>
    <row r="177" spans="1:52" s="259" customFormat="1" ht="18" customHeight="1">
      <c r="A177" s="575">
        <f t="shared" si="7"/>
        <v>0</v>
      </c>
      <c r="C177" s="259" t="s">
        <v>1208</v>
      </c>
      <c r="D177" s="579" t="s">
        <v>1224</v>
      </c>
      <c r="E177" s="579"/>
      <c r="F177" s="580"/>
      <c r="G177" s="580"/>
      <c r="H177" s="580"/>
      <c r="I177" s="580"/>
      <c r="J177" s="581"/>
      <c r="M177" s="579"/>
      <c r="N177" s="579"/>
      <c r="O177" s="581"/>
      <c r="P177" s="579"/>
      <c r="Q177" s="579"/>
      <c r="R177" s="579"/>
      <c r="S177" s="579"/>
      <c r="T177" s="579"/>
      <c r="U177" s="579"/>
      <c r="V177" s="579"/>
      <c r="W177" s="579"/>
      <c r="X177" s="579"/>
      <c r="Y177" s="579"/>
      <c r="Z177" s="579"/>
      <c r="AA177" s="579"/>
      <c r="AB177" s="579"/>
      <c r="AC177" s="579"/>
      <c r="AD177" s="579"/>
      <c r="AE177" s="579"/>
      <c r="AZ177" s="443">
        <v>4</v>
      </c>
    </row>
    <row r="178" spans="1:52" s="259" customFormat="1" ht="18" customHeight="1">
      <c r="A178" s="575">
        <f t="shared" si="7"/>
        <v>0</v>
      </c>
      <c r="D178" s="259" t="s">
        <v>499</v>
      </c>
      <c r="E178" s="579" t="str">
        <f>CONCATENATE(L174," 임반 ",Z174," 소반 은 해발고",'6-3표준조사 5'!W228,"m ~ ",'6-3표준조사 5'!W229,"m 사이에 분포한다.")</f>
        <v>0 임반 0 소반 은 해발고m ~ m 사이에 분포한다.</v>
      </c>
      <c r="F178" s="579"/>
      <c r="G178" s="579"/>
      <c r="H178" s="579"/>
      <c r="I178" s="579"/>
      <c r="J178" s="579"/>
      <c r="K178" s="579"/>
      <c r="L178" s="579"/>
      <c r="M178" s="579"/>
      <c r="N178" s="579"/>
      <c r="O178" s="579"/>
      <c r="P178" s="579"/>
      <c r="Q178" s="579"/>
      <c r="R178" s="579"/>
      <c r="S178" s="579"/>
      <c r="T178" s="579"/>
      <c r="U178" s="579"/>
      <c r="V178" s="579"/>
      <c r="W178" s="579"/>
      <c r="X178" s="579"/>
      <c r="Y178" s="579"/>
      <c r="Z178" s="579"/>
      <c r="AA178" s="579"/>
      <c r="AB178" s="579"/>
      <c r="AC178" s="579"/>
      <c r="AD178" s="579"/>
      <c r="AE178" s="579"/>
      <c r="AF178" s="579"/>
      <c r="AG178" s="579"/>
      <c r="AH178" s="579"/>
      <c r="AI178" s="579"/>
      <c r="AJ178" s="582"/>
      <c r="AK178" s="582"/>
      <c r="AL178" s="582"/>
      <c r="AM178" s="579"/>
      <c r="AN178" s="579"/>
      <c r="AO178" s="579"/>
      <c r="AP178" s="579"/>
      <c r="AQ178" s="579"/>
      <c r="AR178" s="579"/>
      <c r="AS178" s="579"/>
      <c r="AT178" s="579"/>
      <c r="AU178" s="579"/>
      <c r="AV178" s="579"/>
      <c r="AW178" s="579"/>
      <c r="AX178" s="579"/>
      <c r="AY178" s="579"/>
      <c r="AZ178" s="444">
        <v>4</v>
      </c>
    </row>
    <row r="179" spans="1:52" s="259" customFormat="1" ht="18" customHeight="1">
      <c r="A179" s="575">
        <f t="shared" si="7"/>
        <v>0</v>
      </c>
      <c r="D179" s="259" t="s">
        <v>499</v>
      </c>
      <c r="E179" s="259" t="str">
        <f>CONCATENATE("소반의 경사도는 평균 ",'6-3표준조사 5'!W230,"˚로 ",'6-3표준조사 5'!P231,"경사이고, 임지의 잔재를 제외하고 장애물은 많지 않다.")</f>
        <v>소반의 경사도는 평균 ˚로 완 (15˚ 이하)경사이고, 임지의 잔재를 제외하고 장애물은 많지 않다.</v>
      </c>
      <c r="AZ179" s="443">
        <v>4</v>
      </c>
    </row>
    <row r="180" spans="1:52" s="259" customFormat="1" ht="18" customHeight="1">
      <c r="A180" s="575">
        <f t="shared" si="7"/>
        <v>0</v>
      </c>
      <c r="C180" s="259" t="s">
        <v>1206</v>
      </c>
      <c r="D180" s="259" t="s">
        <v>1223</v>
      </c>
      <c r="K180" s="579"/>
      <c r="L180" s="579"/>
      <c r="M180" s="583"/>
      <c r="P180" s="584"/>
      <c r="Q180" s="584"/>
      <c r="R180" s="584"/>
      <c r="S180" s="584"/>
      <c r="T180" s="584"/>
      <c r="AZ180" s="443">
        <v>4</v>
      </c>
    </row>
    <row r="181" spans="1:52" s="259" customFormat="1" ht="18" customHeight="1">
      <c r="A181" s="575">
        <f t="shared" si="7"/>
        <v>0</v>
      </c>
      <c r="D181" s="259" t="s">
        <v>499</v>
      </c>
      <c r="E181" s="579" t="str">
        <f>CONCATENATE("사업대상지는 ",'6-3표준조사 5'!N229," ",'6-3표준조사 5'!O229," ",'6-3표준조사 5'!P229,"로 지적면적은 ",'6-3표준조사 5'!W242,"ha 이다." )</f>
        <v>사업대상지는   번지로 지적면적은 0ha 이다.</v>
      </c>
      <c r="F181" s="579"/>
      <c r="G181" s="579"/>
      <c r="AJ181" s="579"/>
      <c r="AK181" s="579"/>
      <c r="AL181" s="579"/>
      <c r="AM181" s="579"/>
      <c r="AN181" s="579"/>
      <c r="AO181" s="579"/>
      <c r="AP181" s="579"/>
      <c r="AQ181" s="579"/>
      <c r="AR181" s="579"/>
      <c r="AS181" s="579"/>
      <c r="AT181" s="579"/>
      <c r="AU181" s="579"/>
      <c r="AV181" s="579"/>
      <c r="AW181" s="579"/>
      <c r="AX181" s="579"/>
      <c r="AY181" s="579"/>
      <c r="AZ181" s="444">
        <v>4</v>
      </c>
    </row>
    <row r="182" spans="1:52" s="259" customFormat="1" ht="18" customHeight="1">
      <c r="A182" s="575">
        <f t="shared" si="7"/>
        <v>0</v>
      </c>
      <c r="D182" s="259" t="s">
        <v>499</v>
      </c>
      <c r="E182" s="579" t="str">
        <f>CONCATENATE("소반의 풀베기사업 대상면적은 ",'6-3표준조사 5'!Q229,"ha 이다.")</f>
        <v>소반의 풀베기사업 대상면적은 0ha 이다.</v>
      </c>
      <c r="F182" s="579"/>
      <c r="G182" s="579"/>
      <c r="H182" s="579"/>
      <c r="I182" s="579"/>
      <c r="J182" s="579"/>
      <c r="K182" s="579"/>
      <c r="L182" s="579"/>
      <c r="M182" s="579"/>
      <c r="N182" s="579"/>
      <c r="O182" s="579"/>
      <c r="P182" s="579"/>
      <c r="Q182" s="579"/>
      <c r="R182" s="579"/>
      <c r="S182" s="579"/>
      <c r="T182" s="579"/>
      <c r="U182" s="579"/>
      <c r="V182" s="579"/>
      <c r="W182" s="579"/>
      <c r="X182" s="579"/>
      <c r="Y182" s="579"/>
      <c r="Z182" s="579"/>
      <c r="AA182" s="579"/>
      <c r="AB182" s="579"/>
      <c r="AC182" s="579"/>
      <c r="AD182" s="579"/>
      <c r="AE182" s="579"/>
      <c r="AF182" s="579"/>
      <c r="AG182" s="579"/>
      <c r="AH182" s="579"/>
      <c r="AI182" s="579"/>
      <c r="AJ182" s="579"/>
      <c r="AK182" s="579"/>
      <c r="AL182" s="579"/>
      <c r="AM182" s="579"/>
      <c r="AN182" s="579"/>
      <c r="AO182" s="579"/>
      <c r="AP182" s="579"/>
      <c r="AQ182" s="579"/>
      <c r="AR182" s="579"/>
      <c r="AS182" s="579"/>
      <c r="AT182" s="579"/>
      <c r="AU182" s="579"/>
      <c r="AV182" s="579"/>
      <c r="AW182" s="579"/>
      <c r="AX182" s="579"/>
      <c r="AY182" s="579"/>
      <c r="AZ182" s="443">
        <v>4</v>
      </c>
    </row>
    <row r="183" spans="1:52" s="259" customFormat="1" ht="18" customHeight="1">
      <c r="A183" s="575">
        <f t="shared" si="7"/>
        <v>0</v>
      </c>
      <c r="C183" s="259" t="s">
        <v>1193</v>
      </c>
      <c r="D183" s="259" t="s">
        <v>1222</v>
      </c>
      <c r="E183" s="579"/>
      <c r="F183" s="579"/>
      <c r="G183" s="579"/>
      <c r="H183" s="579"/>
      <c r="I183" s="579"/>
      <c r="J183" s="579"/>
      <c r="K183" s="579"/>
      <c r="L183" s="579"/>
      <c r="M183" s="579"/>
      <c r="N183" s="579"/>
      <c r="O183" s="579"/>
      <c r="P183" s="579"/>
      <c r="Q183" s="579"/>
      <c r="R183" s="579"/>
      <c r="S183" s="579"/>
      <c r="T183" s="579"/>
      <c r="U183" s="579"/>
      <c r="V183" s="579"/>
      <c r="W183" s="579"/>
      <c r="X183" s="579"/>
      <c r="Y183" s="579"/>
      <c r="Z183" s="579"/>
      <c r="AA183" s="579"/>
      <c r="AB183" s="579"/>
      <c r="AC183" s="579"/>
      <c r="AD183" s="579"/>
      <c r="AE183" s="579"/>
      <c r="AF183" s="579"/>
      <c r="AG183" s="579"/>
      <c r="AH183" s="769"/>
      <c r="AI183" s="769"/>
      <c r="AJ183" s="769"/>
      <c r="AK183" s="579"/>
      <c r="AL183" s="579"/>
      <c r="AM183" s="579"/>
      <c r="AN183" s="579"/>
      <c r="AO183" s="579"/>
      <c r="AP183" s="579"/>
      <c r="AQ183" s="579"/>
      <c r="AR183" s="579"/>
      <c r="AS183" s="579"/>
      <c r="AT183" s="579"/>
      <c r="AU183" s="579"/>
      <c r="AV183" s="579"/>
      <c r="AW183" s="579"/>
      <c r="AX183" s="579"/>
      <c r="AY183" s="579"/>
      <c r="AZ183" s="443">
        <v>4</v>
      </c>
    </row>
    <row r="184" spans="1:52" s="259" customFormat="1" ht="18" customHeight="1">
      <c r="A184" s="575">
        <f t="shared" si="7"/>
        <v>0</v>
      </c>
      <c r="B184" s="586"/>
      <c r="C184" s="586"/>
      <c r="D184" s="586" t="s">
        <v>499</v>
      </c>
      <c r="E184" s="587">
        <f>'6-3표준조사 5'!$W$245</f>
        <v>0</v>
      </c>
      <c r="F184" s="587"/>
      <c r="G184" s="587"/>
      <c r="H184" s="587"/>
      <c r="I184" s="587"/>
      <c r="J184" s="587"/>
      <c r="K184" s="587"/>
      <c r="L184" s="587"/>
      <c r="M184" s="587"/>
      <c r="N184" s="587"/>
      <c r="O184" s="587"/>
      <c r="P184" s="587"/>
      <c r="Q184" s="587"/>
      <c r="R184" s="587"/>
      <c r="S184" s="587"/>
      <c r="T184" s="587"/>
      <c r="U184" s="587"/>
      <c r="V184" s="587"/>
      <c r="W184" s="587"/>
      <c r="X184" s="587"/>
      <c r="Y184" s="587"/>
      <c r="Z184" s="587"/>
      <c r="AA184" s="587"/>
      <c r="AB184" s="587"/>
      <c r="AC184" s="587"/>
      <c r="AD184" s="587"/>
      <c r="AE184" s="587"/>
      <c r="AF184" s="587"/>
      <c r="AG184" s="587"/>
      <c r="AH184" s="588"/>
      <c r="AI184" s="588"/>
      <c r="AJ184" s="588"/>
      <c r="AK184" s="587"/>
      <c r="AL184" s="587"/>
      <c r="AM184" s="587"/>
      <c r="AN184" s="587"/>
      <c r="AO184" s="587"/>
      <c r="AP184" s="587"/>
      <c r="AQ184" s="587"/>
      <c r="AR184" s="587"/>
      <c r="AS184" s="587"/>
      <c r="AT184" s="587"/>
      <c r="AU184" s="587"/>
      <c r="AV184" s="587"/>
      <c r="AW184" s="587"/>
      <c r="AX184" s="587"/>
      <c r="AY184" s="587"/>
      <c r="AZ184" s="444">
        <v>4</v>
      </c>
    </row>
    <row r="185" spans="1:52" s="259" customFormat="1" ht="14.25" customHeight="1">
      <c r="A185" s="575">
        <f t="shared" si="7"/>
        <v>0</v>
      </c>
      <c r="D185" s="589"/>
      <c r="E185" s="589"/>
      <c r="F185" s="589"/>
      <c r="G185" s="589"/>
      <c r="H185" s="589"/>
      <c r="I185" s="589"/>
      <c r="J185" s="589"/>
      <c r="K185" s="589"/>
      <c r="L185" s="589"/>
      <c r="M185" s="589"/>
      <c r="N185" s="589"/>
      <c r="O185" s="589"/>
      <c r="P185" s="589"/>
      <c r="Q185" s="589"/>
      <c r="R185" s="589"/>
      <c r="S185" s="589"/>
      <c r="T185" s="589"/>
      <c r="U185" s="589"/>
      <c r="V185" s="589"/>
      <c r="W185" s="589"/>
      <c r="X185" s="589"/>
      <c r="Y185" s="589"/>
      <c r="Z185" s="589"/>
      <c r="AA185" s="589"/>
      <c r="AB185" s="589"/>
      <c r="AC185" s="589"/>
      <c r="AD185" s="589"/>
      <c r="AE185" s="589"/>
      <c r="AF185" s="589"/>
      <c r="AG185" s="589"/>
      <c r="AH185" s="589"/>
      <c r="AI185" s="589"/>
      <c r="AJ185" s="589"/>
      <c r="AK185" s="589"/>
      <c r="AL185" s="589"/>
      <c r="AM185" s="589"/>
      <c r="AN185" s="589"/>
      <c r="AO185" s="589"/>
      <c r="AP185" s="589"/>
      <c r="AQ185" s="589"/>
      <c r="AR185" s="589"/>
      <c r="AS185" s="589"/>
      <c r="AT185" s="589"/>
      <c r="AU185" s="589"/>
      <c r="AV185" s="589"/>
      <c r="AW185" s="589"/>
      <c r="AX185" s="589"/>
      <c r="AY185" s="589"/>
      <c r="AZ185" s="443">
        <v>4</v>
      </c>
    </row>
    <row r="186" spans="1:52" s="260" customFormat="1" ht="20.100000000000001" customHeight="1">
      <c r="A186" s="575">
        <f t="shared" si="7"/>
        <v>0</v>
      </c>
      <c r="B186" s="1876" t="s">
        <v>1221</v>
      </c>
      <c r="C186" s="1876"/>
      <c r="D186" s="1876"/>
      <c r="E186" s="1876"/>
      <c r="F186" s="1876"/>
      <c r="G186" s="1876"/>
      <c r="H186" s="1876"/>
      <c r="I186" s="1876"/>
      <c r="J186" s="1876"/>
      <c r="K186" s="1876"/>
      <c r="L186" s="1876"/>
      <c r="M186" s="1876"/>
      <c r="N186" s="1876"/>
      <c r="O186" s="1876"/>
      <c r="P186" s="1876"/>
      <c r="Q186" s="1876"/>
      <c r="R186" s="1876"/>
      <c r="S186" s="1876"/>
      <c r="T186" s="1876"/>
      <c r="U186" s="1876"/>
      <c r="V186" s="1876"/>
      <c r="W186" s="1876"/>
      <c r="X186" s="1876"/>
      <c r="Y186" s="1876"/>
      <c r="Z186" s="1876"/>
      <c r="AA186" s="1876"/>
      <c r="AB186" s="1876"/>
      <c r="AC186" s="1876"/>
      <c r="AD186" s="1876"/>
      <c r="AE186" s="1876"/>
      <c r="AF186" s="1876"/>
      <c r="AG186" s="1876"/>
      <c r="AH186" s="1876"/>
      <c r="AI186" s="1876"/>
      <c r="AJ186" s="1876"/>
      <c r="AK186" s="1876"/>
      <c r="AL186" s="1876"/>
      <c r="AM186" s="1876"/>
      <c r="AN186" s="1876"/>
      <c r="AO186" s="1876"/>
      <c r="AP186" s="1876"/>
      <c r="AQ186" s="1876"/>
      <c r="AR186" s="1876"/>
      <c r="AS186" s="1876"/>
      <c r="AT186" s="1876"/>
      <c r="AU186" s="1876"/>
      <c r="AV186" s="1876"/>
      <c r="AW186" s="1876"/>
      <c r="AX186" s="1876"/>
      <c r="AY186" s="1876"/>
      <c r="AZ186" s="443">
        <v>4</v>
      </c>
    </row>
    <row r="187" spans="1:52" s="260" customFormat="1" ht="20.100000000000001" customHeight="1">
      <c r="A187" s="575">
        <f t="shared" si="7"/>
        <v>0</v>
      </c>
      <c r="B187" s="590"/>
      <c r="C187" s="591" t="s">
        <v>1208</v>
      </c>
      <c r="D187" s="591" t="s">
        <v>1220</v>
      </c>
      <c r="E187" s="592"/>
      <c r="F187" s="592"/>
      <c r="G187" s="769"/>
      <c r="H187" s="593"/>
      <c r="I187" s="593"/>
      <c r="J187" s="594"/>
      <c r="K187" s="594"/>
      <c r="L187" s="594"/>
      <c r="M187" s="594"/>
      <c r="N187" s="594"/>
      <c r="O187" s="594"/>
      <c r="P187" s="594"/>
      <c r="Q187" s="595"/>
      <c r="R187" s="595"/>
      <c r="S187" s="595"/>
      <c r="T187" s="595"/>
      <c r="U187" s="595"/>
      <c r="V187" s="596"/>
      <c r="W187" s="596"/>
      <c r="X187" s="596"/>
      <c r="Y187" s="596"/>
      <c r="Z187" s="596"/>
      <c r="AA187" s="596"/>
      <c r="AB187" s="596"/>
      <c r="AC187" s="596"/>
      <c r="AD187" s="596"/>
      <c r="AE187" s="596"/>
      <c r="AF187" s="596"/>
      <c r="AG187" s="596"/>
      <c r="AH187" s="597"/>
      <c r="AI187" s="597"/>
      <c r="AJ187" s="597"/>
      <c r="AK187" s="597"/>
      <c r="AL187" s="598"/>
      <c r="AM187" s="598"/>
      <c r="AN187" s="598"/>
      <c r="AO187" s="598"/>
      <c r="AP187" s="598"/>
      <c r="AQ187" s="598"/>
      <c r="AR187" s="598"/>
      <c r="AS187" s="598"/>
      <c r="AT187" s="598"/>
      <c r="AU187" s="598"/>
      <c r="AV187" s="593"/>
      <c r="AW187" s="593"/>
      <c r="AX187" s="593"/>
      <c r="AY187" s="593"/>
      <c r="AZ187" s="444">
        <v>4</v>
      </c>
    </row>
    <row r="188" spans="1:52" s="259" customFormat="1" ht="18" customHeight="1">
      <c r="A188" s="575">
        <f t="shared" si="7"/>
        <v>0</v>
      </c>
      <c r="B188" s="599"/>
      <c r="C188" s="1862" t="s">
        <v>1219</v>
      </c>
      <c r="D188" s="1862"/>
      <c r="E188" s="1862"/>
      <c r="F188" s="1862"/>
      <c r="G188" s="1862"/>
      <c r="H188" s="1862"/>
      <c r="I188" s="1862"/>
      <c r="J188" s="1862"/>
      <c r="K188" s="1862" t="s">
        <v>1218</v>
      </c>
      <c r="L188" s="1862"/>
      <c r="M188" s="1862"/>
      <c r="N188" s="1862"/>
      <c r="O188" s="1862"/>
      <c r="P188" s="1862"/>
      <c r="Q188" s="1862"/>
      <c r="R188" s="1862"/>
      <c r="S188" s="1862" t="s">
        <v>1217</v>
      </c>
      <c r="T188" s="1862"/>
      <c r="U188" s="1862"/>
      <c r="V188" s="1862"/>
      <c r="W188" s="1862"/>
      <c r="X188" s="1862"/>
      <c r="Y188" s="1862"/>
      <c r="Z188" s="1862"/>
      <c r="AA188" s="1862" t="s">
        <v>1216</v>
      </c>
      <c r="AB188" s="1862"/>
      <c r="AC188" s="1862"/>
      <c r="AD188" s="1862"/>
      <c r="AE188" s="1862"/>
      <c r="AF188" s="1862"/>
      <c r="AG188" s="1862"/>
      <c r="AH188" s="1862"/>
      <c r="AI188" s="1862"/>
      <c r="AJ188" s="1862"/>
      <c r="AK188" s="1862"/>
      <c r="AL188" s="1862"/>
      <c r="AM188" s="1862"/>
      <c r="AN188" s="1862"/>
      <c r="AO188" s="1862"/>
      <c r="AP188" s="1862"/>
      <c r="AQ188" s="1862" t="s">
        <v>964</v>
      </c>
      <c r="AR188" s="1862"/>
      <c r="AS188" s="1862"/>
      <c r="AT188" s="1862"/>
      <c r="AU188" s="1862"/>
      <c r="AV188" s="1862"/>
      <c r="AW188" s="1862"/>
      <c r="AX188" s="1862"/>
      <c r="AY188" s="599"/>
      <c r="AZ188" s="443">
        <v>4</v>
      </c>
    </row>
    <row r="189" spans="1:52" s="259" customFormat="1" ht="18" customHeight="1">
      <c r="A189" s="575">
        <f t="shared" si="7"/>
        <v>0</v>
      </c>
      <c r="B189" s="599"/>
      <c r="C189" s="1862"/>
      <c r="D189" s="1862"/>
      <c r="E189" s="1862"/>
      <c r="F189" s="1862"/>
      <c r="G189" s="1862"/>
      <c r="H189" s="1862"/>
      <c r="I189" s="1862"/>
      <c r="J189" s="1862"/>
      <c r="K189" s="1862"/>
      <c r="L189" s="1862"/>
      <c r="M189" s="1862"/>
      <c r="N189" s="1862"/>
      <c r="O189" s="1862"/>
      <c r="P189" s="1862"/>
      <c r="Q189" s="1862"/>
      <c r="R189" s="1862"/>
      <c r="S189" s="1862"/>
      <c r="T189" s="1862"/>
      <c r="U189" s="1862"/>
      <c r="V189" s="1862"/>
      <c r="W189" s="1862"/>
      <c r="X189" s="1862"/>
      <c r="Y189" s="1862"/>
      <c r="Z189" s="1862"/>
      <c r="AA189" s="1862" t="s">
        <v>1215</v>
      </c>
      <c r="AB189" s="1862"/>
      <c r="AC189" s="1862"/>
      <c r="AD189" s="1862"/>
      <c r="AE189" s="1862"/>
      <c r="AF189" s="1862"/>
      <c r="AG189" s="1862"/>
      <c r="AH189" s="1862"/>
      <c r="AI189" s="1862" t="s">
        <v>1214</v>
      </c>
      <c r="AJ189" s="1862"/>
      <c r="AK189" s="1862"/>
      <c r="AL189" s="1862"/>
      <c r="AM189" s="1862"/>
      <c r="AN189" s="1862"/>
      <c r="AO189" s="1862"/>
      <c r="AP189" s="1862"/>
      <c r="AQ189" s="1862"/>
      <c r="AR189" s="1862"/>
      <c r="AS189" s="1862"/>
      <c r="AT189" s="1862"/>
      <c r="AU189" s="1862"/>
      <c r="AV189" s="1862"/>
      <c r="AW189" s="1862"/>
      <c r="AX189" s="1862"/>
      <c r="AY189" s="599"/>
      <c r="AZ189" s="443">
        <v>4</v>
      </c>
    </row>
    <row r="190" spans="1:52" s="259" customFormat="1" ht="18" customHeight="1">
      <c r="A190" s="575">
        <f t="shared" si="7"/>
        <v>0</v>
      </c>
      <c r="B190" s="600"/>
      <c r="C190" s="1871">
        <f>L174</f>
        <v>0</v>
      </c>
      <c r="D190" s="1872"/>
      <c r="E190" s="1875" t="s">
        <v>1213</v>
      </c>
      <c r="F190" s="1875"/>
      <c r="G190" s="1872">
        <f>Z174</f>
        <v>0</v>
      </c>
      <c r="H190" s="1872"/>
      <c r="I190" s="1875" t="s">
        <v>1212</v>
      </c>
      <c r="J190" s="1875"/>
      <c r="K190" s="1867">
        <f>'6-3표준조사 5'!Q229</f>
        <v>0</v>
      </c>
      <c r="L190" s="1867"/>
      <c r="M190" s="1867"/>
      <c r="N190" s="1867"/>
      <c r="O190" s="1867"/>
      <c r="P190" s="1867"/>
      <c r="Q190" s="1867"/>
      <c r="R190" s="1867"/>
      <c r="S190" s="1867">
        <f>'6-3표준조사 5'!K231</f>
        <v>0</v>
      </c>
      <c r="T190" s="1867"/>
      <c r="U190" s="1867"/>
      <c r="V190" s="1867"/>
      <c r="W190" s="1867"/>
      <c r="X190" s="1867"/>
      <c r="Y190" s="1867"/>
      <c r="Z190" s="1867"/>
      <c r="AA190" s="1865">
        <f>'6-3표준조사 5'!Q235</f>
        <v>0</v>
      </c>
      <c r="AB190" s="1865"/>
      <c r="AC190" s="1865"/>
      <c r="AD190" s="1865"/>
      <c r="AE190" s="1865"/>
      <c r="AF190" s="1865"/>
      <c r="AG190" s="1865"/>
      <c r="AH190" s="1865"/>
      <c r="AI190" s="1865">
        <f>'6-3표준조사 5'!R235</f>
        <v>0</v>
      </c>
      <c r="AJ190" s="1865"/>
      <c r="AK190" s="1865"/>
      <c r="AL190" s="1865"/>
      <c r="AM190" s="1865"/>
      <c r="AN190" s="1865"/>
      <c r="AO190" s="1865"/>
      <c r="AP190" s="1865"/>
      <c r="AQ190" s="1867" t="str">
        <f>'6-3표준조사 5'!R231</f>
        <v>3년차 이상</v>
      </c>
      <c r="AR190" s="1867"/>
      <c r="AS190" s="1867"/>
      <c r="AT190" s="1867"/>
      <c r="AU190" s="1867"/>
      <c r="AV190" s="1867"/>
      <c r="AW190" s="1867"/>
      <c r="AX190" s="1867"/>
      <c r="AY190" s="599"/>
      <c r="AZ190" s="444">
        <v>4</v>
      </c>
    </row>
    <row r="191" spans="1:52" s="259" customFormat="1" ht="18" customHeight="1">
      <c r="A191" s="575">
        <f t="shared" si="7"/>
        <v>0</v>
      </c>
      <c r="B191" s="600"/>
      <c r="C191" s="1873"/>
      <c r="D191" s="1874"/>
      <c r="E191" s="1874"/>
      <c r="F191" s="1874"/>
      <c r="G191" s="1874"/>
      <c r="H191" s="1874"/>
      <c r="I191" s="1874"/>
      <c r="J191" s="1874"/>
      <c r="K191" s="1868"/>
      <c r="L191" s="1868"/>
      <c r="M191" s="1868"/>
      <c r="N191" s="1868"/>
      <c r="O191" s="1868"/>
      <c r="P191" s="1868"/>
      <c r="Q191" s="1868"/>
      <c r="R191" s="1868"/>
      <c r="S191" s="1868"/>
      <c r="T191" s="1868"/>
      <c r="U191" s="1868"/>
      <c r="V191" s="1868"/>
      <c r="W191" s="1868"/>
      <c r="X191" s="1868"/>
      <c r="Y191" s="1868"/>
      <c r="Z191" s="1868"/>
      <c r="AA191" s="1866"/>
      <c r="AB191" s="1866"/>
      <c r="AC191" s="1866"/>
      <c r="AD191" s="1866"/>
      <c r="AE191" s="1866"/>
      <c r="AF191" s="1866"/>
      <c r="AG191" s="1866"/>
      <c r="AH191" s="1866"/>
      <c r="AI191" s="1866"/>
      <c r="AJ191" s="1866"/>
      <c r="AK191" s="1866"/>
      <c r="AL191" s="1866"/>
      <c r="AM191" s="1866"/>
      <c r="AN191" s="1866"/>
      <c r="AO191" s="1866"/>
      <c r="AP191" s="1866"/>
      <c r="AQ191" s="1868"/>
      <c r="AR191" s="1868"/>
      <c r="AS191" s="1868"/>
      <c r="AT191" s="1868"/>
      <c r="AU191" s="1868"/>
      <c r="AV191" s="1868"/>
      <c r="AW191" s="1868"/>
      <c r="AX191" s="1868"/>
      <c r="AY191" s="599"/>
      <c r="AZ191" s="443">
        <v>4</v>
      </c>
    </row>
    <row r="192" spans="1:52" s="259" customFormat="1" ht="18" customHeight="1">
      <c r="A192" s="575">
        <f t="shared" si="7"/>
        <v>0</v>
      </c>
      <c r="B192" s="600"/>
      <c r="C192" s="600" t="s">
        <v>1206</v>
      </c>
      <c r="D192" s="600" t="s">
        <v>1211</v>
      </c>
      <c r="E192" s="600"/>
      <c r="F192" s="599"/>
      <c r="G192" s="599"/>
      <c r="H192" s="599"/>
      <c r="I192" s="599"/>
      <c r="J192" s="599"/>
      <c r="K192" s="599"/>
      <c r="L192" s="599"/>
      <c r="M192" s="599"/>
      <c r="N192" s="599"/>
      <c r="O192" s="599"/>
      <c r="P192" s="599"/>
      <c r="Q192" s="601"/>
      <c r="R192" s="601"/>
      <c r="S192" s="601"/>
      <c r="T192" s="601"/>
      <c r="U192" s="601"/>
      <c r="V192" s="599"/>
      <c r="W192" s="602"/>
      <c r="X192" s="602"/>
      <c r="Y192" s="602"/>
      <c r="Z192" s="602"/>
      <c r="AA192" s="602"/>
      <c r="AB192" s="602"/>
      <c r="AC192" s="602"/>
      <c r="AD192" s="602"/>
      <c r="AE192" s="602"/>
      <c r="AF192" s="602"/>
      <c r="AG192" s="599"/>
      <c r="AH192" s="603"/>
      <c r="AI192" s="603"/>
      <c r="AJ192" s="603"/>
      <c r="AK192" s="603"/>
      <c r="AL192" s="604"/>
      <c r="AM192" s="604"/>
      <c r="AN192" s="604"/>
      <c r="AO192" s="604"/>
      <c r="AP192" s="604"/>
      <c r="AQ192" s="604"/>
      <c r="AR192" s="604"/>
      <c r="AS192" s="604"/>
      <c r="AT192" s="604"/>
      <c r="AU192" s="604"/>
      <c r="AV192" s="599"/>
      <c r="AW192" s="599"/>
      <c r="AX192" s="599"/>
      <c r="AY192" s="599"/>
      <c r="AZ192" s="443">
        <v>4</v>
      </c>
    </row>
    <row r="193" spans="1:52" s="259" customFormat="1" ht="18" customHeight="1">
      <c r="A193" s="575">
        <f>IF(K190&gt;0,1,0)</f>
        <v>0</v>
      </c>
      <c r="B193" s="600"/>
      <c r="C193" s="600"/>
      <c r="D193" s="259" t="s">
        <v>499</v>
      </c>
      <c r="E193" s="600">
        <f>'6-3표준조사 5'!$W$246</f>
        <v>0</v>
      </c>
      <c r="F193" s="599"/>
      <c r="G193" s="599"/>
      <c r="H193" s="599"/>
      <c r="I193" s="599"/>
      <c r="J193" s="599"/>
      <c r="K193" s="599"/>
      <c r="L193" s="599"/>
      <c r="M193" s="599"/>
      <c r="N193" s="599"/>
      <c r="O193" s="599"/>
      <c r="P193" s="599"/>
      <c r="Q193" s="601"/>
      <c r="R193" s="601"/>
      <c r="S193" s="601"/>
      <c r="T193" s="601"/>
      <c r="U193" s="601"/>
      <c r="V193" s="599"/>
      <c r="W193" s="605"/>
      <c r="X193" s="602"/>
      <c r="Y193" s="602"/>
      <c r="Z193" s="602"/>
      <c r="AA193" s="605"/>
      <c r="AB193" s="602"/>
      <c r="AC193" s="602"/>
      <c r="AD193" s="602"/>
      <c r="AE193" s="605"/>
      <c r="AF193" s="602"/>
      <c r="AG193" s="599"/>
      <c r="AH193" s="603"/>
      <c r="AI193" s="603"/>
      <c r="AJ193" s="603"/>
      <c r="AK193" s="603"/>
      <c r="AL193" s="604"/>
      <c r="AM193" s="604"/>
      <c r="AN193" s="604"/>
      <c r="AO193" s="604"/>
      <c r="AP193" s="604"/>
      <c r="AQ193" s="604"/>
      <c r="AR193" s="604"/>
      <c r="AS193" s="604"/>
      <c r="AT193" s="604"/>
      <c r="AU193" s="604"/>
      <c r="AV193" s="599"/>
      <c r="AW193" s="599"/>
      <c r="AX193" s="599"/>
      <c r="AY193" s="599"/>
      <c r="AZ193" s="444">
        <v>4</v>
      </c>
    </row>
    <row r="194" spans="1:52" s="259" customFormat="1" ht="18" customHeight="1">
      <c r="A194" s="575">
        <f>IF(K190&gt;0,1,0)</f>
        <v>0</v>
      </c>
      <c r="B194" s="600"/>
      <c r="C194" s="600"/>
      <c r="D194" s="259" t="s">
        <v>499</v>
      </c>
      <c r="E194" s="600">
        <f>'6-3표준조사 5'!$W$247</f>
        <v>0</v>
      </c>
      <c r="F194" s="599"/>
      <c r="G194" s="599"/>
      <c r="H194" s="599"/>
      <c r="I194" s="599"/>
      <c r="J194" s="599"/>
      <c r="K194" s="599"/>
      <c r="L194" s="599"/>
      <c r="M194" s="599"/>
      <c r="N194" s="599"/>
      <c r="O194" s="599"/>
      <c r="P194" s="599"/>
      <c r="Q194" s="601"/>
      <c r="R194" s="601"/>
      <c r="S194" s="601"/>
      <c r="T194" s="601"/>
      <c r="U194" s="601"/>
      <c r="V194" s="599"/>
      <c r="W194" s="599"/>
      <c r="X194" s="599"/>
      <c r="Y194" s="599"/>
      <c r="Z194" s="599"/>
      <c r="AA194" s="599"/>
      <c r="AB194" s="599"/>
      <c r="AC194" s="599"/>
      <c r="AD194" s="599"/>
      <c r="AE194" s="599"/>
      <c r="AF194" s="599"/>
      <c r="AG194" s="599"/>
      <c r="AH194" s="603"/>
      <c r="AI194" s="603"/>
      <c r="AJ194" s="603"/>
      <c r="AK194" s="603"/>
      <c r="AL194" s="604"/>
      <c r="AM194" s="604"/>
      <c r="AN194" s="604"/>
      <c r="AO194" s="604"/>
      <c r="AP194" s="604"/>
      <c r="AQ194" s="604"/>
      <c r="AR194" s="604"/>
      <c r="AS194" s="604"/>
      <c r="AT194" s="604"/>
      <c r="AU194" s="604"/>
      <c r="AV194" s="599"/>
      <c r="AW194" s="599"/>
      <c r="AX194" s="599"/>
      <c r="AY194" s="599"/>
      <c r="AZ194" s="444">
        <v>4</v>
      </c>
    </row>
    <row r="195" spans="1:52" s="259" customFormat="1" ht="18" customHeight="1">
      <c r="A195" s="575">
        <f t="shared" ref="A195:A201" si="8">IF(K$190&gt;0,1,0)</f>
        <v>0</v>
      </c>
      <c r="B195" s="600"/>
      <c r="C195" s="600" t="s">
        <v>1193</v>
      </c>
      <c r="D195" s="600" t="s">
        <v>1210</v>
      </c>
      <c r="E195" s="600"/>
      <c r="F195" s="599"/>
      <c r="G195" s="599"/>
      <c r="H195" s="599"/>
      <c r="I195" s="599"/>
      <c r="J195" s="599"/>
      <c r="K195" s="599"/>
      <c r="L195" s="599"/>
      <c r="M195" s="599"/>
      <c r="N195" s="599"/>
      <c r="O195" s="599"/>
      <c r="P195" s="599"/>
      <c r="Q195" s="601"/>
      <c r="R195" s="601"/>
      <c r="S195" s="601"/>
      <c r="T195" s="601"/>
      <c r="U195" s="601"/>
      <c r="V195" s="599"/>
      <c r="W195" s="599"/>
      <c r="X195" s="599"/>
      <c r="Y195" s="599"/>
      <c r="Z195" s="599"/>
      <c r="AA195" s="599"/>
      <c r="AB195" s="599"/>
      <c r="AC195" s="599"/>
      <c r="AD195" s="599"/>
      <c r="AE195" s="599"/>
      <c r="AF195" s="599"/>
      <c r="AG195" s="599"/>
      <c r="AH195" s="603"/>
      <c r="AI195" s="603"/>
      <c r="AJ195" s="603"/>
      <c r="AK195" s="603"/>
      <c r="AL195" s="604"/>
      <c r="AM195" s="604"/>
      <c r="AN195" s="604"/>
      <c r="AO195" s="604"/>
      <c r="AP195" s="604"/>
      <c r="AQ195" s="604"/>
      <c r="AR195" s="604"/>
      <c r="AS195" s="604"/>
      <c r="AT195" s="604"/>
      <c r="AU195" s="604"/>
      <c r="AV195" s="599"/>
      <c r="AW195" s="599"/>
      <c r="AX195" s="599"/>
      <c r="AY195" s="599"/>
      <c r="AZ195" s="443">
        <v>4</v>
      </c>
    </row>
    <row r="196" spans="1:52" s="259" customFormat="1" ht="18" customHeight="1">
      <c r="A196" s="575">
        <f t="shared" si="8"/>
        <v>0</v>
      </c>
      <c r="B196" s="600"/>
      <c r="C196" s="600"/>
      <c r="D196" s="259" t="s">
        <v>499</v>
      </c>
      <c r="E196" s="600" t="str">
        <f>CONCATENATE("제거대상식생은 ",'6-3표준조사 5'!S235,"이며, 근주에서 올라온 맹아가 불규칙하게 분포한다.")</f>
        <v>제거대상식생은 이며, 근주에서 올라온 맹아가 불규칙하게 분포한다.</v>
      </c>
      <c r="F196" s="599"/>
      <c r="G196" s="599"/>
      <c r="H196" s="599"/>
      <c r="I196" s="599"/>
      <c r="J196" s="599"/>
      <c r="K196" s="599"/>
      <c r="L196" s="599"/>
      <c r="M196" s="599"/>
      <c r="N196" s="599"/>
      <c r="O196" s="599"/>
      <c r="P196" s="599"/>
      <c r="Q196" s="601"/>
      <c r="R196" s="601"/>
      <c r="S196" s="601"/>
      <c r="T196" s="601"/>
      <c r="U196" s="601"/>
      <c r="V196" s="599"/>
      <c r="W196" s="599"/>
      <c r="X196" s="599"/>
      <c r="Y196" s="599"/>
      <c r="Z196" s="599"/>
      <c r="AA196" s="599"/>
      <c r="AB196" s="599"/>
      <c r="AC196" s="599"/>
      <c r="AD196" s="599"/>
      <c r="AE196" s="599"/>
      <c r="AF196" s="599"/>
      <c r="AG196" s="599"/>
      <c r="AH196" s="603"/>
      <c r="AI196" s="603"/>
      <c r="AJ196" s="603"/>
      <c r="AK196" s="603"/>
      <c r="AL196" s="604"/>
      <c r="AM196" s="604"/>
      <c r="AN196" s="604"/>
      <c r="AO196" s="604"/>
      <c r="AP196" s="604"/>
      <c r="AQ196" s="604"/>
      <c r="AR196" s="604"/>
      <c r="AS196" s="604"/>
      <c r="AT196" s="604"/>
      <c r="AU196" s="604"/>
      <c r="AV196" s="599"/>
      <c r="AW196" s="599"/>
      <c r="AX196" s="599"/>
      <c r="AY196" s="599"/>
      <c r="AZ196" s="444">
        <v>4</v>
      </c>
    </row>
    <row r="197" spans="1:52" s="259" customFormat="1" ht="18" customHeight="1">
      <c r="A197" s="575">
        <f t="shared" si="8"/>
        <v>0</v>
      </c>
      <c r="B197" s="600"/>
      <c r="C197" s="600"/>
      <c r="D197" s="259" t="s">
        <v>499</v>
      </c>
      <c r="E197" s="600" t="str">
        <f>CONCATENATE("조림목이 자연발생 식생과 경쟁하고 있으며 조림목의 조림후 경과년수는 ",AQ190,"이다." )</f>
        <v>조림목이 자연발생 식생과 경쟁하고 있으며 조림목의 조림후 경과년수는 3년차 이상이다.</v>
      </c>
      <c r="F197" s="599"/>
      <c r="G197" s="599"/>
      <c r="H197" s="599"/>
      <c r="I197" s="599"/>
      <c r="J197" s="599"/>
      <c r="K197" s="599"/>
      <c r="L197" s="599"/>
      <c r="M197" s="599"/>
      <c r="N197" s="599"/>
      <c r="O197" s="599"/>
      <c r="P197" s="599"/>
      <c r="Q197" s="599"/>
      <c r="R197" s="599"/>
      <c r="S197" s="599"/>
      <c r="T197" s="599"/>
      <c r="U197" s="599"/>
      <c r="V197" s="599"/>
      <c r="W197" s="599"/>
      <c r="X197" s="599"/>
      <c r="Y197" s="599"/>
      <c r="Z197" s="599"/>
      <c r="AA197" s="599"/>
      <c r="AB197" s="599"/>
      <c r="AC197" s="599"/>
      <c r="AD197" s="599"/>
      <c r="AE197" s="599"/>
      <c r="AF197" s="599"/>
      <c r="AG197" s="599"/>
      <c r="AH197" s="603"/>
      <c r="AI197" s="603"/>
      <c r="AJ197" s="603"/>
      <c r="AK197" s="603"/>
      <c r="AL197" s="604"/>
      <c r="AM197" s="604"/>
      <c r="AN197" s="604"/>
      <c r="AO197" s="604"/>
      <c r="AP197" s="604"/>
      <c r="AQ197" s="604"/>
      <c r="AR197" s="604"/>
      <c r="AS197" s="604"/>
      <c r="AT197" s="604"/>
      <c r="AU197" s="604"/>
      <c r="AV197" s="599"/>
      <c r="AW197" s="599"/>
      <c r="AX197" s="599"/>
      <c r="AY197" s="599"/>
      <c r="AZ197" s="443">
        <v>4</v>
      </c>
    </row>
    <row r="198" spans="1:52" s="259" customFormat="1" ht="13.5" customHeight="1">
      <c r="A198" s="575">
        <f t="shared" si="8"/>
        <v>0</v>
      </c>
      <c r="B198" s="606"/>
      <c r="C198" s="606"/>
      <c r="D198" s="606"/>
      <c r="E198" s="606"/>
      <c r="F198" s="769"/>
      <c r="G198" s="769"/>
      <c r="H198" s="769"/>
      <c r="I198" s="769"/>
      <c r="J198" s="607"/>
      <c r="K198" s="607"/>
      <c r="L198" s="607"/>
      <c r="M198" s="607"/>
      <c r="N198" s="607"/>
      <c r="O198" s="607"/>
      <c r="P198" s="607"/>
      <c r="Q198" s="608"/>
      <c r="R198" s="608"/>
      <c r="S198" s="608"/>
      <c r="T198" s="608"/>
      <c r="U198" s="608"/>
      <c r="V198" s="599"/>
      <c r="W198" s="599"/>
      <c r="X198" s="599"/>
      <c r="Y198" s="599"/>
      <c r="Z198" s="599"/>
      <c r="AA198" s="599"/>
      <c r="AB198" s="599"/>
      <c r="AC198" s="599"/>
      <c r="AD198" s="599"/>
      <c r="AE198" s="599"/>
      <c r="AF198" s="599"/>
      <c r="AG198" s="599"/>
      <c r="AH198" s="609"/>
      <c r="AI198" s="609"/>
      <c r="AJ198" s="609"/>
      <c r="AK198" s="609"/>
      <c r="AL198" s="610"/>
      <c r="AM198" s="610"/>
      <c r="AN198" s="610"/>
      <c r="AO198" s="610"/>
      <c r="AP198" s="610"/>
      <c r="AQ198" s="610"/>
      <c r="AR198" s="610"/>
      <c r="AS198" s="610"/>
      <c r="AT198" s="610"/>
      <c r="AU198" s="610"/>
      <c r="AV198" s="769"/>
      <c r="AW198" s="769"/>
      <c r="AX198" s="769"/>
      <c r="AY198" s="769"/>
      <c r="AZ198" s="443">
        <v>4</v>
      </c>
    </row>
    <row r="199" spans="1:52" s="260" customFormat="1" ht="19.5" customHeight="1">
      <c r="A199" s="575">
        <f t="shared" si="8"/>
        <v>0</v>
      </c>
      <c r="B199" s="1876" t="s">
        <v>1209</v>
      </c>
      <c r="C199" s="1876"/>
      <c r="D199" s="1876"/>
      <c r="E199" s="1876"/>
      <c r="F199" s="1876"/>
      <c r="G199" s="1876"/>
      <c r="H199" s="1876"/>
      <c r="I199" s="1876"/>
      <c r="J199" s="1876"/>
      <c r="K199" s="1876"/>
      <c r="L199" s="1876"/>
      <c r="M199" s="1876"/>
      <c r="N199" s="1876"/>
      <c r="O199" s="1876"/>
      <c r="P199" s="1876"/>
      <c r="Q199" s="1876"/>
      <c r="R199" s="1876"/>
      <c r="S199" s="1876"/>
      <c r="T199" s="1876"/>
      <c r="U199" s="1876"/>
      <c r="V199" s="1876"/>
      <c r="W199" s="1876"/>
      <c r="X199" s="1876"/>
      <c r="Y199" s="1876"/>
      <c r="Z199" s="1876"/>
      <c r="AA199" s="1876"/>
      <c r="AB199" s="1876"/>
      <c r="AC199" s="1876"/>
      <c r="AD199" s="1876"/>
      <c r="AE199" s="1876"/>
      <c r="AF199" s="1876"/>
      <c r="AG199" s="1876"/>
      <c r="AH199" s="1876"/>
      <c r="AI199" s="1876"/>
      <c r="AJ199" s="1876"/>
      <c r="AK199" s="1876"/>
      <c r="AL199" s="1876"/>
      <c r="AM199" s="1876"/>
      <c r="AN199" s="1876"/>
      <c r="AO199" s="1876"/>
      <c r="AP199" s="1876"/>
      <c r="AQ199" s="1876"/>
      <c r="AR199" s="1876"/>
      <c r="AS199" s="1876"/>
      <c r="AT199" s="1876"/>
      <c r="AU199" s="1876"/>
      <c r="AV199" s="1876"/>
      <c r="AW199" s="1876"/>
      <c r="AX199" s="1876"/>
      <c r="AY199" s="1876"/>
      <c r="AZ199" s="444">
        <v>4</v>
      </c>
    </row>
    <row r="200" spans="1:52" s="260" customFormat="1" ht="18" customHeight="1">
      <c r="A200" s="575">
        <f t="shared" si="8"/>
        <v>0</v>
      </c>
      <c r="B200" s="770"/>
      <c r="C200" s="259" t="s">
        <v>1208</v>
      </c>
      <c r="D200" s="579" t="s">
        <v>1207</v>
      </c>
      <c r="E200" s="579"/>
      <c r="F200" s="579"/>
      <c r="G200" s="579"/>
      <c r="H200" s="579"/>
      <c r="I200" s="579"/>
      <c r="J200" s="611"/>
      <c r="K200" s="611"/>
      <c r="L200" s="611"/>
      <c r="M200" s="611"/>
      <c r="N200" s="611"/>
      <c r="O200" s="611"/>
      <c r="P200" s="611"/>
      <c r="Q200" s="611"/>
      <c r="R200" s="611"/>
      <c r="S200" s="611"/>
      <c r="T200" s="611"/>
      <c r="U200" s="611"/>
      <c r="V200" s="611"/>
      <c r="W200" s="611"/>
      <c r="X200" s="611"/>
      <c r="Y200" s="611"/>
      <c r="Z200" s="611"/>
      <c r="AA200" s="611"/>
      <c r="AB200" s="611"/>
      <c r="AC200" s="611"/>
      <c r="AD200" s="611"/>
      <c r="AE200" s="611"/>
      <c r="AF200" s="611"/>
      <c r="AG200" s="611"/>
      <c r="AH200" s="611"/>
      <c r="AI200" s="611"/>
      <c r="AJ200" s="611"/>
      <c r="AK200" s="611"/>
      <c r="AL200" s="611"/>
      <c r="AM200" s="611"/>
      <c r="AN200" s="611"/>
      <c r="AO200" s="611"/>
      <c r="AP200" s="611"/>
      <c r="AQ200" s="611"/>
      <c r="AR200" s="611"/>
      <c r="AS200" s="611"/>
      <c r="AT200" s="611"/>
      <c r="AU200" s="611"/>
      <c r="AV200" s="611"/>
      <c r="AW200" s="611"/>
      <c r="AX200" s="611"/>
      <c r="AY200" s="611"/>
      <c r="AZ200" s="443">
        <v>4</v>
      </c>
    </row>
    <row r="201" spans="1:52" s="259" customFormat="1" ht="18" customHeight="1">
      <c r="A201" s="575">
        <f t="shared" si="8"/>
        <v>0</v>
      </c>
      <c r="D201" s="259" t="s">
        <v>499</v>
      </c>
      <c r="E201" s="579">
        <f>'6-3표준조사 5'!$W$248</f>
        <v>0</v>
      </c>
      <c r="F201" s="579"/>
      <c r="G201" s="579"/>
      <c r="H201" s="579"/>
      <c r="I201" s="579"/>
      <c r="J201" s="580"/>
      <c r="K201" s="579"/>
      <c r="L201" s="579"/>
      <c r="M201" s="579"/>
      <c r="N201" s="579"/>
      <c r="O201" s="579"/>
      <c r="P201" s="579"/>
      <c r="Q201" s="579"/>
      <c r="R201" s="579"/>
      <c r="S201" s="579"/>
      <c r="T201" s="579"/>
      <c r="U201" s="579"/>
      <c r="V201" s="579"/>
      <c r="W201" s="579"/>
      <c r="X201" s="579"/>
      <c r="Y201" s="579"/>
      <c r="Z201" s="579"/>
      <c r="AA201" s="579"/>
      <c r="AB201" s="579"/>
      <c r="AC201" s="579"/>
      <c r="AD201" s="579"/>
      <c r="AE201" s="579"/>
      <c r="AF201" s="579"/>
      <c r="AG201" s="579"/>
      <c r="AH201" s="579"/>
      <c r="AI201" s="579"/>
      <c r="AJ201" s="579"/>
      <c r="AK201" s="579"/>
      <c r="AL201" s="579"/>
      <c r="AM201" s="579"/>
      <c r="AN201" s="579"/>
      <c r="AO201" s="579"/>
      <c r="AP201" s="579"/>
      <c r="AQ201" s="579"/>
      <c r="AR201" s="579"/>
      <c r="AS201" s="579"/>
      <c r="AT201" s="579"/>
      <c r="AU201" s="579"/>
      <c r="AV201" s="579"/>
      <c r="AW201" s="579"/>
      <c r="AX201" s="579"/>
      <c r="AY201" s="579"/>
      <c r="AZ201" s="443">
        <v>4</v>
      </c>
    </row>
    <row r="202" spans="1:52" s="259" customFormat="1" ht="18" customHeight="1">
      <c r="A202" s="575">
        <f>A217</f>
        <v>0</v>
      </c>
      <c r="D202" s="259" t="s">
        <v>499</v>
      </c>
      <c r="E202" s="579" t="s">
        <v>1048</v>
      </c>
      <c r="F202" s="579"/>
      <c r="G202" s="579"/>
      <c r="H202" s="579"/>
      <c r="I202" s="579"/>
      <c r="J202" s="580"/>
      <c r="K202" s="579"/>
      <c r="L202" s="579"/>
      <c r="M202" s="579"/>
      <c r="N202" s="579"/>
      <c r="O202" s="579"/>
      <c r="P202" s="579"/>
      <c r="Q202" s="579"/>
      <c r="R202" s="579"/>
      <c r="S202" s="579"/>
      <c r="T202" s="579"/>
      <c r="U202" s="579"/>
      <c r="V202" s="579"/>
      <c r="W202" s="579"/>
      <c r="X202" s="579"/>
      <c r="Y202" s="579"/>
      <c r="Z202" s="579"/>
      <c r="AA202" s="579"/>
      <c r="AB202" s="579"/>
      <c r="AC202" s="579"/>
      <c r="AD202" s="579"/>
      <c r="AE202" s="579"/>
      <c r="AF202" s="579"/>
      <c r="AG202" s="579"/>
      <c r="AH202" s="579"/>
      <c r="AI202" s="579"/>
      <c r="AJ202" s="579"/>
      <c r="AK202" s="579"/>
      <c r="AL202" s="579"/>
      <c r="AM202" s="579"/>
      <c r="AN202" s="579"/>
      <c r="AO202" s="579"/>
      <c r="AP202" s="579"/>
      <c r="AQ202" s="579"/>
      <c r="AR202" s="579"/>
      <c r="AS202" s="579"/>
      <c r="AT202" s="579"/>
      <c r="AU202" s="579"/>
      <c r="AV202" s="579"/>
      <c r="AW202" s="579"/>
      <c r="AX202" s="579"/>
      <c r="AY202" s="579"/>
      <c r="AZ202" s="443"/>
    </row>
    <row r="203" spans="1:52" s="260" customFormat="1" ht="18" customHeight="1">
      <c r="A203" s="575">
        <f>IF(1&gt;S207,1,0)</f>
        <v>1</v>
      </c>
      <c r="B203" s="951"/>
      <c r="C203" s="259"/>
      <c r="D203" s="259" t="s">
        <v>499</v>
      </c>
      <c r="E203" s="579" t="s">
        <v>1356</v>
      </c>
      <c r="F203" s="579"/>
      <c r="G203" s="579"/>
      <c r="H203" s="579"/>
      <c r="I203" s="579"/>
      <c r="J203" s="580"/>
      <c r="K203" s="579"/>
      <c r="L203" s="579"/>
      <c r="M203" s="579"/>
      <c r="N203" s="579"/>
      <c r="O203" s="579"/>
      <c r="P203" s="579"/>
      <c r="Q203" s="579"/>
      <c r="R203" s="579"/>
      <c r="S203" s="579"/>
      <c r="T203" s="579"/>
      <c r="U203" s="579"/>
      <c r="V203" s="579"/>
      <c r="W203" s="579"/>
      <c r="X203" s="579"/>
      <c r="Y203" s="579"/>
      <c r="Z203" s="579"/>
      <c r="AA203" s="579"/>
      <c r="AB203" s="579"/>
      <c r="AC203" s="579"/>
      <c r="AD203" s="579"/>
      <c r="AE203" s="579"/>
      <c r="AF203" s="579"/>
      <c r="AG203" s="579"/>
      <c r="AH203" s="579"/>
      <c r="AI203" s="579"/>
      <c r="AJ203" s="579"/>
      <c r="AK203" s="611"/>
      <c r="AL203" s="611"/>
      <c r="AM203" s="611"/>
      <c r="AN203" s="611"/>
      <c r="AO203" s="611"/>
      <c r="AP203" s="611"/>
      <c r="AQ203" s="611"/>
      <c r="AR203" s="611"/>
      <c r="AS203" s="611"/>
      <c r="AT203" s="611"/>
      <c r="AU203" s="611"/>
      <c r="AV203" s="611"/>
      <c r="AW203" s="611"/>
      <c r="AX203" s="611"/>
      <c r="AY203" s="611"/>
      <c r="AZ203" s="443"/>
    </row>
    <row r="204" spans="1:52" s="259" customFormat="1" ht="18" customHeight="1">
      <c r="A204" s="575">
        <f>IF(K$190&gt;0,1,0)</f>
        <v>0</v>
      </c>
      <c r="C204" s="259" t="s">
        <v>1206</v>
      </c>
      <c r="D204" s="579" t="s">
        <v>1205</v>
      </c>
      <c r="E204" s="579"/>
      <c r="F204" s="579"/>
      <c r="G204" s="579"/>
      <c r="H204" s="579"/>
      <c r="I204" s="579"/>
      <c r="J204" s="579"/>
      <c r="K204" s="579"/>
      <c r="L204" s="579"/>
      <c r="M204" s="579"/>
      <c r="N204" s="579"/>
      <c r="O204" s="579"/>
      <c r="P204" s="579"/>
      <c r="Q204" s="579"/>
      <c r="R204" s="579"/>
      <c r="S204" s="579"/>
      <c r="T204" s="579"/>
      <c r="U204" s="579"/>
      <c r="V204" s="579"/>
      <c r="W204" s="579"/>
      <c r="X204" s="579"/>
      <c r="Y204" s="579"/>
      <c r="Z204" s="579"/>
      <c r="AA204" s="579"/>
      <c r="AB204" s="579"/>
      <c r="AC204" s="579"/>
      <c r="AD204" s="579"/>
      <c r="AE204" s="579"/>
      <c r="AF204" s="579"/>
      <c r="AG204" s="579"/>
      <c r="AH204" s="579"/>
      <c r="AI204" s="579"/>
      <c r="AJ204" s="579"/>
      <c r="AK204" s="579"/>
      <c r="AL204" s="579"/>
      <c r="AM204" s="579"/>
      <c r="AN204" s="579"/>
      <c r="AO204" s="579"/>
      <c r="AP204" s="579"/>
      <c r="AQ204" s="579"/>
      <c r="AR204" s="579"/>
      <c r="AS204" s="579"/>
      <c r="AT204" s="579"/>
      <c r="AU204" s="579"/>
      <c r="AV204" s="579"/>
      <c r="AW204" s="579"/>
      <c r="AX204" s="579"/>
      <c r="AY204" s="579"/>
      <c r="AZ204" s="444">
        <v>4</v>
      </c>
    </row>
    <row r="205" spans="1:52" s="259" customFormat="1" ht="18" customHeight="1">
      <c r="A205" s="575">
        <f>IF(K$190&gt;0,1,0)</f>
        <v>0</v>
      </c>
      <c r="C205" s="1862" t="s">
        <v>1204</v>
      </c>
      <c r="D205" s="1862"/>
      <c r="E205" s="1862"/>
      <c r="F205" s="1862"/>
      <c r="G205" s="1862"/>
      <c r="H205" s="1862"/>
      <c r="I205" s="1862"/>
      <c r="J205" s="1862"/>
      <c r="K205" s="1862"/>
      <c r="L205" s="1862"/>
      <c r="M205" s="1862"/>
      <c r="N205" s="1862"/>
      <c r="O205" s="1862"/>
      <c r="P205" s="1862"/>
      <c r="Q205" s="1862"/>
      <c r="R205" s="1862"/>
      <c r="S205" s="1862"/>
      <c r="T205" s="1862"/>
      <c r="U205" s="1862"/>
      <c r="V205" s="1862"/>
      <c r="W205" s="1862"/>
      <c r="X205" s="1862"/>
      <c r="Y205" s="1862"/>
      <c r="Z205" s="1862"/>
      <c r="AA205" s="1862" t="s">
        <v>1203</v>
      </c>
      <c r="AB205" s="1862"/>
      <c r="AC205" s="1862"/>
      <c r="AD205" s="1862"/>
      <c r="AE205" s="1862"/>
      <c r="AF205" s="1862"/>
      <c r="AG205" s="1862"/>
      <c r="AH205" s="1862"/>
      <c r="AI205" s="1862"/>
      <c r="AJ205" s="1862"/>
      <c r="AK205" s="1862"/>
      <c r="AL205" s="1862"/>
      <c r="AM205" s="1862"/>
      <c r="AN205" s="1862"/>
      <c r="AO205" s="1862"/>
      <c r="AP205" s="1862"/>
      <c r="AQ205" s="1862"/>
      <c r="AR205" s="1862"/>
      <c r="AS205" s="1862"/>
      <c r="AT205" s="1862"/>
      <c r="AU205" s="1862"/>
      <c r="AV205" s="1862"/>
      <c r="AW205" s="1862"/>
      <c r="AX205" s="1862"/>
      <c r="AZ205" s="443">
        <v>4</v>
      </c>
    </row>
    <row r="206" spans="1:52" s="259" customFormat="1" ht="18" customHeight="1">
      <c r="A206" s="575">
        <f>IF(K$190&gt;0,1,0)</f>
        <v>0</v>
      </c>
      <c r="B206" s="614"/>
      <c r="C206" s="1862" t="s">
        <v>1202</v>
      </c>
      <c r="D206" s="1862"/>
      <c r="E206" s="1862"/>
      <c r="F206" s="1862"/>
      <c r="G206" s="1862"/>
      <c r="H206" s="1862"/>
      <c r="I206" s="1862"/>
      <c r="J206" s="1862"/>
      <c r="K206" s="1862" t="s">
        <v>1201</v>
      </c>
      <c r="L206" s="1862"/>
      <c r="M206" s="1862"/>
      <c r="N206" s="1862"/>
      <c r="O206" s="1862"/>
      <c r="P206" s="1862"/>
      <c r="Q206" s="1862"/>
      <c r="R206" s="1862"/>
      <c r="S206" s="1862" t="s">
        <v>1200</v>
      </c>
      <c r="T206" s="1862"/>
      <c r="U206" s="1862"/>
      <c r="V206" s="1862"/>
      <c r="W206" s="1862"/>
      <c r="X206" s="1862"/>
      <c r="Y206" s="1862"/>
      <c r="Z206" s="1862"/>
      <c r="AA206" s="1862" t="s">
        <v>1199</v>
      </c>
      <c r="AB206" s="1862"/>
      <c r="AC206" s="1862"/>
      <c r="AD206" s="1862"/>
      <c r="AE206" s="1862"/>
      <c r="AF206" s="1862"/>
      <c r="AG206" s="1862"/>
      <c r="AH206" s="1862"/>
      <c r="AI206" s="1862" t="s">
        <v>1198</v>
      </c>
      <c r="AJ206" s="1862"/>
      <c r="AK206" s="1862"/>
      <c r="AL206" s="1862"/>
      <c r="AM206" s="1862"/>
      <c r="AN206" s="1862"/>
      <c r="AO206" s="1862"/>
      <c r="AP206" s="1862"/>
      <c r="AQ206" s="1862" t="s">
        <v>964</v>
      </c>
      <c r="AR206" s="1862"/>
      <c r="AS206" s="1862"/>
      <c r="AT206" s="1862"/>
      <c r="AU206" s="1862"/>
      <c r="AV206" s="1862"/>
      <c r="AW206" s="1862"/>
      <c r="AX206" s="1862"/>
      <c r="AY206" s="614"/>
      <c r="AZ206" s="443">
        <v>4</v>
      </c>
    </row>
    <row r="207" spans="1:52" s="260" customFormat="1" ht="18" customHeight="1">
      <c r="A207" s="575">
        <f>IF(K$190&gt;0,1,0)</f>
        <v>0</v>
      </c>
      <c r="B207" s="599"/>
      <c r="C207" s="1862" t="s">
        <v>1192</v>
      </c>
      <c r="D207" s="1862"/>
      <c r="E207" s="1862"/>
      <c r="F207" s="1862"/>
      <c r="G207" s="1862"/>
      <c r="H207" s="1862"/>
      <c r="I207" s="1862"/>
      <c r="J207" s="1862"/>
      <c r="K207" s="1862" t="s">
        <v>1197</v>
      </c>
      <c r="L207" s="1862"/>
      <c r="M207" s="1862"/>
      <c r="N207" s="1862"/>
      <c r="O207" s="1862"/>
      <c r="P207" s="1862"/>
      <c r="Q207" s="1862"/>
      <c r="R207" s="1862"/>
      <c r="S207" s="1886">
        <f>'5-3단가산출서 5'!D153</f>
        <v>0</v>
      </c>
      <c r="T207" s="1886"/>
      <c r="U207" s="1886"/>
      <c r="V207" s="1886"/>
      <c r="W207" s="1886"/>
      <c r="X207" s="1886"/>
      <c r="Y207" s="1886"/>
      <c r="Z207" s="1886"/>
      <c r="AA207" s="1877" t="str">
        <f>'6-3표준조사 5'!P231</f>
        <v>완 (15˚ 이하)</v>
      </c>
      <c r="AB207" s="1878"/>
      <c r="AC207" s="1878"/>
      <c r="AD207" s="1878"/>
      <c r="AE207" s="1878"/>
      <c r="AF207" s="1878"/>
      <c r="AG207" s="1878"/>
      <c r="AH207" s="1879"/>
      <c r="AI207" s="1877" t="str">
        <f>'6-3표준조사 5'!Q231</f>
        <v>개소당5ha이상</v>
      </c>
      <c r="AJ207" s="1878"/>
      <c r="AK207" s="1878"/>
      <c r="AL207" s="1878"/>
      <c r="AM207" s="1878"/>
      <c r="AN207" s="1878"/>
      <c r="AO207" s="1878"/>
      <c r="AP207" s="1879"/>
      <c r="AQ207" s="1877" t="str">
        <f>'6-3표준조사 5'!R231</f>
        <v>3년차 이상</v>
      </c>
      <c r="AR207" s="1878"/>
      <c r="AS207" s="1878"/>
      <c r="AT207" s="1878"/>
      <c r="AU207" s="1878"/>
      <c r="AV207" s="1878"/>
      <c r="AW207" s="1878"/>
      <c r="AX207" s="1879"/>
      <c r="AY207" s="599"/>
      <c r="AZ207" s="444">
        <v>4</v>
      </c>
    </row>
    <row r="208" spans="1:52" s="259" customFormat="1" ht="18" customHeight="1">
      <c r="A208" s="575">
        <f>IF(K$190&gt;0,1,0)</f>
        <v>0</v>
      </c>
      <c r="B208" s="599"/>
      <c r="C208" s="1862">
        <f>'6-3표준조사 5'!R229</f>
        <v>0</v>
      </c>
      <c r="D208" s="1862"/>
      <c r="E208" s="1862"/>
      <c r="F208" s="1862"/>
      <c r="G208" s="1862"/>
      <c r="H208" s="1862"/>
      <c r="I208" s="1862"/>
      <c r="J208" s="1862"/>
      <c r="K208" s="1862" t="s">
        <v>1194</v>
      </c>
      <c r="L208" s="1862"/>
      <c r="M208" s="1862"/>
      <c r="N208" s="1862"/>
      <c r="O208" s="1862"/>
      <c r="P208" s="1862"/>
      <c r="Q208" s="1862"/>
      <c r="R208" s="1862"/>
      <c r="S208" s="1863">
        <f>K190</f>
        <v>0</v>
      </c>
      <c r="T208" s="1863"/>
      <c r="U208" s="1863"/>
      <c r="V208" s="1863"/>
      <c r="W208" s="1863"/>
      <c r="X208" s="1863"/>
      <c r="Y208" s="1863"/>
      <c r="Z208" s="1863"/>
      <c r="AA208" s="1880"/>
      <c r="AB208" s="1881"/>
      <c r="AC208" s="1881"/>
      <c r="AD208" s="1881"/>
      <c r="AE208" s="1881"/>
      <c r="AF208" s="1881"/>
      <c r="AG208" s="1881"/>
      <c r="AH208" s="1882"/>
      <c r="AI208" s="1880"/>
      <c r="AJ208" s="1881"/>
      <c r="AK208" s="1881"/>
      <c r="AL208" s="1881"/>
      <c r="AM208" s="1881"/>
      <c r="AN208" s="1881"/>
      <c r="AO208" s="1881"/>
      <c r="AP208" s="1882"/>
      <c r="AQ208" s="1880"/>
      <c r="AR208" s="1881"/>
      <c r="AS208" s="1881"/>
      <c r="AT208" s="1881"/>
      <c r="AU208" s="1881"/>
      <c r="AV208" s="1881"/>
      <c r="AW208" s="1881"/>
      <c r="AX208" s="1882"/>
      <c r="AY208" s="599"/>
      <c r="AZ208" s="443">
        <v>4</v>
      </c>
    </row>
    <row r="209" spans="1:52" s="259" customFormat="1" ht="18" customHeight="1">
      <c r="A209" s="575">
        <f>IF('6-3표준조사 5'!$Y$227&gt;0,1,0)</f>
        <v>0</v>
      </c>
      <c r="B209" s="599"/>
      <c r="C209" s="1862" t="s">
        <v>1195</v>
      </c>
      <c r="D209" s="1862"/>
      <c r="E209" s="1862"/>
      <c r="F209" s="1862"/>
      <c r="G209" s="1862"/>
      <c r="H209" s="1862"/>
      <c r="I209" s="1862"/>
      <c r="J209" s="1862"/>
      <c r="K209" s="1862" t="s">
        <v>1194</v>
      </c>
      <c r="L209" s="1862"/>
      <c r="M209" s="1862"/>
      <c r="N209" s="1862"/>
      <c r="O209" s="1862"/>
      <c r="P209" s="1862"/>
      <c r="Q209" s="1862"/>
      <c r="R209" s="1862"/>
      <c r="S209" s="1863" t="b">
        <f>IF(A209&gt;0,S208)</f>
        <v>0</v>
      </c>
      <c r="T209" s="1863"/>
      <c r="U209" s="1863"/>
      <c r="V209" s="1863"/>
      <c r="W209" s="1863"/>
      <c r="X209" s="1863"/>
      <c r="Y209" s="1863"/>
      <c r="Z209" s="1863"/>
      <c r="AA209" s="1883"/>
      <c r="AB209" s="1884"/>
      <c r="AC209" s="1884"/>
      <c r="AD209" s="1884"/>
      <c r="AE209" s="1884"/>
      <c r="AF209" s="1884"/>
      <c r="AG209" s="1884"/>
      <c r="AH209" s="1885"/>
      <c r="AI209" s="1883"/>
      <c r="AJ209" s="1884"/>
      <c r="AK209" s="1884"/>
      <c r="AL209" s="1884"/>
      <c r="AM209" s="1884"/>
      <c r="AN209" s="1884"/>
      <c r="AO209" s="1884"/>
      <c r="AP209" s="1885"/>
      <c r="AQ209" s="1883"/>
      <c r="AR209" s="1884"/>
      <c r="AS209" s="1884"/>
      <c r="AT209" s="1884"/>
      <c r="AU209" s="1884"/>
      <c r="AV209" s="1884"/>
      <c r="AW209" s="1884"/>
      <c r="AX209" s="1885"/>
      <c r="AY209" s="599"/>
      <c r="AZ209" s="444">
        <v>4</v>
      </c>
    </row>
    <row r="210" spans="1:52" s="259" customFormat="1" ht="0.95" customHeight="1">
      <c r="A210" s="575">
        <v>1</v>
      </c>
      <c r="B210" s="599"/>
      <c r="C210" s="1862"/>
      <c r="D210" s="1862"/>
      <c r="E210" s="1862"/>
      <c r="F210" s="1862"/>
      <c r="G210" s="1862"/>
      <c r="H210" s="1862"/>
      <c r="I210" s="1862"/>
      <c r="J210" s="1862"/>
      <c r="K210" s="1862"/>
      <c r="L210" s="1862"/>
      <c r="M210" s="1862"/>
      <c r="N210" s="1862"/>
      <c r="O210" s="1862"/>
      <c r="P210" s="1862"/>
      <c r="Q210" s="1862"/>
      <c r="R210" s="1862"/>
      <c r="S210" s="1863"/>
      <c r="T210" s="1863"/>
      <c r="U210" s="1863"/>
      <c r="V210" s="1863"/>
      <c r="W210" s="1863"/>
      <c r="X210" s="1863"/>
      <c r="Y210" s="1863"/>
      <c r="Z210" s="1863"/>
      <c r="AA210" s="1889"/>
      <c r="AB210" s="1889"/>
      <c r="AC210" s="1889"/>
      <c r="AD210" s="1889"/>
      <c r="AE210" s="1889"/>
      <c r="AF210" s="1889"/>
      <c r="AG210" s="1889"/>
      <c r="AH210" s="1889"/>
      <c r="AI210" s="1889"/>
      <c r="AJ210" s="1889"/>
      <c r="AK210" s="1889"/>
      <c r="AL210" s="1889"/>
      <c r="AM210" s="1889"/>
      <c r="AN210" s="1889"/>
      <c r="AO210" s="1889"/>
      <c r="AP210" s="1889"/>
      <c r="AQ210" s="1889"/>
      <c r="AR210" s="1889"/>
      <c r="AS210" s="1889"/>
      <c r="AT210" s="1889"/>
      <c r="AU210" s="1889"/>
      <c r="AV210" s="1889"/>
      <c r="AW210" s="1889"/>
      <c r="AX210" s="1889"/>
      <c r="AY210" s="599"/>
      <c r="AZ210" s="444"/>
    </row>
    <row r="211" spans="1:52" s="259" customFormat="1" ht="18" customHeight="1">
      <c r="A211" s="575"/>
      <c r="B211" s="617"/>
      <c r="C211" s="617" t="s">
        <v>1193</v>
      </c>
      <c r="D211" s="617" t="s">
        <v>1192</v>
      </c>
      <c r="E211" s="617"/>
      <c r="F211" s="617"/>
      <c r="G211" s="618"/>
      <c r="H211" s="618"/>
      <c r="I211" s="618"/>
      <c r="J211" s="618"/>
      <c r="K211" s="618"/>
      <c r="L211" s="604"/>
      <c r="M211" s="604"/>
      <c r="N211" s="604"/>
      <c r="O211" s="604"/>
      <c r="P211" s="604"/>
      <c r="Q211" s="619"/>
      <c r="R211" s="619"/>
      <c r="S211" s="619"/>
      <c r="T211" s="619"/>
      <c r="U211" s="619"/>
      <c r="V211" s="599"/>
      <c r="W211" s="599"/>
      <c r="X211" s="599"/>
      <c r="Y211" s="599"/>
      <c r="Z211" s="620"/>
      <c r="AA211" s="599"/>
      <c r="AB211" s="599"/>
      <c r="AC211" s="599"/>
      <c r="AD211" s="621"/>
      <c r="AE211" s="599"/>
      <c r="AF211" s="599"/>
      <c r="AG211" s="599"/>
      <c r="AH211" s="800"/>
      <c r="AI211" s="800"/>
      <c r="AJ211" s="800"/>
      <c r="AK211" s="800"/>
      <c r="AL211" s="800"/>
      <c r="AM211" s="800"/>
      <c r="AN211" s="800"/>
      <c r="AO211" s="800"/>
      <c r="AP211" s="800"/>
      <c r="AQ211" s="622"/>
      <c r="AR211" s="622"/>
      <c r="AS211" s="622"/>
      <c r="AT211" s="622"/>
      <c r="AU211" s="797"/>
      <c r="AV211" s="797"/>
      <c r="AW211" s="797"/>
      <c r="AX211" s="797"/>
      <c r="AY211" s="797"/>
      <c r="AZ211" s="443">
        <v>4</v>
      </c>
    </row>
    <row r="212" spans="1:52" s="259" customFormat="1" ht="18" customHeight="1">
      <c r="A212" s="575"/>
      <c r="D212" s="259" t="s">
        <v>499</v>
      </c>
      <c r="E212" s="259" t="s">
        <v>1191</v>
      </c>
      <c r="J212" s="621"/>
      <c r="K212" s="621"/>
      <c r="L212" s="621"/>
      <c r="M212" s="621"/>
      <c r="T212" s="619"/>
      <c r="U212" s="619"/>
      <c r="V212" s="619"/>
      <c r="W212" s="619"/>
      <c r="AB212" s="619"/>
      <c r="AC212" s="619"/>
      <c r="AD212" s="619"/>
      <c r="AE212" s="619"/>
      <c r="AZ212" s="444">
        <v>4</v>
      </c>
    </row>
    <row r="213" spans="1:52" s="259" customFormat="1" ht="18" customHeight="1">
      <c r="A213" s="575"/>
      <c r="D213" s="259" t="s">
        <v>499</v>
      </c>
      <c r="E213" s="579" t="s">
        <v>1190</v>
      </c>
      <c r="F213" s="579"/>
      <c r="G213" s="579"/>
      <c r="H213" s="579"/>
      <c r="I213" s="579"/>
      <c r="J213" s="579"/>
      <c r="K213" s="579"/>
      <c r="L213" s="579"/>
      <c r="M213" s="579"/>
      <c r="N213" s="579"/>
      <c r="O213" s="579"/>
      <c r="P213" s="579"/>
      <c r="Q213" s="579"/>
      <c r="R213" s="579"/>
      <c r="S213" s="579"/>
      <c r="T213" s="579"/>
      <c r="U213" s="579"/>
      <c r="V213" s="579"/>
      <c r="W213" s="579"/>
      <c r="X213" s="579"/>
      <c r="Y213" s="579"/>
      <c r="Z213" s="579"/>
      <c r="AA213" s="599"/>
      <c r="AB213" s="599"/>
      <c r="AC213" s="599"/>
      <c r="AD213" s="599"/>
      <c r="AE213" s="599"/>
      <c r="AF213" s="599"/>
      <c r="AG213" s="599"/>
      <c r="AH213" s="599"/>
      <c r="AI213" s="599"/>
      <c r="AJ213" s="599"/>
      <c r="AK213" s="599"/>
      <c r="AL213" s="599"/>
      <c r="AM213" s="599"/>
      <c r="AN213" s="599"/>
      <c r="AO213" s="599"/>
      <c r="AP213" s="599"/>
      <c r="AQ213" s="599"/>
      <c r="AR213" s="599"/>
      <c r="AS213" s="599"/>
      <c r="AT213" s="599"/>
      <c r="AU213" s="599"/>
      <c r="AV213" s="599"/>
      <c r="AW213" s="599"/>
      <c r="AX213" s="599"/>
      <c r="AY213" s="579"/>
      <c r="AZ213" s="443">
        <v>4</v>
      </c>
    </row>
    <row r="214" spans="1:52" s="260" customFormat="1" ht="18" customHeight="1">
      <c r="A214" s="575"/>
      <c r="B214" s="259"/>
      <c r="C214" s="259" t="s">
        <v>1189</v>
      </c>
      <c r="D214" s="259"/>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1195"/>
      <c r="AB214" s="1195"/>
      <c r="AC214" s="1195"/>
      <c r="AD214" s="1195"/>
      <c r="AE214" s="1195"/>
      <c r="AF214" s="1195"/>
      <c r="AG214" s="1195"/>
      <c r="AH214" s="1195"/>
      <c r="AI214" s="1195"/>
      <c r="AJ214" s="1195"/>
      <c r="AK214" s="1195"/>
      <c r="AL214" s="1195"/>
      <c r="AM214" s="1195"/>
      <c r="AN214" s="1195"/>
      <c r="AO214" s="1195"/>
      <c r="AP214" s="1195"/>
      <c r="AQ214" s="1195"/>
      <c r="AR214" s="1195"/>
      <c r="AS214" s="1195"/>
      <c r="AT214" s="1195"/>
      <c r="AU214" s="1195"/>
      <c r="AV214" s="1195"/>
      <c r="AW214" s="1195"/>
      <c r="AX214" s="1195"/>
      <c r="AY214" s="653"/>
      <c r="AZ214" s="443">
        <v>4</v>
      </c>
    </row>
    <row r="215" spans="1:52" s="259" customFormat="1" ht="18" customHeight="1">
      <c r="A215" s="575"/>
      <c r="D215" s="259" t="s">
        <v>499</v>
      </c>
      <c r="E215" s="653" t="s">
        <v>1385</v>
      </c>
      <c r="F215" s="653"/>
      <c r="G215" s="653"/>
      <c r="H215" s="653"/>
      <c r="I215" s="653"/>
      <c r="J215" s="653"/>
      <c r="K215" s="653"/>
      <c r="L215" s="653"/>
      <c r="M215" s="653"/>
      <c r="N215" s="653"/>
      <c r="O215" s="653"/>
      <c r="P215" s="653"/>
      <c r="Q215" s="653"/>
      <c r="R215" s="653"/>
      <c r="S215" s="653"/>
      <c r="T215" s="653"/>
      <c r="U215" s="653"/>
      <c r="V215" s="653"/>
      <c r="W215" s="653"/>
      <c r="X215" s="653"/>
      <c r="Y215" s="653"/>
      <c r="Z215" s="653"/>
      <c r="AA215" s="1195"/>
      <c r="AB215" s="1195"/>
      <c r="AC215" s="1195"/>
      <c r="AD215" s="1195"/>
      <c r="AE215" s="1195"/>
      <c r="AF215" s="1195"/>
      <c r="AG215" s="1195"/>
      <c r="AH215" s="1195"/>
      <c r="AI215" s="1195"/>
      <c r="AJ215" s="1195"/>
      <c r="AK215" s="1195"/>
      <c r="AL215" s="1195"/>
      <c r="AM215" s="1195"/>
      <c r="AN215" s="1195"/>
      <c r="AO215" s="1195"/>
      <c r="AP215" s="1195"/>
      <c r="AQ215" s="1195"/>
      <c r="AR215" s="1195"/>
      <c r="AS215" s="1195"/>
      <c r="AT215" s="1195"/>
      <c r="AU215" s="1195"/>
      <c r="AV215" s="1195"/>
      <c r="AW215" s="1195"/>
      <c r="AX215" s="1195"/>
      <c r="AY215" s="653"/>
      <c r="AZ215" s="444">
        <v>4</v>
      </c>
    </row>
    <row r="216" spans="1:52" s="259" customFormat="1" ht="18" customHeight="1">
      <c r="A216" s="575"/>
      <c r="D216" s="259" t="s">
        <v>499</v>
      </c>
      <c r="E216" s="653" t="s">
        <v>1188</v>
      </c>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1195"/>
      <c r="AB216" s="1195"/>
      <c r="AC216" s="1195"/>
      <c r="AD216" s="1195"/>
      <c r="AE216" s="1195"/>
      <c r="AF216" s="1195"/>
      <c r="AG216" s="1195"/>
      <c r="AH216" s="1195"/>
      <c r="AI216" s="1195"/>
      <c r="AJ216" s="1195"/>
      <c r="AK216" s="1195"/>
      <c r="AL216" s="1195"/>
      <c r="AM216" s="1195"/>
      <c r="AN216" s="1195"/>
      <c r="AO216" s="1195"/>
      <c r="AP216" s="1195"/>
      <c r="AQ216" s="1195"/>
      <c r="AR216" s="1195"/>
      <c r="AS216" s="1195"/>
      <c r="AT216" s="1195"/>
      <c r="AU216" s="1195"/>
      <c r="AV216" s="1195"/>
      <c r="AW216" s="1195"/>
      <c r="AX216" s="1195"/>
      <c r="AY216" s="653"/>
      <c r="AZ216" s="443">
        <v>4</v>
      </c>
    </row>
    <row r="217" spans="1:52" s="260" customFormat="1" ht="18" customHeight="1">
      <c r="A217" s="575"/>
      <c r="B217" s="259"/>
      <c r="C217" s="259" t="s">
        <v>1187</v>
      </c>
      <c r="D217" s="259"/>
      <c r="E217" s="653"/>
      <c r="F217" s="653"/>
      <c r="G217" s="653"/>
      <c r="H217" s="653"/>
      <c r="I217" s="653"/>
      <c r="J217" s="653"/>
      <c r="K217" s="653"/>
      <c r="L217" s="653"/>
      <c r="M217" s="653"/>
      <c r="N217" s="653"/>
      <c r="O217" s="653"/>
      <c r="P217" s="653"/>
      <c r="Q217" s="653"/>
      <c r="R217" s="653"/>
      <c r="S217" s="653"/>
      <c r="T217" s="653"/>
      <c r="U217" s="653"/>
      <c r="V217" s="653"/>
      <c r="W217" s="653"/>
      <c r="X217" s="653"/>
      <c r="Y217" s="653"/>
      <c r="Z217" s="653"/>
      <c r="AA217" s="1195"/>
      <c r="AB217" s="1195"/>
      <c r="AC217" s="1195"/>
      <c r="AD217" s="1195"/>
      <c r="AE217" s="1195"/>
      <c r="AF217" s="1195"/>
      <c r="AG217" s="1195"/>
      <c r="AH217" s="1195"/>
      <c r="AI217" s="1195"/>
      <c r="AJ217" s="1195"/>
      <c r="AK217" s="1195"/>
      <c r="AL217" s="1195"/>
      <c r="AM217" s="1195"/>
      <c r="AN217" s="1195"/>
      <c r="AO217" s="1195"/>
      <c r="AP217" s="1195"/>
      <c r="AQ217" s="1195"/>
      <c r="AR217" s="1195"/>
      <c r="AS217" s="1195"/>
      <c r="AT217" s="1195"/>
      <c r="AU217" s="1195"/>
      <c r="AV217" s="1195"/>
      <c r="AW217" s="1195"/>
      <c r="AX217" s="1195"/>
      <c r="AY217" s="653"/>
      <c r="AZ217" s="798">
        <v>4</v>
      </c>
    </row>
    <row r="218" spans="1:52" s="259" customFormat="1" ht="18" customHeight="1">
      <c r="A218" s="575"/>
      <c r="D218" s="259" t="s">
        <v>499</v>
      </c>
      <c r="E218" s="653" t="s">
        <v>1385</v>
      </c>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1195"/>
      <c r="AB218" s="1195"/>
      <c r="AC218" s="1195"/>
      <c r="AD218" s="1195"/>
      <c r="AE218" s="1195"/>
      <c r="AF218" s="1195"/>
      <c r="AG218" s="1195"/>
      <c r="AH218" s="1195"/>
      <c r="AI218" s="1195"/>
      <c r="AJ218" s="1195"/>
      <c r="AK218" s="1195"/>
      <c r="AL218" s="1195"/>
      <c r="AM218" s="1195"/>
      <c r="AN218" s="1195"/>
      <c r="AO218" s="1195"/>
      <c r="AP218" s="1195"/>
      <c r="AQ218" s="1195"/>
      <c r="AR218" s="1195"/>
      <c r="AS218" s="1195"/>
      <c r="AT218" s="1195"/>
      <c r="AU218" s="1195"/>
      <c r="AV218" s="1195"/>
      <c r="AW218" s="1195"/>
      <c r="AX218" s="1195"/>
      <c r="AY218" s="653"/>
      <c r="AZ218" s="798">
        <v>4</v>
      </c>
    </row>
    <row r="219" spans="1:52" s="259" customFormat="1" ht="18" customHeight="1">
      <c r="A219" s="575"/>
      <c r="D219" s="259" t="s">
        <v>499</v>
      </c>
      <c r="E219" s="653" t="s">
        <v>1186</v>
      </c>
      <c r="F219" s="653"/>
      <c r="G219" s="653"/>
      <c r="H219" s="653"/>
      <c r="I219" s="653"/>
      <c r="J219" s="653"/>
      <c r="K219" s="653"/>
      <c r="L219" s="653"/>
      <c r="M219" s="653"/>
      <c r="N219" s="653"/>
      <c r="O219" s="653"/>
      <c r="P219" s="653"/>
      <c r="Q219" s="653"/>
      <c r="R219" s="653"/>
      <c r="S219" s="653"/>
      <c r="T219" s="653"/>
      <c r="U219" s="653"/>
      <c r="V219" s="653"/>
      <c r="W219" s="653"/>
      <c r="X219" s="653"/>
      <c r="Y219" s="653"/>
      <c r="Z219" s="653"/>
      <c r="AA219" s="653"/>
      <c r="AB219" s="653"/>
      <c r="AC219" s="653"/>
      <c r="AD219" s="653"/>
      <c r="AE219" s="653"/>
      <c r="AF219" s="653"/>
      <c r="AG219" s="653"/>
      <c r="AH219" s="653"/>
      <c r="AI219" s="653"/>
      <c r="AJ219" s="653"/>
      <c r="AK219" s="653"/>
      <c r="AL219" s="653"/>
      <c r="AM219" s="653"/>
      <c r="AN219" s="653"/>
      <c r="AO219" s="653"/>
      <c r="AP219" s="653"/>
      <c r="AQ219" s="653"/>
      <c r="AR219" s="653"/>
      <c r="AS219" s="653"/>
      <c r="AT219" s="653"/>
      <c r="AU219" s="653"/>
      <c r="AV219" s="653"/>
      <c r="AW219" s="653"/>
      <c r="AX219" s="653"/>
      <c r="AY219" s="653"/>
      <c r="AZ219" s="798">
        <v>4</v>
      </c>
    </row>
    <row r="220" spans="1:52" s="259" customFormat="1" ht="18" customHeight="1">
      <c r="A220" s="575"/>
      <c r="C220" s="259" t="s">
        <v>1185</v>
      </c>
      <c r="D220" s="259" t="s">
        <v>1184</v>
      </c>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c r="AI220" s="653"/>
      <c r="AJ220" s="653"/>
      <c r="AK220" s="653"/>
      <c r="AL220" s="653"/>
      <c r="AM220" s="653"/>
      <c r="AN220" s="653"/>
      <c r="AO220" s="653"/>
      <c r="AP220" s="653"/>
      <c r="AQ220" s="653"/>
      <c r="AR220" s="653"/>
      <c r="AS220" s="653"/>
      <c r="AT220" s="653"/>
      <c r="AU220" s="653"/>
      <c r="AV220" s="653"/>
      <c r="AW220" s="653"/>
      <c r="AX220" s="653"/>
      <c r="AY220" s="653"/>
      <c r="AZ220" s="443">
        <v>4</v>
      </c>
    </row>
    <row r="221" spans="1:52" s="259" customFormat="1" ht="18" customHeight="1">
      <c r="A221" s="575"/>
      <c r="D221" s="259" t="s">
        <v>499</v>
      </c>
      <c r="E221" s="653" t="s">
        <v>1183</v>
      </c>
      <c r="F221" s="653"/>
      <c r="G221" s="653"/>
      <c r="H221" s="653"/>
      <c r="I221" s="653"/>
      <c r="J221" s="653"/>
      <c r="K221" s="653"/>
      <c r="L221" s="653"/>
      <c r="M221" s="653"/>
      <c r="N221" s="653"/>
      <c r="O221" s="653"/>
      <c r="P221" s="653"/>
      <c r="Q221" s="653"/>
      <c r="R221" s="653"/>
      <c r="S221" s="653"/>
      <c r="T221" s="653"/>
      <c r="U221" s="653"/>
      <c r="V221" s="653"/>
      <c r="W221" s="653"/>
      <c r="X221" s="653"/>
      <c r="Y221" s="653"/>
      <c r="Z221" s="653"/>
      <c r="AA221" s="653"/>
      <c r="AB221" s="653"/>
      <c r="AC221" s="653"/>
      <c r="AD221" s="653"/>
      <c r="AE221" s="653"/>
      <c r="AF221" s="653"/>
      <c r="AG221" s="653"/>
      <c r="AH221" s="653"/>
      <c r="AI221" s="653"/>
      <c r="AJ221" s="653"/>
      <c r="AK221" s="653"/>
      <c r="AL221" s="653"/>
      <c r="AM221" s="653"/>
      <c r="AN221" s="653"/>
      <c r="AO221" s="653"/>
      <c r="AP221" s="653"/>
      <c r="AQ221" s="653"/>
      <c r="AR221" s="653"/>
      <c r="AS221" s="653"/>
      <c r="AT221" s="653"/>
      <c r="AU221" s="653"/>
      <c r="AV221" s="653"/>
      <c r="AW221" s="653"/>
      <c r="AX221" s="653"/>
      <c r="AY221" s="653"/>
      <c r="AZ221" s="444">
        <v>4</v>
      </c>
    </row>
    <row r="222" spans="1:52" s="259" customFormat="1" ht="18" customHeight="1">
      <c r="A222" s="575"/>
      <c r="D222" s="259" t="s">
        <v>499</v>
      </c>
      <c r="E222" s="653" t="s">
        <v>1182</v>
      </c>
      <c r="F222" s="653"/>
      <c r="G222" s="653"/>
      <c r="H222" s="653"/>
      <c r="I222" s="653"/>
      <c r="J222" s="653"/>
      <c r="K222" s="653"/>
      <c r="L222" s="653"/>
      <c r="M222" s="653"/>
      <c r="N222" s="653"/>
      <c r="O222" s="653"/>
      <c r="P222" s="653"/>
      <c r="Q222" s="653"/>
      <c r="R222" s="653"/>
      <c r="S222" s="653"/>
      <c r="T222" s="653"/>
      <c r="U222" s="653"/>
      <c r="V222" s="653"/>
      <c r="W222" s="653"/>
      <c r="X222" s="653"/>
      <c r="Y222" s="653"/>
      <c r="Z222" s="653"/>
      <c r="AA222" s="653"/>
      <c r="AB222" s="653"/>
      <c r="AC222" s="653"/>
      <c r="AD222" s="653"/>
      <c r="AE222" s="653"/>
      <c r="AF222" s="653"/>
      <c r="AG222" s="653"/>
      <c r="AH222" s="653"/>
      <c r="AI222" s="653"/>
      <c r="AJ222" s="653"/>
      <c r="AK222" s="653"/>
      <c r="AL222" s="653"/>
      <c r="AM222" s="653"/>
      <c r="AN222" s="653"/>
      <c r="AO222" s="653"/>
      <c r="AP222" s="653"/>
      <c r="AQ222" s="653"/>
      <c r="AR222" s="653"/>
      <c r="AS222" s="653"/>
      <c r="AT222" s="653"/>
      <c r="AU222" s="653"/>
      <c r="AV222" s="653"/>
      <c r="AW222" s="653"/>
      <c r="AX222" s="653"/>
      <c r="AY222" s="653"/>
      <c r="AZ222" s="443">
        <v>4</v>
      </c>
    </row>
    <row r="223" spans="1:52" s="259" customFormat="1" ht="18" customHeight="1">
      <c r="A223" s="575"/>
      <c r="D223" s="259" t="s">
        <v>499</v>
      </c>
      <c r="E223" s="653" t="s">
        <v>1181</v>
      </c>
      <c r="F223" s="653"/>
      <c r="G223" s="653"/>
      <c r="H223" s="653"/>
      <c r="I223" s="653"/>
      <c r="J223" s="653"/>
      <c r="K223" s="653"/>
      <c r="L223" s="653"/>
      <c r="M223" s="653"/>
      <c r="N223" s="653"/>
      <c r="O223" s="653"/>
      <c r="P223" s="653"/>
      <c r="Q223" s="653"/>
      <c r="R223" s="653"/>
      <c r="S223" s="653"/>
      <c r="T223" s="653"/>
      <c r="U223" s="653"/>
      <c r="V223" s="653"/>
      <c r="W223" s="653"/>
      <c r="X223" s="653"/>
      <c r="Y223" s="653"/>
      <c r="Z223" s="653"/>
      <c r="AA223" s="653"/>
      <c r="AB223" s="653"/>
      <c r="AC223" s="653"/>
      <c r="AD223" s="653"/>
      <c r="AE223" s="653"/>
      <c r="AF223" s="653"/>
      <c r="AG223" s="653"/>
      <c r="AH223" s="653"/>
      <c r="AI223" s="653"/>
      <c r="AJ223" s="653"/>
      <c r="AK223" s="653"/>
      <c r="AL223" s="653"/>
      <c r="AM223" s="653"/>
      <c r="AN223" s="653"/>
      <c r="AO223" s="653"/>
      <c r="AP223" s="653"/>
      <c r="AQ223" s="653"/>
      <c r="AR223" s="653"/>
      <c r="AS223" s="653"/>
      <c r="AT223" s="653"/>
      <c r="AU223" s="653"/>
      <c r="AV223" s="653"/>
      <c r="AW223" s="653"/>
      <c r="AX223" s="653"/>
      <c r="AY223" s="653"/>
      <c r="AZ223" s="443">
        <v>4</v>
      </c>
    </row>
    <row r="224" spans="1:52" s="259" customFormat="1" ht="18" customHeight="1">
      <c r="A224" s="575"/>
      <c r="D224" s="259" t="s">
        <v>499</v>
      </c>
      <c r="E224" s="653" t="s">
        <v>1180</v>
      </c>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c r="AI224" s="653"/>
      <c r="AJ224" s="653"/>
      <c r="AK224" s="653"/>
      <c r="AL224" s="653"/>
      <c r="AM224" s="653"/>
      <c r="AN224" s="653"/>
      <c r="AO224" s="653"/>
      <c r="AP224" s="653"/>
      <c r="AQ224" s="653"/>
      <c r="AR224" s="653"/>
      <c r="AS224" s="653"/>
      <c r="AT224" s="653"/>
      <c r="AU224" s="653"/>
      <c r="AV224" s="653"/>
      <c r="AW224" s="653"/>
      <c r="AX224" s="653"/>
      <c r="AY224" s="653"/>
      <c r="AZ224" s="444">
        <v>4</v>
      </c>
    </row>
    <row r="225" spans="1:52" s="259" customFormat="1" ht="18" customHeight="1">
      <c r="A225" s="575"/>
      <c r="D225" s="259" t="s">
        <v>499</v>
      </c>
      <c r="E225" s="653" t="s">
        <v>1179</v>
      </c>
      <c r="F225" s="653"/>
      <c r="G225" s="653"/>
      <c r="H225" s="653"/>
      <c r="I225" s="653"/>
      <c r="J225" s="653"/>
      <c r="K225" s="653"/>
      <c r="L225" s="653"/>
      <c r="M225" s="653"/>
      <c r="N225" s="653"/>
      <c r="O225" s="653"/>
      <c r="P225" s="653"/>
      <c r="Q225" s="653"/>
      <c r="R225" s="653"/>
      <c r="S225" s="653"/>
      <c r="T225" s="653"/>
      <c r="U225" s="653"/>
      <c r="V225" s="653"/>
      <c r="W225" s="653"/>
      <c r="X225" s="653"/>
      <c r="Y225" s="653"/>
      <c r="Z225" s="653"/>
      <c r="AA225" s="653"/>
      <c r="AB225" s="653"/>
      <c r="AC225" s="653"/>
      <c r="AD225" s="653"/>
      <c r="AE225" s="653"/>
      <c r="AF225" s="653"/>
      <c r="AG225" s="653"/>
      <c r="AH225" s="653"/>
      <c r="AI225" s="653"/>
      <c r="AJ225" s="653"/>
      <c r="AK225" s="653"/>
      <c r="AL225" s="653"/>
      <c r="AM225" s="653"/>
      <c r="AN225" s="653"/>
      <c r="AO225" s="653"/>
      <c r="AP225" s="653"/>
      <c r="AQ225" s="653"/>
      <c r="AR225" s="653"/>
      <c r="AS225" s="653"/>
      <c r="AT225" s="653"/>
      <c r="AU225" s="653"/>
      <c r="AV225" s="653"/>
      <c r="AW225" s="653"/>
      <c r="AX225" s="653"/>
      <c r="AY225" s="653"/>
      <c r="AZ225" s="443">
        <v>4</v>
      </c>
    </row>
    <row r="226" spans="1:52" s="259" customFormat="1" ht="18" customHeight="1">
      <c r="A226" s="575"/>
      <c r="D226" s="259" t="s">
        <v>499</v>
      </c>
      <c r="E226" s="653" t="s">
        <v>1178</v>
      </c>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c r="AI226" s="653"/>
      <c r="AJ226" s="653"/>
      <c r="AK226" s="653"/>
      <c r="AL226" s="653"/>
      <c r="AM226" s="653"/>
      <c r="AN226" s="653"/>
      <c r="AO226" s="653"/>
      <c r="AP226" s="653"/>
      <c r="AQ226" s="653"/>
      <c r="AR226" s="653"/>
      <c r="AS226" s="653"/>
      <c r="AT226" s="653"/>
      <c r="AU226" s="653"/>
      <c r="AV226" s="653"/>
      <c r="AW226" s="653"/>
      <c r="AX226" s="653"/>
      <c r="AY226" s="653"/>
      <c r="AZ226" s="443">
        <v>4</v>
      </c>
    </row>
    <row r="227" spans="1:52" s="259" customFormat="1" ht="18" customHeight="1">
      <c r="A227" s="575"/>
      <c r="D227" s="259" t="s">
        <v>499</v>
      </c>
      <c r="E227" s="653" t="s">
        <v>1177</v>
      </c>
      <c r="F227" s="653"/>
      <c r="G227" s="653"/>
      <c r="H227" s="653"/>
      <c r="I227" s="653"/>
      <c r="J227" s="653"/>
      <c r="K227" s="653"/>
      <c r="L227" s="653"/>
      <c r="M227" s="653"/>
      <c r="N227" s="653"/>
      <c r="O227" s="653"/>
      <c r="P227" s="653"/>
      <c r="Q227" s="653"/>
      <c r="R227" s="653"/>
      <c r="S227" s="653"/>
      <c r="T227" s="653"/>
      <c r="U227" s="653"/>
      <c r="V227" s="653"/>
      <c r="W227" s="653"/>
      <c r="X227" s="653"/>
      <c r="Y227" s="653"/>
      <c r="Z227" s="653"/>
      <c r="AA227" s="653"/>
      <c r="AB227" s="653"/>
      <c r="AC227" s="653"/>
      <c r="AD227" s="653"/>
      <c r="AE227" s="653"/>
      <c r="AF227" s="653"/>
      <c r="AG227" s="653"/>
      <c r="AH227" s="653"/>
      <c r="AI227" s="653"/>
      <c r="AJ227" s="653"/>
      <c r="AK227" s="653"/>
      <c r="AL227" s="653"/>
      <c r="AM227" s="653"/>
      <c r="AN227" s="653"/>
      <c r="AO227" s="653"/>
      <c r="AP227" s="653"/>
      <c r="AQ227" s="653"/>
      <c r="AR227" s="653"/>
      <c r="AS227" s="653"/>
      <c r="AT227" s="653"/>
      <c r="AU227" s="653"/>
      <c r="AV227" s="653"/>
      <c r="AW227" s="653"/>
      <c r="AX227" s="653"/>
      <c r="AY227" s="653"/>
      <c r="AZ227" s="444">
        <v>4</v>
      </c>
    </row>
    <row r="228" spans="1:52" s="259" customFormat="1" ht="18" customHeight="1">
      <c r="A228" s="575"/>
      <c r="D228" s="653"/>
      <c r="E228" s="799"/>
      <c r="F228" s="799"/>
      <c r="G228" s="799"/>
      <c r="H228" s="799"/>
      <c r="I228" s="799"/>
      <c r="J228" s="799"/>
      <c r="K228" s="799"/>
      <c r="L228" s="799"/>
      <c r="M228" s="799"/>
      <c r="N228" s="799"/>
      <c r="O228" s="799"/>
      <c r="P228" s="799"/>
      <c r="Q228" s="799"/>
      <c r="R228" s="799"/>
      <c r="S228" s="799"/>
      <c r="T228" s="799"/>
      <c r="U228" s="799"/>
      <c r="V228" s="799"/>
      <c r="W228" s="799"/>
      <c r="X228" s="799"/>
      <c r="Y228" s="799"/>
      <c r="Z228" s="799"/>
      <c r="AA228" s="799"/>
      <c r="AB228" s="799"/>
      <c r="AC228" s="799"/>
      <c r="AD228" s="799"/>
      <c r="AE228" s="799"/>
      <c r="AF228" s="799"/>
      <c r="AG228" s="799"/>
      <c r="AH228" s="799"/>
      <c r="AI228" s="799"/>
      <c r="AJ228" s="799"/>
      <c r="AK228" s="799"/>
      <c r="AL228" s="799"/>
      <c r="AM228" s="799"/>
      <c r="AN228" s="799"/>
      <c r="AO228" s="799"/>
      <c r="AP228" s="799"/>
      <c r="AQ228" s="799"/>
      <c r="AR228" s="799"/>
      <c r="AS228" s="799"/>
      <c r="AT228" s="799"/>
      <c r="AU228" s="799"/>
      <c r="AV228" s="799"/>
      <c r="AW228" s="799"/>
      <c r="AX228" s="799"/>
      <c r="AY228" s="799"/>
      <c r="AZ228" s="443">
        <v>4</v>
      </c>
    </row>
    <row r="229" spans="1:52" ht="25.5">
      <c r="A229" s="575">
        <f t="shared" ref="A229:A257" si="9">IF(K$247&gt;0,1,0)</f>
        <v>0</v>
      </c>
      <c r="B229" s="1869" t="s">
        <v>745</v>
      </c>
      <c r="C229" s="1869"/>
      <c r="D229" s="1869"/>
      <c r="E229" s="1869"/>
      <c r="F229" s="1869"/>
      <c r="G229" s="1869"/>
      <c r="H229" s="1869"/>
      <c r="I229" s="1869"/>
      <c r="J229" s="1869"/>
      <c r="K229" s="1869"/>
      <c r="L229" s="1869"/>
      <c r="M229" s="1869"/>
      <c r="N229" s="1869"/>
      <c r="O229" s="1869"/>
      <c r="P229" s="1869"/>
      <c r="Q229" s="1869"/>
      <c r="R229" s="1869"/>
      <c r="S229" s="1869"/>
      <c r="T229" s="1869"/>
      <c r="U229" s="1869"/>
      <c r="V229" s="1869"/>
      <c r="W229" s="1869"/>
      <c r="X229" s="1869"/>
      <c r="Y229" s="1869"/>
      <c r="Z229" s="1869"/>
      <c r="AA229" s="1869"/>
      <c r="AB229" s="1869"/>
      <c r="AC229" s="1869"/>
      <c r="AD229" s="1869"/>
      <c r="AE229" s="1869"/>
      <c r="AF229" s="1869"/>
      <c r="AG229" s="1869"/>
      <c r="AH229" s="1869"/>
      <c r="AI229" s="1869"/>
      <c r="AJ229" s="1869"/>
      <c r="AK229" s="1869"/>
      <c r="AL229" s="1869"/>
      <c r="AM229" s="1869"/>
      <c r="AN229" s="1869"/>
      <c r="AO229" s="1869"/>
      <c r="AP229" s="1869"/>
      <c r="AQ229" s="1869"/>
      <c r="AR229" s="1869"/>
      <c r="AS229" s="1869"/>
      <c r="AT229" s="1869"/>
      <c r="AU229" s="1869"/>
      <c r="AV229" s="1869"/>
      <c r="AW229" s="1869"/>
      <c r="AX229" s="1869"/>
      <c r="AY229" s="1869"/>
      <c r="AZ229" s="444">
        <v>5</v>
      </c>
    </row>
    <row r="230" spans="1:52" s="260" customFormat="1" ht="9.9499999999999993" customHeight="1">
      <c r="A230" s="575">
        <f t="shared" si="9"/>
        <v>0</v>
      </c>
      <c r="AZ230" s="443">
        <v>5</v>
      </c>
    </row>
    <row r="231" spans="1:52" s="576" customFormat="1" ht="30" customHeight="1">
      <c r="A231" s="575">
        <f t="shared" si="9"/>
        <v>0</v>
      </c>
      <c r="F231" s="1864" t="s">
        <v>1228</v>
      </c>
      <c r="G231" s="1864"/>
      <c r="H231" s="1864"/>
      <c r="I231" s="1864"/>
      <c r="J231" s="1864"/>
      <c r="K231" s="1864"/>
      <c r="L231" s="1870">
        <f>+'6-3표준조사 5'!K304</f>
        <v>0</v>
      </c>
      <c r="M231" s="1870"/>
      <c r="N231" s="1870"/>
      <c r="O231" s="1870"/>
      <c r="P231" s="1870"/>
      <c r="Q231" s="1870"/>
      <c r="R231" s="577"/>
      <c r="S231" s="577"/>
      <c r="T231" s="1864" t="s">
        <v>1227</v>
      </c>
      <c r="U231" s="1864"/>
      <c r="V231" s="1864"/>
      <c r="W231" s="1864"/>
      <c r="X231" s="1864"/>
      <c r="Y231" s="1864"/>
      <c r="Z231" s="1870">
        <f>+'6-3표준조사 5'!L304</f>
        <v>0</v>
      </c>
      <c r="AA231" s="1870"/>
      <c r="AB231" s="1870"/>
      <c r="AC231" s="1870"/>
      <c r="AD231" s="1870"/>
      <c r="AE231" s="1870"/>
      <c r="AF231" s="577"/>
      <c r="AG231" s="577"/>
      <c r="AH231" s="1864" t="s">
        <v>1226</v>
      </c>
      <c r="AI231" s="1864"/>
      <c r="AJ231" s="1864"/>
      <c r="AK231" s="1864"/>
      <c r="AL231" s="1864"/>
      <c r="AM231" s="1864"/>
      <c r="AN231" s="1864"/>
      <c r="AO231" s="1870">
        <f>+'6-3표준조사 5'!R304</f>
        <v>0</v>
      </c>
      <c r="AP231" s="1870"/>
      <c r="AQ231" s="1870"/>
      <c r="AR231" s="1870"/>
      <c r="AS231" s="1870"/>
      <c r="AT231" s="1870"/>
      <c r="AU231" s="578"/>
      <c r="AV231" s="578"/>
      <c r="AW231" s="578"/>
      <c r="AX231" s="578"/>
      <c r="AZ231" s="443">
        <v>5</v>
      </c>
    </row>
    <row r="232" spans="1:52" s="260" customFormat="1" ht="14.25" customHeight="1">
      <c r="A232" s="575">
        <f t="shared" si="9"/>
        <v>0</v>
      </c>
      <c r="AZ232" s="443">
        <v>5</v>
      </c>
    </row>
    <row r="233" spans="1:52" s="259" customFormat="1" ht="20.100000000000001" customHeight="1">
      <c r="A233" s="575">
        <f t="shared" si="9"/>
        <v>0</v>
      </c>
      <c r="B233" s="1876" t="s">
        <v>1225</v>
      </c>
      <c r="C233" s="1876"/>
      <c r="D233" s="1876"/>
      <c r="E233" s="1876"/>
      <c r="F233" s="1876"/>
      <c r="G233" s="1876"/>
      <c r="H233" s="1876"/>
      <c r="I233" s="1876"/>
      <c r="J233" s="1876"/>
      <c r="K233" s="1876"/>
      <c r="L233" s="1876"/>
      <c r="M233" s="1876"/>
      <c r="N233" s="1876"/>
      <c r="O233" s="1876"/>
      <c r="P233" s="1876"/>
      <c r="Q233" s="1876"/>
      <c r="R233" s="1876"/>
      <c r="S233" s="1876"/>
      <c r="T233" s="1876"/>
      <c r="U233" s="1876"/>
      <c r="V233" s="1876"/>
      <c r="W233" s="1876"/>
      <c r="X233" s="1876"/>
      <c r="Y233" s="1876"/>
      <c r="Z233" s="1876"/>
      <c r="AA233" s="1876"/>
      <c r="AB233" s="1876"/>
      <c r="AC233" s="1876"/>
      <c r="AD233" s="1876"/>
      <c r="AE233" s="1876"/>
      <c r="AF233" s="1876"/>
      <c r="AG233" s="1876"/>
      <c r="AH233" s="1876"/>
      <c r="AI233" s="1876"/>
      <c r="AJ233" s="1876"/>
      <c r="AK233" s="1876"/>
      <c r="AL233" s="1876"/>
      <c r="AM233" s="1876"/>
      <c r="AN233" s="1876"/>
      <c r="AO233" s="1876"/>
      <c r="AP233" s="1876"/>
      <c r="AQ233" s="1876"/>
      <c r="AR233" s="1876"/>
      <c r="AS233" s="1876"/>
      <c r="AT233" s="1876"/>
      <c r="AU233" s="1876"/>
      <c r="AV233" s="1876"/>
      <c r="AW233" s="1876"/>
      <c r="AX233" s="1876"/>
      <c r="AY233" s="1876"/>
      <c r="AZ233" s="443">
        <v>5</v>
      </c>
    </row>
    <row r="234" spans="1:52" s="259" customFormat="1" ht="18" customHeight="1">
      <c r="A234" s="575">
        <f t="shared" si="9"/>
        <v>0</v>
      </c>
      <c r="C234" s="259" t="s">
        <v>1208</v>
      </c>
      <c r="D234" s="579" t="s">
        <v>1224</v>
      </c>
      <c r="E234" s="579"/>
      <c r="F234" s="580"/>
      <c r="G234" s="580"/>
      <c r="H234" s="580"/>
      <c r="I234" s="580"/>
      <c r="J234" s="581"/>
      <c r="M234" s="579"/>
      <c r="N234" s="579"/>
      <c r="O234" s="581"/>
      <c r="P234" s="579"/>
      <c r="Q234" s="579"/>
      <c r="R234" s="579"/>
      <c r="S234" s="579"/>
      <c r="T234" s="579"/>
      <c r="U234" s="579"/>
      <c r="V234" s="579"/>
      <c r="W234" s="579"/>
      <c r="X234" s="579"/>
      <c r="Y234" s="579"/>
      <c r="Z234" s="579"/>
      <c r="AA234" s="579"/>
      <c r="AB234" s="579"/>
      <c r="AC234" s="579"/>
      <c r="AD234" s="579"/>
      <c r="AE234" s="579"/>
      <c r="AZ234" s="443">
        <v>5</v>
      </c>
    </row>
    <row r="235" spans="1:52" s="259" customFormat="1" ht="18" customHeight="1">
      <c r="A235" s="575">
        <f t="shared" si="9"/>
        <v>0</v>
      </c>
      <c r="D235" s="259" t="s">
        <v>499</v>
      </c>
      <c r="E235" s="579" t="str">
        <f>CONCATENATE(L231," 임반 ",Z231," 소반 은 해발고",'6-3표준조사 5'!W303,"m ~ ",'6-3표준조사 5'!W304,"m 사이에 분포한다.")</f>
        <v>0 임반 0 소반 은 해발고m ~ m 사이에 분포한다.</v>
      </c>
      <c r="F235" s="579"/>
      <c r="G235" s="579"/>
      <c r="H235" s="579"/>
      <c r="I235" s="579"/>
      <c r="J235" s="579"/>
      <c r="K235" s="579"/>
      <c r="L235" s="579"/>
      <c r="M235" s="579"/>
      <c r="N235" s="579"/>
      <c r="O235" s="579"/>
      <c r="P235" s="579"/>
      <c r="Q235" s="579"/>
      <c r="R235" s="579"/>
      <c r="S235" s="579"/>
      <c r="T235" s="579"/>
      <c r="U235" s="579"/>
      <c r="V235" s="579"/>
      <c r="W235" s="579"/>
      <c r="X235" s="579"/>
      <c r="Y235" s="579"/>
      <c r="Z235" s="579"/>
      <c r="AA235" s="579"/>
      <c r="AB235" s="579"/>
      <c r="AC235" s="579"/>
      <c r="AD235" s="579"/>
      <c r="AE235" s="579"/>
      <c r="AF235" s="579"/>
      <c r="AG235" s="579"/>
      <c r="AH235" s="579"/>
      <c r="AI235" s="579"/>
      <c r="AJ235" s="582"/>
      <c r="AK235" s="582"/>
      <c r="AL235" s="582"/>
      <c r="AM235" s="579"/>
      <c r="AN235" s="579"/>
      <c r="AO235" s="579"/>
      <c r="AP235" s="579"/>
      <c r="AQ235" s="579"/>
      <c r="AR235" s="579"/>
      <c r="AS235" s="579"/>
      <c r="AT235" s="579"/>
      <c r="AU235" s="579"/>
      <c r="AV235" s="579"/>
      <c r="AW235" s="579"/>
      <c r="AX235" s="579"/>
      <c r="AY235" s="579"/>
      <c r="AZ235" s="443">
        <v>5</v>
      </c>
    </row>
    <row r="236" spans="1:52" s="259" customFormat="1" ht="18" customHeight="1">
      <c r="A236" s="575">
        <f t="shared" si="9"/>
        <v>0</v>
      </c>
      <c r="D236" s="259" t="s">
        <v>499</v>
      </c>
      <c r="E236" s="259" t="str">
        <f>CONCATENATE("소반의 경사도는 평균 ",'6-3표준조사 5'!W305,"˚로 ",'6-3표준조사 5'!P306,"경사이고, 임지의 잔재를 제외하고 장애물은 많지 않다.")</f>
        <v>소반의 경사도는 평균 ˚로 완 (15˚ 이하)경사이고, 임지의 잔재를 제외하고 장애물은 많지 않다.</v>
      </c>
      <c r="AZ236" s="443">
        <v>5</v>
      </c>
    </row>
    <row r="237" spans="1:52" s="259" customFormat="1" ht="18" customHeight="1">
      <c r="A237" s="575">
        <f t="shared" si="9"/>
        <v>0</v>
      </c>
      <c r="C237" s="259" t="s">
        <v>1206</v>
      </c>
      <c r="D237" s="259" t="s">
        <v>1223</v>
      </c>
      <c r="K237" s="579"/>
      <c r="L237" s="579"/>
      <c r="M237" s="583"/>
      <c r="P237" s="584"/>
      <c r="Q237" s="584"/>
      <c r="R237" s="584"/>
      <c r="S237" s="584"/>
      <c r="T237" s="584"/>
      <c r="AZ237" s="443">
        <v>5</v>
      </c>
    </row>
    <row r="238" spans="1:52" s="259" customFormat="1" ht="18" customHeight="1">
      <c r="A238" s="575">
        <f t="shared" si="9"/>
        <v>0</v>
      </c>
      <c r="D238" s="259" t="s">
        <v>499</v>
      </c>
      <c r="E238" s="579" t="str">
        <f>CONCATENATE("사업대상지는 ",'6-3표준조사 5'!N304," ",'6-3표준조사 5'!O304," ",'6-3표준조사 5'!P304,"로 지적면적은 ",'6-3표준조사 5'!W317,"ha 이다." )</f>
        <v>사업대상지는   번지로 지적면적은 0ha 이다.</v>
      </c>
      <c r="F238" s="579"/>
      <c r="G238" s="579"/>
      <c r="AJ238" s="579"/>
      <c r="AK238" s="579"/>
      <c r="AL238" s="579"/>
      <c r="AM238" s="579"/>
      <c r="AN238" s="579"/>
      <c r="AO238" s="579"/>
      <c r="AP238" s="579"/>
      <c r="AQ238" s="579"/>
      <c r="AR238" s="579"/>
      <c r="AS238" s="579"/>
      <c r="AT238" s="579"/>
      <c r="AU238" s="579"/>
      <c r="AV238" s="579"/>
      <c r="AW238" s="579"/>
      <c r="AX238" s="579"/>
      <c r="AY238" s="579"/>
      <c r="AZ238" s="443">
        <v>5</v>
      </c>
    </row>
    <row r="239" spans="1:52" s="259" customFormat="1" ht="18" customHeight="1">
      <c r="A239" s="575">
        <f t="shared" si="9"/>
        <v>0</v>
      </c>
      <c r="D239" s="259" t="s">
        <v>499</v>
      </c>
      <c r="E239" s="579" t="str">
        <f>CONCATENATE("소반의 풀베기사업 대상면적은 ",'6-3표준조사 5'!Q304,"ha 이다.")</f>
        <v>소반의 풀베기사업 대상면적은 0ha 이다.</v>
      </c>
      <c r="F239" s="579"/>
      <c r="G239" s="579"/>
      <c r="H239" s="579"/>
      <c r="I239" s="579"/>
      <c r="J239" s="579"/>
      <c r="K239" s="579"/>
      <c r="L239" s="579"/>
      <c r="M239" s="579"/>
      <c r="N239" s="579"/>
      <c r="O239" s="579"/>
      <c r="P239" s="579"/>
      <c r="Q239" s="579"/>
      <c r="R239" s="579"/>
      <c r="S239" s="579"/>
      <c r="T239" s="579"/>
      <c r="U239" s="579"/>
      <c r="V239" s="579"/>
      <c r="W239" s="579"/>
      <c r="X239" s="579"/>
      <c r="Y239" s="579"/>
      <c r="Z239" s="579"/>
      <c r="AA239" s="579"/>
      <c r="AB239" s="579"/>
      <c r="AC239" s="579"/>
      <c r="AD239" s="579"/>
      <c r="AE239" s="579"/>
      <c r="AF239" s="579"/>
      <c r="AG239" s="579"/>
      <c r="AH239" s="579"/>
      <c r="AI239" s="579"/>
      <c r="AJ239" s="579"/>
      <c r="AK239" s="579"/>
      <c r="AL239" s="579"/>
      <c r="AM239" s="579"/>
      <c r="AN239" s="579"/>
      <c r="AO239" s="579"/>
      <c r="AP239" s="579"/>
      <c r="AQ239" s="579"/>
      <c r="AR239" s="579"/>
      <c r="AS239" s="579"/>
      <c r="AT239" s="579"/>
      <c r="AU239" s="579"/>
      <c r="AV239" s="579"/>
      <c r="AW239" s="579"/>
      <c r="AX239" s="579"/>
      <c r="AY239" s="579"/>
      <c r="AZ239" s="443">
        <v>5</v>
      </c>
    </row>
    <row r="240" spans="1:52" s="259" customFormat="1" ht="18" customHeight="1">
      <c r="A240" s="575">
        <f t="shared" si="9"/>
        <v>0</v>
      </c>
      <c r="C240" s="259" t="s">
        <v>1193</v>
      </c>
      <c r="D240" s="259" t="s">
        <v>1222</v>
      </c>
      <c r="E240" s="579"/>
      <c r="F240" s="579"/>
      <c r="G240" s="579"/>
      <c r="H240" s="579"/>
      <c r="I240" s="579"/>
      <c r="J240" s="579"/>
      <c r="K240" s="579"/>
      <c r="L240" s="579"/>
      <c r="M240" s="579"/>
      <c r="N240" s="579"/>
      <c r="O240" s="579"/>
      <c r="P240" s="579"/>
      <c r="Q240" s="579"/>
      <c r="R240" s="579"/>
      <c r="S240" s="579"/>
      <c r="T240" s="579"/>
      <c r="U240" s="579"/>
      <c r="V240" s="579"/>
      <c r="W240" s="579"/>
      <c r="X240" s="579"/>
      <c r="Y240" s="579"/>
      <c r="Z240" s="579"/>
      <c r="AA240" s="579"/>
      <c r="AB240" s="579"/>
      <c r="AC240" s="579"/>
      <c r="AD240" s="579"/>
      <c r="AE240" s="579"/>
      <c r="AF240" s="579"/>
      <c r="AG240" s="579"/>
      <c r="AH240" s="769"/>
      <c r="AI240" s="769"/>
      <c r="AJ240" s="769"/>
      <c r="AK240" s="579"/>
      <c r="AL240" s="579"/>
      <c r="AM240" s="579"/>
      <c r="AN240" s="579"/>
      <c r="AO240" s="579"/>
      <c r="AP240" s="579"/>
      <c r="AQ240" s="579"/>
      <c r="AR240" s="579"/>
      <c r="AS240" s="579"/>
      <c r="AT240" s="579"/>
      <c r="AU240" s="579"/>
      <c r="AV240" s="579"/>
      <c r="AW240" s="579"/>
      <c r="AX240" s="579"/>
      <c r="AY240" s="579"/>
      <c r="AZ240" s="443">
        <v>5</v>
      </c>
    </row>
    <row r="241" spans="1:52" s="259" customFormat="1" ht="18" customHeight="1">
      <c r="A241" s="575">
        <f t="shared" si="9"/>
        <v>0</v>
      </c>
      <c r="B241" s="586"/>
      <c r="C241" s="586"/>
      <c r="D241" s="586" t="s">
        <v>499</v>
      </c>
      <c r="E241" s="587">
        <f>'6-3표준조사 5'!$W$320</f>
        <v>0</v>
      </c>
      <c r="F241" s="587"/>
      <c r="G241" s="587"/>
      <c r="H241" s="587"/>
      <c r="I241" s="587"/>
      <c r="J241" s="587"/>
      <c r="K241" s="587"/>
      <c r="L241" s="587"/>
      <c r="M241" s="587"/>
      <c r="N241" s="587"/>
      <c r="O241" s="587"/>
      <c r="P241" s="587"/>
      <c r="Q241" s="587"/>
      <c r="R241" s="587"/>
      <c r="S241" s="587"/>
      <c r="T241" s="587"/>
      <c r="U241" s="587"/>
      <c r="V241" s="587"/>
      <c r="W241" s="587"/>
      <c r="X241" s="587"/>
      <c r="Y241" s="587"/>
      <c r="Z241" s="587"/>
      <c r="AA241" s="587"/>
      <c r="AB241" s="587"/>
      <c r="AC241" s="587"/>
      <c r="AD241" s="587"/>
      <c r="AE241" s="587"/>
      <c r="AF241" s="587"/>
      <c r="AG241" s="587"/>
      <c r="AH241" s="588"/>
      <c r="AI241" s="588"/>
      <c r="AJ241" s="588"/>
      <c r="AK241" s="587"/>
      <c r="AL241" s="587"/>
      <c r="AM241" s="587"/>
      <c r="AN241" s="587"/>
      <c r="AO241" s="587"/>
      <c r="AP241" s="587"/>
      <c r="AQ241" s="587"/>
      <c r="AR241" s="587"/>
      <c r="AS241" s="587"/>
      <c r="AT241" s="587"/>
      <c r="AU241" s="587"/>
      <c r="AV241" s="587"/>
      <c r="AW241" s="587"/>
      <c r="AX241" s="587"/>
      <c r="AY241" s="587"/>
      <c r="AZ241" s="443">
        <v>5</v>
      </c>
    </row>
    <row r="242" spans="1:52" s="259" customFormat="1" ht="14.25" customHeight="1">
      <c r="A242" s="575">
        <f t="shared" si="9"/>
        <v>0</v>
      </c>
      <c r="D242" s="589"/>
      <c r="E242" s="589"/>
      <c r="F242" s="589"/>
      <c r="G242" s="589"/>
      <c r="H242" s="589"/>
      <c r="I242" s="589"/>
      <c r="J242" s="589"/>
      <c r="K242" s="589"/>
      <c r="L242" s="589"/>
      <c r="M242" s="589"/>
      <c r="N242" s="589"/>
      <c r="O242" s="589"/>
      <c r="P242" s="589"/>
      <c r="Q242" s="589"/>
      <c r="R242" s="589"/>
      <c r="S242" s="589"/>
      <c r="T242" s="589"/>
      <c r="U242" s="589"/>
      <c r="V242" s="589"/>
      <c r="W242" s="589"/>
      <c r="X242" s="589"/>
      <c r="Y242" s="589"/>
      <c r="Z242" s="589"/>
      <c r="AA242" s="589"/>
      <c r="AB242" s="589"/>
      <c r="AC242" s="589"/>
      <c r="AD242" s="589"/>
      <c r="AE242" s="589"/>
      <c r="AF242" s="589"/>
      <c r="AG242" s="589"/>
      <c r="AH242" s="589"/>
      <c r="AI242" s="589"/>
      <c r="AJ242" s="589"/>
      <c r="AK242" s="589"/>
      <c r="AL242" s="589"/>
      <c r="AM242" s="589"/>
      <c r="AN242" s="589"/>
      <c r="AO242" s="589"/>
      <c r="AP242" s="589"/>
      <c r="AQ242" s="589"/>
      <c r="AR242" s="589"/>
      <c r="AS242" s="589"/>
      <c r="AT242" s="589"/>
      <c r="AU242" s="589"/>
      <c r="AV242" s="589"/>
      <c r="AW242" s="589"/>
      <c r="AX242" s="589"/>
      <c r="AY242" s="589"/>
      <c r="AZ242" s="443">
        <v>5</v>
      </c>
    </row>
    <row r="243" spans="1:52" s="260" customFormat="1" ht="20.100000000000001" customHeight="1">
      <c r="A243" s="575">
        <f t="shared" si="9"/>
        <v>0</v>
      </c>
      <c r="B243" s="1876" t="s">
        <v>1221</v>
      </c>
      <c r="C243" s="1876"/>
      <c r="D243" s="1876"/>
      <c r="E243" s="1876"/>
      <c r="F243" s="1876"/>
      <c r="G243" s="1876"/>
      <c r="H243" s="1876"/>
      <c r="I243" s="1876"/>
      <c r="J243" s="1876"/>
      <c r="K243" s="1876"/>
      <c r="L243" s="1876"/>
      <c r="M243" s="1876"/>
      <c r="N243" s="1876"/>
      <c r="O243" s="1876"/>
      <c r="P243" s="1876"/>
      <c r="Q243" s="1876"/>
      <c r="R243" s="1876"/>
      <c r="S243" s="1876"/>
      <c r="T243" s="1876"/>
      <c r="U243" s="1876"/>
      <c r="V243" s="1876"/>
      <c r="W243" s="1876"/>
      <c r="X243" s="1876"/>
      <c r="Y243" s="1876"/>
      <c r="Z243" s="1876"/>
      <c r="AA243" s="1876"/>
      <c r="AB243" s="1876"/>
      <c r="AC243" s="1876"/>
      <c r="AD243" s="1876"/>
      <c r="AE243" s="1876"/>
      <c r="AF243" s="1876"/>
      <c r="AG243" s="1876"/>
      <c r="AH243" s="1876"/>
      <c r="AI243" s="1876"/>
      <c r="AJ243" s="1876"/>
      <c r="AK243" s="1876"/>
      <c r="AL243" s="1876"/>
      <c r="AM243" s="1876"/>
      <c r="AN243" s="1876"/>
      <c r="AO243" s="1876"/>
      <c r="AP243" s="1876"/>
      <c r="AQ243" s="1876"/>
      <c r="AR243" s="1876"/>
      <c r="AS243" s="1876"/>
      <c r="AT243" s="1876"/>
      <c r="AU243" s="1876"/>
      <c r="AV243" s="1876"/>
      <c r="AW243" s="1876"/>
      <c r="AX243" s="1876"/>
      <c r="AY243" s="1876"/>
      <c r="AZ243" s="443">
        <v>5</v>
      </c>
    </row>
    <row r="244" spans="1:52" s="260" customFormat="1" ht="20.100000000000001" customHeight="1">
      <c r="A244" s="575">
        <f t="shared" si="9"/>
        <v>0</v>
      </c>
      <c r="B244" s="590"/>
      <c r="C244" s="591" t="s">
        <v>1208</v>
      </c>
      <c r="D244" s="591" t="s">
        <v>1220</v>
      </c>
      <c r="E244" s="592"/>
      <c r="F244" s="592"/>
      <c r="G244" s="769"/>
      <c r="H244" s="593"/>
      <c r="I244" s="593"/>
      <c r="J244" s="594"/>
      <c r="K244" s="594"/>
      <c r="L244" s="594"/>
      <c r="M244" s="594"/>
      <c r="N244" s="594"/>
      <c r="O244" s="594"/>
      <c r="P244" s="594"/>
      <c r="Q244" s="595"/>
      <c r="R244" s="595"/>
      <c r="S244" s="595"/>
      <c r="T244" s="595"/>
      <c r="U244" s="595"/>
      <c r="V244" s="596"/>
      <c r="W244" s="596"/>
      <c r="X244" s="596"/>
      <c r="Y244" s="596"/>
      <c r="Z244" s="596"/>
      <c r="AA244" s="596"/>
      <c r="AB244" s="596"/>
      <c r="AC244" s="596"/>
      <c r="AD244" s="596"/>
      <c r="AE244" s="596"/>
      <c r="AF244" s="596"/>
      <c r="AG244" s="596"/>
      <c r="AH244" s="597"/>
      <c r="AI244" s="597"/>
      <c r="AJ244" s="597"/>
      <c r="AK244" s="597"/>
      <c r="AL244" s="598"/>
      <c r="AM244" s="598"/>
      <c r="AN244" s="598"/>
      <c r="AO244" s="598"/>
      <c r="AP244" s="598"/>
      <c r="AQ244" s="598"/>
      <c r="AR244" s="598"/>
      <c r="AS244" s="598"/>
      <c r="AT244" s="598"/>
      <c r="AU244" s="598"/>
      <c r="AV244" s="593"/>
      <c r="AW244" s="593"/>
      <c r="AX244" s="593"/>
      <c r="AY244" s="593"/>
      <c r="AZ244" s="443">
        <v>5</v>
      </c>
    </row>
    <row r="245" spans="1:52" s="259" customFormat="1" ht="18" customHeight="1">
      <c r="A245" s="575">
        <f t="shared" si="9"/>
        <v>0</v>
      </c>
      <c r="B245" s="599"/>
      <c r="C245" s="1862" t="s">
        <v>1219</v>
      </c>
      <c r="D245" s="1862"/>
      <c r="E245" s="1862"/>
      <c r="F245" s="1862"/>
      <c r="G245" s="1862"/>
      <c r="H245" s="1862"/>
      <c r="I245" s="1862"/>
      <c r="J245" s="1862"/>
      <c r="K245" s="1862" t="s">
        <v>1218</v>
      </c>
      <c r="L245" s="1862"/>
      <c r="M245" s="1862"/>
      <c r="N245" s="1862"/>
      <c r="O245" s="1862"/>
      <c r="P245" s="1862"/>
      <c r="Q245" s="1862"/>
      <c r="R245" s="1862"/>
      <c r="S245" s="1862" t="s">
        <v>1217</v>
      </c>
      <c r="T245" s="1862"/>
      <c r="U245" s="1862"/>
      <c r="V245" s="1862"/>
      <c r="W245" s="1862"/>
      <c r="X245" s="1862"/>
      <c r="Y245" s="1862"/>
      <c r="Z245" s="1862"/>
      <c r="AA245" s="1862" t="s">
        <v>1216</v>
      </c>
      <c r="AB245" s="1862"/>
      <c r="AC245" s="1862"/>
      <c r="AD245" s="1862"/>
      <c r="AE245" s="1862"/>
      <c r="AF245" s="1862"/>
      <c r="AG245" s="1862"/>
      <c r="AH245" s="1862"/>
      <c r="AI245" s="1862"/>
      <c r="AJ245" s="1862"/>
      <c r="AK245" s="1862"/>
      <c r="AL245" s="1862"/>
      <c r="AM245" s="1862"/>
      <c r="AN245" s="1862"/>
      <c r="AO245" s="1862"/>
      <c r="AP245" s="1862"/>
      <c r="AQ245" s="1862" t="s">
        <v>964</v>
      </c>
      <c r="AR245" s="1862"/>
      <c r="AS245" s="1862"/>
      <c r="AT245" s="1862"/>
      <c r="AU245" s="1862"/>
      <c r="AV245" s="1862"/>
      <c r="AW245" s="1862"/>
      <c r="AX245" s="1862"/>
      <c r="AY245" s="599"/>
      <c r="AZ245" s="443">
        <v>5</v>
      </c>
    </row>
    <row r="246" spans="1:52" s="259" customFormat="1" ht="18" customHeight="1">
      <c r="A246" s="575">
        <f t="shared" si="9"/>
        <v>0</v>
      </c>
      <c r="B246" s="599"/>
      <c r="C246" s="1862"/>
      <c r="D246" s="1862"/>
      <c r="E246" s="1862"/>
      <c r="F246" s="1862"/>
      <c r="G246" s="1862"/>
      <c r="H246" s="1862"/>
      <c r="I246" s="1862"/>
      <c r="J246" s="1862"/>
      <c r="K246" s="1862"/>
      <c r="L246" s="1862"/>
      <c r="M246" s="1862"/>
      <c r="N246" s="1862"/>
      <c r="O246" s="1862"/>
      <c r="P246" s="1862"/>
      <c r="Q246" s="1862"/>
      <c r="R246" s="1862"/>
      <c r="S246" s="1862"/>
      <c r="T246" s="1862"/>
      <c r="U246" s="1862"/>
      <c r="V246" s="1862"/>
      <c r="W246" s="1862"/>
      <c r="X246" s="1862"/>
      <c r="Y246" s="1862"/>
      <c r="Z246" s="1862"/>
      <c r="AA246" s="1862" t="s">
        <v>1215</v>
      </c>
      <c r="AB246" s="1862"/>
      <c r="AC246" s="1862"/>
      <c r="AD246" s="1862"/>
      <c r="AE246" s="1862"/>
      <c r="AF246" s="1862"/>
      <c r="AG246" s="1862"/>
      <c r="AH246" s="1862"/>
      <c r="AI246" s="1862" t="s">
        <v>1214</v>
      </c>
      <c r="AJ246" s="1862"/>
      <c r="AK246" s="1862"/>
      <c r="AL246" s="1862"/>
      <c r="AM246" s="1862"/>
      <c r="AN246" s="1862"/>
      <c r="AO246" s="1862"/>
      <c r="AP246" s="1862"/>
      <c r="AQ246" s="1862"/>
      <c r="AR246" s="1862"/>
      <c r="AS246" s="1862"/>
      <c r="AT246" s="1862"/>
      <c r="AU246" s="1862"/>
      <c r="AV246" s="1862"/>
      <c r="AW246" s="1862"/>
      <c r="AX246" s="1862"/>
      <c r="AY246" s="599"/>
      <c r="AZ246" s="443">
        <v>5</v>
      </c>
    </row>
    <row r="247" spans="1:52" s="259" customFormat="1" ht="18" customHeight="1">
      <c r="A247" s="575">
        <f t="shared" si="9"/>
        <v>0</v>
      </c>
      <c r="B247" s="600"/>
      <c r="C247" s="1871">
        <f>L231</f>
        <v>0</v>
      </c>
      <c r="D247" s="1872"/>
      <c r="E247" s="1875" t="s">
        <v>1213</v>
      </c>
      <c r="F247" s="1875"/>
      <c r="G247" s="1872">
        <f>Z231</f>
        <v>0</v>
      </c>
      <c r="H247" s="1872"/>
      <c r="I247" s="1875" t="s">
        <v>1212</v>
      </c>
      <c r="J247" s="1875"/>
      <c r="K247" s="1867">
        <f>'6-3표준조사 5'!Q304</f>
        <v>0</v>
      </c>
      <c r="L247" s="1867"/>
      <c r="M247" s="1867"/>
      <c r="N247" s="1867"/>
      <c r="O247" s="1867"/>
      <c r="P247" s="1867"/>
      <c r="Q247" s="1867"/>
      <c r="R247" s="1867"/>
      <c r="S247" s="1867">
        <f>'6-3표준조사 5'!K306</f>
        <v>0</v>
      </c>
      <c r="T247" s="1867"/>
      <c r="U247" s="1867"/>
      <c r="V247" s="1867"/>
      <c r="W247" s="1867"/>
      <c r="X247" s="1867"/>
      <c r="Y247" s="1867"/>
      <c r="Z247" s="1867"/>
      <c r="AA247" s="1865">
        <f>'6-3표준조사 5'!Q310</f>
        <v>0</v>
      </c>
      <c r="AB247" s="1865"/>
      <c r="AC247" s="1865"/>
      <c r="AD247" s="1865"/>
      <c r="AE247" s="1865"/>
      <c r="AF247" s="1865"/>
      <c r="AG247" s="1865"/>
      <c r="AH247" s="1865"/>
      <c r="AI247" s="1865">
        <f>'6-3표준조사 5'!R310</f>
        <v>0</v>
      </c>
      <c r="AJ247" s="1865"/>
      <c r="AK247" s="1865"/>
      <c r="AL247" s="1865"/>
      <c r="AM247" s="1865"/>
      <c r="AN247" s="1865"/>
      <c r="AO247" s="1865"/>
      <c r="AP247" s="1865"/>
      <c r="AQ247" s="1867" t="str">
        <f>'6-3표준조사 5'!R306</f>
        <v>3년차 이상</v>
      </c>
      <c r="AR247" s="1867"/>
      <c r="AS247" s="1867"/>
      <c r="AT247" s="1867"/>
      <c r="AU247" s="1867"/>
      <c r="AV247" s="1867"/>
      <c r="AW247" s="1867"/>
      <c r="AX247" s="1867"/>
      <c r="AY247" s="599"/>
      <c r="AZ247" s="443">
        <v>5</v>
      </c>
    </row>
    <row r="248" spans="1:52" s="259" customFormat="1" ht="18" customHeight="1">
      <c r="A248" s="575">
        <f t="shared" si="9"/>
        <v>0</v>
      </c>
      <c r="B248" s="600"/>
      <c r="C248" s="1873"/>
      <c r="D248" s="1874"/>
      <c r="E248" s="1874"/>
      <c r="F248" s="1874"/>
      <c r="G248" s="1874"/>
      <c r="H248" s="1874"/>
      <c r="I248" s="1874"/>
      <c r="J248" s="1874"/>
      <c r="K248" s="1868"/>
      <c r="L248" s="1868"/>
      <c r="M248" s="1868"/>
      <c r="N248" s="1868"/>
      <c r="O248" s="1868"/>
      <c r="P248" s="1868"/>
      <c r="Q248" s="1868"/>
      <c r="R248" s="1868"/>
      <c r="S248" s="1868"/>
      <c r="T248" s="1868"/>
      <c r="U248" s="1868"/>
      <c r="V248" s="1868"/>
      <c r="W248" s="1868"/>
      <c r="X248" s="1868"/>
      <c r="Y248" s="1868"/>
      <c r="Z248" s="1868"/>
      <c r="AA248" s="1866"/>
      <c r="AB248" s="1866"/>
      <c r="AC248" s="1866"/>
      <c r="AD248" s="1866"/>
      <c r="AE248" s="1866"/>
      <c r="AF248" s="1866"/>
      <c r="AG248" s="1866"/>
      <c r="AH248" s="1866"/>
      <c r="AI248" s="1866"/>
      <c r="AJ248" s="1866"/>
      <c r="AK248" s="1866"/>
      <c r="AL248" s="1866"/>
      <c r="AM248" s="1866"/>
      <c r="AN248" s="1866"/>
      <c r="AO248" s="1866"/>
      <c r="AP248" s="1866"/>
      <c r="AQ248" s="1868"/>
      <c r="AR248" s="1868"/>
      <c r="AS248" s="1868"/>
      <c r="AT248" s="1868"/>
      <c r="AU248" s="1868"/>
      <c r="AV248" s="1868"/>
      <c r="AW248" s="1868"/>
      <c r="AX248" s="1868"/>
      <c r="AY248" s="599"/>
      <c r="AZ248" s="443">
        <v>5</v>
      </c>
    </row>
    <row r="249" spans="1:52" s="259" customFormat="1" ht="18" customHeight="1">
      <c r="A249" s="575">
        <f t="shared" si="9"/>
        <v>0</v>
      </c>
      <c r="B249" s="600"/>
      <c r="C249" s="600" t="s">
        <v>1206</v>
      </c>
      <c r="D249" s="600" t="s">
        <v>1211</v>
      </c>
      <c r="E249" s="600"/>
      <c r="F249" s="599"/>
      <c r="G249" s="599"/>
      <c r="H249" s="599"/>
      <c r="I249" s="599"/>
      <c r="J249" s="599"/>
      <c r="K249" s="599"/>
      <c r="L249" s="599"/>
      <c r="M249" s="599"/>
      <c r="N249" s="599"/>
      <c r="O249" s="599"/>
      <c r="P249" s="599"/>
      <c r="Q249" s="601"/>
      <c r="R249" s="601"/>
      <c r="S249" s="601"/>
      <c r="T249" s="601"/>
      <c r="U249" s="601"/>
      <c r="V249" s="599"/>
      <c r="W249" s="602"/>
      <c r="X249" s="602"/>
      <c r="Y249" s="602"/>
      <c r="Z249" s="602"/>
      <c r="AA249" s="602"/>
      <c r="AB249" s="602"/>
      <c r="AC249" s="602"/>
      <c r="AD249" s="602"/>
      <c r="AE249" s="602"/>
      <c r="AF249" s="602"/>
      <c r="AG249" s="599"/>
      <c r="AH249" s="603"/>
      <c r="AI249" s="603"/>
      <c r="AJ249" s="603"/>
      <c r="AK249" s="603"/>
      <c r="AL249" s="604"/>
      <c r="AM249" s="604"/>
      <c r="AN249" s="604"/>
      <c r="AO249" s="604"/>
      <c r="AP249" s="604"/>
      <c r="AQ249" s="604"/>
      <c r="AR249" s="604"/>
      <c r="AS249" s="604"/>
      <c r="AT249" s="604"/>
      <c r="AU249" s="604"/>
      <c r="AV249" s="599"/>
      <c r="AW249" s="599"/>
      <c r="AX249" s="599"/>
      <c r="AY249" s="599"/>
      <c r="AZ249" s="443">
        <v>5</v>
      </c>
    </row>
    <row r="250" spans="1:52" s="259" customFormat="1" ht="18" customHeight="1">
      <c r="A250" s="575">
        <f>IF(K247&gt;0,1,0)</f>
        <v>0</v>
      </c>
      <c r="B250" s="600"/>
      <c r="C250" s="600"/>
      <c r="D250" s="259" t="s">
        <v>499</v>
      </c>
      <c r="E250" s="600">
        <f>'6-3표준조사 5'!$W$321</f>
        <v>0</v>
      </c>
      <c r="F250" s="599"/>
      <c r="G250" s="599"/>
      <c r="H250" s="599"/>
      <c r="I250" s="599"/>
      <c r="J250" s="599"/>
      <c r="K250" s="599"/>
      <c r="L250" s="599"/>
      <c r="M250" s="599"/>
      <c r="N250" s="599"/>
      <c r="O250" s="599"/>
      <c r="P250" s="599"/>
      <c r="Q250" s="601"/>
      <c r="R250" s="601"/>
      <c r="S250" s="601"/>
      <c r="T250" s="601"/>
      <c r="U250" s="601"/>
      <c r="V250" s="599"/>
      <c r="W250" s="605"/>
      <c r="X250" s="602"/>
      <c r="Y250" s="602"/>
      <c r="Z250" s="602"/>
      <c r="AA250" s="605"/>
      <c r="AB250" s="602"/>
      <c r="AC250" s="602"/>
      <c r="AD250" s="602"/>
      <c r="AE250" s="605"/>
      <c r="AF250" s="602"/>
      <c r="AG250" s="599"/>
      <c r="AH250" s="603"/>
      <c r="AI250" s="603"/>
      <c r="AJ250" s="603"/>
      <c r="AK250" s="603"/>
      <c r="AL250" s="604"/>
      <c r="AM250" s="604"/>
      <c r="AN250" s="604"/>
      <c r="AO250" s="604"/>
      <c r="AP250" s="604"/>
      <c r="AQ250" s="604"/>
      <c r="AR250" s="604"/>
      <c r="AS250" s="604"/>
      <c r="AT250" s="604"/>
      <c r="AU250" s="604"/>
      <c r="AV250" s="599"/>
      <c r="AW250" s="599"/>
      <c r="AX250" s="599"/>
      <c r="AY250" s="599"/>
      <c r="AZ250" s="443">
        <v>5</v>
      </c>
    </row>
    <row r="251" spans="1:52" s="259" customFormat="1" ht="18" customHeight="1">
      <c r="A251" s="575">
        <f>IF(K247&gt;0,1,0)</f>
        <v>0</v>
      </c>
      <c r="B251" s="600"/>
      <c r="C251" s="600"/>
      <c r="D251" s="259" t="s">
        <v>499</v>
      </c>
      <c r="E251" s="600">
        <f>'6-3표준조사 5'!$W$322</f>
        <v>0</v>
      </c>
      <c r="F251" s="599"/>
      <c r="G251" s="599"/>
      <c r="H251" s="599"/>
      <c r="I251" s="599"/>
      <c r="J251" s="599"/>
      <c r="K251" s="599"/>
      <c r="L251" s="599"/>
      <c r="M251" s="599"/>
      <c r="N251" s="599"/>
      <c r="O251" s="599"/>
      <c r="P251" s="599"/>
      <c r="Q251" s="601"/>
      <c r="R251" s="601"/>
      <c r="S251" s="601"/>
      <c r="T251" s="601"/>
      <c r="U251" s="601"/>
      <c r="V251" s="599"/>
      <c r="W251" s="599"/>
      <c r="X251" s="599"/>
      <c r="Y251" s="599"/>
      <c r="Z251" s="599"/>
      <c r="AA251" s="599"/>
      <c r="AB251" s="599"/>
      <c r="AC251" s="599"/>
      <c r="AD251" s="599"/>
      <c r="AE251" s="599"/>
      <c r="AF251" s="599"/>
      <c r="AG251" s="599"/>
      <c r="AH251" s="603"/>
      <c r="AI251" s="603"/>
      <c r="AJ251" s="603"/>
      <c r="AK251" s="603"/>
      <c r="AL251" s="604"/>
      <c r="AM251" s="604"/>
      <c r="AN251" s="604"/>
      <c r="AO251" s="604"/>
      <c r="AP251" s="604"/>
      <c r="AQ251" s="604"/>
      <c r="AR251" s="604"/>
      <c r="AS251" s="604"/>
      <c r="AT251" s="604"/>
      <c r="AU251" s="604"/>
      <c r="AV251" s="599"/>
      <c r="AW251" s="599"/>
      <c r="AX251" s="599"/>
      <c r="AY251" s="599"/>
      <c r="AZ251" s="443">
        <v>5</v>
      </c>
    </row>
    <row r="252" spans="1:52" s="259" customFormat="1" ht="18" customHeight="1">
      <c r="A252" s="575">
        <f t="shared" si="9"/>
        <v>0</v>
      </c>
      <c r="B252" s="600"/>
      <c r="C252" s="600" t="s">
        <v>1193</v>
      </c>
      <c r="D252" s="600" t="s">
        <v>1210</v>
      </c>
      <c r="E252" s="600"/>
      <c r="F252" s="599"/>
      <c r="G252" s="599"/>
      <c r="H252" s="599"/>
      <c r="I252" s="599"/>
      <c r="J252" s="599"/>
      <c r="K252" s="599"/>
      <c r="L252" s="599"/>
      <c r="M252" s="599"/>
      <c r="N252" s="599"/>
      <c r="O252" s="599"/>
      <c r="P252" s="599"/>
      <c r="Q252" s="601"/>
      <c r="R252" s="601"/>
      <c r="S252" s="601"/>
      <c r="T252" s="601"/>
      <c r="U252" s="601"/>
      <c r="V252" s="599"/>
      <c r="W252" s="599"/>
      <c r="X252" s="599"/>
      <c r="Y252" s="599"/>
      <c r="Z252" s="599"/>
      <c r="AA252" s="599"/>
      <c r="AB252" s="599"/>
      <c r="AC252" s="599"/>
      <c r="AD252" s="599"/>
      <c r="AE252" s="599"/>
      <c r="AF252" s="599"/>
      <c r="AG252" s="599"/>
      <c r="AH252" s="603"/>
      <c r="AI252" s="603"/>
      <c r="AJ252" s="603"/>
      <c r="AK252" s="603"/>
      <c r="AL252" s="604"/>
      <c r="AM252" s="604"/>
      <c r="AN252" s="604"/>
      <c r="AO252" s="604"/>
      <c r="AP252" s="604"/>
      <c r="AQ252" s="604"/>
      <c r="AR252" s="604"/>
      <c r="AS252" s="604"/>
      <c r="AT252" s="604"/>
      <c r="AU252" s="604"/>
      <c r="AV252" s="599"/>
      <c r="AW252" s="599"/>
      <c r="AX252" s="599"/>
      <c r="AY252" s="599"/>
      <c r="AZ252" s="443">
        <v>5</v>
      </c>
    </row>
    <row r="253" spans="1:52" s="259" customFormat="1" ht="18" customHeight="1">
      <c r="A253" s="575">
        <f t="shared" si="9"/>
        <v>0</v>
      </c>
      <c r="B253" s="600"/>
      <c r="C253" s="600"/>
      <c r="D253" s="259" t="s">
        <v>499</v>
      </c>
      <c r="E253" s="600" t="str">
        <f>CONCATENATE("제거대상식생은 ",'6-3표준조사 5'!S310,"이며, 근주에서 올라온 맹아가 불규칙하게 분포한다.")</f>
        <v>제거대상식생은 이며, 근주에서 올라온 맹아가 불규칙하게 분포한다.</v>
      </c>
      <c r="F253" s="599"/>
      <c r="G253" s="599"/>
      <c r="H253" s="599"/>
      <c r="I253" s="599"/>
      <c r="J253" s="599"/>
      <c r="K253" s="599"/>
      <c r="L253" s="599"/>
      <c r="M253" s="599"/>
      <c r="N253" s="599"/>
      <c r="O253" s="599"/>
      <c r="P253" s="599"/>
      <c r="Q253" s="601"/>
      <c r="R253" s="601"/>
      <c r="S253" s="601"/>
      <c r="T253" s="601"/>
      <c r="U253" s="601"/>
      <c r="V253" s="599"/>
      <c r="W253" s="599"/>
      <c r="X253" s="599"/>
      <c r="Y253" s="599"/>
      <c r="Z253" s="599"/>
      <c r="AA253" s="599"/>
      <c r="AB253" s="599"/>
      <c r="AC253" s="599"/>
      <c r="AD253" s="599"/>
      <c r="AE253" s="599"/>
      <c r="AF253" s="599"/>
      <c r="AG253" s="599"/>
      <c r="AH253" s="603"/>
      <c r="AI253" s="603"/>
      <c r="AJ253" s="603"/>
      <c r="AK253" s="603"/>
      <c r="AL253" s="604"/>
      <c r="AM253" s="604"/>
      <c r="AN253" s="604"/>
      <c r="AO253" s="604"/>
      <c r="AP253" s="604"/>
      <c r="AQ253" s="604"/>
      <c r="AR253" s="604"/>
      <c r="AS253" s="604"/>
      <c r="AT253" s="604"/>
      <c r="AU253" s="604"/>
      <c r="AV253" s="599"/>
      <c r="AW253" s="599"/>
      <c r="AX253" s="599"/>
      <c r="AY253" s="599"/>
      <c r="AZ253" s="443">
        <v>5</v>
      </c>
    </row>
    <row r="254" spans="1:52" s="259" customFormat="1" ht="18" customHeight="1">
      <c r="A254" s="575">
        <f t="shared" si="9"/>
        <v>0</v>
      </c>
      <c r="B254" s="600"/>
      <c r="C254" s="600"/>
      <c r="D254" s="259" t="s">
        <v>499</v>
      </c>
      <c r="E254" s="600" t="str">
        <f>CONCATENATE("조림목이 자연발생 식생과 경쟁하고 있으며 조림목의 조림후 경과년수는 ",AQ247,"이다." )</f>
        <v>조림목이 자연발생 식생과 경쟁하고 있으며 조림목의 조림후 경과년수는 3년차 이상이다.</v>
      </c>
      <c r="F254" s="599"/>
      <c r="G254" s="599"/>
      <c r="H254" s="599"/>
      <c r="I254" s="599"/>
      <c r="J254" s="599"/>
      <c r="K254" s="599"/>
      <c r="L254" s="599"/>
      <c r="M254" s="599"/>
      <c r="N254" s="599"/>
      <c r="O254" s="599"/>
      <c r="P254" s="599"/>
      <c r="Q254" s="599"/>
      <c r="R254" s="599"/>
      <c r="S254" s="599"/>
      <c r="T254" s="599"/>
      <c r="U254" s="599"/>
      <c r="V254" s="599"/>
      <c r="W254" s="599"/>
      <c r="X254" s="599"/>
      <c r="Y254" s="599"/>
      <c r="Z254" s="599"/>
      <c r="AA254" s="599"/>
      <c r="AB254" s="599"/>
      <c r="AC254" s="599"/>
      <c r="AD254" s="599"/>
      <c r="AE254" s="599"/>
      <c r="AF254" s="599"/>
      <c r="AG254" s="599"/>
      <c r="AH254" s="603"/>
      <c r="AI254" s="603"/>
      <c r="AJ254" s="603"/>
      <c r="AK254" s="603"/>
      <c r="AL254" s="604"/>
      <c r="AM254" s="604"/>
      <c r="AN254" s="604"/>
      <c r="AO254" s="604"/>
      <c r="AP254" s="604"/>
      <c r="AQ254" s="604"/>
      <c r="AR254" s="604"/>
      <c r="AS254" s="604"/>
      <c r="AT254" s="604"/>
      <c r="AU254" s="604"/>
      <c r="AV254" s="599"/>
      <c r="AW254" s="599"/>
      <c r="AX254" s="599"/>
      <c r="AY254" s="599"/>
      <c r="AZ254" s="443">
        <v>5</v>
      </c>
    </row>
    <row r="255" spans="1:52" s="259" customFormat="1" ht="13.5" customHeight="1">
      <c r="A255" s="575">
        <f t="shared" si="9"/>
        <v>0</v>
      </c>
      <c r="B255" s="606"/>
      <c r="C255" s="606"/>
      <c r="D255" s="606"/>
      <c r="E255" s="606"/>
      <c r="F255" s="769"/>
      <c r="G255" s="769"/>
      <c r="H255" s="769"/>
      <c r="I255" s="769"/>
      <c r="J255" s="607"/>
      <c r="K255" s="607"/>
      <c r="L255" s="607"/>
      <c r="M255" s="607"/>
      <c r="N255" s="607"/>
      <c r="O255" s="607"/>
      <c r="P255" s="607"/>
      <c r="Q255" s="608"/>
      <c r="R255" s="608"/>
      <c r="S255" s="608"/>
      <c r="T255" s="608"/>
      <c r="U255" s="608"/>
      <c r="V255" s="599"/>
      <c r="W255" s="599"/>
      <c r="X255" s="599"/>
      <c r="Y255" s="599"/>
      <c r="Z255" s="599"/>
      <c r="AA255" s="599"/>
      <c r="AB255" s="599"/>
      <c r="AC255" s="599"/>
      <c r="AD255" s="599"/>
      <c r="AE255" s="599"/>
      <c r="AF255" s="599"/>
      <c r="AG255" s="599"/>
      <c r="AH255" s="609"/>
      <c r="AI255" s="609"/>
      <c r="AJ255" s="609"/>
      <c r="AK255" s="609"/>
      <c r="AL255" s="610"/>
      <c r="AM255" s="610"/>
      <c r="AN255" s="610"/>
      <c r="AO255" s="610"/>
      <c r="AP255" s="610"/>
      <c r="AQ255" s="610"/>
      <c r="AR255" s="610"/>
      <c r="AS255" s="610"/>
      <c r="AT255" s="610"/>
      <c r="AU255" s="610"/>
      <c r="AV255" s="769"/>
      <c r="AW255" s="769"/>
      <c r="AX255" s="769"/>
      <c r="AY255" s="769"/>
      <c r="AZ255" s="443">
        <v>5</v>
      </c>
    </row>
    <row r="256" spans="1:52" s="260" customFormat="1" ht="19.5" customHeight="1">
      <c r="A256" s="575">
        <f t="shared" si="9"/>
        <v>0</v>
      </c>
      <c r="B256" s="1876" t="s">
        <v>1209</v>
      </c>
      <c r="C256" s="1876"/>
      <c r="D256" s="1876"/>
      <c r="E256" s="1876"/>
      <c r="F256" s="1876"/>
      <c r="G256" s="1876"/>
      <c r="H256" s="1876"/>
      <c r="I256" s="1876"/>
      <c r="J256" s="1876"/>
      <c r="K256" s="1876"/>
      <c r="L256" s="1876"/>
      <c r="M256" s="1876"/>
      <c r="N256" s="1876"/>
      <c r="O256" s="1876"/>
      <c r="P256" s="1876"/>
      <c r="Q256" s="1876"/>
      <c r="R256" s="1876"/>
      <c r="S256" s="1876"/>
      <c r="T256" s="1876"/>
      <c r="U256" s="1876"/>
      <c r="V256" s="1876"/>
      <c r="W256" s="1876"/>
      <c r="X256" s="1876"/>
      <c r="Y256" s="1876"/>
      <c r="Z256" s="1876"/>
      <c r="AA256" s="1876"/>
      <c r="AB256" s="1876"/>
      <c r="AC256" s="1876"/>
      <c r="AD256" s="1876"/>
      <c r="AE256" s="1876"/>
      <c r="AF256" s="1876"/>
      <c r="AG256" s="1876"/>
      <c r="AH256" s="1876"/>
      <c r="AI256" s="1876"/>
      <c r="AJ256" s="1876"/>
      <c r="AK256" s="1876"/>
      <c r="AL256" s="1876"/>
      <c r="AM256" s="1876"/>
      <c r="AN256" s="1876"/>
      <c r="AO256" s="1876"/>
      <c r="AP256" s="1876"/>
      <c r="AQ256" s="1876"/>
      <c r="AR256" s="1876"/>
      <c r="AS256" s="1876"/>
      <c r="AT256" s="1876"/>
      <c r="AU256" s="1876"/>
      <c r="AV256" s="1876"/>
      <c r="AW256" s="1876"/>
      <c r="AX256" s="1876"/>
      <c r="AY256" s="1876"/>
      <c r="AZ256" s="443">
        <v>5</v>
      </c>
    </row>
    <row r="257" spans="1:52" s="260" customFormat="1" ht="18" customHeight="1">
      <c r="A257" s="575">
        <f t="shared" si="9"/>
        <v>0</v>
      </c>
      <c r="B257" s="770"/>
      <c r="C257" s="259" t="s">
        <v>1208</v>
      </c>
      <c r="D257" s="579" t="s">
        <v>1207</v>
      </c>
      <c r="E257" s="579"/>
      <c r="F257" s="579"/>
      <c r="G257" s="579"/>
      <c r="H257" s="579"/>
      <c r="I257" s="579"/>
      <c r="J257" s="611"/>
      <c r="K257" s="611"/>
      <c r="L257" s="611"/>
      <c r="M257" s="611"/>
      <c r="N257" s="611"/>
      <c r="O257" s="611"/>
      <c r="P257" s="611"/>
      <c r="Q257" s="611"/>
      <c r="R257" s="611"/>
      <c r="S257" s="611"/>
      <c r="T257" s="611"/>
      <c r="U257" s="611"/>
      <c r="V257" s="611"/>
      <c r="W257" s="611"/>
      <c r="X257" s="611"/>
      <c r="Y257" s="611"/>
      <c r="Z257" s="611"/>
      <c r="AA257" s="611"/>
      <c r="AB257" s="611"/>
      <c r="AC257" s="611"/>
      <c r="AD257" s="611"/>
      <c r="AE257" s="611"/>
      <c r="AF257" s="611"/>
      <c r="AG257" s="611"/>
      <c r="AH257" s="611"/>
      <c r="AI257" s="611"/>
      <c r="AJ257" s="611"/>
      <c r="AK257" s="611"/>
      <c r="AL257" s="611"/>
      <c r="AM257" s="611"/>
      <c r="AN257" s="611"/>
      <c r="AO257" s="611"/>
      <c r="AP257" s="611"/>
      <c r="AQ257" s="611"/>
      <c r="AR257" s="611"/>
      <c r="AS257" s="611"/>
      <c r="AT257" s="611"/>
      <c r="AU257" s="611"/>
      <c r="AV257" s="611"/>
      <c r="AW257" s="611"/>
      <c r="AX257" s="611"/>
      <c r="AY257" s="611"/>
      <c r="AZ257" s="443">
        <v>5</v>
      </c>
    </row>
    <row r="258" spans="1:52" s="259" customFormat="1" ht="18" customHeight="1">
      <c r="A258" s="575">
        <f>A271</f>
        <v>0</v>
      </c>
      <c r="D258" s="259" t="s">
        <v>499</v>
      </c>
      <c r="E258" s="579">
        <f>'6-3표준조사 5'!$W$323</f>
        <v>0</v>
      </c>
      <c r="F258" s="579"/>
      <c r="G258" s="579"/>
      <c r="H258" s="579"/>
      <c r="I258" s="579"/>
      <c r="J258" s="580"/>
      <c r="K258" s="579"/>
      <c r="L258" s="579"/>
      <c r="M258" s="579"/>
      <c r="N258" s="579"/>
      <c r="O258" s="579"/>
      <c r="P258" s="579"/>
      <c r="Q258" s="579"/>
      <c r="R258" s="579"/>
      <c r="S258" s="579"/>
      <c r="T258" s="579"/>
      <c r="U258" s="579"/>
      <c r="V258" s="579"/>
      <c r="W258" s="579"/>
      <c r="X258" s="579"/>
      <c r="Y258" s="579"/>
      <c r="Z258" s="579"/>
      <c r="AA258" s="579"/>
      <c r="AB258" s="579"/>
      <c r="AC258" s="579"/>
      <c r="AD258" s="579"/>
      <c r="AE258" s="579"/>
      <c r="AF258" s="579"/>
      <c r="AG258" s="579"/>
      <c r="AH258" s="579"/>
      <c r="AI258" s="579"/>
      <c r="AJ258" s="579"/>
      <c r="AK258" s="579"/>
      <c r="AL258" s="579"/>
      <c r="AM258" s="579"/>
      <c r="AN258" s="579"/>
      <c r="AO258" s="579"/>
      <c r="AP258" s="579"/>
      <c r="AQ258" s="579"/>
      <c r="AR258" s="579"/>
      <c r="AS258" s="579"/>
      <c r="AT258" s="579"/>
      <c r="AU258" s="579"/>
      <c r="AV258" s="579"/>
      <c r="AW258" s="579"/>
      <c r="AX258" s="579"/>
      <c r="AY258" s="579"/>
      <c r="AZ258" s="443">
        <v>5</v>
      </c>
    </row>
    <row r="259" spans="1:52" s="259" customFormat="1" ht="18" customHeight="1">
      <c r="A259" s="575">
        <f>A274</f>
        <v>0</v>
      </c>
      <c r="D259" s="259" t="s">
        <v>499</v>
      </c>
      <c r="E259" s="579" t="s">
        <v>1048</v>
      </c>
      <c r="F259" s="579"/>
      <c r="G259" s="579"/>
      <c r="H259" s="579"/>
      <c r="I259" s="579"/>
      <c r="J259" s="580"/>
      <c r="K259" s="579"/>
      <c r="L259" s="579"/>
      <c r="M259" s="579"/>
      <c r="N259" s="579"/>
      <c r="O259" s="579"/>
      <c r="P259" s="579"/>
      <c r="Q259" s="579"/>
      <c r="R259" s="579"/>
      <c r="S259" s="579"/>
      <c r="T259" s="579"/>
      <c r="U259" s="579"/>
      <c r="V259" s="579"/>
      <c r="W259" s="579"/>
      <c r="X259" s="579"/>
      <c r="Y259" s="579"/>
      <c r="Z259" s="579"/>
      <c r="AA259" s="579"/>
      <c r="AB259" s="579"/>
      <c r="AC259" s="579"/>
      <c r="AD259" s="579"/>
      <c r="AE259" s="579"/>
      <c r="AF259" s="579"/>
      <c r="AG259" s="579"/>
      <c r="AH259" s="579"/>
      <c r="AI259" s="579"/>
      <c r="AJ259" s="579"/>
      <c r="AK259" s="579"/>
      <c r="AL259" s="579"/>
      <c r="AM259" s="579"/>
      <c r="AN259" s="579"/>
      <c r="AO259" s="579"/>
      <c r="AP259" s="579"/>
      <c r="AQ259" s="579"/>
      <c r="AR259" s="579"/>
      <c r="AS259" s="579"/>
      <c r="AT259" s="579"/>
      <c r="AU259" s="579"/>
      <c r="AV259" s="579"/>
      <c r="AW259" s="579"/>
      <c r="AX259" s="579"/>
      <c r="AY259" s="579"/>
      <c r="AZ259" s="443"/>
    </row>
    <row r="260" spans="1:52" s="260" customFormat="1" ht="18" customHeight="1">
      <c r="A260" s="575" t="s">
        <v>1446</v>
      </c>
      <c r="B260" s="951"/>
      <c r="C260" s="259"/>
      <c r="D260" s="259" t="s">
        <v>499</v>
      </c>
      <c r="E260" s="579" t="s">
        <v>1356</v>
      </c>
      <c r="F260" s="579"/>
      <c r="G260" s="579"/>
      <c r="H260" s="579"/>
      <c r="I260" s="579"/>
      <c r="J260" s="580"/>
      <c r="K260" s="579"/>
      <c r="L260" s="579"/>
      <c r="M260" s="579"/>
      <c r="N260" s="579"/>
      <c r="O260" s="579"/>
      <c r="P260" s="579"/>
      <c r="Q260" s="579"/>
      <c r="R260" s="579"/>
      <c r="S260" s="579"/>
      <c r="T260" s="579"/>
      <c r="U260" s="579"/>
      <c r="V260" s="579"/>
      <c r="W260" s="579"/>
      <c r="X260" s="579"/>
      <c r="Y260" s="579"/>
      <c r="Z260" s="579"/>
      <c r="AA260" s="579"/>
      <c r="AB260" s="579"/>
      <c r="AC260" s="579"/>
      <c r="AD260" s="579"/>
      <c r="AE260" s="579"/>
      <c r="AF260" s="579"/>
      <c r="AG260" s="579"/>
      <c r="AH260" s="579"/>
      <c r="AI260" s="579"/>
      <c r="AJ260" s="579"/>
      <c r="AK260" s="611"/>
      <c r="AL260" s="611"/>
      <c r="AM260" s="611"/>
      <c r="AN260" s="611"/>
      <c r="AO260" s="611"/>
      <c r="AP260" s="611"/>
      <c r="AQ260" s="611"/>
      <c r="AR260" s="611"/>
      <c r="AS260" s="611"/>
      <c r="AT260" s="611"/>
      <c r="AU260" s="611"/>
      <c r="AV260" s="611"/>
      <c r="AW260" s="611"/>
      <c r="AX260" s="611"/>
      <c r="AY260" s="611"/>
      <c r="AZ260" s="443"/>
    </row>
    <row r="261" spans="1:52" s="259" customFormat="1" ht="18" customHeight="1">
      <c r="A261" s="575">
        <f>IF(K$247&gt;0,1,0)</f>
        <v>0</v>
      </c>
      <c r="C261" s="259" t="s">
        <v>1206</v>
      </c>
      <c r="D261" s="579" t="s">
        <v>1205</v>
      </c>
      <c r="E261" s="579"/>
      <c r="F261" s="579"/>
      <c r="G261" s="579"/>
      <c r="H261" s="579"/>
      <c r="I261" s="579"/>
      <c r="J261" s="579"/>
      <c r="K261" s="579"/>
      <c r="L261" s="579"/>
      <c r="M261" s="579"/>
      <c r="N261" s="579"/>
      <c r="O261" s="579"/>
      <c r="P261" s="579"/>
      <c r="Q261" s="579"/>
      <c r="R261" s="579"/>
      <c r="S261" s="579"/>
      <c r="T261" s="579"/>
      <c r="U261" s="579"/>
      <c r="V261" s="579"/>
      <c r="W261" s="579"/>
      <c r="X261" s="579"/>
      <c r="Y261" s="579"/>
      <c r="Z261" s="579"/>
      <c r="AA261" s="579"/>
      <c r="AB261" s="579"/>
      <c r="AC261" s="579"/>
      <c r="AD261" s="579"/>
      <c r="AE261" s="579"/>
      <c r="AF261" s="579"/>
      <c r="AG261" s="579"/>
      <c r="AH261" s="579"/>
      <c r="AI261" s="579"/>
      <c r="AJ261" s="579"/>
      <c r="AK261" s="579"/>
      <c r="AL261" s="579"/>
      <c r="AM261" s="579"/>
      <c r="AN261" s="579"/>
      <c r="AO261" s="579"/>
      <c r="AP261" s="579"/>
      <c r="AQ261" s="579"/>
      <c r="AR261" s="579"/>
      <c r="AS261" s="579"/>
      <c r="AT261" s="579"/>
      <c r="AU261" s="579"/>
      <c r="AV261" s="579"/>
      <c r="AW261" s="579"/>
      <c r="AX261" s="579"/>
      <c r="AY261" s="579"/>
      <c r="AZ261" s="443">
        <v>5</v>
      </c>
    </row>
    <row r="262" spans="1:52" s="259" customFormat="1" ht="18" customHeight="1">
      <c r="A262" s="575">
        <f>IF(K$247&gt;0,1,0)</f>
        <v>0</v>
      </c>
      <c r="C262" s="1862" t="s">
        <v>1204</v>
      </c>
      <c r="D262" s="1862"/>
      <c r="E262" s="1862"/>
      <c r="F262" s="1862"/>
      <c r="G262" s="1862"/>
      <c r="H262" s="1862"/>
      <c r="I262" s="1862"/>
      <c r="J262" s="1862"/>
      <c r="K262" s="1862"/>
      <c r="L262" s="1862"/>
      <c r="M262" s="1862"/>
      <c r="N262" s="1862"/>
      <c r="O262" s="1862"/>
      <c r="P262" s="1862"/>
      <c r="Q262" s="1862"/>
      <c r="R262" s="1862"/>
      <c r="S262" s="1862"/>
      <c r="T262" s="1862"/>
      <c r="U262" s="1862"/>
      <c r="V262" s="1862"/>
      <c r="W262" s="1862"/>
      <c r="X262" s="1862"/>
      <c r="Y262" s="1862"/>
      <c r="Z262" s="1862"/>
      <c r="AA262" s="1862" t="s">
        <v>1203</v>
      </c>
      <c r="AB262" s="1862"/>
      <c r="AC262" s="1862"/>
      <c r="AD262" s="1862"/>
      <c r="AE262" s="1862"/>
      <c r="AF262" s="1862"/>
      <c r="AG262" s="1862"/>
      <c r="AH262" s="1862"/>
      <c r="AI262" s="1862"/>
      <c r="AJ262" s="1862"/>
      <c r="AK262" s="1862"/>
      <c r="AL262" s="1862"/>
      <c r="AM262" s="1862"/>
      <c r="AN262" s="1862"/>
      <c r="AO262" s="1862"/>
      <c r="AP262" s="1862"/>
      <c r="AQ262" s="1862"/>
      <c r="AR262" s="1862"/>
      <c r="AS262" s="1862"/>
      <c r="AT262" s="1862"/>
      <c r="AU262" s="1862"/>
      <c r="AV262" s="1862"/>
      <c r="AW262" s="1862"/>
      <c r="AX262" s="1862"/>
      <c r="AZ262" s="443">
        <v>5</v>
      </c>
    </row>
    <row r="263" spans="1:52" s="259" customFormat="1" ht="18" customHeight="1">
      <c r="A263" s="575">
        <f>IF(K$247&gt;0,1,0)</f>
        <v>0</v>
      </c>
      <c r="B263" s="614"/>
      <c r="C263" s="1862" t="s">
        <v>1202</v>
      </c>
      <c r="D263" s="1862"/>
      <c r="E263" s="1862"/>
      <c r="F263" s="1862"/>
      <c r="G263" s="1862"/>
      <c r="H263" s="1862"/>
      <c r="I263" s="1862"/>
      <c r="J263" s="1862"/>
      <c r="K263" s="1862" t="s">
        <v>1201</v>
      </c>
      <c r="L263" s="1862"/>
      <c r="M263" s="1862"/>
      <c r="N263" s="1862"/>
      <c r="O263" s="1862"/>
      <c r="P263" s="1862"/>
      <c r="Q263" s="1862"/>
      <c r="R263" s="1862"/>
      <c r="S263" s="1862" t="s">
        <v>1200</v>
      </c>
      <c r="T263" s="1862"/>
      <c r="U263" s="1862"/>
      <c r="V263" s="1862"/>
      <c r="W263" s="1862"/>
      <c r="X263" s="1862"/>
      <c r="Y263" s="1862"/>
      <c r="Z263" s="1862"/>
      <c r="AA263" s="1862" t="s">
        <v>1199</v>
      </c>
      <c r="AB263" s="1862"/>
      <c r="AC263" s="1862"/>
      <c r="AD263" s="1862"/>
      <c r="AE263" s="1862"/>
      <c r="AF263" s="1862"/>
      <c r="AG263" s="1862"/>
      <c r="AH263" s="1862"/>
      <c r="AI263" s="1862" t="s">
        <v>1198</v>
      </c>
      <c r="AJ263" s="1862"/>
      <c r="AK263" s="1862"/>
      <c r="AL263" s="1862"/>
      <c r="AM263" s="1862"/>
      <c r="AN263" s="1862"/>
      <c r="AO263" s="1862"/>
      <c r="AP263" s="1862"/>
      <c r="AQ263" s="1862" t="s">
        <v>964</v>
      </c>
      <c r="AR263" s="1862"/>
      <c r="AS263" s="1862"/>
      <c r="AT263" s="1862"/>
      <c r="AU263" s="1862"/>
      <c r="AV263" s="1862"/>
      <c r="AW263" s="1862"/>
      <c r="AX263" s="1862"/>
      <c r="AY263" s="614"/>
      <c r="AZ263" s="443">
        <v>5</v>
      </c>
    </row>
    <row r="264" spans="1:52" s="260" customFormat="1" ht="18" customHeight="1">
      <c r="A264" s="575">
        <f>IF(K$247&gt;0,1,0)</f>
        <v>0</v>
      </c>
      <c r="B264" s="599"/>
      <c r="C264" s="1862" t="s">
        <v>1192</v>
      </c>
      <c r="D264" s="1862"/>
      <c r="E264" s="1862"/>
      <c r="F264" s="1862"/>
      <c r="G264" s="1862"/>
      <c r="H264" s="1862"/>
      <c r="I264" s="1862"/>
      <c r="J264" s="1862"/>
      <c r="K264" s="1862" t="s">
        <v>1197</v>
      </c>
      <c r="L264" s="1862"/>
      <c r="M264" s="1862"/>
      <c r="N264" s="1862"/>
      <c r="O264" s="1862"/>
      <c r="P264" s="1862"/>
      <c r="Q264" s="1862"/>
      <c r="R264" s="1862"/>
      <c r="S264" s="1886">
        <f>'5-3단가산출서 5'!D198</f>
        <v>0</v>
      </c>
      <c r="T264" s="1886"/>
      <c r="U264" s="1886"/>
      <c r="V264" s="1886"/>
      <c r="W264" s="1886"/>
      <c r="X264" s="1886"/>
      <c r="Y264" s="1886"/>
      <c r="Z264" s="1886"/>
      <c r="AA264" s="1877" t="str">
        <f>'6-3표준조사 5'!P306</f>
        <v>완 (15˚ 이하)</v>
      </c>
      <c r="AB264" s="1878"/>
      <c r="AC264" s="1878"/>
      <c r="AD264" s="1878"/>
      <c r="AE264" s="1878"/>
      <c r="AF264" s="1878"/>
      <c r="AG264" s="1878"/>
      <c r="AH264" s="1879"/>
      <c r="AI264" s="1877" t="str">
        <f>'6-3표준조사 5'!Q306</f>
        <v>개소당5ha이상</v>
      </c>
      <c r="AJ264" s="1878"/>
      <c r="AK264" s="1878"/>
      <c r="AL264" s="1878"/>
      <c r="AM264" s="1878"/>
      <c r="AN264" s="1878"/>
      <c r="AO264" s="1878"/>
      <c r="AP264" s="1879"/>
      <c r="AQ264" s="1877" t="str">
        <f>'6-3표준조사 5'!R306</f>
        <v>3년차 이상</v>
      </c>
      <c r="AR264" s="1878"/>
      <c r="AS264" s="1878"/>
      <c r="AT264" s="1878"/>
      <c r="AU264" s="1878"/>
      <c r="AV264" s="1878"/>
      <c r="AW264" s="1878"/>
      <c r="AX264" s="1879"/>
      <c r="AY264" s="599"/>
      <c r="AZ264" s="443">
        <v>5</v>
      </c>
    </row>
    <row r="265" spans="1:52" s="259" customFormat="1" ht="18" customHeight="1">
      <c r="A265" s="575">
        <f>IF(K$247&gt;0,1,0)</f>
        <v>0</v>
      </c>
      <c r="B265" s="599"/>
      <c r="C265" s="1862">
        <f>AO231</f>
        <v>0</v>
      </c>
      <c r="D265" s="1862"/>
      <c r="E265" s="1862"/>
      <c r="F265" s="1862"/>
      <c r="G265" s="1862"/>
      <c r="H265" s="1862"/>
      <c r="I265" s="1862"/>
      <c r="J265" s="1862"/>
      <c r="K265" s="1862" t="s">
        <v>1194</v>
      </c>
      <c r="L265" s="1862"/>
      <c r="M265" s="1862"/>
      <c r="N265" s="1862"/>
      <c r="O265" s="1862"/>
      <c r="P265" s="1862"/>
      <c r="Q265" s="1862"/>
      <c r="R265" s="1862"/>
      <c r="S265" s="1863">
        <f>K247</f>
        <v>0</v>
      </c>
      <c r="T265" s="1863"/>
      <c r="U265" s="1863"/>
      <c r="V265" s="1863"/>
      <c r="W265" s="1863"/>
      <c r="X265" s="1863"/>
      <c r="Y265" s="1863"/>
      <c r="Z265" s="1863"/>
      <c r="AA265" s="1880"/>
      <c r="AB265" s="1881"/>
      <c r="AC265" s="1881"/>
      <c r="AD265" s="1881"/>
      <c r="AE265" s="1881"/>
      <c r="AF265" s="1881"/>
      <c r="AG265" s="1881"/>
      <c r="AH265" s="1882"/>
      <c r="AI265" s="1880"/>
      <c r="AJ265" s="1881"/>
      <c r="AK265" s="1881"/>
      <c r="AL265" s="1881"/>
      <c r="AM265" s="1881"/>
      <c r="AN265" s="1881"/>
      <c r="AO265" s="1881"/>
      <c r="AP265" s="1882"/>
      <c r="AQ265" s="1880"/>
      <c r="AR265" s="1881"/>
      <c r="AS265" s="1881"/>
      <c r="AT265" s="1881"/>
      <c r="AU265" s="1881"/>
      <c r="AV265" s="1881"/>
      <c r="AW265" s="1881"/>
      <c r="AX265" s="1882"/>
      <c r="AY265" s="599"/>
      <c r="AZ265" s="443">
        <v>5</v>
      </c>
    </row>
    <row r="266" spans="1:52" s="259" customFormat="1" ht="18" customHeight="1">
      <c r="A266" s="575">
        <f>IF('6-3표준조사 5'!$Y$302&gt;0,1,0)</f>
        <v>0</v>
      </c>
      <c r="B266" s="599"/>
      <c r="C266" s="1862" t="s">
        <v>1195</v>
      </c>
      <c r="D266" s="1862"/>
      <c r="E266" s="1862"/>
      <c r="F266" s="1862"/>
      <c r="G266" s="1862"/>
      <c r="H266" s="1862"/>
      <c r="I266" s="1862"/>
      <c r="J266" s="1862"/>
      <c r="K266" s="1862" t="s">
        <v>1194</v>
      </c>
      <c r="L266" s="1862"/>
      <c r="M266" s="1862"/>
      <c r="N266" s="1862"/>
      <c r="O266" s="1862"/>
      <c r="P266" s="1862"/>
      <c r="Q266" s="1862"/>
      <c r="R266" s="1862"/>
      <c r="S266" s="1863" t="b">
        <f>IF(A266&gt;0,S265)</f>
        <v>0</v>
      </c>
      <c r="T266" s="1863"/>
      <c r="U266" s="1863"/>
      <c r="V266" s="1863"/>
      <c r="W266" s="1863"/>
      <c r="X266" s="1863"/>
      <c r="Y266" s="1863"/>
      <c r="Z266" s="1863"/>
      <c r="AA266" s="1883"/>
      <c r="AB266" s="1884"/>
      <c r="AC266" s="1884"/>
      <c r="AD266" s="1884"/>
      <c r="AE266" s="1884"/>
      <c r="AF266" s="1884"/>
      <c r="AG266" s="1884"/>
      <c r="AH266" s="1885"/>
      <c r="AI266" s="1883"/>
      <c r="AJ266" s="1884"/>
      <c r="AK266" s="1884"/>
      <c r="AL266" s="1884"/>
      <c r="AM266" s="1884"/>
      <c r="AN266" s="1884"/>
      <c r="AO266" s="1884"/>
      <c r="AP266" s="1885"/>
      <c r="AQ266" s="1883"/>
      <c r="AR266" s="1884"/>
      <c r="AS266" s="1884"/>
      <c r="AT266" s="1884"/>
      <c r="AU266" s="1884"/>
      <c r="AV266" s="1884"/>
      <c r="AW266" s="1884"/>
      <c r="AX266" s="1885"/>
      <c r="AY266" s="599"/>
      <c r="AZ266" s="444">
        <v>5</v>
      </c>
    </row>
    <row r="267" spans="1:52" s="259" customFormat="1" ht="0.95" customHeight="1">
      <c r="A267" s="575">
        <v>1</v>
      </c>
      <c r="B267" s="599"/>
      <c r="C267" s="1862"/>
      <c r="D267" s="1862"/>
      <c r="E267" s="1862"/>
      <c r="F267" s="1862"/>
      <c r="G267" s="1862"/>
      <c r="H267" s="1862"/>
      <c r="I267" s="1862"/>
      <c r="J267" s="1862"/>
      <c r="K267" s="1862"/>
      <c r="L267" s="1862"/>
      <c r="M267" s="1862"/>
      <c r="N267" s="1862"/>
      <c r="O267" s="1862"/>
      <c r="P267" s="1862"/>
      <c r="Q267" s="1862"/>
      <c r="R267" s="1862"/>
      <c r="S267" s="1863"/>
      <c r="T267" s="1863"/>
      <c r="U267" s="1863"/>
      <c r="V267" s="1863"/>
      <c r="W267" s="1863"/>
      <c r="X267" s="1863"/>
      <c r="Y267" s="1863"/>
      <c r="Z267" s="1863"/>
      <c r="AA267" s="1889"/>
      <c r="AB267" s="1889"/>
      <c r="AC267" s="1889"/>
      <c r="AD267" s="1889"/>
      <c r="AE267" s="1889"/>
      <c r="AF267" s="1889"/>
      <c r="AG267" s="1889"/>
      <c r="AH267" s="1889"/>
      <c r="AI267" s="1889"/>
      <c r="AJ267" s="1889"/>
      <c r="AK267" s="1889"/>
      <c r="AL267" s="1889"/>
      <c r="AM267" s="1889"/>
      <c r="AN267" s="1889"/>
      <c r="AO267" s="1889"/>
      <c r="AP267" s="1889"/>
      <c r="AQ267" s="1889"/>
      <c r="AR267" s="1889"/>
      <c r="AS267" s="1889"/>
      <c r="AT267" s="1889"/>
      <c r="AU267" s="1889"/>
      <c r="AV267" s="1889"/>
      <c r="AW267" s="1889"/>
      <c r="AX267" s="1889"/>
      <c r="AY267" s="599"/>
      <c r="AZ267" s="444"/>
    </row>
    <row r="268" spans="1:52" s="259" customFormat="1" ht="18" customHeight="1">
      <c r="A268" s="575"/>
      <c r="B268" s="617"/>
      <c r="C268" s="617" t="s">
        <v>1193</v>
      </c>
      <c r="D268" s="617" t="s">
        <v>1192</v>
      </c>
      <c r="E268" s="617"/>
      <c r="F268" s="617"/>
      <c r="G268" s="618"/>
      <c r="H268" s="618"/>
      <c r="I268" s="618"/>
      <c r="J268" s="618"/>
      <c r="K268" s="618"/>
      <c r="L268" s="604"/>
      <c r="M268" s="604"/>
      <c r="N268" s="604"/>
      <c r="O268" s="604"/>
      <c r="P268" s="604"/>
      <c r="Q268" s="619"/>
      <c r="R268" s="619"/>
      <c r="S268" s="619"/>
      <c r="T268" s="619"/>
      <c r="U268" s="619"/>
      <c r="V268" s="599"/>
      <c r="W268" s="599"/>
      <c r="X268" s="599"/>
      <c r="Y268" s="599"/>
      <c r="Z268" s="620"/>
      <c r="AA268" s="789"/>
      <c r="AB268" s="789"/>
      <c r="AC268" s="789"/>
      <c r="AD268" s="790"/>
      <c r="AE268" s="789"/>
      <c r="AF268" s="789"/>
      <c r="AG268" s="789"/>
      <c r="AH268" s="795"/>
      <c r="AI268" s="795"/>
      <c r="AJ268" s="795"/>
      <c r="AK268" s="795"/>
      <c r="AL268" s="795"/>
      <c r="AM268" s="795"/>
      <c r="AN268" s="795"/>
      <c r="AO268" s="795"/>
      <c r="AP268" s="795"/>
      <c r="AQ268" s="791"/>
      <c r="AR268" s="791"/>
      <c r="AS268" s="791"/>
      <c r="AT268" s="791"/>
      <c r="AU268" s="796"/>
      <c r="AV268" s="796"/>
      <c r="AW268" s="796"/>
      <c r="AX268" s="796"/>
      <c r="AY268" s="797"/>
      <c r="AZ268" s="443">
        <v>5</v>
      </c>
    </row>
    <row r="269" spans="1:52" s="259" customFormat="1" ht="18" customHeight="1">
      <c r="A269" s="575"/>
      <c r="D269" s="259" t="s">
        <v>499</v>
      </c>
      <c r="E269" s="259" t="s">
        <v>1191</v>
      </c>
      <c r="J269" s="621"/>
      <c r="K269" s="621"/>
      <c r="L269" s="621"/>
      <c r="M269" s="621"/>
      <c r="T269" s="619"/>
      <c r="U269" s="619"/>
      <c r="V269" s="619"/>
      <c r="W269" s="619"/>
      <c r="AB269" s="619"/>
      <c r="AC269" s="619"/>
      <c r="AD269" s="619"/>
      <c r="AE269" s="619"/>
      <c r="AZ269" s="443">
        <v>5</v>
      </c>
    </row>
    <row r="270" spans="1:52" s="259" customFormat="1" ht="18" customHeight="1">
      <c r="A270" s="575"/>
      <c r="D270" s="259" t="s">
        <v>499</v>
      </c>
      <c r="E270" s="579" t="s">
        <v>1190</v>
      </c>
      <c r="F270" s="579"/>
      <c r="G270" s="579"/>
      <c r="H270" s="579"/>
      <c r="I270" s="579"/>
      <c r="J270" s="579"/>
      <c r="K270" s="579"/>
      <c r="L270" s="579"/>
      <c r="M270" s="579"/>
      <c r="N270" s="579"/>
      <c r="O270" s="579"/>
      <c r="P270" s="579"/>
      <c r="Q270" s="579"/>
      <c r="R270" s="579"/>
      <c r="S270" s="579"/>
      <c r="T270" s="579"/>
      <c r="U270" s="579"/>
      <c r="V270" s="579"/>
      <c r="W270" s="579"/>
      <c r="X270" s="579"/>
      <c r="Y270" s="579"/>
      <c r="Z270" s="579"/>
      <c r="AA270" s="579"/>
      <c r="AB270" s="579"/>
      <c r="AC270" s="579"/>
      <c r="AD270" s="579"/>
      <c r="AE270" s="579"/>
      <c r="AF270" s="579"/>
      <c r="AG270" s="579"/>
      <c r="AH270" s="579"/>
      <c r="AI270" s="579"/>
      <c r="AJ270" s="579"/>
      <c r="AK270" s="579"/>
      <c r="AL270" s="579"/>
      <c r="AM270" s="579"/>
      <c r="AN270" s="579"/>
      <c r="AO270" s="579"/>
      <c r="AP270" s="579"/>
      <c r="AQ270" s="579"/>
      <c r="AR270" s="579"/>
      <c r="AS270" s="579"/>
      <c r="AT270" s="579"/>
      <c r="AU270" s="579"/>
      <c r="AV270" s="579"/>
      <c r="AW270" s="579"/>
      <c r="AX270" s="579"/>
      <c r="AY270" s="579"/>
      <c r="AZ270" s="443">
        <v>5</v>
      </c>
    </row>
    <row r="271" spans="1:52" s="260" customFormat="1" ht="18" customHeight="1">
      <c r="A271" s="575"/>
      <c r="B271" s="259"/>
      <c r="C271" s="259" t="s">
        <v>1189</v>
      </c>
      <c r="D271" s="259"/>
      <c r="E271" s="653"/>
      <c r="F271" s="653"/>
      <c r="G271" s="653"/>
      <c r="H271" s="653"/>
      <c r="I271" s="653"/>
      <c r="J271" s="653"/>
      <c r="K271" s="653"/>
      <c r="L271" s="653"/>
      <c r="M271" s="653"/>
      <c r="N271" s="653"/>
      <c r="O271" s="653"/>
      <c r="P271" s="653"/>
      <c r="Q271" s="653"/>
      <c r="R271" s="653"/>
      <c r="S271" s="653"/>
      <c r="T271" s="653"/>
      <c r="U271" s="653"/>
      <c r="V271" s="653"/>
      <c r="W271" s="653"/>
      <c r="X271" s="653"/>
      <c r="Y271" s="653"/>
      <c r="Z271" s="653"/>
      <c r="AA271" s="653"/>
      <c r="AB271" s="653"/>
      <c r="AC271" s="653"/>
      <c r="AD271" s="653"/>
      <c r="AE271" s="653"/>
      <c r="AF271" s="653"/>
      <c r="AG271" s="653"/>
      <c r="AH271" s="653"/>
      <c r="AI271" s="653"/>
      <c r="AJ271" s="653"/>
      <c r="AK271" s="653"/>
      <c r="AL271" s="653"/>
      <c r="AM271" s="653"/>
      <c r="AN271" s="653"/>
      <c r="AO271" s="653"/>
      <c r="AP271" s="653"/>
      <c r="AQ271" s="653"/>
      <c r="AR271" s="653"/>
      <c r="AS271" s="653"/>
      <c r="AT271" s="653"/>
      <c r="AU271" s="653"/>
      <c r="AV271" s="653"/>
      <c r="AW271" s="653"/>
      <c r="AX271" s="653"/>
      <c r="AY271" s="653"/>
      <c r="AZ271" s="443">
        <v>5</v>
      </c>
    </row>
    <row r="272" spans="1:52" s="259" customFormat="1" ht="18" customHeight="1">
      <c r="A272" s="575"/>
      <c r="D272" s="259" t="s">
        <v>499</v>
      </c>
      <c r="E272" s="653" t="s">
        <v>1385</v>
      </c>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c r="AI272" s="653"/>
      <c r="AJ272" s="653"/>
      <c r="AK272" s="653"/>
      <c r="AL272" s="653"/>
      <c r="AM272" s="653"/>
      <c r="AN272" s="653"/>
      <c r="AO272" s="653"/>
      <c r="AP272" s="653"/>
      <c r="AQ272" s="653"/>
      <c r="AR272" s="653"/>
      <c r="AS272" s="653"/>
      <c r="AT272" s="653"/>
      <c r="AU272" s="653"/>
      <c r="AV272" s="653"/>
      <c r="AW272" s="653"/>
      <c r="AX272" s="653"/>
      <c r="AY272" s="653"/>
      <c r="AZ272" s="443">
        <v>5</v>
      </c>
    </row>
    <row r="273" spans="1:52" s="259" customFormat="1" ht="18" customHeight="1">
      <c r="A273" s="575"/>
      <c r="D273" s="259" t="s">
        <v>499</v>
      </c>
      <c r="E273" s="653" t="s">
        <v>1188</v>
      </c>
      <c r="F273" s="653"/>
      <c r="G273" s="653"/>
      <c r="H273" s="653"/>
      <c r="I273" s="653"/>
      <c r="J273" s="653"/>
      <c r="K273" s="653"/>
      <c r="L273" s="653"/>
      <c r="M273" s="653"/>
      <c r="N273" s="653"/>
      <c r="O273" s="653"/>
      <c r="P273" s="653"/>
      <c r="Q273" s="653"/>
      <c r="R273" s="653"/>
      <c r="S273" s="653"/>
      <c r="T273" s="653"/>
      <c r="U273" s="653"/>
      <c r="V273" s="653"/>
      <c r="W273" s="653"/>
      <c r="X273" s="653"/>
      <c r="Y273" s="653"/>
      <c r="Z273" s="653"/>
      <c r="AA273" s="653"/>
      <c r="AB273" s="653"/>
      <c r="AC273" s="653"/>
      <c r="AD273" s="653"/>
      <c r="AE273" s="653"/>
      <c r="AF273" s="653"/>
      <c r="AG273" s="653"/>
      <c r="AH273" s="653"/>
      <c r="AI273" s="653"/>
      <c r="AJ273" s="653"/>
      <c r="AK273" s="653"/>
      <c r="AL273" s="653"/>
      <c r="AM273" s="653"/>
      <c r="AN273" s="653"/>
      <c r="AO273" s="653"/>
      <c r="AP273" s="653"/>
      <c r="AQ273" s="653"/>
      <c r="AR273" s="653"/>
      <c r="AS273" s="653"/>
      <c r="AT273" s="653"/>
      <c r="AU273" s="653"/>
      <c r="AV273" s="653"/>
      <c r="AW273" s="653"/>
      <c r="AX273" s="653"/>
      <c r="AY273" s="653"/>
      <c r="AZ273" s="443">
        <v>5</v>
      </c>
    </row>
    <row r="274" spans="1:52" s="260" customFormat="1" ht="18" customHeight="1">
      <c r="A274" s="575"/>
      <c r="B274" s="259"/>
      <c r="C274" s="259" t="s">
        <v>1187</v>
      </c>
      <c r="D274" s="259"/>
      <c r="E274" s="653"/>
      <c r="F274" s="653"/>
      <c r="G274" s="653"/>
      <c r="H274" s="653"/>
      <c r="I274" s="653"/>
      <c r="J274" s="653"/>
      <c r="K274" s="653"/>
      <c r="L274" s="653"/>
      <c r="M274" s="653"/>
      <c r="N274" s="653"/>
      <c r="O274" s="653"/>
      <c r="P274" s="653"/>
      <c r="Q274" s="653"/>
      <c r="R274" s="653"/>
      <c r="S274" s="653"/>
      <c r="T274" s="653"/>
      <c r="U274" s="653"/>
      <c r="V274" s="653"/>
      <c r="W274" s="653"/>
      <c r="X274" s="653"/>
      <c r="Y274" s="653"/>
      <c r="Z274" s="653"/>
      <c r="AA274" s="653"/>
      <c r="AB274" s="653"/>
      <c r="AC274" s="653"/>
      <c r="AD274" s="653"/>
      <c r="AE274" s="653"/>
      <c r="AF274" s="653"/>
      <c r="AG274" s="653"/>
      <c r="AH274" s="653"/>
      <c r="AI274" s="653"/>
      <c r="AJ274" s="653"/>
      <c r="AK274" s="653"/>
      <c r="AL274" s="653"/>
      <c r="AM274" s="653"/>
      <c r="AN274" s="653"/>
      <c r="AO274" s="653"/>
      <c r="AP274" s="653"/>
      <c r="AQ274" s="653"/>
      <c r="AR274" s="653"/>
      <c r="AS274" s="653"/>
      <c r="AT274" s="653"/>
      <c r="AU274" s="653"/>
      <c r="AV274" s="653"/>
      <c r="AW274" s="653"/>
      <c r="AX274" s="653"/>
      <c r="AY274" s="653"/>
      <c r="AZ274" s="443">
        <v>5</v>
      </c>
    </row>
    <row r="275" spans="1:52" s="259" customFormat="1" ht="18" customHeight="1">
      <c r="A275" s="575"/>
      <c r="D275" s="259" t="s">
        <v>499</v>
      </c>
      <c r="E275" s="653" t="s">
        <v>1385</v>
      </c>
      <c r="F275" s="653"/>
      <c r="G275" s="653"/>
      <c r="H275" s="653"/>
      <c r="I275" s="653"/>
      <c r="J275" s="653"/>
      <c r="K275" s="653"/>
      <c r="L275" s="653"/>
      <c r="M275" s="653"/>
      <c r="N275" s="653"/>
      <c r="O275" s="653"/>
      <c r="P275" s="653"/>
      <c r="Q275" s="653"/>
      <c r="R275" s="653"/>
      <c r="S275" s="653"/>
      <c r="T275" s="653"/>
      <c r="U275" s="653"/>
      <c r="V275" s="653"/>
      <c r="W275" s="653"/>
      <c r="X275" s="653"/>
      <c r="Y275" s="653"/>
      <c r="Z275" s="653"/>
      <c r="AA275" s="653"/>
      <c r="AB275" s="653"/>
      <c r="AC275" s="653"/>
      <c r="AD275" s="653"/>
      <c r="AE275" s="653"/>
      <c r="AF275" s="653"/>
      <c r="AG275" s="653"/>
      <c r="AH275" s="653"/>
      <c r="AI275" s="653"/>
      <c r="AJ275" s="653"/>
      <c r="AK275" s="653"/>
      <c r="AL275" s="653"/>
      <c r="AM275" s="653"/>
      <c r="AN275" s="653"/>
      <c r="AO275" s="653"/>
      <c r="AP275" s="653"/>
      <c r="AQ275" s="653"/>
      <c r="AR275" s="653"/>
      <c r="AS275" s="653"/>
      <c r="AT275" s="653"/>
      <c r="AU275" s="653"/>
      <c r="AV275" s="653"/>
      <c r="AW275" s="653"/>
      <c r="AX275" s="653"/>
      <c r="AY275" s="653"/>
      <c r="AZ275" s="443">
        <v>5</v>
      </c>
    </row>
    <row r="276" spans="1:52" s="259" customFormat="1" ht="18" customHeight="1">
      <c r="A276" s="575"/>
      <c r="D276" s="259" t="s">
        <v>499</v>
      </c>
      <c r="E276" s="653" t="s">
        <v>1186</v>
      </c>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c r="AI276" s="653"/>
      <c r="AJ276" s="653"/>
      <c r="AK276" s="653"/>
      <c r="AL276" s="653"/>
      <c r="AM276" s="653"/>
      <c r="AN276" s="653"/>
      <c r="AO276" s="653"/>
      <c r="AP276" s="653"/>
      <c r="AQ276" s="653"/>
      <c r="AR276" s="653"/>
      <c r="AS276" s="653"/>
      <c r="AT276" s="653"/>
      <c r="AU276" s="653"/>
      <c r="AV276" s="653"/>
      <c r="AW276" s="653"/>
      <c r="AX276" s="653"/>
      <c r="AY276" s="653"/>
      <c r="AZ276" s="443">
        <v>5</v>
      </c>
    </row>
    <row r="277" spans="1:52" s="259" customFormat="1" ht="18" customHeight="1">
      <c r="A277" s="575"/>
      <c r="C277" s="259" t="s">
        <v>1185</v>
      </c>
      <c r="D277" s="259" t="s">
        <v>1184</v>
      </c>
      <c r="E277" s="653"/>
      <c r="F277" s="653"/>
      <c r="G277" s="653"/>
      <c r="H277" s="653"/>
      <c r="I277" s="653"/>
      <c r="J277" s="653"/>
      <c r="K277" s="653"/>
      <c r="L277" s="653"/>
      <c r="M277" s="653"/>
      <c r="N277" s="653"/>
      <c r="O277" s="653"/>
      <c r="P277" s="653"/>
      <c r="Q277" s="653"/>
      <c r="R277" s="653"/>
      <c r="S277" s="653"/>
      <c r="T277" s="653"/>
      <c r="U277" s="653"/>
      <c r="V277" s="653"/>
      <c r="W277" s="653"/>
      <c r="X277" s="653"/>
      <c r="Y277" s="653"/>
      <c r="Z277" s="653"/>
      <c r="AA277" s="653"/>
      <c r="AB277" s="653"/>
      <c r="AC277" s="653"/>
      <c r="AD277" s="653"/>
      <c r="AE277" s="653"/>
      <c r="AF277" s="653"/>
      <c r="AG277" s="653"/>
      <c r="AH277" s="653"/>
      <c r="AI277" s="653"/>
      <c r="AJ277" s="653"/>
      <c r="AK277" s="653"/>
      <c r="AL277" s="653"/>
      <c r="AM277" s="653"/>
      <c r="AN277" s="653"/>
      <c r="AO277" s="653"/>
      <c r="AP277" s="653"/>
      <c r="AQ277" s="653"/>
      <c r="AR277" s="653"/>
      <c r="AS277" s="653"/>
      <c r="AT277" s="653"/>
      <c r="AU277" s="653"/>
      <c r="AV277" s="653"/>
      <c r="AW277" s="653"/>
      <c r="AX277" s="653"/>
      <c r="AY277" s="653"/>
      <c r="AZ277" s="443">
        <v>5</v>
      </c>
    </row>
    <row r="278" spans="1:52" s="259" customFormat="1" ht="18" customHeight="1">
      <c r="A278" s="575"/>
      <c r="D278" s="259" t="s">
        <v>499</v>
      </c>
      <c r="E278" s="653" t="s">
        <v>1183</v>
      </c>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c r="AI278" s="653"/>
      <c r="AJ278" s="653"/>
      <c r="AK278" s="653"/>
      <c r="AL278" s="653"/>
      <c r="AM278" s="653"/>
      <c r="AN278" s="653"/>
      <c r="AO278" s="653"/>
      <c r="AP278" s="653"/>
      <c r="AQ278" s="653"/>
      <c r="AR278" s="653"/>
      <c r="AS278" s="653"/>
      <c r="AT278" s="653"/>
      <c r="AU278" s="653"/>
      <c r="AV278" s="653"/>
      <c r="AW278" s="653"/>
      <c r="AX278" s="653"/>
      <c r="AY278" s="653"/>
      <c r="AZ278" s="443">
        <v>5</v>
      </c>
    </row>
    <row r="279" spans="1:52" s="259" customFormat="1" ht="18" customHeight="1">
      <c r="A279" s="575"/>
      <c r="D279" s="259" t="s">
        <v>499</v>
      </c>
      <c r="E279" s="653" t="s">
        <v>1182</v>
      </c>
      <c r="F279" s="653"/>
      <c r="G279" s="653"/>
      <c r="H279" s="653"/>
      <c r="I279" s="653"/>
      <c r="J279" s="653"/>
      <c r="K279" s="653"/>
      <c r="L279" s="653"/>
      <c r="M279" s="653"/>
      <c r="N279" s="653"/>
      <c r="O279" s="653"/>
      <c r="P279" s="653"/>
      <c r="Q279" s="653"/>
      <c r="R279" s="653"/>
      <c r="S279" s="653"/>
      <c r="T279" s="653"/>
      <c r="U279" s="653"/>
      <c r="V279" s="653"/>
      <c r="W279" s="653"/>
      <c r="X279" s="653"/>
      <c r="Y279" s="653"/>
      <c r="Z279" s="653"/>
      <c r="AA279" s="653"/>
      <c r="AB279" s="653"/>
      <c r="AC279" s="653"/>
      <c r="AD279" s="653"/>
      <c r="AE279" s="653"/>
      <c r="AF279" s="653"/>
      <c r="AG279" s="653"/>
      <c r="AH279" s="653"/>
      <c r="AI279" s="653"/>
      <c r="AJ279" s="653"/>
      <c r="AK279" s="653"/>
      <c r="AL279" s="653"/>
      <c r="AM279" s="653"/>
      <c r="AN279" s="653"/>
      <c r="AO279" s="653"/>
      <c r="AP279" s="653"/>
      <c r="AQ279" s="653"/>
      <c r="AR279" s="653"/>
      <c r="AS279" s="653"/>
      <c r="AT279" s="653"/>
      <c r="AU279" s="653"/>
      <c r="AV279" s="653"/>
      <c r="AW279" s="653"/>
      <c r="AX279" s="653"/>
      <c r="AY279" s="653"/>
      <c r="AZ279" s="443">
        <v>5</v>
      </c>
    </row>
    <row r="280" spans="1:52" s="259" customFormat="1" ht="18" customHeight="1">
      <c r="A280" s="575"/>
      <c r="D280" s="259" t="s">
        <v>499</v>
      </c>
      <c r="E280" s="653" t="s">
        <v>1181</v>
      </c>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c r="AI280" s="653"/>
      <c r="AJ280" s="653"/>
      <c r="AK280" s="653"/>
      <c r="AL280" s="653"/>
      <c r="AM280" s="653"/>
      <c r="AN280" s="653"/>
      <c r="AO280" s="653"/>
      <c r="AP280" s="653"/>
      <c r="AQ280" s="653"/>
      <c r="AR280" s="653"/>
      <c r="AS280" s="653"/>
      <c r="AT280" s="653"/>
      <c r="AU280" s="653"/>
      <c r="AV280" s="653"/>
      <c r="AW280" s="653"/>
      <c r="AX280" s="653"/>
      <c r="AY280" s="653"/>
      <c r="AZ280" s="443">
        <v>5</v>
      </c>
    </row>
    <row r="281" spans="1:52" s="259" customFormat="1" ht="18" customHeight="1">
      <c r="A281" s="575"/>
      <c r="D281" s="259" t="s">
        <v>499</v>
      </c>
      <c r="E281" s="653" t="s">
        <v>1180</v>
      </c>
      <c r="F281" s="653"/>
      <c r="G281" s="653"/>
      <c r="H281" s="653"/>
      <c r="I281" s="653"/>
      <c r="J281" s="653"/>
      <c r="K281" s="653"/>
      <c r="L281" s="653"/>
      <c r="M281" s="653"/>
      <c r="N281" s="653"/>
      <c r="O281" s="653"/>
      <c r="P281" s="653"/>
      <c r="Q281" s="653"/>
      <c r="R281" s="653"/>
      <c r="S281" s="653"/>
      <c r="T281" s="653"/>
      <c r="U281" s="653"/>
      <c r="V281" s="653"/>
      <c r="W281" s="653"/>
      <c r="X281" s="653"/>
      <c r="Y281" s="653"/>
      <c r="Z281" s="653"/>
      <c r="AA281" s="653"/>
      <c r="AB281" s="653"/>
      <c r="AC281" s="653"/>
      <c r="AD281" s="653"/>
      <c r="AE281" s="653"/>
      <c r="AF281" s="653"/>
      <c r="AG281" s="653"/>
      <c r="AH281" s="653"/>
      <c r="AI281" s="653"/>
      <c r="AJ281" s="653"/>
      <c r="AK281" s="653"/>
      <c r="AL281" s="653"/>
      <c r="AM281" s="653"/>
      <c r="AN281" s="653"/>
      <c r="AO281" s="653"/>
      <c r="AP281" s="653"/>
      <c r="AQ281" s="653"/>
      <c r="AR281" s="653"/>
      <c r="AS281" s="653"/>
      <c r="AT281" s="653"/>
      <c r="AU281" s="653"/>
      <c r="AV281" s="653"/>
      <c r="AW281" s="653"/>
      <c r="AX281" s="653"/>
      <c r="AY281" s="653"/>
      <c r="AZ281" s="443">
        <v>5</v>
      </c>
    </row>
    <row r="282" spans="1:52" s="259" customFormat="1" ht="18" customHeight="1">
      <c r="A282" s="575"/>
      <c r="D282" s="259" t="s">
        <v>499</v>
      </c>
      <c r="E282" s="653" t="s">
        <v>1179</v>
      </c>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c r="AI282" s="653"/>
      <c r="AJ282" s="653"/>
      <c r="AK282" s="653"/>
      <c r="AL282" s="653"/>
      <c r="AM282" s="653"/>
      <c r="AN282" s="653"/>
      <c r="AO282" s="653"/>
      <c r="AP282" s="653"/>
      <c r="AQ282" s="653"/>
      <c r="AR282" s="653"/>
      <c r="AS282" s="653"/>
      <c r="AT282" s="653"/>
      <c r="AU282" s="653"/>
      <c r="AV282" s="653"/>
      <c r="AW282" s="653"/>
      <c r="AX282" s="653"/>
      <c r="AY282" s="653"/>
      <c r="AZ282" s="443">
        <v>5</v>
      </c>
    </row>
    <row r="283" spans="1:52" s="259" customFormat="1" ht="18" customHeight="1">
      <c r="A283" s="575"/>
      <c r="D283" s="259" t="s">
        <v>499</v>
      </c>
      <c r="E283" s="653" t="s">
        <v>1178</v>
      </c>
      <c r="F283" s="653"/>
      <c r="G283" s="653"/>
      <c r="H283" s="653"/>
      <c r="I283" s="653"/>
      <c r="J283" s="653"/>
      <c r="K283" s="653"/>
      <c r="L283" s="653"/>
      <c r="M283" s="653"/>
      <c r="N283" s="653"/>
      <c r="O283" s="653"/>
      <c r="P283" s="653"/>
      <c r="Q283" s="653"/>
      <c r="R283" s="653"/>
      <c r="S283" s="653"/>
      <c r="T283" s="653"/>
      <c r="U283" s="653"/>
      <c r="V283" s="653"/>
      <c r="W283" s="653"/>
      <c r="X283" s="653"/>
      <c r="Y283" s="653"/>
      <c r="Z283" s="653"/>
      <c r="AA283" s="653"/>
      <c r="AB283" s="653"/>
      <c r="AC283" s="653"/>
      <c r="AD283" s="653"/>
      <c r="AE283" s="653"/>
      <c r="AF283" s="653"/>
      <c r="AG283" s="653"/>
      <c r="AH283" s="653"/>
      <c r="AI283" s="653"/>
      <c r="AJ283" s="653"/>
      <c r="AK283" s="653"/>
      <c r="AL283" s="653"/>
      <c r="AM283" s="653"/>
      <c r="AN283" s="653"/>
      <c r="AO283" s="653"/>
      <c r="AP283" s="653"/>
      <c r="AQ283" s="653"/>
      <c r="AR283" s="653"/>
      <c r="AS283" s="653"/>
      <c r="AT283" s="653"/>
      <c r="AU283" s="653"/>
      <c r="AV283" s="653"/>
      <c r="AW283" s="653"/>
      <c r="AX283" s="653"/>
      <c r="AY283" s="653"/>
      <c r="AZ283" s="443">
        <v>5</v>
      </c>
    </row>
    <row r="284" spans="1:52" s="259" customFormat="1" ht="18" customHeight="1">
      <c r="A284" s="575"/>
      <c r="D284" s="259" t="s">
        <v>499</v>
      </c>
      <c r="E284" s="653" t="s">
        <v>1177</v>
      </c>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c r="AI284" s="653"/>
      <c r="AJ284" s="653"/>
      <c r="AK284" s="653"/>
      <c r="AL284" s="653"/>
      <c r="AM284" s="653"/>
      <c r="AN284" s="653"/>
      <c r="AO284" s="653"/>
      <c r="AP284" s="653"/>
      <c r="AQ284" s="653"/>
      <c r="AR284" s="653"/>
      <c r="AS284" s="653"/>
      <c r="AT284" s="653"/>
      <c r="AU284" s="653"/>
      <c r="AV284" s="653"/>
      <c r="AW284" s="653"/>
      <c r="AX284" s="653"/>
      <c r="AY284" s="653"/>
      <c r="AZ284" s="443">
        <v>5</v>
      </c>
    </row>
    <row r="285" spans="1:52" s="259" customFormat="1" ht="18" customHeight="1">
      <c r="A285" s="575"/>
      <c r="D285" s="653"/>
      <c r="E285" s="799"/>
      <c r="F285" s="799"/>
      <c r="G285" s="799"/>
      <c r="H285" s="799"/>
      <c r="I285" s="799"/>
      <c r="J285" s="799"/>
      <c r="K285" s="799"/>
      <c r="L285" s="799"/>
      <c r="M285" s="799"/>
      <c r="N285" s="799"/>
      <c r="O285" s="799"/>
      <c r="P285" s="799"/>
      <c r="Q285" s="799"/>
      <c r="R285" s="799"/>
      <c r="S285" s="799"/>
      <c r="T285" s="799"/>
      <c r="U285" s="799"/>
      <c r="V285" s="799"/>
      <c r="W285" s="799"/>
      <c r="X285" s="799"/>
      <c r="Y285" s="799"/>
      <c r="Z285" s="799"/>
      <c r="AA285" s="799"/>
      <c r="AB285" s="799"/>
      <c r="AC285" s="799"/>
      <c r="AD285" s="799"/>
      <c r="AE285" s="799"/>
      <c r="AF285" s="799"/>
      <c r="AG285" s="799"/>
      <c r="AH285" s="799"/>
      <c r="AI285" s="799"/>
      <c r="AJ285" s="799"/>
      <c r="AK285" s="799"/>
      <c r="AL285" s="799"/>
      <c r="AM285" s="799"/>
      <c r="AN285" s="799"/>
      <c r="AO285" s="799"/>
      <c r="AP285" s="799"/>
      <c r="AQ285" s="799"/>
      <c r="AR285" s="799"/>
      <c r="AS285" s="799"/>
      <c r="AT285" s="799"/>
      <c r="AU285" s="799"/>
      <c r="AV285" s="799"/>
      <c r="AW285" s="799"/>
      <c r="AX285" s="799"/>
      <c r="AY285" s="799"/>
      <c r="AZ285" s="443">
        <v>5</v>
      </c>
    </row>
    <row r="286" spans="1:52" ht="25.5">
      <c r="A286" s="575">
        <f t="shared" ref="A286:A306" si="10">IF(K$304&gt;0,1,0)</f>
        <v>0</v>
      </c>
      <c r="B286" s="1869" t="s">
        <v>745</v>
      </c>
      <c r="C286" s="1869"/>
      <c r="D286" s="1869"/>
      <c r="E286" s="1869"/>
      <c r="F286" s="1869"/>
      <c r="G286" s="1869"/>
      <c r="H286" s="1869"/>
      <c r="I286" s="1869"/>
      <c r="J286" s="1869"/>
      <c r="K286" s="1869"/>
      <c r="L286" s="1869"/>
      <c r="M286" s="1869"/>
      <c r="N286" s="1869"/>
      <c r="O286" s="1869"/>
      <c r="P286" s="1869"/>
      <c r="Q286" s="1869"/>
      <c r="R286" s="1869"/>
      <c r="S286" s="1869"/>
      <c r="T286" s="1869"/>
      <c r="U286" s="1869"/>
      <c r="V286" s="1869"/>
      <c r="W286" s="1869"/>
      <c r="X286" s="1869"/>
      <c r="Y286" s="1869"/>
      <c r="Z286" s="1869"/>
      <c r="AA286" s="1869"/>
      <c r="AB286" s="1869"/>
      <c r="AC286" s="1869"/>
      <c r="AD286" s="1869"/>
      <c r="AE286" s="1869"/>
      <c r="AF286" s="1869"/>
      <c r="AG286" s="1869"/>
      <c r="AH286" s="1869"/>
      <c r="AI286" s="1869"/>
      <c r="AJ286" s="1869"/>
      <c r="AK286" s="1869"/>
      <c r="AL286" s="1869"/>
      <c r="AM286" s="1869"/>
      <c r="AN286" s="1869"/>
      <c r="AO286" s="1869"/>
      <c r="AP286" s="1869"/>
      <c r="AQ286" s="1869"/>
      <c r="AR286" s="1869"/>
      <c r="AS286" s="1869"/>
      <c r="AT286" s="1869"/>
      <c r="AU286" s="1869"/>
      <c r="AV286" s="1869"/>
      <c r="AW286" s="1869"/>
      <c r="AX286" s="1869"/>
      <c r="AY286" s="1869"/>
      <c r="AZ286" s="444">
        <v>6</v>
      </c>
    </row>
    <row r="287" spans="1:52" s="260" customFormat="1" ht="9.9499999999999993" customHeight="1">
      <c r="A287" s="575">
        <f t="shared" si="10"/>
        <v>0</v>
      </c>
      <c r="AZ287" s="443">
        <v>6</v>
      </c>
    </row>
    <row r="288" spans="1:52" s="576" customFormat="1" ht="30" customHeight="1">
      <c r="A288" s="575">
        <f t="shared" si="10"/>
        <v>0</v>
      </c>
      <c r="F288" s="1864" t="s">
        <v>1228</v>
      </c>
      <c r="G288" s="1864"/>
      <c r="H288" s="1864"/>
      <c r="I288" s="1864"/>
      <c r="J288" s="1864"/>
      <c r="K288" s="1864"/>
      <c r="L288" s="1870">
        <f>+'6-3표준조사 5'!K379</f>
        <v>0</v>
      </c>
      <c r="M288" s="1870"/>
      <c r="N288" s="1870"/>
      <c r="O288" s="1870"/>
      <c r="P288" s="1870"/>
      <c r="Q288" s="1870"/>
      <c r="R288" s="577"/>
      <c r="S288" s="577"/>
      <c r="T288" s="1864" t="s">
        <v>1227</v>
      </c>
      <c r="U288" s="1864"/>
      <c r="V288" s="1864"/>
      <c r="W288" s="1864"/>
      <c r="X288" s="1864"/>
      <c r="Y288" s="1864"/>
      <c r="Z288" s="1870">
        <f>+'6-3표준조사 5'!L379</f>
        <v>0</v>
      </c>
      <c r="AA288" s="1870"/>
      <c r="AB288" s="1870"/>
      <c r="AC288" s="1870"/>
      <c r="AD288" s="1870"/>
      <c r="AE288" s="1870"/>
      <c r="AF288" s="577"/>
      <c r="AG288" s="577"/>
      <c r="AH288" s="1864" t="s">
        <v>1226</v>
      </c>
      <c r="AI288" s="1864"/>
      <c r="AJ288" s="1864"/>
      <c r="AK288" s="1864"/>
      <c r="AL288" s="1864"/>
      <c r="AM288" s="1864"/>
      <c r="AN288" s="1864"/>
      <c r="AO288" s="1870">
        <f>+'6-3표준조사 5'!R379</f>
        <v>0</v>
      </c>
      <c r="AP288" s="1870"/>
      <c r="AQ288" s="1870"/>
      <c r="AR288" s="1870"/>
      <c r="AS288" s="1870"/>
      <c r="AT288" s="1870"/>
      <c r="AU288" s="578"/>
      <c r="AV288" s="578"/>
      <c r="AW288" s="578"/>
      <c r="AX288" s="578"/>
      <c r="AZ288" s="443">
        <v>6</v>
      </c>
    </row>
    <row r="289" spans="1:52" s="260" customFormat="1" ht="14.25" customHeight="1">
      <c r="A289" s="575">
        <f t="shared" si="10"/>
        <v>0</v>
      </c>
      <c r="AZ289" s="443">
        <v>6</v>
      </c>
    </row>
    <row r="290" spans="1:52" s="259" customFormat="1" ht="20.100000000000001" customHeight="1">
      <c r="A290" s="575">
        <f t="shared" si="10"/>
        <v>0</v>
      </c>
      <c r="B290" s="1876" t="s">
        <v>1225</v>
      </c>
      <c r="C290" s="1876"/>
      <c r="D290" s="1876"/>
      <c r="E290" s="1876"/>
      <c r="F290" s="1876"/>
      <c r="G290" s="1876"/>
      <c r="H290" s="1876"/>
      <c r="I290" s="1876"/>
      <c r="J290" s="1876"/>
      <c r="K290" s="1876"/>
      <c r="L290" s="1876"/>
      <c r="M290" s="1876"/>
      <c r="N290" s="1876"/>
      <c r="O290" s="1876"/>
      <c r="P290" s="1876"/>
      <c r="Q290" s="1876"/>
      <c r="R290" s="1876"/>
      <c r="S290" s="1876"/>
      <c r="T290" s="1876"/>
      <c r="U290" s="1876"/>
      <c r="V290" s="1876"/>
      <c r="W290" s="1876"/>
      <c r="X290" s="1876"/>
      <c r="Y290" s="1876"/>
      <c r="Z290" s="1876"/>
      <c r="AA290" s="1876"/>
      <c r="AB290" s="1876"/>
      <c r="AC290" s="1876"/>
      <c r="AD290" s="1876"/>
      <c r="AE290" s="1876"/>
      <c r="AF290" s="1876"/>
      <c r="AG290" s="1876"/>
      <c r="AH290" s="1876"/>
      <c r="AI290" s="1876"/>
      <c r="AJ290" s="1876"/>
      <c r="AK290" s="1876"/>
      <c r="AL290" s="1876"/>
      <c r="AM290" s="1876"/>
      <c r="AN290" s="1876"/>
      <c r="AO290" s="1876"/>
      <c r="AP290" s="1876"/>
      <c r="AQ290" s="1876"/>
      <c r="AR290" s="1876"/>
      <c r="AS290" s="1876"/>
      <c r="AT290" s="1876"/>
      <c r="AU290" s="1876"/>
      <c r="AV290" s="1876"/>
      <c r="AW290" s="1876"/>
      <c r="AX290" s="1876"/>
      <c r="AY290" s="1876"/>
      <c r="AZ290" s="443">
        <v>6</v>
      </c>
    </row>
    <row r="291" spans="1:52" s="259" customFormat="1" ht="18" customHeight="1">
      <c r="A291" s="575">
        <f t="shared" si="10"/>
        <v>0</v>
      </c>
      <c r="C291" s="259" t="s">
        <v>1208</v>
      </c>
      <c r="D291" s="579" t="s">
        <v>1224</v>
      </c>
      <c r="E291" s="579"/>
      <c r="F291" s="580"/>
      <c r="G291" s="580"/>
      <c r="H291" s="580"/>
      <c r="I291" s="580"/>
      <c r="J291" s="581"/>
      <c r="M291" s="579"/>
      <c r="N291" s="579"/>
      <c r="O291" s="581"/>
      <c r="P291" s="579"/>
      <c r="Q291" s="579"/>
      <c r="R291" s="579"/>
      <c r="S291" s="579"/>
      <c r="T291" s="579"/>
      <c r="U291" s="579"/>
      <c r="V291" s="579"/>
      <c r="W291" s="579"/>
      <c r="X291" s="579"/>
      <c r="Y291" s="579"/>
      <c r="Z291" s="579"/>
      <c r="AA291" s="579"/>
      <c r="AB291" s="579"/>
      <c r="AC291" s="579"/>
      <c r="AD291" s="579"/>
      <c r="AE291" s="579"/>
      <c r="AZ291" s="443">
        <v>6</v>
      </c>
    </row>
    <row r="292" spans="1:52" s="259" customFormat="1" ht="18" customHeight="1">
      <c r="A292" s="575">
        <f t="shared" si="10"/>
        <v>0</v>
      </c>
      <c r="D292" s="259" t="s">
        <v>499</v>
      </c>
      <c r="E292" s="579" t="str">
        <f>CONCATENATE(L288," 임반 ",Z288," 소반 은 해발고",'6-3표준조사 5'!W378,"m ~ ",'6-3표준조사 5'!W379,"m 사이에 분포한다.")</f>
        <v>0 임반 0 소반 은 해발고m ~ m 사이에 분포한다.</v>
      </c>
      <c r="F292" s="579"/>
      <c r="G292" s="579"/>
      <c r="H292" s="579"/>
      <c r="I292" s="579"/>
      <c r="J292" s="579"/>
      <c r="K292" s="579"/>
      <c r="L292" s="579"/>
      <c r="M292" s="579"/>
      <c r="N292" s="579"/>
      <c r="O292" s="579"/>
      <c r="P292" s="579"/>
      <c r="Q292" s="579"/>
      <c r="R292" s="579"/>
      <c r="S292" s="579"/>
      <c r="T292" s="579"/>
      <c r="U292" s="579"/>
      <c r="V292" s="579"/>
      <c r="W292" s="579"/>
      <c r="X292" s="579"/>
      <c r="Y292" s="579"/>
      <c r="Z292" s="579"/>
      <c r="AA292" s="579"/>
      <c r="AB292" s="579"/>
      <c r="AC292" s="579"/>
      <c r="AD292" s="579"/>
      <c r="AE292" s="579"/>
      <c r="AF292" s="579"/>
      <c r="AG292" s="579"/>
      <c r="AH292" s="579"/>
      <c r="AI292" s="579"/>
      <c r="AJ292" s="582"/>
      <c r="AK292" s="582"/>
      <c r="AL292" s="582"/>
      <c r="AM292" s="579"/>
      <c r="AN292" s="579"/>
      <c r="AO292" s="579"/>
      <c r="AP292" s="579"/>
      <c r="AQ292" s="579"/>
      <c r="AR292" s="579"/>
      <c r="AS292" s="579"/>
      <c r="AT292" s="579"/>
      <c r="AU292" s="579"/>
      <c r="AV292" s="579"/>
      <c r="AW292" s="579"/>
      <c r="AX292" s="579"/>
      <c r="AY292" s="579"/>
      <c r="AZ292" s="443">
        <v>6</v>
      </c>
    </row>
    <row r="293" spans="1:52" s="259" customFormat="1" ht="18" customHeight="1">
      <c r="A293" s="575">
        <f t="shared" si="10"/>
        <v>0</v>
      </c>
      <c r="D293" s="259" t="s">
        <v>499</v>
      </c>
      <c r="E293" s="259" t="str">
        <f>CONCATENATE("소반의 경사도는 평균 ",'6-3표준조사 5'!W380,"˚로 ",'6-3표준조사 5'!P381,"경사이고, 임지의 잔재를 제외하고 장애물은 많지 않다.")</f>
        <v>소반의 경사도는 평균 ˚로 완 (15˚ 이하)경사이고, 임지의 잔재를 제외하고 장애물은 많지 않다.</v>
      </c>
      <c r="AZ293" s="443">
        <v>6</v>
      </c>
    </row>
    <row r="294" spans="1:52" s="259" customFormat="1" ht="18" customHeight="1">
      <c r="A294" s="575">
        <f t="shared" si="10"/>
        <v>0</v>
      </c>
      <c r="C294" s="259" t="s">
        <v>1206</v>
      </c>
      <c r="D294" s="259" t="s">
        <v>1223</v>
      </c>
      <c r="K294" s="579"/>
      <c r="L294" s="579"/>
      <c r="M294" s="583"/>
      <c r="P294" s="584"/>
      <c r="Q294" s="584"/>
      <c r="R294" s="584"/>
      <c r="S294" s="584"/>
      <c r="T294" s="584"/>
      <c r="AZ294" s="443">
        <v>6</v>
      </c>
    </row>
    <row r="295" spans="1:52" s="259" customFormat="1" ht="18" customHeight="1">
      <c r="A295" s="575">
        <f t="shared" si="10"/>
        <v>0</v>
      </c>
      <c r="D295" s="259" t="s">
        <v>499</v>
      </c>
      <c r="E295" s="579" t="str">
        <f>CONCATENATE("사업대상지는 ",'6-3표준조사 5'!N379," ",'6-3표준조사 5'!O379," ",'6-3표준조사 5'!P379,"로 지적면적은 ",'6-3표준조사 5'!W392,"ha 이다." )</f>
        <v>사업대상지는   번지로 지적면적은 0ha 이다.</v>
      </c>
      <c r="F295" s="579"/>
      <c r="G295" s="579"/>
      <c r="AJ295" s="579"/>
      <c r="AK295" s="579"/>
      <c r="AL295" s="579"/>
      <c r="AM295" s="579"/>
      <c r="AN295" s="579"/>
      <c r="AO295" s="579"/>
      <c r="AP295" s="579"/>
      <c r="AQ295" s="579"/>
      <c r="AR295" s="579"/>
      <c r="AS295" s="579"/>
      <c r="AT295" s="579"/>
      <c r="AU295" s="579"/>
      <c r="AV295" s="579"/>
      <c r="AW295" s="579"/>
      <c r="AX295" s="579"/>
      <c r="AY295" s="579"/>
      <c r="AZ295" s="443">
        <v>6</v>
      </c>
    </row>
    <row r="296" spans="1:52" s="259" customFormat="1" ht="18" customHeight="1">
      <c r="A296" s="575">
        <f t="shared" si="10"/>
        <v>0</v>
      </c>
      <c r="D296" s="259" t="s">
        <v>499</v>
      </c>
      <c r="E296" s="579" t="str">
        <f>CONCATENATE("소반의 풀베기사업 대상면적은 ",'6-3표준조사 5'!Q379,"ha 이다.")</f>
        <v>소반의 풀베기사업 대상면적은 0ha 이다.</v>
      </c>
      <c r="F296" s="579"/>
      <c r="G296" s="579"/>
      <c r="H296" s="579"/>
      <c r="I296" s="579"/>
      <c r="J296" s="579"/>
      <c r="K296" s="579"/>
      <c r="L296" s="579"/>
      <c r="M296" s="579"/>
      <c r="N296" s="579"/>
      <c r="O296" s="579"/>
      <c r="P296" s="579"/>
      <c r="Q296" s="579"/>
      <c r="R296" s="579"/>
      <c r="S296" s="579"/>
      <c r="T296" s="579"/>
      <c r="U296" s="579"/>
      <c r="V296" s="579"/>
      <c r="W296" s="579"/>
      <c r="X296" s="579"/>
      <c r="Y296" s="579"/>
      <c r="Z296" s="579"/>
      <c r="AA296" s="579"/>
      <c r="AB296" s="579"/>
      <c r="AC296" s="579"/>
      <c r="AD296" s="579"/>
      <c r="AE296" s="579"/>
      <c r="AF296" s="579"/>
      <c r="AG296" s="579"/>
      <c r="AH296" s="579"/>
      <c r="AI296" s="579"/>
      <c r="AJ296" s="579"/>
      <c r="AK296" s="579"/>
      <c r="AL296" s="579"/>
      <c r="AM296" s="579"/>
      <c r="AN296" s="579"/>
      <c r="AO296" s="579"/>
      <c r="AP296" s="579"/>
      <c r="AQ296" s="579"/>
      <c r="AR296" s="579"/>
      <c r="AS296" s="579"/>
      <c r="AT296" s="579"/>
      <c r="AU296" s="579"/>
      <c r="AV296" s="579"/>
      <c r="AW296" s="579"/>
      <c r="AX296" s="579"/>
      <c r="AY296" s="579"/>
      <c r="AZ296" s="443">
        <v>6</v>
      </c>
    </row>
    <row r="297" spans="1:52" s="259" customFormat="1" ht="18" customHeight="1">
      <c r="A297" s="575">
        <f t="shared" si="10"/>
        <v>0</v>
      </c>
      <c r="C297" s="259" t="s">
        <v>1193</v>
      </c>
      <c r="D297" s="259" t="s">
        <v>1222</v>
      </c>
      <c r="E297" s="579"/>
      <c r="F297" s="579"/>
      <c r="G297" s="579"/>
      <c r="H297" s="579"/>
      <c r="I297" s="579"/>
      <c r="J297" s="579"/>
      <c r="K297" s="579"/>
      <c r="L297" s="579"/>
      <c r="M297" s="579"/>
      <c r="N297" s="579"/>
      <c r="O297" s="579"/>
      <c r="P297" s="579"/>
      <c r="Q297" s="579"/>
      <c r="R297" s="579"/>
      <c r="S297" s="579"/>
      <c r="T297" s="579"/>
      <c r="U297" s="579"/>
      <c r="V297" s="579"/>
      <c r="W297" s="579"/>
      <c r="X297" s="579"/>
      <c r="Y297" s="579"/>
      <c r="Z297" s="579"/>
      <c r="AA297" s="579"/>
      <c r="AB297" s="579"/>
      <c r="AC297" s="579"/>
      <c r="AD297" s="579"/>
      <c r="AE297" s="579"/>
      <c r="AF297" s="579"/>
      <c r="AG297" s="579"/>
      <c r="AH297" s="769"/>
      <c r="AI297" s="769"/>
      <c r="AJ297" s="769"/>
      <c r="AK297" s="579"/>
      <c r="AL297" s="579"/>
      <c r="AM297" s="579"/>
      <c r="AN297" s="579"/>
      <c r="AO297" s="579"/>
      <c r="AP297" s="579"/>
      <c r="AQ297" s="579"/>
      <c r="AR297" s="579"/>
      <c r="AS297" s="579"/>
      <c r="AT297" s="579"/>
      <c r="AU297" s="579"/>
      <c r="AV297" s="579"/>
      <c r="AW297" s="579"/>
      <c r="AX297" s="579"/>
      <c r="AY297" s="579"/>
      <c r="AZ297" s="443">
        <v>6</v>
      </c>
    </row>
    <row r="298" spans="1:52" s="259" customFormat="1" ht="18" customHeight="1">
      <c r="A298" s="575">
        <f t="shared" si="10"/>
        <v>0</v>
      </c>
      <c r="B298" s="586"/>
      <c r="C298" s="586"/>
      <c r="D298" s="586" t="s">
        <v>499</v>
      </c>
      <c r="E298" s="587">
        <f>'6-3표준조사 5'!$W$395</f>
        <v>0</v>
      </c>
      <c r="F298" s="587"/>
      <c r="G298" s="587"/>
      <c r="H298" s="587"/>
      <c r="I298" s="587"/>
      <c r="J298" s="587"/>
      <c r="K298" s="587"/>
      <c r="L298" s="587"/>
      <c r="M298" s="587"/>
      <c r="N298" s="587"/>
      <c r="O298" s="587"/>
      <c r="P298" s="587"/>
      <c r="Q298" s="587"/>
      <c r="R298" s="587"/>
      <c r="S298" s="587"/>
      <c r="T298" s="587"/>
      <c r="U298" s="587"/>
      <c r="V298" s="587"/>
      <c r="W298" s="587"/>
      <c r="X298" s="587"/>
      <c r="Y298" s="587"/>
      <c r="Z298" s="587"/>
      <c r="AA298" s="587"/>
      <c r="AB298" s="587"/>
      <c r="AC298" s="587"/>
      <c r="AD298" s="587"/>
      <c r="AE298" s="587"/>
      <c r="AF298" s="587"/>
      <c r="AG298" s="587"/>
      <c r="AH298" s="588"/>
      <c r="AI298" s="588"/>
      <c r="AJ298" s="588"/>
      <c r="AK298" s="587"/>
      <c r="AL298" s="587"/>
      <c r="AM298" s="587"/>
      <c r="AN298" s="587"/>
      <c r="AO298" s="587"/>
      <c r="AP298" s="587"/>
      <c r="AQ298" s="587"/>
      <c r="AR298" s="587"/>
      <c r="AS298" s="587"/>
      <c r="AT298" s="587"/>
      <c r="AU298" s="587"/>
      <c r="AV298" s="587"/>
      <c r="AW298" s="587"/>
      <c r="AX298" s="587"/>
      <c r="AY298" s="587"/>
      <c r="AZ298" s="443">
        <v>6</v>
      </c>
    </row>
    <row r="299" spans="1:52" s="259" customFormat="1" ht="14.25" customHeight="1">
      <c r="A299" s="575">
        <f t="shared" si="10"/>
        <v>0</v>
      </c>
      <c r="D299" s="589"/>
      <c r="E299" s="589"/>
      <c r="F299" s="589"/>
      <c r="G299" s="589"/>
      <c r="H299" s="589"/>
      <c r="I299" s="589"/>
      <c r="J299" s="589"/>
      <c r="K299" s="589"/>
      <c r="L299" s="589"/>
      <c r="M299" s="589"/>
      <c r="N299" s="589"/>
      <c r="O299" s="589"/>
      <c r="P299" s="589"/>
      <c r="Q299" s="589"/>
      <c r="R299" s="589"/>
      <c r="S299" s="589"/>
      <c r="T299" s="589"/>
      <c r="U299" s="589"/>
      <c r="V299" s="589"/>
      <c r="W299" s="589"/>
      <c r="X299" s="589"/>
      <c r="Y299" s="589"/>
      <c r="Z299" s="589"/>
      <c r="AA299" s="589"/>
      <c r="AB299" s="589"/>
      <c r="AC299" s="589"/>
      <c r="AD299" s="589"/>
      <c r="AE299" s="589"/>
      <c r="AF299" s="589"/>
      <c r="AG299" s="589"/>
      <c r="AH299" s="589"/>
      <c r="AI299" s="589"/>
      <c r="AJ299" s="589"/>
      <c r="AK299" s="589"/>
      <c r="AL299" s="589"/>
      <c r="AM299" s="589"/>
      <c r="AN299" s="589"/>
      <c r="AO299" s="589"/>
      <c r="AP299" s="589"/>
      <c r="AQ299" s="589"/>
      <c r="AR299" s="589"/>
      <c r="AS299" s="589"/>
      <c r="AT299" s="589"/>
      <c r="AU299" s="589"/>
      <c r="AV299" s="589"/>
      <c r="AW299" s="589"/>
      <c r="AX299" s="589"/>
      <c r="AY299" s="589"/>
      <c r="AZ299" s="443">
        <v>6</v>
      </c>
    </row>
    <row r="300" spans="1:52" s="260" customFormat="1" ht="20.100000000000001" customHeight="1">
      <c r="A300" s="575">
        <f t="shared" si="10"/>
        <v>0</v>
      </c>
      <c r="B300" s="1876" t="s">
        <v>1221</v>
      </c>
      <c r="C300" s="1876"/>
      <c r="D300" s="1876"/>
      <c r="E300" s="1876"/>
      <c r="F300" s="1876"/>
      <c r="G300" s="1876"/>
      <c r="H300" s="1876"/>
      <c r="I300" s="1876"/>
      <c r="J300" s="1876"/>
      <c r="K300" s="1876"/>
      <c r="L300" s="1876"/>
      <c r="M300" s="1876"/>
      <c r="N300" s="1876"/>
      <c r="O300" s="1876"/>
      <c r="P300" s="1876"/>
      <c r="Q300" s="1876"/>
      <c r="R300" s="1876"/>
      <c r="S300" s="1876"/>
      <c r="T300" s="1876"/>
      <c r="U300" s="1876"/>
      <c r="V300" s="1876"/>
      <c r="W300" s="1876"/>
      <c r="X300" s="1876"/>
      <c r="Y300" s="1876"/>
      <c r="Z300" s="1876"/>
      <c r="AA300" s="1876"/>
      <c r="AB300" s="1876"/>
      <c r="AC300" s="1876"/>
      <c r="AD300" s="1876"/>
      <c r="AE300" s="1876"/>
      <c r="AF300" s="1876"/>
      <c r="AG300" s="1876"/>
      <c r="AH300" s="1876"/>
      <c r="AI300" s="1876"/>
      <c r="AJ300" s="1876"/>
      <c r="AK300" s="1876"/>
      <c r="AL300" s="1876"/>
      <c r="AM300" s="1876"/>
      <c r="AN300" s="1876"/>
      <c r="AO300" s="1876"/>
      <c r="AP300" s="1876"/>
      <c r="AQ300" s="1876"/>
      <c r="AR300" s="1876"/>
      <c r="AS300" s="1876"/>
      <c r="AT300" s="1876"/>
      <c r="AU300" s="1876"/>
      <c r="AV300" s="1876"/>
      <c r="AW300" s="1876"/>
      <c r="AX300" s="1876"/>
      <c r="AY300" s="1876"/>
      <c r="AZ300" s="443">
        <v>6</v>
      </c>
    </row>
    <row r="301" spans="1:52" s="260" customFormat="1" ht="20.100000000000001" customHeight="1">
      <c r="A301" s="575">
        <f t="shared" si="10"/>
        <v>0</v>
      </c>
      <c r="B301" s="590"/>
      <c r="C301" s="591" t="s">
        <v>1208</v>
      </c>
      <c r="D301" s="591" t="s">
        <v>1220</v>
      </c>
      <c r="E301" s="592"/>
      <c r="F301" s="592"/>
      <c r="G301" s="769"/>
      <c r="H301" s="593"/>
      <c r="I301" s="593"/>
      <c r="J301" s="594"/>
      <c r="K301" s="594"/>
      <c r="L301" s="594"/>
      <c r="M301" s="594"/>
      <c r="N301" s="594"/>
      <c r="O301" s="594"/>
      <c r="P301" s="594"/>
      <c r="Q301" s="595"/>
      <c r="R301" s="595"/>
      <c r="S301" s="595"/>
      <c r="T301" s="595"/>
      <c r="U301" s="595"/>
      <c r="V301" s="596"/>
      <c r="W301" s="596"/>
      <c r="X301" s="596"/>
      <c r="Y301" s="596"/>
      <c r="Z301" s="596"/>
      <c r="AA301" s="596"/>
      <c r="AB301" s="596"/>
      <c r="AC301" s="596"/>
      <c r="AD301" s="596"/>
      <c r="AE301" s="596"/>
      <c r="AF301" s="596"/>
      <c r="AG301" s="596"/>
      <c r="AH301" s="597"/>
      <c r="AI301" s="597"/>
      <c r="AJ301" s="597"/>
      <c r="AK301" s="597"/>
      <c r="AL301" s="598"/>
      <c r="AM301" s="598"/>
      <c r="AN301" s="598"/>
      <c r="AO301" s="598"/>
      <c r="AP301" s="598"/>
      <c r="AQ301" s="598"/>
      <c r="AR301" s="598"/>
      <c r="AS301" s="598"/>
      <c r="AT301" s="598"/>
      <c r="AU301" s="598"/>
      <c r="AV301" s="593"/>
      <c r="AW301" s="593"/>
      <c r="AX301" s="593"/>
      <c r="AY301" s="593"/>
      <c r="AZ301" s="443">
        <v>6</v>
      </c>
    </row>
    <row r="302" spans="1:52" s="259" customFormat="1" ht="18" customHeight="1">
      <c r="A302" s="575">
        <f t="shared" si="10"/>
        <v>0</v>
      </c>
      <c r="B302" s="599"/>
      <c r="C302" s="1862" t="s">
        <v>1219</v>
      </c>
      <c r="D302" s="1862"/>
      <c r="E302" s="1862"/>
      <c r="F302" s="1862"/>
      <c r="G302" s="1862"/>
      <c r="H302" s="1862"/>
      <c r="I302" s="1862"/>
      <c r="J302" s="1862"/>
      <c r="K302" s="1862" t="s">
        <v>1218</v>
      </c>
      <c r="L302" s="1862"/>
      <c r="M302" s="1862"/>
      <c r="N302" s="1862"/>
      <c r="O302" s="1862"/>
      <c r="P302" s="1862"/>
      <c r="Q302" s="1862"/>
      <c r="R302" s="1862"/>
      <c r="S302" s="1862" t="s">
        <v>1217</v>
      </c>
      <c r="T302" s="1862"/>
      <c r="U302" s="1862"/>
      <c r="V302" s="1862"/>
      <c r="W302" s="1862"/>
      <c r="X302" s="1862"/>
      <c r="Y302" s="1862"/>
      <c r="Z302" s="1862"/>
      <c r="AA302" s="1862" t="s">
        <v>1216</v>
      </c>
      <c r="AB302" s="1862"/>
      <c r="AC302" s="1862"/>
      <c r="AD302" s="1862"/>
      <c r="AE302" s="1862"/>
      <c r="AF302" s="1862"/>
      <c r="AG302" s="1862"/>
      <c r="AH302" s="1862"/>
      <c r="AI302" s="1862"/>
      <c r="AJ302" s="1862"/>
      <c r="AK302" s="1862"/>
      <c r="AL302" s="1862"/>
      <c r="AM302" s="1862"/>
      <c r="AN302" s="1862"/>
      <c r="AO302" s="1862"/>
      <c r="AP302" s="1862"/>
      <c r="AQ302" s="1862" t="s">
        <v>964</v>
      </c>
      <c r="AR302" s="1862"/>
      <c r="AS302" s="1862"/>
      <c r="AT302" s="1862"/>
      <c r="AU302" s="1862"/>
      <c r="AV302" s="1862"/>
      <c r="AW302" s="1862"/>
      <c r="AX302" s="1862"/>
      <c r="AY302" s="599"/>
      <c r="AZ302" s="443">
        <v>6</v>
      </c>
    </row>
    <row r="303" spans="1:52" s="259" customFormat="1" ht="18" customHeight="1">
      <c r="A303" s="575">
        <f t="shared" si="10"/>
        <v>0</v>
      </c>
      <c r="B303" s="599"/>
      <c r="C303" s="1862"/>
      <c r="D303" s="1862"/>
      <c r="E303" s="1862"/>
      <c r="F303" s="1862"/>
      <c r="G303" s="1862"/>
      <c r="H303" s="1862"/>
      <c r="I303" s="1862"/>
      <c r="J303" s="1862"/>
      <c r="K303" s="1862"/>
      <c r="L303" s="1862"/>
      <c r="M303" s="1862"/>
      <c r="N303" s="1862"/>
      <c r="O303" s="1862"/>
      <c r="P303" s="1862"/>
      <c r="Q303" s="1862"/>
      <c r="R303" s="1862"/>
      <c r="S303" s="1862"/>
      <c r="T303" s="1862"/>
      <c r="U303" s="1862"/>
      <c r="V303" s="1862"/>
      <c r="W303" s="1862"/>
      <c r="X303" s="1862"/>
      <c r="Y303" s="1862"/>
      <c r="Z303" s="1862"/>
      <c r="AA303" s="1862" t="s">
        <v>1215</v>
      </c>
      <c r="AB303" s="1862"/>
      <c r="AC303" s="1862"/>
      <c r="AD303" s="1862"/>
      <c r="AE303" s="1862"/>
      <c r="AF303" s="1862"/>
      <c r="AG303" s="1862"/>
      <c r="AH303" s="1862"/>
      <c r="AI303" s="1862" t="s">
        <v>1214</v>
      </c>
      <c r="AJ303" s="1862"/>
      <c r="AK303" s="1862"/>
      <c r="AL303" s="1862"/>
      <c r="AM303" s="1862"/>
      <c r="AN303" s="1862"/>
      <c r="AO303" s="1862"/>
      <c r="AP303" s="1862"/>
      <c r="AQ303" s="1862"/>
      <c r="AR303" s="1862"/>
      <c r="AS303" s="1862"/>
      <c r="AT303" s="1862"/>
      <c r="AU303" s="1862"/>
      <c r="AV303" s="1862"/>
      <c r="AW303" s="1862"/>
      <c r="AX303" s="1862"/>
      <c r="AY303" s="599"/>
      <c r="AZ303" s="443">
        <v>6</v>
      </c>
    </row>
    <row r="304" spans="1:52" s="259" customFormat="1" ht="18" customHeight="1">
      <c r="A304" s="575">
        <f t="shared" si="10"/>
        <v>0</v>
      </c>
      <c r="B304" s="600"/>
      <c r="C304" s="1871">
        <f>L288</f>
        <v>0</v>
      </c>
      <c r="D304" s="1872"/>
      <c r="E304" s="1875" t="s">
        <v>1213</v>
      </c>
      <c r="F304" s="1875"/>
      <c r="G304" s="1872">
        <f>Z288</f>
        <v>0</v>
      </c>
      <c r="H304" s="1872"/>
      <c r="I304" s="1875" t="s">
        <v>1212</v>
      </c>
      <c r="J304" s="1875"/>
      <c r="K304" s="1894">
        <f>'6-3표준조사 5'!Q379</f>
        <v>0</v>
      </c>
      <c r="L304" s="1894"/>
      <c r="M304" s="1894"/>
      <c r="N304" s="1894"/>
      <c r="O304" s="1894"/>
      <c r="P304" s="1894"/>
      <c r="Q304" s="1894"/>
      <c r="R304" s="1894"/>
      <c r="S304" s="1867">
        <f>'6-3표준조사 5'!K381</f>
        <v>0</v>
      </c>
      <c r="T304" s="1867"/>
      <c r="U304" s="1867"/>
      <c r="V304" s="1867"/>
      <c r="W304" s="1867"/>
      <c r="X304" s="1867"/>
      <c r="Y304" s="1867"/>
      <c r="Z304" s="1867"/>
      <c r="AA304" s="1865">
        <f>'6-3표준조사 5'!Q385</f>
        <v>0</v>
      </c>
      <c r="AB304" s="1865"/>
      <c r="AC304" s="1865"/>
      <c r="AD304" s="1865"/>
      <c r="AE304" s="1865"/>
      <c r="AF304" s="1865"/>
      <c r="AG304" s="1865"/>
      <c r="AH304" s="1865"/>
      <c r="AI304" s="1865">
        <f>'6-3표준조사 5'!R385</f>
        <v>0</v>
      </c>
      <c r="AJ304" s="1865"/>
      <c r="AK304" s="1865"/>
      <c r="AL304" s="1865"/>
      <c r="AM304" s="1865"/>
      <c r="AN304" s="1865"/>
      <c r="AO304" s="1865"/>
      <c r="AP304" s="1865"/>
      <c r="AQ304" s="1867" t="str">
        <f>'6-3표준조사 5'!R381</f>
        <v>3년차 이상</v>
      </c>
      <c r="AR304" s="1867"/>
      <c r="AS304" s="1867"/>
      <c r="AT304" s="1867"/>
      <c r="AU304" s="1867"/>
      <c r="AV304" s="1867"/>
      <c r="AW304" s="1867"/>
      <c r="AX304" s="1867"/>
      <c r="AY304" s="599"/>
      <c r="AZ304" s="443">
        <v>6</v>
      </c>
    </row>
    <row r="305" spans="1:52" s="259" customFormat="1" ht="18" customHeight="1">
      <c r="A305" s="575">
        <f t="shared" si="10"/>
        <v>0</v>
      </c>
      <c r="B305" s="600"/>
      <c r="C305" s="1873"/>
      <c r="D305" s="1874"/>
      <c r="E305" s="1874"/>
      <c r="F305" s="1874"/>
      <c r="G305" s="1874"/>
      <c r="H305" s="1874"/>
      <c r="I305" s="1874"/>
      <c r="J305" s="1874"/>
      <c r="K305" s="1895"/>
      <c r="L305" s="1895"/>
      <c r="M305" s="1895"/>
      <c r="N305" s="1895"/>
      <c r="O305" s="1895"/>
      <c r="P305" s="1895"/>
      <c r="Q305" s="1895"/>
      <c r="R305" s="1895"/>
      <c r="S305" s="1868"/>
      <c r="T305" s="1868"/>
      <c r="U305" s="1868"/>
      <c r="V305" s="1868"/>
      <c r="W305" s="1868"/>
      <c r="X305" s="1868"/>
      <c r="Y305" s="1868"/>
      <c r="Z305" s="1868"/>
      <c r="AA305" s="1866"/>
      <c r="AB305" s="1866"/>
      <c r="AC305" s="1866"/>
      <c r="AD305" s="1866"/>
      <c r="AE305" s="1866"/>
      <c r="AF305" s="1866"/>
      <c r="AG305" s="1866"/>
      <c r="AH305" s="1866"/>
      <c r="AI305" s="1866"/>
      <c r="AJ305" s="1866"/>
      <c r="AK305" s="1866"/>
      <c r="AL305" s="1866"/>
      <c r="AM305" s="1866"/>
      <c r="AN305" s="1866"/>
      <c r="AO305" s="1866"/>
      <c r="AP305" s="1866"/>
      <c r="AQ305" s="1868"/>
      <c r="AR305" s="1868"/>
      <c r="AS305" s="1868"/>
      <c r="AT305" s="1868"/>
      <c r="AU305" s="1868"/>
      <c r="AV305" s="1868"/>
      <c r="AW305" s="1868"/>
      <c r="AX305" s="1868"/>
      <c r="AY305" s="599"/>
      <c r="AZ305" s="443">
        <v>6</v>
      </c>
    </row>
    <row r="306" spans="1:52" s="259" customFormat="1" ht="18" customHeight="1">
      <c r="A306" s="575">
        <f t="shared" si="10"/>
        <v>0</v>
      </c>
      <c r="B306" s="600"/>
      <c r="C306" s="600" t="s">
        <v>1206</v>
      </c>
      <c r="D306" s="600" t="s">
        <v>1211</v>
      </c>
      <c r="E306" s="600"/>
      <c r="F306" s="599"/>
      <c r="G306" s="599"/>
      <c r="H306" s="599"/>
      <c r="I306" s="599"/>
      <c r="J306" s="599"/>
      <c r="K306" s="599"/>
      <c r="L306" s="599"/>
      <c r="M306" s="599"/>
      <c r="N306" s="599"/>
      <c r="O306" s="599"/>
      <c r="P306" s="599"/>
      <c r="Q306" s="601"/>
      <c r="R306" s="601"/>
      <c r="S306" s="601"/>
      <c r="T306" s="601"/>
      <c r="U306" s="601"/>
      <c r="V306" s="599"/>
      <c r="W306" s="602"/>
      <c r="X306" s="602"/>
      <c r="Y306" s="602"/>
      <c r="Z306" s="602"/>
      <c r="AA306" s="602"/>
      <c r="AB306" s="602"/>
      <c r="AC306" s="602"/>
      <c r="AD306" s="602"/>
      <c r="AE306" s="602"/>
      <c r="AF306" s="602"/>
      <c r="AG306" s="599"/>
      <c r="AH306" s="603"/>
      <c r="AI306" s="603"/>
      <c r="AJ306" s="603"/>
      <c r="AK306" s="603"/>
      <c r="AL306" s="604"/>
      <c r="AM306" s="604"/>
      <c r="AN306" s="604"/>
      <c r="AO306" s="604"/>
      <c r="AP306" s="604"/>
      <c r="AQ306" s="604"/>
      <c r="AR306" s="604"/>
      <c r="AS306" s="604"/>
      <c r="AT306" s="604"/>
      <c r="AU306" s="604"/>
      <c r="AV306" s="599"/>
      <c r="AW306" s="599"/>
      <c r="AX306" s="599"/>
      <c r="AY306" s="599"/>
      <c r="AZ306" s="443">
        <v>6</v>
      </c>
    </row>
    <row r="307" spans="1:52" s="259" customFormat="1" ht="18" customHeight="1">
      <c r="A307" s="575">
        <f>IF(K304&gt;0,1,0)</f>
        <v>0</v>
      </c>
      <c r="B307" s="600"/>
      <c r="C307" s="600"/>
      <c r="D307" s="259" t="s">
        <v>499</v>
      </c>
      <c r="E307" s="600">
        <f>'6-3표준조사 5'!$W$396</f>
        <v>0</v>
      </c>
      <c r="F307" s="599"/>
      <c r="G307" s="599"/>
      <c r="H307" s="599"/>
      <c r="I307" s="599"/>
      <c r="J307" s="599"/>
      <c r="K307" s="599"/>
      <c r="L307" s="599"/>
      <c r="M307" s="599"/>
      <c r="N307" s="599"/>
      <c r="O307" s="599"/>
      <c r="P307" s="599"/>
      <c r="Q307" s="601"/>
      <c r="R307" s="601"/>
      <c r="S307" s="601"/>
      <c r="T307" s="601"/>
      <c r="U307" s="601"/>
      <c r="V307" s="599"/>
      <c r="W307" s="605"/>
      <c r="X307" s="602"/>
      <c r="Y307" s="602"/>
      <c r="Z307" s="602"/>
      <c r="AA307" s="605"/>
      <c r="AB307" s="602"/>
      <c r="AC307" s="602"/>
      <c r="AD307" s="602"/>
      <c r="AE307" s="605"/>
      <c r="AF307" s="602"/>
      <c r="AG307" s="599"/>
      <c r="AH307" s="603"/>
      <c r="AI307" s="603"/>
      <c r="AJ307" s="603"/>
      <c r="AK307" s="603"/>
      <c r="AL307" s="604"/>
      <c r="AM307" s="604"/>
      <c r="AN307" s="604"/>
      <c r="AO307" s="604"/>
      <c r="AP307" s="604"/>
      <c r="AQ307" s="604"/>
      <c r="AR307" s="604"/>
      <c r="AS307" s="604"/>
      <c r="AT307" s="604"/>
      <c r="AU307" s="604"/>
      <c r="AV307" s="599"/>
      <c r="AW307" s="599"/>
      <c r="AX307" s="599"/>
      <c r="AY307" s="599"/>
      <c r="AZ307" s="443">
        <v>6</v>
      </c>
    </row>
    <row r="308" spans="1:52" s="259" customFormat="1" ht="18" customHeight="1">
      <c r="A308" s="575">
        <f>IF(K304&gt;0,1,0)</f>
        <v>0</v>
      </c>
      <c r="B308" s="600"/>
      <c r="C308" s="600"/>
      <c r="D308" s="259" t="s">
        <v>499</v>
      </c>
      <c r="E308" s="600">
        <f>'6-3표준조사 5'!$W$397</f>
        <v>0</v>
      </c>
      <c r="F308" s="599"/>
      <c r="G308" s="599"/>
      <c r="H308" s="599"/>
      <c r="I308" s="599"/>
      <c r="J308" s="599"/>
      <c r="K308" s="599"/>
      <c r="L308" s="599"/>
      <c r="M308" s="599"/>
      <c r="N308" s="599"/>
      <c r="O308" s="599"/>
      <c r="P308" s="599"/>
      <c r="Q308" s="601"/>
      <c r="R308" s="601"/>
      <c r="S308" s="601"/>
      <c r="T308" s="601"/>
      <c r="U308" s="601"/>
      <c r="V308" s="599"/>
      <c r="W308" s="599"/>
      <c r="X308" s="599"/>
      <c r="Y308" s="599"/>
      <c r="Z308" s="599"/>
      <c r="AA308" s="599"/>
      <c r="AB308" s="599"/>
      <c r="AC308" s="599"/>
      <c r="AD308" s="599"/>
      <c r="AE308" s="599"/>
      <c r="AF308" s="599"/>
      <c r="AG308" s="599"/>
      <c r="AH308" s="603"/>
      <c r="AI308" s="603"/>
      <c r="AJ308" s="603"/>
      <c r="AK308" s="603"/>
      <c r="AL308" s="604"/>
      <c r="AM308" s="604"/>
      <c r="AN308" s="604"/>
      <c r="AO308" s="604"/>
      <c r="AP308" s="604"/>
      <c r="AQ308" s="604"/>
      <c r="AR308" s="604"/>
      <c r="AS308" s="604"/>
      <c r="AT308" s="604"/>
      <c r="AU308" s="604"/>
      <c r="AV308" s="599"/>
      <c r="AW308" s="599"/>
      <c r="AX308" s="599"/>
      <c r="AY308" s="599"/>
      <c r="AZ308" s="444">
        <v>6</v>
      </c>
    </row>
    <row r="309" spans="1:52" s="259" customFormat="1" ht="18" customHeight="1">
      <c r="A309" s="575">
        <f t="shared" ref="A309:A314" si="11">IF(K$304&gt;0,1,0)</f>
        <v>0</v>
      </c>
      <c r="B309" s="600"/>
      <c r="C309" s="600" t="s">
        <v>1193</v>
      </c>
      <c r="D309" s="600" t="s">
        <v>1210</v>
      </c>
      <c r="E309" s="600"/>
      <c r="F309" s="599"/>
      <c r="G309" s="599"/>
      <c r="H309" s="599"/>
      <c r="I309" s="599"/>
      <c r="J309" s="599"/>
      <c r="K309" s="599"/>
      <c r="L309" s="599"/>
      <c r="M309" s="599"/>
      <c r="N309" s="599"/>
      <c r="O309" s="599"/>
      <c r="P309" s="599"/>
      <c r="Q309" s="601"/>
      <c r="R309" s="601"/>
      <c r="S309" s="601"/>
      <c r="T309" s="601"/>
      <c r="U309" s="601"/>
      <c r="V309" s="599"/>
      <c r="W309" s="599"/>
      <c r="X309" s="599"/>
      <c r="Y309" s="599"/>
      <c r="Z309" s="599"/>
      <c r="AA309" s="599"/>
      <c r="AB309" s="599"/>
      <c r="AC309" s="599"/>
      <c r="AD309" s="599"/>
      <c r="AE309" s="599"/>
      <c r="AF309" s="599"/>
      <c r="AG309" s="599"/>
      <c r="AH309" s="603"/>
      <c r="AI309" s="603"/>
      <c r="AJ309" s="603"/>
      <c r="AK309" s="603"/>
      <c r="AL309" s="604"/>
      <c r="AM309" s="604"/>
      <c r="AN309" s="604"/>
      <c r="AO309" s="604"/>
      <c r="AP309" s="604"/>
      <c r="AQ309" s="604"/>
      <c r="AR309" s="604"/>
      <c r="AS309" s="604"/>
      <c r="AT309" s="604"/>
      <c r="AU309" s="604"/>
      <c r="AV309" s="599"/>
      <c r="AW309" s="599"/>
      <c r="AX309" s="599"/>
      <c r="AY309" s="599"/>
      <c r="AZ309" s="443">
        <v>6</v>
      </c>
    </row>
    <row r="310" spans="1:52" s="259" customFormat="1" ht="18" customHeight="1">
      <c r="A310" s="575">
        <f t="shared" si="11"/>
        <v>0</v>
      </c>
      <c r="B310" s="600"/>
      <c r="C310" s="600"/>
      <c r="D310" s="259" t="s">
        <v>499</v>
      </c>
      <c r="E310" s="600" t="str">
        <f>CONCATENATE("제거대상식생은 ",'6-3표준조사 5'!S385,"이며, 근주에서 올라온 맹아가 불규칙하게 분포한다.")</f>
        <v>제거대상식생은 이며, 근주에서 올라온 맹아가 불규칙하게 분포한다.</v>
      </c>
      <c r="F310" s="599"/>
      <c r="G310" s="599"/>
      <c r="H310" s="599"/>
      <c r="I310" s="599"/>
      <c r="J310" s="599"/>
      <c r="K310" s="599"/>
      <c r="L310" s="599"/>
      <c r="M310" s="599"/>
      <c r="N310" s="599"/>
      <c r="O310" s="599"/>
      <c r="P310" s="599"/>
      <c r="Q310" s="601"/>
      <c r="R310" s="601"/>
      <c r="S310" s="601"/>
      <c r="T310" s="601"/>
      <c r="U310" s="601"/>
      <c r="V310" s="599"/>
      <c r="W310" s="599"/>
      <c r="X310" s="599"/>
      <c r="Y310" s="599"/>
      <c r="Z310" s="599"/>
      <c r="AA310" s="599"/>
      <c r="AB310" s="599"/>
      <c r="AC310" s="599"/>
      <c r="AD310" s="599"/>
      <c r="AE310" s="599"/>
      <c r="AF310" s="599"/>
      <c r="AG310" s="599"/>
      <c r="AH310" s="603"/>
      <c r="AI310" s="603"/>
      <c r="AJ310" s="603"/>
      <c r="AK310" s="603"/>
      <c r="AL310" s="604"/>
      <c r="AM310" s="604"/>
      <c r="AN310" s="604"/>
      <c r="AO310" s="604"/>
      <c r="AP310" s="604"/>
      <c r="AQ310" s="604"/>
      <c r="AR310" s="604"/>
      <c r="AS310" s="604"/>
      <c r="AT310" s="604"/>
      <c r="AU310" s="604"/>
      <c r="AV310" s="599"/>
      <c r="AW310" s="599"/>
      <c r="AX310" s="599"/>
      <c r="AY310" s="599"/>
      <c r="AZ310" s="443">
        <v>6</v>
      </c>
    </row>
    <row r="311" spans="1:52" s="259" customFormat="1" ht="18" customHeight="1">
      <c r="A311" s="575">
        <f t="shared" si="11"/>
        <v>0</v>
      </c>
      <c r="B311" s="600"/>
      <c r="C311" s="600"/>
      <c r="D311" s="259" t="s">
        <v>499</v>
      </c>
      <c r="E311" s="600" t="str">
        <f>CONCATENATE("조림목이 자연발생 식생과 경쟁하고 있으며 조림목의 조림후 경과년수는 ",AQ305,"이다." )</f>
        <v>조림목이 자연발생 식생과 경쟁하고 있으며 조림목의 조림후 경과년수는 이다.</v>
      </c>
      <c r="F311" s="599"/>
      <c r="G311" s="599"/>
      <c r="H311" s="599"/>
      <c r="I311" s="599"/>
      <c r="J311" s="599"/>
      <c r="K311" s="599"/>
      <c r="L311" s="599"/>
      <c r="M311" s="599"/>
      <c r="N311" s="599"/>
      <c r="O311" s="599"/>
      <c r="P311" s="599"/>
      <c r="Q311" s="599"/>
      <c r="R311" s="599"/>
      <c r="S311" s="599"/>
      <c r="T311" s="599"/>
      <c r="U311" s="599"/>
      <c r="V311" s="599"/>
      <c r="W311" s="599"/>
      <c r="X311" s="599"/>
      <c r="Y311" s="599"/>
      <c r="Z311" s="599"/>
      <c r="AA311" s="599"/>
      <c r="AB311" s="599"/>
      <c r="AC311" s="599"/>
      <c r="AD311" s="599"/>
      <c r="AE311" s="599"/>
      <c r="AF311" s="599"/>
      <c r="AG311" s="599"/>
      <c r="AH311" s="603"/>
      <c r="AI311" s="603"/>
      <c r="AJ311" s="603"/>
      <c r="AK311" s="603"/>
      <c r="AL311" s="604"/>
      <c r="AM311" s="604"/>
      <c r="AN311" s="604"/>
      <c r="AO311" s="604"/>
      <c r="AP311" s="604"/>
      <c r="AQ311" s="604"/>
      <c r="AR311" s="604"/>
      <c r="AS311" s="604"/>
      <c r="AT311" s="604"/>
      <c r="AU311" s="604"/>
      <c r="AV311" s="599"/>
      <c r="AW311" s="599"/>
      <c r="AX311" s="599"/>
      <c r="AY311" s="599"/>
      <c r="AZ311" s="443">
        <v>6</v>
      </c>
    </row>
    <row r="312" spans="1:52" s="259" customFormat="1" ht="13.5" customHeight="1">
      <c r="A312" s="575">
        <f t="shared" si="11"/>
        <v>0</v>
      </c>
      <c r="B312" s="606"/>
      <c r="C312" s="606"/>
      <c r="D312" s="606"/>
      <c r="E312" s="606"/>
      <c r="F312" s="769"/>
      <c r="G312" s="769"/>
      <c r="H312" s="769"/>
      <c r="I312" s="769"/>
      <c r="J312" s="607"/>
      <c r="K312" s="607"/>
      <c r="L312" s="607"/>
      <c r="M312" s="607"/>
      <c r="N312" s="607"/>
      <c r="O312" s="607"/>
      <c r="P312" s="607"/>
      <c r="Q312" s="608"/>
      <c r="R312" s="608"/>
      <c r="S312" s="608"/>
      <c r="T312" s="608"/>
      <c r="U312" s="608"/>
      <c r="V312" s="599"/>
      <c r="W312" s="599"/>
      <c r="X312" s="599"/>
      <c r="Y312" s="599"/>
      <c r="Z312" s="599"/>
      <c r="AA312" s="599"/>
      <c r="AB312" s="599"/>
      <c r="AC312" s="599"/>
      <c r="AD312" s="599"/>
      <c r="AE312" s="599"/>
      <c r="AF312" s="599"/>
      <c r="AG312" s="599"/>
      <c r="AH312" s="609"/>
      <c r="AI312" s="609"/>
      <c r="AJ312" s="609"/>
      <c r="AK312" s="609"/>
      <c r="AL312" s="610"/>
      <c r="AM312" s="610"/>
      <c r="AN312" s="610"/>
      <c r="AO312" s="610"/>
      <c r="AP312" s="610"/>
      <c r="AQ312" s="610"/>
      <c r="AR312" s="610"/>
      <c r="AS312" s="610"/>
      <c r="AT312" s="610"/>
      <c r="AU312" s="610"/>
      <c r="AV312" s="769"/>
      <c r="AW312" s="769"/>
      <c r="AX312" s="769"/>
      <c r="AY312" s="769"/>
      <c r="AZ312" s="443">
        <v>6</v>
      </c>
    </row>
    <row r="313" spans="1:52" s="260" customFormat="1" ht="19.5" customHeight="1">
      <c r="A313" s="575">
        <f t="shared" si="11"/>
        <v>0</v>
      </c>
      <c r="B313" s="1876" t="s">
        <v>1209</v>
      </c>
      <c r="C313" s="1876"/>
      <c r="D313" s="1876"/>
      <c r="E313" s="1876"/>
      <c r="F313" s="1876"/>
      <c r="G313" s="1876"/>
      <c r="H313" s="1876"/>
      <c r="I313" s="1876"/>
      <c r="J313" s="1876"/>
      <c r="K313" s="1876"/>
      <c r="L313" s="1876"/>
      <c r="M313" s="1876"/>
      <c r="N313" s="1876"/>
      <c r="O313" s="1876"/>
      <c r="P313" s="1876"/>
      <c r="Q313" s="1876"/>
      <c r="R313" s="1876"/>
      <c r="S313" s="1876"/>
      <c r="T313" s="1876"/>
      <c r="U313" s="1876"/>
      <c r="V313" s="1876"/>
      <c r="W313" s="1876"/>
      <c r="X313" s="1876"/>
      <c r="Y313" s="1876"/>
      <c r="Z313" s="1876"/>
      <c r="AA313" s="1876"/>
      <c r="AB313" s="1876"/>
      <c r="AC313" s="1876"/>
      <c r="AD313" s="1876"/>
      <c r="AE313" s="1876"/>
      <c r="AF313" s="1876"/>
      <c r="AG313" s="1876"/>
      <c r="AH313" s="1876"/>
      <c r="AI313" s="1876"/>
      <c r="AJ313" s="1876"/>
      <c r="AK313" s="1876"/>
      <c r="AL313" s="1876"/>
      <c r="AM313" s="1876"/>
      <c r="AN313" s="1876"/>
      <c r="AO313" s="1876"/>
      <c r="AP313" s="1876"/>
      <c r="AQ313" s="1876"/>
      <c r="AR313" s="1876"/>
      <c r="AS313" s="1876"/>
      <c r="AT313" s="1876"/>
      <c r="AU313" s="1876"/>
      <c r="AV313" s="1876"/>
      <c r="AW313" s="1876"/>
      <c r="AX313" s="1876"/>
      <c r="AY313" s="1876"/>
      <c r="AZ313" s="443">
        <v>6</v>
      </c>
    </row>
    <row r="314" spans="1:52" s="260" customFormat="1" ht="18" customHeight="1">
      <c r="A314" s="575">
        <f t="shared" si="11"/>
        <v>0</v>
      </c>
      <c r="B314" s="770"/>
      <c r="C314" s="259" t="s">
        <v>1208</v>
      </c>
      <c r="D314" s="579" t="s">
        <v>1207</v>
      </c>
      <c r="E314" s="579"/>
      <c r="F314" s="579"/>
      <c r="G314" s="579"/>
      <c r="H314" s="579"/>
      <c r="I314" s="579"/>
      <c r="J314" s="611"/>
      <c r="K314" s="611"/>
      <c r="L314" s="611"/>
      <c r="M314" s="611"/>
      <c r="N314" s="611"/>
      <c r="O314" s="611"/>
      <c r="P314" s="611"/>
      <c r="Q314" s="611"/>
      <c r="R314" s="611"/>
      <c r="S314" s="611"/>
      <c r="T314" s="611"/>
      <c r="U314" s="611"/>
      <c r="V314" s="611"/>
      <c r="W314" s="611"/>
      <c r="X314" s="611"/>
      <c r="Y314" s="611"/>
      <c r="Z314" s="611"/>
      <c r="AA314" s="611"/>
      <c r="AB314" s="611"/>
      <c r="AC314" s="611"/>
      <c r="AD314" s="611"/>
      <c r="AE314" s="611"/>
      <c r="AF314" s="611"/>
      <c r="AG314" s="611"/>
      <c r="AH314" s="611"/>
      <c r="AI314" s="611"/>
      <c r="AJ314" s="611"/>
      <c r="AK314" s="611"/>
      <c r="AL314" s="611"/>
      <c r="AM314" s="611"/>
      <c r="AN314" s="611"/>
      <c r="AO314" s="611"/>
      <c r="AP314" s="611"/>
      <c r="AQ314" s="611"/>
      <c r="AR314" s="611"/>
      <c r="AS314" s="611"/>
      <c r="AT314" s="611"/>
      <c r="AU314" s="611"/>
      <c r="AV314" s="611"/>
      <c r="AW314" s="611"/>
      <c r="AX314" s="611"/>
      <c r="AY314" s="611"/>
      <c r="AZ314" s="443">
        <v>6</v>
      </c>
    </row>
    <row r="315" spans="1:52" s="259" customFormat="1" ht="18" customHeight="1">
      <c r="A315" s="575">
        <f>A328</f>
        <v>0</v>
      </c>
      <c r="D315" s="259" t="s">
        <v>499</v>
      </c>
      <c r="E315" s="579">
        <f>'6-3표준조사 5'!$W$398</f>
        <v>0</v>
      </c>
      <c r="F315" s="579"/>
      <c r="G315" s="579"/>
      <c r="H315" s="579"/>
      <c r="I315" s="579"/>
      <c r="J315" s="580"/>
      <c r="K315" s="579"/>
      <c r="L315" s="579"/>
      <c r="M315" s="579"/>
      <c r="N315" s="579"/>
      <c r="O315" s="579"/>
      <c r="P315" s="579"/>
      <c r="Q315" s="579"/>
      <c r="R315" s="579"/>
      <c r="S315" s="579"/>
      <c r="T315" s="579"/>
      <c r="U315" s="579"/>
      <c r="V315" s="579"/>
      <c r="W315" s="579"/>
      <c r="X315" s="579"/>
      <c r="Y315" s="579"/>
      <c r="Z315" s="579"/>
      <c r="AA315" s="579"/>
      <c r="AB315" s="579"/>
      <c r="AC315" s="579"/>
      <c r="AD315" s="579"/>
      <c r="AE315" s="579"/>
      <c r="AF315" s="579"/>
      <c r="AG315" s="579"/>
      <c r="AH315" s="579"/>
      <c r="AI315" s="579"/>
      <c r="AJ315" s="579"/>
      <c r="AK315" s="579"/>
      <c r="AL315" s="579"/>
      <c r="AM315" s="579"/>
      <c r="AN315" s="579"/>
      <c r="AO315" s="579"/>
      <c r="AP315" s="579"/>
      <c r="AQ315" s="579"/>
      <c r="AR315" s="579"/>
      <c r="AS315" s="579"/>
      <c r="AT315" s="579"/>
      <c r="AU315" s="579"/>
      <c r="AV315" s="579"/>
      <c r="AW315" s="579"/>
      <c r="AX315" s="579"/>
      <c r="AY315" s="579"/>
      <c r="AZ315" s="443">
        <v>6</v>
      </c>
    </row>
    <row r="316" spans="1:52" s="259" customFormat="1" ht="18" customHeight="1">
      <c r="A316" s="575">
        <f>A331</f>
        <v>0</v>
      </c>
      <c r="D316" s="259" t="s">
        <v>499</v>
      </c>
      <c r="E316" s="579" t="s">
        <v>1048</v>
      </c>
      <c r="F316" s="579"/>
      <c r="G316" s="579"/>
      <c r="H316" s="579"/>
      <c r="I316" s="579"/>
      <c r="J316" s="580"/>
      <c r="K316" s="579"/>
      <c r="L316" s="579"/>
      <c r="M316" s="579"/>
      <c r="N316" s="579"/>
      <c r="O316" s="579"/>
      <c r="P316" s="579"/>
      <c r="Q316" s="579"/>
      <c r="R316" s="579"/>
      <c r="S316" s="579"/>
      <c r="T316" s="579"/>
      <c r="U316" s="579"/>
      <c r="V316" s="579"/>
      <c r="W316" s="579"/>
      <c r="X316" s="579"/>
      <c r="Y316" s="579"/>
      <c r="Z316" s="579"/>
      <c r="AA316" s="579"/>
      <c r="AB316" s="579"/>
      <c r="AC316" s="579"/>
      <c r="AD316" s="579"/>
      <c r="AE316" s="579"/>
      <c r="AF316" s="579"/>
      <c r="AG316" s="579"/>
      <c r="AH316" s="579"/>
      <c r="AI316" s="579"/>
      <c r="AJ316" s="579"/>
      <c r="AK316" s="579"/>
      <c r="AL316" s="579"/>
      <c r="AM316" s="579"/>
      <c r="AN316" s="579"/>
      <c r="AO316" s="579"/>
      <c r="AP316" s="579"/>
      <c r="AQ316" s="579"/>
      <c r="AR316" s="579"/>
      <c r="AS316" s="579"/>
      <c r="AT316" s="579"/>
      <c r="AU316" s="579"/>
      <c r="AV316" s="579"/>
      <c r="AW316" s="579"/>
      <c r="AX316" s="579"/>
      <c r="AY316" s="579"/>
      <c r="AZ316" s="443"/>
    </row>
    <row r="317" spans="1:52" s="260" customFormat="1" ht="18" customHeight="1">
      <c r="A317" s="575" t="s">
        <v>1446</v>
      </c>
      <c r="B317" s="951"/>
      <c r="C317" s="259"/>
      <c r="D317" s="259" t="s">
        <v>499</v>
      </c>
      <c r="E317" s="579" t="s">
        <v>1356</v>
      </c>
      <c r="F317" s="579"/>
      <c r="G317" s="579"/>
      <c r="H317" s="579"/>
      <c r="I317" s="579"/>
      <c r="J317" s="580"/>
      <c r="K317" s="579"/>
      <c r="L317" s="579"/>
      <c r="M317" s="579"/>
      <c r="N317" s="579"/>
      <c r="O317" s="579"/>
      <c r="P317" s="579"/>
      <c r="Q317" s="579"/>
      <c r="R317" s="579"/>
      <c r="S317" s="579"/>
      <c r="T317" s="579"/>
      <c r="U317" s="579"/>
      <c r="V317" s="579"/>
      <c r="W317" s="579"/>
      <c r="X317" s="579"/>
      <c r="Y317" s="579"/>
      <c r="Z317" s="579"/>
      <c r="AA317" s="579"/>
      <c r="AB317" s="579"/>
      <c r="AC317" s="579"/>
      <c r="AD317" s="579"/>
      <c r="AE317" s="579"/>
      <c r="AF317" s="579"/>
      <c r="AG317" s="579"/>
      <c r="AH317" s="579"/>
      <c r="AI317" s="579"/>
      <c r="AJ317" s="579"/>
      <c r="AK317" s="611"/>
      <c r="AL317" s="611"/>
      <c r="AM317" s="611"/>
      <c r="AN317" s="611"/>
      <c r="AO317" s="611"/>
      <c r="AP317" s="611"/>
      <c r="AQ317" s="611"/>
      <c r="AR317" s="611"/>
      <c r="AS317" s="611"/>
      <c r="AT317" s="611"/>
      <c r="AU317" s="611"/>
      <c r="AV317" s="611"/>
      <c r="AW317" s="611"/>
      <c r="AX317" s="611"/>
      <c r="AY317" s="611"/>
      <c r="AZ317" s="443"/>
    </row>
    <row r="318" spans="1:52" s="259" customFormat="1" ht="18" customHeight="1">
      <c r="A318" s="575">
        <f>IF(K$304&gt;0,1,0)</f>
        <v>0</v>
      </c>
      <c r="C318" s="259" t="s">
        <v>1206</v>
      </c>
      <c r="D318" s="579" t="s">
        <v>1205</v>
      </c>
      <c r="E318" s="579"/>
      <c r="F318" s="579"/>
      <c r="G318" s="579"/>
      <c r="H318" s="579"/>
      <c r="I318" s="579"/>
      <c r="J318" s="579"/>
      <c r="K318" s="579"/>
      <c r="L318" s="579"/>
      <c r="M318" s="579"/>
      <c r="N318" s="579"/>
      <c r="O318" s="579"/>
      <c r="P318" s="579"/>
      <c r="Q318" s="579"/>
      <c r="R318" s="579"/>
      <c r="S318" s="579"/>
      <c r="T318" s="579"/>
      <c r="U318" s="579"/>
      <c r="V318" s="579"/>
      <c r="W318" s="579"/>
      <c r="X318" s="579"/>
      <c r="Y318" s="579"/>
      <c r="Z318" s="579"/>
      <c r="AA318" s="579"/>
      <c r="AB318" s="579"/>
      <c r="AC318" s="579"/>
      <c r="AD318" s="579"/>
      <c r="AE318" s="579"/>
      <c r="AF318" s="579"/>
      <c r="AG318" s="579"/>
      <c r="AH318" s="579"/>
      <c r="AI318" s="579"/>
      <c r="AJ318" s="579"/>
      <c r="AK318" s="579"/>
      <c r="AL318" s="579"/>
      <c r="AM318" s="579"/>
      <c r="AN318" s="579"/>
      <c r="AO318" s="579"/>
      <c r="AP318" s="579"/>
      <c r="AQ318" s="579"/>
      <c r="AR318" s="579"/>
      <c r="AS318" s="579"/>
      <c r="AT318" s="579"/>
      <c r="AU318" s="579"/>
      <c r="AV318" s="579"/>
      <c r="AW318" s="579"/>
      <c r="AX318" s="579"/>
      <c r="AY318" s="579"/>
      <c r="AZ318" s="443">
        <v>6</v>
      </c>
    </row>
    <row r="319" spans="1:52" s="259" customFormat="1" ht="18" customHeight="1">
      <c r="A319" s="575">
        <f>IF(K$304&gt;0,1,0)</f>
        <v>0</v>
      </c>
      <c r="C319" s="1862" t="s">
        <v>1204</v>
      </c>
      <c r="D319" s="1862"/>
      <c r="E319" s="1862"/>
      <c r="F319" s="1862"/>
      <c r="G319" s="1862"/>
      <c r="H319" s="1862"/>
      <c r="I319" s="1862"/>
      <c r="J319" s="1862"/>
      <c r="K319" s="1862"/>
      <c r="L319" s="1862"/>
      <c r="M319" s="1862"/>
      <c r="N319" s="1862"/>
      <c r="O319" s="1862"/>
      <c r="P319" s="1862"/>
      <c r="Q319" s="1862"/>
      <c r="R319" s="1862"/>
      <c r="S319" s="1862"/>
      <c r="T319" s="1862"/>
      <c r="U319" s="1862"/>
      <c r="V319" s="1862"/>
      <c r="W319" s="1862"/>
      <c r="X319" s="1862"/>
      <c r="Y319" s="1862"/>
      <c r="Z319" s="1862"/>
      <c r="AA319" s="1862" t="s">
        <v>1203</v>
      </c>
      <c r="AB319" s="1862"/>
      <c r="AC319" s="1862"/>
      <c r="AD319" s="1862"/>
      <c r="AE319" s="1862"/>
      <c r="AF319" s="1862"/>
      <c r="AG319" s="1862"/>
      <c r="AH319" s="1862"/>
      <c r="AI319" s="1862"/>
      <c r="AJ319" s="1862"/>
      <c r="AK319" s="1862"/>
      <c r="AL319" s="1862"/>
      <c r="AM319" s="1862"/>
      <c r="AN319" s="1862"/>
      <c r="AO319" s="1862"/>
      <c r="AP319" s="1862"/>
      <c r="AQ319" s="1862"/>
      <c r="AR319" s="1862"/>
      <c r="AS319" s="1862"/>
      <c r="AT319" s="1862"/>
      <c r="AU319" s="1862"/>
      <c r="AV319" s="1862"/>
      <c r="AW319" s="1862"/>
      <c r="AX319" s="1862"/>
      <c r="AZ319" s="443">
        <v>6</v>
      </c>
    </row>
    <row r="320" spans="1:52" s="259" customFormat="1" ht="18" customHeight="1">
      <c r="A320" s="575">
        <f>IF(K$304&gt;0,1,0)</f>
        <v>0</v>
      </c>
      <c r="B320" s="614"/>
      <c r="C320" s="1862" t="s">
        <v>1202</v>
      </c>
      <c r="D320" s="1862"/>
      <c r="E320" s="1862"/>
      <c r="F320" s="1862"/>
      <c r="G320" s="1862"/>
      <c r="H320" s="1862"/>
      <c r="I320" s="1862"/>
      <c r="J320" s="1862"/>
      <c r="K320" s="1862" t="s">
        <v>1201</v>
      </c>
      <c r="L320" s="1862"/>
      <c r="M320" s="1862"/>
      <c r="N320" s="1862"/>
      <c r="O320" s="1862"/>
      <c r="P320" s="1862"/>
      <c r="Q320" s="1862"/>
      <c r="R320" s="1862"/>
      <c r="S320" s="1862" t="s">
        <v>1200</v>
      </c>
      <c r="T320" s="1862"/>
      <c r="U320" s="1862"/>
      <c r="V320" s="1862"/>
      <c r="W320" s="1862"/>
      <c r="X320" s="1862"/>
      <c r="Y320" s="1862"/>
      <c r="Z320" s="1862"/>
      <c r="AA320" s="1862" t="s">
        <v>1199</v>
      </c>
      <c r="AB320" s="1862"/>
      <c r="AC320" s="1862"/>
      <c r="AD320" s="1862"/>
      <c r="AE320" s="1862"/>
      <c r="AF320" s="1862"/>
      <c r="AG320" s="1862"/>
      <c r="AH320" s="1862"/>
      <c r="AI320" s="1862" t="s">
        <v>1198</v>
      </c>
      <c r="AJ320" s="1862"/>
      <c r="AK320" s="1862"/>
      <c r="AL320" s="1862"/>
      <c r="AM320" s="1862"/>
      <c r="AN320" s="1862"/>
      <c r="AO320" s="1862"/>
      <c r="AP320" s="1862"/>
      <c r="AQ320" s="1862" t="s">
        <v>964</v>
      </c>
      <c r="AR320" s="1862"/>
      <c r="AS320" s="1862"/>
      <c r="AT320" s="1862"/>
      <c r="AU320" s="1862"/>
      <c r="AV320" s="1862"/>
      <c r="AW320" s="1862"/>
      <c r="AX320" s="1862"/>
      <c r="AY320" s="614"/>
      <c r="AZ320" s="443">
        <v>6</v>
      </c>
    </row>
    <row r="321" spans="1:52" s="260" customFormat="1" ht="18" customHeight="1">
      <c r="A321" s="575">
        <f>IF(K$304&gt;0,1,0)</f>
        <v>0</v>
      </c>
      <c r="B321" s="599"/>
      <c r="C321" s="1862" t="s">
        <v>1192</v>
      </c>
      <c r="D321" s="1862"/>
      <c r="E321" s="1862"/>
      <c r="F321" s="1862"/>
      <c r="G321" s="1862"/>
      <c r="H321" s="1862"/>
      <c r="I321" s="1862"/>
      <c r="J321" s="1862"/>
      <c r="K321" s="1862" t="s">
        <v>1197</v>
      </c>
      <c r="L321" s="1862"/>
      <c r="M321" s="1862"/>
      <c r="N321" s="1862"/>
      <c r="O321" s="1862"/>
      <c r="P321" s="1862"/>
      <c r="Q321" s="1862"/>
      <c r="R321" s="1862"/>
      <c r="S321" s="1886">
        <f>'5-3단가산출서 5'!D243</f>
        <v>0</v>
      </c>
      <c r="T321" s="1886"/>
      <c r="U321" s="1886"/>
      <c r="V321" s="1886"/>
      <c r="W321" s="1886"/>
      <c r="X321" s="1886"/>
      <c r="Y321" s="1886"/>
      <c r="Z321" s="1886"/>
      <c r="AA321" s="1862" t="str">
        <f>'6-3표준조사 5'!P381</f>
        <v>완 (15˚ 이하)</v>
      </c>
      <c r="AB321" s="1862"/>
      <c r="AC321" s="1862"/>
      <c r="AD321" s="1862"/>
      <c r="AE321" s="1862"/>
      <c r="AF321" s="1862"/>
      <c r="AG321" s="1862"/>
      <c r="AH321" s="1862"/>
      <c r="AI321" s="1862" t="str">
        <f>'6-3표준조사 5'!Q381</f>
        <v>개소당5ha이상</v>
      </c>
      <c r="AJ321" s="1862"/>
      <c r="AK321" s="1862"/>
      <c r="AL321" s="1862"/>
      <c r="AM321" s="1862"/>
      <c r="AN321" s="1862"/>
      <c r="AO321" s="1862"/>
      <c r="AP321" s="1862"/>
      <c r="AQ321" s="1862" t="str">
        <f>'6-3표준조사 5'!R381</f>
        <v>3년차 이상</v>
      </c>
      <c r="AR321" s="1862"/>
      <c r="AS321" s="1862"/>
      <c r="AT321" s="1862"/>
      <c r="AU321" s="1862"/>
      <c r="AV321" s="1862"/>
      <c r="AW321" s="1862"/>
      <c r="AX321" s="1862"/>
      <c r="AY321" s="599"/>
      <c r="AZ321" s="443">
        <v>6</v>
      </c>
    </row>
    <row r="322" spans="1:52" s="259" customFormat="1" ht="18" customHeight="1">
      <c r="A322" s="575">
        <f>IF(K$304&gt;0,1,0)</f>
        <v>0</v>
      </c>
      <c r="B322" s="599"/>
      <c r="C322" s="1862">
        <f>'6-3표준조사 5'!R379</f>
        <v>0</v>
      </c>
      <c r="D322" s="1862"/>
      <c r="E322" s="1862"/>
      <c r="F322" s="1862"/>
      <c r="G322" s="1862"/>
      <c r="H322" s="1862"/>
      <c r="I322" s="1862"/>
      <c r="J322" s="1862"/>
      <c r="K322" s="1862" t="s">
        <v>1194</v>
      </c>
      <c r="L322" s="1862"/>
      <c r="M322" s="1862"/>
      <c r="N322" s="1862"/>
      <c r="O322" s="1862"/>
      <c r="P322" s="1862"/>
      <c r="Q322" s="1862"/>
      <c r="R322" s="1862"/>
      <c r="S322" s="1863">
        <f>K304</f>
        <v>0</v>
      </c>
      <c r="T322" s="1863"/>
      <c r="U322" s="1863"/>
      <c r="V322" s="1863"/>
      <c r="W322" s="1863"/>
      <c r="X322" s="1863"/>
      <c r="Y322" s="1863"/>
      <c r="Z322" s="1863"/>
      <c r="AA322" s="1862"/>
      <c r="AB322" s="1862"/>
      <c r="AC322" s="1862"/>
      <c r="AD322" s="1862"/>
      <c r="AE322" s="1862"/>
      <c r="AF322" s="1862"/>
      <c r="AG322" s="1862"/>
      <c r="AH322" s="1862"/>
      <c r="AI322" s="1862"/>
      <c r="AJ322" s="1862"/>
      <c r="AK322" s="1862"/>
      <c r="AL322" s="1862"/>
      <c r="AM322" s="1862"/>
      <c r="AN322" s="1862"/>
      <c r="AO322" s="1862"/>
      <c r="AP322" s="1862"/>
      <c r="AQ322" s="1862"/>
      <c r="AR322" s="1862"/>
      <c r="AS322" s="1862"/>
      <c r="AT322" s="1862"/>
      <c r="AU322" s="1862"/>
      <c r="AV322" s="1862"/>
      <c r="AW322" s="1862"/>
      <c r="AX322" s="1862"/>
      <c r="AY322" s="599"/>
      <c r="AZ322" s="443">
        <v>6</v>
      </c>
    </row>
    <row r="323" spans="1:52" s="259" customFormat="1" ht="18" customHeight="1">
      <c r="A323" s="575">
        <f>IF('6-3표준조사 5'!$Y$377&gt;0,1,0)</f>
        <v>0</v>
      </c>
      <c r="B323" s="599"/>
      <c r="C323" s="1862" t="s">
        <v>1195</v>
      </c>
      <c r="D323" s="1862"/>
      <c r="E323" s="1862"/>
      <c r="F323" s="1862"/>
      <c r="G323" s="1862"/>
      <c r="H323" s="1862"/>
      <c r="I323" s="1862"/>
      <c r="J323" s="1862"/>
      <c r="K323" s="1862" t="s">
        <v>1194</v>
      </c>
      <c r="L323" s="1862"/>
      <c r="M323" s="1862"/>
      <c r="N323" s="1862"/>
      <c r="O323" s="1862"/>
      <c r="P323" s="1862"/>
      <c r="Q323" s="1862"/>
      <c r="R323" s="1862"/>
      <c r="S323" s="1863" t="b">
        <f>IF(A323&gt;0,S322)</f>
        <v>0</v>
      </c>
      <c r="T323" s="1863"/>
      <c r="U323" s="1863"/>
      <c r="V323" s="1863"/>
      <c r="W323" s="1863"/>
      <c r="X323" s="1863"/>
      <c r="Y323" s="1863"/>
      <c r="Z323" s="1863"/>
      <c r="AA323" s="1862"/>
      <c r="AB323" s="1862"/>
      <c r="AC323" s="1862"/>
      <c r="AD323" s="1862"/>
      <c r="AE323" s="1862"/>
      <c r="AF323" s="1862"/>
      <c r="AG323" s="1862"/>
      <c r="AH323" s="1862"/>
      <c r="AI323" s="1862"/>
      <c r="AJ323" s="1862"/>
      <c r="AK323" s="1862"/>
      <c r="AL323" s="1862"/>
      <c r="AM323" s="1862"/>
      <c r="AN323" s="1862"/>
      <c r="AO323" s="1862"/>
      <c r="AP323" s="1862"/>
      <c r="AQ323" s="1862"/>
      <c r="AR323" s="1862"/>
      <c r="AS323" s="1862"/>
      <c r="AT323" s="1862"/>
      <c r="AU323" s="1862"/>
      <c r="AV323" s="1862"/>
      <c r="AW323" s="1862"/>
      <c r="AX323" s="1862"/>
      <c r="AY323" s="599"/>
      <c r="AZ323" s="444">
        <v>1</v>
      </c>
    </row>
    <row r="324" spans="1:52" s="259" customFormat="1" ht="0.95" customHeight="1">
      <c r="A324" s="575">
        <v>1</v>
      </c>
      <c r="B324" s="599"/>
      <c r="C324" s="1862"/>
      <c r="D324" s="1862"/>
      <c r="E324" s="1862"/>
      <c r="F324" s="1862"/>
      <c r="G324" s="1862"/>
      <c r="H324" s="1862"/>
      <c r="I324" s="1862"/>
      <c r="J324" s="1862"/>
      <c r="K324" s="1862"/>
      <c r="L324" s="1862"/>
      <c r="M324" s="1862"/>
      <c r="N324" s="1862"/>
      <c r="O324" s="1862"/>
      <c r="P324" s="1862"/>
      <c r="Q324" s="1862"/>
      <c r="R324" s="1862"/>
      <c r="S324" s="1863"/>
      <c r="T324" s="1863"/>
      <c r="U324" s="1863"/>
      <c r="V324" s="1863"/>
      <c r="W324" s="1863"/>
      <c r="X324" s="1863"/>
      <c r="Y324" s="1863"/>
      <c r="Z324" s="1863"/>
      <c r="AA324" s="1889"/>
      <c r="AB324" s="1889"/>
      <c r="AC324" s="1889"/>
      <c r="AD324" s="1889"/>
      <c r="AE324" s="1889"/>
      <c r="AF324" s="1889"/>
      <c r="AG324" s="1889"/>
      <c r="AH324" s="1889"/>
      <c r="AI324" s="1889"/>
      <c r="AJ324" s="1889"/>
      <c r="AK324" s="1889"/>
      <c r="AL324" s="1889"/>
      <c r="AM324" s="1889"/>
      <c r="AN324" s="1889"/>
      <c r="AO324" s="1889"/>
      <c r="AP324" s="1889"/>
      <c r="AQ324" s="1889"/>
      <c r="AR324" s="1889"/>
      <c r="AS324" s="1889"/>
      <c r="AT324" s="1889"/>
      <c r="AU324" s="1889"/>
      <c r="AV324" s="1889"/>
      <c r="AW324" s="1889"/>
      <c r="AX324" s="1889"/>
      <c r="AY324" s="599"/>
      <c r="AZ324" s="444"/>
    </row>
    <row r="325" spans="1:52" s="259" customFormat="1" ht="18" customHeight="1">
      <c r="A325" s="575"/>
      <c r="B325" s="617"/>
      <c r="C325" s="617" t="s">
        <v>1193</v>
      </c>
      <c r="D325" s="617" t="s">
        <v>1192</v>
      </c>
      <c r="E325" s="617"/>
      <c r="F325" s="617"/>
      <c r="G325" s="618"/>
      <c r="H325" s="618"/>
      <c r="I325" s="618"/>
      <c r="J325" s="618"/>
      <c r="K325" s="618"/>
      <c r="L325" s="604"/>
      <c r="M325" s="604"/>
      <c r="N325" s="604"/>
      <c r="O325" s="604"/>
      <c r="P325" s="604"/>
      <c r="Q325" s="619"/>
      <c r="R325" s="619"/>
      <c r="S325" s="619"/>
      <c r="T325" s="619"/>
      <c r="U325" s="619"/>
      <c r="V325" s="599"/>
      <c r="W325" s="599"/>
      <c r="X325" s="599"/>
      <c r="Y325" s="599"/>
      <c r="Z325" s="620"/>
      <c r="AA325" s="599"/>
      <c r="AB325" s="599"/>
      <c r="AC325" s="599"/>
      <c r="AD325" s="621"/>
      <c r="AE325" s="599"/>
      <c r="AF325" s="599"/>
      <c r="AG325" s="599"/>
      <c r="AH325" s="800"/>
      <c r="AI325" s="800"/>
      <c r="AJ325" s="800"/>
      <c r="AK325" s="800"/>
      <c r="AL325" s="800"/>
      <c r="AM325" s="800"/>
      <c r="AN325" s="800"/>
      <c r="AO325" s="800"/>
      <c r="AP325" s="800"/>
      <c r="AQ325" s="622"/>
      <c r="AR325" s="622"/>
      <c r="AS325" s="622"/>
      <c r="AT325" s="622"/>
      <c r="AU325" s="797"/>
      <c r="AV325" s="797"/>
      <c r="AW325" s="797"/>
      <c r="AX325" s="797"/>
      <c r="AY325" s="797"/>
      <c r="AZ325" s="443">
        <v>6</v>
      </c>
    </row>
    <row r="326" spans="1:52" s="259" customFormat="1" ht="18" customHeight="1">
      <c r="A326" s="575"/>
      <c r="D326" s="259" t="s">
        <v>499</v>
      </c>
      <c r="E326" s="259" t="s">
        <v>1191</v>
      </c>
      <c r="J326" s="621"/>
      <c r="K326" s="621"/>
      <c r="L326" s="621"/>
      <c r="M326" s="621"/>
      <c r="T326" s="619"/>
      <c r="U326" s="619"/>
      <c r="V326" s="619"/>
      <c r="W326" s="619"/>
      <c r="Z326" s="1003"/>
      <c r="AA326" s="1003"/>
      <c r="AB326" s="619"/>
      <c r="AC326" s="619"/>
      <c r="AD326" s="619"/>
      <c r="AE326" s="619"/>
      <c r="AF326" s="1003"/>
      <c r="AG326" s="1003"/>
      <c r="AH326" s="1003"/>
      <c r="AI326" s="1003"/>
      <c r="AJ326" s="1003"/>
      <c r="AK326" s="1003"/>
      <c r="AL326" s="1003"/>
      <c r="AM326" s="1003"/>
      <c r="AN326" s="1003"/>
      <c r="AO326" s="1003"/>
      <c r="AP326" s="1003"/>
      <c r="AQ326" s="1003"/>
      <c r="AR326" s="1003"/>
      <c r="AS326" s="1003"/>
      <c r="AT326" s="1003"/>
      <c r="AU326" s="1003"/>
      <c r="AV326" s="1003"/>
      <c r="AW326" s="1003"/>
      <c r="AX326" s="1003"/>
      <c r="AZ326" s="443">
        <v>6</v>
      </c>
    </row>
    <row r="327" spans="1:52" s="259" customFormat="1" ht="18" customHeight="1">
      <c r="A327" s="575"/>
      <c r="D327" s="259" t="s">
        <v>499</v>
      </c>
      <c r="E327" s="579" t="s">
        <v>1190</v>
      </c>
      <c r="F327" s="579"/>
      <c r="G327" s="579"/>
      <c r="H327" s="579"/>
      <c r="I327" s="579"/>
      <c r="J327" s="579"/>
      <c r="K327" s="579"/>
      <c r="L327" s="579"/>
      <c r="M327" s="579"/>
      <c r="N327" s="579"/>
      <c r="O327" s="579"/>
      <c r="P327" s="579"/>
      <c r="Q327" s="579"/>
      <c r="R327" s="579"/>
      <c r="S327" s="579"/>
      <c r="T327" s="579"/>
      <c r="U327" s="579"/>
      <c r="V327" s="579"/>
      <c r="W327" s="579"/>
      <c r="X327" s="579"/>
      <c r="Y327" s="579"/>
      <c r="Z327" s="599"/>
      <c r="AA327" s="599"/>
      <c r="AB327" s="599"/>
      <c r="AC327" s="599"/>
      <c r="AD327" s="599"/>
      <c r="AE327" s="599"/>
      <c r="AF327" s="599"/>
      <c r="AG327" s="599"/>
      <c r="AH327" s="599"/>
      <c r="AI327" s="599"/>
      <c r="AJ327" s="599"/>
      <c r="AK327" s="599"/>
      <c r="AL327" s="599"/>
      <c r="AM327" s="599"/>
      <c r="AN327" s="599"/>
      <c r="AO327" s="599"/>
      <c r="AP327" s="599"/>
      <c r="AQ327" s="599"/>
      <c r="AR327" s="599"/>
      <c r="AS327" s="599"/>
      <c r="AT327" s="599"/>
      <c r="AU327" s="599"/>
      <c r="AV327" s="599"/>
      <c r="AW327" s="599"/>
      <c r="AX327" s="599"/>
      <c r="AY327" s="579"/>
      <c r="AZ327" s="443">
        <v>6</v>
      </c>
    </row>
    <row r="328" spans="1:52" s="260" customFormat="1" ht="18" customHeight="1">
      <c r="A328" s="575"/>
      <c r="B328" s="259"/>
      <c r="C328" s="259" t="s">
        <v>1189</v>
      </c>
      <c r="D328" s="259"/>
      <c r="E328" s="653"/>
      <c r="F328" s="653"/>
      <c r="G328" s="653"/>
      <c r="H328" s="653"/>
      <c r="I328" s="653"/>
      <c r="J328" s="653"/>
      <c r="K328" s="653"/>
      <c r="L328" s="653"/>
      <c r="M328" s="653"/>
      <c r="N328" s="653"/>
      <c r="O328" s="653"/>
      <c r="P328" s="653"/>
      <c r="Q328" s="653"/>
      <c r="R328" s="653"/>
      <c r="S328" s="653"/>
      <c r="T328" s="653"/>
      <c r="U328" s="653"/>
      <c r="V328" s="653"/>
      <c r="W328" s="653"/>
      <c r="X328" s="653"/>
      <c r="Y328" s="653"/>
      <c r="Z328" s="1195"/>
      <c r="AA328" s="1195"/>
      <c r="AB328" s="1195"/>
      <c r="AC328" s="1195"/>
      <c r="AD328" s="1195"/>
      <c r="AE328" s="1195"/>
      <c r="AF328" s="1195"/>
      <c r="AG328" s="1195"/>
      <c r="AH328" s="1195"/>
      <c r="AI328" s="1195"/>
      <c r="AJ328" s="1195"/>
      <c r="AK328" s="1195"/>
      <c r="AL328" s="1195"/>
      <c r="AM328" s="1195"/>
      <c r="AN328" s="1195"/>
      <c r="AO328" s="1195"/>
      <c r="AP328" s="1195"/>
      <c r="AQ328" s="1195"/>
      <c r="AR328" s="1195"/>
      <c r="AS328" s="1195"/>
      <c r="AT328" s="1195"/>
      <c r="AU328" s="1195"/>
      <c r="AV328" s="1195"/>
      <c r="AW328" s="1195"/>
      <c r="AX328" s="1195"/>
      <c r="AY328" s="653"/>
      <c r="AZ328" s="443">
        <v>6</v>
      </c>
    </row>
    <row r="329" spans="1:52" s="259" customFormat="1" ht="18" customHeight="1">
      <c r="A329" s="575"/>
      <c r="D329" s="259" t="s">
        <v>499</v>
      </c>
      <c r="E329" s="653" t="s">
        <v>1385</v>
      </c>
      <c r="F329" s="653"/>
      <c r="G329" s="653"/>
      <c r="H329" s="653"/>
      <c r="I329" s="653"/>
      <c r="J329" s="653"/>
      <c r="K329" s="653"/>
      <c r="L329" s="653"/>
      <c r="M329" s="653"/>
      <c r="N329" s="653"/>
      <c r="O329" s="653"/>
      <c r="P329" s="653"/>
      <c r="Q329" s="653"/>
      <c r="R329" s="653"/>
      <c r="S329" s="653"/>
      <c r="T329" s="653"/>
      <c r="U329" s="653"/>
      <c r="V329" s="653"/>
      <c r="W329" s="653"/>
      <c r="X329" s="653"/>
      <c r="Y329" s="653"/>
      <c r="Z329" s="1195"/>
      <c r="AA329" s="1195"/>
      <c r="AB329" s="1195"/>
      <c r="AC329" s="1195"/>
      <c r="AD329" s="1195"/>
      <c r="AE329" s="1195"/>
      <c r="AF329" s="1195"/>
      <c r="AG329" s="1195"/>
      <c r="AH329" s="1195"/>
      <c r="AI329" s="1195"/>
      <c r="AJ329" s="1195"/>
      <c r="AK329" s="1195"/>
      <c r="AL329" s="1195"/>
      <c r="AM329" s="1195"/>
      <c r="AN329" s="1195"/>
      <c r="AO329" s="1195"/>
      <c r="AP329" s="1195"/>
      <c r="AQ329" s="1195"/>
      <c r="AR329" s="1195"/>
      <c r="AS329" s="1195"/>
      <c r="AT329" s="1195"/>
      <c r="AU329" s="1195"/>
      <c r="AV329" s="1195"/>
      <c r="AW329" s="1195"/>
      <c r="AX329" s="1195"/>
      <c r="AY329" s="653"/>
      <c r="AZ329" s="443">
        <v>6</v>
      </c>
    </row>
    <row r="330" spans="1:52" s="259" customFormat="1" ht="18" customHeight="1">
      <c r="A330" s="575"/>
      <c r="D330" s="259" t="s">
        <v>499</v>
      </c>
      <c r="E330" s="653" t="s">
        <v>1188</v>
      </c>
      <c r="F330" s="653"/>
      <c r="G330" s="653"/>
      <c r="H330" s="653"/>
      <c r="I330" s="653"/>
      <c r="J330" s="653"/>
      <c r="K330" s="653"/>
      <c r="L330" s="653"/>
      <c r="M330" s="653"/>
      <c r="N330" s="653"/>
      <c r="O330" s="653"/>
      <c r="P330" s="653"/>
      <c r="Q330" s="653"/>
      <c r="R330" s="653"/>
      <c r="S330" s="653"/>
      <c r="T330" s="653"/>
      <c r="U330" s="653"/>
      <c r="V330" s="653"/>
      <c r="W330" s="653"/>
      <c r="X330" s="653"/>
      <c r="Y330" s="653"/>
      <c r="Z330" s="1195"/>
      <c r="AA330" s="1195"/>
      <c r="AB330" s="1195"/>
      <c r="AC330" s="1195"/>
      <c r="AD330" s="1195"/>
      <c r="AE330" s="1195"/>
      <c r="AF330" s="1195"/>
      <c r="AG330" s="1195"/>
      <c r="AH330" s="1195"/>
      <c r="AI330" s="1195"/>
      <c r="AJ330" s="1195"/>
      <c r="AK330" s="1195"/>
      <c r="AL330" s="1195"/>
      <c r="AM330" s="1195"/>
      <c r="AN330" s="1195"/>
      <c r="AO330" s="1195"/>
      <c r="AP330" s="1195"/>
      <c r="AQ330" s="1195"/>
      <c r="AR330" s="1195"/>
      <c r="AS330" s="1195"/>
      <c r="AT330" s="1195"/>
      <c r="AU330" s="1195"/>
      <c r="AV330" s="1195"/>
      <c r="AW330" s="1195"/>
      <c r="AX330" s="1195"/>
      <c r="AY330" s="653"/>
      <c r="AZ330" s="443">
        <v>6</v>
      </c>
    </row>
    <row r="331" spans="1:52" s="260" customFormat="1" ht="18" customHeight="1">
      <c r="A331" s="575"/>
      <c r="B331" s="259"/>
      <c r="C331" s="259" t="s">
        <v>1187</v>
      </c>
      <c r="D331" s="259"/>
      <c r="E331" s="653"/>
      <c r="F331" s="653"/>
      <c r="G331" s="653"/>
      <c r="H331" s="653"/>
      <c r="I331" s="653"/>
      <c r="J331" s="653"/>
      <c r="K331" s="653"/>
      <c r="L331" s="653"/>
      <c r="M331" s="653"/>
      <c r="N331" s="653"/>
      <c r="O331" s="653"/>
      <c r="P331" s="653"/>
      <c r="Q331" s="653"/>
      <c r="R331" s="653"/>
      <c r="S331" s="653"/>
      <c r="T331" s="653"/>
      <c r="U331" s="653"/>
      <c r="V331" s="653"/>
      <c r="W331" s="653"/>
      <c r="X331" s="653"/>
      <c r="Y331" s="653"/>
      <c r="Z331" s="1195"/>
      <c r="AA331" s="1195"/>
      <c r="AB331" s="1195"/>
      <c r="AC331" s="1195"/>
      <c r="AD331" s="1195"/>
      <c r="AE331" s="1195"/>
      <c r="AF331" s="1195"/>
      <c r="AG331" s="1195"/>
      <c r="AH331" s="1195"/>
      <c r="AI331" s="1195"/>
      <c r="AJ331" s="1195"/>
      <c r="AK331" s="1195"/>
      <c r="AL331" s="1195"/>
      <c r="AM331" s="1195"/>
      <c r="AN331" s="1195"/>
      <c r="AO331" s="1195"/>
      <c r="AP331" s="1195"/>
      <c r="AQ331" s="1195"/>
      <c r="AR331" s="1195"/>
      <c r="AS331" s="1195"/>
      <c r="AT331" s="1195"/>
      <c r="AU331" s="1195"/>
      <c r="AV331" s="1195"/>
      <c r="AW331" s="1195"/>
      <c r="AX331" s="1195"/>
      <c r="AY331" s="653"/>
      <c r="AZ331" s="443">
        <v>6</v>
      </c>
    </row>
    <row r="332" spans="1:52" s="259" customFormat="1" ht="18" customHeight="1">
      <c r="A332" s="575"/>
      <c r="D332" s="259" t="s">
        <v>499</v>
      </c>
      <c r="E332" s="653" t="s">
        <v>1385</v>
      </c>
      <c r="F332" s="653"/>
      <c r="G332" s="653"/>
      <c r="H332" s="653"/>
      <c r="I332" s="653"/>
      <c r="J332" s="653"/>
      <c r="K332" s="653"/>
      <c r="L332" s="653"/>
      <c r="M332" s="653"/>
      <c r="N332" s="653"/>
      <c r="O332" s="653"/>
      <c r="P332" s="653"/>
      <c r="Q332" s="653"/>
      <c r="R332" s="653"/>
      <c r="S332" s="653"/>
      <c r="T332" s="653"/>
      <c r="U332" s="653"/>
      <c r="V332" s="653"/>
      <c r="W332" s="653"/>
      <c r="X332" s="653"/>
      <c r="Y332" s="653"/>
      <c r="Z332" s="1195"/>
      <c r="AA332" s="1195"/>
      <c r="AB332" s="1195"/>
      <c r="AC332" s="1195"/>
      <c r="AD332" s="1195"/>
      <c r="AE332" s="1195"/>
      <c r="AF332" s="1195"/>
      <c r="AG332" s="1195"/>
      <c r="AH332" s="1195"/>
      <c r="AI332" s="1195"/>
      <c r="AJ332" s="1195"/>
      <c r="AK332" s="1195"/>
      <c r="AL332" s="1195"/>
      <c r="AM332" s="1195"/>
      <c r="AN332" s="1195"/>
      <c r="AO332" s="1195"/>
      <c r="AP332" s="1195"/>
      <c r="AQ332" s="1195"/>
      <c r="AR332" s="1195"/>
      <c r="AS332" s="1195"/>
      <c r="AT332" s="1195"/>
      <c r="AU332" s="1195"/>
      <c r="AV332" s="1195"/>
      <c r="AW332" s="1195"/>
      <c r="AX332" s="1195"/>
      <c r="AY332" s="653"/>
      <c r="AZ332" s="443">
        <v>6</v>
      </c>
    </row>
    <row r="333" spans="1:52" s="259" customFormat="1" ht="18" customHeight="1">
      <c r="A333" s="575"/>
      <c r="D333" s="259" t="s">
        <v>499</v>
      </c>
      <c r="E333" s="653" t="s">
        <v>1186</v>
      </c>
      <c r="F333" s="653"/>
      <c r="G333" s="653"/>
      <c r="H333" s="653"/>
      <c r="I333" s="653"/>
      <c r="J333" s="653"/>
      <c r="K333" s="653"/>
      <c r="L333" s="653"/>
      <c r="M333" s="653"/>
      <c r="N333" s="653"/>
      <c r="O333" s="653"/>
      <c r="P333" s="653"/>
      <c r="Q333" s="653"/>
      <c r="R333" s="653"/>
      <c r="S333" s="653"/>
      <c r="T333" s="653"/>
      <c r="U333" s="653"/>
      <c r="V333" s="653"/>
      <c r="W333" s="653"/>
      <c r="X333" s="653"/>
      <c r="Y333" s="653"/>
      <c r="Z333" s="1195"/>
      <c r="AA333" s="1195"/>
      <c r="AB333" s="1195"/>
      <c r="AC333" s="1195"/>
      <c r="AD333" s="1195"/>
      <c r="AE333" s="1195"/>
      <c r="AF333" s="1195"/>
      <c r="AG333" s="1195"/>
      <c r="AH333" s="1195"/>
      <c r="AI333" s="1195"/>
      <c r="AJ333" s="1195"/>
      <c r="AK333" s="1195"/>
      <c r="AL333" s="1195"/>
      <c r="AM333" s="1195"/>
      <c r="AN333" s="1195"/>
      <c r="AO333" s="1195"/>
      <c r="AP333" s="1195"/>
      <c r="AQ333" s="1195"/>
      <c r="AR333" s="1195"/>
      <c r="AS333" s="1195"/>
      <c r="AT333" s="1195"/>
      <c r="AU333" s="1195"/>
      <c r="AV333" s="1195"/>
      <c r="AW333" s="1195"/>
      <c r="AX333" s="1195"/>
      <c r="AY333" s="653"/>
      <c r="AZ333" s="443">
        <v>6</v>
      </c>
    </row>
    <row r="334" spans="1:52" s="259" customFormat="1" ht="18" customHeight="1">
      <c r="A334" s="575"/>
      <c r="C334" s="259" t="s">
        <v>1185</v>
      </c>
      <c r="D334" s="259" t="s">
        <v>1184</v>
      </c>
      <c r="E334" s="653"/>
      <c r="F334" s="653"/>
      <c r="G334" s="653"/>
      <c r="H334" s="653"/>
      <c r="I334" s="653"/>
      <c r="J334" s="653"/>
      <c r="K334" s="653"/>
      <c r="L334" s="653"/>
      <c r="M334" s="653"/>
      <c r="N334" s="653"/>
      <c r="O334" s="653"/>
      <c r="P334" s="653"/>
      <c r="Q334" s="653"/>
      <c r="R334" s="653"/>
      <c r="S334" s="653"/>
      <c r="T334" s="653"/>
      <c r="U334" s="653"/>
      <c r="V334" s="653"/>
      <c r="W334" s="653"/>
      <c r="X334" s="653"/>
      <c r="Y334" s="653"/>
      <c r="Z334" s="1195"/>
      <c r="AA334" s="1195"/>
      <c r="AB334" s="1195"/>
      <c r="AC334" s="1195"/>
      <c r="AD334" s="1195"/>
      <c r="AE334" s="1195"/>
      <c r="AF334" s="1195"/>
      <c r="AG334" s="1195"/>
      <c r="AH334" s="1195"/>
      <c r="AI334" s="1195"/>
      <c r="AJ334" s="1195"/>
      <c r="AK334" s="1195"/>
      <c r="AL334" s="1195"/>
      <c r="AM334" s="1195"/>
      <c r="AN334" s="1195"/>
      <c r="AO334" s="1195"/>
      <c r="AP334" s="1195"/>
      <c r="AQ334" s="1195"/>
      <c r="AR334" s="1195"/>
      <c r="AS334" s="1195"/>
      <c r="AT334" s="1195"/>
      <c r="AU334" s="1195"/>
      <c r="AV334" s="1195"/>
      <c r="AW334" s="1195"/>
      <c r="AX334" s="1195"/>
      <c r="AY334" s="653"/>
      <c r="AZ334" s="443">
        <v>6</v>
      </c>
    </row>
    <row r="335" spans="1:52" s="259" customFormat="1" ht="18" customHeight="1">
      <c r="A335" s="575"/>
      <c r="D335" s="259" t="s">
        <v>499</v>
      </c>
      <c r="E335" s="653" t="s">
        <v>1183</v>
      </c>
      <c r="F335" s="653"/>
      <c r="G335" s="653"/>
      <c r="H335" s="653"/>
      <c r="I335" s="653"/>
      <c r="J335" s="653"/>
      <c r="K335" s="653"/>
      <c r="L335" s="653"/>
      <c r="M335" s="653"/>
      <c r="N335" s="653"/>
      <c r="O335" s="653"/>
      <c r="P335" s="653"/>
      <c r="Q335" s="653"/>
      <c r="R335" s="653"/>
      <c r="S335" s="653"/>
      <c r="T335" s="653"/>
      <c r="U335" s="653"/>
      <c r="V335" s="653"/>
      <c r="W335" s="653"/>
      <c r="X335" s="653"/>
      <c r="Y335" s="653"/>
      <c r="Z335" s="1195"/>
      <c r="AA335" s="1195"/>
      <c r="AB335" s="1195"/>
      <c r="AC335" s="1195"/>
      <c r="AD335" s="1195"/>
      <c r="AE335" s="1195"/>
      <c r="AF335" s="1195"/>
      <c r="AG335" s="1195"/>
      <c r="AH335" s="1195"/>
      <c r="AI335" s="1195"/>
      <c r="AJ335" s="1195"/>
      <c r="AK335" s="1195"/>
      <c r="AL335" s="1195"/>
      <c r="AM335" s="1195"/>
      <c r="AN335" s="1195"/>
      <c r="AO335" s="1195"/>
      <c r="AP335" s="1195"/>
      <c r="AQ335" s="1195"/>
      <c r="AR335" s="1195"/>
      <c r="AS335" s="1195"/>
      <c r="AT335" s="1195"/>
      <c r="AU335" s="1195"/>
      <c r="AV335" s="1195"/>
      <c r="AW335" s="1195"/>
      <c r="AX335" s="1195"/>
      <c r="AY335" s="653"/>
      <c r="AZ335" s="443">
        <v>6</v>
      </c>
    </row>
    <row r="336" spans="1:52" s="259" customFormat="1" ht="18" customHeight="1">
      <c r="A336" s="575"/>
      <c r="D336" s="259" t="s">
        <v>499</v>
      </c>
      <c r="E336" s="653" t="s">
        <v>1182</v>
      </c>
      <c r="F336" s="653"/>
      <c r="G336" s="653"/>
      <c r="H336" s="653"/>
      <c r="I336" s="653"/>
      <c r="J336" s="653"/>
      <c r="K336" s="653"/>
      <c r="L336" s="653"/>
      <c r="M336" s="653"/>
      <c r="N336" s="653"/>
      <c r="O336" s="653"/>
      <c r="P336" s="653"/>
      <c r="Q336" s="653"/>
      <c r="R336" s="653"/>
      <c r="S336" s="653"/>
      <c r="T336" s="653"/>
      <c r="U336" s="653"/>
      <c r="V336" s="653"/>
      <c r="W336" s="653"/>
      <c r="X336" s="653"/>
      <c r="Y336" s="653"/>
      <c r="Z336" s="653"/>
      <c r="AA336" s="653"/>
      <c r="AB336" s="653"/>
      <c r="AC336" s="653"/>
      <c r="AD336" s="653"/>
      <c r="AE336" s="653"/>
      <c r="AF336" s="653"/>
      <c r="AG336" s="653"/>
      <c r="AH336" s="653"/>
      <c r="AI336" s="653"/>
      <c r="AJ336" s="653"/>
      <c r="AK336" s="653"/>
      <c r="AL336" s="653"/>
      <c r="AM336" s="653"/>
      <c r="AN336" s="653"/>
      <c r="AO336" s="653"/>
      <c r="AP336" s="653"/>
      <c r="AQ336" s="653"/>
      <c r="AR336" s="653"/>
      <c r="AS336" s="653"/>
      <c r="AT336" s="653"/>
      <c r="AU336" s="653"/>
      <c r="AV336" s="653"/>
      <c r="AW336" s="653"/>
      <c r="AX336" s="653"/>
      <c r="AY336" s="653"/>
      <c r="AZ336" s="443">
        <v>6</v>
      </c>
    </row>
    <row r="337" spans="1:52" s="259" customFormat="1" ht="18" customHeight="1">
      <c r="A337" s="575"/>
      <c r="D337" s="259" t="s">
        <v>499</v>
      </c>
      <c r="E337" s="653" t="s">
        <v>1181</v>
      </c>
      <c r="F337" s="653"/>
      <c r="G337" s="653"/>
      <c r="H337" s="653"/>
      <c r="I337" s="653"/>
      <c r="J337" s="653"/>
      <c r="K337" s="653"/>
      <c r="L337" s="653"/>
      <c r="M337" s="653"/>
      <c r="N337" s="653"/>
      <c r="O337" s="653"/>
      <c r="P337" s="653"/>
      <c r="Q337" s="653"/>
      <c r="R337" s="653"/>
      <c r="S337" s="653"/>
      <c r="T337" s="653"/>
      <c r="U337" s="653"/>
      <c r="V337" s="653"/>
      <c r="W337" s="653"/>
      <c r="X337" s="653"/>
      <c r="Y337" s="653"/>
      <c r="Z337" s="653"/>
      <c r="AA337" s="653"/>
      <c r="AB337" s="653"/>
      <c r="AC337" s="653"/>
      <c r="AD337" s="653"/>
      <c r="AE337" s="653"/>
      <c r="AF337" s="653"/>
      <c r="AG337" s="653"/>
      <c r="AH337" s="653"/>
      <c r="AI337" s="653"/>
      <c r="AJ337" s="653"/>
      <c r="AK337" s="653"/>
      <c r="AL337" s="653"/>
      <c r="AM337" s="653"/>
      <c r="AN337" s="653"/>
      <c r="AO337" s="653"/>
      <c r="AP337" s="653"/>
      <c r="AQ337" s="653"/>
      <c r="AR337" s="653"/>
      <c r="AS337" s="653"/>
      <c r="AT337" s="653"/>
      <c r="AU337" s="653"/>
      <c r="AV337" s="653"/>
      <c r="AW337" s="653"/>
      <c r="AX337" s="653"/>
      <c r="AY337" s="653"/>
      <c r="AZ337" s="443">
        <v>6</v>
      </c>
    </row>
    <row r="338" spans="1:52" s="259" customFormat="1" ht="18" customHeight="1">
      <c r="A338" s="575"/>
      <c r="D338" s="259" t="s">
        <v>499</v>
      </c>
      <c r="E338" s="653" t="s">
        <v>1180</v>
      </c>
      <c r="F338" s="653"/>
      <c r="G338" s="653"/>
      <c r="H338" s="653"/>
      <c r="I338" s="653"/>
      <c r="J338" s="653"/>
      <c r="K338" s="653"/>
      <c r="L338" s="653"/>
      <c r="M338" s="653"/>
      <c r="N338" s="653"/>
      <c r="O338" s="653"/>
      <c r="P338" s="653"/>
      <c r="Q338" s="653"/>
      <c r="R338" s="653"/>
      <c r="S338" s="653"/>
      <c r="T338" s="653"/>
      <c r="U338" s="653"/>
      <c r="V338" s="653"/>
      <c r="W338" s="653"/>
      <c r="X338" s="653"/>
      <c r="Y338" s="653"/>
      <c r="Z338" s="653"/>
      <c r="AA338" s="653"/>
      <c r="AB338" s="653"/>
      <c r="AC338" s="653"/>
      <c r="AD338" s="653"/>
      <c r="AE338" s="653"/>
      <c r="AF338" s="653"/>
      <c r="AG338" s="653"/>
      <c r="AH338" s="653"/>
      <c r="AI338" s="653"/>
      <c r="AJ338" s="653"/>
      <c r="AK338" s="653"/>
      <c r="AL338" s="653"/>
      <c r="AM338" s="653"/>
      <c r="AN338" s="653"/>
      <c r="AO338" s="653"/>
      <c r="AP338" s="653"/>
      <c r="AQ338" s="653"/>
      <c r="AR338" s="653"/>
      <c r="AS338" s="653"/>
      <c r="AT338" s="653"/>
      <c r="AU338" s="653"/>
      <c r="AV338" s="653"/>
      <c r="AW338" s="653"/>
      <c r="AX338" s="653"/>
      <c r="AY338" s="653"/>
      <c r="AZ338" s="443">
        <v>6</v>
      </c>
    </row>
    <row r="339" spans="1:52" s="259" customFormat="1" ht="18" customHeight="1">
      <c r="A339" s="575"/>
      <c r="D339" s="259" t="s">
        <v>499</v>
      </c>
      <c r="E339" s="653" t="s">
        <v>1179</v>
      </c>
      <c r="F339" s="653"/>
      <c r="G339" s="653"/>
      <c r="H339" s="653"/>
      <c r="I339" s="653"/>
      <c r="J339" s="653"/>
      <c r="K339" s="653"/>
      <c r="L339" s="653"/>
      <c r="M339" s="653"/>
      <c r="N339" s="653"/>
      <c r="O339" s="653"/>
      <c r="P339" s="653"/>
      <c r="Q339" s="653"/>
      <c r="R339" s="653"/>
      <c r="S339" s="653"/>
      <c r="T339" s="653"/>
      <c r="U339" s="653"/>
      <c r="V339" s="653"/>
      <c r="W339" s="653"/>
      <c r="X339" s="653"/>
      <c r="Y339" s="653"/>
      <c r="Z339" s="653"/>
      <c r="AA339" s="653"/>
      <c r="AB339" s="653"/>
      <c r="AC339" s="653"/>
      <c r="AD339" s="653"/>
      <c r="AE339" s="653"/>
      <c r="AF339" s="653"/>
      <c r="AG339" s="653"/>
      <c r="AH339" s="653"/>
      <c r="AI339" s="653"/>
      <c r="AJ339" s="653"/>
      <c r="AK339" s="653"/>
      <c r="AL339" s="653"/>
      <c r="AM339" s="653"/>
      <c r="AN339" s="653"/>
      <c r="AO339" s="653"/>
      <c r="AP339" s="653"/>
      <c r="AQ339" s="653"/>
      <c r="AR339" s="653"/>
      <c r="AS339" s="653"/>
      <c r="AT339" s="653"/>
      <c r="AU339" s="653"/>
      <c r="AV339" s="653"/>
      <c r="AW339" s="653"/>
      <c r="AX339" s="653"/>
      <c r="AY339" s="653"/>
      <c r="AZ339" s="443">
        <v>6</v>
      </c>
    </row>
    <row r="340" spans="1:52" s="259" customFormat="1" ht="18" customHeight="1">
      <c r="A340" s="575"/>
      <c r="D340" s="259" t="s">
        <v>499</v>
      </c>
      <c r="E340" s="653" t="s">
        <v>1178</v>
      </c>
      <c r="F340" s="653"/>
      <c r="G340" s="653"/>
      <c r="H340" s="653"/>
      <c r="I340" s="653"/>
      <c r="J340" s="653"/>
      <c r="K340" s="653"/>
      <c r="L340" s="653"/>
      <c r="M340" s="653"/>
      <c r="N340" s="653"/>
      <c r="O340" s="653"/>
      <c r="P340" s="653"/>
      <c r="Q340" s="653"/>
      <c r="R340" s="653"/>
      <c r="S340" s="653"/>
      <c r="T340" s="653"/>
      <c r="U340" s="653"/>
      <c r="V340" s="653"/>
      <c r="W340" s="653"/>
      <c r="X340" s="653"/>
      <c r="Y340" s="653"/>
      <c r="Z340" s="653"/>
      <c r="AA340" s="653"/>
      <c r="AB340" s="653"/>
      <c r="AC340" s="653"/>
      <c r="AD340" s="653"/>
      <c r="AE340" s="653"/>
      <c r="AF340" s="653"/>
      <c r="AG340" s="653"/>
      <c r="AH340" s="653"/>
      <c r="AI340" s="653"/>
      <c r="AJ340" s="653"/>
      <c r="AK340" s="653"/>
      <c r="AL340" s="653"/>
      <c r="AM340" s="653"/>
      <c r="AN340" s="653"/>
      <c r="AO340" s="653"/>
      <c r="AP340" s="653"/>
      <c r="AQ340" s="653"/>
      <c r="AR340" s="653"/>
      <c r="AS340" s="653"/>
      <c r="AT340" s="653"/>
      <c r="AU340" s="653"/>
      <c r="AV340" s="653"/>
      <c r="AW340" s="653"/>
      <c r="AX340" s="653"/>
      <c r="AY340" s="653"/>
      <c r="AZ340" s="443">
        <v>6</v>
      </c>
    </row>
    <row r="341" spans="1:52" s="259" customFormat="1" ht="18" customHeight="1">
      <c r="A341" s="575"/>
      <c r="D341" s="259" t="s">
        <v>499</v>
      </c>
      <c r="E341" s="653" t="s">
        <v>1177</v>
      </c>
      <c r="F341" s="653"/>
      <c r="G341" s="653"/>
      <c r="H341" s="653"/>
      <c r="I341" s="653"/>
      <c r="J341" s="653"/>
      <c r="K341" s="653"/>
      <c r="L341" s="653"/>
      <c r="M341" s="653"/>
      <c r="N341" s="653"/>
      <c r="O341" s="653"/>
      <c r="P341" s="653"/>
      <c r="Q341" s="653"/>
      <c r="R341" s="653"/>
      <c r="S341" s="653"/>
      <c r="T341" s="653"/>
      <c r="U341" s="653"/>
      <c r="V341" s="653"/>
      <c r="W341" s="653"/>
      <c r="X341" s="653"/>
      <c r="Y341" s="653"/>
      <c r="Z341" s="653"/>
      <c r="AA341" s="653"/>
      <c r="AB341" s="653"/>
      <c r="AC341" s="653"/>
      <c r="AD341" s="653"/>
      <c r="AE341" s="653"/>
      <c r="AF341" s="653"/>
      <c r="AG341" s="653"/>
      <c r="AH341" s="653"/>
      <c r="AI341" s="653"/>
      <c r="AJ341" s="653"/>
      <c r="AK341" s="653"/>
      <c r="AL341" s="653"/>
      <c r="AM341" s="653"/>
      <c r="AN341" s="653"/>
      <c r="AO341" s="653"/>
      <c r="AP341" s="653"/>
      <c r="AQ341" s="653"/>
      <c r="AR341" s="653"/>
      <c r="AS341" s="653"/>
      <c r="AT341" s="653"/>
      <c r="AU341" s="653"/>
      <c r="AV341" s="653"/>
      <c r="AW341" s="653"/>
      <c r="AX341" s="653"/>
      <c r="AY341" s="653"/>
      <c r="AZ341" s="443">
        <v>6</v>
      </c>
    </row>
    <row r="342" spans="1:52" s="259" customFormat="1" ht="18" customHeight="1">
      <c r="A342" s="575"/>
      <c r="D342" s="653"/>
      <c r="E342" s="799"/>
      <c r="F342" s="799"/>
      <c r="G342" s="799"/>
      <c r="H342" s="799"/>
      <c r="I342" s="799"/>
      <c r="J342" s="799"/>
      <c r="K342" s="799"/>
      <c r="L342" s="799"/>
      <c r="M342" s="799"/>
      <c r="N342" s="799"/>
      <c r="O342" s="799"/>
      <c r="P342" s="799"/>
      <c r="Q342" s="799"/>
      <c r="R342" s="799"/>
      <c r="S342" s="799"/>
      <c r="T342" s="799"/>
      <c r="U342" s="799"/>
      <c r="V342" s="799"/>
      <c r="W342" s="799"/>
      <c r="X342" s="799"/>
      <c r="Y342" s="799"/>
      <c r="Z342" s="799"/>
      <c r="AA342" s="799"/>
      <c r="AB342" s="799"/>
      <c r="AC342" s="799"/>
      <c r="AD342" s="799"/>
      <c r="AE342" s="799"/>
      <c r="AF342" s="799"/>
      <c r="AG342" s="799"/>
      <c r="AH342" s="799"/>
      <c r="AI342" s="799"/>
      <c r="AJ342" s="799"/>
      <c r="AK342" s="799"/>
      <c r="AL342" s="799"/>
      <c r="AM342" s="799"/>
      <c r="AN342" s="799"/>
      <c r="AO342" s="799"/>
      <c r="AP342" s="799"/>
      <c r="AQ342" s="799"/>
      <c r="AR342" s="799"/>
      <c r="AS342" s="799"/>
      <c r="AT342" s="799"/>
      <c r="AU342" s="799"/>
      <c r="AV342" s="799"/>
      <c r="AW342" s="799"/>
      <c r="AX342" s="799"/>
      <c r="AY342" s="799"/>
      <c r="AZ342" s="443">
        <v>6</v>
      </c>
    </row>
    <row r="343" spans="1:52" ht="25.5">
      <c r="A343" s="575">
        <f t="shared" ref="A343:A363" si="12">IF(K$361&gt;0,1,0)</f>
        <v>0</v>
      </c>
      <c r="B343" s="1869" t="s">
        <v>745</v>
      </c>
      <c r="C343" s="1869"/>
      <c r="D343" s="1869"/>
      <c r="E343" s="1869"/>
      <c r="F343" s="1869"/>
      <c r="G343" s="1869"/>
      <c r="H343" s="1869"/>
      <c r="I343" s="1869"/>
      <c r="J343" s="1869"/>
      <c r="K343" s="1869"/>
      <c r="L343" s="1869"/>
      <c r="M343" s="1869"/>
      <c r="N343" s="1869"/>
      <c r="O343" s="1869"/>
      <c r="P343" s="1869"/>
      <c r="Q343" s="1869"/>
      <c r="R343" s="1869"/>
      <c r="S343" s="1869"/>
      <c r="T343" s="1869"/>
      <c r="U343" s="1869"/>
      <c r="V343" s="1869"/>
      <c r="W343" s="1869"/>
      <c r="X343" s="1869"/>
      <c r="Y343" s="1869"/>
      <c r="Z343" s="1869"/>
      <c r="AA343" s="1869"/>
      <c r="AB343" s="1869"/>
      <c r="AC343" s="1869"/>
      <c r="AD343" s="1869"/>
      <c r="AE343" s="1869"/>
      <c r="AF343" s="1869"/>
      <c r="AG343" s="1869"/>
      <c r="AH343" s="1869"/>
      <c r="AI343" s="1869"/>
      <c r="AJ343" s="1869"/>
      <c r="AK343" s="1869"/>
      <c r="AL343" s="1869"/>
      <c r="AM343" s="1869"/>
      <c r="AN343" s="1869"/>
      <c r="AO343" s="1869"/>
      <c r="AP343" s="1869"/>
      <c r="AQ343" s="1869"/>
      <c r="AR343" s="1869"/>
      <c r="AS343" s="1869"/>
      <c r="AT343" s="1869"/>
      <c r="AU343" s="1869"/>
      <c r="AV343" s="1869"/>
      <c r="AW343" s="1869"/>
      <c r="AX343" s="1869"/>
      <c r="AY343" s="1869"/>
      <c r="AZ343" s="444">
        <v>7</v>
      </c>
    </row>
    <row r="344" spans="1:52" s="260" customFormat="1" ht="9.9499999999999993" customHeight="1">
      <c r="A344" s="575">
        <f t="shared" si="12"/>
        <v>0</v>
      </c>
      <c r="AZ344" s="443">
        <v>7</v>
      </c>
    </row>
    <row r="345" spans="1:52" s="576" customFormat="1" ht="30" customHeight="1">
      <c r="A345" s="575">
        <f t="shared" si="12"/>
        <v>0</v>
      </c>
      <c r="F345" s="1864" t="s">
        <v>1228</v>
      </c>
      <c r="G345" s="1864"/>
      <c r="H345" s="1864"/>
      <c r="I345" s="1864"/>
      <c r="J345" s="1864"/>
      <c r="K345" s="1864"/>
      <c r="L345" s="1870">
        <f>+'6-3표준조사 5'!K454</f>
        <v>0</v>
      </c>
      <c r="M345" s="1870"/>
      <c r="N345" s="1870"/>
      <c r="O345" s="1870"/>
      <c r="P345" s="1870"/>
      <c r="Q345" s="1870"/>
      <c r="R345" s="577"/>
      <c r="S345" s="577"/>
      <c r="T345" s="1864" t="s">
        <v>1227</v>
      </c>
      <c r="U345" s="1864"/>
      <c r="V345" s="1864"/>
      <c r="W345" s="1864"/>
      <c r="X345" s="1864"/>
      <c r="Y345" s="1864"/>
      <c r="Z345" s="1870">
        <f>+'6-3표준조사 5'!L454</f>
        <v>0</v>
      </c>
      <c r="AA345" s="1870"/>
      <c r="AB345" s="1870"/>
      <c r="AC345" s="1870"/>
      <c r="AD345" s="1870"/>
      <c r="AE345" s="1870"/>
      <c r="AF345" s="577"/>
      <c r="AG345" s="577"/>
      <c r="AH345" s="1864" t="s">
        <v>1226</v>
      </c>
      <c r="AI345" s="1864"/>
      <c r="AJ345" s="1864"/>
      <c r="AK345" s="1864"/>
      <c r="AL345" s="1864"/>
      <c r="AM345" s="1864"/>
      <c r="AN345" s="1864"/>
      <c r="AO345" s="1870">
        <f>+'6-3표준조사 5'!R454</f>
        <v>0</v>
      </c>
      <c r="AP345" s="1870"/>
      <c r="AQ345" s="1870"/>
      <c r="AR345" s="1870"/>
      <c r="AS345" s="1870"/>
      <c r="AT345" s="1870"/>
      <c r="AU345" s="578"/>
      <c r="AV345" s="578"/>
      <c r="AW345" s="578"/>
      <c r="AX345" s="578"/>
      <c r="AZ345" s="443">
        <v>7</v>
      </c>
    </row>
    <row r="346" spans="1:52" s="260" customFormat="1" ht="14.25" customHeight="1">
      <c r="A346" s="575">
        <f t="shared" si="12"/>
        <v>0</v>
      </c>
      <c r="AZ346" s="443">
        <v>7</v>
      </c>
    </row>
    <row r="347" spans="1:52" s="259" customFormat="1" ht="20.100000000000001" customHeight="1">
      <c r="A347" s="575">
        <f t="shared" si="12"/>
        <v>0</v>
      </c>
      <c r="B347" s="1876" t="s">
        <v>1225</v>
      </c>
      <c r="C347" s="1876"/>
      <c r="D347" s="1876"/>
      <c r="E347" s="1876"/>
      <c r="F347" s="1876"/>
      <c r="G347" s="1876"/>
      <c r="H347" s="1876"/>
      <c r="I347" s="1876"/>
      <c r="J347" s="1876"/>
      <c r="K347" s="1876"/>
      <c r="L347" s="1876"/>
      <c r="M347" s="1876"/>
      <c r="N347" s="1876"/>
      <c r="O347" s="1876"/>
      <c r="P347" s="1876"/>
      <c r="Q347" s="1876"/>
      <c r="R347" s="1876"/>
      <c r="S347" s="1876"/>
      <c r="T347" s="1876"/>
      <c r="U347" s="1876"/>
      <c r="V347" s="1876"/>
      <c r="W347" s="1876"/>
      <c r="X347" s="1876"/>
      <c r="Y347" s="1876"/>
      <c r="Z347" s="1876"/>
      <c r="AA347" s="1876"/>
      <c r="AB347" s="1876"/>
      <c r="AC347" s="1876"/>
      <c r="AD347" s="1876"/>
      <c r="AE347" s="1876"/>
      <c r="AF347" s="1876"/>
      <c r="AG347" s="1876"/>
      <c r="AH347" s="1876"/>
      <c r="AI347" s="1876"/>
      <c r="AJ347" s="1876"/>
      <c r="AK347" s="1876"/>
      <c r="AL347" s="1876"/>
      <c r="AM347" s="1876"/>
      <c r="AN347" s="1876"/>
      <c r="AO347" s="1876"/>
      <c r="AP347" s="1876"/>
      <c r="AQ347" s="1876"/>
      <c r="AR347" s="1876"/>
      <c r="AS347" s="1876"/>
      <c r="AT347" s="1876"/>
      <c r="AU347" s="1876"/>
      <c r="AV347" s="1876"/>
      <c r="AW347" s="1876"/>
      <c r="AX347" s="1876"/>
      <c r="AY347" s="1876"/>
      <c r="AZ347" s="443">
        <v>7</v>
      </c>
    </row>
    <row r="348" spans="1:52" s="259" customFormat="1" ht="18" customHeight="1">
      <c r="A348" s="575">
        <f t="shared" si="12"/>
        <v>0</v>
      </c>
      <c r="C348" s="259" t="s">
        <v>1208</v>
      </c>
      <c r="D348" s="579" t="s">
        <v>1224</v>
      </c>
      <c r="E348" s="579"/>
      <c r="F348" s="580"/>
      <c r="G348" s="580"/>
      <c r="H348" s="580"/>
      <c r="I348" s="580"/>
      <c r="J348" s="581"/>
      <c r="M348" s="579"/>
      <c r="N348" s="579"/>
      <c r="O348" s="581"/>
      <c r="P348" s="579"/>
      <c r="Q348" s="579"/>
      <c r="R348" s="579"/>
      <c r="S348" s="579"/>
      <c r="T348" s="579"/>
      <c r="U348" s="579"/>
      <c r="V348" s="579"/>
      <c r="W348" s="579"/>
      <c r="X348" s="579"/>
      <c r="Y348" s="579"/>
      <c r="Z348" s="579"/>
      <c r="AA348" s="579"/>
      <c r="AB348" s="579"/>
      <c r="AC348" s="579"/>
      <c r="AD348" s="579"/>
      <c r="AE348" s="579"/>
      <c r="AZ348" s="443">
        <v>7</v>
      </c>
    </row>
    <row r="349" spans="1:52" s="259" customFormat="1" ht="18" customHeight="1">
      <c r="A349" s="575">
        <f t="shared" si="12"/>
        <v>0</v>
      </c>
      <c r="D349" s="259" t="s">
        <v>499</v>
      </c>
      <c r="E349" s="579" t="str">
        <f>CONCATENATE(L345," 임반 ",Z345," 소반 은 해발고",'6-3표준조사 5'!W453,"m ~ ",'6-3표준조사 5'!W454,"m 사이에 분포한다.")</f>
        <v>0 임반 0 소반 은 해발고m ~ m 사이에 분포한다.</v>
      </c>
      <c r="F349" s="579"/>
      <c r="G349" s="579"/>
      <c r="H349" s="579"/>
      <c r="I349" s="579"/>
      <c r="J349" s="579"/>
      <c r="K349" s="579"/>
      <c r="L349" s="579"/>
      <c r="M349" s="579"/>
      <c r="N349" s="579"/>
      <c r="O349" s="579"/>
      <c r="P349" s="579"/>
      <c r="Q349" s="579"/>
      <c r="R349" s="579"/>
      <c r="S349" s="579"/>
      <c r="T349" s="579"/>
      <c r="U349" s="579"/>
      <c r="V349" s="579"/>
      <c r="W349" s="579"/>
      <c r="X349" s="579"/>
      <c r="Y349" s="579"/>
      <c r="Z349" s="579"/>
      <c r="AA349" s="579"/>
      <c r="AB349" s="579"/>
      <c r="AC349" s="579"/>
      <c r="AD349" s="579"/>
      <c r="AE349" s="579"/>
      <c r="AF349" s="579"/>
      <c r="AG349" s="579"/>
      <c r="AH349" s="579"/>
      <c r="AI349" s="579"/>
      <c r="AJ349" s="582"/>
      <c r="AK349" s="582"/>
      <c r="AL349" s="582"/>
      <c r="AM349" s="579"/>
      <c r="AN349" s="579"/>
      <c r="AO349" s="579"/>
      <c r="AP349" s="579"/>
      <c r="AQ349" s="579"/>
      <c r="AR349" s="579"/>
      <c r="AS349" s="579"/>
      <c r="AT349" s="579"/>
      <c r="AU349" s="579"/>
      <c r="AV349" s="579"/>
      <c r="AW349" s="579"/>
      <c r="AX349" s="579"/>
      <c r="AY349" s="579"/>
      <c r="AZ349" s="443">
        <v>7</v>
      </c>
    </row>
    <row r="350" spans="1:52" s="259" customFormat="1" ht="18" customHeight="1">
      <c r="A350" s="575">
        <f t="shared" si="12"/>
        <v>0</v>
      </c>
      <c r="D350" s="259" t="s">
        <v>499</v>
      </c>
      <c r="E350" s="259" t="str">
        <f>CONCATENATE("소반의 경사도는 평균 ",'6-3표준조사 5'!W455,"˚로 ",'6-3표준조사 5'!P456,"경사이고, 임지의 잔재를 제외하고 장애물은 많지 않다.")</f>
        <v>소반의 경사도는 평균 ˚로 완 (15˚ 이하)경사이고, 임지의 잔재를 제외하고 장애물은 많지 않다.</v>
      </c>
      <c r="AZ350" s="443">
        <v>7</v>
      </c>
    </row>
    <row r="351" spans="1:52" s="259" customFormat="1" ht="18" customHeight="1">
      <c r="A351" s="575">
        <f t="shared" si="12"/>
        <v>0</v>
      </c>
      <c r="C351" s="259" t="s">
        <v>1206</v>
      </c>
      <c r="D351" s="259" t="s">
        <v>1223</v>
      </c>
      <c r="K351" s="579"/>
      <c r="L351" s="579"/>
      <c r="M351" s="583"/>
      <c r="P351" s="584"/>
      <c r="Q351" s="584"/>
      <c r="R351" s="584"/>
      <c r="S351" s="584"/>
      <c r="T351" s="584"/>
      <c r="AZ351" s="443">
        <v>7</v>
      </c>
    </row>
    <row r="352" spans="1:52" s="259" customFormat="1" ht="18" customHeight="1">
      <c r="A352" s="575">
        <f t="shared" si="12"/>
        <v>0</v>
      </c>
      <c r="D352" s="259" t="s">
        <v>499</v>
      </c>
      <c r="E352" s="579" t="str">
        <f>CONCATENATE("사업대상지는 ",'6-3표준조사 5'!N454," ",'6-3표준조사 5'!O454," ",'6-3표준조사 5'!P454,"로 지적면적은 ",'6-3표준조사 5'!W467,"ha 이다." )</f>
        <v>사업대상지는   번지로 지적면적은 0ha 이다.</v>
      </c>
      <c r="F352" s="579"/>
      <c r="G352" s="579"/>
      <c r="AJ352" s="579"/>
      <c r="AK352" s="579"/>
      <c r="AL352" s="579"/>
      <c r="AM352" s="579"/>
      <c r="AN352" s="579"/>
      <c r="AO352" s="579"/>
      <c r="AP352" s="579"/>
      <c r="AQ352" s="579"/>
      <c r="AR352" s="579"/>
      <c r="AS352" s="579"/>
      <c r="AT352" s="579"/>
      <c r="AU352" s="579"/>
      <c r="AV352" s="579"/>
      <c r="AW352" s="579"/>
      <c r="AX352" s="579"/>
      <c r="AY352" s="579"/>
      <c r="AZ352" s="443">
        <v>7</v>
      </c>
    </row>
    <row r="353" spans="1:52" s="259" customFormat="1" ht="18" customHeight="1">
      <c r="A353" s="575">
        <f t="shared" si="12"/>
        <v>0</v>
      </c>
      <c r="D353" s="259" t="s">
        <v>499</v>
      </c>
      <c r="E353" s="579" t="str">
        <f>CONCATENATE("소반내에 묘지 및 조림목이 고사하여 풀베기 작업이 필요없는 지역을 제외한 풀베기사업 대상면적은 ",'6-3표준조사 5'!Q454,"ha 이다.")</f>
        <v>소반내에 묘지 및 조림목이 고사하여 풀베기 작업이 필요없는 지역을 제외한 풀베기사업 대상면적은 0ha 이다.</v>
      </c>
      <c r="F353" s="579"/>
      <c r="G353" s="579"/>
      <c r="H353" s="579"/>
      <c r="I353" s="579"/>
      <c r="J353" s="579"/>
      <c r="K353" s="579"/>
      <c r="L353" s="579"/>
      <c r="M353" s="579"/>
      <c r="N353" s="579"/>
      <c r="O353" s="579"/>
      <c r="P353" s="579"/>
      <c r="Q353" s="579"/>
      <c r="R353" s="579"/>
      <c r="S353" s="579"/>
      <c r="T353" s="579"/>
      <c r="U353" s="579"/>
      <c r="V353" s="579"/>
      <c r="W353" s="579"/>
      <c r="X353" s="579"/>
      <c r="Y353" s="579"/>
      <c r="Z353" s="579"/>
      <c r="AA353" s="579"/>
      <c r="AB353" s="579"/>
      <c r="AC353" s="579"/>
      <c r="AD353" s="579"/>
      <c r="AE353" s="579"/>
      <c r="AF353" s="579"/>
      <c r="AG353" s="579"/>
      <c r="AH353" s="579"/>
      <c r="AI353" s="579"/>
      <c r="AJ353" s="579"/>
      <c r="AK353" s="579"/>
      <c r="AL353" s="579"/>
      <c r="AM353" s="579"/>
      <c r="AN353" s="579"/>
      <c r="AO353" s="579"/>
      <c r="AP353" s="579"/>
      <c r="AQ353" s="579"/>
      <c r="AR353" s="579"/>
      <c r="AS353" s="579"/>
      <c r="AT353" s="579"/>
      <c r="AU353" s="579"/>
      <c r="AV353" s="579"/>
      <c r="AW353" s="579"/>
      <c r="AX353" s="579"/>
      <c r="AY353" s="579"/>
      <c r="AZ353" s="443">
        <v>7</v>
      </c>
    </row>
    <row r="354" spans="1:52" s="259" customFormat="1" ht="18" customHeight="1">
      <c r="A354" s="575">
        <f t="shared" si="12"/>
        <v>0</v>
      </c>
      <c r="C354" s="259" t="s">
        <v>1193</v>
      </c>
      <c r="D354" s="259" t="s">
        <v>1222</v>
      </c>
      <c r="E354" s="579"/>
      <c r="F354" s="579"/>
      <c r="G354" s="579"/>
      <c r="H354" s="579"/>
      <c r="I354" s="579"/>
      <c r="J354" s="579"/>
      <c r="K354" s="579"/>
      <c r="L354" s="579"/>
      <c r="M354" s="579"/>
      <c r="N354" s="579"/>
      <c r="O354" s="579"/>
      <c r="P354" s="579"/>
      <c r="Q354" s="579"/>
      <c r="R354" s="579"/>
      <c r="S354" s="579"/>
      <c r="T354" s="579"/>
      <c r="U354" s="579"/>
      <c r="V354" s="579"/>
      <c r="W354" s="579"/>
      <c r="X354" s="579"/>
      <c r="Y354" s="579"/>
      <c r="Z354" s="579"/>
      <c r="AA354" s="579"/>
      <c r="AB354" s="579"/>
      <c r="AC354" s="579"/>
      <c r="AD354" s="579"/>
      <c r="AE354" s="579"/>
      <c r="AF354" s="579"/>
      <c r="AG354" s="579"/>
      <c r="AH354" s="769"/>
      <c r="AI354" s="769"/>
      <c r="AJ354" s="769"/>
      <c r="AK354" s="579"/>
      <c r="AL354" s="579"/>
      <c r="AM354" s="579"/>
      <c r="AN354" s="579"/>
      <c r="AO354" s="579"/>
      <c r="AP354" s="579"/>
      <c r="AQ354" s="579"/>
      <c r="AR354" s="579"/>
      <c r="AS354" s="579"/>
      <c r="AT354" s="579"/>
      <c r="AU354" s="579"/>
      <c r="AV354" s="579"/>
      <c r="AW354" s="579"/>
      <c r="AX354" s="579"/>
      <c r="AY354" s="579"/>
      <c r="AZ354" s="443">
        <v>7</v>
      </c>
    </row>
    <row r="355" spans="1:52" s="259" customFormat="1" ht="18" customHeight="1">
      <c r="A355" s="575">
        <f t="shared" si="12"/>
        <v>0</v>
      </c>
      <c r="B355" s="586"/>
      <c r="C355" s="586"/>
      <c r="D355" s="586" t="s">
        <v>499</v>
      </c>
      <c r="E355" s="587" t="str">
        <f>'6-3표준조사 5'!$W$470</f>
        <v>도로 및 농로가 연접되어 접근이 용이하다.</v>
      </c>
      <c r="F355" s="587"/>
      <c r="G355" s="587"/>
      <c r="H355" s="587"/>
      <c r="I355" s="587"/>
      <c r="J355" s="587"/>
      <c r="K355" s="587"/>
      <c r="L355" s="587"/>
      <c r="M355" s="587"/>
      <c r="N355" s="587"/>
      <c r="O355" s="587"/>
      <c r="P355" s="587"/>
      <c r="Q355" s="587"/>
      <c r="R355" s="587"/>
      <c r="S355" s="587"/>
      <c r="T355" s="587"/>
      <c r="U355" s="587"/>
      <c r="V355" s="587"/>
      <c r="W355" s="587"/>
      <c r="X355" s="587"/>
      <c r="Y355" s="587"/>
      <c r="Z355" s="587"/>
      <c r="AA355" s="587"/>
      <c r="AB355" s="587"/>
      <c r="AC355" s="587"/>
      <c r="AD355" s="587"/>
      <c r="AE355" s="587"/>
      <c r="AF355" s="587"/>
      <c r="AG355" s="587"/>
      <c r="AH355" s="588"/>
      <c r="AI355" s="588"/>
      <c r="AJ355" s="588"/>
      <c r="AK355" s="587"/>
      <c r="AL355" s="587"/>
      <c r="AM355" s="587"/>
      <c r="AN355" s="587"/>
      <c r="AO355" s="587"/>
      <c r="AP355" s="587"/>
      <c r="AQ355" s="587"/>
      <c r="AR355" s="587"/>
      <c r="AS355" s="587"/>
      <c r="AT355" s="587"/>
      <c r="AU355" s="587"/>
      <c r="AV355" s="587"/>
      <c r="AW355" s="587"/>
      <c r="AX355" s="587"/>
      <c r="AY355" s="587"/>
      <c r="AZ355" s="443">
        <v>7</v>
      </c>
    </row>
    <row r="356" spans="1:52" s="259" customFormat="1" ht="14.25" customHeight="1">
      <c r="A356" s="575">
        <f t="shared" si="12"/>
        <v>0</v>
      </c>
      <c r="D356" s="589"/>
      <c r="E356" s="589"/>
      <c r="F356" s="589"/>
      <c r="G356" s="589"/>
      <c r="H356" s="589"/>
      <c r="I356" s="589"/>
      <c r="J356" s="589"/>
      <c r="K356" s="589"/>
      <c r="L356" s="589"/>
      <c r="M356" s="589"/>
      <c r="N356" s="589"/>
      <c r="O356" s="589"/>
      <c r="P356" s="589"/>
      <c r="Q356" s="589"/>
      <c r="R356" s="589"/>
      <c r="S356" s="589"/>
      <c r="T356" s="589"/>
      <c r="U356" s="589"/>
      <c r="V356" s="589"/>
      <c r="W356" s="589"/>
      <c r="X356" s="589"/>
      <c r="Y356" s="589"/>
      <c r="Z356" s="589"/>
      <c r="AA356" s="589"/>
      <c r="AB356" s="589"/>
      <c r="AC356" s="589"/>
      <c r="AD356" s="589"/>
      <c r="AE356" s="589"/>
      <c r="AF356" s="589"/>
      <c r="AG356" s="589"/>
      <c r="AH356" s="589"/>
      <c r="AI356" s="589"/>
      <c r="AJ356" s="589"/>
      <c r="AK356" s="589"/>
      <c r="AL356" s="589"/>
      <c r="AM356" s="589"/>
      <c r="AN356" s="589"/>
      <c r="AO356" s="589"/>
      <c r="AP356" s="589"/>
      <c r="AQ356" s="589"/>
      <c r="AR356" s="589"/>
      <c r="AS356" s="589"/>
      <c r="AT356" s="589"/>
      <c r="AU356" s="589"/>
      <c r="AV356" s="589"/>
      <c r="AW356" s="589"/>
      <c r="AX356" s="589"/>
      <c r="AY356" s="589"/>
      <c r="AZ356" s="443">
        <v>7</v>
      </c>
    </row>
    <row r="357" spans="1:52" s="260" customFormat="1" ht="20.100000000000001" customHeight="1">
      <c r="A357" s="575">
        <f t="shared" si="12"/>
        <v>0</v>
      </c>
      <c r="B357" s="1876" t="s">
        <v>1221</v>
      </c>
      <c r="C357" s="1876"/>
      <c r="D357" s="1876"/>
      <c r="E357" s="1876"/>
      <c r="F357" s="1876"/>
      <c r="G357" s="1876"/>
      <c r="H357" s="1876"/>
      <c r="I357" s="1876"/>
      <c r="J357" s="1876"/>
      <c r="K357" s="1876"/>
      <c r="L357" s="1876"/>
      <c r="M357" s="1876"/>
      <c r="N357" s="1876"/>
      <c r="O357" s="1876"/>
      <c r="P357" s="1876"/>
      <c r="Q357" s="1876"/>
      <c r="R357" s="1876"/>
      <c r="S357" s="1876"/>
      <c r="T357" s="1876"/>
      <c r="U357" s="1876"/>
      <c r="V357" s="1876"/>
      <c r="W357" s="1876"/>
      <c r="X357" s="1876"/>
      <c r="Y357" s="1876"/>
      <c r="Z357" s="1876"/>
      <c r="AA357" s="1876"/>
      <c r="AB357" s="1876"/>
      <c r="AC357" s="1876"/>
      <c r="AD357" s="1876"/>
      <c r="AE357" s="1876"/>
      <c r="AF357" s="1876"/>
      <c r="AG357" s="1876"/>
      <c r="AH357" s="1876"/>
      <c r="AI357" s="1876"/>
      <c r="AJ357" s="1876"/>
      <c r="AK357" s="1876"/>
      <c r="AL357" s="1876"/>
      <c r="AM357" s="1876"/>
      <c r="AN357" s="1876"/>
      <c r="AO357" s="1876"/>
      <c r="AP357" s="1876"/>
      <c r="AQ357" s="1876"/>
      <c r="AR357" s="1876"/>
      <c r="AS357" s="1876"/>
      <c r="AT357" s="1876"/>
      <c r="AU357" s="1876"/>
      <c r="AV357" s="1876"/>
      <c r="AW357" s="1876"/>
      <c r="AX357" s="1876"/>
      <c r="AY357" s="1876"/>
      <c r="AZ357" s="443">
        <v>7</v>
      </c>
    </row>
    <row r="358" spans="1:52" s="260" customFormat="1" ht="20.100000000000001" customHeight="1">
      <c r="A358" s="575">
        <f t="shared" si="12"/>
        <v>0</v>
      </c>
      <c r="B358" s="590"/>
      <c r="C358" s="591" t="s">
        <v>1208</v>
      </c>
      <c r="D358" s="591" t="s">
        <v>1220</v>
      </c>
      <c r="E358" s="592"/>
      <c r="F358" s="592"/>
      <c r="G358" s="769"/>
      <c r="H358" s="593"/>
      <c r="I358" s="593"/>
      <c r="J358" s="594"/>
      <c r="K358" s="594"/>
      <c r="L358" s="594"/>
      <c r="M358" s="594"/>
      <c r="N358" s="594"/>
      <c r="O358" s="594"/>
      <c r="P358" s="594"/>
      <c r="Q358" s="595"/>
      <c r="R358" s="595"/>
      <c r="S358" s="595"/>
      <c r="T358" s="595"/>
      <c r="U358" s="595"/>
      <c r="V358" s="596"/>
      <c r="W358" s="596"/>
      <c r="X358" s="596"/>
      <c r="Y358" s="596"/>
      <c r="Z358" s="596"/>
      <c r="AA358" s="596"/>
      <c r="AB358" s="596"/>
      <c r="AC358" s="596"/>
      <c r="AD358" s="596"/>
      <c r="AE358" s="596"/>
      <c r="AF358" s="596"/>
      <c r="AG358" s="596"/>
      <c r="AH358" s="597"/>
      <c r="AI358" s="597"/>
      <c r="AJ358" s="597"/>
      <c r="AK358" s="597"/>
      <c r="AL358" s="598"/>
      <c r="AM358" s="598"/>
      <c r="AN358" s="598"/>
      <c r="AO358" s="598"/>
      <c r="AP358" s="598"/>
      <c r="AQ358" s="598"/>
      <c r="AR358" s="598"/>
      <c r="AS358" s="598"/>
      <c r="AT358" s="598"/>
      <c r="AU358" s="598"/>
      <c r="AV358" s="593"/>
      <c r="AW358" s="593"/>
      <c r="AX358" s="593"/>
      <c r="AY358" s="593"/>
      <c r="AZ358" s="443">
        <v>7</v>
      </c>
    </row>
    <row r="359" spans="1:52" s="259" customFormat="1" ht="18" customHeight="1">
      <c r="A359" s="575">
        <f t="shared" si="12"/>
        <v>0</v>
      </c>
      <c r="B359" s="599"/>
      <c r="C359" s="1862" t="s">
        <v>1219</v>
      </c>
      <c r="D359" s="1862"/>
      <c r="E359" s="1862"/>
      <c r="F359" s="1862"/>
      <c r="G359" s="1862"/>
      <c r="H359" s="1862"/>
      <c r="I359" s="1862"/>
      <c r="J359" s="1862"/>
      <c r="K359" s="1862" t="s">
        <v>1218</v>
      </c>
      <c r="L359" s="1862"/>
      <c r="M359" s="1862"/>
      <c r="N359" s="1862"/>
      <c r="O359" s="1862"/>
      <c r="P359" s="1862"/>
      <c r="Q359" s="1862"/>
      <c r="R359" s="1862"/>
      <c r="S359" s="1862" t="s">
        <v>1217</v>
      </c>
      <c r="T359" s="1862"/>
      <c r="U359" s="1862"/>
      <c r="V359" s="1862"/>
      <c r="W359" s="1862"/>
      <c r="X359" s="1862"/>
      <c r="Y359" s="1862"/>
      <c r="Z359" s="1862"/>
      <c r="AA359" s="1862" t="s">
        <v>1216</v>
      </c>
      <c r="AB359" s="1862"/>
      <c r="AC359" s="1862"/>
      <c r="AD359" s="1862"/>
      <c r="AE359" s="1862"/>
      <c r="AF359" s="1862"/>
      <c r="AG359" s="1862"/>
      <c r="AH359" s="1862"/>
      <c r="AI359" s="1862"/>
      <c r="AJ359" s="1862"/>
      <c r="AK359" s="1862"/>
      <c r="AL359" s="1862"/>
      <c r="AM359" s="1862"/>
      <c r="AN359" s="1862"/>
      <c r="AO359" s="1862"/>
      <c r="AP359" s="1862"/>
      <c r="AQ359" s="1862" t="s">
        <v>964</v>
      </c>
      <c r="AR359" s="1862"/>
      <c r="AS359" s="1862"/>
      <c r="AT359" s="1862"/>
      <c r="AU359" s="1862"/>
      <c r="AV359" s="1862"/>
      <c r="AW359" s="1862"/>
      <c r="AX359" s="1862"/>
      <c r="AY359" s="599"/>
      <c r="AZ359" s="443">
        <v>7</v>
      </c>
    </row>
    <row r="360" spans="1:52" s="259" customFormat="1" ht="18" customHeight="1">
      <c r="A360" s="575">
        <f t="shared" si="12"/>
        <v>0</v>
      </c>
      <c r="B360" s="599"/>
      <c r="C360" s="1862"/>
      <c r="D360" s="1862"/>
      <c r="E360" s="1862"/>
      <c r="F360" s="1862"/>
      <c r="G360" s="1862"/>
      <c r="H360" s="1862"/>
      <c r="I360" s="1862"/>
      <c r="J360" s="1862"/>
      <c r="K360" s="1862"/>
      <c r="L360" s="1862"/>
      <c r="M360" s="1862"/>
      <c r="N360" s="1862"/>
      <c r="O360" s="1862"/>
      <c r="P360" s="1862"/>
      <c r="Q360" s="1862"/>
      <c r="R360" s="1862"/>
      <c r="S360" s="1862"/>
      <c r="T360" s="1862"/>
      <c r="U360" s="1862"/>
      <c r="V360" s="1862"/>
      <c r="W360" s="1862"/>
      <c r="X360" s="1862"/>
      <c r="Y360" s="1862"/>
      <c r="Z360" s="1862"/>
      <c r="AA360" s="1862" t="s">
        <v>1215</v>
      </c>
      <c r="AB360" s="1862"/>
      <c r="AC360" s="1862"/>
      <c r="AD360" s="1862"/>
      <c r="AE360" s="1862"/>
      <c r="AF360" s="1862"/>
      <c r="AG360" s="1862"/>
      <c r="AH360" s="1862"/>
      <c r="AI360" s="1862" t="s">
        <v>1214</v>
      </c>
      <c r="AJ360" s="1862"/>
      <c r="AK360" s="1862"/>
      <c r="AL360" s="1862"/>
      <c r="AM360" s="1862"/>
      <c r="AN360" s="1862"/>
      <c r="AO360" s="1862"/>
      <c r="AP360" s="1862"/>
      <c r="AQ360" s="1862"/>
      <c r="AR360" s="1862"/>
      <c r="AS360" s="1862"/>
      <c r="AT360" s="1862"/>
      <c r="AU360" s="1862"/>
      <c r="AV360" s="1862"/>
      <c r="AW360" s="1862"/>
      <c r="AX360" s="1862"/>
      <c r="AY360" s="599"/>
      <c r="AZ360" s="443">
        <v>7</v>
      </c>
    </row>
    <row r="361" spans="1:52" s="259" customFormat="1" ht="18" customHeight="1">
      <c r="A361" s="575">
        <f t="shared" si="12"/>
        <v>0</v>
      </c>
      <c r="B361" s="600"/>
      <c r="C361" s="1871">
        <f>L345</f>
        <v>0</v>
      </c>
      <c r="D361" s="1872"/>
      <c r="E361" s="1875" t="s">
        <v>1213</v>
      </c>
      <c r="F361" s="1875"/>
      <c r="G361" s="1872">
        <f>Z345</f>
        <v>0</v>
      </c>
      <c r="H361" s="1872"/>
      <c r="I361" s="1875" t="s">
        <v>1212</v>
      </c>
      <c r="J361" s="1875"/>
      <c r="K361" s="1894">
        <f>'6-3표준조사 5'!Q454</f>
        <v>0</v>
      </c>
      <c r="L361" s="1894"/>
      <c r="M361" s="1894"/>
      <c r="N361" s="1894"/>
      <c r="O361" s="1894"/>
      <c r="P361" s="1894"/>
      <c r="Q361" s="1894"/>
      <c r="R361" s="1894"/>
      <c r="S361" s="1867">
        <f>'6-3표준조사 5'!K456</f>
        <v>0</v>
      </c>
      <c r="T361" s="1867"/>
      <c r="U361" s="1867"/>
      <c r="V361" s="1867"/>
      <c r="W361" s="1867"/>
      <c r="X361" s="1867"/>
      <c r="Y361" s="1867"/>
      <c r="Z361" s="1867"/>
      <c r="AA361" s="1865">
        <f>'6-3표준조사 5'!Q460</f>
        <v>0</v>
      </c>
      <c r="AB361" s="1865"/>
      <c r="AC361" s="1865"/>
      <c r="AD361" s="1865"/>
      <c r="AE361" s="1865"/>
      <c r="AF361" s="1865"/>
      <c r="AG361" s="1865"/>
      <c r="AH361" s="1865"/>
      <c r="AI361" s="1865">
        <f>'6-3표준조사 5'!R460</f>
        <v>0</v>
      </c>
      <c r="AJ361" s="1865"/>
      <c r="AK361" s="1865"/>
      <c r="AL361" s="1865"/>
      <c r="AM361" s="1865"/>
      <c r="AN361" s="1865"/>
      <c r="AO361" s="1865"/>
      <c r="AP361" s="1865"/>
      <c r="AQ361" s="1867" t="str">
        <f>'6-3표준조사 5'!R456</f>
        <v>3년차 이상</v>
      </c>
      <c r="AR361" s="1867"/>
      <c r="AS361" s="1867"/>
      <c r="AT361" s="1867"/>
      <c r="AU361" s="1867"/>
      <c r="AV361" s="1867"/>
      <c r="AW361" s="1867"/>
      <c r="AX361" s="1867"/>
      <c r="AY361" s="599"/>
      <c r="AZ361" s="443">
        <v>7</v>
      </c>
    </row>
    <row r="362" spans="1:52" s="259" customFormat="1" ht="18" customHeight="1">
      <c r="A362" s="575">
        <f t="shared" si="12"/>
        <v>0</v>
      </c>
      <c r="B362" s="600"/>
      <c r="C362" s="1873"/>
      <c r="D362" s="1874"/>
      <c r="E362" s="1874"/>
      <c r="F362" s="1874"/>
      <c r="G362" s="1874"/>
      <c r="H362" s="1874"/>
      <c r="I362" s="1874"/>
      <c r="J362" s="1874"/>
      <c r="K362" s="1895"/>
      <c r="L362" s="1895"/>
      <c r="M362" s="1895"/>
      <c r="N362" s="1895"/>
      <c r="O362" s="1895"/>
      <c r="P362" s="1895"/>
      <c r="Q362" s="1895"/>
      <c r="R362" s="1895"/>
      <c r="S362" s="1868"/>
      <c r="T362" s="1868"/>
      <c r="U362" s="1868"/>
      <c r="V362" s="1868"/>
      <c r="W362" s="1868"/>
      <c r="X362" s="1868"/>
      <c r="Y362" s="1868"/>
      <c r="Z362" s="1868"/>
      <c r="AA362" s="1866"/>
      <c r="AB362" s="1866"/>
      <c r="AC362" s="1866"/>
      <c r="AD362" s="1866"/>
      <c r="AE362" s="1866"/>
      <c r="AF362" s="1866"/>
      <c r="AG362" s="1866"/>
      <c r="AH362" s="1866"/>
      <c r="AI362" s="1866"/>
      <c r="AJ362" s="1866"/>
      <c r="AK362" s="1866"/>
      <c r="AL362" s="1866"/>
      <c r="AM362" s="1866"/>
      <c r="AN362" s="1866"/>
      <c r="AO362" s="1866"/>
      <c r="AP362" s="1866"/>
      <c r="AQ362" s="1868"/>
      <c r="AR362" s="1868"/>
      <c r="AS362" s="1868"/>
      <c r="AT362" s="1868"/>
      <c r="AU362" s="1868"/>
      <c r="AV362" s="1868"/>
      <c r="AW362" s="1868"/>
      <c r="AX362" s="1868"/>
      <c r="AY362" s="599"/>
      <c r="AZ362" s="443">
        <v>7</v>
      </c>
    </row>
    <row r="363" spans="1:52" s="259" customFormat="1" ht="18" customHeight="1">
      <c r="A363" s="575">
        <f t="shared" si="12"/>
        <v>0</v>
      </c>
      <c r="B363" s="600"/>
      <c r="C363" s="600" t="s">
        <v>1206</v>
      </c>
      <c r="D363" s="600" t="s">
        <v>1211</v>
      </c>
      <c r="E363" s="600"/>
      <c r="F363" s="599"/>
      <c r="G363" s="599"/>
      <c r="H363" s="599"/>
      <c r="I363" s="599"/>
      <c r="J363" s="599"/>
      <c r="K363" s="599"/>
      <c r="L363" s="599"/>
      <c r="M363" s="599"/>
      <c r="N363" s="599"/>
      <c r="O363" s="599"/>
      <c r="P363" s="599"/>
      <c r="Q363" s="601"/>
      <c r="R363" s="601"/>
      <c r="S363" s="601"/>
      <c r="T363" s="601"/>
      <c r="U363" s="601"/>
      <c r="V363" s="599"/>
      <c r="W363" s="602"/>
      <c r="X363" s="602"/>
      <c r="Y363" s="602"/>
      <c r="Z363" s="602"/>
      <c r="AA363" s="602"/>
      <c r="AB363" s="602"/>
      <c r="AC363" s="602"/>
      <c r="AD363" s="602"/>
      <c r="AE363" s="602"/>
      <c r="AF363" s="602"/>
      <c r="AG363" s="599"/>
      <c r="AH363" s="603"/>
      <c r="AI363" s="603"/>
      <c r="AJ363" s="603"/>
      <c r="AK363" s="603"/>
      <c r="AL363" s="604"/>
      <c r="AM363" s="604"/>
      <c r="AN363" s="604"/>
      <c r="AO363" s="604"/>
      <c r="AP363" s="604"/>
      <c r="AQ363" s="604"/>
      <c r="AR363" s="604"/>
      <c r="AS363" s="604"/>
      <c r="AT363" s="604"/>
      <c r="AU363" s="604"/>
      <c r="AV363" s="599"/>
      <c r="AW363" s="599"/>
      <c r="AX363" s="599"/>
      <c r="AY363" s="599"/>
      <c r="AZ363" s="443">
        <v>7</v>
      </c>
    </row>
    <row r="364" spans="1:52" s="259" customFormat="1" ht="18" customHeight="1">
      <c r="A364" s="575">
        <f>IF(K361&gt;0,1,0)</f>
        <v>0</v>
      </c>
      <c r="B364" s="600"/>
      <c r="C364" s="600"/>
      <c r="D364" s="259" t="s">
        <v>499</v>
      </c>
      <c r="E364" s="600" t="str">
        <f>'6-3표준조사 5'!$W$471</f>
        <v>식재된 0 는 활착이 안정된 상태로 신초발달이 양호하며 고사목은 단목으로 불규칙하게 분포되어 있음</v>
      </c>
      <c r="F364" s="599"/>
      <c r="G364" s="599"/>
      <c r="H364" s="599"/>
      <c r="I364" s="599"/>
      <c r="J364" s="599"/>
      <c r="K364" s="599"/>
      <c r="L364" s="599"/>
      <c r="M364" s="599"/>
      <c r="N364" s="599"/>
      <c r="O364" s="599"/>
      <c r="P364" s="599"/>
      <c r="Q364" s="601"/>
      <c r="R364" s="601"/>
      <c r="S364" s="601"/>
      <c r="T364" s="601"/>
      <c r="U364" s="601"/>
      <c r="V364" s="599"/>
      <c r="W364" s="605"/>
      <c r="X364" s="602"/>
      <c r="Y364" s="602"/>
      <c r="Z364" s="602"/>
      <c r="AA364" s="605"/>
      <c r="AB364" s="602"/>
      <c r="AC364" s="602"/>
      <c r="AD364" s="602"/>
      <c r="AE364" s="605"/>
      <c r="AF364" s="602"/>
      <c r="AG364" s="599"/>
      <c r="AH364" s="603"/>
      <c r="AI364" s="603"/>
      <c r="AJ364" s="603"/>
      <c r="AK364" s="603"/>
      <c r="AL364" s="604"/>
      <c r="AM364" s="604"/>
      <c r="AN364" s="604"/>
      <c r="AO364" s="604"/>
      <c r="AP364" s="604"/>
      <c r="AQ364" s="604"/>
      <c r="AR364" s="604"/>
      <c r="AS364" s="604"/>
      <c r="AT364" s="604"/>
      <c r="AU364" s="604"/>
      <c r="AV364" s="599"/>
      <c r="AW364" s="599"/>
      <c r="AX364" s="599"/>
      <c r="AY364" s="599"/>
      <c r="AZ364" s="443">
        <v>7</v>
      </c>
    </row>
    <row r="365" spans="1:52" s="259" customFormat="1" ht="18" customHeight="1">
      <c r="A365" s="575">
        <f>IF(K361&gt;0,1,0)</f>
        <v>0</v>
      </c>
      <c r="B365" s="600"/>
      <c r="C365" s="600"/>
      <c r="D365" s="259" t="s">
        <v>499</v>
      </c>
      <c r="E365" s="600" t="str">
        <f>'6-3표준조사 5'!$W$472</f>
        <v>식재된 0의 수고 및 현장여건등을 고려하여 묘목찾기는 미반영 하였다.</v>
      </c>
      <c r="F365" s="599"/>
      <c r="G365" s="599"/>
      <c r="H365" s="599"/>
      <c r="I365" s="599"/>
      <c r="J365" s="599"/>
      <c r="K365" s="599"/>
      <c r="L365" s="599"/>
      <c r="M365" s="599"/>
      <c r="N365" s="599"/>
      <c r="O365" s="599"/>
      <c r="P365" s="599"/>
      <c r="Q365" s="601"/>
      <c r="R365" s="601"/>
      <c r="S365" s="601"/>
      <c r="T365" s="601"/>
      <c r="U365" s="601"/>
      <c r="V365" s="599"/>
      <c r="W365" s="599"/>
      <c r="X365" s="599"/>
      <c r="Y365" s="599"/>
      <c r="Z365" s="599"/>
      <c r="AA365" s="599"/>
      <c r="AB365" s="599"/>
      <c r="AC365" s="599"/>
      <c r="AD365" s="599"/>
      <c r="AE365" s="599"/>
      <c r="AF365" s="599"/>
      <c r="AG365" s="599"/>
      <c r="AH365" s="603"/>
      <c r="AI365" s="603"/>
      <c r="AJ365" s="603"/>
      <c r="AK365" s="603"/>
      <c r="AL365" s="604"/>
      <c r="AM365" s="604"/>
      <c r="AN365" s="604"/>
      <c r="AO365" s="604"/>
      <c r="AP365" s="604"/>
      <c r="AQ365" s="604"/>
      <c r="AR365" s="604"/>
      <c r="AS365" s="604"/>
      <c r="AT365" s="604"/>
      <c r="AU365" s="604"/>
      <c r="AV365" s="599"/>
      <c r="AW365" s="599"/>
      <c r="AX365" s="599"/>
      <c r="AY365" s="599"/>
      <c r="AZ365" s="444">
        <v>7</v>
      </c>
    </row>
    <row r="366" spans="1:52" s="259" customFormat="1" ht="18" customHeight="1">
      <c r="A366" s="575">
        <f t="shared" ref="A366:A371" si="13">IF(K$361&gt;0,1,0)</f>
        <v>0</v>
      </c>
      <c r="B366" s="600"/>
      <c r="C366" s="600" t="s">
        <v>1193</v>
      </c>
      <c r="D366" s="600" t="s">
        <v>1210</v>
      </c>
      <c r="E366" s="600"/>
      <c r="F366" s="599"/>
      <c r="G366" s="599"/>
      <c r="H366" s="599"/>
      <c r="I366" s="599"/>
      <c r="J366" s="599"/>
      <c r="K366" s="599"/>
      <c r="L366" s="599"/>
      <c r="M366" s="599"/>
      <c r="N366" s="599"/>
      <c r="O366" s="599"/>
      <c r="P366" s="599"/>
      <c r="Q366" s="601"/>
      <c r="R366" s="601"/>
      <c r="S366" s="601"/>
      <c r="T366" s="601"/>
      <c r="U366" s="601"/>
      <c r="V366" s="599"/>
      <c r="W366" s="599"/>
      <c r="X366" s="599"/>
      <c r="Y366" s="599"/>
      <c r="Z366" s="599"/>
      <c r="AA366" s="599"/>
      <c r="AB366" s="599"/>
      <c r="AC366" s="599"/>
      <c r="AD366" s="599"/>
      <c r="AE366" s="599"/>
      <c r="AF366" s="599"/>
      <c r="AG366" s="599"/>
      <c r="AH366" s="603"/>
      <c r="AI366" s="603"/>
      <c r="AJ366" s="603"/>
      <c r="AK366" s="603"/>
      <c r="AL366" s="604"/>
      <c r="AM366" s="604"/>
      <c r="AN366" s="604"/>
      <c r="AO366" s="604"/>
      <c r="AP366" s="604"/>
      <c r="AQ366" s="604"/>
      <c r="AR366" s="604"/>
      <c r="AS366" s="604"/>
      <c r="AT366" s="604"/>
      <c r="AU366" s="604"/>
      <c r="AV366" s="599"/>
      <c r="AW366" s="599"/>
      <c r="AX366" s="599"/>
      <c r="AY366" s="599"/>
      <c r="AZ366" s="443">
        <v>7</v>
      </c>
    </row>
    <row r="367" spans="1:52" s="259" customFormat="1" ht="18" customHeight="1">
      <c r="A367" s="575">
        <f t="shared" si="13"/>
        <v>0</v>
      </c>
      <c r="B367" s="600"/>
      <c r="C367" s="600"/>
      <c r="D367" s="259" t="s">
        <v>499</v>
      </c>
      <c r="E367" s="600" t="str">
        <f>CONCATENATE("제거대상식생은 ",'6-3표준조사 5'!S460,"이며, 근주에서 올라온 맹아가 불규칙하게 분포한다.")</f>
        <v>제거대상식생은 이며, 근주에서 올라온 맹아가 불규칙하게 분포한다.</v>
      </c>
      <c r="F367" s="599"/>
      <c r="G367" s="599"/>
      <c r="H367" s="599"/>
      <c r="I367" s="599"/>
      <c r="J367" s="599"/>
      <c r="K367" s="599"/>
      <c r="L367" s="599"/>
      <c r="M367" s="599"/>
      <c r="N367" s="599"/>
      <c r="O367" s="599"/>
      <c r="P367" s="599"/>
      <c r="Q367" s="601"/>
      <c r="R367" s="601"/>
      <c r="S367" s="601"/>
      <c r="T367" s="601"/>
      <c r="U367" s="601"/>
      <c r="V367" s="599"/>
      <c r="W367" s="599"/>
      <c r="X367" s="599"/>
      <c r="Y367" s="599"/>
      <c r="Z367" s="599"/>
      <c r="AA367" s="599"/>
      <c r="AB367" s="599"/>
      <c r="AC367" s="599"/>
      <c r="AD367" s="599"/>
      <c r="AE367" s="599"/>
      <c r="AF367" s="599"/>
      <c r="AG367" s="599"/>
      <c r="AH367" s="603"/>
      <c r="AI367" s="603"/>
      <c r="AJ367" s="603"/>
      <c r="AK367" s="603"/>
      <c r="AL367" s="604"/>
      <c r="AM367" s="604"/>
      <c r="AN367" s="604"/>
      <c r="AO367" s="604"/>
      <c r="AP367" s="604"/>
      <c r="AQ367" s="604"/>
      <c r="AR367" s="604"/>
      <c r="AS367" s="604"/>
      <c r="AT367" s="604"/>
      <c r="AU367" s="604"/>
      <c r="AV367" s="599"/>
      <c r="AW367" s="599"/>
      <c r="AX367" s="599"/>
      <c r="AY367" s="599"/>
      <c r="AZ367" s="443">
        <v>7</v>
      </c>
    </row>
    <row r="368" spans="1:52" s="259" customFormat="1" ht="18" customHeight="1">
      <c r="A368" s="575">
        <f t="shared" si="13"/>
        <v>0</v>
      </c>
      <c r="B368" s="600"/>
      <c r="C368" s="600"/>
      <c r="D368" s="259" t="s">
        <v>499</v>
      </c>
      <c r="E368" s="600" t="str">
        <f>CONCATENATE("조림목이 자연발생 식생과 경쟁하고 있으며 조림목의 조림후 경과년수는 ",AQ363,"이다." )</f>
        <v>조림목이 자연발생 식생과 경쟁하고 있으며 조림목의 조림후 경과년수는 이다.</v>
      </c>
      <c r="F368" s="599"/>
      <c r="G368" s="599"/>
      <c r="H368" s="599"/>
      <c r="I368" s="599"/>
      <c r="J368" s="599"/>
      <c r="K368" s="599"/>
      <c r="L368" s="599"/>
      <c r="M368" s="599"/>
      <c r="N368" s="599"/>
      <c r="O368" s="599"/>
      <c r="P368" s="599"/>
      <c r="Q368" s="599"/>
      <c r="R368" s="599"/>
      <c r="S368" s="599"/>
      <c r="T368" s="599"/>
      <c r="U368" s="599"/>
      <c r="V368" s="599"/>
      <c r="W368" s="599"/>
      <c r="X368" s="599"/>
      <c r="Y368" s="599"/>
      <c r="Z368" s="599"/>
      <c r="AA368" s="599"/>
      <c r="AB368" s="599"/>
      <c r="AC368" s="599"/>
      <c r="AD368" s="599"/>
      <c r="AE368" s="599"/>
      <c r="AF368" s="599"/>
      <c r="AG368" s="599"/>
      <c r="AH368" s="603"/>
      <c r="AI368" s="603"/>
      <c r="AJ368" s="603"/>
      <c r="AK368" s="603"/>
      <c r="AL368" s="604"/>
      <c r="AM368" s="604"/>
      <c r="AN368" s="604"/>
      <c r="AO368" s="604"/>
      <c r="AP368" s="604"/>
      <c r="AQ368" s="604"/>
      <c r="AR368" s="604"/>
      <c r="AS368" s="604"/>
      <c r="AT368" s="604"/>
      <c r="AU368" s="604"/>
      <c r="AV368" s="599"/>
      <c r="AW368" s="599"/>
      <c r="AX368" s="599"/>
      <c r="AY368" s="599"/>
      <c r="AZ368" s="443">
        <v>7</v>
      </c>
    </row>
    <row r="369" spans="1:52" s="259" customFormat="1" ht="13.5" customHeight="1">
      <c r="A369" s="575">
        <f t="shared" si="13"/>
        <v>0</v>
      </c>
      <c r="B369" s="606"/>
      <c r="C369" s="606"/>
      <c r="D369" s="606"/>
      <c r="E369" s="606"/>
      <c r="F369" s="769"/>
      <c r="G369" s="769"/>
      <c r="H369" s="769"/>
      <c r="I369" s="769"/>
      <c r="J369" s="607"/>
      <c r="K369" s="607"/>
      <c r="L369" s="607"/>
      <c r="M369" s="607"/>
      <c r="N369" s="607"/>
      <c r="O369" s="607"/>
      <c r="P369" s="607"/>
      <c r="Q369" s="608"/>
      <c r="R369" s="608"/>
      <c r="S369" s="608"/>
      <c r="T369" s="608"/>
      <c r="U369" s="608"/>
      <c r="V369" s="599"/>
      <c r="W369" s="599"/>
      <c r="X369" s="599"/>
      <c r="Y369" s="599"/>
      <c r="Z369" s="599"/>
      <c r="AA369" s="599"/>
      <c r="AB369" s="599"/>
      <c r="AC369" s="599"/>
      <c r="AD369" s="599"/>
      <c r="AE369" s="599"/>
      <c r="AF369" s="599"/>
      <c r="AG369" s="599"/>
      <c r="AH369" s="609"/>
      <c r="AI369" s="609"/>
      <c r="AJ369" s="609"/>
      <c r="AK369" s="609"/>
      <c r="AL369" s="610"/>
      <c r="AM369" s="610"/>
      <c r="AN369" s="610"/>
      <c r="AO369" s="610"/>
      <c r="AP369" s="610"/>
      <c r="AQ369" s="610"/>
      <c r="AR369" s="610"/>
      <c r="AS369" s="610"/>
      <c r="AT369" s="610"/>
      <c r="AU369" s="610"/>
      <c r="AV369" s="769"/>
      <c r="AW369" s="769"/>
      <c r="AX369" s="769"/>
      <c r="AY369" s="769"/>
      <c r="AZ369" s="443">
        <v>7</v>
      </c>
    </row>
    <row r="370" spans="1:52" s="260" customFormat="1" ht="19.5" customHeight="1">
      <c r="A370" s="575">
        <f t="shared" si="13"/>
        <v>0</v>
      </c>
      <c r="B370" s="1876" t="s">
        <v>1209</v>
      </c>
      <c r="C370" s="1876"/>
      <c r="D370" s="1876"/>
      <c r="E370" s="1876"/>
      <c r="F370" s="1876"/>
      <c r="G370" s="1876"/>
      <c r="H370" s="1876"/>
      <c r="I370" s="1876"/>
      <c r="J370" s="1876"/>
      <c r="K370" s="1876"/>
      <c r="L370" s="1876"/>
      <c r="M370" s="1876"/>
      <c r="N370" s="1876"/>
      <c r="O370" s="1876"/>
      <c r="P370" s="1876"/>
      <c r="Q370" s="1876"/>
      <c r="R370" s="1876"/>
      <c r="S370" s="1876"/>
      <c r="T370" s="1876"/>
      <c r="U370" s="1876"/>
      <c r="V370" s="1876"/>
      <c r="W370" s="1876"/>
      <c r="X370" s="1876"/>
      <c r="Y370" s="1876"/>
      <c r="Z370" s="1876"/>
      <c r="AA370" s="1876"/>
      <c r="AB370" s="1876"/>
      <c r="AC370" s="1876"/>
      <c r="AD370" s="1876"/>
      <c r="AE370" s="1876"/>
      <c r="AF370" s="1876"/>
      <c r="AG370" s="1876"/>
      <c r="AH370" s="1876"/>
      <c r="AI370" s="1876"/>
      <c r="AJ370" s="1876"/>
      <c r="AK370" s="1876"/>
      <c r="AL370" s="1876"/>
      <c r="AM370" s="1876"/>
      <c r="AN370" s="1876"/>
      <c r="AO370" s="1876"/>
      <c r="AP370" s="1876"/>
      <c r="AQ370" s="1876"/>
      <c r="AR370" s="1876"/>
      <c r="AS370" s="1876"/>
      <c r="AT370" s="1876"/>
      <c r="AU370" s="1876"/>
      <c r="AV370" s="1876"/>
      <c r="AW370" s="1876"/>
      <c r="AX370" s="1876"/>
      <c r="AY370" s="1876"/>
      <c r="AZ370" s="443">
        <v>7</v>
      </c>
    </row>
    <row r="371" spans="1:52" s="260" customFormat="1" ht="18" customHeight="1">
      <c r="A371" s="575">
        <f t="shared" si="13"/>
        <v>0</v>
      </c>
      <c r="B371" s="770"/>
      <c r="C371" s="259" t="s">
        <v>1208</v>
      </c>
      <c r="D371" s="579" t="s">
        <v>1207</v>
      </c>
      <c r="E371" s="579"/>
      <c r="F371" s="579"/>
      <c r="G371" s="579"/>
      <c r="H371" s="579"/>
      <c r="I371" s="579"/>
      <c r="J371" s="611"/>
      <c r="K371" s="611"/>
      <c r="L371" s="611"/>
      <c r="M371" s="611"/>
      <c r="N371" s="611"/>
      <c r="O371" s="611"/>
      <c r="P371" s="611"/>
      <c r="Q371" s="611"/>
      <c r="R371" s="611"/>
      <c r="S371" s="611"/>
      <c r="T371" s="611"/>
      <c r="U371" s="611"/>
      <c r="V371" s="611"/>
      <c r="W371" s="611"/>
      <c r="X371" s="611"/>
      <c r="Y371" s="611"/>
      <c r="Z371" s="611"/>
      <c r="AA371" s="611"/>
      <c r="AB371" s="611"/>
      <c r="AC371" s="611"/>
      <c r="AD371" s="611"/>
      <c r="AE371" s="611"/>
      <c r="AF371" s="611"/>
      <c r="AG371" s="611"/>
      <c r="AH371" s="611"/>
      <c r="AI371" s="611"/>
      <c r="AJ371" s="611"/>
      <c r="AK371" s="611"/>
      <c r="AL371" s="611"/>
      <c r="AM371" s="611"/>
      <c r="AN371" s="611"/>
      <c r="AO371" s="611"/>
      <c r="AP371" s="611"/>
      <c r="AQ371" s="611"/>
      <c r="AR371" s="611"/>
      <c r="AS371" s="611"/>
      <c r="AT371" s="611"/>
      <c r="AU371" s="611"/>
      <c r="AV371" s="611"/>
      <c r="AW371" s="611"/>
      <c r="AX371" s="611"/>
      <c r="AY371" s="611"/>
      <c r="AZ371" s="443">
        <v>7</v>
      </c>
    </row>
    <row r="372" spans="1:52" s="259" customFormat="1" ht="18" customHeight="1">
      <c r="A372" s="575">
        <f>A385</f>
        <v>0</v>
      </c>
      <c r="D372" s="259" t="s">
        <v>499</v>
      </c>
      <c r="E372" s="579" t="str">
        <f>'6-3표준조사 5'!$W$473</f>
        <v>소반내 조림목의 생육상태, 현장여건 등을 고려하여 작업종은 로 적용한다.</v>
      </c>
      <c r="F372" s="579"/>
      <c r="G372" s="579"/>
      <c r="H372" s="579"/>
      <c r="I372" s="579"/>
      <c r="J372" s="580"/>
      <c r="K372" s="579"/>
      <c r="L372" s="579"/>
      <c r="M372" s="579"/>
      <c r="N372" s="579"/>
      <c r="O372" s="579"/>
      <c r="P372" s="579"/>
      <c r="Q372" s="579"/>
      <c r="R372" s="579"/>
      <c r="S372" s="579"/>
      <c r="T372" s="579"/>
      <c r="U372" s="579"/>
      <c r="V372" s="579"/>
      <c r="W372" s="579"/>
      <c r="X372" s="579"/>
      <c r="Y372" s="579"/>
      <c r="Z372" s="579"/>
      <c r="AA372" s="579"/>
      <c r="AB372" s="579"/>
      <c r="AC372" s="579"/>
      <c r="AD372" s="579"/>
      <c r="AE372" s="579"/>
      <c r="AF372" s="579"/>
      <c r="AG372" s="579"/>
      <c r="AH372" s="579"/>
      <c r="AI372" s="579"/>
      <c r="AJ372" s="579"/>
      <c r="AK372" s="579"/>
      <c r="AL372" s="579"/>
      <c r="AM372" s="579"/>
      <c r="AN372" s="579"/>
      <c r="AO372" s="579"/>
      <c r="AP372" s="579"/>
      <c r="AQ372" s="579"/>
      <c r="AR372" s="579"/>
      <c r="AS372" s="579"/>
      <c r="AT372" s="579"/>
      <c r="AU372" s="579"/>
      <c r="AV372" s="579"/>
      <c r="AW372" s="579"/>
      <c r="AX372" s="579"/>
      <c r="AY372" s="579"/>
      <c r="AZ372" s="443">
        <v>7</v>
      </c>
    </row>
    <row r="373" spans="1:52" s="259" customFormat="1" ht="18" customHeight="1">
      <c r="A373" s="575">
        <f>A388</f>
        <v>0</v>
      </c>
      <c r="D373" s="259" t="s">
        <v>499</v>
      </c>
      <c r="E373" s="579" t="s">
        <v>1048</v>
      </c>
      <c r="F373" s="579"/>
      <c r="G373" s="579"/>
      <c r="H373" s="579"/>
      <c r="I373" s="579"/>
      <c r="J373" s="580"/>
      <c r="K373" s="579"/>
      <c r="L373" s="579"/>
      <c r="M373" s="579"/>
      <c r="N373" s="579"/>
      <c r="O373" s="579"/>
      <c r="P373" s="579"/>
      <c r="Q373" s="579"/>
      <c r="R373" s="579"/>
      <c r="S373" s="579"/>
      <c r="T373" s="579"/>
      <c r="U373" s="579"/>
      <c r="V373" s="579"/>
      <c r="W373" s="579"/>
      <c r="X373" s="579"/>
      <c r="Y373" s="579"/>
      <c r="Z373" s="579"/>
      <c r="AA373" s="579"/>
      <c r="AB373" s="579"/>
      <c r="AC373" s="579"/>
      <c r="AD373" s="579"/>
      <c r="AE373" s="579"/>
      <c r="AF373" s="579"/>
      <c r="AG373" s="579"/>
      <c r="AH373" s="579"/>
      <c r="AI373" s="579"/>
      <c r="AJ373" s="579"/>
      <c r="AK373" s="579"/>
      <c r="AL373" s="579"/>
      <c r="AM373" s="579"/>
      <c r="AN373" s="579"/>
      <c r="AO373" s="579"/>
      <c r="AP373" s="579"/>
      <c r="AQ373" s="579"/>
      <c r="AR373" s="579"/>
      <c r="AS373" s="579"/>
      <c r="AT373" s="579"/>
      <c r="AU373" s="579"/>
      <c r="AV373" s="579"/>
      <c r="AW373" s="579"/>
      <c r="AX373" s="579"/>
      <c r="AY373" s="579"/>
      <c r="AZ373" s="443"/>
    </row>
    <row r="374" spans="1:52" s="260" customFormat="1" ht="18" customHeight="1">
      <c r="A374" s="575" t="s">
        <v>1446</v>
      </c>
      <c r="B374" s="951"/>
      <c r="C374" s="259"/>
      <c r="D374" s="259" t="s">
        <v>499</v>
      </c>
      <c r="E374" s="579" t="s">
        <v>1356</v>
      </c>
      <c r="F374" s="579"/>
      <c r="G374" s="579"/>
      <c r="H374" s="579"/>
      <c r="I374" s="579"/>
      <c r="J374" s="580"/>
      <c r="K374" s="579"/>
      <c r="L374" s="579"/>
      <c r="M374" s="579"/>
      <c r="N374" s="579"/>
      <c r="O374" s="579"/>
      <c r="P374" s="579"/>
      <c r="Q374" s="579"/>
      <c r="R374" s="579"/>
      <c r="S374" s="579"/>
      <c r="T374" s="579"/>
      <c r="U374" s="579"/>
      <c r="V374" s="579"/>
      <c r="W374" s="579"/>
      <c r="X374" s="579"/>
      <c r="Y374" s="579"/>
      <c r="Z374" s="579"/>
      <c r="AA374" s="579"/>
      <c r="AB374" s="579"/>
      <c r="AC374" s="579"/>
      <c r="AD374" s="579"/>
      <c r="AE374" s="579"/>
      <c r="AF374" s="579"/>
      <c r="AG374" s="579"/>
      <c r="AH374" s="579"/>
      <c r="AI374" s="579"/>
      <c r="AJ374" s="579"/>
      <c r="AK374" s="611"/>
      <c r="AL374" s="611"/>
      <c r="AM374" s="611"/>
      <c r="AN374" s="611"/>
      <c r="AO374" s="611"/>
      <c r="AP374" s="611"/>
      <c r="AQ374" s="611"/>
      <c r="AR374" s="611"/>
      <c r="AS374" s="611"/>
      <c r="AT374" s="611"/>
      <c r="AU374" s="611"/>
      <c r="AV374" s="611"/>
      <c r="AW374" s="611"/>
      <c r="AX374" s="611"/>
      <c r="AY374" s="611"/>
      <c r="AZ374" s="443"/>
    </row>
    <row r="375" spans="1:52" s="259" customFormat="1" ht="18" customHeight="1">
      <c r="A375" s="575">
        <f>IF(K$361&gt;0,1,0)</f>
        <v>0</v>
      </c>
      <c r="C375" s="259" t="s">
        <v>1206</v>
      </c>
      <c r="D375" s="579" t="s">
        <v>1205</v>
      </c>
      <c r="E375" s="579"/>
      <c r="F375" s="579"/>
      <c r="G375" s="579"/>
      <c r="H375" s="579"/>
      <c r="I375" s="579"/>
      <c r="J375" s="579"/>
      <c r="K375" s="579"/>
      <c r="L375" s="579"/>
      <c r="M375" s="579"/>
      <c r="N375" s="579"/>
      <c r="O375" s="579"/>
      <c r="P375" s="579"/>
      <c r="Q375" s="579"/>
      <c r="R375" s="579"/>
      <c r="S375" s="579"/>
      <c r="T375" s="579"/>
      <c r="U375" s="579"/>
      <c r="V375" s="579"/>
      <c r="W375" s="579"/>
      <c r="X375" s="579"/>
      <c r="Y375" s="579"/>
      <c r="Z375" s="579"/>
      <c r="AA375" s="579"/>
      <c r="AB375" s="579"/>
      <c r="AC375" s="579"/>
      <c r="AD375" s="579"/>
      <c r="AE375" s="579"/>
      <c r="AF375" s="579"/>
      <c r="AG375" s="579"/>
      <c r="AH375" s="579"/>
      <c r="AI375" s="579"/>
      <c r="AJ375" s="579"/>
      <c r="AK375" s="579"/>
      <c r="AL375" s="579"/>
      <c r="AM375" s="579"/>
      <c r="AN375" s="579"/>
      <c r="AO375" s="579"/>
      <c r="AP375" s="579"/>
      <c r="AQ375" s="579"/>
      <c r="AR375" s="579"/>
      <c r="AS375" s="579"/>
      <c r="AT375" s="579"/>
      <c r="AU375" s="579"/>
      <c r="AV375" s="579"/>
      <c r="AW375" s="579"/>
      <c r="AX375" s="579"/>
      <c r="AY375" s="579"/>
      <c r="AZ375" s="443">
        <v>7</v>
      </c>
    </row>
    <row r="376" spans="1:52" s="259" customFormat="1" ht="18" customHeight="1">
      <c r="A376" s="575">
        <f>IF(K$361&gt;0,1,0)</f>
        <v>0</v>
      </c>
      <c r="C376" s="1862" t="s">
        <v>1204</v>
      </c>
      <c r="D376" s="1862"/>
      <c r="E376" s="1862"/>
      <c r="F376" s="1862"/>
      <c r="G376" s="1862"/>
      <c r="H376" s="1862"/>
      <c r="I376" s="1862"/>
      <c r="J376" s="1862"/>
      <c r="K376" s="1862"/>
      <c r="L376" s="1862"/>
      <c r="M376" s="1862"/>
      <c r="N376" s="1862"/>
      <c r="O376" s="1862"/>
      <c r="P376" s="1862"/>
      <c r="Q376" s="1862"/>
      <c r="R376" s="1862"/>
      <c r="S376" s="1862"/>
      <c r="T376" s="1862"/>
      <c r="U376" s="1862"/>
      <c r="V376" s="1862"/>
      <c r="W376" s="1862"/>
      <c r="X376" s="1862"/>
      <c r="Y376" s="1862"/>
      <c r="Z376" s="1862"/>
      <c r="AA376" s="1862" t="s">
        <v>1203</v>
      </c>
      <c r="AB376" s="1862"/>
      <c r="AC376" s="1862"/>
      <c r="AD376" s="1862"/>
      <c r="AE376" s="1862"/>
      <c r="AF376" s="1862"/>
      <c r="AG376" s="1862"/>
      <c r="AH376" s="1862"/>
      <c r="AI376" s="1862"/>
      <c r="AJ376" s="1862"/>
      <c r="AK376" s="1862"/>
      <c r="AL376" s="1862"/>
      <c r="AM376" s="1862"/>
      <c r="AN376" s="1862"/>
      <c r="AO376" s="1862"/>
      <c r="AP376" s="1862"/>
      <c r="AQ376" s="1862"/>
      <c r="AR376" s="1862"/>
      <c r="AS376" s="1862"/>
      <c r="AT376" s="1862"/>
      <c r="AU376" s="1862"/>
      <c r="AV376" s="1862"/>
      <c r="AW376" s="1862"/>
      <c r="AX376" s="1862"/>
      <c r="AZ376" s="443">
        <v>7</v>
      </c>
    </row>
    <row r="377" spans="1:52" s="259" customFormat="1" ht="18" customHeight="1">
      <c r="A377" s="575">
        <f>IF(K$361&gt;0,1,0)</f>
        <v>0</v>
      </c>
      <c r="B377" s="614"/>
      <c r="C377" s="1862" t="s">
        <v>1202</v>
      </c>
      <c r="D377" s="1862"/>
      <c r="E377" s="1862"/>
      <c r="F377" s="1862"/>
      <c r="G377" s="1862"/>
      <c r="H377" s="1862"/>
      <c r="I377" s="1862"/>
      <c r="J377" s="1862"/>
      <c r="K377" s="1862" t="s">
        <v>1201</v>
      </c>
      <c r="L377" s="1862"/>
      <c r="M377" s="1862"/>
      <c r="N377" s="1862"/>
      <c r="O377" s="1862"/>
      <c r="P377" s="1862"/>
      <c r="Q377" s="1862"/>
      <c r="R377" s="1862"/>
      <c r="S377" s="1862" t="s">
        <v>1200</v>
      </c>
      <c r="T377" s="1862"/>
      <c r="U377" s="1862"/>
      <c r="V377" s="1862"/>
      <c r="W377" s="1862"/>
      <c r="X377" s="1862"/>
      <c r="Y377" s="1862"/>
      <c r="Z377" s="1862"/>
      <c r="AA377" s="1862" t="s">
        <v>1199</v>
      </c>
      <c r="AB377" s="1862"/>
      <c r="AC377" s="1862"/>
      <c r="AD377" s="1862"/>
      <c r="AE377" s="1862"/>
      <c r="AF377" s="1862"/>
      <c r="AG377" s="1862"/>
      <c r="AH377" s="1862"/>
      <c r="AI377" s="1862" t="s">
        <v>1198</v>
      </c>
      <c r="AJ377" s="1862"/>
      <c r="AK377" s="1862"/>
      <c r="AL377" s="1862"/>
      <c r="AM377" s="1862"/>
      <c r="AN377" s="1862"/>
      <c r="AO377" s="1862"/>
      <c r="AP377" s="1862"/>
      <c r="AQ377" s="1862" t="s">
        <v>964</v>
      </c>
      <c r="AR377" s="1862"/>
      <c r="AS377" s="1862"/>
      <c r="AT377" s="1862"/>
      <c r="AU377" s="1862"/>
      <c r="AV377" s="1862"/>
      <c r="AW377" s="1862"/>
      <c r="AX377" s="1862"/>
      <c r="AY377" s="614"/>
      <c r="AZ377" s="443">
        <v>7</v>
      </c>
    </row>
    <row r="378" spans="1:52" s="260" customFormat="1" ht="18" customHeight="1">
      <c r="A378" s="575">
        <f>IF(K$361&gt;0,1,0)</f>
        <v>0</v>
      </c>
      <c r="B378" s="599"/>
      <c r="C378" s="1862" t="s">
        <v>1192</v>
      </c>
      <c r="D378" s="1862"/>
      <c r="E378" s="1862"/>
      <c r="F378" s="1862"/>
      <c r="G378" s="1862"/>
      <c r="H378" s="1862"/>
      <c r="I378" s="1862"/>
      <c r="J378" s="1862"/>
      <c r="K378" s="1862" t="s">
        <v>1197</v>
      </c>
      <c r="L378" s="1862"/>
      <c r="M378" s="1862"/>
      <c r="N378" s="1862"/>
      <c r="O378" s="1862"/>
      <c r="P378" s="1862"/>
      <c r="Q378" s="1862"/>
      <c r="R378" s="1862"/>
      <c r="S378" s="1886">
        <f>'5-3단가산출서 5'!D288</f>
        <v>0</v>
      </c>
      <c r="T378" s="1886"/>
      <c r="U378" s="1886"/>
      <c r="V378" s="1886"/>
      <c r="W378" s="1886"/>
      <c r="X378" s="1886"/>
      <c r="Y378" s="1886"/>
      <c r="Z378" s="1886"/>
      <c r="AA378" s="1862" t="str">
        <f>'6-3표준조사 5'!P456</f>
        <v>완 (15˚ 이하)</v>
      </c>
      <c r="AB378" s="1862"/>
      <c r="AC378" s="1862"/>
      <c r="AD378" s="1862"/>
      <c r="AE378" s="1862"/>
      <c r="AF378" s="1862"/>
      <c r="AG378" s="1862"/>
      <c r="AH378" s="1862"/>
      <c r="AI378" s="1862" t="str">
        <f>'6-3표준조사 5'!Q456</f>
        <v>개소당5ha이상</v>
      </c>
      <c r="AJ378" s="1862"/>
      <c r="AK378" s="1862"/>
      <c r="AL378" s="1862"/>
      <c r="AM378" s="1862"/>
      <c r="AN378" s="1862"/>
      <c r="AO378" s="1862"/>
      <c r="AP378" s="1862"/>
      <c r="AQ378" s="1862" t="str">
        <f>'6-3표준조사 5'!R456</f>
        <v>3년차 이상</v>
      </c>
      <c r="AR378" s="1862"/>
      <c r="AS378" s="1862"/>
      <c r="AT378" s="1862"/>
      <c r="AU378" s="1862"/>
      <c r="AV378" s="1862"/>
      <c r="AW378" s="1862"/>
      <c r="AX378" s="1862"/>
      <c r="AY378" s="599"/>
      <c r="AZ378" s="443">
        <v>7</v>
      </c>
    </row>
    <row r="379" spans="1:52" s="259" customFormat="1" ht="18" customHeight="1">
      <c r="A379" s="575">
        <f>IF(K$361&gt;0,1,0)</f>
        <v>0</v>
      </c>
      <c r="B379" s="599"/>
      <c r="C379" s="1862">
        <f>'6-3표준조사 5'!R454</f>
        <v>0</v>
      </c>
      <c r="D379" s="1862"/>
      <c r="E379" s="1862"/>
      <c r="F379" s="1862"/>
      <c r="G379" s="1862"/>
      <c r="H379" s="1862"/>
      <c r="I379" s="1862"/>
      <c r="J379" s="1862"/>
      <c r="K379" s="1862" t="s">
        <v>1194</v>
      </c>
      <c r="L379" s="1862"/>
      <c r="M379" s="1862"/>
      <c r="N379" s="1862"/>
      <c r="O379" s="1862"/>
      <c r="P379" s="1862"/>
      <c r="Q379" s="1862"/>
      <c r="R379" s="1862"/>
      <c r="S379" s="1863">
        <f>K361</f>
        <v>0</v>
      </c>
      <c r="T379" s="1863"/>
      <c r="U379" s="1863"/>
      <c r="V379" s="1863"/>
      <c r="W379" s="1863"/>
      <c r="X379" s="1863"/>
      <c r="Y379" s="1863"/>
      <c r="Z379" s="1863"/>
      <c r="AA379" s="1862"/>
      <c r="AB379" s="1862"/>
      <c r="AC379" s="1862"/>
      <c r="AD379" s="1862"/>
      <c r="AE379" s="1862"/>
      <c r="AF379" s="1862"/>
      <c r="AG379" s="1862"/>
      <c r="AH379" s="1862"/>
      <c r="AI379" s="1862"/>
      <c r="AJ379" s="1862"/>
      <c r="AK379" s="1862"/>
      <c r="AL379" s="1862"/>
      <c r="AM379" s="1862"/>
      <c r="AN379" s="1862"/>
      <c r="AO379" s="1862"/>
      <c r="AP379" s="1862"/>
      <c r="AQ379" s="1862"/>
      <c r="AR379" s="1862"/>
      <c r="AS379" s="1862"/>
      <c r="AT379" s="1862"/>
      <c r="AU379" s="1862"/>
      <c r="AV379" s="1862"/>
      <c r="AW379" s="1862"/>
      <c r="AX379" s="1862"/>
      <c r="AY379" s="599"/>
      <c r="AZ379" s="443">
        <v>7</v>
      </c>
    </row>
    <row r="380" spans="1:52" s="259" customFormat="1" ht="18" customHeight="1">
      <c r="A380" s="575">
        <f>IF('6-3표준조사 5'!$Y$452&gt;0,1,0)</f>
        <v>0</v>
      </c>
      <c r="B380" s="599"/>
      <c r="C380" s="1862" t="s">
        <v>1195</v>
      </c>
      <c r="D380" s="1862"/>
      <c r="E380" s="1862"/>
      <c r="F380" s="1862"/>
      <c r="G380" s="1862"/>
      <c r="H380" s="1862"/>
      <c r="I380" s="1862"/>
      <c r="J380" s="1862"/>
      <c r="K380" s="1862" t="s">
        <v>1194</v>
      </c>
      <c r="L380" s="1862"/>
      <c r="M380" s="1862"/>
      <c r="N380" s="1862"/>
      <c r="O380" s="1862"/>
      <c r="P380" s="1862"/>
      <c r="Q380" s="1862"/>
      <c r="R380" s="1862"/>
      <c r="S380" s="1863" t="b">
        <f>IF(A380&gt;0,S379)</f>
        <v>0</v>
      </c>
      <c r="T380" s="1863"/>
      <c r="U380" s="1863"/>
      <c r="V380" s="1863"/>
      <c r="W380" s="1863"/>
      <c r="X380" s="1863"/>
      <c r="Y380" s="1863"/>
      <c r="Z380" s="1863"/>
      <c r="AA380" s="1862"/>
      <c r="AB380" s="1862"/>
      <c r="AC380" s="1862"/>
      <c r="AD380" s="1862"/>
      <c r="AE380" s="1862"/>
      <c r="AF380" s="1862"/>
      <c r="AG380" s="1862"/>
      <c r="AH380" s="1862"/>
      <c r="AI380" s="1862"/>
      <c r="AJ380" s="1862"/>
      <c r="AK380" s="1862"/>
      <c r="AL380" s="1862"/>
      <c r="AM380" s="1862"/>
      <c r="AN380" s="1862"/>
      <c r="AO380" s="1862"/>
      <c r="AP380" s="1862"/>
      <c r="AQ380" s="1862"/>
      <c r="AR380" s="1862"/>
      <c r="AS380" s="1862"/>
      <c r="AT380" s="1862"/>
      <c r="AU380" s="1862"/>
      <c r="AV380" s="1862"/>
      <c r="AW380" s="1862"/>
      <c r="AX380" s="1862"/>
      <c r="AY380" s="599"/>
      <c r="AZ380" s="443">
        <v>7</v>
      </c>
    </row>
    <row r="381" spans="1:52" s="259" customFormat="1" ht="0.95" customHeight="1">
      <c r="A381" s="575">
        <v>1</v>
      </c>
      <c r="B381" s="599"/>
      <c r="C381" s="1862"/>
      <c r="D381" s="1862"/>
      <c r="E381" s="1862"/>
      <c r="F381" s="1862"/>
      <c r="G381" s="1862"/>
      <c r="H381" s="1862"/>
      <c r="I381" s="1862"/>
      <c r="J381" s="1862"/>
      <c r="K381" s="1862"/>
      <c r="L381" s="1862"/>
      <c r="M381" s="1862"/>
      <c r="N381" s="1862"/>
      <c r="O381" s="1862"/>
      <c r="P381" s="1862"/>
      <c r="Q381" s="1862"/>
      <c r="R381" s="1862"/>
      <c r="S381" s="1863"/>
      <c r="T381" s="1863"/>
      <c r="U381" s="1863"/>
      <c r="V381" s="1863"/>
      <c r="W381" s="1863"/>
      <c r="X381" s="1863"/>
      <c r="Y381" s="1863"/>
      <c r="Z381" s="1863"/>
      <c r="AA381" s="1889"/>
      <c r="AB381" s="1889"/>
      <c r="AC381" s="1889"/>
      <c r="AD381" s="1889"/>
      <c r="AE381" s="1889"/>
      <c r="AF381" s="1889"/>
      <c r="AG381" s="1889"/>
      <c r="AH381" s="1889"/>
      <c r="AI381" s="1889"/>
      <c r="AJ381" s="1889"/>
      <c r="AK381" s="1889"/>
      <c r="AL381" s="1889"/>
      <c r="AM381" s="1889"/>
      <c r="AN381" s="1889"/>
      <c r="AO381" s="1889"/>
      <c r="AP381" s="1889"/>
      <c r="AQ381" s="1889"/>
      <c r="AR381" s="1889"/>
      <c r="AS381" s="1889"/>
      <c r="AT381" s="1889"/>
      <c r="AU381" s="1889"/>
      <c r="AV381" s="1889"/>
      <c r="AW381" s="1889"/>
      <c r="AX381" s="1889"/>
      <c r="AY381" s="599"/>
      <c r="AZ381" s="444"/>
    </row>
    <row r="382" spans="1:52" s="259" customFormat="1" ht="18" customHeight="1">
      <c r="A382" s="575"/>
      <c r="B382" s="617"/>
      <c r="C382" s="617" t="s">
        <v>1193</v>
      </c>
      <c r="D382" s="617" t="s">
        <v>1192</v>
      </c>
      <c r="E382" s="617"/>
      <c r="F382" s="617"/>
      <c r="G382" s="618"/>
      <c r="H382" s="618"/>
      <c r="I382" s="618"/>
      <c r="J382" s="618"/>
      <c r="K382" s="618"/>
      <c r="L382" s="604"/>
      <c r="M382" s="604"/>
      <c r="N382" s="604"/>
      <c r="O382" s="604"/>
      <c r="P382" s="604"/>
      <c r="Q382" s="619"/>
      <c r="R382" s="619"/>
      <c r="S382" s="619"/>
      <c r="T382" s="619"/>
      <c r="U382" s="619"/>
      <c r="V382" s="599"/>
      <c r="W382" s="599"/>
      <c r="X382" s="599"/>
      <c r="Y382" s="599"/>
      <c r="Z382" s="620"/>
      <c r="AA382" s="599"/>
      <c r="AB382" s="599"/>
      <c r="AC382" s="599"/>
      <c r="AD382" s="621"/>
      <c r="AE382" s="599"/>
      <c r="AF382" s="599"/>
      <c r="AG382" s="599"/>
      <c r="AH382" s="800"/>
      <c r="AI382" s="800"/>
      <c r="AJ382" s="800"/>
      <c r="AK382" s="800"/>
      <c r="AL382" s="800"/>
      <c r="AM382" s="800"/>
      <c r="AN382" s="800"/>
      <c r="AO382" s="800"/>
      <c r="AP382" s="800"/>
      <c r="AQ382" s="622"/>
      <c r="AR382" s="622"/>
      <c r="AS382" s="622"/>
      <c r="AT382" s="622"/>
      <c r="AU382" s="797"/>
      <c r="AV382" s="797"/>
      <c r="AW382" s="797"/>
      <c r="AX382" s="797"/>
      <c r="AY382" s="797"/>
      <c r="AZ382" s="443">
        <v>7</v>
      </c>
    </row>
    <row r="383" spans="1:52" s="259" customFormat="1" ht="18" customHeight="1">
      <c r="A383" s="575"/>
      <c r="D383" s="259" t="s">
        <v>499</v>
      </c>
      <c r="E383" s="259" t="s">
        <v>1191</v>
      </c>
      <c r="J383" s="621"/>
      <c r="K383" s="621"/>
      <c r="L383" s="621"/>
      <c r="M383" s="621"/>
      <c r="T383" s="619"/>
      <c r="U383" s="619"/>
      <c r="V383" s="619"/>
      <c r="W383" s="619"/>
      <c r="AB383" s="619"/>
      <c r="AC383" s="619"/>
      <c r="AD383" s="619"/>
      <c r="AE383" s="619"/>
      <c r="AZ383" s="443">
        <v>7</v>
      </c>
    </row>
    <row r="384" spans="1:52" s="259" customFormat="1" ht="18" customHeight="1">
      <c r="A384" s="575"/>
      <c r="D384" s="259" t="s">
        <v>499</v>
      </c>
      <c r="E384" s="579" t="s">
        <v>1190</v>
      </c>
      <c r="F384" s="579"/>
      <c r="G384" s="579"/>
      <c r="H384" s="579"/>
      <c r="I384" s="579"/>
      <c r="J384" s="579"/>
      <c r="K384" s="579"/>
      <c r="L384" s="579"/>
      <c r="M384" s="579"/>
      <c r="N384" s="579"/>
      <c r="O384" s="579"/>
      <c r="P384" s="579"/>
      <c r="Q384" s="579"/>
      <c r="R384" s="579"/>
      <c r="S384" s="579"/>
      <c r="T384" s="579"/>
      <c r="U384" s="579"/>
      <c r="V384" s="579"/>
      <c r="W384" s="579"/>
      <c r="X384" s="579"/>
      <c r="Y384" s="579"/>
      <c r="Z384" s="579"/>
      <c r="AA384" s="579"/>
      <c r="AB384" s="579"/>
      <c r="AC384" s="579"/>
      <c r="AD384" s="579"/>
      <c r="AE384" s="579"/>
      <c r="AF384" s="579"/>
      <c r="AG384" s="579"/>
      <c r="AH384" s="579"/>
      <c r="AI384" s="579"/>
      <c r="AJ384" s="579"/>
      <c r="AK384" s="579"/>
      <c r="AL384" s="579"/>
      <c r="AM384" s="579"/>
      <c r="AN384" s="579"/>
      <c r="AO384" s="579"/>
      <c r="AP384" s="579"/>
      <c r="AQ384" s="579"/>
      <c r="AR384" s="579"/>
      <c r="AS384" s="579"/>
      <c r="AT384" s="579"/>
      <c r="AU384" s="579"/>
      <c r="AV384" s="579"/>
      <c r="AW384" s="579"/>
      <c r="AX384" s="579"/>
      <c r="AY384" s="579"/>
      <c r="AZ384" s="443">
        <v>7</v>
      </c>
    </row>
    <row r="385" spans="1:52" s="260" customFormat="1" ht="18" customHeight="1">
      <c r="A385" s="575"/>
      <c r="B385" s="259"/>
      <c r="C385" s="259" t="s">
        <v>1189</v>
      </c>
      <c r="D385" s="259"/>
      <c r="E385" s="653"/>
      <c r="F385" s="653"/>
      <c r="G385" s="653"/>
      <c r="H385" s="653"/>
      <c r="I385" s="653"/>
      <c r="J385" s="653"/>
      <c r="K385" s="653"/>
      <c r="L385" s="653"/>
      <c r="M385" s="653"/>
      <c r="N385" s="653"/>
      <c r="O385" s="653"/>
      <c r="P385" s="653"/>
      <c r="Q385" s="653"/>
      <c r="R385" s="653"/>
      <c r="S385" s="653"/>
      <c r="T385" s="653"/>
      <c r="U385" s="653"/>
      <c r="V385" s="653"/>
      <c r="W385" s="653"/>
      <c r="X385" s="653"/>
      <c r="Y385" s="653"/>
      <c r="Z385" s="653"/>
      <c r="AA385" s="653"/>
      <c r="AB385" s="653"/>
      <c r="AC385" s="653"/>
      <c r="AD385" s="653"/>
      <c r="AE385" s="653"/>
      <c r="AF385" s="653"/>
      <c r="AG385" s="653"/>
      <c r="AH385" s="653"/>
      <c r="AI385" s="653"/>
      <c r="AJ385" s="653"/>
      <c r="AK385" s="653"/>
      <c r="AL385" s="653"/>
      <c r="AM385" s="653"/>
      <c r="AN385" s="653"/>
      <c r="AO385" s="653"/>
      <c r="AP385" s="653"/>
      <c r="AQ385" s="653"/>
      <c r="AR385" s="653"/>
      <c r="AS385" s="653"/>
      <c r="AT385" s="653"/>
      <c r="AU385" s="653"/>
      <c r="AV385" s="653"/>
      <c r="AW385" s="653"/>
      <c r="AX385" s="653"/>
      <c r="AY385" s="653"/>
      <c r="AZ385" s="443">
        <v>7</v>
      </c>
    </row>
    <row r="386" spans="1:52" s="259" customFormat="1" ht="18" customHeight="1">
      <c r="A386" s="575"/>
      <c r="D386" s="259" t="s">
        <v>499</v>
      </c>
      <c r="E386" s="653" t="s">
        <v>1385</v>
      </c>
      <c r="F386" s="653"/>
      <c r="G386" s="653"/>
      <c r="H386" s="653"/>
      <c r="I386" s="653"/>
      <c r="J386" s="653"/>
      <c r="K386" s="653"/>
      <c r="L386" s="653"/>
      <c r="M386" s="653"/>
      <c r="N386" s="653"/>
      <c r="O386" s="653"/>
      <c r="P386" s="653"/>
      <c r="Q386" s="653"/>
      <c r="R386" s="653"/>
      <c r="S386" s="653"/>
      <c r="T386" s="653"/>
      <c r="U386" s="653"/>
      <c r="V386" s="653"/>
      <c r="W386" s="653"/>
      <c r="X386" s="653"/>
      <c r="Y386" s="653"/>
      <c r="Z386" s="653"/>
      <c r="AA386" s="653"/>
      <c r="AB386" s="653"/>
      <c r="AC386" s="653"/>
      <c r="AD386" s="653"/>
      <c r="AE386" s="653"/>
      <c r="AF386" s="653"/>
      <c r="AG386" s="653"/>
      <c r="AH386" s="653"/>
      <c r="AI386" s="653"/>
      <c r="AJ386" s="653"/>
      <c r="AK386" s="653"/>
      <c r="AL386" s="653"/>
      <c r="AM386" s="653"/>
      <c r="AN386" s="653"/>
      <c r="AO386" s="653"/>
      <c r="AP386" s="653"/>
      <c r="AQ386" s="653"/>
      <c r="AR386" s="653"/>
      <c r="AS386" s="653"/>
      <c r="AT386" s="653"/>
      <c r="AU386" s="653"/>
      <c r="AV386" s="653"/>
      <c r="AW386" s="653"/>
      <c r="AX386" s="653"/>
      <c r="AY386" s="653"/>
      <c r="AZ386" s="443">
        <v>7</v>
      </c>
    </row>
    <row r="387" spans="1:52" s="259" customFormat="1" ht="18" customHeight="1">
      <c r="A387" s="575"/>
      <c r="D387" s="259" t="s">
        <v>499</v>
      </c>
      <c r="E387" s="653" t="s">
        <v>1188</v>
      </c>
      <c r="F387" s="653"/>
      <c r="G387" s="653"/>
      <c r="H387" s="653"/>
      <c r="I387" s="653"/>
      <c r="J387" s="653"/>
      <c r="K387" s="653"/>
      <c r="L387" s="653"/>
      <c r="M387" s="653"/>
      <c r="N387" s="653"/>
      <c r="O387" s="653"/>
      <c r="P387" s="653"/>
      <c r="Q387" s="653"/>
      <c r="R387" s="653"/>
      <c r="S387" s="653"/>
      <c r="T387" s="653"/>
      <c r="U387" s="653"/>
      <c r="V387" s="653"/>
      <c r="W387" s="653"/>
      <c r="X387" s="653"/>
      <c r="Y387" s="653"/>
      <c r="Z387" s="653"/>
      <c r="AA387" s="653"/>
      <c r="AB387" s="653"/>
      <c r="AC387" s="653"/>
      <c r="AD387" s="653"/>
      <c r="AE387" s="653"/>
      <c r="AF387" s="653"/>
      <c r="AG387" s="653"/>
      <c r="AH387" s="653"/>
      <c r="AI387" s="653"/>
      <c r="AJ387" s="653"/>
      <c r="AK387" s="653"/>
      <c r="AL387" s="653"/>
      <c r="AM387" s="653"/>
      <c r="AN387" s="653"/>
      <c r="AO387" s="653"/>
      <c r="AP387" s="653"/>
      <c r="AQ387" s="653"/>
      <c r="AR387" s="653"/>
      <c r="AS387" s="653"/>
      <c r="AT387" s="653"/>
      <c r="AU387" s="653"/>
      <c r="AV387" s="653"/>
      <c r="AW387" s="653"/>
      <c r="AX387" s="653"/>
      <c r="AY387" s="653"/>
      <c r="AZ387" s="443">
        <v>7</v>
      </c>
    </row>
    <row r="388" spans="1:52" s="260" customFormat="1" ht="18" customHeight="1">
      <c r="A388" s="575"/>
      <c r="B388" s="259"/>
      <c r="C388" s="259" t="s">
        <v>1187</v>
      </c>
      <c r="D388" s="259"/>
      <c r="E388" s="653"/>
      <c r="F388" s="653"/>
      <c r="G388" s="653"/>
      <c r="H388" s="653"/>
      <c r="I388" s="653"/>
      <c r="J388" s="653"/>
      <c r="K388" s="653"/>
      <c r="L388" s="653"/>
      <c r="M388" s="653"/>
      <c r="N388" s="653"/>
      <c r="O388" s="653"/>
      <c r="P388" s="653"/>
      <c r="Q388" s="653"/>
      <c r="R388" s="653"/>
      <c r="S388" s="653"/>
      <c r="T388" s="653"/>
      <c r="U388" s="653"/>
      <c r="V388" s="653"/>
      <c r="W388" s="653"/>
      <c r="X388" s="653"/>
      <c r="Y388" s="653"/>
      <c r="Z388" s="653"/>
      <c r="AA388" s="653"/>
      <c r="AB388" s="653"/>
      <c r="AC388" s="653"/>
      <c r="AD388" s="653"/>
      <c r="AE388" s="653"/>
      <c r="AF388" s="653"/>
      <c r="AG388" s="653"/>
      <c r="AH388" s="653"/>
      <c r="AI388" s="653"/>
      <c r="AJ388" s="653"/>
      <c r="AK388" s="653"/>
      <c r="AL388" s="653"/>
      <c r="AM388" s="653"/>
      <c r="AN388" s="653"/>
      <c r="AO388" s="653"/>
      <c r="AP388" s="653"/>
      <c r="AQ388" s="653"/>
      <c r="AR388" s="653"/>
      <c r="AS388" s="653"/>
      <c r="AT388" s="653"/>
      <c r="AU388" s="653"/>
      <c r="AV388" s="653"/>
      <c r="AW388" s="653"/>
      <c r="AX388" s="653"/>
      <c r="AY388" s="653"/>
      <c r="AZ388" s="443">
        <v>7</v>
      </c>
    </row>
    <row r="389" spans="1:52" s="259" customFormat="1" ht="18" customHeight="1">
      <c r="A389" s="575"/>
      <c r="D389" s="259" t="s">
        <v>499</v>
      </c>
      <c r="E389" s="653" t="s">
        <v>1385</v>
      </c>
      <c r="F389" s="653"/>
      <c r="G389" s="653"/>
      <c r="H389" s="653"/>
      <c r="I389" s="653"/>
      <c r="J389" s="653"/>
      <c r="K389" s="653"/>
      <c r="L389" s="653"/>
      <c r="M389" s="653"/>
      <c r="N389" s="653"/>
      <c r="O389" s="653"/>
      <c r="P389" s="653"/>
      <c r="Q389" s="653"/>
      <c r="R389" s="653"/>
      <c r="S389" s="653"/>
      <c r="T389" s="653"/>
      <c r="U389" s="653"/>
      <c r="V389" s="653"/>
      <c r="W389" s="653"/>
      <c r="X389" s="653"/>
      <c r="Y389" s="653"/>
      <c r="Z389" s="653"/>
      <c r="AA389" s="653"/>
      <c r="AB389" s="653"/>
      <c r="AC389" s="653"/>
      <c r="AD389" s="653"/>
      <c r="AE389" s="653"/>
      <c r="AF389" s="653"/>
      <c r="AG389" s="653"/>
      <c r="AH389" s="653"/>
      <c r="AI389" s="653"/>
      <c r="AJ389" s="653"/>
      <c r="AK389" s="653"/>
      <c r="AL389" s="653"/>
      <c r="AM389" s="653"/>
      <c r="AN389" s="653"/>
      <c r="AO389" s="653"/>
      <c r="AP389" s="653"/>
      <c r="AQ389" s="653"/>
      <c r="AR389" s="653"/>
      <c r="AS389" s="653"/>
      <c r="AT389" s="653"/>
      <c r="AU389" s="653"/>
      <c r="AV389" s="653"/>
      <c r="AW389" s="653"/>
      <c r="AX389" s="653"/>
      <c r="AY389" s="653"/>
      <c r="AZ389" s="443">
        <v>7</v>
      </c>
    </row>
    <row r="390" spans="1:52" s="259" customFormat="1" ht="18" customHeight="1">
      <c r="A390" s="575"/>
      <c r="D390" s="259" t="s">
        <v>499</v>
      </c>
      <c r="E390" s="653" t="s">
        <v>1186</v>
      </c>
      <c r="F390" s="653"/>
      <c r="G390" s="653"/>
      <c r="H390" s="653"/>
      <c r="I390" s="653"/>
      <c r="J390" s="653"/>
      <c r="K390" s="653"/>
      <c r="L390" s="653"/>
      <c r="M390" s="653"/>
      <c r="N390" s="653"/>
      <c r="O390" s="653"/>
      <c r="P390" s="653"/>
      <c r="Q390" s="653"/>
      <c r="R390" s="653"/>
      <c r="S390" s="653"/>
      <c r="T390" s="653"/>
      <c r="U390" s="653"/>
      <c r="V390" s="653"/>
      <c r="W390" s="653"/>
      <c r="X390" s="653"/>
      <c r="Y390" s="653"/>
      <c r="Z390" s="653"/>
      <c r="AA390" s="653"/>
      <c r="AB390" s="653"/>
      <c r="AC390" s="653"/>
      <c r="AD390" s="653"/>
      <c r="AE390" s="653"/>
      <c r="AF390" s="653"/>
      <c r="AG390" s="653"/>
      <c r="AH390" s="653"/>
      <c r="AI390" s="653"/>
      <c r="AJ390" s="653"/>
      <c r="AK390" s="653"/>
      <c r="AL390" s="653"/>
      <c r="AM390" s="653"/>
      <c r="AN390" s="653"/>
      <c r="AO390" s="653"/>
      <c r="AP390" s="653"/>
      <c r="AQ390" s="653"/>
      <c r="AR390" s="653"/>
      <c r="AS390" s="653"/>
      <c r="AT390" s="653"/>
      <c r="AU390" s="653"/>
      <c r="AV390" s="653"/>
      <c r="AW390" s="653"/>
      <c r="AX390" s="653"/>
      <c r="AY390" s="653"/>
      <c r="AZ390" s="443">
        <v>7</v>
      </c>
    </row>
    <row r="391" spans="1:52" s="259" customFormat="1" ht="18" customHeight="1">
      <c r="A391" s="575"/>
      <c r="C391" s="259" t="s">
        <v>1185</v>
      </c>
      <c r="D391" s="259" t="s">
        <v>1184</v>
      </c>
      <c r="E391" s="653"/>
      <c r="F391" s="653"/>
      <c r="G391" s="653"/>
      <c r="H391" s="653"/>
      <c r="I391" s="653"/>
      <c r="J391" s="653"/>
      <c r="K391" s="653"/>
      <c r="L391" s="653"/>
      <c r="M391" s="653"/>
      <c r="N391" s="653"/>
      <c r="O391" s="653"/>
      <c r="P391" s="653"/>
      <c r="Q391" s="653"/>
      <c r="R391" s="653"/>
      <c r="S391" s="653"/>
      <c r="T391" s="653"/>
      <c r="U391" s="653"/>
      <c r="V391" s="653"/>
      <c r="W391" s="653"/>
      <c r="X391" s="653"/>
      <c r="Y391" s="653"/>
      <c r="Z391" s="653"/>
      <c r="AA391" s="653"/>
      <c r="AB391" s="653"/>
      <c r="AC391" s="653"/>
      <c r="AD391" s="653"/>
      <c r="AE391" s="653"/>
      <c r="AF391" s="653"/>
      <c r="AG391" s="653"/>
      <c r="AH391" s="653"/>
      <c r="AI391" s="653"/>
      <c r="AJ391" s="653"/>
      <c r="AK391" s="653"/>
      <c r="AL391" s="653"/>
      <c r="AM391" s="653"/>
      <c r="AN391" s="653"/>
      <c r="AO391" s="653"/>
      <c r="AP391" s="653"/>
      <c r="AQ391" s="653"/>
      <c r="AR391" s="653"/>
      <c r="AS391" s="653"/>
      <c r="AT391" s="653"/>
      <c r="AU391" s="653"/>
      <c r="AV391" s="653"/>
      <c r="AW391" s="653"/>
      <c r="AX391" s="653"/>
      <c r="AY391" s="653"/>
      <c r="AZ391" s="443">
        <v>7</v>
      </c>
    </row>
    <row r="392" spans="1:52" s="259" customFormat="1" ht="18" customHeight="1">
      <c r="A392" s="575"/>
      <c r="D392" s="259" t="s">
        <v>499</v>
      </c>
      <c r="E392" s="653" t="s">
        <v>1183</v>
      </c>
      <c r="F392" s="653"/>
      <c r="G392" s="653"/>
      <c r="H392" s="653"/>
      <c r="I392" s="653"/>
      <c r="J392" s="653"/>
      <c r="K392" s="653"/>
      <c r="L392" s="653"/>
      <c r="M392" s="653"/>
      <c r="N392" s="653"/>
      <c r="O392" s="653"/>
      <c r="P392" s="653"/>
      <c r="Q392" s="653"/>
      <c r="R392" s="653"/>
      <c r="S392" s="653"/>
      <c r="T392" s="653"/>
      <c r="U392" s="653"/>
      <c r="V392" s="653"/>
      <c r="W392" s="653"/>
      <c r="X392" s="653"/>
      <c r="Y392" s="653"/>
      <c r="Z392" s="653"/>
      <c r="AA392" s="653"/>
      <c r="AB392" s="653"/>
      <c r="AC392" s="653"/>
      <c r="AD392" s="653"/>
      <c r="AE392" s="653"/>
      <c r="AF392" s="653"/>
      <c r="AG392" s="653"/>
      <c r="AH392" s="653"/>
      <c r="AI392" s="653"/>
      <c r="AJ392" s="653"/>
      <c r="AK392" s="653"/>
      <c r="AL392" s="653"/>
      <c r="AM392" s="653"/>
      <c r="AN392" s="653"/>
      <c r="AO392" s="653"/>
      <c r="AP392" s="653"/>
      <c r="AQ392" s="653"/>
      <c r="AR392" s="653"/>
      <c r="AS392" s="653"/>
      <c r="AT392" s="653"/>
      <c r="AU392" s="653"/>
      <c r="AV392" s="653"/>
      <c r="AW392" s="653"/>
      <c r="AX392" s="653"/>
      <c r="AY392" s="653"/>
      <c r="AZ392" s="443">
        <v>7</v>
      </c>
    </row>
    <row r="393" spans="1:52" s="259" customFormat="1" ht="18" customHeight="1">
      <c r="A393" s="575"/>
      <c r="D393" s="259" t="s">
        <v>499</v>
      </c>
      <c r="E393" s="653" t="s">
        <v>1182</v>
      </c>
      <c r="F393" s="653"/>
      <c r="G393" s="653"/>
      <c r="H393" s="653"/>
      <c r="I393" s="653"/>
      <c r="J393" s="653"/>
      <c r="K393" s="653"/>
      <c r="L393" s="653"/>
      <c r="M393" s="653"/>
      <c r="N393" s="653"/>
      <c r="O393" s="653"/>
      <c r="P393" s="653"/>
      <c r="Q393" s="653"/>
      <c r="R393" s="653"/>
      <c r="S393" s="653"/>
      <c r="T393" s="653"/>
      <c r="U393" s="653"/>
      <c r="V393" s="653"/>
      <c r="W393" s="653"/>
      <c r="X393" s="653"/>
      <c r="Y393" s="653"/>
      <c r="Z393" s="653"/>
      <c r="AA393" s="653"/>
      <c r="AB393" s="653"/>
      <c r="AC393" s="653"/>
      <c r="AD393" s="653"/>
      <c r="AE393" s="653"/>
      <c r="AF393" s="653"/>
      <c r="AG393" s="653"/>
      <c r="AH393" s="653"/>
      <c r="AI393" s="653"/>
      <c r="AJ393" s="653"/>
      <c r="AK393" s="653"/>
      <c r="AL393" s="653"/>
      <c r="AM393" s="653"/>
      <c r="AN393" s="653"/>
      <c r="AO393" s="653"/>
      <c r="AP393" s="653"/>
      <c r="AQ393" s="653"/>
      <c r="AR393" s="653"/>
      <c r="AS393" s="653"/>
      <c r="AT393" s="653"/>
      <c r="AU393" s="653"/>
      <c r="AV393" s="653"/>
      <c r="AW393" s="653"/>
      <c r="AX393" s="653"/>
      <c r="AY393" s="653"/>
      <c r="AZ393" s="443">
        <v>7</v>
      </c>
    </row>
    <row r="394" spans="1:52" s="259" customFormat="1" ht="18" customHeight="1">
      <c r="A394" s="575"/>
      <c r="D394" s="259" t="s">
        <v>499</v>
      </c>
      <c r="E394" s="653" t="s">
        <v>1181</v>
      </c>
      <c r="F394" s="653"/>
      <c r="G394" s="653"/>
      <c r="H394" s="653"/>
      <c r="I394" s="653"/>
      <c r="J394" s="653"/>
      <c r="K394" s="653"/>
      <c r="L394" s="653"/>
      <c r="M394" s="653"/>
      <c r="N394" s="653"/>
      <c r="O394" s="653"/>
      <c r="P394" s="653"/>
      <c r="Q394" s="653"/>
      <c r="R394" s="653"/>
      <c r="S394" s="653"/>
      <c r="T394" s="653"/>
      <c r="U394" s="653"/>
      <c r="V394" s="653"/>
      <c r="W394" s="653"/>
      <c r="X394" s="653"/>
      <c r="Y394" s="653"/>
      <c r="Z394" s="653"/>
      <c r="AA394" s="653"/>
      <c r="AB394" s="653"/>
      <c r="AC394" s="653"/>
      <c r="AD394" s="653"/>
      <c r="AE394" s="653"/>
      <c r="AF394" s="653"/>
      <c r="AG394" s="653"/>
      <c r="AH394" s="653"/>
      <c r="AI394" s="653"/>
      <c r="AJ394" s="653"/>
      <c r="AK394" s="653"/>
      <c r="AL394" s="653"/>
      <c r="AM394" s="653"/>
      <c r="AN394" s="653"/>
      <c r="AO394" s="653"/>
      <c r="AP394" s="653"/>
      <c r="AQ394" s="653"/>
      <c r="AR394" s="653"/>
      <c r="AS394" s="653"/>
      <c r="AT394" s="653"/>
      <c r="AU394" s="653"/>
      <c r="AV394" s="653"/>
      <c r="AW394" s="653"/>
      <c r="AX394" s="653"/>
      <c r="AY394" s="653"/>
      <c r="AZ394" s="443">
        <v>7</v>
      </c>
    </row>
    <row r="395" spans="1:52" s="259" customFormat="1" ht="18" customHeight="1">
      <c r="A395" s="575"/>
      <c r="D395" s="259" t="s">
        <v>499</v>
      </c>
      <c r="E395" s="653" t="s">
        <v>1180</v>
      </c>
      <c r="F395" s="653"/>
      <c r="G395" s="653"/>
      <c r="H395" s="653"/>
      <c r="I395" s="653"/>
      <c r="J395" s="653"/>
      <c r="K395" s="653"/>
      <c r="L395" s="653"/>
      <c r="M395" s="653"/>
      <c r="N395" s="653"/>
      <c r="O395" s="653"/>
      <c r="P395" s="653"/>
      <c r="Q395" s="653"/>
      <c r="R395" s="653"/>
      <c r="S395" s="653"/>
      <c r="T395" s="653"/>
      <c r="U395" s="653"/>
      <c r="V395" s="653"/>
      <c r="W395" s="653"/>
      <c r="X395" s="653"/>
      <c r="Y395" s="653"/>
      <c r="Z395" s="653"/>
      <c r="AA395" s="653"/>
      <c r="AB395" s="653"/>
      <c r="AC395" s="653"/>
      <c r="AD395" s="653"/>
      <c r="AE395" s="653"/>
      <c r="AF395" s="653"/>
      <c r="AG395" s="653"/>
      <c r="AH395" s="653"/>
      <c r="AI395" s="653"/>
      <c r="AJ395" s="653"/>
      <c r="AK395" s="653"/>
      <c r="AL395" s="653"/>
      <c r="AM395" s="653"/>
      <c r="AN395" s="653"/>
      <c r="AO395" s="653"/>
      <c r="AP395" s="653"/>
      <c r="AQ395" s="653"/>
      <c r="AR395" s="653"/>
      <c r="AS395" s="653"/>
      <c r="AT395" s="653"/>
      <c r="AU395" s="653"/>
      <c r="AV395" s="653"/>
      <c r="AW395" s="653"/>
      <c r="AX395" s="653"/>
      <c r="AY395" s="653"/>
      <c r="AZ395" s="443">
        <v>7</v>
      </c>
    </row>
    <row r="396" spans="1:52" s="259" customFormat="1" ht="18" customHeight="1">
      <c r="A396" s="575"/>
      <c r="D396" s="259" t="s">
        <v>499</v>
      </c>
      <c r="E396" s="653" t="s">
        <v>1179</v>
      </c>
      <c r="F396" s="653"/>
      <c r="G396" s="653"/>
      <c r="H396" s="653"/>
      <c r="I396" s="653"/>
      <c r="J396" s="653"/>
      <c r="K396" s="653"/>
      <c r="L396" s="653"/>
      <c r="M396" s="653"/>
      <c r="N396" s="653"/>
      <c r="O396" s="653"/>
      <c r="P396" s="653"/>
      <c r="Q396" s="653"/>
      <c r="R396" s="653"/>
      <c r="S396" s="653"/>
      <c r="T396" s="653"/>
      <c r="U396" s="653"/>
      <c r="V396" s="653"/>
      <c r="W396" s="653"/>
      <c r="X396" s="653"/>
      <c r="Y396" s="653"/>
      <c r="Z396" s="653"/>
      <c r="AA396" s="653"/>
      <c r="AB396" s="653"/>
      <c r="AC396" s="653"/>
      <c r="AD396" s="653"/>
      <c r="AE396" s="653"/>
      <c r="AF396" s="653"/>
      <c r="AG396" s="653"/>
      <c r="AH396" s="653"/>
      <c r="AI396" s="653"/>
      <c r="AJ396" s="653"/>
      <c r="AK396" s="653"/>
      <c r="AL396" s="653"/>
      <c r="AM396" s="653"/>
      <c r="AN396" s="653"/>
      <c r="AO396" s="653"/>
      <c r="AP396" s="653"/>
      <c r="AQ396" s="653"/>
      <c r="AR396" s="653"/>
      <c r="AS396" s="653"/>
      <c r="AT396" s="653"/>
      <c r="AU396" s="653"/>
      <c r="AV396" s="653"/>
      <c r="AW396" s="653"/>
      <c r="AX396" s="653"/>
      <c r="AY396" s="653"/>
      <c r="AZ396" s="443">
        <v>7</v>
      </c>
    </row>
    <row r="397" spans="1:52" s="259" customFormat="1" ht="18" customHeight="1">
      <c r="A397" s="575"/>
      <c r="D397" s="259" t="s">
        <v>499</v>
      </c>
      <c r="E397" s="653" t="s">
        <v>1178</v>
      </c>
      <c r="F397" s="653"/>
      <c r="G397" s="653"/>
      <c r="H397" s="653"/>
      <c r="I397" s="653"/>
      <c r="J397" s="653"/>
      <c r="K397" s="653"/>
      <c r="L397" s="653"/>
      <c r="M397" s="653"/>
      <c r="N397" s="653"/>
      <c r="O397" s="653"/>
      <c r="P397" s="653"/>
      <c r="Q397" s="653"/>
      <c r="R397" s="653"/>
      <c r="S397" s="653"/>
      <c r="T397" s="653"/>
      <c r="U397" s="653"/>
      <c r="V397" s="653"/>
      <c r="W397" s="653"/>
      <c r="X397" s="653"/>
      <c r="Y397" s="653"/>
      <c r="Z397" s="653"/>
      <c r="AA397" s="653"/>
      <c r="AB397" s="653"/>
      <c r="AC397" s="653"/>
      <c r="AD397" s="653"/>
      <c r="AE397" s="653"/>
      <c r="AF397" s="653"/>
      <c r="AG397" s="653"/>
      <c r="AH397" s="653"/>
      <c r="AI397" s="653"/>
      <c r="AJ397" s="653"/>
      <c r="AK397" s="653"/>
      <c r="AL397" s="653"/>
      <c r="AM397" s="653"/>
      <c r="AN397" s="653"/>
      <c r="AO397" s="653"/>
      <c r="AP397" s="653"/>
      <c r="AQ397" s="653"/>
      <c r="AR397" s="653"/>
      <c r="AS397" s="653"/>
      <c r="AT397" s="653"/>
      <c r="AU397" s="653"/>
      <c r="AV397" s="653"/>
      <c r="AW397" s="653"/>
      <c r="AX397" s="653"/>
      <c r="AY397" s="653"/>
      <c r="AZ397" s="443">
        <v>7</v>
      </c>
    </row>
    <row r="398" spans="1:52" s="259" customFormat="1" ht="18" customHeight="1">
      <c r="A398" s="575"/>
      <c r="D398" s="259" t="s">
        <v>499</v>
      </c>
      <c r="E398" s="653" t="s">
        <v>1177</v>
      </c>
      <c r="F398" s="653"/>
      <c r="G398" s="653"/>
      <c r="H398" s="653"/>
      <c r="I398" s="653"/>
      <c r="J398" s="653"/>
      <c r="K398" s="653"/>
      <c r="L398" s="653"/>
      <c r="M398" s="653"/>
      <c r="N398" s="653"/>
      <c r="O398" s="653"/>
      <c r="P398" s="653"/>
      <c r="Q398" s="653"/>
      <c r="R398" s="653"/>
      <c r="S398" s="653"/>
      <c r="T398" s="653"/>
      <c r="U398" s="653"/>
      <c r="V398" s="653"/>
      <c r="W398" s="653"/>
      <c r="X398" s="653"/>
      <c r="Y398" s="653"/>
      <c r="Z398" s="653"/>
      <c r="AA398" s="653"/>
      <c r="AB398" s="653"/>
      <c r="AC398" s="653"/>
      <c r="AD398" s="653"/>
      <c r="AE398" s="653"/>
      <c r="AF398" s="653"/>
      <c r="AG398" s="653"/>
      <c r="AH398" s="653"/>
      <c r="AI398" s="653"/>
      <c r="AJ398" s="653"/>
      <c r="AK398" s="653"/>
      <c r="AL398" s="653"/>
      <c r="AM398" s="653"/>
      <c r="AN398" s="653"/>
      <c r="AO398" s="653"/>
      <c r="AP398" s="653"/>
      <c r="AQ398" s="653"/>
      <c r="AR398" s="653"/>
      <c r="AS398" s="653"/>
      <c r="AT398" s="653"/>
      <c r="AU398" s="653"/>
      <c r="AV398" s="653"/>
      <c r="AW398" s="653"/>
      <c r="AX398" s="653"/>
      <c r="AY398" s="653"/>
      <c r="AZ398" s="443">
        <v>7</v>
      </c>
    </row>
    <row r="399" spans="1:52" s="259" customFormat="1" ht="18" customHeight="1">
      <c r="A399" s="575"/>
      <c r="D399" s="653"/>
      <c r="E399" s="799"/>
      <c r="F399" s="799"/>
      <c r="G399" s="799"/>
      <c r="H399" s="799"/>
      <c r="I399" s="799"/>
      <c r="J399" s="799"/>
      <c r="K399" s="799"/>
      <c r="L399" s="799"/>
      <c r="M399" s="799"/>
      <c r="N399" s="799"/>
      <c r="O399" s="799"/>
      <c r="P399" s="799"/>
      <c r="Q399" s="799"/>
      <c r="R399" s="799"/>
      <c r="S399" s="799"/>
      <c r="T399" s="799"/>
      <c r="U399" s="799"/>
      <c r="V399" s="799"/>
      <c r="W399" s="799"/>
      <c r="X399" s="799"/>
      <c r="Y399" s="799"/>
      <c r="Z399" s="799"/>
      <c r="AA399" s="799"/>
      <c r="AB399" s="799"/>
      <c r="AC399" s="799"/>
      <c r="AD399" s="799"/>
      <c r="AE399" s="799"/>
      <c r="AF399" s="799"/>
      <c r="AG399" s="799"/>
      <c r="AH399" s="799"/>
      <c r="AI399" s="799"/>
      <c r="AJ399" s="799"/>
      <c r="AK399" s="799"/>
      <c r="AL399" s="799"/>
      <c r="AM399" s="799"/>
      <c r="AN399" s="799"/>
      <c r="AO399" s="799"/>
      <c r="AP399" s="799"/>
      <c r="AQ399" s="799"/>
      <c r="AR399" s="799"/>
      <c r="AS399" s="799"/>
      <c r="AT399" s="799"/>
      <c r="AU399" s="799"/>
      <c r="AV399" s="799"/>
      <c r="AW399" s="799"/>
      <c r="AX399" s="799"/>
      <c r="AY399" s="799"/>
      <c r="AZ399" s="443">
        <v>7</v>
      </c>
    </row>
    <row r="400" spans="1:52" ht="25.5">
      <c r="A400" s="575">
        <f t="shared" ref="A400:A420" si="14">IF(K$418&gt;0,1,0)</f>
        <v>0</v>
      </c>
      <c r="B400" s="1869" t="s">
        <v>745</v>
      </c>
      <c r="C400" s="1869"/>
      <c r="D400" s="1869"/>
      <c r="E400" s="1869"/>
      <c r="F400" s="1869"/>
      <c r="G400" s="1869"/>
      <c r="H400" s="1869"/>
      <c r="I400" s="1869"/>
      <c r="J400" s="1869"/>
      <c r="K400" s="1869"/>
      <c r="L400" s="1869"/>
      <c r="M400" s="1869"/>
      <c r="N400" s="1869"/>
      <c r="O400" s="1869"/>
      <c r="P400" s="1869"/>
      <c r="Q400" s="1869"/>
      <c r="R400" s="1869"/>
      <c r="S400" s="1869"/>
      <c r="T400" s="1869"/>
      <c r="U400" s="1869"/>
      <c r="V400" s="1869"/>
      <c r="W400" s="1869"/>
      <c r="X400" s="1869"/>
      <c r="Y400" s="1869"/>
      <c r="Z400" s="1869"/>
      <c r="AA400" s="1869"/>
      <c r="AB400" s="1869"/>
      <c r="AC400" s="1869"/>
      <c r="AD400" s="1869"/>
      <c r="AE400" s="1869"/>
      <c r="AF400" s="1869"/>
      <c r="AG400" s="1869"/>
      <c r="AH400" s="1869"/>
      <c r="AI400" s="1869"/>
      <c r="AJ400" s="1869"/>
      <c r="AK400" s="1869"/>
      <c r="AL400" s="1869"/>
      <c r="AM400" s="1869"/>
      <c r="AN400" s="1869"/>
      <c r="AO400" s="1869"/>
      <c r="AP400" s="1869"/>
      <c r="AQ400" s="1869"/>
      <c r="AR400" s="1869"/>
      <c r="AS400" s="1869"/>
      <c r="AT400" s="1869"/>
      <c r="AU400" s="1869"/>
      <c r="AV400" s="1869"/>
      <c r="AW400" s="1869"/>
      <c r="AX400" s="1869"/>
      <c r="AY400" s="1869"/>
      <c r="AZ400" s="444">
        <v>8</v>
      </c>
    </row>
    <row r="401" spans="1:52" s="260" customFormat="1" ht="9.9499999999999993" customHeight="1">
      <c r="A401" s="575">
        <f t="shared" si="14"/>
        <v>0</v>
      </c>
      <c r="AZ401" s="443">
        <v>8</v>
      </c>
    </row>
    <row r="402" spans="1:52" s="576" customFormat="1" ht="30" customHeight="1">
      <c r="A402" s="575">
        <f t="shared" si="14"/>
        <v>0</v>
      </c>
      <c r="F402" s="1864" t="s">
        <v>1228</v>
      </c>
      <c r="G402" s="1864"/>
      <c r="H402" s="1864"/>
      <c r="I402" s="1864"/>
      <c r="J402" s="1864"/>
      <c r="K402" s="1864"/>
      <c r="L402" s="1870">
        <f>+'6-3표준조사 5'!K529</f>
        <v>0</v>
      </c>
      <c r="M402" s="1870"/>
      <c r="N402" s="1870"/>
      <c r="O402" s="1870"/>
      <c r="P402" s="1870"/>
      <c r="Q402" s="1870"/>
      <c r="R402" s="577"/>
      <c r="S402" s="577"/>
      <c r="T402" s="1864" t="s">
        <v>1227</v>
      </c>
      <c r="U402" s="1864"/>
      <c r="V402" s="1864"/>
      <c r="W402" s="1864"/>
      <c r="X402" s="1864"/>
      <c r="Y402" s="1864"/>
      <c r="Z402" s="1870">
        <f>+'6-3표준조사 5'!L529</f>
        <v>0</v>
      </c>
      <c r="AA402" s="1870"/>
      <c r="AB402" s="1870"/>
      <c r="AC402" s="1870"/>
      <c r="AD402" s="1870"/>
      <c r="AE402" s="1870"/>
      <c r="AF402" s="577"/>
      <c r="AG402" s="577"/>
      <c r="AH402" s="1864" t="s">
        <v>1226</v>
      </c>
      <c r="AI402" s="1864"/>
      <c r="AJ402" s="1864"/>
      <c r="AK402" s="1864"/>
      <c r="AL402" s="1864"/>
      <c r="AM402" s="1864"/>
      <c r="AN402" s="1864"/>
      <c r="AO402" s="1870">
        <f>+'6-3표준조사 5'!R529</f>
        <v>0</v>
      </c>
      <c r="AP402" s="1870"/>
      <c r="AQ402" s="1870"/>
      <c r="AR402" s="1870"/>
      <c r="AS402" s="1870"/>
      <c r="AT402" s="1870"/>
      <c r="AU402" s="578"/>
      <c r="AV402" s="578"/>
      <c r="AW402" s="578"/>
      <c r="AX402" s="578"/>
      <c r="AZ402" s="443">
        <v>8</v>
      </c>
    </row>
    <row r="403" spans="1:52" s="260" customFormat="1" ht="14.25" customHeight="1">
      <c r="A403" s="575">
        <f t="shared" si="14"/>
        <v>0</v>
      </c>
      <c r="AZ403" s="443">
        <v>8</v>
      </c>
    </row>
    <row r="404" spans="1:52" s="259" customFormat="1" ht="20.100000000000001" customHeight="1">
      <c r="A404" s="575">
        <f t="shared" si="14"/>
        <v>0</v>
      </c>
      <c r="B404" s="1876" t="s">
        <v>1225</v>
      </c>
      <c r="C404" s="1876"/>
      <c r="D404" s="1876"/>
      <c r="E404" s="1876"/>
      <c r="F404" s="1876"/>
      <c r="G404" s="1876"/>
      <c r="H404" s="1876"/>
      <c r="I404" s="1876"/>
      <c r="J404" s="1876"/>
      <c r="K404" s="1876"/>
      <c r="L404" s="1876"/>
      <c r="M404" s="1876"/>
      <c r="N404" s="1876"/>
      <c r="O404" s="1876"/>
      <c r="P404" s="1876"/>
      <c r="Q404" s="1876"/>
      <c r="R404" s="1876"/>
      <c r="S404" s="1876"/>
      <c r="T404" s="1876"/>
      <c r="U404" s="1876"/>
      <c r="V404" s="1876"/>
      <c r="W404" s="1876"/>
      <c r="X404" s="1876"/>
      <c r="Y404" s="1876"/>
      <c r="Z404" s="1876"/>
      <c r="AA404" s="1876"/>
      <c r="AB404" s="1876"/>
      <c r="AC404" s="1876"/>
      <c r="AD404" s="1876"/>
      <c r="AE404" s="1876"/>
      <c r="AF404" s="1876"/>
      <c r="AG404" s="1876"/>
      <c r="AH404" s="1876"/>
      <c r="AI404" s="1876"/>
      <c r="AJ404" s="1876"/>
      <c r="AK404" s="1876"/>
      <c r="AL404" s="1876"/>
      <c r="AM404" s="1876"/>
      <c r="AN404" s="1876"/>
      <c r="AO404" s="1876"/>
      <c r="AP404" s="1876"/>
      <c r="AQ404" s="1876"/>
      <c r="AR404" s="1876"/>
      <c r="AS404" s="1876"/>
      <c r="AT404" s="1876"/>
      <c r="AU404" s="1876"/>
      <c r="AV404" s="1876"/>
      <c r="AW404" s="1876"/>
      <c r="AX404" s="1876"/>
      <c r="AY404" s="1876"/>
      <c r="AZ404" s="443">
        <v>8</v>
      </c>
    </row>
    <row r="405" spans="1:52" s="259" customFormat="1" ht="18" customHeight="1">
      <c r="A405" s="575">
        <f t="shared" si="14"/>
        <v>0</v>
      </c>
      <c r="C405" s="259" t="s">
        <v>1208</v>
      </c>
      <c r="D405" s="579" t="s">
        <v>1224</v>
      </c>
      <c r="E405" s="579"/>
      <c r="F405" s="580"/>
      <c r="G405" s="580"/>
      <c r="H405" s="580"/>
      <c r="I405" s="580"/>
      <c r="J405" s="581"/>
      <c r="M405" s="579"/>
      <c r="N405" s="579"/>
      <c r="O405" s="581"/>
      <c r="P405" s="579"/>
      <c r="Q405" s="579"/>
      <c r="R405" s="579"/>
      <c r="S405" s="579"/>
      <c r="T405" s="579"/>
      <c r="U405" s="579"/>
      <c r="V405" s="579"/>
      <c r="W405" s="579"/>
      <c r="X405" s="579"/>
      <c r="Y405" s="579"/>
      <c r="Z405" s="579"/>
      <c r="AA405" s="579"/>
      <c r="AB405" s="579"/>
      <c r="AC405" s="579"/>
      <c r="AD405" s="579"/>
      <c r="AE405" s="579"/>
      <c r="AZ405" s="443">
        <v>8</v>
      </c>
    </row>
    <row r="406" spans="1:52" s="259" customFormat="1" ht="18" customHeight="1">
      <c r="A406" s="575">
        <f t="shared" si="14"/>
        <v>0</v>
      </c>
      <c r="D406" s="259" t="s">
        <v>499</v>
      </c>
      <c r="E406" s="579" t="str">
        <f>CONCATENATE(L402," 임반 ",Z402," 소반 은 해발고",'6-3표준조사 5'!W528,"m ~ ",'6-3표준조사 5'!W529,"m 사이에 분포한다.")</f>
        <v>0 임반 0 소반 은 해발고m ~ m 사이에 분포한다.</v>
      </c>
      <c r="F406" s="579"/>
      <c r="G406" s="579"/>
      <c r="H406" s="579"/>
      <c r="I406" s="579"/>
      <c r="J406" s="579"/>
      <c r="K406" s="579"/>
      <c r="L406" s="579"/>
      <c r="M406" s="579"/>
      <c r="N406" s="579"/>
      <c r="O406" s="579"/>
      <c r="P406" s="579"/>
      <c r="Q406" s="579"/>
      <c r="R406" s="579"/>
      <c r="S406" s="579"/>
      <c r="T406" s="579"/>
      <c r="U406" s="579"/>
      <c r="V406" s="579"/>
      <c r="W406" s="579"/>
      <c r="X406" s="579"/>
      <c r="Y406" s="579"/>
      <c r="Z406" s="579"/>
      <c r="AA406" s="579"/>
      <c r="AB406" s="579"/>
      <c r="AC406" s="579"/>
      <c r="AD406" s="579"/>
      <c r="AE406" s="579"/>
      <c r="AF406" s="579"/>
      <c r="AG406" s="579"/>
      <c r="AH406" s="579"/>
      <c r="AI406" s="579"/>
      <c r="AJ406" s="582"/>
      <c r="AK406" s="582"/>
      <c r="AL406" s="582"/>
      <c r="AM406" s="579"/>
      <c r="AN406" s="579"/>
      <c r="AO406" s="579"/>
      <c r="AP406" s="579"/>
      <c r="AQ406" s="579"/>
      <c r="AR406" s="579"/>
      <c r="AS406" s="579"/>
      <c r="AT406" s="579"/>
      <c r="AU406" s="579"/>
      <c r="AV406" s="579"/>
      <c r="AW406" s="579"/>
      <c r="AX406" s="579"/>
      <c r="AY406" s="579"/>
      <c r="AZ406" s="443">
        <v>8</v>
      </c>
    </row>
    <row r="407" spans="1:52" s="259" customFormat="1" ht="18" customHeight="1">
      <c r="A407" s="575">
        <f t="shared" si="14"/>
        <v>0</v>
      </c>
      <c r="D407" s="259" t="s">
        <v>499</v>
      </c>
      <c r="E407" s="259" t="str">
        <f>CONCATENATE("소반의 경사도는 평균 ",'6-3표준조사 5'!W530,"˚로 ",'6-3표준조사 5'!P531,"경사이고, 임지의 잔재를 제외하고 장애물은 많지 않다.")</f>
        <v>소반의 경사도는 평균 ˚로 완 (15˚ 이하)경사이고, 임지의 잔재를 제외하고 장애물은 많지 않다.</v>
      </c>
      <c r="AZ407" s="443">
        <v>8</v>
      </c>
    </row>
    <row r="408" spans="1:52" s="259" customFormat="1" ht="18" customHeight="1">
      <c r="A408" s="575">
        <f t="shared" si="14"/>
        <v>0</v>
      </c>
      <c r="C408" s="259" t="s">
        <v>1206</v>
      </c>
      <c r="D408" s="259" t="s">
        <v>1223</v>
      </c>
      <c r="K408" s="579"/>
      <c r="L408" s="579"/>
      <c r="M408" s="583"/>
      <c r="P408" s="584"/>
      <c r="Q408" s="584"/>
      <c r="R408" s="584"/>
      <c r="S408" s="584"/>
      <c r="T408" s="584"/>
      <c r="AZ408" s="443">
        <v>8</v>
      </c>
    </row>
    <row r="409" spans="1:52" s="259" customFormat="1" ht="18" customHeight="1">
      <c r="A409" s="575">
        <f t="shared" si="14"/>
        <v>0</v>
      </c>
      <c r="D409" s="259" t="s">
        <v>499</v>
      </c>
      <c r="E409" s="579" t="str">
        <f>CONCATENATE("사업대상지는 ",'6-3표준조사 5'!N529," ",'6-3표준조사 5'!O529," ",'6-3표준조사 5'!P529,"로 지적면적은 ",'6-3표준조사 5'!W542,"ha 이다." )</f>
        <v>사업대상지는   번지로 지적면적은 0ha 이다.</v>
      </c>
      <c r="F409" s="579"/>
      <c r="G409" s="579"/>
      <c r="AJ409" s="579"/>
      <c r="AK409" s="579"/>
      <c r="AL409" s="579"/>
      <c r="AM409" s="579"/>
      <c r="AN409" s="579"/>
      <c r="AO409" s="579"/>
      <c r="AP409" s="579"/>
      <c r="AQ409" s="579"/>
      <c r="AR409" s="579"/>
      <c r="AS409" s="579"/>
      <c r="AT409" s="579"/>
      <c r="AU409" s="579"/>
      <c r="AV409" s="579"/>
      <c r="AW409" s="579"/>
      <c r="AX409" s="579"/>
      <c r="AY409" s="579"/>
      <c r="AZ409" s="443">
        <v>8</v>
      </c>
    </row>
    <row r="410" spans="1:52" s="259" customFormat="1" ht="18" customHeight="1">
      <c r="A410" s="575">
        <f t="shared" si="14"/>
        <v>0</v>
      </c>
      <c r="D410" s="259" t="s">
        <v>499</v>
      </c>
      <c r="E410" s="579" t="str">
        <f>CONCATENATE("소반내에 묘지 및 조림목이 고사하여 풀베기 작업이 필요없는 지역을 제외한 풀베기사업 대상면적은 ",'6-3표준조사 5'!Q529,"ha 이다.")</f>
        <v>소반내에 묘지 및 조림목이 고사하여 풀베기 작업이 필요없는 지역을 제외한 풀베기사업 대상면적은 0ha 이다.</v>
      </c>
      <c r="F410" s="579"/>
      <c r="G410" s="579"/>
      <c r="H410" s="579"/>
      <c r="I410" s="579"/>
      <c r="J410" s="579"/>
      <c r="K410" s="579"/>
      <c r="L410" s="579"/>
      <c r="M410" s="579"/>
      <c r="N410" s="579"/>
      <c r="O410" s="579"/>
      <c r="P410" s="579"/>
      <c r="Q410" s="579"/>
      <c r="R410" s="579"/>
      <c r="S410" s="579"/>
      <c r="T410" s="579"/>
      <c r="U410" s="579"/>
      <c r="V410" s="579"/>
      <c r="W410" s="579"/>
      <c r="X410" s="579"/>
      <c r="Y410" s="579"/>
      <c r="Z410" s="579"/>
      <c r="AA410" s="579"/>
      <c r="AB410" s="579"/>
      <c r="AC410" s="579"/>
      <c r="AD410" s="579"/>
      <c r="AE410" s="579"/>
      <c r="AF410" s="579"/>
      <c r="AG410" s="579"/>
      <c r="AH410" s="579"/>
      <c r="AI410" s="579"/>
      <c r="AJ410" s="579"/>
      <c r="AK410" s="579"/>
      <c r="AL410" s="579"/>
      <c r="AM410" s="579"/>
      <c r="AN410" s="579"/>
      <c r="AO410" s="579"/>
      <c r="AP410" s="579"/>
      <c r="AQ410" s="579"/>
      <c r="AR410" s="579"/>
      <c r="AS410" s="579"/>
      <c r="AT410" s="579"/>
      <c r="AU410" s="579"/>
      <c r="AV410" s="579"/>
      <c r="AW410" s="579"/>
      <c r="AX410" s="579"/>
      <c r="AY410" s="579"/>
      <c r="AZ410" s="443">
        <v>8</v>
      </c>
    </row>
    <row r="411" spans="1:52" s="259" customFormat="1" ht="18" customHeight="1">
      <c r="A411" s="575">
        <f t="shared" si="14"/>
        <v>0</v>
      </c>
      <c r="C411" s="259" t="s">
        <v>1193</v>
      </c>
      <c r="D411" s="259" t="s">
        <v>1222</v>
      </c>
      <c r="E411" s="579"/>
      <c r="F411" s="579"/>
      <c r="G411" s="579"/>
      <c r="H411" s="579"/>
      <c r="I411" s="579"/>
      <c r="J411" s="579"/>
      <c r="K411" s="579"/>
      <c r="L411" s="579"/>
      <c r="M411" s="579"/>
      <c r="N411" s="579"/>
      <c r="O411" s="579"/>
      <c r="P411" s="579"/>
      <c r="Q411" s="579"/>
      <c r="R411" s="579"/>
      <c r="S411" s="579"/>
      <c r="T411" s="579"/>
      <c r="U411" s="579"/>
      <c r="V411" s="579"/>
      <c r="W411" s="579"/>
      <c r="X411" s="579"/>
      <c r="Y411" s="579"/>
      <c r="Z411" s="579"/>
      <c r="AA411" s="579"/>
      <c r="AB411" s="579"/>
      <c r="AC411" s="579"/>
      <c r="AD411" s="579"/>
      <c r="AE411" s="579"/>
      <c r="AF411" s="579"/>
      <c r="AG411" s="579"/>
      <c r="AH411" s="769"/>
      <c r="AI411" s="769"/>
      <c r="AJ411" s="769"/>
      <c r="AK411" s="579"/>
      <c r="AL411" s="579"/>
      <c r="AM411" s="579"/>
      <c r="AN411" s="579"/>
      <c r="AO411" s="579"/>
      <c r="AP411" s="579"/>
      <c r="AQ411" s="579"/>
      <c r="AR411" s="579"/>
      <c r="AS411" s="579"/>
      <c r="AT411" s="579"/>
      <c r="AU411" s="579"/>
      <c r="AV411" s="579"/>
      <c r="AW411" s="579"/>
      <c r="AX411" s="579"/>
      <c r="AY411" s="579"/>
      <c r="AZ411" s="443">
        <v>8</v>
      </c>
    </row>
    <row r="412" spans="1:52" s="259" customFormat="1" ht="18" customHeight="1">
      <c r="A412" s="575">
        <f t="shared" si="14"/>
        <v>0</v>
      </c>
      <c r="B412" s="586"/>
      <c r="C412" s="586"/>
      <c r="D412" s="586" t="s">
        <v>499</v>
      </c>
      <c r="E412" s="587" t="str">
        <f>'6-3표준조사 5'!$W$545</f>
        <v>도로 및 농로가 연접되어 접근이 용이하다.</v>
      </c>
      <c r="F412" s="587"/>
      <c r="G412" s="587"/>
      <c r="H412" s="587"/>
      <c r="I412" s="587"/>
      <c r="J412" s="587"/>
      <c r="K412" s="587"/>
      <c r="L412" s="587"/>
      <c r="M412" s="587"/>
      <c r="N412" s="587"/>
      <c r="O412" s="587"/>
      <c r="P412" s="587"/>
      <c r="Q412" s="587"/>
      <c r="R412" s="587"/>
      <c r="S412" s="587"/>
      <c r="T412" s="587"/>
      <c r="U412" s="587"/>
      <c r="V412" s="587"/>
      <c r="W412" s="587"/>
      <c r="X412" s="587"/>
      <c r="Y412" s="587"/>
      <c r="Z412" s="587"/>
      <c r="AA412" s="587"/>
      <c r="AB412" s="587"/>
      <c r="AC412" s="587"/>
      <c r="AD412" s="587"/>
      <c r="AE412" s="587"/>
      <c r="AF412" s="587"/>
      <c r="AG412" s="587"/>
      <c r="AH412" s="588"/>
      <c r="AI412" s="588"/>
      <c r="AJ412" s="588"/>
      <c r="AK412" s="587"/>
      <c r="AL412" s="587"/>
      <c r="AM412" s="587"/>
      <c r="AN412" s="587"/>
      <c r="AO412" s="587"/>
      <c r="AP412" s="587"/>
      <c r="AQ412" s="587"/>
      <c r="AR412" s="587"/>
      <c r="AS412" s="587"/>
      <c r="AT412" s="587"/>
      <c r="AU412" s="587"/>
      <c r="AV412" s="587"/>
      <c r="AW412" s="587"/>
      <c r="AX412" s="587"/>
      <c r="AY412" s="587"/>
      <c r="AZ412" s="443">
        <v>8</v>
      </c>
    </row>
    <row r="413" spans="1:52" s="259" customFormat="1" ht="14.25" customHeight="1">
      <c r="A413" s="575">
        <f t="shared" si="14"/>
        <v>0</v>
      </c>
      <c r="D413" s="589"/>
      <c r="E413" s="589"/>
      <c r="F413" s="589"/>
      <c r="G413" s="589"/>
      <c r="H413" s="589"/>
      <c r="I413" s="589"/>
      <c r="J413" s="589"/>
      <c r="K413" s="589"/>
      <c r="L413" s="589"/>
      <c r="M413" s="589"/>
      <c r="N413" s="589"/>
      <c r="O413" s="589"/>
      <c r="P413" s="589"/>
      <c r="Q413" s="589"/>
      <c r="R413" s="589"/>
      <c r="S413" s="589"/>
      <c r="T413" s="589"/>
      <c r="U413" s="589"/>
      <c r="V413" s="589"/>
      <c r="W413" s="589"/>
      <c r="X413" s="589"/>
      <c r="Y413" s="589"/>
      <c r="Z413" s="589"/>
      <c r="AA413" s="589"/>
      <c r="AB413" s="589"/>
      <c r="AC413" s="589"/>
      <c r="AD413" s="589"/>
      <c r="AE413" s="589"/>
      <c r="AF413" s="589"/>
      <c r="AG413" s="589"/>
      <c r="AH413" s="589"/>
      <c r="AI413" s="589"/>
      <c r="AJ413" s="589"/>
      <c r="AK413" s="589"/>
      <c r="AL413" s="589"/>
      <c r="AM413" s="589"/>
      <c r="AN413" s="589"/>
      <c r="AO413" s="589"/>
      <c r="AP413" s="589"/>
      <c r="AQ413" s="589"/>
      <c r="AR413" s="589"/>
      <c r="AS413" s="589"/>
      <c r="AT413" s="589"/>
      <c r="AU413" s="589"/>
      <c r="AV413" s="589"/>
      <c r="AW413" s="589"/>
      <c r="AX413" s="589"/>
      <c r="AY413" s="589"/>
      <c r="AZ413" s="443">
        <v>8</v>
      </c>
    </row>
    <row r="414" spans="1:52" s="260" customFormat="1" ht="20.100000000000001" customHeight="1">
      <c r="A414" s="575">
        <f t="shared" si="14"/>
        <v>0</v>
      </c>
      <c r="B414" s="1876" t="s">
        <v>1221</v>
      </c>
      <c r="C414" s="1876"/>
      <c r="D414" s="1876"/>
      <c r="E414" s="1876"/>
      <c r="F414" s="1876"/>
      <c r="G414" s="1876"/>
      <c r="H414" s="1876"/>
      <c r="I414" s="1876"/>
      <c r="J414" s="1876"/>
      <c r="K414" s="1876"/>
      <c r="L414" s="1876"/>
      <c r="M414" s="1876"/>
      <c r="N414" s="1876"/>
      <c r="O414" s="1876"/>
      <c r="P414" s="1876"/>
      <c r="Q414" s="1876"/>
      <c r="R414" s="1876"/>
      <c r="S414" s="1876"/>
      <c r="T414" s="1876"/>
      <c r="U414" s="1876"/>
      <c r="V414" s="1876"/>
      <c r="W414" s="1876"/>
      <c r="X414" s="1876"/>
      <c r="Y414" s="1876"/>
      <c r="Z414" s="1876"/>
      <c r="AA414" s="1876"/>
      <c r="AB414" s="1876"/>
      <c r="AC414" s="1876"/>
      <c r="AD414" s="1876"/>
      <c r="AE414" s="1876"/>
      <c r="AF414" s="1876"/>
      <c r="AG414" s="1876"/>
      <c r="AH414" s="1876"/>
      <c r="AI414" s="1876"/>
      <c r="AJ414" s="1876"/>
      <c r="AK414" s="1876"/>
      <c r="AL414" s="1876"/>
      <c r="AM414" s="1876"/>
      <c r="AN414" s="1876"/>
      <c r="AO414" s="1876"/>
      <c r="AP414" s="1876"/>
      <c r="AQ414" s="1876"/>
      <c r="AR414" s="1876"/>
      <c r="AS414" s="1876"/>
      <c r="AT414" s="1876"/>
      <c r="AU414" s="1876"/>
      <c r="AV414" s="1876"/>
      <c r="AW414" s="1876"/>
      <c r="AX414" s="1876"/>
      <c r="AY414" s="1876"/>
      <c r="AZ414" s="443">
        <v>8</v>
      </c>
    </row>
    <row r="415" spans="1:52" s="260" customFormat="1" ht="20.100000000000001" customHeight="1">
      <c r="A415" s="575">
        <f t="shared" si="14"/>
        <v>0</v>
      </c>
      <c r="B415" s="590"/>
      <c r="C415" s="591" t="s">
        <v>1208</v>
      </c>
      <c r="D415" s="591" t="s">
        <v>1220</v>
      </c>
      <c r="E415" s="592"/>
      <c r="F415" s="592"/>
      <c r="G415" s="769"/>
      <c r="H415" s="593"/>
      <c r="I415" s="593"/>
      <c r="J415" s="594"/>
      <c r="K415" s="594"/>
      <c r="L415" s="594"/>
      <c r="M415" s="594"/>
      <c r="N415" s="594"/>
      <c r="O415" s="594"/>
      <c r="P415" s="594"/>
      <c r="Q415" s="595"/>
      <c r="R415" s="595"/>
      <c r="S415" s="595"/>
      <c r="T415" s="595"/>
      <c r="U415" s="595"/>
      <c r="V415" s="596"/>
      <c r="W415" s="596"/>
      <c r="X415" s="596"/>
      <c r="Y415" s="596"/>
      <c r="Z415" s="596"/>
      <c r="AA415" s="596"/>
      <c r="AB415" s="596"/>
      <c r="AC415" s="596"/>
      <c r="AD415" s="596"/>
      <c r="AE415" s="596"/>
      <c r="AF415" s="596"/>
      <c r="AG415" s="596"/>
      <c r="AH415" s="597"/>
      <c r="AI415" s="597"/>
      <c r="AJ415" s="597"/>
      <c r="AK415" s="597"/>
      <c r="AL415" s="598"/>
      <c r="AM415" s="598"/>
      <c r="AN415" s="598"/>
      <c r="AO415" s="598"/>
      <c r="AP415" s="598"/>
      <c r="AQ415" s="598"/>
      <c r="AR415" s="598"/>
      <c r="AS415" s="598"/>
      <c r="AT415" s="598"/>
      <c r="AU415" s="598"/>
      <c r="AV415" s="593"/>
      <c r="AW415" s="593"/>
      <c r="AX415" s="593"/>
      <c r="AY415" s="593"/>
      <c r="AZ415" s="443">
        <v>8</v>
      </c>
    </row>
    <row r="416" spans="1:52" s="259" customFormat="1" ht="18" customHeight="1">
      <c r="A416" s="575">
        <f t="shared" si="14"/>
        <v>0</v>
      </c>
      <c r="B416" s="599"/>
      <c r="C416" s="1862" t="s">
        <v>1219</v>
      </c>
      <c r="D416" s="1862"/>
      <c r="E416" s="1862"/>
      <c r="F416" s="1862"/>
      <c r="G416" s="1862"/>
      <c r="H416" s="1862"/>
      <c r="I416" s="1862"/>
      <c r="J416" s="1862"/>
      <c r="K416" s="1862" t="s">
        <v>1218</v>
      </c>
      <c r="L416" s="1862"/>
      <c r="M416" s="1862"/>
      <c r="N416" s="1862"/>
      <c r="O416" s="1862"/>
      <c r="P416" s="1862"/>
      <c r="Q416" s="1862"/>
      <c r="R416" s="1862"/>
      <c r="S416" s="1862" t="s">
        <v>1217</v>
      </c>
      <c r="T416" s="1862"/>
      <c r="U416" s="1862"/>
      <c r="V416" s="1862"/>
      <c r="W416" s="1862"/>
      <c r="X416" s="1862"/>
      <c r="Y416" s="1862"/>
      <c r="Z416" s="1862"/>
      <c r="AA416" s="1862" t="s">
        <v>1216</v>
      </c>
      <c r="AB416" s="1862"/>
      <c r="AC416" s="1862"/>
      <c r="AD416" s="1862"/>
      <c r="AE416" s="1862"/>
      <c r="AF416" s="1862"/>
      <c r="AG416" s="1862"/>
      <c r="AH416" s="1862"/>
      <c r="AI416" s="1862"/>
      <c r="AJ416" s="1862"/>
      <c r="AK416" s="1862"/>
      <c r="AL416" s="1862"/>
      <c r="AM416" s="1862"/>
      <c r="AN416" s="1862"/>
      <c r="AO416" s="1862"/>
      <c r="AP416" s="1862"/>
      <c r="AQ416" s="1862" t="s">
        <v>964</v>
      </c>
      <c r="AR416" s="1862"/>
      <c r="AS416" s="1862"/>
      <c r="AT416" s="1862"/>
      <c r="AU416" s="1862"/>
      <c r="AV416" s="1862"/>
      <c r="AW416" s="1862"/>
      <c r="AX416" s="1862"/>
      <c r="AY416" s="599"/>
      <c r="AZ416" s="443">
        <v>8</v>
      </c>
    </row>
    <row r="417" spans="1:52" s="259" customFormat="1" ht="18" customHeight="1">
      <c r="A417" s="575">
        <f t="shared" si="14"/>
        <v>0</v>
      </c>
      <c r="B417" s="599"/>
      <c r="C417" s="1862"/>
      <c r="D417" s="1862"/>
      <c r="E417" s="1862"/>
      <c r="F417" s="1862"/>
      <c r="G417" s="1862"/>
      <c r="H417" s="1862"/>
      <c r="I417" s="1862"/>
      <c r="J417" s="1862"/>
      <c r="K417" s="1862"/>
      <c r="L417" s="1862"/>
      <c r="M417" s="1862"/>
      <c r="N417" s="1862"/>
      <c r="O417" s="1862"/>
      <c r="P417" s="1862"/>
      <c r="Q417" s="1862"/>
      <c r="R417" s="1862"/>
      <c r="S417" s="1862"/>
      <c r="T417" s="1862"/>
      <c r="U417" s="1862"/>
      <c r="V417" s="1862"/>
      <c r="W417" s="1862"/>
      <c r="X417" s="1862"/>
      <c r="Y417" s="1862"/>
      <c r="Z417" s="1862"/>
      <c r="AA417" s="1862" t="s">
        <v>1215</v>
      </c>
      <c r="AB417" s="1862"/>
      <c r="AC417" s="1862"/>
      <c r="AD417" s="1862"/>
      <c r="AE417" s="1862"/>
      <c r="AF417" s="1862"/>
      <c r="AG417" s="1862"/>
      <c r="AH417" s="1862"/>
      <c r="AI417" s="1862" t="s">
        <v>1214</v>
      </c>
      <c r="AJ417" s="1862"/>
      <c r="AK417" s="1862"/>
      <c r="AL417" s="1862"/>
      <c r="AM417" s="1862"/>
      <c r="AN417" s="1862"/>
      <c r="AO417" s="1862"/>
      <c r="AP417" s="1862"/>
      <c r="AQ417" s="1862"/>
      <c r="AR417" s="1862"/>
      <c r="AS417" s="1862"/>
      <c r="AT417" s="1862"/>
      <c r="AU417" s="1862"/>
      <c r="AV417" s="1862"/>
      <c r="AW417" s="1862"/>
      <c r="AX417" s="1862"/>
      <c r="AY417" s="599"/>
      <c r="AZ417" s="443">
        <v>8</v>
      </c>
    </row>
    <row r="418" spans="1:52" s="259" customFormat="1" ht="18" customHeight="1">
      <c r="A418" s="575">
        <f t="shared" si="14"/>
        <v>0</v>
      </c>
      <c r="B418" s="600"/>
      <c r="C418" s="1871">
        <f>L402</f>
        <v>0</v>
      </c>
      <c r="D418" s="1872"/>
      <c r="E418" s="1875" t="s">
        <v>1213</v>
      </c>
      <c r="F418" s="1875"/>
      <c r="G418" s="1872">
        <f>Z402</f>
        <v>0</v>
      </c>
      <c r="H418" s="1872"/>
      <c r="I418" s="1875" t="s">
        <v>1212</v>
      </c>
      <c r="J418" s="1875"/>
      <c r="K418" s="1894">
        <f>'6-3표준조사 5'!Q529</f>
        <v>0</v>
      </c>
      <c r="L418" s="1894"/>
      <c r="M418" s="1894"/>
      <c r="N418" s="1894"/>
      <c r="O418" s="1894"/>
      <c r="P418" s="1894"/>
      <c r="Q418" s="1894"/>
      <c r="R418" s="1894"/>
      <c r="S418" s="1867">
        <f>'6-3표준조사 5'!K531</f>
        <v>0</v>
      </c>
      <c r="T418" s="1867"/>
      <c r="U418" s="1867"/>
      <c r="V418" s="1867"/>
      <c r="W418" s="1867"/>
      <c r="X418" s="1867"/>
      <c r="Y418" s="1867"/>
      <c r="Z418" s="1867"/>
      <c r="AA418" s="1865">
        <f>'6-3표준조사 5'!Q535</f>
        <v>0</v>
      </c>
      <c r="AB418" s="1865"/>
      <c r="AC418" s="1865"/>
      <c r="AD418" s="1865"/>
      <c r="AE418" s="1865"/>
      <c r="AF418" s="1865"/>
      <c r="AG418" s="1865"/>
      <c r="AH418" s="1865"/>
      <c r="AI418" s="1865">
        <f>'6-3표준조사 5'!R535</f>
        <v>0</v>
      </c>
      <c r="AJ418" s="1865"/>
      <c r="AK418" s="1865"/>
      <c r="AL418" s="1865"/>
      <c r="AM418" s="1865"/>
      <c r="AN418" s="1865"/>
      <c r="AO418" s="1865"/>
      <c r="AP418" s="1865"/>
      <c r="AQ418" s="1867" t="str">
        <f>'6-3표준조사 5'!R531</f>
        <v>3년차 이상</v>
      </c>
      <c r="AR418" s="1867"/>
      <c r="AS418" s="1867"/>
      <c r="AT418" s="1867"/>
      <c r="AU418" s="1867"/>
      <c r="AV418" s="1867"/>
      <c r="AW418" s="1867"/>
      <c r="AX418" s="1867"/>
      <c r="AY418" s="599"/>
      <c r="AZ418" s="443">
        <v>8</v>
      </c>
    </row>
    <row r="419" spans="1:52" s="259" customFormat="1" ht="18" customHeight="1">
      <c r="A419" s="575">
        <f t="shared" si="14"/>
        <v>0</v>
      </c>
      <c r="B419" s="600"/>
      <c r="C419" s="1873"/>
      <c r="D419" s="1874"/>
      <c r="E419" s="1874"/>
      <c r="F419" s="1874"/>
      <c r="G419" s="1874"/>
      <c r="H419" s="1874"/>
      <c r="I419" s="1874"/>
      <c r="J419" s="1874"/>
      <c r="K419" s="1895"/>
      <c r="L419" s="1895"/>
      <c r="M419" s="1895"/>
      <c r="N419" s="1895"/>
      <c r="O419" s="1895"/>
      <c r="P419" s="1895"/>
      <c r="Q419" s="1895"/>
      <c r="R419" s="1895"/>
      <c r="S419" s="1868"/>
      <c r="T419" s="1868"/>
      <c r="U419" s="1868"/>
      <c r="V419" s="1868"/>
      <c r="W419" s="1868"/>
      <c r="X419" s="1868"/>
      <c r="Y419" s="1868"/>
      <c r="Z419" s="1868"/>
      <c r="AA419" s="1866"/>
      <c r="AB419" s="1866"/>
      <c r="AC419" s="1866"/>
      <c r="AD419" s="1866"/>
      <c r="AE419" s="1866"/>
      <c r="AF419" s="1866"/>
      <c r="AG419" s="1866"/>
      <c r="AH419" s="1866"/>
      <c r="AI419" s="1866"/>
      <c r="AJ419" s="1866"/>
      <c r="AK419" s="1866"/>
      <c r="AL419" s="1866"/>
      <c r="AM419" s="1866"/>
      <c r="AN419" s="1866"/>
      <c r="AO419" s="1866"/>
      <c r="AP419" s="1866"/>
      <c r="AQ419" s="1868"/>
      <c r="AR419" s="1868"/>
      <c r="AS419" s="1868"/>
      <c r="AT419" s="1868"/>
      <c r="AU419" s="1868"/>
      <c r="AV419" s="1868"/>
      <c r="AW419" s="1868"/>
      <c r="AX419" s="1868"/>
      <c r="AY419" s="599"/>
      <c r="AZ419" s="443">
        <v>8</v>
      </c>
    </row>
    <row r="420" spans="1:52" s="259" customFormat="1" ht="18" customHeight="1">
      <c r="A420" s="575">
        <f t="shared" si="14"/>
        <v>0</v>
      </c>
      <c r="B420" s="600"/>
      <c r="C420" s="600" t="s">
        <v>1206</v>
      </c>
      <c r="D420" s="600" t="s">
        <v>1211</v>
      </c>
      <c r="E420" s="600"/>
      <c r="F420" s="599"/>
      <c r="G420" s="599"/>
      <c r="H420" s="599"/>
      <c r="I420" s="599"/>
      <c r="J420" s="599"/>
      <c r="K420" s="599"/>
      <c r="L420" s="599"/>
      <c r="M420" s="599"/>
      <c r="N420" s="599"/>
      <c r="O420" s="599"/>
      <c r="P420" s="599"/>
      <c r="Q420" s="601"/>
      <c r="R420" s="601"/>
      <c r="S420" s="601"/>
      <c r="T420" s="601"/>
      <c r="U420" s="601"/>
      <c r="V420" s="599"/>
      <c r="W420" s="602"/>
      <c r="X420" s="602"/>
      <c r="Y420" s="602"/>
      <c r="Z420" s="602"/>
      <c r="AA420" s="602"/>
      <c r="AB420" s="602"/>
      <c r="AC420" s="602"/>
      <c r="AD420" s="602"/>
      <c r="AE420" s="602"/>
      <c r="AF420" s="602"/>
      <c r="AG420" s="599"/>
      <c r="AH420" s="603"/>
      <c r="AI420" s="603"/>
      <c r="AJ420" s="603"/>
      <c r="AK420" s="603"/>
      <c r="AL420" s="604"/>
      <c r="AM420" s="604"/>
      <c r="AN420" s="604"/>
      <c r="AO420" s="604"/>
      <c r="AP420" s="604"/>
      <c r="AQ420" s="604"/>
      <c r="AR420" s="604"/>
      <c r="AS420" s="604"/>
      <c r="AT420" s="604"/>
      <c r="AU420" s="604"/>
      <c r="AV420" s="599"/>
      <c r="AW420" s="599"/>
      <c r="AX420" s="599"/>
      <c r="AY420" s="599"/>
      <c r="AZ420" s="443">
        <v>8</v>
      </c>
    </row>
    <row r="421" spans="1:52" s="259" customFormat="1" ht="18" customHeight="1">
      <c r="A421" s="575">
        <f>IF(K418&gt;0,1,0)</f>
        <v>0</v>
      </c>
      <c r="B421" s="600"/>
      <c r="C421" s="600"/>
      <c r="D421" s="259" t="s">
        <v>499</v>
      </c>
      <c r="E421" s="600" t="str">
        <f>'6-3표준조사 5'!$W$546</f>
        <v>식재된 0 는 활착이 안정된 상태로 신초발달이 양호하며 고사목은 단목으로 불규칙하게 분포되어 있음</v>
      </c>
      <c r="F421" s="599"/>
      <c r="G421" s="599"/>
      <c r="H421" s="599"/>
      <c r="I421" s="599"/>
      <c r="J421" s="599"/>
      <c r="K421" s="599"/>
      <c r="L421" s="599"/>
      <c r="M421" s="599"/>
      <c r="N421" s="599"/>
      <c r="O421" s="599"/>
      <c r="P421" s="599"/>
      <c r="Q421" s="601"/>
      <c r="R421" s="601"/>
      <c r="S421" s="601"/>
      <c r="T421" s="601"/>
      <c r="U421" s="601"/>
      <c r="V421" s="599"/>
      <c r="W421" s="605"/>
      <c r="X421" s="602"/>
      <c r="Y421" s="602"/>
      <c r="Z421" s="602"/>
      <c r="AA421" s="605"/>
      <c r="AB421" s="602"/>
      <c r="AC421" s="602"/>
      <c r="AD421" s="602"/>
      <c r="AE421" s="605"/>
      <c r="AF421" s="602"/>
      <c r="AG421" s="599"/>
      <c r="AH421" s="603"/>
      <c r="AI421" s="603"/>
      <c r="AJ421" s="603"/>
      <c r="AK421" s="603"/>
      <c r="AL421" s="604"/>
      <c r="AM421" s="604"/>
      <c r="AN421" s="604"/>
      <c r="AO421" s="604"/>
      <c r="AP421" s="604"/>
      <c r="AQ421" s="604"/>
      <c r="AR421" s="604"/>
      <c r="AS421" s="604"/>
      <c r="AT421" s="604"/>
      <c r="AU421" s="604"/>
      <c r="AV421" s="599"/>
      <c r="AW421" s="599"/>
      <c r="AX421" s="599"/>
      <c r="AY421" s="599"/>
      <c r="AZ421" s="443">
        <v>8</v>
      </c>
    </row>
    <row r="422" spans="1:52" s="259" customFormat="1" ht="18" customHeight="1">
      <c r="A422" s="575">
        <f>IF(K418&gt;0,1,0)</f>
        <v>0</v>
      </c>
      <c r="B422" s="600"/>
      <c r="C422" s="600"/>
      <c r="D422" s="259" t="s">
        <v>499</v>
      </c>
      <c r="E422" s="600" t="str">
        <f>'6-3표준조사 5'!$W$547</f>
        <v>식재된 0의 수고 및 현장여건등을 고려하여 묘목찾기는 미반영 하였다.</v>
      </c>
      <c r="F422" s="599"/>
      <c r="G422" s="599"/>
      <c r="H422" s="599"/>
      <c r="I422" s="599"/>
      <c r="J422" s="599"/>
      <c r="K422" s="599"/>
      <c r="L422" s="599"/>
      <c r="M422" s="599"/>
      <c r="N422" s="599"/>
      <c r="O422" s="599"/>
      <c r="P422" s="599"/>
      <c r="Q422" s="601"/>
      <c r="R422" s="601"/>
      <c r="S422" s="601"/>
      <c r="T422" s="601"/>
      <c r="U422" s="601"/>
      <c r="V422" s="599"/>
      <c r="W422" s="599"/>
      <c r="X422" s="599"/>
      <c r="Y422" s="599"/>
      <c r="Z422" s="599"/>
      <c r="AA422" s="599"/>
      <c r="AB422" s="599"/>
      <c r="AC422" s="599"/>
      <c r="AD422" s="599"/>
      <c r="AE422" s="599"/>
      <c r="AF422" s="599"/>
      <c r="AG422" s="599"/>
      <c r="AH422" s="603"/>
      <c r="AI422" s="603"/>
      <c r="AJ422" s="603"/>
      <c r="AK422" s="603"/>
      <c r="AL422" s="604"/>
      <c r="AM422" s="604"/>
      <c r="AN422" s="604"/>
      <c r="AO422" s="604"/>
      <c r="AP422" s="604"/>
      <c r="AQ422" s="604"/>
      <c r="AR422" s="604"/>
      <c r="AS422" s="604"/>
      <c r="AT422" s="604"/>
      <c r="AU422" s="604"/>
      <c r="AV422" s="599"/>
      <c r="AW422" s="599"/>
      <c r="AX422" s="599"/>
      <c r="AY422" s="599"/>
      <c r="AZ422" s="444">
        <v>8</v>
      </c>
    </row>
    <row r="423" spans="1:52" s="259" customFormat="1" ht="18" customHeight="1">
      <c r="A423" s="575">
        <f t="shared" ref="A423:A428" si="15">IF(K$418&gt;0,1,0)</f>
        <v>0</v>
      </c>
      <c r="B423" s="600"/>
      <c r="C423" s="600" t="s">
        <v>1193</v>
      </c>
      <c r="D423" s="600" t="s">
        <v>1210</v>
      </c>
      <c r="E423" s="600"/>
      <c r="F423" s="599"/>
      <c r="G423" s="599"/>
      <c r="H423" s="599"/>
      <c r="I423" s="599"/>
      <c r="J423" s="599"/>
      <c r="K423" s="599"/>
      <c r="L423" s="599"/>
      <c r="M423" s="599"/>
      <c r="N423" s="599"/>
      <c r="O423" s="599"/>
      <c r="P423" s="599"/>
      <c r="Q423" s="601"/>
      <c r="R423" s="601"/>
      <c r="S423" s="601"/>
      <c r="T423" s="601"/>
      <c r="U423" s="601"/>
      <c r="V423" s="599"/>
      <c r="W423" s="599"/>
      <c r="X423" s="599"/>
      <c r="Y423" s="599"/>
      <c r="Z423" s="599"/>
      <c r="AA423" s="599"/>
      <c r="AB423" s="599"/>
      <c r="AC423" s="599"/>
      <c r="AD423" s="599"/>
      <c r="AE423" s="599"/>
      <c r="AF423" s="599"/>
      <c r="AG423" s="599"/>
      <c r="AH423" s="603"/>
      <c r="AI423" s="603"/>
      <c r="AJ423" s="603"/>
      <c r="AK423" s="603"/>
      <c r="AL423" s="604"/>
      <c r="AM423" s="604"/>
      <c r="AN423" s="604"/>
      <c r="AO423" s="604"/>
      <c r="AP423" s="604"/>
      <c r="AQ423" s="604"/>
      <c r="AR423" s="604"/>
      <c r="AS423" s="604"/>
      <c r="AT423" s="604"/>
      <c r="AU423" s="604"/>
      <c r="AV423" s="599"/>
      <c r="AW423" s="599"/>
      <c r="AX423" s="599"/>
      <c r="AY423" s="599"/>
      <c r="AZ423" s="443">
        <v>8</v>
      </c>
    </row>
    <row r="424" spans="1:52" s="259" customFormat="1" ht="18" customHeight="1">
      <c r="A424" s="575">
        <f t="shared" si="15"/>
        <v>0</v>
      </c>
      <c r="B424" s="600"/>
      <c r="C424" s="600"/>
      <c r="D424" s="259" t="s">
        <v>499</v>
      </c>
      <c r="E424" s="600" t="str">
        <f>CONCATENATE("제거대상식생은 ",'6-3표준조사 5'!S535,"이며, 근주에서 올라온 맹아가 불규칙하게 분포한다.")</f>
        <v>제거대상식생은 이며, 근주에서 올라온 맹아가 불규칙하게 분포한다.</v>
      </c>
      <c r="F424" s="599"/>
      <c r="G424" s="599"/>
      <c r="H424" s="599"/>
      <c r="I424" s="599"/>
      <c r="J424" s="599"/>
      <c r="K424" s="599"/>
      <c r="L424" s="599"/>
      <c r="M424" s="599"/>
      <c r="N424" s="599"/>
      <c r="O424" s="599"/>
      <c r="P424" s="599"/>
      <c r="Q424" s="601"/>
      <c r="R424" s="601"/>
      <c r="S424" s="601"/>
      <c r="T424" s="601"/>
      <c r="U424" s="601"/>
      <c r="V424" s="599"/>
      <c r="W424" s="599"/>
      <c r="X424" s="599"/>
      <c r="Y424" s="599"/>
      <c r="Z424" s="599"/>
      <c r="AA424" s="599"/>
      <c r="AB424" s="599"/>
      <c r="AC424" s="599"/>
      <c r="AD424" s="599"/>
      <c r="AE424" s="599"/>
      <c r="AF424" s="599"/>
      <c r="AG424" s="599"/>
      <c r="AH424" s="603"/>
      <c r="AI424" s="603"/>
      <c r="AJ424" s="603"/>
      <c r="AK424" s="603"/>
      <c r="AL424" s="604"/>
      <c r="AM424" s="604"/>
      <c r="AN424" s="604"/>
      <c r="AO424" s="604"/>
      <c r="AP424" s="604"/>
      <c r="AQ424" s="604"/>
      <c r="AR424" s="604"/>
      <c r="AS424" s="604"/>
      <c r="AT424" s="604"/>
      <c r="AU424" s="604"/>
      <c r="AV424" s="599"/>
      <c r="AW424" s="599"/>
      <c r="AX424" s="599"/>
      <c r="AY424" s="599"/>
      <c r="AZ424" s="443">
        <v>8</v>
      </c>
    </row>
    <row r="425" spans="1:52" s="259" customFormat="1" ht="18" customHeight="1">
      <c r="A425" s="575">
        <f t="shared" si="15"/>
        <v>0</v>
      </c>
      <c r="B425" s="600"/>
      <c r="C425" s="600"/>
      <c r="D425" s="259" t="s">
        <v>499</v>
      </c>
      <c r="E425" s="600" t="str">
        <f>CONCATENATE("조림목이 자연발생 식생과 경쟁하고 있으며 조림목의 조림후 경과년수는 ",AQ419,"이다." )</f>
        <v>조림목이 자연발생 식생과 경쟁하고 있으며 조림목의 조림후 경과년수는 이다.</v>
      </c>
      <c r="F425" s="599"/>
      <c r="G425" s="599"/>
      <c r="H425" s="599"/>
      <c r="I425" s="599"/>
      <c r="J425" s="599"/>
      <c r="K425" s="599"/>
      <c r="L425" s="599"/>
      <c r="M425" s="599"/>
      <c r="N425" s="599"/>
      <c r="O425" s="599"/>
      <c r="P425" s="599"/>
      <c r="Q425" s="599"/>
      <c r="R425" s="599"/>
      <c r="S425" s="599"/>
      <c r="T425" s="599"/>
      <c r="U425" s="599"/>
      <c r="V425" s="599"/>
      <c r="W425" s="599"/>
      <c r="X425" s="599"/>
      <c r="Y425" s="599"/>
      <c r="Z425" s="599"/>
      <c r="AA425" s="599"/>
      <c r="AB425" s="599"/>
      <c r="AC425" s="599"/>
      <c r="AD425" s="599"/>
      <c r="AE425" s="599"/>
      <c r="AF425" s="599"/>
      <c r="AG425" s="599"/>
      <c r="AH425" s="603"/>
      <c r="AI425" s="603"/>
      <c r="AJ425" s="603"/>
      <c r="AK425" s="603"/>
      <c r="AL425" s="604"/>
      <c r="AM425" s="604"/>
      <c r="AN425" s="604"/>
      <c r="AO425" s="604"/>
      <c r="AP425" s="604"/>
      <c r="AQ425" s="604"/>
      <c r="AR425" s="604"/>
      <c r="AS425" s="604"/>
      <c r="AT425" s="604"/>
      <c r="AU425" s="604"/>
      <c r="AV425" s="599"/>
      <c r="AW425" s="599"/>
      <c r="AX425" s="599"/>
      <c r="AY425" s="599"/>
      <c r="AZ425" s="443">
        <v>8</v>
      </c>
    </row>
    <row r="426" spans="1:52" s="259" customFormat="1" ht="13.5" customHeight="1">
      <c r="A426" s="575">
        <f t="shared" si="15"/>
        <v>0</v>
      </c>
      <c r="B426" s="606"/>
      <c r="C426" s="606"/>
      <c r="D426" s="606"/>
      <c r="E426" s="606"/>
      <c r="F426" s="769"/>
      <c r="G426" s="769"/>
      <c r="H426" s="769"/>
      <c r="I426" s="769"/>
      <c r="J426" s="607"/>
      <c r="K426" s="607"/>
      <c r="L426" s="607"/>
      <c r="M426" s="607"/>
      <c r="N426" s="607"/>
      <c r="O426" s="607"/>
      <c r="P426" s="607"/>
      <c r="Q426" s="608"/>
      <c r="R426" s="608"/>
      <c r="S426" s="608"/>
      <c r="T426" s="608"/>
      <c r="U426" s="608"/>
      <c r="V426" s="599"/>
      <c r="W426" s="599"/>
      <c r="X426" s="599"/>
      <c r="Y426" s="599"/>
      <c r="Z426" s="599"/>
      <c r="AA426" s="599"/>
      <c r="AB426" s="599"/>
      <c r="AC426" s="599"/>
      <c r="AD426" s="599"/>
      <c r="AE426" s="599"/>
      <c r="AF426" s="599"/>
      <c r="AG426" s="599"/>
      <c r="AH426" s="609"/>
      <c r="AI426" s="609"/>
      <c r="AJ426" s="609"/>
      <c r="AK426" s="609"/>
      <c r="AL426" s="610"/>
      <c r="AM426" s="610"/>
      <c r="AN426" s="610"/>
      <c r="AO426" s="610"/>
      <c r="AP426" s="610"/>
      <c r="AQ426" s="610"/>
      <c r="AR426" s="610"/>
      <c r="AS426" s="610"/>
      <c r="AT426" s="610"/>
      <c r="AU426" s="610"/>
      <c r="AV426" s="769"/>
      <c r="AW426" s="769"/>
      <c r="AX426" s="769"/>
      <c r="AY426" s="769"/>
      <c r="AZ426" s="443">
        <v>8</v>
      </c>
    </row>
    <row r="427" spans="1:52" s="260" customFormat="1" ht="19.5" customHeight="1">
      <c r="A427" s="575">
        <f t="shared" si="15"/>
        <v>0</v>
      </c>
      <c r="B427" s="1876" t="s">
        <v>1209</v>
      </c>
      <c r="C427" s="1876"/>
      <c r="D427" s="1876"/>
      <c r="E427" s="1876"/>
      <c r="F427" s="1876"/>
      <c r="G427" s="1876"/>
      <c r="H427" s="1876"/>
      <c r="I427" s="1876"/>
      <c r="J427" s="1876"/>
      <c r="K427" s="1876"/>
      <c r="L427" s="1876"/>
      <c r="M427" s="1876"/>
      <c r="N427" s="1876"/>
      <c r="O427" s="1876"/>
      <c r="P427" s="1876"/>
      <c r="Q427" s="1876"/>
      <c r="R427" s="1876"/>
      <c r="S427" s="1876"/>
      <c r="T427" s="1876"/>
      <c r="U427" s="1876"/>
      <c r="V427" s="1876"/>
      <c r="W427" s="1876"/>
      <c r="X427" s="1876"/>
      <c r="Y427" s="1876"/>
      <c r="Z427" s="1876"/>
      <c r="AA427" s="1876"/>
      <c r="AB427" s="1876"/>
      <c r="AC427" s="1876"/>
      <c r="AD427" s="1876"/>
      <c r="AE427" s="1876"/>
      <c r="AF427" s="1876"/>
      <c r="AG427" s="1876"/>
      <c r="AH427" s="1876"/>
      <c r="AI427" s="1876"/>
      <c r="AJ427" s="1876"/>
      <c r="AK427" s="1876"/>
      <c r="AL427" s="1876"/>
      <c r="AM427" s="1876"/>
      <c r="AN427" s="1876"/>
      <c r="AO427" s="1876"/>
      <c r="AP427" s="1876"/>
      <c r="AQ427" s="1876"/>
      <c r="AR427" s="1876"/>
      <c r="AS427" s="1876"/>
      <c r="AT427" s="1876"/>
      <c r="AU427" s="1876"/>
      <c r="AV427" s="1876"/>
      <c r="AW427" s="1876"/>
      <c r="AX427" s="1876"/>
      <c r="AY427" s="1876"/>
      <c r="AZ427" s="443">
        <v>8</v>
      </c>
    </row>
    <row r="428" spans="1:52" s="260" customFormat="1" ht="18" customHeight="1">
      <c r="A428" s="575">
        <f t="shared" si="15"/>
        <v>0</v>
      </c>
      <c r="B428" s="770"/>
      <c r="C428" s="259" t="s">
        <v>1208</v>
      </c>
      <c r="D428" s="579" t="s">
        <v>1207</v>
      </c>
      <c r="E428" s="579"/>
      <c r="F428" s="579"/>
      <c r="G428" s="579"/>
      <c r="H428" s="579"/>
      <c r="I428" s="579"/>
      <c r="J428" s="611"/>
      <c r="K428" s="611"/>
      <c r="L428" s="611"/>
      <c r="M428" s="611"/>
      <c r="N428" s="611"/>
      <c r="O428" s="611"/>
      <c r="P428" s="611"/>
      <c r="Q428" s="611"/>
      <c r="R428" s="611"/>
      <c r="S428" s="611"/>
      <c r="T428" s="611"/>
      <c r="U428" s="611"/>
      <c r="V428" s="611"/>
      <c r="W428" s="611"/>
      <c r="X428" s="611"/>
      <c r="Y428" s="611"/>
      <c r="Z428" s="611"/>
      <c r="AA428" s="611"/>
      <c r="AB428" s="611"/>
      <c r="AC428" s="611"/>
      <c r="AD428" s="611"/>
      <c r="AE428" s="611"/>
      <c r="AF428" s="611"/>
      <c r="AG428" s="611"/>
      <c r="AH428" s="611"/>
      <c r="AI428" s="611"/>
      <c r="AJ428" s="611"/>
      <c r="AK428" s="611"/>
      <c r="AL428" s="611"/>
      <c r="AM428" s="611"/>
      <c r="AN428" s="611"/>
      <c r="AO428" s="611"/>
      <c r="AP428" s="611"/>
      <c r="AQ428" s="611"/>
      <c r="AR428" s="611"/>
      <c r="AS428" s="611"/>
      <c r="AT428" s="611"/>
      <c r="AU428" s="611"/>
      <c r="AV428" s="611"/>
      <c r="AW428" s="611"/>
      <c r="AX428" s="611"/>
      <c r="AY428" s="611"/>
      <c r="AZ428" s="443">
        <v>8</v>
      </c>
    </row>
    <row r="429" spans="1:52" s="259" customFormat="1" ht="18" customHeight="1">
      <c r="A429" s="575">
        <f>A442</f>
        <v>0</v>
      </c>
      <c r="D429" s="259" t="s">
        <v>499</v>
      </c>
      <c r="E429" s="579" t="str">
        <f>'6-3표준조사 5'!$W$548</f>
        <v>소반내 조림목의 생육상태, 현장여건 등을 고려하여 작업종은 로 적용한다.</v>
      </c>
      <c r="F429" s="579"/>
      <c r="G429" s="579"/>
      <c r="H429" s="579"/>
      <c r="I429" s="579"/>
      <c r="J429" s="580"/>
      <c r="K429" s="579"/>
      <c r="L429" s="579"/>
      <c r="M429" s="579"/>
      <c r="N429" s="579"/>
      <c r="O429" s="579"/>
      <c r="P429" s="579"/>
      <c r="Q429" s="579"/>
      <c r="R429" s="579"/>
      <c r="S429" s="579"/>
      <c r="T429" s="579"/>
      <c r="U429" s="579"/>
      <c r="V429" s="579"/>
      <c r="W429" s="579"/>
      <c r="X429" s="579"/>
      <c r="Y429" s="579"/>
      <c r="Z429" s="579"/>
      <c r="AA429" s="579"/>
      <c r="AB429" s="579"/>
      <c r="AC429" s="579"/>
      <c r="AD429" s="579"/>
      <c r="AE429" s="579"/>
      <c r="AF429" s="579"/>
      <c r="AG429" s="579"/>
      <c r="AH429" s="579"/>
      <c r="AI429" s="579"/>
      <c r="AJ429" s="579"/>
      <c r="AK429" s="579"/>
      <c r="AL429" s="579"/>
      <c r="AM429" s="579"/>
      <c r="AN429" s="579"/>
      <c r="AO429" s="579"/>
      <c r="AP429" s="579"/>
      <c r="AQ429" s="579"/>
      <c r="AR429" s="579"/>
      <c r="AS429" s="579"/>
      <c r="AT429" s="579"/>
      <c r="AU429" s="579"/>
      <c r="AV429" s="579"/>
      <c r="AW429" s="579"/>
      <c r="AX429" s="579"/>
      <c r="AY429" s="579"/>
      <c r="AZ429" s="443">
        <v>8</v>
      </c>
    </row>
    <row r="430" spans="1:52" s="259" customFormat="1" ht="18" customHeight="1">
      <c r="A430" s="575">
        <f>A445</f>
        <v>0</v>
      </c>
      <c r="D430" s="259" t="s">
        <v>499</v>
      </c>
      <c r="E430" s="579" t="s">
        <v>1048</v>
      </c>
      <c r="F430" s="579"/>
      <c r="G430" s="579"/>
      <c r="H430" s="579"/>
      <c r="I430" s="579"/>
      <c r="J430" s="580"/>
      <c r="K430" s="579"/>
      <c r="L430" s="579"/>
      <c r="M430" s="579"/>
      <c r="N430" s="579"/>
      <c r="O430" s="579"/>
      <c r="P430" s="579"/>
      <c r="Q430" s="579"/>
      <c r="R430" s="579"/>
      <c r="S430" s="579"/>
      <c r="T430" s="579"/>
      <c r="U430" s="579"/>
      <c r="V430" s="579"/>
      <c r="W430" s="579"/>
      <c r="X430" s="579"/>
      <c r="Y430" s="579"/>
      <c r="Z430" s="579"/>
      <c r="AA430" s="579"/>
      <c r="AB430" s="579"/>
      <c r="AC430" s="579"/>
      <c r="AD430" s="579"/>
      <c r="AE430" s="579"/>
      <c r="AF430" s="579"/>
      <c r="AG430" s="579"/>
      <c r="AH430" s="579"/>
      <c r="AI430" s="579"/>
      <c r="AJ430" s="579"/>
      <c r="AK430" s="579"/>
      <c r="AL430" s="579"/>
      <c r="AM430" s="579"/>
      <c r="AN430" s="579"/>
      <c r="AO430" s="579"/>
      <c r="AP430" s="579"/>
      <c r="AQ430" s="579"/>
      <c r="AR430" s="579"/>
      <c r="AS430" s="579"/>
      <c r="AT430" s="579"/>
      <c r="AU430" s="579"/>
      <c r="AV430" s="579"/>
      <c r="AW430" s="579"/>
      <c r="AX430" s="579"/>
      <c r="AY430" s="579"/>
      <c r="AZ430" s="443"/>
    </row>
    <row r="431" spans="1:52" s="260" customFormat="1" ht="18" customHeight="1">
      <c r="A431" s="575" t="s">
        <v>1446</v>
      </c>
      <c r="B431" s="951"/>
      <c r="C431" s="259"/>
      <c r="D431" s="259" t="s">
        <v>499</v>
      </c>
      <c r="E431" s="579" t="s">
        <v>1356</v>
      </c>
      <c r="F431" s="579"/>
      <c r="G431" s="579"/>
      <c r="H431" s="579"/>
      <c r="I431" s="579"/>
      <c r="J431" s="580"/>
      <c r="K431" s="579"/>
      <c r="L431" s="579"/>
      <c r="M431" s="579"/>
      <c r="N431" s="579"/>
      <c r="O431" s="579"/>
      <c r="P431" s="579"/>
      <c r="Q431" s="579"/>
      <c r="R431" s="579"/>
      <c r="S431" s="579"/>
      <c r="T431" s="579"/>
      <c r="U431" s="579"/>
      <c r="V431" s="579"/>
      <c r="W431" s="579"/>
      <c r="X431" s="579"/>
      <c r="Y431" s="579"/>
      <c r="Z431" s="579"/>
      <c r="AA431" s="579"/>
      <c r="AB431" s="579"/>
      <c r="AC431" s="579"/>
      <c r="AD431" s="579"/>
      <c r="AE431" s="579"/>
      <c r="AF431" s="579"/>
      <c r="AG431" s="579"/>
      <c r="AH431" s="579"/>
      <c r="AI431" s="579"/>
      <c r="AJ431" s="579"/>
      <c r="AK431" s="611"/>
      <c r="AL431" s="611"/>
      <c r="AM431" s="611"/>
      <c r="AN431" s="611"/>
      <c r="AO431" s="611"/>
      <c r="AP431" s="611"/>
      <c r="AQ431" s="611"/>
      <c r="AR431" s="611"/>
      <c r="AS431" s="611"/>
      <c r="AT431" s="611"/>
      <c r="AU431" s="611"/>
      <c r="AV431" s="611"/>
      <c r="AW431" s="611"/>
      <c r="AX431" s="611"/>
      <c r="AY431" s="611"/>
      <c r="AZ431" s="443"/>
    </row>
    <row r="432" spans="1:52" s="259" customFormat="1" ht="18" customHeight="1">
      <c r="A432" s="575">
        <f>IF(K$418&gt;0,1,0)</f>
        <v>0</v>
      </c>
      <c r="C432" s="259" t="s">
        <v>1206</v>
      </c>
      <c r="D432" s="579" t="s">
        <v>1205</v>
      </c>
      <c r="E432" s="579"/>
      <c r="F432" s="579"/>
      <c r="G432" s="579"/>
      <c r="H432" s="579"/>
      <c r="I432" s="579"/>
      <c r="J432" s="579"/>
      <c r="K432" s="579"/>
      <c r="L432" s="579"/>
      <c r="M432" s="579"/>
      <c r="N432" s="579"/>
      <c r="O432" s="579"/>
      <c r="P432" s="579"/>
      <c r="Q432" s="579"/>
      <c r="R432" s="579"/>
      <c r="S432" s="579"/>
      <c r="T432" s="579"/>
      <c r="U432" s="579"/>
      <c r="V432" s="579"/>
      <c r="W432" s="579"/>
      <c r="X432" s="579"/>
      <c r="Y432" s="579"/>
      <c r="Z432" s="579"/>
      <c r="AA432" s="579"/>
      <c r="AB432" s="579"/>
      <c r="AC432" s="579"/>
      <c r="AD432" s="579"/>
      <c r="AE432" s="579"/>
      <c r="AF432" s="579"/>
      <c r="AG432" s="579"/>
      <c r="AH432" s="579"/>
      <c r="AI432" s="579"/>
      <c r="AJ432" s="579"/>
      <c r="AK432" s="579"/>
      <c r="AL432" s="579"/>
      <c r="AM432" s="579"/>
      <c r="AN432" s="579"/>
      <c r="AO432" s="579"/>
      <c r="AP432" s="579"/>
      <c r="AQ432" s="579"/>
      <c r="AR432" s="579"/>
      <c r="AS432" s="579"/>
      <c r="AT432" s="579"/>
      <c r="AU432" s="579"/>
      <c r="AV432" s="579"/>
      <c r="AW432" s="579"/>
      <c r="AX432" s="579"/>
      <c r="AY432" s="579"/>
      <c r="AZ432" s="443">
        <v>8</v>
      </c>
    </row>
    <row r="433" spans="1:52" s="259" customFormat="1" ht="18" customHeight="1">
      <c r="A433" s="575">
        <f>IF(K$418&gt;0,1,0)</f>
        <v>0</v>
      </c>
      <c r="C433" s="1862" t="s">
        <v>1204</v>
      </c>
      <c r="D433" s="1862"/>
      <c r="E433" s="1862"/>
      <c r="F433" s="1862"/>
      <c r="G433" s="1862"/>
      <c r="H433" s="1862"/>
      <c r="I433" s="1862"/>
      <c r="J433" s="1862"/>
      <c r="K433" s="1862"/>
      <c r="L433" s="1862"/>
      <c r="M433" s="1862"/>
      <c r="N433" s="1862"/>
      <c r="O433" s="1862"/>
      <c r="P433" s="1862"/>
      <c r="Q433" s="1862"/>
      <c r="R433" s="1862"/>
      <c r="S433" s="1862"/>
      <c r="T433" s="1862"/>
      <c r="U433" s="1862"/>
      <c r="V433" s="1862"/>
      <c r="W433" s="1862"/>
      <c r="X433" s="1862"/>
      <c r="Y433" s="1862"/>
      <c r="Z433" s="1862"/>
      <c r="AA433" s="1862" t="s">
        <v>1203</v>
      </c>
      <c r="AB433" s="1862"/>
      <c r="AC433" s="1862"/>
      <c r="AD433" s="1862"/>
      <c r="AE433" s="1862"/>
      <c r="AF433" s="1862"/>
      <c r="AG433" s="1862"/>
      <c r="AH433" s="1862"/>
      <c r="AI433" s="1862"/>
      <c r="AJ433" s="1862"/>
      <c r="AK433" s="1862"/>
      <c r="AL433" s="1862"/>
      <c r="AM433" s="1862"/>
      <c r="AN433" s="1862"/>
      <c r="AO433" s="1862"/>
      <c r="AP433" s="1862"/>
      <c r="AQ433" s="1862"/>
      <c r="AR433" s="1862"/>
      <c r="AS433" s="1862"/>
      <c r="AT433" s="1862"/>
      <c r="AU433" s="1862"/>
      <c r="AV433" s="1862"/>
      <c r="AW433" s="1862"/>
      <c r="AX433" s="1862"/>
      <c r="AZ433" s="443">
        <v>8</v>
      </c>
    </row>
    <row r="434" spans="1:52" s="259" customFormat="1" ht="18" customHeight="1">
      <c r="A434" s="575">
        <f>IF(K$418&gt;0,1,0)</f>
        <v>0</v>
      </c>
      <c r="B434" s="614"/>
      <c r="C434" s="1862" t="s">
        <v>1202</v>
      </c>
      <c r="D434" s="1862"/>
      <c r="E434" s="1862"/>
      <c r="F434" s="1862"/>
      <c r="G434" s="1862"/>
      <c r="H434" s="1862"/>
      <c r="I434" s="1862"/>
      <c r="J434" s="1862"/>
      <c r="K434" s="1862" t="s">
        <v>1201</v>
      </c>
      <c r="L434" s="1862"/>
      <c r="M434" s="1862"/>
      <c r="N434" s="1862"/>
      <c r="O434" s="1862"/>
      <c r="P434" s="1862"/>
      <c r="Q434" s="1862"/>
      <c r="R434" s="1862"/>
      <c r="S434" s="1862" t="s">
        <v>1200</v>
      </c>
      <c r="T434" s="1862"/>
      <c r="U434" s="1862"/>
      <c r="V434" s="1862"/>
      <c r="W434" s="1862"/>
      <c r="X434" s="1862"/>
      <c r="Y434" s="1862"/>
      <c r="Z434" s="1862"/>
      <c r="AA434" s="1862" t="s">
        <v>1199</v>
      </c>
      <c r="AB434" s="1862"/>
      <c r="AC434" s="1862"/>
      <c r="AD434" s="1862"/>
      <c r="AE434" s="1862"/>
      <c r="AF434" s="1862"/>
      <c r="AG434" s="1862"/>
      <c r="AH434" s="1862"/>
      <c r="AI434" s="1862" t="s">
        <v>1198</v>
      </c>
      <c r="AJ434" s="1862"/>
      <c r="AK434" s="1862"/>
      <c r="AL434" s="1862"/>
      <c r="AM434" s="1862"/>
      <c r="AN434" s="1862"/>
      <c r="AO434" s="1862"/>
      <c r="AP434" s="1862"/>
      <c r="AQ434" s="1862" t="s">
        <v>964</v>
      </c>
      <c r="AR434" s="1862"/>
      <c r="AS434" s="1862"/>
      <c r="AT434" s="1862"/>
      <c r="AU434" s="1862"/>
      <c r="AV434" s="1862"/>
      <c r="AW434" s="1862"/>
      <c r="AX434" s="1862"/>
      <c r="AY434" s="614"/>
      <c r="AZ434" s="443">
        <v>8</v>
      </c>
    </row>
    <row r="435" spans="1:52" s="260" customFormat="1" ht="18" customHeight="1">
      <c r="A435" s="575">
        <f>IF(K$418&gt;0,1,0)</f>
        <v>0</v>
      </c>
      <c r="B435" s="599"/>
      <c r="C435" s="1862" t="s">
        <v>1192</v>
      </c>
      <c r="D435" s="1862"/>
      <c r="E435" s="1862"/>
      <c r="F435" s="1862"/>
      <c r="G435" s="1862"/>
      <c r="H435" s="1862"/>
      <c r="I435" s="1862"/>
      <c r="J435" s="1862"/>
      <c r="K435" s="1862" t="s">
        <v>1197</v>
      </c>
      <c r="L435" s="1862"/>
      <c r="M435" s="1862"/>
      <c r="N435" s="1862"/>
      <c r="O435" s="1862"/>
      <c r="P435" s="1862"/>
      <c r="Q435" s="1862"/>
      <c r="R435" s="1862"/>
      <c r="S435" s="1886">
        <f>'5-3단가산출서 5'!D333</f>
        <v>0</v>
      </c>
      <c r="T435" s="1886"/>
      <c r="U435" s="1886"/>
      <c r="V435" s="1886"/>
      <c r="W435" s="1886"/>
      <c r="X435" s="1886"/>
      <c r="Y435" s="1886"/>
      <c r="Z435" s="1886"/>
      <c r="AA435" s="1877" t="str">
        <f>'6-3표준조사 5'!P531</f>
        <v>완 (15˚ 이하)</v>
      </c>
      <c r="AB435" s="1878"/>
      <c r="AC435" s="1878"/>
      <c r="AD435" s="1878"/>
      <c r="AE435" s="1878"/>
      <c r="AF435" s="1878"/>
      <c r="AG435" s="1878"/>
      <c r="AH435" s="1879"/>
      <c r="AI435" s="1877" t="str">
        <f>'6-3표준조사 5'!Q531</f>
        <v>개소당5ha이상</v>
      </c>
      <c r="AJ435" s="1878"/>
      <c r="AK435" s="1878"/>
      <c r="AL435" s="1878"/>
      <c r="AM435" s="1878"/>
      <c r="AN435" s="1878"/>
      <c r="AO435" s="1878"/>
      <c r="AP435" s="1879"/>
      <c r="AQ435" s="1877" t="str">
        <f>'6-3표준조사 5'!R531</f>
        <v>3년차 이상</v>
      </c>
      <c r="AR435" s="1878"/>
      <c r="AS435" s="1878"/>
      <c r="AT435" s="1878"/>
      <c r="AU435" s="1878"/>
      <c r="AV435" s="1878"/>
      <c r="AW435" s="1878"/>
      <c r="AX435" s="1879"/>
      <c r="AY435" s="599"/>
      <c r="AZ435" s="443">
        <v>8</v>
      </c>
    </row>
    <row r="436" spans="1:52" s="259" customFormat="1" ht="18" customHeight="1">
      <c r="A436" s="575">
        <f>IF(K$418&gt;0,1,0)</f>
        <v>0</v>
      </c>
      <c r="B436" s="599"/>
      <c r="C436" s="1862">
        <f>'6-3표준조사 5'!R529</f>
        <v>0</v>
      </c>
      <c r="D436" s="1862"/>
      <c r="E436" s="1862"/>
      <c r="F436" s="1862"/>
      <c r="G436" s="1862"/>
      <c r="H436" s="1862"/>
      <c r="I436" s="1862"/>
      <c r="J436" s="1862"/>
      <c r="K436" s="1862" t="s">
        <v>1196</v>
      </c>
      <c r="L436" s="1862"/>
      <c r="M436" s="1862"/>
      <c r="N436" s="1862"/>
      <c r="O436" s="1862"/>
      <c r="P436" s="1862"/>
      <c r="Q436" s="1862"/>
      <c r="R436" s="1862"/>
      <c r="S436" s="1863">
        <f>K418</f>
        <v>0</v>
      </c>
      <c r="T436" s="1863"/>
      <c r="U436" s="1863"/>
      <c r="V436" s="1863"/>
      <c r="W436" s="1863"/>
      <c r="X436" s="1863"/>
      <c r="Y436" s="1863"/>
      <c r="Z436" s="1863"/>
      <c r="AA436" s="1880"/>
      <c r="AB436" s="1881"/>
      <c r="AC436" s="1881"/>
      <c r="AD436" s="1881"/>
      <c r="AE436" s="1881"/>
      <c r="AF436" s="1881"/>
      <c r="AG436" s="1881"/>
      <c r="AH436" s="1882"/>
      <c r="AI436" s="1880"/>
      <c r="AJ436" s="1881"/>
      <c r="AK436" s="1881"/>
      <c r="AL436" s="1881"/>
      <c r="AM436" s="1881"/>
      <c r="AN436" s="1881"/>
      <c r="AO436" s="1881"/>
      <c r="AP436" s="1882"/>
      <c r="AQ436" s="1880"/>
      <c r="AR436" s="1881"/>
      <c r="AS436" s="1881"/>
      <c r="AT436" s="1881"/>
      <c r="AU436" s="1881"/>
      <c r="AV436" s="1881"/>
      <c r="AW436" s="1881"/>
      <c r="AX436" s="1882"/>
      <c r="AY436" s="599"/>
      <c r="AZ436" s="443">
        <v>8</v>
      </c>
    </row>
    <row r="437" spans="1:52" s="259" customFormat="1" ht="18" customHeight="1">
      <c r="A437" s="575">
        <f>IF('6-3표준조사 5'!$Y$527&gt;0,1,0)</f>
        <v>0</v>
      </c>
      <c r="B437" s="599"/>
      <c r="C437" s="1862" t="s">
        <v>1195</v>
      </c>
      <c r="D437" s="1862"/>
      <c r="E437" s="1862"/>
      <c r="F437" s="1862"/>
      <c r="G437" s="1862"/>
      <c r="H437" s="1862"/>
      <c r="I437" s="1862"/>
      <c r="J437" s="1862"/>
      <c r="K437" s="1862" t="s">
        <v>1194</v>
      </c>
      <c r="L437" s="1862"/>
      <c r="M437" s="1862"/>
      <c r="N437" s="1862"/>
      <c r="O437" s="1862"/>
      <c r="P437" s="1862"/>
      <c r="Q437" s="1862"/>
      <c r="R437" s="1862"/>
      <c r="S437" s="1863" t="b">
        <f>IF(A437&gt;0,S436)</f>
        <v>0</v>
      </c>
      <c r="T437" s="1863"/>
      <c r="U437" s="1863"/>
      <c r="V437" s="1863"/>
      <c r="W437" s="1863"/>
      <c r="X437" s="1863"/>
      <c r="Y437" s="1863"/>
      <c r="Z437" s="1863"/>
      <c r="AA437" s="1883"/>
      <c r="AB437" s="1884"/>
      <c r="AC437" s="1884"/>
      <c r="AD437" s="1884"/>
      <c r="AE437" s="1884"/>
      <c r="AF437" s="1884"/>
      <c r="AG437" s="1884"/>
      <c r="AH437" s="1885"/>
      <c r="AI437" s="1883"/>
      <c r="AJ437" s="1884"/>
      <c r="AK437" s="1884"/>
      <c r="AL437" s="1884"/>
      <c r="AM437" s="1884"/>
      <c r="AN437" s="1884"/>
      <c r="AO437" s="1884"/>
      <c r="AP437" s="1885"/>
      <c r="AQ437" s="1883"/>
      <c r="AR437" s="1884"/>
      <c r="AS437" s="1884"/>
      <c r="AT437" s="1884"/>
      <c r="AU437" s="1884"/>
      <c r="AV437" s="1884"/>
      <c r="AW437" s="1884"/>
      <c r="AX437" s="1885"/>
      <c r="AY437" s="599"/>
      <c r="AZ437" s="444">
        <v>8</v>
      </c>
    </row>
    <row r="438" spans="1:52" s="259" customFormat="1" ht="0.95" customHeight="1">
      <c r="A438" s="575">
        <v>1</v>
      </c>
      <c r="B438" s="599"/>
      <c r="C438" s="1862"/>
      <c r="D438" s="1862"/>
      <c r="E438" s="1862"/>
      <c r="F438" s="1862"/>
      <c r="G438" s="1862"/>
      <c r="H438" s="1862"/>
      <c r="I438" s="1862"/>
      <c r="J438" s="1862"/>
      <c r="K438" s="1862"/>
      <c r="L438" s="1862"/>
      <c r="M438" s="1862"/>
      <c r="N438" s="1862"/>
      <c r="O438" s="1862"/>
      <c r="P438" s="1862"/>
      <c r="Q438" s="1862"/>
      <c r="R438" s="1862"/>
      <c r="S438" s="1863"/>
      <c r="T438" s="1863"/>
      <c r="U438" s="1863"/>
      <c r="V438" s="1863"/>
      <c r="W438" s="1863"/>
      <c r="X438" s="1863"/>
      <c r="Y438" s="1863"/>
      <c r="Z438" s="1863"/>
      <c r="AA438" s="1889"/>
      <c r="AB438" s="1889"/>
      <c r="AC438" s="1889"/>
      <c r="AD438" s="1889"/>
      <c r="AE438" s="1889"/>
      <c r="AF438" s="1889"/>
      <c r="AG438" s="1889"/>
      <c r="AH438" s="1889"/>
      <c r="AI438" s="1889"/>
      <c r="AJ438" s="1889"/>
      <c r="AK438" s="1889"/>
      <c r="AL438" s="1889"/>
      <c r="AM438" s="1889"/>
      <c r="AN438" s="1889"/>
      <c r="AO438" s="1889"/>
      <c r="AP438" s="1889"/>
      <c r="AQ438" s="1889"/>
      <c r="AR438" s="1889"/>
      <c r="AS438" s="1889"/>
      <c r="AT438" s="1889"/>
      <c r="AU438" s="1889"/>
      <c r="AV438" s="1889"/>
      <c r="AW438" s="1889"/>
      <c r="AX438" s="1889"/>
      <c r="AY438" s="599"/>
      <c r="AZ438" s="444"/>
    </row>
    <row r="439" spans="1:52" s="259" customFormat="1" ht="18" customHeight="1">
      <c r="A439" s="575"/>
      <c r="B439" s="617"/>
      <c r="C439" s="617" t="s">
        <v>1193</v>
      </c>
      <c r="D439" s="617" t="s">
        <v>1192</v>
      </c>
      <c r="E439" s="617"/>
      <c r="F439" s="617"/>
      <c r="G439" s="618"/>
      <c r="H439" s="618"/>
      <c r="I439" s="618"/>
      <c r="J439" s="618"/>
      <c r="K439" s="618"/>
      <c r="L439" s="604"/>
      <c r="M439" s="604"/>
      <c r="N439" s="604"/>
      <c r="O439" s="604"/>
      <c r="P439" s="604"/>
      <c r="Q439" s="619"/>
      <c r="R439" s="619"/>
      <c r="S439" s="619"/>
      <c r="T439" s="619"/>
      <c r="U439" s="619"/>
      <c r="V439" s="599"/>
      <c r="W439" s="599"/>
      <c r="X439" s="599"/>
      <c r="Y439" s="599"/>
      <c r="Z439" s="620"/>
      <c r="AA439" s="599"/>
      <c r="AB439" s="599"/>
      <c r="AC439" s="599"/>
      <c r="AD439" s="621"/>
      <c r="AE439" s="599"/>
      <c r="AF439" s="599"/>
      <c r="AG439" s="599"/>
      <c r="AH439" s="800"/>
      <c r="AI439" s="800"/>
      <c r="AJ439" s="800"/>
      <c r="AK439" s="800"/>
      <c r="AL439" s="800"/>
      <c r="AM439" s="800"/>
      <c r="AN439" s="800"/>
      <c r="AO439" s="800"/>
      <c r="AP439" s="800"/>
      <c r="AQ439" s="622"/>
      <c r="AR439" s="622"/>
      <c r="AS439" s="622"/>
      <c r="AT439" s="622"/>
      <c r="AU439" s="797"/>
      <c r="AV439" s="797"/>
      <c r="AW439" s="797"/>
      <c r="AX439" s="797"/>
      <c r="AY439" s="797"/>
      <c r="AZ439" s="443">
        <v>8</v>
      </c>
    </row>
    <row r="440" spans="1:52" s="259" customFormat="1" ht="18" customHeight="1">
      <c r="A440" s="575"/>
      <c r="D440" s="259" t="s">
        <v>499</v>
      </c>
      <c r="E440" s="259" t="s">
        <v>1191</v>
      </c>
      <c r="J440" s="621"/>
      <c r="K440" s="621"/>
      <c r="L440" s="621"/>
      <c r="M440" s="621"/>
      <c r="T440" s="619"/>
      <c r="U440" s="619"/>
      <c r="V440" s="619"/>
      <c r="W440" s="619"/>
      <c r="AB440" s="619"/>
      <c r="AC440" s="619"/>
      <c r="AD440" s="619"/>
      <c r="AE440" s="619"/>
      <c r="AZ440" s="443">
        <v>8</v>
      </c>
    </row>
    <row r="441" spans="1:52" s="259" customFormat="1" ht="18" customHeight="1">
      <c r="A441" s="575"/>
      <c r="D441" s="259" t="s">
        <v>499</v>
      </c>
      <c r="E441" s="579" t="s">
        <v>1190</v>
      </c>
      <c r="F441" s="579"/>
      <c r="G441" s="579"/>
      <c r="H441" s="579"/>
      <c r="I441" s="579"/>
      <c r="J441" s="579"/>
      <c r="K441" s="579"/>
      <c r="L441" s="579"/>
      <c r="M441" s="579"/>
      <c r="N441" s="579"/>
      <c r="O441" s="579"/>
      <c r="P441" s="579"/>
      <c r="Q441" s="579"/>
      <c r="R441" s="579"/>
      <c r="S441" s="579"/>
      <c r="T441" s="579"/>
      <c r="U441" s="579"/>
      <c r="V441" s="579"/>
      <c r="W441" s="579"/>
      <c r="X441" s="579"/>
      <c r="Y441" s="579"/>
      <c r="Z441" s="579"/>
      <c r="AA441" s="579"/>
      <c r="AB441" s="579"/>
      <c r="AC441" s="579"/>
      <c r="AD441" s="579"/>
      <c r="AE441" s="579"/>
      <c r="AF441" s="579"/>
      <c r="AG441" s="579"/>
      <c r="AH441" s="579"/>
      <c r="AI441" s="579"/>
      <c r="AJ441" s="579"/>
      <c r="AK441" s="579"/>
      <c r="AL441" s="579"/>
      <c r="AM441" s="579"/>
      <c r="AN441" s="579"/>
      <c r="AO441" s="579"/>
      <c r="AP441" s="579"/>
      <c r="AQ441" s="579"/>
      <c r="AR441" s="579"/>
      <c r="AS441" s="579"/>
      <c r="AT441" s="579"/>
      <c r="AU441" s="579"/>
      <c r="AV441" s="579"/>
      <c r="AW441" s="579"/>
      <c r="AX441" s="579"/>
      <c r="AY441" s="579"/>
      <c r="AZ441" s="443">
        <v>8</v>
      </c>
    </row>
    <row r="442" spans="1:52" s="260" customFormat="1" ht="18" customHeight="1">
      <c r="A442" s="575"/>
      <c r="B442" s="259"/>
      <c r="C442" s="259" t="s">
        <v>1189</v>
      </c>
      <c r="D442" s="259"/>
      <c r="E442" s="653"/>
      <c r="F442" s="653"/>
      <c r="G442" s="653"/>
      <c r="H442" s="653"/>
      <c r="I442" s="653"/>
      <c r="J442" s="653"/>
      <c r="K442" s="653"/>
      <c r="L442" s="653"/>
      <c r="M442" s="653"/>
      <c r="N442" s="653"/>
      <c r="O442" s="653"/>
      <c r="P442" s="653"/>
      <c r="Q442" s="653"/>
      <c r="R442" s="653"/>
      <c r="S442" s="653"/>
      <c r="T442" s="653"/>
      <c r="U442" s="653"/>
      <c r="V442" s="653"/>
      <c r="W442" s="653"/>
      <c r="X442" s="653"/>
      <c r="Y442" s="653"/>
      <c r="Z442" s="653"/>
      <c r="AA442" s="653"/>
      <c r="AB442" s="653"/>
      <c r="AC442" s="653"/>
      <c r="AD442" s="653"/>
      <c r="AE442" s="653"/>
      <c r="AF442" s="653"/>
      <c r="AG442" s="653"/>
      <c r="AH442" s="653"/>
      <c r="AI442" s="653"/>
      <c r="AJ442" s="653"/>
      <c r="AK442" s="653"/>
      <c r="AL442" s="653"/>
      <c r="AM442" s="653"/>
      <c r="AN442" s="653"/>
      <c r="AO442" s="653"/>
      <c r="AP442" s="653"/>
      <c r="AQ442" s="653"/>
      <c r="AR442" s="653"/>
      <c r="AS442" s="653"/>
      <c r="AT442" s="653"/>
      <c r="AU442" s="653"/>
      <c r="AV442" s="653"/>
      <c r="AW442" s="653"/>
      <c r="AX442" s="653"/>
      <c r="AY442" s="653"/>
      <c r="AZ442" s="443">
        <v>8</v>
      </c>
    </row>
    <row r="443" spans="1:52" s="259" customFormat="1" ht="18" customHeight="1">
      <c r="A443" s="575"/>
      <c r="D443" s="259" t="s">
        <v>499</v>
      </c>
      <c r="E443" s="653" t="s">
        <v>1385</v>
      </c>
      <c r="F443" s="653"/>
      <c r="G443" s="653"/>
      <c r="H443" s="653"/>
      <c r="I443" s="653"/>
      <c r="J443" s="653"/>
      <c r="K443" s="653"/>
      <c r="L443" s="653"/>
      <c r="M443" s="653"/>
      <c r="N443" s="653"/>
      <c r="O443" s="653"/>
      <c r="P443" s="653"/>
      <c r="Q443" s="653"/>
      <c r="R443" s="653"/>
      <c r="S443" s="653"/>
      <c r="T443" s="653"/>
      <c r="U443" s="653"/>
      <c r="V443" s="653"/>
      <c r="W443" s="653"/>
      <c r="X443" s="653"/>
      <c r="Y443" s="653"/>
      <c r="Z443" s="653"/>
      <c r="AA443" s="653"/>
      <c r="AB443" s="653"/>
      <c r="AC443" s="653"/>
      <c r="AD443" s="653"/>
      <c r="AE443" s="653"/>
      <c r="AF443" s="653"/>
      <c r="AG443" s="653"/>
      <c r="AH443" s="653"/>
      <c r="AI443" s="653"/>
      <c r="AJ443" s="653"/>
      <c r="AK443" s="653"/>
      <c r="AL443" s="653"/>
      <c r="AM443" s="653"/>
      <c r="AN443" s="653"/>
      <c r="AO443" s="653"/>
      <c r="AP443" s="653"/>
      <c r="AQ443" s="653"/>
      <c r="AR443" s="653"/>
      <c r="AS443" s="653"/>
      <c r="AT443" s="653"/>
      <c r="AU443" s="653"/>
      <c r="AV443" s="653"/>
      <c r="AW443" s="653"/>
      <c r="AX443" s="653"/>
      <c r="AY443" s="653"/>
      <c r="AZ443" s="443">
        <v>8</v>
      </c>
    </row>
    <row r="444" spans="1:52" s="259" customFormat="1" ht="18" customHeight="1">
      <c r="A444" s="575"/>
      <c r="D444" s="259" t="s">
        <v>499</v>
      </c>
      <c r="E444" s="653" t="s">
        <v>1188</v>
      </c>
      <c r="F444" s="653"/>
      <c r="G444" s="653"/>
      <c r="H444" s="653"/>
      <c r="I444" s="653"/>
      <c r="J444" s="653"/>
      <c r="K444" s="653"/>
      <c r="L444" s="653"/>
      <c r="M444" s="653"/>
      <c r="N444" s="653"/>
      <c r="O444" s="653"/>
      <c r="P444" s="653"/>
      <c r="Q444" s="653"/>
      <c r="R444" s="653"/>
      <c r="S444" s="653"/>
      <c r="T444" s="653"/>
      <c r="U444" s="653"/>
      <c r="V444" s="653"/>
      <c r="W444" s="653"/>
      <c r="X444" s="653"/>
      <c r="Y444" s="653"/>
      <c r="Z444" s="653"/>
      <c r="AA444" s="653"/>
      <c r="AB444" s="653"/>
      <c r="AC444" s="653"/>
      <c r="AD444" s="653"/>
      <c r="AE444" s="653"/>
      <c r="AF444" s="653"/>
      <c r="AG444" s="653"/>
      <c r="AH444" s="653"/>
      <c r="AI444" s="653"/>
      <c r="AJ444" s="653"/>
      <c r="AK444" s="653"/>
      <c r="AL444" s="653"/>
      <c r="AM444" s="653"/>
      <c r="AN444" s="653"/>
      <c r="AO444" s="653"/>
      <c r="AP444" s="653"/>
      <c r="AQ444" s="653"/>
      <c r="AR444" s="653"/>
      <c r="AS444" s="653"/>
      <c r="AT444" s="653"/>
      <c r="AU444" s="653"/>
      <c r="AV444" s="653"/>
      <c r="AW444" s="653"/>
      <c r="AX444" s="653"/>
      <c r="AY444" s="653"/>
      <c r="AZ444" s="443">
        <v>8</v>
      </c>
    </row>
    <row r="445" spans="1:52" s="260" customFormat="1" ht="18" customHeight="1">
      <c r="A445" s="575"/>
      <c r="B445" s="259"/>
      <c r="C445" s="259" t="s">
        <v>1187</v>
      </c>
      <c r="D445" s="259"/>
      <c r="E445" s="653"/>
      <c r="F445" s="653"/>
      <c r="G445" s="653"/>
      <c r="H445" s="653"/>
      <c r="I445" s="653"/>
      <c r="J445" s="653"/>
      <c r="K445" s="653"/>
      <c r="L445" s="653"/>
      <c r="M445" s="653"/>
      <c r="N445" s="653"/>
      <c r="O445" s="653"/>
      <c r="P445" s="653"/>
      <c r="Q445" s="653"/>
      <c r="R445" s="653"/>
      <c r="S445" s="653"/>
      <c r="T445" s="653"/>
      <c r="U445" s="653"/>
      <c r="V445" s="653"/>
      <c r="W445" s="653"/>
      <c r="X445" s="653"/>
      <c r="Y445" s="653"/>
      <c r="Z445" s="653"/>
      <c r="AA445" s="653"/>
      <c r="AB445" s="653"/>
      <c r="AC445" s="653"/>
      <c r="AD445" s="653"/>
      <c r="AE445" s="653"/>
      <c r="AF445" s="653"/>
      <c r="AG445" s="653"/>
      <c r="AH445" s="653"/>
      <c r="AI445" s="653"/>
      <c r="AJ445" s="653"/>
      <c r="AK445" s="653"/>
      <c r="AL445" s="653"/>
      <c r="AM445" s="653"/>
      <c r="AN445" s="653"/>
      <c r="AO445" s="653"/>
      <c r="AP445" s="653"/>
      <c r="AQ445" s="653"/>
      <c r="AR445" s="653"/>
      <c r="AS445" s="653"/>
      <c r="AT445" s="653"/>
      <c r="AU445" s="653"/>
      <c r="AV445" s="653"/>
      <c r="AW445" s="653"/>
      <c r="AX445" s="653"/>
      <c r="AY445" s="653"/>
      <c r="AZ445" s="443">
        <v>8</v>
      </c>
    </row>
    <row r="446" spans="1:52" s="259" customFormat="1" ht="18" customHeight="1">
      <c r="A446" s="575"/>
      <c r="D446" s="259" t="s">
        <v>499</v>
      </c>
      <c r="E446" s="653" t="s">
        <v>1385</v>
      </c>
      <c r="F446" s="653"/>
      <c r="G446" s="653"/>
      <c r="H446" s="653"/>
      <c r="I446" s="653"/>
      <c r="J446" s="653"/>
      <c r="K446" s="653"/>
      <c r="L446" s="653"/>
      <c r="M446" s="653"/>
      <c r="N446" s="653"/>
      <c r="O446" s="653"/>
      <c r="P446" s="653"/>
      <c r="Q446" s="653"/>
      <c r="R446" s="653"/>
      <c r="S446" s="653"/>
      <c r="T446" s="653"/>
      <c r="U446" s="653"/>
      <c r="V446" s="653"/>
      <c r="W446" s="653"/>
      <c r="X446" s="653"/>
      <c r="Y446" s="653"/>
      <c r="Z446" s="653"/>
      <c r="AA446" s="653"/>
      <c r="AB446" s="653"/>
      <c r="AC446" s="653"/>
      <c r="AD446" s="653"/>
      <c r="AE446" s="653"/>
      <c r="AF446" s="653"/>
      <c r="AG446" s="653"/>
      <c r="AH446" s="653"/>
      <c r="AI446" s="653"/>
      <c r="AJ446" s="653"/>
      <c r="AK446" s="653"/>
      <c r="AL446" s="653"/>
      <c r="AM446" s="653"/>
      <c r="AN446" s="653"/>
      <c r="AO446" s="653"/>
      <c r="AP446" s="653"/>
      <c r="AQ446" s="653"/>
      <c r="AR446" s="653"/>
      <c r="AS446" s="653"/>
      <c r="AT446" s="653"/>
      <c r="AU446" s="653"/>
      <c r="AV446" s="653"/>
      <c r="AW446" s="653"/>
      <c r="AX446" s="653"/>
      <c r="AY446" s="653"/>
      <c r="AZ446" s="443">
        <v>8</v>
      </c>
    </row>
    <row r="447" spans="1:52" s="259" customFormat="1" ht="18" customHeight="1">
      <c r="A447" s="575"/>
      <c r="D447" s="259" t="s">
        <v>499</v>
      </c>
      <c r="E447" s="653" t="s">
        <v>1186</v>
      </c>
      <c r="F447" s="653"/>
      <c r="G447" s="653"/>
      <c r="H447" s="653"/>
      <c r="I447" s="653"/>
      <c r="J447" s="653"/>
      <c r="K447" s="653"/>
      <c r="L447" s="653"/>
      <c r="M447" s="653"/>
      <c r="N447" s="653"/>
      <c r="O447" s="653"/>
      <c r="P447" s="653"/>
      <c r="Q447" s="653"/>
      <c r="R447" s="653"/>
      <c r="S447" s="653"/>
      <c r="T447" s="653"/>
      <c r="U447" s="653"/>
      <c r="V447" s="653"/>
      <c r="W447" s="653"/>
      <c r="X447" s="653"/>
      <c r="Y447" s="653"/>
      <c r="Z447" s="653"/>
      <c r="AA447" s="653"/>
      <c r="AB447" s="653"/>
      <c r="AC447" s="653"/>
      <c r="AD447" s="653"/>
      <c r="AE447" s="653"/>
      <c r="AF447" s="653"/>
      <c r="AG447" s="653"/>
      <c r="AH447" s="653"/>
      <c r="AI447" s="653"/>
      <c r="AJ447" s="653"/>
      <c r="AK447" s="653"/>
      <c r="AL447" s="653"/>
      <c r="AM447" s="653"/>
      <c r="AN447" s="653"/>
      <c r="AO447" s="653"/>
      <c r="AP447" s="653"/>
      <c r="AQ447" s="653"/>
      <c r="AR447" s="653"/>
      <c r="AS447" s="653"/>
      <c r="AT447" s="653"/>
      <c r="AU447" s="653"/>
      <c r="AV447" s="653"/>
      <c r="AW447" s="653"/>
      <c r="AX447" s="653"/>
      <c r="AY447" s="653"/>
      <c r="AZ447" s="443">
        <v>8</v>
      </c>
    </row>
    <row r="448" spans="1:52" s="259" customFormat="1" ht="18" customHeight="1">
      <c r="A448" s="575"/>
      <c r="C448" s="259" t="s">
        <v>1185</v>
      </c>
      <c r="D448" s="259" t="s">
        <v>1184</v>
      </c>
      <c r="E448" s="653"/>
      <c r="F448" s="653"/>
      <c r="G448" s="653"/>
      <c r="H448" s="653"/>
      <c r="I448" s="653"/>
      <c r="J448" s="653"/>
      <c r="K448" s="653"/>
      <c r="L448" s="653"/>
      <c r="M448" s="653"/>
      <c r="N448" s="653"/>
      <c r="O448" s="653"/>
      <c r="P448" s="653"/>
      <c r="Q448" s="653"/>
      <c r="R448" s="653"/>
      <c r="S448" s="653"/>
      <c r="T448" s="653"/>
      <c r="U448" s="653"/>
      <c r="V448" s="653"/>
      <c r="W448" s="653"/>
      <c r="X448" s="653"/>
      <c r="Y448" s="653"/>
      <c r="Z448" s="653"/>
      <c r="AA448" s="653"/>
      <c r="AB448" s="653"/>
      <c r="AC448" s="653"/>
      <c r="AD448" s="653"/>
      <c r="AE448" s="653"/>
      <c r="AF448" s="653"/>
      <c r="AG448" s="653"/>
      <c r="AH448" s="653"/>
      <c r="AI448" s="653"/>
      <c r="AJ448" s="653"/>
      <c r="AK448" s="653"/>
      <c r="AL448" s="653"/>
      <c r="AM448" s="653"/>
      <c r="AN448" s="653"/>
      <c r="AO448" s="653"/>
      <c r="AP448" s="653"/>
      <c r="AQ448" s="653"/>
      <c r="AR448" s="653"/>
      <c r="AS448" s="653"/>
      <c r="AT448" s="653"/>
      <c r="AU448" s="653"/>
      <c r="AV448" s="653"/>
      <c r="AW448" s="653"/>
      <c r="AX448" s="653"/>
      <c r="AY448" s="653"/>
      <c r="AZ448" s="443">
        <v>8</v>
      </c>
    </row>
    <row r="449" spans="1:52" s="259" customFormat="1" ht="18" customHeight="1">
      <c r="A449" s="575"/>
      <c r="D449" s="259" t="s">
        <v>499</v>
      </c>
      <c r="E449" s="653" t="s">
        <v>1183</v>
      </c>
      <c r="F449" s="653"/>
      <c r="G449" s="653"/>
      <c r="H449" s="653"/>
      <c r="I449" s="653"/>
      <c r="J449" s="653"/>
      <c r="K449" s="653"/>
      <c r="L449" s="653"/>
      <c r="M449" s="653"/>
      <c r="N449" s="653"/>
      <c r="O449" s="653"/>
      <c r="P449" s="653"/>
      <c r="Q449" s="653"/>
      <c r="R449" s="653"/>
      <c r="S449" s="653"/>
      <c r="T449" s="653"/>
      <c r="U449" s="653"/>
      <c r="V449" s="653"/>
      <c r="W449" s="653"/>
      <c r="X449" s="653"/>
      <c r="Y449" s="653"/>
      <c r="Z449" s="653"/>
      <c r="AA449" s="653"/>
      <c r="AB449" s="653"/>
      <c r="AC449" s="653"/>
      <c r="AD449" s="653"/>
      <c r="AE449" s="653"/>
      <c r="AF449" s="653"/>
      <c r="AG449" s="653"/>
      <c r="AH449" s="653"/>
      <c r="AI449" s="653"/>
      <c r="AJ449" s="653"/>
      <c r="AK449" s="653"/>
      <c r="AL449" s="653"/>
      <c r="AM449" s="653"/>
      <c r="AN449" s="653"/>
      <c r="AO449" s="653"/>
      <c r="AP449" s="653"/>
      <c r="AQ449" s="653"/>
      <c r="AR449" s="653"/>
      <c r="AS449" s="653"/>
      <c r="AT449" s="653"/>
      <c r="AU449" s="653"/>
      <c r="AV449" s="653"/>
      <c r="AW449" s="653"/>
      <c r="AX449" s="653"/>
      <c r="AY449" s="653"/>
      <c r="AZ449" s="443">
        <v>8</v>
      </c>
    </row>
    <row r="450" spans="1:52" s="259" customFormat="1" ht="18" customHeight="1">
      <c r="A450" s="575"/>
      <c r="D450" s="259" t="s">
        <v>499</v>
      </c>
      <c r="E450" s="653" t="s">
        <v>1182</v>
      </c>
      <c r="F450" s="653"/>
      <c r="G450" s="653"/>
      <c r="H450" s="653"/>
      <c r="I450" s="653"/>
      <c r="J450" s="653"/>
      <c r="K450" s="653"/>
      <c r="L450" s="653"/>
      <c r="M450" s="653"/>
      <c r="N450" s="653"/>
      <c r="O450" s="653"/>
      <c r="P450" s="653"/>
      <c r="Q450" s="653"/>
      <c r="R450" s="653"/>
      <c r="S450" s="653"/>
      <c r="T450" s="653"/>
      <c r="U450" s="653"/>
      <c r="V450" s="653"/>
      <c r="W450" s="653"/>
      <c r="X450" s="653"/>
      <c r="Y450" s="653"/>
      <c r="Z450" s="653"/>
      <c r="AA450" s="653"/>
      <c r="AB450" s="653"/>
      <c r="AC450" s="653"/>
      <c r="AD450" s="653"/>
      <c r="AE450" s="653"/>
      <c r="AF450" s="653"/>
      <c r="AG450" s="653"/>
      <c r="AH450" s="653"/>
      <c r="AI450" s="653"/>
      <c r="AJ450" s="653"/>
      <c r="AK450" s="653"/>
      <c r="AL450" s="653"/>
      <c r="AM450" s="653"/>
      <c r="AN450" s="653"/>
      <c r="AO450" s="653"/>
      <c r="AP450" s="653"/>
      <c r="AQ450" s="653"/>
      <c r="AR450" s="653"/>
      <c r="AS450" s="653"/>
      <c r="AT450" s="653"/>
      <c r="AU450" s="653"/>
      <c r="AV450" s="653"/>
      <c r="AW450" s="653"/>
      <c r="AX450" s="653"/>
      <c r="AY450" s="653"/>
      <c r="AZ450" s="443">
        <v>8</v>
      </c>
    </row>
    <row r="451" spans="1:52" s="259" customFormat="1" ht="18" customHeight="1">
      <c r="A451" s="575"/>
      <c r="D451" s="259" t="s">
        <v>499</v>
      </c>
      <c r="E451" s="653" t="s">
        <v>1181</v>
      </c>
      <c r="F451" s="653"/>
      <c r="G451" s="653"/>
      <c r="H451" s="653"/>
      <c r="I451" s="653"/>
      <c r="J451" s="653"/>
      <c r="K451" s="653"/>
      <c r="L451" s="653"/>
      <c r="M451" s="653"/>
      <c r="N451" s="653"/>
      <c r="O451" s="653"/>
      <c r="P451" s="653"/>
      <c r="Q451" s="653"/>
      <c r="R451" s="653"/>
      <c r="S451" s="653"/>
      <c r="T451" s="653"/>
      <c r="U451" s="653"/>
      <c r="V451" s="653"/>
      <c r="W451" s="653"/>
      <c r="X451" s="653"/>
      <c r="Y451" s="653"/>
      <c r="Z451" s="653"/>
      <c r="AA451" s="653"/>
      <c r="AB451" s="653"/>
      <c r="AC451" s="653"/>
      <c r="AD451" s="653"/>
      <c r="AE451" s="653"/>
      <c r="AF451" s="653"/>
      <c r="AG451" s="653"/>
      <c r="AH451" s="653"/>
      <c r="AI451" s="653"/>
      <c r="AJ451" s="653"/>
      <c r="AK451" s="653"/>
      <c r="AL451" s="653"/>
      <c r="AM451" s="653"/>
      <c r="AN451" s="653"/>
      <c r="AO451" s="653"/>
      <c r="AP451" s="653"/>
      <c r="AQ451" s="653"/>
      <c r="AR451" s="653"/>
      <c r="AS451" s="653"/>
      <c r="AT451" s="653"/>
      <c r="AU451" s="653"/>
      <c r="AV451" s="653"/>
      <c r="AW451" s="653"/>
      <c r="AX451" s="653"/>
      <c r="AY451" s="653"/>
      <c r="AZ451" s="443">
        <v>8</v>
      </c>
    </row>
    <row r="452" spans="1:52" s="259" customFormat="1" ht="18" customHeight="1">
      <c r="A452" s="575"/>
      <c r="D452" s="259" t="s">
        <v>499</v>
      </c>
      <c r="E452" s="653" t="s">
        <v>1180</v>
      </c>
      <c r="F452" s="653"/>
      <c r="G452" s="653"/>
      <c r="H452" s="653"/>
      <c r="I452" s="653"/>
      <c r="J452" s="653"/>
      <c r="K452" s="653"/>
      <c r="L452" s="653"/>
      <c r="M452" s="653"/>
      <c r="N452" s="653"/>
      <c r="O452" s="653"/>
      <c r="P452" s="653"/>
      <c r="Q452" s="653"/>
      <c r="R452" s="653"/>
      <c r="S452" s="653"/>
      <c r="T452" s="653"/>
      <c r="U452" s="653"/>
      <c r="V452" s="653"/>
      <c r="W452" s="653"/>
      <c r="X452" s="653"/>
      <c r="Y452" s="653"/>
      <c r="Z452" s="653"/>
      <c r="AA452" s="653"/>
      <c r="AB452" s="653"/>
      <c r="AC452" s="653"/>
      <c r="AD452" s="653"/>
      <c r="AE452" s="653"/>
      <c r="AF452" s="653"/>
      <c r="AG452" s="653"/>
      <c r="AH452" s="653"/>
      <c r="AI452" s="653"/>
      <c r="AJ452" s="653"/>
      <c r="AK452" s="653"/>
      <c r="AL452" s="653"/>
      <c r="AM452" s="653"/>
      <c r="AN452" s="653"/>
      <c r="AO452" s="653"/>
      <c r="AP452" s="653"/>
      <c r="AQ452" s="653"/>
      <c r="AR452" s="653"/>
      <c r="AS452" s="653"/>
      <c r="AT452" s="653"/>
      <c r="AU452" s="653"/>
      <c r="AV452" s="653"/>
      <c r="AW452" s="653"/>
      <c r="AX452" s="653"/>
      <c r="AY452" s="653"/>
      <c r="AZ452" s="443">
        <v>8</v>
      </c>
    </row>
    <row r="453" spans="1:52" s="259" customFormat="1" ht="18" customHeight="1">
      <c r="A453" s="575"/>
      <c r="D453" s="259" t="s">
        <v>499</v>
      </c>
      <c r="E453" s="653" t="s">
        <v>1179</v>
      </c>
      <c r="F453" s="653"/>
      <c r="G453" s="653"/>
      <c r="H453" s="653"/>
      <c r="I453" s="653"/>
      <c r="J453" s="653"/>
      <c r="K453" s="653"/>
      <c r="L453" s="653"/>
      <c r="M453" s="653"/>
      <c r="N453" s="653"/>
      <c r="O453" s="653"/>
      <c r="P453" s="653"/>
      <c r="Q453" s="653"/>
      <c r="R453" s="653"/>
      <c r="S453" s="653"/>
      <c r="T453" s="653"/>
      <c r="U453" s="653"/>
      <c r="V453" s="653"/>
      <c r="W453" s="653"/>
      <c r="X453" s="653"/>
      <c r="Y453" s="653"/>
      <c r="Z453" s="653"/>
      <c r="AA453" s="653"/>
      <c r="AB453" s="653"/>
      <c r="AC453" s="653"/>
      <c r="AD453" s="653"/>
      <c r="AE453" s="653"/>
      <c r="AF453" s="653"/>
      <c r="AG453" s="653"/>
      <c r="AH453" s="653"/>
      <c r="AI453" s="653"/>
      <c r="AJ453" s="653"/>
      <c r="AK453" s="653"/>
      <c r="AL453" s="653"/>
      <c r="AM453" s="653"/>
      <c r="AN453" s="653"/>
      <c r="AO453" s="653"/>
      <c r="AP453" s="653"/>
      <c r="AQ453" s="653"/>
      <c r="AR453" s="653"/>
      <c r="AS453" s="653"/>
      <c r="AT453" s="653"/>
      <c r="AU453" s="653"/>
      <c r="AV453" s="653"/>
      <c r="AW453" s="653"/>
      <c r="AX453" s="653"/>
      <c r="AY453" s="653"/>
      <c r="AZ453" s="443">
        <v>8</v>
      </c>
    </row>
    <row r="454" spans="1:52" s="259" customFormat="1" ht="18" customHeight="1">
      <c r="A454" s="575"/>
      <c r="D454" s="259" t="s">
        <v>499</v>
      </c>
      <c r="E454" s="653" t="s">
        <v>1178</v>
      </c>
      <c r="F454" s="653"/>
      <c r="G454" s="653"/>
      <c r="H454" s="653"/>
      <c r="I454" s="653"/>
      <c r="J454" s="653"/>
      <c r="K454" s="653"/>
      <c r="L454" s="653"/>
      <c r="M454" s="653"/>
      <c r="N454" s="653"/>
      <c r="O454" s="653"/>
      <c r="P454" s="653"/>
      <c r="Q454" s="653"/>
      <c r="R454" s="653"/>
      <c r="S454" s="653"/>
      <c r="T454" s="653"/>
      <c r="U454" s="653"/>
      <c r="V454" s="653"/>
      <c r="W454" s="653"/>
      <c r="X454" s="653"/>
      <c r="Y454" s="653"/>
      <c r="Z454" s="653"/>
      <c r="AA454" s="653"/>
      <c r="AB454" s="653"/>
      <c r="AC454" s="653"/>
      <c r="AD454" s="653"/>
      <c r="AE454" s="653"/>
      <c r="AF454" s="653"/>
      <c r="AG454" s="653"/>
      <c r="AH454" s="653"/>
      <c r="AI454" s="653"/>
      <c r="AJ454" s="653"/>
      <c r="AK454" s="653"/>
      <c r="AL454" s="653"/>
      <c r="AM454" s="653"/>
      <c r="AN454" s="653"/>
      <c r="AO454" s="653"/>
      <c r="AP454" s="653"/>
      <c r="AQ454" s="653"/>
      <c r="AR454" s="653"/>
      <c r="AS454" s="653"/>
      <c r="AT454" s="653"/>
      <c r="AU454" s="653"/>
      <c r="AV454" s="653"/>
      <c r="AW454" s="653"/>
      <c r="AX454" s="653"/>
      <c r="AY454" s="653"/>
      <c r="AZ454" s="443">
        <v>8</v>
      </c>
    </row>
    <row r="455" spans="1:52" s="259" customFormat="1" ht="18" customHeight="1">
      <c r="A455" s="575"/>
      <c r="D455" s="259" t="s">
        <v>499</v>
      </c>
      <c r="E455" s="653" t="s">
        <v>1177</v>
      </c>
      <c r="F455" s="653"/>
      <c r="G455" s="653"/>
      <c r="H455" s="653"/>
      <c r="I455" s="653"/>
      <c r="J455" s="653"/>
      <c r="K455" s="653"/>
      <c r="L455" s="653"/>
      <c r="M455" s="653"/>
      <c r="N455" s="653"/>
      <c r="O455" s="653"/>
      <c r="P455" s="653"/>
      <c r="Q455" s="653"/>
      <c r="R455" s="653"/>
      <c r="S455" s="653"/>
      <c r="T455" s="653"/>
      <c r="U455" s="653"/>
      <c r="V455" s="653"/>
      <c r="W455" s="653"/>
      <c r="X455" s="653"/>
      <c r="Y455" s="653"/>
      <c r="Z455" s="653"/>
      <c r="AA455" s="653"/>
      <c r="AB455" s="653"/>
      <c r="AC455" s="653"/>
      <c r="AD455" s="653"/>
      <c r="AE455" s="653"/>
      <c r="AF455" s="653"/>
      <c r="AG455" s="653"/>
      <c r="AH455" s="653"/>
      <c r="AI455" s="653"/>
      <c r="AJ455" s="653"/>
      <c r="AK455" s="653"/>
      <c r="AL455" s="653"/>
      <c r="AM455" s="653"/>
      <c r="AN455" s="653"/>
      <c r="AO455" s="653"/>
      <c r="AP455" s="653"/>
      <c r="AQ455" s="653"/>
      <c r="AR455" s="653"/>
      <c r="AS455" s="653"/>
      <c r="AT455" s="653"/>
      <c r="AU455" s="653"/>
      <c r="AV455" s="653"/>
      <c r="AW455" s="653"/>
      <c r="AX455" s="653"/>
      <c r="AY455" s="653"/>
      <c r="AZ455" s="443">
        <v>8</v>
      </c>
    </row>
    <row r="456" spans="1:52" s="259" customFormat="1" ht="18" customHeight="1">
      <c r="A456" s="575"/>
      <c r="D456" s="653"/>
      <c r="E456" s="799"/>
      <c r="F456" s="799"/>
      <c r="G456" s="799"/>
      <c r="H456" s="799"/>
      <c r="I456" s="799"/>
      <c r="J456" s="799"/>
      <c r="K456" s="799"/>
      <c r="L456" s="799"/>
      <c r="M456" s="799"/>
      <c r="N456" s="799"/>
      <c r="O456" s="799"/>
      <c r="P456" s="799"/>
      <c r="Q456" s="799"/>
      <c r="R456" s="799"/>
      <c r="S456" s="799"/>
      <c r="T456" s="799"/>
      <c r="U456" s="799"/>
      <c r="V456" s="799"/>
      <c r="W456" s="799"/>
      <c r="X456" s="799"/>
      <c r="Y456" s="799"/>
      <c r="Z456" s="799"/>
      <c r="AA456" s="799"/>
      <c r="AB456" s="799"/>
      <c r="AC456" s="799"/>
      <c r="AD456" s="799"/>
      <c r="AE456" s="799"/>
      <c r="AF456" s="799"/>
      <c r="AG456" s="799"/>
      <c r="AH456" s="799"/>
      <c r="AI456" s="799"/>
      <c r="AJ456" s="799"/>
      <c r="AK456" s="799"/>
      <c r="AL456" s="799"/>
      <c r="AM456" s="799"/>
      <c r="AN456" s="799"/>
      <c r="AO456" s="799"/>
      <c r="AP456" s="799"/>
      <c r="AQ456" s="799"/>
      <c r="AR456" s="799"/>
      <c r="AS456" s="799"/>
      <c r="AT456" s="799"/>
      <c r="AU456" s="799"/>
      <c r="AV456" s="799"/>
      <c r="AW456" s="799"/>
      <c r="AX456" s="799"/>
      <c r="AY456" s="799"/>
      <c r="AZ456" s="443">
        <v>8</v>
      </c>
    </row>
  </sheetData>
  <sheetProtection algorithmName="SHA-512" hashValue="UVDbc2nL9sXtxW5xuv8Q7/L7E4/5gHc6K/TY79jNJbzJCSPMH6Xef7gNAsZ2TwBDwtJP4HCJBndm0l22kavVOQ==" saltValue="68t0DnaeIxVWVpTcwpY3nw==" spinCount="100000" sheet="1" objects="1" scenarios="1" selectLockedCells="1" selectUnlockedCells="1"/>
  <autoFilter ref="A1:A464" xr:uid="{00000000-0009-0000-0000-000012000000}"/>
  <mergeCells count="416">
    <mergeCell ref="C381:J381"/>
    <mergeCell ref="K381:R381"/>
    <mergeCell ref="S381:Z381"/>
    <mergeCell ref="AA381:AH381"/>
    <mergeCell ref="AI381:AP381"/>
    <mergeCell ref="AQ381:AX381"/>
    <mergeCell ref="C438:J438"/>
    <mergeCell ref="K438:R438"/>
    <mergeCell ref="S438:Z438"/>
    <mergeCell ref="AA438:AH438"/>
    <mergeCell ref="AI438:AP438"/>
    <mergeCell ref="AQ438:AX438"/>
    <mergeCell ref="S418:Z419"/>
    <mergeCell ref="K437:R437"/>
    <mergeCell ref="S437:Z437"/>
    <mergeCell ref="C435:J435"/>
    <mergeCell ref="K435:R435"/>
    <mergeCell ref="S435:Z435"/>
    <mergeCell ref="AA435:AH437"/>
    <mergeCell ref="AI435:AP437"/>
    <mergeCell ref="AQ435:AX437"/>
    <mergeCell ref="C436:J436"/>
    <mergeCell ref="K436:R436"/>
    <mergeCell ref="S436:Z436"/>
    <mergeCell ref="C267:J267"/>
    <mergeCell ref="K267:R267"/>
    <mergeCell ref="S267:Z267"/>
    <mergeCell ref="AA267:AH267"/>
    <mergeCell ref="AI267:AP267"/>
    <mergeCell ref="AQ267:AX267"/>
    <mergeCell ref="C324:J324"/>
    <mergeCell ref="K324:R324"/>
    <mergeCell ref="S324:Z324"/>
    <mergeCell ref="AA324:AH324"/>
    <mergeCell ref="AI324:AP324"/>
    <mergeCell ref="AQ324:AX324"/>
    <mergeCell ref="S304:Z305"/>
    <mergeCell ref="C321:J321"/>
    <mergeCell ref="K321:R321"/>
    <mergeCell ref="S321:Z321"/>
    <mergeCell ref="AA321:AH323"/>
    <mergeCell ref="AI321:AP323"/>
    <mergeCell ref="AQ321:AX323"/>
    <mergeCell ref="C322:J322"/>
    <mergeCell ref="K322:R322"/>
    <mergeCell ref="S322:Z322"/>
    <mergeCell ref="C323:J323"/>
    <mergeCell ref="K323:R323"/>
    <mergeCell ref="C153:J153"/>
    <mergeCell ref="K153:R153"/>
    <mergeCell ref="S153:Z153"/>
    <mergeCell ref="AA153:AH153"/>
    <mergeCell ref="AI153:AP153"/>
    <mergeCell ref="AQ153:AX153"/>
    <mergeCell ref="C210:J210"/>
    <mergeCell ref="K210:R210"/>
    <mergeCell ref="S210:Z210"/>
    <mergeCell ref="AA210:AH210"/>
    <mergeCell ref="AI210:AP210"/>
    <mergeCell ref="AQ210:AX210"/>
    <mergeCell ref="S190:Z191"/>
    <mergeCell ref="C207:J207"/>
    <mergeCell ref="K207:R207"/>
    <mergeCell ref="S207:Z207"/>
    <mergeCell ref="AA207:AH209"/>
    <mergeCell ref="AI207:AP209"/>
    <mergeCell ref="AQ207:AX209"/>
    <mergeCell ref="C208:J208"/>
    <mergeCell ref="K208:R208"/>
    <mergeCell ref="S208:Z208"/>
    <mergeCell ref="C209:J209"/>
    <mergeCell ref="K209:R209"/>
    <mergeCell ref="C38:J38"/>
    <mergeCell ref="K38:R38"/>
    <mergeCell ref="S38:Z38"/>
    <mergeCell ref="AA38:AH38"/>
    <mergeCell ref="AI38:AP38"/>
    <mergeCell ref="AQ38:AX38"/>
    <mergeCell ref="C96:J96"/>
    <mergeCell ref="K96:R96"/>
    <mergeCell ref="S96:Z96"/>
    <mergeCell ref="AA96:AH96"/>
    <mergeCell ref="AI96:AP96"/>
    <mergeCell ref="AQ96:AX96"/>
    <mergeCell ref="S76:Z77"/>
    <mergeCell ref="C93:J93"/>
    <mergeCell ref="K93:R93"/>
    <mergeCell ref="S93:Z93"/>
    <mergeCell ref="AA93:AH95"/>
    <mergeCell ref="AI93:AP95"/>
    <mergeCell ref="AQ93:AX95"/>
    <mergeCell ref="C94:J94"/>
    <mergeCell ref="K94:R94"/>
    <mergeCell ref="S94:Z94"/>
    <mergeCell ref="C95:J95"/>
    <mergeCell ref="K95:R95"/>
    <mergeCell ref="C437:J437"/>
    <mergeCell ref="C416:J417"/>
    <mergeCell ref="K416:R417"/>
    <mergeCell ref="S416:Z417"/>
    <mergeCell ref="AA416:AP416"/>
    <mergeCell ref="AQ416:AX417"/>
    <mergeCell ref="AA417:AH417"/>
    <mergeCell ref="AI417:AP417"/>
    <mergeCell ref="C434:J434"/>
    <mergeCell ref="K434:R434"/>
    <mergeCell ref="S434:Z434"/>
    <mergeCell ref="AA434:AH434"/>
    <mergeCell ref="AI434:AP434"/>
    <mergeCell ref="AQ434:AX434"/>
    <mergeCell ref="AA418:AH419"/>
    <mergeCell ref="AI418:AP419"/>
    <mergeCell ref="AQ418:AX419"/>
    <mergeCell ref="B427:AY427"/>
    <mergeCell ref="C433:Z433"/>
    <mergeCell ref="AA433:AX433"/>
    <mergeCell ref="C418:D419"/>
    <mergeCell ref="E418:F419"/>
    <mergeCell ref="G418:H419"/>
    <mergeCell ref="I418:J419"/>
    <mergeCell ref="K418:R419"/>
    <mergeCell ref="B400:AY400"/>
    <mergeCell ref="F402:K402"/>
    <mergeCell ref="L402:Q402"/>
    <mergeCell ref="T402:Y402"/>
    <mergeCell ref="Z402:AE402"/>
    <mergeCell ref="AH402:AN402"/>
    <mergeCell ref="AO402:AT402"/>
    <mergeCell ref="B404:AY404"/>
    <mergeCell ref="B414:AY414"/>
    <mergeCell ref="S361:Z362"/>
    <mergeCell ref="C378:J378"/>
    <mergeCell ref="K378:R378"/>
    <mergeCell ref="S378:Z378"/>
    <mergeCell ref="AA378:AH380"/>
    <mergeCell ref="AI378:AP380"/>
    <mergeCell ref="AQ378:AX380"/>
    <mergeCell ref="C379:J379"/>
    <mergeCell ref="K379:R379"/>
    <mergeCell ref="S379:Z379"/>
    <mergeCell ref="C380:J380"/>
    <mergeCell ref="K380:R380"/>
    <mergeCell ref="S380:Z380"/>
    <mergeCell ref="C359:J360"/>
    <mergeCell ref="K359:R360"/>
    <mergeCell ref="S359:Z360"/>
    <mergeCell ref="AA359:AP359"/>
    <mergeCell ref="AQ359:AX360"/>
    <mergeCell ref="AA360:AH360"/>
    <mergeCell ref="AI360:AP360"/>
    <mergeCell ref="C377:J377"/>
    <mergeCell ref="K377:R377"/>
    <mergeCell ref="S377:Z377"/>
    <mergeCell ref="AA377:AH377"/>
    <mergeCell ref="AI377:AP377"/>
    <mergeCell ref="AQ377:AX377"/>
    <mergeCell ref="AA361:AH362"/>
    <mergeCell ref="AI361:AP362"/>
    <mergeCell ref="AQ361:AX362"/>
    <mergeCell ref="B370:AY370"/>
    <mergeCell ref="C376:Z376"/>
    <mergeCell ref="AA376:AX376"/>
    <mergeCell ref="C361:D362"/>
    <mergeCell ref="E361:F362"/>
    <mergeCell ref="G361:H362"/>
    <mergeCell ref="I361:J362"/>
    <mergeCell ref="K361:R362"/>
    <mergeCell ref="B343:AY343"/>
    <mergeCell ref="F345:K345"/>
    <mergeCell ref="L345:Q345"/>
    <mergeCell ref="T345:Y345"/>
    <mergeCell ref="Z345:AE345"/>
    <mergeCell ref="AH345:AN345"/>
    <mergeCell ref="AO345:AT345"/>
    <mergeCell ref="B347:AY347"/>
    <mergeCell ref="B357:AY357"/>
    <mergeCell ref="S323:Z323"/>
    <mergeCell ref="C302:J303"/>
    <mergeCell ref="K302:R303"/>
    <mergeCell ref="S302:Z303"/>
    <mergeCell ref="AA302:AP302"/>
    <mergeCell ref="AQ302:AX303"/>
    <mergeCell ref="AA303:AH303"/>
    <mergeCell ref="AI303:AP303"/>
    <mergeCell ref="C320:J320"/>
    <mergeCell ref="K320:R320"/>
    <mergeCell ref="S320:Z320"/>
    <mergeCell ref="AA320:AH320"/>
    <mergeCell ref="AI320:AP320"/>
    <mergeCell ref="AQ320:AX320"/>
    <mergeCell ref="AA304:AH305"/>
    <mergeCell ref="AI304:AP305"/>
    <mergeCell ref="AQ304:AX305"/>
    <mergeCell ref="B313:AY313"/>
    <mergeCell ref="C319:Z319"/>
    <mergeCell ref="AA319:AX319"/>
    <mergeCell ref="C304:D305"/>
    <mergeCell ref="E304:F305"/>
    <mergeCell ref="G304:H305"/>
    <mergeCell ref="I304:J305"/>
    <mergeCell ref="K304:R305"/>
    <mergeCell ref="B286:AY286"/>
    <mergeCell ref="F288:K288"/>
    <mergeCell ref="L288:Q288"/>
    <mergeCell ref="T288:Y288"/>
    <mergeCell ref="Z288:AE288"/>
    <mergeCell ref="AH288:AN288"/>
    <mergeCell ref="AO288:AT288"/>
    <mergeCell ref="B290:AY290"/>
    <mergeCell ref="B300:AY300"/>
    <mergeCell ref="S247:Z248"/>
    <mergeCell ref="C264:J264"/>
    <mergeCell ref="K264:R264"/>
    <mergeCell ref="S264:Z264"/>
    <mergeCell ref="AA264:AH266"/>
    <mergeCell ref="AI264:AP266"/>
    <mergeCell ref="AQ264:AX266"/>
    <mergeCell ref="C265:J265"/>
    <mergeCell ref="K265:R265"/>
    <mergeCell ref="S265:Z265"/>
    <mergeCell ref="C266:J266"/>
    <mergeCell ref="K266:R266"/>
    <mergeCell ref="S266:Z266"/>
    <mergeCell ref="C245:J246"/>
    <mergeCell ref="K245:R246"/>
    <mergeCell ref="S245:Z246"/>
    <mergeCell ref="AA245:AP245"/>
    <mergeCell ref="AQ245:AX246"/>
    <mergeCell ref="AA246:AH246"/>
    <mergeCell ref="AI246:AP246"/>
    <mergeCell ref="C263:J263"/>
    <mergeCell ref="K263:R263"/>
    <mergeCell ref="S263:Z263"/>
    <mergeCell ref="AA263:AH263"/>
    <mergeCell ref="AI263:AP263"/>
    <mergeCell ref="AQ263:AX263"/>
    <mergeCell ref="AA247:AH248"/>
    <mergeCell ref="AI247:AP248"/>
    <mergeCell ref="AQ247:AX248"/>
    <mergeCell ref="B256:AY256"/>
    <mergeCell ref="C262:Z262"/>
    <mergeCell ref="AA262:AX262"/>
    <mergeCell ref="C247:D248"/>
    <mergeCell ref="E247:F248"/>
    <mergeCell ref="G247:H248"/>
    <mergeCell ref="I247:J248"/>
    <mergeCell ref="K247:R248"/>
    <mergeCell ref="B229:AY229"/>
    <mergeCell ref="F231:K231"/>
    <mergeCell ref="L231:Q231"/>
    <mergeCell ref="T231:Y231"/>
    <mergeCell ref="Z231:AE231"/>
    <mergeCell ref="AH231:AN231"/>
    <mergeCell ref="AO231:AT231"/>
    <mergeCell ref="B233:AY233"/>
    <mergeCell ref="B243:AY243"/>
    <mergeCell ref="S209:Z209"/>
    <mergeCell ref="C188:J189"/>
    <mergeCell ref="K188:R189"/>
    <mergeCell ref="S188:Z189"/>
    <mergeCell ref="AA188:AP188"/>
    <mergeCell ref="AQ188:AX189"/>
    <mergeCell ref="AA189:AH189"/>
    <mergeCell ref="AI189:AP189"/>
    <mergeCell ref="C206:J206"/>
    <mergeCell ref="K206:R206"/>
    <mergeCell ref="S206:Z206"/>
    <mergeCell ref="AA206:AH206"/>
    <mergeCell ref="AI206:AP206"/>
    <mergeCell ref="AQ206:AX206"/>
    <mergeCell ref="AA190:AH191"/>
    <mergeCell ref="AI190:AP191"/>
    <mergeCell ref="AQ190:AX191"/>
    <mergeCell ref="B199:AY199"/>
    <mergeCell ref="C205:Z205"/>
    <mergeCell ref="AA205:AX205"/>
    <mergeCell ref="C190:D191"/>
    <mergeCell ref="E190:F191"/>
    <mergeCell ref="G190:H191"/>
    <mergeCell ref="I190:J191"/>
    <mergeCell ref="K190:R191"/>
    <mergeCell ref="B172:AY172"/>
    <mergeCell ref="F174:K174"/>
    <mergeCell ref="L174:Q174"/>
    <mergeCell ref="T174:Y174"/>
    <mergeCell ref="Z174:AE174"/>
    <mergeCell ref="AH174:AN174"/>
    <mergeCell ref="AO174:AT174"/>
    <mergeCell ref="B176:AY176"/>
    <mergeCell ref="B186:AY186"/>
    <mergeCell ref="S133:Z134"/>
    <mergeCell ref="C150:J150"/>
    <mergeCell ref="K150:R150"/>
    <mergeCell ref="S150:Z150"/>
    <mergeCell ref="AA150:AH152"/>
    <mergeCell ref="AI150:AP152"/>
    <mergeCell ref="AQ150:AX152"/>
    <mergeCell ref="C151:J151"/>
    <mergeCell ref="K151:R151"/>
    <mergeCell ref="S151:Z151"/>
    <mergeCell ref="C152:J152"/>
    <mergeCell ref="K152:R152"/>
    <mergeCell ref="S152:Z152"/>
    <mergeCell ref="C131:J132"/>
    <mergeCell ref="K131:R132"/>
    <mergeCell ref="S131:Z132"/>
    <mergeCell ref="AA131:AP131"/>
    <mergeCell ref="AQ131:AX132"/>
    <mergeCell ref="AA132:AH132"/>
    <mergeCell ref="AI132:AP132"/>
    <mergeCell ref="C149:J149"/>
    <mergeCell ref="K149:R149"/>
    <mergeCell ref="S149:Z149"/>
    <mergeCell ref="AA149:AH149"/>
    <mergeCell ref="AI149:AP149"/>
    <mergeCell ref="AQ149:AX149"/>
    <mergeCell ref="AA133:AH134"/>
    <mergeCell ref="AI133:AP134"/>
    <mergeCell ref="AQ133:AX134"/>
    <mergeCell ref="B142:AY142"/>
    <mergeCell ref="C148:Z148"/>
    <mergeCell ref="AA148:AX148"/>
    <mergeCell ref="C133:D134"/>
    <mergeCell ref="E133:F134"/>
    <mergeCell ref="G133:H134"/>
    <mergeCell ref="I133:J134"/>
    <mergeCell ref="K133:R134"/>
    <mergeCell ref="B115:AY115"/>
    <mergeCell ref="F117:K117"/>
    <mergeCell ref="L117:Q117"/>
    <mergeCell ref="T117:Y117"/>
    <mergeCell ref="Z117:AE117"/>
    <mergeCell ref="AH117:AN117"/>
    <mergeCell ref="AO117:AT117"/>
    <mergeCell ref="B119:AY119"/>
    <mergeCell ref="B129:AY129"/>
    <mergeCell ref="S95:Z95"/>
    <mergeCell ref="C74:J75"/>
    <mergeCell ref="K74:R75"/>
    <mergeCell ref="S74:Z75"/>
    <mergeCell ref="AA74:AP74"/>
    <mergeCell ref="AQ74:AX75"/>
    <mergeCell ref="AA75:AH75"/>
    <mergeCell ref="AI75:AP75"/>
    <mergeCell ref="C92:J92"/>
    <mergeCell ref="K92:R92"/>
    <mergeCell ref="S92:Z92"/>
    <mergeCell ref="AA92:AH92"/>
    <mergeCell ref="AI92:AP92"/>
    <mergeCell ref="AQ92:AX92"/>
    <mergeCell ref="AA76:AH77"/>
    <mergeCell ref="AI76:AP77"/>
    <mergeCell ref="AQ76:AX77"/>
    <mergeCell ref="B85:AY85"/>
    <mergeCell ref="C91:Z91"/>
    <mergeCell ref="AA91:AX91"/>
    <mergeCell ref="C76:D77"/>
    <mergeCell ref="E76:F77"/>
    <mergeCell ref="G76:H77"/>
    <mergeCell ref="I76:J77"/>
    <mergeCell ref="K76:R77"/>
    <mergeCell ref="B58:AY58"/>
    <mergeCell ref="F60:K60"/>
    <mergeCell ref="L60:Q60"/>
    <mergeCell ref="T60:Y60"/>
    <mergeCell ref="Z60:AE60"/>
    <mergeCell ref="AH60:AN60"/>
    <mergeCell ref="AO60:AT60"/>
    <mergeCell ref="B62:AY62"/>
    <mergeCell ref="B72:AY72"/>
    <mergeCell ref="S19:Z20"/>
    <mergeCell ref="C35:J35"/>
    <mergeCell ref="K35:R35"/>
    <mergeCell ref="S35:Z35"/>
    <mergeCell ref="AA35:AH37"/>
    <mergeCell ref="AI35:AP37"/>
    <mergeCell ref="AQ35:AX37"/>
    <mergeCell ref="C36:J36"/>
    <mergeCell ref="K36:R36"/>
    <mergeCell ref="S36:Z36"/>
    <mergeCell ref="C37:J37"/>
    <mergeCell ref="K37:R37"/>
    <mergeCell ref="S37:Z37"/>
    <mergeCell ref="C17:J18"/>
    <mergeCell ref="K17:R18"/>
    <mergeCell ref="S17:Z18"/>
    <mergeCell ref="AA17:AP17"/>
    <mergeCell ref="AQ17:AX18"/>
    <mergeCell ref="AA18:AH18"/>
    <mergeCell ref="AI18:AP18"/>
    <mergeCell ref="C34:J34"/>
    <mergeCell ref="K34:R34"/>
    <mergeCell ref="S34:Z34"/>
    <mergeCell ref="AA34:AH34"/>
    <mergeCell ref="AI34:AP34"/>
    <mergeCell ref="AQ34:AX34"/>
    <mergeCell ref="AA19:AH20"/>
    <mergeCell ref="AI19:AP20"/>
    <mergeCell ref="AQ19:AX20"/>
    <mergeCell ref="B28:AY28"/>
    <mergeCell ref="C33:Z33"/>
    <mergeCell ref="AA33:AX33"/>
    <mergeCell ref="C19:D20"/>
    <mergeCell ref="E19:F20"/>
    <mergeCell ref="G19:H20"/>
    <mergeCell ref="I19:J20"/>
    <mergeCell ref="K19:R20"/>
    <mergeCell ref="B5:AY5"/>
    <mergeCell ref="B1:AY1"/>
    <mergeCell ref="F3:K3"/>
    <mergeCell ref="L3:Q3"/>
    <mergeCell ref="T3:Y3"/>
    <mergeCell ref="Z3:AE3"/>
    <mergeCell ref="AH3:AN3"/>
    <mergeCell ref="AO3:AT3"/>
    <mergeCell ref="B15:AY15"/>
  </mergeCells>
  <phoneticPr fontId="2" type="noConversion"/>
  <printOptions horizontalCentered="1"/>
  <pageMargins left="0.98425196850393704" right="0.39370078740157483" top="0.74803149606299213" bottom="0.39370078740157483" header="0" footer="0"/>
  <pageSetup paperSize="9" scale="90" fitToHeight="3" orientation="landscape" blackAndWhite="1" r:id="rId1"/>
  <rowBreaks count="7" manualBreakCount="7">
    <brk id="57" min="1" max="50" man="1"/>
    <brk id="114" min="1" max="50" man="1"/>
    <brk id="171" min="1" max="50" man="1"/>
    <brk id="228" min="1" max="50" man="1"/>
    <brk id="285" min="1" max="50" man="1"/>
    <brk id="342" min="1" max="50" man="1"/>
    <brk id="399" min="1" max="50"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8" filterMode="1">
    <tabColor rgb="FF92D050"/>
    <pageSetUpPr fitToPage="1"/>
  </sheetPr>
  <dimension ref="A1:AE327"/>
  <sheetViews>
    <sheetView showZeros="0" view="pageBreakPreview" zoomScale="85" zoomScaleSheetLayoutView="85" workbookViewId="0">
      <pane ySplit="4" topLeftCell="A5" activePane="bottomLeft" state="frozen"/>
      <selection activeCell="N24" sqref="N24"/>
      <selection pane="bottomLeft"/>
    </sheetView>
  </sheetViews>
  <sheetFormatPr defaultColWidth="9" defaultRowHeight="12"/>
  <cols>
    <col min="1" max="1" width="7.625" style="18" customWidth="1"/>
    <col min="2" max="7" width="8.375" style="13" customWidth="1"/>
    <col min="8" max="8" width="10.625" style="13" customWidth="1"/>
    <col min="9" max="10" width="8.375" style="13" customWidth="1"/>
    <col min="11" max="11" width="10.75" style="13" customWidth="1"/>
    <col min="12" max="12" width="8.375" style="13" customWidth="1"/>
    <col min="13" max="13" width="14.625" style="13" customWidth="1"/>
    <col min="14" max="18" width="8.375" style="13" hidden="1" customWidth="1"/>
    <col min="19" max="19" width="8.375" style="13" customWidth="1"/>
    <col min="20" max="21" width="8.625" style="13" hidden="1" customWidth="1"/>
    <col min="22" max="25" width="13.375" style="13" hidden="1" customWidth="1"/>
    <col min="26" max="27" width="8.375" style="13" customWidth="1"/>
    <col min="28" max="30" width="9" style="13" customWidth="1"/>
    <col min="31" max="31" width="30.625" style="13" customWidth="1"/>
    <col min="32" max="16384" width="9" style="13"/>
  </cols>
  <sheetData>
    <row r="1" spans="1:31" ht="47.1" customHeight="1" thickTop="1" thickBot="1">
      <c r="A1" s="14" t="s">
        <v>980</v>
      </c>
      <c r="B1" s="1907" t="str">
        <f>CONCATENATE(기본!B5," 필지별 사업 내역서")</f>
        <v>2026년 숲가꾸기(풀베기) 사업(11차)  필지별 사업 내역서</v>
      </c>
      <c r="C1" s="1907"/>
      <c r="D1" s="1907"/>
      <c r="E1" s="1907"/>
      <c r="F1" s="1907"/>
      <c r="G1" s="1907"/>
      <c r="H1" s="1907"/>
      <c r="I1" s="1907"/>
      <c r="J1" s="1907"/>
      <c r="K1" s="1907"/>
      <c r="L1" s="1907"/>
      <c r="M1" s="1907"/>
      <c r="N1" s="1907"/>
      <c r="O1" s="1907"/>
      <c r="P1" s="1907"/>
      <c r="Q1" s="1907"/>
      <c r="R1" s="1907"/>
      <c r="S1" s="1907"/>
      <c r="T1" s="1907"/>
      <c r="U1" s="1907"/>
      <c r="V1" s="1907"/>
      <c r="W1" s="1907"/>
      <c r="X1" s="1907"/>
      <c r="Y1" s="1907"/>
      <c r="Z1" s="1907"/>
      <c r="AA1" s="20"/>
      <c r="AB1" s="17"/>
      <c r="AC1" s="17"/>
      <c r="AD1" s="17"/>
      <c r="AE1" s="17"/>
    </row>
    <row r="2" spans="1:31" ht="39.950000000000003" customHeight="1" thickTop="1">
      <c r="A2" s="476">
        <v>1</v>
      </c>
      <c r="B2" s="1898" t="s">
        <v>815</v>
      </c>
      <c r="C2" s="1898" t="s">
        <v>816</v>
      </c>
      <c r="D2" s="21" t="s">
        <v>817</v>
      </c>
      <c r="E2" s="21"/>
      <c r="F2" s="21"/>
      <c r="G2" s="21"/>
      <c r="H2" s="1899" t="s">
        <v>818</v>
      </c>
      <c r="I2" s="1900"/>
      <c r="J2" s="1901"/>
      <c r="K2" s="1899" t="s">
        <v>1026</v>
      </c>
      <c r="L2" s="1900"/>
      <c r="M2" s="1899" t="s">
        <v>819</v>
      </c>
      <c r="N2" s="1900"/>
      <c r="O2" s="1900"/>
      <c r="P2" s="1900"/>
      <c r="Q2" s="1900"/>
      <c r="R2" s="1901"/>
      <c r="S2" s="1908" t="s">
        <v>1121</v>
      </c>
      <c r="T2" s="1902" t="s">
        <v>1479</v>
      </c>
      <c r="U2" s="1902" t="s">
        <v>1375</v>
      </c>
      <c r="V2" s="481" t="s">
        <v>1100</v>
      </c>
      <c r="W2" s="481" t="s">
        <v>1101</v>
      </c>
      <c r="X2" s="22" t="s">
        <v>1109</v>
      </c>
      <c r="Y2" s="22" t="s">
        <v>1102</v>
      </c>
      <c r="Z2" s="1898" t="s">
        <v>820</v>
      </c>
      <c r="AA2" s="1246"/>
      <c r="AB2" s="1896" t="s">
        <v>1930</v>
      </c>
      <c r="AC2" s="1896"/>
      <c r="AD2" s="1896"/>
      <c r="AE2" s="1896"/>
    </row>
    <row r="3" spans="1:31" ht="39.950000000000003" customHeight="1">
      <c r="A3" s="476">
        <v>1</v>
      </c>
      <c r="B3" s="1898"/>
      <c r="C3" s="1898"/>
      <c r="D3" s="474" t="s">
        <v>1367</v>
      </c>
      <c r="E3" s="474" t="s">
        <v>821</v>
      </c>
      <c r="F3" s="474" t="s">
        <v>822</v>
      </c>
      <c r="G3" s="474" t="s">
        <v>358</v>
      </c>
      <c r="H3" s="474" t="s">
        <v>823</v>
      </c>
      <c r="I3" s="474" t="s">
        <v>824</v>
      </c>
      <c r="J3" s="474" t="s">
        <v>825</v>
      </c>
      <c r="K3" s="22" t="s">
        <v>814</v>
      </c>
      <c r="L3" s="22" t="s">
        <v>826</v>
      </c>
      <c r="M3" s="22" t="s">
        <v>827</v>
      </c>
      <c r="N3" s="22" t="s">
        <v>828</v>
      </c>
      <c r="O3" s="22" t="s">
        <v>829</v>
      </c>
      <c r="P3" s="22" t="s">
        <v>830</v>
      </c>
      <c r="Q3" s="22" t="s">
        <v>1108</v>
      </c>
      <c r="R3" s="22" t="s">
        <v>1105</v>
      </c>
      <c r="S3" s="1909"/>
      <c r="T3" s="1898"/>
      <c r="U3" s="1898"/>
      <c r="V3" s="481" t="s">
        <v>1104</v>
      </c>
      <c r="W3" s="481" t="s">
        <v>1104</v>
      </c>
      <c r="X3" s="481" t="s">
        <v>1103</v>
      </c>
      <c r="Y3" s="481" t="s">
        <v>1103</v>
      </c>
      <c r="Z3" s="1898"/>
      <c r="AA3" s="547"/>
      <c r="AB3" s="1896"/>
      <c r="AC3" s="1896"/>
      <c r="AD3" s="1896"/>
      <c r="AE3" s="1896"/>
    </row>
    <row r="4" spans="1:31" s="19" customFormat="1" ht="30" customHeight="1">
      <c r="A4" s="477">
        <v>1</v>
      </c>
      <c r="B4" s="1897" t="s">
        <v>851</v>
      </c>
      <c r="C4" s="1897"/>
      <c r="D4" s="895"/>
      <c r="E4" s="895"/>
      <c r="F4" s="895"/>
      <c r="G4" s="895"/>
      <c r="H4" s="786"/>
      <c r="I4" s="786"/>
      <c r="J4" s="786"/>
      <c r="K4" s="787"/>
      <c r="L4" s="787">
        <f t="shared" ref="L4:R4" si="0">SUM(L5:L324)</f>
        <v>54.8</v>
      </c>
      <c r="M4" s="787">
        <f t="shared" si="0"/>
        <v>54.8</v>
      </c>
      <c r="N4" s="787">
        <f t="shared" si="0"/>
        <v>0</v>
      </c>
      <c r="O4" s="787">
        <f t="shared" si="0"/>
        <v>0</v>
      </c>
      <c r="P4" s="787">
        <f t="shared" si="0"/>
        <v>0</v>
      </c>
      <c r="Q4" s="787">
        <f t="shared" si="0"/>
        <v>0</v>
      </c>
      <c r="R4" s="787">
        <f t="shared" si="0"/>
        <v>0</v>
      </c>
      <c r="S4" s="787"/>
      <c r="T4" s="788"/>
      <c r="U4" s="788"/>
      <c r="V4" s="788"/>
      <c r="W4" s="788"/>
      <c r="X4" s="788"/>
      <c r="Y4" s="788"/>
      <c r="Z4" s="788"/>
      <c r="AA4" s="554"/>
      <c r="AC4" s="19" t="s">
        <v>1710</v>
      </c>
      <c r="AD4" s="19" t="s">
        <v>1711</v>
      </c>
    </row>
    <row r="5" spans="1:31" s="19" customFormat="1" ht="30" customHeight="1">
      <c r="A5" s="477">
        <f>IF(L5&gt;0,1,)</f>
        <v>1</v>
      </c>
      <c r="B5" s="1013" t="str">
        <f>+'6-3표준조사 1'!$K$4</f>
        <v>49-0</v>
      </c>
      <c r="C5" s="1014" t="str">
        <f>+'6-3표준조사 1'!$L$4</f>
        <v>50-0</v>
      </c>
      <c r="D5" s="1015" t="str">
        <f>+'6-3표준조사 1'!$M$4</f>
        <v>단양</v>
      </c>
      <c r="E5" s="1015" t="str">
        <f>+'6-3표준조사 1'!$N$4</f>
        <v>가곡</v>
      </c>
      <c r="F5" s="1015" t="str">
        <f>+'6-3표준조사 1'!$O$4</f>
        <v>보발</v>
      </c>
      <c r="G5" s="1015" t="str">
        <f>+'6-3표준조사 1'!$V$9</f>
        <v>산96-2</v>
      </c>
      <c r="H5" s="1015" t="str">
        <f>+'6-3표준조사 1'!$Z$9</f>
        <v>소나무</v>
      </c>
      <c r="I5" s="1016" t="str">
        <f>+'6-3표준조사 1'!$AA$9</f>
        <v>(용)2-0</v>
      </c>
      <c r="J5" s="1015" t="str">
        <f>+'6-3표준조사 1'!$AC$9</f>
        <v>2026 재조림</v>
      </c>
      <c r="K5" s="1017">
        <f>+'6-3표준조사 1'!$W$9</f>
        <v>102.42</v>
      </c>
      <c r="L5" s="1018">
        <f>SUM(M5:R5)</f>
        <v>6.2</v>
      </c>
      <c r="M5" s="1019">
        <f>IF('6-3표준조사 1'!$R$4="모두베기",'6-3표준조사 1'!$Y$9,)</f>
        <v>6.2</v>
      </c>
      <c r="N5" s="1019">
        <f>IF('6-3표준조사 1'!$R$4="줄베기",'6-3표준조사 1'!$Y$9,)</f>
        <v>0</v>
      </c>
      <c r="O5" s="1019">
        <f>IF('6-3표준조사 1'!$R$4="둘레베기",'6-3표준조사 1'!$Y$9,)</f>
        <v>0</v>
      </c>
      <c r="P5" s="1019">
        <f>IF('6-3표준조사 1'!$R$4="맹아제거",'6-3표준조사 1'!$Y$9,)</f>
        <v>0</v>
      </c>
      <c r="Q5" s="1018" t="s">
        <v>1107</v>
      </c>
      <c r="R5" s="1019">
        <f>'6-3표준조사 1'!$AD$9</f>
        <v>0</v>
      </c>
      <c r="S5" s="1020">
        <f>'5-3단가산출서 1'!$D$18</f>
        <v>0</v>
      </c>
      <c r="T5" s="1218" t="s">
        <v>1492</v>
      </c>
      <c r="U5" s="1218"/>
      <c r="V5" s="1022">
        <f>'6-3표준조사 1'!$AB$9</f>
        <v>3000</v>
      </c>
      <c r="W5" s="1022">
        <f>'6-3표준조사 1'!$Q$10</f>
        <v>2588</v>
      </c>
      <c r="X5" s="1023">
        <f>W5/V5</f>
        <v>0.86266666666666669</v>
      </c>
      <c r="Y5" s="1023">
        <f>'6-3표준조사 1'!$O$6</f>
        <v>0.89610000000000001</v>
      </c>
      <c r="Z5" s="1024"/>
      <c r="AA5" s="555"/>
      <c r="AB5" s="1187">
        <v>1</v>
      </c>
      <c r="AC5" s="19">
        <v>9</v>
      </c>
      <c r="AD5" s="19">
        <f>L4/AC5</f>
        <v>6.0888888888888886</v>
      </c>
    </row>
    <row r="6" spans="1:31" s="19" customFormat="1" ht="30" hidden="1" customHeight="1">
      <c r="A6" s="477">
        <f t="shared" ref="A6:A69" si="1">IF(L6&gt;0,1,)</f>
        <v>0</v>
      </c>
      <c r="B6" s="1025">
        <f>IF($A6&gt;0,B5,)</f>
        <v>0</v>
      </c>
      <c r="C6" s="1026">
        <f>IF($A6&gt;0,C5,)</f>
        <v>0</v>
      </c>
      <c r="D6" s="1026">
        <f>IF($A6&gt;0,D5,)</f>
        <v>0</v>
      </c>
      <c r="E6" s="1026">
        <f>IF($A6&gt;0,E5,)</f>
        <v>0</v>
      </c>
      <c r="F6" s="1026">
        <f>IF($A6&gt;0,F5,)</f>
        <v>0</v>
      </c>
      <c r="G6" s="1027">
        <f>+'6-3표준조사 1'!$V$10</f>
        <v>0</v>
      </c>
      <c r="H6" s="1027">
        <f>+'6-3표준조사 1'!$Z$10</f>
        <v>0</v>
      </c>
      <c r="I6" s="1028">
        <f>+'6-3표준조사 1'!$AA$10</f>
        <v>0</v>
      </c>
      <c r="J6" s="1027">
        <f>+'6-3표준조사 1'!$AC$10</f>
        <v>0</v>
      </c>
      <c r="K6" s="1029">
        <f>+'6-3표준조사 1'!$W$10</f>
        <v>0</v>
      </c>
      <c r="L6" s="1030">
        <f t="shared" ref="L6:L68" si="2">SUM(M6:R6)</f>
        <v>0</v>
      </c>
      <c r="M6" s="1031">
        <f>IF('6-3표준조사 1'!$R$4="모두베기",'6-3표준조사 1'!$Y$10,)</f>
        <v>0</v>
      </c>
      <c r="N6" s="1031">
        <f>IF('6-3표준조사 1'!$R$4="줄베기",'6-3표준조사 1'!$Y$10,)</f>
        <v>0</v>
      </c>
      <c r="O6" s="1031">
        <f>IF('6-3표준조사 1'!$R$4="둘레베기",'6-3표준조사 1'!$Y$10,)</f>
        <v>0</v>
      </c>
      <c r="P6" s="1031">
        <f>IF('6-3표준조사 1'!$R$4="맹아제거",'6-3표준조사 1'!$Y$10,)</f>
        <v>0</v>
      </c>
      <c r="Q6" s="1031"/>
      <c r="R6" s="1031">
        <f>'6-3표준조사 1'!$AD$10</f>
        <v>0</v>
      </c>
      <c r="S6" s="1032">
        <f t="shared" ref="S6:S12" si="3">S5</f>
        <v>0</v>
      </c>
      <c r="T6" s="1033"/>
      <c r="U6" s="1033"/>
      <c r="V6" s="1033"/>
      <c r="W6" s="1033"/>
      <c r="X6" s="1033"/>
      <c r="Y6" s="1033"/>
      <c r="Z6" s="1034"/>
      <c r="AA6" s="549"/>
    </row>
    <row r="7" spans="1:31" s="19" customFormat="1" ht="30" hidden="1" customHeight="1">
      <c r="A7" s="477">
        <f t="shared" si="1"/>
        <v>0</v>
      </c>
      <c r="B7" s="1025">
        <f t="shared" ref="B7:B12" si="4">IF($A7&gt;0,B6,)</f>
        <v>0</v>
      </c>
      <c r="C7" s="1026">
        <f t="shared" ref="C7:C12" si="5">IF($A7&gt;0,C6,)</f>
        <v>0</v>
      </c>
      <c r="D7" s="1026">
        <f t="shared" ref="D7:D12" si="6">IF($A7&gt;0,D6,)</f>
        <v>0</v>
      </c>
      <c r="E7" s="1026">
        <f t="shared" ref="E7:E12" si="7">IF($A7&gt;0,E6,)</f>
        <v>0</v>
      </c>
      <c r="F7" s="1026">
        <f t="shared" ref="F7:F12" si="8">IF($A7&gt;0,F6,)</f>
        <v>0</v>
      </c>
      <c r="G7" s="1027">
        <f>+'6-3표준조사 1'!$V$11</f>
        <v>0</v>
      </c>
      <c r="H7" s="1027">
        <f>+'6-3표준조사 1'!$Z$11</f>
        <v>0</v>
      </c>
      <c r="I7" s="1028">
        <f>+'6-3표준조사 1'!$AA$11</f>
        <v>0</v>
      </c>
      <c r="J7" s="1027">
        <f>+'6-3표준조사 1'!$AC$11</f>
        <v>0</v>
      </c>
      <c r="K7" s="1029">
        <f>+'6-3표준조사 1'!$W$11</f>
        <v>0</v>
      </c>
      <c r="L7" s="1030">
        <f t="shared" si="2"/>
        <v>0</v>
      </c>
      <c r="M7" s="1031">
        <f>IF('6-3표준조사 1'!$R$4="모두베기",'6-3표준조사 1'!$Y$11,)</f>
        <v>0</v>
      </c>
      <c r="N7" s="1031">
        <f>IF('6-3표준조사 1'!$R$4="줄베기",'6-3표준조사 1'!$Y$11,)</f>
        <v>0</v>
      </c>
      <c r="O7" s="1031">
        <f>IF('6-3표준조사 1'!$R$4="둘레베기",'6-3표준조사 1'!$Y$11,)</f>
        <v>0</v>
      </c>
      <c r="P7" s="1031">
        <f>IF('6-3표준조사 1'!$R$4="맹아제거",'6-3표준조사 1'!$Y$11,)</f>
        <v>0</v>
      </c>
      <c r="Q7" s="1031"/>
      <c r="R7" s="1031">
        <f>'6-3표준조사 1'!$AD$11</f>
        <v>0</v>
      </c>
      <c r="S7" s="1032">
        <f t="shared" si="3"/>
        <v>0</v>
      </c>
      <c r="T7" s="1033"/>
      <c r="U7" s="1033"/>
      <c r="V7" s="1033"/>
      <c r="W7" s="1033"/>
      <c r="X7" s="1033"/>
      <c r="Y7" s="1033"/>
      <c r="Z7" s="1034"/>
      <c r="AA7" s="549"/>
    </row>
    <row r="8" spans="1:31" ht="30" hidden="1" customHeight="1">
      <c r="A8" s="477">
        <f t="shared" si="1"/>
        <v>0</v>
      </c>
      <c r="B8" s="1025">
        <f t="shared" si="4"/>
        <v>0</v>
      </c>
      <c r="C8" s="1026">
        <f t="shared" si="5"/>
        <v>0</v>
      </c>
      <c r="D8" s="1026">
        <f t="shared" si="6"/>
        <v>0</v>
      </c>
      <c r="E8" s="1026">
        <f t="shared" si="7"/>
        <v>0</v>
      </c>
      <c r="F8" s="1026">
        <f t="shared" si="8"/>
        <v>0</v>
      </c>
      <c r="G8" s="1027">
        <f>+'6-3표준조사 1'!$V$12</f>
        <v>0</v>
      </c>
      <c r="H8" s="1027">
        <f>+'6-3표준조사 1'!$Z$12</f>
        <v>0</v>
      </c>
      <c r="I8" s="1028">
        <f>+'6-3표준조사 1'!$AA$12</f>
        <v>0</v>
      </c>
      <c r="J8" s="1027">
        <f>+'6-3표준조사 1'!$AC$12</f>
        <v>0</v>
      </c>
      <c r="K8" s="1029">
        <f>+'6-3표준조사 1'!$W$12</f>
        <v>0</v>
      </c>
      <c r="L8" s="1030">
        <f t="shared" si="2"/>
        <v>0</v>
      </c>
      <c r="M8" s="1031">
        <f>IF('6-3표준조사 1'!$R$4="모두베기",'6-3표준조사 1'!$Y$12,)</f>
        <v>0</v>
      </c>
      <c r="N8" s="1031">
        <f>IF('6-3표준조사 1'!$R$4="줄베기",'6-3표준조사 1'!$Y$12,)</f>
        <v>0</v>
      </c>
      <c r="O8" s="1031">
        <f>IF('6-3표준조사 1'!$R$4="둘레베기",'6-3표준조사 1'!$Y$12,)</f>
        <v>0</v>
      </c>
      <c r="P8" s="1031">
        <f>IF('6-3표준조사 1'!$R$4="맹아제거",'6-3표준조사 1'!$Y$12,)</f>
        <v>0</v>
      </c>
      <c r="Q8" s="1031"/>
      <c r="R8" s="1031">
        <f>'6-3표준조사 1'!$AD$12</f>
        <v>0</v>
      </c>
      <c r="S8" s="1032">
        <f t="shared" si="3"/>
        <v>0</v>
      </c>
      <c r="T8" s="1035"/>
      <c r="U8" s="1035"/>
      <c r="V8" s="1035"/>
      <c r="W8" s="1035"/>
      <c r="X8" s="1035"/>
      <c r="Y8" s="1035"/>
      <c r="Z8" s="1036"/>
      <c r="AA8" s="548"/>
    </row>
    <row r="9" spans="1:31" ht="30" hidden="1" customHeight="1">
      <c r="A9" s="477">
        <f t="shared" si="1"/>
        <v>0</v>
      </c>
      <c r="B9" s="1025">
        <f t="shared" si="4"/>
        <v>0</v>
      </c>
      <c r="C9" s="1026">
        <f t="shared" si="5"/>
        <v>0</v>
      </c>
      <c r="D9" s="1026">
        <f t="shared" si="6"/>
        <v>0</v>
      </c>
      <c r="E9" s="1026">
        <f t="shared" si="7"/>
        <v>0</v>
      </c>
      <c r="F9" s="1026">
        <f t="shared" si="8"/>
        <v>0</v>
      </c>
      <c r="G9" s="1027">
        <f>+'6-3표준조사 1'!$V$13</f>
        <v>0</v>
      </c>
      <c r="H9" s="1027">
        <f>+'6-3표준조사 1'!$Z$13</f>
        <v>0</v>
      </c>
      <c r="I9" s="1028">
        <f>+'6-3표준조사 1'!$AA$13</f>
        <v>0</v>
      </c>
      <c r="J9" s="1027">
        <f>+'6-3표준조사 1'!$AC$13</f>
        <v>0</v>
      </c>
      <c r="K9" s="1029">
        <f>+'6-3표준조사 1'!$W$13</f>
        <v>0</v>
      </c>
      <c r="L9" s="1030">
        <f t="shared" si="2"/>
        <v>0</v>
      </c>
      <c r="M9" s="1031">
        <f>IF('6-3표준조사 1'!$R$4="모두베기",'6-3표준조사 1'!$Y$13,)</f>
        <v>0</v>
      </c>
      <c r="N9" s="1031">
        <f>IF('6-3표준조사 1'!$R$4="줄베기",'6-3표준조사 1'!$Y$13,)</f>
        <v>0</v>
      </c>
      <c r="O9" s="1031">
        <f>IF('6-3표준조사 1'!$R$4="둘레베기",'6-3표준조사 1'!$Y$13,)</f>
        <v>0</v>
      </c>
      <c r="P9" s="1031">
        <f>IF('6-3표준조사 1'!$R$4="맹아제거",'6-3표준조사 1'!$Y$13,)</f>
        <v>0</v>
      </c>
      <c r="Q9" s="1031"/>
      <c r="R9" s="1031">
        <f>'6-3표준조사 1'!$AD$13</f>
        <v>0</v>
      </c>
      <c r="S9" s="1032">
        <f t="shared" si="3"/>
        <v>0</v>
      </c>
      <c r="T9" s="1035"/>
      <c r="U9" s="1035"/>
      <c r="V9" s="1035"/>
      <c r="W9" s="1035"/>
      <c r="X9" s="1035"/>
      <c r="Y9" s="1035"/>
      <c r="Z9" s="1036"/>
      <c r="AA9" s="548"/>
    </row>
    <row r="10" spans="1:31" ht="30" hidden="1" customHeight="1">
      <c r="A10" s="477">
        <f t="shared" si="1"/>
        <v>0</v>
      </c>
      <c r="B10" s="1025">
        <f t="shared" si="4"/>
        <v>0</v>
      </c>
      <c r="C10" s="1026">
        <f t="shared" si="5"/>
        <v>0</v>
      </c>
      <c r="D10" s="1026">
        <f t="shared" si="6"/>
        <v>0</v>
      </c>
      <c r="E10" s="1026">
        <f t="shared" si="7"/>
        <v>0</v>
      </c>
      <c r="F10" s="1026">
        <f t="shared" si="8"/>
        <v>0</v>
      </c>
      <c r="G10" s="1027">
        <f>+'6-3표준조사 1'!$V$14</f>
        <v>0</v>
      </c>
      <c r="H10" s="1027">
        <f>+'6-3표준조사 1'!$Z$14</f>
        <v>0</v>
      </c>
      <c r="I10" s="1028">
        <f>+'6-3표준조사 1'!$AA$14</f>
        <v>0</v>
      </c>
      <c r="J10" s="1027">
        <f>+'6-3표준조사 1'!$AC$14</f>
        <v>0</v>
      </c>
      <c r="K10" s="1029">
        <f>+'6-3표준조사 1'!$W$14</f>
        <v>0</v>
      </c>
      <c r="L10" s="1030">
        <f t="shared" si="2"/>
        <v>0</v>
      </c>
      <c r="M10" s="1031">
        <f>IF('6-3표준조사 1'!$R$4="모두베기",'6-3표준조사 1'!$Y$14,)</f>
        <v>0</v>
      </c>
      <c r="N10" s="1031">
        <f>IF('6-3표준조사 1'!$R$4="줄베기",'6-3표준조사 1'!$Y$14,)</f>
        <v>0</v>
      </c>
      <c r="O10" s="1031">
        <f>IF('6-3표준조사 1'!$R$4="둘레베기",'6-3표준조사 1'!$Y$14,)</f>
        <v>0</v>
      </c>
      <c r="P10" s="1031">
        <f>IF('6-3표준조사 1'!$R$4="맹아제거",'6-3표준조사 1'!$Y$14,)</f>
        <v>0</v>
      </c>
      <c r="Q10" s="1031"/>
      <c r="R10" s="1031">
        <f>'6-3표준조사 1'!$AD$14</f>
        <v>0</v>
      </c>
      <c r="S10" s="1032">
        <f t="shared" si="3"/>
        <v>0</v>
      </c>
      <c r="T10" s="1035"/>
      <c r="U10" s="1035"/>
      <c r="V10" s="1035"/>
      <c r="W10" s="1035"/>
      <c r="X10" s="1035"/>
      <c r="Y10" s="1035"/>
      <c r="Z10" s="1036"/>
      <c r="AA10" s="548"/>
    </row>
    <row r="11" spans="1:31" ht="30" hidden="1" customHeight="1">
      <c r="A11" s="477">
        <f t="shared" si="1"/>
        <v>0</v>
      </c>
      <c r="B11" s="1025">
        <f t="shared" si="4"/>
        <v>0</v>
      </c>
      <c r="C11" s="1026">
        <f t="shared" si="5"/>
        <v>0</v>
      </c>
      <c r="D11" s="1026">
        <f t="shared" si="6"/>
        <v>0</v>
      </c>
      <c r="E11" s="1026">
        <f t="shared" si="7"/>
        <v>0</v>
      </c>
      <c r="F11" s="1026">
        <f t="shared" si="8"/>
        <v>0</v>
      </c>
      <c r="G11" s="1027">
        <f>+'6-3표준조사 1'!$V$15</f>
        <v>0</v>
      </c>
      <c r="H11" s="1027">
        <f>+'6-3표준조사 1'!$Z$15</f>
        <v>0</v>
      </c>
      <c r="I11" s="1028">
        <f>+'6-3표준조사 1'!$AA$15</f>
        <v>0</v>
      </c>
      <c r="J11" s="1027">
        <f>+'6-3표준조사 1'!$AC$15</f>
        <v>0</v>
      </c>
      <c r="K11" s="1029">
        <f>+'6-3표준조사 1'!$W$15</f>
        <v>0</v>
      </c>
      <c r="L11" s="1030">
        <f t="shared" si="2"/>
        <v>0</v>
      </c>
      <c r="M11" s="1031">
        <f>IF('6-3표준조사 1'!$R$4="모두베기",'6-3표준조사 1'!$Y$15,)</f>
        <v>0</v>
      </c>
      <c r="N11" s="1031">
        <f>IF('6-3표준조사 1'!$R$4="줄베기",'6-3표준조사 1'!$Y$15,)</f>
        <v>0</v>
      </c>
      <c r="O11" s="1031">
        <f>IF('6-3표준조사 1'!$R$4="둘레베기",'6-3표준조사 1'!$Y$15,)</f>
        <v>0</v>
      </c>
      <c r="P11" s="1031">
        <f>IF('6-3표준조사 1'!$R$4="맹아제거",'6-3표준조사 1'!$Y$15,)</f>
        <v>0</v>
      </c>
      <c r="Q11" s="1031"/>
      <c r="R11" s="1031">
        <f>'6-3표준조사 1'!$AD$15</f>
        <v>0</v>
      </c>
      <c r="S11" s="1032">
        <f t="shared" si="3"/>
        <v>0</v>
      </c>
      <c r="T11" s="1035"/>
      <c r="U11" s="1035"/>
      <c r="V11" s="1035"/>
      <c r="W11" s="1035"/>
      <c r="X11" s="1035"/>
      <c r="Y11" s="1035"/>
      <c r="Z11" s="1036"/>
      <c r="AA11" s="548"/>
    </row>
    <row r="12" spans="1:31" ht="30" hidden="1" customHeight="1">
      <c r="A12" s="477">
        <f t="shared" si="1"/>
        <v>0</v>
      </c>
      <c r="B12" s="1037">
        <f t="shared" si="4"/>
        <v>0</v>
      </c>
      <c r="C12" s="1038">
        <f t="shared" si="5"/>
        <v>0</v>
      </c>
      <c r="D12" s="1038">
        <f t="shared" si="6"/>
        <v>0</v>
      </c>
      <c r="E12" s="1038">
        <f t="shared" si="7"/>
        <v>0</v>
      </c>
      <c r="F12" s="1038">
        <f t="shared" si="8"/>
        <v>0</v>
      </c>
      <c r="G12" s="1039">
        <f>+'6-3표준조사 1'!$V$16</f>
        <v>0</v>
      </c>
      <c r="H12" s="1039">
        <f>+'6-3표준조사 1'!$Z$16</f>
        <v>0</v>
      </c>
      <c r="I12" s="1040">
        <f>+'6-3표준조사 1'!$AA$16</f>
        <v>0</v>
      </c>
      <c r="J12" s="1039">
        <f>+'6-3표준조사 1'!$AC$16</f>
        <v>0</v>
      </c>
      <c r="K12" s="1041">
        <f>+'6-3표준조사 1'!$W$16</f>
        <v>0</v>
      </c>
      <c r="L12" s="1042">
        <f t="shared" si="2"/>
        <v>0</v>
      </c>
      <c r="M12" s="1043">
        <f>IF('6-3표준조사 1'!$R$4="모두베기",'6-3표준조사 1'!$Y$16,)</f>
        <v>0</v>
      </c>
      <c r="N12" s="1043">
        <f>IF('6-3표준조사 1'!$R$4="줄베기",'6-3표준조사 1'!$Y$16,)</f>
        <v>0</v>
      </c>
      <c r="O12" s="1043">
        <f>IF('6-3표준조사 1'!$R$4="둘레베기",'6-3표준조사 1'!$Y$16,)</f>
        <v>0</v>
      </c>
      <c r="P12" s="1043">
        <f>IF('6-3표준조사 1'!$R$4="맹아제거",'6-3표준조사 1'!$Y$16,)</f>
        <v>0</v>
      </c>
      <c r="Q12" s="1043"/>
      <c r="R12" s="1043">
        <f>'6-3표준조사 1'!$AD$16</f>
        <v>0</v>
      </c>
      <c r="S12" s="1044">
        <f t="shared" si="3"/>
        <v>0</v>
      </c>
      <c r="T12" s="1045"/>
      <c r="U12" s="1045"/>
      <c r="V12" s="1045"/>
      <c r="W12" s="1045"/>
      <c r="X12" s="1045"/>
      <c r="Y12" s="1045"/>
      <c r="Z12" s="1046"/>
      <c r="AA12" s="548"/>
    </row>
    <row r="13" spans="1:31" s="19" customFormat="1" ht="30" customHeight="1">
      <c r="A13" s="477">
        <f t="shared" si="1"/>
        <v>1</v>
      </c>
      <c r="B13" s="1013" t="str">
        <f>+'6-3표준조사 1'!$K$79</f>
        <v>3-0</v>
      </c>
      <c r="C13" s="1014" t="str">
        <f>+'6-3표준조사 1'!$L$79</f>
        <v>16-0</v>
      </c>
      <c r="D13" s="1014" t="str">
        <f>+'6-3표준조사 1'!$M$79</f>
        <v>제천</v>
      </c>
      <c r="E13" s="1014" t="str">
        <f>+'6-3표준조사 1'!$N$79</f>
        <v>덕산</v>
      </c>
      <c r="F13" s="1014" t="str">
        <f>+'6-3표준조사 1'!$O$79</f>
        <v>도전</v>
      </c>
      <c r="G13" s="1014" t="str">
        <f>+'6-3표준조사 1'!$V$84</f>
        <v>산127</v>
      </c>
      <c r="H13" s="1015" t="str">
        <f>+'6-3표준조사 1'!$Z$84</f>
        <v>마가목</v>
      </c>
      <c r="I13" s="1016" t="str">
        <f>+'6-3표준조사 1'!$AA$84</f>
        <v>2-0</v>
      </c>
      <c r="J13" s="1015">
        <f>+'6-3표준조사 1'!$AC$84</f>
        <v>2026</v>
      </c>
      <c r="K13" s="1017">
        <f>'6-3표준조사 1'!$W$84</f>
        <v>0.25</v>
      </c>
      <c r="L13" s="1018">
        <f t="shared" si="2"/>
        <v>0.2</v>
      </c>
      <c r="M13" s="1019">
        <f>IF('6-3표준조사 1'!$R$79="모두베기",'6-3표준조사 1'!$Y$84,)</f>
        <v>0.2</v>
      </c>
      <c r="N13" s="1019">
        <f>IF('6-3표준조사 1'!$R$79="줄베기",'6-3표준조사 1'!$Y$84,)</f>
        <v>0</v>
      </c>
      <c r="O13" s="1019">
        <f>IF('6-3표준조사 1'!$R$79="둘레베기",'6-3표준조사 1'!$Y$84,)</f>
        <v>0</v>
      </c>
      <c r="P13" s="1019">
        <f>IF('6-3표준조사 1'!$R$79="맹아제거",'6-3표준조사 1'!$Y$84,)</f>
        <v>0</v>
      </c>
      <c r="Q13" s="1018" t="s">
        <v>1107</v>
      </c>
      <c r="R13" s="1019">
        <f>'6-3표준조사 1'!$AD$84</f>
        <v>0</v>
      </c>
      <c r="S13" s="1020">
        <f>'5-3단가산출서 1'!$D$63</f>
        <v>0</v>
      </c>
      <c r="T13" s="1021" t="s">
        <v>1493</v>
      </c>
      <c r="U13" s="1021"/>
      <c r="V13" s="1022">
        <f>'6-3표준조사 1'!$AB$84</f>
        <v>2000</v>
      </c>
      <c r="W13" s="1022">
        <f>'6-3표준조사 1'!$Q$85</f>
        <v>1150</v>
      </c>
      <c r="X13" s="1023">
        <f>W13/V13</f>
        <v>0.57499999999999996</v>
      </c>
      <c r="Y13" s="1023">
        <f>'6-3표준조사 1'!$O$81</f>
        <v>0.63890000000000002</v>
      </c>
      <c r="Z13" s="1024"/>
      <c r="AA13" s="555"/>
      <c r="AB13" s="1187">
        <v>2</v>
      </c>
    </row>
    <row r="14" spans="1:31" s="19" customFormat="1" ht="30" hidden="1" customHeight="1">
      <c r="A14" s="477">
        <f t="shared" si="1"/>
        <v>0</v>
      </c>
      <c r="B14" s="1025">
        <f t="shared" ref="B14:E20" si="9">IF($A14&gt;0,B13,)</f>
        <v>0</v>
      </c>
      <c r="C14" s="1026">
        <f t="shared" si="9"/>
        <v>0</v>
      </c>
      <c r="D14" s="1026">
        <f t="shared" si="9"/>
        <v>0</v>
      </c>
      <c r="E14" s="1026">
        <f t="shared" si="9"/>
        <v>0</v>
      </c>
      <c r="F14" s="1026">
        <f>IF($A14&gt;0,F13,)</f>
        <v>0</v>
      </c>
      <c r="G14" s="1026">
        <f>+'6-3표준조사 1'!$V$85</f>
        <v>0</v>
      </c>
      <c r="H14" s="1027">
        <f>+'6-3표준조사 1'!$Z$85</f>
        <v>0</v>
      </c>
      <c r="I14" s="1028">
        <f>+'6-3표준조사 1'!$AA$85</f>
        <v>0</v>
      </c>
      <c r="J14" s="1027">
        <f>+'6-3표준조사 1'!$AC$85</f>
        <v>0</v>
      </c>
      <c r="K14" s="1029">
        <f>+'6-3표준조사 1'!$W$85</f>
        <v>0</v>
      </c>
      <c r="L14" s="1030">
        <f t="shared" si="2"/>
        <v>0</v>
      </c>
      <c r="M14" s="1031">
        <f>IF('6-3표준조사 1'!$R$79="모두베기",'6-3표준조사 1'!$Y$85,)</f>
        <v>0</v>
      </c>
      <c r="N14" s="1031">
        <f>IF('6-3표준조사 1'!$R$79="줄베기",'6-3표준조사 1'!$Y$85,)</f>
        <v>0</v>
      </c>
      <c r="O14" s="1031">
        <f>IF('6-3표준조사 1'!$R$79="둘레베기",'6-3표준조사 1'!$Y$85,)</f>
        <v>0</v>
      </c>
      <c r="P14" s="1031">
        <f>IF('6-3표준조사 1'!$R$79="맹아제거",'6-3표준조사 1'!$Y$85,)</f>
        <v>0</v>
      </c>
      <c r="Q14" s="1031"/>
      <c r="R14" s="1031">
        <f>'6-3표준조사 1'!$AD$85</f>
        <v>0</v>
      </c>
      <c r="S14" s="1032">
        <f t="shared" ref="S14:S20" si="10">S13</f>
        <v>0</v>
      </c>
      <c r="T14" s="1033"/>
      <c r="U14" s="1033"/>
      <c r="V14" s="1033"/>
      <c r="W14" s="1033"/>
      <c r="X14" s="1033"/>
      <c r="Y14" s="1033"/>
      <c r="Z14" s="1034"/>
      <c r="AA14" s="549"/>
    </row>
    <row r="15" spans="1:31" s="19" customFormat="1" ht="30" hidden="1" customHeight="1">
      <c r="A15" s="477">
        <f t="shared" si="1"/>
        <v>0</v>
      </c>
      <c r="B15" s="1025">
        <f t="shared" si="9"/>
        <v>0</v>
      </c>
      <c r="C15" s="1026">
        <f t="shared" si="9"/>
        <v>0</v>
      </c>
      <c r="D15" s="1026">
        <f t="shared" si="9"/>
        <v>0</v>
      </c>
      <c r="E15" s="1026">
        <f t="shared" si="9"/>
        <v>0</v>
      </c>
      <c r="F15" s="1026">
        <f t="shared" ref="F15:F20" si="11">IF($A15&gt;0,F14,)</f>
        <v>0</v>
      </c>
      <c r="G15" s="1026">
        <f>+'6-3표준조사 1'!$V$86</f>
        <v>0</v>
      </c>
      <c r="H15" s="1027">
        <f>+'6-3표준조사 1'!$Z$86</f>
        <v>0</v>
      </c>
      <c r="I15" s="1028">
        <f>+'6-3표준조사 1'!$AA$86</f>
        <v>0</v>
      </c>
      <c r="J15" s="1027">
        <f>+'6-3표준조사 1'!$AC$86</f>
        <v>0</v>
      </c>
      <c r="K15" s="1029">
        <f>+'6-3표준조사 1'!$W$86</f>
        <v>0</v>
      </c>
      <c r="L15" s="1030">
        <f t="shared" si="2"/>
        <v>0</v>
      </c>
      <c r="M15" s="1031">
        <f>IF('6-3표준조사 1'!$R$79="모두베기",'6-3표준조사 1'!$Y$86,)</f>
        <v>0</v>
      </c>
      <c r="N15" s="1031">
        <f>IF('6-3표준조사 1'!$R$79="줄베기",'6-3표준조사 1'!$Y$86,)</f>
        <v>0</v>
      </c>
      <c r="O15" s="1031">
        <f>IF('6-3표준조사 1'!$R$79="둘레베기",'6-3표준조사 1'!$Y$86,)</f>
        <v>0</v>
      </c>
      <c r="P15" s="1031">
        <f>IF('6-3표준조사 1'!$R$79="맹아제거",'6-3표준조사 1'!$Y$86,)</f>
        <v>0</v>
      </c>
      <c r="Q15" s="1031"/>
      <c r="R15" s="1031">
        <f>'6-3표준조사 1'!$AD$86</f>
        <v>0</v>
      </c>
      <c r="S15" s="1032">
        <f t="shared" si="10"/>
        <v>0</v>
      </c>
      <c r="T15" s="1033"/>
      <c r="U15" s="1033"/>
      <c r="V15" s="1033"/>
      <c r="W15" s="1033"/>
      <c r="X15" s="1033"/>
      <c r="Y15" s="1033"/>
      <c r="Z15" s="1034"/>
      <c r="AA15" s="549"/>
    </row>
    <row r="16" spans="1:31" s="19" customFormat="1" ht="30" hidden="1" customHeight="1">
      <c r="A16" s="477">
        <f t="shared" si="1"/>
        <v>0</v>
      </c>
      <c r="B16" s="1025">
        <f t="shared" si="9"/>
        <v>0</v>
      </c>
      <c r="C16" s="1026">
        <f t="shared" si="9"/>
        <v>0</v>
      </c>
      <c r="D16" s="1026">
        <f t="shared" si="9"/>
        <v>0</v>
      </c>
      <c r="E16" s="1026">
        <f t="shared" si="9"/>
        <v>0</v>
      </c>
      <c r="F16" s="1026">
        <f t="shared" si="11"/>
        <v>0</v>
      </c>
      <c r="G16" s="1026">
        <f>+'6-3표준조사 1'!$V$87</f>
        <v>0</v>
      </c>
      <c r="H16" s="1027">
        <f>+'6-3표준조사 1'!$Z$87</f>
        <v>0</v>
      </c>
      <c r="I16" s="1028">
        <f>+'6-3표준조사 1'!$AA$87</f>
        <v>0</v>
      </c>
      <c r="J16" s="1027">
        <f>+'6-3표준조사 1'!$AC$87</f>
        <v>0</v>
      </c>
      <c r="K16" s="1029">
        <f>+'6-3표준조사 1'!$W$87</f>
        <v>0</v>
      </c>
      <c r="L16" s="1030">
        <f t="shared" si="2"/>
        <v>0</v>
      </c>
      <c r="M16" s="1031">
        <f>IF('6-3표준조사 1'!$R$79="모두베기",'6-3표준조사 1'!$Y$87,)</f>
        <v>0</v>
      </c>
      <c r="N16" s="1031">
        <f>IF('6-3표준조사 1'!$R$79="줄베기",'6-3표준조사 1'!$Y$87,)</f>
        <v>0</v>
      </c>
      <c r="O16" s="1031">
        <f>IF('6-3표준조사 1'!$R$79="둘레베기",'6-3표준조사 1'!$Y$87,)</f>
        <v>0</v>
      </c>
      <c r="P16" s="1031">
        <f>IF('6-3표준조사 1'!$R$79="맹아제거",'6-3표준조사 1'!$Y$87,)</f>
        <v>0</v>
      </c>
      <c r="Q16" s="1031"/>
      <c r="R16" s="1031">
        <f>'6-3표준조사 1'!$AD$87</f>
        <v>0</v>
      </c>
      <c r="S16" s="1032">
        <f t="shared" si="10"/>
        <v>0</v>
      </c>
      <c r="T16" s="1033"/>
      <c r="U16" s="1033"/>
      <c r="V16" s="1033"/>
      <c r="W16" s="1033"/>
      <c r="X16" s="1033"/>
      <c r="Y16" s="1033"/>
      <c r="Z16" s="1034"/>
      <c r="AA16" s="549"/>
    </row>
    <row r="17" spans="1:31" s="19" customFormat="1" ht="30" hidden="1" customHeight="1">
      <c r="A17" s="477">
        <f t="shared" si="1"/>
        <v>0</v>
      </c>
      <c r="B17" s="1025">
        <f t="shared" si="9"/>
        <v>0</v>
      </c>
      <c r="C17" s="1026">
        <f t="shared" si="9"/>
        <v>0</v>
      </c>
      <c r="D17" s="1026">
        <f t="shared" si="9"/>
        <v>0</v>
      </c>
      <c r="E17" s="1026">
        <f t="shared" si="9"/>
        <v>0</v>
      </c>
      <c r="F17" s="1026">
        <f t="shared" si="11"/>
        <v>0</v>
      </c>
      <c r="G17" s="1026">
        <f>+'6-3표준조사 1'!$V$88</f>
        <v>0</v>
      </c>
      <c r="H17" s="1027">
        <f>+'6-3표준조사 1'!$Z$88</f>
        <v>0</v>
      </c>
      <c r="I17" s="1028">
        <f>+'6-3표준조사 1'!$AA$88</f>
        <v>0</v>
      </c>
      <c r="J17" s="1027">
        <f>+'6-3표준조사 1'!$AC$88</f>
        <v>0</v>
      </c>
      <c r="K17" s="1029">
        <f>+'6-3표준조사 1'!$W$88</f>
        <v>0</v>
      </c>
      <c r="L17" s="1030">
        <f t="shared" si="2"/>
        <v>0</v>
      </c>
      <c r="M17" s="1031">
        <f>IF('6-3표준조사 1'!$R$79="모두베기",'6-3표준조사 1'!$Y$88,)</f>
        <v>0</v>
      </c>
      <c r="N17" s="1031">
        <f>IF('6-3표준조사 1'!$R$79="줄베기",'6-3표준조사 1'!$Y$88,)</f>
        <v>0</v>
      </c>
      <c r="O17" s="1031">
        <f>IF('6-3표준조사 1'!$R$79="둘레베기",'6-3표준조사 1'!$Y$88,)</f>
        <v>0</v>
      </c>
      <c r="P17" s="1031">
        <f>IF('6-3표준조사 1'!$R$79="맹아제거",'6-3표준조사 1'!$Y$88,)</f>
        <v>0</v>
      </c>
      <c r="Q17" s="1031"/>
      <c r="R17" s="1031">
        <f>'6-3표준조사 1'!$AD$88</f>
        <v>0</v>
      </c>
      <c r="S17" s="1032">
        <f t="shared" si="10"/>
        <v>0</v>
      </c>
      <c r="T17" s="1033"/>
      <c r="U17" s="1033"/>
      <c r="V17" s="1033"/>
      <c r="W17" s="1033"/>
      <c r="X17" s="1033"/>
      <c r="Y17" s="1033"/>
      <c r="Z17" s="1034"/>
      <c r="AA17" s="549"/>
    </row>
    <row r="18" spans="1:31" s="19" customFormat="1" ht="30" hidden="1" customHeight="1">
      <c r="A18" s="477">
        <f t="shared" si="1"/>
        <v>0</v>
      </c>
      <c r="B18" s="1025">
        <f t="shared" si="9"/>
        <v>0</v>
      </c>
      <c r="C18" s="1026">
        <f t="shared" si="9"/>
        <v>0</v>
      </c>
      <c r="D18" s="1026">
        <f t="shared" si="9"/>
        <v>0</v>
      </c>
      <c r="E18" s="1026">
        <f t="shared" si="9"/>
        <v>0</v>
      </c>
      <c r="F18" s="1026">
        <f t="shared" si="11"/>
        <v>0</v>
      </c>
      <c r="G18" s="1026">
        <f>+'6-3표준조사 1'!$V$89</f>
        <v>0</v>
      </c>
      <c r="H18" s="1027">
        <f>+'6-3표준조사 1'!$Z$89</f>
        <v>0</v>
      </c>
      <c r="I18" s="1028">
        <f>+'6-3표준조사 1'!$AA$89</f>
        <v>0</v>
      </c>
      <c r="J18" s="1027">
        <f>+'6-3표준조사 1'!$AC$89</f>
        <v>0</v>
      </c>
      <c r="K18" s="1029">
        <f>+'6-3표준조사 1'!$W$89</f>
        <v>0</v>
      </c>
      <c r="L18" s="1030">
        <f t="shared" si="2"/>
        <v>0</v>
      </c>
      <c r="M18" s="1031">
        <f>IF('6-3표준조사 1'!$R$79="모두베기",'6-3표준조사 1'!$Y$89,)</f>
        <v>0</v>
      </c>
      <c r="N18" s="1031">
        <f>IF('6-3표준조사 1'!$R$79="줄베기",'6-3표준조사 1'!$Y$89,)</f>
        <v>0</v>
      </c>
      <c r="O18" s="1031">
        <f>IF('6-3표준조사 1'!$R$79="둘레베기",'6-3표준조사 1'!$Y$89,)</f>
        <v>0</v>
      </c>
      <c r="P18" s="1031">
        <f>IF('6-3표준조사 1'!$R$79="맹아제거",'6-3표준조사 1'!$Y$89,)</f>
        <v>0</v>
      </c>
      <c r="Q18" s="1031"/>
      <c r="R18" s="1031">
        <f>'6-3표준조사 1'!$AD$89</f>
        <v>0</v>
      </c>
      <c r="S18" s="1032">
        <f t="shared" si="10"/>
        <v>0</v>
      </c>
      <c r="T18" s="1033"/>
      <c r="U18" s="1033"/>
      <c r="V18" s="1033"/>
      <c r="W18" s="1033"/>
      <c r="X18" s="1033"/>
      <c r="Y18" s="1033"/>
      <c r="Z18" s="1034"/>
      <c r="AA18" s="549"/>
    </row>
    <row r="19" spans="1:31" s="19" customFormat="1" ht="30" hidden="1" customHeight="1">
      <c r="A19" s="477">
        <f t="shared" si="1"/>
        <v>0</v>
      </c>
      <c r="B19" s="1025">
        <f t="shared" si="9"/>
        <v>0</v>
      </c>
      <c r="C19" s="1026">
        <f t="shared" si="9"/>
        <v>0</v>
      </c>
      <c r="D19" s="1026">
        <f t="shared" si="9"/>
        <v>0</v>
      </c>
      <c r="E19" s="1026">
        <f t="shared" si="9"/>
        <v>0</v>
      </c>
      <c r="F19" s="1026">
        <f t="shared" si="11"/>
        <v>0</v>
      </c>
      <c r="G19" s="1026">
        <f>+'6-3표준조사 1'!$V$90</f>
        <v>0</v>
      </c>
      <c r="H19" s="1027">
        <f>+'6-3표준조사 1'!$Z$90</f>
        <v>0</v>
      </c>
      <c r="I19" s="1028">
        <f>+'6-3표준조사 1'!$AA$90</f>
        <v>0</v>
      </c>
      <c r="J19" s="1027">
        <f>+'6-3표준조사 1'!$AC$90</f>
        <v>0</v>
      </c>
      <c r="K19" s="1029">
        <f>+'6-3표준조사 1'!$W$90</f>
        <v>0</v>
      </c>
      <c r="L19" s="1030">
        <f t="shared" si="2"/>
        <v>0</v>
      </c>
      <c r="M19" s="1031">
        <f>IF('6-3표준조사 1'!$R$79="모두베기",'6-3표준조사 1'!$Y$90,)</f>
        <v>0</v>
      </c>
      <c r="N19" s="1031">
        <f>IF('6-3표준조사 1'!$R$79="줄베기",'6-3표준조사 1'!$Y$90,)</f>
        <v>0</v>
      </c>
      <c r="O19" s="1031">
        <f>IF('6-3표준조사 1'!$R$79="둘레베기",'6-3표준조사 1'!$Y$90,)</f>
        <v>0</v>
      </c>
      <c r="P19" s="1031">
        <f>IF('6-3표준조사 1'!$R$79="맹아제거",'6-3표준조사 1'!$Y$90,)</f>
        <v>0</v>
      </c>
      <c r="Q19" s="1031"/>
      <c r="R19" s="1031">
        <f>'6-3표준조사 1'!$AD$90</f>
        <v>0</v>
      </c>
      <c r="S19" s="1032">
        <f t="shared" si="10"/>
        <v>0</v>
      </c>
      <c r="T19" s="1033"/>
      <c r="U19" s="1033"/>
      <c r="V19" s="1033"/>
      <c r="W19" s="1033"/>
      <c r="X19" s="1033"/>
      <c r="Y19" s="1033"/>
      <c r="Z19" s="1034"/>
      <c r="AA19" s="549"/>
    </row>
    <row r="20" spans="1:31" s="19" customFormat="1" ht="30" hidden="1" customHeight="1">
      <c r="A20" s="477">
        <f t="shared" si="1"/>
        <v>0</v>
      </c>
      <c r="B20" s="1037">
        <f t="shared" si="9"/>
        <v>0</v>
      </c>
      <c r="C20" s="1038">
        <f t="shared" si="9"/>
        <v>0</v>
      </c>
      <c r="D20" s="1038">
        <f t="shared" si="9"/>
        <v>0</v>
      </c>
      <c r="E20" s="1038">
        <f t="shared" si="9"/>
        <v>0</v>
      </c>
      <c r="F20" s="1038">
        <f t="shared" si="11"/>
        <v>0</v>
      </c>
      <c r="G20" s="1038">
        <f>+'6-3표준조사 1'!$V$91</f>
        <v>0</v>
      </c>
      <c r="H20" s="1039">
        <f>+'6-3표준조사 1'!$Z$91</f>
        <v>0</v>
      </c>
      <c r="I20" s="1040">
        <f>+'6-3표준조사 1'!$AA$91</f>
        <v>0</v>
      </c>
      <c r="J20" s="1039">
        <f>+'6-3표준조사 1'!$AC$91</f>
        <v>0</v>
      </c>
      <c r="K20" s="1041">
        <f>+'6-3표준조사 1'!$W$91</f>
        <v>0</v>
      </c>
      <c r="L20" s="1042">
        <f t="shared" si="2"/>
        <v>0</v>
      </c>
      <c r="M20" s="1043">
        <f>IF('6-3표준조사 1'!$R$79="모두베기",'6-3표준조사 1'!$Y$91,)</f>
        <v>0</v>
      </c>
      <c r="N20" s="1043">
        <f>IF('6-3표준조사 1'!$R$79="줄베기",'6-3표준조사 1'!$Y$91,)</f>
        <v>0</v>
      </c>
      <c r="O20" s="1043">
        <f>IF('6-3표준조사 1'!$R$79="둘레베기",'6-3표준조사 1'!$Y$91,)</f>
        <v>0</v>
      </c>
      <c r="P20" s="1043">
        <f>IF('6-3표준조사 1'!$R$79="맹아제거",'6-3표준조사 1'!$Y$91,)</f>
        <v>0</v>
      </c>
      <c r="Q20" s="1043"/>
      <c r="R20" s="1043">
        <f>'6-3표준조사 1'!$AD$91</f>
        <v>0</v>
      </c>
      <c r="S20" s="1044">
        <f t="shared" si="10"/>
        <v>0</v>
      </c>
      <c r="T20" s="1047"/>
      <c r="U20" s="1047"/>
      <c r="V20" s="1047"/>
      <c r="W20" s="1047"/>
      <c r="X20" s="1047"/>
      <c r="Y20" s="1047"/>
      <c r="Z20" s="1048"/>
      <c r="AA20" s="549"/>
    </row>
    <row r="21" spans="1:31" s="19" customFormat="1" ht="30" customHeight="1">
      <c r="A21" s="477">
        <f t="shared" si="1"/>
        <v>1</v>
      </c>
      <c r="B21" s="1013" t="str">
        <f>+'6-3표준조사 1'!$K$154</f>
        <v>7-0</v>
      </c>
      <c r="C21" s="1014" t="str">
        <f>+'6-3표준조사 1'!$L$154</f>
        <v>6-2</v>
      </c>
      <c r="D21" s="1014" t="str">
        <f>+'6-3표준조사 1'!$M$154</f>
        <v>제천</v>
      </c>
      <c r="E21" s="1014" t="str">
        <f>+'6-3표준조사 1'!$N$154</f>
        <v>백운</v>
      </c>
      <c r="F21" s="1014" t="str">
        <f>+'6-3표준조사 1'!$O$154</f>
        <v>도곡</v>
      </c>
      <c r="G21" s="1014" t="str">
        <f>+'6-3표준조사 1'!$V$159</f>
        <v>산36-5</v>
      </c>
      <c r="H21" s="1015" t="str">
        <f>+'6-3표준조사 1'!$Z$159</f>
        <v>소나무</v>
      </c>
      <c r="I21" s="1016" t="str">
        <f>+'6-3표준조사 1'!$AA$159</f>
        <v>(용)2-0</v>
      </c>
      <c r="J21" s="1015" t="str">
        <f>+'6-3표준조사 1'!$AC$159</f>
        <v>2025 재조림</v>
      </c>
      <c r="K21" s="1017">
        <f>+'6-3표준조사 1'!$W$159</f>
        <v>20.07</v>
      </c>
      <c r="L21" s="1018">
        <f>SUM(M21:R21)</f>
        <v>2.8</v>
      </c>
      <c r="M21" s="1019">
        <f>IF('6-3표준조사 1'!$R$79="모두베기",'6-3표준조사 1'!$Y$159,)</f>
        <v>2.8</v>
      </c>
      <c r="N21" s="1019">
        <f>IF('6-3표준조사 1'!$R$79="줄베기",'6-3표준조사 1'!$Y$159,)</f>
        <v>0</v>
      </c>
      <c r="O21" s="1019">
        <f>IF('6-3표준조사 1'!$R$79="둘레베기",'6-3표준조사 1'!$Y$159,)</f>
        <v>0</v>
      </c>
      <c r="P21" s="1019">
        <f>IF('6-3표준조사 1'!$R$79="맹아제거",'6-3표준조사 1'!$Y$159,)</f>
        <v>0</v>
      </c>
      <c r="Q21" s="1018" t="s">
        <v>1107</v>
      </c>
      <c r="R21" s="1019">
        <f>'6-3표준조사 1'!$AD$159</f>
        <v>0</v>
      </c>
      <c r="S21" s="1020">
        <f>'5-3단가산출서 1'!$D$108</f>
        <v>0</v>
      </c>
      <c r="T21" s="1021" t="s">
        <v>1493</v>
      </c>
      <c r="U21" s="1021"/>
      <c r="V21" s="1022">
        <f>'6-3표준조사 1'!$AB$159</f>
        <v>3000</v>
      </c>
      <c r="W21" s="1022">
        <f>'6-3표준조사 1'!$Q$160</f>
        <v>2050</v>
      </c>
      <c r="X21" s="1023">
        <f>W21/V21</f>
        <v>0.68333333333333335</v>
      </c>
      <c r="Y21" s="1023">
        <f>'6-3표준조사 1'!$O$156</f>
        <v>0.78100000000000003</v>
      </c>
      <c r="Z21" s="1024"/>
      <c r="AA21" s="555"/>
      <c r="AB21" s="1187">
        <v>3</v>
      </c>
      <c r="AE21" s="534"/>
    </row>
    <row r="22" spans="1:31" s="19" customFormat="1" ht="30" hidden="1" customHeight="1">
      <c r="A22" s="477">
        <f t="shared" si="1"/>
        <v>0</v>
      </c>
      <c r="B22" s="1025">
        <f>IF($A22&gt;0,B21,)</f>
        <v>0</v>
      </c>
      <c r="C22" s="1026">
        <f>IF($A22&gt;0,C21,)</f>
        <v>0</v>
      </c>
      <c r="D22" s="1026">
        <f>IF($A22&gt;0,D21,)</f>
        <v>0</v>
      </c>
      <c r="E22" s="1026">
        <f>IF($A22&gt;0,E21,)</f>
        <v>0</v>
      </c>
      <c r="F22" s="1026">
        <f t="shared" ref="F22:F68" si="12">IF($A22&gt;0,F21,)</f>
        <v>0</v>
      </c>
      <c r="G22" s="1026">
        <f>+'6-3표준조사 1'!$V$160</f>
        <v>0</v>
      </c>
      <c r="H22" s="1027">
        <f>+'6-3표준조사 1'!$Z$160</f>
        <v>0</v>
      </c>
      <c r="I22" s="1028">
        <f>+'6-3표준조사 1'!$AA$160</f>
        <v>0</v>
      </c>
      <c r="J22" s="1027">
        <f>+'6-3표준조사 1'!$AC$160</f>
        <v>0</v>
      </c>
      <c r="K22" s="1029">
        <f>+'6-3표준조사 1'!$W$160</f>
        <v>0</v>
      </c>
      <c r="L22" s="1030">
        <f t="shared" si="2"/>
        <v>0</v>
      </c>
      <c r="M22" s="1031">
        <f>IF('6-3표준조사 1'!$R$79="모두베기",'6-3표준조사 1'!$Y$160,)</f>
        <v>0</v>
      </c>
      <c r="N22" s="1031">
        <f>IF('6-3표준조사 1'!$R$79="줄베기",'6-3표준조사 1'!$Y$160,)</f>
        <v>0</v>
      </c>
      <c r="O22" s="1031">
        <f>IF('6-3표준조사 1'!$R$79="둘레베기",'6-3표준조사 1'!$Y$160,)</f>
        <v>0</v>
      </c>
      <c r="P22" s="1031">
        <f>IF('6-3표준조사 1'!$R$79="맹아제거",'6-3표준조사 1'!$Y$160,)</f>
        <v>0</v>
      </c>
      <c r="Q22" s="1031"/>
      <c r="R22" s="1031">
        <f>'6-3표준조사 1'!$AD$160</f>
        <v>0</v>
      </c>
      <c r="S22" s="1032">
        <f t="shared" ref="S22:S28" si="13">S21</f>
        <v>0</v>
      </c>
      <c r="T22" s="1033"/>
      <c r="U22" s="1033"/>
      <c r="V22" s="1033"/>
      <c r="W22" s="1033"/>
      <c r="X22" s="1033"/>
      <c r="Y22" s="1033"/>
      <c r="Z22" s="1034"/>
      <c r="AA22" s="549"/>
      <c r="AB22" s="1187"/>
    </row>
    <row r="23" spans="1:31" s="19" customFormat="1" ht="30" hidden="1" customHeight="1">
      <c r="A23" s="477">
        <f t="shared" si="1"/>
        <v>0</v>
      </c>
      <c r="B23" s="1025">
        <f t="shared" ref="B23:B28" si="14">IF($A23&gt;0,B22,)</f>
        <v>0</v>
      </c>
      <c r="C23" s="1026">
        <f t="shared" ref="C23:C28" si="15">IF($A23&gt;0,C22,)</f>
        <v>0</v>
      </c>
      <c r="D23" s="1026">
        <f t="shared" ref="D23:D28" si="16">IF($A23&gt;0,D22,)</f>
        <v>0</v>
      </c>
      <c r="E23" s="1026">
        <f t="shared" ref="E23:E28" si="17">IF($A23&gt;0,E22,)</f>
        <v>0</v>
      </c>
      <c r="F23" s="1026">
        <f t="shared" si="12"/>
        <v>0</v>
      </c>
      <c r="G23" s="1026">
        <f>+'6-3표준조사 1'!$V$161</f>
        <v>0</v>
      </c>
      <c r="H23" s="1027">
        <f>+'6-3표준조사 1'!$Z$161</f>
        <v>0</v>
      </c>
      <c r="I23" s="1028">
        <f>+'6-3표준조사 1'!$AA$161</f>
        <v>0</v>
      </c>
      <c r="J23" s="1027">
        <f>+'6-3표준조사 1'!$AC$161</f>
        <v>0</v>
      </c>
      <c r="K23" s="1029">
        <f>+'6-3표준조사 1'!$W$161</f>
        <v>0</v>
      </c>
      <c r="L23" s="1030">
        <f t="shared" si="2"/>
        <v>0</v>
      </c>
      <c r="M23" s="1031">
        <f>IF('6-3표준조사 1'!$R$79="모두베기",'6-3표준조사 1'!$Y$161,)</f>
        <v>0</v>
      </c>
      <c r="N23" s="1031">
        <f>IF('6-3표준조사 1'!$R$79="줄베기",'6-3표준조사 1'!$Y$161,)</f>
        <v>0</v>
      </c>
      <c r="O23" s="1031">
        <f>IF('6-3표준조사 1'!$R$79="둘레베기",'6-3표준조사 1'!$Y$161,)</f>
        <v>0</v>
      </c>
      <c r="P23" s="1031">
        <f>IF('6-3표준조사 1'!$R$79="맹아제거",'6-3표준조사 1'!$Y$161,)</f>
        <v>0</v>
      </c>
      <c r="Q23" s="1031"/>
      <c r="R23" s="1031">
        <f>'6-3표준조사 1'!$AD$161</f>
        <v>0</v>
      </c>
      <c r="S23" s="1032">
        <f t="shared" si="13"/>
        <v>0</v>
      </c>
      <c r="T23" s="1033"/>
      <c r="U23" s="1033"/>
      <c r="V23" s="1033"/>
      <c r="W23" s="1033"/>
      <c r="X23" s="1033"/>
      <c r="Y23" s="1033"/>
      <c r="Z23" s="1034"/>
      <c r="AA23" s="549"/>
    </row>
    <row r="24" spans="1:31" s="19" customFormat="1" ht="30" hidden="1" customHeight="1">
      <c r="A24" s="477">
        <f t="shared" si="1"/>
        <v>0</v>
      </c>
      <c r="B24" s="1025">
        <f t="shared" si="14"/>
        <v>0</v>
      </c>
      <c r="C24" s="1026">
        <f t="shared" si="15"/>
        <v>0</v>
      </c>
      <c r="D24" s="1026">
        <f t="shared" si="16"/>
        <v>0</v>
      </c>
      <c r="E24" s="1026">
        <f t="shared" si="17"/>
        <v>0</v>
      </c>
      <c r="F24" s="1026">
        <f t="shared" si="12"/>
        <v>0</v>
      </c>
      <c r="G24" s="1026">
        <f>+'6-3표준조사 1'!$V$162</f>
        <v>0</v>
      </c>
      <c r="H24" s="1027">
        <f>+'6-3표준조사 1'!$Z$162</f>
        <v>0</v>
      </c>
      <c r="I24" s="1028">
        <f>+'6-3표준조사 1'!$AA$162</f>
        <v>0</v>
      </c>
      <c r="J24" s="1027">
        <f>+'6-3표준조사 1'!$AC$162</f>
        <v>0</v>
      </c>
      <c r="K24" s="1029">
        <f>+'6-3표준조사 1'!$W$162</f>
        <v>0</v>
      </c>
      <c r="L24" s="1030">
        <f t="shared" si="2"/>
        <v>0</v>
      </c>
      <c r="M24" s="1031">
        <f>IF('6-3표준조사 1'!$R$79="모두베기",'6-3표준조사 1'!$Y$162,)</f>
        <v>0</v>
      </c>
      <c r="N24" s="1031">
        <f>IF('6-3표준조사 1'!$R$79="줄베기",'6-3표준조사 1'!$Y$162,)</f>
        <v>0</v>
      </c>
      <c r="O24" s="1031">
        <f>IF('6-3표준조사 1'!$R$79="둘레베기",'6-3표준조사 1'!$Y$162,)</f>
        <v>0</v>
      </c>
      <c r="P24" s="1031">
        <f>IF('6-3표준조사 1'!$R$79="맹아제거",'6-3표준조사 1'!$Y$162,)</f>
        <v>0</v>
      </c>
      <c r="Q24" s="1031"/>
      <c r="R24" s="1031">
        <f>'6-3표준조사 1'!$AD$162</f>
        <v>0</v>
      </c>
      <c r="S24" s="1032">
        <f t="shared" si="13"/>
        <v>0</v>
      </c>
      <c r="T24" s="1033"/>
      <c r="U24" s="1033"/>
      <c r="V24" s="1033"/>
      <c r="W24" s="1033"/>
      <c r="X24" s="1033"/>
      <c r="Y24" s="1033"/>
      <c r="Z24" s="1034"/>
      <c r="AA24" s="549"/>
    </row>
    <row r="25" spans="1:31" s="19" customFormat="1" ht="30" hidden="1" customHeight="1">
      <c r="A25" s="477">
        <f t="shared" si="1"/>
        <v>0</v>
      </c>
      <c r="B25" s="1025">
        <f t="shared" si="14"/>
        <v>0</v>
      </c>
      <c r="C25" s="1026">
        <f t="shared" si="15"/>
        <v>0</v>
      </c>
      <c r="D25" s="1026">
        <f t="shared" si="16"/>
        <v>0</v>
      </c>
      <c r="E25" s="1026">
        <f t="shared" si="17"/>
        <v>0</v>
      </c>
      <c r="F25" s="1026">
        <f t="shared" si="12"/>
        <v>0</v>
      </c>
      <c r="G25" s="1026">
        <f>+'6-3표준조사 1'!$V$163</f>
        <v>0</v>
      </c>
      <c r="H25" s="1027">
        <f>+'6-3표준조사 1'!$Z$163</f>
        <v>0</v>
      </c>
      <c r="I25" s="1028">
        <f>+'6-3표준조사 1'!$AA$163</f>
        <v>0</v>
      </c>
      <c r="J25" s="1027">
        <f>+'6-3표준조사 1'!$AC$163</f>
        <v>0</v>
      </c>
      <c r="K25" s="1029">
        <f>+'6-3표준조사 1'!$W$163</f>
        <v>0</v>
      </c>
      <c r="L25" s="1030">
        <f t="shared" si="2"/>
        <v>0</v>
      </c>
      <c r="M25" s="1031">
        <f>IF('6-3표준조사 1'!$R$79="모두베기",'6-3표준조사 1'!$Y$163,)</f>
        <v>0</v>
      </c>
      <c r="N25" s="1031">
        <f>IF('6-3표준조사 1'!$R$79="줄베기",'6-3표준조사 1'!$Y$163,)</f>
        <v>0</v>
      </c>
      <c r="O25" s="1031">
        <f>IF('6-3표준조사 1'!$R$79="둘레베기",'6-3표준조사 1'!$Y$163,)</f>
        <v>0</v>
      </c>
      <c r="P25" s="1031">
        <f>IF('6-3표준조사 1'!$R$79="맹아제거",'6-3표준조사 1'!$Y$163,)</f>
        <v>0</v>
      </c>
      <c r="Q25" s="1031"/>
      <c r="R25" s="1031">
        <f>'6-3표준조사 1'!$AD$163</f>
        <v>0</v>
      </c>
      <c r="S25" s="1032">
        <f t="shared" si="13"/>
        <v>0</v>
      </c>
      <c r="T25" s="1033"/>
      <c r="U25" s="1033"/>
      <c r="V25" s="1033"/>
      <c r="W25" s="1033"/>
      <c r="X25" s="1033"/>
      <c r="Y25" s="1033"/>
      <c r="Z25" s="1034"/>
      <c r="AA25" s="549"/>
    </row>
    <row r="26" spans="1:31" s="19" customFormat="1" ht="30" hidden="1" customHeight="1">
      <c r="A26" s="477">
        <f t="shared" si="1"/>
        <v>0</v>
      </c>
      <c r="B26" s="1025">
        <f t="shared" si="14"/>
        <v>0</v>
      </c>
      <c r="C26" s="1026">
        <f t="shared" si="15"/>
        <v>0</v>
      </c>
      <c r="D26" s="1026">
        <f t="shared" si="16"/>
        <v>0</v>
      </c>
      <c r="E26" s="1026">
        <f t="shared" si="17"/>
        <v>0</v>
      </c>
      <c r="F26" s="1026">
        <f t="shared" si="12"/>
        <v>0</v>
      </c>
      <c r="G26" s="1026">
        <f>+'6-3표준조사 1'!$V$164</f>
        <v>0</v>
      </c>
      <c r="H26" s="1027">
        <f>+'6-3표준조사 1'!$Z$164</f>
        <v>0</v>
      </c>
      <c r="I26" s="1028">
        <f>+'6-3표준조사 1'!$AA$164</f>
        <v>0</v>
      </c>
      <c r="J26" s="1027">
        <f>+'6-3표준조사 1'!$AC$164</f>
        <v>0</v>
      </c>
      <c r="K26" s="1029">
        <f>+'6-3표준조사 1'!$W$164</f>
        <v>0</v>
      </c>
      <c r="L26" s="1030">
        <f t="shared" si="2"/>
        <v>0</v>
      </c>
      <c r="M26" s="1031">
        <f>IF('6-3표준조사 1'!$R$79="모두베기",'6-3표준조사 1'!$Y$164,)</f>
        <v>0</v>
      </c>
      <c r="N26" s="1031">
        <f>IF('6-3표준조사 1'!$R$79="줄베기",'6-3표준조사 1'!$Y$164,)</f>
        <v>0</v>
      </c>
      <c r="O26" s="1031">
        <f>IF('6-3표준조사 1'!$R$79="둘레베기",'6-3표준조사 1'!$Y$164,)</f>
        <v>0</v>
      </c>
      <c r="P26" s="1031">
        <f>IF('6-3표준조사 1'!$R$79="맹아제거",'6-3표준조사 1'!$Y$164,)</f>
        <v>0</v>
      </c>
      <c r="Q26" s="1031"/>
      <c r="R26" s="1031">
        <f>'6-3표준조사 1'!$AD$164</f>
        <v>0</v>
      </c>
      <c r="S26" s="1032">
        <f t="shared" si="13"/>
        <v>0</v>
      </c>
      <c r="T26" s="1033"/>
      <c r="U26" s="1033"/>
      <c r="V26" s="1033"/>
      <c r="W26" s="1033"/>
      <c r="X26" s="1033"/>
      <c r="Y26" s="1033"/>
      <c r="Z26" s="1034"/>
      <c r="AA26" s="549"/>
    </row>
    <row r="27" spans="1:31" s="19" customFormat="1" ht="30" hidden="1" customHeight="1">
      <c r="A27" s="477">
        <f t="shared" si="1"/>
        <v>0</v>
      </c>
      <c r="B27" s="1025">
        <f t="shared" si="14"/>
        <v>0</v>
      </c>
      <c r="C27" s="1026">
        <f t="shared" si="15"/>
        <v>0</v>
      </c>
      <c r="D27" s="1026">
        <f t="shared" si="16"/>
        <v>0</v>
      </c>
      <c r="E27" s="1026">
        <f t="shared" si="17"/>
        <v>0</v>
      </c>
      <c r="F27" s="1026">
        <f t="shared" si="12"/>
        <v>0</v>
      </c>
      <c r="G27" s="1026">
        <f>+'6-3표준조사 1'!$V$165</f>
        <v>0</v>
      </c>
      <c r="H27" s="1027">
        <f>+'6-3표준조사 1'!$Z$165</f>
        <v>0</v>
      </c>
      <c r="I27" s="1028">
        <f>+'6-3표준조사 1'!$AA$165</f>
        <v>0</v>
      </c>
      <c r="J27" s="1027">
        <f>+'6-3표준조사 1'!$AC$165</f>
        <v>0</v>
      </c>
      <c r="K27" s="1029">
        <f>+'6-3표준조사 1'!$W$165</f>
        <v>0</v>
      </c>
      <c r="L27" s="1030">
        <f t="shared" si="2"/>
        <v>0</v>
      </c>
      <c r="M27" s="1031">
        <f>IF('6-3표준조사 1'!$R$79="모두베기",'6-3표준조사 1'!$Y$165,)</f>
        <v>0</v>
      </c>
      <c r="N27" s="1031">
        <f>IF('6-3표준조사 1'!$R$79="줄베기",'6-3표준조사 1'!$Y$165,)</f>
        <v>0</v>
      </c>
      <c r="O27" s="1031">
        <f>IF('6-3표준조사 1'!$R$79="둘레베기",'6-3표준조사 1'!$Y$165,)</f>
        <v>0</v>
      </c>
      <c r="P27" s="1031">
        <f>IF('6-3표준조사 1'!$R$79="맹아제거",'6-3표준조사 1'!$Y$165,)</f>
        <v>0</v>
      </c>
      <c r="Q27" s="1031"/>
      <c r="R27" s="1031">
        <f>'6-3표준조사 1'!$AD$165</f>
        <v>0</v>
      </c>
      <c r="S27" s="1032">
        <f t="shared" si="13"/>
        <v>0</v>
      </c>
      <c r="T27" s="1033"/>
      <c r="U27" s="1033"/>
      <c r="V27" s="1033"/>
      <c r="W27" s="1033"/>
      <c r="X27" s="1033"/>
      <c r="Y27" s="1033"/>
      <c r="Z27" s="1034"/>
      <c r="AA27" s="549"/>
    </row>
    <row r="28" spans="1:31" s="19" customFormat="1" ht="30" hidden="1" customHeight="1">
      <c r="A28" s="477">
        <f t="shared" si="1"/>
        <v>0</v>
      </c>
      <c r="B28" s="1037">
        <f t="shared" si="14"/>
        <v>0</v>
      </c>
      <c r="C28" s="1038">
        <f t="shared" si="15"/>
        <v>0</v>
      </c>
      <c r="D28" s="1038">
        <f t="shared" si="16"/>
        <v>0</v>
      </c>
      <c r="E28" s="1038">
        <f t="shared" si="17"/>
        <v>0</v>
      </c>
      <c r="F28" s="1038">
        <f t="shared" si="12"/>
        <v>0</v>
      </c>
      <c r="G28" s="1038">
        <f>+'6-3표준조사 1'!$V$166</f>
        <v>0</v>
      </c>
      <c r="H28" s="1039">
        <f>+'6-3표준조사 1'!$Z$166</f>
        <v>0</v>
      </c>
      <c r="I28" s="1040">
        <f>+'6-3표준조사 1'!$AA$166</f>
        <v>0</v>
      </c>
      <c r="J28" s="1039">
        <f>+'6-3표준조사 1'!$AC$166</f>
        <v>0</v>
      </c>
      <c r="K28" s="1041">
        <f>+'6-3표준조사 1'!$W$166</f>
        <v>0</v>
      </c>
      <c r="L28" s="1042">
        <f t="shared" si="2"/>
        <v>0</v>
      </c>
      <c r="M28" s="1043">
        <f>IF('6-3표준조사 1'!$R$79="모두베기",'6-3표준조사 1'!$Y$166,)</f>
        <v>0</v>
      </c>
      <c r="N28" s="1043">
        <f>IF('6-3표준조사 1'!$R$79="줄베기",'6-3표준조사 1'!$Y$166,)</f>
        <v>0</v>
      </c>
      <c r="O28" s="1043">
        <f>IF('6-3표준조사 1'!$R$79="둘레베기",'6-3표준조사 1'!$Y$166,)</f>
        <v>0</v>
      </c>
      <c r="P28" s="1043">
        <f>IF('6-3표준조사 1'!$R$79="맹아제거",'6-3표준조사 1'!$Y$166,)</f>
        <v>0</v>
      </c>
      <c r="Q28" s="1043"/>
      <c r="R28" s="1043">
        <f>'6-3표준조사 1'!$AD$166</f>
        <v>0</v>
      </c>
      <c r="S28" s="1044">
        <f t="shared" si="13"/>
        <v>0</v>
      </c>
      <c r="T28" s="1047"/>
      <c r="U28" s="1047"/>
      <c r="V28" s="1047"/>
      <c r="W28" s="1047"/>
      <c r="X28" s="1047"/>
      <c r="Y28" s="1047"/>
      <c r="Z28" s="1048"/>
      <c r="AA28" s="549"/>
    </row>
    <row r="29" spans="1:31" s="19" customFormat="1" ht="30" customHeight="1">
      <c r="A29" s="477">
        <f t="shared" si="1"/>
        <v>1</v>
      </c>
      <c r="B29" s="1013" t="str">
        <f>+'6-3표준조사 1'!$K$229</f>
        <v>54-0</v>
      </c>
      <c r="C29" s="1014" t="str">
        <f>+'6-3표준조사 1'!$L$229</f>
        <v>10-0</v>
      </c>
      <c r="D29" s="1014" t="str">
        <f>+'6-3표준조사 1'!$M$229</f>
        <v>단양</v>
      </c>
      <c r="E29" s="1014" t="str">
        <f>+'6-3표준조사 1'!$N$229</f>
        <v>대강</v>
      </c>
      <c r="F29" s="1014" t="str">
        <f>+'6-3표준조사 1'!$O$229</f>
        <v>미노</v>
      </c>
      <c r="G29" s="1014" t="str">
        <f>+'6-3표준조사 1'!$V$234</f>
        <v>산10-1</v>
      </c>
      <c r="H29" s="1015" t="str">
        <f>+'6-3표준조사 1'!$Z$234</f>
        <v>쉬나무</v>
      </c>
      <c r="I29" s="1016" t="str">
        <f>+'6-3표준조사 1'!$AA$234</f>
        <v>1-0</v>
      </c>
      <c r="J29" s="1049">
        <f>+'6-3표준조사 1'!$AC$234</f>
        <v>2025</v>
      </c>
      <c r="K29" s="1050">
        <f>'6-3표준조사 1'!$W$234</f>
        <v>9.2100000000000009</v>
      </c>
      <c r="L29" s="1051">
        <f t="shared" si="2"/>
        <v>0.1</v>
      </c>
      <c r="M29" s="1052">
        <f>IF('6-3표준조사 1'!$R$79="모두베기",'6-3표준조사 1'!$Y$234,)</f>
        <v>0.1</v>
      </c>
      <c r="N29" s="1052">
        <f>IF('6-3표준조사 1'!$R$79="줄베기",'6-3표준조사 1'!$Y$234,)</f>
        <v>0</v>
      </c>
      <c r="O29" s="1052">
        <f>IF('6-3표준조사 1'!$R$79="둘레베기",'6-3표준조사 1'!$Y$234,)</f>
        <v>0</v>
      </c>
      <c r="P29" s="1019">
        <f>IF('6-3표준조사 1'!$R$79="맹아제거",'6-3표준조사 1'!$Y$234,)</f>
        <v>0</v>
      </c>
      <c r="Q29" s="1018"/>
      <c r="R29" s="1052">
        <f>'6-3표준조사 1'!$AD$234</f>
        <v>0</v>
      </c>
      <c r="S29" s="1053">
        <f>'5-3단가산출서 1'!$D$153</f>
        <v>0</v>
      </c>
      <c r="T29" s="1021" t="s">
        <v>1493</v>
      </c>
      <c r="U29" s="1021"/>
      <c r="V29" s="1022">
        <f>'6-3표준조사 1'!$AB$234</f>
        <v>2000</v>
      </c>
      <c r="W29" s="1022">
        <f>'6-3표준조사 1'!$Q$235</f>
        <v>1450</v>
      </c>
      <c r="X29" s="1023">
        <f>W29/V29</f>
        <v>0.72499999999999998</v>
      </c>
      <c r="Y29" s="1023">
        <f>'6-3표준조사 1'!$O$231</f>
        <v>0.80559999999999998</v>
      </c>
      <c r="Z29" s="1024"/>
      <c r="AA29" s="555"/>
      <c r="AB29" s="1187">
        <v>4</v>
      </c>
    </row>
    <row r="30" spans="1:31" s="19" customFormat="1" ht="30" hidden="1" customHeight="1">
      <c r="A30" s="477">
        <f t="shared" si="1"/>
        <v>0</v>
      </c>
      <c r="B30" s="1025">
        <f>IF($A30&gt;0,B29,)</f>
        <v>0</v>
      </c>
      <c r="C30" s="1026">
        <f>IF($A30&gt;0,C29,)</f>
        <v>0</v>
      </c>
      <c r="D30" s="1026">
        <f>IF($A30&gt;0,D29,)</f>
        <v>0</v>
      </c>
      <c r="E30" s="1026">
        <f>IF($A30&gt;0,E29,)</f>
        <v>0</v>
      </c>
      <c r="F30" s="1026">
        <f t="shared" si="12"/>
        <v>0</v>
      </c>
      <c r="G30" s="1026">
        <f>+'6-3표준조사 1'!$V$235</f>
        <v>0</v>
      </c>
      <c r="H30" s="1027">
        <f>+'6-3표준조사 1'!$Z$235</f>
        <v>0</v>
      </c>
      <c r="I30" s="1028">
        <f>+'6-3표준조사 1'!$AA$235</f>
        <v>0</v>
      </c>
      <c r="J30" s="1027">
        <f>+'6-3표준조사 1'!$AC$235</f>
        <v>0</v>
      </c>
      <c r="K30" s="1029">
        <f>+'6-3표준조사 1'!$W$235</f>
        <v>0</v>
      </c>
      <c r="L30" s="1030">
        <f t="shared" si="2"/>
        <v>0</v>
      </c>
      <c r="M30" s="1031">
        <f>IF('6-3표준조사 1'!$R$79="모두베기",'6-3표준조사 1'!$Y$235,)</f>
        <v>0</v>
      </c>
      <c r="N30" s="1031">
        <f>IF('6-3표준조사 1'!$R$79="줄베기",'6-3표준조사 1'!$Y$235,)</f>
        <v>0</v>
      </c>
      <c r="O30" s="1031">
        <f>IF('6-3표준조사 1'!$R$79="둘레베기",'6-3표준조사 1'!$Y$235,)</f>
        <v>0</v>
      </c>
      <c r="P30" s="1031">
        <f>IF('6-3표준조사 1'!$R$79="맹아제거",'6-3표준조사 1'!$Y$235,)</f>
        <v>0</v>
      </c>
      <c r="Q30" s="1031"/>
      <c r="R30" s="1031">
        <f>'6-3표준조사 1'!$AD$235</f>
        <v>0</v>
      </c>
      <c r="S30" s="1032">
        <f t="shared" ref="S30:S36" si="18">S29</f>
        <v>0</v>
      </c>
      <c r="T30" s="1033"/>
      <c r="U30" s="1033"/>
      <c r="V30" s="1033"/>
      <c r="W30" s="1033"/>
      <c r="X30" s="1033"/>
      <c r="Y30" s="1033"/>
      <c r="Z30" s="1034"/>
      <c r="AA30" s="549"/>
      <c r="AB30" s="1187"/>
    </row>
    <row r="31" spans="1:31" s="19" customFormat="1" ht="30" hidden="1" customHeight="1">
      <c r="A31" s="477">
        <f t="shared" si="1"/>
        <v>0</v>
      </c>
      <c r="B31" s="1025">
        <f t="shared" ref="B31:B36" si="19">IF($A31&gt;0,B30,)</f>
        <v>0</v>
      </c>
      <c r="C31" s="1026">
        <f t="shared" ref="C31:C36" si="20">IF($A31&gt;0,C30,)</f>
        <v>0</v>
      </c>
      <c r="D31" s="1026">
        <f t="shared" ref="D31:D36" si="21">IF($A31&gt;0,D30,)</f>
        <v>0</v>
      </c>
      <c r="E31" s="1026">
        <f t="shared" ref="E31:E36" si="22">IF($A31&gt;0,E30,)</f>
        <v>0</v>
      </c>
      <c r="F31" s="1026">
        <f t="shared" si="12"/>
        <v>0</v>
      </c>
      <c r="G31" s="1026">
        <f>+'6-3표준조사 1'!$V$236</f>
        <v>0</v>
      </c>
      <c r="H31" s="1027">
        <f>+'6-3표준조사 1'!$Z$236</f>
        <v>0</v>
      </c>
      <c r="I31" s="1028">
        <f>+'6-3표준조사 1'!$AA$236</f>
        <v>0</v>
      </c>
      <c r="J31" s="1027">
        <f>+'6-3표준조사 1'!$AC$236</f>
        <v>0</v>
      </c>
      <c r="K31" s="1029">
        <f>+'6-3표준조사 1'!$W$236</f>
        <v>0</v>
      </c>
      <c r="L31" s="1030">
        <f t="shared" si="2"/>
        <v>0</v>
      </c>
      <c r="M31" s="1031">
        <f>IF('6-3표준조사 1'!$R$79="모두베기",'6-3표준조사 1'!$Y$236,)</f>
        <v>0</v>
      </c>
      <c r="N31" s="1031">
        <f>IF('6-3표준조사 1'!$R$79="줄베기",'6-3표준조사 1'!$Y$236,)</f>
        <v>0</v>
      </c>
      <c r="O31" s="1031">
        <f>IF('6-3표준조사 1'!$R$79="둘레베기",'6-3표준조사 1'!$Y$236,)</f>
        <v>0</v>
      </c>
      <c r="P31" s="1031">
        <f>IF('6-3표준조사 1'!$R$79="맹아제거",'6-3표준조사 1'!$Y$236,)</f>
        <v>0</v>
      </c>
      <c r="Q31" s="1031"/>
      <c r="R31" s="1031">
        <f>'6-3표준조사 1'!$AD$236</f>
        <v>0</v>
      </c>
      <c r="S31" s="1032">
        <f t="shared" si="18"/>
        <v>0</v>
      </c>
      <c r="T31" s="1033"/>
      <c r="U31" s="1033"/>
      <c r="V31" s="1033"/>
      <c r="W31" s="1033"/>
      <c r="X31" s="1033"/>
      <c r="Y31" s="1033"/>
      <c r="Z31" s="1034"/>
      <c r="AA31" s="549"/>
      <c r="AB31" s="1187"/>
    </row>
    <row r="32" spans="1:31" s="19" customFormat="1" ht="30" hidden="1" customHeight="1">
      <c r="A32" s="477">
        <f t="shared" si="1"/>
        <v>0</v>
      </c>
      <c r="B32" s="1025">
        <f t="shared" si="19"/>
        <v>0</v>
      </c>
      <c r="C32" s="1026">
        <f t="shared" si="20"/>
        <v>0</v>
      </c>
      <c r="D32" s="1026">
        <f t="shared" si="21"/>
        <v>0</v>
      </c>
      <c r="E32" s="1026">
        <f t="shared" si="22"/>
        <v>0</v>
      </c>
      <c r="F32" s="1026">
        <f t="shared" si="12"/>
        <v>0</v>
      </c>
      <c r="G32" s="1026">
        <f>+'6-3표준조사 1'!$V$237</f>
        <v>0</v>
      </c>
      <c r="H32" s="1027">
        <f>+'6-3표준조사 1'!$Z$237</f>
        <v>0</v>
      </c>
      <c r="I32" s="1028">
        <f>+'6-3표준조사 1'!$AA$237</f>
        <v>0</v>
      </c>
      <c r="J32" s="1027">
        <f>+'6-3표준조사 1'!$AC$237</f>
        <v>0</v>
      </c>
      <c r="K32" s="1029">
        <f>+'6-3표준조사 1'!$W$237</f>
        <v>0</v>
      </c>
      <c r="L32" s="1030">
        <f t="shared" si="2"/>
        <v>0</v>
      </c>
      <c r="M32" s="1031">
        <f>IF('6-3표준조사 1'!$R$79="모두베기",'6-3표준조사 1'!$Y$237,)</f>
        <v>0</v>
      </c>
      <c r="N32" s="1031">
        <f>IF('6-3표준조사 1'!$R$79="줄베기",'6-3표준조사 1'!$Y$237,)</f>
        <v>0</v>
      </c>
      <c r="O32" s="1031">
        <f>IF('6-3표준조사 1'!$R$79="둘레베기",'6-3표준조사 1'!$Y$237,)</f>
        <v>0</v>
      </c>
      <c r="P32" s="1031">
        <f>IF('6-3표준조사 1'!$R$79="맹아제거",'6-3표준조사 1'!$Y$237,)</f>
        <v>0</v>
      </c>
      <c r="Q32" s="1031"/>
      <c r="R32" s="1031">
        <f>'6-3표준조사 1'!$AD$237</f>
        <v>0</v>
      </c>
      <c r="S32" s="1032">
        <f t="shared" si="18"/>
        <v>0</v>
      </c>
      <c r="T32" s="1033"/>
      <c r="U32" s="1033"/>
      <c r="V32" s="1033"/>
      <c r="W32" s="1033"/>
      <c r="X32" s="1033"/>
      <c r="Y32" s="1033"/>
      <c r="Z32" s="1034"/>
      <c r="AA32" s="549"/>
      <c r="AB32" s="1187"/>
    </row>
    <row r="33" spans="1:28" s="19" customFormat="1" ht="30" hidden="1" customHeight="1">
      <c r="A33" s="477">
        <f t="shared" si="1"/>
        <v>0</v>
      </c>
      <c r="B33" s="1025">
        <f t="shared" si="19"/>
        <v>0</v>
      </c>
      <c r="C33" s="1026">
        <f t="shared" si="20"/>
        <v>0</v>
      </c>
      <c r="D33" s="1026">
        <f t="shared" si="21"/>
        <v>0</v>
      </c>
      <c r="E33" s="1026">
        <f t="shared" si="22"/>
        <v>0</v>
      </c>
      <c r="F33" s="1026">
        <f t="shared" si="12"/>
        <v>0</v>
      </c>
      <c r="G33" s="1026">
        <f>+'6-3표준조사 1'!$V$238</f>
        <v>0</v>
      </c>
      <c r="H33" s="1027">
        <f>+'6-3표준조사 1'!$Z$238</f>
        <v>0</v>
      </c>
      <c r="I33" s="1028">
        <f>+'6-3표준조사 1'!$AA$238</f>
        <v>0</v>
      </c>
      <c r="J33" s="1027">
        <f>+'6-3표준조사 1'!$AC$238</f>
        <v>0</v>
      </c>
      <c r="K33" s="1029">
        <f>+'6-3표준조사 1'!$W$238</f>
        <v>0</v>
      </c>
      <c r="L33" s="1030">
        <f t="shared" si="2"/>
        <v>0</v>
      </c>
      <c r="M33" s="1031">
        <f>IF('6-3표준조사 1'!$R$79="모두베기",'6-3표준조사 1'!$Y$238,)</f>
        <v>0</v>
      </c>
      <c r="N33" s="1031">
        <f>IF('6-3표준조사 1'!$R$79="줄베기",'6-3표준조사 1'!$Y$238,)</f>
        <v>0</v>
      </c>
      <c r="O33" s="1031">
        <f>IF('6-3표준조사 1'!$R$79="둘레베기",'6-3표준조사 1'!$Y$238,)</f>
        <v>0</v>
      </c>
      <c r="P33" s="1031">
        <f>IF('6-3표준조사 1'!$R$79="맹아제거",'6-3표준조사 1'!$Y$238,)</f>
        <v>0</v>
      </c>
      <c r="Q33" s="1031"/>
      <c r="R33" s="1031">
        <f>'6-3표준조사 1'!$AD$238</f>
        <v>0</v>
      </c>
      <c r="S33" s="1032">
        <f t="shared" si="18"/>
        <v>0</v>
      </c>
      <c r="T33" s="1033"/>
      <c r="U33" s="1033"/>
      <c r="V33" s="1033"/>
      <c r="W33" s="1033"/>
      <c r="X33" s="1033"/>
      <c r="Y33" s="1033"/>
      <c r="Z33" s="1034"/>
      <c r="AA33" s="549"/>
      <c r="AB33" s="1187"/>
    </row>
    <row r="34" spans="1:28" s="19" customFormat="1" ht="30" hidden="1" customHeight="1">
      <c r="A34" s="477">
        <f t="shared" si="1"/>
        <v>0</v>
      </c>
      <c r="B34" s="1025">
        <f t="shared" si="19"/>
        <v>0</v>
      </c>
      <c r="C34" s="1026">
        <f t="shared" si="20"/>
        <v>0</v>
      </c>
      <c r="D34" s="1026">
        <f t="shared" si="21"/>
        <v>0</v>
      </c>
      <c r="E34" s="1026">
        <f t="shared" si="22"/>
        <v>0</v>
      </c>
      <c r="F34" s="1026">
        <f t="shared" si="12"/>
        <v>0</v>
      </c>
      <c r="G34" s="1026">
        <f>+'6-3표준조사 1'!$V$239</f>
        <v>0</v>
      </c>
      <c r="H34" s="1027">
        <f>+'6-3표준조사 1'!$Z$239</f>
        <v>0</v>
      </c>
      <c r="I34" s="1028">
        <f>+'6-3표준조사 1'!$AA$239</f>
        <v>0</v>
      </c>
      <c r="J34" s="1027">
        <f>+'6-3표준조사 1'!$AC$239</f>
        <v>0</v>
      </c>
      <c r="K34" s="1029">
        <f>+'6-3표준조사 1'!$W$239</f>
        <v>0</v>
      </c>
      <c r="L34" s="1030">
        <f t="shared" si="2"/>
        <v>0</v>
      </c>
      <c r="M34" s="1031">
        <f>IF('6-3표준조사 1'!$R$79="모두베기",'6-3표준조사 1'!$Y$239,)</f>
        <v>0</v>
      </c>
      <c r="N34" s="1031">
        <f>IF('6-3표준조사 1'!$R$79="줄베기",'6-3표준조사 1'!$Y$239,)</f>
        <v>0</v>
      </c>
      <c r="O34" s="1031">
        <f>IF('6-3표준조사 1'!$R$79="둘레베기",'6-3표준조사 1'!$Y$239,)</f>
        <v>0</v>
      </c>
      <c r="P34" s="1031">
        <f>IF('6-3표준조사 1'!$R$79="맹아제거",'6-3표준조사 1'!$Y$239,)</f>
        <v>0</v>
      </c>
      <c r="Q34" s="1031"/>
      <c r="R34" s="1031">
        <f>'6-3표준조사 1'!$AD$239</f>
        <v>0</v>
      </c>
      <c r="S34" s="1032">
        <f t="shared" si="18"/>
        <v>0</v>
      </c>
      <c r="T34" s="1033"/>
      <c r="U34" s="1033"/>
      <c r="V34" s="1033"/>
      <c r="W34" s="1033"/>
      <c r="X34" s="1033"/>
      <c r="Y34" s="1033"/>
      <c r="Z34" s="1034"/>
      <c r="AA34" s="549"/>
    </row>
    <row r="35" spans="1:28" s="19" customFormat="1" ht="30" hidden="1" customHeight="1">
      <c r="A35" s="477">
        <f t="shared" si="1"/>
        <v>0</v>
      </c>
      <c r="B35" s="1025">
        <f t="shared" si="19"/>
        <v>0</v>
      </c>
      <c r="C35" s="1026">
        <f t="shared" si="20"/>
        <v>0</v>
      </c>
      <c r="D35" s="1026">
        <f t="shared" si="21"/>
        <v>0</v>
      </c>
      <c r="E35" s="1026">
        <f t="shared" si="22"/>
        <v>0</v>
      </c>
      <c r="F35" s="1026">
        <f t="shared" si="12"/>
        <v>0</v>
      </c>
      <c r="G35" s="1026">
        <f>+'6-3표준조사 1'!$V$240</f>
        <v>0</v>
      </c>
      <c r="H35" s="1027">
        <f>+'6-3표준조사 1'!$Z$240</f>
        <v>0</v>
      </c>
      <c r="I35" s="1028">
        <f>+'6-3표준조사 1'!$AA$240</f>
        <v>0</v>
      </c>
      <c r="J35" s="1027">
        <f>+'6-3표준조사 1'!$AC$240</f>
        <v>0</v>
      </c>
      <c r="K35" s="1029">
        <f>+'6-3표준조사 1'!$W$240</f>
        <v>0</v>
      </c>
      <c r="L35" s="1030">
        <f t="shared" si="2"/>
        <v>0</v>
      </c>
      <c r="M35" s="1031">
        <f>IF('6-3표준조사 1'!$R$79="모두베기",'6-3표준조사 1'!$Y$240,)</f>
        <v>0</v>
      </c>
      <c r="N35" s="1031">
        <f>IF('6-3표준조사 1'!$R$79="줄베기",'6-3표준조사 1'!$Y$240,)</f>
        <v>0</v>
      </c>
      <c r="O35" s="1031">
        <f>IF('6-3표준조사 1'!$R$79="둘레베기",'6-3표준조사 1'!$Y$240,)</f>
        <v>0</v>
      </c>
      <c r="P35" s="1031">
        <f>IF('6-3표준조사 1'!$R$79="맹아제거",'6-3표준조사 1'!$Y$240,)</f>
        <v>0</v>
      </c>
      <c r="Q35" s="1031"/>
      <c r="R35" s="1031">
        <f>'6-3표준조사 1'!$AD$240</f>
        <v>0</v>
      </c>
      <c r="S35" s="1032">
        <f t="shared" si="18"/>
        <v>0</v>
      </c>
      <c r="T35" s="1033"/>
      <c r="U35" s="1033"/>
      <c r="V35" s="1033"/>
      <c r="W35" s="1033"/>
      <c r="X35" s="1033"/>
      <c r="Y35" s="1033"/>
      <c r="Z35" s="1034"/>
      <c r="AA35" s="549"/>
    </row>
    <row r="36" spans="1:28" s="19" customFormat="1" ht="30" hidden="1" customHeight="1">
      <c r="A36" s="477">
        <f t="shared" si="1"/>
        <v>0</v>
      </c>
      <c r="B36" s="1037">
        <f t="shared" si="19"/>
        <v>0</v>
      </c>
      <c r="C36" s="1038">
        <f t="shared" si="20"/>
        <v>0</v>
      </c>
      <c r="D36" s="1038">
        <f t="shared" si="21"/>
        <v>0</v>
      </c>
      <c r="E36" s="1038">
        <f t="shared" si="22"/>
        <v>0</v>
      </c>
      <c r="F36" s="1038">
        <f t="shared" si="12"/>
        <v>0</v>
      </c>
      <c r="G36" s="1038">
        <f>+'6-3표준조사 1'!$V$241</f>
        <v>0</v>
      </c>
      <c r="H36" s="1039">
        <f>+'6-3표준조사 1'!$Z$241</f>
        <v>0</v>
      </c>
      <c r="I36" s="1040">
        <f>+'6-3표준조사 1'!$AA$241</f>
        <v>0</v>
      </c>
      <c r="J36" s="1039">
        <f>+'6-3표준조사 1'!$AC$241</f>
        <v>0</v>
      </c>
      <c r="K36" s="1041">
        <f>+'6-3표준조사 1'!$W$241</f>
        <v>0</v>
      </c>
      <c r="L36" s="1042">
        <f t="shared" si="2"/>
        <v>0</v>
      </c>
      <c r="M36" s="1043">
        <f>IF('6-3표준조사 1'!$R$79="모두베기",'6-3표준조사 1'!$Y$241,)</f>
        <v>0</v>
      </c>
      <c r="N36" s="1043">
        <f>IF('6-3표준조사 1'!$R$79="줄베기",'6-3표준조사 1'!$Y$241,)</f>
        <v>0</v>
      </c>
      <c r="O36" s="1043">
        <f>IF('6-3표준조사 1'!$R$79="둘레베기",'6-3표준조사 1'!$Y$241,)</f>
        <v>0</v>
      </c>
      <c r="P36" s="1043">
        <f>IF('6-3표준조사 1'!$R$79="맹아제거",'6-3표준조사 1'!$Y$241,)</f>
        <v>0</v>
      </c>
      <c r="Q36" s="1043"/>
      <c r="R36" s="1043">
        <f>'6-3표준조사 1'!$AD$241</f>
        <v>0</v>
      </c>
      <c r="S36" s="1044">
        <f t="shared" si="18"/>
        <v>0</v>
      </c>
      <c r="T36" s="1047"/>
      <c r="U36" s="1047"/>
      <c r="V36" s="1047"/>
      <c r="W36" s="1047"/>
      <c r="X36" s="1047"/>
      <c r="Y36" s="1047"/>
      <c r="Z36" s="1048"/>
      <c r="AA36" s="549"/>
    </row>
    <row r="37" spans="1:28" s="19" customFormat="1" ht="30" customHeight="1">
      <c r="A37" s="477">
        <f t="shared" si="1"/>
        <v>1</v>
      </c>
      <c r="B37" s="1013" t="str">
        <f>+'6-3표준조사 1'!$K$304</f>
        <v>61-0</v>
      </c>
      <c r="C37" s="1014" t="str">
        <f>+'6-3표준조사 1'!$L$304</f>
        <v>64-0</v>
      </c>
      <c r="D37" s="1014" t="str">
        <f>+'6-3표준조사 1'!$M$304</f>
        <v>단양</v>
      </c>
      <c r="E37" s="1014" t="str">
        <f>+'6-3표준조사 1'!$N$304</f>
        <v>대강</v>
      </c>
      <c r="F37" s="1014" t="str">
        <f>+'6-3표준조사 1'!$O$304</f>
        <v>올산</v>
      </c>
      <c r="G37" s="1014" t="str">
        <f>+'6-3표준조사 1'!$V$309</f>
        <v>산74-40</v>
      </c>
      <c r="H37" s="1015" t="str">
        <f>+'6-3표준조사 1'!$Z$309</f>
        <v>소나무</v>
      </c>
      <c r="I37" s="1016" t="str">
        <f>+'6-3표준조사 1'!$AA$309</f>
        <v>(용)2-0</v>
      </c>
      <c r="J37" s="1049">
        <f>+'6-3표준조사 1'!$AC$309</f>
        <v>2025</v>
      </c>
      <c r="K37" s="1050">
        <f>+'6-3표준조사 1'!$W$309</f>
        <v>144.43</v>
      </c>
      <c r="L37" s="1051">
        <f t="shared" si="2"/>
        <v>15</v>
      </c>
      <c r="M37" s="1052">
        <f>IF('6-3표준조사 1'!$R$79="모두베기",'6-3표준조사 1'!$Y$309,)</f>
        <v>15</v>
      </c>
      <c r="N37" s="1052">
        <f>IF('6-3표준조사 1'!$R$79="줄베기",'6-3표준조사 1'!$Y$309,)</f>
        <v>0</v>
      </c>
      <c r="O37" s="1052">
        <f>IF('6-3표준조사 1'!$R$79="둘레베기",'6-3표준조사 1'!$Y$309,)</f>
        <v>0</v>
      </c>
      <c r="P37" s="1019">
        <f>IF('6-3표준조사 1'!$R$79="맹아제거",'6-3표준조사 1'!$Y$309,)</f>
        <v>0</v>
      </c>
      <c r="Q37" s="1018" t="s">
        <v>1107</v>
      </c>
      <c r="R37" s="1052">
        <f>'6-3표준조사 1'!$AD$309</f>
        <v>0</v>
      </c>
      <c r="S37" s="1053">
        <f>'5-3단가산출서 1'!$D$198</f>
        <v>0</v>
      </c>
      <c r="T37" s="1021" t="s">
        <v>1494</v>
      </c>
      <c r="U37" s="1021"/>
      <c r="V37" s="1022">
        <f>'6-3표준조사 1'!$AB$309</f>
        <v>3000</v>
      </c>
      <c r="W37" s="1022">
        <f>'6-3표준조사 1'!$Q$310</f>
        <v>2306</v>
      </c>
      <c r="X37" s="1023">
        <f>W37/V37</f>
        <v>0.76866666666666672</v>
      </c>
      <c r="Y37" s="1023">
        <f>'6-3표준조사 1'!$O$306</f>
        <v>0.7671</v>
      </c>
      <c r="Z37" s="1024"/>
      <c r="AA37" s="555"/>
      <c r="AB37" s="1187">
        <v>5</v>
      </c>
    </row>
    <row r="38" spans="1:28" s="19" customFormat="1" ht="30" hidden="1" customHeight="1">
      <c r="A38" s="477">
        <f t="shared" si="1"/>
        <v>0</v>
      </c>
      <c r="B38" s="1025">
        <f t="shared" ref="B38:E44" si="23">IF($A38&gt;0,B37,)</f>
        <v>0</v>
      </c>
      <c r="C38" s="1026">
        <f t="shared" si="23"/>
        <v>0</v>
      </c>
      <c r="D38" s="1026">
        <f t="shared" si="23"/>
        <v>0</v>
      </c>
      <c r="E38" s="1026">
        <f t="shared" si="23"/>
        <v>0</v>
      </c>
      <c r="F38" s="1026">
        <f t="shared" si="12"/>
        <v>0</v>
      </c>
      <c r="G38" s="1026">
        <f>+'6-3표준조사 1'!$V$310</f>
        <v>0</v>
      </c>
      <c r="H38" s="1027">
        <f>+'6-3표준조사 1'!$Z$310</f>
        <v>0</v>
      </c>
      <c r="I38" s="1028">
        <f>+'6-3표준조사 1'!$AA$310</f>
        <v>0</v>
      </c>
      <c r="J38" s="1027">
        <f>+'6-3표준조사 1'!$AC$310</f>
        <v>0</v>
      </c>
      <c r="K38" s="1029">
        <f>+'6-3표준조사 1'!$W$310</f>
        <v>0</v>
      </c>
      <c r="L38" s="1030">
        <f t="shared" si="2"/>
        <v>0</v>
      </c>
      <c r="M38" s="1031">
        <f>IF('6-3표준조사 1'!$R$79="모두베기",'6-3표준조사 1'!$Y$310,)</f>
        <v>0</v>
      </c>
      <c r="N38" s="1031">
        <f>IF('6-3표준조사 1'!$R$79="줄베기",'6-3표준조사 1'!$Y$310,)</f>
        <v>0</v>
      </c>
      <c r="O38" s="1031">
        <f>IF('6-3표준조사 1'!$R$79="둘레베기",'6-3표준조사 1'!$Y$310,)</f>
        <v>0</v>
      </c>
      <c r="P38" s="1031">
        <f>IF('6-3표준조사 1'!$R$79="맹아제거",'6-3표준조사 1'!$Y$310,)</f>
        <v>0</v>
      </c>
      <c r="Q38" s="1031"/>
      <c r="R38" s="1031">
        <f>'6-3표준조사 1'!$AD$310</f>
        <v>0</v>
      </c>
      <c r="S38" s="1032">
        <f t="shared" ref="S38:S44" si="24">S37</f>
        <v>0</v>
      </c>
      <c r="T38" s="1033"/>
      <c r="U38" s="1033"/>
      <c r="V38" s="1033"/>
      <c r="W38" s="1033"/>
      <c r="X38" s="1033"/>
      <c r="Y38" s="1033"/>
      <c r="Z38" s="1034"/>
      <c r="AA38" s="549"/>
      <c r="AB38" s="1187"/>
    </row>
    <row r="39" spans="1:28" s="19" customFormat="1" ht="30" hidden="1" customHeight="1">
      <c r="A39" s="477">
        <f t="shared" si="1"/>
        <v>0</v>
      </c>
      <c r="B39" s="1025">
        <f t="shared" si="23"/>
        <v>0</v>
      </c>
      <c r="C39" s="1026">
        <f t="shared" si="23"/>
        <v>0</v>
      </c>
      <c r="D39" s="1026">
        <f t="shared" si="23"/>
        <v>0</v>
      </c>
      <c r="E39" s="1026">
        <f t="shared" si="23"/>
        <v>0</v>
      </c>
      <c r="F39" s="1026">
        <f t="shared" si="12"/>
        <v>0</v>
      </c>
      <c r="G39" s="1026">
        <f>+'6-3표준조사 1'!$V$311</f>
        <v>0</v>
      </c>
      <c r="H39" s="1027">
        <f>+'6-3표준조사 1'!$Z$311</f>
        <v>0</v>
      </c>
      <c r="I39" s="1028">
        <f>+'6-3표준조사 1'!$AA$311</f>
        <v>0</v>
      </c>
      <c r="J39" s="1027">
        <f>+'6-3표준조사 1'!$AC$311</f>
        <v>0</v>
      </c>
      <c r="K39" s="1029">
        <f>+'6-3표준조사 1'!$W$311</f>
        <v>0</v>
      </c>
      <c r="L39" s="1030">
        <f t="shared" si="2"/>
        <v>0</v>
      </c>
      <c r="M39" s="1031">
        <f>IF('6-3표준조사 1'!$R$79="모두베기",'6-3표준조사 1'!$Y$311,)</f>
        <v>0</v>
      </c>
      <c r="N39" s="1031">
        <f>IF('6-3표준조사 1'!$R$79="줄베기",'6-3표준조사 1'!$Y$311,)</f>
        <v>0</v>
      </c>
      <c r="O39" s="1031">
        <f>IF('6-3표준조사 1'!$R$79="둘레베기",'6-3표준조사 1'!$Y$311,)</f>
        <v>0</v>
      </c>
      <c r="P39" s="1031">
        <f>IF('6-3표준조사 1'!$R$79="맹아제거",'6-3표준조사 1'!$Y$311,)</f>
        <v>0</v>
      </c>
      <c r="Q39" s="1031"/>
      <c r="R39" s="1031">
        <f>'6-3표준조사 1'!$AD$311</f>
        <v>0</v>
      </c>
      <c r="S39" s="1032">
        <f t="shared" si="24"/>
        <v>0</v>
      </c>
      <c r="T39" s="1033"/>
      <c r="U39" s="1033"/>
      <c r="V39" s="1033"/>
      <c r="W39" s="1033"/>
      <c r="X39" s="1033"/>
      <c r="Y39" s="1033"/>
      <c r="Z39" s="1034"/>
      <c r="AA39" s="549"/>
    </row>
    <row r="40" spans="1:28" s="19" customFormat="1" ht="30" hidden="1" customHeight="1">
      <c r="A40" s="477">
        <f t="shared" si="1"/>
        <v>0</v>
      </c>
      <c r="B40" s="1025">
        <f t="shared" si="23"/>
        <v>0</v>
      </c>
      <c r="C40" s="1026">
        <f t="shared" si="23"/>
        <v>0</v>
      </c>
      <c r="D40" s="1026">
        <f t="shared" si="23"/>
        <v>0</v>
      </c>
      <c r="E40" s="1026">
        <f t="shared" si="23"/>
        <v>0</v>
      </c>
      <c r="F40" s="1026">
        <f t="shared" si="12"/>
        <v>0</v>
      </c>
      <c r="G40" s="1026">
        <f>+'6-3표준조사 1'!$V$312</f>
        <v>0</v>
      </c>
      <c r="H40" s="1027">
        <f>+'6-3표준조사 1'!$Z$312</f>
        <v>0</v>
      </c>
      <c r="I40" s="1028">
        <f>+'6-3표준조사 1'!$AA$312</f>
        <v>0</v>
      </c>
      <c r="J40" s="1027">
        <f>+'6-3표준조사 1'!$AC$312</f>
        <v>0</v>
      </c>
      <c r="K40" s="1029">
        <f>+'6-3표준조사 1'!$W$312</f>
        <v>0</v>
      </c>
      <c r="L40" s="1030">
        <f t="shared" si="2"/>
        <v>0</v>
      </c>
      <c r="M40" s="1031">
        <f>IF('6-3표준조사 1'!$R$79="모두베기",'6-3표준조사 1'!$Y$312,)</f>
        <v>0</v>
      </c>
      <c r="N40" s="1031">
        <f>IF('6-3표준조사 1'!$R$79="줄베기",'6-3표준조사 1'!$Y$312,)</f>
        <v>0</v>
      </c>
      <c r="O40" s="1031">
        <f>IF('6-3표준조사 1'!$R$79="둘레베기",'6-3표준조사 1'!$Y$312,)</f>
        <v>0</v>
      </c>
      <c r="P40" s="1031">
        <f>IF('6-3표준조사 1'!$R$79="맹아제거",'6-3표준조사 1'!$Y$312,)</f>
        <v>0</v>
      </c>
      <c r="Q40" s="1031"/>
      <c r="R40" s="1031">
        <f>'6-3표준조사 1'!$AD$312</f>
        <v>0</v>
      </c>
      <c r="S40" s="1032">
        <f t="shared" si="24"/>
        <v>0</v>
      </c>
      <c r="T40" s="1033"/>
      <c r="U40" s="1033"/>
      <c r="V40" s="1033"/>
      <c r="W40" s="1033"/>
      <c r="X40" s="1033"/>
      <c r="Y40" s="1033"/>
      <c r="Z40" s="1034"/>
      <c r="AA40" s="549"/>
    </row>
    <row r="41" spans="1:28" s="19" customFormat="1" ht="30" hidden="1" customHeight="1">
      <c r="A41" s="477">
        <f t="shared" si="1"/>
        <v>0</v>
      </c>
      <c r="B41" s="1025">
        <f t="shared" si="23"/>
        <v>0</v>
      </c>
      <c r="C41" s="1026">
        <f t="shared" si="23"/>
        <v>0</v>
      </c>
      <c r="D41" s="1026">
        <f t="shared" si="23"/>
        <v>0</v>
      </c>
      <c r="E41" s="1026">
        <f t="shared" si="23"/>
        <v>0</v>
      </c>
      <c r="F41" s="1026">
        <f t="shared" si="12"/>
        <v>0</v>
      </c>
      <c r="G41" s="1026">
        <f>+'6-3표준조사 1'!$V$313</f>
        <v>0</v>
      </c>
      <c r="H41" s="1027">
        <f>+'6-3표준조사 1'!$Z$313</f>
        <v>0</v>
      </c>
      <c r="I41" s="1028">
        <f>+'6-3표준조사 1'!$AA$313</f>
        <v>0</v>
      </c>
      <c r="J41" s="1027">
        <f>+'6-3표준조사 1'!$AC$313</f>
        <v>0</v>
      </c>
      <c r="K41" s="1029">
        <f>+'6-3표준조사 1'!$W$313</f>
        <v>0</v>
      </c>
      <c r="L41" s="1030">
        <f t="shared" si="2"/>
        <v>0</v>
      </c>
      <c r="M41" s="1031">
        <f>IF('6-3표준조사 1'!$R$79="모두베기",'6-3표준조사 1'!$Y$313,)</f>
        <v>0</v>
      </c>
      <c r="N41" s="1031">
        <f>IF('6-3표준조사 1'!$R$79="줄베기",'6-3표준조사 1'!$Y$313,)</f>
        <v>0</v>
      </c>
      <c r="O41" s="1031">
        <f>IF('6-3표준조사 1'!$R$79="둘레베기",'6-3표준조사 1'!$Y$313,)</f>
        <v>0</v>
      </c>
      <c r="P41" s="1031">
        <f>IF('6-3표준조사 1'!$R$79="맹아제거",'6-3표준조사 1'!$Y$313,)</f>
        <v>0</v>
      </c>
      <c r="Q41" s="1031"/>
      <c r="R41" s="1031">
        <f>'6-3표준조사 1'!$AD$313</f>
        <v>0</v>
      </c>
      <c r="S41" s="1032">
        <f t="shared" si="24"/>
        <v>0</v>
      </c>
      <c r="T41" s="1033"/>
      <c r="U41" s="1033"/>
      <c r="V41" s="1033"/>
      <c r="W41" s="1033"/>
      <c r="X41" s="1033"/>
      <c r="Y41" s="1033"/>
      <c r="Z41" s="1034"/>
      <c r="AA41" s="549"/>
    </row>
    <row r="42" spans="1:28" s="19" customFormat="1" ht="30" hidden="1" customHeight="1">
      <c r="A42" s="477">
        <f t="shared" si="1"/>
        <v>0</v>
      </c>
      <c r="B42" s="1025">
        <f t="shared" si="23"/>
        <v>0</v>
      </c>
      <c r="C42" s="1026">
        <f t="shared" si="23"/>
        <v>0</v>
      </c>
      <c r="D42" s="1026">
        <f t="shared" si="23"/>
        <v>0</v>
      </c>
      <c r="E42" s="1026">
        <f t="shared" si="23"/>
        <v>0</v>
      </c>
      <c r="F42" s="1026">
        <f t="shared" si="12"/>
        <v>0</v>
      </c>
      <c r="G42" s="1026">
        <f>+'6-3표준조사 1'!$V$314</f>
        <v>0</v>
      </c>
      <c r="H42" s="1027">
        <f>+'6-3표준조사 1'!$Z$314</f>
        <v>0</v>
      </c>
      <c r="I42" s="1028">
        <f>+'6-3표준조사 1'!$AA$314</f>
        <v>0</v>
      </c>
      <c r="J42" s="1027">
        <f>+'6-3표준조사 1'!$AC$314</f>
        <v>0</v>
      </c>
      <c r="K42" s="1029">
        <f>+'6-3표준조사 1'!$W$314</f>
        <v>0</v>
      </c>
      <c r="L42" s="1030">
        <f t="shared" si="2"/>
        <v>0</v>
      </c>
      <c r="M42" s="1031">
        <f>IF('6-3표준조사 1'!$R$79="모두베기",'6-3표준조사 1'!$Y$314,)</f>
        <v>0</v>
      </c>
      <c r="N42" s="1031">
        <f>IF('6-3표준조사 1'!$R$79="줄베기",'6-3표준조사 1'!$Y$314,)</f>
        <v>0</v>
      </c>
      <c r="O42" s="1031">
        <f>IF('6-3표준조사 1'!$R$79="둘레베기",'6-3표준조사 1'!$Y$314,)</f>
        <v>0</v>
      </c>
      <c r="P42" s="1031">
        <f>IF('6-3표준조사 1'!$R$79="맹아제거",'6-3표준조사 1'!$Y$314,)</f>
        <v>0</v>
      </c>
      <c r="Q42" s="1031"/>
      <c r="R42" s="1031">
        <f>'6-3표준조사 1'!$AD$314</f>
        <v>0</v>
      </c>
      <c r="S42" s="1032">
        <f t="shared" si="24"/>
        <v>0</v>
      </c>
      <c r="T42" s="1033"/>
      <c r="U42" s="1033"/>
      <c r="V42" s="1033"/>
      <c r="W42" s="1033"/>
      <c r="X42" s="1033"/>
      <c r="Y42" s="1033"/>
      <c r="Z42" s="1034"/>
      <c r="AA42" s="549"/>
    </row>
    <row r="43" spans="1:28" s="19" customFormat="1" ht="30" hidden="1" customHeight="1">
      <c r="A43" s="477">
        <f t="shared" si="1"/>
        <v>0</v>
      </c>
      <c r="B43" s="1025">
        <f t="shared" si="23"/>
        <v>0</v>
      </c>
      <c r="C43" s="1026">
        <f t="shared" si="23"/>
        <v>0</v>
      </c>
      <c r="D43" s="1026">
        <f t="shared" si="23"/>
        <v>0</v>
      </c>
      <c r="E43" s="1026">
        <f t="shared" si="23"/>
        <v>0</v>
      </c>
      <c r="F43" s="1026">
        <f t="shared" si="12"/>
        <v>0</v>
      </c>
      <c r="G43" s="1026">
        <f>+'6-3표준조사 1'!$V$315</f>
        <v>0</v>
      </c>
      <c r="H43" s="1027">
        <f>+'6-3표준조사 1'!$Z$315</f>
        <v>0</v>
      </c>
      <c r="I43" s="1028">
        <f>+'6-3표준조사 1'!$AA$315</f>
        <v>0</v>
      </c>
      <c r="J43" s="1027">
        <f>+'6-3표준조사 1'!$AC$315</f>
        <v>0</v>
      </c>
      <c r="K43" s="1029">
        <f>+'6-3표준조사 1'!$W$315</f>
        <v>0</v>
      </c>
      <c r="L43" s="1030">
        <f t="shared" si="2"/>
        <v>0</v>
      </c>
      <c r="M43" s="1031">
        <f>IF('6-3표준조사 1'!$R$79="모두베기",'6-3표준조사 1'!$Y$315,)</f>
        <v>0</v>
      </c>
      <c r="N43" s="1031">
        <f>IF('6-3표준조사 1'!$R$79="줄베기",'6-3표준조사 1'!$Y$315,)</f>
        <v>0</v>
      </c>
      <c r="O43" s="1031">
        <f>IF('6-3표준조사 1'!$R$79="둘레베기",'6-3표준조사 1'!$Y$315,)</f>
        <v>0</v>
      </c>
      <c r="P43" s="1031">
        <f>IF('6-3표준조사 1'!$R$79="맹아제거",'6-3표준조사 1'!$Y$315,)</f>
        <v>0</v>
      </c>
      <c r="Q43" s="1031"/>
      <c r="R43" s="1031">
        <f>'6-3표준조사 1'!$AD$315</f>
        <v>0</v>
      </c>
      <c r="S43" s="1032">
        <f t="shared" si="24"/>
        <v>0</v>
      </c>
      <c r="T43" s="1033"/>
      <c r="U43" s="1033"/>
      <c r="V43" s="1033"/>
      <c r="W43" s="1033"/>
      <c r="X43" s="1033"/>
      <c r="Y43" s="1033"/>
      <c r="Z43" s="1034"/>
      <c r="AA43" s="549"/>
    </row>
    <row r="44" spans="1:28" s="19" customFormat="1" ht="30" hidden="1" customHeight="1">
      <c r="A44" s="477">
        <f t="shared" si="1"/>
        <v>0</v>
      </c>
      <c r="B44" s="1037">
        <f t="shared" si="23"/>
        <v>0</v>
      </c>
      <c r="C44" s="1038">
        <f t="shared" si="23"/>
        <v>0</v>
      </c>
      <c r="D44" s="1038">
        <f t="shared" si="23"/>
        <v>0</v>
      </c>
      <c r="E44" s="1038">
        <f t="shared" si="23"/>
        <v>0</v>
      </c>
      <c r="F44" s="1038">
        <f t="shared" si="12"/>
        <v>0</v>
      </c>
      <c r="G44" s="1038">
        <f>+'6-3표준조사 1'!$V$316</f>
        <v>0</v>
      </c>
      <c r="H44" s="1039">
        <f>+'6-3표준조사 1'!$Z$316</f>
        <v>0</v>
      </c>
      <c r="I44" s="1040">
        <f>+'6-3표준조사 1'!$AA$316</f>
        <v>0</v>
      </c>
      <c r="J44" s="1039">
        <f>+'6-3표준조사 1'!$AC$316</f>
        <v>0</v>
      </c>
      <c r="K44" s="1041">
        <f>+'6-3표준조사 1'!$W$316</f>
        <v>0</v>
      </c>
      <c r="L44" s="1042">
        <f t="shared" si="2"/>
        <v>0</v>
      </c>
      <c r="M44" s="1043">
        <f>IF('6-3표준조사 1'!$R$79="모두베기",'6-3표준조사 1'!$Y$316,)</f>
        <v>0</v>
      </c>
      <c r="N44" s="1043">
        <f>IF('6-3표준조사 1'!$R$79="줄베기",'6-3표준조사 1'!$Y$316,)</f>
        <v>0</v>
      </c>
      <c r="O44" s="1043">
        <f>IF('6-3표준조사 1'!$R$79="둘레베기",'6-3표준조사 1'!$Y$316,)</f>
        <v>0</v>
      </c>
      <c r="P44" s="1043">
        <f>IF('6-3표준조사 1'!$R$79="맹아제거",'6-3표준조사 1'!$Y$316,)</f>
        <v>0</v>
      </c>
      <c r="Q44" s="1043"/>
      <c r="R44" s="1043">
        <f>'6-3표준조사 1'!$AD$316</f>
        <v>0</v>
      </c>
      <c r="S44" s="1044">
        <f t="shared" si="24"/>
        <v>0</v>
      </c>
      <c r="T44" s="1047"/>
      <c r="U44" s="1047"/>
      <c r="V44" s="1047"/>
      <c r="W44" s="1047"/>
      <c r="X44" s="1047"/>
      <c r="Y44" s="1047"/>
      <c r="Z44" s="1048"/>
      <c r="AA44" s="549"/>
    </row>
    <row r="45" spans="1:28" s="19" customFormat="1" ht="30" customHeight="1">
      <c r="A45" s="477">
        <f t="shared" si="1"/>
        <v>1</v>
      </c>
      <c r="B45" s="1341" t="str">
        <f>+'6-3표준조사 1'!$K$379</f>
        <v>65-0</v>
      </c>
      <c r="C45" s="1342" t="str">
        <f>+'6-3표준조사 1'!$L$379</f>
        <v>7-1</v>
      </c>
      <c r="D45" s="1342" t="str">
        <f>+'6-3표준조사 1'!$M$379</f>
        <v>단양</v>
      </c>
      <c r="E45" s="1342" t="str">
        <f>+'6-3표준조사 1'!$N$379</f>
        <v>어상천</v>
      </c>
      <c r="F45" s="1342" t="str">
        <f>+'6-3표준조사 1'!$O$379</f>
        <v>임현</v>
      </c>
      <c r="G45" s="1342" t="str">
        <f>+'6-3표준조사 1'!$V$384</f>
        <v>산52-1</v>
      </c>
      <c r="H45" s="1343" t="str">
        <f>+'6-3표준조사 1'!$Z$384</f>
        <v>낙엽송</v>
      </c>
      <c r="I45" s="1344" t="str">
        <f>+'6-3표준조사 1'!$AA$384</f>
        <v>(용)2-0</v>
      </c>
      <c r="J45" s="1401" t="str">
        <f>+'6-3표준조사 1'!$AC$384</f>
        <v>2024 추기</v>
      </c>
      <c r="K45" s="1402">
        <f>'6-3표준조사 1'!$W$384</f>
        <v>249.89</v>
      </c>
      <c r="L45" s="1403">
        <f t="shared" si="2"/>
        <v>14.2</v>
      </c>
      <c r="M45" s="1347">
        <f>IF('6-3표준조사 1'!$R$79="모두베기",'6-3표준조사 1'!$Y$384,)</f>
        <v>14.2</v>
      </c>
      <c r="N45" s="1347">
        <f>IF('6-3표준조사 1'!$R$79="줄베기",'6-3표준조사 1'!$Y$384,)</f>
        <v>0</v>
      </c>
      <c r="O45" s="1347">
        <f>IF('6-3표준조사 1'!$R$79="둘레베기",'6-3표준조사 1'!$Y$384,)</f>
        <v>0</v>
      </c>
      <c r="P45" s="1349">
        <f>IF('6-3표준조사 1'!$R$79="맹아제거",'6-3표준조사 1'!$Y$384,)</f>
        <v>0</v>
      </c>
      <c r="Q45" s="1346" t="s">
        <v>1107</v>
      </c>
      <c r="R45" s="1347">
        <f>'6-3표준조사 1'!$AD$384</f>
        <v>0</v>
      </c>
      <c r="S45" s="1404">
        <f>'5-3단가산출서 1'!$D$243</f>
        <v>0</v>
      </c>
      <c r="T45" s="1351" t="s">
        <v>1494</v>
      </c>
      <c r="U45" s="1351"/>
      <c r="V45" s="1382">
        <f>'6-3표준조사 1'!$AB$384</f>
        <v>3000</v>
      </c>
      <c r="W45" s="1382">
        <f>'6-3표준조사 1'!$Q$385</f>
        <v>1850</v>
      </c>
      <c r="X45" s="1355">
        <f>W45/V45</f>
        <v>0.6166666666666667</v>
      </c>
      <c r="Y45" s="1355">
        <f>'6-3표준조사 1'!$O$381</f>
        <v>0.63790000000000002</v>
      </c>
      <c r="Z45" s="1356"/>
      <c r="AA45" s="555"/>
      <c r="AB45" s="1187">
        <v>6</v>
      </c>
    </row>
    <row r="46" spans="1:28" s="19" customFormat="1" ht="30" hidden="1" customHeight="1">
      <c r="A46" s="477">
        <f t="shared" si="1"/>
        <v>0</v>
      </c>
      <c r="B46" s="1369">
        <f t="shared" ref="B46:B52" si="25">IF($A46&gt;0,B45,)</f>
        <v>0</v>
      </c>
      <c r="C46" s="1370">
        <f t="shared" ref="C46:C52" si="26">IF($A46&gt;0,C45,)</f>
        <v>0</v>
      </c>
      <c r="D46" s="1370">
        <f t="shared" ref="D46:D52" si="27">IF($A46&gt;0,D45,)</f>
        <v>0</v>
      </c>
      <c r="E46" s="1370">
        <f t="shared" ref="E46:E52" si="28">IF($A46&gt;0,E45,)</f>
        <v>0</v>
      </c>
      <c r="F46" s="1370">
        <f t="shared" si="12"/>
        <v>0</v>
      </c>
      <c r="G46" s="1370">
        <f>+'6-3표준조사 1'!$V$385</f>
        <v>0</v>
      </c>
      <c r="H46" s="1371">
        <f>+'6-3표준조사 1'!$Z$385</f>
        <v>0</v>
      </c>
      <c r="I46" s="1372">
        <f>+'6-3표준조사 1'!$AA$385</f>
        <v>0</v>
      </c>
      <c r="J46" s="1371">
        <f>+'6-3표준조사 1'!$AC$385</f>
        <v>0</v>
      </c>
      <c r="K46" s="1373">
        <f>+'6-3표준조사 1'!$W$385</f>
        <v>0</v>
      </c>
      <c r="L46" s="1374">
        <f t="shared" si="2"/>
        <v>0</v>
      </c>
      <c r="M46" s="1378">
        <f>IF('6-3표준조사 1'!$R$79="모두베기",'6-3표준조사 1'!$Y$385,)</f>
        <v>0</v>
      </c>
      <c r="N46" s="1378">
        <f>IF('6-3표준조사 1'!$R$79="줄베기",'6-3표준조사 1'!$Y$385,)</f>
        <v>0</v>
      </c>
      <c r="O46" s="1378">
        <f>IF('6-3표준조사 1'!$R$79="둘레베기",'6-3표준조사 1'!$Y$385,)</f>
        <v>0</v>
      </c>
      <c r="P46" s="1378">
        <f>IF('6-3표준조사 1'!$R$79="맹아제거",'6-3표준조사 1'!$Y$385,)</f>
        <v>0</v>
      </c>
      <c r="Q46" s="1378"/>
      <c r="R46" s="1378">
        <f>'6-3표준조사 1'!$AD$385</f>
        <v>0</v>
      </c>
      <c r="S46" s="1384"/>
      <c r="T46" s="1380"/>
      <c r="U46" s="1380"/>
      <c r="V46" s="1380"/>
      <c r="W46" s="1380"/>
      <c r="X46" s="1380"/>
      <c r="Y46" s="1380"/>
      <c r="Z46" s="1381"/>
      <c r="AA46" s="549"/>
      <c r="AB46" s="1187"/>
    </row>
    <row r="47" spans="1:28" s="19" customFormat="1" ht="30" hidden="1" customHeight="1">
      <c r="A47" s="477">
        <f t="shared" si="1"/>
        <v>0</v>
      </c>
      <c r="B47" s="1357">
        <f t="shared" si="25"/>
        <v>0</v>
      </c>
      <c r="C47" s="1358">
        <f t="shared" si="26"/>
        <v>0</v>
      </c>
      <c r="D47" s="1358">
        <f t="shared" si="27"/>
        <v>0</v>
      </c>
      <c r="E47" s="1358">
        <f t="shared" si="28"/>
        <v>0</v>
      </c>
      <c r="F47" s="1358">
        <f t="shared" si="12"/>
        <v>0</v>
      </c>
      <c r="G47" s="1358">
        <f>+'6-3표준조사 1'!$V$386</f>
        <v>0</v>
      </c>
      <c r="H47" s="1359">
        <f>+'6-3표준조사 1'!$Z$386</f>
        <v>0</v>
      </c>
      <c r="I47" s="1360">
        <f>+'6-3표준조사 1'!$AA$386</f>
        <v>0</v>
      </c>
      <c r="J47" s="1359">
        <f>+'6-3표준조사 1'!$AC$386</f>
        <v>0</v>
      </c>
      <c r="K47" s="1361">
        <f>+'6-3표준조사 1'!$W$386</f>
        <v>0</v>
      </c>
      <c r="L47" s="1362">
        <f t="shared" si="2"/>
        <v>0</v>
      </c>
      <c r="M47" s="1365">
        <f>IF('6-3표준조사 1'!$R$79="모두베기",'6-3표준조사 1'!$Y$386,)</f>
        <v>0</v>
      </c>
      <c r="N47" s="1365">
        <f>IF('6-3표준조사 1'!$R$79="줄베기",'6-3표준조사 1'!$Y$386,)</f>
        <v>0</v>
      </c>
      <c r="O47" s="1365">
        <f>IF('6-3표준조사 1'!$R$79="둘레베기",'6-3표준조사 1'!$Y$386,)</f>
        <v>0</v>
      </c>
      <c r="P47" s="1365">
        <f>IF('6-3표준조사 1'!$R$79="맹아제거",'6-3표준조사 1'!$Y$386,)</f>
        <v>0</v>
      </c>
      <c r="Q47" s="1365"/>
      <c r="R47" s="1365">
        <f>'6-3표준조사 1'!$AD$386</f>
        <v>0</v>
      </c>
      <c r="S47" s="1383"/>
      <c r="T47" s="1367"/>
      <c r="U47" s="1367"/>
      <c r="V47" s="1367"/>
      <c r="W47" s="1367"/>
      <c r="X47" s="1367"/>
      <c r="Y47" s="1367"/>
      <c r="Z47" s="1368"/>
      <c r="AA47" s="549"/>
      <c r="AB47" s="1187"/>
    </row>
    <row r="48" spans="1:28" s="19" customFormat="1" ht="30" hidden="1" customHeight="1">
      <c r="A48" s="477">
        <f t="shared" si="1"/>
        <v>0</v>
      </c>
      <c r="B48" s="1025">
        <f t="shared" si="25"/>
        <v>0</v>
      </c>
      <c r="C48" s="1026">
        <f t="shared" si="26"/>
        <v>0</v>
      </c>
      <c r="D48" s="1026">
        <f t="shared" si="27"/>
        <v>0</v>
      </c>
      <c r="E48" s="1026">
        <f t="shared" si="28"/>
        <v>0</v>
      </c>
      <c r="F48" s="1026">
        <f t="shared" si="12"/>
        <v>0</v>
      </c>
      <c r="G48" s="1026">
        <f>+'6-3표준조사 1'!$V$387</f>
        <v>0</v>
      </c>
      <c r="H48" s="1027">
        <f>+'6-3표준조사 1'!$Z$387</f>
        <v>0</v>
      </c>
      <c r="I48" s="1028">
        <f>+'6-3표준조사 1'!$AA$387</f>
        <v>0</v>
      </c>
      <c r="J48" s="1027">
        <f>+'6-3표준조사 1'!$AC$387</f>
        <v>0</v>
      </c>
      <c r="K48" s="1029">
        <f>+'6-3표준조사 1'!$W$387</f>
        <v>0</v>
      </c>
      <c r="L48" s="1030">
        <f t="shared" si="2"/>
        <v>0</v>
      </c>
      <c r="M48" s="1031">
        <f>IF('6-3표준조사 1'!$R$79="모두베기",'6-3표준조사 1'!$Y$387,)</f>
        <v>0</v>
      </c>
      <c r="N48" s="1031">
        <f>IF('6-3표준조사 1'!$R$79="줄베기",'6-3표준조사 1'!$Y$387,)</f>
        <v>0</v>
      </c>
      <c r="O48" s="1031">
        <f>IF('6-3표준조사 1'!$R$79="둘레베기",'6-3표준조사 1'!$Y$387,)</f>
        <v>0</v>
      </c>
      <c r="P48" s="1031">
        <f>IF('6-3표준조사 1'!$R$79="맹아제거",'6-3표준조사 1'!$Y$387,)</f>
        <v>0</v>
      </c>
      <c r="Q48" s="1031"/>
      <c r="R48" s="1031">
        <f>'6-3표준조사 1'!$AD$387</f>
        <v>0</v>
      </c>
      <c r="S48" s="1032">
        <f t="shared" ref="S48:S52" si="29">S47</f>
        <v>0</v>
      </c>
      <c r="T48" s="1033"/>
      <c r="U48" s="1033"/>
      <c r="V48" s="1033"/>
      <c r="W48" s="1033"/>
      <c r="X48" s="1033"/>
      <c r="Y48" s="1033"/>
      <c r="Z48" s="1034"/>
      <c r="AA48" s="549"/>
      <c r="AB48" s="1187"/>
    </row>
    <row r="49" spans="1:30" s="19" customFormat="1" ht="30" hidden="1" customHeight="1">
      <c r="A49" s="477">
        <f t="shared" si="1"/>
        <v>0</v>
      </c>
      <c r="B49" s="1025">
        <f t="shared" si="25"/>
        <v>0</v>
      </c>
      <c r="C49" s="1026">
        <f t="shared" si="26"/>
        <v>0</v>
      </c>
      <c r="D49" s="1026">
        <f t="shared" si="27"/>
        <v>0</v>
      </c>
      <c r="E49" s="1026">
        <f t="shared" si="28"/>
        <v>0</v>
      </c>
      <c r="F49" s="1026">
        <f t="shared" si="12"/>
        <v>0</v>
      </c>
      <c r="G49" s="1026">
        <f>+'6-3표준조사 1'!$V$388</f>
        <v>0</v>
      </c>
      <c r="H49" s="1027">
        <f>+'6-3표준조사 1'!$Z$388</f>
        <v>0</v>
      </c>
      <c r="I49" s="1028">
        <f>+'6-3표준조사 1'!$AA$388</f>
        <v>0</v>
      </c>
      <c r="J49" s="1027">
        <f>+'6-3표준조사 1'!$AC$388</f>
        <v>0</v>
      </c>
      <c r="K49" s="1029">
        <f>+'6-3표준조사 1'!$W$388</f>
        <v>0</v>
      </c>
      <c r="L49" s="1030">
        <f t="shared" si="2"/>
        <v>0</v>
      </c>
      <c r="M49" s="1031">
        <f>IF('6-3표준조사 1'!$R$79="모두베기",'6-3표준조사 1'!$Y$388,)</f>
        <v>0</v>
      </c>
      <c r="N49" s="1031">
        <f>IF('6-3표준조사 1'!$R$79="줄베기",'6-3표준조사 1'!$Y$388,)</f>
        <v>0</v>
      </c>
      <c r="O49" s="1031">
        <f>IF('6-3표준조사 1'!$R$79="둘레베기",'6-3표준조사 1'!$Y$388,)</f>
        <v>0</v>
      </c>
      <c r="P49" s="1031">
        <f>IF('6-3표준조사 1'!$R$79="맹아제거",'6-3표준조사 1'!$Y$388,)</f>
        <v>0</v>
      </c>
      <c r="Q49" s="1031"/>
      <c r="R49" s="1031">
        <f>'6-3표준조사 1'!$AD$388</f>
        <v>0</v>
      </c>
      <c r="S49" s="1032">
        <f t="shared" si="29"/>
        <v>0</v>
      </c>
      <c r="T49" s="1033"/>
      <c r="U49" s="1033"/>
      <c r="V49" s="1033"/>
      <c r="W49" s="1033"/>
      <c r="X49" s="1033"/>
      <c r="Y49" s="1033"/>
      <c r="Z49" s="1034"/>
      <c r="AA49" s="549"/>
    </row>
    <row r="50" spans="1:30" s="19" customFormat="1" ht="30" hidden="1" customHeight="1">
      <c r="A50" s="477">
        <f t="shared" si="1"/>
        <v>0</v>
      </c>
      <c r="B50" s="1025">
        <f t="shared" si="25"/>
        <v>0</v>
      </c>
      <c r="C50" s="1026">
        <f t="shared" si="26"/>
        <v>0</v>
      </c>
      <c r="D50" s="1026">
        <f t="shared" si="27"/>
        <v>0</v>
      </c>
      <c r="E50" s="1026">
        <f t="shared" si="28"/>
        <v>0</v>
      </c>
      <c r="F50" s="1026">
        <f t="shared" si="12"/>
        <v>0</v>
      </c>
      <c r="G50" s="1026">
        <f>+'6-3표준조사 1'!$V$389</f>
        <v>0</v>
      </c>
      <c r="H50" s="1027">
        <f>+'6-3표준조사 1'!$Z$389</f>
        <v>0</v>
      </c>
      <c r="I50" s="1028">
        <f>+'6-3표준조사 1'!$AA$389</f>
        <v>0</v>
      </c>
      <c r="J50" s="1027">
        <f>+'6-3표준조사 1'!$AC$389</f>
        <v>0</v>
      </c>
      <c r="K50" s="1029">
        <f>+'6-3표준조사 1'!$W$389</f>
        <v>0</v>
      </c>
      <c r="L50" s="1030">
        <f t="shared" si="2"/>
        <v>0</v>
      </c>
      <c r="M50" s="1054">
        <f>IF('6-3표준조사 1'!$R$79="모두베기",'6-3표준조사 1'!$Y$389,)</f>
        <v>0</v>
      </c>
      <c r="N50" s="1054">
        <f>IF('6-3표준조사 1'!$R$79="줄베기",'6-3표준조사 1'!$Y$389,)</f>
        <v>0</v>
      </c>
      <c r="O50" s="1054">
        <f>IF('6-3표준조사 1'!$R$79="둘레베기",'6-3표준조사 1'!$Y$389,)</f>
        <v>0</v>
      </c>
      <c r="P50" s="1054">
        <f>IF('6-3표준조사 1'!$R$79="맹아제거",'6-3표준조사 1'!$Y$389,)</f>
        <v>0</v>
      </c>
      <c r="Q50" s="1031"/>
      <c r="R50" s="1031">
        <f>'6-3표준조사 1'!$AD$389</f>
        <v>0</v>
      </c>
      <c r="S50" s="1032">
        <f t="shared" si="29"/>
        <v>0</v>
      </c>
      <c r="T50" s="1033"/>
      <c r="U50" s="1033"/>
      <c r="V50" s="1033"/>
      <c r="W50" s="1033"/>
      <c r="X50" s="1033"/>
      <c r="Y50" s="1033"/>
      <c r="Z50" s="1034"/>
      <c r="AA50" s="549"/>
    </row>
    <row r="51" spans="1:30" s="19" customFormat="1" ht="30" hidden="1" customHeight="1">
      <c r="A51" s="477">
        <f t="shared" si="1"/>
        <v>0</v>
      </c>
      <c r="B51" s="1025">
        <f t="shared" si="25"/>
        <v>0</v>
      </c>
      <c r="C51" s="1026">
        <f t="shared" si="26"/>
        <v>0</v>
      </c>
      <c r="D51" s="1026">
        <f t="shared" si="27"/>
        <v>0</v>
      </c>
      <c r="E51" s="1026">
        <f t="shared" si="28"/>
        <v>0</v>
      </c>
      <c r="F51" s="1026">
        <f t="shared" si="12"/>
        <v>0</v>
      </c>
      <c r="G51" s="1026">
        <f>+'6-3표준조사 1'!$V$390</f>
        <v>0</v>
      </c>
      <c r="H51" s="1027">
        <f>+'6-3표준조사 1'!$Z$390</f>
        <v>0</v>
      </c>
      <c r="I51" s="1028">
        <f>+'6-3표준조사 1'!$AA$390</f>
        <v>0</v>
      </c>
      <c r="J51" s="1027">
        <f>+'6-3표준조사 1'!$AC$390</f>
        <v>0</v>
      </c>
      <c r="K51" s="1029">
        <f>+'6-3표준조사 1'!$W$390</f>
        <v>0</v>
      </c>
      <c r="L51" s="1030">
        <f t="shared" si="2"/>
        <v>0</v>
      </c>
      <c r="M51" s="1054">
        <f>IF('6-3표준조사 1'!$R$79="모두베기",'6-3표준조사 1'!$Y$390,)</f>
        <v>0</v>
      </c>
      <c r="N51" s="1054">
        <f>IF('6-3표준조사 1'!$R$79="줄베기",'6-3표준조사 1'!$Y$390,)</f>
        <v>0</v>
      </c>
      <c r="O51" s="1054">
        <f>IF('6-3표준조사 1'!$R$79="둘레베기",'6-3표준조사 1'!$Y$390,)</f>
        <v>0</v>
      </c>
      <c r="P51" s="1054">
        <f>IF('6-3표준조사 1'!$R$79="맹아제거",'6-3표준조사 1'!$Y$390,)</f>
        <v>0</v>
      </c>
      <c r="Q51" s="1031"/>
      <c r="R51" s="1031">
        <f>'6-3표준조사 1'!$AD$390</f>
        <v>0</v>
      </c>
      <c r="S51" s="1032">
        <f t="shared" si="29"/>
        <v>0</v>
      </c>
      <c r="T51" s="1033"/>
      <c r="U51" s="1033"/>
      <c r="V51" s="1033"/>
      <c r="W51" s="1033"/>
      <c r="X51" s="1033"/>
      <c r="Y51" s="1033"/>
      <c r="Z51" s="1034"/>
      <c r="AA51" s="549"/>
    </row>
    <row r="52" spans="1:30" s="19" customFormat="1" ht="30" hidden="1" customHeight="1">
      <c r="A52" s="477">
        <f t="shared" si="1"/>
        <v>0</v>
      </c>
      <c r="B52" s="1037">
        <f t="shared" si="25"/>
        <v>0</v>
      </c>
      <c r="C52" s="1038">
        <f t="shared" si="26"/>
        <v>0</v>
      </c>
      <c r="D52" s="1038">
        <f t="shared" si="27"/>
        <v>0</v>
      </c>
      <c r="E52" s="1038">
        <f t="shared" si="28"/>
        <v>0</v>
      </c>
      <c r="F52" s="1038">
        <f t="shared" si="12"/>
        <v>0</v>
      </c>
      <c r="G52" s="1038">
        <f>+'6-3표준조사 1'!$V$391</f>
        <v>0</v>
      </c>
      <c r="H52" s="1039">
        <f>+'6-3표준조사 1'!$Z$391</f>
        <v>0</v>
      </c>
      <c r="I52" s="1040">
        <f>+'6-3표준조사 1'!$AA$391</f>
        <v>0</v>
      </c>
      <c r="J52" s="1039">
        <f>+'6-3표준조사 1'!$AC$391</f>
        <v>0</v>
      </c>
      <c r="K52" s="1041">
        <f>+'6-3표준조사 1'!$W$391</f>
        <v>0</v>
      </c>
      <c r="L52" s="1042">
        <f t="shared" si="2"/>
        <v>0</v>
      </c>
      <c r="M52" s="1055">
        <f>IF('6-3표준조사 1'!$R$79="모두베기",'6-3표준조사 1'!$Y$391,)</f>
        <v>0</v>
      </c>
      <c r="N52" s="1055">
        <f>IF('6-3표준조사 1'!$R$79="줄베기",'6-3표준조사 1'!$Y$391,)</f>
        <v>0</v>
      </c>
      <c r="O52" s="1055">
        <f>IF('6-3표준조사 1'!$R$79="둘레베기",'6-3표준조사 1'!$Y$391,)</f>
        <v>0</v>
      </c>
      <c r="P52" s="1055">
        <f>IF('6-3표준조사 1'!$R$79="맹아제거",'6-3표준조사 1'!$Y$391,)</f>
        <v>0</v>
      </c>
      <c r="Q52" s="1043"/>
      <c r="R52" s="1043">
        <f>'6-3표준조사 1'!$AD$391</f>
        <v>0</v>
      </c>
      <c r="S52" s="1044">
        <f t="shared" si="29"/>
        <v>0</v>
      </c>
      <c r="T52" s="1047"/>
      <c r="U52" s="1047"/>
      <c r="V52" s="1047"/>
      <c r="W52" s="1047"/>
      <c r="X52" s="1047"/>
      <c r="Y52" s="1047"/>
      <c r="Z52" s="1048"/>
      <c r="AA52" s="549"/>
    </row>
    <row r="53" spans="1:30" s="19" customFormat="1" ht="30" customHeight="1">
      <c r="A53" s="477">
        <f t="shared" si="1"/>
        <v>1</v>
      </c>
      <c r="B53" s="1013" t="str">
        <f>+'6-3표준조사 1'!$K$454</f>
        <v>61-0</v>
      </c>
      <c r="C53" s="1014" t="str">
        <f>+'6-3표준조사 1'!$L$454</f>
        <v>64-0</v>
      </c>
      <c r="D53" s="1014" t="str">
        <f>+'6-3표준조사 1'!$M$454</f>
        <v>단양</v>
      </c>
      <c r="E53" s="1014" t="str">
        <f>+'6-3표준조사 1'!$N$454</f>
        <v>대강</v>
      </c>
      <c r="F53" s="1014" t="str">
        <f>+'6-3표준조사 1'!$O$454</f>
        <v>올산</v>
      </c>
      <c r="G53" s="1014" t="str">
        <f>+'6-3표준조사 1'!$V$459</f>
        <v>산74-40</v>
      </c>
      <c r="H53" s="1015" t="str">
        <f>+'6-3표준조사 1'!$Z$459</f>
        <v>소나무</v>
      </c>
      <c r="I53" s="1016" t="str">
        <f>+'6-3표준조사 1'!$AA$459</f>
        <v>(용)2-0</v>
      </c>
      <c r="J53" s="1049">
        <f>+'6-3표준조사 1'!$AC$459</f>
        <v>2024</v>
      </c>
      <c r="K53" s="1050">
        <f>'6-3표준조사 1'!$W$459</f>
        <v>144.43</v>
      </c>
      <c r="L53" s="1051">
        <f t="shared" si="2"/>
        <v>2.9</v>
      </c>
      <c r="M53" s="1052">
        <f>IF('6-3표준조사 1'!$R$79="모두베기",'6-3표준조사 1'!$Y$459,)</f>
        <v>2.9</v>
      </c>
      <c r="N53" s="1052">
        <f>IF('6-3표준조사 1'!$R$79="줄베기",'6-3표준조사 1'!$Y$459,)</f>
        <v>0</v>
      </c>
      <c r="O53" s="1052">
        <f>IF('6-3표준조사 1'!$R$79="둘레베기",'6-3표준조사 1'!$Y$459,)</f>
        <v>0</v>
      </c>
      <c r="P53" s="1056">
        <f>IF('6-3표준조사 1'!$R$79="맹아제거",'6-3표준조사 1'!$Y$459,)</f>
        <v>0</v>
      </c>
      <c r="Q53" s="1018" t="s">
        <v>1107</v>
      </c>
      <c r="R53" s="1052">
        <f>'6-3표준조사 1'!$AD$459</f>
        <v>0</v>
      </c>
      <c r="S53" s="1053">
        <f>'5-3단가산출서 1'!$D$288</f>
        <v>0</v>
      </c>
      <c r="T53" s="1021" t="s">
        <v>1494</v>
      </c>
      <c r="U53" s="1021" t="s">
        <v>1382</v>
      </c>
      <c r="V53" s="1022">
        <f>'6-3표준조사 1'!$AB$459</f>
        <v>3000</v>
      </c>
      <c r="W53" s="1022">
        <f>'6-3표준조사 1'!$Q$460</f>
        <v>2275</v>
      </c>
      <c r="X53" s="1023">
        <f>W53/V53</f>
        <v>0.7583333333333333</v>
      </c>
      <c r="Y53" s="1023">
        <f>'6-3표준조사 1'!$O$456</f>
        <v>0.77780000000000005</v>
      </c>
      <c r="Z53" s="1024"/>
      <c r="AA53" s="555"/>
      <c r="AB53" s="1187">
        <v>7</v>
      </c>
    </row>
    <row r="54" spans="1:30" s="19" customFormat="1" ht="30" hidden="1" customHeight="1">
      <c r="A54" s="477">
        <f t="shared" si="1"/>
        <v>0</v>
      </c>
      <c r="B54" s="1025">
        <f t="shared" ref="B54:B60" si="30">IF($A54&gt;0,B53,)</f>
        <v>0</v>
      </c>
      <c r="C54" s="1026">
        <f t="shared" ref="C54:C60" si="31">IF($A54&gt;0,C53,)</f>
        <v>0</v>
      </c>
      <c r="D54" s="1026">
        <f t="shared" ref="D54:D60" si="32">IF($A54&gt;0,D53,)</f>
        <v>0</v>
      </c>
      <c r="E54" s="1026">
        <f t="shared" ref="E54:E60" si="33">IF($A54&gt;0,E53,)</f>
        <v>0</v>
      </c>
      <c r="F54" s="1026">
        <f t="shared" si="12"/>
        <v>0</v>
      </c>
      <c r="G54" s="1026">
        <f>+'6-3표준조사 1'!$V$460</f>
        <v>0</v>
      </c>
      <c r="H54" s="1027">
        <f>+'6-3표준조사 1'!$Z$460</f>
        <v>0</v>
      </c>
      <c r="I54" s="1028">
        <f>+'6-3표준조사 1'!$AA$460</f>
        <v>0</v>
      </c>
      <c r="J54" s="1027">
        <f>+'6-3표준조사 1'!$AC$460</f>
        <v>0</v>
      </c>
      <c r="K54" s="1029">
        <f>+'6-3표준조사 1'!$W$460</f>
        <v>0</v>
      </c>
      <c r="L54" s="1030">
        <f t="shared" si="2"/>
        <v>0</v>
      </c>
      <c r="M54" s="1054">
        <f>IF('6-3표준조사 1'!$R$79="모두베기",'6-3표준조사 1'!$Y$460,)</f>
        <v>0</v>
      </c>
      <c r="N54" s="1054">
        <f>IF('6-3표준조사 1'!$R$79="줄베기",'6-3표준조사 1'!$Y$460,)</f>
        <v>0</v>
      </c>
      <c r="O54" s="1054">
        <f>IF('6-3표준조사 1'!$R$79="둘레베기",'6-3표준조사 1'!$Y$460,)</f>
        <v>0</v>
      </c>
      <c r="P54" s="1054">
        <f>IF('6-3표준조사 1'!$R$79="맹아제거",'6-3표준조사 1'!$Y$460,)</f>
        <v>0</v>
      </c>
      <c r="Q54" s="1031"/>
      <c r="R54" s="1031">
        <f>'6-3표준조사 1'!$AD$460</f>
        <v>0</v>
      </c>
      <c r="S54" s="1032">
        <f t="shared" ref="S54:S60" si="34">S53</f>
        <v>0</v>
      </c>
      <c r="T54" s="1033"/>
      <c r="U54" s="1033"/>
      <c r="V54" s="1033"/>
      <c r="W54" s="1033"/>
      <c r="X54" s="1033"/>
      <c r="Y54" s="1033"/>
      <c r="Z54" s="1034"/>
      <c r="AA54" s="549"/>
    </row>
    <row r="55" spans="1:30" s="19" customFormat="1" ht="30" hidden="1" customHeight="1">
      <c r="A55" s="477">
        <f t="shared" si="1"/>
        <v>0</v>
      </c>
      <c r="B55" s="1025">
        <f t="shared" si="30"/>
        <v>0</v>
      </c>
      <c r="C55" s="1026">
        <f t="shared" si="31"/>
        <v>0</v>
      </c>
      <c r="D55" s="1026">
        <f t="shared" si="32"/>
        <v>0</v>
      </c>
      <c r="E55" s="1026">
        <f t="shared" si="33"/>
        <v>0</v>
      </c>
      <c r="F55" s="1026">
        <f t="shared" si="12"/>
        <v>0</v>
      </c>
      <c r="G55" s="1026">
        <f>+'6-3표준조사 1'!$V$461</f>
        <v>0</v>
      </c>
      <c r="H55" s="1027">
        <f>+'6-3표준조사 1'!$Z$461</f>
        <v>0</v>
      </c>
      <c r="I55" s="1028">
        <f>+'6-3표준조사 1'!$AA$461</f>
        <v>0</v>
      </c>
      <c r="J55" s="1027">
        <f>+'6-3표준조사 1'!$AC$461</f>
        <v>0</v>
      </c>
      <c r="K55" s="1029">
        <f>+'6-3표준조사 1'!$W$461</f>
        <v>0</v>
      </c>
      <c r="L55" s="1030">
        <f t="shared" si="2"/>
        <v>0</v>
      </c>
      <c r="M55" s="1054">
        <f>IF('6-3표준조사 1'!$R$79="모두베기",'6-3표준조사 1'!$Y$461,)</f>
        <v>0</v>
      </c>
      <c r="N55" s="1054">
        <f>IF('6-3표준조사 1'!$R$79="줄베기",'6-3표준조사 1'!$Y$461,)</f>
        <v>0</v>
      </c>
      <c r="O55" s="1054">
        <f>IF('6-3표준조사 1'!$R$79="둘레베기",'6-3표준조사 1'!$Y$461,)</f>
        <v>0</v>
      </c>
      <c r="P55" s="1054">
        <f>IF('6-3표준조사 1'!$R$79="맹아제거",'6-3표준조사 1'!$Y$461,)</f>
        <v>0</v>
      </c>
      <c r="Q55" s="1031"/>
      <c r="R55" s="1031">
        <f>'6-3표준조사 1'!$AD$461</f>
        <v>0</v>
      </c>
      <c r="S55" s="1032">
        <f t="shared" si="34"/>
        <v>0</v>
      </c>
      <c r="T55" s="1033"/>
      <c r="U55" s="1033"/>
      <c r="V55" s="1033"/>
      <c r="W55" s="1033"/>
      <c r="X55" s="1033"/>
      <c r="Y55" s="1033"/>
      <c r="Z55" s="1034"/>
      <c r="AA55" s="549"/>
    </row>
    <row r="56" spans="1:30" s="19" customFormat="1" ht="30" hidden="1" customHeight="1">
      <c r="A56" s="477">
        <f t="shared" si="1"/>
        <v>0</v>
      </c>
      <c r="B56" s="1025">
        <f t="shared" si="30"/>
        <v>0</v>
      </c>
      <c r="C56" s="1026">
        <f t="shared" si="31"/>
        <v>0</v>
      </c>
      <c r="D56" s="1026">
        <f t="shared" si="32"/>
        <v>0</v>
      </c>
      <c r="E56" s="1026">
        <f t="shared" si="33"/>
        <v>0</v>
      </c>
      <c r="F56" s="1026">
        <f t="shared" si="12"/>
        <v>0</v>
      </c>
      <c r="G56" s="1026">
        <f>+'6-3표준조사 1'!$V$462</f>
        <v>0</v>
      </c>
      <c r="H56" s="1027">
        <f>+'6-3표준조사 1'!$Z$462</f>
        <v>0</v>
      </c>
      <c r="I56" s="1028">
        <f>+'6-3표준조사 1'!$AA$462</f>
        <v>0</v>
      </c>
      <c r="J56" s="1027">
        <f>+'6-3표준조사 1'!$AC$462</f>
        <v>0</v>
      </c>
      <c r="K56" s="1029">
        <f>+'6-3표준조사 1'!$W$462</f>
        <v>0</v>
      </c>
      <c r="L56" s="1030">
        <f t="shared" si="2"/>
        <v>0</v>
      </c>
      <c r="M56" s="1054">
        <f>IF('6-3표준조사 1'!$R$79="모두베기",'6-3표준조사 1'!$Y$462,)</f>
        <v>0</v>
      </c>
      <c r="N56" s="1054">
        <f>IF('6-3표준조사 1'!$R$79="줄베기",'6-3표준조사 1'!$Y$462,)</f>
        <v>0</v>
      </c>
      <c r="O56" s="1054">
        <f>IF('6-3표준조사 1'!$R$79="둘레베기",'6-3표준조사 1'!$Y$462,)</f>
        <v>0</v>
      </c>
      <c r="P56" s="1054">
        <f>IF('6-3표준조사 1'!$R$79="맹아제거",'6-3표준조사 1'!$Y$462,)</f>
        <v>0</v>
      </c>
      <c r="Q56" s="1031"/>
      <c r="R56" s="1031">
        <f>'6-3표준조사 1'!$AD$462</f>
        <v>0</v>
      </c>
      <c r="S56" s="1032">
        <f t="shared" si="34"/>
        <v>0</v>
      </c>
      <c r="T56" s="1033"/>
      <c r="U56" s="1033"/>
      <c r="V56" s="1033"/>
      <c r="W56" s="1033"/>
      <c r="X56" s="1033"/>
      <c r="Y56" s="1033"/>
      <c r="Z56" s="1034"/>
      <c r="AA56" s="549"/>
    </row>
    <row r="57" spans="1:30" s="19" customFormat="1" ht="30" hidden="1" customHeight="1">
      <c r="A57" s="477">
        <f t="shared" si="1"/>
        <v>0</v>
      </c>
      <c r="B57" s="1025">
        <f t="shared" si="30"/>
        <v>0</v>
      </c>
      <c r="C57" s="1026">
        <f t="shared" si="31"/>
        <v>0</v>
      </c>
      <c r="D57" s="1026">
        <f t="shared" si="32"/>
        <v>0</v>
      </c>
      <c r="E57" s="1026">
        <f t="shared" si="33"/>
        <v>0</v>
      </c>
      <c r="F57" s="1026">
        <f t="shared" si="12"/>
        <v>0</v>
      </c>
      <c r="G57" s="1026">
        <f>+'6-3표준조사 1'!$V$463</f>
        <v>0</v>
      </c>
      <c r="H57" s="1027">
        <f>+'6-3표준조사 1'!$Z$463</f>
        <v>0</v>
      </c>
      <c r="I57" s="1028">
        <f>+'6-3표준조사 1'!$AA$463</f>
        <v>0</v>
      </c>
      <c r="J57" s="1027">
        <f>+'6-3표준조사 1'!$AC$463</f>
        <v>0</v>
      </c>
      <c r="K57" s="1029">
        <f>+'6-3표준조사 1'!$W$463</f>
        <v>0</v>
      </c>
      <c r="L57" s="1030">
        <f t="shared" si="2"/>
        <v>0</v>
      </c>
      <c r="M57" s="1054">
        <f>IF('6-3표준조사 1'!$R$79="모두베기",'6-3표준조사 1'!$Y$463,)</f>
        <v>0</v>
      </c>
      <c r="N57" s="1054">
        <f>IF('6-3표준조사 1'!$R$79="줄베기",'6-3표준조사 1'!$Y$463,)</f>
        <v>0</v>
      </c>
      <c r="O57" s="1054">
        <f>IF('6-3표준조사 1'!$R$79="둘레베기",'6-3표준조사 1'!$Y$463,)</f>
        <v>0</v>
      </c>
      <c r="P57" s="1054">
        <f>IF('6-3표준조사 1'!$R$79="맹아제거",'6-3표준조사 1'!$Y$463,)</f>
        <v>0</v>
      </c>
      <c r="Q57" s="1031"/>
      <c r="R57" s="1031">
        <f>'6-3표준조사 1'!$AD$463</f>
        <v>0</v>
      </c>
      <c r="S57" s="1032">
        <f t="shared" si="34"/>
        <v>0</v>
      </c>
      <c r="T57" s="1033"/>
      <c r="U57" s="1033"/>
      <c r="V57" s="1033"/>
      <c r="W57" s="1033"/>
      <c r="X57" s="1033"/>
      <c r="Y57" s="1033"/>
      <c r="Z57" s="1034"/>
      <c r="AA57" s="549"/>
    </row>
    <row r="58" spans="1:30" s="19" customFormat="1" ht="30" hidden="1" customHeight="1">
      <c r="A58" s="477">
        <f t="shared" si="1"/>
        <v>0</v>
      </c>
      <c r="B58" s="1025">
        <f t="shared" si="30"/>
        <v>0</v>
      </c>
      <c r="C58" s="1026">
        <f t="shared" si="31"/>
        <v>0</v>
      </c>
      <c r="D58" s="1026">
        <f t="shared" si="32"/>
        <v>0</v>
      </c>
      <c r="E58" s="1026">
        <f t="shared" si="33"/>
        <v>0</v>
      </c>
      <c r="F58" s="1026">
        <f t="shared" si="12"/>
        <v>0</v>
      </c>
      <c r="G58" s="1026">
        <f>+'6-3표준조사 1'!$V$464</f>
        <v>0</v>
      </c>
      <c r="H58" s="1027">
        <f>+'6-3표준조사 1'!$Z$464</f>
        <v>0</v>
      </c>
      <c r="I58" s="1028">
        <f>+'6-3표준조사 1'!$AA$464</f>
        <v>0</v>
      </c>
      <c r="J58" s="1027">
        <f>+'6-3표준조사 1'!$AC$464</f>
        <v>0</v>
      </c>
      <c r="K58" s="1029">
        <f>+'6-3표준조사 1'!$W$464</f>
        <v>0</v>
      </c>
      <c r="L58" s="1030">
        <f t="shared" si="2"/>
        <v>0</v>
      </c>
      <c r="M58" s="1054">
        <f>IF('6-3표준조사 1'!$R$79="모두베기",'6-3표준조사 1'!$Y$464,)</f>
        <v>0</v>
      </c>
      <c r="N58" s="1054">
        <f>IF('6-3표준조사 1'!$R$79="줄베기",'6-3표준조사 1'!$Y$464,)</f>
        <v>0</v>
      </c>
      <c r="O58" s="1054">
        <f>IF('6-3표준조사 1'!$R$79="둘레베기",'6-3표준조사 1'!$Y$464,)</f>
        <v>0</v>
      </c>
      <c r="P58" s="1054">
        <f>IF('6-3표준조사 1'!$R$79="맹아제거",'6-3표준조사 1'!$Y$464,)</f>
        <v>0</v>
      </c>
      <c r="Q58" s="1031"/>
      <c r="R58" s="1031">
        <f>'6-3표준조사 1'!$AD$464</f>
        <v>0</v>
      </c>
      <c r="S58" s="1032">
        <f t="shared" si="34"/>
        <v>0</v>
      </c>
      <c r="T58" s="1033"/>
      <c r="U58" s="1033"/>
      <c r="V58" s="1033"/>
      <c r="W58" s="1033"/>
      <c r="X58" s="1033"/>
      <c r="Y58" s="1033"/>
      <c r="Z58" s="1034"/>
      <c r="AA58" s="549"/>
    </row>
    <row r="59" spans="1:30" s="19" customFormat="1" ht="30" hidden="1" customHeight="1">
      <c r="A59" s="477">
        <f t="shared" si="1"/>
        <v>0</v>
      </c>
      <c r="B59" s="1025">
        <f t="shared" si="30"/>
        <v>0</v>
      </c>
      <c r="C59" s="1026">
        <f t="shared" si="31"/>
        <v>0</v>
      </c>
      <c r="D59" s="1026">
        <f t="shared" si="32"/>
        <v>0</v>
      </c>
      <c r="E59" s="1026">
        <f t="shared" si="33"/>
        <v>0</v>
      </c>
      <c r="F59" s="1026">
        <f t="shared" si="12"/>
        <v>0</v>
      </c>
      <c r="G59" s="1026">
        <f>+'6-3표준조사 1'!$V$465</f>
        <v>0</v>
      </c>
      <c r="H59" s="1027">
        <f>+'6-3표준조사 1'!$Z$465</f>
        <v>0</v>
      </c>
      <c r="I59" s="1028">
        <f>+'6-3표준조사 1'!$AA$465</f>
        <v>0</v>
      </c>
      <c r="J59" s="1027">
        <f>+'6-3표준조사 1'!$AC$465</f>
        <v>0</v>
      </c>
      <c r="K59" s="1029">
        <f>+'6-3표준조사 1'!$W$465</f>
        <v>0</v>
      </c>
      <c r="L59" s="1030">
        <f t="shared" si="2"/>
        <v>0</v>
      </c>
      <c r="M59" s="1054">
        <f>IF('6-3표준조사 1'!$R$79="모두베기",'6-3표준조사 1'!$Y$465,)</f>
        <v>0</v>
      </c>
      <c r="N59" s="1054">
        <f>IF('6-3표준조사 1'!$R$79="줄베기",'6-3표준조사 1'!$Y$465,)</f>
        <v>0</v>
      </c>
      <c r="O59" s="1054">
        <f>IF('6-3표준조사 1'!$R$79="둘레베기",'6-3표준조사 1'!$Y$465,)</f>
        <v>0</v>
      </c>
      <c r="P59" s="1054">
        <f>IF('6-3표준조사 1'!$R$79="맹아제거",'6-3표준조사 1'!$Y$465,)</f>
        <v>0</v>
      </c>
      <c r="Q59" s="1031"/>
      <c r="R59" s="1031">
        <f>'6-3표준조사 1'!$AD$465</f>
        <v>0</v>
      </c>
      <c r="S59" s="1032">
        <f t="shared" si="34"/>
        <v>0</v>
      </c>
      <c r="T59" s="1033"/>
      <c r="U59" s="1033"/>
      <c r="V59" s="1033"/>
      <c r="W59" s="1033"/>
      <c r="X59" s="1033"/>
      <c r="Y59" s="1033"/>
      <c r="Z59" s="1034"/>
      <c r="AA59" s="549"/>
    </row>
    <row r="60" spans="1:30" s="19" customFormat="1" ht="30" hidden="1" customHeight="1">
      <c r="A60" s="477">
        <f t="shared" si="1"/>
        <v>0</v>
      </c>
      <c r="B60" s="1037">
        <f t="shared" si="30"/>
        <v>0</v>
      </c>
      <c r="C60" s="1038">
        <f t="shared" si="31"/>
        <v>0</v>
      </c>
      <c r="D60" s="1038">
        <f t="shared" si="32"/>
        <v>0</v>
      </c>
      <c r="E60" s="1038">
        <f t="shared" si="33"/>
        <v>0</v>
      </c>
      <c r="F60" s="1038">
        <f t="shared" si="12"/>
        <v>0</v>
      </c>
      <c r="G60" s="1038">
        <f>+'6-3표준조사 1'!$V$466</f>
        <v>0</v>
      </c>
      <c r="H60" s="1039">
        <f>+'6-3표준조사 1'!$Z$466</f>
        <v>0</v>
      </c>
      <c r="I60" s="1040">
        <f>+'6-3표준조사 1'!$AA$466</f>
        <v>0</v>
      </c>
      <c r="J60" s="1039">
        <f>+'6-3표준조사 1'!$AC$466</f>
        <v>0</v>
      </c>
      <c r="K60" s="1041">
        <f>+'6-3표준조사 1'!$W$466</f>
        <v>0</v>
      </c>
      <c r="L60" s="1042">
        <f t="shared" si="2"/>
        <v>0</v>
      </c>
      <c r="M60" s="1055">
        <f>IF('6-3표준조사 1'!$R$79="모두베기",'6-3표준조사 1'!$Y$466,)</f>
        <v>0</v>
      </c>
      <c r="N60" s="1055">
        <f>IF('6-3표준조사 1'!$R$79="줄베기",'6-3표준조사 1'!$Y$466,)</f>
        <v>0</v>
      </c>
      <c r="O60" s="1055">
        <f>IF('6-3표준조사 1'!$R$79="둘레베기",'6-3표준조사 1'!$Y$466,)</f>
        <v>0</v>
      </c>
      <c r="P60" s="1055">
        <f>IF('6-3표준조사 1'!$R$79="맹아제거",'6-3표준조사 1'!$Y$466,)</f>
        <v>0</v>
      </c>
      <c r="Q60" s="1043"/>
      <c r="R60" s="1043">
        <f>'6-3표준조사 1'!$AD$466</f>
        <v>0</v>
      </c>
      <c r="S60" s="1044">
        <f t="shared" si="34"/>
        <v>0</v>
      </c>
      <c r="T60" s="1047"/>
      <c r="U60" s="1047"/>
      <c r="V60" s="1047"/>
      <c r="W60" s="1047"/>
      <c r="X60" s="1047"/>
      <c r="Y60" s="1047"/>
      <c r="Z60" s="1048"/>
      <c r="AA60" s="549"/>
    </row>
    <row r="61" spans="1:30" s="19" customFormat="1" ht="30" customHeight="1">
      <c r="A61" s="477">
        <f t="shared" si="1"/>
        <v>1</v>
      </c>
      <c r="B61" s="1013" t="str">
        <f>+'6-3표준조사 1'!$K$529</f>
        <v>61-0</v>
      </c>
      <c r="C61" s="1014" t="str">
        <f>+'6-3표준조사 1'!$L$529</f>
        <v>64-0</v>
      </c>
      <c r="D61" s="1014" t="str">
        <f>+'6-3표준조사 1'!$M$529</f>
        <v>단양</v>
      </c>
      <c r="E61" s="1014" t="str">
        <f>+'6-3표준조사 1'!$N$529</f>
        <v>대강</v>
      </c>
      <c r="F61" s="1014" t="str">
        <f>+'6-3표준조사 1'!$O$529</f>
        <v>올산</v>
      </c>
      <c r="G61" s="1014" t="str">
        <f>+'6-3표준조사 1'!$V$534</f>
        <v>산74-40</v>
      </c>
      <c r="H61" s="1015" t="str">
        <f>+'6-3표준조사 1'!$Z$534</f>
        <v>낙엽송</v>
      </c>
      <c r="I61" s="1016" t="str">
        <f>+'6-3표준조사 1'!$AA$534</f>
        <v>(용)2-0</v>
      </c>
      <c r="J61" s="1049">
        <f>+'6-3표준조사 1'!$AC$534</f>
        <v>2023</v>
      </c>
      <c r="K61" s="1050">
        <f>'6-3표준조사 1'!$W$534</f>
        <v>144.43</v>
      </c>
      <c r="L61" s="1051">
        <f t="shared" si="2"/>
        <v>3.9</v>
      </c>
      <c r="M61" s="1052">
        <f>IF('6-3표준조사 1'!$R$79="모두베기",'6-3표준조사 1'!$Y$534,)</f>
        <v>3.9</v>
      </c>
      <c r="N61" s="1052">
        <f>IF('6-3표준조사 1'!$R$79="줄베기",'6-3표준조사 1'!$Y$534,)</f>
        <v>0</v>
      </c>
      <c r="O61" s="1052">
        <f>IF('6-3표준조사 1'!$R$79="둘레베기",'6-3표준조사 1'!$Y$534,)</f>
        <v>0</v>
      </c>
      <c r="P61" s="1056">
        <f>IF('6-3표준조사 1'!$R$79="맹아제거",'6-3표준조사 1'!$Y$534,)</f>
        <v>0</v>
      </c>
      <c r="Q61" s="1018" t="s">
        <v>1107</v>
      </c>
      <c r="R61" s="1052">
        <f>'6-3표준조사 1'!$AD$534</f>
        <v>0</v>
      </c>
      <c r="S61" s="1053">
        <f>'5-3단가산출서 1'!$D$333</f>
        <v>0</v>
      </c>
      <c r="T61" s="1905" t="s">
        <v>1494</v>
      </c>
      <c r="U61" s="1905" t="s">
        <v>1371</v>
      </c>
      <c r="V61" s="1022">
        <f>'6-3표준조사 1'!$AB$534</f>
        <v>3000</v>
      </c>
      <c r="W61" s="1022">
        <f>'6-3표준조사 1'!$Q$535</f>
        <v>2425</v>
      </c>
      <c r="X61" s="1023">
        <f>W61/V61</f>
        <v>0.80833333333333335</v>
      </c>
      <c r="Y61" s="1023">
        <f>'6-3표준조사 1'!$O$531</f>
        <v>0.82199999999999995</v>
      </c>
      <c r="Z61" s="1024"/>
      <c r="AA61" s="555"/>
      <c r="AB61" s="1187">
        <v>8</v>
      </c>
      <c r="AD61" s="1002"/>
    </row>
    <row r="62" spans="1:30" s="19" customFormat="1" ht="30" hidden="1" customHeight="1">
      <c r="A62" s="477">
        <f t="shared" si="1"/>
        <v>0</v>
      </c>
      <c r="B62" s="1025">
        <f t="shared" ref="B62:B68" si="35">IF($A62&gt;0,B61,)</f>
        <v>0</v>
      </c>
      <c r="C62" s="1026">
        <f t="shared" ref="C62:C68" si="36">IF($A62&gt;0,C61,)</f>
        <v>0</v>
      </c>
      <c r="D62" s="1026">
        <f t="shared" ref="D62:D68" si="37">IF($A62&gt;0,D61,)</f>
        <v>0</v>
      </c>
      <c r="E62" s="1026">
        <f t="shared" ref="E62:E68" si="38">IF($A62&gt;0,E61,)</f>
        <v>0</v>
      </c>
      <c r="F62" s="1026">
        <f t="shared" si="12"/>
        <v>0</v>
      </c>
      <c r="G62" s="1026">
        <f>+'6-3표준조사 1'!$V$535</f>
        <v>0</v>
      </c>
      <c r="H62" s="1027">
        <f>+'6-3표준조사 1'!$Z$535</f>
        <v>0</v>
      </c>
      <c r="I62" s="1028">
        <f>+'6-3표준조사 1'!$AA$535</f>
        <v>0</v>
      </c>
      <c r="J62" s="1027">
        <f>+'6-3표준조사 1'!$AC$535</f>
        <v>0</v>
      </c>
      <c r="K62" s="1029">
        <f>+'6-3표준조사 1'!$W$535</f>
        <v>0</v>
      </c>
      <c r="L62" s="1030">
        <f t="shared" si="2"/>
        <v>0</v>
      </c>
      <c r="M62" s="1054">
        <f>IF('6-3표준조사 1'!$R$79="모두베기",'6-3표준조사 1'!$Y$535,)</f>
        <v>0</v>
      </c>
      <c r="N62" s="1054">
        <f>IF('6-3표준조사 1'!$R$79="줄베기",'6-3표준조사 1'!$Y$535,)</f>
        <v>0</v>
      </c>
      <c r="O62" s="1054">
        <f>IF('6-3표준조사 1'!$R$79="둘레베기",'6-3표준조사 1'!$Y$535,)</f>
        <v>0</v>
      </c>
      <c r="P62" s="1054">
        <f>IF('6-3표준조사 1'!$R$79="맹아제거",'6-3표준조사 1'!$Y$535,)</f>
        <v>0</v>
      </c>
      <c r="Q62" s="1031"/>
      <c r="R62" s="1031">
        <f>'6-3표준조사 1'!$AD$535</f>
        <v>0</v>
      </c>
      <c r="S62" s="1032"/>
      <c r="T62" s="1906"/>
      <c r="U62" s="1906"/>
      <c r="V62" s="1033"/>
      <c r="W62" s="1033"/>
      <c r="X62" s="1033"/>
      <c r="Y62" s="1033"/>
      <c r="Z62" s="1036"/>
      <c r="AA62" s="549"/>
      <c r="AB62" s="19">
        <v>9</v>
      </c>
    </row>
    <row r="63" spans="1:30" s="19" customFormat="1" ht="30" hidden="1" customHeight="1">
      <c r="A63" s="477">
        <f t="shared" si="1"/>
        <v>0</v>
      </c>
      <c r="B63" s="1025">
        <f t="shared" si="35"/>
        <v>0</v>
      </c>
      <c r="C63" s="1026">
        <f t="shared" si="36"/>
        <v>0</v>
      </c>
      <c r="D63" s="1026">
        <f t="shared" si="37"/>
        <v>0</v>
      </c>
      <c r="E63" s="1026">
        <f t="shared" si="38"/>
        <v>0</v>
      </c>
      <c r="F63" s="1026">
        <f t="shared" si="12"/>
        <v>0</v>
      </c>
      <c r="G63" s="1026">
        <f>+'6-3표준조사 1'!$V$536</f>
        <v>0</v>
      </c>
      <c r="H63" s="1027">
        <f>+'6-3표준조사 1'!$Z$536</f>
        <v>0</v>
      </c>
      <c r="I63" s="1028">
        <f>+'6-3표준조사 1'!$AA$536</f>
        <v>0</v>
      </c>
      <c r="J63" s="1027">
        <f>+'6-3표준조사 1'!$AC$536</f>
        <v>0</v>
      </c>
      <c r="K63" s="1029">
        <f>+'6-3표준조사 1'!$W$536</f>
        <v>0</v>
      </c>
      <c r="L63" s="1030">
        <f t="shared" si="2"/>
        <v>0</v>
      </c>
      <c r="M63" s="1054">
        <f>IF('6-3표준조사 1'!$R$79="모두베기",'6-3표준조사 1'!$Y$536,)</f>
        <v>0</v>
      </c>
      <c r="N63" s="1054">
        <f>IF('6-3표준조사 1'!$R$79="줄베기",'6-3표준조사 1'!$Y$536,)</f>
        <v>0</v>
      </c>
      <c r="O63" s="1054">
        <f>IF('6-3표준조사 1'!$R$79="둘레베기",'6-3표준조사 1'!$Y$536,)</f>
        <v>0</v>
      </c>
      <c r="P63" s="1054">
        <f>IF('6-3표준조사 1'!$R$79="맹아제거",'6-3표준조사 1'!$Y$536,)</f>
        <v>0</v>
      </c>
      <c r="Q63" s="1031"/>
      <c r="R63" s="1031">
        <f>'6-3표준조사 1'!$AD$536</f>
        <v>0</v>
      </c>
      <c r="S63" s="1032">
        <f t="shared" ref="S63:S68" si="39">S62</f>
        <v>0</v>
      </c>
      <c r="T63" s="1906"/>
      <c r="U63" s="1906"/>
      <c r="V63" s="1033"/>
      <c r="W63" s="1033"/>
      <c r="X63" s="1033"/>
      <c r="Y63" s="1033"/>
      <c r="Z63" s="1036"/>
      <c r="AA63" s="549"/>
      <c r="AB63" s="19">
        <v>10</v>
      </c>
    </row>
    <row r="64" spans="1:30" s="19" customFormat="1" ht="30" hidden="1" customHeight="1">
      <c r="A64" s="477">
        <f t="shared" si="1"/>
        <v>0</v>
      </c>
      <c r="B64" s="1025">
        <f t="shared" si="35"/>
        <v>0</v>
      </c>
      <c r="C64" s="1026">
        <f t="shared" si="36"/>
        <v>0</v>
      </c>
      <c r="D64" s="1026">
        <f t="shared" si="37"/>
        <v>0</v>
      </c>
      <c r="E64" s="1026">
        <f t="shared" si="38"/>
        <v>0</v>
      </c>
      <c r="F64" s="1026">
        <f t="shared" si="12"/>
        <v>0</v>
      </c>
      <c r="G64" s="1026">
        <f>+'6-3표준조사 1'!$V$537</f>
        <v>0</v>
      </c>
      <c r="H64" s="1027">
        <f>+'6-3표준조사 1'!$Z$537</f>
        <v>0</v>
      </c>
      <c r="I64" s="1028">
        <f>+'6-3표준조사 1'!$AA$537</f>
        <v>0</v>
      </c>
      <c r="J64" s="1027">
        <f>+'6-3표준조사 1'!$AC$537</f>
        <v>0</v>
      </c>
      <c r="K64" s="1029">
        <f>+'6-3표준조사 1'!$W$537</f>
        <v>0</v>
      </c>
      <c r="L64" s="1030">
        <f t="shared" si="2"/>
        <v>0</v>
      </c>
      <c r="M64" s="1054">
        <f>IF('6-3표준조사 1'!$R$79="모두베기",'6-3표준조사 1'!$Y$537,)</f>
        <v>0</v>
      </c>
      <c r="N64" s="1054">
        <f>IF('6-3표준조사 1'!$R$79="줄베기",'6-3표준조사 1'!$Y$537,)</f>
        <v>0</v>
      </c>
      <c r="O64" s="1054">
        <f>IF('6-3표준조사 1'!$R$79="둘레베기",'6-3표준조사 1'!$Y$537,)</f>
        <v>0</v>
      </c>
      <c r="P64" s="1054">
        <f>IF('6-3표준조사 1'!$R$79="맹아제거",'6-3표준조사 1'!$Y$537,)</f>
        <v>0</v>
      </c>
      <c r="Q64" s="1031"/>
      <c r="R64" s="1031">
        <f>'6-3표준조사 1'!$AD$537</f>
        <v>0</v>
      </c>
      <c r="S64" s="1032">
        <f t="shared" si="39"/>
        <v>0</v>
      </c>
      <c r="T64" s="1033"/>
      <c r="U64" s="1033"/>
      <c r="V64" s="1033"/>
      <c r="W64" s="1033"/>
      <c r="X64" s="1033"/>
      <c r="Y64" s="1033"/>
      <c r="Z64" s="1034"/>
      <c r="AA64" s="549"/>
    </row>
    <row r="65" spans="1:28" s="19" customFormat="1" ht="30" hidden="1" customHeight="1">
      <c r="A65" s="477">
        <f t="shared" si="1"/>
        <v>0</v>
      </c>
      <c r="B65" s="1025">
        <f t="shared" si="35"/>
        <v>0</v>
      </c>
      <c r="C65" s="1026">
        <f t="shared" si="36"/>
        <v>0</v>
      </c>
      <c r="D65" s="1026">
        <f t="shared" si="37"/>
        <v>0</v>
      </c>
      <c r="E65" s="1026">
        <f t="shared" si="38"/>
        <v>0</v>
      </c>
      <c r="F65" s="1026">
        <f t="shared" si="12"/>
        <v>0</v>
      </c>
      <c r="G65" s="1026">
        <f>+'6-3표준조사 1'!$V$538</f>
        <v>0</v>
      </c>
      <c r="H65" s="1027">
        <f>+'6-3표준조사 1'!$Z$538</f>
        <v>0</v>
      </c>
      <c r="I65" s="1028">
        <f>+'6-3표준조사 1'!$AA$538</f>
        <v>0</v>
      </c>
      <c r="J65" s="1027">
        <f>+'6-3표준조사 1'!$AC$538</f>
        <v>0</v>
      </c>
      <c r="K65" s="1029">
        <f>+'6-3표준조사 1'!$W$538</f>
        <v>0</v>
      </c>
      <c r="L65" s="1030">
        <f t="shared" si="2"/>
        <v>0</v>
      </c>
      <c r="M65" s="1054">
        <f>IF('6-3표준조사 1'!$R$79="모두베기",'6-3표준조사 1'!$Y$538,)</f>
        <v>0</v>
      </c>
      <c r="N65" s="1054">
        <f>IF('6-3표준조사 1'!$R$79="줄베기",'6-3표준조사 1'!$Y$538,)</f>
        <v>0</v>
      </c>
      <c r="O65" s="1054">
        <f>IF('6-3표준조사 1'!$R$79="둘레베기",'6-3표준조사 1'!$Y$538,)</f>
        <v>0</v>
      </c>
      <c r="P65" s="1054">
        <f>IF('6-3표준조사 1'!$R$79="맹아제거",'6-3표준조사 1'!$Y$538,)</f>
        <v>0</v>
      </c>
      <c r="Q65" s="1031"/>
      <c r="R65" s="1031">
        <f>'6-3표준조사 1'!$AD$538</f>
        <v>0</v>
      </c>
      <c r="S65" s="1032">
        <f t="shared" si="39"/>
        <v>0</v>
      </c>
      <c r="T65" s="1033"/>
      <c r="U65" s="1033"/>
      <c r="V65" s="1033"/>
      <c r="W65" s="1033"/>
      <c r="X65" s="1033"/>
      <c r="Y65" s="1033"/>
      <c r="Z65" s="1034"/>
      <c r="AA65" s="549"/>
    </row>
    <row r="66" spans="1:28" s="19" customFormat="1" ht="30" hidden="1" customHeight="1">
      <c r="A66" s="477">
        <f t="shared" si="1"/>
        <v>0</v>
      </c>
      <c r="B66" s="1025">
        <f t="shared" si="35"/>
        <v>0</v>
      </c>
      <c r="C66" s="1026">
        <f t="shared" si="36"/>
        <v>0</v>
      </c>
      <c r="D66" s="1026">
        <f t="shared" si="37"/>
        <v>0</v>
      </c>
      <c r="E66" s="1026">
        <f t="shared" si="38"/>
        <v>0</v>
      </c>
      <c r="F66" s="1026">
        <f t="shared" si="12"/>
        <v>0</v>
      </c>
      <c r="G66" s="1026">
        <f>+'6-3표준조사 1'!$V$539</f>
        <v>0</v>
      </c>
      <c r="H66" s="1027">
        <f>+'6-3표준조사 1'!$Z$539</f>
        <v>0</v>
      </c>
      <c r="I66" s="1028">
        <f>+'6-3표준조사 1'!$AA$539</f>
        <v>0</v>
      </c>
      <c r="J66" s="1027">
        <f>+'6-3표준조사 1'!$AC$539</f>
        <v>0</v>
      </c>
      <c r="K66" s="1029">
        <f>+'6-3표준조사 1'!$W$539</f>
        <v>0</v>
      </c>
      <c r="L66" s="1030">
        <f t="shared" si="2"/>
        <v>0</v>
      </c>
      <c r="M66" s="1054">
        <f>IF('6-3표준조사 1'!$R$79="모두베기",'6-3표준조사 1'!$Y$539,)</f>
        <v>0</v>
      </c>
      <c r="N66" s="1054">
        <f>IF('6-3표준조사 1'!$R$79="줄베기",'6-3표준조사 1'!$Y$539,)</f>
        <v>0</v>
      </c>
      <c r="O66" s="1054">
        <f>IF('6-3표준조사 1'!$R$79="둘레베기",'6-3표준조사 1'!$Y$539,)</f>
        <v>0</v>
      </c>
      <c r="P66" s="1054">
        <f>IF('6-3표준조사 1'!$R$79="맹아제거",'6-3표준조사 1'!$Y$539,)</f>
        <v>0</v>
      </c>
      <c r="Q66" s="1031"/>
      <c r="R66" s="1031">
        <f>'6-3표준조사 1'!$AD$539</f>
        <v>0</v>
      </c>
      <c r="S66" s="1032">
        <f t="shared" si="39"/>
        <v>0</v>
      </c>
      <c r="T66" s="1033"/>
      <c r="U66" s="1033"/>
      <c r="V66" s="1033"/>
      <c r="W66" s="1033"/>
      <c r="X66" s="1033"/>
      <c r="Y66" s="1033"/>
      <c r="Z66" s="1034"/>
      <c r="AA66" s="549"/>
    </row>
    <row r="67" spans="1:28" s="19" customFormat="1" ht="30" hidden="1" customHeight="1">
      <c r="A67" s="477">
        <f t="shared" si="1"/>
        <v>0</v>
      </c>
      <c r="B67" s="1025">
        <f t="shared" si="35"/>
        <v>0</v>
      </c>
      <c r="C67" s="1026">
        <f t="shared" si="36"/>
        <v>0</v>
      </c>
      <c r="D67" s="1026">
        <f t="shared" si="37"/>
        <v>0</v>
      </c>
      <c r="E67" s="1026">
        <f t="shared" si="38"/>
        <v>0</v>
      </c>
      <c r="F67" s="1026">
        <f t="shared" si="12"/>
        <v>0</v>
      </c>
      <c r="G67" s="1026">
        <f>+'6-3표준조사 1'!$V$540</f>
        <v>0</v>
      </c>
      <c r="H67" s="1027">
        <f>+'6-3표준조사 1'!$Z$540</f>
        <v>0</v>
      </c>
      <c r="I67" s="1028">
        <f>+'6-3표준조사 1'!$AA$540</f>
        <v>0</v>
      </c>
      <c r="J67" s="1027">
        <f>+'6-3표준조사 1'!$AC$540</f>
        <v>0</v>
      </c>
      <c r="K67" s="1029">
        <f>+'6-3표준조사 1'!$W$540</f>
        <v>0</v>
      </c>
      <c r="L67" s="1030">
        <f t="shared" si="2"/>
        <v>0</v>
      </c>
      <c r="M67" s="1054">
        <f>IF('6-3표준조사 1'!$R$79="모두베기",'6-3표준조사 1'!$Y$540,)</f>
        <v>0</v>
      </c>
      <c r="N67" s="1054">
        <f>IF('6-3표준조사 1'!$R$79="줄베기",'6-3표준조사 1'!$Y$540,)</f>
        <v>0</v>
      </c>
      <c r="O67" s="1054">
        <f>IF('6-3표준조사 1'!$R$79="둘레베기",'6-3표준조사 1'!$Y$540,)</f>
        <v>0</v>
      </c>
      <c r="P67" s="1054">
        <f>IF('6-3표준조사 1'!$R$79="맹아제거",'6-3표준조사 1'!$Y$540,)</f>
        <v>0</v>
      </c>
      <c r="Q67" s="1031"/>
      <c r="R67" s="1031">
        <f>'6-3표준조사 1'!$AD$540</f>
        <v>0</v>
      </c>
      <c r="S67" s="1032">
        <f t="shared" si="39"/>
        <v>0</v>
      </c>
      <c r="T67" s="1033"/>
      <c r="U67" s="1033"/>
      <c r="V67" s="1033"/>
      <c r="W67" s="1033"/>
      <c r="X67" s="1033"/>
      <c r="Y67" s="1033"/>
      <c r="Z67" s="1034"/>
      <c r="AA67" s="549"/>
    </row>
    <row r="68" spans="1:28" s="19" customFormat="1" ht="30" hidden="1" customHeight="1">
      <c r="A68" s="477">
        <f t="shared" si="1"/>
        <v>0</v>
      </c>
      <c r="B68" s="1037">
        <f t="shared" si="35"/>
        <v>0</v>
      </c>
      <c r="C68" s="1038">
        <f t="shared" si="36"/>
        <v>0</v>
      </c>
      <c r="D68" s="1038">
        <f t="shared" si="37"/>
        <v>0</v>
      </c>
      <c r="E68" s="1038">
        <f t="shared" si="38"/>
        <v>0</v>
      </c>
      <c r="F68" s="1038">
        <f t="shared" si="12"/>
        <v>0</v>
      </c>
      <c r="G68" s="1038">
        <f>+'6-3표준조사 1'!$V$541</f>
        <v>0</v>
      </c>
      <c r="H68" s="1039">
        <f>+'6-3표준조사 1'!$Z$541</f>
        <v>0</v>
      </c>
      <c r="I68" s="1040">
        <f>+'6-3표준조사 1'!$AA$541</f>
        <v>0</v>
      </c>
      <c r="J68" s="1039">
        <f>+'6-3표준조사 1'!$AC$541</f>
        <v>0</v>
      </c>
      <c r="K68" s="1041">
        <f>+'6-3표준조사 1'!$W$541</f>
        <v>0</v>
      </c>
      <c r="L68" s="1042">
        <f t="shared" si="2"/>
        <v>0</v>
      </c>
      <c r="M68" s="1055">
        <f>IF('6-3표준조사 1'!$R$79="모두베기",'6-3표준조사 1'!$Y$541,)</f>
        <v>0</v>
      </c>
      <c r="N68" s="1055">
        <f>IF('6-3표준조사 1'!$R$79="줄베기",'6-3표준조사 1'!$Y$541,)</f>
        <v>0</v>
      </c>
      <c r="O68" s="1055">
        <f>IF('6-3표준조사 1'!$R$79="둘레베기",'6-3표준조사 1'!$Y$541,)</f>
        <v>0</v>
      </c>
      <c r="P68" s="1055">
        <f>IF('6-3표준조사 1'!$R$79="맹아제거",'6-3표준조사 1'!$Y$541,)</f>
        <v>0</v>
      </c>
      <c r="Q68" s="1043"/>
      <c r="R68" s="1043">
        <f>'6-3표준조사 1'!$AD$541</f>
        <v>0</v>
      </c>
      <c r="S68" s="1044">
        <f t="shared" si="39"/>
        <v>0</v>
      </c>
      <c r="T68" s="1047"/>
      <c r="U68" s="1047"/>
      <c r="V68" s="1047"/>
      <c r="W68" s="1047"/>
      <c r="X68" s="1047"/>
      <c r="Y68" s="1047"/>
      <c r="Z68" s="1048"/>
      <c r="AA68" s="549"/>
    </row>
    <row r="69" spans="1:28" ht="30" customHeight="1">
      <c r="A69" s="477">
        <f t="shared" si="1"/>
        <v>1</v>
      </c>
      <c r="B69" s="1013" t="str">
        <f>+'6-3표준조사 2'!$K$4</f>
        <v>64-0</v>
      </c>
      <c r="C69" s="1014" t="str">
        <f>+'6-3표준조사 2'!$L$4</f>
        <v>49-0</v>
      </c>
      <c r="D69" s="1015" t="str">
        <f>+'6-3표준조사 2'!$M$4</f>
        <v>단양</v>
      </c>
      <c r="E69" s="1015" t="str">
        <f>+'6-3표준조사 2'!$N$4</f>
        <v>어상천</v>
      </c>
      <c r="F69" s="1015" t="str">
        <f>+'6-3표준조사 2'!$O$4</f>
        <v>방북</v>
      </c>
      <c r="G69" s="1015" t="str">
        <f>+'6-3표준조사 2'!$V$9</f>
        <v>산49</v>
      </c>
      <c r="H69" s="1015" t="str">
        <f>+'6-3표준조사 2'!$Z$9</f>
        <v>소나무</v>
      </c>
      <c r="I69" s="1016" t="str">
        <f>+'6-3표준조사 2'!$AA$9</f>
        <v>(용)2-0</v>
      </c>
      <c r="J69" s="1049">
        <f>+'6-3표준조사 2'!$AC$9</f>
        <v>2022</v>
      </c>
      <c r="K69" s="1050">
        <f>+'6-3표준조사 2'!$W$9</f>
        <v>5.54</v>
      </c>
      <c r="L69" s="1051">
        <f t="shared" ref="L69:L85" si="40">SUM(M69:R69)</f>
        <v>5.6</v>
      </c>
      <c r="M69" s="1052">
        <f>IF('6-3표준조사 2'!$R$4="모두베기",'6-3표준조사 2'!$Y$9,)</f>
        <v>5.6</v>
      </c>
      <c r="N69" s="1052">
        <f>IF('6-3표준조사 2'!$R$4="줄베기",'6-3표준조사 2'!$Y$9,)</f>
        <v>0</v>
      </c>
      <c r="O69" s="1052">
        <f>IF('6-3표준조사 2'!$R$4="둘레베기",'6-3표준조사 2'!$Y$9,)</f>
        <v>0</v>
      </c>
      <c r="P69" s="1019">
        <f>IF('6-3표준조사 2'!$R$4="맹아제거",'6-3표준조사 2'!$Y$9,)</f>
        <v>0</v>
      </c>
      <c r="Q69" s="1018" t="s">
        <v>518</v>
      </c>
      <c r="R69" s="1052">
        <f>'6-3표준조사 2'!$AD$9</f>
        <v>0</v>
      </c>
      <c r="S69" s="1053">
        <f>'5-3단가산출서 2'!$D$18</f>
        <v>0</v>
      </c>
      <c r="T69" s="1905" t="s">
        <v>1370</v>
      </c>
      <c r="U69" s="1903" t="s">
        <v>1370</v>
      </c>
      <c r="V69" s="1057">
        <f>'6-3표준조사 2'!$AB$9</f>
        <v>3000</v>
      </c>
      <c r="W69" s="1057">
        <f>'6-3표준조사 2'!$Q$10</f>
        <v>1900</v>
      </c>
      <c r="X69" s="1058">
        <f>W69/V69</f>
        <v>0.6333333333333333</v>
      </c>
      <c r="Y69" s="1023">
        <f>'6-3표준조사 2'!$O$6</f>
        <v>0.65969999999999995</v>
      </c>
      <c r="Z69" s="1024"/>
      <c r="AA69" s="555"/>
      <c r="AB69" s="1010" t="s">
        <v>1430</v>
      </c>
    </row>
    <row r="70" spans="1:28" ht="30" customHeight="1">
      <c r="A70" s="477">
        <f t="shared" ref="A70:A133" si="41">IF(L70&gt;0,1,)</f>
        <v>1</v>
      </c>
      <c r="B70" s="1025" t="str">
        <f>IF($A70&gt;0,B69,)</f>
        <v>64-0</v>
      </c>
      <c r="C70" s="1026" t="str">
        <f>IF($A70&gt;0,C69,)</f>
        <v>49-0</v>
      </c>
      <c r="D70" s="1026" t="str">
        <f>IF($A70&gt;0,D69,)</f>
        <v>단양</v>
      </c>
      <c r="E70" s="1026" t="str">
        <f>IF($A70&gt;0,E69,)</f>
        <v>어상천</v>
      </c>
      <c r="F70" s="1026" t="str">
        <f>IF($A70&gt;0,F69,)</f>
        <v>방북</v>
      </c>
      <c r="G70" s="1027" t="str">
        <f>+'6-3표준조사 2'!$V$10</f>
        <v>산49-1</v>
      </c>
      <c r="H70" s="1027" t="str">
        <f>+'6-3표준조사 2'!$Z$10</f>
        <v>소나무</v>
      </c>
      <c r="I70" s="1028" t="str">
        <f>+'6-3표준조사 2'!$AA$10</f>
        <v>(용)2-0</v>
      </c>
      <c r="J70" s="1059">
        <f>+'6-3표준조사 2'!$AC$10</f>
        <v>2022</v>
      </c>
      <c r="K70" s="1060">
        <f>+'6-3표준조사 2'!$W$10</f>
        <v>0.55000000000000004</v>
      </c>
      <c r="L70" s="1061">
        <f t="shared" si="40"/>
        <v>0.5</v>
      </c>
      <c r="M70" s="1062">
        <f>IF('6-3표준조사 2'!$R$4="모두베기",'6-3표준조사 2'!$Y$10,)</f>
        <v>0.5</v>
      </c>
      <c r="N70" s="1062">
        <f>IF('6-3표준조사 2'!$R$4="줄베기",'6-3표준조사 2'!$Y$10,)</f>
        <v>0</v>
      </c>
      <c r="O70" s="1062">
        <f>IF('6-3표준조사 2'!$R$4="둘레베기",'6-3표준조사 2'!$Y$10,)</f>
        <v>0</v>
      </c>
      <c r="P70" s="1063">
        <f>IF('6-3표준조사 2'!$R$4="맹아제거",'6-3표준조사 2'!$Y$10,)</f>
        <v>0</v>
      </c>
      <c r="Q70" s="1063"/>
      <c r="R70" s="1062">
        <f>'6-3표준조사 2'!$AD$10</f>
        <v>0</v>
      </c>
      <c r="S70" s="1064">
        <f>S69</f>
        <v>0</v>
      </c>
      <c r="T70" s="1904"/>
      <c r="U70" s="1904"/>
      <c r="V70" s="1065"/>
      <c r="W70" s="1065"/>
      <c r="X70" s="1065"/>
      <c r="Y70" s="1033"/>
      <c r="Z70" s="1036"/>
      <c r="AA70" s="551"/>
      <c r="AB70" s="1010" t="s">
        <v>1433</v>
      </c>
    </row>
    <row r="71" spans="1:28" ht="30" customHeight="1">
      <c r="A71" s="477">
        <f t="shared" si="41"/>
        <v>1</v>
      </c>
      <c r="B71" s="1066" t="str">
        <f t="shared" ref="B71:F76" si="42">IF($A71&gt;0,B70,)</f>
        <v>64-0</v>
      </c>
      <c r="C71" s="1067" t="str">
        <f t="shared" si="42"/>
        <v>49-0</v>
      </c>
      <c r="D71" s="1067" t="str">
        <f t="shared" si="42"/>
        <v>단양</v>
      </c>
      <c r="E71" s="1067" t="str">
        <f t="shared" si="42"/>
        <v>어상천</v>
      </c>
      <c r="F71" s="1067" t="str">
        <f t="shared" si="42"/>
        <v>방북</v>
      </c>
      <c r="G71" s="1068" t="str">
        <f>+'6-3표준조사 2'!$V$11</f>
        <v>산59</v>
      </c>
      <c r="H71" s="1068" t="str">
        <f>+'6-3표준조사 2'!$Z$11</f>
        <v>소나무</v>
      </c>
      <c r="I71" s="1069" t="str">
        <f>+'6-3표준조사 2'!$AA$11</f>
        <v>(용)2-0</v>
      </c>
      <c r="J71" s="1068">
        <f>+'6-3표준조사 2'!$AC$11</f>
        <v>2022</v>
      </c>
      <c r="K71" s="1070">
        <f>+'6-3표준조사 2'!$W$11</f>
        <v>3.71</v>
      </c>
      <c r="L71" s="1071">
        <f t="shared" si="40"/>
        <v>3.4</v>
      </c>
      <c r="M71" s="1063">
        <f>IF('6-3표준조사 2'!$R$4="모두베기",'6-3표준조사 2'!$Y$11,)</f>
        <v>3.4</v>
      </c>
      <c r="N71" s="1063">
        <f>IF('6-3표준조사 2'!$R$4="줄베기",'6-3표준조사 2'!$Y$11,)</f>
        <v>0</v>
      </c>
      <c r="O71" s="1063">
        <f>IF('6-3표준조사 2'!$R$4="둘레베기",'6-3표준조사 2'!$Y$11,)</f>
        <v>0</v>
      </c>
      <c r="P71" s="1063">
        <f>IF('6-3표준조사 2'!$R$4="맹아제거",'6-3표준조사 2'!$Y$11,)</f>
        <v>0</v>
      </c>
      <c r="Q71" s="1063"/>
      <c r="R71" s="1063">
        <f>'6-3표준조사 2'!$AD$11</f>
        <v>0</v>
      </c>
      <c r="S71" s="1072"/>
      <c r="T71" s="1904"/>
      <c r="U71" s="1904"/>
      <c r="V71" s="1065"/>
      <c r="W71" s="1065"/>
      <c r="X71" s="1065"/>
      <c r="Y71" s="1033"/>
      <c r="Z71" s="1074"/>
      <c r="AA71" s="551"/>
      <c r="AB71" s="1010" t="s">
        <v>1433</v>
      </c>
    </row>
    <row r="72" spans="1:28" ht="30" hidden="1" customHeight="1">
      <c r="A72" s="477">
        <f t="shared" si="41"/>
        <v>0</v>
      </c>
      <c r="B72" s="1066">
        <f t="shared" si="42"/>
        <v>0</v>
      </c>
      <c r="C72" s="1067">
        <f t="shared" si="42"/>
        <v>0</v>
      </c>
      <c r="D72" s="1067">
        <f t="shared" si="42"/>
        <v>0</v>
      </c>
      <c r="E72" s="1067">
        <f t="shared" si="42"/>
        <v>0</v>
      </c>
      <c r="F72" s="1067">
        <f t="shared" si="42"/>
        <v>0</v>
      </c>
      <c r="G72" s="1068">
        <f>+'6-3표준조사 2'!$V$12</f>
        <v>0</v>
      </c>
      <c r="H72" s="1068">
        <f>+'6-3표준조사 2'!$Z$12</f>
        <v>0</v>
      </c>
      <c r="I72" s="1069">
        <f>+'6-3표준조사 2'!$AA$12</f>
        <v>0</v>
      </c>
      <c r="J72" s="1068">
        <f>+'6-3표준조사 2'!$AC$12</f>
        <v>0</v>
      </c>
      <c r="K72" s="1070">
        <f>+'6-3표준조사 2'!$W$12</f>
        <v>0</v>
      </c>
      <c r="L72" s="1071">
        <f t="shared" si="40"/>
        <v>0</v>
      </c>
      <c r="M72" s="1063">
        <f>IF('6-3표준조사 2'!$R$4="모두베기",'6-3표준조사 2'!$Y$12,)</f>
        <v>0</v>
      </c>
      <c r="N72" s="1063">
        <f>IF('6-3표준조사 2'!$R$4="줄베기",'6-3표준조사 2'!$Y$12,)</f>
        <v>0</v>
      </c>
      <c r="O72" s="1063">
        <f>IF('6-3표준조사 2'!$R$4="둘레베기",'6-3표준조사 2'!$Y$12,)</f>
        <v>0</v>
      </c>
      <c r="P72" s="1063">
        <f>IF('6-3표준조사 2'!$R$4="맹아제거",'6-3표준조사 2'!$Y$12,)</f>
        <v>0</v>
      </c>
      <c r="Q72" s="1063"/>
      <c r="R72" s="1063">
        <f>'6-3표준조사 2'!$AD$12</f>
        <v>0</v>
      </c>
      <c r="S72" s="1072">
        <f t="shared" ref="S72:S76" si="43">S71</f>
        <v>0</v>
      </c>
      <c r="T72" s="1073"/>
      <c r="U72" s="1073"/>
      <c r="V72" s="1073"/>
      <c r="W72" s="1073"/>
      <c r="X72" s="1073"/>
      <c r="Y72" s="1035"/>
      <c r="Z72" s="1074"/>
      <c r="AA72" s="550"/>
    </row>
    <row r="73" spans="1:28" ht="30" hidden="1" customHeight="1">
      <c r="A73" s="477">
        <f t="shared" si="41"/>
        <v>0</v>
      </c>
      <c r="B73" s="1066">
        <f t="shared" si="42"/>
        <v>0</v>
      </c>
      <c r="C73" s="1067">
        <f t="shared" si="42"/>
        <v>0</v>
      </c>
      <c r="D73" s="1067">
        <f t="shared" si="42"/>
        <v>0</v>
      </c>
      <c r="E73" s="1067">
        <f t="shared" si="42"/>
        <v>0</v>
      </c>
      <c r="F73" s="1067">
        <f t="shared" si="42"/>
        <v>0</v>
      </c>
      <c r="G73" s="1068">
        <f>+'6-3표준조사 2'!$V$13</f>
        <v>0</v>
      </c>
      <c r="H73" s="1068">
        <f>+'6-3표준조사 2'!$Z$13</f>
        <v>0</v>
      </c>
      <c r="I73" s="1069">
        <f>+'6-3표준조사 2'!$AA$13</f>
        <v>0</v>
      </c>
      <c r="J73" s="1068">
        <f>+'6-3표준조사 2'!$AC$13</f>
        <v>0</v>
      </c>
      <c r="K73" s="1070">
        <f>+'6-3표준조사 2'!$W$13</f>
        <v>0</v>
      </c>
      <c r="L73" s="1071">
        <f t="shared" si="40"/>
        <v>0</v>
      </c>
      <c r="M73" s="1063">
        <f>IF('6-3표준조사 2'!$R$4="모두베기",'6-3표준조사 2'!$Y$13,)</f>
        <v>0</v>
      </c>
      <c r="N73" s="1063">
        <f>IF('6-3표준조사 2'!$R$4="줄베기",'6-3표준조사 2'!$Y$13,)</f>
        <v>0</v>
      </c>
      <c r="O73" s="1063">
        <f>IF('6-3표준조사 2'!$R$4="둘레베기",'6-3표준조사 2'!$Y$13,)</f>
        <v>0</v>
      </c>
      <c r="P73" s="1063">
        <f>IF('6-3표준조사 2'!$R$4="맹아제거",'6-3표준조사 2'!$Y$13,)</f>
        <v>0</v>
      </c>
      <c r="Q73" s="1063"/>
      <c r="R73" s="1063">
        <f>'6-3표준조사 2'!$AD$13</f>
        <v>0</v>
      </c>
      <c r="S73" s="1072">
        <f t="shared" si="43"/>
        <v>0</v>
      </c>
      <c r="T73" s="1073"/>
      <c r="U73" s="1073"/>
      <c r="V73" s="1073"/>
      <c r="W73" s="1073"/>
      <c r="X73" s="1073"/>
      <c r="Y73" s="1035"/>
      <c r="Z73" s="1074"/>
      <c r="AA73" s="550"/>
    </row>
    <row r="74" spans="1:28" ht="30" hidden="1" customHeight="1">
      <c r="A74" s="477">
        <f t="shared" si="41"/>
        <v>0</v>
      </c>
      <c r="B74" s="1066">
        <f t="shared" si="42"/>
        <v>0</v>
      </c>
      <c r="C74" s="1067">
        <f t="shared" si="42"/>
        <v>0</v>
      </c>
      <c r="D74" s="1067">
        <f t="shared" si="42"/>
        <v>0</v>
      </c>
      <c r="E74" s="1067">
        <f t="shared" si="42"/>
        <v>0</v>
      </c>
      <c r="F74" s="1067">
        <f t="shared" si="42"/>
        <v>0</v>
      </c>
      <c r="G74" s="1068">
        <f>+'6-3표준조사 2'!$V$14</f>
        <v>0</v>
      </c>
      <c r="H74" s="1068">
        <f>+'6-3표준조사 2'!$Z$14</f>
        <v>0</v>
      </c>
      <c r="I74" s="1069">
        <f>+'6-3표준조사 2'!$AA$14</f>
        <v>0</v>
      </c>
      <c r="J74" s="1068">
        <f>+'6-3표준조사 2'!$AC$14</f>
        <v>0</v>
      </c>
      <c r="K74" s="1070">
        <f>+'6-3표준조사 2'!$W$14</f>
        <v>0</v>
      </c>
      <c r="L74" s="1071">
        <f t="shared" si="40"/>
        <v>0</v>
      </c>
      <c r="M74" s="1063">
        <f>IF('6-3표준조사 2'!$R$4="모두베기",'6-3표준조사 2'!$Y$14,)</f>
        <v>0</v>
      </c>
      <c r="N74" s="1063">
        <f>IF('6-3표준조사 2'!$R$4="줄베기",'6-3표준조사 2'!$Y$14,)</f>
        <v>0</v>
      </c>
      <c r="O74" s="1063">
        <f>IF('6-3표준조사 2'!$R$4="둘레베기",'6-3표준조사 2'!$Y$14,)</f>
        <v>0</v>
      </c>
      <c r="P74" s="1063">
        <f>IF('6-3표준조사 2'!$R$4="맹아제거",'6-3표준조사 2'!$Y$14,)</f>
        <v>0</v>
      </c>
      <c r="Q74" s="1063"/>
      <c r="R74" s="1063">
        <f>'6-3표준조사 2'!$AD$14</f>
        <v>0</v>
      </c>
      <c r="S74" s="1072">
        <f t="shared" si="43"/>
        <v>0</v>
      </c>
      <c r="T74" s="1073"/>
      <c r="U74" s="1073"/>
      <c r="V74" s="1073"/>
      <c r="W74" s="1073"/>
      <c r="X74" s="1073"/>
      <c r="Y74" s="1035"/>
      <c r="Z74" s="1074"/>
      <c r="AA74" s="550"/>
    </row>
    <row r="75" spans="1:28" ht="30" hidden="1" customHeight="1">
      <c r="A75" s="477">
        <f t="shared" si="41"/>
        <v>0</v>
      </c>
      <c r="B75" s="1066">
        <f t="shared" si="42"/>
        <v>0</v>
      </c>
      <c r="C75" s="1067">
        <f t="shared" si="42"/>
        <v>0</v>
      </c>
      <c r="D75" s="1067">
        <f t="shared" si="42"/>
        <v>0</v>
      </c>
      <c r="E75" s="1067">
        <f t="shared" si="42"/>
        <v>0</v>
      </c>
      <c r="F75" s="1067">
        <f t="shared" si="42"/>
        <v>0</v>
      </c>
      <c r="G75" s="1068">
        <f>+'6-3표준조사 2'!$V$15</f>
        <v>0</v>
      </c>
      <c r="H75" s="1068">
        <f>+'6-3표준조사 2'!$Z$15</f>
        <v>0</v>
      </c>
      <c r="I75" s="1069">
        <f>+'6-3표준조사 2'!$AA$15</f>
        <v>0</v>
      </c>
      <c r="J75" s="1068">
        <f>+'6-3표준조사 2'!$AC$15</f>
        <v>0</v>
      </c>
      <c r="K75" s="1070">
        <f>+'6-3표준조사 2'!$W$15</f>
        <v>0</v>
      </c>
      <c r="L75" s="1071">
        <f t="shared" si="40"/>
        <v>0</v>
      </c>
      <c r="M75" s="1063">
        <f>IF('6-3표준조사 2'!$R$4="모두베기",'6-3표준조사 2'!$Y$15,)</f>
        <v>0</v>
      </c>
      <c r="N75" s="1063">
        <f>IF('6-3표준조사 2'!$R$4="줄베기",'6-3표준조사 2'!$Y$15,)</f>
        <v>0</v>
      </c>
      <c r="O75" s="1063">
        <f>IF('6-3표준조사 2'!$R$4="둘레베기",'6-3표준조사 2'!$Y$15,)</f>
        <v>0</v>
      </c>
      <c r="P75" s="1063">
        <f>IF('6-3표준조사 2'!$R$4="맹아제거",'6-3표준조사 2'!$Y$15,)</f>
        <v>0</v>
      </c>
      <c r="Q75" s="1063"/>
      <c r="R75" s="1063">
        <f>'6-3표준조사 2'!$AD$15</f>
        <v>0</v>
      </c>
      <c r="S75" s="1072">
        <f t="shared" si="43"/>
        <v>0</v>
      </c>
      <c r="T75" s="1073"/>
      <c r="U75" s="1073"/>
      <c r="V75" s="1073"/>
      <c r="W75" s="1073"/>
      <c r="X75" s="1073"/>
      <c r="Y75" s="1035"/>
      <c r="Z75" s="1074"/>
      <c r="AA75" s="550"/>
    </row>
    <row r="76" spans="1:28" ht="30" hidden="1" customHeight="1">
      <c r="A76" s="477">
        <f t="shared" si="41"/>
        <v>0</v>
      </c>
      <c r="B76" s="1075">
        <f t="shared" si="42"/>
        <v>0</v>
      </c>
      <c r="C76" s="1076">
        <f t="shared" si="42"/>
        <v>0</v>
      </c>
      <c r="D76" s="1076">
        <f t="shared" si="42"/>
        <v>0</v>
      </c>
      <c r="E76" s="1076">
        <f t="shared" si="42"/>
        <v>0</v>
      </c>
      <c r="F76" s="1076">
        <f t="shared" si="42"/>
        <v>0</v>
      </c>
      <c r="G76" s="1077">
        <f>+'6-3표준조사 2'!$V$16</f>
        <v>0</v>
      </c>
      <c r="H76" s="1077">
        <f>+'6-3표준조사 2'!$Z$16</f>
        <v>0</v>
      </c>
      <c r="I76" s="1078">
        <f>+'6-3표준조사 2'!$AA$16</f>
        <v>0</v>
      </c>
      <c r="J76" s="1077">
        <f>+'6-3표준조사 2'!$AC$16</f>
        <v>0</v>
      </c>
      <c r="K76" s="1079">
        <f>+'6-3표준조사 2'!$W$16</f>
        <v>0</v>
      </c>
      <c r="L76" s="1080">
        <f t="shared" si="40"/>
        <v>0</v>
      </c>
      <c r="M76" s="1081">
        <f>IF('6-3표준조사 2'!$R$4="모두베기",'6-3표준조사 2'!$Y$16,)</f>
        <v>0</v>
      </c>
      <c r="N76" s="1081">
        <f>IF('6-3표준조사 2'!$R$4="줄베기",'6-3표준조사 2'!$Y$16,)</f>
        <v>0</v>
      </c>
      <c r="O76" s="1081">
        <f>IF('6-3표준조사 2'!$R$4="둘레베기",'6-3표준조사 2'!$Y$16,)</f>
        <v>0</v>
      </c>
      <c r="P76" s="1081">
        <f>IF('6-3표준조사 2'!$R$4="맹아제거",'6-3표준조사 2'!$Y$16,)</f>
        <v>0</v>
      </c>
      <c r="Q76" s="1081"/>
      <c r="R76" s="1081">
        <f>'6-3표준조사 2'!$AD$16</f>
        <v>0</v>
      </c>
      <c r="S76" s="1082">
        <f t="shared" si="43"/>
        <v>0</v>
      </c>
      <c r="T76" s="1083"/>
      <c r="U76" s="1083"/>
      <c r="V76" s="1083"/>
      <c r="W76" s="1083"/>
      <c r="X76" s="1083"/>
      <c r="Y76" s="1045"/>
      <c r="Z76" s="1084"/>
      <c r="AA76" s="550"/>
    </row>
    <row r="77" spans="1:28" ht="30" hidden="1" customHeight="1">
      <c r="A77" s="477">
        <f t="shared" si="41"/>
        <v>0</v>
      </c>
      <c r="B77" s="1013">
        <f>+'6-3표준조사 2'!$K$79</f>
        <v>0</v>
      </c>
      <c r="C77" s="1014">
        <f>+'6-3표준조사 2'!$L$79</f>
        <v>0</v>
      </c>
      <c r="D77" s="1014">
        <f>+'6-3표준조사 2'!$M$79</f>
        <v>0</v>
      </c>
      <c r="E77" s="1014">
        <f>+'6-3표준조사 2'!$N$79</f>
        <v>0</v>
      </c>
      <c r="F77" s="1014">
        <f>+'6-3표준조사 2'!$O$79</f>
        <v>0</v>
      </c>
      <c r="G77" s="1014" t="str">
        <f>+'6-3표준조사 2'!$V$84</f>
        <v>산72-3</v>
      </c>
      <c r="H77" s="1015" t="str">
        <f>+'6-3표준조사 2'!$Z$84</f>
        <v>쉬나무(용)</v>
      </c>
      <c r="I77" s="1016" t="str">
        <f>+'6-3표준조사 2'!$AA$84</f>
        <v>2-0</v>
      </c>
      <c r="J77" s="1049">
        <f>+'6-3표준조사 2'!$AC$84</f>
        <v>2025</v>
      </c>
      <c r="K77" s="1050">
        <f>'6-3표준조사 2'!$W$84</f>
        <v>38.46</v>
      </c>
      <c r="L77" s="1051">
        <f t="shared" si="40"/>
        <v>0</v>
      </c>
      <c r="M77" s="1052">
        <f>IF('6-3표준조사 2'!$R$79="모두베기",'6-3표준조사 2'!$Y$84,)</f>
        <v>0</v>
      </c>
      <c r="N77" s="1052">
        <f>IF('6-3표준조사 2'!$R$79="줄베기",'6-3표준조사 2'!$Y$84,)</f>
        <v>0</v>
      </c>
      <c r="O77" s="1052">
        <f>IF('6-3표준조사 2'!$R$79="둘레베기",'6-3표준조사 2'!$Y$84,)</f>
        <v>0</v>
      </c>
      <c r="P77" s="1019">
        <f>IF('6-3표준조사 2'!$R$79="맹아제거",'6-3표준조사 2'!$Y$84,)</f>
        <v>0</v>
      </c>
      <c r="Q77" s="1018" t="s">
        <v>518</v>
      </c>
      <c r="R77" s="1052">
        <f>'6-3표준조사 2'!$AD$84</f>
        <v>0</v>
      </c>
      <c r="S77" s="1053">
        <f>'5-3단가산출서 2'!$D$63</f>
        <v>0</v>
      </c>
      <c r="T77" s="1905" t="s">
        <v>1370</v>
      </c>
      <c r="U77" s="1903" t="s">
        <v>1370</v>
      </c>
      <c r="V77" s="1057">
        <f>'6-3표준조사 2'!$AB$84</f>
        <v>2000</v>
      </c>
      <c r="W77" s="1057">
        <f>'6-3표준조사 2'!$Q$85</f>
        <v>0</v>
      </c>
      <c r="X77" s="1058">
        <f>W77/V77</f>
        <v>0</v>
      </c>
      <c r="Y77" s="1023">
        <f>'6-3표준조사 2'!$O$81</f>
        <v>0</v>
      </c>
      <c r="Z77" s="1024"/>
      <c r="AA77" s="555"/>
      <c r="AB77" s="1010" t="s">
        <v>1434</v>
      </c>
    </row>
    <row r="78" spans="1:28" ht="30" hidden="1" customHeight="1">
      <c r="A78" s="477">
        <f t="shared" si="41"/>
        <v>0</v>
      </c>
      <c r="B78" s="1066">
        <f t="shared" ref="B78:F84" si="44">IF($A78&gt;0,B77,)</f>
        <v>0</v>
      </c>
      <c r="C78" s="1067">
        <f t="shared" si="44"/>
        <v>0</v>
      </c>
      <c r="D78" s="1067">
        <f t="shared" si="44"/>
        <v>0</v>
      </c>
      <c r="E78" s="1067">
        <f t="shared" si="44"/>
        <v>0</v>
      </c>
      <c r="F78" s="1067">
        <f t="shared" si="44"/>
        <v>0</v>
      </c>
      <c r="G78" s="1067">
        <f>+'6-3표준조사 2'!$V$85</f>
        <v>0</v>
      </c>
      <c r="H78" s="1068">
        <f>+'6-3표준조사 2'!$Z$85</f>
        <v>0</v>
      </c>
      <c r="I78" s="1069">
        <f>+'6-3표준조사 2'!$AA$85</f>
        <v>0</v>
      </c>
      <c r="J78" s="1068">
        <f>+'6-3표준조사 2'!$AC$85</f>
        <v>0</v>
      </c>
      <c r="K78" s="1070">
        <f>+'6-3표준조사 2'!$W$85</f>
        <v>0</v>
      </c>
      <c r="L78" s="1071">
        <f t="shared" si="40"/>
        <v>0</v>
      </c>
      <c r="M78" s="1063">
        <f>IF('6-3표준조사 2'!$R$79="모두베기",'6-3표준조사 2'!$Y$85,)</f>
        <v>0</v>
      </c>
      <c r="N78" s="1063">
        <f>IF('6-3표준조사 2'!$R$79="줄베기",'6-3표준조사 2'!$Y$85,)</f>
        <v>0</v>
      </c>
      <c r="O78" s="1063">
        <f>IF('6-3표준조사 2'!$R$79="둘레베기",'6-3표준조사 2'!$Y$85,)</f>
        <v>0</v>
      </c>
      <c r="P78" s="1063">
        <f>IF('6-3표준조사 2'!$R$79="맹아제거",'6-3표준조사 2'!$Y$85,)</f>
        <v>0</v>
      </c>
      <c r="Q78" s="1063"/>
      <c r="R78" s="1063">
        <f>'6-3표준조사 2'!$AD$85</f>
        <v>0</v>
      </c>
      <c r="S78" s="1072"/>
      <c r="T78" s="1904"/>
      <c r="U78" s="1904"/>
      <c r="V78" s="1065"/>
      <c r="W78" s="1065"/>
      <c r="X78" s="1065"/>
      <c r="Y78" s="1033"/>
      <c r="Z78" s="1074"/>
      <c r="AA78" s="551"/>
      <c r="AB78" s="13">
        <v>15</v>
      </c>
    </row>
    <row r="79" spans="1:28" ht="30" hidden="1" customHeight="1">
      <c r="A79" s="477">
        <f t="shared" si="41"/>
        <v>0</v>
      </c>
      <c r="B79" s="1066">
        <f t="shared" si="44"/>
        <v>0</v>
      </c>
      <c r="C79" s="1067">
        <f t="shared" si="44"/>
        <v>0</v>
      </c>
      <c r="D79" s="1067">
        <f t="shared" si="44"/>
        <v>0</v>
      </c>
      <c r="E79" s="1067">
        <f t="shared" si="44"/>
        <v>0</v>
      </c>
      <c r="F79" s="1067">
        <f t="shared" si="44"/>
        <v>0</v>
      </c>
      <c r="G79" s="1067">
        <f>+'6-3표준조사 2'!$V$86</f>
        <v>0</v>
      </c>
      <c r="H79" s="1068">
        <f>+'6-3표준조사 2'!$Z$86</f>
        <v>0</v>
      </c>
      <c r="I79" s="1069">
        <f>+'6-3표준조사 2'!$AA$86</f>
        <v>0</v>
      </c>
      <c r="J79" s="1068">
        <f>+'6-3표준조사 2'!$AC$86</f>
        <v>0</v>
      </c>
      <c r="K79" s="1070">
        <f>+'6-3표준조사 2'!$W$86</f>
        <v>0</v>
      </c>
      <c r="L79" s="1071">
        <f t="shared" si="40"/>
        <v>0</v>
      </c>
      <c r="M79" s="1063">
        <f>IF('6-3표준조사 2'!$R$79="모두베기",'6-3표준조사 2'!$Y$86,)</f>
        <v>0</v>
      </c>
      <c r="N79" s="1063">
        <f>IF('6-3표준조사 2'!$R$79="줄베기",'6-3표준조사 2'!$Y$86,)</f>
        <v>0</v>
      </c>
      <c r="O79" s="1063">
        <f>IF('6-3표준조사 2'!$R$79="둘레베기",'6-3표준조사 2'!$Y$86,)</f>
        <v>0</v>
      </c>
      <c r="P79" s="1063">
        <f>IF('6-3표준조사 2'!$R$79="맹아제거",'6-3표준조사 2'!$Y$86,)</f>
        <v>0</v>
      </c>
      <c r="Q79" s="1063"/>
      <c r="R79" s="1063">
        <f>'6-3표준조사 2'!$AD$86</f>
        <v>0</v>
      </c>
      <c r="S79" s="1072">
        <f t="shared" ref="S79:S84" si="45">S78</f>
        <v>0</v>
      </c>
      <c r="T79" s="1065"/>
      <c r="U79" s="1065"/>
      <c r="V79" s="1065"/>
      <c r="W79" s="1065"/>
      <c r="X79" s="1065"/>
      <c r="Y79" s="1033"/>
      <c r="Z79" s="1085"/>
      <c r="AA79" s="551"/>
    </row>
    <row r="80" spans="1:28" ht="30" hidden="1" customHeight="1">
      <c r="A80" s="477">
        <f t="shared" si="41"/>
        <v>0</v>
      </c>
      <c r="B80" s="1066">
        <f t="shared" si="44"/>
        <v>0</v>
      </c>
      <c r="C80" s="1067">
        <f t="shared" si="44"/>
        <v>0</v>
      </c>
      <c r="D80" s="1067">
        <f t="shared" si="44"/>
        <v>0</v>
      </c>
      <c r="E80" s="1067">
        <f t="shared" si="44"/>
        <v>0</v>
      </c>
      <c r="F80" s="1067">
        <f t="shared" si="44"/>
        <v>0</v>
      </c>
      <c r="G80" s="1067">
        <f>+'6-3표준조사 2'!$V$87</f>
        <v>0</v>
      </c>
      <c r="H80" s="1068">
        <f>+'6-3표준조사 2'!$Z$87</f>
        <v>0</v>
      </c>
      <c r="I80" s="1069">
        <f>+'6-3표준조사 2'!$AA$87</f>
        <v>0</v>
      </c>
      <c r="J80" s="1068">
        <f>+'6-3표준조사 2'!$AC$87</f>
        <v>0</v>
      </c>
      <c r="K80" s="1070">
        <f>+'6-3표준조사 2'!$W$87</f>
        <v>0</v>
      </c>
      <c r="L80" s="1071">
        <f t="shared" si="40"/>
        <v>0</v>
      </c>
      <c r="M80" s="1063">
        <f>IF('6-3표준조사 2'!$R$79="모두베기",'6-3표준조사 2'!$Y$87,)</f>
        <v>0</v>
      </c>
      <c r="N80" s="1063">
        <f>IF('6-3표준조사 2'!$R$79="줄베기",'6-3표준조사 2'!$Y$87,)</f>
        <v>0</v>
      </c>
      <c r="O80" s="1063">
        <f>IF('6-3표준조사 2'!$R$79="둘레베기",'6-3표준조사 2'!$Y$87,)</f>
        <v>0</v>
      </c>
      <c r="P80" s="1063">
        <f>IF('6-3표준조사 2'!$R$79="맹아제거",'6-3표준조사 2'!$Y$87,)</f>
        <v>0</v>
      </c>
      <c r="Q80" s="1063"/>
      <c r="R80" s="1063">
        <f>'6-3표준조사 2'!$AD$87</f>
        <v>0</v>
      </c>
      <c r="S80" s="1072">
        <f t="shared" si="45"/>
        <v>0</v>
      </c>
      <c r="T80" s="1065"/>
      <c r="U80" s="1065"/>
      <c r="V80" s="1065"/>
      <c r="W80" s="1065"/>
      <c r="X80" s="1065"/>
      <c r="Y80" s="1033"/>
      <c r="Z80" s="1085"/>
      <c r="AA80" s="551"/>
    </row>
    <row r="81" spans="1:28" ht="30" hidden="1" customHeight="1">
      <c r="A81" s="477">
        <f t="shared" si="41"/>
        <v>0</v>
      </c>
      <c r="B81" s="1066">
        <f t="shared" si="44"/>
        <v>0</v>
      </c>
      <c r="C81" s="1067">
        <f t="shared" si="44"/>
        <v>0</v>
      </c>
      <c r="D81" s="1067">
        <f t="shared" si="44"/>
        <v>0</v>
      </c>
      <c r="E81" s="1067">
        <f t="shared" si="44"/>
        <v>0</v>
      </c>
      <c r="F81" s="1067">
        <f t="shared" si="44"/>
        <v>0</v>
      </c>
      <c r="G81" s="1067">
        <f>+'6-3표준조사 2'!$V$88</f>
        <v>0</v>
      </c>
      <c r="H81" s="1068">
        <f>+'6-3표준조사 2'!$Z$88</f>
        <v>0</v>
      </c>
      <c r="I81" s="1069">
        <f>+'6-3표준조사 2'!$AA$88</f>
        <v>0</v>
      </c>
      <c r="J81" s="1068">
        <f>+'6-3표준조사 2'!$AC$88</f>
        <v>0</v>
      </c>
      <c r="K81" s="1070">
        <f>+'6-3표준조사 2'!$W$88</f>
        <v>0</v>
      </c>
      <c r="L81" s="1071">
        <f t="shared" si="40"/>
        <v>0</v>
      </c>
      <c r="M81" s="1063">
        <f>IF('6-3표준조사 2'!$R$79="모두베기",'6-3표준조사 2'!$Y$88,)</f>
        <v>0</v>
      </c>
      <c r="N81" s="1063">
        <f>IF('6-3표준조사 2'!$R$79="줄베기",'6-3표준조사 2'!$Y$88,)</f>
        <v>0</v>
      </c>
      <c r="O81" s="1063">
        <f>IF('6-3표준조사 2'!$R$79="둘레베기",'6-3표준조사 2'!$Y$88,)</f>
        <v>0</v>
      </c>
      <c r="P81" s="1063">
        <f>IF('6-3표준조사 2'!$R$79="맹아제거",'6-3표준조사 2'!$Y$88,)</f>
        <v>0</v>
      </c>
      <c r="Q81" s="1063"/>
      <c r="R81" s="1063">
        <f>'6-3표준조사 2'!$AD$88</f>
        <v>0</v>
      </c>
      <c r="S81" s="1072">
        <f t="shared" si="45"/>
        <v>0</v>
      </c>
      <c r="T81" s="1065"/>
      <c r="U81" s="1065"/>
      <c r="V81" s="1065"/>
      <c r="W81" s="1065"/>
      <c r="X81" s="1065"/>
      <c r="Y81" s="1033"/>
      <c r="Z81" s="1085"/>
      <c r="AA81" s="551"/>
    </row>
    <row r="82" spans="1:28" ht="30" hidden="1" customHeight="1">
      <c r="A82" s="477">
        <f t="shared" si="41"/>
        <v>0</v>
      </c>
      <c r="B82" s="1066">
        <f t="shared" si="44"/>
        <v>0</v>
      </c>
      <c r="C82" s="1067">
        <f t="shared" si="44"/>
        <v>0</v>
      </c>
      <c r="D82" s="1067">
        <f t="shared" si="44"/>
        <v>0</v>
      </c>
      <c r="E82" s="1067">
        <f t="shared" si="44"/>
        <v>0</v>
      </c>
      <c r="F82" s="1067">
        <f t="shared" si="44"/>
        <v>0</v>
      </c>
      <c r="G82" s="1067">
        <f>+'6-3표준조사 2'!$V$89</f>
        <v>0</v>
      </c>
      <c r="H82" s="1068">
        <f>+'6-3표준조사 2'!$Z$89</f>
        <v>0</v>
      </c>
      <c r="I82" s="1069">
        <f>+'6-3표준조사 2'!$AA$89</f>
        <v>0</v>
      </c>
      <c r="J82" s="1068">
        <f>+'6-3표준조사 2'!$AC$89</f>
        <v>0</v>
      </c>
      <c r="K82" s="1070">
        <f>+'6-3표준조사 2'!$W$89</f>
        <v>0</v>
      </c>
      <c r="L82" s="1071">
        <f t="shared" si="40"/>
        <v>0</v>
      </c>
      <c r="M82" s="1063">
        <f>IF('6-3표준조사 2'!$R$79="모두베기",'6-3표준조사 2'!$Y$89,)</f>
        <v>0</v>
      </c>
      <c r="N82" s="1063">
        <f>IF('6-3표준조사 2'!$R$79="줄베기",'6-3표준조사 2'!$Y$89,)</f>
        <v>0</v>
      </c>
      <c r="O82" s="1063">
        <f>IF('6-3표준조사 2'!$R$79="둘레베기",'6-3표준조사 2'!$Y$89,)</f>
        <v>0</v>
      </c>
      <c r="P82" s="1063">
        <f>IF('6-3표준조사 2'!$R$79="맹아제거",'6-3표준조사 2'!$Y$89,)</f>
        <v>0</v>
      </c>
      <c r="Q82" s="1063"/>
      <c r="R82" s="1063">
        <f>'6-3표준조사 2'!$AD$89</f>
        <v>0</v>
      </c>
      <c r="S82" s="1072">
        <f t="shared" si="45"/>
        <v>0</v>
      </c>
      <c r="T82" s="1065"/>
      <c r="U82" s="1065"/>
      <c r="V82" s="1065"/>
      <c r="W82" s="1065"/>
      <c r="X82" s="1065"/>
      <c r="Y82" s="1033"/>
      <c r="Z82" s="1085"/>
      <c r="AA82" s="551"/>
    </row>
    <row r="83" spans="1:28" ht="30" hidden="1" customHeight="1">
      <c r="A83" s="477">
        <f t="shared" si="41"/>
        <v>0</v>
      </c>
      <c r="B83" s="1066">
        <f t="shared" si="44"/>
        <v>0</v>
      </c>
      <c r="C83" s="1067">
        <f t="shared" si="44"/>
        <v>0</v>
      </c>
      <c r="D83" s="1067">
        <f t="shared" si="44"/>
        <v>0</v>
      </c>
      <c r="E83" s="1067">
        <f t="shared" si="44"/>
        <v>0</v>
      </c>
      <c r="F83" s="1067">
        <f t="shared" si="44"/>
        <v>0</v>
      </c>
      <c r="G83" s="1067">
        <f>+'6-3표준조사 2'!$V$90</f>
        <v>0</v>
      </c>
      <c r="H83" s="1068">
        <f>+'6-3표준조사 2'!$Z$90</f>
        <v>0</v>
      </c>
      <c r="I83" s="1069">
        <f>+'6-3표준조사 2'!$AA$90</f>
        <v>0</v>
      </c>
      <c r="J83" s="1068">
        <f>+'6-3표준조사 2'!$AC$90</f>
        <v>0</v>
      </c>
      <c r="K83" s="1070">
        <f>+'6-3표준조사 2'!$W$90</f>
        <v>0</v>
      </c>
      <c r="L83" s="1071">
        <f t="shared" si="40"/>
        <v>0</v>
      </c>
      <c r="M83" s="1063">
        <f>IF('6-3표준조사 2'!$R$79="모두베기",'6-3표준조사 2'!$Y$90,)</f>
        <v>0</v>
      </c>
      <c r="N83" s="1063">
        <f>IF('6-3표준조사 2'!$R$79="줄베기",'6-3표준조사 2'!$Y$90,)</f>
        <v>0</v>
      </c>
      <c r="O83" s="1063">
        <f>IF('6-3표준조사 2'!$R$79="둘레베기",'6-3표준조사 2'!$Y$90,)</f>
        <v>0</v>
      </c>
      <c r="P83" s="1063">
        <f>IF('6-3표준조사 2'!$R$79="맹아제거",'6-3표준조사 2'!$Y$90,)</f>
        <v>0</v>
      </c>
      <c r="Q83" s="1063"/>
      <c r="R83" s="1063">
        <f>'6-3표준조사 2'!$AD$90</f>
        <v>0</v>
      </c>
      <c r="S83" s="1072">
        <f t="shared" si="45"/>
        <v>0</v>
      </c>
      <c r="T83" s="1065"/>
      <c r="U83" s="1065"/>
      <c r="V83" s="1065"/>
      <c r="W83" s="1065"/>
      <c r="X83" s="1065"/>
      <c r="Y83" s="1033"/>
      <c r="Z83" s="1085"/>
      <c r="AA83" s="551"/>
    </row>
    <row r="84" spans="1:28" ht="30" hidden="1" customHeight="1">
      <c r="A84" s="477">
        <f t="shared" si="41"/>
        <v>0</v>
      </c>
      <c r="B84" s="1075">
        <f t="shared" si="44"/>
        <v>0</v>
      </c>
      <c r="C84" s="1076">
        <f t="shared" si="44"/>
        <v>0</v>
      </c>
      <c r="D84" s="1076">
        <f t="shared" si="44"/>
        <v>0</v>
      </c>
      <c r="E84" s="1076">
        <f t="shared" si="44"/>
        <v>0</v>
      </c>
      <c r="F84" s="1076">
        <f t="shared" si="44"/>
        <v>0</v>
      </c>
      <c r="G84" s="1076">
        <f>+'6-3표준조사 2'!$V$91</f>
        <v>0</v>
      </c>
      <c r="H84" s="1077">
        <f>+'6-3표준조사 2'!$Z$91</f>
        <v>0</v>
      </c>
      <c r="I84" s="1078">
        <f>+'6-3표준조사 2'!$AA$91</f>
        <v>0</v>
      </c>
      <c r="J84" s="1077">
        <f>+'6-3표준조사 2'!$AC$91</f>
        <v>0</v>
      </c>
      <c r="K84" s="1079">
        <f>+'6-3표준조사 2'!$W$91</f>
        <v>0</v>
      </c>
      <c r="L84" s="1080">
        <f t="shared" si="40"/>
        <v>0</v>
      </c>
      <c r="M84" s="1081">
        <f>IF('6-3표준조사 2'!$R$79="모두베기",'6-3표준조사 2'!$Y$91,)</f>
        <v>0</v>
      </c>
      <c r="N84" s="1081">
        <f>IF('6-3표준조사 2'!$R$79="줄베기",'6-3표준조사 2'!$Y$91,)</f>
        <v>0</v>
      </c>
      <c r="O84" s="1081">
        <f>IF('6-3표준조사 2'!$R$79="둘레베기",'6-3표준조사 2'!$Y$91,)</f>
        <v>0</v>
      </c>
      <c r="P84" s="1081">
        <f>IF('6-3표준조사 2'!$R$79="맹아제거",'6-3표준조사 2'!$Y$91,)</f>
        <v>0</v>
      </c>
      <c r="Q84" s="1081"/>
      <c r="R84" s="1081">
        <f>'6-3표준조사 2'!$AD$91</f>
        <v>0</v>
      </c>
      <c r="S84" s="1082">
        <f t="shared" si="45"/>
        <v>0</v>
      </c>
      <c r="T84" s="1086"/>
      <c r="U84" s="1086"/>
      <c r="V84" s="1086"/>
      <c r="W84" s="1086"/>
      <c r="X84" s="1086"/>
      <c r="Y84" s="1047"/>
      <c r="Z84" s="1087"/>
      <c r="AA84" s="551"/>
    </row>
    <row r="85" spans="1:28" ht="30" hidden="1" customHeight="1">
      <c r="A85" s="477">
        <f t="shared" si="41"/>
        <v>0</v>
      </c>
      <c r="B85" s="1013">
        <f>+'6-3표준조사 2'!$K$154</f>
        <v>0</v>
      </c>
      <c r="C85" s="1014">
        <f>+'6-3표준조사 2'!$L$154</f>
        <v>0</v>
      </c>
      <c r="D85" s="1014">
        <f>+'6-3표준조사 2'!$M$154</f>
        <v>0</v>
      </c>
      <c r="E85" s="1014">
        <f>+'6-3표준조사 2'!$N$154</f>
        <v>0</v>
      </c>
      <c r="F85" s="1014">
        <f>+'6-3표준조사 2'!$O$154</f>
        <v>0</v>
      </c>
      <c r="G85" s="1014" t="str">
        <f>+'6-3표준조사 2'!$V$159</f>
        <v>산72-3</v>
      </c>
      <c r="H85" s="1015" t="str">
        <f>+'6-3표준조사 2'!$Z$159</f>
        <v>백합(용)</v>
      </c>
      <c r="I85" s="1016" t="str">
        <f>+'6-3표준조사 2'!$AA$159</f>
        <v>1-0</v>
      </c>
      <c r="J85" s="1015">
        <f>+'6-3표준조사 2'!$AC$159</f>
        <v>2025</v>
      </c>
      <c r="K85" s="1017">
        <f>+'6-3표준조사 2'!$W$159</f>
        <v>38.46</v>
      </c>
      <c r="L85" s="1018">
        <f t="shared" si="40"/>
        <v>0</v>
      </c>
      <c r="M85" s="1019">
        <f>IF('6-3표준조사 2'!$R$79="모두베기",'6-3표준조사 2'!$Y$159,)</f>
        <v>0</v>
      </c>
      <c r="N85" s="1019">
        <f>IF('6-3표준조사 2'!$R$79="줄베기",'6-3표준조사 2'!$Y$159,)</f>
        <v>0</v>
      </c>
      <c r="O85" s="1019">
        <f>IF('6-3표준조사 2'!$R$79="둘레베기",'6-3표준조사 2'!$Y$159,)</f>
        <v>0</v>
      </c>
      <c r="P85" s="1019">
        <f>IF('6-3표준조사 2'!$R$79="맹아제거",'6-3표준조사 2'!$Y$159,)</f>
        <v>0</v>
      </c>
      <c r="Q85" s="1018" t="s">
        <v>518</v>
      </c>
      <c r="R85" s="1019">
        <f>'6-3표준조사 2'!$AD$159</f>
        <v>0</v>
      </c>
      <c r="S85" s="1020">
        <f>'5-3단가산출서 2'!$D$108</f>
        <v>0</v>
      </c>
      <c r="T85" s="1225" t="s">
        <v>1480</v>
      </c>
      <c r="U85" s="1088" t="s">
        <v>1370</v>
      </c>
      <c r="V85" s="1057">
        <f>'6-3표준조사 2'!$AB$159</f>
        <v>2000</v>
      </c>
      <c r="W85" s="1057">
        <f>'6-3표준조사 2'!$Q$160</f>
        <v>0</v>
      </c>
      <c r="X85" s="1058">
        <f>W85/V85</f>
        <v>0</v>
      </c>
      <c r="Y85" s="1023">
        <f>'6-3표준조사 2'!$O$156</f>
        <v>0</v>
      </c>
      <c r="Z85" s="1024"/>
      <c r="AA85" s="555"/>
      <c r="AB85" s="1010" t="s">
        <v>1435</v>
      </c>
    </row>
    <row r="86" spans="1:28" ht="30" hidden="1" customHeight="1">
      <c r="A86" s="477">
        <f t="shared" si="41"/>
        <v>0</v>
      </c>
      <c r="B86" s="1066">
        <f>IF($A86&gt;0,B85,)</f>
        <v>0</v>
      </c>
      <c r="C86" s="1067">
        <f>IF($A86&gt;0,C85,)</f>
        <v>0</v>
      </c>
      <c r="D86" s="1067">
        <f>IF($A86&gt;0,D85,)</f>
        <v>0</v>
      </c>
      <c r="E86" s="1067">
        <f>IF($A86&gt;0,E85,)</f>
        <v>0</v>
      </c>
      <c r="F86" s="1067">
        <f t="shared" ref="F86:F132" si="46">IF($A86&gt;0,F85,)</f>
        <v>0</v>
      </c>
      <c r="G86" s="1067">
        <f>+'6-3표준조사 2'!$V$160</f>
        <v>0</v>
      </c>
      <c r="H86" s="1068">
        <f>+'6-3표준조사 2'!$Z$160</f>
        <v>0</v>
      </c>
      <c r="I86" s="1069">
        <f>+'6-3표준조사 2'!$AA$160</f>
        <v>0</v>
      </c>
      <c r="J86" s="1068">
        <f>+'6-3표준조사 2'!$AC$160</f>
        <v>0</v>
      </c>
      <c r="K86" s="1070">
        <f>+'6-3표준조사 2'!$W$160</f>
        <v>0</v>
      </c>
      <c r="L86" s="1071">
        <f t="shared" ref="L86:L132" si="47">SUM(M86:R86)</f>
        <v>0</v>
      </c>
      <c r="M86" s="1063">
        <f>IF('6-3표준조사 2'!$R$79="모두베기",'6-3표준조사 2'!$Y$160,)</f>
        <v>0</v>
      </c>
      <c r="N86" s="1063">
        <f>IF('6-3표준조사 2'!$R$79="줄베기",'6-3표준조사 2'!$Y$160,)</f>
        <v>0</v>
      </c>
      <c r="O86" s="1063">
        <f>IF('6-3표준조사 2'!$R$79="둘레베기",'6-3표준조사 2'!$Y$160,)</f>
        <v>0</v>
      </c>
      <c r="P86" s="1063">
        <f>IF('6-3표준조사 2'!$R$79="맹아제거",'6-3표준조사 2'!$Y$160,)</f>
        <v>0</v>
      </c>
      <c r="Q86" s="1063"/>
      <c r="R86" s="1063">
        <f>'6-3표준조사 2'!$AD$160</f>
        <v>0</v>
      </c>
      <c r="S86" s="1072">
        <f t="shared" ref="S86:S92" si="48">S85</f>
        <v>0</v>
      </c>
      <c r="T86" s="1065"/>
      <c r="U86" s="1065"/>
      <c r="V86" s="1065"/>
      <c r="W86" s="1065"/>
      <c r="X86" s="1065"/>
      <c r="Y86" s="1033"/>
      <c r="Z86" s="1085"/>
      <c r="AA86" s="551"/>
    </row>
    <row r="87" spans="1:28" ht="30" hidden="1" customHeight="1">
      <c r="A87" s="477">
        <f t="shared" si="41"/>
        <v>0</v>
      </c>
      <c r="B87" s="1066">
        <f t="shared" ref="B87:E92" si="49">IF($A87&gt;0,B86,)</f>
        <v>0</v>
      </c>
      <c r="C87" s="1067">
        <f t="shared" si="49"/>
        <v>0</v>
      </c>
      <c r="D87" s="1067">
        <f t="shared" si="49"/>
        <v>0</v>
      </c>
      <c r="E87" s="1067">
        <f t="shared" si="49"/>
        <v>0</v>
      </c>
      <c r="F87" s="1067">
        <f t="shared" si="46"/>
        <v>0</v>
      </c>
      <c r="G87" s="1067">
        <f>+'6-3표준조사 2'!$V$161</f>
        <v>0</v>
      </c>
      <c r="H87" s="1068">
        <f>+'6-3표준조사 2'!$Z$161</f>
        <v>0</v>
      </c>
      <c r="I87" s="1069">
        <f>+'6-3표준조사 2'!$AA$161</f>
        <v>0</v>
      </c>
      <c r="J87" s="1068">
        <f>+'6-3표준조사 2'!$AC$161</f>
        <v>0</v>
      </c>
      <c r="K87" s="1070">
        <f>+'6-3표준조사 2'!$W$161</f>
        <v>0</v>
      </c>
      <c r="L87" s="1071">
        <f t="shared" si="47"/>
        <v>0</v>
      </c>
      <c r="M87" s="1063">
        <f>IF('6-3표준조사 2'!$R$79="모두베기",'6-3표준조사 2'!$Y$161,)</f>
        <v>0</v>
      </c>
      <c r="N87" s="1063">
        <f>IF('6-3표준조사 2'!$R$79="줄베기",'6-3표준조사 2'!$Y$161,)</f>
        <v>0</v>
      </c>
      <c r="O87" s="1063">
        <f>IF('6-3표준조사 2'!$R$79="둘레베기",'6-3표준조사 2'!$Y$161,)</f>
        <v>0</v>
      </c>
      <c r="P87" s="1063">
        <f>IF('6-3표준조사 2'!$R$79="맹아제거",'6-3표준조사 2'!$Y$161,)</f>
        <v>0</v>
      </c>
      <c r="Q87" s="1063"/>
      <c r="R87" s="1063">
        <f>'6-3표준조사 2'!$AD$161</f>
        <v>0</v>
      </c>
      <c r="S87" s="1072">
        <f t="shared" si="48"/>
        <v>0</v>
      </c>
      <c r="T87" s="1065"/>
      <c r="U87" s="1065"/>
      <c r="V87" s="1065"/>
      <c r="W87" s="1065"/>
      <c r="X87" s="1065"/>
      <c r="Y87" s="1033"/>
      <c r="Z87" s="1085"/>
      <c r="AA87" s="551"/>
    </row>
    <row r="88" spans="1:28" ht="30" hidden="1" customHeight="1">
      <c r="A88" s="477">
        <f t="shared" si="41"/>
        <v>0</v>
      </c>
      <c r="B88" s="1066">
        <f t="shared" si="49"/>
        <v>0</v>
      </c>
      <c r="C88" s="1067">
        <f t="shared" si="49"/>
        <v>0</v>
      </c>
      <c r="D88" s="1067">
        <f t="shared" si="49"/>
        <v>0</v>
      </c>
      <c r="E88" s="1067">
        <f t="shared" si="49"/>
        <v>0</v>
      </c>
      <c r="F88" s="1067">
        <f t="shared" si="46"/>
        <v>0</v>
      </c>
      <c r="G88" s="1067">
        <f>+'6-3표준조사 2'!$V$162</f>
        <v>0</v>
      </c>
      <c r="H88" s="1068">
        <f>+'6-3표준조사 2'!$Z$162</f>
        <v>0</v>
      </c>
      <c r="I88" s="1069">
        <f>+'6-3표준조사 2'!$AA$162</f>
        <v>0</v>
      </c>
      <c r="J88" s="1068">
        <f>+'6-3표준조사 2'!$AC$162</f>
        <v>0</v>
      </c>
      <c r="K88" s="1070">
        <f>+'6-3표준조사 2'!$W$162</f>
        <v>0</v>
      </c>
      <c r="L88" s="1071">
        <f t="shared" si="47"/>
        <v>0</v>
      </c>
      <c r="M88" s="1063">
        <f>IF('6-3표준조사 2'!$R$79="모두베기",'6-3표준조사 2'!$Y$162,)</f>
        <v>0</v>
      </c>
      <c r="N88" s="1063">
        <f>IF('6-3표준조사 2'!$R$79="줄베기",'6-3표준조사 2'!$Y$162,)</f>
        <v>0</v>
      </c>
      <c r="O88" s="1063">
        <f>IF('6-3표준조사 2'!$R$79="둘레베기",'6-3표준조사 2'!$Y$162,)</f>
        <v>0</v>
      </c>
      <c r="P88" s="1063">
        <f>IF('6-3표준조사 2'!$R$79="맹아제거",'6-3표준조사 2'!$Y$162,)</f>
        <v>0</v>
      </c>
      <c r="Q88" s="1063"/>
      <c r="R88" s="1063">
        <f>'6-3표준조사 2'!$AD$162</f>
        <v>0</v>
      </c>
      <c r="S88" s="1072">
        <f t="shared" si="48"/>
        <v>0</v>
      </c>
      <c r="T88" s="1065"/>
      <c r="U88" s="1065"/>
      <c r="V88" s="1065"/>
      <c r="W88" s="1065"/>
      <c r="X88" s="1065"/>
      <c r="Y88" s="1033"/>
      <c r="Z88" s="1085"/>
      <c r="AA88" s="551"/>
    </row>
    <row r="89" spans="1:28" ht="30" hidden="1" customHeight="1">
      <c r="A89" s="477">
        <f t="shared" si="41"/>
        <v>0</v>
      </c>
      <c r="B89" s="1066">
        <f t="shared" si="49"/>
        <v>0</v>
      </c>
      <c r="C89" s="1067">
        <f t="shared" si="49"/>
        <v>0</v>
      </c>
      <c r="D89" s="1067">
        <f t="shared" si="49"/>
        <v>0</v>
      </c>
      <c r="E89" s="1067">
        <f t="shared" si="49"/>
        <v>0</v>
      </c>
      <c r="F89" s="1067">
        <f t="shared" si="46"/>
        <v>0</v>
      </c>
      <c r="G89" s="1067">
        <f>+'6-3표준조사 2'!$V$163</f>
        <v>0</v>
      </c>
      <c r="H89" s="1068">
        <f>+'6-3표준조사 2'!$Z$163</f>
        <v>0</v>
      </c>
      <c r="I89" s="1069">
        <f>+'6-3표준조사 2'!$AA$163</f>
        <v>0</v>
      </c>
      <c r="J89" s="1068">
        <f>+'6-3표준조사 2'!$AC$163</f>
        <v>0</v>
      </c>
      <c r="K89" s="1070">
        <f>+'6-3표준조사 2'!$W$163</f>
        <v>0</v>
      </c>
      <c r="L89" s="1071">
        <f t="shared" si="47"/>
        <v>0</v>
      </c>
      <c r="M89" s="1063">
        <f>IF('6-3표준조사 2'!$R$79="모두베기",'6-3표준조사 2'!$Y$163,)</f>
        <v>0</v>
      </c>
      <c r="N89" s="1063">
        <f>IF('6-3표준조사 2'!$R$79="줄베기",'6-3표준조사 2'!$Y$163,)</f>
        <v>0</v>
      </c>
      <c r="O89" s="1063">
        <f>IF('6-3표준조사 2'!$R$79="둘레베기",'6-3표준조사 2'!$Y$163,)</f>
        <v>0</v>
      </c>
      <c r="P89" s="1063">
        <f>IF('6-3표준조사 2'!$R$79="맹아제거",'6-3표준조사 2'!$Y$163,)</f>
        <v>0</v>
      </c>
      <c r="Q89" s="1063"/>
      <c r="R89" s="1063">
        <f>'6-3표준조사 2'!$AD$163</f>
        <v>0</v>
      </c>
      <c r="S89" s="1072">
        <f t="shared" si="48"/>
        <v>0</v>
      </c>
      <c r="T89" s="1065"/>
      <c r="U89" s="1065"/>
      <c r="V89" s="1065"/>
      <c r="W89" s="1065"/>
      <c r="X89" s="1065"/>
      <c r="Y89" s="1033"/>
      <c r="Z89" s="1085"/>
      <c r="AA89" s="551"/>
    </row>
    <row r="90" spans="1:28" ht="30" hidden="1" customHeight="1">
      <c r="A90" s="477">
        <f t="shared" si="41"/>
        <v>0</v>
      </c>
      <c r="B90" s="1066">
        <f t="shared" si="49"/>
        <v>0</v>
      </c>
      <c r="C90" s="1067">
        <f t="shared" si="49"/>
        <v>0</v>
      </c>
      <c r="D90" s="1067">
        <f t="shared" si="49"/>
        <v>0</v>
      </c>
      <c r="E90" s="1067">
        <f t="shared" si="49"/>
        <v>0</v>
      </c>
      <c r="F90" s="1067">
        <f t="shared" si="46"/>
        <v>0</v>
      </c>
      <c r="G90" s="1067">
        <f>+'6-3표준조사 2'!$V$164</f>
        <v>0</v>
      </c>
      <c r="H90" s="1068">
        <f>+'6-3표준조사 2'!$Z$164</f>
        <v>0</v>
      </c>
      <c r="I90" s="1069">
        <f>+'6-3표준조사 2'!$AA$164</f>
        <v>0</v>
      </c>
      <c r="J90" s="1068">
        <f>+'6-3표준조사 2'!$AC$164</f>
        <v>0</v>
      </c>
      <c r="K90" s="1070">
        <f>+'6-3표준조사 2'!$W$164</f>
        <v>0</v>
      </c>
      <c r="L90" s="1071">
        <f t="shared" si="47"/>
        <v>0</v>
      </c>
      <c r="M90" s="1063">
        <f>IF('6-3표준조사 2'!$R$79="모두베기",'6-3표준조사 2'!$Y$164,)</f>
        <v>0</v>
      </c>
      <c r="N90" s="1063">
        <f>IF('6-3표준조사 2'!$R$79="줄베기",'6-3표준조사 2'!$Y$164,)</f>
        <v>0</v>
      </c>
      <c r="O90" s="1063">
        <f>IF('6-3표준조사 2'!$R$79="둘레베기",'6-3표준조사 2'!$Y$164,)</f>
        <v>0</v>
      </c>
      <c r="P90" s="1063">
        <f>IF('6-3표준조사 2'!$R$79="맹아제거",'6-3표준조사 2'!$Y$164,)</f>
        <v>0</v>
      </c>
      <c r="Q90" s="1063"/>
      <c r="R90" s="1063">
        <f>'6-3표준조사 2'!$AD$164</f>
        <v>0</v>
      </c>
      <c r="S90" s="1072">
        <f t="shared" si="48"/>
        <v>0</v>
      </c>
      <c r="T90" s="1065"/>
      <c r="U90" s="1065"/>
      <c r="V90" s="1065"/>
      <c r="W90" s="1065"/>
      <c r="X90" s="1065"/>
      <c r="Y90" s="1033"/>
      <c r="Z90" s="1085"/>
      <c r="AA90" s="551"/>
    </row>
    <row r="91" spans="1:28" ht="30" hidden="1" customHeight="1">
      <c r="A91" s="477">
        <f t="shared" si="41"/>
        <v>0</v>
      </c>
      <c r="B91" s="1066">
        <f t="shared" si="49"/>
        <v>0</v>
      </c>
      <c r="C91" s="1067">
        <f t="shared" si="49"/>
        <v>0</v>
      </c>
      <c r="D91" s="1067">
        <f t="shared" si="49"/>
        <v>0</v>
      </c>
      <c r="E91" s="1067">
        <f t="shared" si="49"/>
        <v>0</v>
      </c>
      <c r="F91" s="1067">
        <f t="shared" si="46"/>
        <v>0</v>
      </c>
      <c r="G91" s="1067">
        <f>+'6-3표준조사 2'!$V$165</f>
        <v>0</v>
      </c>
      <c r="H91" s="1068">
        <f>+'6-3표준조사 2'!$Z$165</f>
        <v>0</v>
      </c>
      <c r="I91" s="1069">
        <f>+'6-3표준조사 2'!$AA$165</f>
        <v>0</v>
      </c>
      <c r="J91" s="1068">
        <f>+'6-3표준조사 2'!$AC$165</f>
        <v>0</v>
      </c>
      <c r="K91" s="1070">
        <f>+'6-3표준조사 2'!$W$165</f>
        <v>0</v>
      </c>
      <c r="L91" s="1071">
        <f t="shared" si="47"/>
        <v>0</v>
      </c>
      <c r="M91" s="1063">
        <f>IF('6-3표준조사 2'!$R$79="모두베기",'6-3표준조사 2'!$Y$165,)</f>
        <v>0</v>
      </c>
      <c r="N91" s="1063">
        <f>IF('6-3표준조사 2'!$R$79="줄베기",'6-3표준조사 2'!$Y$165,)</f>
        <v>0</v>
      </c>
      <c r="O91" s="1063">
        <f>IF('6-3표준조사 2'!$R$79="둘레베기",'6-3표준조사 2'!$Y$165,)</f>
        <v>0</v>
      </c>
      <c r="P91" s="1063">
        <f>IF('6-3표준조사 2'!$R$79="맹아제거",'6-3표준조사 2'!$Y$165,)</f>
        <v>0</v>
      </c>
      <c r="Q91" s="1063"/>
      <c r="R91" s="1063">
        <f>'6-3표준조사 2'!$AD$165</f>
        <v>0</v>
      </c>
      <c r="S91" s="1072">
        <f t="shared" si="48"/>
        <v>0</v>
      </c>
      <c r="T91" s="1065"/>
      <c r="U91" s="1065"/>
      <c r="V91" s="1065"/>
      <c r="W91" s="1065"/>
      <c r="X91" s="1065"/>
      <c r="Y91" s="1033"/>
      <c r="Z91" s="1085"/>
      <c r="AA91" s="551"/>
    </row>
    <row r="92" spans="1:28" ht="30" hidden="1" customHeight="1">
      <c r="A92" s="477">
        <f t="shared" si="41"/>
        <v>0</v>
      </c>
      <c r="B92" s="1075">
        <f t="shared" si="49"/>
        <v>0</v>
      </c>
      <c r="C92" s="1076">
        <f t="shared" si="49"/>
        <v>0</v>
      </c>
      <c r="D92" s="1076">
        <f t="shared" si="49"/>
        <v>0</v>
      </c>
      <c r="E92" s="1076">
        <f t="shared" si="49"/>
        <v>0</v>
      </c>
      <c r="F92" s="1076">
        <f t="shared" si="46"/>
        <v>0</v>
      </c>
      <c r="G92" s="1076">
        <f>+'6-3표준조사 2'!$V$166</f>
        <v>0</v>
      </c>
      <c r="H92" s="1077">
        <f>+'6-3표준조사 2'!$Z$166</f>
        <v>0</v>
      </c>
      <c r="I92" s="1078">
        <f>+'6-3표준조사 2'!$AA$166</f>
        <v>0</v>
      </c>
      <c r="J92" s="1077">
        <f>+'6-3표준조사 2'!$AC$166</f>
        <v>0</v>
      </c>
      <c r="K92" s="1079">
        <f>+'6-3표준조사 2'!$W$166</f>
        <v>0</v>
      </c>
      <c r="L92" s="1080">
        <f t="shared" si="47"/>
        <v>0</v>
      </c>
      <c r="M92" s="1081">
        <f>IF('6-3표준조사 2'!$R$79="모두베기",'6-3표준조사 2'!$Y$166,)</f>
        <v>0</v>
      </c>
      <c r="N92" s="1081">
        <f>IF('6-3표준조사 2'!$R$79="줄베기",'6-3표준조사 2'!$Y$166,)</f>
        <v>0</v>
      </c>
      <c r="O92" s="1081">
        <f>IF('6-3표준조사 2'!$R$79="둘레베기",'6-3표준조사 2'!$Y$166,)</f>
        <v>0</v>
      </c>
      <c r="P92" s="1081">
        <f>IF('6-3표준조사 2'!$R$79="맹아제거",'6-3표준조사 2'!$Y$166,)</f>
        <v>0</v>
      </c>
      <c r="Q92" s="1081"/>
      <c r="R92" s="1081">
        <f>'6-3표준조사 2'!$AD$166</f>
        <v>0</v>
      </c>
      <c r="S92" s="1082">
        <f t="shared" si="48"/>
        <v>0</v>
      </c>
      <c r="T92" s="1086"/>
      <c r="U92" s="1086"/>
      <c r="V92" s="1086"/>
      <c r="W92" s="1086"/>
      <c r="X92" s="1086"/>
      <c r="Y92" s="1047"/>
      <c r="Z92" s="1087"/>
      <c r="AA92" s="551"/>
    </row>
    <row r="93" spans="1:28" ht="30" hidden="1" customHeight="1">
      <c r="A93" s="477">
        <f t="shared" si="41"/>
        <v>0</v>
      </c>
      <c r="B93" s="1013">
        <f>+'6-3표준조사 2'!$K$229</f>
        <v>0</v>
      </c>
      <c r="C93" s="1014">
        <f>+'6-3표준조사 2'!$L$229</f>
        <v>0</v>
      </c>
      <c r="D93" s="1014">
        <f>+'6-3표준조사 2'!$M$229</f>
        <v>0</v>
      </c>
      <c r="E93" s="1014">
        <f>+'6-3표준조사 2'!$N$229</f>
        <v>0</v>
      </c>
      <c r="F93" s="1014">
        <f>+'6-3표준조사 2'!$O$229</f>
        <v>0</v>
      </c>
      <c r="G93" s="1014" t="str">
        <f>+'6-3표준조사 2'!$V$234</f>
        <v>산72-1</v>
      </c>
      <c r="H93" s="1015" t="str">
        <f>+'6-3표준조사 2'!$Z$234</f>
        <v>소나무(용)</v>
      </c>
      <c r="I93" s="1016" t="str">
        <f>+'6-3표준조사 2'!$AA$234</f>
        <v>2-0</v>
      </c>
      <c r="J93" s="1015">
        <f>+'6-3표준조사 2'!$AC$234</f>
        <v>2025</v>
      </c>
      <c r="K93" s="1017">
        <f>'6-3표준조사 2'!$W$234</f>
        <v>33.47</v>
      </c>
      <c r="L93" s="1018">
        <f t="shared" si="47"/>
        <v>0</v>
      </c>
      <c r="M93" s="1019">
        <f>IF('6-3표준조사 2'!$R$79="모두베기",'6-3표준조사 2'!$Y$234,)</f>
        <v>0</v>
      </c>
      <c r="N93" s="1019">
        <f>IF('6-3표준조사 2'!$R$79="줄베기",'6-3표준조사 2'!$Y$234,)</f>
        <v>0</v>
      </c>
      <c r="O93" s="1019">
        <f>IF('6-3표준조사 2'!$R$79="둘레베기",'6-3표준조사 2'!$Y$234,)</f>
        <v>0</v>
      </c>
      <c r="P93" s="1019">
        <f>IF('6-3표준조사 2'!$R$79="맹아제거",'6-3표준조사 2'!$Y$234,)</f>
        <v>0</v>
      </c>
      <c r="Q93" s="1018" t="s">
        <v>518</v>
      </c>
      <c r="R93" s="1019">
        <f>'6-3표준조사 2'!$AD$234</f>
        <v>0</v>
      </c>
      <c r="S93" s="1020">
        <f>'5-3단가산출서 2'!$D$153</f>
        <v>0</v>
      </c>
      <c r="T93" s="1225" t="s">
        <v>1481</v>
      </c>
      <c r="U93" s="1088" t="s">
        <v>1369</v>
      </c>
      <c r="V93" s="1057">
        <f>'6-3표준조사 2'!$AB$234</f>
        <v>3000</v>
      </c>
      <c r="W93" s="1057">
        <f>'6-3표준조사 2'!$Q$235</f>
        <v>0</v>
      </c>
      <c r="X93" s="1058">
        <f>W93/V93</f>
        <v>0</v>
      </c>
      <c r="Y93" s="1023">
        <f>'6-3표준조사 2'!$O$231</f>
        <v>0</v>
      </c>
      <c r="Z93" s="1024"/>
      <c r="AA93" s="555"/>
      <c r="AB93" s="1010" t="s">
        <v>1431</v>
      </c>
    </row>
    <row r="94" spans="1:28" ht="30" hidden="1" customHeight="1">
      <c r="A94" s="477">
        <f t="shared" si="41"/>
        <v>0</v>
      </c>
      <c r="B94" s="1066">
        <f>IF($A94&gt;0,B93,)</f>
        <v>0</v>
      </c>
      <c r="C94" s="1067">
        <f>IF($A94&gt;0,C93,)</f>
        <v>0</v>
      </c>
      <c r="D94" s="1067">
        <f>IF($A94&gt;0,D93,)</f>
        <v>0</v>
      </c>
      <c r="E94" s="1067">
        <f>IF($A94&gt;0,E93,)</f>
        <v>0</v>
      </c>
      <c r="F94" s="1067">
        <f t="shared" si="46"/>
        <v>0</v>
      </c>
      <c r="G94" s="1067" t="str">
        <f>+'6-3표준조사 2'!$V$235</f>
        <v>산72-2</v>
      </c>
      <c r="H94" s="1068" t="str">
        <f>+'6-3표준조사 2'!$Z$235</f>
        <v>소나무(용)</v>
      </c>
      <c r="I94" s="1069" t="str">
        <f>+'6-3표준조사 2'!$AA$235</f>
        <v>2-0</v>
      </c>
      <c r="J94" s="1068">
        <f>+'6-3표준조사 2'!$AC$235</f>
        <v>2025</v>
      </c>
      <c r="K94" s="1070">
        <f>+'6-3표준조사 2'!$W$235</f>
        <v>4.4800000000000004</v>
      </c>
      <c r="L94" s="1071">
        <f t="shared" si="47"/>
        <v>0</v>
      </c>
      <c r="M94" s="1063">
        <f>IF('6-3표준조사 2'!$R$79="모두베기",'6-3표준조사 2'!$Y$235,)</f>
        <v>0</v>
      </c>
      <c r="N94" s="1063">
        <f>IF('6-3표준조사 2'!$R$79="줄베기",'6-3표준조사 2'!$Y$235,)</f>
        <v>0</v>
      </c>
      <c r="O94" s="1063">
        <f>IF('6-3표준조사 2'!$R$79="둘레베기",'6-3표준조사 2'!$Y$235,)</f>
        <v>0</v>
      </c>
      <c r="P94" s="1063">
        <f>IF('6-3표준조사 2'!$R$79="맹아제거",'6-3표준조사 2'!$Y$235,)</f>
        <v>0</v>
      </c>
      <c r="Q94" s="1063"/>
      <c r="R94" s="1063">
        <f>'6-3표준조사 2'!$AD$235</f>
        <v>0</v>
      </c>
      <c r="S94" s="1072">
        <f t="shared" ref="S94:S100" si="50">S93</f>
        <v>0</v>
      </c>
      <c r="T94" s="1065"/>
      <c r="U94" s="1065"/>
      <c r="V94" s="1065"/>
      <c r="W94" s="1065"/>
      <c r="X94" s="1065"/>
      <c r="Y94" s="1033"/>
      <c r="Z94" s="1085"/>
      <c r="AA94" s="551"/>
    </row>
    <row r="95" spans="1:28" ht="30" hidden="1" customHeight="1">
      <c r="A95" s="477">
        <f t="shared" si="41"/>
        <v>0</v>
      </c>
      <c r="B95" s="1066">
        <f t="shared" ref="B95:E100" si="51">IF($A95&gt;0,B94,)</f>
        <v>0</v>
      </c>
      <c r="C95" s="1067">
        <f t="shared" si="51"/>
        <v>0</v>
      </c>
      <c r="D95" s="1067">
        <f t="shared" si="51"/>
        <v>0</v>
      </c>
      <c r="E95" s="1067">
        <f t="shared" si="51"/>
        <v>0</v>
      </c>
      <c r="F95" s="1067">
        <f t="shared" si="46"/>
        <v>0</v>
      </c>
      <c r="G95" s="1067" t="str">
        <f>+'6-3표준조사 2'!$V$236</f>
        <v>산72-3</v>
      </c>
      <c r="H95" s="1068" t="str">
        <f>+'6-3표준조사 2'!$Z$236</f>
        <v>소나무(용)</v>
      </c>
      <c r="I95" s="1069" t="str">
        <f>+'6-3표준조사 2'!$AA$236</f>
        <v>2-0</v>
      </c>
      <c r="J95" s="1068">
        <f>+'6-3표준조사 2'!$AC$236</f>
        <v>2025</v>
      </c>
      <c r="K95" s="1070">
        <f>+'6-3표준조사 2'!$W$236</f>
        <v>38.46</v>
      </c>
      <c r="L95" s="1071">
        <f t="shared" si="47"/>
        <v>0</v>
      </c>
      <c r="M95" s="1063">
        <f>IF('6-3표준조사 2'!$R$79="모두베기",'6-3표준조사 2'!$Y$236,)</f>
        <v>0</v>
      </c>
      <c r="N95" s="1063">
        <f>IF('6-3표준조사 2'!$R$79="줄베기",'6-3표준조사 2'!$Y$236,)</f>
        <v>0</v>
      </c>
      <c r="O95" s="1063">
        <f>IF('6-3표준조사 2'!$R$79="둘레베기",'6-3표준조사 2'!$Y$236,)</f>
        <v>0</v>
      </c>
      <c r="P95" s="1063">
        <f>IF('6-3표준조사 2'!$R$79="맹아제거",'6-3표준조사 2'!$Y$236,)</f>
        <v>0</v>
      </c>
      <c r="Q95" s="1063"/>
      <c r="R95" s="1063">
        <f>'6-3표준조사 2'!$AD$236</f>
        <v>0</v>
      </c>
      <c r="S95" s="1072">
        <f t="shared" si="50"/>
        <v>0</v>
      </c>
      <c r="T95" s="1065"/>
      <c r="U95" s="1065"/>
      <c r="V95" s="1065"/>
      <c r="W95" s="1065"/>
      <c r="X95" s="1065"/>
      <c r="Y95" s="1033"/>
      <c r="Z95" s="1085"/>
      <c r="AA95" s="551"/>
    </row>
    <row r="96" spans="1:28" ht="30" hidden="1" customHeight="1">
      <c r="A96" s="477">
        <f t="shared" si="41"/>
        <v>0</v>
      </c>
      <c r="B96" s="1066">
        <f t="shared" si="51"/>
        <v>0</v>
      </c>
      <c r="C96" s="1067">
        <f t="shared" si="51"/>
        <v>0</v>
      </c>
      <c r="D96" s="1067">
        <f t="shared" si="51"/>
        <v>0</v>
      </c>
      <c r="E96" s="1067">
        <f t="shared" si="51"/>
        <v>0</v>
      </c>
      <c r="F96" s="1067">
        <f t="shared" si="46"/>
        <v>0</v>
      </c>
      <c r="G96" s="1067">
        <f>+'6-3표준조사 2'!$V$237</f>
        <v>0</v>
      </c>
      <c r="H96" s="1068">
        <f>+'6-3표준조사 2'!$Z$237</f>
        <v>0</v>
      </c>
      <c r="I96" s="1069">
        <f>+'6-3표준조사 2'!$AA$237</f>
        <v>0</v>
      </c>
      <c r="J96" s="1068">
        <f>+'6-3표준조사 2'!$AC$237</f>
        <v>0</v>
      </c>
      <c r="K96" s="1070">
        <f>+'6-3표준조사 2'!$W$237</f>
        <v>0</v>
      </c>
      <c r="L96" s="1071">
        <f t="shared" si="47"/>
        <v>0</v>
      </c>
      <c r="M96" s="1063">
        <f>IF('6-3표준조사 2'!$R$79="모두베기",'6-3표준조사 2'!$Y$237,)</f>
        <v>0</v>
      </c>
      <c r="N96" s="1063">
        <f>IF('6-3표준조사 2'!$R$79="줄베기",'6-3표준조사 2'!$Y$237,)</f>
        <v>0</v>
      </c>
      <c r="O96" s="1063">
        <f>IF('6-3표준조사 2'!$R$79="둘레베기",'6-3표준조사 2'!$Y$237,)</f>
        <v>0</v>
      </c>
      <c r="P96" s="1063">
        <f>IF('6-3표준조사 2'!$R$79="맹아제거",'6-3표준조사 2'!$Y$237,)</f>
        <v>0</v>
      </c>
      <c r="Q96" s="1063"/>
      <c r="R96" s="1063">
        <f>'6-3표준조사 2'!$AD$237</f>
        <v>0</v>
      </c>
      <c r="S96" s="1072">
        <f t="shared" si="50"/>
        <v>0</v>
      </c>
      <c r="T96" s="1065"/>
      <c r="U96" s="1065"/>
      <c r="V96" s="1065"/>
      <c r="W96" s="1065"/>
      <c r="X96" s="1065"/>
      <c r="Y96" s="1033"/>
      <c r="Z96" s="1085"/>
      <c r="AA96" s="551"/>
    </row>
    <row r="97" spans="1:28" ht="30" hidden="1" customHeight="1">
      <c r="A97" s="477">
        <f t="shared" si="41"/>
        <v>0</v>
      </c>
      <c r="B97" s="1066">
        <f t="shared" si="51"/>
        <v>0</v>
      </c>
      <c r="C97" s="1067">
        <f t="shared" si="51"/>
        <v>0</v>
      </c>
      <c r="D97" s="1067">
        <f t="shared" si="51"/>
        <v>0</v>
      </c>
      <c r="E97" s="1067">
        <f t="shared" si="51"/>
        <v>0</v>
      </c>
      <c r="F97" s="1067">
        <f t="shared" si="46"/>
        <v>0</v>
      </c>
      <c r="G97" s="1067">
        <f>+'6-3표준조사 2'!$V$238</f>
        <v>0</v>
      </c>
      <c r="H97" s="1068">
        <f>+'6-3표준조사 2'!$Z$238</f>
        <v>0</v>
      </c>
      <c r="I97" s="1069">
        <f>+'6-3표준조사 2'!$AA$238</f>
        <v>0</v>
      </c>
      <c r="J97" s="1068">
        <f>+'6-3표준조사 2'!$AC$238</f>
        <v>0</v>
      </c>
      <c r="K97" s="1070">
        <f>+'6-3표준조사 2'!$W$238</f>
        <v>0</v>
      </c>
      <c r="L97" s="1071">
        <f t="shared" si="47"/>
        <v>0</v>
      </c>
      <c r="M97" s="1063">
        <f>IF('6-3표준조사 2'!$R$79="모두베기",'6-3표준조사 2'!$Y$238,)</f>
        <v>0</v>
      </c>
      <c r="N97" s="1063">
        <f>IF('6-3표준조사 2'!$R$79="줄베기",'6-3표준조사 2'!$Y$238,)</f>
        <v>0</v>
      </c>
      <c r="O97" s="1063">
        <f>IF('6-3표준조사 2'!$R$79="둘레베기",'6-3표준조사 2'!$Y$238,)</f>
        <v>0</v>
      </c>
      <c r="P97" s="1063">
        <f>IF('6-3표준조사 2'!$R$79="맹아제거",'6-3표준조사 2'!$Y$238,)</f>
        <v>0</v>
      </c>
      <c r="Q97" s="1063"/>
      <c r="R97" s="1063">
        <f>'6-3표준조사 2'!$AD$238</f>
        <v>0</v>
      </c>
      <c r="S97" s="1072">
        <f t="shared" si="50"/>
        <v>0</v>
      </c>
      <c r="T97" s="1065"/>
      <c r="U97" s="1065"/>
      <c r="V97" s="1065"/>
      <c r="W97" s="1065"/>
      <c r="X97" s="1065"/>
      <c r="Y97" s="1033"/>
      <c r="Z97" s="1085"/>
      <c r="AA97" s="551"/>
    </row>
    <row r="98" spans="1:28" ht="30" hidden="1" customHeight="1">
      <c r="A98" s="477">
        <f t="shared" si="41"/>
        <v>0</v>
      </c>
      <c r="B98" s="1066">
        <f t="shared" si="51"/>
        <v>0</v>
      </c>
      <c r="C98" s="1067">
        <f t="shared" si="51"/>
        <v>0</v>
      </c>
      <c r="D98" s="1067">
        <f t="shared" si="51"/>
        <v>0</v>
      </c>
      <c r="E98" s="1067">
        <f t="shared" si="51"/>
        <v>0</v>
      </c>
      <c r="F98" s="1067">
        <f t="shared" si="46"/>
        <v>0</v>
      </c>
      <c r="G98" s="1067">
        <f>+'6-3표준조사 2'!$V$239</f>
        <v>0</v>
      </c>
      <c r="H98" s="1068">
        <f>+'6-3표준조사 2'!$Z$239</f>
        <v>0</v>
      </c>
      <c r="I98" s="1069">
        <f>+'6-3표준조사 2'!$AA$239</f>
        <v>0</v>
      </c>
      <c r="J98" s="1068">
        <f>+'6-3표준조사 2'!$AC$239</f>
        <v>0</v>
      </c>
      <c r="K98" s="1070">
        <f>+'6-3표준조사 2'!$W$239</f>
        <v>0</v>
      </c>
      <c r="L98" s="1071">
        <f t="shared" si="47"/>
        <v>0</v>
      </c>
      <c r="M98" s="1063">
        <f>IF('6-3표준조사 2'!$R$79="모두베기",'6-3표준조사 2'!$Y$239,)</f>
        <v>0</v>
      </c>
      <c r="N98" s="1063">
        <f>IF('6-3표준조사 2'!$R$79="줄베기",'6-3표준조사 2'!$Y$239,)</f>
        <v>0</v>
      </c>
      <c r="O98" s="1063">
        <f>IF('6-3표준조사 2'!$R$79="둘레베기",'6-3표준조사 2'!$Y$239,)</f>
        <v>0</v>
      </c>
      <c r="P98" s="1063">
        <f>IF('6-3표준조사 2'!$R$79="맹아제거",'6-3표준조사 2'!$Y$239,)</f>
        <v>0</v>
      </c>
      <c r="Q98" s="1063"/>
      <c r="R98" s="1063">
        <f>'6-3표준조사 2'!$AD$239</f>
        <v>0</v>
      </c>
      <c r="S98" s="1072">
        <f t="shared" si="50"/>
        <v>0</v>
      </c>
      <c r="T98" s="1065"/>
      <c r="U98" s="1065"/>
      <c r="V98" s="1065"/>
      <c r="W98" s="1065"/>
      <c r="X98" s="1065"/>
      <c r="Y98" s="1033"/>
      <c r="Z98" s="1085"/>
      <c r="AA98" s="551"/>
    </row>
    <row r="99" spans="1:28" ht="30" hidden="1" customHeight="1">
      <c r="A99" s="477">
        <f t="shared" si="41"/>
        <v>0</v>
      </c>
      <c r="B99" s="1066">
        <f t="shared" si="51"/>
        <v>0</v>
      </c>
      <c r="C99" s="1067">
        <f t="shared" si="51"/>
        <v>0</v>
      </c>
      <c r="D99" s="1067">
        <f t="shared" si="51"/>
        <v>0</v>
      </c>
      <c r="E99" s="1067">
        <f t="shared" si="51"/>
        <v>0</v>
      </c>
      <c r="F99" s="1067">
        <f t="shared" si="46"/>
        <v>0</v>
      </c>
      <c r="G99" s="1067">
        <f>+'6-3표준조사 2'!$V$240</f>
        <v>0</v>
      </c>
      <c r="H99" s="1068">
        <f>+'6-3표준조사 2'!$Z$240</f>
        <v>0</v>
      </c>
      <c r="I99" s="1069">
        <f>+'6-3표준조사 2'!$AA$240</f>
        <v>0</v>
      </c>
      <c r="J99" s="1068">
        <f>+'6-3표준조사 2'!$AC$240</f>
        <v>0</v>
      </c>
      <c r="K99" s="1070">
        <f>+'6-3표준조사 2'!$W$240</f>
        <v>0</v>
      </c>
      <c r="L99" s="1071">
        <f t="shared" si="47"/>
        <v>0</v>
      </c>
      <c r="M99" s="1063">
        <f>IF('6-3표준조사 2'!$R$79="모두베기",'6-3표준조사 2'!$Y$240,)</f>
        <v>0</v>
      </c>
      <c r="N99" s="1063">
        <f>IF('6-3표준조사 2'!$R$79="줄베기",'6-3표준조사 2'!$Y$240,)</f>
        <v>0</v>
      </c>
      <c r="O99" s="1063">
        <f>IF('6-3표준조사 2'!$R$79="둘레베기",'6-3표준조사 2'!$Y$240,)</f>
        <v>0</v>
      </c>
      <c r="P99" s="1063">
        <f>IF('6-3표준조사 2'!$R$79="맹아제거",'6-3표준조사 2'!$Y$240,)</f>
        <v>0</v>
      </c>
      <c r="Q99" s="1063"/>
      <c r="R99" s="1063">
        <f>'6-3표준조사 2'!$AD$240</f>
        <v>0</v>
      </c>
      <c r="S99" s="1072">
        <f t="shared" si="50"/>
        <v>0</v>
      </c>
      <c r="T99" s="1065"/>
      <c r="U99" s="1065"/>
      <c r="V99" s="1065"/>
      <c r="W99" s="1065"/>
      <c r="X99" s="1065"/>
      <c r="Y99" s="1033"/>
      <c r="Z99" s="1085"/>
      <c r="AA99" s="551"/>
    </row>
    <row r="100" spans="1:28" ht="30" hidden="1" customHeight="1">
      <c r="A100" s="477">
        <f t="shared" si="41"/>
        <v>0</v>
      </c>
      <c r="B100" s="1075">
        <f t="shared" si="51"/>
        <v>0</v>
      </c>
      <c r="C100" s="1076">
        <f t="shared" si="51"/>
        <v>0</v>
      </c>
      <c r="D100" s="1076">
        <f t="shared" si="51"/>
        <v>0</v>
      </c>
      <c r="E100" s="1076">
        <f t="shared" si="51"/>
        <v>0</v>
      </c>
      <c r="F100" s="1076">
        <f t="shared" si="46"/>
        <v>0</v>
      </c>
      <c r="G100" s="1076">
        <f>+'6-3표준조사 2'!$V$241</f>
        <v>0</v>
      </c>
      <c r="H100" s="1077">
        <f>+'6-3표준조사 2'!$Z$241</f>
        <v>0</v>
      </c>
      <c r="I100" s="1078">
        <f>+'6-3표준조사 2'!$AA$241</f>
        <v>0</v>
      </c>
      <c r="J100" s="1077">
        <f>+'6-3표준조사 2'!$AC$241</f>
        <v>0</v>
      </c>
      <c r="K100" s="1079">
        <f>+'6-3표준조사 2'!$W$241</f>
        <v>0</v>
      </c>
      <c r="L100" s="1080">
        <f t="shared" si="47"/>
        <v>0</v>
      </c>
      <c r="M100" s="1081">
        <f>IF('6-3표준조사 2'!$R$79="모두베기",'6-3표준조사 2'!$Y$241,)</f>
        <v>0</v>
      </c>
      <c r="N100" s="1081">
        <f>IF('6-3표준조사 2'!$R$79="줄베기",'6-3표준조사 2'!$Y$241,)</f>
        <v>0</v>
      </c>
      <c r="O100" s="1081">
        <f>IF('6-3표준조사 2'!$R$79="둘레베기",'6-3표준조사 2'!$Y$241,)</f>
        <v>0</v>
      </c>
      <c r="P100" s="1081">
        <f>IF('6-3표준조사 2'!$R$79="맹아제거",'6-3표준조사 2'!$Y$241,)</f>
        <v>0</v>
      </c>
      <c r="Q100" s="1081"/>
      <c r="R100" s="1081">
        <f>'6-3표준조사 2'!$AD$241</f>
        <v>0</v>
      </c>
      <c r="S100" s="1082">
        <f t="shared" si="50"/>
        <v>0</v>
      </c>
      <c r="T100" s="1086"/>
      <c r="U100" s="1086"/>
      <c r="V100" s="1086"/>
      <c r="W100" s="1086"/>
      <c r="X100" s="1086"/>
      <c r="Y100" s="1047"/>
      <c r="Z100" s="1087"/>
      <c r="AA100" s="551"/>
    </row>
    <row r="101" spans="1:28" ht="30" hidden="1" customHeight="1">
      <c r="A101" s="477">
        <f t="shared" si="41"/>
        <v>0</v>
      </c>
      <c r="B101" s="1013">
        <f>+'6-3표준조사 2'!$K$304</f>
        <v>0</v>
      </c>
      <c r="C101" s="1014">
        <f>+'6-3표준조사 2'!$L$304</f>
        <v>0</v>
      </c>
      <c r="D101" s="1014">
        <f>+'6-3표준조사 2'!$M$304</f>
        <v>0</v>
      </c>
      <c r="E101" s="1014">
        <f>+'6-3표준조사 2'!$N$304</f>
        <v>0</v>
      </c>
      <c r="F101" s="1014">
        <f>+'6-3표준조사 2'!$O$304</f>
        <v>0</v>
      </c>
      <c r="G101" s="1014" t="str">
        <f>+'6-3표준조사 2'!$V$309</f>
        <v>산40-1</v>
      </c>
      <c r="H101" s="1015" t="str">
        <f>+'6-3표준조사 2'!$Z$309</f>
        <v>소나무(용)</v>
      </c>
      <c r="I101" s="1016" t="str">
        <f>+'6-3표준조사 2'!$AA$309</f>
        <v>2-0</v>
      </c>
      <c r="J101" s="1015">
        <f>+'6-3표준조사 2'!$AC$309</f>
        <v>2025</v>
      </c>
      <c r="K101" s="1017">
        <f>+'6-3표준조사 2'!$W$309</f>
        <v>486.2</v>
      </c>
      <c r="L101" s="1018">
        <f t="shared" si="47"/>
        <v>0</v>
      </c>
      <c r="M101" s="1019">
        <f>IF('6-3표준조사 2'!$R$79="모두베기",'6-3표준조사 2'!$Y$309,)</f>
        <v>0</v>
      </c>
      <c r="N101" s="1019">
        <f>IF('6-3표준조사 2'!$R$79="줄베기",'6-3표준조사 2'!$Y$309,)</f>
        <v>0</v>
      </c>
      <c r="O101" s="1019">
        <f>IF('6-3표준조사 2'!$R$79="둘레베기",'6-3표준조사 2'!$Y$309,)</f>
        <v>0</v>
      </c>
      <c r="P101" s="1019">
        <f>IF('6-3표준조사 2'!$R$79="맹아제거",'6-3표준조사 2'!$Y$309,)</f>
        <v>0</v>
      </c>
      <c r="Q101" s="1018" t="s">
        <v>518</v>
      </c>
      <c r="R101" s="1019">
        <f>'6-3표준조사 2'!$AD$309</f>
        <v>0</v>
      </c>
      <c r="S101" s="1020">
        <f>'5-3단가산출서 2'!$D$198</f>
        <v>0</v>
      </c>
      <c r="T101" s="1225" t="s">
        <v>1371</v>
      </c>
      <c r="U101" s="1088" t="s">
        <v>1369</v>
      </c>
      <c r="V101" s="1057">
        <f>'6-3표준조사 2'!$AB$309</f>
        <v>3000</v>
      </c>
      <c r="W101" s="1057">
        <f>'6-3표준조사 2'!$Q$310</f>
        <v>50</v>
      </c>
      <c r="X101" s="1058">
        <f>W101/V101</f>
        <v>1.6666666666666666E-2</v>
      </c>
      <c r="Y101" s="1023">
        <f>'6-3표준조사 2'!$O$306</f>
        <v>1</v>
      </c>
      <c r="Z101" s="1024"/>
      <c r="AA101" s="555"/>
      <c r="AB101" s="1010" t="s">
        <v>1432</v>
      </c>
    </row>
    <row r="102" spans="1:28" ht="30" hidden="1" customHeight="1">
      <c r="A102" s="477">
        <f t="shared" si="41"/>
        <v>0</v>
      </c>
      <c r="B102" s="1066">
        <f t="shared" ref="B102:E108" si="52">IF($A102&gt;0,B101,)</f>
        <v>0</v>
      </c>
      <c r="C102" s="1067">
        <f t="shared" si="52"/>
        <v>0</v>
      </c>
      <c r="D102" s="1067">
        <f t="shared" si="52"/>
        <v>0</v>
      </c>
      <c r="E102" s="1067">
        <f t="shared" si="52"/>
        <v>0</v>
      </c>
      <c r="F102" s="1067">
        <f t="shared" si="46"/>
        <v>0</v>
      </c>
      <c r="G102" s="1067">
        <f>+'6-3표준조사 2'!$V$310</f>
        <v>0</v>
      </c>
      <c r="H102" s="1068">
        <f>+'6-3표준조사 2'!$Z$310</f>
        <v>0</v>
      </c>
      <c r="I102" s="1069">
        <f>+'6-3표준조사 2'!$AA$310</f>
        <v>0</v>
      </c>
      <c r="J102" s="1068">
        <f>+'6-3표준조사 2'!$AC$310</f>
        <v>0</v>
      </c>
      <c r="K102" s="1070">
        <f>+'6-3표준조사 2'!$W$310</f>
        <v>0</v>
      </c>
      <c r="L102" s="1071">
        <f t="shared" si="47"/>
        <v>0</v>
      </c>
      <c r="M102" s="1063">
        <f>IF('6-3표준조사 2'!$R$79="모두베기",'6-3표준조사 2'!$Y$310,)</f>
        <v>0</v>
      </c>
      <c r="N102" s="1063">
        <f>IF('6-3표준조사 2'!$R$79="줄베기",'6-3표준조사 2'!$Y$310,)</f>
        <v>0</v>
      </c>
      <c r="O102" s="1063">
        <f>IF('6-3표준조사 2'!$R$79="둘레베기",'6-3표준조사 2'!$Y$310,)</f>
        <v>0</v>
      </c>
      <c r="P102" s="1063">
        <f>IF('6-3표준조사 2'!$R$79="맹아제거",'6-3표준조사 2'!$Y$310,)</f>
        <v>0</v>
      </c>
      <c r="Q102" s="1063"/>
      <c r="R102" s="1063">
        <f>'6-3표준조사 2'!$AD$310</f>
        <v>0</v>
      </c>
      <c r="S102" s="1072">
        <f t="shared" ref="S102:S108" si="53">S101</f>
        <v>0</v>
      </c>
      <c r="T102" s="1065"/>
      <c r="U102" s="1065"/>
      <c r="V102" s="1065"/>
      <c r="W102" s="1065"/>
      <c r="X102" s="1065"/>
      <c r="Y102" s="1033"/>
      <c r="Z102" s="1085"/>
      <c r="AA102" s="551"/>
    </row>
    <row r="103" spans="1:28" ht="30" hidden="1" customHeight="1">
      <c r="A103" s="477">
        <f t="shared" si="41"/>
        <v>0</v>
      </c>
      <c r="B103" s="1066">
        <f t="shared" si="52"/>
        <v>0</v>
      </c>
      <c r="C103" s="1067">
        <f t="shared" si="52"/>
        <v>0</v>
      </c>
      <c r="D103" s="1067">
        <f t="shared" si="52"/>
        <v>0</v>
      </c>
      <c r="E103" s="1067">
        <f t="shared" si="52"/>
        <v>0</v>
      </c>
      <c r="F103" s="1067">
        <f t="shared" si="46"/>
        <v>0</v>
      </c>
      <c r="G103" s="1067">
        <f>+'6-3표준조사 2'!$V$311</f>
        <v>0</v>
      </c>
      <c r="H103" s="1068">
        <f>+'6-3표준조사 2'!$Z$311</f>
        <v>0</v>
      </c>
      <c r="I103" s="1069">
        <f>+'6-3표준조사 2'!$AA$311</f>
        <v>0</v>
      </c>
      <c r="J103" s="1068">
        <f>+'6-3표준조사 2'!$AC$311</f>
        <v>0</v>
      </c>
      <c r="K103" s="1070">
        <f>+'6-3표준조사 2'!$W$311</f>
        <v>0</v>
      </c>
      <c r="L103" s="1071">
        <f t="shared" si="47"/>
        <v>0</v>
      </c>
      <c r="M103" s="1063">
        <f>IF('6-3표준조사 2'!$R$79="모두베기",'6-3표준조사 2'!$Y$311,)</f>
        <v>0</v>
      </c>
      <c r="N103" s="1063">
        <f>IF('6-3표준조사 2'!$R$79="줄베기",'6-3표준조사 2'!$Y$311,)</f>
        <v>0</v>
      </c>
      <c r="O103" s="1063">
        <f>IF('6-3표준조사 2'!$R$79="둘레베기",'6-3표준조사 2'!$Y$311,)</f>
        <v>0</v>
      </c>
      <c r="P103" s="1063">
        <f>IF('6-3표준조사 2'!$R$79="맹아제거",'6-3표준조사 2'!$Y$311,)</f>
        <v>0</v>
      </c>
      <c r="Q103" s="1063"/>
      <c r="R103" s="1063">
        <f>'6-3표준조사 2'!$AD$311</f>
        <v>0</v>
      </c>
      <c r="S103" s="1072">
        <f t="shared" si="53"/>
        <v>0</v>
      </c>
      <c r="T103" s="1065"/>
      <c r="U103" s="1065"/>
      <c r="V103" s="1065"/>
      <c r="W103" s="1065"/>
      <c r="X103" s="1065"/>
      <c r="Y103" s="1033"/>
      <c r="Z103" s="1085"/>
      <c r="AA103" s="551"/>
    </row>
    <row r="104" spans="1:28" ht="30" hidden="1" customHeight="1">
      <c r="A104" s="477">
        <f t="shared" si="41"/>
        <v>0</v>
      </c>
      <c r="B104" s="1066">
        <f t="shared" si="52"/>
        <v>0</v>
      </c>
      <c r="C104" s="1067">
        <f t="shared" si="52"/>
        <v>0</v>
      </c>
      <c r="D104" s="1067">
        <f t="shared" si="52"/>
        <v>0</v>
      </c>
      <c r="E104" s="1067">
        <f t="shared" si="52"/>
        <v>0</v>
      </c>
      <c r="F104" s="1067">
        <f t="shared" si="46"/>
        <v>0</v>
      </c>
      <c r="G104" s="1067">
        <f>+'6-3표준조사 2'!$V$312</f>
        <v>0</v>
      </c>
      <c r="H104" s="1068">
        <f>+'6-3표준조사 2'!$Z$312</f>
        <v>0</v>
      </c>
      <c r="I104" s="1069">
        <f>+'6-3표준조사 2'!$AA$312</f>
        <v>0</v>
      </c>
      <c r="J104" s="1068">
        <f>+'6-3표준조사 2'!$AC$312</f>
        <v>0</v>
      </c>
      <c r="K104" s="1070">
        <f>+'6-3표준조사 2'!$W$312</f>
        <v>0</v>
      </c>
      <c r="L104" s="1071">
        <f t="shared" si="47"/>
        <v>0</v>
      </c>
      <c r="M104" s="1063">
        <f>IF('6-3표준조사 2'!$R$79="모두베기",'6-3표준조사 2'!$Y$312,)</f>
        <v>0</v>
      </c>
      <c r="N104" s="1063">
        <f>IF('6-3표준조사 2'!$R$79="줄베기",'6-3표준조사 2'!$Y$312,)</f>
        <v>0</v>
      </c>
      <c r="O104" s="1063">
        <f>IF('6-3표준조사 2'!$R$79="둘레베기",'6-3표준조사 2'!$Y$312,)</f>
        <v>0</v>
      </c>
      <c r="P104" s="1063">
        <f>IF('6-3표준조사 2'!$R$79="맹아제거",'6-3표준조사 2'!$Y$312,)</f>
        <v>0</v>
      </c>
      <c r="Q104" s="1063"/>
      <c r="R104" s="1063">
        <f>'6-3표준조사 2'!$AD$312</f>
        <v>0</v>
      </c>
      <c r="S104" s="1072">
        <f t="shared" si="53"/>
        <v>0</v>
      </c>
      <c r="T104" s="1065"/>
      <c r="U104" s="1065"/>
      <c r="V104" s="1065"/>
      <c r="W104" s="1065"/>
      <c r="X104" s="1065"/>
      <c r="Y104" s="1033"/>
      <c r="Z104" s="1085"/>
      <c r="AA104" s="551"/>
    </row>
    <row r="105" spans="1:28" ht="30" hidden="1" customHeight="1">
      <c r="A105" s="477">
        <f t="shared" si="41"/>
        <v>0</v>
      </c>
      <c r="B105" s="1066">
        <f t="shared" si="52"/>
        <v>0</v>
      </c>
      <c r="C105" s="1067">
        <f t="shared" si="52"/>
        <v>0</v>
      </c>
      <c r="D105" s="1067">
        <f t="shared" si="52"/>
        <v>0</v>
      </c>
      <c r="E105" s="1067">
        <f t="shared" si="52"/>
        <v>0</v>
      </c>
      <c r="F105" s="1067">
        <f t="shared" si="46"/>
        <v>0</v>
      </c>
      <c r="G105" s="1067">
        <f>+'6-3표준조사 2'!$V$313</f>
        <v>0</v>
      </c>
      <c r="H105" s="1068">
        <f>+'6-3표준조사 2'!$Z$313</f>
        <v>0</v>
      </c>
      <c r="I105" s="1069">
        <f>+'6-3표준조사 2'!$AA$313</f>
        <v>0</v>
      </c>
      <c r="J105" s="1068">
        <f>+'6-3표준조사 2'!$AC$313</f>
        <v>0</v>
      </c>
      <c r="K105" s="1070">
        <f>+'6-3표준조사 2'!$W$313</f>
        <v>0</v>
      </c>
      <c r="L105" s="1071">
        <f t="shared" si="47"/>
        <v>0</v>
      </c>
      <c r="M105" s="1063">
        <f>IF('6-3표준조사 2'!$R$79="모두베기",'6-3표준조사 2'!$Y$313,)</f>
        <v>0</v>
      </c>
      <c r="N105" s="1063">
        <f>IF('6-3표준조사 2'!$R$79="줄베기",'6-3표준조사 2'!$Y$313,)</f>
        <v>0</v>
      </c>
      <c r="O105" s="1063">
        <f>IF('6-3표준조사 2'!$R$79="둘레베기",'6-3표준조사 2'!$Y$313,)</f>
        <v>0</v>
      </c>
      <c r="P105" s="1063">
        <f>IF('6-3표준조사 2'!$R$79="맹아제거",'6-3표준조사 2'!$Y$313,)</f>
        <v>0</v>
      </c>
      <c r="Q105" s="1063"/>
      <c r="R105" s="1063">
        <f>'6-3표준조사 2'!$AD$313</f>
        <v>0</v>
      </c>
      <c r="S105" s="1072">
        <f t="shared" si="53"/>
        <v>0</v>
      </c>
      <c r="T105" s="1065"/>
      <c r="U105" s="1065"/>
      <c r="V105" s="1065"/>
      <c r="W105" s="1065"/>
      <c r="X105" s="1065"/>
      <c r="Y105" s="1033"/>
      <c r="Z105" s="1085"/>
      <c r="AA105" s="551"/>
    </row>
    <row r="106" spans="1:28" ht="30" hidden="1" customHeight="1">
      <c r="A106" s="477">
        <f t="shared" si="41"/>
        <v>0</v>
      </c>
      <c r="B106" s="1066">
        <f t="shared" si="52"/>
        <v>0</v>
      </c>
      <c r="C106" s="1067">
        <f t="shared" si="52"/>
        <v>0</v>
      </c>
      <c r="D106" s="1067">
        <f t="shared" si="52"/>
        <v>0</v>
      </c>
      <c r="E106" s="1067">
        <f t="shared" si="52"/>
        <v>0</v>
      </c>
      <c r="F106" s="1067">
        <f t="shared" si="46"/>
        <v>0</v>
      </c>
      <c r="G106" s="1067">
        <f>+'6-3표준조사 2'!$V$314</f>
        <v>0</v>
      </c>
      <c r="H106" s="1068">
        <f>+'6-3표준조사 2'!$Z$314</f>
        <v>0</v>
      </c>
      <c r="I106" s="1069">
        <f>+'6-3표준조사 2'!$AA$314</f>
        <v>0</v>
      </c>
      <c r="J106" s="1068">
        <f>+'6-3표준조사 2'!$AC$314</f>
        <v>0</v>
      </c>
      <c r="K106" s="1070">
        <f>+'6-3표준조사 2'!$W$314</f>
        <v>0</v>
      </c>
      <c r="L106" s="1071">
        <f t="shared" si="47"/>
        <v>0</v>
      </c>
      <c r="M106" s="1063">
        <f>IF('6-3표준조사 2'!$R$79="모두베기",'6-3표준조사 2'!$Y$314,)</f>
        <v>0</v>
      </c>
      <c r="N106" s="1063">
        <f>IF('6-3표준조사 2'!$R$79="줄베기",'6-3표준조사 2'!$Y$314,)</f>
        <v>0</v>
      </c>
      <c r="O106" s="1063">
        <f>IF('6-3표준조사 2'!$R$79="둘레베기",'6-3표준조사 2'!$Y$314,)</f>
        <v>0</v>
      </c>
      <c r="P106" s="1063">
        <f>IF('6-3표준조사 2'!$R$79="맹아제거",'6-3표준조사 2'!$Y$314,)</f>
        <v>0</v>
      </c>
      <c r="Q106" s="1063"/>
      <c r="R106" s="1063">
        <f>'6-3표준조사 2'!$AD$314</f>
        <v>0</v>
      </c>
      <c r="S106" s="1072">
        <f t="shared" si="53"/>
        <v>0</v>
      </c>
      <c r="T106" s="1065"/>
      <c r="U106" s="1065"/>
      <c r="V106" s="1065"/>
      <c r="W106" s="1065"/>
      <c r="X106" s="1065"/>
      <c r="Y106" s="1033"/>
      <c r="Z106" s="1085"/>
      <c r="AA106" s="551"/>
    </row>
    <row r="107" spans="1:28" ht="30" hidden="1" customHeight="1">
      <c r="A107" s="477">
        <f t="shared" si="41"/>
        <v>0</v>
      </c>
      <c r="B107" s="1066">
        <f t="shared" si="52"/>
        <v>0</v>
      </c>
      <c r="C107" s="1067">
        <f t="shared" si="52"/>
        <v>0</v>
      </c>
      <c r="D107" s="1067">
        <f t="shared" si="52"/>
        <v>0</v>
      </c>
      <c r="E107" s="1067">
        <f t="shared" si="52"/>
        <v>0</v>
      </c>
      <c r="F107" s="1067">
        <f t="shared" si="46"/>
        <v>0</v>
      </c>
      <c r="G107" s="1067">
        <f>+'6-3표준조사 2'!$V$315</f>
        <v>0</v>
      </c>
      <c r="H107" s="1068">
        <f>+'6-3표준조사 2'!$Z$315</f>
        <v>0</v>
      </c>
      <c r="I107" s="1069">
        <f>+'6-3표준조사 2'!$AA$315</f>
        <v>0</v>
      </c>
      <c r="J107" s="1068">
        <f>+'6-3표준조사 2'!$AC$315</f>
        <v>0</v>
      </c>
      <c r="K107" s="1070">
        <f>+'6-3표준조사 2'!$W$315</f>
        <v>0</v>
      </c>
      <c r="L107" s="1071">
        <f t="shared" si="47"/>
        <v>0</v>
      </c>
      <c r="M107" s="1063">
        <f>IF('6-3표준조사 2'!$R$79="모두베기",'6-3표준조사 2'!$Y$315,)</f>
        <v>0</v>
      </c>
      <c r="N107" s="1063">
        <f>IF('6-3표준조사 2'!$R$79="줄베기",'6-3표준조사 2'!$Y$315,)</f>
        <v>0</v>
      </c>
      <c r="O107" s="1063">
        <f>IF('6-3표준조사 2'!$R$79="둘레베기",'6-3표준조사 2'!$Y$315,)</f>
        <v>0</v>
      </c>
      <c r="P107" s="1063">
        <f>IF('6-3표준조사 2'!$R$79="맹아제거",'6-3표준조사 2'!$Y$315,)</f>
        <v>0</v>
      </c>
      <c r="Q107" s="1063"/>
      <c r="R107" s="1063">
        <f>'6-3표준조사 2'!$AD$315</f>
        <v>0</v>
      </c>
      <c r="S107" s="1072">
        <f t="shared" si="53"/>
        <v>0</v>
      </c>
      <c r="T107" s="1065"/>
      <c r="U107" s="1065"/>
      <c r="V107" s="1065"/>
      <c r="W107" s="1065"/>
      <c r="X107" s="1065"/>
      <c r="Y107" s="1033"/>
      <c r="Z107" s="1085"/>
      <c r="AA107" s="551"/>
    </row>
    <row r="108" spans="1:28" ht="30" hidden="1" customHeight="1">
      <c r="A108" s="477">
        <f t="shared" si="41"/>
        <v>0</v>
      </c>
      <c r="B108" s="1075">
        <f t="shared" si="52"/>
        <v>0</v>
      </c>
      <c r="C108" s="1076">
        <f t="shared" si="52"/>
        <v>0</v>
      </c>
      <c r="D108" s="1076">
        <f t="shared" si="52"/>
        <v>0</v>
      </c>
      <c r="E108" s="1076">
        <f t="shared" si="52"/>
        <v>0</v>
      </c>
      <c r="F108" s="1076">
        <f t="shared" si="46"/>
        <v>0</v>
      </c>
      <c r="G108" s="1076">
        <f>+'6-3표준조사 2'!$V$316</f>
        <v>0</v>
      </c>
      <c r="H108" s="1077">
        <f>+'6-3표준조사 2'!$Z$316</f>
        <v>0</v>
      </c>
      <c r="I108" s="1078">
        <f>+'6-3표준조사 2'!$AA$316</f>
        <v>0</v>
      </c>
      <c r="J108" s="1077">
        <f>+'6-3표준조사 2'!$AC$316</f>
        <v>0</v>
      </c>
      <c r="K108" s="1079">
        <f>+'6-3표준조사 2'!$W$316</f>
        <v>0</v>
      </c>
      <c r="L108" s="1080">
        <f t="shared" si="47"/>
        <v>0</v>
      </c>
      <c r="M108" s="1081">
        <f>IF('6-3표준조사 2'!$R$79="모두베기",'6-3표준조사 2'!$Y$316,)</f>
        <v>0</v>
      </c>
      <c r="N108" s="1081">
        <f>IF('6-3표준조사 2'!$R$79="줄베기",'6-3표준조사 2'!$Y$316,)</f>
        <v>0</v>
      </c>
      <c r="O108" s="1081">
        <f>IF('6-3표준조사 2'!$R$79="둘레베기",'6-3표준조사 2'!$Y$316,)</f>
        <v>0</v>
      </c>
      <c r="P108" s="1081">
        <f>IF('6-3표준조사 2'!$R$79="맹아제거",'6-3표준조사 2'!$Y$316,)</f>
        <v>0</v>
      </c>
      <c r="Q108" s="1081"/>
      <c r="R108" s="1081">
        <f>'6-3표준조사 2'!$AD$316</f>
        <v>0</v>
      </c>
      <c r="S108" s="1082">
        <f t="shared" si="53"/>
        <v>0</v>
      </c>
      <c r="T108" s="1086"/>
      <c r="U108" s="1086"/>
      <c r="V108" s="1086"/>
      <c r="W108" s="1086"/>
      <c r="X108" s="1086"/>
      <c r="Y108" s="1047"/>
      <c r="Z108" s="1087"/>
      <c r="AA108" s="551"/>
    </row>
    <row r="109" spans="1:28" ht="30" hidden="1" customHeight="1">
      <c r="A109" s="477">
        <f t="shared" si="41"/>
        <v>0</v>
      </c>
      <c r="B109" s="1013">
        <f>+'6-3표준조사 2'!$K$379</f>
        <v>0</v>
      </c>
      <c r="C109" s="1340">
        <f>+'6-3표준조사 2'!$L$379</f>
        <v>0</v>
      </c>
      <c r="D109" s="1014">
        <f>+'6-3표준조사 2'!$M$379</f>
        <v>0</v>
      </c>
      <c r="E109" s="1014">
        <f>+'6-3표준조사 2'!$N$379</f>
        <v>0</v>
      </c>
      <c r="F109" s="1014">
        <f>+'6-3표준조사 2'!$O$379</f>
        <v>0</v>
      </c>
      <c r="G109" s="1014" t="str">
        <f>+'6-3표준조사 2'!$V$384</f>
        <v>산34</v>
      </c>
      <c r="H109" s="1015" t="str">
        <f>+'6-3표준조사 2'!$Z$384</f>
        <v>낙엽송(용)</v>
      </c>
      <c r="I109" s="1016" t="str">
        <f>+'6-3표준조사 2'!$AA$384</f>
        <v>2-0</v>
      </c>
      <c r="J109" s="1015">
        <f>+'6-3표준조사 2'!$AC$384</f>
        <v>2024</v>
      </c>
      <c r="K109" s="1017">
        <f>'6-3표준조사 2'!$W$384</f>
        <v>23.44</v>
      </c>
      <c r="L109" s="1018">
        <f t="shared" si="47"/>
        <v>0</v>
      </c>
      <c r="M109" s="1019">
        <f>IF('6-3표준조사 2'!$R$79="모두베기",'6-3표준조사 2'!$Y$384,)</f>
        <v>0</v>
      </c>
      <c r="N109" s="1019">
        <f>IF('6-3표준조사 2'!$R$79="줄베기",'6-3표준조사 2'!$Y$384,)</f>
        <v>0</v>
      </c>
      <c r="O109" s="1019">
        <f>IF('6-3표준조사 2'!$R$79="둘레베기",'6-3표준조사 2'!$Y$384,)</f>
        <v>0</v>
      </c>
      <c r="P109" s="1019">
        <f>IF('6-3표준조사 2'!$R$79="맹아제거",'6-3표준조사 2'!$Y$384,)</f>
        <v>0</v>
      </c>
      <c r="Q109" s="1018" t="s">
        <v>518</v>
      </c>
      <c r="R109" s="1019">
        <f>'6-3표준조사 2'!$AD$384</f>
        <v>0</v>
      </c>
      <c r="S109" s="1020">
        <f>'5-3단가산출서 2'!$D$243</f>
        <v>0</v>
      </c>
      <c r="T109" s="1225" t="s">
        <v>1482</v>
      </c>
      <c r="U109" s="1088" t="s">
        <v>1369</v>
      </c>
      <c r="V109" s="1057">
        <f>'6-3표준조사 2'!$AB$384</f>
        <v>3000</v>
      </c>
      <c r="W109" s="1057">
        <f>'6-3표준조사 2'!$Q$385</f>
        <v>50</v>
      </c>
      <c r="X109" s="1058">
        <f>W109/V109</f>
        <v>1.6666666666666666E-2</v>
      </c>
      <c r="Y109" s="1023">
        <f>'6-3표준조사 2'!$O$381</f>
        <v>1</v>
      </c>
      <c r="Z109" s="1430" t="s">
        <v>1852</v>
      </c>
      <c r="AA109" s="555"/>
      <c r="AB109" s="1010" t="s">
        <v>1436</v>
      </c>
    </row>
    <row r="110" spans="1:28" ht="30" hidden="1" customHeight="1">
      <c r="A110" s="477">
        <f t="shared" si="41"/>
        <v>0</v>
      </c>
      <c r="B110" s="1066">
        <f t="shared" ref="B110:E116" si="54">IF($A110&gt;0,B109,)</f>
        <v>0</v>
      </c>
      <c r="C110" s="1067">
        <f t="shared" si="54"/>
        <v>0</v>
      </c>
      <c r="D110" s="1067">
        <f t="shared" si="54"/>
        <v>0</v>
      </c>
      <c r="E110" s="1067">
        <f t="shared" si="54"/>
        <v>0</v>
      </c>
      <c r="F110" s="1067">
        <f t="shared" si="46"/>
        <v>0</v>
      </c>
      <c r="G110" s="1067" t="str">
        <f>+'6-3표준조사 2'!$V$385</f>
        <v>산52-1</v>
      </c>
      <c r="H110" s="1068" t="str">
        <f>+'6-3표준조사 2'!$Z$385</f>
        <v>낙엽송(용)</v>
      </c>
      <c r="I110" s="1069" t="str">
        <f>+'6-3표준조사 2'!$AA$385</f>
        <v>2-0</v>
      </c>
      <c r="J110" s="1068">
        <f>+'6-3표준조사 2'!$AC$385</f>
        <v>2024</v>
      </c>
      <c r="K110" s="1070">
        <f>+'6-3표준조사 2'!$W$385</f>
        <v>249.88</v>
      </c>
      <c r="L110" s="1071">
        <f t="shared" si="47"/>
        <v>0</v>
      </c>
      <c r="M110" s="1063">
        <f>IF('6-3표준조사 2'!$R$79="모두베기",'6-3표준조사 2'!$Y$385,)</f>
        <v>0</v>
      </c>
      <c r="N110" s="1063">
        <f>IF('6-3표준조사 2'!$R$79="줄베기",'6-3표준조사 2'!$Y$385,)</f>
        <v>0</v>
      </c>
      <c r="O110" s="1063">
        <f>IF('6-3표준조사 2'!$R$79="둘레베기",'6-3표준조사 2'!$Y$385,)</f>
        <v>0</v>
      </c>
      <c r="P110" s="1063">
        <f>IF('6-3표준조사 2'!$R$79="맹아제거",'6-3표준조사 2'!$Y$385,)</f>
        <v>0</v>
      </c>
      <c r="Q110" s="1063"/>
      <c r="R110" s="1063">
        <f>'6-3표준조사 2'!$AD$385</f>
        <v>0</v>
      </c>
      <c r="S110" s="1072">
        <f t="shared" ref="S110:S116" si="55">S109</f>
        <v>0</v>
      </c>
      <c r="T110" s="1065"/>
      <c r="U110" s="1065"/>
      <c r="V110" s="1065"/>
      <c r="W110" s="1065"/>
      <c r="X110" s="1065"/>
      <c r="Y110" s="1033"/>
      <c r="Z110" s="1085" t="s">
        <v>1853</v>
      </c>
      <c r="AA110" s="551"/>
    </row>
    <row r="111" spans="1:28" ht="30" hidden="1" customHeight="1">
      <c r="A111" s="477">
        <f t="shared" si="41"/>
        <v>0</v>
      </c>
      <c r="B111" s="1066">
        <f t="shared" si="54"/>
        <v>0</v>
      </c>
      <c r="C111" s="1067">
        <f t="shared" si="54"/>
        <v>0</v>
      </c>
      <c r="D111" s="1067">
        <f t="shared" si="54"/>
        <v>0</v>
      </c>
      <c r="E111" s="1067">
        <f t="shared" si="54"/>
        <v>0</v>
      </c>
      <c r="F111" s="1067">
        <f t="shared" si="46"/>
        <v>0</v>
      </c>
      <c r="G111" s="1067">
        <f>+'6-3표준조사 2'!$V$386</f>
        <v>0</v>
      </c>
      <c r="H111" s="1068">
        <f>+'6-3표준조사 2'!$Z$386</f>
        <v>0</v>
      </c>
      <c r="I111" s="1069">
        <f>+'6-3표준조사 2'!$AA$386</f>
        <v>0</v>
      </c>
      <c r="J111" s="1068">
        <f>+'6-3표준조사 2'!$AC$386</f>
        <v>0</v>
      </c>
      <c r="K111" s="1070">
        <f>+'6-3표준조사 2'!$W$386</f>
        <v>0</v>
      </c>
      <c r="L111" s="1071">
        <f t="shared" si="47"/>
        <v>0</v>
      </c>
      <c r="M111" s="1063">
        <f>IF('6-3표준조사 2'!$R$79="모두베기",'6-3표준조사 2'!$Y$386,)</f>
        <v>0</v>
      </c>
      <c r="N111" s="1063">
        <f>IF('6-3표준조사 2'!$R$79="줄베기",'6-3표준조사 2'!$Y$386,)</f>
        <v>0</v>
      </c>
      <c r="O111" s="1063">
        <f>IF('6-3표준조사 2'!$R$79="둘레베기",'6-3표준조사 2'!$Y$386,)</f>
        <v>0</v>
      </c>
      <c r="P111" s="1063">
        <f>IF('6-3표준조사 2'!$R$79="맹아제거",'6-3표준조사 2'!$Y$386,)</f>
        <v>0</v>
      </c>
      <c r="Q111" s="1063"/>
      <c r="R111" s="1063">
        <f>'6-3표준조사 2'!$AD$386</f>
        <v>0</v>
      </c>
      <c r="S111" s="1072">
        <f t="shared" si="55"/>
        <v>0</v>
      </c>
      <c r="T111" s="1065"/>
      <c r="U111" s="1065"/>
      <c r="V111" s="1065"/>
      <c r="W111" s="1065"/>
      <c r="X111" s="1065"/>
      <c r="Y111" s="1033"/>
      <c r="Z111" s="1085"/>
      <c r="AA111" s="551"/>
    </row>
    <row r="112" spans="1:28" ht="30" hidden="1" customHeight="1">
      <c r="A112" s="477">
        <f t="shared" si="41"/>
        <v>0</v>
      </c>
      <c r="B112" s="1066">
        <f t="shared" si="54"/>
        <v>0</v>
      </c>
      <c r="C112" s="1067">
        <f t="shared" si="54"/>
        <v>0</v>
      </c>
      <c r="D112" s="1067">
        <f t="shared" si="54"/>
        <v>0</v>
      </c>
      <c r="E112" s="1067">
        <f t="shared" si="54"/>
        <v>0</v>
      </c>
      <c r="F112" s="1067">
        <f t="shared" si="46"/>
        <v>0</v>
      </c>
      <c r="G112" s="1067">
        <f>+'6-3표준조사 2'!$V$387</f>
        <v>0</v>
      </c>
      <c r="H112" s="1068">
        <f>+'6-3표준조사 2'!$Z$387</f>
        <v>0</v>
      </c>
      <c r="I112" s="1069">
        <f>+'6-3표준조사 2'!$AA$387</f>
        <v>0</v>
      </c>
      <c r="J112" s="1068">
        <f>+'6-3표준조사 2'!$AC$387</f>
        <v>0</v>
      </c>
      <c r="K112" s="1070">
        <f>+'6-3표준조사 2'!$W$387</f>
        <v>0</v>
      </c>
      <c r="L112" s="1071">
        <f t="shared" si="47"/>
        <v>0</v>
      </c>
      <c r="M112" s="1063">
        <f>IF('6-3표준조사 2'!$R$79="모두베기",'6-3표준조사 2'!$Y$387,)</f>
        <v>0</v>
      </c>
      <c r="N112" s="1063">
        <f>IF('6-3표준조사 2'!$R$79="줄베기",'6-3표준조사 2'!$Y$387,)</f>
        <v>0</v>
      </c>
      <c r="O112" s="1063">
        <f>IF('6-3표준조사 2'!$R$79="둘레베기",'6-3표준조사 2'!$Y$387,)</f>
        <v>0</v>
      </c>
      <c r="P112" s="1063">
        <f>IF('6-3표준조사 2'!$R$79="맹아제거",'6-3표준조사 2'!$Y$387,)</f>
        <v>0</v>
      </c>
      <c r="Q112" s="1063"/>
      <c r="R112" s="1063">
        <f>'6-3표준조사 2'!$AD$387</f>
        <v>0</v>
      </c>
      <c r="S112" s="1072">
        <f t="shared" si="55"/>
        <v>0</v>
      </c>
      <c r="T112" s="1065"/>
      <c r="U112" s="1065"/>
      <c r="V112" s="1065"/>
      <c r="W112" s="1065"/>
      <c r="X112" s="1065"/>
      <c r="Y112" s="1033"/>
      <c r="Z112" s="1085"/>
      <c r="AA112" s="551"/>
    </row>
    <row r="113" spans="1:28" ht="30" hidden="1" customHeight="1">
      <c r="A113" s="477">
        <f t="shared" si="41"/>
        <v>0</v>
      </c>
      <c r="B113" s="1066">
        <f t="shared" si="54"/>
        <v>0</v>
      </c>
      <c r="C113" s="1067">
        <f t="shared" si="54"/>
        <v>0</v>
      </c>
      <c r="D113" s="1067">
        <f t="shared" si="54"/>
        <v>0</v>
      </c>
      <c r="E113" s="1067">
        <f t="shared" si="54"/>
        <v>0</v>
      </c>
      <c r="F113" s="1067">
        <f t="shared" si="46"/>
        <v>0</v>
      </c>
      <c r="G113" s="1067">
        <f>+'6-3표준조사 2'!$V$388</f>
        <v>0</v>
      </c>
      <c r="H113" s="1068">
        <f>+'6-3표준조사 2'!$Z$388</f>
        <v>0</v>
      </c>
      <c r="I113" s="1069">
        <f>+'6-3표준조사 2'!$AA$388</f>
        <v>0</v>
      </c>
      <c r="J113" s="1068">
        <f>+'6-3표준조사 2'!$AC$388</f>
        <v>0</v>
      </c>
      <c r="K113" s="1070">
        <f>+'6-3표준조사 2'!$W$388</f>
        <v>0</v>
      </c>
      <c r="L113" s="1071">
        <f t="shared" si="47"/>
        <v>0</v>
      </c>
      <c r="M113" s="1063">
        <f>IF('6-3표준조사 2'!$R$79="모두베기",'6-3표준조사 2'!$Y$388,)</f>
        <v>0</v>
      </c>
      <c r="N113" s="1063">
        <f>IF('6-3표준조사 2'!$R$79="줄베기",'6-3표준조사 2'!$Y$388,)</f>
        <v>0</v>
      </c>
      <c r="O113" s="1063">
        <f>IF('6-3표준조사 2'!$R$79="둘레베기",'6-3표준조사 2'!$Y$388,)</f>
        <v>0</v>
      </c>
      <c r="P113" s="1063">
        <f>IF('6-3표준조사 2'!$R$79="맹아제거",'6-3표준조사 2'!$Y$388,)</f>
        <v>0</v>
      </c>
      <c r="Q113" s="1063"/>
      <c r="R113" s="1063">
        <f>'6-3표준조사 2'!$AD$388</f>
        <v>0</v>
      </c>
      <c r="S113" s="1072">
        <f t="shared" si="55"/>
        <v>0</v>
      </c>
      <c r="T113" s="1065"/>
      <c r="U113" s="1065"/>
      <c r="V113" s="1065"/>
      <c r="W113" s="1065"/>
      <c r="X113" s="1065"/>
      <c r="Y113" s="1033"/>
      <c r="Z113" s="1085"/>
      <c r="AA113" s="551"/>
    </row>
    <row r="114" spans="1:28" ht="30" hidden="1" customHeight="1">
      <c r="A114" s="477">
        <f t="shared" si="41"/>
        <v>0</v>
      </c>
      <c r="B114" s="1066">
        <f t="shared" si="54"/>
        <v>0</v>
      </c>
      <c r="C114" s="1067">
        <f t="shared" si="54"/>
        <v>0</v>
      </c>
      <c r="D114" s="1067">
        <f t="shared" si="54"/>
        <v>0</v>
      </c>
      <c r="E114" s="1067">
        <f t="shared" si="54"/>
        <v>0</v>
      </c>
      <c r="F114" s="1067">
        <f t="shared" si="46"/>
        <v>0</v>
      </c>
      <c r="G114" s="1067">
        <f>+'6-3표준조사 2'!$V$389</f>
        <v>0</v>
      </c>
      <c r="H114" s="1068">
        <f>+'6-3표준조사 2'!$Z$389</f>
        <v>0</v>
      </c>
      <c r="I114" s="1069">
        <f>+'6-3표준조사 2'!$AA$389</f>
        <v>0</v>
      </c>
      <c r="J114" s="1068">
        <f>+'6-3표준조사 2'!$AC$389</f>
        <v>0</v>
      </c>
      <c r="K114" s="1070">
        <f>+'6-3표준조사 2'!$W$389</f>
        <v>0</v>
      </c>
      <c r="L114" s="1071">
        <f t="shared" si="47"/>
        <v>0</v>
      </c>
      <c r="M114" s="1089">
        <f>IF('6-3표준조사 2'!$R$79="모두베기",'6-3표준조사 2'!$Y$389,)</f>
        <v>0</v>
      </c>
      <c r="N114" s="1089">
        <f>IF('6-3표준조사 2'!$R$79="줄베기",'6-3표준조사 2'!$Y$389,)</f>
        <v>0</v>
      </c>
      <c r="O114" s="1089">
        <f>IF('6-3표준조사 2'!$R$79="둘레베기",'6-3표준조사 2'!$Y$389,)</f>
        <v>0</v>
      </c>
      <c r="P114" s="1089">
        <f>IF('6-3표준조사 2'!$R$79="맹아제거",'6-3표준조사 2'!$Y$389,)</f>
        <v>0</v>
      </c>
      <c r="Q114" s="1063"/>
      <c r="R114" s="1063">
        <f>'6-3표준조사 2'!$AD$389</f>
        <v>0</v>
      </c>
      <c r="S114" s="1072">
        <f t="shared" si="55"/>
        <v>0</v>
      </c>
      <c r="T114" s="1065"/>
      <c r="U114" s="1065"/>
      <c r="V114" s="1065"/>
      <c r="W114" s="1065"/>
      <c r="X114" s="1065"/>
      <c r="Y114" s="1033"/>
      <c r="Z114" s="1085"/>
      <c r="AA114" s="551"/>
    </row>
    <row r="115" spans="1:28" ht="30" hidden="1" customHeight="1">
      <c r="A115" s="477">
        <f t="shared" si="41"/>
        <v>0</v>
      </c>
      <c r="B115" s="1066">
        <f t="shared" si="54"/>
        <v>0</v>
      </c>
      <c r="C115" s="1067">
        <f t="shared" si="54"/>
        <v>0</v>
      </c>
      <c r="D115" s="1067">
        <f t="shared" si="54"/>
        <v>0</v>
      </c>
      <c r="E115" s="1067">
        <f t="shared" si="54"/>
        <v>0</v>
      </c>
      <c r="F115" s="1067">
        <f t="shared" si="46"/>
        <v>0</v>
      </c>
      <c r="G115" s="1067">
        <f>+'6-3표준조사 2'!$V$390</f>
        <v>0</v>
      </c>
      <c r="H115" s="1068">
        <f>+'6-3표준조사 2'!$Z$390</f>
        <v>0</v>
      </c>
      <c r="I115" s="1069">
        <f>+'6-3표준조사 2'!$AA$390</f>
        <v>0</v>
      </c>
      <c r="J115" s="1068">
        <f>+'6-3표준조사 2'!$AC$390</f>
        <v>0</v>
      </c>
      <c r="K115" s="1070">
        <f>+'6-3표준조사 2'!$W$390</f>
        <v>0</v>
      </c>
      <c r="L115" s="1071">
        <f t="shared" si="47"/>
        <v>0</v>
      </c>
      <c r="M115" s="1089">
        <f>IF('6-3표준조사 2'!$R$79="모두베기",'6-3표준조사 2'!$Y$390,)</f>
        <v>0</v>
      </c>
      <c r="N115" s="1089">
        <f>IF('6-3표준조사 2'!$R$79="줄베기",'6-3표준조사 2'!$Y$390,)</f>
        <v>0</v>
      </c>
      <c r="O115" s="1089">
        <f>IF('6-3표준조사 2'!$R$79="둘레베기",'6-3표준조사 2'!$Y$390,)</f>
        <v>0</v>
      </c>
      <c r="P115" s="1089">
        <f>IF('6-3표준조사 2'!$R$79="맹아제거",'6-3표준조사 2'!$Y$390,)</f>
        <v>0</v>
      </c>
      <c r="Q115" s="1063"/>
      <c r="R115" s="1063">
        <f>'6-3표준조사 2'!$AD$390</f>
        <v>0</v>
      </c>
      <c r="S115" s="1072">
        <f t="shared" si="55"/>
        <v>0</v>
      </c>
      <c r="T115" s="1065"/>
      <c r="U115" s="1065"/>
      <c r="V115" s="1065"/>
      <c r="W115" s="1065"/>
      <c r="X115" s="1065"/>
      <c r="Y115" s="1033"/>
      <c r="Z115" s="1085"/>
      <c r="AA115" s="551"/>
    </row>
    <row r="116" spans="1:28" ht="30" hidden="1" customHeight="1">
      <c r="A116" s="477">
        <f t="shared" si="41"/>
        <v>0</v>
      </c>
      <c r="B116" s="1075">
        <f t="shared" si="54"/>
        <v>0</v>
      </c>
      <c r="C116" s="1076">
        <f t="shared" si="54"/>
        <v>0</v>
      </c>
      <c r="D116" s="1076">
        <f t="shared" si="54"/>
        <v>0</v>
      </c>
      <c r="E116" s="1076">
        <f t="shared" si="54"/>
        <v>0</v>
      </c>
      <c r="F116" s="1076">
        <f t="shared" si="46"/>
        <v>0</v>
      </c>
      <c r="G116" s="1076">
        <f>+'6-3표준조사 2'!$V$391</f>
        <v>0</v>
      </c>
      <c r="H116" s="1077">
        <f>+'6-3표준조사 2'!$Z$391</f>
        <v>0</v>
      </c>
      <c r="I116" s="1078">
        <f>+'6-3표준조사 2'!$AA$391</f>
        <v>0</v>
      </c>
      <c r="J116" s="1077">
        <f>+'6-3표준조사 2'!$AC$391</f>
        <v>0</v>
      </c>
      <c r="K116" s="1079">
        <f>+'6-3표준조사 2'!$W$391</f>
        <v>0</v>
      </c>
      <c r="L116" s="1080">
        <f t="shared" si="47"/>
        <v>0</v>
      </c>
      <c r="M116" s="1090">
        <f>IF('6-3표준조사 2'!$R$79="모두베기",'6-3표준조사 2'!$Y$391,)</f>
        <v>0</v>
      </c>
      <c r="N116" s="1090">
        <f>IF('6-3표준조사 2'!$R$79="줄베기",'6-3표준조사 2'!$Y$391,)</f>
        <v>0</v>
      </c>
      <c r="O116" s="1090">
        <f>IF('6-3표준조사 2'!$R$79="둘레베기",'6-3표준조사 2'!$Y$391,)</f>
        <v>0</v>
      </c>
      <c r="P116" s="1090">
        <f>IF('6-3표준조사 2'!$R$79="맹아제거",'6-3표준조사 2'!$Y$391,)</f>
        <v>0</v>
      </c>
      <c r="Q116" s="1081"/>
      <c r="R116" s="1081">
        <f>'6-3표준조사 2'!$AD$391</f>
        <v>0</v>
      </c>
      <c r="S116" s="1082">
        <f t="shared" si="55"/>
        <v>0</v>
      </c>
      <c r="T116" s="1086"/>
      <c r="U116" s="1086"/>
      <c r="V116" s="1086"/>
      <c r="W116" s="1086"/>
      <c r="X116" s="1086"/>
      <c r="Y116" s="1047"/>
      <c r="Z116" s="1087"/>
      <c r="AA116" s="551"/>
    </row>
    <row r="117" spans="1:28" ht="30" hidden="1" customHeight="1">
      <c r="A117" s="477">
        <f t="shared" si="41"/>
        <v>0</v>
      </c>
      <c r="B117" s="1013">
        <f>+'6-3표준조사 2'!$K$454</f>
        <v>0</v>
      </c>
      <c r="C117" s="1014">
        <f>+'6-3표준조사 2'!$L$454</f>
        <v>0</v>
      </c>
      <c r="D117" s="1014">
        <f>+'6-3표준조사 2'!$M$454</f>
        <v>0</v>
      </c>
      <c r="E117" s="1014">
        <f>+'6-3표준조사 2'!$N$454</f>
        <v>0</v>
      </c>
      <c r="F117" s="1014">
        <f>+'6-3표준조사 2'!$O$454</f>
        <v>0</v>
      </c>
      <c r="G117" s="1014" t="str">
        <f>+'6-3표준조사 2'!$V$459</f>
        <v>산34</v>
      </c>
      <c r="H117" s="1015" t="str">
        <f>+'6-3표준조사 2'!$Z$459</f>
        <v>밤, 산벚</v>
      </c>
      <c r="I117" s="1016" t="str">
        <f>+'6-3표준조사 2'!$AA$459</f>
        <v>H 1.5</v>
      </c>
      <c r="J117" s="1015">
        <f>+'6-3표준조사 2'!$AC$459</f>
        <v>2024</v>
      </c>
      <c r="K117" s="1017">
        <f>'6-3표준조사 2'!$W$459</f>
        <v>23.44</v>
      </c>
      <c r="L117" s="1018">
        <f t="shared" si="47"/>
        <v>0</v>
      </c>
      <c r="M117" s="1052">
        <f>IF('6-3표준조사 2'!$R$79="모두베기",'6-3표준조사 2'!$Y$459,)</f>
        <v>0</v>
      </c>
      <c r="N117" s="1056">
        <f>IF('6-3표준조사 2'!$R$79="줄베기",'6-3표준조사 2'!$Y$459,)</f>
        <v>0</v>
      </c>
      <c r="O117" s="1056">
        <f>IF('6-3표준조사 2'!$R$79="둘레베기",'6-3표준조사 2'!$Y$459,)</f>
        <v>0</v>
      </c>
      <c r="P117" s="1056">
        <f>IF('6-3표준조사 2'!$R$79="맹아제거",'6-3표준조사 2'!$Y$459,)</f>
        <v>0</v>
      </c>
      <c r="Q117" s="1018" t="s">
        <v>518</v>
      </c>
      <c r="R117" s="1019">
        <f>'6-3표준조사 2'!$AD$459</f>
        <v>0</v>
      </c>
      <c r="S117" s="1020">
        <f>'5-3단가산출서 2'!$D$288</f>
        <v>0</v>
      </c>
      <c r="T117" s="1225" t="s">
        <v>1484</v>
      </c>
      <c r="U117" s="1088" t="s">
        <v>1369</v>
      </c>
      <c r="V117" s="1057">
        <f>'6-3표준조사 2'!$AB$459</f>
        <v>400</v>
      </c>
      <c r="W117" s="1057">
        <f>'6-3표준조사 2'!$Q$460</f>
        <v>0</v>
      </c>
      <c r="X117" s="1058">
        <f>W117/V117</f>
        <v>0</v>
      </c>
      <c r="Y117" s="1023">
        <f>'6-3표준조사 2'!$O$456</f>
        <v>0</v>
      </c>
      <c r="Z117" s="1024"/>
      <c r="AA117" s="555"/>
      <c r="AB117" s="1010" t="s">
        <v>1437</v>
      </c>
    </row>
    <row r="118" spans="1:28" ht="30" hidden="1" customHeight="1">
      <c r="A118" s="477">
        <f t="shared" si="41"/>
        <v>0</v>
      </c>
      <c r="B118" s="1066">
        <f t="shared" ref="B118:E124" si="56">IF($A118&gt;0,B117,)</f>
        <v>0</v>
      </c>
      <c r="C118" s="1067">
        <f t="shared" si="56"/>
        <v>0</v>
      </c>
      <c r="D118" s="1067">
        <f t="shared" si="56"/>
        <v>0</v>
      </c>
      <c r="E118" s="1067">
        <f t="shared" si="56"/>
        <v>0</v>
      </c>
      <c r="F118" s="1067">
        <f t="shared" si="46"/>
        <v>0</v>
      </c>
      <c r="G118" s="1067">
        <f>+'6-3표준조사 2'!$V$460</f>
        <v>0</v>
      </c>
      <c r="H118" s="1068">
        <f>+'6-3표준조사 2'!$Z$460</f>
        <v>0</v>
      </c>
      <c r="I118" s="1069">
        <f>+'6-3표준조사 2'!$AA$460</f>
        <v>0</v>
      </c>
      <c r="J118" s="1068">
        <f>+'6-3표준조사 2'!$AC$460</f>
        <v>0</v>
      </c>
      <c r="K118" s="1070">
        <f>+'6-3표준조사 2'!$W$460</f>
        <v>0</v>
      </c>
      <c r="L118" s="1071">
        <f t="shared" si="47"/>
        <v>0</v>
      </c>
      <c r="M118" s="1089">
        <f>IF('6-3표준조사 2'!$R$79="모두베기",'6-3표준조사 2'!$Y$460,)</f>
        <v>0</v>
      </c>
      <c r="N118" s="1089">
        <f>IF('6-3표준조사 2'!$R$79="줄베기",'6-3표준조사 2'!$Y$460,)</f>
        <v>0</v>
      </c>
      <c r="O118" s="1089">
        <f>IF('6-3표준조사 2'!$R$79="둘레베기",'6-3표준조사 2'!$Y$460,)</f>
        <v>0</v>
      </c>
      <c r="P118" s="1089">
        <f>IF('6-3표준조사 2'!$R$79="맹아제거",'6-3표준조사 2'!$Y$460,)</f>
        <v>0</v>
      </c>
      <c r="Q118" s="1063"/>
      <c r="R118" s="1063">
        <f>'6-3표준조사 2'!$AD$460</f>
        <v>0</v>
      </c>
      <c r="S118" s="1072">
        <f t="shared" ref="S118:S124" si="57">S117</f>
        <v>0</v>
      </c>
      <c r="T118" s="1065"/>
      <c r="U118" s="1065"/>
      <c r="V118" s="1065"/>
      <c r="W118" s="1065"/>
      <c r="X118" s="1065"/>
      <c r="Y118" s="1033"/>
      <c r="Z118" s="1085"/>
      <c r="AA118" s="551"/>
    </row>
    <row r="119" spans="1:28" ht="30" hidden="1" customHeight="1">
      <c r="A119" s="477">
        <f t="shared" si="41"/>
        <v>0</v>
      </c>
      <c r="B119" s="1066">
        <f t="shared" si="56"/>
        <v>0</v>
      </c>
      <c r="C119" s="1067">
        <f t="shared" si="56"/>
        <v>0</v>
      </c>
      <c r="D119" s="1067">
        <f t="shared" si="56"/>
        <v>0</v>
      </c>
      <c r="E119" s="1067">
        <f t="shared" si="56"/>
        <v>0</v>
      </c>
      <c r="F119" s="1067">
        <f t="shared" si="46"/>
        <v>0</v>
      </c>
      <c r="G119" s="1067">
        <f>+'6-3표준조사 2'!$V$461</f>
        <v>0</v>
      </c>
      <c r="H119" s="1068">
        <f>+'6-3표준조사 2'!$Z$461</f>
        <v>0</v>
      </c>
      <c r="I119" s="1069">
        <f>+'6-3표준조사 2'!$AA$461</f>
        <v>0</v>
      </c>
      <c r="J119" s="1068">
        <f>+'6-3표준조사 2'!$AC$461</f>
        <v>0</v>
      </c>
      <c r="K119" s="1070">
        <f>+'6-3표준조사 2'!$W$461</f>
        <v>0</v>
      </c>
      <c r="L119" s="1071">
        <f t="shared" si="47"/>
        <v>0</v>
      </c>
      <c r="M119" s="1089">
        <f>IF('6-3표준조사 2'!$R$79="모두베기",'6-3표준조사 2'!$Y$461,)</f>
        <v>0</v>
      </c>
      <c r="N119" s="1089">
        <f>IF('6-3표준조사 2'!$R$79="줄베기",'6-3표준조사 2'!$Y$461,)</f>
        <v>0</v>
      </c>
      <c r="O119" s="1089">
        <f>IF('6-3표준조사 2'!$R$79="둘레베기",'6-3표준조사 2'!$Y$461,)</f>
        <v>0</v>
      </c>
      <c r="P119" s="1089">
        <f>IF('6-3표준조사 2'!$R$79="맹아제거",'6-3표준조사 2'!$Y$461,)</f>
        <v>0</v>
      </c>
      <c r="Q119" s="1063"/>
      <c r="R119" s="1063">
        <f>'6-3표준조사 2'!$AD$461</f>
        <v>0</v>
      </c>
      <c r="S119" s="1072">
        <f t="shared" si="57"/>
        <v>0</v>
      </c>
      <c r="T119" s="1065"/>
      <c r="U119" s="1065"/>
      <c r="V119" s="1065"/>
      <c r="W119" s="1065"/>
      <c r="X119" s="1065"/>
      <c r="Y119" s="1033"/>
      <c r="Z119" s="1085"/>
      <c r="AA119" s="551"/>
    </row>
    <row r="120" spans="1:28" ht="30" hidden="1" customHeight="1">
      <c r="A120" s="477">
        <f t="shared" si="41"/>
        <v>0</v>
      </c>
      <c r="B120" s="1066">
        <f t="shared" si="56"/>
        <v>0</v>
      </c>
      <c r="C120" s="1067">
        <f t="shared" si="56"/>
        <v>0</v>
      </c>
      <c r="D120" s="1067">
        <f t="shared" si="56"/>
        <v>0</v>
      </c>
      <c r="E120" s="1067">
        <f t="shared" si="56"/>
        <v>0</v>
      </c>
      <c r="F120" s="1067">
        <f t="shared" si="46"/>
        <v>0</v>
      </c>
      <c r="G120" s="1067">
        <f>+'6-3표준조사 2'!$V$462</f>
        <v>0</v>
      </c>
      <c r="H120" s="1068">
        <f>+'6-3표준조사 2'!$Z$462</f>
        <v>0</v>
      </c>
      <c r="I120" s="1069">
        <f>+'6-3표준조사 2'!$AA$462</f>
        <v>0</v>
      </c>
      <c r="J120" s="1068">
        <f>+'6-3표준조사 2'!$AC$462</f>
        <v>0</v>
      </c>
      <c r="K120" s="1070">
        <f>+'6-3표준조사 2'!$W$462</f>
        <v>0</v>
      </c>
      <c r="L120" s="1071">
        <f t="shared" si="47"/>
        <v>0</v>
      </c>
      <c r="M120" s="1089">
        <f>IF('6-3표준조사 2'!$R$79="모두베기",'6-3표준조사 2'!$Y$462,)</f>
        <v>0</v>
      </c>
      <c r="N120" s="1089">
        <f>IF('6-3표준조사 2'!$R$79="줄베기",'6-3표준조사 2'!$Y$462,)</f>
        <v>0</v>
      </c>
      <c r="O120" s="1089">
        <f>IF('6-3표준조사 2'!$R$79="둘레베기",'6-3표준조사 2'!$Y$462,)</f>
        <v>0</v>
      </c>
      <c r="P120" s="1089">
        <f>IF('6-3표준조사 2'!$R$79="맹아제거",'6-3표준조사 2'!$Y$462,)</f>
        <v>0</v>
      </c>
      <c r="Q120" s="1063"/>
      <c r="R120" s="1063">
        <f>'6-3표준조사 2'!$AD$462</f>
        <v>0</v>
      </c>
      <c r="S120" s="1072">
        <f t="shared" si="57"/>
        <v>0</v>
      </c>
      <c r="T120" s="1065"/>
      <c r="U120" s="1065"/>
      <c r="V120" s="1065"/>
      <c r="W120" s="1065"/>
      <c r="X120" s="1065"/>
      <c r="Y120" s="1033"/>
      <c r="Z120" s="1085"/>
      <c r="AA120" s="551"/>
    </row>
    <row r="121" spans="1:28" ht="30" hidden="1" customHeight="1">
      <c r="A121" s="477">
        <f t="shared" si="41"/>
        <v>0</v>
      </c>
      <c r="B121" s="1066">
        <f t="shared" si="56"/>
        <v>0</v>
      </c>
      <c r="C121" s="1067">
        <f t="shared" si="56"/>
        <v>0</v>
      </c>
      <c r="D121" s="1067">
        <f t="shared" si="56"/>
        <v>0</v>
      </c>
      <c r="E121" s="1067">
        <f t="shared" si="56"/>
        <v>0</v>
      </c>
      <c r="F121" s="1067">
        <f t="shared" si="46"/>
        <v>0</v>
      </c>
      <c r="G121" s="1067">
        <f>+'6-3표준조사 2'!$V$463</f>
        <v>0</v>
      </c>
      <c r="H121" s="1068">
        <f>+'6-3표준조사 2'!$Z$463</f>
        <v>0</v>
      </c>
      <c r="I121" s="1069">
        <f>+'6-3표준조사 2'!$AA$463</f>
        <v>0</v>
      </c>
      <c r="J121" s="1068">
        <f>+'6-3표준조사 2'!$AC$463</f>
        <v>0</v>
      </c>
      <c r="K121" s="1070">
        <f>+'6-3표준조사 2'!$W$463</f>
        <v>0</v>
      </c>
      <c r="L121" s="1071">
        <f t="shared" si="47"/>
        <v>0</v>
      </c>
      <c r="M121" s="1089">
        <f>IF('6-3표준조사 2'!$R$79="모두베기",'6-3표준조사 2'!$Y$463,)</f>
        <v>0</v>
      </c>
      <c r="N121" s="1089">
        <f>IF('6-3표준조사 2'!$R$79="줄베기",'6-3표준조사 2'!$Y$463,)</f>
        <v>0</v>
      </c>
      <c r="O121" s="1089">
        <f>IF('6-3표준조사 2'!$R$79="둘레베기",'6-3표준조사 2'!$Y$463,)</f>
        <v>0</v>
      </c>
      <c r="P121" s="1089">
        <f>IF('6-3표준조사 2'!$R$79="맹아제거",'6-3표준조사 2'!$Y$463,)</f>
        <v>0</v>
      </c>
      <c r="Q121" s="1063"/>
      <c r="R121" s="1063">
        <f>'6-3표준조사 2'!$AD$463</f>
        <v>0</v>
      </c>
      <c r="S121" s="1072">
        <f t="shared" si="57"/>
        <v>0</v>
      </c>
      <c r="T121" s="1065"/>
      <c r="U121" s="1065"/>
      <c r="V121" s="1065"/>
      <c r="W121" s="1065"/>
      <c r="X121" s="1065"/>
      <c r="Y121" s="1033"/>
      <c r="Z121" s="1085"/>
      <c r="AA121" s="551"/>
    </row>
    <row r="122" spans="1:28" ht="30" hidden="1" customHeight="1">
      <c r="A122" s="477">
        <f t="shared" si="41"/>
        <v>0</v>
      </c>
      <c r="B122" s="1066">
        <f t="shared" si="56"/>
        <v>0</v>
      </c>
      <c r="C122" s="1067">
        <f t="shared" si="56"/>
        <v>0</v>
      </c>
      <c r="D122" s="1067">
        <f t="shared" si="56"/>
        <v>0</v>
      </c>
      <c r="E122" s="1067">
        <f t="shared" si="56"/>
        <v>0</v>
      </c>
      <c r="F122" s="1067">
        <f t="shared" si="46"/>
        <v>0</v>
      </c>
      <c r="G122" s="1067">
        <f>+'6-3표준조사 2'!$V$464</f>
        <v>0</v>
      </c>
      <c r="H122" s="1068">
        <f>+'6-3표준조사 2'!$Z$464</f>
        <v>0</v>
      </c>
      <c r="I122" s="1069">
        <f>+'6-3표준조사 2'!$AA$464</f>
        <v>0</v>
      </c>
      <c r="J122" s="1068">
        <f>+'6-3표준조사 2'!$AC$464</f>
        <v>0</v>
      </c>
      <c r="K122" s="1070">
        <f>+'6-3표준조사 2'!$W$464</f>
        <v>0</v>
      </c>
      <c r="L122" s="1071">
        <f t="shared" si="47"/>
        <v>0</v>
      </c>
      <c r="M122" s="1089">
        <f>IF('6-3표준조사 2'!$R$79="모두베기",'6-3표준조사 2'!$Y$464,)</f>
        <v>0</v>
      </c>
      <c r="N122" s="1089">
        <f>IF('6-3표준조사 2'!$R$79="줄베기",'6-3표준조사 2'!$Y$464,)</f>
        <v>0</v>
      </c>
      <c r="O122" s="1089">
        <f>IF('6-3표준조사 2'!$R$79="둘레베기",'6-3표준조사 2'!$Y$464,)</f>
        <v>0</v>
      </c>
      <c r="P122" s="1089">
        <f>IF('6-3표준조사 2'!$R$79="맹아제거",'6-3표준조사 2'!$Y$464,)</f>
        <v>0</v>
      </c>
      <c r="Q122" s="1063"/>
      <c r="R122" s="1063">
        <f>'6-3표준조사 2'!$AD$464</f>
        <v>0</v>
      </c>
      <c r="S122" s="1072">
        <f t="shared" si="57"/>
        <v>0</v>
      </c>
      <c r="T122" s="1065"/>
      <c r="U122" s="1065"/>
      <c r="V122" s="1065"/>
      <c r="W122" s="1065"/>
      <c r="X122" s="1065"/>
      <c r="Y122" s="1033"/>
      <c r="Z122" s="1085"/>
      <c r="AA122" s="551"/>
    </row>
    <row r="123" spans="1:28" ht="30" hidden="1" customHeight="1">
      <c r="A123" s="477">
        <f t="shared" si="41"/>
        <v>0</v>
      </c>
      <c r="B123" s="1066">
        <f t="shared" si="56"/>
        <v>0</v>
      </c>
      <c r="C123" s="1067">
        <f t="shared" si="56"/>
        <v>0</v>
      </c>
      <c r="D123" s="1067">
        <f t="shared" si="56"/>
        <v>0</v>
      </c>
      <c r="E123" s="1067">
        <f t="shared" si="56"/>
        <v>0</v>
      </c>
      <c r="F123" s="1067">
        <f t="shared" si="46"/>
        <v>0</v>
      </c>
      <c r="G123" s="1067">
        <f>+'6-3표준조사 2'!$V$465</f>
        <v>0</v>
      </c>
      <c r="H123" s="1068">
        <f>+'6-3표준조사 2'!$Z$465</f>
        <v>0</v>
      </c>
      <c r="I123" s="1069">
        <f>+'6-3표준조사 2'!$AA$465</f>
        <v>0</v>
      </c>
      <c r="J123" s="1068">
        <f>+'6-3표준조사 2'!$AC$465</f>
        <v>0</v>
      </c>
      <c r="K123" s="1070">
        <f>+'6-3표준조사 2'!$W$465</f>
        <v>0</v>
      </c>
      <c r="L123" s="1071">
        <f t="shared" si="47"/>
        <v>0</v>
      </c>
      <c r="M123" s="1089">
        <f>IF('6-3표준조사 2'!$R$79="모두베기",'6-3표준조사 2'!$Y$465,)</f>
        <v>0</v>
      </c>
      <c r="N123" s="1089">
        <f>IF('6-3표준조사 2'!$R$79="줄베기",'6-3표준조사 2'!$Y$465,)</f>
        <v>0</v>
      </c>
      <c r="O123" s="1089">
        <f>IF('6-3표준조사 2'!$R$79="둘레베기",'6-3표준조사 2'!$Y$465,)</f>
        <v>0</v>
      </c>
      <c r="P123" s="1089">
        <f>IF('6-3표준조사 2'!$R$79="맹아제거",'6-3표준조사 2'!$Y$465,)</f>
        <v>0</v>
      </c>
      <c r="Q123" s="1063"/>
      <c r="R123" s="1063">
        <f>'6-3표준조사 2'!$AD$465</f>
        <v>0</v>
      </c>
      <c r="S123" s="1072">
        <f t="shared" si="57"/>
        <v>0</v>
      </c>
      <c r="T123" s="1065"/>
      <c r="U123" s="1065"/>
      <c r="V123" s="1065"/>
      <c r="W123" s="1065"/>
      <c r="X123" s="1065"/>
      <c r="Y123" s="1033"/>
      <c r="Z123" s="1085"/>
      <c r="AA123" s="551"/>
    </row>
    <row r="124" spans="1:28" ht="30" hidden="1" customHeight="1">
      <c r="A124" s="477">
        <f t="shared" si="41"/>
        <v>0</v>
      </c>
      <c r="B124" s="1075">
        <f t="shared" si="56"/>
        <v>0</v>
      </c>
      <c r="C124" s="1076">
        <f t="shared" si="56"/>
        <v>0</v>
      </c>
      <c r="D124" s="1076">
        <f t="shared" si="56"/>
        <v>0</v>
      </c>
      <c r="E124" s="1076">
        <f t="shared" si="56"/>
        <v>0</v>
      </c>
      <c r="F124" s="1076">
        <f t="shared" si="46"/>
        <v>0</v>
      </c>
      <c r="G124" s="1076">
        <f>+'6-3표준조사 2'!$V$466</f>
        <v>0</v>
      </c>
      <c r="H124" s="1077">
        <f>+'6-3표준조사 2'!$Z$466</f>
        <v>0</v>
      </c>
      <c r="I124" s="1078">
        <f>+'6-3표준조사 2'!$AA$466</f>
        <v>0</v>
      </c>
      <c r="J124" s="1077">
        <f>+'6-3표준조사 2'!$AC$466</f>
        <v>0</v>
      </c>
      <c r="K124" s="1079">
        <f>+'6-3표준조사 2'!$W$466</f>
        <v>0</v>
      </c>
      <c r="L124" s="1080">
        <f t="shared" si="47"/>
        <v>0</v>
      </c>
      <c r="M124" s="1090">
        <f>IF('6-3표준조사 2'!$R$79="모두베기",'6-3표준조사 2'!$Y$466,)</f>
        <v>0</v>
      </c>
      <c r="N124" s="1090">
        <f>IF('6-3표준조사 2'!$R$79="줄베기",'6-3표준조사 2'!$Y$466,)</f>
        <v>0</v>
      </c>
      <c r="O124" s="1090">
        <f>IF('6-3표준조사 2'!$R$79="둘레베기",'6-3표준조사 2'!$Y$466,)</f>
        <v>0</v>
      </c>
      <c r="P124" s="1090">
        <f>IF('6-3표준조사 2'!$R$79="맹아제거",'6-3표준조사 2'!$Y$466,)</f>
        <v>0</v>
      </c>
      <c r="Q124" s="1081"/>
      <c r="R124" s="1081">
        <f>'6-3표준조사 2'!$AD$466</f>
        <v>0</v>
      </c>
      <c r="S124" s="1082">
        <f t="shared" si="57"/>
        <v>0</v>
      </c>
      <c r="T124" s="1086"/>
      <c r="U124" s="1086"/>
      <c r="V124" s="1086"/>
      <c r="W124" s="1086"/>
      <c r="X124" s="1086"/>
      <c r="Y124" s="1047"/>
      <c r="Z124" s="1087"/>
      <c r="AA124" s="551"/>
    </row>
    <row r="125" spans="1:28" ht="30" hidden="1" customHeight="1">
      <c r="A125" s="477">
        <f t="shared" si="41"/>
        <v>0</v>
      </c>
      <c r="B125" s="1013">
        <f>+'6-3표준조사 2'!$K$529</f>
        <v>0</v>
      </c>
      <c r="C125" s="1014">
        <f>+'6-3표준조사 2'!$L$529</f>
        <v>0</v>
      </c>
      <c r="D125" s="1014">
        <f>+'6-3표준조사 2'!$M$529</f>
        <v>0</v>
      </c>
      <c r="E125" s="1014">
        <f>+'6-3표준조사 2'!$N$529</f>
        <v>0</v>
      </c>
      <c r="F125" s="1014">
        <f>+'6-3표준조사 2'!$O$529</f>
        <v>0</v>
      </c>
      <c r="G125" s="1014" t="str">
        <f>+'6-3표준조사 2'!$V$534</f>
        <v>산8-1</v>
      </c>
      <c r="H125" s="1015" t="str">
        <f>+'6-3표준조사 2'!$Z$534</f>
        <v>낙엽송(용)</v>
      </c>
      <c r="I125" s="1016" t="str">
        <f>+'6-3표준조사 2'!$AA$534</f>
        <v>2-0</v>
      </c>
      <c r="J125" s="1015">
        <f>+'6-3표준조사 2'!$AC$534</f>
        <v>2024</v>
      </c>
      <c r="K125" s="1017">
        <f>'6-3표준조사 2'!$W$534</f>
        <v>188.89</v>
      </c>
      <c r="L125" s="1018">
        <f t="shared" si="47"/>
        <v>0</v>
      </c>
      <c r="M125" s="1052">
        <f>IF('6-3표준조사 2'!$R$79="모두베기",'6-3표준조사 2'!$Y$534,)</f>
        <v>0</v>
      </c>
      <c r="N125" s="1056">
        <f>IF('6-3표준조사 2'!$R$79="줄베기",'6-3표준조사 2'!$Y$534,)</f>
        <v>0</v>
      </c>
      <c r="O125" s="1056">
        <f>IF('6-3표준조사 2'!$R$79="둘레베기",'6-3표준조사 2'!$Y$534,)</f>
        <v>0</v>
      </c>
      <c r="P125" s="1056">
        <f>IF('6-3표준조사 2'!$R$79="맹아제거",'6-3표준조사 2'!$Y$534,)</f>
        <v>0</v>
      </c>
      <c r="Q125" s="1018" t="s">
        <v>518</v>
      </c>
      <c r="R125" s="1019">
        <f>'6-3표준조사 2'!$AD$534</f>
        <v>0</v>
      </c>
      <c r="S125" s="1020">
        <f>'5-3단가산출서 2'!$D$333</f>
        <v>0</v>
      </c>
      <c r="T125" s="1225" t="s">
        <v>1483</v>
      </c>
      <c r="U125" s="1088" t="s">
        <v>1369</v>
      </c>
      <c r="V125" s="1057">
        <f>'6-3표준조사 2'!$AB$534</f>
        <v>3000</v>
      </c>
      <c r="W125" s="1057">
        <f>'6-3표준조사 2'!$Q$535</f>
        <v>0</v>
      </c>
      <c r="X125" s="1058">
        <f>W125/V125</f>
        <v>0</v>
      </c>
      <c r="Y125" s="1023">
        <f>'6-3표준조사 2'!$O$531</f>
        <v>0</v>
      </c>
      <c r="Z125" s="1024"/>
      <c r="AA125" s="552"/>
      <c r="AB125" s="1010" t="s">
        <v>1438</v>
      </c>
    </row>
    <row r="126" spans="1:28" ht="30" hidden="1" customHeight="1">
      <c r="A126" s="477">
        <f t="shared" si="41"/>
        <v>0</v>
      </c>
      <c r="B126" s="1066">
        <f t="shared" ref="B126:E132" si="58">IF($A126&gt;0,B125,)</f>
        <v>0</v>
      </c>
      <c r="C126" s="1067">
        <f t="shared" si="58"/>
        <v>0</v>
      </c>
      <c r="D126" s="1067">
        <f t="shared" si="58"/>
        <v>0</v>
      </c>
      <c r="E126" s="1067">
        <f t="shared" si="58"/>
        <v>0</v>
      </c>
      <c r="F126" s="1067">
        <f t="shared" si="46"/>
        <v>0</v>
      </c>
      <c r="G126" s="1067">
        <f>+'6-3표준조사 2'!$V$535</f>
        <v>0</v>
      </c>
      <c r="H126" s="1068">
        <f>+'6-3표준조사 2'!$Z$535</f>
        <v>0</v>
      </c>
      <c r="I126" s="1069">
        <f>+'6-3표준조사 2'!$AA$535</f>
        <v>0</v>
      </c>
      <c r="J126" s="1068">
        <f>+'6-3표준조사 2'!$AC$535</f>
        <v>0</v>
      </c>
      <c r="K126" s="1070">
        <f>+'6-3표준조사 2'!$W$535</f>
        <v>0</v>
      </c>
      <c r="L126" s="1071">
        <f t="shared" si="47"/>
        <v>0</v>
      </c>
      <c r="M126" s="1091">
        <f>IF('6-3표준조사 2'!$R$79="모두베기",'6-3표준조사 2'!$Y$535,)</f>
        <v>0</v>
      </c>
      <c r="N126" s="1089">
        <f>IF('6-3표준조사 2'!$R$79="줄베기",'6-3표준조사 2'!$Y$535,)</f>
        <v>0</v>
      </c>
      <c r="O126" s="1089">
        <f>IF('6-3표준조사 2'!$R$79="둘레베기",'6-3표준조사 2'!$Y$535,)</f>
        <v>0</v>
      </c>
      <c r="P126" s="1089">
        <f>IF('6-3표준조사 2'!$R$79="맹아제거",'6-3표준조사 2'!$Y$535,)</f>
        <v>0</v>
      </c>
      <c r="Q126" s="1063"/>
      <c r="R126" s="1063">
        <f>'6-3표준조사 2'!$AD$535</f>
        <v>0</v>
      </c>
      <c r="S126" s="1072">
        <f t="shared" ref="S126:S132" si="59">S125</f>
        <v>0</v>
      </c>
      <c r="T126" s="1065"/>
      <c r="U126" s="1065"/>
      <c r="V126" s="1065"/>
      <c r="W126" s="1065"/>
      <c r="X126" s="1065"/>
      <c r="Y126" s="1033"/>
      <c r="Z126" s="1085"/>
      <c r="AA126" s="551"/>
    </row>
    <row r="127" spans="1:28" ht="30" hidden="1" customHeight="1">
      <c r="A127" s="477">
        <f t="shared" si="41"/>
        <v>0</v>
      </c>
      <c r="B127" s="1066">
        <f t="shared" si="58"/>
        <v>0</v>
      </c>
      <c r="C127" s="1067">
        <f t="shared" si="58"/>
        <v>0</v>
      </c>
      <c r="D127" s="1067">
        <f t="shared" si="58"/>
        <v>0</v>
      </c>
      <c r="E127" s="1067">
        <f t="shared" si="58"/>
        <v>0</v>
      </c>
      <c r="F127" s="1067">
        <f t="shared" si="46"/>
        <v>0</v>
      </c>
      <c r="G127" s="1067">
        <f>+'6-3표준조사 2'!$V$536</f>
        <v>0</v>
      </c>
      <c r="H127" s="1068">
        <f>+'6-3표준조사 2'!$Z$536</f>
        <v>0</v>
      </c>
      <c r="I127" s="1069">
        <f>+'6-3표준조사 2'!$AA$536</f>
        <v>0</v>
      </c>
      <c r="J127" s="1068">
        <f>+'6-3표준조사 2'!$AC$536</f>
        <v>0</v>
      </c>
      <c r="K127" s="1070">
        <f>+'6-3표준조사 2'!$W$536</f>
        <v>0</v>
      </c>
      <c r="L127" s="1071">
        <f t="shared" si="47"/>
        <v>0</v>
      </c>
      <c r="M127" s="1089">
        <f>IF('6-3표준조사 2'!$R$79="모두베기",'6-3표준조사 2'!$Y$536,)</f>
        <v>0</v>
      </c>
      <c r="N127" s="1089">
        <f>IF('6-3표준조사 2'!$R$79="줄베기",'6-3표준조사 2'!$Y$536,)</f>
        <v>0</v>
      </c>
      <c r="O127" s="1089">
        <f>IF('6-3표준조사 2'!$R$79="둘레베기",'6-3표준조사 2'!$Y$536,)</f>
        <v>0</v>
      </c>
      <c r="P127" s="1089">
        <f>IF('6-3표준조사 2'!$R$79="맹아제거",'6-3표준조사 2'!$Y$536,)</f>
        <v>0</v>
      </c>
      <c r="Q127" s="1063"/>
      <c r="R127" s="1063">
        <f>'6-3표준조사 2'!$AD$536</f>
        <v>0</v>
      </c>
      <c r="S127" s="1072">
        <f t="shared" si="59"/>
        <v>0</v>
      </c>
      <c r="T127" s="1065"/>
      <c r="U127" s="1065"/>
      <c r="V127" s="1065"/>
      <c r="W127" s="1065"/>
      <c r="X127" s="1065"/>
      <c r="Y127" s="1033"/>
      <c r="Z127" s="1085"/>
      <c r="AA127" s="551"/>
    </row>
    <row r="128" spans="1:28" ht="30" hidden="1" customHeight="1">
      <c r="A128" s="477">
        <f t="shared" si="41"/>
        <v>0</v>
      </c>
      <c r="B128" s="1066">
        <f t="shared" si="58"/>
        <v>0</v>
      </c>
      <c r="C128" s="1067">
        <f t="shared" si="58"/>
        <v>0</v>
      </c>
      <c r="D128" s="1067">
        <f t="shared" si="58"/>
        <v>0</v>
      </c>
      <c r="E128" s="1067">
        <f t="shared" si="58"/>
        <v>0</v>
      </c>
      <c r="F128" s="1067">
        <f t="shared" si="46"/>
        <v>0</v>
      </c>
      <c r="G128" s="1067">
        <f>+'6-3표준조사 2'!$V$537</f>
        <v>0</v>
      </c>
      <c r="H128" s="1068">
        <f>+'6-3표준조사 2'!$Z$537</f>
        <v>0</v>
      </c>
      <c r="I128" s="1069">
        <f>+'6-3표준조사 2'!$AA$537</f>
        <v>0</v>
      </c>
      <c r="J128" s="1068">
        <f>+'6-3표준조사 2'!$AC$537</f>
        <v>0</v>
      </c>
      <c r="K128" s="1070">
        <f>+'6-3표준조사 2'!$W$537</f>
        <v>0</v>
      </c>
      <c r="L128" s="1071">
        <f t="shared" si="47"/>
        <v>0</v>
      </c>
      <c r="M128" s="1089">
        <f>IF('6-3표준조사 2'!$R$79="모두베기",'6-3표준조사 2'!$Y$537,)</f>
        <v>0</v>
      </c>
      <c r="N128" s="1089">
        <f>IF('6-3표준조사 2'!$R$79="줄베기",'6-3표준조사 2'!$Y$537,)</f>
        <v>0</v>
      </c>
      <c r="O128" s="1089">
        <f>IF('6-3표준조사 2'!$R$79="둘레베기",'6-3표준조사 2'!$Y$537,)</f>
        <v>0</v>
      </c>
      <c r="P128" s="1089">
        <f>IF('6-3표준조사 2'!$R$79="맹아제거",'6-3표준조사 2'!$Y$537,)</f>
        <v>0</v>
      </c>
      <c r="Q128" s="1063"/>
      <c r="R128" s="1063">
        <f>'6-3표준조사 2'!$AD$537</f>
        <v>0</v>
      </c>
      <c r="S128" s="1072">
        <f t="shared" si="59"/>
        <v>0</v>
      </c>
      <c r="T128" s="1065"/>
      <c r="U128" s="1065"/>
      <c r="V128" s="1065"/>
      <c r="W128" s="1065"/>
      <c r="X128" s="1065"/>
      <c r="Y128" s="1033"/>
      <c r="Z128" s="1085"/>
      <c r="AA128" s="551"/>
    </row>
    <row r="129" spans="1:28" ht="30" hidden="1" customHeight="1">
      <c r="A129" s="477">
        <f t="shared" si="41"/>
        <v>0</v>
      </c>
      <c r="B129" s="1066">
        <f t="shared" si="58"/>
        <v>0</v>
      </c>
      <c r="C129" s="1067">
        <f t="shared" si="58"/>
        <v>0</v>
      </c>
      <c r="D129" s="1067">
        <f t="shared" si="58"/>
        <v>0</v>
      </c>
      <c r="E129" s="1067">
        <f t="shared" si="58"/>
        <v>0</v>
      </c>
      <c r="F129" s="1067">
        <f t="shared" si="46"/>
        <v>0</v>
      </c>
      <c r="G129" s="1067">
        <f>+'6-3표준조사 2'!$V$538</f>
        <v>0</v>
      </c>
      <c r="H129" s="1068">
        <f>+'6-3표준조사 2'!$Z$538</f>
        <v>0</v>
      </c>
      <c r="I129" s="1069">
        <f>+'6-3표준조사 2'!$AA$538</f>
        <v>0</v>
      </c>
      <c r="J129" s="1068">
        <f>+'6-3표준조사 2'!$AC$538</f>
        <v>0</v>
      </c>
      <c r="K129" s="1070">
        <f>+'6-3표준조사 2'!$W$538</f>
        <v>0</v>
      </c>
      <c r="L129" s="1071">
        <f t="shared" si="47"/>
        <v>0</v>
      </c>
      <c r="M129" s="1089">
        <f>IF('6-3표준조사 2'!$R$79="모두베기",'6-3표준조사 2'!$Y$538,)</f>
        <v>0</v>
      </c>
      <c r="N129" s="1089">
        <f>IF('6-3표준조사 2'!$R$79="줄베기",'6-3표준조사 2'!$Y$538,)</f>
        <v>0</v>
      </c>
      <c r="O129" s="1089">
        <f>IF('6-3표준조사 2'!$R$79="둘레베기",'6-3표준조사 2'!$Y$538,)</f>
        <v>0</v>
      </c>
      <c r="P129" s="1089">
        <f>IF('6-3표준조사 2'!$R$79="맹아제거",'6-3표준조사 2'!$Y$538,)</f>
        <v>0</v>
      </c>
      <c r="Q129" s="1063"/>
      <c r="R129" s="1063">
        <f>'6-3표준조사 2'!$AD$538</f>
        <v>0</v>
      </c>
      <c r="S129" s="1072">
        <f t="shared" si="59"/>
        <v>0</v>
      </c>
      <c r="T129" s="1065"/>
      <c r="U129" s="1065"/>
      <c r="V129" s="1065"/>
      <c r="W129" s="1065"/>
      <c r="X129" s="1065"/>
      <c r="Y129" s="1033"/>
      <c r="Z129" s="1085"/>
      <c r="AA129" s="551"/>
    </row>
    <row r="130" spans="1:28" ht="30" hidden="1" customHeight="1">
      <c r="A130" s="477">
        <f t="shared" si="41"/>
        <v>0</v>
      </c>
      <c r="B130" s="1066">
        <f t="shared" si="58"/>
        <v>0</v>
      </c>
      <c r="C130" s="1067">
        <f t="shared" si="58"/>
        <v>0</v>
      </c>
      <c r="D130" s="1067">
        <f t="shared" si="58"/>
        <v>0</v>
      </c>
      <c r="E130" s="1067">
        <f t="shared" si="58"/>
        <v>0</v>
      </c>
      <c r="F130" s="1067">
        <f t="shared" si="46"/>
        <v>0</v>
      </c>
      <c r="G130" s="1067">
        <f>+'6-3표준조사 2'!$V$539</f>
        <v>0</v>
      </c>
      <c r="H130" s="1068">
        <f>+'6-3표준조사 2'!$Z$539</f>
        <v>0</v>
      </c>
      <c r="I130" s="1069">
        <f>+'6-3표준조사 2'!$AA$539</f>
        <v>0</v>
      </c>
      <c r="J130" s="1068">
        <f>+'6-3표준조사 2'!$AC$539</f>
        <v>0</v>
      </c>
      <c r="K130" s="1070">
        <f>+'6-3표준조사 2'!$W$539</f>
        <v>0</v>
      </c>
      <c r="L130" s="1071">
        <f t="shared" si="47"/>
        <v>0</v>
      </c>
      <c r="M130" s="1089">
        <f>IF('6-3표준조사 2'!$R$79="모두베기",'6-3표준조사 2'!$Y$539,)</f>
        <v>0</v>
      </c>
      <c r="N130" s="1089">
        <f>IF('6-3표준조사 2'!$R$79="줄베기",'6-3표준조사 2'!$Y$539,)</f>
        <v>0</v>
      </c>
      <c r="O130" s="1089">
        <f>IF('6-3표준조사 2'!$R$79="둘레베기",'6-3표준조사 2'!$Y$539,)</f>
        <v>0</v>
      </c>
      <c r="P130" s="1089">
        <f>IF('6-3표준조사 2'!$R$79="맹아제거",'6-3표준조사 2'!$Y$539,)</f>
        <v>0</v>
      </c>
      <c r="Q130" s="1063"/>
      <c r="R130" s="1063">
        <f>'6-3표준조사 2'!$AD$539</f>
        <v>0</v>
      </c>
      <c r="S130" s="1072">
        <f t="shared" si="59"/>
        <v>0</v>
      </c>
      <c r="T130" s="1065"/>
      <c r="U130" s="1065"/>
      <c r="V130" s="1065"/>
      <c r="W130" s="1065"/>
      <c r="X130" s="1065"/>
      <c r="Y130" s="1033"/>
      <c r="Z130" s="1085"/>
      <c r="AA130" s="551"/>
    </row>
    <row r="131" spans="1:28" ht="30" hidden="1" customHeight="1">
      <c r="A131" s="477">
        <f t="shared" si="41"/>
        <v>0</v>
      </c>
      <c r="B131" s="1066">
        <f t="shared" si="58"/>
        <v>0</v>
      </c>
      <c r="C131" s="1067">
        <f t="shared" si="58"/>
        <v>0</v>
      </c>
      <c r="D131" s="1067">
        <f t="shared" si="58"/>
        <v>0</v>
      </c>
      <c r="E131" s="1067">
        <f t="shared" si="58"/>
        <v>0</v>
      </c>
      <c r="F131" s="1067">
        <f t="shared" si="46"/>
        <v>0</v>
      </c>
      <c r="G131" s="1067">
        <f>+'6-3표준조사 2'!$V$540</f>
        <v>0</v>
      </c>
      <c r="H131" s="1068">
        <f>+'6-3표준조사 2'!$Z$540</f>
        <v>0</v>
      </c>
      <c r="I131" s="1069">
        <f>+'6-3표준조사 2'!$AA$540</f>
        <v>0</v>
      </c>
      <c r="J131" s="1068">
        <f>+'6-3표준조사 2'!$AC$540</f>
        <v>0</v>
      </c>
      <c r="K131" s="1070">
        <f>+'6-3표준조사 2'!$W$540</f>
        <v>0</v>
      </c>
      <c r="L131" s="1071">
        <f t="shared" si="47"/>
        <v>0</v>
      </c>
      <c r="M131" s="1089">
        <f>IF('6-3표준조사 2'!$R$79="모두베기",'6-3표준조사 2'!$Y$540,)</f>
        <v>0</v>
      </c>
      <c r="N131" s="1089">
        <f>IF('6-3표준조사 2'!$R$79="줄베기",'6-3표준조사 2'!$Y$540,)</f>
        <v>0</v>
      </c>
      <c r="O131" s="1089">
        <f>IF('6-3표준조사 2'!$R$79="둘레베기",'6-3표준조사 2'!$Y$540,)</f>
        <v>0</v>
      </c>
      <c r="P131" s="1089">
        <f>IF('6-3표준조사 2'!$R$79="맹아제거",'6-3표준조사 2'!$Y$540,)</f>
        <v>0</v>
      </c>
      <c r="Q131" s="1063"/>
      <c r="R131" s="1063">
        <f>'6-3표준조사 2'!$AD$540</f>
        <v>0</v>
      </c>
      <c r="S131" s="1072">
        <f t="shared" si="59"/>
        <v>0</v>
      </c>
      <c r="T131" s="1065"/>
      <c r="U131" s="1065"/>
      <c r="V131" s="1065"/>
      <c r="W131" s="1065"/>
      <c r="X131" s="1065"/>
      <c r="Y131" s="1033"/>
      <c r="Z131" s="1085"/>
      <c r="AA131" s="551"/>
    </row>
    <row r="132" spans="1:28" ht="30" hidden="1" customHeight="1">
      <c r="A132" s="477">
        <f t="shared" si="41"/>
        <v>0</v>
      </c>
      <c r="B132" s="1075">
        <f t="shared" si="58"/>
        <v>0</v>
      </c>
      <c r="C132" s="1076">
        <f t="shared" si="58"/>
        <v>0</v>
      </c>
      <c r="D132" s="1076">
        <f t="shared" si="58"/>
        <v>0</v>
      </c>
      <c r="E132" s="1076">
        <f t="shared" si="58"/>
        <v>0</v>
      </c>
      <c r="F132" s="1076">
        <f t="shared" si="46"/>
        <v>0</v>
      </c>
      <c r="G132" s="1076">
        <f>+'6-3표준조사 2'!$V$541</f>
        <v>0</v>
      </c>
      <c r="H132" s="1077">
        <f>+'6-3표준조사 2'!$Z$541</f>
        <v>0</v>
      </c>
      <c r="I132" s="1078">
        <f>+'6-3표준조사 2'!$AA$541</f>
        <v>0</v>
      </c>
      <c r="J132" s="1077">
        <f>+'6-3표준조사 2'!$AC$541</f>
        <v>0</v>
      </c>
      <c r="K132" s="1079">
        <f>+'6-3표준조사 2'!$W$541</f>
        <v>0</v>
      </c>
      <c r="L132" s="1080">
        <f t="shared" si="47"/>
        <v>0</v>
      </c>
      <c r="M132" s="1090">
        <f>IF('6-3표준조사 2'!$R$79="모두베기",'6-3표준조사 2'!$Y$541,)</f>
        <v>0</v>
      </c>
      <c r="N132" s="1090">
        <f>IF('6-3표준조사 2'!$R$79="줄베기",'6-3표준조사 2'!$Y$541,)</f>
        <v>0</v>
      </c>
      <c r="O132" s="1090">
        <f>IF('6-3표준조사 2'!$R$79="둘레베기",'6-3표준조사 2'!$Y$541,)</f>
        <v>0</v>
      </c>
      <c r="P132" s="1090">
        <f>IF('6-3표준조사 2'!$R$79="맹아제거",'6-3표준조사 2'!$Y$541,)</f>
        <v>0</v>
      </c>
      <c r="Q132" s="1081"/>
      <c r="R132" s="1081">
        <f>'6-3표준조사 2'!$AD$541</f>
        <v>0</v>
      </c>
      <c r="S132" s="1082">
        <f t="shared" si="59"/>
        <v>0</v>
      </c>
      <c r="T132" s="1086"/>
      <c r="U132" s="1086"/>
      <c r="V132" s="1086"/>
      <c r="W132" s="1086"/>
      <c r="X132" s="1086"/>
      <c r="Y132" s="1047"/>
      <c r="Z132" s="1087"/>
      <c r="AA132" s="551"/>
    </row>
    <row r="133" spans="1:28" ht="30" hidden="1" customHeight="1">
      <c r="A133" s="477">
        <f t="shared" si="41"/>
        <v>0</v>
      </c>
      <c r="B133" s="1013" t="str">
        <f>+'6-3표준조사 3'!$K$4</f>
        <v>61-1</v>
      </c>
      <c r="C133" s="1014" t="str">
        <f>+'6-3표준조사 3'!$L$4</f>
        <v>15-0</v>
      </c>
      <c r="D133" s="1015" t="str">
        <f>+'6-3표준조사 3'!$M$4</f>
        <v>단양</v>
      </c>
      <c r="E133" s="1015" t="str">
        <f>+'6-3표준조사 3'!$N$4</f>
        <v>단성</v>
      </c>
      <c r="F133" s="1015" t="str">
        <f>+'6-3표준조사 3'!$O$4</f>
        <v>벌천</v>
      </c>
      <c r="G133" s="1015" t="str">
        <f>+'6-3표준조사 3'!$V$9</f>
        <v>산56-7</v>
      </c>
      <c r="H133" s="1015" t="str">
        <f>+'6-3표준조사 3'!$Z$9</f>
        <v>소나무(용)</v>
      </c>
      <c r="I133" s="1016" t="str">
        <f>+'6-3표준조사 3'!$AA$9</f>
        <v>2-0</v>
      </c>
      <c r="J133" s="1015">
        <f>+'6-3표준조사 3'!$AC$9</f>
        <v>2024</v>
      </c>
      <c r="K133" s="1017">
        <f>+'6-3표준조사 3'!$W$9</f>
        <v>15.65</v>
      </c>
      <c r="L133" s="1018">
        <f t="shared" ref="L133:L149" si="60">SUM(M133:R133)</f>
        <v>0</v>
      </c>
      <c r="M133" s="1019">
        <f>IF('6-3표준조사 3'!$R$4="모두베기",'6-3표준조사 3'!$Y$9,)</f>
        <v>0</v>
      </c>
      <c r="N133" s="1019">
        <f>IF('6-3표준조사 3'!$R$4="줄베기",'6-3표준조사 3'!$Y$9,)</f>
        <v>0</v>
      </c>
      <c r="O133" s="1019">
        <f>IF('6-3표준조사 3'!$R$4="둘레베기",'6-3표준조사 3'!$Y$9,)</f>
        <v>0</v>
      </c>
      <c r="P133" s="1092">
        <f>IF('6-3표준조사 3'!$R$4="맹아제거",'6-3표준조사 3'!$Y$9,)</f>
        <v>0</v>
      </c>
      <c r="Q133" s="1093" t="s">
        <v>518</v>
      </c>
      <c r="R133" s="1019">
        <f>'6-3표준조사 3'!$AD$9</f>
        <v>0</v>
      </c>
      <c r="S133" s="1020">
        <f>'5-3단가산출서 3'!$D$18</f>
        <v>50</v>
      </c>
      <c r="T133" s="1094" t="s">
        <v>1369</v>
      </c>
      <c r="U133" s="1094" t="s">
        <v>1369</v>
      </c>
      <c r="V133" s="1095">
        <f>'6-3표준조사 3'!$AB$9</f>
        <v>3000</v>
      </c>
      <c r="W133" s="1095">
        <f>'6-3표준조사 3'!$Q$10</f>
        <v>50</v>
      </c>
      <c r="X133" s="1096">
        <f>W133/V133</f>
        <v>1.6666666666666666E-2</v>
      </c>
      <c r="Y133" s="1023">
        <f>'6-3표준조사 3'!$O$6</f>
        <v>0.5</v>
      </c>
      <c r="Z133" s="1024"/>
      <c r="AA133" s="555"/>
      <c r="AB133" s="1010" t="s">
        <v>1386</v>
      </c>
    </row>
    <row r="134" spans="1:28" ht="30" hidden="1" customHeight="1">
      <c r="A134" s="477">
        <f t="shared" ref="A134:A197" si="61">IF(L134&gt;0,1,)</f>
        <v>0</v>
      </c>
      <c r="B134" s="1097">
        <f t="shared" ref="B134:F140" si="62">IF($A134&gt;0,B133,)</f>
        <v>0</v>
      </c>
      <c r="C134" s="1098">
        <f t="shared" si="62"/>
        <v>0</v>
      </c>
      <c r="D134" s="1098">
        <f t="shared" si="62"/>
        <v>0</v>
      </c>
      <c r="E134" s="1098">
        <f t="shared" si="62"/>
        <v>0</v>
      </c>
      <c r="F134" s="1098">
        <f t="shared" si="62"/>
        <v>0</v>
      </c>
      <c r="G134" s="1099">
        <f>+'6-3표준조사 3'!$V$10</f>
        <v>0</v>
      </c>
      <c r="H134" s="1099">
        <f>+'6-3표준조사 3'!$Z$10</f>
        <v>0</v>
      </c>
      <c r="I134" s="1100">
        <f>+'6-3표준조사 3'!$AA$10</f>
        <v>0</v>
      </c>
      <c r="J134" s="1099">
        <f>+'6-3표준조사 3'!$AC$10</f>
        <v>0</v>
      </c>
      <c r="K134" s="1101">
        <f>+'6-3표준조사 3'!$W$10</f>
        <v>0</v>
      </c>
      <c r="L134" s="1102">
        <f t="shared" si="60"/>
        <v>0</v>
      </c>
      <c r="M134" s="1103">
        <f>IF('6-3표준조사 3'!$R$4="모두베기",'6-3표준조사 3'!$Y$10,)</f>
        <v>0</v>
      </c>
      <c r="N134" s="1103">
        <f>IF('6-3표준조사 3'!$R$4="줄베기",'6-3표준조사 3'!$Y$10,)</f>
        <v>0</v>
      </c>
      <c r="O134" s="1103">
        <f>IF('6-3표준조사 3'!$R$4="둘레베기",'6-3표준조사 3'!$Y$10,)</f>
        <v>0</v>
      </c>
      <c r="P134" s="1103">
        <f>IF('6-3표준조사 3'!$R$4="맹아제거",'6-3표준조사 3'!$Y$10,)</f>
        <v>0</v>
      </c>
      <c r="Q134" s="1103"/>
      <c r="R134" s="1103">
        <f>'6-3표준조사 3'!$AD$10</f>
        <v>0</v>
      </c>
      <c r="S134" s="1103">
        <f t="shared" ref="S134:S140" si="63">S133</f>
        <v>50</v>
      </c>
      <c r="T134" s="1104"/>
      <c r="U134" s="1104"/>
      <c r="V134" s="1104"/>
      <c r="W134" s="1104"/>
      <c r="X134" s="1104"/>
      <c r="Y134" s="1033"/>
      <c r="Z134" s="1105"/>
      <c r="AA134" s="549"/>
    </row>
    <row r="135" spans="1:28" ht="30" hidden="1" customHeight="1">
      <c r="A135" s="477">
        <f t="shared" si="61"/>
        <v>0</v>
      </c>
      <c r="B135" s="1097">
        <f t="shared" si="62"/>
        <v>0</v>
      </c>
      <c r="C135" s="1098">
        <f t="shared" si="62"/>
        <v>0</v>
      </c>
      <c r="D135" s="1098">
        <f t="shared" si="62"/>
        <v>0</v>
      </c>
      <c r="E135" s="1098">
        <f t="shared" si="62"/>
        <v>0</v>
      </c>
      <c r="F135" s="1098">
        <f t="shared" si="62"/>
        <v>0</v>
      </c>
      <c r="G135" s="1099">
        <f>+'6-3표준조사 3'!$V$11</f>
        <v>0</v>
      </c>
      <c r="H135" s="1099">
        <f>+'6-3표준조사 3'!$Z$11</f>
        <v>0</v>
      </c>
      <c r="I135" s="1100">
        <f>+'6-3표준조사 3'!$AA$11</f>
        <v>0</v>
      </c>
      <c r="J135" s="1099">
        <f>+'6-3표준조사 3'!$AC$11</f>
        <v>0</v>
      </c>
      <c r="K135" s="1101">
        <f>+'6-3표준조사 3'!$W$11</f>
        <v>0</v>
      </c>
      <c r="L135" s="1102">
        <f t="shared" si="60"/>
        <v>0</v>
      </c>
      <c r="M135" s="1103">
        <f>IF('6-3표준조사 3'!$R$4="모두베기",'6-3표준조사 3'!$Y$11,)</f>
        <v>0</v>
      </c>
      <c r="N135" s="1103">
        <f>IF('6-3표준조사 3'!$R$4="줄베기",'6-3표준조사 3'!$Y$11,)</f>
        <v>0</v>
      </c>
      <c r="O135" s="1103">
        <f>IF('6-3표준조사 3'!$R$4="둘레베기",'6-3표준조사 3'!$Y$11,)</f>
        <v>0</v>
      </c>
      <c r="P135" s="1103">
        <f>IF('6-3표준조사 3'!$R$4="맹아제거",'6-3표준조사 3'!$Y$11,)</f>
        <v>0</v>
      </c>
      <c r="Q135" s="1103"/>
      <c r="R135" s="1103">
        <f>'6-3표준조사 3'!$AD$11</f>
        <v>0</v>
      </c>
      <c r="S135" s="1103">
        <f t="shared" si="63"/>
        <v>50</v>
      </c>
      <c r="T135" s="1104"/>
      <c r="U135" s="1104"/>
      <c r="V135" s="1104"/>
      <c r="W135" s="1104"/>
      <c r="X135" s="1104"/>
      <c r="Y135" s="1033"/>
      <c r="Z135" s="1105"/>
      <c r="AA135" s="549"/>
    </row>
    <row r="136" spans="1:28" ht="30" hidden="1" customHeight="1">
      <c r="A136" s="477">
        <f t="shared" si="61"/>
        <v>0</v>
      </c>
      <c r="B136" s="1097">
        <f t="shared" si="62"/>
        <v>0</v>
      </c>
      <c r="C136" s="1098">
        <f t="shared" si="62"/>
        <v>0</v>
      </c>
      <c r="D136" s="1098">
        <f t="shared" si="62"/>
        <v>0</v>
      </c>
      <c r="E136" s="1098">
        <f t="shared" si="62"/>
        <v>0</v>
      </c>
      <c r="F136" s="1098">
        <f t="shared" si="62"/>
        <v>0</v>
      </c>
      <c r="G136" s="1099">
        <f>+'6-3표준조사 3'!$V$12</f>
        <v>0</v>
      </c>
      <c r="H136" s="1099">
        <f>+'6-3표준조사 3'!$Z$12</f>
        <v>0</v>
      </c>
      <c r="I136" s="1100">
        <f>+'6-3표준조사 3'!$AA$12</f>
        <v>0</v>
      </c>
      <c r="J136" s="1099">
        <f>+'6-3표준조사 3'!$AC$12</f>
        <v>0</v>
      </c>
      <c r="K136" s="1101">
        <f>+'6-3표준조사 3'!$W$12</f>
        <v>0</v>
      </c>
      <c r="L136" s="1102">
        <f t="shared" si="60"/>
        <v>0</v>
      </c>
      <c r="M136" s="1103">
        <f>IF('6-3표준조사 3'!$R$4="모두베기",'6-3표준조사 3'!$Y$12,)</f>
        <v>0</v>
      </c>
      <c r="N136" s="1103">
        <f>IF('6-3표준조사 3'!$R$4="줄베기",'6-3표준조사 3'!$Y$12,)</f>
        <v>0</v>
      </c>
      <c r="O136" s="1103">
        <f>IF('6-3표준조사 3'!$R$4="둘레베기",'6-3표준조사 3'!$Y$12,)</f>
        <v>0</v>
      </c>
      <c r="P136" s="1103">
        <f>IF('6-3표준조사 3'!$R$4="맹아제거",'6-3표준조사 3'!$Y$12,)</f>
        <v>0</v>
      </c>
      <c r="Q136" s="1103"/>
      <c r="R136" s="1103">
        <f>'6-3표준조사 3'!$AD$12</f>
        <v>0</v>
      </c>
      <c r="S136" s="1103">
        <f t="shared" si="63"/>
        <v>50</v>
      </c>
      <c r="T136" s="1106"/>
      <c r="U136" s="1106"/>
      <c r="V136" s="1106"/>
      <c r="W136" s="1106"/>
      <c r="X136" s="1106"/>
      <c r="Y136" s="1035"/>
      <c r="Z136" s="1107"/>
      <c r="AA136" s="548"/>
    </row>
    <row r="137" spans="1:28" ht="30" hidden="1" customHeight="1">
      <c r="A137" s="477">
        <f t="shared" si="61"/>
        <v>0</v>
      </c>
      <c r="B137" s="1097">
        <f t="shared" si="62"/>
        <v>0</v>
      </c>
      <c r="C137" s="1098">
        <f t="shared" si="62"/>
        <v>0</v>
      </c>
      <c r="D137" s="1098">
        <f t="shared" si="62"/>
        <v>0</v>
      </c>
      <c r="E137" s="1098">
        <f t="shared" si="62"/>
        <v>0</v>
      </c>
      <c r="F137" s="1098">
        <f t="shared" si="62"/>
        <v>0</v>
      </c>
      <c r="G137" s="1099">
        <f>+'6-3표준조사 3'!$V$13</f>
        <v>0</v>
      </c>
      <c r="H137" s="1099">
        <f>+'6-3표준조사 3'!$Z$13</f>
        <v>0</v>
      </c>
      <c r="I137" s="1100">
        <f>+'6-3표준조사 3'!$AA$13</f>
        <v>0</v>
      </c>
      <c r="J137" s="1099">
        <f>+'6-3표준조사 3'!$AC$13</f>
        <v>0</v>
      </c>
      <c r="K137" s="1101">
        <f>+'6-3표준조사 3'!$W$13</f>
        <v>0</v>
      </c>
      <c r="L137" s="1102">
        <f t="shared" si="60"/>
        <v>0</v>
      </c>
      <c r="M137" s="1103">
        <f>IF('6-3표준조사 3'!$R$4="모두베기",'6-3표준조사 3'!$Y$13,)</f>
        <v>0</v>
      </c>
      <c r="N137" s="1103">
        <f>IF('6-3표준조사 3'!$R$4="줄베기",'6-3표준조사 3'!$Y$13,)</f>
        <v>0</v>
      </c>
      <c r="O137" s="1103">
        <f>IF('6-3표준조사 3'!$R$4="둘레베기",'6-3표준조사 3'!$Y$13,)</f>
        <v>0</v>
      </c>
      <c r="P137" s="1103">
        <f>IF('6-3표준조사 3'!$R$4="맹아제거",'6-3표준조사 3'!$Y$13,)</f>
        <v>0</v>
      </c>
      <c r="Q137" s="1103"/>
      <c r="R137" s="1103">
        <f>'6-3표준조사 3'!$AD$13</f>
        <v>0</v>
      </c>
      <c r="S137" s="1103">
        <f t="shared" si="63"/>
        <v>50</v>
      </c>
      <c r="T137" s="1106"/>
      <c r="U137" s="1106"/>
      <c r="V137" s="1106"/>
      <c r="W137" s="1106"/>
      <c r="X137" s="1106"/>
      <c r="Y137" s="1035"/>
      <c r="Z137" s="1107"/>
      <c r="AA137" s="548"/>
    </row>
    <row r="138" spans="1:28" ht="30" hidden="1" customHeight="1">
      <c r="A138" s="477">
        <f t="shared" si="61"/>
        <v>0</v>
      </c>
      <c r="B138" s="1097">
        <f t="shared" si="62"/>
        <v>0</v>
      </c>
      <c r="C138" s="1098">
        <f t="shared" si="62"/>
        <v>0</v>
      </c>
      <c r="D138" s="1098">
        <f t="shared" si="62"/>
        <v>0</v>
      </c>
      <c r="E138" s="1098">
        <f t="shared" si="62"/>
        <v>0</v>
      </c>
      <c r="F138" s="1098">
        <f t="shared" si="62"/>
        <v>0</v>
      </c>
      <c r="G138" s="1099">
        <f>+'6-3표준조사 3'!$V$14</f>
        <v>0</v>
      </c>
      <c r="H138" s="1099">
        <f>+'6-3표준조사 3'!$Z$14</f>
        <v>0</v>
      </c>
      <c r="I138" s="1100">
        <f>+'6-3표준조사 3'!$AA$14</f>
        <v>0</v>
      </c>
      <c r="J138" s="1099">
        <f>+'6-3표준조사 3'!$AC$14</f>
        <v>0</v>
      </c>
      <c r="K138" s="1101">
        <f>+'6-3표준조사 3'!$W$14</f>
        <v>0</v>
      </c>
      <c r="L138" s="1102">
        <f t="shared" si="60"/>
        <v>0</v>
      </c>
      <c r="M138" s="1103">
        <f>IF('6-3표준조사 3'!$R$4="모두베기",'6-3표준조사 3'!$Y$14,)</f>
        <v>0</v>
      </c>
      <c r="N138" s="1103">
        <f>IF('6-3표준조사 3'!$R$4="줄베기",'6-3표준조사 3'!$Y$14,)</f>
        <v>0</v>
      </c>
      <c r="O138" s="1103">
        <f>IF('6-3표준조사 3'!$R$4="둘레베기",'6-3표준조사 3'!$Y$14,)</f>
        <v>0</v>
      </c>
      <c r="P138" s="1103">
        <f>IF('6-3표준조사 3'!$R$4="맹아제거",'6-3표준조사 3'!$Y$14,)</f>
        <v>0</v>
      </c>
      <c r="Q138" s="1103"/>
      <c r="R138" s="1103">
        <f>'6-3표준조사 3'!$AD$14</f>
        <v>0</v>
      </c>
      <c r="S138" s="1103">
        <f t="shared" si="63"/>
        <v>50</v>
      </c>
      <c r="T138" s="1106"/>
      <c r="U138" s="1106"/>
      <c r="V138" s="1106"/>
      <c r="W138" s="1106"/>
      <c r="X138" s="1106"/>
      <c r="Y138" s="1035"/>
      <c r="Z138" s="1107"/>
      <c r="AA138" s="548"/>
    </row>
    <row r="139" spans="1:28" ht="30" hidden="1" customHeight="1">
      <c r="A139" s="477">
        <f t="shared" si="61"/>
        <v>0</v>
      </c>
      <c r="B139" s="1097">
        <f t="shared" si="62"/>
        <v>0</v>
      </c>
      <c r="C139" s="1098">
        <f t="shared" si="62"/>
        <v>0</v>
      </c>
      <c r="D139" s="1098">
        <f t="shared" si="62"/>
        <v>0</v>
      </c>
      <c r="E139" s="1098">
        <f t="shared" si="62"/>
        <v>0</v>
      </c>
      <c r="F139" s="1098">
        <f t="shared" si="62"/>
        <v>0</v>
      </c>
      <c r="G139" s="1099">
        <f>+'6-3표준조사 3'!$V$15</f>
        <v>0</v>
      </c>
      <c r="H139" s="1099">
        <f>+'6-3표준조사 3'!$Z$15</f>
        <v>0</v>
      </c>
      <c r="I139" s="1100">
        <f>+'6-3표준조사 3'!$AA$15</f>
        <v>0</v>
      </c>
      <c r="J139" s="1099">
        <f>+'6-3표준조사 3'!$AC$15</f>
        <v>0</v>
      </c>
      <c r="K139" s="1101">
        <f>+'6-3표준조사 3'!$W$15</f>
        <v>0</v>
      </c>
      <c r="L139" s="1102">
        <f t="shared" si="60"/>
        <v>0</v>
      </c>
      <c r="M139" s="1103">
        <f>IF('6-3표준조사 3'!$R$4="모두베기",'6-3표준조사 3'!$Y$15,)</f>
        <v>0</v>
      </c>
      <c r="N139" s="1103">
        <f>IF('6-3표준조사 3'!$R$4="줄베기",'6-3표준조사 3'!$Y$15,)</f>
        <v>0</v>
      </c>
      <c r="O139" s="1103">
        <f>IF('6-3표준조사 3'!$R$4="둘레베기",'6-3표준조사 3'!$Y$15,)</f>
        <v>0</v>
      </c>
      <c r="P139" s="1103">
        <f>IF('6-3표준조사 3'!$R$4="맹아제거",'6-3표준조사 3'!$Y$15,)</f>
        <v>0</v>
      </c>
      <c r="Q139" s="1103"/>
      <c r="R139" s="1103">
        <f>'6-3표준조사 3'!$AD$15</f>
        <v>0</v>
      </c>
      <c r="S139" s="1103">
        <f t="shared" si="63"/>
        <v>50</v>
      </c>
      <c r="T139" s="1106"/>
      <c r="U139" s="1106"/>
      <c r="V139" s="1106"/>
      <c r="W139" s="1106"/>
      <c r="X139" s="1106"/>
      <c r="Y139" s="1035"/>
      <c r="Z139" s="1107"/>
      <c r="AA139" s="548"/>
    </row>
    <row r="140" spans="1:28" ht="30" hidden="1" customHeight="1">
      <c r="A140" s="477">
        <f t="shared" si="61"/>
        <v>0</v>
      </c>
      <c r="B140" s="1108">
        <f t="shared" si="62"/>
        <v>0</v>
      </c>
      <c r="C140" s="1109">
        <f t="shared" si="62"/>
        <v>0</v>
      </c>
      <c r="D140" s="1109">
        <f t="shared" si="62"/>
        <v>0</v>
      </c>
      <c r="E140" s="1109">
        <f t="shared" si="62"/>
        <v>0</v>
      </c>
      <c r="F140" s="1109">
        <f t="shared" si="62"/>
        <v>0</v>
      </c>
      <c r="G140" s="1110">
        <f>+'6-3표준조사 3'!$V$16</f>
        <v>0</v>
      </c>
      <c r="H140" s="1110">
        <f>+'6-3표준조사 3'!$Z$16</f>
        <v>0</v>
      </c>
      <c r="I140" s="1111">
        <f>+'6-3표준조사 3'!$AA$16</f>
        <v>0</v>
      </c>
      <c r="J140" s="1110">
        <f>+'6-3표준조사 3'!$AC$16</f>
        <v>0</v>
      </c>
      <c r="K140" s="1112">
        <f>+'6-3표준조사 3'!$W$16</f>
        <v>0</v>
      </c>
      <c r="L140" s="1113">
        <f t="shared" si="60"/>
        <v>0</v>
      </c>
      <c r="M140" s="1114">
        <f>IF('6-3표준조사 3'!$R$4="모두베기",'6-3표준조사 3'!$Y$16,)</f>
        <v>0</v>
      </c>
      <c r="N140" s="1114">
        <f>IF('6-3표준조사 3'!$R$4="줄베기",'6-3표준조사 3'!$Y$16,)</f>
        <v>0</v>
      </c>
      <c r="O140" s="1114">
        <f>IF('6-3표준조사 3'!$R$4="둘레베기",'6-3표준조사 3'!$Y$16,)</f>
        <v>0</v>
      </c>
      <c r="P140" s="1114">
        <f>IF('6-3표준조사 3'!$R$4="맹아제거",'6-3표준조사 3'!$Y$16,)</f>
        <v>0</v>
      </c>
      <c r="Q140" s="1114"/>
      <c r="R140" s="1114">
        <f>'6-3표준조사 3'!$AD$16</f>
        <v>0</v>
      </c>
      <c r="S140" s="1114">
        <f t="shared" si="63"/>
        <v>50</v>
      </c>
      <c r="T140" s="1115"/>
      <c r="U140" s="1115"/>
      <c r="V140" s="1115"/>
      <c r="W140" s="1115"/>
      <c r="X140" s="1115"/>
      <c r="Y140" s="1045"/>
      <c r="Z140" s="1116"/>
      <c r="AA140" s="548"/>
    </row>
    <row r="141" spans="1:28" ht="30" hidden="1" customHeight="1">
      <c r="A141" s="477">
        <f t="shared" si="61"/>
        <v>0</v>
      </c>
      <c r="B141" s="1013" t="str">
        <f>+'6-3표준조사 3'!$K$79</f>
        <v>66-0</v>
      </c>
      <c r="C141" s="1014" t="str">
        <f>+'6-3표준조사 3'!$L$79</f>
        <v>14-7</v>
      </c>
      <c r="D141" s="1014" t="str">
        <f>+'6-3표준조사 3'!$M$79</f>
        <v>단양</v>
      </c>
      <c r="E141" s="1014" t="str">
        <f>+'6-3표준조사 3'!$N$79</f>
        <v>영춘</v>
      </c>
      <c r="F141" s="1014" t="str">
        <f>+'6-3표준조사 3'!$O$79</f>
        <v>상</v>
      </c>
      <c r="G141" s="1014" t="str">
        <f>+'6-3표준조사 3'!$V$84</f>
        <v>산40-1</v>
      </c>
      <c r="H141" s="1015" t="str">
        <f>+'6-3표준조사 3'!$Z$84</f>
        <v>소나무(용)</v>
      </c>
      <c r="I141" s="1016" t="str">
        <f>+'6-3표준조사 3'!$AA$84</f>
        <v>2-0</v>
      </c>
      <c r="J141" s="1015">
        <f>+'6-3표준조사 3'!$AC$84</f>
        <v>2023</v>
      </c>
      <c r="K141" s="1017">
        <f>'6-3표준조사 3'!$W$84</f>
        <v>486.2</v>
      </c>
      <c r="L141" s="1018">
        <f t="shared" si="60"/>
        <v>0</v>
      </c>
      <c r="M141" s="1019">
        <f>IF('6-3표준조사 3'!$R$79="모두베기",'6-3표준조사 3'!$Y$84,)</f>
        <v>0</v>
      </c>
      <c r="N141" s="1019">
        <f>IF('6-3표준조사 3'!$R$79="줄베기",'6-3표준조사 3'!$Y$84,)</f>
        <v>0</v>
      </c>
      <c r="O141" s="1019">
        <f>IF('6-3표준조사 3'!$R$79="둘레베기",'6-3표준조사 3'!$Y$84,)</f>
        <v>0</v>
      </c>
      <c r="P141" s="1092">
        <f>IF('6-3표준조사 3'!$R$79="맹아제거",'6-3표준조사 3'!$Y$84,)</f>
        <v>0</v>
      </c>
      <c r="Q141" s="1093" t="s">
        <v>518</v>
      </c>
      <c r="R141" s="1019">
        <f>'6-3표준조사 3'!$AD$84</f>
        <v>0</v>
      </c>
      <c r="S141" s="1020">
        <f>'5-3단가산출서 3'!$D$63</f>
        <v>0</v>
      </c>
      <c r="T141" s="1094" t="s">
        <v>1369</v>
      </c>
      <c r="U141" s="1094" t="s">
        <v>1369</v>
      </c>
      <c r="V141" s="1095">
        <f>'6-3표준조사 3'!$AB$84</f>
        <v>3000</v>
      </c>
      <c r="W141" s="1095">
        <f>'6-3표준조사 3'!$Q$85</f>
        <v>50</v>
      </c>
      <c r="X141" s="1096">
        <f>W141/V141</f>
        <v>1.6666666666666666E-2</v>
      </c>
      <c r="Y141" s="1023">
        <f>'6-3표준조사 3'!$O$81</f>
        <v>0.5</v>
      </c>
      <c r="Z141" s="1024"/>
      <c r="AA141" s="553"/>
      <c r="AB141" s="1010" t="s">
        <v>1387</v>
      </c>
    </row>
    <row r="142" spans="1:28" ht="30" hidden="1" customHeight="1">
      <c r="A142" s="477">
        <f t="shared" si="61"/>
        <v>0</v>
      </c>
      <c r="B142" s="1025">
        <f t="shared" ref="B142:F148" si="64">IF($A142&gt;0,B141,)</f>
        <v>0</v>
      </c>
      <c r="C142" s="1026">
        <f t="shared" si="64"/>
        <v>0</v>
      </c>
      <c r="D142" s="1026">
        <f t="shared" si="64"/>
        <v>0</v>
      </c>
      <c r="E142" s="1026">
        <f t="shared" si="64"/>
        <v>0</v>
      </c>
      <c r="F142" s="1026">
        <f t="shared" si="64"/>
        <v>0</v>
      </c>
      <c r="G142" s="1026">
        <f>+'6-3표준조사 3'!$V$85</f>
        <v>0</v>
      </c>
      <c r="H142" s="1027">
        <f>+'6-3표준조사 3'!$Z$85</f>
        <v>0</v>
      </c>
      <c r="I142" s="1028">
        <f>+'6-3표준조사 3'!$AA$85</f>
        <v>0</v>
      </c>
      <c r="J142" s="1027">
        <f>+'6-3표준조사 3'!$AC$85</f>
        <v>0</v>
      </c>
      <c r="K142" s="1029">
        <f>+'6-3표준조사 3'!$W$85</f>
        <v>0</v>
      </c>
      <c r="L142" s="1030">
        <f t="shared" si="60"/>
        <v>0</v>
      </c>
      <c r="M142" s="1031">
        <f>IF('6-3표준조사 3'!$R$79="모두베기",'6-3표준조사 3'!$Y$85,)</f>
        <v>0</v>
      </c>
      <c r="N142" s="1031">
        <f>IF('6-3표준조사 3'!$R$79="줄베기",'6-3표준조사 3'!$Y$85,)</f>
        <v>0</v>
      </c>
      <c r="O142" s="1031">
        <f>IF('6-3표준조사 3'!$R$79="둘레베기",'6-3표준조사 3'!$Y$85,)</f>
        <v>0</v>
      </c>
      <c r="P142" s="1103">
        <f>IF('6-3표준조사 3'!$R$79="맹아제거",'6-3표준조사 3'!$Y$85,)</f>
        <v>0</v>
      </c>
      <c r="Q142" s="1103"/>
      <c r="R142" s="1031">
        <f>'6-3표준조사 3'!$AD$85</f>
        <v>0</v>
      </c>
      <c r="S142" s="1031">
        <f>S141</f>
        <v>0</v>
      </c>
      <c r="T142" s="1104"/>
      <c r="U142" s="1104"/>
      <c r="V142" s="1104"/>
      <c r="W142" s="1104"/>
      <c r="X142" s="1104"/>
      <c r="Y142" s="1033"/>
      <c r="Z142" s="1034"/>
      <c r="AA142" s="549"/>
      <c r="AB142" s="1010"/>
    </row>
    <row r="143" spans="1:28" ht="30" hidden="1" customHeight="1">
      <c r="A143" s="477">
        <f t="shared" si="61"/>
        <v>0</v>
      </c>
      <c r="B143" s="1097">
        <f t="shared" si="64"/>
        <v>0</v>
      </c>
      <c r="C143" s="1098">
        <f t="shared" si="64"/>
        <v>0</v>
      </c>
      <c r="D143" s="1098">
        <f t="shared" si="64"/>
        <v>0</v>
      </c>
      <c r="E143" s="1098">
        <f t="shared" si="64"/>
        <v>0</v>
      </c>
      <c r="F143" s="1098">
        <f t="shared" si="64"/>
        <v>0</v>
      </c>
      <c r="G143" s="1098">
        <f>+'6-3표준조사 3'!$V$86</f>
        <v>0</v>
      </c>
      <c r="H143" s="1099">
        <f>+'6-3표준조사 3'!$Z$86</f>
        <v>0</v>
      </c>
      <c r="I143" s="1100">
        <f>+'6-3표준조사 3'!$AA$86</f>
        <v>0</v>
      </c>
      <c r="J143" s="1099">
        <f>+'6-3표준조사 3'!$AC$86</f>
        <v>0</v>
      </c>
      <c r="K143" s="1101">
        <f>+'6-3표준조사 3'!$W$86</f>
        <v>0</v>
      </c>
      <c r="L143" s="1102">
        <f t="shared" si="60"/>
        <v>0</v>
      </c>
      <c r="M143" s="1103">
        <f>IF('6-3표준조사 3'!$R$79="모두베기",'6-3표준조사 3'!$Y$86,)</f>
        <v>0</v>
      </c>
      <c r="N143" s="1103">
        <f>IF('6-3표준조사 3'!$R$79="줄베기",'6-3표준조사 3'!$Y$86,)</f>
        <v>0</v>
      </c>
      <c r="O143" s="1103">
        <f>IF('6-3표준조사 3'!$R$79="둘레베기",'6-3표준조사 3'!$Y$86,)</f>
        <v>0</v>
      </c>
      <c r="P143" s="1103">
        <f>IF('6-3표준조사 3'!$R$79="맹아제거",'6-3표준조사 3'!$Y$86,)</f>
        <v>0</v>
      </c>
      <c r="Q143" s="1103"/>
      <c r="R143" s="1103">
        <f>'6-3표준조사 3'!$AD$86</f>
        <v>0</v>
      </c>
      <c r="S143" s="1103"/>
      <c r="T143" s="1104"/>
      <c r="U143" s="1104"/>
      <c r="V143" s="1104"/>
      <c r="W143" s="1104"/>
      <c r="X143" s="1104"/>
      <c r="Y143" s="1033"/>
      <c r="Z143" s="1105"/>
      <c r="AA143" s="549"/>
    </row>
    <row r="144" spans="1:28" ht="30" hidden="1" customHeight="1">
      <c r="A144" s="477">
        <f t="shared" si="61"/>
        <v>0</v>
      </c>
      <c r="B144" s="1097">
        <f t="shared" si="64"/>
        <v>0</v>
      </c>
      <c r="C144" s="1098">
        <f t="shared" si="64"/>
        <v>0</v>
      </c>
      <c r="D144" s="1098">
        <f t="shared" si="64"/>
        <v>0</v>
      </c>
      <c r="E144" s="1098">
        <f t="shared" si="64"/>
        <v>0</v>
      </c>
      <c r="F144" s="1098">
        <f t="shared" si="64"/>
        <v>0</v>
      </c>
      <c r="G144" s="1098">
        <f>+'6-3표준조사 3'!$V$87</f>
        <v>0</v>
      </c>
      <c r="H144" s="1099">
        <f>+'6-3표준조사 3'!$Z$87</f>
        <v>0</v>
      </c>
      <c r="I144" s="1100">
        <f>+'6-3표준조사 3'!$AA$87</f>
        <v>0</v>
      </c>
      <c r="J144" s="1099">
        <f>+'6-3표준조사 3'!$AC$87</f>
        <v>0</v>
      </c>
      <c r="K144" s="1101">
        <f>+'6-3표준조사 3'!$W$87</f>
        <v>0</v>
      </c>
      <c r="L144" s="1102">
        <f t="shared" si="60"/>
        <v>0</v>
      </c>
      <c r="M144" s="1103">
        <f>IF('6-3표준조사 3'!$R$79="모두베기",'6-3표준조사 3'!$Y$87,)</f>
        <v>0</v>
      </c>
      <c r="N144" s="1103">
        <f>IF('6-3표준조사 3'!$R$79="줄베기",'6-3표준조사 3'!$Y$87,)</f>
        <v>0</v>
      </c>
      <c r="O144" s="1103">
        <f>IF('6-3표준조사 3'!$R$79="둘레베기",'6-3표준조사 3'!$Y$87,)</f>
        <v>0</v>
      </c>
      <c r="P144" s="1103">
        <f>IF('6-3표준조사 3'!$R$79="맹아제거",'6-3표준조사 3'!$Y$87,)</f>
        <v>0</v>
      </c>
      <c r="Q144" s="1103"/>
      <c r="R144" s="1103">
        <f>'6-3표준조사 3'!$AD$87</f>
        <v>0</v>
      </c>
      <c r="S144" s="1103"/>
      <c r="T144" s="1104"/>
      <c r="U144" s="1104"/>
      <c r="V144" s="1104"/>
      <c r="W144" s="1104"/>
      <c r="X144" s="1104"/>
      <c r="Y144" s="1033"/>
      <c r="Z144" s="1105"/>
      <c r="AA144" s="549"/>
    </row>
    <row r="145" spans="1:28" ht="30" hidden="1" customHeight="1">
      <c r="A145" s="477">
        <f t="shared" si="61"/>
        <v>0</v>
      </c>
      <c r="B145" s="1097">
        <f t="shared" si="64"/>
        <v>0</v>
      </c>
      <c r="C145" s="1098">
        <f t="shared" si="64"/>
        <v>0</v>
      </c>
      <c r="D145" s="1098">
        <f t="shared" si="64"/>
        <v>0</v>
      </c>
      <c r="E145" s="1098">
        <f t="shared" si="64"/>
        <v>0</v>
      </c>
      <c r="F145" s="1098">
        <f t="shared" si="64"/>
        <v>0</v>
      </c>
      <c r="G145" s="1098">
        <f>+'6-3표준조사 3'!$V$88</f>
        <v>0</v>
      </c>
      <c r="H145" s="1099">
        <f>+'6-3표준조사 3'!$Z$88</f>
        <v>0</v>
      </c>
      <c r="I145" s="1100">
        <f>+'6-3표준조사 3'!$AA$88</f>
        <v>0</v>
      </c>
      <c r="J145" s="1099">
        <f>+'6-3표준조사 3'!$AC$88</f>
        <v>0</v>
      </c>
      <c r="K145" s="1101">
        <f>+'6-3표준조사 3'!$W$88</f>
        <v>0</v>
      </c>
      <c r="L145" s="1102">
        <f t="shared" si="60"/>
        <v>0</v>
      </c>
      <c r="M145" s="1103">
        <f>IF('6-3표준조사 3'!$R$79="모두베기",'6-3표준조사 3'!$Y$88,)</f>
        <v>0</v>
      </c>
      <c r="N145" s="1103">
        <f>IF('6-3표준조사 3'!$R$79="줄베기",'6-3표준조사 3'!$Y$88,)</f>
        <v>0</v>
      </c>
      <c r="O145" s="1103">
        <f>IF('6-3표준조사 3'!$R$79="둘레베기",'6-3표준조사 3'!$Y$88,)</f>
        <v>0</v>
      </c>
      <c r="P145" s="1103">
        <f>IF('6-3표준조사 3'!$R$79="맹아제거",'6-3표준조사 3'!$Y$88,)</f>
        <v>0</v>
      </c>
      <c r="Q145" s="1103"/>
      <c r="R145" s="1103">
        <f>'6-3표준조사 3'!$AD$88</f>
        <v>0</v>
      </c>
      <c r="S145" s="1103"/>
      <c r="T145" s="1104"/>
      <c r="U145" s="1104"/>
      <c r="V145" s="1104"/>
      <c r="W145" s="1104"/>
      <c r="X145" s="1104"/>
      <c r="Y145" s="1033"/>
      <c r="Z145" s="1105"/>
      <c r="AA145" s="549"/>
    </row>
    <row r="146" spans="1:28" ht="30" hidden="1" customHeight="1">
      <c r="A146" s="477">
        <f t="shared" si="61"/>
        <v>0</v>
      </c>
      <c r="B146" s="1097">
        <f t="shared" si="64"/>
        <v>0</v>
      </c>
      <c r="C146" s="1098">
        <f t="shared" si="64"/>
        <v>0</v>
      </c>
      <c r="D146" s="1098">
        <f t="shared" si="64"/>
        <v>0</v>
      </c>
      <c r="E146" s="1098">
        <f t="shared" si="64"/>
        <v>0</v>
      </c>
      <c r="F146" s="1098">
        <f t="shared" si="64"/>
        <v>0</v>
      </c>
      <c r="G146" s="1098">
        <f>+'6-3표준조사 3'!$V$89</f>
        <v>0</v>
      </c>
      <c r="H146" s="1099">
        <f>+'6-3표준조사 3'!$Z$89</f>
        <v>0</v>
      </c>
      <c r="I146" s="1100">
        <f>+'6-3표준조사 3'!$AA$89</f>
        <v>0</v>
      </c>
      <c r="J146" s="1099">
        <f>+'6-3표준조사 3'!$AC$89</f>
        <v>0</v>
      </c>
      <c r="K146" s="1101">
        <f>+'6-3표준조사 3'!$W$89</f>
        <v>0</v>
      </c>
      <c r="L146" s="1102">
        <f t="shared" si="60"/>
        <v>0</v>
      </c>
      <c r="M146" s="1103">
        <f>IF('6-3표준조사 3'!$R$79="모두베기",'6-3표준조사 3'!$Y$89,)</f>
        <v>0</v>
      </c>
      <c r="N146" s="1103">
        <f>IF('6-3표준조사 3'!$R$79="줄베기",'6-3표준조사 3'!$Y$89,)</f>
        <v>0</v>
      </c>
      <c r="O146" s="1103">
        <f>IF('6-3표준조사 3'!$R$79="둘레베기",'6-3표준조사 3'!$Y$89,)</f>
        <v>0</v>
      </c>
      <c r="P146" s="1103">
        <f>IF('6-3표준조사 3'!$R$79="맹아제거",'6-3표준조사 3'!$Y$89,)</f>
        <v>0</v>
      </c>
      <c r="Q146" s="1103"/>
      <c r="R146" s="1103">
        <f>'6-3표준조사 3'!$AD$89</f>
        <v>0</v>
      </c>
      <c r="S146" s="1103"/>
      <c r="T146" s="1104"/>
      <c r="U146" s="1104"/>
      <c r="V146" s="1104"/>
      <c r="W146" s="1104"/>
      <c r="X146" s="1104"/>
      <c r="Y146" s="1033"/>
      <c r="Z146" s="1105"/>
      <c r="AA146" s="549"/>
    </row>
    <row r="147" spans="1:28" ht="30" hidden="1" customHeight="1">
      <c r="A147" s="477">
        <f t="shared" si="61"/>
        <v>0</v>
      </c>
      <c r="B147" s="1097">
        <f t="shared" si="64"/>
        <v>0</v>
      </c>
      <c r="C147" s="1098">
        <f t="shared" si="64"/>
        <v>0</v>
      </c>
      <c r="D147" s="1098">
        <f t="shared" si="64"/>
        <v>0</v>
      </c>
      <c r="E147" s="1098">
        <f t="shared" si="64"/>
        <v>0</v>
      </c>
      <c r="F147" s="1098">
        <f t="shared" si="64"/>
        <v>0</v>
      </c>
      <c r="G147" s="1098">
        <f>+'6-3표준조사 3'!$V$90</f>
        <v>0</v>
      </c>
      <c r="H147" s="1099">
        <f>+'6-3표준조사 3'!$Z$90</f>
        <v>0</v>
      </c>
      <c r="I147" s="1100">
        <f>+'6-3표준조사 3'!$AA$90</f>
        <v>0</v>
      </c>
      <c r="J147" s="1099">
        <f>+'6-3표준조사 3'!$AC$90</f>
        <v>0</v>
      </c>
      <c r="K147" s="1101">
        <f>+'6-3표준조사 3'!$W$90</f>
        <v>0</v>
      </c>
      <c r="L147" s="1102">
        <f t="shared" si="60"/>
        <v>0</v>
      </c>
      <c r="M147" s="1103">
        <f>IF('6-3표준조사 3'!$R$79="모두베기",'6-3표준조사 3'!$Y$90,)</f>
        <v>0</v>
      </c>
      <c r="N147" s="1103">
        <f>IF('6-3표준조사 3'!$R$79="줄베기",'6-3표준조사 3'!$Y$90,)</f>
        <v>0</v>
      </c>
      <c r="O147" s="1103">
        <f>IF('6-3표준조사 3'!$R$79="둘레베기",'6-3표준조사 3'!$Y$90,)</f>
        <v>0</v>
      </c>
      <c r="P147" s="1103">
        <f>IF('6-3표준조사 3'!$R$79="맹아제거",'6-3표준조사 3'!$Y$90,)</f>
        <v>0</v>
      </c>
      <c r="Q147" s="1103"/>
      <c r="R147" s="1103">
        <f>'6-3표준조사 3'!$AD$90</f>
        <v>0</v>
      </c>
      <c r="S147" s="1103"/>
      <c r="T147" s="1104"/>
      <c r="U147" s="1104"/>
      <c r="V147" s="1104"/>
      <c r="W147" s="1104"/>
      <c r="X147" s="1104"/>
      <c r="Y147" s="1033"/>
      <c r="Z147" s="1105"/>
      <c r="AA147" s="549"/>
    </row>
    <row r="148" spans="1:28" ht="30" hidden="1" customHeight="1">
      <c r="A148" s="477">
        <f t="shared" si="61"/>
        <v>0</v>
      </c>
      <c r="B148" s="1108">
        <f t="shared" si="64"/>
        <v>0</v>
      </c>
      <c r="C148" s="1109">
        <f t="shared" si="64"/>
        <v>0</v>
      </c>
      <c r="D148" s="1109">
        <f t="shared" si="64"/>
        <v>0</v>
      </c>
      <c r="E148" s="1109">
        <f t="shared" si="64"/>
        <v>0</v>
      </c>
      <c r="F148" s="1109">
        <f t="shared" si="64"/>
        <v>0</v>
      </c>
      <c r="G148" s="1109">
        <f>+'6-3표준조사 3'!$V$91</f>
        <v>0</v>
      </c>
      <c r="H148" s="1110">
        <f>+'6-3표준조사 3'!$Z$91</f>
        <v>0</v>
      </c>
      <c r="I148" s="1111">
        <f>+'6-3표준조사 3'!$AA$91</f>
        <v>0</v>
      </c>
      <c r="J148" s="1110">
        <f>+'6-3표준조사 3'!$AC$91</f>
        <v>0</v>
      </c>
      <c r="K148" s="1112">
        <f>+'6-3표준조사 3'!$W$91</f>
        <v>0</v>
      </c>
      <c r="L148" s="1113">
        <f t="shared" si="60"/>
        <v>0</v>
      </c>
      <c r="M148" s="1114">
        <f>IF('6-3표준조사 3'!$R$79="모두베기",'6-3표준조사 3'!$Y$91,)</f>
        <v>0</v>
      </c>
      <c r="N148" s="1114">
        <f>IF('6-3표준조사 3'!$R$79="줄베기",'6-3표준조사 3'!$Y$91,)</f>
        <v>0</v>
      </c>
      <c r="O148" s="1114">
        <f>IF('6-3표준조사 3'!$R$79="둘레베기",'6-3표준조사 3'!$Y$91,)</f>
        <v>0</v>
      </c>
      <c r="P148" s="1114">
        <f>IF('6-3표준조사 3'!$R$79="맹아제거",'6-3표준조사 3'!$Y$91,)</f>
        <v>0</v>
      </c>
      <c r="Q148" s="1114"/>
      <c r="R148" s="1114">
        <f>'6-3표준조사 3'!$AD$91</f>
        <v>0</v>
      </c>
      <c r="S148" s="1114"/>
      <c r="T148" s="1117"/>
      <c r="U148" s="1117"/>
      <c r="V148" s="1117"/>
      <c r="W148" s="1117"/>
      <c r="X148" s="1117"/>
      <c r="Y148" s="1047"/>
      <c r="Z148" s="1118"/>
      <c r="AA148" s="549"/>
    </row>
    <row r="149" spans="1:28" ht="30" hidden="1" customHeight="1">
      <c r="A149" s="477">
        <f t="shared" si="61"/>
        <v>0</v>
      </c>
      <c r="B149" s="1013" t="str">
        <f>+'6-3표준조사 3'!$K$154</f>
        <v>66-0</v>
      </c>
      <c r="C149" s="1014" t="str">
        <f>+'6-3표준조사 3'!$L$154</f>
        <v>14-7</v>
      </c>
      <c r="D149" s="1014" t="str">
        <f>+'6-3표준조사 3'!$M$154</f>
        <v>단양</v>
      </c>
      <c r="E149" s="1014" t="str">
        <f>+'6-3표준조사 3'!$N$154</f>
        <v>영춘</v>
      </c>
      <c r="F149" s="1014" t="str">
        <f>+'6-3표준조사 3'!$O$154</f>
        <v>상</v>
      </c>
      <c r="G149" s="1014" t="str">
        <f>+'6-3표준조사 3'!$V$159</f>
        <v>산40-1</v>
      </c>
      <c r="H149" s="1015" t="str">
        <f>+'6-3표준조사 3'!$Z$159</f>
        <v>낙엽송(용)</v>
      </c>
      <c r="I149" s="1016" t="str">
        <f>+'6-3표준조사 3'!$AA$159</f>
        <v>2-0</v>
      </c>
      <c r="J149" s="1015">
        <f>+'6-3표준조사 3'!$AC$159</f>
        <v>2023</v>
      </c>
      <c r="K149" s="1017">
        <f>+'6-3표준조사 3'!$W$159</f>
        <v>486.2</v>
      </c>
      <c r="L149" s="1018">
        <f t="shared" si="60"/>
        <v>0</v>
      </c>
      <c r="M149" s="1019">
        <f>IF('6-3표준조사 3'!$R$154="모두베기",'6-3표준조사 3'!$Y$159,)</f>
        <v>0</v>
      </c>
      <c r="N149" s="1019">
        <f>IF('6-3표준조사 3'!$R$79="줄베기",'6-3표준조사 3'!$Y$159,)</f>
        <v>0</v>
      </c>
      <c r="O149" s="1019">
        <f>IF('6-3표준조사 3'!$R$79="둘레베기",'6-3표준조사 3'!$Y$159,)</f>
        <v>0</v>
      </c>
      <c r="P149" s="1092">
        <f>IF('6-3표준조사 3'!$R$79="맹아제거",'6-3표준조사 3'!$Y$159,)</f>
        <v>0</v>
      </c>
      <c r="Q149" s="1093" t="s">
        <v>518</v>
      </c>
      <c r="R149" s="1019">
        <f>'6-3표준조사 3'!$AD$159</f>
        <v>0</v>
      </c>
      <c r="S149" s="1020">
        <f>'5-3단가산출서 3'!$D$108</f>
        <v>0</v>
      </c>
      <c r="T149" s="1094" t="s">
        <v>1369</v>
      </c>
      <c r="U149" s="1094" t="s">
        <v>1369</v>
      </c>
      <c r="V149" s="1095">
        <f>'6-3표준조사 3'!$AB$159</f>
        <v>3000</v>
      </c>
      <c r="W149" s="1095">
        <f>'6-3표준조사 3'!$Q$160</f>
        <v>50</v>
      </c>
      <c r="X149" s="1096">
        <f>W149/V149</f>
        <v>1.6666666666666666E-2</v>
      </c>
      <c r="Y149" s="1023">
        <f>'6-3표준조사 3'!$O$156</f>
        <v>1</v>
      </c>
      <c r="Z149" s="1024"/>
      <c r="AA149" s="555"/>
      <c r="AB149" s="1010" t="s">
        <v>1388</v>
      </c>
    </row>
    <row r="150" spans="1:28" ht="30" hidden="1" customHeight="1">
      <c r="A150" s="477">
        <f t="shared" si="61"/>
        <v>0</v>
      </c>
      <c r="B150" s="1025">
        <f t="shared" ref="B150:E156" si="65">IF($A150&gt;0,B149,)</f>
        <v>0</v>
      </c>
      <c r="C150" s="1026">
        <f t="shared" si="65"/>
        <v>0</v>
      </c>
      <c r="D150" s="1026">
        <f t="shared" si="65"/>
        <v>0</v>
      </c>
      <c r="E150" s="1026">
        <f t="shared" si="65"/>
        <v>0</v>
      </c>
      <c r="F150" s="1026">
        <f t="shared" ref="F150:F196" si="66">IF($A150&gt;0,F149,)</f>
        <v>0</v>
      </c>
      <c r="G150" s="1026">
        <f>+'6-3표준조사 3'!$V$160</f>
        <v>0</v>
      </c>
      <c r="H150" s="1027">
        <f>+'6-3표준조사 3'!$Z$160</f>
        <v>0</v>
      </c>
      <c r="I150" s="1028">
        <f>+'6-3표준조사 3'!$AA$160</f>
        <v>0</v>
      </c>
      <c r="J150" s="1027">
        <f>+'6-3표준조사 3'!$AC$160</f>
        <v>0</v>
      </c>
      <c r="K150" s="1029">
        <f>+'6-3표준조사 3'!$W$160</f>
        <v>0</v>
      </c>
      <c r="L150" s="1030">
        <f t="shared" ref="L150:L196" si="67">SUM(M150:R150)</f>
        <v>0</v>
      </c>
      <c r="M150" s="1031">
        <f>IF('6-3표준조사 3'!$R$154="모두베기",'6-3표준조사 3'!$Y$160,)</f>
        <v>0</v>
      </c>
      <c r="N150" s="1031">
        <f>IF('6-3표준조사 3'!$R$79="줄베기",'6-3표준조사 3'!$Y$160,)</f>
        <v>0</v>
      </c>
      <c r="O150" s="1031">
        <f>IF('6-3표준조사 3'!$R$79="둘레베기",'6-3표준조사 3'!$Y$160,)</f>
        <v>0</v>
      </c>
      <c r="P150" s="1103">
        <f>IF('6-3표준조사 3'!$R$79="맹아제거",'6-3표준조사 3'!$Y$160,)</f>
        <v>0</v>
      </c>
      <c r="Q150" s="1103"/>
      <c r="R150" s="1031">
        <f>'6-3표준조사 3'!$AD$160</f>
        <v>0</v>
      </c>
      <c r="S150" s="1031">
        <f>S149</f>
        <v>0</v>
      </c>
      <c r="T150" s="1104"/>
      <c r="U150" s="1104"/>
      <c r="V150" s="1104"/>
      <c r="W150" s="1104"/>
      <c r="X150" s="1104"/>
      <c r="Y150" s="1033"/>
      <c r="Z150" s="1034"/>
      <c r="AA150" s="549"/>
      <c r="AB150" s="1010"/>
    </row>
    <row r="151" spans="1:28" ht="30" hidden="1" customHeight="1">
      <c r="A151" s="477">
        <f t="shared" si="61"/>
        <v>0</v>
      </c>
      <c r="B151" s="1097">
        <f t="shared" si="65"/>
        <v>0</v>
      </c>
      <c r="C151" s="1098">
        <f t="shared" si="65"/>
        <v>0</v>
      </c>
      <c r="D151" s="1098">
        <f t="shared" si="65"/>
        <v>0</v>
      </c>
      <c r="E151" s="1098">
        <f t="shared" si="65"/>
        <v>0</v>
      </c>
      <c r="F151" s="1098">
        <f t="shared" si="66"/>
        <v>0</v>
      </c>
      <c r="G151" s="1098">
        <f>+'6-3표준조사 3'!$V$161</f>
        <v>0</v>
      </c>
      <c r="H151" s="1099">
        <f>+'6-3표준조사 3'!$Z$161</f>
        <v>0</v>
      </c>
      <c r="I151" s="1100">
        <f>+'6-3표준조사 3'!$AA$161</f>
        <v>0</v>
      </c>
      <c r="J151" s="1099">
        <f>+'6-3표준조사 3'!$AC$161</f>
        <v>0</v>
      </c>
      <c r="K151" s="1101">
        <f>+'6-3표준조사 3'!$W$161</f>
        <v>0</v>
      </c>
      <c r="L151" s="1102">
        <f t="shared" si="67"/>
        <v>0</v>
      </c>
      <c r="M151" s="1103">
        <f>IF('6-3표준조사 3'!$R$154="모두베기",'6-3표준조사 3'!$Y$161,)</f>
        <v>0</v>
      </c>
      <c r="N151" s="1103">
        <f>IF('6-3표준조사 3'!$R$79="줄베기",'6-3표준조사 3'!$Y$161,)</f>
        <v>0</v>
      </c>
      <c r="O151" s="1103">
        <f>IF('6-3표준조사 3'!$R$79="둘레베기",'6-3표준조사 3'!$Y$161,)</f>
        <v>0</v>
      </c>
      <c r="P151" s="1103">
        <f>IF('6-3표준조사 3'!$R$79="맹아제거",'6-3표준조사 3'!$Y$161,)</f>
        <v>0</v>
      </c>
      <c r="Q151" s="1103"/>
      <c r="R151" s="1103">
        <f>'6-3표준조사 3'!$AD$161</f>
        <v>0</v>
      </c>
      <c r="S151" s="1103"/>
      <c r="T151" s="1104"/>
      <c r="U151" s="1104"/>
      <c r="V151" s="1104"/>
      <c r="W151" s="1104"/>
      <c r="X151" s="1104"/>
      <c r="Y151" s="1033"/>
      <c r="Z151" s="1105"/>
      <c r="AA151" s="549"/>
    </row>
    <row r="152" spans="1:28" ht="30" hidden="1" customHeight="1">
      <c r="A152" s="477">
        <f t="shared" si="61"/>
        <v>0</v>
      </c>
      <c r="B152" s="1097">
        <f t="shared" si="65"/>
        <v>0</v>
      </c>
      <c r="C152" s="1098">
        <f t="shared" si="65"/>
        <v>0</v>
      </c>
      <c r="D152" s="1098">
        <f t="shared" si="65"/>
        <v>0</v>
      </c>
      <c r="E152" s="1098">
        <f t="shared" si="65"/>
        <v>0</v>
      </c>
      <c r="F152" s="1098">
        <f t="shared" si="66"/>
        <v>0</v>
      </c>
      <c r="G152" s="1098">
        <f>+'6-3표준조사 3'!$V$162</f>
        <v>0</v>
      </c>
      <c r="H152" s="1099">
        <f>+'6-3표준조사 3'!$Z$162</f>
        <v>0</v>
      </c>
      <c r="I152" s="1100">
        <f>+'6-3표준조사 3'!$AA$162</f>
        <v>0</v>
      </c>
      <c r="J152" s="1099">
        <f>+'6-3표준조사 3'!$AC$162</f>
        <v>0</v>
      </c>
      <c r="K152" s="1101">
        <f>+'6-3표준조사 3'!$W$162</f>
        <v>0</v>
      </c>
      <c r="L152" s="1102">
        <f t="shared" si="67"/>
        <v>0</v>
      </c>
      <c r="M152" s="1103">
        <f>IF('6-3표준조사 3'!$R$154="모두베기",'6-3표준조사 3'!$Y$162,)</f>
        <v>0</v>
      </c>
      <c r="N152" s="1103">
        <f>IF('6-3표준조사 3'!$R$79="줄베기",'6-3표준조사 3'!$Y$162,)</f>
        <v>0</v>
      </c>
      <c r="O152" s="1103">
        <f>IF('6-3표준조사 3'!$R$79="둘레베기",'6-3표준조사 3'!$Y$162,)</f>
        <v>0</v>
      </c>
      <c r="P152" s="1103">
        <f>IF('6-3표준조사 3'!$R$79="맹아제거",'6-3표준조사 3'!$Y$162,)</f>
        <v>0</v>
      </c>
      <c r="Q152" s="1103"/>
      <c r="R152" s="1103">
        <f>'6-3표준조사 3'!$AD$162</f>
        <v>0</v>
      </c>
      <c r="S152" s="1103"/>
      <c r="T152" s="1104"/>
      <c r="U152" s="1104"/>
      <c r="V152" s="1104"/>
      <c r="W152" s="1104"/>
      <c r="X152" s="1104"/>
      <c r="Y152" s="1033"/>
      <c r="Z152" s="1105"/>
      <c r="AA152" s="549"/>
    </row>
    <row r="153" spans="1:28" ht="30" hidden="1" customHeight="1">
      <c r="A153" s="477">
        <f t="shared" si="61"/>
        <v>0</v>
      </c>
      <c r="B153" s="1097">
        <f t="shared" si="65"/>
        <v>0</v>
      </c>
      <c r="C153" s="1098">
        <f t="shared" si="65"/>
        <v>0</v>
      </c>
      <c r="D153" s="1098">
        <f t="shared" si="65"/>
        <v>0</v>
      </c>
      <c r="E153" s="1098">
        <f t="shared" si="65"/>
        <v>0</v>
      </c>
      <c r="F153" s="1098">
        <f t="shared" si="66"/>
        <v>0</v>
      </c>
      <c r="G153" s="1098">
        <f>+'6-3표준조사 3'!$V$163</f>
        <v>0</v>
      </c>
      <c r="H153" s="1099">
        <f>+'6-3표준조사 3'!$Z$163</f>
        <v>0</v>
      </c>
      <c r="I153" s="1100">
        <f>+'6-3표준조사 3'!$AA$163</f>
        <v>0</v>
      </c>
      <c r="J153" s="1099">
        <f>+'6-3표준조사 3'!$AC$163</f>
        <v>0</v>
      </c>
      <c r="K153" s="1101">
        <f>+'6-3표준조사 3'!$W$163</f>
        <v>0</v>
      </c>
      <c r="L153" s="1102">
        <f t="shared" si="67"/>
        <v>0</v>
      </c>
      <c r="M153" s="1103">
        <f>IF('6-3표준조사 3'!$R$154="모두베기",'6-3표준조사 3'!$Y$163,)</f>
        <v>0</v>
      </c>
      <c r="N153" s="1103">
        <f>IF('6-3표준조사 3'!$R$79="줄베기",'6-3표준조사 3'!$Y$163,)</f>
        <v>0</v>
      </c>
      <c r="O153" s="1103">
        <f>IF('6-3표준조사 3'!$R$79="둘레베기",'6-3표준조사 3'!$Y$163,)</f>
        <v>0</v>
      </c>
      <c r="P153" s="1103">
        <f>IF('6-3표준조사 3'!$R$79="맹아제거",'6-3표준조사 3'!$Y$163,)</f>
        <v>0</v>
      </c>
      <c r="Q153" s="1103"/>
      <c r="R153" s="1103">
        <f>'6-3표준조사 3'!$AD$163</f>
        <v>0</v>
      </c>
      <c r="S153" s="1103"/>
      <c r="T153" s="1104"/>
      <c r="U153" s="1104"/>
      <c r="V153" s="1104"/>
      <c r="W153" s="1104"/>
      <c r="X153" s="1104"/>
      <c r="Y153" s="1033"/>
      <c r="Z153" s="1105"/>
      <c r="AA153" s="549"/>
    </row>
    <row r="154" spans="1:28" ht="30" hidden="1" customHeight="1">
      <c r="A154" s="477">
        <f t="shared" si="61"/>
        <v>0</v>
      </c>
      <c r="B154" s="1097">
        <f t="shared" si="65"/>
        <v>0</v>
      </c>
      <c r="C154" s="1098">
        <f t="shared" si="65"/>
        <v>0</v>
      </c>
      <c r="D154" s="1098">
        <f t="shared" si="65"/>
        <v>0</v>
      </c>
      <c r="E154" s="1098">
        <f t="shared" si="65"/>
        <v>0</v>
      </c>
      <c r="F154" s="1098">
        <f t="shared" si="66"/>
        <v>0</v>
      </c>
      <c r="G154" s="1098">
        <f>+'6-3표준조사 3'!$V$164</f>
        <v>0</v>
      </c>
      <c r="H154" s="1099">
        <f>+'6-3표준조사 3'!$Z$164</f>
        <v>0</v>
      </c>
      <c r="I154" s="1100">
        <f>+'6-3표준조사 3'!$AA$164</f>
        <v>0</v>
      </c>
      <c r="J154" s="1099">
        <f>+'6-3표준조사 3'!$AC$164</f>
        <v>0</v>
      </c>
      <c r="K154" s="1101">
        <f>+'6-3표준조사 3'!$W$164</f>
        <v>0</v>
      </c>
      <c r="L154" s="1102">
        <f t="shared" si="67"/>
        <v>0</v>
      </c>
      <c r="M154" s="1103">
        <f>IF('6-3표준조사 3'!$R$154="모두베기",'6-3표준조사 3'!$Y$164,)</f>
        <v>0</v>
      </c>
      <c r="N154" s="1103">
        <f>IF('6-3표준조사 3'!$R$79="줄베기",'6-3표준조사 3'!$Y$164,)</f>
        <v>0</v>
      </c>
      <c r="O154" s="1103">
        <f>IF('6-3표준조사 3'!$R$79="둘레베기",'6-3표준조사 3'!$Y$164,)</f>
        <v>0</v>
      </c>
      <c r="P154" s="1103">
        <f>IF('6-3표준조사 3'!$R$79="맹아제거",'6-3표준조사 3'!$Y$164,)</f>
        <v>0</v>
      </c>
      <c r="Q154" s="1103"/>
      <c r="R154" s="1103">
        <f>'6-3표준조사 3'!$AD$164</f>
        <v>0</v>
      </c>
      <c r="S154" s="1103"/>
      <c r="T154" s="1104"/>
      <c r="U154" s="1104"/>
      <c r="V154" s="1104"/>
      <c r="W154" s="1104"/>
      <c r="X154" s="1104"/>
      <c r="Y154" s="1033"/>
      <c r="Z154" s="1105"/>
      <c r="AA154" s="549"/>
    </row>
    <row r="155" spans="1:28" ht="30" hidden="1" customHeight="1">
      <c r="A155" s="477">
        <f t="shared" si="61"/>
        <v>0</v>
      </c>
      <c r="B155" s="1097">
        <f t="shared" si="65"/>
        <v>0</v>
      </c>
      <c r="C155" s="1098">
        <f t="shared" si="65"/>
        <v>0</v>
      </c>
      <c r="D155" s="1098">
        <f t="shared" si="65"/>
        <v>0</v>
      </c>
      <c r="E155" s="1098">
        <f t="shared" si="65"/>
        <v>0</v>
      </c>
      <c r="F155" s="1098">
        <f t="shared" si="66"/>
        <v>0</v>
      </c>
      <c r="G155" s="1098">
        <f>+'6-3표준조사 3'!$V$165</f>
        <v>0</v>
      </c>
      <c r="H155" s="1099">
        <f>+'6-3표준조사 3'!$Z$165</f>
        <v>0</v>
      </c>
      <c r="I155" s="1100">
        <f>+'6-3표준조사 3'!$AA$165</f>
        <v>0</v>
      </c>
      <c r="J155" s="1099">
        <f>+'6-3표준조사 3'!$AC$165</f>
        <v>0</v>
      </c>
      <c r="K155" s="1101">
        <f>+'6-3표준조사 3'!$W$165</f>
        <v>0</v>
      </c>
      <c r="L155" s="1102">
        <f t="shared" si="67"/>
        <v>0</v>
      </c>
      <c r="M155" s="1103">
        <f>IF('6-3표준조사 3'!$R$154="모두베기",'6-3표준조사 3'!$Y$165,)</f>
        <v>0</v>
      </c>
      <c r="N155" s="1103">
        <f>IF('6-3표준조사 3'!$R$79="줄베기",'6-3표준조사 3'!$Y$165,)</f>
        <v>0</v>
      </c>
      <c r="O155" s="1103">
        <f>IF('6-3표준조사 3'!$R$79="둘레베기",'6-3표준조사 3'!$Y$165,)</f>
        <v>0</v>
      </c>
      <c r="P155" s="1103">
        <f>IF('6-3표준조사 3'!$R$79="맹아제거",'6-3표준조사 3'!$Y$165,)</f>
        <v>0</v>
      </c>
      <c r="Q155" s="1103"/>
      <c r="R155" s="1103">
        <f>'6-3표준조사 3'!$AD$165</f>
        <v>0</v>
      </c>
      <c r="S155" s="1103"/>
      <c r="T155" s="1104"/>
      <c r="U155" s="1104"/>
      <c r="V155" s="1104"/>
      <c r="W155" s="1104"/>
      <c r="X155" s="1104"/>
      <c r="Y155" s="1033"/>
      <c r="Z155" s="1105"/>
      <c r="AA155" s="549"/>
    </row>
    <row r="156" spans="1:28" ht="30" hidden="1" customHeight="1">
      <c r="A156" s="477">
        <f t="shared" si="61"/>
        <v>0</v>
      </c>
      <c r="B156" s="1108">
        <f t="shared" si="65"/>
        <v>0</v>
      </c>
      <c r="C156" s="1109">
        <f t="shared" si="65"/>
        <v>0</v>
      </c>
      <c r="D156" s="1109">
        <f t="shared" si="65"/>
        <v>0</v>
      </c>
      <c r="E156" s="1109">
        <f t="shared" si="65"/>
        <v>0</v>
      </c>
      <c r="F156" s="1109">
        <f t="shared" si="66"/>
        <v>0</v>
      </c>
      <c r="G156" s="1109">
        <f>+'6-3표준조사 3'!$V$166</f>
        <v>0</v>
      </c>
      <c r="H156" s="1110">
        <f>+'6-3표준조사 3'!$Z$166</f>
        <v>0</v>
      </c>
      <c r="I156" s="1111">
        <f>+'6-3표준조사 3'!$AA$166</f>
        <v>0</v>
      </c>
      <c r="J156" s="1110">
        <f>+'6-3표준조사 3'!$AC$166</f>
        <v>0</v>
      </c>
      <c r="K156" s="1112">
        <f>+'6-3표준조사 3'!$W$166</f>
        <v>0</v>
      </c>
      <c r="L156" s="1113">
        <f t="shared" si="67"/>
        <v>0</v>
      </c>
      <c r="M156" s="1114">
        <f>IF('6-3표준조사 3'!$R$154="모두베기",'6-3표준조사 3'!$Y$166,)</f>
        <v>0</v>
      </c>
      <c r="N156" s="1114">
        <f>IF('6-3표준조사 3'!$R$79="줄베기",'6-3표준조사 3'!$Y$166,)</f>
        <v>0</v>
      </c>
      <c r="O156" s="1114">
        <f>IF('6-3표준조사 3'!$R$79="둘레베기",'6-3표준조사 3'!$Y$166,)</f>
        <v>0</v>
      </c>
      <c r="P156" s="1114">
        <f>IF('6-3표준조사 3'!$R$79="맹아제거",'6-3표준조사 3'!$Y$166,)</f>
        <v>0</v>
      </c>
      <c r="Q156" s="1114"/>
      <c r="R156" s="1114">
        <f>'6-3표준조사 3'!$AD$166</f>
        <v>0</v>
      </c>
      <c r="S156" s="1114"/>
      <c r="T156" s="1117"/>
      <c r="U156" s="1117"/>
      <c r="V156" s="1117"/>
      <c r="W156" s="1117"/>
      <c r="X156" s="1117"/>
      <c r="Y156" s="1047"/>
      <c r="Z156" s="1118"/>
      <c r="AA156" s="549"/>
    </row>
    <row r="157" spans="1:28" ht="30" hidden="1" customHeight="1">
      <c r="A157" s="477">
        <f t="shared" si="61"/>
        <v>0</v>
      </c>
      <c r="B157" s="1013" t="str">
        <f>+'6-3표준조사 3'!$K$229</f>
        <v>9-2</v>
      </c>
      <c r="C157" s="1014" t="str">
        <f>+'6-3표준조사 3'!$L$229</f>
        <v>8-0</v>
      </c>
      <c r="D157" s="1014" t="str">
        <f>+'6-3표준조사 3'!$M$229</f>
        <v>제천</v>
      </c>
      <c r="E157" s="1014" t="str">
        <f>+'6-3표준조사 3'!$N$229</f>
        <v>송학</v>
      </c>
      <c r="F157" s="1014" t="str">
        <f>+'6-3표준조사 3'!$O$229</f>
        <v>송한</v>
      </c>
      <c r="G157" s="1014" t="str">
        <f>+'6-3표준조사 3'!$V$234</f>
        <v>산41</v>
      </c>
      <c r="H157" s="1015" t="str">
        <f>+'6-3표준조사 3'!$Z$234</f>
        <v>소나무(용)</v>
      </c>
      <c r="I157" s="1016" t="str">
        <f>+'6-3표준조사 3'!$AA$234</f>
        <v>3-0</v>
      </c>
      <c r="J157" s="1015">
        <f>+'6-3표준조사 3'!$AC$234</f>
        <v>2023</v>
      </c>
      <c r="K157" s="1017">
        <f>'6-3표준조사 3'!$W$234</f>
        <v>77.790000000000006</v>
      </c>
      <c r="L157" s="1018">
        <f t="shared" si="67"/>
        <v>0</v>
      </c>
      <c r="M157" s="1019">
        <f>IF('6-3표준조사 3'!$R$229="모두베기",'6-3표준조사 3'!$Y$234,)</f>
        <v>0</v>
      </c>
      <c r="N157" s="1019">
        <f>IF('6-3표준조사 3'!$R$79="줄베기",'6-3표준조사 3'!$Y$234,)</f>
        <v>0</v>
      </c>
      <c r="O157" s="1019">
        <f>IF('6-3표준조사 3'!$R$79="둘레베기",'6-3표준조사 3'!$Y$234,)</f>
        <v>0</v>
      </c>
      <c r="P157" s="1092">
        <f>IF('6-3표준조사 3'!$R$79="맹아제거",'6-3표준조사 3'!$Y$234,)</f>
        <v>0</v>
      </c>
      <c r="Q157" s="1093" t="s">
        <v>518</v>
      </c>
      <c r="R157" s="1019">
        <f>'6-3표준조사 3'!$AD$234</f>
        <v>0</v>
      </c>
      <c r="S157" s="1020">
        <f>'5-3단가산출서 3'!$D$153</f>
        <v>0</v>
      </c>
      <c r="T157" s="1094" t="s">
        <v>1369</v>
      </c>
      <c r="U157" s="1094" t="s">
        <v>1369</v>
      </c>
      <c r="V157" s="1095">
        <f>'6-3표준조사 3'!$AB$234</f>
        <v>3000</v>
      </c>
      <c r="W157" s="1095">
        <f>'6-3표준조사 3'!$Q$235</f>
        <v>50</v>
      </c>
      <c r="X157" s="1096">
        <f>W157/V157</f>
        <v>1.6666666666666666E-2</v>
      </c>
      <c r="Y157" s="1023">
        <f>'6-3표준조사 3'!$O$231</f>
        <v>0.5</v>
      </c>
      <c r="Z157" s="1024"/>
      <c r="AA157" s="555"/>
      <c r="AB157" s="1010" t="s">
        <v>1389</v>
      </c>
    </row>
    <row r="158" spans="1:28" ht="30" hidden="1" customHeight="1">
      <c r="A158" s="477">
        <f t="shared" si="61"/>
        <v>0</v>
      </c>
      <c r="B158" s="1025">
        <f t="shared" ref="B158:E164" si="68">IF($A158&gt;0,B157,)</f>
        <v>0</v>
      </c>
      <c r="C158" s="1026">
        <f t="shared" si="68"/>
        <v>0</v>
      </c>
      <c r="D158" s="1026">
        <f t="shared" si="68"/>
        <v>0</v>
      </c>
      <c r="E158" s="1026">
        <f t="shared" si="68"/>
        <v>0</v>
      </c>
      <c r="F158" s="1026">
        <f t="shared" si="66"/>
        <v>0</v>
      </c>
      <c r="G158" s="1026">
        <f>+'6-3표준조사 3'!$V$235</f>
        <v>0</v>
      </c>
      <c r="H158" s="1027">
        <f>+'6-3표준조사 3'!$Z$235</f>
        <v>0</v>
      </c>
      <c r="I158" s="1028">
        <f>+'6-3표준조사 3'!$AA$235</f>
        <v>0</v>
      </c>
      <c r="J158" s="1027">
        <f>+'6-3표준조사 3'!$AC$235</f>
        <v>0</v>
      </c>
      <c r="K158" s="1029">
        <f>+'6-3표준조사 3'!$W$235</f>
        <v>0</v>
      </c>
      <c r="L158" s="1030">
        <f t="shared" si="67"/>
        <v>0</v>
      </c>
      <c r="M158" s="1031">
        <f>IF('6-3표준조사 3'!$R$229="모두베기",'6-3표준조사 3'!$Y$235,)</f>
        <v>0</v>
      </c>
      <c r="N158" s="1103">
        <f>IF('6-3표준조사 3'!$R$79="줄베기",'6-3표준조사 3'!$Y$235,)</f>
        <v>0</v>
      </c>
      <c r="O158" s="1103">
        <f>IF('6-3표준조사 3'!$R$79="둘레베기",'6-3표준조사 3'!$Y$235,)</f>
        <v>0</v>
      </c>
      <c r="P158" s="1103">
        <f>IF('6-3표준조사 3'!$R$79="맹아제거",'6-3표준조사 3'!$Y$235,)</f>
        <v>0</v>
      </c>
      <c r="Q158" s="1103"/>
      <c r="R158" s="1031">
        <f>'6-3표준조사 3'!$AD$235</f>
        <v>0</v>
      </c>
      <c r="S158" s="1031"/>
      <c r="T158" s="1104"/>
      <c r="U158" s="1104"/>
      <c r="V158" s="1104"/>
      <c r="W158" s="1104"/>
      <c r="X158" s="1104"/>
      <c r="Y158" s="1033"/>
      <c r="Z158" s="1034"/>
      <c r="AA158" s="549"/>
    </row>
    <row r="159" spans="1:28" ht="30" hidden="1" customHeight="1">
      <c r="A159" s="477">
        <f t="shared" si="61"/>
        <v>0</v>
      </c>
      <c r="B159" s="1097">
        <f t="shared" si="68"/>
        <v>0</v>
      </c>
      <c r="C159" s="1098">
        <f t="shared" si="68"/>
        <v>0</v>
      </c>
      <c r="D159" s="1098">
        <f t="shared" si="68"/>
        <v>0</v>
      </c>
      <c r="E159" s="1098">
        <f t="shared" si="68"/>
        <v>0</v>
      </c>
      <c r="F159" s="1098">
        <f t="shared" si="66"/>
        <v>0</v>
      </c>
      <c r="G159" s="1098">
        <f>+'6-3표준조사 3'!$V$236</f>
        <v>0</v>
      </c>
      <c r="H159" s="1099">
        <f>+'6-3표준조사 3'!$Z$236</f>
        <v>0</v>
      </c>
      <c r="I159" s="1100">
        <f>+'6-3표준조사 3'!$AA$236</f>
        <v>0</v>
      </c>
      <c r="J159" s="1099">
        <f>+'6-3표준조사 3'!$AC$236</f>
        <v>0</v>
      </c>
      <c r="K159" s="1101">
        <f>+'6-3표준조사 3'!$W$236</f>
        <v>0</v>
      </c>
      <c r="L159" s="1102">
        <f t="shared" si="67"/>
        <v>0</v>
      </c>
      <c r="M159" s="1103">
        <f>IF('6-3표준조사 3'!$R$229="모두베기",'6-3표준조사 3'!$Y$236,)</f>
        <v>0</v>
      </c>
      <c r="N159" s="1103">
        <f>IF('6-3표준조사 3'!$R$79="줄베기",'6-3표준조사 3'!$Y$236,)</f>
        <v>0</v>
      </c>
      <c r="O159" s="1103">
        <f>IF('6-3표준조사 3'!$R$79="둘레베기",'6-3표준조사 3'!$Y$236,)</f>
        <v>0</v>
      </c>
      <c r="P159" s="1103">
        <f>IF('6-3표준조사 3'!$R$79="맹아제거",'6-3표준조사 3'!$Y$236,)</f>
        <v>0</v>
      </c>
      <c r="Q159" s="1103"/>
      <c r="R159" s="1103">
        <f>'6-3표준조사 3'!$AD$236</f>
        <v>0</v>
      </c>
      <c r="S159" s="1103"/>
      <c r="T159" s="1104"/>
      <c r="U159" s="1104"/>
      <c r="V159" s="1104"/>
      <c r="W159" s="1104"/>
      <c r="X159" s="1104"/>
      <c r="Y159" s="1033"/>
      <c r="Z159" s="1105"/>
      <c r="AA159" s="549"/>
    </row>
    <row r="160" spans="1:28" ht="30" hidden="1" customHeight="1">
      <c r="A160" s="477">
        <f t="shared" si="61"/>
        <v>0</v>
      </c>
      <c r="B160" s="1097">
        <f t="shared" si="68"/>
        <v>0</v>
      </c>
      <c r="C160" s="1098">
        <f t="shared" si="68"/>
        <v>0</v>
      </c>
      <c r="D160" s="1098">
        <f t="shared" si="68"/>
        <v>0</v>
      </c>
      <c r="E160" s="1098">
        <f t="shared" si="68"/>
        <v>0</v>
      </c>
      <c r="F160" s="1098">
        <f t="shared" si="66"/>
        <v>0</v>
      </c>
      <c r="G160" s="1098">
        <f>+'6-3표준조사 3'!$V$237</f>
        <v>0</v>
      </c>
      <c r="H160" s="1099">
        <f>+'6-3표준조사 3'!$Z$237</f>
        <v>0</v>
      </c>
      <c r="I160" s="1100">
        <f>+'6-3표준조사 3'!$AA$237</f>
        <v>0</v>
      </c>
      <c r="J160" s="1099">
        <f>+'6-3표준조사 3'!$AC$237</f>
        <v>0</v>
      </c>
      <c r="K160" s="1101">
        <f>+'6-3표준조사 3'!$W$237</f>
        <v>0</v>
      </c>
      <c r="L160" s="1102">
        <f t="shared" si="67"/>
        <v>0</v>
      </c>
      <c r="M160" s="1103">
        <f>IF('6-3표준조사 3'!$R$229="모두베기",'6-3표준조사 3'!$Y$237,)</f>
        <v>0</v>
      </c>
      <c r="N160" s="1103">
        <f>IF('6-3표준조사 3'!$R$79="줄베기",'6-3표준조사 3'!$Y$237,)</f>
        <v>0</v>
      </c>
      <c r="O160" s="1103">
        <f>IF('6-3표준조사 3'!$R$79="둘레베기",'6-3표준조사 3'!$Y$237,)</f>
        <v>0</v>
      </c>
      <c r="P160" s="1103">
        <f>IF('6-3표준조사 3'!$R$79="맹아제거",'6-3표준조사 3'!$Y$237,)</f>
        <v>0</v>
      </c>
      <c r="Q160" s="1103"/>
      <c r="R160" s="1103">
        <f>'6-3표준조사 3'!$AD$237</f>
        <v>0</v>
      </c>
      <c r="S160" s="1103"/>
      <c r="T160" s="1104"/>
      <c r="U160" s="1104"/>
      <c r="V160" s="1104"/>
      <c r="W160" s="1104"/>
      <c r="X160" s="1104"/>
      <c r="Y160" s="1033"/>
      <c r="Z160" s="1105"/>
      <c r="AA160" s="549"/>
    </row>
    <row r="161" spans="1:28" ht="30" hidden="1" customHeight="1">
      <c r="A161" s="477">
        <f t="shared" si="61"/>
        <v>0</v>
      </c>
      <c r="B161" s="1097">
        <f t="shared" si="68"/>
        <v>0</v>
      </c>
      <c r="C161" s="1098">
        <f t="shared" si="68"/>
        <v>0</v>
      </c>
      <c r="D161" s="1098">
        <f t="shared" si="68"/>
        <v>0</v>
      </c>
      <c r="E161" s="1098">
        <f t="shared" si="68"/>
        <v>0</v>
      </c>
      <c r="F161" s="1098">
        <f t="shared" si="66"/>
        <v>0</v>
      </c>
      <c r="G161" s="1098">
        <f>+'6-3표준조사 3'!$V$238</f>
        <v>0</v>
      </c>
      <c r="H161" s="1099">
        <f>+'6-3표준조사 3'!$Z$238</f>
        <v>0</v>
      </c>
      <c r="I161" s="1100">
        <f>+'6-3표준조사 3'!$AA$238</f>
        <v>0</v>
      </c>
      <c r="J161" s="1099">
        <f>+'6-3표준조사 3'!$AC$238</f>
        <v>0</v>
      </c>
      <c r="K161" s="1101">
        <f>+'6-3표준조사 3'!$W$238</f>
        <v>0</v>
      </c>
      <c r="L161" s="1102">
        <f t="shared" si="67"/>
        <v>0</v>
      </c>
      <c r="M161" s="1103">
        <f>IF('6-3표준조사 3'!$R$229="모두베기",'6-3표준조사 3'!$Y$238,)</f>
        <v>0</v>
      </c>
      <c r="N161" s="1103">
        <f>IF('6-3표준조사 3'!$R$79="줄베기",'6-3표준조사 3'!$Y$238,)</f>
        <v>0</v>
      </c>
      <c r="O161" s="1103">
        <f>IF('6-3표준조사 3'!$R$79="둘레베기",'6-3표준조사 3'!$Y$238,)</f>
        <v>0</v>
      </c>
      <c r="P161" s="1103">
        <f>IF('6-3표준조사 3'!$R$79="맹아제거",'6-3표준조사 3'!$Y$238,)</f>
        <v>0</v>
      </c>
      <c r="Q161" s="1103"/>
      <c r="R161" s="1103">
        <f>'6-3표준조사 3'!$AD$238</f>
        <v>0</v>
      </c>
      <c r="S161" s="1103"/>
      <c r="T161" s="1104"/>
      <c r="U161" s="1104"/>
      <c r="V161" s="1104"/>
      <c r="W161" s="1104"/>
      <c r="X161" s="1104"/>
      <c r="Y161" s="1033"/>
      <c r="Z161" s="1105"/>
      <c r="AA161" s="549"/>
    </row>
    <row r="162" spans="1:28" ht="30" hidden="1" customHeight="1">
      <c r="A162" s="477">
        <f t="shared" si="61"/>
        <v>0</v>
      </c>
      <c r="B162" s="1097">
        <f t="shared" si="68"/>
        <v>0</v>
      </c>
      <c r="C162" s="1098">
        <f t="shared" si="68"/>
        <v>0</v>
      </c>
      <c r="D162" s="1098">
        <f t="shared" si="68"/>
        <v>0</v>
      </c>
      <c r="E162" s="1098">
        <f t="shared" si="68"/>
        <v>0</v>
      </c>
      <c r="F162" s="1098">
        <f t="shared" si="66"/>
        <v>0</v>
      </c>
      <c r="G162" s="1098">
        <f>+'6-3표준조사 3'!$V$239</f>
        <v>0</v>
      </c>
      <c r="H162" s="1099">
        <f>+'6-3표준조사 3'!$Z$239</f>
        <v>0</v>
      </c>
      <c r="I162" s="1100">
        <f>+'6-3표준조사 3'!$AA$239</f>
        <v>0</v>
      </c>
      <c r="J162" s="1099">
        <f>+'6-3표준조사 3'!$AC$239</f>
        <v>0</v>
      </c>
      <c r="K162" s="1101">
        <f>+'6-3표준조사 3'!$W$239</f>
        <v>0</v>
      </c>
      <c r="L162" s="1102">
        <f t="shared" si="67"/>
        <v>0</v>
      </c>
      <c r="M162" s="1103">
        <f>IF('6-3표준조사 3'!$R$229="모두베기",'6-3표준조사 3'!$Y$239,)</f>
        <v>0</v>
      </c>
      <c r="N162" s="1103">
        <f>IF('6-3표준조사 3'!$R$79="줄베기",'6-3표준조사 3'!$Y$239,)</f>
        <v>0</v>
      </c>
      <c r="O162" s="1103">
        <f>IF('6-3표준조사 3'!$R$79="둘레베기",'6-3표준조사 3'!$Y$239,)</f>
        <v>0</v>
      </c>
      <c r="P162" s="1103">
        <f>IF('6-3표준조사 3'!$R$79="맹아제거",'6-3표준조사 3'!$Y$239,)</f>
        <v>0</v>
      </c>
      <c r="Q162" s="1103"/>
      <c r="R162" s="1103">
        <f>'6-3표준조사 3'!$AD$239</f>
        <v>0</v>
      </c>
      <c r="S162" s="1103"/>
      <c r="T162" s="1104"/>
      <c r="U162" s="1104"/>
      <c r="V162" s="1104"/>
      <c r="W162" s="1104"/>
      <c r="X162" s="1104"/>
      <c r="Y162" s="1033"/>
      <c r="Z162" s="1105"/>
      <c r="AA162" s="549"/>
    </row>
    <row r="163" spans="1:28" ht="30" hidden="1" customHeight="1">
      <c r="A163" s="477">
        <f t="shared" si="61"/>
        <v>0</v>
      </c>
      <c r="B163" s="1097">
        <f t="shared" si="68"/>
        <v>0</v>
      </c>
      <c r="C163" s="1098">
        <f t="shared" si="68"/>
        <v>0</v>
      </c>
      <c r="D163" s="1098">
        <f t="shared" si="68"/>
        <v>0</v>
      </c>
      <c r="E163" s="1098">
        <f t="shared" si="68"/>
        <v>0</v>
      </c>
      <c r="F163" s="1098">
        <f t="shared" si="66"/>
        <v>0</v>
      </c>
      <c r="G163" s="1098">
        <f>+'6-3표준조사 3'!$V$240</f>
        <v>0</v>
      </c>
      <c r="H163" s="1099">
        <f>+'6-3표준조사 3'!$Z$240</f>
        <v>0</v>
      </c>
      <c r="I163" s="1100">
        <f>+'6-3표준조사 3'!$AA$240</f>
        <v>0</v>
      </c>
      <c r="J163" s="1099">
        <f>+'6-3표준조사 3'!$AC$240</f>
        <v>0</v>
      </c>
      <c r="K163" s="1101">
        <f>+'6-3표준조사 3'!$W$240</f>
        <v>0</v>
      </c>
      <c r="L163" s="1102">
        <f t="shared" si="67"/>
        <v>0</v>
      </c>
      <c r="M163" s="1103">
        <f>IF('6-3표준조사 3'!$R$229="모두베기",'6-3표준조사 3'!$Y$240,)</f>
        <v>0</v>
      </c>
      <c r="N163" s="1103">
        <f>IF('6-3표준조사 3'!$R$79="줄베기",'6-3표준조사 3'!$Y$240,)</f>
        <v>0</v>
      </c>
      <c r="O163" s="1103">
        <f>IF('6-3표준조사 3'!$R$79="둘레베기",'6-3표준조사 3'!$Y$240,)</f>
        <v>0</v>
      </c>
      <c r="P163" s="1103">
        <f>IF('6-3표준조사 3'!$R$79="맹아제거",'6-3표준조사 3'!$Y$240,)</f>
        <v>0</v>
      </c>
      <c r="Q163" s="1103"/>
      <c r="R163" s="1103">
        <f>'6-3표준조사 3'!$AD$240</f>
        <v>0</v>
      </c>
      <c r="S163" s="1103"/>
      <c r="T163" s="1104"/>
      <c r="U163" s="1104"/>
      <c r="V163" s="1104"/>
      <c r="W163" s="1104"/>
      <c r="X163" s="1104"/>
      <c r="Y163" s="1033"/>
      <c r="Z163" s="1105"/>
      <c r="AA163" s="549"/>
    </row>
    <row r="164" spans="1:28" ht="30" hidden="1" customHeight="1">
      <c r="A164" s="477">
        <f t="shared" si="61"/>
        <v>0</v>
      </c>
      <c r="B164" s="1108">
        <f t="shared" si="68"/>
        <v>0</v>
      </c>
      <c r="C164" s="1109">
        <f t="shared" si="68"/>
        <v>0</v>
      </c>
      <c r="D164" s="1109">
        <f t="shared" si="68"/>
        <v>0</v>
      </c>
      <c r="E164" s="1109">
        <f t="shared" si="68"/>
        <v>0</v>
      </c>
      <c r="F164" s="1109">
        <f t="shared" si="66"/>
        <v>0</v>
      </c>
      <c r="G164" s="1109">
        <f>+'6-3표준조사 3'!$V$241</f>
        <v>0</v>
      </c>
      <c r="H164" s="1110">
        <f>+'6-3표준조사 3'!$Z$241</f>
        <v>0</v>
      </c>
      <c r="I164" s="1111">
        <f>+'6-3표준조사 3'!$AA$241</f>
        <v>0</v>
      </c>
      <c r="J164" s="1110">
        <f>+'6-3표준조사 3'!$AC$241</f>
        <v>0</v>
      </c>
      <c r="K164" s="1112">
        <f>+'6-3표준조사 3'!$W$241</f>
        <v>0</v>
      </c>
      <c r="L164" s="1113">
        <f t="shared" si="67"/>
        <v>0</v>
      </c>
      <c r="M164" s="1114">
        <f>IF('6-3표준조사 3'!$R$229="모두베기",'6-3표준조사 3'!$Y$241,)</f>
        <v>0</v>
      </c>
      <c r="N164" s="1114">
        <f>IF('6-3표준조사 3'!$R$79="줄베기",'6-3표준조사 3'!$Y$241,)</f>
        <v>0</v>
      </c>
      <c r="O164" s="1114">
        <f>IF('6-3표준조사 3'!$R$79="둘레베기",'6-3표준조사 3'!$Y$241,)</f>
        <v>0</v>
      </c>
      <c r="P164" s="1114">
        <f>IF('6-3표준조사 3'!$R$79="맹아제거",'6-3표준조사 3'!$Y$241,)</f>
        <v>0</v>
      </c>
      <c r="Q164" s="1114"/>
      <c r="R164" s="1114">
        <f>'6-3표준조사 3'!$AD$241</f>
        <v>0</v>
      </c>
      <c r="S164" s="1114"/>
      <c r="T164" s="1117"/>
      <c r="U164" s="1117"/>
      <c r="V164" s="1117"/>
      <c r="W164" s="1117"/>
      <c r="X164" s="1117"/>
      <c r="Y164" s="1047"/>
      <c r="Z164" s="1118"/>
      <c r="AA164" s="549"/>
    </row>
    <row r="165" spans="1:28" ht="30" hidden="1" customHeight="1">
      <c r="A165" s="477">
        <f t="shared" si="61"/>
        <v>0</v>
      </c>
      <c r="B165" s="1013" t="str">
        <f>+'6-3표준조사 3'!$K$304</f>
        <v>62-0</v>
      </c>
      <c r="C165" s="1014" t="str">
        <f>+'6-3표준조사 3'!$L$304</f>
        <v>14-0</v>
      </c>
      <c r="D165" s="1014" t="str">
        <f>+'6-3표준조사 3'!$M$304</f>
        <v>단양</v>
      </c>
      <c r="E165" s="1014" t="str">
        <f>+'6-3표준조사 3'!$N$304</f>
        <v>적성</v>
      </c>
      <c r="F165" s="1014" t="str">
        <f>+'6-3표준조사 3'!$O$304</f>
        <v>기동</v>
      </c>
      <c r="G165" s="1014" t="str">
        <f>+'6-3표준조사 3'!$V$309</f>
        <v>산20</v>
      </c>
      <c r="H165" s="1015" t="str">
        <f>+'6-3표준조사 3'!$Z$309</f>
        <v>헛개(노)</v>
      </c>
      <c r="I165" s="1016" t="str">
        <f>+'6-3표준조사 3'!$AA$309</f>
        <v>1-0</v>
      </c>
      <c r="J165" s="1015">
        <f>+'6-3표준조사 3'!$AC$309</f>
        <v>2023</v>
      </c>
      <c r="K165" s="1017">
        <f>+'6-3표준조사 3'!$W$309</f>
        <v>5.43</v>
      </c>
      <c r="L165" s="1018">
        <f t="shared" si="67"/>
        <v>0</v>
      </c>
      <c r="M165" s="1019">
        <f>IF('6-3표준조사 3'!$R$304="모두베기",'6-3표준조사 3'!$Y$309,)</f>
        <v>0</v>
      </c>
      <c r="N165" s="1019">
        <f>IF('6-3표준조사 3'!$R$79="줄베기",'6-3표준조사 3'!$Y$309,)</f>
        <v>0</v>
      </c>
      <c r="O165" s="1019">
        <f>IF('6-3표준조사 3'!$R$79="둘레베기",'6-3표준조사 3'!$Y$309,)</f>
        <v>0</v>
      </c>
      <c r="P165" s="1019">
        <f>IF('6-3표준조사 3'!$R$79="맹아제거",'6-3표준조사 3'!$Y$309,)</f>
        <v>0</v>
      </c>
      <c r="Q165" s="1018" t="s">
        <v>518</v>
      </c>
      <c r="R165" s="1019">
        <f>'6-3표준조사 3'!$AD$309</f>
        <v>0</v>
      </c>
      <c r="S165" s="1020">
        <f>'5-3단가산출서 3'!$D$198</f>
        <v>0</v>
      </c>
      <c r="T165" s="1225" t="s">
        <v>1482</v>
      </c>
      <c r="U165" s="1094" t="s">
        <v>1369</v>
      </c>
      <c r="V165" s="1095">
        <f>'6-3표준조사 3'!$AB$309</f>
        <v>3000</v>
      </c>
      <c r="W165" s="1095">
        <f>'6-3표준조사 3'!$Q$310</f>
        <v>0</v>
      </c>
      <c r="X165" s="1096">
        <f>W165/V165</f>
        <v>0</v>
      </c>
      <c r="Y165" s="1023">
        <f>'6-3표준조사 3'!$O$306</f>
        <v>0</v>
      </c>
      <c r="Z165" s="1024"/>
      <c r="AA165" s="555"/>
      <c r="AB165" s="1010" t="s">
        <v>1390</v>
      </c>
    </row>
    <row r="166" spans="1:28" ht="30" hidden="1" customHeight="1">
      <c r="A166" s="477">
        <f t="shared" si="61"/>
        <v>0</v>
      </c>
      <c r="B166" s="1097">
        <f t="shared" ref="B166:E172" si="69">IF($A166&gt;0,B165,)</f>
        <v>0</v>
      </c>
      <c r="C166" s="1098">
        <f t="shared" si="69"/>
        <v>0</v>
      </c>
      <c r="D166" s="1098">
        <f t="shared" si="69"/>
        <v>0</v>
      </c>
      <c r="E166" s="1098">
        <f t="shared" si="69"/>
        <v>0</v>
      </c>
      <c r="F166" s="1098">
        <f t="shared" si="66"/>
        <v>0</v>
      </c>
      <c r="G166" s="1098">
        <f>+'6-3표준조사 3'!$V$310</f>
        <v>0</v>
      </c>
      <c r="H166" s="1099">
        <f>+'6-3표준조사 3'!$Z$310</f>
        <v>0</v>
      </c>
      <c r="I166" s="1100">
        <f>+'6-3표준조사 3'!$AA$310</f>
        <v>0</v>
      </c>
      <c r="J166" s="1099">
        <f>+'6-3표준조사 3'!$AC$310</f>
        <v>0</v>
      </c>
      <c r="K166" s="1101">
        <f>+'6-3표준조사 3'!$W$310</f>
        <v>0</v>
      </c>
      <c r="L166" s="1102">
        <f t="shared" si="67"/>
        <v>0</v>
      </c>
      <c r="M166" s="1103">
        <f>IF('6-3표준조사 3'!$R$304="모두베기",'6-3표준조사 3'!$Y$310,)</f>
        <v>0</v>
      </c>
      <c r="N166" s="1103">
        <f>IF('6-3표준조사 3'!$R$79="줄베기",'6-3표준조사 3'!$Y$310,)</f>
        <v>0</v>
      </c>
      <c r="O166" s="1103">
        <f>IF('6-3표준조사 3'!$R$79="둘레베기",'6-3표준조사 3'!$Y$310,)</f>
        <v>0</v>
      </c>
      <c r="P166" s="1103">
        <f>IF('6-3표준조사 3'!$R$79="맹아제거",'6-3표준조사 3'!$Y$310,)</f>
        <v>0</v>
      </c>
      <c r="Q166" s="1103"/>
      <c r="R166" s="1103">
        <f>'6-3표준조사 3'!$AD$310</f>
        <v>0</v>
      </c>
      <c r="S166" s="1103"/>
      <c r="T166" s="1104"/>
      <c r="U166" s="1104"/>
      <c r="V166" s="1104"/>
      <c r="W166" s="1104"/>
      <c r="X166" s="1104"/>
      <c r="Y166" s="1033"/>
      <c r="Z166" s="1105"/>
      <c r="AA166" s="549"/>
    </row>
    <row r="167" spans="1:28" ht="30" hidden="1" customHeight="1">
      <c r="A167" s="477">
        <f t="shared" si="61"/>
        <v>0</v>
      </c>
      <c r="B167" s="1097">
        <f t="shared" si="69"/>
        <v>0</v>
      </c>
      <c r="C167" s="1098">
        <f t="shared" si="69"/>
        <v>0</v>
      </c>
      <c r="D167" s="1098">
        <f t="shared" si="69"/>
        <v>0</v>
      </c>
      <c r="E167" s="1098">
        <f t="shared" si="69"/>
        <v>0</v>
      </c>
      <c r="F167" s="1098">
        <f t="shared" si="66"/>
        <v>0</v>
      </c>
      <c r="G167" s="1098">
        <f>+'6-3표준조사 3'!$V$311</f>
        <v>0</v>
      </c>
      <c r="H167" s="1099">
        <f>+'6-3표준조사 3'!$Z$311</f>
        <v>0</v>
      </c>
      <c r="I167" s="1100">
        <f>+'6-3표준조사 3'!$AA$311</f>
        <v>0</v>
      </c>
      <c r="J167" s="1099">
        <f>+'6-3표준조사 3'!$AC$311</f>
        <v>0</v>
      </c>
      <c r="K167" s="1101">
        <f>+'6-3표준조사 3'!$W$311</f>
        <v>0</v>
      </c>
      <c r="L167" s="1102">
        <f t="shared" si="67"/>
        <v>0</v>
      </c>
      <c r="M167" s="1103">
        <f>IF('6-3표준조사 3'!$R$304="모두베기",'6-3표준조사 3'!$Y$311,)</f>
        <v>0</v>
      </c>
      <c r="N167" s="1103">
        <f>IF('6-3표준조사 3'!$R$79="줄베기",'6-3표준조사 3'!$Y$311,)</f>
        <v>0</v>
      </c>
      <c r="O167" s="1103">
        <f>IF('6-3표준조사 3'!$R$79="둘레베기",'6-3표준조사 3'!$Y$311,)</f>
        <v>0</v>
      </c>
      <c r="P167" s="1103">
        <f>IF('6-3표준조사 3'!$R$79="맹아제거",'6-3표준조사 3'!$Y$311,)</f>
        <v>0</v>
      </c>
      <c r="Q167" s="1103"/>
      <c r="R167" s="1103">
        <f>'6-3표준조사 3'!$AD$311</f>
        <v>0</v>
      </c>
      <c r="S167" s="1103"/>
      <c r="T167" s="1104"/>
      <c r="U167" s="1104"/>
      <c r="V167" s="1104"/>
      <c r="W167" s="1104"/>
      <c r="X167" s="1104"/>
      <c r="Y167" s="1033"/>
      <c r="Z167" s="1105"/>
      <c r="AA167" s="549"/>
    </row>
    <row r="168" spans="1:28" ht="30" hidden="1" customHeight="1">
      <c r="A168" s="477">
        <f t="shared" si="61"/>
        <v>0</v>
      </c>
      <c r="B168" s="1097">
        <f t="shared" si="69"/>
        <v>0</v>
      </c>
      <c r="C168" s="1098">
        <f t="shared" si="69"/>
        <v>0</v>
      </c>
      <c r="D168" s="1098">
        <f t="shared" si="69"/>
        <v>0</v>
      </c>
      <c r="E168" s="1098">
        <f t="shared" si="69"/>
        <v>0</v>
      </c>
      <c r="F168" s="1098">
        <f t="shared" si="66"/>
        <v>0</v>
      </c>
      <c r="G168" s="1098">
        <f>+'6-3표준조사 3'!$V$312</f>
        <v>0</v>
      </c>
      <c r="H168" s="1099">
        <f>+'6-3표준조사 3'!$Z$312</f>
        <v>0</v>
      </c>
      <c r="I168" s="1100">
        <f>+'6-3표준조사 3'!$AA$312</f>
        <v>0</v>
      </c>
      <c r="J168" s="1099">
        <f>+'6-3표준조사 3'!$AC$312</f>
        <v>0</v>
      </c>
      <c r="K168" s="1101">
        <f>+'6-3표준조사 3'!$W$312</f>
        <v>0</v>
      </c>
      <c r="L168" s="1102">
        <f t="shared" si="67"/>
        <v>0</v>
      </c>
      <c r="M168" s="1103">
        <f>IF('6-3표준조사 3'!$R$304="모두베기",'6-3표준조사 3'!$Y$312,)</f>
        <v>0</v>
      </c>
      <c r="N168" s="1103">
        <f>IF('6-3표준조사 3'!$R$79="줄베기",'6-3표준조사 3'!$Y$312,)</f>
        <v>0</v>
      </c>
      <c r="O168" s="1103">
        <f>IF('6-3표준조사 3'!$R$79="둘레베기",'6-3표준조사 3'!$Y$312,)</f>
        <v>0</v>
      </c>
      <c r="P168" s="1103">
        <f>IF('6-3표준조사 3'!$R$79="맹아제거",'6-3표준조사 3'!$Y$312,)</f>
        <v>0</v>
      </c>
      <c r="Q168" s="1103"/>
      <c r="R168" s="1103">
        <f>'6-3표준조사 3'!$AD$312</f>
        <v>0</v>
      </c>
      <c r="S168" s="1103"/>
      <c r="T168" s="1104"/>
      <c r="U168" s="1104"/>
      <c r="V168" s="1104"/>
      <c r="W168" s="1104"/>
      <c r="X168" s="1104"/>
      <c r="Y168" s="1033"/>
      <c r="Z168" s="1105"/>
      <c r="AA168" s="549"/>
    </row>
    <row r="169" spans="1:28" ht="30" hidden="1" customHeight="1">
      <c r="A169" s="477">
        <f t="shared" si="61"/>
        <v>0</v>
      </c>
      <c r="B169" s="1097">
        <f t="shared" si="69"/>
        <v>0</v>
      </c>
      <c r="C169" s="1098">
        <f t="shared" si="69"/>
        <v>0</v>
      </c>
      <c r="D169" s="1098">
        <f t="shared" si="69"/>
        <v>0</v>
      </c>
      <c r="E169" s="1098">
        <f t="shared" si="69"/>
        <v>0</v>
      </c>
      <c r="F169" s="1098">
        <f t="shared" si="66"/>
        <v>0</v>
      </c>
      <c r="G169" s="1098">
        <f>+'6-3표준조사 3'!$V$313</f>
        <v>0</v>
      </c>
      <c r="H169" s="1099">
        <f>+'6-3표준조사 3'!$Z$313</f>
        <v>0</v>
      </c>
      <c r="I169" s="1100">
        <f>+'6-3표준조사 3'!$AA$313</f>
        <v>0</v>
      </c>
      <c r="J169" s="1099">
        <f>+'6-3표준조사 3'!$AC$313</f>
        <v>0</v>
      </c>
      <c r="K169" s="1101">
        <f>+'6-3표준조사 3'!$W$313</f>
        <v>0</v>
      </c>
      <c r="L169" s="1102">
        <f t="shared" si="67"/>
        <v>0</v>
      </c>
      <c r="M169" s="1103">
        <f>IF('6-3표준조사 3'!$R$304="모두베기",'6-3표준조사 3'!$Y$313,)</f>
        <v>0</v>
      </c>
      <c r="N169" s="1103">
        <f>IF('6-3표준조사 3'!$R$79="줄베기",'6-3표준조사 3'!$Y$313,)</f>
        <v>0</v>
      </c>
      <c r="O169" s="1103">
        <f>IF('6-3표준조사 3'!$R$79="둘레베기",'6-3표준조사 3'!$Y$313,)</f>
        <v>0</v>
      </c>
      <c r="P169" s="1103">
        <f>IF('6-3표준조사 3'!$R$79="맹아제거",'6-3표준조사 3'!$Y$313,)</f>
        <v>0</v>
      </c>
      <c r="Q169" s="1103"/>
      <c r="R169" s="1103">
        <f>'6-3표준조사 3'!$AD$313</f>
        <v>0</v>
      </c>
      <c r="S169" s="1103"/>
      <c r="T169" s="1104"/>
      <c r="U169" s="1104"/>
      <c r="V169" s="1104"/>
      <c r="W169" s="1104"/>
      <c r="X169" s="1104"/>
      <c r="Y169" s="1033"/>
      <c r="Z169" s="1105"/>
      <c r="AA169" s="549"/>
    </row>
    <row r="170" spans="1:28" ht="30" hidden="1" customHeight="1">
      <c r="A170" s="477">
        <f t="shared" si="61"/>
        <v>0</v>
      </c>
      <c r="B170" s="1097">
        <f t="shared" si="69"/>
        <v>0</v>
      </c>
      <c r="C170" s="1098">
        <f t="shared" si="69"/>
        <v>0</v>
      </c>
      <c r="D170" s="1098">
        <f t="shared" si="69"/>
        <v>0</v>
      </c>
      <c r="E170" s="1098">
        <f t="shared" si="69"/>
        <v>0</v>
      </c>
      <c r="F170" s="1098">
        <f t="shared" si="66"/>
        <v>0</v>
      </c>
      <c r="G170" s="1098">
        <f>+'6-3표준조사 3'!$V$314</f>
        <v>0</v>
      </c>
      <c r="H170" s="1099">
        <f>+'6-3표준조사 3'!$Z$314</f>
        <v>0</v>
      </c>
      <c r="I170" s="1100">
        <f>+'6-3표준조사 3'!$AA$314</f>
        <v>0</v>
      </c>
      <c r="J170" s="1099">
        <f>+'6-3표준조사 3'!$AC$314</f>
        <v>0</v>
      </c>
      <c r="K170" s="1101">
        <f>+'6-3표준조사 3'!$W$314</f>
        <v>0</v>
      </c>
      <c r="L170" s="1102">
        <f t="shared" si="67"/>
        <v>0</v>
      </c>
      <c r="M170" s="1103">
        <f>IF('6-3표준조사 3'!$R$304="모두베기",'6-3표준조사 3'!$Y$314,)</f>
        <v>0</v>
      </c>
      <c r="N170" s="1103">
        <f>IF('6-3표준조사 3'!$R$79="줄베기",'6-3표준조사 3'!$Y$314,)</f>
        <v>0</v>
      </c>
      <c r="O170" s="1103">
        <f>IF('6-3표준조사 3'!$R$79="둘레베기",'6-3표준조사 3'!$Y$314,)</f>
        <v>0</v>
      </c>
      <c r="P170" s="1103">
        <f>IF('6-3표준조사 3'!$R$79="맹아제거",'6-3표준조사 3'!$Y$314,)</f>
        <v>0</v>
      </c>
      <c r="Q170" s="1103"/>
      <c r="R170" s="1103">
        <f>'6-3표준조사 3'!$AD$314</f>
        <v>0</v>
      </c>
      <c r="S170" s="1103"/>
      <c r="T170" s="1104"/>
      <c r="U170" s="1104"/>
      <c r="V170" s="1104"/>
      <c r="W170" s="1104"/>
      <c r="X170" s="1104"/>
      <c r="Y170" s="1033"/>
      <c r="Z170" s="1105"/>
      <c r="AA170" s="549"/>
    </row>
    <row r="171" spans="1:28" ht="30" hidden="1" customHeight="1">
      <c r="A171" s="477">
        <f t="shared" si="61"/>
        <v>0</v>
      </c>
      <c r="B171" s="1097">
        <f t="shared" si="69"/>
        <v>0</v>
      </c>
      <c r="C171" s="1098">
        <f t="shared" si="69"/>
        <v>0</v>
      </c>
      <c r="D171" s="1098">
        <f t="shared" si="69"/>
        <v>0</v>
      </c>
      <c r="E171" s="1098">
        <f t="shared" si="69"/>
        <v>0</v>
      </c>
      <c r="F171" s="1098">
        <f t="shared" si="66"/>
        <v>0</v>
      </c>
      <c r="G171" s="1098">
        <f>+'6-3표준조사 3'!$V$315</f>
        <v>0</v>
      </c>
      <c r="H171" s="1099">
        <f>+'6-3표준조사 3'!$Z$315</f>
        <v>0</v>
      </c>
      <c r="I171" s="1100">
        <f>+'6-3표준조사 3'!$AA$315</f>
        <v>0</v>
      </c>
      <c r="J171" s="1099">
        <f>+'6-3표준조사 3'!$AC$315</f>
        <v>0</v>
      </c>
      <c r="K171" s="1101">
        <f>+'6-3표준조사 3'!$W$315</f>
        <v>0</v>
      </c>
      <c r="L171" s="1102">
        <f t="shared" si="67"/>
        <v>0</v>
      </c>
      <c r="M171" s="1103">
        <f>IF('6-3표준조사 3'!$R$304="모두베기",'6-3표준조사 3'!$Y$315,)</f>
        <v>0</v>
      </c>
      <c r="N171" s="1103">
        <f>IF('6-3표준조사 3'!$R$79="줄베기",'6-3표준조사 3'!$Y$315,)</f>
        <v>0</v>
      </c>
      <c r="O171" s="1103">
        <f>IF('6-3표준조사 3'!$R$79="둘레베기",'6-3표준조사 3'!$Y$315,)</f>
        <v>0</v>
      </c>
      <c r="P171" s="1103">
        <f>IF('6-3표준조사 3'!$R$79="맹아제거",'6-3표준조사 3'!$Y$315,)</f>
        <v>0</v>
      </c>
      <c r="Q171" s="1103"/>
      <c r="R171" s="1103">
        <f>'6-3표준조사 3'!$AD$315</f>
        <v>0</v>
      </c>
      <c r="S171" s="1103"/>
      <c r="T171" s="1104"/>
      <c r="U171" s="1104"/>
      <c r="V171" s="1104"/>
      <c r="W171" s="1104"/>
      <c r="X171" s="1104"/>
      <c r="Y171" s="1033"/>
      <c r="Z171" s="1105"/>
      <c r="AA171" s="549"/>
    </row>
    <row r="172" spans="1:28" ht="30" hidden="1" customHeight="1">
      <c r="A172" s="477">
        <f t="shared" si="61"/>
        <v>0</v>
      </c>
      <c r="B172" s="1108">
        <f t="shared" si="69"/>
        <v>0</v>
      </c>
      <c r="C172" s="1109">
        <f t="shared" si="69"/>
        <v>0</v>
      </c>
      <c r="D172" s="1109">
        <f t="shared" si="69"/>
        <v>0</v>
      </c>
      <c r="E172" s="1109">
        <f t="shared" si="69"/>
        <v>0</v>
      </c>
      <c r="F172" s="1109">
        <f t="shared" si="66"/>
        <v>0</v>
      </c>
      <c r="G172" s="1109">
        <f>+'6-3표준조사 3'!$V$316</f>
        <v>0</v>
      </c>
      <c r="H172" s="1110">
        <f>+'6-3표준조사 3'!$Z$316</f>
        <v>0</v>
      </c>
      <c r="I172" s="1111">
        <f>+'6-3표준조사 3'!$AA$316</f>
        <v>0</v>
      </c>
      <c r="J172" s="1110">
        <f>+'6-3표준조사 3'!$AC$316</f>
        <v>0</v>
      </c>
      <c r="K172" s="1112">
        <f>+'6-3표준조사 3'!$W$316</f>
        <v>0</v>
      </c>
      <c r="L172" s="1113">
        <f t="shared" si="67"/>
        <v>0</v>
      </c>
      <c r="M172" s="1114">
        <f>IF('6-3표준조사 3'!$R$304="모두베기",'6-3표준조사 3'!$Y$316,)</f>
        <v>0</v>
      </c>
      <c r="N172" s="1114">
        <f>IF('6-3표준조사 3'!$R$79="줄베기",'6-3표준조사 3'!$Y$316,)</f>
        <v>0</v>
      </c>
      <c r="O172" s="1114">
        <f>IF('6-3표준조사 3'!$R$79="둘레베기",'6-3표준조사 3'!$Y$316,)</f>
        <v>0</v>
      </c>
      <c r="P172" s="1114">
        <f>IF('6-3표준조사 3'!$R$79="맹아제거",'6-3표준조사 3'!$Y$316,)</f>
        <v>0</v>
      </c>
      <c r="Q172" s="1114"/>
      <c r="R172" s="1114">
        <f>'6-3표준조사 3'!$AD$316</f>
        <v>0</v>
      </c>
      <c r="S172" s="1114"/>
      <c r="T172" s="1117"/>
      <c r="U172" s="1117"/>
      <c r="V172" s="1117"/>
      <c r="W172" s="1117"/>
      <c r="X172" s="1117"/>
      <c r="Y172" s="1047"/>
      <c r="Z172" s="1118"/>
      <c r="AA172" s="549"/>
    </row>
    <row r="173" spans="1:28" ht="30" hidden="1" customHeight="1">
      <c r="A173" s="477">
        <f t="shared" si="61"/>
        <v>0</v>
      </c>
      <c r="B173" s="1013" t="str">
        <f>+'6-3표준조사 3'!$K$379</f>
        <v>62-0</v>
      </c>
      <c r="C173" s="1014" t="str">
        <f>+'6-3표준조사 3'!$L$379</f>
        <v>14-0</v>
      </c>
      <c r="D173" s="1014" t="str">
        <f>+'6-3표준조사 3'!$M$379</f>
        <v>단양</v>
      </c>
      <c r="E173" s="1014" t="str">
        <f>+'6-3표준조사 3'!$N$379</f>
        <v>적성</v>
      </c>
      <c r="F173" s="1014" t="str">
        <f>+'6-3표준조사 3'!$O$379</f>
        <v>기동</v>
      </c>
      <c r="G173" s="1014" t="str">
        <f>+'6-3표준조사 3'!$V$384</f>
        <v>산20</v>
      </c>
      <c r="H173" s="1015" t="str">
        <f>+'6-3표준조사 3'!$Z$384</f>
        <v>아까시(노)</v>
      </c>
      <c r="I173" s="1016" t="str">
        <f>+'6-3표준조사 3'!$AA$384</f>
        <v>1-0</v>
      </c>
      <c r="J173" s="1015">
        <f>+'6-3표준조사 3'!$AC$384</f>
        <v>2023</v>
      </c>
      <c r="K173" s="1017">
        <f>'6-3표준조사 3'!$W$384</f>
        <v>5.43</v>
      </c>
      <c r="L173" s="1018">
        <f t="shared" si="67"/>
        <v>0</v>
      </c>
      <c r="M173" s="1019">
        <f>IF('6-3표준조사 3'!$R$379="모두베기",'6-3표준조사 3'!$Y$384,)</f>
        <v>0</v>
      </c>
      <c r="N173" s="1019">
        <f>IF('6-3표준조사 3'!$R$79="줄베기",'6-3표준조사 3'!$Y$384,)</f>
        <v>0</v>
      </c>
      <c r="O173" s="1019">
        <f>IF('6-3표준조사 3'!$R$79="둘레베기",'6-3표준조사 3'!$Y$384,)</f>
        <v>0</v>
      </c>
      <c r="P173" s="1019">
        <f>IF('6-3표준조사 3'!$R$79="맹아제거",'6-3표준조사 3'!$Y$384,)</f>
        <v>0</v>
      </c>
      <c r="Q173" s="1018" t="s">
        <v>518</v>
      </c>
      <c r="R173" s="1019">
        <f>'6-3표준조사 3'!$AD$384</f>
        <v>0</v>
      </c>
      <c r="S173" s="1020">
        <f>'5-3단가산출서 3'!$D$243</f>
        <v>0</v>
      </c>
      <c r="T173" s="1225" t="s">
        <v>1487</v>
      </c>
      <c r="U173" s="1094" t="s">
        <v>1369</v>
      </c>
      <c r="V173" s="1095">
        <f>'6-3표준조사 3'!$AB$384</f>
        <v>2000</v>
      </c>
      <c r="W173" s="1095">
        <f>'6-3표준조사 3'!$Q$385</f>
        <v>0</v>
      </c>
      <c r="X173" s="1096">
        <f>W173/V173</f>
        <v>0</v>
      </c>
      <c r="Y173" s="1023">
        <f>'6-3표준조사 3'!$O$381</f>
        <v>0</v>
      </c>
      <c r="Z173" s="1024"/>
      <c r="AA173" s="555"/>
      <c r="AB173" s="1010" t="s">
        <v>1391</v>
      </c>
    </row>
    <row r="174" spans="1:28" ht="30" hidden="1" customHeight="1">
      <c r="A174" s="477">
        <f t="shared" si="61"/>
        <v>0</v>
      </c>
      <c r="B174" s="1097">
        <f t="shared" ref="B174:E180" si="70">IF($A174&gt;0,B173,)</f>
        <v>0</v>
      </c>
      <c r="C174" s="1098">
        <f t="shared" si="70"/>
        <v>0</v>
      </c>
      <c r="D174" s="1098">
        <f t="shared" si="70"/>
        <v>0</v>
      </c>
      <c r="E174" s="1098">
        <f t="shared" si="70"/>
        <v>0</v>
      </c>
      <c r="F174" s="1098">
        <f t="shared" si="66"/>
        <v>0</v>
      </c>
      <c r="G174" s="1098">
        <f>+'6-3표준조사 3'!$V$385</f>
        <v>0</v>
      </c>
      <c r="H174" s="1099">
        <f>+'6-3표준조사 3'!$Z$385</f>
        <v>0</v>
      </c>
      <c r="I174" s="1100">
        <f>+'6-3표준조사 3'!$AA$385</f>
        <v>0</v>
      </c>
      <c r="J174" s="1099">
        <f>+'6-3표준조사 3'!$AC$385</f>
        <v>0</v>
      </c>
      <c r="K174" s="1101">
        <f>+'6-3표준조사 3'!$W$385</f>
        <v>0</v>
      </c>
      <c r="L174" s="1102">
        <f t="shared" si="67"/>
        <v>0</v>
      </c>
      <c r="M174" s="1103">
        <f>IF('6-3표준조사 3'!$R$379="모두베기",'6-3표준조사 3'!$Y$385,)</f>
        <v>0</v>
      </c>
      <c r="N174" s="1103">
        <f>IF('6-3표준조사 3'!$R$79="줄베기",'6-3표준조사 3'!$Y$385,)</f>
        <v>0</v>
      </c>
      <c r="O174" s="1103">
        <f>IF('6-3표준조사 3'!$R$79="둘레베기",'6-3표준조사 3'!$Y$385,)</f>
        <v>0</v>
      </c>
      <c r="P174" s="1103">
        <f>IF('6-3표준조사 3'!$R$79="맹아제거",'6-3표준조사 3'!$Y$385,)</f>
        <v>0</v>
      </c>
      <c r="Q174" s="1103"/>
      <c r="R174" s="1103">
        <f>'6-3표준조사 3'!$AD$385</f>
        <v>0</v>
      </c>
      <c r="S174" s="1103"/>
      <c r="T174" s="1104"/>
      <c r="U174" s="1104"/>
      <c r="V174" s="1104"/>
      <c r="W174" s="1104"/>
      <c r="X174" s="1104"/>
      <c r="Y174" s="1033"/>
      <c r="Z174" s="1105"/>
      <c r="AA174" s="549"/>
    </row>
    <row r="175" spans="1:28" ht="30" hidden="1" customHeight="1">
      <c r="A175" s="477">
        <f t="shared" si="61"/>
        <v>0</v>
      </c>
      <c r="B175" s="1097">
        <f t="shared" si="70"/>
        <v>0</v>
      </c>
      <c r="C175" s="1098">
        <f t="shared" si="70"/>
        <v>0</v>
      </c>
      <c r="D175" s="1098">
        <f t="shared" si="70"/>
        <v>0</v>
      </c>
      <c r="E175" s="1098">
        <f t="shared" si="70"/>
        <v>0</v>
      </c>
      <c r="F175" s="1098">
        <f t="shared" si="66"/>
        <v>0</v>
      </c>
      <c r="G175" s="1098">
        <f>+'6-3표준조사 3'!$V$386</f>
        <v>0</v>
      </c>
      <c r="H175" s="1099">
        <f>+'6-3표준조사 3'!$Z$386</f>
        <v>0</v>
      </c>
      <c r="I175" s="1100">
        <f>+'6-3표준조사 3'!$AA$386</f>
        <v>0</v>
      </c>
      <c r="J175" s="1099">
        <f>+'6-3표준조사 3'!$AC$386</f>
        <v>0</v>
      </c>
      <c r="K175" s="1101">
        <f>+'6-3표준조사 3'!$W$386</f>
        <v>0</v>
      </c>
      <c r="L175" s="1102">
        <f t="shared" si="67"/>
        <v>0</v>
      </c>
      <c r="M175" s="1103">
        <f>IF('6-3표준조사 3'!$R$379="모두베기",'6-3표준조사 3'!$Y$386,)</f>
        <v>0</v>
      </c>
      <c r="N175" s="1103">
        <f>IF('6-3표준조사 3'!$R$79="줄베기",'6-3표준조사 3'!$Y$386,)</f>
        <v>0</v>
      </c>
      <c r="O175" s="1103">
        <f>IF('6-3표준조사 3'!$R$79="둘레베기",'6-3표준조사 3'!$Y$386,)</f>
        <v>0</v>
      </c>
      <c r="P175" s="1103">
        <f>IF('6-3표준조사 3'!$R$79="맹아제거",'6-3표준조사 3'!$Y$386,)</f>
        <v>0</v>
      </c>
      <c r="Q175" s="1103"/>
      <c r="R175" s="1103">
        <f>'6-3표준조사 3'!$AD$386</f>
        <v>0</v>
      </c>
      <c r="S175" s="1103"/>
      <c r="T175" s="1104"/>
      <c r="U175" s="1104"/>
      <c r="V175" s="1104"/>
      <c r="W175" s="1104"/>
      <c r="X175" s="1104"/>
      <c r="Y175" s="1033"/>
      <c r="Z175" s="1105"/>
      <c r="AA175" s="549"/>
    </row>
    <row r="176" spans="1:28" ht="30" hidden="1" customHeight="1">
      <c r="A176" s="477">
        <f t="shared" si="61"/>
        <v>0</v>
      </c>
      <c r="B176" s="1097">
        <f t="shared" si="70"/>
        <v>0</v>
      </c>
      <c r="C176" s="1098">
        <f t="shared" si="70"/>
        <v>0</v>
      </c>
      <c r="D176" s="1098">
        <f t="shared" si="70"/>
        <v>0</v>
      </c>
      <c r="E176" s="1098">
        <f t="shared" si="70"/>
        <v>0</v>
      </c>
      <c r="F176" s="1098">
        <f t="shared" si="66"/>
        <v>0</v>
      </c>
      <c r="G176" s="1098">
        <f>+'6-3표준조사 3'!$V$387</f>
        <v>0</v>
      </c>
      <c r="H176" s="1099">
        <f>+'6-3표준조사 3'!$Z$387</f>
        <v>0</v>
      </c>
      <c r="I176" s="1100">
        <f>+'6-3표준조사 3'!$AA$387</f>
        <v>0</v>
      </c>
      <c r="J176" s="1099">
        <f>+'6-3표준조사 3'!$AC$387</f>
        <v>0</v>
      </c>
      <c r="K176" s="1101">
        <f>+'6-3표준조사 3'!$W$387</f>
        <v>0</v>
      </c>
      <c r="L176" s="1102">
        <f t="shared" si="67"/>
        <v>0</v>
      </c>
      <c r="M176" s="1103">
        <f>IF('6-3표준조사 3'!$R$379="모두베기",'6-3표준조사 3'!$Y$387,)</f>
        <v>0</v>
      </c>
      <c r="N176" s="1103">
        <f>IF('6-3표준조사 3'!$R$79="줄베기",'6-3표준조사 3'!$Y$387,)</f>
        <v>0</v>
      </c>
      <c r="O176" s="1103">
        <f>IF('6-3표준조사 3'!$R$79="둘레베기",'6-3표준조사 3'!$Y$387,)</f>
        <v>0</v>
      </c>
      <c r="P176" s="1103">
        <f>IF('6-3표준조사 3'!$R$79="맹아제거",'6-3표준조사 3'!$Y$387,)</f>
        <v>0</v>
      </c>
      <c r="Q176" s="1103"/>
      <c r="R176" s="1103">
        <f>'6-3표준조사 3'!$AD$387</f>
        <v>0</v>
      </c>
      <c r="S176" s="1103"/>
      <c r="T176" s="1104"/>
      <c r="U176" s="1104"/>
      <c r="V176" s="1104"/>
      <c r="W176" s="1104"/>
      <c r="X176" s="1104"/>
      <c r="Y176" s="1033"/>
      <c r="Z176" s="1105"/>
      <c r="AA176" s="549"/>
    </row>
    <row r="177" spans="1:28" ht="30" hidden="1" customHeight="1">
      <c r="A177" s="477">
        <f t="shared" si="61"/>
        <v>0</v>
      </c>
      <c r="B177" s="1097">
        <f t="shared" si="70"/>
        <v>0</v>
      </c>
      <c r="C177" s="1098">
        <f t="shared" si="70"/>
        <v>0</v>
      </c>
      <c r="D177" s="1098">
        <f t="shared" si="70"/>
        <v>0</v>
      </c>
      <c r="E177" s="1098">
        <f t="shared" si="70"/>
        <v>0</v>
      </c>
      <c r="F177" s="1098">
        <f t="shared" si="66"/>
        <v>0</v>
      </c>
      <c r="G177" s="1098">
        <f>+'6-3표준조사 3'!$V$388</f>
        <v>0</v>
      </c>
      <c r="H177" s="1099">
        <f>+'6-3표준조사 3'!$Z$388</f>
        <v>0</v>
      </c>
      <c r="I177" s="1100">
        <f>+'6-3표준조사 3'!$AA$388</f>
        <v>0</v>
      </c>
      <c r="J177" s="1099">
        <f>+'6-3표준조사 3'!$AC$388</f>
        <v>0</v>
      </c>
      <c r="K177" s="1101">
        <f>+'6-3표준조사 3'!$W$388</f>
        <v>0</v>
      </c>
      <c r="L177" s="1102">
        <f t="shared" si="67"/>
        <v>0</v>
      </c>
      <c r="M177" s="1103">
        <f>IF('6-3표준조사 3'!$R$379="모두베기",'6-3표준조사 3'!$Y$388,)</f>
        <v>0</v>
      </c>
      <c r="N177" s="1103">
        <f>IF('6-3표준조사 3'!$R$79="줄베기",'6-3표준조사 3'!$Y$388,)</f>
        <v>0</v>
      </c>
      <c r="O177" s="1103">
        <f>IF('6-3표준조사 3'!$R$79="둘레베기",'6-3표준조사 3'!$Y$388,)</f>
        <v>0</v>
      </c>
      <c r="P177" s="1103">
        <f>IF('6-3표준조사 3'!$R$79="맹아제거",'6-3표준조사 3'!$Y$388,)</f>
        <v>0</v>
      </c>
      <c r="Q177" s="1103"/>
      <c r="R177" s="1103">
        <f>'6-3표준조사 3'!$AD$388</f>
        <v>0</v>
      </c>
      <c r="S177" s="1103"/>
      <c r="T177" s="1104"/>
      <c r="U177" s="1104"/>
      <c r="V177" s="1104"/>
      <c r="W177" s="1104"/>
      <c r="X177" s="1104"/>
      <c r="Y177" s="1033"/>
      <c r="Z177" s="1105"/>
      <c r="AA177" s="549"/>
    </row>
    <row r="178" spans="1:28" ht="30" hidden="1" customHeight="1">
      <c r="A178" s="477">
        <f t="shared" si="61"/>
        <v>0</v>
      </c>
      <c r="B178" s="1097">
        <f t="shared" si="70"/>
        <v>0</v>
      </c>
      <c r="C178" s="1098">
        <f t="shared" si="70"/>
        <v>0</v>
      </c>
      <c r="D178" s="1098">
        <f t="shared" si="70"/>
        <v>0</v>
      </c>
      <c r="E178" s="1098">
        <f t="shared" si="70"/>
        <v>0</v>
      </c>
      <c r="F178" s="1098">
        <f t="shared" si="66"/>
        <v>0</v>
      </c>
      <c r="G178" s="1098">
        <f>+'6-3표준조사 3'!$V$389</f>
        <v>0</v>
      </c>
      <c r="H178" s="1099">
        <f>+'6-3표준조사 3'!$Z$389</f>
        <v>0</v>
      </c>
      <c r="I178" s="1100">
        <f>+'6-3표준조사 3'!$AA$389</f>
        <v>0</v>
      </c>
      <c r="J178" s="1099">
        <f>+'6-3표준조사 3'!$AC$389</f>
        <v>0</v>
      </c>
      <c r="K178" s="1101">
        <f>+'6-3표준조사 3'!$W$389</f>
        <v>0</v>
      </c>
      <c r="L178" s="1102">
        <f t="shared" si="67"/>
        <v>0</v>
      </c>
      <c r="M178" s="1119">
        <f>IF('6-3표준조사 3'!$R$379="모두베기",'6-3표준조사 3'!$Y$389,)</f>
        <v>0</v>
      </c>
      <c r="N178" s="1119">
        <f>IF('6-3표준조사 3'!$R$79="줄베기",'6-3표준조사 3'!$Y$389,)</f>
        <v>0</v>
      </c>
      <c r="O178" s="1119">
        <f>IF('6-3표준조사 3'!$R$79="둘레베기",'6-3표준조사 3'!$Y$389,)</f>
        <v>0</v>
      </c>
      <c r="P178" s="1119">
        <f>IF('6-3표준조사 3'!$R$79="맹아제거",'6-3표준조사 3'!$Y$389,)</f>
        <v>0</v>
      </c>
      <c r="Q178" s="1103"/>
      <c r="R178" s="1103">
        <f>'6-3표준조사 3'!$AD$389</f>
        <v>0</v>
      </c>
      <c r="S178" s="1103"/>
      <c r="T178" s="1104"/>
      <c r="U178" s="1104"/>
      <c r="V178" s="1104"/>
      <c r="W178" s="1104"/>
      <c r="X178" s="1104"/>
      <c r="Y178" s="1033"/>
      <c r="Z178" s="1105"/>
      <c r="AA178" s="549"/>
    </row>
    <row r="179" spans="1:28" ht="30" hidden="1" customHeight="1">
      <c r="A179" s="477">
        <f t="shared" si="61"/>
        <v>0</v>
      </c>
      <c r="B179" s="1097">
        <f t="shared" si="70"/>
        <v>0</v>
      </c>
      <c r="C179" s="1098">
        <f t="shared" si="70"/>
        <v>0</v>
      </c>
      <c r="D179" s="1098">
        <f t="shared" si="70"/>
        <v>0</v>
      </c>
      <c r="E179" s="1098">
        <f t="shared" si="70"/>
        <v>0</v>
      </c>
      <c r="F179" s="1098">
        <f t="shared" si="66"/>
        <v>0</v>
      </c>
      <c r="G179" s="1098">
        <f>+'6-3표준조사 3'!$V$390</f>
        <v>0</v>
      </c>
      <c r="H179" s="1099">
        <f>+'6-3표준조사 3'!$Z$390</f>
        <v>0</v>
      </c>
      <c r="I179" s="1100">
        <f>+'6-3표준조사 3'!$AA$390</f>
        <v>0</v>
      </c>
      <c r="J179" s="1099">
        <f>+'6-3표준조사 3'!$AC$390</f>
        <v>0</v>
      </c>
      <c r="K179" s="1101">
        <f>+'6-3표준조사 3'!$W$390</f>
        <v>0</v>
      </c>
      <c r="L179" s="1102">
        <f t="shared" si="67"/>
        <v>0</v>
      </c>
      <c r="M179" s="1119">
        <f>IF('6-3표준조사 3'!$R$379="모두베기",'6-3표준조사 3'!$Y$390,)</f>
        <v>0</v>
      </c>
      <c r="N179" s="1119">
        <f>IF('6-3표준조사 3'!$R$79="줄베기",'6-3표준조사 3'!$Y$390,)</f>
        <v>0</v>
      </c>
      <c r="O179" s="1119">
        <f>IF('6-3표준조사 3'!$R$79="둘레베기",'6-3표준조사 3'!$Y$390,)</f>
        <v>0</v>
      </c>
      <c r="P179" s="1119">
        <f>IF('6-3표준조사 3'!$R$79="맹아제거",'6-3표준조사 3'!$Y$390,)</f>
        <v>0</v>
      </c>
      <c r="Q179" s="1103"/>
      <c r="R179" s="1103">
        <f>'6-3표준조사 3'!$AD$390</f>
        <v>0</v>
      </c>
      <c r="S179" s="1103"/>
      <c r="T179" s="1104"/>
      <c r="U179" s="1104"/>
      <c r="V179" s="1104"/>
      <c r="W179" s="1104"/>
      <c r="X179" s="1104"/>
      <c r="Y179" s="1033"/>
      <c r="Z179" s="1105"/>
      <c r="AA179" s="549"/>
    </row>
    <row r="180" spans="1:28" ht="30" hidden="1" customHeight="1">
      <c r="A180" s="477">
        <f t="shared" si="61"/>
        <v>0</v>
      </c>
      <c r="B180" s="1108">
        <f t="shared" si="70"/>
        <v>0</v>
      </c>
      <c r="C180" s="1109">
        <f t="shared" si="70"/>
        <v>0</v>
      </c>
      <c r="D180" s="1109">
        <f t="shared" si="70"/>
        <v>0</v>
      </c>
      <c r="E180" s="1109">
        <f t="shared" si="70"/>
        <v>0</v>
      </c>
      <c r="F180" s="1109">
        <f t="shared" si="66"/>
        <v>0</v>
      </c>
      <c r="G180" s="1109">
        <f>+'6-3표준조사 3'!$V$391</f>
        <v>0</v>
      </c>
      <c r="H180" s="1110">
        <f>+'6-3표준조사 3'!$Z$391</f>
        <v>0</v>
      </c>
      <c r="I180" s="1111">
        <f>+'6-3표준조사 3'!$AA$391</f>
        <v>0</v>
      </c>
      <c r="J180" s="1110">
        <f>+'6-3표준조사 3'!$AC$391</f>
        <v>0</v>
      </c>
      <c r="K180" s="1112">
        <f>+'6-3표준조사 3'!$W$391</f>
        <v>0</v>
      </c>
      <c r="L180" s="1113">
        <f t="shared" si="67"/>
        <v>0</v>
      </c>
      <c r="M180" s="1120">
        <f>IF('6-3표준조사 3'!$R$379="모두베기",'6-3표준조사 3'!$Y$391,)</f>
        <v>0</v>
      </c>
      <c r="N180" s="1120">
        <f>IF('6-3표준조사 3'!$R$79="줄베기",'6-3표준조사 3'!$Y$391,)</f>
        <v>0</v>
      </c>
      <c r="O180" s="1120">
        <f>IF('6-3표준조사 3'!$R$79="둘레베기",'6-3표준조사 3'!$Y$391,)</f>
        <v>0</v>
      </c>
      <c r="P180" s="1120">
        <f>IF('6-3표준조사 3'!$R$79="맹아제거",'6-3표준조사 3'!$Y$391,)</f>
        <v>0</v>
      </c>
      <c r="Q180" s="1114"/>
      <c r="R180" s="1114">
        <f>'6-3표준조사 3'!$AD$391</f>
        <v>0</v>
      </c>
      <c r="S180" s="1114"/>
      <c r="T180" s="1117"/>
      <c r="U180" s="1117"/>
      <c r="V180" s="1117"/>
      <c r="W180" s="1117"/>
      <c r="X180" s="1117"/>
      <c r="Y180" s="1047"/>
      <c r="Z180" s="1118"/>
      <c r="AA180" s="549"/>
    </row>
    <row r="181" spans="1:28" ht="30" hidden="1" customHeight="1">
      <c r="A181" s="477">
        <f t="shared" si="61"/>
        <v>0</v>
      </c>
      <c r="B181" s="1341" t="str">
        <f>+'6-3표준조사 3'!$K$454</f>
        <v>62-0</v>
      </c>
      <c r="C181" s="1342" t="str">
        <f>+'6-3표준조사 3'!$L$454</f>
        <v>14-0</v>
      </c>
      <c r="D181" s="1342" t="str">
        <f>+'6-3표준조사 3'!$M$454</f>
        <v>단양</v>
      </c>
      <c r="E181" s="1342" t="str">
        <f>+'6-3표준조사 3'!$N$454</f>
        <v>적성</v>
      </c>
      <c r="F181" s="1342" t="str">
        <f>+'6-3표준조사 3'!$O$454</f>
        <v>기동</v>
      </c>
      <c r="G181" s="1342" t="str">
        <f>+'6-3표준조사 3'!$V$459</f>
        <v>산20</v>
      </c>
      <c r="H181" s="1343" t="str">
        <f>+'6-3표준조사 3'!$Z$459</f>
        <v>산벚(노)</v>
      </c>
      <c r="I181" s="1344" t="str">
        <f>+'6-3표준조사 3'!$AA$459</f>
        <v>1-0</v>
      </c>
      <c r="J181" s="1343">
        <f>+'6-3표준조사 3'!$AC$459</f>
        <v>2023</v>
      </c>
      <c r="K181" s="1345">
        <f>'6-3표준조사 3'!$W$459</f>
        <v>5.43</v>
      </c>
      <c r="L181" s="1346">
        <f t="shared" si="67"/>
        <v>0</v>
      </c>
      <c r="M181" s="1347">
        <f>IF('6-3표준조사 3'!$R$454="모두베기",'6-3표준조사 3'!$Y$459,)</f>
        <v>0</v>
      </c>
      <c r="N181" s="1348">
        <f>IF('6-3표준조사 3'!$R$79="줄베기",'6-3표준조사 3'!$Y$459,)</f>
        <v>0</v>
      </c>
      <c r="O181" s="1348">
        <f>IF('6-3표준조사 3'!$R$79="둘레베기",'6-3표준조사 3'!$Y$459,)</f>
        <v>0</v>
      </c>
      <c r="P181" s="1348">
        <f>IF('6-3표준조사 3'!$R$79="맹아제거",'6-3표준조사 3'!$Y$459,)</f>
        <v>0</v>
      </c>
      <c r="Q181" s="1346" t="s">
        <v>518</v>
      </c>
      <c r="R181" s="1349">
        <f>'6-3표준조사 3'!$AD$459</f>
        <v>0</v>
      </c>
      <c r="S181" s="1350">
        <f>'5-3단가산출서 3'!$D$288</f>
        <v>0</v>
      </c>
      <c r="T181" s="1351" t="s">
        <v>1374</v>
      </c>
      <c r="U181" s="1352" t="s">
        <v>1369</v>
      </c>
      <c r="V181" s="1353">
        <f>'6-3표준조사 3'!$AB$459</f>
        <v>3000</v>
      </c>
      <c r="W181" s="1353">
        <f>'6-3표준조사 3'!$Q$460</f>
        <v>0</v>
      </c>
      <c r="X181" s="1354">
        <f>W181/V181</f>
        <v>0</v>
      </c>
      <c r="Y181" s="1355">
        <f>'6-3표준조사 3'!$O$456</f>
        <v>0</v>
      </c>
      <c r="Z181" s="1356"/>
      <c r="AA181" s="555"/>
      <c r="AB181" s="1010" t="s">
        <v>1392</v>
      </c>
    </row>
    <row r="182" spans="1:28" ht="30" hidden="1" customHeight="1">
      <c r="A182" s="477">
        <f t="shared" si="61"/>
        <v>0</v>
      </c>
      <c r="B182" s="1369">
        <f t="shared" ref="B182:E188" si="71">IF($A182&gt;0,B181,)</f>
        <v>0</v>
      </c>
      <c r="C182" s="1370">
        <f t="shared" si="71"/>
        <v>0</v>
      </c>
      <c r="D182" s="1370">
        <f t="shared" si="71"/>
        <v>0</v>
      </c>
      <c r="E182" s="1370">
        <f t="shared" si="71"/>
        <v>0</v>
      </c>
      <c r="F182" s="1370">
        <f t="shared" si="66"/>
        <v>0</v>
      </c>
      <c r="G182" s="1370">
        <f>+'6-3표준조사 3'!$V$460</f>
        <v>0</v>
      </c>
      <c r="H182" s="1371">
        <f>+'6-3표준조사 3'!$Z$460</f>
        <v>0</v>
      </c>
      <c r="I182" s="1372">
        <f>+'6-3표준조사 3'!$AA$460</f>
        <v>0</v>
      </c>
      <c r="J182" s="1371">
        <f>+'6-3표준조사 3'!$AC$460</f>
        <v>0</v>
      </c>
      <c r="K182" s="1373">
        <f>+'6-3표준조사 3'!$W$460</f>
        <v>0</v>
      </c>
      <c r="L182" s="1374">
        <f t="shared" si="67"/>
        <v>0</v>
      </c>
      <c r="M182" s="1375">
        <f>IF('6-3표준조사 3'!$R$454="모두베기",'6-3표준조사 3'!$Y$460,)</f>
        <v>0</v>
      </c>
      <c r="N182" s="1376">
        <f>IF('6-3표준조사 3'!$R$79="줄베기",'6-3표준조사 3'!$Y$460,)</f>
        <v>0</v>
      </c>
      <c r="O182" s="1376">
        <f>IF('6-3표준조사 3'!$R$79="둘레베기",'6-3표준조사 3'!$Y$460,)</f>
        <v>0</v>
      </c>
      <c r="P182" s="1376">
        <f>IF('6-3표준조사 3'!$R$79="맹아제거",'6-3표준조사 3'!$Y$460,)</f>
        <v>0</v>
      </c>
      <c r="Q182" s="1377"/>
      <c r="R182" s="1378">
        <f>'6-3표준조사 3'!$AD$460</f>
        <v>0</v>
      </c>
      <c r="S182" s="1378"/>
      <c r="T182" s="1379"/>
      <c r="U182" s="1379"/>
      <c r="V182" s="1379"/>
      <c r="W182" s="1379"/>
      <c r="X182" s="1379"/>
      <c r="Y182" s="1380"/>
      <c r="Z182" s="1381"/>
      <c r="AA182" s="549"/>
    </row>
    <row r="183" spans="1:28" ht="30" hidden="1" customHeight="1">
      <c r="A183" s="477">
        <f t="shared" si="61"/>
        <v>0</v>
      </c>
      <c r="B183" s="1369">
        <f t="shared" si="71"/>
        <v>0</v>
      </c>
      <c r="C183" s="1370">
        <f t="shared" si="71"/>
        <v>0</v>
      </c>
      <c r="D183" s="1370">
        <f t="shared" si="71"/>
        <v>0</v>
      </c>
      <c r="E183" s="1370">
        <f t="shared" si="71"/>
        <v>0</v>
      </c>
      <c r="F183" s="1370">
        <f t="shared" si="66"/>
        <v>0</v>
      </c>
      <c r="G183" s="1370">
        <f>+'6-3표준조사 3'!$V$461</f>
        <v>0</v>
      </c>
      <c r="H183" s="1371">
        <f>+'6-3표준조사 3'!$Z$461</f>
        <v>0</v>
      </c>
      <c r="I183" s="1372">
        <f>+'6-3표준조사 3'!$AA$461</f>
        <v>0</v>
      </c>
      <c r="J183" s="1371">
        <f>+'6-3표준조사 3'!$AC$461</f>
        <v>0</v>
      </c>
      <c r="K183" s="1373">
        <f>+'6-3표준조사 3'!$W$461</f>
        <v>0</v>
      </c>
      <c r="L183" s="1374">
        <f t="shared" si="67"/>
        <v>0</v>
      </c>
      <c r="M183" s="1375">
        <f>IF('6-3표준조사 3'!$R$454="모두베기",'6-3표준조사 3'!$Y$461,)</f>
        <v>0</v>
      </c>
      <c r="N183" s="1376">
        <f>IF('6-3표준조사 3'!$R$79="줄베기",'6-3표준조사 3'!$Y$461,)</f>
        <v>0</v>
      </c>
      <c r="O183" s="1376">
        <f>IF('6-3표준조사 3'!$R$79="둘레베기",'6-3표준조사 3'!$Y$461,)</f>
        <v>0</v>
      </c>
      <c r="P183" s="1376">
        <f>IF('6-3표준조사 3'!$R$79="맹아제거",'6-3표준조사 3'!$Y$461,)</f>
        <v>0</v>
      </c>
      <c r="Q183" s="1377"/>
      <c r="R183" s="1378">
        <f>'6-3표준조사 3'!$AD$461</f>
        <v>0</v>
      </c>
      <c r="S183" s="1378"/>
      <c r="T183" s="1379"/>
      <c r="U183" s="1379"/>
      <c r="V183" s="1379"/>
      <c r="W183" s="1379"/>
      <c r="X183" s="1379"/>
      <c r="Y183" s="1380"/>
      <c r="Z183" s="1381"/>
      <c r="AA183" s="549"/>
    </row>
    <row r="184" spans="1:28" ht="30" hidden="1" customHeight="1">
      <c r="A184" s="477">
        <f t="shared" si="61"/>
        <v>0</v>
      </c>
      <c r="B184" s="1392">
        <f t="shared" si="71"/>
        <v>0</v>
      </c>
      <c r="C184" s="1393">
        <f t="shared" si="71"/>
        <v>0</v>
      </c>
      <c r="D184" s="1393">
        <f t="shared" si="71"/>
        <v>0</v>
      </c>
      <c r="E184" s="1393">
        <f t="shared" si="71"/>
        <v>0</v>
      </c>
      <c r="F184" s="1393">
        <f t="shared" si="66"/>
        <v>0</v>
      </c>
      <c r="G184" s="1393">
        <f>+'6-3표준조사 3'!$V$462</f>
        <v>0</v>
      </c>
      <c r="H184" s="1394">
        <f>+'6-3표준조사 3'!$Z$462</f>
        <v>0</v>
      </c>
      <c r="I184" s="1395">
        <f>+'6-3표준조사 3'!$AA$462</f>
        <v>0</v>
      </c>
      <c r="J184" s="1394">
        <f>+'6-3표준조사 3'!$AC$462</f>
        <v>0</v>
      </c>
      <c r="K184" s="1396">
        <f>+'6-3표준조사 3'!$W$462</f>
        <v>0</v>
      </c>
      <c r="L184" s="1397">
        <f t="shared" si="67"/>
        <v>0</v>
      </c>
      <c r="M184" s="1398">
        <f>IF('6-3표준조사 3'!$R$454="모두베기",'6-3표준조사 3'!$Y$462,)</f>
        <v>0</v>
      </c>
      <c r="N184" s="1363">
        <f>IF('6-3표준조사 3'!$R$79="줄베기",'6-3표준조사 3'!$Y$462,)</f>
        <v>0</v>
      </c>
      <c r="O184" s="1363">
        <f>IF('6-3표준조사 3'!$R$79="둘레베기",'6-3표준조사 3'!$Y$462,)</f>
        <v>0</v>
      </c>
      <c r="P184" s="1363">
        <f>IF('6-3표준조사 3'!$R$79="맹아제거",'6-3표준조사 3'!$Y$462,)</f>
        <v>0</v>
      </c>
      <c r="Q184" s="1364"/>
      <c r="R184" s="1399">
        <f>'6-3표준조사 3'!$AD$462</f>
        <v>0</v>
      </c>
      <c r="S184" s="1399"/>
      <c r="T184" s="1366"/>
      <c r="U184" s="1366"/>
      <c r="V184" s="1366"/>
      <c r="W184" s="1366"/>
      <c r="X184" s="1366"/>
      <c r="Y184" s="1367"/>
      <c r="Z184" s="1400"/>
      <c r="AA184" s="549"/>
    </row>
    <row r="185" spans="1:28" ht="30" hidden="1" customHeight="1">
      <c r="A185" s="477">
        <f t="shared" si="61"/>
        <v>0</v>
      </c>
      <c r="B185" s="1385">
        <f t="shared" si="71"/>
        <v>0</v>
      </c>
      <c r="C185" s="1386">
        <f t="shared" si="71"/>
        <v>0</v>
      </c>
      <c r="D185" s="1386">
        <f t="shared" si="71"/>
        <v>0</v>
      </c>
      <c r="E185" s="1386">
        <f t="shared" si="71"/>
        <v>0</v>
      </c>
      <c r="F185" s="1386">
        <f t="shared" si="66"/>
        <v>0</v>
      </c>
      <c r="G185" s="1386">
        <f>+'6-3표준조사 3'!$V$463</f>
        <v>0</v>
      </c>
      <c r="H185" s="1387">
        <f>+'6-3표준조사 3'!$Z$463</f>
        <v>0</v>
      </c>
      <c r="I185" s="1388">
        <f>+'6-3표준조사 3'!$AA$463</f>
        <v>0</v>
      </c>
      <c r="J185" s="1387">
        <f>+'6-3표준조사 3'!$AC$463</f>
        <v>0</v>
      </c>
      <c r="K185" s="1389">
        <f>+'6-3표준조사 3'!$W$463</f>
        <v>0</v>
      </c>
      <c r="L185" s="1390">
        <f t="shared" si="67"/>
        <v>0</v>
      </c>
      <c r="M185" s="1363">
        <f>IF('6-3표준조사 3'!$R$454="모두베기",'6-3표준조사 3'!$Y$463,)</f>
        <v>0</v>
      </c>
      <c r="N185" s="1119">
        <f>IF('6-3표준조사 3'!$R$79="줄베기",'6-3표준조사 3'!$Y$463,)</f>
        <v>0</v>
      </c>
      <c r="O185" s="1119">
        <f>IF('6-3표준조사 3'!$R$79="둘레베기",'6-3표준조사 3'!$Y$463,)</f>
        <v>0</v>
      </c>
      <c r="P185" s="1119">
        <f>IF('6-3표준조사 3'!$R$79="맹아제거",'6-3표준조사 3'!$Y$463,)</f>
        <v>0</v>
      </c>
      <c r="Q185" s="1103"/>
      <c r="R185" s="1364">
        <f>'6-3표준조사 3'!$AD$463</f>
        <v>0</v>
      </c>
      <c r="S185" s="1364"/>
      <c r="T185" s="1104"/>
      <c r="U185" s="1104"/>
      <c r="V185" s="1104"/>
      <c r="W185" s="1104"/>
      <c r="X185" s="1104"/>
      <c r="Y185" s="1033"/>
      <c r="Z185" s="1391"/>
      <c r="AA185" s="549"/>
    </row>
    <row r="186" spans="1:28" ht="30" hidden="1" customHeight="1">
      <c r="A186" s="477">
        <f t="shared" si="61"/>
        <v>0</v>
      </c>
      <c r="B186" s="1097">
        <f t="shared" si="71"/>
        <v>0</v>
      </c>
      <c r="C186" s="1098">
        <f t="shared" si="71"/>
        <v>0</v>
      </c>
      <c r="D186" s="1098">
        <f t="shared" si="71"/>
        <v>0</v>
      </c>
      <c r="E186" s="1098">
        <f t="shared" si="71"/>
        <v>0</v>
      </c>
      <c r="F186" s="1098">
        <f t="shared" si="66"/>
        <v>0</v>
      </c>
      <c r="G186" s="1098">
        <f>+'6-3표준조사 3'!$V$464</f>
        <v>0</v>
      </c>
      <c r="H186" s="1099">
        <f>+'6-3표준조사 3'!$Z$464</f>
        <v>0</v>
      </c>
      <c r="I186" s="1100">
        <f>+'6-3표준조사 3'!$AA$464</f>
        <v>0</v>
      </c>
      <c r="J186" s="1099">
        <f>+'6-3표준조사 3'!$AC$464</f>
        <v>0</v>
      </c>
      <c r="K186" s="1101">
        <f>+'6-3표준조사 3'!$W$464</f>
        <v>0</v>
      </c>
      <c r="L186" s="1102">
        <f t="shared" si="67"/>
        <v>0</v>
      </c>
      <c r="M186" s="1119">
        <f>IF('6-3표준조사 3'!$R$454="모두베기",'6-3표준조사 3'!$Y$464,)</f>
        <v>0</v>
      </c>
      <c r="N186" s="1119">
        <f>IF('6-3표준조사 3'!$R$79="줄베기",'6-3표준조사 3'!$Y$464,)</f>
        <v>0</v>
      </c>
      <c r="O186" s="1119">
        <f>IF('6-3표준조사 3'!$R$79="둘레베기",'6-3표준조사 3'!$Y$464,)</f>
        <v>0</v>
      </c>
      <c r="P186" s="1119">
        <f>IF('6-3표준조사 3'!$R$79="맹아제거",'6-3표준조사 3'!$Y$464,)</f>
        <v>0</v>
      </c>
      <c r="Q186" s="1103"/>
      <c r="R186" s="1103">
        <f>'6-3표준조사 3'!$AD$464</f>
        <v>0</v>
      </c>
      <c r="S186" s="1103"/>
      <c r="T186" s="1104"/>
      <c r="U186" s="1104"/>
      <c r="V186" s="1104"/>
      <c r="W186" s="1104"/>
      <c r="X186" s="1104"/>
      <c r="Y186" s="1033"/>
      <c r="Z186" s="1105"/>
      <c r="AA186" s="549"/>
    </row>
    <row r="187" spans="1:28" ht="30" hidden="1" customHeight="1">
      <c r="A187" s="477">
        <f t="shared" si="61"/>
        <v>0</v>
      </c>
      <c r="B187" s="1097">
        <f t="shared" si="71"/>
        <v>0</v>
      </c>
      <c r="C187" s="1098">
        <f t="shared" si="71"/>
        <v>0</v>
      </c>
      <c r="D187" s="1098">
        <f t="shared" si="71"/>
        <v>0</v>
      </c>
      <c r="E187" s="1098">
        <f t="shared" si="71"/>
        <v>0</v>
      </c>
      <c r="F187" s="1098">
        <f t="shared" si="66"/>
        <v>0</v>
      </c>
      <c r="G187" s="1098">
        <f>+'6-3표준조사 3'!$V$465</f>
        <v>0</v>
      </c>
      <c r="H187" s="1099">
        <f>+'6-3표준조사 3'!$Z$465</f>
        <v>0</v>
      </c>
      <c r="I187" s="1100">
        <f>+'6-3표준조사 3'!$AA$465</f>
        <v>0</v>
      </c>
      <c r="J187" s="1099">
        <f>+'6-3표준조사 3'!$AC$465</f>
        <v>0</v>
      </c>
      <c r="K187" s="1101">
        <f>+'6-3표준조사 3'!$W$465</f>
        <v>0</v>
      </c>
      <c r="L187" s="1102">
        <f t="shared" si="67"/>
        <v>0</v>
      </c>
      <c r="M187" s="1119">
        <f>IF('6-3표준조사 3'!$R$454="모두베기",'6-3표준조사 3'!$Y$465,)</f>
        <v>0</v>
      </c>
      <c r="N187" s="1119">
        <f>IF('6-3표준조사 3'!$R$79="줄베기",'6-3표준조사 3'!$Y$465,)</f>
        <v>0</v>
      </c>
      <c r="O187" s="1119">
        <f>IF('6-3표준조사 3'!$R$79="둘레베기",'6-3표준조사 3'!$Y$465,)</f>
        <v>0</v>
      </c>
      <c r="P187" s="1119">
        <f>IF('6-3표준조사 3'!$R$79="맹아제거",'6-3표준조사 3'!$Y$465,)</f>
        <v>0</v>
      </c>
      <c r="Q187" s="1103"/>
      <c r="R187" s="1103">
        <f>'6-3표준조사 3'!$AD$465</f>
        <v>0</v>
      </c>
      <c r="S187" s="1103"/>
      <c r="T187" s="1104"/>
      <c r="U187" s="1104"/>
      <c r="V187" s="1104"/>
      <c r="W187" s="1104"/>
      <c r="X187" s="1104"/>
      <c r="Y187" s="1033"/>
      <c r="Z187" s="1105"/>
      <c r="AA187" s="549"/>
    </row>
    <row r="188" spans="1:28" ht="30" hidden="1" customHeight="1">
      <c r="A188" s="477">
        <f t="shared" si="61"/>
        <v>0</v>
      </c>
      <c r="B188" s="1108">
        <f t="shared" si="71"/>
        <v>0</v>
      </c>
      <c r="C188" s="1109">
        <f t="shared" si="71"/>
        <v>0</v>
      </c>
      <c r="D188" s="1109">
        <f t="shared" si="71"/>
        <v>0</v>
      </c>
      <c r="E188" s="1109">
        <f t="shared" si="71"/>
        <v>0</v>
      </c>
      <c r="F188" s="1109">
        <f t="shared" si="66"/>
        <v>0</v>
      </c>
      <c r="G188" s="1109">
        <f>+'6-3표준조사 3'!$V$466</f>
        <v>0</v>
      </c>
      <c r="H188" s="1110">
        <f>+'6-3표준조사 3'!$Z$466</f>
        <v>0</v>
      </c>
      <c r="I188" s="1111">
        <f>+'6-3표준조사 3'!$AA$466</f>
        <v>0</v>
      </c>
      <c r="J188" s="1110">
        <f>+'6-3표준조사 3'!$AC$466</f>
        <v>0</v>
      </c>
      <c r="K188" s="1112">
        <f>+'6-3표준조사 3'!$W$466</f>
        <v>0</v>
      </c>
      <c r="L188" s="1113">
        <f t="shared" si="67"/>
        <v>0</v>
      </c>
      <c r="M188" s="1120">
        <f>IF('6-3표준조사 3'!$R$454="모두베기",'6-3표준조사 3'!$Y$466,)</f>
        <v>0</v>
      </c>
      <c r="N188" s="1120">
        <f>IF('6-3표준조사 3'!$R$79="줄베기",'6-3표준조사 3'!$Y$466,)</f>
        <v>0</v>
      </c>
      <c r="O188" s="1120">
        <f>IF('6-3표준조사 3'!$R$79="둘레베기",'6-3표준조사 3'!$Y$466,)</f>
        <v>0</v>
      </c>
      <c r="P188" s="1120">
        <f>IF('6-3표준조사 3'!$R$79="맹아제거",'6-3표준조사 3'!$Y$466,)</f>
        <v>0</v>
      </c>
      <c r="Q188" s="1114"/>
      <c r="R188" s="1114">
        <f>'6-3표준조사 3'!$AD$466</f>
        <v>0</v>
      </c>
      <c r="S188" s="1114"/>
      <c r="T188" s="1117"/>
      <c r="U188" s="1117"/>
      <c r="V188" s="1117"/>
      <c r="W188" s="1117"/>
      <c r="X188" s="1117"/>
      <c r="Y188" s="1047"/>
      <c r="Z188" s="1118"/>
      <c r="AA188" s="549"/>
    </row>
    <row r="189" spans="1:28" ht="30" hidden="1" customHeight="1">
      <c r="A189" s="477">
        <f t="shared" si="61"/>
        <v>0</v>
      </c>
      <c r="B189" s="1013" t="str">
        <f>+'6-3표준조사 3'!$K$529</f>
        <v>61-0</v>
      </c>
      <c r="C189" s="1014" t="str">
        <f>+'6-3표준조사 3'!$L$529</f>
        <v>20-6</v>
      </c>
      <c r="D189" s="1014" t="str">
        <f>+'6-3표준조사 3'!$M$529</f>
        <v>단양</v>
      </c>
      <c r="E189" s="1014" t="str">
        <f>+'6-3표준조사 3'!$N$529</f>
        <v>단성</v>
      </c>
      <c r="F189" s="1014" t="str">
        <f>+'6-3표준조사 3'!$O$529</f>
        <v>가산</v>
      </c>
      <c r="G189" s="1014" t="str">
        <f>+'6-3표준조사 3'!$V$534</f>
        <v>산69-1</v>
      </c>
      <c r="H189" s="1015" t="str">
        <f>+'6-3표준조사 3'!$Z$534</f>
        <v>소나무(용)</v>
      </c>
      <c r="I189" s="1016" t="str">
        <f>+'6-3표준조사 3'!$AA$534</f>
        <v>2-0</v>
      </c>
      <c r="J189" s="1015">
        <f>+'6-3표준조사 3'!$AC$534</f>
        <v>2023</v>
      </c>
      <c r="K189" s="1017">
        <f>'6-3표준조사 3'!$W$534</f>
        <v>50.49</v>
      </c>
      <c r="L189" s="1018">
        <f t="shared" si="67"/>
        <v>0</v>
      </c>
      <c r="M189" s="1052">
        <f>IF('6-3표준조사 3'!$R$529="모두베기",'6-3표준조사 3'!$Y$534,)</f>
        <v>0</v>
      </c>
      <c r="N189" s="1056">
        <f>IF('6-3표준조사 3'!$R$79="줄베기",'6-3표준조사 3'!$Y$534,)</f>
        <v>0</v>
      </c>
      <c r="O189" s="1056">
        <f>IF('6-3표준조사 3'!$R$79="둘레베기",'6-3표준조사 3'!$Y$534,)</f>
        <v>0</v>
      </c>
      <c r="P189" s="1056">
        <f>IF('6-3표준조사 3'!$R$79="맹아제거",'6-3표준조사 3'!$Y$534,)</f>
        <v>0</v>
      </c>
      <c r="Q189" s="1018" t="s">
        <v>518</v>
      </c>
      <c r="R189" s="1019">
        <f>'6-3표준조사 3'!$AD$534</f>
        <v>0</v>
      </c>
      <c r="S189" s="1020">
        <f>'5-3단가산출서 3'!$D$333</f>
        <v>0</v>
      </c>
      <c r="T189" s="1225" t="s">
        <v>1488</v>
      </c>
      <c r="U189" s="1094" t="s">
        <v>1369</v>
      </c>
      <c r="V189" s="1095">
        <f>'6-3표준조사 3'!$AB$534</f>
        <v>3000</v>
      </c>
      <c r="W189" s="1095">
        <f>'6-3표준조사 3'!$Q$535</f>
        <v>0</v>
      </c>
      <c r="X189" s="1096">
        <f>W189/V189</f>
        <v>0</v>
      </c>
      <c r="Y189" s="1023">
        <f>'6-3표준조사 3'!$O$531</f>
        <v>0</v>
      </c>
      <c r="Z189" s="1024"/>
      <c r="AA189" s="555"/>
      <c r="AB189" s="1010" t="s">
        <v>1393</v>
      </c>
    </row>
    <row r="190" spans="1:28" ht="30" hidden="1" customHeight="1">
      <c r="A190" s="477">
        <f t="shared" si="61"/>
        <v>0</v>
      </c>
      <c r="B190" s="1097">
        <f t="shared" ref="B190:E196" si="72">IF($A190&gt;0,B189,)</f>
        <v>0</v>
      </c>
      <c r="C190" s="1098">
        <f t="shared" si="72"/>
        <v>0</v>
      </c>
      <c r="D190" s="1098">
        <f t="shared" si="72"/>
        <v>0</v>
      </c>
      <c r="E190" s="1098">
        <f t="shared" si="72"/>
        <v>0</v>
      </c>
      <c r="F190" s="1098">
        <f t="shared" si="66"/>
        <v>0</v>
      </c>
      <c r="G190" s="1098">
        <f>+'6-3표준조사 3'!$V$535</f>
        <v>0</v>
      </c>
      <c r="H190" s="1099">
        <f>+'6-3표준조사 3'!$Z$535</f>
        <v>0</v>
      </c>
      <c r="I190" s="1100">
        <f>+'6-3표준조사 3'!$AA$535</f>
        <v>0</v>
      </c>
      <c r="J190" s="1099">
        <f>+'6-3표준조사 3'!$AC$535</f>
        <v>0</v>
      </c>
      <c r="K190" s="1101">
        <f>+'6-3표준조사 3'!$W$535</f>
        <v>0</v>
      </c>
      <c r="L190" s="1102">
        <f t="shared" si="67"/>
        <v>0</v>
      </c>
      <c r="M190" s="1119">
        <f>IF('6-3표준조사 3'!$R$529="모두베기",'6-3표준조사 3'!$Y$535,)</f>
        <v>0</v>
      </c>
      <c r="N190" s="1119">
        <f>IF('6-3표준조사 3'!$R$79="줄베기",'6-3표준조사 3'!$Y$535,)</f>
        <v>0</v>
      </c>
      <c r="O190" s="1119">
        <f>IF('6-3표준조사 3'!$R$79="둘레베기",'6-3표준조사 3'!$Y$535,)</f>
        <v>0</v>
      </c>
      <c r="P190" s="1119">
        <f>IF('6-3표준조사 3'!$R$79="맹아제거",'6-3표준조사 3'!$Y$535,)</f>
        <v>0</v>
      </c>
      <c r="Q190" s="1103"/>
      <c r="R190" s="1103">
        <f>'6-3표준조사 3'!$AD$535</f>
        <v>0</v>
      </c>
      <c r="S190" s="1103"/>
      <c r="T190" s="1104"/>
      <c r="U190" s="1104"/>
      <c r="V190" s="1104"/>
      <c r="W190" s="1104"/>
      <c r="X190" s="1104"/>
      <c r="Y190" s="1033"/>
      <c r="Z190" s="1105"/>
      <c r="AA190" s="549"/>
    </row>
    <row r="191" spans="1:28" ht="30" hidden="1" customHeight="1">
      <c r="A191" s="477">
        <f t="shared" si="61"/>
        <v>0</v>
      </c>
      <c r="B191" s="1097">
        <f t="shared" si="72"/>
        <v>0</v>
      </c>
      <c r="C191" s="1098">
        <f t="shared" si="72"/>
        <v>0</v>
      </c>
      <c r="D191" s="1098">
        <f t="shared" si="72"/>
        <v>0</v>
      </c>
      <c r="E191" s="1098">
        <f t="shared" si="72"/>
        <v>0</v>
      </c>
      <c r="F191" s="1098">
        <f t="shared" si="66"/>
        <v>0</v>
      </c>
      <c r="G191" s="1098">
        <f>+'6-3표준조사 3'!$V$536</f>
        <v>0</v>
      </c>
      <c r="H191" s="1099">
        <f>+'6-3표준조사 3'!$Z$536</f>
        <v>0</v>
      </c>
      <c r="I191" s="1100">
        <f>+'6-3표준조사 3'!$AA$536</f>
        <v>0</v>
      </c>
      <c r="J191" s="1099">
        <f>+'6-3표준조사 3'!$AC$536</f>
        <v>0</v>
      </c>
      <c r="K191" s="1101">
        <f>+'6-3표준조사 3'!$W$536</f>
        <v>0</v>
      </c>
      <c r="L191" s="1102">
        <f t="shared" si="67"/>
        <v>0</v>
      </c>
      <c r="M191" s="1119">
        <f>IF('6-3표준조사 3'!$R$529="모두베기",'6-3표준조사 3'!$Y$536,)</f>
        <v>0</v>
      </c>
      <c r="N191" s="1119">
        <f>IF('6-3표준조사 3'!$R$79="줄베기",'6-3표준조사 3'!$Y$536,)</f>
        <v>0</v>
      </c>
      <c r="O191" s="1119">
        <f>IF('6-3표준조사 3'!$R$79="둘레베기",'6-3표준조사 3'!$Y$536,)</f>
        <v>0</v>
      </c>
      <c r="P191" s="1119">
        <f>IF('6-3표준조사 3'!$R$79="맹아제거",'6-3표준조사 3'!$Y$536,)</f>
        <v>0</v>
      </c>
      <c r="Q191" s="1103"/>
      <c r="R191" s="1103">
        <f>'6-3표준조사 3'!$AD$536</f>
        <v>0</v>
      </c>
      <c r="S191" s="1103"/>
      <c r="T191" s="1104"/>
      <c r="U191" s="1104"/>
      <c r="V191" s="1104"/>
      <c r="W191" s="1104"/>
      <c r="X191" s="1104"/>
      <c r="Y191" s="1033"/>
      <c r="Z191" s="1105"/>
      <c r="AA191" s="549"/>
    </row>
    <row r="192" spans="1:28" ht="30" hidden="1" customHeight="1">
      <c r="A192" s="477">
        <f t="shared" si="61"/>
        <v>0</v>
      </c>
      <c r="B192" s="1097">
        <f t="shared" si="72"/>
        <v>0</v>
      </c>
      <c r="C192" s="1098">
        <f t="shared" si="72"/>
        <v>0</v>
      </c>
      <c r="D192" s="1098">
        <f t="shared" si="72"/>
        <v>0</v>
      </c>
      <c r="E192" s="1098">
        <f t="shared" si="72"/>
        <v>0</v>
      </c>
      <c r="F192" s="1098">
        <f t="shared" si="66"/>
        <v>0</v>
      </c>
      <c r="G192" s="1098">
        <f>+'6-3표준조사 3'!$V$537</f>
        <v>0</v>
      </c>
      <c r="H192" s="1099">
        <f>+'6-3표준조사 3'!$Z$537</f>
        <v>0</v>
      </c>
      <c r="I192" s="1100">
        <f>+'6-3표준조사 3'!$AA$537</f>
        <v>0</v>
      </c>
      <c r="J192" s="1099">
        <f>+'6-3표준조사 3'!$AC$537</f>
        <v>0</v>
      </c>
      <c r="K192" s="1101">
        <f>+'6-3표준조사 3'!$W$537</f>
        <v>0</v>
      </c>
      <c r="L192" s="1102">
        <f t="shared" si="67"/>
        <v>0</v>
      </c>
      <c r="M192" s="1119">
        <f>IF('6-3표준조사 3'!$R$529="모두베기",'6-3표준조사 3'!$Y$537,)</f>
        <v>0</v>
      </c>
      <c r="N192" s="1119">
        <f>IF('6-3표준조사 3'!$R$79="줄베기",'6-3표준조사 3'!$Y$537,)</f>
        <v>0</v>
      </c>
      <c r="O192" s="1119">
        <f>IF('6-3표준조사 3'!$R$79="둘레베기",'6-3표준조사 3'!$Y$537,)</f>
        <v>0</v>
      </c>
      <c r="P192" s="1119">
        <f>IF('6-3표준조사 3'!$R$79="맹아제거",'6-3표준조사 3'!$Y$537,)</f>
        <v>0</v>
      </c>
      <c r="Q192" s="1103"/>
      <c r="R192" s="1103">
        <f>'6-3표준조사 3'!$AD$537</f>
        <v>0</v>
      </c>
      <c r="S192" s="1103"/>
      <c r="T192" s="1104"/>
      <c r="U192" s="1104"/>
      <c r="V192" s="1104"/>
      <c r="W192" s="1104"/>
      <c r="X192" s="1104"/>
      <c r="Y192" s="1033"/>
      <c r="Z192" s="1105"/>
      <c r="AA192" s="549"/>
    </row>
    <row r="193" spans="1:28" ht="30" hidden="1" customHeight="1">
      <c r="A193" s="477">
        <f t="shared" si="61"/>
        <v>0</v>
      </c>
      <c r="B193" s="1097">
        <f t="shared" si="72"/>
        <v>0</v>
      </c>
      <c r="C193" s="1098">
        <f t="shared" si="72"/>
        <v>0</v>
      </c>
      <c r="D193" s="1098">
        <f t="shared" si="72"/>
        <v>0</v>
      </c>
      <c r="E193" s="1098">
        <f t="shared" si="72"/>
        <v>0</v>
      </c>
      <c r="F193" s="1098">
        <f t="shared" si="66"/>
        <v>0</v>
      </c>
      <c r="G193" s="1098">
        <f>+'6-3표준조사 3'!$V$538</f>
        <v>0</v>
      </c>
      <c r="H193" s="1099">
        <f>+'6-3표준조사 3'!$Z$538</f>
        <v>0</v>
      </c>
      <c r="I193" s="1100">
        <f>+'6-3표준조사 3'!$AA$538</f>
        <v>0</v>
      </c>
      <c r="J193" s="1099">
        <f>+'6-3표준조사 3'!$AC$538</f>
        <v>0</v>
      </c>
      <c r="K193" s="1101">
        <f>+'6-3표준조사 3'!$W$538</f>
        <v>0</v>
      </c>
      <c r="L193" s="1102">
        <f t="shared" si="67"/>
        <v>0</v>
      </c>
      <c r="M193" s="1119">
        <f>IF('6-3표준조사 3'!$R$529="모두베기",'6-3표준조사 3'!$Y$538,)</f>
        <v>0</v>
      </c>
      <c r="N193" s="1119">
        <f>IF('6-3표준조사 3'!$R$79="줄베기",'6-3표준조사 3'!$Y$538,)</f>
        <v>0</v>
      </c>
      <c r="O193" s="1119">
        <f>IF('6-3표준조사 3'!$R$79="둘레베기",'6-3표준조사 3'!$Y$538,)</f>
        <v>0</v>
      </c>
      <c r="P193" s="1119">
        <f>IF('6-3표준조사 3'!$R$79="맹아제거",'6-3표준조사 3'!$Y$538,)</f>
        <v>0</v>
      </c>
      <c r="Q193" s="1103"/>
      <c r="R193" s="1103">
        <f>'6-3표준조사 3'!$AD$538</f>
        <v>0</v>
      </c>
      <c r="S193" s="1103"/>
      <c r="T193" s="1104"/>
      <c r="U193" s="1104"/>
      <c r="V193" s="1104"/>
      <c r="W193" s="1104"/>
      <c r="X193" s="1104"/>
      <c r="Y193" s="1033"/>
      <c r="Z193" s="1105"/>
      <c r="AA193" s="549"/>
    </row>
    <row r="194" spans="1:28" ht="30" hidden="1" customHeight="1">
      <c r="A194" s="477">
        <f t="shared" si="61"/>
        <v>0</v>
      </c>
      <c r="B194" s="1097">
        <f t="shared" si="72"/>
        <v>0</v>
      </c>
      <c r="C194" s="1098">
        <f t="shared" si="72"/>
        <v>0</v>
      </c>
      <c r="D194" s="1098">
        <f t="shared" si="72"/>
        <v>0</v>
      </c>
      <c r="E194" s="1098">
        <f t="shared" si="72"/>
        <v>0</v>
      </c>
      <c r="F194" s="1098">
        <f t="shared" si="66"/>
        <v>0</v>
      </c>
      <c r="G194" s="1098">
        <f>+'6-3표준조사 3'!$V$539</f>
        <v>0</v>
      </c>
      <c r="H194" s="1099">
        <f>+'6-3표준조사 3'!$Z$539</f>
        <v>0</v>
      </c>
      <c r="I194" s="1100">
        <f>+'6-3표준조사 3'!$AA$539</f>
        <v>0</v>
      </c>
      <c r="J194" s="1099">
        <f>+'6-3표준조사 3'!$AC$539</f>
        <v>0</v>
      </c>
      <c r="K194" s="1101">
        <f>+'6-3표준조사 3'!$W$539</f>
        <v>0</v>
      </c>
      <c r="L194" s="1102">
        <f t="shared" si="67"/>
        <v>0</v>
      </c>
      <c r="M194" s="1119">
        <f>IF('6-3표준조사 3'!$R$529="모두베기",'6-3표준조사 3'!$Y$539,)</f>
        <v>0</v>
      </c>
      <c r="N194" s="1119">
        <f>IF('6-3표준조사 3'!$R$79="줄베기",'6-3표준조사 3'!$Y$539,)</f>
        <v>0</v>
      </c>
      <c r="O194" s="1119">
        <f>IF('6-3표준조사 3'!$R$79="둘레베기",'6-3표준조사 3'!$Y$539,)</f>
        <v>0</v>
      </c>
      <c r="P194" s="1119">
        <f>IF('6-3표준조사 3'!$R$79="맹아제거",'6-3표준조사 3'!$Y$539,)</f>
        <v>0</v>
      </c>
      <c r="Q194" s="1103"/>
      <c r="R194" s="1103">
        <f>'6-3표준조사 3'!$AD$539</f>
        <v>0</v>
      </c>
      <c r="S194" s="1103"/>
      <c r="T194" s="1104"/>
      <c r="U194" s="1104"/>
      <c r="V194" s="1104"/>
      <c r="W194" s="1104"/>
      <c r="X194" s="1104"/>
      <c r="Y194" s="1033"/>
      <c r="Z194" s="1105"/>
      <c r="AA194" s="549"/>
    </row>
    <row r="195" spans="1:28" ht="30" hidden="1" customHeight="1">
      <c r="A195" s="477">
        <f t="shared" si="61"/>
        <v>0</v>
      </c>
      <c r="B195" s="1097">
        <f t="shared" si="72"/>
        <v>0</v>
      </c>
      <c r="C195" s="1098">
        <f t="shared" si="72"/>
        <v>0</v>
      </c>
      <c r="D195" s="1098">
        <f t="shared" si="72"/>
        <v>0</v>
      </c>
      <c r="E195" s="1098">
        <f t="shared" si="72"/>
        <v>0</v>
      </c>
      <c r="F195" s="1098">
        <f t="shared" si="66"/>
        <v>0</v>
      </c>
      <c r="G195" s="1098">
        <f>+'6-3표준조사 3'!$V$540</f>
        <v>0</v>
      </c>
      <c r="H195" s="1099">
        <f>+'6-3표준조사 3'!$Z$540</f>
        <v>0</v>
      </c>
      <c r="I195" s="1100">
        <f>+'6-3표준조사 3'!$AA$540</f>
        <v>0</v>
      </c>
      <c r="J195" s="1099">
        <f>+'6-3표준조사 3'!$AC$540</f>
        <v>0</v>
      </c>
      <c r="K195" s="1101">
        <f>+'6-3표준조사 3'!$W$540</f>
        <v>0</v>
      </c>
      <c r="L195" s="1102">
        <f t="shared" si="67"/>
        <v>0</v>
      </c>
      <c r="M195" s="1119">
        <f>IF('6-3표준조사 3'!$R$529="모두베기",'6-3표준조사 3'!$Y$540,)</f>
        <v>0</v>
      </c>
      <c r="N195" s="1119">
        <f>IF('6-3표준조사 3'!$R$79="줄베기",'6-3표준조사 3'!$Y$540,)</f>
        <v>0</v>
      </c>
      <c r="O195" s="1119">
        <f>IF('6-3표준조사 3'!$R$79="둘레베기",'6-3표준조사 3'!$Y$540,)</f>
        <v>0</v>
      </c>
      <c r="P195" s="1119">
        <f>IF('6-3표준조사 3'!$R$79="맹아제거",'6-3표준조사 3'!$Y$540,)</f>
        <v>0</v>
      </c>
      <c r="Q195" s="1103"/>
      <c r="R195" s="1103">
        <f>'6-3표준조사 3'!$AD$540</f>
        <v>0</v>
      </c>
      <c r="S195" s="1103"/>
      <c r="T195" s="1104"/>
      <c r="U195" s="1104"/>
      <c r="V195" s="1104"/>
      <c r="W195" s="1104"/>
      <c r="X195" s="1104"/>
      <c r="Y195" s="1033"/>
      <c r="Z195" s="1105"/>
      <c r="AA195" s="549"/>
    </row>
    <row r="196" spans="1:28" ht="30" hidden="1" customHeight="1">
      <c r="A196" s="477">
        <f t="shared" si="61"/>
        <v>0</v>
      </c>
      <c r="B196" s="1108">
        <f t="shared" si="72"/>
        <v>0</v>
      </c>
      <c r="C196" s="1109">
        <f t="shared" si="72"/>
        <v>0</v>
      </c>
      <c r="D196" s="1109">
        <f t="shared" si="72"/>
        <v>0</v>
      </c>
      <c r="E196" s="1109">
        <f t="shared" si="72"/>
        <v>0</v>
      </c>
      <c r="F196" s="1109">
        <f t="shared" si="66"/>
        <v>0</v>
      </c>
      <c r="G196" s="1109">
        <f>+'6-3표준조사 3'!$V$541</f>
        <v>0</v>
      </c>
      <c r="H196" s="1110">
        <f>+'6-3표준조사 3'!$Z$541</f>
        <v>0</v>
      </c>
      <c r="I196" s="1111">
        <f>+'6-3표준조사 3'!$AA$541</f>
        <v>0</v>
      </c>
      <c r="J196" s="1110">
        <f>+'6-3표준조사 3'!$AC$541</f>
        <v>0</v>
      </c>
      <c r="K196" s="1112">
        <f>+'6-3표준조사 3'!$W$541</f>
        <v>0</v>
      </c>
      <c r="L196" s="1113">
        <f t="shared" si="67"/>
        <v>0</v>
      </c>
      <c r="M196" s="1120">
        <f>IF('6-3표준조사 3'!$R$529="모두베기",'6-3표준조사 3'!$Y$541,)</f>
        <v>0</v>
      </c>
      <c r="N196" s="1120">
        <f>IF('6-3표준조사 3'!$R$79="줄베기",'6-3표준조사 3'!$Y$541,)</f>
        <v>0</v>
      </c>
      <c r="O196" s="1120">
        <f>IF('6-3표준조사 3'!$R$79="둘레베기",'6-3표준조사 3'!$Y$541,)</f>
        <v>0</v>
      </c>
      <c r="P196" s="1120">
        <f>IF('6-3표준조사 3'!$R$79="맹아제거",'6-3표준조사 3'!$Y$541,)</f>
        <v>0</v>
      </c>
      <c r="Q196" s="1114"/>
      <c r="R196" s="1114">
        <f>'6-3표준조사 3'!$AD$541</f>
        <v>0</v>
      </c>
      <c r="S196" s="1114"/>
      <c r="T196" s="1117"/>
      <c r="U196" s="1117"/>
      <c r="V196" s="1117"/>
      <c r="W196" s="1117"/>
      <c r="X196" s="1117"/>
      <c r="Y196" s="1047"/>
      <c r="Z196" s="1118"/>
      <c r="AA196" s="549"/>
    </row>
    <row r="197" spans="1:28" ht="30" hidden="1" customHeight="1">
      <c r="A197" s="477">
        <f t="shared" si="61"/>
        <v>0</v>
      </c>
      <c r="B197" s="1013" t="str">
        <f>+'6-3표준조사 4'!$K$4</f>
        <v>7-0</v>
      </c>
      <c r="C197" s="1014" t="str">
        <f>+'6-3표준조사 4'!$L$4</f>
        <v>10-0</v>
      </c>
      <c r="D197" s="1015" t="str">
        <f>+'6-3표준조사 4'!$M$4</f>
        <v>제천</v>
      </c>
      <c r="E197" s="1015" t="str">
        <f>+'6-3표준조사 4'!$N$4</f>
        <v>백운</v>
      </c>
      <c r="F197" s="1015" t="str">
        <f>+'6-3표준조사 4'!$O$4</f>
        <v>화당</v>
      </c>
      <c r="G197" s="1015" t="str">
        <f>+'6-3표준조사 4'!$V$9</f>
        <v>산23-13</v>
      </c>
      <c r="H197" s="1015" t="str">
        <f>+'6-3표준조사 4'!$Z$9</f>
        <v>낙엽송(용)</v>
      </c>
      <c r="I197" s="1016" t="str">
        <f>+'6-3표준조사 4'!$AA$9</f>
        <v>2-0</v>
      </c>
      <c r="J197" s="1015">
        <f>+'6-3표준조사 4'!$AC$9</f>
        <v>2023</v>
      </c>
      <c r="K197" s="1017">
        <f>+'6-3표준조사 4'!$W$9</f>
        <v>12.84</v>
      </c>
      <c r="L197" s="1018">
        <f t="shared" ref="L197:L213" si="73">SUM(M197:R197)</f>
        <v>0</v>
      </c>
      <c r="M197" s="1019">
        <f>IF('6-3표준조사 4'!$R$4="모두베기",'6-3표준조사 4'!$Y$9,)</f>
        <v>0</v>
      </c>
      <c r="N197" s="1019">
        <f>IF('6-3표준조사 4'!$R$4="줄베기",'6-3표준조사 4'!$Y$9,)</f>
        <v>0</v>
      </c>
      <c r="O197" s="1019">
        <f>IF('6-3표준조사 4'!$R$4="둘레베기",'6-3표준조사 4'!$Y$9,)</f>
        <v>0</v>
      </c>
      <c r="P197" s="1019">
        <f>IF('6-3표준조사 4'!$R$4="맹아제거",'6-3표준조사 4'!$Y$9,)</f>
        <v>0</v>
      </c>
      <c r="Q197" s="1018" t="s">
        <v>518</v>
      </c>
      <c r="R197" s="1019">
        <f>'6-3표준조사 4'!$AD$9</f>
        <v>0</v>
      </c>
      <c r="S197" s="1020">
        <f>'5-3단가산출서 4'!$D$18</f>
        <v>0</v>
      </c>
      <c r="T197" s="1225" t="s">
        <v>1374</v>
      </c>
      <c r="U197" s="1121"/>
      <c r="V197" s="1122">
        <f>'6-3표준조사 4'!$AB$9</f>
        <v>3000</v>
      </c>
      <c r="W197" s="1122">
        <f>'6-3표준조사 4'!$Q$10</f>
        <v>0</v>
      </c>
      <c r="X197" s="1123">
        <f>W197/V197</f>
        <v>0</v>
      </c>
      <c r="Y197" s="1023">
        <f>'6-3표준조사 4'!$O$6</f>
        <v>0</v>
      </c>
      <c r="Z197" s="1024"/>
      <c r="AA197" s="555"/>
      <c r="AB197" s="1010" t="s">
        <v>1394</v>
      </c>
    </row>
    <row r="198" spans="1:28" ht="30" hidden="1" customHeight="1">
      <c r="A198" s="477">
        <f t="shared" ref="A198:A261" si="74">IF(L198&gt;0,1,)</f>
        <v>0</v>
      </c>
      <c r="B198" s="1124">
        <f t="shared" ref="B198:F204" si="75">IF($A198&gt;0,B197,)</f>
        <v>0</v>
      </c>
      <c r="C198" s="1125">
        <f t="shared" si="75"/>
        <v>0</v>
      </c>
      <c r="D198" s="1125">
        <f t="shared" si="75"/>
        <v>0</v>
      </c>
      <c r="E198" s="1125">
        <f t="shared" si="75"/>
        <v>0</v>
      </c>
      <c r="F198" s="1125">
        <f t="shared" si="75"/>
        <v>0</v>
      </c>
      <c r="G198" s="1126">
        <f>+'6-3표준조사 4'!$V$10</f>
        <v>0</v>
      </c>
      <c r="H198" s="1126">
        <f>+'6-3표준조사 4'!$Z$10</f>
        <v>0</v>
      </c>
      <c r="I198" s="1127">
        <f>+'6-3표준조사 4'!$AA$10</f>
        <v>0</v>
      </c>
      <c r="J198" s="1126">
        <f>+'6-3표준조사 4'!$AC$10</f>
        <v>0</v>
      </c>
      <c r="K198" s="1128">
        <f>+'6-3표준조사 4'!$W$10</f>
        <v>0</v>
      </c>
      <c r="L198" s="1129">
        <f t="shared" si="73"/>
        <v>0</v>
      </c>
      <c r="M198" s="1130">
        <f>IF('6-3표준조사 4'!$R$4="모두베기",'6-3표준조사 4'!$Y$10,)</f>
        <v>0</v>
      </c>
      <c r="N198" s="1130">
        <f>IF('6-3표준조사 4'!$R$4="줄베기",'6-3표준조사 4'!$Y$10,)</f>
        <v>0</v>
      </c>
      <c r="O198" s="1130">
        <f>IF('6-3표준조사 4'!$R$4="둘레베기",'6-3표준조사 4'!$Y$10,)</f>
        <v>0</v>
      </c>
      <c r="P198" s="1130">
        <f>IF('6-3표준조사 4'!$R$4="맹아제거",'6-3표준조사 4'!$Y$10,)</f>
        <v>0</v>
      </c>
      <c r="Q198" s="1130"/>
      <c r="R198" s="1130">
        <f>'6-3표준조사 4'!$AD$10</f>
        <v>0</v>
      </c>
      <c r="S198" s="1130"/>
      <c r="T198" s="1131"/>
      <c r="U198" s="1131"/>
      <c r="V198" s="1131"/>
      <c r="W198" s="1131"/>
      <c r="X198" s="1131"/>
      <c r="Y198" s="1033"/>
      <c r="Z198" s="1132"/>
      <c r="AA198" s="551"/>
    </row>
    <row r="199" spans="1:28" ht="30" hidden="1" customHeight="1">
      <c r="A199" s="477">
        <f t="shared" si="74"/>
        <v>0</v>
      </c>
      <c r="B199" s="1124">
        <f t="shared" si="75"/>
        <v>0</v>
      </c>
      <c r="C199" s="1125">
        <f t="shared" si="75"/>
        <v>0</v>
      </c>
      <c r="D199" s="1125">
        <f t="shared" si="75"/>
        <v>0</v>
      </c>
      <c r="E199" s="1125">
        <f t="shared" si="75"/>
        <v>0</v>
      </c>
      <c r="F199" s="1125">
        <f t="shared" si="75"/>
        <v>0</v>
      </c>
      <c r="G199" s="1126">
        <f>+'6-3표준조사 4'!$V$11</f>
        <v>0</v>
      </c>
      <c r="H199" s="1126">
        <f>+'6-3표준조사 4'!$Z$11</f>
        <v>0</v>
      </c>
      <c r="I199" s="1127">
        <f>+'6-3표준조사 4'!$AA$11</f>
        <v>0</v>
      </c>
      <c r="J199" s="1126">
        <f>+'6-3표준조사 4'!$AC$11</f>
        <v>0</v>
      </c>
      <c r="K199" s="1128">
        <f>+'6-3표준조사 4'!$W$11</f>
        <v>0</v>
      </c>
      <c r="L199" s="1129">
        <f t="shared" si="73"/>
        <v>0</v>
      </c>
      <c r="M199" s="1130">
        <f>IF('6-3표준조사 4'!$R$4="모두베기",'6-3표준조사 4'!$Y$11,)</f>
        <v>0</v>
      </c>
      <c r="N199" s="1130">
        <f>IF('6-3표준조사 4'!$R$4="줄베기",'6-3표준조사 4'!$Y$11,)</f>
        <v>0</v>
      </c>
      <c r="O199" s="1130">
        <f>IF('6-3표준조사 4'!$R$4="둘레베기",'6-3표준조사 4'!$Y$11,)</f>
        <v>0</v>
      </c>
      <c r="P199" s="1130">
        <f>IF('6-3표준조사 4'!$R$4="맹아제거",'6-3표준조사 4'!$Y$11,)</f>
        <v>0</v>
      </c>
      <c r="Q199" s="1130"/>
      <c r="R199" s="1130">
        <f>'6-3표준조사 4'!$AD$11</f>
        <v>0</v>
      </c>
      <c r="S199" s="1130"/>
      <c r="T199" s="1131"/>
      <c r="U199" s="1131"/>
      <c r="V199" s="1131"/>
      <c r="W199" s="1131"/>
      <c r="X199" s="1131"/>
      <c r="Y199" s="1033"/>
      <c r="Z199" s="1132"/>
      <c r="AA199" s="551"/>
    </row>
    <row r="200" spans="1:28" ht="30" hidden="1" customHeight="1">
      <c r="A200" s="477">
        <f t="shared" si="74"/>
        <v>0</v>
      </c>
      <c r="B200" s="1124">
        <f t="shared" si="75"/>
        <v>0</v>
      </c>
      <c r="C200" s="1125">
        <f t="shared" si="75"/>
        <v>0</v>
      </c>
      <c r="D200" s="1125">
        <f t="shared" si="75"/>
        <v>0</v>
      </c>
      <c r="E200" s="1125">
        <f t="shared" si="75"/>
        <v>0</v>
      </c>
      <c r="F200" s="1125">
        <f t="shared" si="75"/>
        <v>0</v>
      </c>
      <c r="G200" s="1126">
        <f>+'6-3표준조사 4'!$V$12</f>
        <v>0</v>
      </c>
      <c r="H200" s="1126">
        <f>+'6-3표준조사 4'!$Z$12</f>
        <v>0</v>
      </c>
      <c r="I200" s="1127">
        <f>+'6-3표준조사 4'!$AA$12</f>
        <v>0</v>
      </c>
      <c r="J200" s="1126">
        <f>+'6-3표준조사 4'!$AC$12</f>
        <v>0</v>
      </c>
      <c r="K200" s="1128">
        <f>+'6-3표준조사 4'!$W$12</f>
        <v>0</v>
      </c>
      <c r="L200" s="1129">
        <f t="shared" si="73"/>
        <v>0</v>
      </c>
      <c r="M200" s="1130">
        <f>IF('6-3표준조사 4'!$R$4="모두베기",'6-3표준조사 4'!$Y$12,)</f>
        <v>0</v>
      </c>
      <c r="N200" s="1130">
        <f>IF('6-3표준조사 4'!$R$4="줄베기",'6-3표준조사 4'!$Y$12,)</f>
        <v>0</v>
      </c>
      <c r="O200" s="1130">
        <f>IF('6-3표준조사 4'!$R$4="둘레베기",'6-3표준조사 4'!$Y$12,)</f>
        <v>0</v>
      </c>
      <c r="P200" s="1130">
        <f>IF('6-3표준조사 4'!$R$4="맹아제거",'6-3표준조사 4'!$Y$12,)</f>
        <v>0</v>
      </c>
      <c r="Q200" s="1130"/>
      <c r="R200" s="1130">
        <f>'6-3표준조사 4'!$AD$12</f>
        <v>0</v>
      </c>
      <c r="S200" s="1130"/>
      <c r="T200" s="1133"/>
      <c r="U200" s="1133"/>
      <c r="V200" s="1133"/>
      <c r="W200" s="1133"/>
      <c r="X200" s="1133"/>
      <c r="Y200" s="1035"/>
      <c r="Z200" s="1134"/>
      <c r="AA200" s="550"/>
    </row>
    <row r="201" spans="1:28" ht="30" hidden="1" customHeight="1">
      <c r="A201" s="477">
        <f t="shared" si="74"/>
        <v>0</v>
      </c>
      <c r="B201" s="1124">
        <f t="shared" si="75"/>
        <v>0</v>
      </c>
      <c r="C201" s="1125">
        <f t="shared" si="75"/>
        <v>0</v>
      </c>
      <c r="D201" s="1125">
        <f t="shared" si="75"/>
        <v>0</v>
      </c>
      <c r="E201" s="1125">
        <f t="shared" si="75"/>
        <v>0</v>
      </c>
      <c r="F201" s="1125">
        <f t="shared" si="75"/>
        <v>0</v>
      </c>
      <c r="G201" s="1126">
        <f>+'6-3표준조사 4'!$V$13</f>
        <v>0</v>
      </c>
      <c r="H201" s="1126">
        <f>+'6-3표준조사 4'!$Z$13</f>
        <v>0</v>
      </c>
      <c r="I201" s="1127">
        <f>+'6-3표준조사 4'!$AA$13</f>
        <v>0</v>
      </c>
      <c r="J201" s="1126">
        <f>+'6-3표준조사 4'!$AC$13</f>
        <v>0</v>
      </c>
      <c r="K201" s="1128">
        <f>+'6-3표준조사 4'!$W$13</f>
        <v>0</v>
      </c>
      <c r="L201" s="1129">
        <f t="shared" si="73"/>
        <v>0</v>
      </c>
      <c r="M201" s="1130">
        <f>IF('6-3표준조사 4'!$R$4="모두베기",'6-3표준조사 4'!$Y$13,)</f>
        <v>0</v>
      </c>
      <c r="N201" s="1130">
        <f>IF('6-3표준조사 4'!$R$4="줄베기",'6-3표준조사 4'!$Y$13,)</f>
        <v>0</v>
      </c>
      <c r="O201" s="1130">
        <f>IF('6-3표준조사 4'!$R$4="둘레베기",'6-3표준조사 4'!$Y$13,)</f>
        <v>0</v>
      </c>
      <c r="P201" s="1130">
        <f>IF('6-3표준조사 4'!$R$4="맹아제거",'6-3표준조사 4'!$Y$13,)</f>
        <v>0</v>
      </c>
      <c r="Q201" s="1130"/>
      <c r="R201" s="1130">
        <f>'6-3표준조사 4'!$AD$13</f>
        <v>0</v>
      </c>
      <c r="S201" s="1130"/>
      <c r="T201" s="1133"/>
      <c r="U201" s="1133"/>
      <c r="V201" s="1133"/>
      <c r="W201" s="1133"/>
      <c r="X201" s="1133"/>
      <c r="Y201" s="1035"/>
      <c r="Z201" s="1134"/>
      <c r="AA201" s="550"/>
    </row>
    <row r="202" spans="1:28" ht="30" hidden="1" customHeight="1">
      <c r="A202" s="477">
        <f t="shared" si="74"/>
        <v>0</v>
      </c>
      <c r="B202" s="1124">
        <f t="shared" si="75"/>
        <v>0</v>
      </c>
      <c r="C202" s="1125">
        <f t="shared" si="75"/>
        <v>0</v>
      </c>
      <c r="D202" s="1125">
        <f t="shared" si="75"/>
        <v>0</v>
      </c>
      <c r="E202" s="1125">
        <f t="shared" si="75"/>
        <v>0</v>
      </c>
      <c r="F202" s="1125">
        <f t="shared" si="75"/>
        <v>0</v>
      </c>
      <c r="G202" s="1126">
        <f>+'6-3표준조사 4'!$V$14</f>
        <v>0</v>
      </c>
      <c r="H202" s="1126">
        <f>+'6-3표준조사 4'!$Z$14</f>
        <v>0</v>
      </c>
      <c r="I202" s="1127">
        <f>+'6-3표준조사 4'!$AA$14</f>
        <v>0</v>
      </c>
      <c r="J202" s="1126">
        <f>+'6-3표준조사 4'!$AC$14</f>
        <v>0</v>
      </c>
      <c r="K202" s="1128">
        <f>+'6-3표준조사 4'!$W$14</f>
        <v>0</v>
      </c>
      <c r="L202" s="1129">
        <f t="shared" si="73"/>
        <v>0</v>
      </c>
      <c r="M202" s="1130">
        <f>IF('6-3표준조사 4'!$R$4="모두베기",'6-3표준조사 4'!$Y$14,)</f>
        <v>0</v>
      </c>
      <c r="N202" s="1130">
        <f>IF('6-3표준조사 4'!$R$4="줄베기",'6-3표준조사 4'!$Y$14,)</f>
        <v>0</v>
      </c>
      <c r="O202" s="1130">
        <f>IF('6-3표준조사 4'!$R$4="둘레베기",'6-3표준조사 4'!$Y$14,)</f>
        <v>0</v>
      </c>
      <c r="P202" s="1130">
        <f>IF('6-3표준조사 4'!$R$4="맹아제거",'6-3표준조사 4'!$Y$14,)</f>
        <v>0</v>
      </c>
      <c r="Q202" s="1130"/>
      <c r="R202" s="1130">
        <f>'6-3표준조사 4'!$AD$14</f>
        <v>0</v>
      </c>
      <c r="S202" s="1130"/>
      <c r="T202" s="1133"/>
      <c r="U202" s="1133"/>
      <c r="V202" s="1133"/>
      <c r="W202" s="1133"/>
      <c r="X202" s="1133"/>
      <c r="Y202" s="1035"/>
      <c r="Z202" s="1134"/>
      <c r="AA202" s="550"/>
    </row>
    <row r="203" spans="1:28" ht="30" hidden="1" customHeight="1">
      <c r="A203" s="477">
        <f t="shared" si="74"/>
        <v>0</v>
      </c>
      <c r="B203" s="1124">
        <f t="shared" si="75"/>
        <v>0</v>
      </c>
      <c r="C203" s="1125">
        <f t="shared" si="75"/>
        <v>0</v>
      </c>
      <c r="D203" s="1125">
        <f t="shared" si="75"/>
        <v>0</v>
      </c>
      <c r="E203" s="1125">
        <f t="shared" si="75"/>
        <v>0</v>
      </c>
      <c r="F203" s="1125">
        <f t="shared" si="75"/>
        <v>0</v>
      </c>
      <c r="G203" s="1126">
        <f>+'6-3표준조사 4'!$V$15</f>
        <v>0</v>
      </c>
      <c r="H203" s="1126">
        <f>+'6-3표준조사 4'!$Z$15</f>
        <v>0</v>
      </c>
      <c r="I203" s="1127">
        <f>+'6-3표준조사 4'!$AA$15</f>
        <v>0</v>
      </c>
      <c r="J203" s="1126">
        <f>+'6-3표준조사 4'!$AC$15</f>
        <v>0</v>
      </c>
      <c r="K203" s="1128">
        <f>+'6-3표준조사 4'!$W$15</f>
        <v>0</v>
      </c>
      <c r="L203" s="1129">
        <f t="shared" si="73"/>
        <v>0</v>
      </c>
      <c r="M203" s="1130">
        <f>IF('6-3표준조사 4'!$R$4="모두베기",'6-3표준조사 4'!$Y$15,)</f>
        <v>0</v>
      </c>
      <c r="N203" s="1130">
        <f>IF('6-3표준조사 4'!$R$4="줄베기",'6-3표준조사 4'!$Y$15,)</f>
        <v>0</v>
      </c>
      <c r="O203" s="1130">
        <f>IF('6-3표준조사 4'!$R$4="둘레베기",'6-3표준조사 4'!$Y$15,)</f>
        <v>0</v>
      </c>
      <c r="P203" s="1130">
        <f>IF('6-3표준조사 4'!$R$4="맹아제거",'6-3표준조사 4'!$Y$15,)</f>
        <v>0</v>
      </c>
      <c r="Q203" s="1130"/>
      <c r="R203" s="1130">
        <f>'6-3표준조사 4'!$AD$15</f>
        <v>0</v>
      </c>
      <c r="S203" s="1130"/>
      <c r="T203" s="1133"/>
      <c r="U203" s="1133"/>
      <c r="V203" s="1133"/>
      <c r="W203" s="1133"/>
      <c r="X203" s="1133"/>
      <c r="Y203" s="1035"/>
      <c r="Z203" s="1134"/>
      <c r="AA203" s="550"/>
    </row>
    <row r="204" spans="1:28" ht="30" hidden="1" customHeight="1">
      <c r="A204" s="477">
        <f t="shared" si="74"/>
        <v>0</v>
      </c>
      <c r="B204" s="1135">
        <f t="shared" si="75"/>
        <v>0</v>
      </c>
      <c r="C204" s="1136">
        <f t="shared" si="75"/>
        <v>0</v>
      </c>
      <c r="D204" s="1136">
        <f t="shared" si="75"/>
        <v>0</v>
      </c>
      <c r="E204" s="1136">
        <f t="shared" si="75"/>
        <v>0</v>
      </c>
      <c r="F204" s="1136">
        <f t="shared" si="75"/>
        <v>0</v>
      </c>
      <c r="G204" s="1137">
        <f>+'6-3표준조사 4'!$V$16</f>
        <v>0</v>
      </c>
      <c r="H204" s="1137">
        <f>+'6-3표준조사 4'!$Z$16</f>
        <v>0</v>
      </c>
      <c r="I204" s="1138">
        <f>+'6-3표준조사 4'!$AA$16</f>
        <v>0</v>
      </c>
      <c r="J204" s="1137">
        <f>+'6-3표준조사 4'!$AC$16</f>
        <v>0</v>
      </c>
      <c r="K204" s="1139">
        <f>+'6-3표준조사 4'!$W$16</f>
        <v>0</v>
      </c>
      <c r="L204" s="1140">
        <f t="shared" si="73"/>
        <v>0</v>
      </c>
      <c r="M204" s="1141">
        <f>IF('6-3표준조사 4'!$R$4="모두베기",'6-3표준조사 4'!$Y$16,)</f>
        <v>0</v>
      </c>
      <c r="N204" s="1141">
        <f>IF('6-3표준조사 4'!$R$4="줄베기",'6-3표준조사 4'!$Y$16,)</f>
        <v>0</v>
      </c>
      <c r="O204" s="1141">
        <f>IF('6-3표준조사 4'!$R$4="둘레베기",'6-3표준조사 4'!$Y$16,)</f>
        <v>0</v>
      </c>
      <c r="P204" s="1141">
        <f>IF('6-3표준조사 4'!$R$4="맹아제거",'6-3표준조사 4'!$Y$16,)</f>
        <v>0</v>
      </c>
      <c r="Q204" s="1141"/>
      <c r="R204" s="1141">
        <f>'6-3표준조사 4'!$AD$16</f>
        <v>0</v>
      </c>
      <c r="S204" s="1141"/>
      <c r="T204" s="1142"/>
      <c r="U204" s="1142"/>
      <c r="V204" s="1142"/>
      <c r="W204" s="1142"/>
      <c r="X204" s="1142"/>
      <c r="Y204" s="1045"/>
      <c r="Z204" s="1143"/>
      <c r="AA204" s="550"/>
    </row>
    <row r="205" spans="1:28" ht="30" hidden="1" customHeight="1">
      <c r="A205" s="477">
        <f t="shared" si="74"/>
        <v>0</v>
      </c>
      <c r="B205" s="1013" t="str">
        <f>+'6-3표준조사 4'!$K$79</f>
        <v>9-3</v>
      </c>
      <c r="C205" s="1014" t="str">
        <f>+'6-3표준조사 4'!$L$79</f>
        <v>6-0</v>
      </c>
      <c r="D205" s="1014" t="str">
        <f>+'6-3표준조사 4'!$M$79</f>
        <v>제천</v>
      </c>
      <c r="E205" s="1014" t="str">
        <f>+'6-3표준조사 4'!$N$79</f>
        <v>송학</v>
      </c>
      <c r="F205" s="1014" t="str">
        <f>+'6-3표준조사 4'!$O$79</f>
        <v>입석</v>
      </c>
      <c r="G205" s="1014" t="str">
        <f>+'6-3표준조사 4'!$V$84</f>
        <v>산24</v>
      </c>
      <c r="H205" s="1015">
        <f>+'6-3표준조사 4'!$Z$84</f>
        <v>0</v>
      </c>
      <c r="I205" s="1016" t="str">
        <f>+'6-3표준조사 4'!$AA$84</f>
        <v>2-0</v>
      </c>
      <c r="J205" s="1015">
        <f>+'6-3표준조사 4'!$AC$84</f>
        <v>2022</v>
      </c>
      <c r="K205" s="1017">
        <f>'6-3표준조사 4'!$W$84</f>
        <v>68.84</v>
      </c>
      <c r="L205" s="1018">
        <f t="shared" si="73"/>
        <v>0</v>
      </c>
      <c r="M205" s="1019">
        <f>IF('6-3표준조사 4'!$R$79="모두베기",'6-3표준조사 4'!$Y$84,)</f>
        <v>0</v>
      </c>
      <c r="N205" s="1019">
        <f>IF('6-3표준조사 4'!$R$79="줄베기",'6-3표준조사 4'!$Y$84,)</f>
        <v>0</v>
      </c>
      <c r="O205" s="1019">
        <f>IF('6-3표준조사 4'!$R$79="둘레베기",'6-3표준조사 4'!$Y$84,)</f>
        <v>0</v>
      </c>
      <c r="P205" s="1019">
        <f>IF('6-3표준조사 4'!$R$79="맹아제거",'6-3표준조사 4'!$Y$84,)</f>
        <v>0</v>
      </c>
      <c r="Q205" s="1018" t="s">
        <v>518</v>
      </c>
      <c r="R205" s="1019">
        <f>'6-3표준조사 4'!$AD$84</f>
        <v>0</v>
      </c>
      <c r="S205" s="1020">
        <f>'5-3단가산출서 4'!$D$63</f>
        <v>0</v>
      </c>
      <c r="T205" s="1225" t="s">
        <v>1487</v>
      </c>
      <c r="U205" s="1121"/>
      <c r="V205" s="1122">
        <f>'6-3표준조사 4'!$AB$84</f>
        <v>3000</v>
      </c>
      <c r="W205" s="1122">
        <f>'6-3표준조사 4'!$Q$85</f>
        <v>0</v>
      </c>
      <c r="X205" s="1123">
        <f>W205/V205</f>
        <v>0</v>
      </c>
      <c r="Y205" s="1023">
        <f>'6-3표준조사 4'!$O$81</f>
        <v>0</v>
      </c>
      <c r="Z205" s="1024"/>
      <c r="AA205" s="552"/>
      <c r="AB205" s="1010" t="s">
        <v>1395</v>
      </c>
    </row>
    <row r="206" spans="1:28" ht="30" hidden="1" customHeight="1">
      <c r="A206" s="477">
        <f t="shared" si="74"/>
        <v>0</v>
      </c>
      <c r="B206" s="1124">
        <f t="shared" ref="B206:F212" si="76">IF($A206&gt;0,B205,)</f>
        <v>0</v>
      </c>
      <c r="C206" s="1125">
        <f t="shared" si="76"/>
        <v>0</v>
      </c>
      <c r="D206" s="1125">
        <f t="shared" si="76"/>
        <v>0</v>
      </c>
      <c r="E206" s="1125">
        <f t="shared" si="76"/>
        <v>0</v>
      </c>
      <c r="F206" s="1125">
        <f t="shared" si="76"/>
        <v>0</v>
      </c>
      <c r="G206" s="1125">
        <f>+'6-3표준조사 4'!$V$85</f>
        <v>0</v>
      </c>
      <c r="H206" s="1126">
        <f>+'6-3표준조사 4'!$Z$85</f>
        <v>0</v>
      </c>
      <c r="I206" s="1127">
        <f>+'6-3표준조사 4'!$AA$85</f>
        <v>0</v>
      </c>
      <c r="J206" s="1126">
        <f>+'6-3표준조사 4'!$AC$85</f>
        <v>0</v>
      </c>
      <c r="K206" s="1128">
        <f>+'6-3표준조사 4'!$W$85</f>
        <v>0</v>
      </c>
      <c r="L206" s="1129">
        <f t="shared" si="73"/>
        <v>0</v>
      </c>
      <c r="M206" s="1130">
        <f>IF('6-3표준조사 4'!$R$79="모두베기",'6-3표준조사 4'!$Y$85,)</f>
        <v>0</v>
      </c>
      <c r="N206" s="1130">
        <f>IF('6-3표준조사 4'!$R$79="줄베기",'6-3표준조사 4'!$Y$85,)</f>
        <v>0</v>
      </c>
      <c r="O206" s="1130">
        <f>IF('6-3표준조사 4'!$R$79="둘레베기",'6-3표준조사 4'!$Y$85,)</f>
        <v>0</v>
      </c>
      <c r="P206" s="1130">
        <f>IF('6-3표준조사 4'!$R$79="맹아제거",'6-3표준조사 4'!$Y$85,)</f>
        <v>0</v>
      </c>
      <c r="Q206" s="1130"/>
      <c r="R206" s="1130">
        <f>'6-3표준조사 4'!$AD$85</f>
        <v>0</v>
      </c>
      <c r="S206" s="1130"/>
      <c r="T206" s="1131"/>
      <c r="U206" s="1131"/>
      <c r="V206" s="1131"/>
      <c r="W206" s="1131"/>
      <c r="X206" s="1131"/>
      <c r="Y206" s="1033"/>
      <c r="Z206" s="1132"/>
      <c r="AA206" s="551"/>
    </row>
    <row r="207" spans="1:28" ht="30" hidden="1" customHeight="1">
      <c r="A207" s="477">
        <f t="shared" si="74"/>
        <v>0</v>
      </c>
      <c r="B207" s="1124">
        <f t="shared" si="76"/>
        <v>0</v>
      </c>
      <c r="C207" s="1125">
        <f t="shared" si="76"/>
        <v>0</v>
      </c>
      <c r="D207" s="1125">
        <f t="shared" si="76"/>
        <v>0</v>
      </c>
      <c r="E207" s="1125">
        <f t="shared" si="76"/>
        <v>0</v>
      </c>
      <c r="F207" s="1125">
        <f t="shared" si="76"/>
        <v>0</v>
      </c>
      <c r="G207" s="1125">
        <f>+'6-3표준조사 4'!$V$86</f>
        <v>0</v>
      </c>
      <c r="H207" s="1126">
        <f>+'6-3표준조사 4'!$Z$86</f>
        <v>0</v>
      </c>
      <c r="I207" s="1127">
        <f>+'6-3표준조사 4'!$AA$86</f>
        <v>0</v>
      </c>
      <c r="J207" s="1126">
        <f>+'6-3표준조사 4'!$AC$86</f>
        <v>0</v>
      </c>
      <c r="K207" s="1128">
        <f>+'6-3표준조사 4'!$W$86</f>
        <v>0</v>
      </c>
      <c r="L207" s="1129">
        <f t="shared" si="73"/>
        <v>0</v>
      </c>
      <c r="M207" s="1130">
        <f>IF('6-3표준조사 4'!$R$79="모두베기",'6-3표준조사 4'!$Y$86,)</f>
        <v>0</v>
      </c>
      <c r="N207" s="1130">
        <f>IF('6-3표준조사 4'!$R$79="줄베기",'6-3표준조사 4'!$Y$86,)</f>
        <v>0</v>
      </c>
      <c r="O207" s="1130">
        <f>IF('6-3표준조사 4'!$R$79="둘레베기",'6-3표준조사 4'!$Y$86,)</f>
        <v>0</v>
      </c>
      <c r="P207" s="1130">
        <f>IF('6-3표준조사 4'!$R$79="맹아제거",'6-3표준조사 4'!$Y$86,)</f>
        <v>0</v>
      </c>
      <c r="Q207" s="1130"/>
      <c r="R207" s="1130">
        <f>'6-3표준조사 4'!$AD$86</f>
        <v>0</v>
      </c>
      <c r="S207" s="1130"/>
      <c r="T207" s="1131"/>
      <c r="U207" s="1131"/>
      <c r="V207" s="1131"/>
      <c r="W207" s="1131"/>
      <c r="X207" s="1131"/>
      <c r="Y207" s="1033"/>
      <c r="Z207" s="1132"/>
      <c r="AA207" s="551"/>
    </row>
    <row r="208" spans="1:28" ht="30" hidden="1" customHeight="1">
      <c r="A208" s="477">
        <f t="shared" si="74"/>
        <v>0</v>
      </c>
      <c r="B208" s="1124">
        <f t="shared" si="76"/>
        <v>0</v>
      </c>
      <c r="C208" s="1125">
        <f t="shared" si="76"/>
        <v>0</v>
      </c>
      <c r="D208" s="1125">
        <f t="shared" si="76"/>
        <v>0</v>
      </c>
      <c r="E208" s="1125">
        <f t="shared" si="76"/>
        <v>0</v>
      </c>
      <c r="F208" s="1125">
        <f t="shared" si="76"/>
        <v>0</v>
      </c>
      <c r="G208" s="1125">
        <f>+'6-3표준조사 4'!$V$87</f>
        <v>0</v>
      </c>
      <c r="H208" s="1126">
        <f>+'6-3표준조사 4'!$Z$87</f>
        <v>0</v>
      </c>
      <c r="I208" s="1127">
        <f>+'6-3표준조사 4'!$AA$87</f>
        <v>0</v>
      </c>
      <c r="J208" s="1126">
        <f>+'6-3표준조사 4'!$AC$87</f>
        <v>0</v>
      </c>
      <c r="K208" s="1128">
        <f>+'6-3표준조사 4'!$W$87</f>
        <v>0</v>
      </c>
      <c r="L208" s="1129">
        <f t="shared" si="73"/>
        <v>0</v>
      </c>
      <c r="M208" s="1130">
        <f>IF('6-3표준조사 4'!$R$79="모두베기",'6-3표준조사 4'!$Y$87,)</f>
        <v>0</v>
      </c>
      <c r="N208" s="1130">
        <f>IF('6-3표준조사 4'!$R$79="줄베기",'6-3표준조사 4'!$Y$87,)</f>
        <v>0</v>
      </c>
      <c r="O208" s="1130">
        <f>IF('6-3표준조사 4'!$R$79="둘레베기",'6-3표준조사 4'!$Y$87,)</f>
        <v>0</v>
      </c>
      <c r="P208" s="1130">
        <f>IF('6-3표준조사 4'!$R$79="맹아제거",'6-3표준조사 4'!$Y$87,)</f>
        <v>0</v>
      </c>
      <c r="Q208" s="1130"/>
      <c r="R208" s="1130">
        <f>'6-3표준조사 4'!$AD$87</f>
        <v>0</v>
      </c>
      <c r="S208" s="1130"/>
      <c r="T208" s="1131"/>
      <c r="U208" s="1131"/>
      <c r="V208" s="1131"/>
      <c r="W208" s="1131"/>
      <c r="X208" s="1131"/>
      <c r="Y208" s="1033"/>
      <c r="Z208" s="1132"/>
      <c r="AA208" s="551"/>
    </row>
    <row r="209" spans="1:28" ht="30" hidden="1" customHeight="1">
      <c r="A209" s="477">
        <f t="shared" si="74"/>
        <v>0</v>
      </c>
      <c r="B209" s="1124">
        <f t="shared" si="76"/>
        <v>0</v>
      </c>
      <c r="C209" s="1125">
        <f t="shared" si="76"/>
        <v>0</v>
      </c>
      <c r="D209" s="1125">
        <f t="shared" si="76"/>
        <v>0</v>
      </c>
      <c r="E209" s="1125">
        <f t="shared" si="76"/>
        <v>0</v>
      </c>
      <c r="F209" s="1125">
        <f t="shared" si="76"/>
        <v>0</v>
      </c>
      <c r="G209" s="1125">
        <f>+'6-3표준조사 4'!$V$88</f>
        <v>0</v>
      </c>
      <c r="H209" s="1126">
        <f>+'6-3표준조사 4'!$Z$88</f>
        <v>0</v>
      </c>
      <c r="I209" s="1127">
        <f>+'6-3표준조사 4'!$AA$88</f>
        <v>0</v>
      </c>
      <c r="J209" s="1126">
        <f>+'6-3표준조사 4'!$AC$88</f>
        <v>0</v>
      </c>
      <c r="K209" s="1128">
        <f>+'6-3표준조사 4'!$W$88</f>
        <v>0</v>
      </c>
      <c r="L209" s="1129">
        <f t="shared" si="73"/>
        <v>0</v>
      </c>
      <c r="M209" s="1130">
        <f>IF('6-3표준조사 4'!$R$79="모두베기",'6-3표준조사 4'!$Y$88,)</f>
        <v>0</v>
      </c>
      <c r="N209" s="1130">
        <f>IF('6-3표준조사 4'!$R$79="줄베기",'6-3표준조사 4'!$Y$88,)</f>
        <v>0</v>
      </c>
      <c r="O209" s="1130">
        <f>IF('6-3표준조사 4'!$R$79="둘레베기",'6-3표준조사 4'!$Y$88,)</f>
        <v>0</v>
      </c>
      <c r="P209" s="1130">
        <f>IF('6-3표준조사 4'!$R$79="맹아제거",'6-3표준조사 4'!$Y$88,)</f>
        <v>0</v>
      </c>
      <c r="Q209" s="1130"/>
      <c r="R209" s="1130">
        <f>'6-3표준조사 4'!$AD$88</f>
        <v>0</v>
      </c>
      <c r="S209" s="1130"/>
      <c r="T209" s="1131"/>
      <c r="U209" s="1131"/>
      <c r="V209" s="1131"/>
      <c r="W209" s="1131"/>
      <c r="X209" s="1131"/>
      <c r="Y209" s="1033"/>
      <c r="Z209" s="1132"/>
      <c r="AA209" s="551"/>
    </row>
    <row r="210" spans="1:28" ht="30" hidden="1" customHeight="1">
      <c r="A210" s="477">
        <f t="shared" si="74"/>
        <v>0</v>
      </c>
      <c r="B210" s="1124">
        <f t="shared" si="76"/>
        <v>0</v>
      </c>
      <c r="C210" s="1125">
        <f t="shared" si="76"/>
        <v>0</v>
      </c>
      <c r="D210" s="1125">
        <f t="shared" si="76"/>
        <v>0</v>
      </c>
      <c r="E210" s="1125">
        <f t="shared" si="76"/>
        <v>0</v>
      </c>
      <c r="F210" s="1125">
        <f t="shared" si="76"/>
        <v>0</v>
      </c>
      <c r="G210" s="1125">
        <f>+'6-3표준조사 4'!$V$89</f>
        <v>0</v>
      </c>
      <c r="H210" s="1126">
        <f>+'6-3표준조사 4'!$Z$89</f>
        <v>0</v>
      </c>
      <c r="I210" s="1127">
        <f>+'6-3표준조사 4'!$AA$89</f>
        <v>0</v>
      </c>
      <c r="J210" s="1126">
        <f>+'6-3표준조사 4'!$AC$89</f>
        <v>0</v>
      </c>
      <c r="K210" s="1128">
        <f>+'6-3표준조사 4'!$W$89</f>
        <v>0</v>
      </c>
      <c r="L210" s="1129">
        <f t="shared" si="73"/>
        <v>0</v>
      </c>
      <c r="M210" s="1130">
        <f>IF('6-3표준조사 4'!$R$79="모두베기",'6-3표준조사 4'!$Y$89,)</f>
        <v>0</v>
      </c>
      <c r="N210" s="1130">
        <f>IF('6-3표준조사 4'!$R$79="줄베기",'6-3표준조사 4'!$Y$89,)</f>
        <v>0</v>
      </c>
      <c r="O210" s="1130">
        <f>IF('6-3표준조사 4'!$R$79="둘레베기",'6-3표준조사 4'!$Y$89,)</f>
        <v>0</v>
      </c>
      <c r="P210" s="1130">
        <f>IF('6-3표준조사 4'!$R$79="맹아제거",'6-3표준조사 4'!$Y$89,)</f>
        <v>0</v>
      </c>
      <c r="Q210" s="1130"/>
      <c r="R210" s="1130">
        <f>'6-3표준조사 4'!$AD$89</f>
        <v>0</v>
      </c>
      <c r="S210" s="1130"/>
      <c r="T210" s="1131"/>
      <c r="U210" s="1131"/>
      <c r="V210" s="1131"/>
      <c r="W210" s="1131"/>
      <c r="X210" s="1131"/>
      <c r="Y210" s="1033"/>
      <c r="Z210" s="1132"/>
      <c r="AA210" s="551"/>
    </row>
    <row r="211" spans="1:28" ht="30" hidden="1" customHeight="1">
      <c r="A211" s="477">
        <f t="shared" si="74"/>
        <v>0</v>
      </c>
      <c r="B211" s="1124">
        <f t="shared" si="76"/>
        <v>0</v>
      </c>
      <c r="C211" s="1125">
        <f t="shared" si="76"/>
        <v>0</v>
      </c>
      <c r="D211" s="1125">
        <f t="shared" si="76"/>
        <v>0</v>
      </c>
      <c r="E211" s="1125">
        <f t="shared" si="76"/>
        <v>0</v>
      </c>
      <c r="F211" s="1125">
        <f t="shared" si="76"/>
        <v>0</v>
      </c>
      <c r="G211" s="1125">
        <f>+'6-3표준조사 4'!$V$90</f>
        <v>0</v>
      </c>
      <c r="H211" s="1126">
        <f>+'6-3표준조사 4'!$Z$90</f>
        <v>0</v>
      </c>
      <c r="I211" s="1127">
        <f>+'6-3표준조사 4'!$AA$90</f>
        <v>0</v>
      </c>
      <c r="J211" s="1126">
        <f>+'6-3표준조사 4'!$AC$90</f>
        <v>0</v>
      </c>
      <c r="K211" s="1128">
        <f>+'6-3표준조사 4'!$W$90</f>
        <v>0</v>
      </c>
      <c r="L211" s="1129">
        <f t="shared" si="73"/>
        <v>0</v>
      </c>
      <c r="M211" s="1130">
        <f>IF('6-3표준조사 4'!$R$79="모두베기",'6-3표준조사 4'!$Y$90,)</f>
        <v>0</v>
      </c>
      <c r="N211" s="1130">
        <f>IF('6-3표준조사 4'!$R$79="줄베기",'6-3표준조사 4'!$Y$90,)</f>
        <v>0</v>
      </c>
      <c r="O211" s="1130">
        <f>IF('6-3표준조사 4'!$R$79="둘레베기",'6-3표준조사 4'!$Y$90,)</f>
        <v>0</v>
      </c>
      <c r="P211" s="1130">
        <f>IF('6-3표준조사 4'!$R$79="맹아제거",'6-3표준조사 4'!$Y$90,)</f>
        <v>0</v>
      </c>
      <c r="Q211" s="1130"/>
      <c r="R211" s="1130">
        <f>'6-3표준조사 4'!$AD$90</f>
        <v>0</v>
      </c>
      <c r="S211" s="1130"/>
      <c r="T211" s="1131"/>
      <c r="U211" s="1131"/>
      <c r="V211" s="1131"/>
      <c r="W211" s="1131"/>
      <c r="X211" s="1131"/>
      <c r="Y211" s="1033"/>
      <c r="Z211" s="1132"/>
      <c r="AA211" s="551"/>
    </row>
    <row r="212" spans="1:28" ht="30" hidden="1" customHeight="1">
      <c r="A212" s="477">
        <f t="shared" si="74"/>
        <v>0</v>
      </c>
      <c r="B212" s="1135">
        <f t="shared" si="76"/>
        <v>0</v>
      </c>
      <c r="C212" s="1136">
        <f t="shared" si="76"/>
        <v>0</v>
      </c>
      <c r="D212" s="1136">
        <f t="shared" si="76"/>
        <v>0</v>
      </c>
      <c r="E212" s="1136">
        <f t="shared" si="76"/>
        <v>0</v>
      </c>
      <c r="F212" s="1136">
        <f t="shared" si="76"/>
        <v>0</v>
      </c>
      <c r="G212" s="1136">
        <f>+'6-3표준조사 4'!$V$91</f>
        <v>0</v>
      </c>
      <c r="H212" s="1137">
        <f>+'6-3표준조사 4'!$Z$91</f>
        <v>0</v>
      </c>
      <c r="I212" s="1138">
        <f>+'6-3표준조사 4'!$AA$91</f>
        <v>0</v>
      </c>
      <c r="J212" s="1137">
        <f>+'6-3표준조사 4'!$AC$91</f>
        <v>0</v>
      </c>
      <c r="K212" s="1139">
        <f>+'6-3표준조사 4'!$W$91</f>
        <v>0</v>
      </c>
      <c r="L212" s="1140">
        <f t="shared" si="73"/>
        <v>0</v>
      </c>
      <c r="M212" s="1141">
        <f>IF('6-3표준조사 4'!$R$79="모두베기",'6-3표준조사 4'!$Y$91,)</f>
        <v>0</v>
      </c>
      <c r="N212" s="1141">
        <f>IF('6-3표준조사 4'!$R$79="줄베기",'6-3표준조사 4'!$Y$91,)</f>
        <v>0</v>
      </c>
      <c r="O212" s="1141">
        <f>IF('6-3표준조사 4'!$R$79="둘레베기",'6-3표준조사 4'!$Y$91,)</f>
        <v>0</v>
      </c>
      <c r="P212" s="1141">
        <f>IF('6-3표준조사 4'!$R$79="맹아제거",'6-3표준조사 4'!$Y$91,)</f>
        <v>0</v>
      </c>
      <c r="Q212" s="1141"/>
      <c r="R212" s="1141">
        <f>'6-3표준조사 4'!$AD$91</f>
        <v>0</v>
      </c>
      <c r="S212" s="1141"/>
      <c r="T212" s="1144"/>
      <c r="U212" s="1144"/>
      <c r="V212" s="1144"/>
      <c r="W212" s="1144"/>
      <c r="X212" s="1144"/>
      <c r="Y212" s="1047"/>
      <c r="Z212" s="1145"/>
      <c r="AA212" s="551"/>
    </row>
    <row r="213" spans="1:28" ht="30" hidden="1" customHeight="1">
      <c r="A213" s="477">
        <f t="shared" si="74"/>
        <v>0</v>
      </c>
      <c r="B213" s="1013" t="str">
        <f>+'6-3표준조사 4'!$K$154</f>
        <v>62-0</v>
      </c>
      <c r="C213" s="1014" t="str">
        <f>+'6-3표준조사 4'!$L$154</f>
        <v>24-0</v>
      </c>
      <c r="D213" s="1014" t="str">
        <f>+'6-3표준조사 4'!$M$154</f>
        <v>단양</v>
      </c>
      <c r="E213" s="1014" t="str">
        <f>+'6-3표준조사 4'!$N$154</f>
        <v>적성</v>
      </c>
      <c r="F213" s="1014" t="str">
        <f>+'6-3표준조사 4'!$O$154</f>
        <v>소야</v>
      </c>
      <c r="G213" s="1014" t="str">
        <f>+'6-3표준조사 4'!$V$159</f>
        <v>산62</v>
      </c>
      <c r="H213" s="1015" t="str">
        <f>+'6-3표준조사 4'!$Z$159</f>
        <v>산벚(노)</v>
      </c>
      <c r="I213" s="1016">
        <f>+'6-3표준조사 4'!$AA$159</f>
        <v>0</v>
      </c>
      <c r="J213" s="1015">
        <f>+'6-3표준조사 4'!$AC$159</f>
        <v>2020</v>
      </c>
      <c r="K213" s="1017">
        <f>+'6-3표준조사 4'!$W$159</f>
        <v>69.52</v>
      </c>
      <c r="L213" s="1018">
        <f t="shared" si="73"/>
        <v>0</v>
      </c>
      <c r="M213" s="1019">
        <f>IF('6-3표준조사 4'!$R$79="모두베기",'6-3표준조사 4'!$Y$159,)</f>
        <v>0</v>
      </c>
      <c r="N213" s="1019">
        <f>IF('6-3표준조사 4'!$R$79="줄베기",'6-3표준조사 4'!$Y$159,)</f>
        <v>0</v>
      </c>
      <c r="O213" s="1019">
        <f>IF('6-3표준조사 4'!$R$79="둘레베기",'6-3표준조사 4'!$Y$159,)</f>
        <v>0</v>
      </c>
      <c r="P213" s="1019">
        <f>IF('6-3표준조사 4'!$R$79="맹아제거",'6-3표준조사 4'!$Y$159,)</f>
        <v>0</v>
      </c>
      <c r="Q213" s="1018" t="s">
        <v>518</v>
      </c>
      <c r="R213" s="1019">
        <f>'6-3표준조사 4'!$AD$159</f>
        <v>0</v>
      </c>
      <c r="S213" s="1020">
        <f>'5-3단가산출서 4'!$D$108</f>
        <v>1800</v>
      </c>
      <c r="T213" s="1225" t="s">
        <v>1374</v>
      </c>
      <c r="U213" s="1121" t="s">
        <v>1372</v>
      </c>
      <c r="V213" s="1122">
        <f>'6-3표준조사 4'!$AB$159</f>
        <v>3000</v>
      </c>
      <c r="W213" s="1122">
        <f>'6-3표준조사 4'!$Q$160</f>
        <v>1800</v>
      </c>
      <c r="X213" s="1123">
        <f>W213/V213</f>
        <v>0.6</v>
      </c>
      <c r="Y213" s="1023">
        <f>'6-3표준조사 4'!$O$156</f>
        <v>0.64290000000000003</v>
      </c>
      <c r="Z213" s="1024"/>
      <c r="AA213" s="555"/>
      <c r="AB213" s="1010" t="s">
        <v>1396</v>
      </c>
    </row>
    <row r="214" spans="1:28" ht="30" hidden="1" customHeight="1">
      <c r="A214" s="477">
        <f t="shared" si="74"/>
        <v>0</v>
      </c>
      <c r="B214" s="1124">
        <f t="shared" ref="B214:E220" si="77">IF($A214&gt;0,B213,)</f>
        <v>0</v>
      </c>
      <c r="C214" s="1125">
        <f t="shared" si="77"/>
        <v>0</v>
      </c>
      <c r="D214" s="1125">
        <f t="shared" si="77"/>
        <v>0</v>
      </c>
      <c r="E214" s="1125">
        <f t="shared" si="77"/>
        <v>0</v>
      </c>
      <c r="F214" s="1125">
        <f t="shared" ref="F214:F260" si="78">IF($A214&gt;0,F213,)</f>
        <v>0</v>
      </c>
      <c r="G214" s="1125">
        <f>+'6-3표준조사 4'!$V$160</f>
        <v>0</v>
      </c>
      <c r="H214" s="1126">
        <f>+'6-3표준조사 4'!$Z$160</f>
        <v>0</v>
      </c>
      <c r="I214" s="1127">
        <f>+'6-3표준조사 4'!$AA$160</f>
        <v>0</v>
      </c>
      <c r="J214" s="1126">
        <f>+'6-3표준조사 4'!$AC$160</f>
        <v>0</v>
      </c>
      <c r="K214" s="1128">
        <f>+'6-3표준조사 4'!$W$160</f>
        <v>0</v>
      </c>
      <c r="L214" s="1129">
        <f t="shared" ref="L214:L260" si="79">SUM(M214:R214)</f>
        <v>0</v>
      </c>
      <c r="M214" s="1130">
        <f>IF('6-3표준조사 4'!$R$79="모두베기",'6-3표준조사 4'!$Y$160,)</f>
        <v>0</v>
      </c>
      <c r="N214" s="1130">
        <f>IF('6-3표준조사 4'!$R$79="줄베기",'6-3표준조사 4'!$Y$160,)</f>
        <v>0</v>
      </c>
      <c r="O214" s="1130">
        <f>IF('6-3표준조사 4'!$R$79="둘레베기",'6-3표준조사 4'!$Y$160,)</f>
        <v>0</v>
      </c>
      <c r="P214" s="1130">
        <f>IF('6-3표준조사 4'!$R$79="맹아제거",'6-3표준조사 4'!$Y$160,)</f>
        <v>0</v>
      </c>
      <c r="Q214" s="1130"/>
      <c r="R214" s="1130">
        <f>'6-3표준조사 4'!$AD$160</f>
        <v>0</v>
      </c>
      <c r="S214" s="1130"/>
      <c r="T214" s="1131"/>
      <c r="U214" s="1131"/>
      <c r="V214" s="1131"/>
      <c r="W214" s="1131"/>
      <c r="X214" s="1131"/>
      <c r="Y214" s="1033"/>
      <c r="Z214" s="1132"/>
      <c r="AA214" s="551"/>
    </row>
    <row r="215" spans="1:28" ht="30" hidden="1" customHeight="1">
      <c r="A215" s="477">
        <f t="shared" si="74"/>
        <v>0</v>
      </c>
      <c r="B215" s="1124">
        <f t="shared" si="77"/>
        <v>0</v>
      </c>
      <c r="C215" s="1125">
        <f t="shared" si="77"/>
        <v>0</v>
      </c>
      <c r="D215" s="1125">
        <f t="shared" si="77"/>
        <v>0</v>
      </c>
      <c r="E215" s="1125">
        <f t="shared" si="77"/>
        <v>0</v>
      </c>
      <c r="F215" s="1125">
        <f t="shared" si="78"/>
        <v>0</v>
      </c>
      <c r="G215" s="1125">
        <f>+'6-3표준조사 4'!$V$161</f>
        <v>0</v>
      </c>
      <c r="H215" s="1126">
        <f>+'6-3표준조사 4'!$Z$161</f>
        <v>0</v>
      </c>
      <c r="I215" s="1127">
        <f>+'6-3표준조사 4'!$AA$161</f>
        <v>0</v>
      </c>
      <c r="J215" s="1126">
        <f>+'6-3표준조사 4'!$AC$161</f>
        <v>0</v>
      </c>
      <c r="K215" s="1128">
        <f>+'6-3표준조사 4'!$W$161</f>
        <v>0</v>
      </c>
      <c r="L215" s="1129">
        <f t="shared" si="79"/>
        <v>0</v>
      </c>
      <c r="M215" s="1130">
        <f>IF('6-3표준조사 4'!$R$79="모두베기",'6-3표준조사 4'!$Y$161,)</f>
        <v>0</v>
      </c>
      <c r="N215" s="1130">
        <f>IF('6-3표준조사 4'!$R$79="줄베기",'6-3표준조사 4'!$Y$161,)</f>
        <v>0</v>
      </c>
      <c r="O215" s="1130">
        <f>IF('6-3표준조사 4'!$R$79="둘레베기",'6-3표준조사 4'!$Y$161,)</f>
        <v>0</v>
      </c>
      <c r="P215" s="1130">
        <f>IF('6-3표준조사 4'!$R$79="맹아제거",'6-3표준조사 4'!$Y$161,)</f>
        <v>0</v>
      </c>
      <c r="Q215" s="1130"/>
      <c r="R215" s="1130">
        <f>'6-3표준조사 4'!$AD$161</f>
        <v>0</v>
      </c>
      <c r="S215" s="1130"/>
      <c r="T215" s="1131"/>
      <c r="U215" s="1131"/>
      <c r="V215" s="1131"/>
      <c r="W215" s="1131"/>
      <c r="X215" s="1131"/>
      <c r="Y215" s="1033"/>
      <c r="Z215" s="1132"/>
      <c r="AA215" s="551"/>
    </row>
    <row r="216" spans="1:28" ht="30" hidden="1" customHeight="1">
      <c r="A216" s="477">
        <f t="shared" si="74"/>
        <v>0</v>
      </c>
      <c r="B216" s="1124">
        <f t="shared" si="77"/>
        <v>0</v>
      </c>
      <c r="C216" s="1125">
        <f t="shared" si="77"/>
        <v>0</v>
      </c>
      <c r="D216" s="1125">
        <f t="shared" si="77"/>
        <v>0</v>
      </c>
      <c r="E216" s="1125">
        <f t="shared" si="77"/>
        <v>0</v>
      </c>
      <c r="F216" s="1125">
        <f t="shared" si="78"/>
        <v>0</v>
      </c>
      <c r="G216" s="1125">
        <f>+'6-3표준조사 4'!$V$162</f>
        <v>0</v>
      </c>
      <c r="H216" s="1126">
        <f>+'6-3표준조사 4'!$Z$162</f>
        <v>0</v>
      </c>
      <c r="I216" s="1127">
        <f>+'6-3표준조사 4'!$AA$162</f>
        <v>0</v>
      </c>
      <c r="J216" s="1126">
        <f>+'6-3표준조사 4'!$AC$162</f>
        <v>0</v>
      </c>
      <c r="K216" s="1128">
        <f>+'6-3표준조사 4'!$W$162</f>
        <v>0</v>
      </c>
      <c r="L216" s="1129">
        <f t="shared" si="79"/>
        <v>0</v>
      </c>
      <c r="M216" s="1130">
        <f>IF('6-3표준조사 4'!$R$79="모두베기",'6-3표준조사 4'!$Y$162,)</f>
        <v>0</v>
      </c>
      <c r="N216" s="1130">
        <f>IF('6-3표준조사 4'!$R$79="줄베기",'6-3표준조사 4'!$Y$162,)</f>
        <v>0</v>
      </c>
      <c r="O216" s="1130">
        <f>IF('6-3표준조사 4'!$R$79="둘레베기",'6-3표준조사 4'!$Y$162,)</f>
        <v>0</v>
      </c>
      <c r="P216" s="1130">
        <f>IF('6-3표준조사 4'!$R$79="맹아제거",'6-3표준조사 4'!$Y$162,)</f>
        <v>0</v>
      </c>
      <c r="Q216" s="1130"/>
      <c r="R216" s="1130">
        <f>'6-3표준조사 4'!$AD$162</f>
        <v>0</v>
      </c>
      <c r="S216" s="1130"/>
      <c r="T216" s="1131"/>
      <c r="U216" s="1131"/>
      <c r="V216" s="1131"/>
      <c r="W216" s="1131"/>
      <c r="X216" s="1131"/>
      <c r="Y216" s="1033"/>
      <c r="Z216" s="1132"/>
      <c r="AA216" s="551"/>
    </row>
    <row r="217" spans="1:28" ht="30" hidden="1" customHeight="1">
      <c r="A217" s="477">
        <f t="shared" si="74"/>
        <v>0</v>
      </c>
      <c r="B217" s="1124">
        <f t="shared" si="77"/>
        <v>0</v>
      </c>
      <c r="C217" s="1125">
        <f t="shared" si="77"/>
        <v>0</v>
      </c>
      <c r="D217" s="1125">
        <f t="shared" si="77"/>
        <v>0</v>
      </c>
      <c r="E217" s="1125">
        <f t="shared" si="77"/>
        <v>0</v>
      </c>
      <c r="F217" s="1125">
        <f t="shared" si="78"/>
        <v>0</v>
      </c>
      <c r="G217" s="1125">
        <f>+'6-3표준조사 4'!$V$163</f>
        <v>0</v>
      </c>
      <c r="H217" s="1126">
        <f>+'6-3표준조사 4'!$Z$163</f>
        <v>0</v>
      </c>
      <c r="I217" s="1127">
        <f>+'6-3표준조사 4'!$AA$163</f>
        <v>0</v>
      </c>
      <c r="J217" s="1126">
        <f>+'6-3표준조사 4'!$AC$163</f>
        <v>0</v>
      </c>
      <c r="K217" s="1128">
        <f>+'6-3표준조사 4'!$W$163</f>
        <v>0</v>
      </c>
      <c r="L217" s="1129">
        <f t="shared" si="79"/>
        <v>0</v>
      </c>
      <c r="M217" s="1130">
        <f>IF('6-3표준조사 4'!$R$79="모두베기",'6-3표준조사 4'!$Y$163,)</f>
        <v>0</v>
      </c>
      <c r="N217" s="1130">
        <f>IF('6-3표준조사 4'!$R$79="줄베기",'6-3표준조사 4'!$Y$163,)</f>
        <v>0</v>
      </c>
      <c r="O217" s="1130">
        <f>IF('6-3표준조사 4'!$R$79="둘레베기",'6-3표준조사 4'!$Y$163,)</f>
        <v>0</v>
      </c>
      <c r="P217" s="1130">
        <f>IF('6-3표준조사 4'!$R$79="맹아제거",'6-3표준조사 4'!$Y$163,)</f>
        <v>0</v>
      </c>
      <c r="Q217" s="1130"/>
      <c r="R217" s="1130">
        <f>'6-3표준조사 4'!$AD$163</f>
        <v>0</v>
      </c>
      <c r="S217" s="1130"/>
      <c r="T217" s="1131"/>
      <c r="U217" s="1131"/>
      <c r="V217" s="1131"/>
      <c r="W217" s="1131"/>
      <c r="X217" s="1131"/>
      <c r="Y217" s="1033"/>
      <c r="Z217" s="1132"/>
      <c r="AA217" s="551"/>
    </row>
    <row r="218" spans="1:28" ht="30" hidden="1" customHeight="1">
      <c r="A218" s="477">
        <f t="shared" si="74"/>
        <v>0</v>
      </c>
      <c r="B218" s="1124">
        <f t="shared" si="77"/>
        <v>0</v>
      </c>
      <c r="C218" s="1125">
        <f t="shared" si="77"/>
        <v>0</v>
      </c>
      <c r="D218" s="1125">
        <f t="shared" si="77"/>
        <v>0</v>
      </c>
      <c r="E218" s="1125">
        <f t="shared" si="77"/>
        <v>0</v>
      </c>
      <c r="F218" s="1125">
        <f t="shared" si="78"/>
        <v>0</v>
      </c>
      <c r="G218" s="1125">
        <f>+'6-3표준조사 4'!$V$164</f>
        <v>0</v>
      </c>
      <c r="H218" s="1126">
        <f>+'6-3표준조사 4'!$Z$164</f>
        <v>0</v>
      </c>
      <c r="I218" s="1127">
        <f>+'6-3표준조사 4'!$AA$164</f>
        <v>0</v>
      </c>
      <c r="J218" s="1126">
        <f>+'6-3표준조사 4'!$AC$164</f>
        <v>0</v>
      </c>
      <c r="K218" s="1128">
        <f>+'6-3표준조사 4'!$W$164</f>
        <v>0</v>
      </c>
      <c r="L218" s="1129">
        <f t="shared" si="79"/>
        <v>0</v>
      </c>
      <c r="M218" s="1130">
        <f>IF('6-3표준조사 4'!$R$79="모두베기",'6-3표준조사 4'!$Y$164,)</f>
        <v>0</v>
      </c>
      <c r="N218" s="1130">
        <f>IF('6-3표준조사 4'!$R$79="줄베기",'6-3표준조사 4'!$Y$164,)</f>
        <v>0</v>
      </c>
      <c r="O218" s="1130">
        <f>IF('6-3표준조사 4'!$R$79="둘레베기",'6-3표준조사 4'!$Y$164,)</f>
        <v>0</v>
      </c>
      <c r="P218" s="1130">
        <f>IF('6-3표준조사 4'!$R$79="맹아제거",'6-3표준조사 4'!$Y$164,)</f>
        <v>0</v>
      </c>
      <c r="Q218" s="1130"/>
      <c r="R218" s="1130">
        <f>'6-3표준조사 4'!$AD$164</f>
        <v>0</v>
      </c>
      <c r="S218" s="1130"/>
      <c r="T218" s="1131"/>
      <c r="U218" s="1131"/>
      <c r="V218" s="1131"/>
      <c r="W218" s="1131"/>
      <c r="X218" s="1131"/>
      <c r="Y218" s="1033"/>
      <c r="Z218" s="1132"/>
      <c r="AA218" s="551"/>
    </row>
    <row r="219" spans="1:28" ht="30" hidden="1" customHeight="1">
      <c r="A219" s="477">
        <f t="shared" si="74"/>
        <v>0</v>
      </c>
      <c r="B219" s="1124">
        <f t="shared" si="77"/>
        <v>0</v>
      </c>
      <c r="C219" s="1125">
        <f t="shared" si="77"/>
        <v>0</v>
      </c>
      <c r="D219" s="1125">
        <f t="shared" si="77"/>
        <v>0</v>
      </c>
      <c r="E219" s="1125">
        <f t="shared" si="77"/>
        <v>0</v>
      </c>
      <c r="F219" s="1125">
        <f t="shared" si="78"/>
        <v>0</v>
      </c>
      <c r="G219" s="1125">
        <f>+'6-3표준조사 4'!$V$165</f>
        <v>0</v>
      </c>
      <c r="H219" s="1126">
        <f>+'6-3표준조사 4'!$Z$165</f>
        <v>0</v>
      </c>
      <c r="I219" s="1127">
        <f>+'6-3표준조사 4'!$AA$165</f>
        <v>0</v>
      </c>
      <c r="J219" s="1126">
        <f>+'6-3표준조사 4'!$AC$165</f>
        <v>0</v>
      </c>
      <c r="K219" s="1128">
        <f>+'6-3표준조사 4'!$W$165</f>
        <v>0</v>
      </c>
      <c r="L219" s="1129">
        <f t="shared" si="79"/>
        <v>0</v>
      </c>
      <c r="M219" s="1130">
        <f>IF('6-3표준조사 4'!$R$79="모두베기",'6-3표준조사 4'!$Y$165,)</f>
        <v>0</v>
      </c>
      <c r="N219" s="1130">
        <f>IF('6-3표준조사 4'!$R$79="줄베기",'6-3표준조사 4'!$Y$165,)</f>
        <v>0</v>
      </c>
      <c r="O219" s="1130">
        <f>IF('6-3표준조사 4'!$R$79="둘레베기",'6-3표준조사 4'!$Y$165,)</f>
        <v>0</v>
      </c>
      <c r="P219" s="1130">
        <f>IF('6-3표준조사 4'!$R$79="맹아제거",'6-3표준조사 4'!$Y$165,)</f>
        <v>0</v>
      </c>
      <c r="Q219" s="1130"/>
      <c r="R219" s="1130">
        <f>'6-3표준조사 4'!$AD$165</f>
        <v>0</v>
      </c>
      <c r="S219" s="1130"/>
      <c r="T219" s="1131"/>
      <c r="U219" s="1131"/>
      <c r="V219" s="1131"/>
      <c r="W219" s="1131"/>
      <c r="X219" s="1131"/>
      <c r="Y219" s="1033"/>
      <c r="Z219" s="1132"/>
      <c r="AA219" s="551"/>
    </row>
    <row r="220" spans="1:28" ht="30" hidden="1" customHeight="1">
      <c r="A220" s="477">
        <f t="shared" si="74"/>
        <v>0</v>
      </c>
      <c r="B220" s="1135">
        <f t="shared" si="77"/>
        <v>0</v>
      </c>
      <c r="C220" s="1136">
        <f t="shared" si="77"/>
        <v>0</v>
      </c>
      <c r="D220" s="1136">
        <f t="shared" si="77"/>
        <v>0</v>
      </c>
      <c r="E220" s="1136">
        <f t="shared" si="77"/>
        <v>0</v>
      </c>
      <c r="F220" s="1136">
        <f t="shared" si="78"/>
        <v>0</v>
      </c>
      <c r="G220" s="1136">
        <f>+'6-3표준조사 4'!$V$166</f>
        <v>0</v>
      </c>
      <c r="H220" s="1137">
        <f>+'6-3표준조사 4'!$Z$166</f>
        <v>0</v>
      </c>
      <c r="I220" s="1138">
        <f>+'6-3표준조사 4'!$AA$166</f>
        <v>0</v>
      </c>
      <c r="J220" s="1137">
        <f>+'6-3표준조사 4'!$AC$166</f>
        <v>0</v>
      </c>
      <c r="K220" s="1139">
        <f>+'6-3표준조사 4'!$W$166</f>
        <v>0</v>
      </c>
      <c r="L220" s="1140">
        <f t="shared" si="79"/>
        <v>0</v>
      </c>
      <c r="M220" s="1141">
        <f>IF('6-3표준조사 4'!$R$79="모두베기",'6-3표준조사 4'!$Y$166,)</f>
        <v>0</v>
      </c>
      <c r="N220" s="1141">
        <f>IF('6-3표준조사 4'!$R$79="줄베기",'6-3표준조사 4'!$Y$166,)</f>
        <v>0</v>
      </c>
      <c r="O220" s="1141">
        <f>IF('6-3표준조사 4'!$R$79="둘레베기",'6-3표준조사 4'!$Y$166,)</f>
        <v>0</v>
      </c>
      <c r="P220" s="1141">
        <f>IF('6-3표준조사 4'!$R$79="맹아제거",'6-3표준조사 4'!$Y$166,)</f>
        <v>0</v>
      </c>
      <c r="Q220" s="1141"/>
      <c r="R220" s="1141">
        <f>'6-3표준조사 4'!$AD$166</f>
        <v>0</v>
      </c>
      <c r="S220" s="1141"/>
      <c r="T220" s="1144"/>
      <c r="U220" s="1144"/>
      <c r="V220" s="1144"/>
      <c r="W220" s="1144"/>
      <c r="X220" s="1144"/>
      <c r="Y220" s="1047"/>
      <c r="Z220" s="1145"/>
      <c r="AA220" s="551"/>
    </row>
    <row r="221" spans="1:28" ht="30" hidden="1" customHeight="1">
      <c r="A221" s="477">
        <f t="shared" si="74"/>
        <v>0</v>
      </c>
      <c r="B221" s="1013" t="str">
        <f>+'6-3표준조사 4'!$K$229</f>
        <v>62-0</v>
      </c>
      <c r="C221" s="1014" t="str">
        <f>+'6-3표준조사 4'!$L$229</f>
        <v>24-0</v>
      </c>
      <c r="D221" s="1014" t="str">
        <f>+'6-3표준조사 4'!$M$229</f>
        <v>단양</v>
      </c>
      <c r="E221" s="1014" t="str">
        <f>+'6-3표준조사 4'!$N$229</f>
        <v>적성</v>
      </c>
      <c r="F221" s="1014" t="str">
        <f>+'6-3표준조사 4'!$O$229</f>
        <v>소야</v>
      </c>
      <c r="G221" s="1014" t="str">
        <f>+'6-3표준조사 4'!$V$234</f>
        <v>산62</v>
      </c>
      <c r="H221" s="1015" t="str">
        <f>+'6-3표준조사 4'!$Z$234</f>
        <v>상수리(노)</v>
      </c>
      <c r="I221" s="1016">
        <f>+'6-3표준조사 4'!$AA$234</f>
        <v>0</v>
      </c>
      <c r="J221" s="1015">
        <f>+'6-3표준조사 4'!$AC$234</f>
        <v>2020</v>
      </c>
      <c r="K221" s="1017">
        <f>'6-3표준조사 4'!$W$234</f>
        <v>69.52</v>
      </c>
      <c r="L221" s="1018">
        <f t="shared" si="79"/>
        <v>0</v>
      </c>
      <c r="M221" s="1019">
        <f>IF('6-3표준조사 4'!$R$79="모두베기",'6-3표준조사 4'!$Y$234,)</f>
        <v>0</v>
      </c>
      <c r="N221" s="1019">
        <f>IF('6-3표준조사 4'!$R$79="줄베기",'6-3표준조사 4'!$Y$234,)</f>
        <v>0</v>
      </c>
      <c r="O221" s="1019">
        <f>IF('6-3표준조사 4'!$R$79="둘레베기",'6-3표준조사 4'!$Y$234,)</f>
        <v>0</v>
      </c>
      <c r="P221" s="1019">
        <f>IF('6-3표준조사 4'!$R$79="맹아제거",'6-3표준조사 4'!$Y$234,)</f>
        <v>0</v>
      </c>
      <c r="Q221" s="1018" t="s">
        <v>518</v>
      </c>
      <c r="R221" s="1019">
        <f>'6-3표준조사 4'!$AD$234</f>
        <v>0</v>
      </c>
      <c r="S221" s="1020">
        <f>'5-3단가산출서 4'!$D$153</f>
        <v>1900</v>
      </c>
      <c r="T221" s="1225" t="s">
        <v>1374</v>
      </c>
      <c r="U221" s="1121" t="s">
        <v>1372</v>
      </c>
      <c r="V221" s="1122">
        <f>'6-3표준조사 4'!$AB$234</f>
        <v>3000</v>
      </c>
      <c r="W221" s="1122">
        <f>'6-3표준조사 4'!$Q$235</f>
        <v>1900</v>
      </c>
      <c r="X221" s="1123">
        <f>W221/V221</f>
        <v>0.6333333333333333</v>
      </c>
      <c r="Y221" s="1023">
        <f>'6-3표준조사 4'!$O$231</f>
        <v>0.623</v>
      </c>
      <c r="Z221" s="1024"/>
      <c r="AA221" s="555"/>
      <c r="AB221" s="1010" t="s">
        <v>1397</v>
      </c>
    </row>
    <row r="222" spans="1:28" ht="30" hidden="1" customHeight="1">
      <c r="A222" s="477">
        <f t="shared" si="74"/>
        <v>0</v>
      </c>
      <c r="B222" s="1124">
        <f t="shared" ref="B222:E228" si="80">IF($A222&gt;0,B221,)</f>
        <v>0</v>
      </c>
      <c r="C222" s="1125">
        <f t="shared" si="80"/>
        <v>0</v>
      </c>
      <c r="D222" s="1125">
        <f t="shared" si="80"/>
        <v>0</v>
      </c>
      <c r="E222" s="1125">
        <f t="shared" si="80"/>
        <v>0</v>
      </c>
      <c r="F222" s="1125">
        <f t="shared" si="78"/>
        <v>0</v>
      </c>
      <c r="G222" s="1125">
        <f>+'6-3표준조사 4'!$V$235</f>
        <v>0</v>
      </c>
      <c r="H222" s="1126">
        <f>+'6-3표준조사 4'!$Z$235</f>
        <v>0</v>
      </c>
      <c r="I222" s="1127">
        <f>+'6-3표준조사 4'!$AA$235</f>
        <v>0</v>
      </c>
      <c r="J222" s="1126">
        <f>+'6-3표준조사 4'!$AC$235</f>
        <v>0</v>
      </c>
      <c r="K222" s="1128">
        <f>+'6-3표준조사 4'!$W$235</f>
        <v>0</v>
      </c>
      <c r="L222" s="1129">
        <f t="shared" si="79"/>
        <v>0</v>
      </c>
      <c r="M222" s="1130">
        <f>IF('6-3표준조사 4'!$R$79="모두베기",'6-3표준조사 4'!$Y$235,)</f>
        <v>0</v>
      </c>
      <c r="N222" s="1130">
        <f>IF('6-3표준조사 4'!$R$79="줄베기",'6-3표준조사 4'!$Y$235,)</f>
        <v>0</v>
      </c>
      <c r="O222" s="1130">
        <f>IF('6-3표준조사 4'!$R$79="둘레베기",'6-3표준조사 4'!$Y$235,)</f>
        <v>0</v>
      </c>
      <c r="P222" s="1130">
        <f>IF('6-3표준조사 4'!$R$79="맹아제거",'6-3표준조사 4'!$Y$235,)</f>
        <v>0</v>
      </c>
      <c r="Q222" s="1130"/>
      <c r="R222" s="1130">
        <f>'6-3표준조사 4'!$AD$235</f>
        <v>0</v>
      </c>
      <c r="S222" s="1130"/>
      <c r="T222" s="1131"/>
      <c r="U222" s="1131"/>
      <c r="V222" s="1131"/>
      <c r="W222" s="1131"/>
      <c r="X222" s="1131"/>
      <c r="Y222" s="1033"/>
      <c r="Z222" s="1132"/>
      <c r="AA222" s="551"/>
    </row>
    <row r="223" spans="1:28" ht="30" hidden="1" customHeight="1">
      <c r="A223" s="477">
        <f t="shared" si="74"/>
        <v>0</v>
      </c>
      <c r="B223" s="1124">
        <f t="shared" si="80"/>
        <v>0</v>
      </c>
      <c r="C223" s="1125">
        <f t="shared" si="80"/>
        <v>0</v>
      </c>
      <c r="D223" s="1125">
        <f t="shared" si="80"/>
        <v>0</v>
      </c>
      <c r="E223" s="1125">
        <f t="shared" si="80"/>
        <v>0</v>
      </c>
      <c r="F223" s="1125">
        <f t="shared" si="78"/>
        <v>0</v>
      </c>
      <c r="G223" s="1125">
        <f>+'6-3표준조사 4'!$V$236</f>
        <v>0</v>
      </c>
      <c r="H223" s="1126">
        <f>+'6-3표준조사 4'!$Z$236</f>
        <v>0</v>
      </c>
      <c r="I223" s="1127">
        <f>+'6-3표준조사 4'!$AA$236</f>
        <v>0</v>
      </c>
      <c r="J223" s="1126">
        <f>+'6-3표준조사 4'!$AC$236</f>
        <v>0</v>
      </c>
      <c r="K223" s="1128">
        <f>+'6-3표준조사 4'!$W$236</f>
        <v>0</v>
      </c>
      <c r="L223" s="1129">
        <f t="shared" si="79"/>
        <v>0</v>
      </c>
      <c r="M223" s="1130">
        <f>IF('6-3표준조사 4'!$R$79="모두베기",'6-3표준조사 4'!$Y$236,)</f>
        <v>0</v>
      </c>
      <c r="N223" s="1130">
        <f>IF('6-3표준조사 4'!$R$79="줄베기",'6-3표준조사 4'!$Y$236,)</f>
        <v>0</v>
      </c>
      <c r="O223" s="1130">
        <f>IF('6-3표준조사 4'!$R$79="둘레베기",'6-3표준조사 4'!$Y$236,)</f>
        <v>0</v>
      </c>
      <c r="P223" s="1130">
        <f>IF('6-3표준조사 4'!$R$79="맹아제거",'6-3표준조사 4'!$Y$236,)</f>
        <v>0</v>
      </c>
      <c r="Q223" s="1130"/>
      <c r="R223" s="1130">
        <f>'6-3표준조사 4'!$AD$236</f>
        <v>0</v>
      </c>
      <c r="S223" s="1130"/>
      <c r="T223" s="1131"/>
      <c r="U223" s="1131"/>
      <c r="V223" s="1131"/>
      <c r="W223" s="1131"/>
      <c r="X223" s="1131"/>
      <c r="Y223" s="1033"/>
      <c r="Z223" s="1132"/>
      <c r="AA223" s="551"/>
    </row>
    <row r="224" spans="1:28" ht="30" hidden="1" customHeight="1">
      <c r="A224" s="477">
        <f t="shared" si="74"/>
        <v>0</v>
      </c>
      <c r="B224" s="1124">
        <f t="shared" si="80"/>
        <v>0</v>
      </c>
      <c r="C224" s="1125">
        <f t="shared" si="80"/>
        <v>0</v>
      </c>
      <c r="D224" s="1125">
        <f t="shared" si="80"/>
        <v>0</v>
      </c>
      <c r="E224" s="1125">
        <f t="shared" si="80"/>
        <v>0</v>
      </c>
      <c r="F224" s="1125">
        <f t="shared" si="78"/>
        <v>0</v>
      </c>
      <c r="G224" s="1125">
        <f>+'6-3표준조사 4'!$V$237</f>
        <v>0</v>
      </c>
      <c r="H224" s="1126">
        <f>+'6-3표준조사 4'!$Z$237</f>
        <v>0</v>
      </c>
      <c r="I224" s="1127">
        <f>+'6-3표준조사 4'!$AA$237</f>
        <v>0</v>
      </c>
      <c r="J224" s="1126">
        <f>+'6-3표준조사 4'!$AC$237</f>
        <v>0</v>
      </c>
      <c r="K224" s="1128">
        <f>+'6-3표준조사 4'!$W$237</f>
        <v>0</v>
      </c>
      <c r="L224" s="1129">
        <f t="shared" si="79"/>
        <v>0</v>
      </c>
      <c r="M224" s="1130">
        <f>IF('6-3표준조사 4'!$R$79="모두베기",'6-3표준조사 4'!$Y$237,)</f>
        <v>0</v>
      </c>
      <c r="N224" s="1130">
        <f>IF('6-3표준조사 4'!$R$79="줄베기",'6-3표준조사 4'!$Y$237,)</f>
        <v>0</v>
      </c>
      <c r="O224" s="1130">
        <f>IF('6-3표준조사 4'!$R$79="둘레베기",'6-3표준조사 4'!$Y$237,)</f>
        <v>0</v>
      </c>
      <c r="P224" s="1130">
        <f>IF('6-3표준조사 4'!$R$79="맹아제거",'6-3표준조사 4'!$Y$237,)</f>
        <v>0</v>
      </c>
      <c r="Q224" s="1130"/>
      <c r="R224" s="1130">
        <f>'6-3표준조사 4'!$AD$237</f>
        <v>0</v>
      </c>
      <c r="S224" s="1130"/>
      <c r="T224" s="1131"/>
      <c r="U224" s="1131"/>
      <c r="V224" s="1131"/>
      <c r="W224" s="1131"/>
      <c r="X224" s="1131"/>
      <c r="Y224" s="1033"/>
      <c r="Z224" s="1132"/>
      <c r="AA224" s="551"/>
    </row>
    <row r="225" spans="1:28" ht="30" hidden="1" customHeight="1">
      <c r="A225" s="477">
        <f t="shared" si="74"/>
        <v>0</v>
      </c>
      <c r="B225" s="1124">
        <f t="shared" si="80"/>
        <v>0</v>
      </c>
      <c r="C225" s="1125">
        <f t="shared" si="80"/>
        <v>0</v>
      </c>
      <c r="D225" s="1125">
        <f t="shared" si="80"/>
        <v>0</v>
      </c>
      <c r="E225" s="1125">
        <f t="shared" si="80"/>
        <v>0</v>
      </c>
      <c r="F225" s="1125">
        <f t="shared" si="78"/>
        <v>0</v>
      </c>
      <c r="G225" s="1125">
        <f>+'6-3표준조사 4'!$V$238</f>
        <v>0</v>
      </c>
      <c r="H225" s="1126">
        <f>+'6-3표준조사 4'!$Z$238</f>
        <v>0</v>
      </c>
      <c r="I225" s="1127">
        <f>+'6-3표준조사 4'!$AA$238</f>
        <v>0</v>
      </c>
      <c r="J225" s="1126">
        <f>+'6-3표준조사 4'!$AC$238</f>
        <v>0</v>
      </c>
      <c r="K225" s="1128">
        <f>+'6-3표준조사 4'!$W$238</f>
        <v>0</v>
      </c>
      <c r="L225" s="1129">
        <f t="shared" si="79"/>
        <v>0</v>
      </c>
      <c r="M225" s="1130">
        <f>IF('6-3표준조사 4'!$R$79="모두베기",'6-3표준조사 4'!$Y$238,)</f>
        <v>0</v>
      </c>
      <c r="N225" s="1130">
        <f>IF('6-3표준조사 4'!$R$79="줄베기",'6-3표준조사 4'!$Y$238,)</f>
        <v>0</v>
      </c>
      <c r="O225" s="1130">
        <f>IF('6-3표준조사 4'!$R$79="둘레베기",'6-3표준조사 4'!$Y$238,)</f>
        <v>0</v>
      </c>
      <c r="P225" s="1130">
        <f>IF('6-3표준조사 4'!$R$79="맹아제거",'6-3표준조사 4'!$Y$238,)</f>
        <v>0</v>
      </c>
      <c r="Q225" s="1130"/>
      <c r="R225" s="1130">
        <f>'6-3표준조사 4'!$AD$238</f>
        <v>0</v>
      </c>
      <c r="S225" s="1130"/>
      <c r="T225" s="1131"/>
      <c r="U225" s="1131"/>
      <c r="V225" s="1131"/>
      <c r="W225" s="1131"/>
      <c r="X225" s="1131"/>
      <c r="Y225" s="1033"/>
      <c r="Z225" s="1132"/>
      <c r="AA225" s="551"/>
    </row>
    <row r="226" spans="1:28" ht="30" hidden="1" customHeight="1">
      <c r="A226" s="477">
        <f t="shared" si="74"/>
        <v>0</v>
      </c>
      <c r="B226" s="1124">
        <f t="shared" si="80"/>
        <v>0</v>
      </c>
      <c r="C226" s="1125">
        <f t="shared" si="80"/>
        <v>0</v>
      </c>
      <c r="D226" s="1125">
        <f t="shared" si="80"/>
        <v>0</v>
      </c>
      <c r="E226" s="1125">
        <f t="shared" si="80"/>
        <v>0</v>
      </c>
      <c r="F226" s="1125">
        <f t="shared" si="78"/>
        <v>0</v>
      </c>
      <c r="G226" s="1125">
        <f>+'6-3표준조사 4'!$V$239</f>
        <v>0</v>
      </c>
      <c r="H226" s="1126">
        <f>+'6-3표준조사 4'!$Z$239</f>
        <v>0</v>
      </c>
      <c r="I226" s="1127">
        <f>+'6-3표준조사 4'!$AA$239</f>
        <v>0</v>
      </c>
      <c r="J226" s="1126">
        <f>+'6-3표준조사 4'!$AC$239</f>
        <v>0</v>
      </c>
      <c r="K226" s="1128">
        <f>+'6-3표준조사 4'!$W$239</f>
        <v>0</v>
      </c>
      <c r="L226" s="1129">
        <f t="shared" si="79"/>
        <v>0</v>
      </c>
      <c r="M226" s="1130">
        <f>IF('6-3표준조사 4'!$R$79="모두베기",'6-3표준조사 4'!$Y$239,)</f>
        <v>0</v>
      </c>
      <c r="N226" s="1130">
        <f>IF('6-3표준조사 4'!$R$79="줄베기",'6-3표준조사 4'!$Y$239,)</f>
        <v>0</v>
      </c>
      <c r="O226" s="1130">
        <f>IF('6-3표준조사 4'!$R$79="둘레베기",'6-3표준조사 4'!$Y$239,)</f>
        <v>0</v>
      </c>
      <c r="P226" s="1130">
        <f>IF('6-3표준조사 4'!$R$79="맹아제거",'6-3표준조사 4'!$Y$239,)</f>
        <v>0</v>
      </c>
      <c r="Q226" s="1130"/>
      <c r="R226" s="1130">
        <f>'6-3표준조사 4'!$AD$239</f>
        <v>0</v>
      </c>
      <c r="S226" s="1130"/>
      <c r="T226" s="1131"/>
      <c r="U226" s="1131"/>
      <c r="V226" s="1131"/>
      <c r="W226" s="1131"/>
      <c r="X226" s="1131"/>
      <c r="Y226" s="1033"/>
      <c r="Z226" s="1132"/>
      <c r="AA226" s="551"/>
    </row>
    <row r="227" spans="1:28" ht="30" hidden="1" customHeight="1">
      <c r="A227" s="477">
        <f t="shared" si="74"/>
        <v>0</v>
      </c>
      <c r="B227" s="1124">
        <f t="shared" si="80"/>
        <v>0</v>
      </c>
      <c r="C227" s="1125">
        <f t="shared" si="80"/>
        <v>0</v>
      </c>
      <c r="D227" s="1125">
        <f t="shared" si="80"/>
        <v>0</v>
      </c>
      <c r="E227" s="1125">
        <f t="shared" si="80"/>
        <v>0</v>
      </c>
      <c r="F227" s="1125">
        <f t="shared" si="78"/>
        <v>0</v>
      </c>
      <c r="G227" s="1125">
        <f>+'6-3표준조사 4'!$V$240</f>
        <v>0</v>
      </c>
      <c r="H227" s="1126">
        <f>+'6-3표준조사 4'!$Z$240</f>
        <v>0</v>
      </c>
      <c r="I227" s="1127">
        <f>+'6-3표준조사 4'!$AA$240</f>
        <v>0</v>
      </c>
      <c r="J227" s="1126">
        <f>+'6-3표준조사 4'!$AC$240</f>
        <v>0</v>
      </c>
      <c r="K227" s="1128">
        <f>+'6-3표준조사 4'!$W$240</f>
        <v>0</v>
      </c>
      <c r="L227" s="1129">
        <f t="shared" si="79"/>
        <v>0</v>
      </c>
      <c r="M227" s="1130">
        <f>IF('6-3표준조사 4'!$R$79="모두베기",'6-3표준조사 4'!$Y$240,)</f>
        <v>0</v>
      </c>
      <c r="N227" s="1130">
        <f>IF('6-3표준조사 4'!$R$79="줄베기",'6-3표준조사 4'!$Y$240,)</f>
        <v>0</v>
      </c>
      <c r="O227" s="1130">
        <f>IF('6-3표준조사 4'!$R$79="둘레베기",'6-3표준조사 4'!$Y$240,)</f>
        <v>0</v>
      </c>
      <c r="P227" s="1130">
        <f>IF('6-3표준조사 4'!$R$79="맹아제거",'6-3표준조사 4'!$Y$240,)</f>
        <v>0</v>
      </c>
      <c r="Q227" s="1130"/>
      <c r="R227" s="1130">
        <f>'6-3표준조사 4'!$AD$240</f>
        <v>0</v>
      </c>
      <c r="S227" s="1130"/>
      <c r="T227" s="1131"/>
      <c r="U227" s="1131"/>
      <c r="V227" s="1131"/>
      <c r="W227" s="1131"/>
      <c r="X227" s="1131"/>
      <c r="Y227" s="1033"/>
      <c r="Z227" s="1132"/>
      <c r="AA227" s="551"/>
    </row>
    <row r="228" spans="1:28" ht="30" hidden="1" customHeight="1">
      <c r="A228" s="477">
        <f t="shared" si="74"/>
        <v>0</v>
      </c>
      <c r="B228" s="1135">
        <f t="shared" si="80"/>
        <v>0</v>
      </c>
      <c r="C228" s="1136">
        <f t="shared" si="80"/>
        <v>0</v>
      </c>
      <c r="D228" s="1136">
        <f t="shared" si="80"/>
        <v>0</v>
      </c>
      <c r="E228" s="1136">
        <f t="shared" si="80"/>
        <v>0</v>
      </c>
      <c r="F228" s="1136">
        <f t="shared" si="78"/>
        <v>0</v>
      </c>
      <c r="G228" s="1136">
        <f>+'6-3표준조사 4'!$V$241</f>
        <v>0</v>
      </c>
      <c r="H228" s="1137">
        <f>+'6-3표준조사 4'!$Z$241</f>
        <v>0</v>
      </c>
      <c r="I228" s="1138">
        <f>+'6-3표준조사 4'!$AA$241</f>
        <v>0</v>
      </c>
      <c r="J228" s="1137">
        <f>+'6-3표준조사 4'!$AC$241</f>
        <v>0</v>
      </c>
      <c r="K228" s="1139">
        <f>+'6-3표준조사 4'!$W$241</f>
        <v>0</v>
      </c>
      <c r="L228" s="1140">
        <f t="shared" si="79"/>
        <v>0</v>
      </c>
      <c r="M228" s="1141">
        <f>IF('6-3표준조사 4'!$R$79="모두베기",'6-3표준조사 4'!$Y$241,)</f>
        <v>0</v>
      </c>
      <c r="N228" s="1141">
        <f>IF('6-3표준조사 4'!$R$79="줄베기",'6-3표준조사 4'!$Y$241,)</f>
        <v>0</v>
      </c>
      <c r="O228" s="1141">
        <f>IF('6-3표준조사 4'!$R$79="둘레베기",'6-3표준조사 4'!$Y$241,)</f>
        <v>0</v>
      </c>
      <c r="P228" s="1141">
        <f>IF('6-3표준조사 4'!$R$79="맹아제거",'6-3표준조사 4'!$Y$241,)</f>
        <v>0</v>
      </c>
      <c r="Q228" s="1141"/>
      <c r="R228" s="1141">
        <f>'6-3표준조사 4'!$AD$241</f>
        <v>0</v>
      </c>
      <c r="S228" s="1141"/>
      <c r="T228" s="1144"/>
      <c r="U228" s="1144"/>
      <c r="V228" s="1144"/>
      <c r="W228" s="1144"/>
      <c r="X228" s="1144"/>
      <c r="Y228" s="1047"/>
      <c r="Z228" s="1145"/>
      <c r="AA228" s="551"/>
    </row>
    <row r="229" spans="1:28" ht="30" hidden="1" customHeight="1">
      <c r="A229" s="477">
        <f t="shared" si="74"/>
        <v>0</v>
      </c>
      <c r="B229" s="1013" t="str">
        <f>+'6-3표준조사 4'!$K$304</f>
        <v>62-0</v>
      </c>
      <c r="C229" s="1014" t="str">
        <f>+'6-3표준조사 4'!$L$304</f>
        <v>24-0</v>
      </c>
      <c r="D229" s="1014" t="str">
        <f>+'6-3표준조사 4'!$M$304</f>
        <v>단양</v>
      </c>
      <c r="E229" s="1014" t="str">
        <f>+'6-3표준조사 4'!$N$304</f>
        <v>적성</v>
      </c>
      <c r="F229" s="1014" t="str">
        <f>+'6-3표준조사 4'!$O$304</f>
        <v>소야</v>
      </c>
      <c r="G229" s="1014" t="str">
        <f>+'6-3표준조사 4'!$V$309</f>
        <v>산62</v>
      </c>
      <c r="H229" s="1015" t="str">
        <f>+'6-3표준조사 4'!$Z$309</f>
        <v>자작(용)</v>
      </c>
      <c r="I229" s="1016">
        <f>+'6-3표준조사 4'!$AA$309</f>
        <v>0</v>
      </c>
      <c r="J229" s="1015">
        <f>+'6-3표준조사 4'!$AC$309</f>
        <v>2020</v>
      </c>
      <c r="K229" s="1017">
        <f>+'6-3표준조사 4'!$W$309</f>
        <v>69.52</v>
      </c>
      <c r="L229" s="1018">
        <f t="shared" si="79"/>
        <v>0</v>
      </c>
      <c r="M229" s="1019">
        <f>IF('6-3표준조사 4'!$R$79="모두베기",'6-3표준조사 4'!$Y$309,)</f>
        <v>0</v>
      </c>
      <c r="N229" s="1019">
        <f>IF('6-3표준조사 4'!$R$79="줄베기",'6-3표준조사 4'!$Y$309,)</f>
        <v>0</v>
      </c>
      <c r="O229" s="1019">
        <f>IF('6-3표준조사 4'!$R$79="둘레베기",'6-3표준조사 4'!$Y$309,)</f>
        <v>0</v>
      </c>
      <c r="P229" s="1019">
        <f>IF('6-3표준조사 4'!$R$79="맹아제거",'6-3표준조사 4'!$Y$309,)</f>
        <v>0</v>
      </c>
      <c r="Q229" s="1018" t="s">
        <v>518</v>
      </c>
      <c r="R229" s="1019">
        <f>'6-3표준조사 4'!$AD$309</f>
        <v>0</v>
      </c>
      <c r="S229" s="1020">
        <f>'5-3단가산출서 4'!$D$198</f>
        <v>50</v>
      </c>
      <c r="T229" s="1225" t="s">
        <v>1374</v>
      </c>
      <c r="U229" s="1121" t="s">
        <v>1372</v>
      </c>
      <c r="V229" s="1122">
        <f>'6-3표준조사 4'!$AB$309</f>
        <v>3000</v>
      </c>
      <c r="W229" s="1122">
        <f>'6-3표준조사 4'!$Q$310</f>
        <v>50</v>
      </c>
      <c r="X229" s="1123">
        <f>W229/V229</f>
        <v>1.6666666666666666E-2</v>
      </c>
      <c r="Y229" s="1023">
        <f>'6-3표준조사 4'!$O$306</f>
        <v>0.5</v>
      </c>
      <c r="Z229" s="1024"/>
      <c r="AA229" s="555"/>
      <c r="AB229" s="1010" t="s">
        <v>1398</v>
      </c>
    </row>
    <row r="230" spans="1:28" ht="30" hidden="1" customHeight="1">
      <c r="A230" s="477">
        <f t="shared" si="74"/>
        <v>0</v>
      </c>
      <c r="B230" s="1124">
        <f t="shared" ref="B230:E236" si="81">IF($A230&gt;0,B229,)</f>
        <v>0</v>
      </c>
      <c r="C230" s="1125">
        <f t="shared" si="81"/>
        <v>0</v>
      </c>
      <c r="D230" s="1125">
        <f t="shared" si="81"/>
        <v>0</v>
      </c>
      <c r="E230" s="1125">
        <f t="shared" si="81"/>
        <v>0</v>
      </c>
      <c r="F230" s="1125">
        <f t="shared" si="78"/>
        <v>0</v>
      </c>
      <c r="G230" s="1125">
        <f>+'6-3표준조사 4'!$V$310</f>
        <v>0</v>
      </c>
      <c r="H230" s="1126">
        <f>+'6-3표준조사 4'!$Z$310</f>
        <v>0</v>
      </c>
      <c r="I230" s="1127">
        <f>+'6-3표준조사 4'!$AA$310</f>
        <v>0</v>
      </c>
      <c r="J230" s="1126">
        <f>+'6-3표준조사 4'!$AC$310</f>
        <v>0</v>
      </c>
      <c r="K230" s="1128">
        <f>+'6-3표준조사 4'!$W$310</f>
        <v>0</v>
      </c>
      <c r="L230" s="1129">
        <f t="shared" si="79"/>
        <v>0</v>
      </c>
      <c r="M230" s="1130">
        <f>IF('6-3표준조사 4'!$R$79="모두베기",'6-3표준조사 4'!$Y$310,)</f>
        <v>0</v>
      </c>
      <c r="N230" s="1130">
        <f>IF('6-3표준조사 4'!$R$79="줄베기",'6-3표준조사 4'!$Y$310,)</f>
        <v>0</v>
      </c>
      <c r="O230" s="1130">
        <f>IF('6-3표준조사 4'!$R$79="둘레베기",'6-3표준조사 4'!$Y$310,)</f>
        <v>0</v>
      </c>
      <c r="P230" s="1130">
        <f>IF('6-3표준조사 4'!$R$79="맹아제거",'6-3표준조사 4'!$Y$310,)</f>
        <v>0</v>
      </c>
      <c r="Q230" s="1130"/>
      <c r="R230" s="1130">
        <f>'6-3표준조사 4'!$AD$310</f>
        <v>0</v>
      </c>
      <c r="S230" s="1130"/>
      <c r="T230" s="1131"/>
      <c r="U230" s="1131"/>
      <c r="V230" s="1131"/>
      <c r="W230" s="1131"/>
      <c r="X230" s="1131"/>
      <c r="Y230" s="1033"/>
      <c r="Z230" s="1132"/>
      <c r="AA230" s="551"/>
    </row>
    <row r="231" spans="1:28" ht="30" hidden="1" customHeight="1">
      <c r="A231" s="477">
        <f t="shared" si="74"/>
        <v>0</v>
      </c>
      <c r="B231" s="1124">
        <f t="shared" si="81"/>
        <v>0</v>
      </c>
      <c r="C231" s="1125">
        <f t="shared" si="81"/>
        <v>0</v>
      </c>
      <c r="D231" s="1125">
        <f t="shared" si="81"/>
        <v>0</v>
      </c>
      <c r="E231" s="1125">
        <f t="shared" si="81"/>
        <v>0</v>
      </c>
      <c r="F231" s="1125">
        <f t="shared" si="78"/>
        <v>0</v>
      </c>
      <c r="G231" s="1125">
        <f>+'6-3표준조사 4'!$V$311</f>
        <v>0</v>
      </c>
      <c r="H231" s="1126">
        <f>+'6-3표준조사 4'!$Z$311</f>
        <v>0</v>
      </c>
      <c r="I231" s="1127">
        <f>+'6-3표준조사 4'!$AA$311</f>
        <v>0</v>
      </c>
      <c r="J231" s="1126">
        <f>+'6-3표준조사 4'!$AC$311</f>
        <v>0</v>
      </c>
      <c r="K231" s="1128">
        <f>+'6-3표준조사 4'!$W$311</f>
        <v>0</v>
      </c>
      <c r="L231" s="1129">
        <f t="shared" si="79"/>
        <v>0</v>
      </c>
      <c r="M231" s="1130">
        <f>IF('6-3표준조사 4'!$R$79="모두베기",'6-3표준조사 4'!$Y$311,)</f>
        <v>0</v>
      </c>
      <c r="N231" s="1130">
        <f>IF('6-3표준조사 4'!$R$79="줄베기",'6-3표준조사 4'!$Y$311,)</f>
        <v>0</v>
      </c>
      <c r="O231" s="1130">
        <f>IF('6-3표준조사 4'!$R$79="둘레베기",'6-3표준조사 4'!$Y$311,)</f>
        <v>0</v>
      </c>
      <c r="P231" s="1130">
        <f>IF('6-3표준조사 4'!$R$79="맹아제거",'6-3표준조사 4'!$Y$311,)</f>
        <v>0</v>
      </c>
      <c r="Q231" s="1130"/>
      <c r="R231" s="1130">
        <f>'6-3표준조사 4'!$AD$311</f>
        <v>0</v>
      </c>
      <c r="S231" s="1130"/>
      <c r="T231" s="1131"/>
      <c r="U231" s="1131"/>
      <c r="V231" s="1131"/>
      <c r="W231" s="1131"/>
      <c r="X231" s="1131"/>
      <c r="Y231" s="1033"/>
      <c r="Z231" s="1132"/>
      <c r="AA231" s="551"/>
    </row>
    <row r="232" spans="1:28" ht="30" hidden="1" customHeight="1">
      <c r="A232" s="477">
        <f t="shared" si="74"/>
        <v>0</v>
      </c>
      <c r="B232" s="1124">
        <f t="shared" si="81"/>
        <v>0</v>
      </c>
      <c r="C232" s="1125">
        <f t="shared" si="81"/>
        <v>0</v>
      </c>
      <c r="D232" s="1125">
        <f t="shared" si="81"/>
        <v>0</v>
      </c>
      <c r="E232" s="1125">
        <f t="shared" si="81"/>
        <v>0</v>
      </c>
      <c r="F232" s="1125">
        <f t="shared" si="78"/>
        <v>0</v>
      </c>
      <c r="G232" s="1125">
        <f>+'6-3표준조사 4'!$V$312</f>
        <v>0</v>
      </c>
      <c r="H232" s="1126">
        <f>+'6-3표준조사 4'!$Z$312</f>
        <v>0</v>
      </c>
      <c r="I232" s="1127">
        <f>+'6-3표준조사 4'!$AA$312</f>
        <v>0</v>
      </c>
      <c r="J232" s="1126">
        <f>+'6-3표준조사 4'!$AC$312</f>
        <v>0</v>
      </c>
      <c r="K232" s="1128">
        <f>+'6-3표준조사 4'!$W$312</f>
        <v>0</v>
      </c>
      <c r="L232" s="1129">
        <f t="shared" si="79"/>
        <v>0</v>
      </c>
      <c r="M232" s="1130">
        <f>IF('6-3표준조사 4'!$R$79="모두베기",'6-3표준조사 4'!$Y$312,)</f>
        <v>0</v>
      </c>
      <c r="N232" s="1130">
        <f>IF('6-3표준조사 4'!$R$79="줄베기",'6-3표준조사 4'!$Y$312,)</f>
        <v>0</v>
      </c>
      <c r="O232" s="1130">
        <f>IF('6-3표준조사 4'!$R$79="둘레베기",'6-3표준조사 4'!$Y$312,)</f>
        <v>0</v>
      </c>
      <c r="P232" s="1130">
        <f>IF('6-3표준조사 4'!$R$79="맹아제거",'6-3표준조사 4'!$Y$312,)</f>
        <v>0</v>
      </c>
      <c r="Q232" s="1130"/>
      <c r="R232" s="1130">
        <f>'6-3표준조사 4'!$AD$312</f>
        <v>0</v>
      </c>
      <c r="S232" s="1130"/>
      <c r="T232" s="1131"/>
      <c r="U232" s="1131"/>
      <c r="V232" s="1131"/>
      <c r="W232" s="1131"/>
      <c r="X232" s="1131"/>
      <c r="Y232" s="1033"/>
      <c r="Z232" s="1132"/>
      <c r="AA232" s="551"/>
    </row>
    <row r="233" spans="1:28" ht="30" hidden="1" customHeight="1">
      <c r="A233" s="477">
        <f t="shared" si="74"/>
        <v>0</v>
      </c>
      <c r="B233" s="1124">
        <f t="shared" si="81"/>
        <v>0</v>
      </c>
      <c r="C233" s="1125">
        <f t="shared" si="81"/>
        <v>0</v>
      </c>
      <c r="D233" s="1125">
        <f t="shared" si="81"/>
        <v>0</v>
      </c>
      <c r="E233" s="1125">
        <f t="shared" si="81"/>
        <v>0</v>
      </c>
      <c r="F233" s="1125">
        <f t="shared" si="78"/>
        <v>0</v>
      </c>
      <c r="G233" s="1125">
        <f>+'6-3표준조사 4'!$V$313</f>
        <v>0</v>
      </c>
      <c r="H233" s="1126">
        <f>+'6-3표준조사 4'!$Z$313</f>
        <v>0</v>
      </c>
      <c r="I233" s="1127">
        <f>+'6-3표준조사 4'!$AA$313</f>
        <v>0</v>
      </c>
      <c r="J233" s="1126">
        <f>+'6-3표준조사 4'!$AC$313</f>
        <v>0</v>
      </c>
      <c r="K233" s="1128">
        <f>+'6-3표준조사 4'!$W$313</f>
        <v>0</v>
      </c>
      <c r="L233" s="1129">
        <f t="shared" si="79"/>
        <v>0</v>
      </c>
      <c r="M233" s="1130">
        <f>IF('6-3표준조사 4'!$R$79="모두베기",'6-3표준조사 4'!$Y$313,)</f>
        <v>0</v>
      </c>
      <c r="N233" s="1130">
        <f>IF('6-3표준조사 4'!$R$79="줄베기",'6-3표준조사 4'!$Y$313,)</f>
        <v>0</v>
      </c>
      <c r="O233" s="1130">
        <f>IF('6-3표준조사 4'!$R$79="둘레베기",'6-3표준조사 4'!$Y$313,)</f>
        <v>0</v>
      </c>
      <c r="P233" s="1130">
        <f>IF('6-3표준조사 4'!$R$79="맹아제거",'6-3표준조사 4'!$Y$313,)</f>
        <v>0</v>
      </c>
      <c r="Q233" s="1130"/>
      <c r="R233" s="1130">
        <f>'6-3표준조사 4'!$AD$313</f>
        <v>0</v>
      </c>
      <c r="S233" s="1130"/>
      <c r="T233" s="1131"/>
      <c r="U233" s="1131"/>
      <c r="V233" s="1131"/>
      <c r="W233" s="1131"/>
      <c r="X233" s="1131"/>
      <c r="Y233" s="1033"/>
      <c r="Z233" s="1132"/>
      <c r="AA233" s="551"/>
    </row>
    <row r="234" spans="1:28" ht="30" hidden="1" customHeight="1">
      <c r="A234" s="477">
        <f t="shared" si="74"/>
        <v>0</v>
      </c>
      <c r="B234" s="1124">
        <f t="shared" si="81"/>
        <v>0</v>
      </c>
      <c r="C234" s="1125">
        <f t="shared" si="81"/>
        <v>0</v>
      </c>
      <c r="D234" s="1125">
        <f t="shared" si="81"/>
        <v>0</v>
      </c>
      <c r="E234" s="1125">
        <f t="shared" si="81"/>
        <v>0</v>
      </c>
      <c r="F234" s="1125">
        <f t="shared" si="78"/>
        <v>0</v>
      </c>
      <c r="G234" s="1125">
        <f>+'6-3표준조사 4'!$V$314</f>
        <v>0</v>
      </c>
      <c r="H234" s="1126">
        <f>+'6-3표준조사 4'!$Z$314</f>
        <v>0</v>
      </c>
      <c r="I234" s="1127">
        <f>+'6-3표준조사 4'!$AA$314</f>
        <v>0</v>
      </c>
      <c r="J234" s="1126">
        <f>+'6-3표준조사 4'!$AC$314</f>
        <v>0</v>
      </c>
      <c r="K234" s="1128">
        <f>+'6-3표준조사 4'!$W$314</f>
        <v>0</v>
      </c>
      <c r="L234" s="1129">
        <f t="shared" si="79"/>
        <v>0</v>
      </c>
      <c r="M234" s="1130">
        <f>IF('6-3표준조사 4'!$R$79="모두베기",'6-3표준조사 4'!$Y$314,)</f>
        <v>0</v>
      </c>
      <c r="N234" s="1130">
        <f>IF('6-3표준조사 4'!$R$79="줄베기",'6-3표준조사 4'!$Y$314,)</f>
        <v>0</v>
      </c>
      <c r="O234" s="1130">
        <f>IF('6-3표준조사 4'!$R$79="둘레베기",'6-3표준조사 4'!$Y$314,)</f>
        <v>0</v>
      </c>
      <c r="P234" s="1130">
        <f>IF('6-3표준조사 4'!$R$79="맹아제거",'6-3표준조사 4'!$Y$314,)</f>
        <v>0</v>
      </c>
      <c r="Q234" s="1130"/>
      <c r="R234" s="1130">
        <f>'6-3표준조사 4'!$AD$314</f>
        <v>0</v>
      </c>
      <c r="S234" s="1130"/>
      <c r="T234" s="1131"/>
      <c r="U234" s="1131"/>
      <c r="V234" s="1131"/>
      <c r="W234" s="1131"/>
      <c r="X234" s="1131"/>
      <c r="Y234" s="1033"/>
      <c r="Z234" s="1132"/>
      <c r="AA234" s="551"/>
    </row>
    <row r="235" spans="1:28" ht="30" hidden="1" customHeight="1">
      <c r="A235" s="477">
        <f t="shared" si="74"/>
        <v>0</v>
      </c>
      <c r="B235" s="1124">
        <f t="shared" si="81"/>
        <v>0</v>
      </c>
      <c r="C235" s="1125">
        <f t="shared" si="81"/>
        <v>0</v>
      </c>
      <c r="D235" s="1125">
        <f t="shared" si="81"/>
        <v>0</v>
      </c>
      <c r="E235" s="1125">
        <f t="shared" si="81"/>
        <v>0</v>
      </c>
      <c r="F235" s="1125">
        <f t="shared" si="78"/>
        <v>0</v>
      </c>
      <c r="G235" s="1125">
        <f>+'6-3표준조사 4'!$V$315</f>
        <v>0</v>
      </c>
      <c r="H235" s="1126">
        <f>+'6-3표준조사 4'!$Z$315</f>
        <v>0</v>
      </c>
      <c r="I235" s="1127">
        <f>+'6-3표준조사 4'!$AA$315</f>
        <v>0</v>
      </c>
      <c r="J235" s="1126">
        <f>+'6-3표준조사 4'!$AC$315</f>
        <v>0</v>
      </c>
      <c r="K235" s="1128">
        <f>+'6-3표준조사 4'!$W$315</f>
        <v>0</v>
      </c>
      <c r="L235" s="1129">
        <f t="shared" si="79"/>
        <v>0</v>
      </c>
      <c r="M235" s="1130">
        <f>IF('6-3표준조사 4'!$R$79="모두베기",'6-3표준조사 4'!$Y$315,)</f>
        <v>0</v>
      </c>
      <c r="N235" s="1130">
        <f>IF('6-3표준조사 4'!$R$79="줄베기",'6-3표준조사 4'!$Y$315,)</f>
        <v>0</v>
      </c>
      <c r="O235" s="1130">
        <f>IF('6-3표준조사 4'!$R$79="둘레베기",'6-3표준조사 4'!$Y$315,)</f>
        <v>0</v>
      </c>
      <c r="P235" s="1130">
        <f>IF('6-3표준조사 4'!$R$79="맹아제거",'6-3표준조사 4'!$Y$315,)</f>
        <v>0</v>
      </c>
      <c r="Q235" s="1130"/>
      <c r="R235" s="1130">
        <f>'6-3표준조사 4'!$AD$315</f>
        <v>0</v>
      </c>
      <c r="S235" s="1130"/>
      <c r="T235" s="1131"/>
      <c r="U235" s="1131"/>
      <c r="V235" s="1131"/>
      <c r="W235" s="1131"/>
      <c r="X235" s="1131"/>
      <c r="Y235" s="1033"/>
      <c r="Z235" s="1132"/>
      <c r="AA235" s="551"/>
    </row>
    <row r="236" spans="1:28" ht="30" hidden="1" customHeight="1">
      <c r="A236" s="477">
        <f t="shared" si="74"/>
        <v>0</v>
      </c>
      <c r="B236" s="1135">
        <f t="shared" si="81"/>
        <v>0</v>
      </c>
      <c r="C236" s="1136">
        <f t="shared" si="81"/>
        <v>0</v>
      </c>
      <c r="D236" s="1136">
        <f t="shared" si="81"/>
        <v>0</v>
      </c>
      <c r="E236" s="1136">
        <f t="shared" si="81"/>
        <v>0</v>
      </c>
      <c r="F236" s="1136">
        <f t="shared" si="78"/>
        <v>0</v>
      </c>
      <c r="G236" s="1136">
        <f>+'6-3표준조사 4'!$V$316</f>
        <v>0</v>
      </c>
      <c r="H236" s="1137">
        <f>+'6-3표준조사 4'!$Z$316</f>
        <v>0</v>
      </c>
      <c r="I236" s="1138">
        <f>+'6-3표준조사 4'!$AA$316</f>
        <v>0</v>
      </c>
      <c r="J236" s="1137">
        <f>+'6-3표준조사 4'!$AC$316</f>
        <v>0</v>
      </c>
      <c r="K236" s="1139">
        <f>+'6-3표준조사 4'!$W$316</f>
        <v>0</v>
      </c>
      <c r="L236" s="1140">
        <f t="shared" si="79"/>
        <v>0</v>
      </c>
      <c r="M236" s="1141">
        <f>IF('6-3표준조사 4'!$R$79="모두베기",'6-3표준조사 4'!$Y$316,)</f>
        <v>0</v>
      </c>
      <c r="N236" s="1141">
        <f>IF('6-3표준조사 4'!$R$79="줄베기",'6-3표준조사 4'!$Y$316,)</f>
        <v>0</v>
      </c>
      <c r="O236" s="1141">
        <f>IF('6-3표준조사 4'!$R$79="둘레베기",'6-3표준조사 4'!$Y$316,)</f>
        <v>0</v>
      </c>
      <c r="P236" s="1141">
        <f>IF('6-3표준조사 4'!$R$79="맹아제거",'6-3표준조사 4'!$Y$316,)</f>
        <v>0</v>
      </c>
      <c r="Q236" s="1141"/>
      <c r="R236" s="1141">
        <f>'6-3표준조사 4'!$AD$316</f>
        <v>0</v>
      </c>
      <c r="S236" s="1141"/>
      <c r="T236" s="1144"/>
      <c r="U236" s="1144"/>
      <c r="V236" s="1144"/>
      <c r="W236" s="1144"/>
      <c r="X236" s="1144"/>
      <c r="Y236" s="1047"/>
      <c r="Z236" s="1145"/>
      <c r="AA236" s="551"/>
    </row>
    <row r="237" spans="1:28" ht="30" hidden="1" customHeight="1">
      <c r="A237" s="477">
        <f t="shared" si="74"/>
        <v>0</v>
      </c>
      <c r="B237" s="1013" t="str">
        <f>+'6-3표준조사 4'!$K$379</f>
        <v>7-0</v>
      </c>
      <c r="C237" s="1014" t="str">
        <f>+'6-3표준조사 4'!$L$379</f>
        <v>10-0</v>
      </c>
      <c r="D237" s="1014" t="str">
        <f>+'6-3표준조사 4'!$M$379</f>
        <v>제천</v>
      </c>
      <c r="E237" s="1014" t="str">
        <f>+'6-3표준조사 4'!$N$379</f>
        <v>백운</v>
      </c>
      <c r="F237" s="1014" t="str">
        <f>+'6-3표준조사 4'!$O$379</f>
        <v>화당</v>
      </c>
      <c r="G237" s="1014" t="str">
        <f>+'6-3표준조사 4'!$V$384</f>
        <v>산23-13</v>
      </c>
      <c r="H237" s="1015" t="str">
        <f>+'6-3표준조사 4'!$Z$384</f>
        <v>낙엽송(용)</v>
      </c>
      <c r="I237" s="1016" t="str">
        <f>+'6-3표준조사 4'!$AA$384</f>
        <v>2-0</v>
      </c>
      <c r="J237" s="1015">
        <f>+'6-3표준조사 4'!$AC$384</f>
        <v>2023</v>
      </c>
      <c r="K237" s="1017">
        <f>'6-3표준조사 4'!$W$384</f>
        <v>12.84</v>
      </c>
      <c r="L237" s="1018">
        <f t="shared" si="79"/>
        <v>0</v>
      </c>
      <c r="M237" s="1019">
        <f>IF('6-3표준조사 4'!$R$79="모두베기",'6-3표준조사 4'!$Y$384,)</f>
        <v>0</v>
      </c>
      <c r="N237" s="1019">
        <f>IF('6-3표준조사 4'!$R$79="줄베기",'6-3표준조사 4'!$Y$384,)</f>
        <v>0</v>
      </c>
      <c r="O237" s="1019">
        <f>IF('6-3표준조사 4'!$R$79="둘레베기",'6-3표준조사 4'!$Y$384,)</f>
        <v>0</v>
      </c>
      <c r="P237" s="1019">
        <f>IF('6-3표준조사 4'!$R$79="맹아제거",'6-3표준조사 4'!$Y$384,)</f>
        <v>0</v>
      </c>
      <c r="Q237" s="1018" t="s">
        <v>518</v>
      </c>
      <c r="R237" s="1019">
        <f>'6-3표준조사 4'!$AD$384</f>
        <v>0</v>
      </c>
      <c r="S237" s="1020">
        <f>'5-3단가산출서 4'!$D$243</f>
        <v>50</v>
      </c>
      <c r="T237" s="1905" t="s">
        <v>1485</v>
      </c>
      <c r="U237" s="1911" t="s">
        <v>1372</v>
      </c>
      <c r="V237" s="1122">
        <f>'6-3표준조사 4'!$AB$384</f>
        <v>3000</v>
      </c>
      <c r="W237" s="1122">
        <f>'6-3표준조사 4'!$Q$385</f>
        <v>50</v>
      </c>
      <c r="X237" s="1123">
        <f>W237/V237</f>
        <v>1.6666666666666666E-2</v>
      </c>
      <c r="Y237" s="1023">
        <f>'6-3표준조사 4'!$O$381</f>
        <v>0.5</v>
      </c>
      <c r="Z237" s="1912"/>
      <c r="AA237" s="555"/>
      <c r="AB237" s="1010" t="s">
        <v>1399</v>
      </c>
    </row>
    <row r="238" spans="1:28" ht="30" hidden="1" customHeight="1">
      <c r="A238" s="477">
        <f t="shared" si="74"/>
        <v>0</v>
      </c>
      <c r="B238" s="1124">
        <f t="shared" ref="B238:E244" si="82">IF($A238&gt;0,B237,)</f>
        <v>0</v>
      </c>
      <c r="C238" s="1125">
        <f t="shared" si="82"/>
        <v>0</v>
      </c>
      <c r="D238" s="1125">
        <f t="shared" si="82"/>
        <v>0</v>
      </c>
      <c r="E238" s="1125">
        <f t="shared" si="82"/>
        <v>0</v>
      </c>
      <c r="F238" s="1125">
        <f t="shared" si="78"/>
        <v>0</v>
      </c>
      <c r="G238" s="1125">
        <f>+'6-3표준조사 4'!$V$385</f>
        <v>0</v>
      </c>
      <c r="H238" s="1126">
        <f>+'6-3표준조사 4'!$Z$385</f>
        <v>0</v>
      </c>
      <c r="I238" s="1127">
        <f>+'6-3표준조사 4'!$AA$385</f>
        <v>0</v>
      </c>
      <c r="J238" s="1126">
        <f>+'6-3표준조사 4'!$AC$385</f>
        <v>0</v>
      </c>
      <c r="K238" s="1128">
        <f>+'6-3표준조사 4'!$W$385</f>
        <v>0</v>
      </c>
      <c r="L238" s="1129">
        <f t="shared" si="79"/>
        <v>0</v>
      </c>
      <c r="M238" s="1130">
        <f>IF('6-3표준조사 4'!$R$79="모두베기",'6-3표준조사 4'!$Y$385,)</f>
        <v>0</v>
      </c>
      <c r="N238" s="1130">
        <f>IF('6-3표준조사 4'!$R$79="줄베기",'6-3표준조사 4'!$Y$385,)</f>
        <v>0</v>
      </c>
      <c r="O238" s="1130">
        <f>IF('6-3표준조사 4'!$R$79="둘레베기",'6-3표준조사 4'!$Y$385,)</f>
        <v>0</v>
      </c>
      <c r="P238" s="1130">
        <f>IF('6-3표준조사 4'!$R$79="맹아제거",'6-3표준조사 4'!$Y$385,)</f>
        <v>0</v>
      </c>
      <c r="Q238" s="1130"/>
      <c r="R238" s="1130">
        <f>'6-3표준조사 4'!$AD$385</f>
        <v>0</v>
      </c>
      <c r="S238" s="1130"/>
      <c r="T238" s="1910"/>
      <c r="U238" s="1910"/>
      <c r="V238" s="1131"/>
      <c r="W238" s="1131"/>
      <c r="X238" s="1131"/>
      <c r="Y238" s="1033"/>
      <c r="Z238" s="1913"/>
      <c r="AA238" s="551"/>
    </row>
    <row r="239" spans="1:28" ht="30" hidden="1" customHeight="1">
      <c r="A239" s="477">
        <f t="shared" si="74"/>
        <v>0</v>
      </c>
      <c r="B239" s="1124">
        <f t="shared" si="82"/>
        <v>0</v>
      </c>
      <c r="C239" s="1125">
        <f t="shared" si="82"/>
        <v>0</v>
      </c>
      <c r="D239" s="1125">
        <f t="shared" si="82"/>
        <v>0</v>
      </c>
      <c r="E239" s="1125">
        <f t="shared" si="82"/>
        <v>0</v>
      </c>
      <c r="F239" s="1125">
        <f t="shared" si="78"/>
        <v>0</v>
      </c>
      <c r="G239" s="1125">
        <f>+'6-3표준조사 4'!$V$386</f>
        <v>0</v>
      </c>
      <c r="H239" s="1126">
        <f>+'6-3표준조사 4'!$Z$386</f>
        <v>0</v>
      </c>
      <c r="I239" s="1127">
        <f>+'6-3표준조사 4'!$AA$386</f>
        <v>0</v>
      </c>
      <c r="J239" s="1126">
        <f>+'6-3표준조사 4'!$AC$386</f>
        <v>0</v>
      </c>
      <c r="K239" s="1128">
        <f>+'6-3표준조사 4'!$W$386</f>
        <v>0</v>
      </c>
      <c r="L239" s="1129">
        <f t="shared" si="79"/>
        <v>0</v>
      </c>
      <c r="M239" s="1130">
        <f>IF('6-3표준조사 4'!$R$79="모두베기",'6-3표준조사 4'!$Y$386,)</f>
        <v>0</v>
      </c>
      <c r="N239" s="1130">
        <f>IF('6-3표준조사 4'!$R$79="줄베기",'6-3표준조사 4'!$Y$386,)</f>
        <v>0</v>
      </c>
      <c r="O239" s="1130">
        <f>IF('6-3표준조사 4'!$R$79="둘레베기",'6-3표준조사 4'!$Y$386,)</f>
        <v>0</v>
      </c>
      <c r="P239" s="1130">
        <f>IF('6-3표준조사 4'!$R$79="맹아제거",'6-3표준조사 4'!$Y$386,)</f>
        <v>0</v>
      </c>
      <c r="Q239" s="1130"/>
      <c r="R239" s="1130">
        <f>'6-3표준조사 4'!$AD$386</f>
        <v>0</v>
      </c>
      <c r="S239" s="1130"/>
      <c r="T239" s="1910"/>
      <c r="U239" s="1910"/>
      <c r="V239" s="1131"/>
      <c r="W239" s="1131"/>
      <c r="X239" s="1131"/>
      <c r="Y239" s="1033"/>
      <c r="Z239" s="1913"/>
      <c r="AA239" s="551"/>
    </row>
    <row r="240" spans="1:28" ht="30" hidden="1" customHeight="1">
      <c r="A240" s="477">
        <f t="shared" si="74"/>
        <v>0</v>
      </c>
      <c r="B240" s="1124">
        <f t="shared" si="82"/>
        <v>0</v>
      </c>
      <c r="C240" s="1125">
        <f t="shared" si="82"/>
        <v>0</v>
      </c>
      <c r="D240" s="1125">
        <f t="shared" si="82"/>
        <v>0</v>
      </c>
      <c r="E240" s="1125">
        <f t="shared" si="82"/>
        <v>0</v>
      </c>
      <c r="F240" s="1125">
        <f t="shared" si="78"/>
        <v>0</v>
      </c>
      <c r="G240" s="1125">
        <f>+'6-3표준조사 4'!$V$387</f>
        <v>0</v>
      </c>
      <c r="H240" s="1126">
        <f>+'6-3표준조사 4'!$Z$387</f>
        <v>0</v>
      </c>
      <c r="I240" s="1127">
        <f>+'6-3표준조사 4'!$AA$387</f>
        <v>0</v>
      </c>
      <c r="J240" s="1126">
        <f>+'6-3표준조사 4'!$AC$387</f>
        <v>0</v>
      </c>
      <c r="K240" s="1128">
        <f>+'6-3표준조사 4'!$W$387</f>
        <v>0</v>
      </c>
      <c r="L240" s="1129">
        <f t="shared" si="79"/>
        <v>0</v>
      </c>
      <c r="M240" s="1130">
        <f>IF('6-3표준조사 4'!$R$79="모두베기",'6-3표준조사 4'!$Y$387,)</f>
        <v>0</v>
      </c>
      <c r="N240" s="1130">
        <f>IF('6-3표준조사 4'!$R$79="줄베기",'6-3표준조사 4'!$Y$387,)</f>
        <v>0</v>
      </c>
      <c r="O240" s="1130">
        <f>IF('6-3표준조사 4'!$R$79="둘레베기",'6-3표준조사 4'!$Y$387,)</f>
        <v>0</v>
      </c>
      <c r="P240" s="1130">
        <f>IF('6-3표준조사 4'!$R$79="맹아제거",'6-3표준조사 4'!$Y$387,)</f>
        <v>0</v>
      </c>
      <c r="Q240" s="1130"/>
      <c r="R240" s="1130">
        <f>'6-3표준조사 4'!$AD$387</f>
        <v>0</v>
      </c>
      <c r="S240" s="1130"/>
      <c r="T240" s="1131"/>
      <c r="U240" s="1131"/>
      <c r="V240" s="1131"/>
      <c r="W240" s="1131"/>
      <c r="X240" s="1131"/>
      <c r="Y240" s="1033"/>
      <c r="Z240" s="1132"/>
      <c r="AA240" s="551"/>
    </row>
    <row r="241" spans="1:28" ht="30" hidden="1" customHeight="1">
      <c r="A241" s="477">
        <f t="shared" si="74"/>
        <v>0</v>
      </c>
      <c r="B241" s="1124">
        <f t="shared" si="82"/>
        <v>0</v>
      </c>
      <c r="C241" s="1125">
        <f t="shared" si="82"/>
        <v>0</v>
      </c>
      <c r="D241" s="1125">
        <f t="shared" si="82"/>
        <v>0</v>
      </c>
      <c r="E241" s="1125">
        <f t="shared" si="82"/>
        <v>0</v>
      </c>
      <c r="F241" s="1125">
        <f t="shared" si="78"/>
        <v>0</v>
      </c>
      <c r="G241" s="1125">
        <f>+'6-3표준조사 4'!$V$388</f>
        <v>0</v>
      </c>
      <c r="H241" s="1126">
        <f>+'6-3표준조사 4'!$Z$388</f>
        <v>0</v>
      </c>
      <c r="I241" s="1127">
        <f>+'6-3표준조사 4'!$AA$388</f>
        <v>0</v>
      </c>
      <c r="J241" s="1126">
        <f>+'6-3표준조사 4'!$AC$388</f>
        <v>0</v>
      </c>
      <c r="K241" s="1128">
        <f>+'6-3표준조사 4'!$W$388</f>
        <v>0</v>
      </c>
      <c r="L241" s="1129">
        <f t="shared" si="79"/>
        <v>0</v>
      </c>
      <c r="M241" s="1130">
        <f>IF('6-3표준조사 4'!$R$79="모두베기",'6-3표준조사 4'!$Y$388,)</f>
        <v>0</v>
      </c>
      <c r="N241" s="1130">
        <f>IF('6-3표준조사 4'!$R$79="줄베기",'6-3표준조사 4'!$Y$388,)</f>
        <v>0</v>
      </c>
      <c r="O241" s="1130">
        <f>IF('6-3표준조사 4'!$R$79="둘레베기",'6-3표준조사 4'!$Y$388,)</f>
        <v>0</v>
      </c>
      <c r="P241" s="1130">
        <f>IF('6-3표준조사 4'!$R$79="맹아제거",'6-3표준조사 4'!$Y$388,)</f>
        <v>0</v>
      </c>
      <c r="Q241" s="1130"/>
      <c r="R241" s="1130">
        <f>'6-3표준조사 4'!$AD$388</f>
        <v>0</v>
      </c>
      <c r="S241" s="1130"/>
      <c r="T241" s="1131"/>
      <c r="U241" s="1131"/>
      <c r="V241" s="1131"/>
      <c r="W241" s="1131"/>
      <c r="X241" s="1131"/>
      <c r="Y241" s="1033"/>
      <c r="Z241" s="1132"/>
      <c r="AA241" s="551"/>
    </row>
    <row r="242" spans="1:28" ht="30" hidden="1" customHeight="1">
      <c r="A242" s="477">
        <f t="shared" si="74"/>
        <v>0</v>
      </c>
      <c r="B242" s="1124">
        <f t="shared" si="82"/>
        <v>0</v>
      </c>
      <c r="C242" s="1125">
        <f t="shared" si="82"/>
        <v>0</v>
      </c>
      <c r="D242" s="1125">
        <f t="shared" si="82"/>
        <v>0</v>
      </c>
      <c r="E242" s="1125">
        <f t="shared" si="82"/>
        <v>0</v>
      </c>
      <c r="F242" s="1125">
        <f t="shared" si="78"/>
        <v>0</v>
      </c>
      <c r="G242" s="1125">
        <f>+'6-3표준조사 4'!$V$389</f>
        <v>0</v>
      </c>
      <c r="H242" s="1126">
        <f>+'6-3표준조사 4'!$Z$389</f>
        <v>0</v>
      </c>
      <c r="I242" s="1127">
        <f>+'6-3표준조사 4'!$AA$389</f>
        <v>0</v>
      </c>
      <c r="J242" s="1126">
        <f>+'6-3표준조사 4'!$AC$389</f>
        <v>0</v>
      </c>
      <c r="K242" s="1128">
        <f>+'6-3표준조사 4'!$W$389</f>
        <v>0</v>
      </c>
      <c r="L242" s="1129">
        <f t="shared" si="79"/>
        <v>0</v>
      </c>
      <c r="M242" s="1146">
        <f>IF('6-3표준조사 4'!$R$79="모두베기",'6-3표준조사 4'!$Y$389,)</f>
        <v>0</v>
      </c>
      <c r="N242" s="1146">
        <f>IF('6-3표준조사 4'!$R$79="줄베기",'6-3표준조사 4'!$Y$389,)</f>
        <v>0</v>
      </c>
      <c r="O242" s="1146">
        <f>IF('6-3표준조사 4'!$R$79="둘레베기",'6-3표준조사 4'!$Y$389,)</f>
        <v>0</v>
      </c>
      <c r="P242" s="1146">
        <f>IF('6-3표준조사 4'!$R$79="맹아제거",'6-3표준조사 4'!$Y$389,)</f>
        <v>0</v>
      </c>
      <c r="Q242" s="1130"/>
      <c r="R242" s="1130">
        <f>'6-3표준조사 4'!$AD$389</f>
        <v>0</v>
      </c>
      <c r="S242" s="1130"/>
      <c r="T242" s="1131"/>
      <c r="U242" s="1131"/>
      <c r="V242" s="1131"/>
      <c r="W242" s="1131"/>
      <c r="X242" s="1131"/>
      <c r="Y242" s="1033"/>
      <c r="Z242" s="1132"/>
      <c r="AA242" s="551"/>
    </row>
    <row r="243" spans="1:28" ht="30" hidden="1" customHeight="1">
      <c r="A243" s="477">
        <f t="shared" si="74"/>
        <v>0</v>
      </c>
      <c r="B243" s="1124">
        <f t="shared" si="82"/>
        <v>0</v>
      </c>
      <c r="C243" s="1125">
        <f t="shared" si="82"/>
        <v>0</v>
      </c>
      <c r="D243" s="1125">
        <f t="shared" si="82"/>
        <v>0</v>
      </c>
      <c r="E243" s="1125">
        <f t="shared" si="82"/>
        <v>0</v>
      </c>
      <c r="F243" s="1125">
        <f t="shared" si="78"/>
        <v>0</v>
      </c>
      <c r="G243" s="1125">
        <f>+'6-3표준조사 4'!$V$390</f>
        <v>0</v>
      </c>
      <c r="H243" s="1126">
        <f>+'6-3표준조사 4'!$Z$390</f>
        <v>0</v>
      </c>
      <c r="I243" s="1127">
        <f>+'6-3표준조사 4'!$AA$390</f>
        <v>0</v>
      </c>
      <c r="J243" s="1126">
        <f>+'6-3표준조사 4'!$AC$390</f>
        <v>0</v>
      </c>
      <c r="K243" s="1128">
        <f>+'6-3표준조사 4'!$W$390</f>
        <v>0</v>
      </c>
      <c r="L243" s="1129">
        <f t="shared" si="79"/>
        <v>0</v>
      </c>
      <c r="M243" s="1146">
        <f>IF('6-3표준조사 4'!$R$79="모두베기",'6-3표준조사 4'!$Y$390,)</f>
        <v>0</v>
      </c>
      <c r="N243" s="1146">
        <f>IF('6-3표준조사 4'!$R$79="줄베기",'6-3표준조사 4'!$Y$390,)</f>
        <v>0</v>
      </c>
      <c r="O243" s="1146">
        <f>IF('6-3표준조사 4'!$R$79="둘레베기",'6-3표준조사 4'!$Y$390,)</f>
        <v>0</v>
      </c>
      <c r="P243" s="1146">
        <f>IF('6-3표준조사 4'!$R$79="맹아제거",'6-3표준조사 4'!$Y$390,)</f>
        <v>0</v>
      </c>
      <c r="Q243" s="1130"/>
      <c r="R243" s="1130">
        <f>'6-3표준조사 4'!$AD$390</f>
        <v>0</v>
      </c>
      <c r="S243" s="1130"/>
      <c r="T243" s="1131"/>
      <c r="U243" s="1131"/>
      <c r="V243" s="1131"/>
      <c r="W243" s="1131"/>
      <c r="X243" s="1131"/>
      <c r="Y243" s="1033"/>
      <c r="Z243" s="1132"/>
      <c r="AA243" s="551"/>
    </row>
    <row r="244" spans="1:28" ht="30" hidden="1" customHeight="1">
      <c r="A244" s="477">
        <f t="shared" si="74"/>
        <v>0</v>
      </c>
      <c r="B244" s="1135">
        <f t="shared" si="82"/>
        <v>0</v>
      </c>
      <c r="C244" s="1136">
        <f t="shared" si="82"/>
        <v>0</v>
      </c>
      <c r="D244" s="1136">
        <f t="shared" si="82"/>
        <v>0</v>
      </c>
      <c r="E244" s="1136">
        <f t="shared" si="82"/>
        <v>0</v>
      </c>
      <c r="F244" s="1136">
        <f t="shared" si="78"/>
        <v>0</v>
      </c>
      <c r="G244" s="1136">
        <f>+'6-3표준조사 4'!$V$391</f>
        <v>0</v>
      </c>
      <c r="H244" s="1137">
        <f>+'6-3표준조사 4'!$Z$391</f>
        <v>0</v>
      </c>
      <c r="I244" s="1138">
        <f>+'6-3표준조사 4'!$AA$391</f>
        <v>0</v>
      </c>
      <c r="J244" s="1137">
        <f>+'6-3표준조사 4'!$AC$391</f>
        <v>0</v>
      </c>
      <c r="K244" s="1139">
        <f>+'6-3표준조사 4'!$W$391</f>
        <v>0</v>
      </c>
      <c r="L244" s="1140">
        <f t="shared" si="79"/>
        <v>0</v>
      </c>
      <c r="M244" s="1147">
        <f>IF('6-3표준조사 4'!$R$79="모두베기",'6-3표준조사 4'!$Y$391,)</f>
        <v>0</v>
      </c>
      <c r="N244" s="1147">
        <f>IF('6-3표준조사 4'!$R$79="줄베기",'6-3표준조사 4'!$Y$391,)</f>
        <v>0</v>
      </c>
      <c r="O244" s="1147">
        <f>IF('6-3표준조사 4'!$R$79="둘레베기",'6-3표준조사 4'!$Y$391,)</f>
        <v>0</v>
      </c>
      <c r="P244" s="1147">
        <f>IF('6-3표준조사 4'!$R$79="맹아제거",'6-3표준조사 4'!$Y$391,)</f>
        <v>0</v>
      </c>
      <c r="Q244" s="1141"/>
      <c r="R244" s="1141">
        <f>'6-3표준조사 4'!$AD$391</f>
        <v>0</v>
      </c>
      <c r="S244" s="1141"/>
      <c r="T244" s="1144"/>
      <c r="U244" s="1144"/>
      <c r="V244" s="1144"/>
      <c r="W244" s="1144"/>
      <c r="X244" s="1144"/>
      <c r="Y244" s="1047"/>
      <c r="Z244" s="1145"/>
      <c r="AA244" s="551"/>
    </row>
    <row r="245" spans="1:28" ht="30" hidden="1" customHeight="1">
      <c r="A245" s="477">
        <f t="shared" si="74"/>
        <v>0</v>
      </c>
      <c r="B245" s="1013" t="str">
        <f>+'6-3표준조사 4'!$K$454</f>
        <v>9-3</v>
      </c>
      <c r="C245" s="1014" t="str">
        <f>+'6-3표준조사 4'!$L$454</f>
        <v>6-0</v>
      </c>
      <c r="D245" s="1014" t="str">
        <f>+'6-3표준조사 4'!$M$454</f>
        <v>제천</v>
      </c>
      <c r="E245" s="1014" t="str">
        <f>+'6-3표준조사 4'!$N$454</f>
        <v>송학</v>
      </c>
      <c r="F245" s="1014" t="str">
        <f>+'6-3표준조사 4'!$O$454</f>
        <v>입석</v>
      </c>
      <c r="G245" s="1014" t="str">
        <f>+'6-3표준조사 4'!$V$459</f>
        <v>산24</v>
      </c>
      <c r="H245" s="1015" t="str">
        <f>+'6-3표준조사 4'!$Z$459</f>
        <v>낙엽송(용)</v>
      </c>
      <c r="I245" s="1016" t="str">
        <f>+'6-3표준조사 4'!$AA$459</f>
        <v>2-0</v>
      </c>
      <c r="J245" s="1015">
        <f>+'6-3표준조사 4'!$AC$459</f>
        <v>2022</v>
      </c>
      <c r="K245" s="1017">
        <f>'6-3표준조사 4'!$W$459</f>
        <v>68.84</v>
      </c>
      <c r="L245" s="1018">
        <f t="shared" si="79"/>
        <v>0</v>
      </c>
      <c r="M245" s="1052">
        <f>IF('6-3표준조사 4'!$R$79="모두베기",'6-3표준조사 4'!$Y$459,)</f>
        <v>0</v>
      </c>
      <c r="N245" s="1056">
        <f>IF('6-3표준조사 4'!$R$79="줄베기",'6-3표준조사 4'!$Y$459,)</f>
        <v>0</v>
      </c>
      <c r="O245" s="1056">
        <f>IF('6-3표준조사 4'!$R$79="둘레베기",'6-3표준조사 4'!$Y$459,)</f>
        <v>0</v>
      </c>
      <c r="P245" s="1056">
        <f>IF('6-3표준조사 4'!$R$79="맹아제거",'6-3표준조사 4'!$Y$459,)</f>
        <v>0</v>
      </c>
      <c r="Q245" s="1018" t="s">
        <v>518</v>
      </c>
      <c r="R245" s="1019">
        <f>'6-3표준조사 4'!$AD$459</f>
        <v>0</v>
      </c>
      <c r="S245" s="1020">
        <f>'5-3단가산출서 4'!$D$288</f>
        <v>50</v>
      </c>
      <c r="T245" s="1225" t="s">
        <v>1486</v>
      </c>
      <c r="U245" s="1121"/>
      <c r="V245" s="1122">
        <f>'6-3표준조사 4'!$AB$459</f>
        <v>3000</v>
      </c>
      <c r="W245" s="1122">
        <f>'6-3표준조사 4'!$Q$460</f>
        <v>50</v>
      </c>
      <c r="X245" s="1123">
        <f>W245/V245</f>
        <v>1.6666666666666666E-2</v>
      </c>
      <c r="Y245" s="1023">
        <f>'6-3표준조사 4'!$O$456</f>
        <v>0.5</v>
      </c>
      <c r="Z245" s="1024"/>
      <c r="AA245" s="555"/>
      <c r="AB245" s="1010" t="s">
        <v>1400</v>
      </c>
    </row>
    <row r="246" spans="1:28" ht="30" hidden="1" customHeight="1">
      <c r="A246" s="477">
        <f t="shared" si="74"/>
        <v>0</v>
      </c>
      <c r="B246" s="1124">
        <f t="shared" ref="B246:E252" si="83">IF($A246&gt;0,B245,)</f>
        <v>0</v>
      </c>
      <c r="C246" s="1125">
        <f t="shared" si="83"/>
        <v>0</v>
      </c>
      <c r="D246" s="1125">
        <f t="shared" si="83"/>
        <v>0</v>
      </c>
      <c r="E246" s="1125">
        <f t="shared" si="83"/>
        <v>0</v>
      </c>
      <c r="F246" s="1125">
        <f t="shared" si="78"/>
        <v>0</v>
      </c>
      <c r="G246" s="1125">
        <f>+'6-3표준조사 4'!$V$460</f>
        <v>0</v>
      </c>
      <c r="H246" s="1126">
        <f>+'6-3표준조사 4'!$Z$460</f>
        <v>0</v>
      </c>
      <c r="I246" s="1127">
        <f>+'6-3표준조사 4'!$AA$460</f>
        <v>0</v>
      </c>
      <c r="J246" s="1126">
        <f>+'6-3표준조사 4'!$AC$460</f>
        <v>0</v>
      </c>
      <c r="K246" s="1128">
        <f>+'6-3표준조사 4'!$W$460</f>
        <v>0</v>
      </c>
      <c r="L246" s="1129">
        <f t="shared" si="79"/>
        <v>0</v>
      </c>
      <c r="M246" s="1146">
        <f>IF('6-3표준조사 4'!$R$79="모두베기",'6-3표준조사 4'!$Y$460,)</f>
        <v>0</v>
      </c>
      <c r="N246" s="1146">
        <f>IF('6-3표준조사 4'!$R$79="줄베기",'6-3표준조사 4'!$Y$460,)</f>
        <v>0</v>
      </c>
      <c r="O246" s="1146">
        <f>IF('6-3표준조사 4'!$R$79="둘레베기",'6-3표준조사 4'!$Y$460,)</f>
        <v>0</v>
      </c>
      <c r="P246" s="1146">
        <f>IF('6-3표준조사 4'!$R$79="맹아제거",'6-3표준조사 4'!$Y$460,)</f>
        <v>0</v>
      </c>
      <c r="Q246" s="1130"/>
      <c r="R246" s="1130">
        <f>'6-3표준조사 4'!$AD$460</f>
        <v>0</v>
      </c>
      <c r="S246" s="1130"/>
      <c r="T246" s="1131"/>
      <c r="U246" s="1131"/>
      <c r="V246" s="1131"/>
      <c r="W246" s="1131"/>
      <c r="X246" s="1131"/>
      <c r="Y246" s="1033"/>
      <c r="Z246" s="1132"/>
      <c r="AA246" s="551"/>
    </row>
    <row r="247" spans="1:28" ht="30" hidden="1" customHeight="1">
      <c r="A247" s="477">
        <f t="shared" si="74"/>
        <v>0</v>
      </c>
      <c r="B247" s="1124">
        <f t="shared" si="83"/>
        <v>0</v>
      </c>
      <c r="C247" s="1125">
        <f t="shared" si="83"/>
        <v>0</v>
      </c>
      <c r="D247" s="1125">
        <f t="shared" si="83"/>
        <v>0</v>
      </c>
      <c r="E247" s="1125">
        <f t="shared" si="83"/>
        <v>0</v>
      </c>
      <c r="F247" s="1125">
        <f t="shared" si="78"/>
        <v>0</v>
      </c>
      <c r="G247" s="1125">
        <f>+'6-3표준조사 4'!$V$461</f>
        <v>0</v>
      </c>
      <c r="H247" s="1126">
        <f>+'6-3표준조사 4'!$Z$461</f>
        <v>0</v>
      </c>
      <c r="I247" s="1127">
        <f>+'6-3표준조사 4'!$AA$461</f>
        <v>0</v>
      </c>
      <c r="J247" s="1126">
        <f>+'6-3표준조사 4'!$AC$461</f>
        <v>0</v>
      </c>
      <c r="K247" s="1128">
        <f>+'6-3표준조사 4'!$W$461</f>
        <v>0</v>
      </c>
      <c r="L247" s="1129">
        <f t="shared" si="79"/>
        <v>0</v>
      </c>
      <c r="M247" s="1146">
        <f>IF('6-3표준조사 4'!$R$79="모두베기",'6-3표준조사 4'!$Y$461,)</f>
        <v>0</v>
      </c>
      <c r="N247" s="1146">
        <f>IF('6-3표준조사 4'!$R$79="줄베기",'6-3표준조사 4'!$Y$461,)</f>
        <v>0</v>
      </c>
      <c r="O247" s="1146">
        <f>IF('6-3표준조사 4'!$R$79="둘레베기",'6-3표준조사 4'!$Y$461,)</f>
        <v>0</v>
      </c>
      <c r="P247" s="1146">
        <f>IF('6-3표준조사 4'!$R$79="맹아제거",'6-3표준조사 4'!$Y$461,)</f>
        <v>0</v>
      </c>
      <c r="Q247" s="1130"/>
      <c r="R247" s="1130">
        <f>'6-3표준조사 4'!$AD$461</f>
        <v>0</v>
      </c>
      <c r="S247" s="1130"/>
      <c r="T247" s="1131"/>
      <c r="U247" s="1131"/>
      <c r="V247" s="1131"/>
      <c r="W247" s="1131"/>
      <c r="X247" s="1131"/>
      <c r="Y247" s="1033"/>
      <c r="Z247" s="1132"/>
      <c r="AA247" s="551"/>
    </row>
    <row r="248" spans="1:28" ht="30" hidden="1" customHeight="1">
      <c r="A248" s="477">
        <f t="shared" si="74"/>
        <v>0</v>
      </c>
      <c r="B248" s="1124">
        <f t="shared" si="83"/>
        <v>0</v>
      </c>
      <c r="C248" s="1125">
        <f t="shared" si="83"/>
        <v>0</v>
      </c>
      <c r="D248" s="1125">
        <f t="shared" si="83"/>
        <v>0</v>
      </c>
      <c r="E248" s="1125">
        <f t="shared" si="83"/>
        <v>0</v>
      </c>
      <c r="F248" s="1125">
        <f t="shared" si="78"/>
        <v>0</v>
      </c>
      <c r="G248" s="1125">
        <f>+'6-3표준조사 4'!$V$462</f>
        <v>0</v>
      </c>
      <c r="H248" s="1126">
        <f>+'6-3표준조사 4'!$Z$462</f>
        <v>0</v>
      </c>
      <c r="I248" s="1127">
        <f>+'6-3표준조사 4'!$AA$462</f>
        <v>0</v>
      </c>
      <c r="J248" s="1126">
        <f>+'6-3표준조사 4'!$AC$462</f>
        <v>0</v>
      </c>
      <c r="K248" s="1128">
        <f>+'6-3표준조사 4'!$W$462</f>
        <v>0</v>
      </c>
      <c r="L248" s="1129">
        <f t="shared" si="79"/>
        <v>0</v>
      </c>
      <c r="M248" s="1146">
        <f>IF('6-3표준조사 4'!$R$79="모두베기",'6-3표준조사 4'!$Y$462,)</f>
        <v>0</v>
      </c>
      <c r="N248" s="1146">
        <f>IF('6-3표준조사 4'!$R$79="줄베기",'6-3표준조사 4'!$Y$462,)</f>
        <v>0</v>
      </c>
      <c r="O248" s="1146">
        <f>IF('6-3표준조사 4'!$R$79="둘레베기",'6-3표준조사 4'!$Y$462,)</f>
        <v>0</v>
      </c>
      <c r="P248" s="1146">
        <f>IF('6-3표준조사 4'!$R$79="맹아제거",'6-3표준조사 4'!$Y$462,)</f>
        <v>0</v>
      </c>
      <c r="Q248" s="1130"/>
      <c r="R248" s="1130">
        <f>'6-3표준조사 4'!$AD$462</f>
        <v>0</v>
      </c>
      <c r="S248" s="1130"/>
      <c r="T248" s="1131"/>
      <c r="U248" s="1131"/>
      <c r="V248" s="1131"/>
      <c r="W248" s="1131"/>
      <c r="X248" s="1131"/>
      <c r="Y248" s="1033"/>
      <c r="Z248" s="1132"/>
      <c r="AA248" s="551"/>
    </row>
    <row r="249" spans="1:28" ht="30" hidden="1" customHeight="1">
      <c r="A249" s="477">
        <f t="shared" si="74"/>
        <v>0</v>
      </c>
      <c r="B249" s="1124">
        <f t="shared" si="83"/>
        <v>0</v>
      </c>
      <c r="C249" s="1125">
        <f t="shared" si="83"/>
        <v>0</v>
      </c>
      <c r="D249" s="1125">
        <f t="shared" si="83"/>
        <v>0</v>
      </c>
      <c r="E249" s="1125">
        <f t="shared" si="83"/>
        <v>0</v>
      </c>
      <c r="F249" s="1125">
        <f t="shared" si="78"/>
        <v>0</v>
      </c>
      <c r="G249" s="1125">
        <f>+'6-3표준조사 4'!$V$463</f>
        <v>0</v>
      </c>
      <c r="H249" s="1126">
        <f>+'6-3표준조사 4'!$Z$463</f>
        <v>0</v>
      </c>
      <c r="I249" s="1127">
        <f>+'6-3표준조사 4'!$AA$463</f>
        <v>0</v>
      </c>
      <c r="J249" s="1126">
        <f>+'6-3표준조사 4'!$AC$463</f>
        <v>0</v>
      </c>
      <c r="K249" s="1128">
        <f>+'6-3표준조사 4'!$W$463</f>
        <v>0</v>
      </c>
      <c r="L249" s="1129">
        <f t="shared" si="79"/>
        <v>0</v>
      </c>
      <c r="M249" s="1146">
        <f>IF('6-3표준조사 4'!$R$79="모두베기",'6-3표준조사 4'!$Y$463,)</f>
        <v>0</v>
      </c>
      <c r="N249" s="1146">
        <f>IF('6-3표준조사 4'!$R$79="줄베기",'6-3표준조사 4'!$Y$463,)</f>
        <v>0</v>
      </c>
      <c r="O249" s="1146">
        <f>IF('6-3표준조사 4'!$R$79="둘레베기",'6-3표준조사 4'!$Y$463,)</f>
        <v>0</v>
      </c>
      <c r="P249" s="1146">
        <f>IF('6-3표준조사 4'!$R$79="맹아제거",'6-3표준조사 4'!$Y$463,)</f>
        <v>0</v>
      </c>
      <c r="Q249" s="1130"/>
      <c r="R249" s="1130">
        <f>'6-3표준조사 4'!$AD$463</f>
        <v>0</v>
      </c>
      <c r="S249" s="1130"/>
      <c r="T249" s="1131"/>
      <c r="U249" s="1131"/>
      <c r="V249" s="1131"/>
      <c r="W249" s="1131"/>
      <c r="X249" s="1131"/>
      <c r="Y249" s="1033"/>
      <c r="Z249" s="1132"/>
      <c r="AA249" s="551"/>
    </row>
    <row r="250" spans="1:28" ht="30" hidden="1" customHeight="1">
      <c r="A250" s="477">
        <f t="shared" si="74"/>
        <v>0</v>
      </c>
      <c r="B250" s="1124">
        <f t="shared" si="83"/>
        <v>0</v>
      </c>
      <c r="C250" s="1125">
        <f t="shared" si="83"/>
        <v>0</v>
      </c>
      <c r="D250" s="1125">
        <f t="shared" si="83"/>
        <v>0</v>
      </c>
      <c r="E250" s="1125">
        <f t="shared" si="83"/>
        <v>0</v>
      </c>
      <c r="F250" s="1125">
        <f t="shared" si="78"/>
        <v>0</v>
      </c>
      <c r="G250" s="1125">
        <f>+'6-3표준조사 4'!$V$464</f>
        <v>0</v>
      </c>
      <c r="H250" s="1126">
        <f>+'6-3표준조사 4'!$Z$464</f>
        <v>0</v>
      </c>
      <c r="I250" s="1127">
        <f>+'6-3표준조사 4'!$AA$464</f>
        <v>0</v>
      </c>
      <c r="J250" s="1126">
        <f>+'6-3표준조사 4'!$AC$464</f>
        <v>0</v>
      </c>
      <c r="K250" s="1128">
        <f>+'6-3표준조사 4'!$W$464</f>
        <v>0</v>
      </c>
      <c r="L250" s="1129">
        <f t="shared" si="79"/>
        <v>0</v>
      </c>
      <c r="M250" s="1146">
        <f>IF('6-3표준조사 4'!$R$79="모두베기",'6-3표준조사 4'!$Y$464,)</f>
        <v>0</v>
      </c>
      <c r="N250" s="1146">
        <f>IF('6-3표준조사 4'!$R$79="줄베기",'6-3표준조사 4'!$Y$464,)</f>
        <v>0</v>
      </c>
      <c r="O250" s="1146">
        <f>IF('6-3표준조사 4'!$R$79="둘레베기",'6-3표준조사 4'!$Y$464,)</f>
        <v>0</v>
      </c>
      <c r="P250" s="1146">
        <f>IF('6-3표준조사 4'!$R$79="맹아제거",'6-3표준조사 4'!$Y$464,)</f>
        <v>0</v>
      </c>
      <c r="Q250" s="1130"/>
      <c r="R250" s="1130">
        <f>'6-3표준조사 4'!$AD$464</f>
        <v>0</v>
      </c>
      <c r="S250" s="1130"/>
      <c r="T250" s="1131"/>
      <c r="U250" s="1131"/>
      <c r="V250" s="1131"/>
      <c r="W250" s="1131"/>
      <c r="X250" s="1131"/>
      <c r="Y250" s="1033"/>
      <c r="Z250" s="1132"/>
      <c r="AA250" s="551"/>
    </row>
    <row r="251" spans="1:28" ht="30" hidden="1" customHeight="1">
      <c r="A251" s="477">
        <f t="shared" si="74"/>
        <v>0</v>
      </c>
      <c r="B251" s="1124">
        <f t="shared" si="83"/>
        <v>0</v>
      </c>
      <c r="C251" s="1125">
        <f t="shared" si="83"/>
        <v>0</v>
      </c>
      <c r="D251" s="1125">
        <f t="shared" si="83"/>
        <v>0</v>
      </c>
      <c r="E251" s="1125">
        <f t="shared" si="83"/>
        <v>0</v>
      </c>
      <c r="F251" s="1125">
        <f t="shared" si="78"/>
        <v>0</v>
      </c>
      <c r="G251" s="1125">
        <f>+'6-3표준조사 4'!$V$465</f>
        <v>0</v>
      </c>
      <c r="H251" s="1126">
        <f>+'6-3표준조사 4'!$Z$465</f>
        <v>0</v>
      </c>
      <c r="I251" s="1127">
        <f>+'6-3표준조사 4'!$AA$465</f>
        <v>0</v>
      </c>
      <c r="J251" s="1126">
        <f>+'6-3표준조사 4'!$AC$465</f>
        <v>0</v>
      </c>
      <c r="K251" s="1128">
        <f>+'6-3표준조사 4'!$W$465</f>
        <v>0</v>
      </c>
      <c r="L251" s="1129">
        <f t="shared" si="79"/>
        <v>0</v>
      </c>
      <c r="M251" s="1146">
        <f>IF('6-3표준조사 4'!$R$79="모두베기",'6-3표준조사 4'!$Y$465,)</f>
        <v>0</v>
      </c>
      <c r="N251" s="1146">
        <f>IF('6-3표준조사 4'!$R$79="줄베기",'6-3표준조사 4'!$Y$465,)</f>
        <v>0</v>
      </c>
      <c r="O251" s="1146">
        <f>IF('6-3표준조사 4'!$R$79="둘레베기",'6-3표준조사 4'!$Y$465,)</f>
        <v>0</v>
      </c>
      <c r="P251" s="1146">
        <f>IF('6-3표준조사 4'!$R$79="맹아제거",'6-3표준조사 4'!$Y$465,)</f>
        <v>0</v>
      </c>
      <c r="Q251" s="1130"/>
      <c r="R251" s="1130">
        <f>'6-3표준조사 4'!$AD$465</f>
        <v>0</v>
      </c>
      <c r="S251" s="1130"/>
      <c r="T251" s="1131"/>
      <c r="U251" s="1131"/>
      <c r="V251" s="1131"/>
      <c r="W251" s="1131"/>
      <c r="X251" s="1131"/>
      <c r="Y251" s="1033"/>
      <c r="Z251" s="1132"/>
      <c r="AA251" s="551"/>
    </row>
    <row r="252" spans="1:28" ht="30" hidden="1" customHeight="1">
      <c r="A252" s="477">
        <f t="shared" si="74"/>
        <v>0</v>
      </c>
      <c r="B252" s="1135">
        <f t="shared" si="83"/>
        <v>0</v>
      </c>
      <c r="C252" s="1136">
        <f t="shared" si="83"/>
        <v>0</v>
      </c>
      <c r="D252" s="1136">
        <f t="shared" si="83"/>
        <v>0</v>
      </c>
      <c r="E252" s="1136">
        <f t="shared" si="83"/>
        <v>0</v>
      </c>
      <c r="F252" s="1136">
        <f t="shared" si="78"/>
        <v>0</v>
      </c>
      <c r="G252" s="1136">
        <f>+'6-3표준조사 4'!$V$466</f>
        <v>0</v>
      </c>
      <c r="H252" s="1137">
        <f>+'6-3표준조사 4'!$Z$466</f>
        <v>0</v>
      </c>
      <c r="I252" s="1138">
        <f>+'6-3표준조사 4'!$AA$466</f>
        <v>0</v>
      </c>
      <c r="J252" s="1137">
        <f>+'6-3표준조사 4'!$AC$466</f>
        <v>0</v>
      </c>
      <c r="K252" s="1139">
        <f>+'6-3표준조사 4'!$W$466</f>
        <v>0</v>
      </c>
      <c r="L252" s="1140">
        <f t="shared" si="79"/>
        <v>0</v>
      </c>
      <c r="M252" s="1147">
        <f>IF('6-3표준조사 4'!$R$79="모두베기",'6-3표준조사 4'!$Y$466,)</f>
        <v>0</v>
      </c>
      <c r="N252" s="1147">
        <f>IF('6-3표준조사 4'!$R$79="줄베기",'6-3표준조사 4'!$Y$466,)</f>
        <v>0</v>
      </c>
      <c r="O252" s="1147">
        <f>IF('6-3표준조사 4'!$R$79="둘레베기",'6-3표준조사 4'!$Y$466,)</f>
        <v>0</v>
      </c>
      <c r="P252" s="1147">
        <f>IF('6-3표준조사 4'!$R$79="맹아제거",'6-3표준조사 4'!$Y$466,)</f>
        <v>0</v>
      </c>
      <c r="Q252" s="1141"/>
      <c r="R252" s="1141">
        <f>'6-3표준조사 4'!$AD$466</f>
        <v>0</v>
      </c>
      <c r="S252" s="1141"/>
      <c r="T252" s="1144"/>
      <c r="U252" s="1144"/>
      <c r="V252" s="1144"/>
      <c r="W252" s="1144"/>
      <c r="X252" s="1144"/>
      <c r="Y252" s="1047"/>
      <c r="Z252" s="1145"/>
      <c r="AA252" s="551"/>
    </row>
    <row r="253" spans="1:28" ht="30" hidden="1" customHeight="1">
      <c r="A253" s="477">
        <f t="shared" si="74"/>
        <v>0</v>
      </c>
      <c r="B253" s="1013">
        <f>+'6-3표준조사 4'!$K$529</f>
        <v>0</v>
      </c>
      <c r="C253" s="1014">
        <f>+'6-3표준조사 4'!$L$529</f>
        <v>0</v>
      </c>
      <c r="D253" s="1014">
        <f>+'6-3표준조사 4'!$M$529</f>
        <v>0</v>
      </c>
      <c r="E253" s="1014">
        <f>+'6-3표준조사 4'!$N$529</f>
        <v>0</v>
      </c>
      <c r="F253" s="1014">
        <f>+'6-3표준조사 4'!$O$529</f>
        <v>0</v>
      </c>
      <c r="G253" s="1014">
        <f>+'6-3표준조사 4'!$V$534</f>
        <v>0</v>
      </c>
      <c r="H253" s="1015">
        <f>+'6-3표준조사 4'!$Z$534</f>
        <v>0</v>
      </c>
      <c r="I253" s="1016">
        <f>+'6-3표준조사 4'!$AA$534</f>
        <v>0</v>
      </c>
      <c r="J253" s="1015">
        <f>+'6-3표준조사 4'!$AC$534</f>
        <v>0</v>
      </c>
      <c r="K253" s="1017">
        <f>'6-3표준조사 4'!$W$534</f>
        <v>0</v>
      </c>
      <c r="L253" s="1018">
        <f t="shared" si="79"/>
        <v>0</v>
      </c>
      <c r="M253" s="1052">
        <f>IF('6-3표준조사 4'!$R$79="모두베기",'6-3표준조사 4'!$Y$534,)</f>
        <v>0</v>
      </c>
      <c r="N253" s="1056">
        <f>IF('6-3표준조사 4'!$R$79="줄베기",'6-3표준조사 4'!$Y$534,)</f>
        <v>0</v>
      </c>
      <c r="O253" s="1056">
        <f>IF('6-3표준조사 4'!$R$79="둘레베기",'6-3표준조사 4'!$Y$534,)</f>
        <v>0</v>
      </c>
      <c r="P253" s="1056">
        <f>IF('6-3표준조사 4'!$R$79="맹아제거",'6-3표준조사 4'!$Y$534,)</f>
        <v>0</v>
      </c>
      <c r="Q253" s="1018" t="s">
        <v>518</v>
      </c>
      <c r="R253" s="1019">
        <f>'6-3표준조사 4'!$AD$534</f>
        <v>0</v>
      </c>
      <c r="S253" s="1020">
        <f>'5-3단가산출서 4'!$D$333</f>
        <v>50</v>
      </c>
      <c r="T253" s="1225" t="s">
        <v>1489</v>
      </c>
      <c r="U253" s="1121"/>
      <c r="V253" s="1122">
        <f>'6-3표준조사 4'!$AB$534</f>
        <v>0</v>
      </c>
      <c r="W253" s="1122">
        <f>'6-3표준조사 4'!$Q$535</f>
        <v>50</v>
      </c>
      <c r="X253" s="1123" t="e">
        <f>W253/V253</f>
        <v>#DIV/0!</v>
      </c>
      <c r="Y253" s="1023">
        <f>'6-3표준조사 4'!$O$531</f>
        <v>0.5</v>
      </c>
      <c r="Z253" s="1024"/>
      <c r="AA253" s="555"/>
      <c r="AB253" s="1010" t="s">
        <v>1401</v>
      </c>
    </row>
    <row r="254" spans="1:28" ht="30" hidden="1" customHeight="1">
      <c r="A254" s="477">
        <f t="shared" si="74"/>
        <v>0</v>
      </c>
      <c r="B254" s="1124">
        <f t="shared" ref="B254:E260" si="84">IF($A254&gt;0,B253,)</f>
        <v>0</v>
      </c>
      <c r="C254" s="1125">
        <f t="shared" si="84"/>
        <v>0</v>
      </c>
      <c r="D254" s="1125">
        <f t="shared" si="84"/>
        <v>0</v>
      </c>
      <c r="E254" s="1125">
        <f t="shared" si="84"/>
        <v>0</v>
      </c>
      <c r="F254" s="1125">
        <f t="shared" si="78"/>
        <v>0</v>
      </c>
      <c r="G254" s="1125">
        <f>+'6-3표준조사 4'!$V$535</f>
        <v>0</v>
      </c>
      <c r="H254" s="1126">
        <f>+'6-3표준조사 4'!$Z$535</f>
        <v>0</v>
      </c>
      <c r="I254" s="1127">
        <f>+'6-3표준조사 4'!$AA$535</f>
        <v>0</v>
      </c>
      <c r="J254" s="1126">
        <f>+'6-3표준조사 4'!$AC$535</f>
        <v>0</v>
      </c>
      <c r="K254" s="1128">
        <f>+'6-3표준조사 4'!$W$535</f>
        <v>0</v>
      </c>
      <c r="L254" s="1129">
        <f t="shared" si="79"/>
        <v>0</v>
      </c>
      <c r="M254" s="1146">
        <f>IF('6-3표준조사 4'!$R$79="모두베기",'6-3표준조사 4'!$Y$535,)</f>
        <v>0</v>
      </c>
      <c r="N254" s="1146">
        <f>IF('6-3표준조사 4'!$R$79="줄베기",'6-3표준조사 4'!$Y$535,)</f>
        <v>0</v>
      </c>
      <c r="O254" s="1146">
        <f>IF('6-3표준조사 4'!$R$79="둘레베기",'6-3표준조사 4'!$Y$535,)</f>
        <v>0</v>
      </c>
      <c r="P254" s="1146">
        <f>IF('6-3표준조사 4'!$R$79="맹아제거",'6-3표준조사 4'!$Y$535,)</f>
        <v>0</v>
      </c>
      <c r="Q254" s="1130"/>
      <c r="R254" s="1130">
        <f>'6-3표준조사 4'!$AD$535</f>
        <v>0</v>
      </c>
      <c r="S254" s="1130"/>
      <c r="T254" s="1131"/>
      <c r="U254" s="1131"/>
      <c r="V254" s="1131"/>
      <c r="W254" s="1131"/>
      <c r="X254" s="1131"/>
      <c r="Y254" s="1033"/>
      <c r="Z254" s="1132"/>
      <c r="AA254" s="551"/>
    </row>
    <row r="255" spans="1:28" ht="30" hidden="1" customHeight="1">
      <c r="A255" s="477">
        <f t="shared" si="74"/>
        <v>0</v>
      </c>
      <c r="B255" s="1124">
        <f t="shared" si="84"/>
        <v>0</v>
      </c>
      <c r="C255" s="1125">
        <f t="shared" si="84"/>
        <v>0</v>
      </c>
      <c r="D255" s="1125">
        <f t="shared" si="84"/>
        <v>0</v>
      </c>
      <c r="E255" s="1125">
        <f t="shared" si="84"/>
        <v>0</v>
      </c>
      <c r="F255" s="1125">
        <f t="shared" si="78"/>
        <v>0</v>
      </c>
      <c r="G255" s="1125">
        <f>+'6-3표준조사 4'!$V$536</f>
        <v>0</v>
      </c>
      <c r="H255" s="1126">
        <f>+'6-3표준조사 4'!$Z$536</f>
        <v>0</v>
      </c>
      <c r="I255" s="1127">
        <f>+'6-3표준조사 4'!$AA$536</f>
        <v>0</v>
      </c>
      <c r="J255" s="1126">
        <f>+'6-3표준조사 4'!$AC$536</f>
        <v>0</v>
      </c>
      <c r="K255" s="1128">
        <f>+'6-3표준조사 4'!$W$536</f>
        <v>0</v>
      </c>
      <c r="L255" s="1129">
        <f t="shared" si="79"/>
        <v>0</v>
      </c>
      <c r="M255" s="1146">
        <f>IF('6-3표준조사 4'!$R$79="모두베기",'6-3표준조사 4'!$Y$536,)</f>
        <v>0</v>
      </c>
      <c r="N255" s="1146">
        <f>IF('6-3표준조사 4'!$R$79="줄베기",'6-3표준조사 4'!$Y$536,)</f>
        <v>0</v>
      </c>
      <c r="O255" s="1146">
        <f>IF('6-3표준조사 4'!$R$79="둘레베기",'6-3표준조사 4'!$Y$536,)</f>
        <v>0</v>
      </c>
      <c r="P255" s="1146">
        <f>IF('6-3표준조사 4'!$R$79="맹아제거",'6-3표준조사 4'!$Y$536,)</f>
        <v>0</v>
      </c>
      <c r="Q255" s="1130"/>
      <c r="R255" s="1130">
        <f>'6-3표준조사 4'!$AD$536</f>
        <v>0</v>
      </c>
      <c r="S255" s="1130"/>
      <c r="T255" s="1131"/>
      <c r="U255" s="1131"/>
      <c r="V255" s="1131"/>
      <c r="W255" s="1131"/>
      <c r="X255" s="1131"/>
      <c r="Y255" s="1033"/>
      <c r="Z255" s="1132"/>
      <c r="AA255" s="551"/>
    </row>
    <row r="256" spans="1:28" ht="30" hidden="1" customHeight="1">
      <c r="A256" s="477">
        <f t="shared" si="74"/>
        <v>0</v>
      </c>
      <c r="B256" s="1124">
        <f t="shared" si="84"/>
        <v>0</v>
      </c>
      <c r="C256" s="1125">
        <f t="shared" si="84"/>
        <v>0</v>
      </c>
      <c r="D256" s="1125">
        <f t="shared" si="84"/>
        <v>0</v>
      </c>
      <c r="E256" s="1125">
        <f t="shared" si="84"/>
        <v>0</v>
      </c>
      <c r="F256" s="1125">
        <f t="shared" si="78"/>
        <v>0</v>
      </c>
      <c r="G256" s="1125">
        <f>+'6-3표준조사 4'!$V$537</f>
        <v>0</v>
      </c>
      <c r="H256" s="1126">
        <f>+'6-3표준조사 4'!$Z$537</f>
        <v>0</v>
      </c>
      <c r="I256" s="1127">
        <f>+'6-3표준조사 4'!$AA$537</f>
        <v>0</v>
      </c>
      <c r="J256" s="1126">
        <f>+'6-3표준조사 4'!$AC$537</f>
        <v>0</v>
      </c>
      <c r="K256" s="1128">
        <f>+'6-3표준조사 4'!$W$537</f>
        <v>0</v>
      </c>
      <c r="L256" s="1129">
        <f t="shared" si="79"/>
        <v>0</v>
      </c>
      <c r="M256" s="1146">
        <f>IF('6-3표준조사 4'!$R$79="모두베기",'6-3표준조사 4'!$Y$537,)</f>
        <v>0</v>
      </c>
      <c r="N256" s="1146">
        <f>IF('6-3표준조사 4'!$R$79="줄베기",'6-3표준조사 4'!$Y$537,)</f>
        <v>0</v>
      </c>
      <c r="O256" s="1146">
        <f>IF('6-3표준조사 4'!$R$79="둘레베기",'6-3표준조사 4'!$Y$537,)</f>
        <v>0</v>
      </c>
      <c r="P256" s="1146">
        <f>IF('6-3표준조사 4'!$R$79="맹아제거",'6-3표준조사 4'!$Y$537,)</f>
        <v>0</v>
      </c>
      <c r="Q256" s="1130"/>
      <c r="R256" s="1130">
        <f>'6-3표준조사 4'!$AD$537</f>
        <v>0</v>
      </c>
      <c r="S256" s="1130"/>
      <c r="T256" s="1131"/>
      <c r="U256" s="1131"/>
      <c r="V256" s="1131"/>
      <c r="W256" s="1131"/>
      <c r="X256" s="1131"/>
      <c r="Y256" s="1033"/>
      <c r="Z256" s="1132"/>
      <c r="AA256" s="551"/>
    </row>
    <row r="257" spans="1:28" ht="30" hidden="1" customHeight="1">
      <c r="A257" s="477">
        <f t="shared" si="74"/>
        <v>0</v>
      </c>
      <c r="B257" s="1124">
        <f t="shared" si="84"/>
        <v>0</v>
      </c>
      <c r="C257" s="1125">
        <f t="shared" si="84"/>
        <v>0</v>
      </c>
      <c r="D257" s="1125">
        <f t="shared" si="84"/>
        <v>0</v>
      </c>
      <c r="E257" s="1125">
        <f t="shared" si="84"/>
        <v>0</v>
      </c>
      <c r="F257" s="1125">
        <f t="shared" si="78"/>
        <v>0</v>
      </c>
      <c r="G257" s="1125">
        <f>+'6-3표준조사 4'!$V$538</f>
        <v>0</v>
      </c>
      <c r="H257" s="1126">
        <f>+'6-3표준조사 4'!$Z$538</f>
        <v>0</v>
      </c>
      <c r="I257" s="1127">
        <f>+'6-3표준조사 4'!$AA$538</f>
        <v>0</v>
      </c>
      <c r="J257" s="1126">
        <f>+'6-3표준조사 4'!$AC$538</f>
        <v>0</v>
      </c>
      <c r="K257" s="1128">
        <f>+'6-3표준조사 4'!$W$538</f>
        <v>0</v>
      </c>
      <c r="L257" s="1129">
        <f t="shared" si="79"/>
        <v>0</v>
      </c>
      <c r="M257" s="1146">
        <f>IF('6-3표준조사 4'!$R$79="모두베기",'6-3표준조사 4'!$Y$538,)</f>
        <v>0</v>
      </c>
      <c r="N257" s="1146">
        <f>IF('6-3표준조사 4'!$R$79="줄베기",'6-3표준조사 4'!$Y$538,)</f>
        <v>0</v>
      </c>
      <c r="O257" s="1146">
        <f>IF('6-3표준조사 4'!$R$79="둘레베기",'6-3표준조사 4'!$Y$538,)</f>
        <v>0</v>
      </c>
      <c r="P257" s="1146">
        <f>IF('6-3표준조사 4'!$R$79="맹아제거",'6-3표준조사 4'!$Y$538,)</f>
        <v>0</v>
      </c>
      <c r="Q257" s="1130"/>
      <c r="R257" s="1130">
        <f>'6-3표준조사 4'!$AD$538</f>
        <v>0</v>
      </c>
      <c r="S257" s="1130"/>
      <c r="T257" s="1131"/>
      <c r="U257" s="1131"/>
      <c r="V257" s="1131"/>
      <c r="W257" s="1131"/>
      <c r="X257" s="1131"/>
      <c r="Y257" s="1033"/>
      <c r="Z257" s="1132"/>
      <c r="AA257" s="551"/>
    </row>
    <row r="258" spans="1:28" ht="30" hidden="1" customHeight="1">
      <c r="A258" s="477">
        <f t="shared" si="74"/>
        <v>0</v>
      </c>
      <c r="B258" s="1124">
        <f t="shared" si="84"/>
        <v>0</v>
      </c>
      <c r="C258" s="1125">
        <f t="shared" si="84"/>
        <v>0</v>
      </c>
      <c r="D258" s="1125">
        <f t="shared" si="84"/>
        <v>0</v>
      </c>
      <c r="E258" s="1125">
        <f t="shared" si="84"/>
        <v>0</v>
      </c>
      <c r="F258" s="1125">
        <f t="shared" si="78"/>
        <v>0</v>
      </c>
      <c r="G258" s="1125">
        <f>+'6-3표준조사 4'!$V$539</f>
        <v>0</v>
      </c>
      <c r="H258" s="1126">
        <f>+'6-3표준조사 4'!$Z$539</f>
        <v>0</v>
      </c>
      <c r="I258" s="1127">
        <f>+'6-3표준조사 4'!$AA$539</f>
        <v>0</v>
      </c>
      <c r="J258" s="1126">
        <f>+'6-3표준조사 4'!$AC$539</f>
        <v>0</v>
      </c>
      <c r="K258" s="1128">
        <f>+'6-3표준조사 4'!$W$539</f>
        <v>0</v>
      </c>
      <c r="L258" s="1129">
        <f t="shared" si="79"/>
        <v>0</v>
      </c>
      <c r="M258" s="1146">
        <f>IF('6-3표준조사 4'!$R$79="모두베기",'6-3표준조사 4'!$Y$539,)</f>
        <v>0</v>
      </c>
      <c r="N258" s="1146">
        <f>IF('6-3표준조사 4'!$R$79="줄베기",'6-3표준조사 4'!$Y$539,)</f>
        <v>0</v>
      </c>
      <c r="O258" s="1146">
        <f>IF('6-3표준조사 4'!$R$79="둘레베기",'6-3표준조사 4'!$Y$539,)</f>
        <v>0</v>
      </c>
      <c r="P258" s="1146">
        <f>IF('6-3표준조사 4'!$R$79="맹아제거",'6-3표준조사 4'!$Y$539,)</f>
        <v>0</v>
      </c>
      <c r="Q258" s="1130"/>
      <c r="R258" s="1130">
        <f>'6-3표준조사 4'!$AD$539</f>
        <v>0</v>
      </c>
      <c r="S258" s="1130"/>
      <c r="T258" s="1131"/>
      <c r="U258" s="1131"/>
      <c r="V258" s="1131"/>
      <c r="W258" s="1131"/>
      <c r="X258" s="1131"/>
      <c r="Y258" s="1033"/>
      <c r="Z258" s="1132"/>
      <c r="AA258" s="551"/>
    </row>
    <row r="259" spans="1:28" ht="30" hidden="1" customHeight="1">
      <c r="A259" s="477">
        <f t="shared" si="74"/>
        <v>0</v>
      </c>
      <c r="B259" s="1124">
        <f t="shared" si="84"/>
        <v>0</v>
      </c>
      <c r="C259" s="1125">
        <f t="shared" si="84"/>
        <v>0</v>
      </c>
      <c r="D259" s="1125">
        <f t="shared" si="84"/>
        <v>0</v>
      </c>
      <c r="E259" s="1125">
        <f t="shared" si="84"/>
        <v>0</v>
      </c>
      <c r="F259" s="1125">
        <f t="shared" si="78"/>
        <v>0</v>
      </c>
      <c r="G259" s="1125">
        <f>+'6-3표준조사 4'!$V$540</f>
        <v>0</v>
      </c>
      <c r="H259" s="1126">
        <f>+'6-3표준조사 4'!$Z$540</f>
        <v>0</v>
      </c>
      <c r="I259" s="1127">
        <f>+'6-3표준조사 4'!$AA$540</f>
        <v>0</v>
      </c>
      <c r="J259" s="1126">
        <f>+'6-3표준조사 4'!$AC$540</f>
        <v>0</v>
      </c>
      <c r="K259" s="1128">
        <f>+'6-3표준조사 4'!$W$540</f>
        <v>0</v>
      </c>
      <c r="L259" s="1129">
        <f t="shared" si="79"/>
        <v>0</v>
      </c>
      <c r="M259" s="1146">
        <f>IF('6-3표준조사 4'!$R$79="모두베기",'6-3표준조사 4'!$Y$540,)</f>
        <v>0</v>
      </c>
      <c r="N259" s="1146">
        <f>IF('6-3표준조사 4'!$R$79="줄베기",'6-3표준조사 4'!$Y$540,)</f>
        <v>0</v>
      </c>
      <c r="O259" s="1146">
        <f>IF('6-3표준조사 4'!$R$79="둘레베기",'6-3표준조사 4'!$Y$540,)</f>
        <v>0</v>
      </c>
      <c r="P259" s="1146">
        <f>IF('6-3표준조사 4'!$R$79="맹아제거",'6-3표준조사 4'!$Y$540,)</f>
        <v>0</v>
      </c>
      <c r="Q259" s="1130"/>
      <c r="R259" s="1130">
        <f>'6-3표준조사 4'!$AD$540</f>
        <v>0</v>
      </c>
      <c r="S259" s="1130"/>
      <c r="T259" s="1131"/>
      <c r="U259" s="1131"/>
      <c r="V259" s="1131"/>
      <c r="W259" s="1131"/>
      <c r="X259" s="1131"/>
      <c r="Y259" s="1033"/>
      <c r="Z259" s="1132"/>
      <c r="AA259" s="551"/>
    </row>
    <row r="260" spans="1:28" ht="30" hidden="1" customHeight="1">
      <c r="A260" s="477">
        <f t="shared" si="74"/>
        <v>0</v>
      </c>
      <c r="B260" s="1135">
        <f t="shared" si="84"/>
        <v>0</v>
      </c>
      <c r="C260" s="1136">
        <f t="shared" si="84"/>
        <v>0</v>
      </c>
      <c r="D260" s="1136">
        <f t="shared" si="84"/>
        <v>0</v>
      </c>
      <c r="E260" s="1136">
        <f t="shared" si="84"/>
        <v>0</v>
      </c>
      <c r="F260" s="1136">
        <f t="shared" si="78"/>
        <v>0</v>
      </c>
      <c r="G260" s="1136">
        <f>+'6-3표준조사 4'!$V$541</f>
        <v>0</v>
      </c>
      <c r="H260" s="1137">
        <f>+'6-3표준조사 4'!$Z$541</f>
        <v>0</v>
      </c>
      <c r="I260" s="1138">
        <f>+'6-3표준조사 4'!$AA$541</f>
        <v>0</v>
      </c>
      <c r="J260" s="1137">
        <f>+'6-3표준조사 4'!$AC$541</f>
        <v>0</v>
      </c>
      <c r="K260" s="1139">
        <f>+'6-3표준조사 4'!$W$541</f>
        <v>0</v>
      </c>
      <c r="L260" s="1140">
        <f t="shared" si="79"/>
        <v>0</v>
      </c>
      <c r="M260" s="1147">
        <f>IF('6-3표준조사 4'!$R$79="모두베기",'6-3표준조사 4'!$Y$541,)</f>
        <v>0</v>
      </c>
      <c r="N260" s="1147">
        <f>IF('6-3표준조사 4'!$R$79="줄베기",'6-3표준조사 4'!$Y$541,)</f>
        <v>0</v>
      </c>
      <c r="O260" s="1147">
        <f>IF('6-3표준조사 4'!$R$79="둘레베기",'6-3표준조사 4'!$Y$541,)</f>
        <v>0</v>
      </c>
      <c r="P260" s="1147">
        <f>IF('6-3표준조사 4'!$R$79="맹아제거",'6-3표준조사 4'!$Y$541,)</f>
        <v>0</v>
      </c>
      <c r="Q260" s="1141"/>
      <c r="R260" s="1141">
        <f>'6-3표준조사 4'!$AD$541</f>
        <v>0</v>
      </c>
      <c r="S260" s="1141"/>
      <c r="T260" s="1144"/>
      <c r="U260" s="1144"/>
      <c r="V260" s="1144"/>
      <c r="W260" s="1144"/>
      <c r="X260" s="1144"/>
      <c r="Y260" s="1047"/>
      <c r="Z260" s="1145"/>
      <c r="AA260" s="551"/>
    </row>
    <row r="261" spans="1:28" ht="30" hidden="1" customHeight="1">
      <c r="A261" s="477">
        <f t="shared" si="74"/>
        <v>0</v>
      </c>
      <c r="B261" s="1013">
        <f>+'6-3표준조사 5'!$K$4</f>
        <v>0</v>
      </c>
      <c r="C261" s="1014">
        <f>+'6-3표준조사 5'!$L$4</f>
        <v>0</v>
      </c>
      <c r="D261" s="1015">
        <f>+'6-3표준조사 5'!$M$4</f>
        <v>0</v>
      </c>
      <c r="E261" s="1015">
        <f>+'6-3표준조사 5'!$N$4</f>
        <v>0</v>
      </c>
      <c r="F261" s="1015">
        <f>+'6-3표준조사 5'!$O$4</f>
        <v>0</v>
      </c>
      <c r="G261" s="1015">
        <f>+'6-3표준조사 5'!$V$9</f>
        <v>0</v>
      </c>
      <c r="H261" s="1015">
        <f>+'6-3표준조사 5'!$Z$9</f>
        <v>0</v>
      </c>
      <c r="I261" s="1016">
        <f>+'6-3표준조사 5'!$AA$9</f>
        <v>0</v>
      </c>
      <c r="J261" s="1015">
        <f>+'6-3표준조사 5'!$AC$9</f>
        <v>0</v>
      </c>
      <c r="K261" s="1017">
        <f>+'6-3표준조사 5'!$W$9</f>
        <v>0</v>
      </c>
      <c r="L261" s="1018">
        <f t="shared" ref="L261:L277" si="85">SUM(M261:R261)</f>
        <v>0</v>
      </c>
      <c r="M261" s="1019">
        <f>IF('6-3표준조사 5'!$R$4="모두베기",'6-3표준조사 5'!$Y$9,)</f>
        <v>0</v>
      </c>
      <c r="N261" s="1019">
        <f>IF('6-3표준조사 5'!$R$4="줄베기",'6-3표준조사 5'!$Y$9,)</f>
        <v>0</v>
      </c>
      <c r="O261" s="1019">
        <f>IF('6-3표준조사 5'!$R$4="둘레베기",'6-3표준조사 5'!$Y$9,)</f>
        <v>0</v>
      </c>
      <c r="P261" s="1019">
        <f>IF('6-3표준조사 5'!$R$4="맹아제거",'6-3표준조사 5'!$Y$9,)</f>
        <v>0</v>
      </c>
      <c r="Q261" s="1018" t="s">
        <v>518</v>
      </c>
      <c r="R261" s="1019">
        <f>'6-3표준조사 5'!$AD$9</f>
        <v>0</v>
      </c>
      <c r="S261" s="1020">
        <f>'5-3단가산출서 5'!$D$18</f>
        <v>50</v>
      </c>
      <c r="T261" s="1225" t="s">
        <v>1490</v>
      </c>
      <c r="U261" s="1150"/>
      <c r="V261" s="1151">
        <f>'6-3표준조사 5'!$AB$9</f>
        <v>0</v>
      </c>
      <c r="W261" s="1151">
        <f>'6-3표준조사 5'!$Q$10</f>
        <v>50</v>
      </c>
      <c r="X261" s="1152" t="e">
        <f>W261/V261</f>
        <v>#DIV/0!</v>
      </c>
      <c r="Y261" s="1023">
        <f>'6-3표준조사 5'!$O$6</f>
        <v>0.5</v>
      </c>
      <c r="Z261" s="1024"/>
      <c r="AA261" s="555"/>
      <c r="AB261" s="1010" t="s">
        <v>1402</v>
      </c>
    </row>
    <row r="262" spans="1:28" ht="30" hidden="1" customHeight="1">
      <c r="A262" s="477">
        <f t="shared" ref="A262:A324" si="86">IF(L262&gt;0,1,)</f>
        <v>0</v>
      </c>
      <c r="B262" s="1153">
        <f t="shared" ref="B262:F268" si="87">IF($A262&gt;0,B261,)</f>
        <v>0</v>
      </c>
      <c r="C262" s="1154">
        <f t="shared" si="87"/>
        <v>0</v>
      </c>
      <c r="D262" s="1154">
        <f t="shared" si="87"/>
        <v>0</v>
      </c>
      <c r="E262" s="1154">
        <f t="shared" si="87"/>
        <v>0</v>
      </c>
      <c r="F262" s="1154">
        <f t="shared" si="87"/>
        <v>0</v>
      </c>
      <c r="G262" s="1155">
        <f>+'6-3표준조사 5'!$V$10</f>
        <v>0</v>
      </c>
      <c r="H262" s="1155">
        <f>+'6-3표준조사 5'!$Z$10</f>
        <v>0</v>
      </c>
      <c r="I262" s="1156">
        <f>+'6-3표준조사 5'!$AA$10</f>
        <v>0</v>
      </c>
      <c r="J262" s="1155">
        <f>+'6-3표준조사 5'!$AC$10</f>
        <v>0</v>
      </c>
      <c r="K262" s="1157">
        <f>+'6-3표준조사 5'!$W$10</f>
        <v>0</v>
      </c>
      <c r="L262" s="1158">
        <f t="shared" si="85"/>
        <v>0</v>
      </c>
      <c r="M262" s="1159">
        <f>IF('6-3표준조사 5'!$R$4="모두베기",'6-3표준조사 5'!$Y$10,)</f>
        <v>0</v>
      </c>
      <c r="N262" s="1159">
        <f>IF('6-3표준조사 5'!$R$4="줄베기",'6-3표준조사 5'!$Y$10,)</f>
        <v>0</v>
      </c>
      <c r="O262" s="1159">
        <f>IF('6-3표준조사 5'!$R$4="둘레베기",'6-3표준조사 5'!$Y$10,)</f>
        <v>0</v>
      </c>
      <c r="P262" s="1159">
        <f>IF('6-3표준조사 5'!$R$4="맹아제거",'6-3표준조사 5'!$Y$10,)</f>
        <v>0</v>
      </c>
      <c r="Q262" s="1159"/>
      <c r="R262" s="1159">
        <f>'6-3표준조사 5'!$AD$10</f>
        <v>0</v>
      </c>
      <c r="S262" s="1159"/>
      <c r="T262" s="1160"/>
      <c r="U262" s="1160"/>
      <c r="V262" s="1160"/>
      <c r="W262" s="1160"/>
      <c r="X262" s="1160"/>
      <c r="Y262" s="1033"/>
      <c r="Z262" s="1161"/>
      <c r="AA262" s="549"/>
    </row>
    <row r="263" spans="1:28" ht="30" hidden="1" customHeight="1">
      <c r="A263" s="477">
        <f t="shared" si="86"/>
        <v>0</v>
      </c>
      <c r="B263" s="1153">
        <f t="shared" si="87"/>
        <v>0</v>
      </c>
      <c r="C263" s="1154">
        <f t="shared" si="87"/>
        <v>0</v>
      </c>
      <c r="D263" s="1154">
        <f t="shared" si="87"/>
        <v>0</v>
      </c>
      <c r="E263" s="1154">
        <f t="shared" si="87"/>
        <v>0</v>
      </c>
      <c r="F263" s="1154">
        <f t="shared" si="87"/>
        <v>0</v>
      </c>
      <c r="G263" s="1155">
        <f>+'6-3표준조사 5'!$V$11</f>
        <v>0</v>
      </c>
      <c r="H263" s="1155">
        <f>+'6-3표준조사 5'!$Z$11</f>
        <v>0</v>
      </c>
      <c r="I263" s="1156">
        <f>+'6-3표준조사 5'!$AA$11</f>
        <v>0</v>
      </c>
      <c r="J263" s="1155">
        <f>+'6-3표준조사 5'!$AC$11</f>
        <v>0</v>
      </c>
      <c r="K263" s="1157">
        <f>+'6-3표준조사 5'!$W$11</f>
        <v>0</v>
      </c>
      <c r="L263" s="1158">
        <f t="shared" si="85"/>
        <v>0</v>
      </c>
      <c r="M263" s="1159">
        <f>IF('6-3표준조사 5'!$R$4="모두베기",'6-3표준조사 5'!$Y$11,)</f>
        <v>0</v>
      </c>
      <c r="N263" s="1159">
        <f>IF('6-3표준조사 5'!$R$4="줄베기",'6-3표준조사 5'!$Y$11,)</f>
        <v>0</v>
      </c>
      <c r="O263" s="1159">
        <f>IF('6-3표준조사 5'!$R$4="둘레베기",'6-3표준조사 5'!$Y$11,)</f>
        <v>0</v>
      </c>
      <c r="P263" s="1159">
        <f>IF('6-3표준조사 5'!$R$4="맹아제거",'6-3표준조사 5'!$Y$11,)</f>
        <v>0</v>
      </c>
      <c r="Q263" s="1159"/>
      <c r="R263" s="1159">
        <f>'6-3표준조사 5'!$AD$11</f>
        <v>0</v>
      </c>
      <c r="S263" s="1159"/>
      <c r="T263" s="1160"/>
      <c r="U263" s="1160"/>
      <c r="V263" s="1160"/>
      <c r="W263" s="1160"/>
      <c r="X263" s="1160"/>
      <c r="Y263" s="1033"/>
      <c r="Z263" s="1161"/>
      <c r="AA263" s="549"/>
    </row>
    <row r="264" spans="1:28" ht="30" hidden="1" customHeight="1">
      <c r="A264" s="477">
        <f t="shared" si="86"/>
        <v>0</v>
      </c>
      <c r="B264" s="1153">
        <f t="shared" si="87"/>
        <v>0</v>
      </c>
      <c r="C264" s="1154">
        <f t="shared" si="87"/>
        <v>0</v>
      </c>
      <c r="D264" s="1154">
        <f t="shared" si="87"/>
        <v>0</v>
      </c>
      <c r="E264" s="1154">
        <f t="shared" si="87"/>
        <v>0</v>
      </c>
      <c r="F264" s="1154">
        <f t="shared" si="87"/>
        <v>0</v>
      </c>
      <c r="G264" s="1155">
        <f>+'6-3표준조사 5'!$V$12</f>
        <v>0</v>
      </c>
      <c r="H264" s="1155">
        <f>+'6-3표준조사 5'!$Z$12</f>
        <v>0</v>
      </c>
      <c r="I264" s="1156">
        <f>+'6-3표준조사 5'!$AA$12</f>
        <v>0</v>
      </c>
      <c r="J264" s="1155">
        <f>+'6-3표준조사 5'!$AC$12</f>
        <v>0</v>
      </c>
      <c r="K264" s="1157">
        <f>+'6-3표준조사 5'!$W$12</f>
        <v>0</v>
      </c>
      <c r="L264" s="1158">
        <f t="shared" si="85"/>
        <v>0</v>
      </c>
      <c r="M264" s="1159">
        <f>IF('6-3표준조사 5'!$R$4="모두베기",'6-3표준조사 5'!$Y$12,)</f>
        <v>0</v>
      </c>
      <c r="N264" s="1159">
        <f>IF('6-3표준조사 5'!$R$4="줄베기",'6-3표준조사 5'!$Y$12,)</f>
        <v>0</v>
      </c>
      <c r="O264" s="1159">
        <f>IF('6-3표준조사 5'!$R$4="둘레베기",'6-3표준조사 5'!$Y$12,)</f>
        <v>0</v>
      </c>
      <c r="P264" s="1159">
        <f>IF('6-3표준조사 5'!$R$4="맹아제거",'6-3표준조사 5'!$Y$12,)</f>
        <v>0</v>
      </c>
      <c r="Q264" s="1159"/>
      <c r="R264" s="1159">
        <f>'6-3표준조사 5'!$AD$12</f>
        <v>0</v>
      </c>
      <c r="S264" s="1159"/>
      <c r="T264" s="1162"/>
      <c r="U264" s="1162"/>
      <c r="V264" s="1162"/>
      <c r="W264" s="1162"/>
      <c r="X264" s="1162"/>
      <c r="Y264" s="1035"/>
      <c r="Z264" s="1163"/>
      <c r="AA264" s="548"/>
    </row>
    <row r="265" spans="1:28" ht="30" hidden="1" customHeight="1">
      <c r="A265" s="477">
        <f t="shared" si="86"/>
        <v>0</v>
      </c>
      <c r="B265" s="1153">
        <f t="shared" si="87"/>
        <v>0</v>
      </c>
      <c r="C265" s="1154">
        <f t="shared" si="87"/>
        <v>0</v>
      </c>
      <c r="D265" s="1154">
        <f t="shared" si="87"/>
        <v>0</v>
      </c>
      <c r="E265" s="1154">
        <f t="shared" si="87"/>
        <v>0</v>
      </c>
      <c r="F265" s="1154">
        <f t="shared" si="87"/>
        <v>0</v>
      </c>
      <c r="G265" s="1155">
        <f>+'6-3표준조사 5'!$V$13</f>
        <v>0</v>
      </c>
      <c r="H265" s="1155">
        <f>+'6-3표준조사 5'!$Z$13</f>
        <v>0</v>
      </c>
      <c r="I265" s="1156">
        <f>+'6-3표준조사 5'!$AA$13</f>
        <v>0</v>
      </c>
      <c r="J265" s="1155">
        <f>+'6-3표준조사 5'!$AC$13</f>
        <v>0</v>
      </c>
      <c r="K265" s="1157">
        <f>+'6-3표준조사 5'!$W$13</f>
        <v>0</v>
      </c>
      <c r="L265" s="1158">
        <f t="shared" si="85"/>
        <v>0</v>
      </c>
      <c r="M265" s="1159">
        <f>IF('6-3표준조사 5'!$R$4="모두베기",'6-3표준조사 5'!$Y$13,)</f>
        <v>0</v>
      </c>
      <c r="N265" s="1159">
        <f>IF('6-3표준조사 5'!$R$4="줄베기",'6-3표준조사 5'!$Y$13,)</f>
        <v>0</v>
      </c>
      <c r="O265" s="1159">
        <f>IF('6-3표준조사 5'!$R$4="둘레베기",'6-3표준조사 5'!$Y$13,)</f>
        <v>0</v>
      </c>
      <c r="P265" s="1159">
        <f>IF('6-3표준조사 5'!$R$4="맹아제거",'6-3표준조사 5'!$Y$13,)</f>
        <v>0</v>
      </c>
      <c r="Q265" s="1159"/>
      <c r="R265" s="1159">
        <f>'6-3표준조사 5'!$AD$13</f>
        <v>0</v>
      </c>
      <c r="S265" s="1159"/>
      <c r="T265" s="1162"/>
      <c r="U265" s="1162"/>
      <c r="V265" s="1162"/>
      <c r="W265" s="1162"/>
      <c r="X265" s="1162"/>
      <c r="Y265" s="1035"/>
      <c r="Z265" s="1163"/>
      <c r="AA265" s="548"/>
    </row>
    <row r="266" spans="1:28" ht="30" hidden="1" customHeight="1">
      <c r="A266" s="477">
        <f t="shared" si="86"/>
        <v>0</v>
      </c>
      <c r="B266" s="1153">
        <f t="shared" si="87"/>
        <v>0</v>
      </c>
      <c r="C266" s="1154">
        <f t="shared" si="87"/>
        <v>0</v>
      </c>
      <c r="D266" s="1154">
        <f t="shared" si="87"/>
        <v>0</v>
      </c>
      <c r="E266" s="1154">
        <f t="shared" si="87"/>
        <v>0</v>
      </c>
      <c r="F266" s="1154">
        <f t="shared" si="87"/>
        <v>0</v>
      </c>
      <c r="G266" s="1155">
        <f>+'6-3표준조사 5'!$V$14</f>
        <v>0</v>
      </c>
      <c r="H266" s="1155">
        <f>+'6-3표준조사 5'!$Z$14</f>
        <v>0</v>
      </c>
      <c r="I266" s="1156">
        <f>+'6-3표준조사 5'!$AA$14</f>
        <v>0</v>
      </c>
      <c r="J266" s="1155">
        <f>+'6-3표준조사 5'!$AC$14</f>
        <v>0</v>
      </c>
      <c r="K266" s="1157">
        <f>+'6-3표준조사 5'!$W$14</f>
        <v>0</v>
      </c>
      <c r="L266" s="1158">
        <f t="shared" si="85"/>
        <v>0</v>
      </c>
      <c r="M266" s="1159">
        <f>IF('6-3표준조사 5'!$R$4="모두베기",'6-3표준조사 5'!$Y$14,)</f>
        <v>0</v>
      </c>
      <c r="N266" s="1159">
        <f>IF('6-3표준조사 5'!$R$4="줄베기",'6-3표준조사 5'!$Y$14,)</f>
        <v>0</v>
      </c>
      <c r="O266" s="1159">
        <f>IF('6-3표준조사 5'!$R$4="둘레베기",'6-3표준조사 5'!$Y$14,)</f>
        <v>0</v>
      </c>
      <c r="P266" s="1159">
        <f>IF('6-3표준조사 5'!$R$4="맹아제거",'6-3표준조사 5'!$Y$14,)</f>
        <v>0</v>
      </c>
      <c r="Q266" s="1159"/>
      <c r="R266" s="1159">
        <f>'6-3표준조사 5'!$AD$14</f>
        <v>0</v>
      </c>
      <c r="S266" s="1159"/>
      <c r="T266" s="1162"/>
      <c r="U266" s="1162"/>
      <c r="V266" s="1162"/>
      <c r="W266" s="1162"/>
      <c r="X266" s="1162"/>
      <c r="Y266" s="1035"/>
      <c r="Z266" s="1163"/>
      <c r="AA266" s="548"/>
    </row>
    <row r="267" spans="1:28" ht="30" hidden="1" customHeight="1">
      <c r="A267" s="477">
        <f t="shared" si="86"/>
        <v>0</v>
      </c>
      <c r="B267" s="1153">
        <f t="shared" si="87"/>
        <v>0</v>
      </c>
      <c r="C267" s="1154">
        <f t="shared" si="87"/>
        <v>0</v>
      </c>
      <c r="D267" s="1154">
        <f t="shared" si="87"/>
        <v>0</v>
      </c>
      <c r="E267" s="1154">
        <f t="shared" si="87"/>
        <v>0</v>
      </c>
      <c r="F267" s="1154">
        <f t="shared" si="87"/>
        <v>0</v>
      </c>
      <c r="G267" s="1155">
        <f>+'6-3표준조사 5'!$V$15</f>
        <v>0</v>
      </c>
      <c r="H267" s="1155">
        <f>+'6-3표준조사 5'!$Z$15</f>
        <v>0</v>
      </c>
      <c r="I267" s="1156">
        <f>+'6-3표준조사 5'!$AA$15</f>
        <v>0</v>
      </c>
      <c r="J267" s="1155">
        <f>+'6-3표준조사 5'!$AC$15</f>
        <v>0</v>
      </c>
      <c r="K267" s="1157">
        <f>+'6-3표준조사 5'!$W$15</f>
        <v>0</v>
      </c>
      <c r="L267" s="1158">
        <f t="shared" si="85"/>
        <v>0</v>
      </c>
      <c r="M267" s="1159">
        <f>IF('6-3표준조사 5'!$R$4="모두베기",'6-3표준조사 5'!$Y$15,)</f>
        <v>0</v>
      </c>
      <c r="N267" s="1159">
        <f>IF('6-3표준조사 5'!$R$4="줄베기",'6-3표준조사 5'!$Y$15,)</f>
        <v>0</v>
      </c>
      <c r="O267" s="1159">
        <f>IF('6-3표준조사 5'!$R$4="둘레베기",'6-3표준조사 5'!$Y$15,)</f>
        <v>0</v>
      </c>
      <c r="P267" s="1159">
        <f>IF('6-3표준조사 5'!$R$4="맹아제거",'6-3표준조사 5'!$Y$15,)</f>
        <v>0</v>
      </c>
      <c r="Q267" s="1159"/>
      <c r="R267" s="1159">
        <f>'6-3표준조사 5'!$AD$15</f>
        <v>0</v>
      </c>
      <c r="S267" s="1159"/>
      <c r="T267" s="1162"/>
      <c r="U267" s="1162"/>
      <c r="V267" s="1162"/>
      <c r="W267" s="1162"/>
      <c r="X267" s="1162"/>
      <c r="Y267" s="1035"/>
      <c r="Z267" s="1163"/>
      <c r="AA267" s="548"/>
    </row>
    <row r="268" spans="1:28" ht="30" hidden="1" customHeight="1">
      <c r="A268" s="477">
        <f t="shared" si="86"/>
        <v>0</v>
      </c>
      <c r="B268" s="1164">
        <f t="shared" si="87"/>
        <v>0</v>
      </c>
      <c r="C268" s="1165">
        <f t="shared" si="87"/>
        <v>0</v>
      </c>
      <c r="D268" s="1165">
        <f t="shared" si="87"/>
        <v>0</v>
      </c>
      <c r="E268" s="1165">
        <f t="shared" si="87"/>
        <v>0</v>
      </c>
      <c r="F268" s="1165">
        <f t="shared" si="87"/>
        <v>0</v>
      </c>
      <c r="G268" s="1166">
        <f>+'6-3표준조사 5'!$V$16</f>
        <v>0</v>
      </c>
      <c r="H268" s="1166">
        <f>+'6-3표준조사 5'!$Z$16</f>
        <v>0</v>
      </c>
      <c r="I268" s="1167">
        <f>+'6-3표준조사 5'!$AA$16</f>
        <v>0</v>
      </c>
      <c r="J268" s="1166">
        <f>+'6-3표준조사 5'!$AC$16</f>
        <v>0</v>
      </c>
      <c r="K268" s="1168">
        <f>+'6-3표준조사 5'!$W$16</f>
        <v>0</v>
      </c>
      <c r="L268" s="1169">
        <f t="shared" si="85"/>
        <v>0</v>
      </c>
      <c r="M268" s="1170">
        <f>IF('6-3표준조사 5'!$R$4="모두베기",'6-3표준조사 5'!$Y$16,)</f>
        <v>0</v>
      </c>
      <c r="N268" s="1170">
        <f>IF('6-3표준조사 5'!$R$4="줄베기",'6-3표준조사 5'!$Y$16,)</f>
        <v>0</v>
      </c>
      <c r="O268" s="1170">
        <f>IF('6-3표준조사 5'!$R$4="둘레베기",'6-3표준조사 5'!$Y$16,)</f>
        <v>0</v>
      </c>
      <c r="P268" s="1170">
        <f>IF('6-3표준조사 5'!$R$4="맹아제거",'6-3표준조사 5'!$Y$16,)</f>
        <v>0</v>
      </c>
      <c r="Q268" s="1170"/>
      <c r="R268" s="1170">
        <f>'6-3표준조사 5'!$AD$16</f>
        <v>0</v>
      </c>
      <c r="S268" s="1170"/>
      <c r="T268" s="1171"/>
      <c r="U268" s="1171"/>
      <c r="V268" s="1171"/>
      <c r="W268" s="1171"/>
      <c r="X268" s="1171"/>
      <c r="Y268" s="1045"/>
      <c r="Z268" s="1172"/>
      <c r="AA268" s="548"/>
    </row>
    <row r="269" spans="1:28" ht="30" hidden="1" customHeight="1">
      <c r="A269" s="477">
        <f t="shared" si="86"/>
        <v>0</v>
      </c>
      <c r="B269" s="1013">
        <f>+'6-3표준조사 5'!$K$79</f>
        <v>0</v>
      </c>
      <c r="C269" s="1014">
        <f>+'6-3표준조사 5'!$L$79</f>
        <v>0</v>
      </c>
      <c r="D269" s="1014">
        <f>+'6-3표준조사 5'!$M$79</f>
        <v>0</v>
      </c>
      <c r="E269" s="1014">
        <f>+'6-3표준조사 5'!$N$79</f>
        <v>0</v>
      </c>
      <c r="F269" s="1014">
        <f>+'6-3표준조사 5'!$O$79</f>
        <v>0</v>
      </c>
      <c r="G269" s="1014">
        <f>+'6-3표준조사 5'!$V$84</f>
        <v>0</v>
      </c>
      <c r="H269" s="1015">
        <f>+'6-3표준조사 5'!$Z$84</f>
        <v>0</v>
      </c>
      <c r="I269" s="1016">
        <f>+'6-3표준조사 5'!$AA$84</f>
        <v>0</v>
      </c>
      <c r="J269" s="1015">
        <f>+'6-3표준조사 5'!$AC$84</f>
        <v>0</v>
      </c>
      <c r="K269" s="1017">
        <f>'6-3표준조사 5'!$W$84</f>
        <v>0</v>
      </c>
      <c r="L269" s="1018">
        <f t="shared" si="85"/>
        <v>0</v>
      </c>
      <c r="M269" s="1019">
        <f>IF('6-3표준조사 5'!$R$79="모두베기",'6-3표준조사 5'!$Y$84,)</f>
        <v>0</v>
      </c>
      <c r="N269" s="1019">
        <f>IF('6-3표준조사 5'!$R$79="줄베기",'6-3표준조사 5'!$Y$84,)</f>
        <v>0</v>
      </c>
      <c r="O269" s="1019">
        <f>IF('6-3표준조사 5'!$R$79="둘레베기",'6-3표준조사 5'!$Y$84,)</f>
        <v>0</v>
      </c>
      <c r="P269" s="1019">
        <f>IF('6-3표준조사 5'!$R$79="맹아제거",'6-3표준조사 5'!$Y$84,)</f>
        <v>0</v>
      </c>
      <c r="Q269" s="1018" t="s">
        <v>518</v>
      </c>
      <c r="R269" s="1019">
        <f>'6-3표준조사 5'!$AD$84</f>
        <v>0</v>
      </c>
      <c r="S269" s="1020">
        <f>'5-3단가산출서 5'!$D$63</f>
        <v>50</v>
      </c>
      <c r="T269" s="1225" t="s">
        <v>1491</v>
      </c>
      <c r="U269" s="1150"/>
      <c r="V269" s="1151">
        <f>'6-3표준조사 5'!$AB$84</f>
        <v>0</v>
      </c>
      <c r="W269" s="1151">
        <f>'6-3표준조사 5'!$Q$85</f>
        <v>50</v>
      </c>
      <c r="X269" s="1152" t="e">
        <f>W269/V269</f>
        <v>#DIV/0!</v>
      </c>
      <c r="Y269" s="1023">
        <f>'6-3표준조사 5'!$O$81</f>
        <v>0.5</v>
      </c>
      <c r="Z269" s="1024"/>
      <c r="AA269" s="555"/>
      <c r="AB269" s="1010" t="s">
        <v>1403</v>
      </c>
    </row>
    <row r="270" spans="1:28" ht="30" hidden="1" customHeight="1">
      <c r="A270" s="477">
        <f t="shared" si="86"/>
        <v>0</v>
      </c>
      <c r="B270" s="1153">
        <f t="shared" ref="B270:F276" si="88">IF($A270&gt;0,B269,)</f>
        <v>0</v>
      </c>
      <c r="C270" s="1154">
        <f t="shared" si="88"/>
        <v>0</v>
      </c>
      <c r="D270" s="1154">
        <f t="shared" si="88"/>
        <v>0</v>
      </c>
      <c r="E270" s="1154">
        <f t="shared" si="88"/>
        <v>0</v>
      </c>
      <c r="F270" s="1154">
        <f t="shared" si="88"/>
        <v>0</v>
      </c>
      <c r="G270" s="1154">
        <f>+'6-3표준조사 5'!$V$85</f>
        <v>0</v>
      </c>
      <c r="H270" s="1155">
        <f>+'6-3표준조사 5'!$Z$85</f>
        <v>0</v>
      </c>
      <c r="I270" s="1156">
        <f>+'6-3표준조사 5'!$AA$85</f>
        <v>0</v>
      </c>
      <c r="J270" s="1155">
        <f>+'6-3표준조사 5'!$AC$85</f>
        <v>0</v>
      </c>
      <c r="K270" s="1157">
        <f>+'6-3표준조사 5'!$W$85</f>
        <v>0</v>
      </c>
      <c r="L270" s="1158">
        <f t="shared" si="85"/>
        <v>0</v>
      </c>
      <c r="M270" s="1159">
        <f>IF('6-3표준조사 5'!$R$79="모두베기",'6-3표준조사 5'!$Y$85,)</f>
        <v>0</v>
      </c>
      <c r="N270" s="1159">
        <f>IF('6-3표준조사 5'!$R$79="줄베기",'6-3표준조사 5'!$Y$85,)</f>
        <v>0</v>
      </c>
      <c r="O270" s="1159">
        <f>IF('6-3표준조사 5'!$R$79="둘레베기",'6-3표준조사 5'!$Y$85,)</f>
        <v>0</v>
      </c>
      <c r="P270" s="1159">
        <f>IF('6-3표준조사 5'!$R$79="맹아제거",'6-3표준조사 5'!$Y$85,)</f>
        <v>0</v>
      </c>
      <c r="Q270" s="1159"/>
      <c r="R270" s="1159">
        <f>'6-3표준조사 5'!$AD$85</f>
        <v>0</v>
      </c>
      <c r="S270" s="1159"/>
      <c r="T270" s="1160"/>
      <c r="U270" s="1160"/>
      <c r="V270" s="1160"/>
      <c r="W270" s="1160"/>
      <c r="X270" s="1160"/>
      <c r="Y270" s="1033"/>
      <c r="Z270" s="1161"/>
      <c r="AA270" s="549"/>
    </row>
    <row r="271" spans="1:28" ht="30" hidden="1" customHeight="1">
      <c r="A271" s="477">
        <f t="shared" si="86"/>
        <v>0</v>
      </c>
      <c r="B271" s="1153">
        <f t="shared" si="88"/>
        <v>0</v>
      </c>
      <c r="C271" s="1154">
        <f t="shared" si="88"/>
        <v>0</v>
      </c>
      <c r="D271" s="1154">
        <f t="shared" si="88"/>
        <v>0</v>
      </c>
      <c r="E271" s="1154">
        <f t="shared" si="88"/>
        <v>0</v>
      </c>
      <c r="F271" s="1154">
        <f t="shared" si="88"/>
        <v>0</v>
      </c>
      <c r="G271" s="1154">
        <f>+'6-3표준조사 5'!$V$86</f>
        <v>0</v>
      </c>
      <c r="H271" s="1155">
        <f>+'6-3표준조사 5'!$Z$86</f>
        <v>0</v>
      </c>
      <c r="I271" s="1156">
        <f>+'6-3표준조사 5'!$AA$86</f>
        <v>0</v>
      </c>
      <c r="J271" s="1155">
        <f>+'6-3표준조사 5'!$AC$86</f>
        <v>0</v>
      </c>
      <c r="K271" s="1157">
        <f>+'6-3표준조사 5'!$W$86</f>
        <v>0</v>
      </c>
      <c r="L271" s="1158">
        <f t="shared" si="85"/>
        <v>0</v>
      </c>
      <c r="M271" s="1159">
        <f>IF('6-3표준조사 5'!$R$79="모두베기",'6-3표준조사 5'!$Y$86,)</f>
        <v>0</v>
      </c>
      <c r="N271" s="1159">
        <f>IF('6-3표준조사 5'!$R$79="줄베기",'6-3표준조사 5'!$Y$86,)</f>
        <v>0</v>
      </c>
      <c r="O271" s="1159">
        <f>IF('6-3표준조사 5'!$R$79="둘레베기",'6-3표준조사 5'!$Y$86,)</f>
        <v>0</v>
      </c>
      <c r="P271" s="1159">
        <f>IF('6-3표준조사 5'!$R$79="맹아제거",'6-3표준조사 5'!$Y$86,)</f>
        <v>0</v>
      </c>
      <c r="Q271" s="1159"/>
      <c r="R271" s="1159">
        <f>'6-3표준조사 5'!$AD$86</f>
        <v>0</v>
      </c>
      <c r="S271" s="1159"/>
      <c r="T271" s="1160"/>
      <c r="U271" s="1160"/>
      <c r="V271" s="1160"/>
      <c r="W271" s="1160"/>
      <c r="X271" s="1160"/>
      <c r="Y271" s="1033"/>
      <c r="Z271" s="1161"/>
      <c r="AA271" s="549"/>
    </row>
    <row r="272" spans="1:28" ht="30" hidden="1" customHeight="1">
      <c r="A272" s="477">
        <f t="shared" si="86"/>
        <v>0</v>
      </c>
      <c r="B272" s="1153">
        <f t="shared" si="88"/>
        <v>0</v>
      </c>
      <c r="C272" s="1154">
        <f t="shared" si="88"/>
        <v>0</v>
      </c>
      <c r="D272" s="1154">
        <f t="shared" si="88"/>
        <v>0</v>
      </c>
      <c r="E272" s="1154">
        <f t="shared" si="88"/>
        <v>0</v>
      </c>
      <c r="F272" s="1154">
        <f t="shared" si="88"/>
        <v>0</v>
      </c>
      <c r="G272" s="1154">
        <f>+'6-3표준조사 5'!$V$87</f>
        <v>0</v>
      </c>
      <c r="H272" s="1155">
        <f>+'6-3표준조사 5'!$Z$87</f>
        <v>0</v>
      </c>
      <c r="I272" s="1156">
        <f>+'6-3표준조사 5'!$AA$87</f>
        <v>0</v>
      </c>
      <c r="J272" s="1155">
        <f>+'6-3표준조사 5'!$AC$87</f>
        <v>0</v>
      </c>
      <c r="K272" s="1157">
        <f>+'6-3표준조사 5'!$W$87</f>
        <v>0</v>
      </c>
      <c r="L272" s="1158">
        <f t="shared" si="85"/>
        <v>0</v>
      </c>
      <c r="M272" s="1159">
        <f>IF('6-3표준조사 5'!$R$79="모두베기",'6-3표준조사 5'!$Y$87,)</f>
        <v>0</v>
      </c>
      <c r="N272" s="1159">
        <f>IF('6-3표준조사 5'!$R$79="줄베기",'6-3표준조사 5'!$Y$87,)</f>
        <v>0</v>
      </c>
      <c r="O272" s="1159">
        <f>IF('6-3표준조사 5'!$R$79="둘레베기",'6-3표준조사 5'!$Y$87,)</f>
        <v>0</v>
      </c>
      <c r="P272" s="1159">
        <f>IF('6-3표준조사 5'!$R$79="맹아제거",'6-3표준조사 5'!$Y$87,)</f>
        <v>0</v>
      </c>
      <c r="Q272" s="1159"/>
      <c r="R272" s="1159">
        <f>'6-3표준조사 5'!$AD$87</f>
        <v>0</v>
      </c>
      <c r="S272" s="1159"/>
      <c r="T272" s="1160"/>
      <c r="U272" s="1160"/>
      <c r="V272" s="1160"/>
      <c r="W272" s="1160"/>
      <c r="X272" s="1160"/>
      <c r="Y272" s="1033"/>
      <c r="Z272" s="1161"/>
      <c r="AA272" s="549"/>
    </row>
    <row r="273" spans="1:28" ht="30" hidden="1" customHeight="1">
      <c r="A273" s="477">
        <f t="shared" si="86"/>
        <v>0</v>
      </c>
      <c r="B273" s="1153">
        <f t="shared" si="88"/>
        <v>0</v>
      </c>
      <c r="C273" s="1154">
        <f t="shared" si="88"/>
        <v>0</v>
      </c>
      <c r="D273" s="1154">
        <f t="shared" si="88"/>
        <v>0</v>
      </c>
      <c r="E273" s="1154">
        <f t="shared" si="88"/>
        <v>0</v>
      </c>
      <c r="F273" s="1154">
        <f t="shared" si="88"/>
        <v>0</v>
      </c>
      <c r="G273" s="1154">
        <f>+'6-3표준조사 5'!$V$88</f>
        <v>0</v>
      </c>
      <c r="H273" s="1155">
        <f>+'6-3표준조사 5'!$Z$88</f>
        <v>0</v>
      </c>
      <c r="I273" s="1156">
        <f>+'6-3표준조사 5'!$AA$88</f>
        <v>0</v>
      </c>
      <c r="J273" s="1155">
        <f>+'6-3표준조사 5'!$AC$88</f>
        <v>0</v>
      </c>
      <c r="K273" s="1157">
        <f>+'6-3표준조사 5'!$W$88</f>
        <v>0</v>
      </c>
      <c r="L273" s="1158">
        <f t="shared" si="85"/>
        <v>0</v>
      </c>
      <c r="M273" s="1159">
        <f>IF('6-3표준조사 5'!$R$79="모두베기",'6-3표준조사 5'!$Y$88,)</f>
        <v>0</v>
      </c>
      <c r="N273" s="1159">
        <f>IF('6-3표준조사 5'!$R$79="줄베기",'6-3표준조사 5'!$Y$88,)</f>
        <v>0</v>
      </c>
      <c r="O273" s="1159">
        <f>IF('6-3표준조사 5'!$R$79="둘레베기",'6-3표준조사 5'!$Y$88,)</f>
        <v>0</v>
      </c>
      <c r="P273" s="1159">
        <f>IF('6-3표준조사 5'!$R$79="맹아제거",'6-3표준조사 5'!$Y$88,)</f>
        <v>0</v>
      </c>
      <c r="Q273" s="1159"/>
      <c r="R273" s="1159">
        <f>'6-3표준조사 5'!$AD$88</f>
        <v>0</v>
      </c>
      <c r="S273" s="1159"/>
      <c r="T273" s="1160"/>
      <c r="U273" s="1160"/>
      <c r="V273" s="1160"/>
      <c r="W273" s="1160"/>
      <c r="X273" s="1160"/>
      <c r="Y273" s="1033"/>
      <c r="Z273" s="1161"/>
      <c r="AA273" s="549"/>
    </row>
    <row r="274" spans="1:28" ht="30" hidden="1" customHeight="1">
      <c r="A274" s="477">
        <f t="shared" si="86"/>
        <v>0</v>
      </c>
      <c r="B274" s="1153">
        <f t="shared" si="88"/>
        <v>0</v>
      </c>
      <c r="C274" s="1154">
        <f t="shared" si="88"/>
        <v>0</v>
      </c>
      <c r="D274" s="1154">
        <f t="shared" si="88"/>
        <v>0</v>
      </c>
      <c r="E274" s="1154">
        <f t="shared" si="88"/>
        <v>0</v>
      </c>
      <c r="F274" s="1154">
        <f t="shared" si="88"/>
        <v>0</v>
      </c>
      <c r="G274" s="1154">
        <f>+'6-3표준조사 5'!$V$89</f>
        <v>0</v>
      </c>
      <c r="H274" s="1155">
        <f>+'6-3표준조사 5'!$Z$89</f>
        <v>0</v>
      </c>
      <c r="I274" s="1156">
        <f>+'6-3표준조사 5'!$AA$89</f>
        <v>0</v>
      </c>
      <c r="J274" s="1155">
        <f>+'6-3표준조사 5'!$AC$89</f>
        <v>0</v>
      </c>
      <c r="K274" s="1157">
        <f>+'6-3표준조사 5'!$W$89</f>
        <v>0</v>
      </c>
      <c r="L274" s="1158">
        <f t="shared" si="85"/>
        <v>0</v>
      </c>
      <c r="M274" s="1159">
        <f>IF('6-3표준조사 5'!$R$79="모두베기",'6-3표준조사 5'!$Y$89,)</f>
        <v>0</v>
      </c>
      <c r="N274" s="1159">
        <f>IF('6-3표준조사 5'!$R$79="줄베기",'6-3표준조사 5'!$Y$89,)</f>
        <v>0</v>
      </c>
      <c r="O274" s="1159">
        <f>IF('6-3표준조사 5'!$R$79="둘레베기",'6-3표준조사 5'!$Y$89,)</f>
        <v>0</v>
      </c>
      <c r="P274" s="1159">
        <f>IF('6-3표준조사 5'!$R$79="맹아제거",'6-3표준조사 5'!$Y$89,)</f>
        <v>0</v>
      </c>
      <c r="Q274" s="1159"/>
      <c r="R274" s="1159">
        <f>'6-3표준조사 5'!$AD$89</f>
        <v>0</v>
      </c>
      <c r="S274" s="1159"/>
      <c r="T274" s="1160"/>
      <c r="U274" s="1160"/>
      <c r="V274" s="1160"/>
      <c r="W274" s="1160"/>
      <c r="X274" s="1160"/>
      <c r="Y274" s="1033"/>
      <c r="Z274" s="1161"/>
      <c r="AA274" s="549"/>
    </row>
    <row r="275" spans="1:28" ht="30" hidden="1" customHeight="1">
      <c r="A275" s="477">
        <f t="shared" si="86"/>
        <v>0</v>
      </c>
      <c r="B275" s="1153">
        <f t="shared" si="88"/>
        <v>0</v>
      </c>
      <c r="C275" s="1154">
        <f t="shared" si="88"/>
        <v>0</v>
      </c>
      <c r="D275" s="1154">
        <f t="shared" si="88"/>
        <v>0</v>
      </c>
      <c r="E275" s="1154">
        <f t="shared" si="88"/>
        <v>0</v>
      </c>
      <c r="F275" s="1154">
        <f t="shared" si="88"/>
        <v>0</v>
      </c>
      <c r="G275" s="1154">
        <f>+'6-3표준조사 5'!$V$90</f>
        <v>0</v>
      </c>
      <c r="H275" s="1155">
        <f>+'6-3표준조사 5'!$Z$90</f>
        <v>0</v>
      </c>
      <c r="I275" s="1156">
        <f>+'6-3표준조사 5'!$AA$90</f>
        <v>0</v>
      </c>
      <c r="J275" s="1155">
        <f>+'6-3표준조사 5'!$AC$90</f>
        <v>0</v>
      </c>
      <c r="K275" s="1157">
        <f>+'6-3표준조사 5'!$W$90</f>
        <v>0</v>
      </c>
      <c r="L275" s="1158">
        <f t="shared" si="85"/>
        <v>0</v>
      </c>
      <c r="M275" s="1159">
        <f>IF('6-3표준조사 5'!$R$79="모두베기",'6-3표준조사 5'!$Y$90,)</f>
        <v>0</v>
      </c>
      <c r="N275" s="1159">
        <f>IF('6-3표준조사 5'!$R$79="줄베기",'6-3표준조사 5'!$Y$90,)</f>
        <v>0</v>
      </c>
      <c r="O275" s="1159">
        <f>IF('6-3표준조사 5'!$R$79="둘레베기",'6-3표준조사 5'!$Y$90,)</f>
        <v>0</v>
      </c>
      <c r="P275" s="1159">
        <f>IF('6-3표준조사 5'!$R$79="맹아제거",'6-3표준조사 5'!$Y$90,)</f>
        <v>0</v>
      </c>
      <c r="Q275" s="1159"/>
      <c r="R275" s="1159">
        <f>'6-3표준조사 5'!$AD$90</f>
        <v>0</v>
      </c>
      <c r="S275" s="1159"/>
      <c r="T275" s="1160"/>
      <c r="U275" s="1160"/>
      <c r="V275" s="1160"/>
      <c r="W275" s="1160"/>
      <c r="X275" s="1160"/>
      <c r="Y275" s="1033"/>
      <c r="Z275" s="1161"/>
      <c r="AA275" s="549"/>
    </row>
    <row r="276" spans="1:28" ht="30" hidden="1" customHeight="1">
      <c r="A276" s="477">
        <f t="shared" si="86"/>
        <v>0</v>
      </c>
      <c r="B276" s="1164">
        <f t="shared" si="88"/>
        <v>0</v>
      </c>
      <c r="C276" s="1165">
        <f t="shared" si="88"/>
        <v>0</v>
      </c>
      <c r="D276" s="1165">
        <f t="shared" si="88"/>
        <v>0</v>
      </c>
      <c r="E276" s="1165">
        <f t="shared" si="88"/>
        <v>0</v>
      </c>
      <c r="F276" s="1165">
        <f t="shared" si="88"/>
        <v>0</v>
      </c>
      <c r="G276" s="1165">
        <f>+'6-3표준조사 5'!$V$91</f>
        <v>0</v>
      </c>
      <c r="H276" s="1166">
        <f>+'6-3표준조사 5'!$Z$91</f>
        <v>0</v>
      </c>
      <c r="I276" s="1167">
        <f>+'6-3표준조사 5'!$AA$91</f>
        <v>0</v>
      </c>
      <c r="J276" s="1166">
        <f>+'6-3표준조사 5'!$AC$91</f>
        <v>0</v>
      </c>
      <c r="K276" s="1168">
        <f>+'6-3표준조사 5'!$W$91</f>
        <v>0</v>
      </c>
      <c r="L276" s="1169">
        <f t="shared" si="85"/>
        <v>0</v>
      </c>
      <c r="M276" s="1170">
        <f>IF('6-3표준조사 5'!$R$79="모두베기",'6-3표준조사 5'!$Y$91,)</f>
        <v>0</v>
      </c>
      <c r="N276" s="1170">
        <f>IF('6-3표준조사 5'!$R$79="줄베기",'6-3표준조사 5'!$Y$91,)</f>
        <v>0</v>
      </c>
      <c r="O276" s="1170">
        <f>IF('6-3표준조사 5'!$R$79="둘레베기",'6-3표준조사 5'!$Y$91,)</f>
        <v>0</v>
      </c>
      <c r="P276" s="1170">
        <f>IF('6-3표준조사 5'!$R$79="맹아제거",'6-3표준조사 5'!$Y$91,)</f>
        <v>0</v>
      </c>
      <c r="Q276" s="1170"/>
      <c r="R276" s="1170">
        <f>'6-3표준조사 5'!$AD$91</f>
        <v>0</v>
      </c>
      <c r="S276" s="1170"/>
      <c r="T276" s="1173"/>
      <c r="U276" s="1173"/>
      <c r="V276" s="1173"/>
      <c r="W276" s="1173"/>
      <c r="X276" s="1173"/>
      <c r="Y276" s="1047"/>
      <c r="Z276" s="1174"/>
      <c r="AA276" s="549"/>
    </row>
    <row r="277" spans="1:28" ht="30" hidden="1" customHeight="1">
      <c r="A277" s="477">
        <f t="shared" si="86"/>
        <v>0</v>
      </c>
      <c r="B277" s="1013">
        <f>+'6-3표준조사 5'!$K$154</f>
        <v>0</v>
      </c>
      <c r="C277" s="1014">
        <f>+'6-3표준조사 5'!$L$154</f>
        <v>0</v>
      </c>
      <c r="D277" s="1014">
        <f>+'6-3표준조사 5'!$M$154</f>
        <v>0</v>
      </c>
      <c r="E277" s="1014">
        <f>+'6-3표준조사 5'!$N$154</f>
        <v>0</v>
      </c>
      <c r="F277" s="1014">
        <f>+'6-3표준조사 5'!$O$154</f>
        <v>0</v>
      </c>
      <c r="G277" s="1014">
        <f>+'6-3표준조사 5'!$V$159</f>
        <v>0</v>
      </c>
      <c r="H277" s="1015">
        <f>+'6-3표준조사 5'!$Z$159</f>
        <v>0</v>
      </c>
      <c r="I277" s="1016">
        <f>+'6-3표준조사 5'!$AA$159</f>
        <v>0</v>
      </c>
      <c r="J277" s="1015">
        <f>+'6-3표준조사 5'!$AC$159</f>
        <v>0</v>
      </c>
      <c r="K277" s="1017">
        <f>+'6-3표준조사 5'!$W$159</f>
        <v>0</v>
      </c>
      <c r="L277" s="1018">
        <f t="shared" si="85"/>
        <v>0</v>
      </c>
      <c r="M277" s="1019">
        <f>IF('6-3표준조사 5'!$R$79="모두베기",'6-3표준조사 5'!$Y$159,)</f>
        <v>0</v>
      </c>
      <c r="N277" s="1019">
        <f>IF('6-3표준조사 5'!$R$79="줄베기",'6-3표준조사 5'!$Y$159,)</f>
        <v>0</v>
      </c>
      <c r="O277" s="1019">
        <f>IF('6-3표준조사 5'!$R$79="둘레베기",'6-3표준조사 5'!$Y$159,)</f>
        <v>0</v>
      </c>
      <c r="P277" s="1148">
        <f>IF('6-3표준조사 5'!$R$79="맹아제거",'6-3표준조사 5'!$Y$159,)</f>
        <v>0</v>
      </c>
      <c r="Q277" s="1149" t="s">
        <v>518</v>
      </c>
      <c r="R277" s="1019">
        <f>'6-3표준조사 5'!$AD$159</f>
        <v>0</v>
      </c>
      <c r="S277" s="1020">
        <f>'5-3단가산출서 5'!$D$108</f>
        <v>0</v>
      </c>
      <c r="T277" s="1150" t="s">
        <v>1373</v>
      </c>
      <c r="U277" s="1150" t="s">
        <v>1370</v>
      </c>
      <c r="V277" s="1151">
        <f>'6-3표준조사 5'!$AB$159</f>
        <v>0</v>
      </c>
      <c r="W277" s="1151">
        <f>'6-3표준조사 5'!$Q$160</f>
        <v>0</v>
      </c>
      <c r="X277" s="1152" t="e">
        <f>W277/V277</f>
        <v>#DIV/0!</v>
      </c>
      <c r="Y277" s="1023">
        <f>'6-3표준조사 5'!$O$156</f>
        <v>0</v>
      </c>
      <c r="Z277" s="1024"/>
      <c r="AA277" s="555"/>
      <c r="AB277" s="1010" t="s">
        <v>1404</v>
      </c>
    </row>
    <row r="278" spans="1:28" ht="30" hidden="1" customHeight="1">
      <c r="A278" s="477">
        <f t="shared" si="86"/>
        <v>0</v>
      </c>
      <c r="B278" s="1153">
        <f t="shared" ref="B278:E284" si="89">IF($A278&gt;0,B277,)</f>
        <v>0</v>
      </c>
      <c r="C278" s="1154">
        <f t="shared" si="89"/>
        <v>0</v>
      </c>
      <c r="D278" s="1154">
        <f t="shared" si="89"/>
        <v>0</v>
      </c>
      <c r="E278" s="1154">
        <f t="shared" si="89"/>
        <v>0</v>
      </c>
      <c r="F278" s="1154">
        <f t="shared" ref="F278:F324" si="90">IF($A278&gt;0,F277,)</f>
        <v>0</v>
      </c>
      <c r="G278" s="1154">
        <f>+'6-3표준조사 5'!$V$160</f>
        <v>0</v>
      </c>
      <c r="H278" s="1155">
        <f>+'6-3표준조사 5'!$Z$160</f>
        <v>0</v>
      </c>
      <c r="I278" s="1156">
        <f>+'6-3표준조사 5'!$AA$160</f>
        <v>0</v>
      </c>
      <c r="J278" s="1155">
        <f>+'6-3표준조사 5'!$AC$160</f>
        <v>0</v>
      </c>
      <c r="K278" s="1157">
        <f>+'6-3표준조사 5'!$W$160</f>
        <v>0</v>
      </c>
      <c r="L278" s="1158">
        <f t="shared" ref="L278:L324" si="91">SUM(M278:R278)</f>
        <v>0</v>
      </c>
      <c r="M278" s="1159">
        <f>IF('6-3표준조사 5'!$R$79="모두베기",'6-3표준조사 5'!$Y$160,)</f>
        <v>0</v>
      </c>
      <c r="N278" s="1159">
        <f>IF('6-3표준조사 5'!$R$79="줄베기",'6-3표준조사 5'!$Y$160,)</f>
        <v>0</v>
      </c>
      <c r="O278" s="1159">
        <f>IF('6-3표준조사 5'!$R$79="둘레베기",'6-3표준조사 5'!$Y$160,)</f>
        <v>0</v>
      </c>
      <c r="P278" s="1159">
        <f>IF('6-3표준조사 5'!$R$79="맹아제거",'6-3표준조사 5'!$Y$160,)</f>
        <v>0</v>
      </c>
      <c r="Q278" s="1159"/>
      <c r="R278" s="1159">
        <f>'6-3표준조사 5'!$AD$160</f>
        <v>0</v>
      </c>
      <c r="S278" s="1159"/>
      <c r="T278" s="1160"/>
      <c r="U278" s="1160"/>
      <c r="V278" s="1160"/>
      <c r="W278" s="1160"/>
      <c r="X278" s="1160"/>
      <c r="Y278" s="1033"/>
      <c r="Z278" s="1161"/>
      <c r="AA278" s="549"/>
    </row>
    <row r="279" spans="1:28" ht="30" hidden="1" customHeight="1">
      <c r="A279" s="477">
        <f t="shared" si="86"/>
        <v>0</v>
      </c>
      <c r="B279" s="1153">
        <f t="shared" si="89"/>
        <v>0</v>
      </c>
      <c r="C279" s="1154">
        <f t="shared" si="89"/>
        <v>0</v>
      </c>
      <c r="D279" s="1154">
        <f t="shared" si="89"/>
        <v>0</v>
      </c>
      <c r="E279" s="1154">
        <f t="shared" si="89"/>
        <v>0</v>
      </c>
      <c r="F279" s="1154">
        <f t="shared" si="90"/>
        <v>0</v>
      </c>
      <c r="G279" s="1154">
        <f>+'6-3표준조사 5'!$V$161</f>
        <v>0</v>
      </c>
      <c r="H279" s="1155">
        <f>+'6-3표준조사 5'!$Z$161</f>
        <v>0</v>
      </c>
      <c r="I279" s="1156">
        <f>+'6-3표준조사 5'!$AA$161</f>
        <v>0</v>
      </c>
      <c r="J279" s="1155">
        <f>+'6-3표준조사 5'!$AC$161</f>
        <v>0</v>
      </c>
      <c r="K279" s="1157">
        <f>+'6-3표준조사 5'!$W$161</f>
        <v>0</v>
      </c>
      <c r="L279" s="1158">
        <f t="shared" si="91"/>
        <v>0</v>
      </c>
      <c r="M279" s="1159">
        <f>IF('6-3표준조사 5'!$R$79="모두베기",'6-3표준조사 5'!$Y$161,)</f>
        <v>0</v>
      </c>
      <c r="N279" s="1159">
        <f>IF('6-3표준조사 5'!$R$79="줄베기",'6-3표준조사 5'!$Y$161,)</f>
        <v>0</v>
      </c>
      <c r="O279" s="1159">
        <f>IF('6-3표준조사 5'!$R$79="둘레베기",'6-3표준조사 5'!$Y$161,)</f>
        <v>0</v>
      </c>
      <c r="P279" s="1159">
        <f>IF('6-3표준조사 5'!$R$79="맹아제거",'6-3표준조사 5'!$Y$161,)</f>
        <v>0</v>
      </c>
      <c r="Q279" s="1159"/>
      <c r="R279" s="1159">
        <f>'6-3표준조사 5'!$AD$161</f>
        <v>0</v>
      </c>
      <c r="S279" s="1159"/>
      <c r="T279" s="1160"/>
      <c r="U279" s="1160"/>
      <c r="V279" s="1160"/>
      <c r="W279" s="1160"/>
      <c r="X279" s="1160"/>
      <c r="Y279" s="1033"/>
      <c r="Z279" s="1161"/>
      <c r="AA279" s="549"/>
    </row>
    <row r="280" spans="1:28" ht="30" hidden="1" customHeight="1">
      <c r="A280" s="477">
        <f t="shared" si="86"/>
        <v>0</v>
      </c>
      <c r="B280" s="1153">
        <f t="shared" si="89"/>
        <v>0</v>
      </c>
      <c r="C280" s="1154">
        <f t="shared" si="89"/>
        <v>0</v>
      </c>
      <c r="D280" s="1154">
        <f t="shared" si="89"/>
        <v>0</v>
      </c>
      <c r="E280" s="1154">
        <f t="shared" si="89"/>
        <v>0</v>
      </c>
      <c r="F280" s="1154">
        <f t="shared" si="90"/>
        <v>0</v>
      </c>
      <c r="G280" s="1154">
        <f>+'6-3표준조사 5'!$V$162</f>
        <v>0</v>
      </c>
      <c r="H280" s="1155">
        <f>+'6-3표준조사 5'!$Z$162</f>
        <v>0</v>
      </c>
      <c r="I280" s="1156">
        <f>+'6-3표준조사 5'!$AA$162</f>
        <v>0</v>
      </c>
      <c r="J280" s="1155">
        <f>+'6-3표준조사 5'!$AC$162</f>
        <v>0</v>
      </c>
      <c r="K280" s="1157">
        <f>+'6-3표준조사 5'!$W$162</f>
        <v>0</v>
      </c>
      <c r="L280" s="1158">
        <f t="shared" si="91"/>
        <v>0</v>
      </c>
      <c r="M280" s="1159">
        <f>IF('6-3표준조사 5'!$R$79="모두베기",'6-3표준조사 5'!$Y$162,)</f>
        <v>0</v>
      </c>
      <c r="N280" s="1159">
        <f>IF('6-3표준조사 5'!$R$79="줄베기",'6-3표준조사 5'!$Y$162,)</f>
        <v>0</v>
      </c>
      <c r="O280" s="1159">
        <f>IF('6-3표준조사 5'!$R$79="둘레베기",'6-3표준조사 5'!$Y$162,)</f>
        <v>0</v>
      </c>
      <c r="P280" s="1159">
        <f>IF('6-3표준조사 5'!$R$79="맹아제거",'6-3표준조사 5'!$Y$162,)</f>
        <v>0</v>
      </c>
      <c r="Q280" s="1159"/>
      <c r="R280" s="1159">
        <f>'6-3표준조사 5'!$AD$162</f>
        <v>0</v>
      </c>
      <c r="S280" s="1159"/>
      <c r="T280" s="1160"/>
      <c r="U280" s="1160"/>
      <c r="V280" s="1160"/>
      <c r="W280" s="1160"/>
      <c r="X280" s="1160"/>
      <c r="Y280" s="1033"/>
      <c r="Z280" s="1161"/>
      <c r="AA280" s="549"/>
    </row>
    <row r="281" spans="1:28" ht="30" hidden="1" customHeight="1">
      <c r="A281" s="477">
        <f t="shared" si="86"/>
        <v>0</v>
      </c>
      <c r="B281" s="1153">
        <f t="shared" si="89"/>
        <v>0</v>
      </c>
      <c r="C281" s="1154">
        <f t="shared" si="89"/>
        <v>0</v>
      </c>
      <c r="D281" s="1154">
        <f t="shared" si="89"/>
        <v>0</v>
      </c>
      <c r="E281" s="1154">
        <f t="shared" si="89"/>
        <v>0</v>
      </c>
      <c r="F281" s="1154">
        <f t="shared" si="90"/>
        <v>0</v>
      </c>
      <c r="G281" s="1154">
        <f>+'6-3표준조사 5'!$V$163</f>
        <v>0</v>
      </c>
      <c r="H281" s="1155">
        <f>+'6-3표준조사 5'!$Z$163</f>
        <v>0</v>
      </c>
      <c r="I281" s="1156">
        <f>+'6-3표준조사 5'!$AA$163</f>
        <v>0</v>
      </c>
      <c r="J281" s="1155">
        <f>+'6-3표준조사 5'!$AC$163</f>
        <v>0</v>
      </c>
      <c r="K281" s="1157">
        <f>+'6-3표준조사 5'!$W$163</f>
        <v>0</v>
      </c>
      <c r="L281" s="1158">
        <f t="shared" si="91"/>
        <v>0</v>
      </c>
      <c r="M281" s="1159">
        <f>IF('6-3표준조사 5'!$R$79="모두베기",'6-3표준조사 5'!$Y$163,)</f>
        <v>0</v>
      </c>
      <c r="N281" s="1159">
        <f>IF('6-3표준조사 5'!$R$79="줄베기",'6-3표준조사 5'!$Y$163,)</f>
        <v>0</v>
      </c>
      <c r="O281" s="1159">
        <f>IF('6-3표준조사 5'!$R$79="둘레베기",'6-3표준조사 5'!$Y$163,)</f>
        <v>0</v>
      </c>
      <c r="P281" s="1159">
        <f>IF('6-3표준조사 5'!$R$79="맹아제거",'6-3표준조사 5'!$Y$163,)</f>
        <v>0</v>
      </c>
      <c r="Q281" s="1159"/>
      <c r="R281" s="1159">
        <f>'6-3표준조사 5'!$AD$163</f>
        <v>0</v>
      </c>
      <c r="S281" s="1159"/>
      <c r="T281" s="1160"/>
      <c r="U281" s="1160"/>
      <c r="V281" s="1160"/>
      <c r="W281" s="1160"/>
      <c r="X281" s="1160"/>
      <c r="Y281" s="1033"/>
      <c r="Z281" s="1161"/>
      <c r="AA281" s="549"/>
    </row>
    <row r="282" spans="1:28" ht="30" hidden="1" customHeight="1">
      <c r="A282" s="477">
        <f t="shared" si="86"/>
        <v>0</v>
      </c>
      <c r="B282" s="1153">
        <f t="shared" si="89"/>
        <v>0</v>
      </c>
      <c r="C282" s="1154">
        <f t="shared" si="89"/>
        <v>0</v>
      </c>
      <c r="D282" s="1154">
        <f t="shared" si="89"/>
        <v>0</v>
      </c>
      <c r="E282" s="1154">
        <f t="shared" si="89"/>
        <v>0</v>
      </c>
      <c r="F282" s="1154">
        <f t="shared" si="90"/>
        <v>0</v>
      </c>
      <c r="G282" s="1154">
        <f>+'6-3표준조사 5'!$V$164</f>
        <v>0</v>
      </c>
      <c r="H282" s="1155">
        <f>+'6-3표준조사 5'!$Z$164</f>
        <v>0</v>
      </c>
      <c r="I282" s="1156">
        <f>+'6-3표준조사 5'!$AA$164</f>
        <v>0</v>
      </c>
      <c r="J282" s="1155">
        <f>+'6-3표준조사 5'!$AC$164</f>
        <v>0</v>
      </c>
      <c r="K282" s="1157">
        <f>+'6-3표준조사 5'!$W$164</f>
        <v>0</v>
      </c>
      <c r="L282" s="1158">
        <f t="shared" si="91"/>
        <v>0</v>
      </c>
      <c r="M282" s="1159">
        <f>IF('6-3표준조사 5'!$R$79="모두베기",'6-3표준조사 5'!$Y$164,)</f>
        <v>0</v>
      </c>
      <c r="N282" s="1159">
        <f>IF('6-3표준조사 5'!$R$79="줄베기",'6-3표준조사 5'!$Y$164,)</f>
        <v>0</v>
      </c>
      <c r="O282" s="1159">
        <f>IF('6-3표준조사 5'!$R$79="둘레베기",'6-3표준조사 5'!$Y$164,)</f>
        <v>0</v>
      </c>
      <c r="P282" s="1159">
        <f>IF('6-3표준조사 5'!$R$79="맹아제거",'6-3표준조사 5'!$Y$164,)</f>
        <v>0</v>
      </c>
      <c r="Q282" s="1159"/>
      <c r="R282" s="1159">
        <f>'6-3표준조사 5'!$AD$164</f>
        <v>0</v>
      </c>
      <c r="S282" s="1159"/>
      <c r="T282" s="1160"/>
      <c r="U282" s="1160"/>
      <c r="V282" s="1160"/>
      <c r="W282" s="1160"/>
      <c r="X282" s="1160"/>
      <c r="Y282" s="1033"/>
      <c r="Z282" s="1161"/>
      <c r="AA282" s="549"/>
    </row>
    <row r="283" spans="1:28" ht="30" hidden="1" customHeight="1">
      <c r="A283" s="477">
        <f t="shared" si="86"/>
        <v>0</v>
      </c>
      <c r="B283" s="1153">
        <f t="shared" si="89"/>
        <v>0</v>
      </c>
      <c r="C283" s="1154">
        <f t="shared" si="89"/>
        <v>0</v>
      </c>
      <c r="D283" s="1154">
        <f t="shared" si="89"/>
        <v>0</v>
      </c>
      <c r="E283" s="1154">
        <f t="shared" si="89"/>
        <v>0</v>
      </c>
      <c r="F283" s="1154">
        <f t="shared" si="90"/>
        <v>0</v>
      </c>
      <c r="G283" s="1154">
        <f>+'6-3표준조사 5'!$V$165</f>
        <v>0</v>
      </c>
      <c r="H283" s="1155">
        <f>+'6-3표준조사 5'!$Z$165</f>
        <v>0</v>
      </c>
      <c r="I283" s="1156">
        <f>+'6-3표준조사 5'!$AA$165</f>
        <v>0</v>
      </c>
      <c r="J283" s="1155">
        <f>+'6-3표준조사 5'!$AC$165</f>
        <v>0</v>
      </c>
      <c r="K283" s="1157">
        <f>+'6-3표준조사 5'!$W$165</f>
        <v>0</v>
      </c>
      <c r="L283" s="1158">
        <f t="shared" si="91"/>
        <v>0</v>
      </c>
      <c r="M283" s="1159">
        <f>IF('6-3표준조사 5'!$R$79="모두베기",'6-3표준조사 5'!$Y$165,)</f>
        <v>0</v>
      </c>
      <c r="N283" s="1159">
        <f>IF('6-3표준조사 5'!$R$79="줄베기",'6-3표준조사 5'!$Y$165,)</f>
        <v>0</v>
      </c>
      <c r="O283" s="1159">
        <f>IF('6-3표준조사 5'!$R$79="둘레베기",'6-3표준조사 5'!$Y$165,)</f>
        <v>0</v>
      </c>
      <c r="P283" s="1159">
        <f>IF('6-3표준조사 5'!$R$79="맹아제거",'6-3표준조사 5'!$Y$165,)</f>
        <v>0</v>
      </c>
      <c r="Q283" s="1159"/>
      <c r="R283" s="1159">
        <f>'6-3표준조사 5'!$AD$165</f>
        <v>0</v>
      </c>
      <c r="S283" s="1159"/>
      <c r="T283" s="1160"/>
      <c r="U283" s="1160"/>
      <c r="V283" s="1160"/>
      <c r="W283" s="1160"/>
      <c r="X283" s="1160"/>
      <c r="Y283" s="1033"/>
      <c r="Z283" s="1161"/>
      <c r="AA283" s="549"/>
    </row>
    <row r="284" spans="1:28" ht="30" hidden="1" customHeight="1">
      <c r="A284" s="477">
        <f t="shared" si="86"/>
        <v>0</v>
      </c>
      <c r="B284" s="1164">
        <f t="shared" si="89"/>
        <v>0</v>
      </c>
      <c r="C284" s="1165">
        <f t="shared" si="89"/>
        <v>0</v>
      </c>
      <c r="D284" s="1165">
        <f t="shared" si="89"/>
        <v>0</v>
      </c>
      <c r="E284" s="1165">
        <f t="shared" si="89"/>
        <v>0</v>
      </c>
      <c r="F284" s="1165">
        <f t="shared" si="90"/>
        <v>0</v>
      </c>
      <c r="G284" s="1165">
        <f>+'6-3표준조사 5'!$V$166</f>
        <v>0</v>
      </c>
      <c r="H284" s="1166">
        <f>+'6-3표준조사 5'!$Z$166</f>
        <v>0</v>
      </c>
      <c r="I284" s="1167">
        <f>+'6-3표준조사 5'!$AA$166</f>
        <v>0</v>
      </c>
      <c r="J284" s="1166">
        <f>+'6-3표준조사 5'!$AC$166</f>
        <v>0</v>
      </c>
      <c r="K284" s="1168">
        <f>+'6-3표준조사 5'!$W$166</f>
        <v>0</v>
      </c>
      <c r="L284" s="1169">
        <f t="shared" si="91"/>
        <v>0</v>
      </c>
      <c r="M284" s="1170">
        <f>IF('6-3표준조사 5'!$R$79="모두베기",'6-3표준조사 5'!$Y$166,)</f>
        <v>0</v>
      </c>
      <c r="N284" s="1170">
        <f>IF('6-3표준조사 5'!$R$79="줄베기",'6-3표준조사 5'!$Y$166,)</f>
        <v>0</v>
      </c>
      <c r="O284" s="1170">
        <f>IF('6-3표준조사 5'!$R$79="둘레베기",'6-3표준조사 5'!$Y$166,)</f>
        <v>0</v>
      </c>
      <c r="P284" s="1170">
        <f>IF('6-3표준조사 5'!$R$79="맹아제거",'6-3표준조사 5'!$Y$166,)</f>
        <v>0</v>
      </c>
      <c r="Q284" s="1170"/>
      <c r="R284" s="1170">
        <f>'6-3표준조사 5'!$AD$166</f>
        <v>0</v>
      </c>
      <c r="S284" s="1170"/>
      <c r="T284" s="1173"/>
      <c r="U284" s="1173"/>
      <c r="V284" s="1173"/>
      <c r="W284" s="1173"/>
      <c r="X284" s="1173"/>
      <c r="Y284" s="1047"/>
      <c r="Z284" s="1174"/>
      <c r="AA284" s="549"/>
    </row>
    <row r="285" spans="1:28" ht="30" hidden="1" customHeight="1">
      <c r="A285" s="477">
        <f t="shared" si="86"/>
        <v>0</v>
      </c>
      <c r="B285" s="1013">
        <f>+'6-3표준조사 5'!$K$229</f>
        <v>0</v>
      </c>
      <c r="C285" s="1014">
        <f>+'6-3표준조사 5'!$L$229</f>
        <v>0</v>
      </c>
      <c r="D285" s="1014">
        <f>+'6-3표준조사 5'!$M$229</f>
        <v>0</v>
      </c>
      <c r="E285" s="1014">
        <f>+'6-3표준조사 5'!$N$229</f>
        <v>0</v>
      </c>
      <c r="F285" s="1014">
        <f>+'6-3표준조사 5'!$O$229</f>
        <v>0</v>
      </c>
      <c r="G285" s="1014">
        <f>+'6-3표준조사 5'!$V$234</f>
        <v>0</v>
      </c>
      <c r="H285" s="1015">
        <f>+'6-3표준조사 5'!$Z$234</f>
        <v>0</v>
      </c>
      <c r="I285" s="1016">
        <f>+'6-3표준조사 5'!$AA$234</f>
        <v>0</v>
      </c>
      <c r="J285" s="1015">
        <f>+'6-3표준조사 5'!$AC$234</f>
        <v>0</v>
      </c>
      <c r="K285" s="1017">
        <f>'6-3표준조사 5'!$W$234</f>
        <v>0</v>
      </c>
      <c r="L285" s="1018">
        <f t="shared" si="91"/>
        <v>0</v>
      </c>
      <c r="M285" s="1019">
        <f>IF('6-3표준조사 5'!$R$79="모두베기",'6-3표준조사 5'!$Y$234,)</f>
        <v>0</v>
      </c>
      <c r="N285" s="1019">
        <f>IF('6-3표준조사 5'!$R$79="줄베기",'6-3표준조사 5'!$Y$234,)</f>
        <v>0</v>
      </c>
      <c r="O285" s="1019">
        <f>IF('6-3표준조사 5'!$R$79="둘레베기",'6-3표준조사 5'!$Y$234,)</f>
        <v>0</v>
      </c>
      <c r="P285" s="1148">
        <f>IF('6-3표준조사 5'!$R$79="맹아제거",'6-3표준조사 5'!$Y$234,)</f>
        <v>0</v>
      </c>
      <c r="Q285" s="1149" t="s">
        <v>518</v>
      </c>
      <c r="R285" s="1019">
        <f>'6-3표준조사 5'!$AD$234</f>
        <v>0</v>
      </c>
      <c r="S285" s="1020">
        <f>'5-3단가산출서 5'!$D$153</f>
        <v>0</v>
      </c>
      <c r="T285" s="1150">
        <v>5</v>
      </c>
      <c r="U285" s="1151"/>
      <c r="V285" s="1151">
        <f>'6-3표준조사 5'!$AB$234</f>
        <v>0</v>
      </c>
      <c r="W285" s="1151">
        <f>'6-3표준조사 5'!$Q$235</f>
        <v>0</v>
      </c>
      <c r="X285" s="1152" t="e">
        <f>W285/V285</f>
        <v>#DIV/0!</v>
      </c>
      <c r="Y285" s="1023">
        <f>'6-3표준조사 5'!$O$231</f>
        <v>0</v>
      </c>
      <c r="Z285" s="1024"/>
      <c r="AA285" s="555"/>
      <c r="AB285" s="1010" t="s">
        <v>1405</v>
      </c>
    </row>
    <row r="286" spans="1:28" ht="30" hidden="1" customHeight="1">
      <c r="A286" s="477">
        <f t="shared" si="86"/>
        <v>0</v>
      </c>
      <c r="B286" s="1153">
        <f t="shared" ref="B286:E292" si="92">IF($A286&gt;0,B285,)</f>
        <v>0</v>
      </c>
      <c r="C286" s="1154">
        <f t="shared" si="92"/>
        <v>0</v>
      </c>
      <c r="D286" s="1154">
        <f t="shared" si="92"/>
        <v>0</v>
      </c>
      <c r="E286" s="1154">
        <f t="shared" si="92"/>
        <v>0</v>
      </c>
      <c r="F286" s="1154">
        <f t="shared" si="90"/>
        <v>0</v>
      </c>
      <c r="G286" s="1154">
        <f>+'6-3표준조사 5'!$V$235</f>
        <v>0</v>
      </c>
      <c r="H286" s="1155">
        <f>+'6-3표준조사 5'!$Z$235</f>
        <v>0</v>
      </c>
      <c r="I286" s="1156">
        <f>+'6-3표준조사 5'!$AA$235</f>
        <v>0</v>
      </c>
      <c r="J286" s="1155">
        <f>+'6-3표준조사 5'!$AC$235</f>
        <v>0</v>
      </c>
      <c r="K286" s="1157">
        <f>+'6-3표준조사 5'!$W$235</f>
        <v>0</v>
      </c>
      <c r="L286" s="1158">
        <f t="shared" si="91"/>
        <v>0</v>
      </c>
      <c r="M286" s="1159">
        <f>IF('6-3표준조사 5'!$R$79="모두베기",'6-3표준조사 5'!$Y$235,)</f>
        <v>0</v>
      </c>
      <c r="N286" s="1159">
        <f>IF('6-3표준조사 5'!$R$79="줄베기",'6-3표준조사 5'!$Y$235,)</f>
        <v>0</v>
      </c>
      <c r="O286" s="1159">
        <f>IF('6-3표준조사 5'!$R$79="둘레베기",'6-3표준조사 5'!$Y$235,)</f>
        <v>0</v>
      </c>
      <c r="P286" s="1159">
        <f>IF('6-3표준조사 5'!$R$79="맹아제거",'6-3표준조사 5'!$Y$235,)</f>
        <v>0</v>
      </c>
      <c r="Q286" s="1159"/>
      <c r="R286" s="1159">
        <f>'6-3표준조사 5'!$AD$235</f>
        <v>0</v>
      </c>
      <c r="S286" s="1159"/>
      <c r="T286" s="1175"/>
      <c r="U286" s="1160"/>
      <c r="V286" s="1160"/>
      <c r="W286" s="1160"/>
      <c r="X286" s="1160"/>
      <c r="Y286" s="1033"/>
      <c r="Z286" s="1161"/>
      <c r="AA286" s="549"/>
    </row>
    <row r="287" spans="1:28" ht="30" hidden="1" customHeight="1">
      <c r="A287" s="477">
        <f t="shared" si="86"/>
        <v>0</v>
      </c>
      <c r="B287" s="1153">
        <f t="shared" si="92"/>
        <v>0</v>
      </c>
      <c r="C287" s="1154">
        <f t="shared" si="92"/>
        <v>0</v>
      </c>
      <c r="D287" s="1154">
        <f t="shared" si="92"/>
        <v>0</v>
      </c>
      <c r="E287" s="1154">
        <f t="shared" si="92"/>
        <v>0</v>
      </c>
      <c r="F287" s="1154">
        <f t="shared" si="90"/>
        <v>0</v>
      </c>
      <c r="G287" s="1154">
        <f>+'6-3표준조사 5'!$V$236</f>
        <v>0</v>
      </c>
      <c r="H287" s="1155">
        <f>+'6-3표준조사 5'!$Z$236</f>
        <v>0</v>
      </c>
      <c r="I287" s="1156">
        <f>+'6-3표준조사 5'!$AA$236</f>
        <v>0</v>
      </c>
      <c r="J287" s="1155">
        <f>+'6-3표준조사 5'!$AC$236</f>
        <v>0</v>
      </c>
      <c r="K287" s="1157">
        <f>+'6-3표준조사 5'!$W$236</f>
        <v>0</v>
      </c>
      <c r="L287" s="1158">
        <f t="shared" si="91"/>
        <v>0</v>
      </c>
      <c r="M287" s="1159">
        <f>IF('6-3표준조사 5'!$R$79="모두베기",'6-3표준조사 5'!$Y$236,)</f>
        <v>0</v>
      </c>
      <c r="N287" s="1159">
        <f>IF('6-3표준조사 5'!$R$79="줄베기",'6-3표준조사 5'!$Y$236,)</f>
        <v>0</v>
      </c>
      <c r="O287" s="1159">
        <f>IF('6-3표준조사 5'!$R$79="둘레베기",'6-3표준조사 5'!$Y$236,)</f>
        <v>0</v>
      </c>
      <c r="P287" s="1159">
        <f>IF('6-3표준조사 5'!$R$79="맹아제거",'6-3표준조사 5'!$Y$236,)</f>
        <v>0</v>
      </c>
      <c r="Q287" s="1159"/>
      <c r="R287" s="1159">
        <f>'6-3표준조사 5'!$AD$236</f>
        <v>0</v>
      </c>
      <c r="S287" s="1159"/>
      <c r="T287" s="1175"/>
      <c r="U287" s="1160"/>
      <c r="V287" s="1160"/>
      <c r="W287" s="1160"/>
      <c r="X287" s="1160"/>
      <c r="Y287" s="1033"/>
      <c r="Z287" s="1161"/>
      <c r="AA287" s="549"/>
    </row>
    <row r="288" spans="1:28" ht="30" hidden="1" customHeight="1">
      <c r="A288" s="477">
        <f t="shared" si="86"/>
        <v>0</v>
      </c>
      <c r="B288" s="1153">
        <f t="shared" si="92"/>
        <v>0</v>
      </c>
      <c r="C288" s="1154">
        <f t="shared" si="92"/>
        <v>0</v>
      </c>
      <c r="D288" s="1154">
        <f t="shared" si="92"/>
        <v>0</v>
      </c>
      <c r="E288" s="1154">
        <f t="shared" si="92"/>
        <v>0</v>
      </c>
      <c r="F288" s="1154">
        <f t="shared" si="90"/>
        <v>0</v>
      </c>
      <c r="G288" s="1154">
        <f>+'6-3표준조사 5'!$V$237</f>
        <v>0</v>
      </c>
      <c r="H288" s="1155">
        <f>+'6-3표준조사 5'!$Z$237</f>
        <v>0</v>
      </c>
      <c r="I288" s="1156">
        <f>+'6-3표준조사 5'!$AA$237</f>
        <v>0</v>
      </c>
      <c r="J288" s="1155">
        <f>+'6-3표준조사 5'!$AC$237</f>
        <v>0</v>
      </c>
      <c r="K288" s="1157">
        <f>+'6-3표준조사 5'!$W$237</f>
        <v>0</v>
      </c>
      <c r="L288" s="1158">
        <f t="shared" si="91"/>
        <v>0</v>
      </c>
      <c r="M288" s="1159">
        <f>IF('6-3표준조사 5'!$R$79="모두베기",'6-3표준조사 5'!$Y$237,)</f>
        <v>0</v>
      </c>
      <c r="N288" s="1159">
        <f>IF('6-3표준조사 5'!$R$79="줄베기",'6-3표준조사 5'!$Y$237,)</f>
        <v>0</v>
      </c>
      <c r="O288" s="1159">
        <f>IF('6-3표준조사 5'!$R$79="둘레베기",'6-3표준조사 5'!$Y$237,)</f>
        <v>0</v>
      </c>
      <c r="P288" s="1159">
        <f>IF('6-3표준조사 5'!$R$79="맹아제거",'6-3표준조사 5'!$Y$237,)</f>
        <v>0</v>
      </c>
      <c r="Q288" s="1159"/>
      <c r="R288" s="1159">
        <f>'6-3표준조사 5'!$AD$237</f>
        <v>0</v>
      </c>
      <c r="S288" s="1159"/>
      <c r="T288" s="1175"/>
      <c r="U288" s="1160"/>
      <c r="V288" s="1160"/>
      <c r="W288" s="1160"/>
      <c r="X288" s="1160"/>
      <c r="Y288" s="1033"/>
      <c r="Z288" s="1161"/>
      <c r="AA288" s="549"/>
    </row>
    <row r="289" spans="1:27" ht="30" hidden="1" customHeight="1">
      <c r="A289" s="477">
        <f t="shared" si="86"/>
        <v>0</v>
      </c>
      <c r="B289" s="1153">
        <f t="shared" si="92"/>
        <v>0</v>
      </c>
      <c r="C289" s="1154">
        <f t="shared" si="92"/>
        <v>0</v>
      </c>
      <c r="D289" s="1154">
        <f t="shared" si="92"/>
        <v>0</v>
      </c>
      <c r="E289" s="1154">
        <f t="shared" si="92"/>
        <v>0</v>
      </c>
      <c r="F289" s="1154">
        <f t="shared" si="90"/>
        <v>0</v>
      </c>
      <c r="G289" s="1154">
        <f>+'6-3표준조사 5'!$V$238</f>
        <v>0</v>
      </c>
      <c r="H289" s="1155">
        <f>+'6-3표준조사 5'!$Z$238</f>
        <v>0</v>
      </c>
      <c r="I289" s="1156">
        <f>+'6-3표준조사 5'!$AA$238</f>
        <v>0</v>
      </c>
      <c r="J289" s="1155">
        <f>+'6-3표준조사 5'!$AC$238</f>
        <v>0</v>
      </c>
      <c r="K289" s="1157">
        <f>+'6-3표준조사 5'!$W$238</f>
        <v>0</v>
      </c>
      <c r="L289" s="1158">
        <f t="shared" si="91"/>
        <v>0</v>
      </c>
      <c r="M289" s="1159">
        <f>IF('6-3표준조사 5'!$R$79="모두베기",'6-3표준조사 5'!$Y$238,)</f>
        <v>0</v>
      </c>
      <c r="N289" s="1159">
        <f>IF('6-3표준조사 5'!$R$79="줄베기",'6-3표준조사 5'!$Y$238,)</f>
        <v>0</v>
      </c>
      <c r="O289" s="1159">
        <f>IF('6-3표준조사 5'!$R$79="둘레베기",'6-3표준조사 5'!$Y$238,)</f>
        <v>0</v>
      </c>
      <c r="P289" s="1159">
        <f>IF('6-3표준조사 5'!$R$79="맹아제거",'6-3표준조사 5'!$Y$238,)</f>
        <v>0</v>
      </c>
      <c r="Q289" s="1159"/>
      <c r="R289" s="1159">
        <f>'6-3표준조사 5'!$AD$238</f>
        <v>0</v>
      </c>
      <c r="S289" s="1159"/>
      <c r="T289" s="1175"/>
      <c r="U289" s="1160"/>
      <c r="V289" s="1160"/>
      <c r="W289" s="1160"/>
      <c r="X289" s="1160"/>
      <c r="Y289" s="1033"/>
      <c r="Z289" s="1161"/>
      <c r="AA289" s="549"/>
    </row>
    <row r="290" spans="1:27" ht="30" hidden="1" customHeight="1">
      <c r="A290" s="477">
        <f t="shared" si="86"/>
        <v>0</v>
      </c>
      <c r="B290" s="1153">
        <f t="shared" si="92"/>
        <v>0</v>
      </c>
      <c r="C290" s="1154">
        <f t="shared" si="92"/>
        <v>0</v>
      </c>
      <c r="D290" s="1154">
        <f t="shared" si="92"/>
        <v>0</v>
      </c>
      <c r="E290" s="1154">
        <f t="shared" si="92"/>
        <v>0</v>
      </c>
      <c r="F290" s="1154">
        <f t="shared" si="90"/>
        <v>0</v>
      </c>
      <c r="G290" s="1154">
        <f>+'6-3표준조사 5'!$V$239</f>
        <v>0</v>
      </c>
      <c r="H290" s="1155">
        <f>+'6-3표준조사 5'!$Z$239</f>
        <v>0</v>
      </c>
      <c r="I290" s="1156">
        <f>+'6-3표준조사 5'!$AA$239</f>
        <v>0</v>
      </c>
      <c r="J290" s="1155">
        <f>+'6-3표준조사 5'!$AC$239</f>
        <v>0</v>
      </c>
      <c r="K290" s="1157">
        <f>+'6-3표준조사 5'!$W$239</f>
        <v>0</v>
      </c>
      <c r="L290" s="1158">
        <f t="shared" si="91"/>
        <v>0</v>
      </c>
      <c r="M290" s="1159">
        <f>IF('6-3표준조사 5'!$R$79="모두베기",'6-3표준조사 5'!$Y$239,)</f>
        <v>0</v>
      </c>
      <c r="N290" s="1159">
        <f>IF('6-3표준조사 5'!$R$79="줄베기",'6-3표준조사 5'!$Y$239,)</f>
        <v>0</v>
      </c>
      <c r="O290" s="1159">
        <f>IF('6-3표준조사 5'!$R$79="둘레베기",'6-3표준조사 5'!$Y$239,)</f>
        <v>0</v>
      </c>
      <c r="P290" s="1159">
        <f>IF('6-3표준조사 5'!$R$79="맹아제거",'6-3표준조사 5'!$Y$239,)</f>
        <v>0</v>
      </c>
      <c r="Q290" s="1159"/>
      <c r="R290" s="1159">
        <f>'6-3표준조사 5'!$AD$239</f>
        <v>0</v>
      </c>
      <c r="S290" s="1159"/>
      <c r="T290" s="1175"/>
      <c r="U290" s="1160"/>
      <c r="V290" s="1160"/>
      <c r="W290" s="1160"/>
      <c r="X290" s="1160"/>
      <c r="Y290" s="1033"/>
      <c r="Z290" s="1161"/>
      <c r="AA290" s="549"/>
    </row>
    <row r="291" spans="1:27" ht="30" hidden="1" customHeight="1">
      <c r="A291" s="477">
        <f t="shared" si="86"/>
        <v>0</v>
      </c>
      <c r="B291" s="1153">
        <f t="shared" si="92"/>
        <v>0</v>
      </c>
      <c r="C291" s="1154">
        <f t="shared" si="92"/>
        <v>0</v>
      </c>
      <c r="D291" s="1154">
        <f t="shared" si="92"/>
        <v>0</v>
      </c>
      <c r="E291" s="1154">
        <f t="shared" si="92"/>
        <v>0</v>
      </c>
      <c r="F291" s="1154">
        <f t="shared" si="90"/>
        <v>0</v>
      </c>
      <c r="G291" s="1154">
        <f>+'6-3표준조사 5'!$V$240</f>
        <v>0</v>
      </c>
      <c r="H291" s="1155">
        <f>+'6-3표준조사 5'!$Z$240</f>
        <v>0</v>
      </c>
      <c r="I291" s="1156">
        <f>+'6-3표준조사 5'!$AA$240</f>
        <v>0</v>
      </c>
      <c r="J291" s="1155">
        <f>+'6-3표준조사 5'!$AC$240</f>
        <v>0</v>
      </c>
      <c r="K291" s="1157">
        <f>+'6-3표준조사 5'!$W$240</f>
        <v>0</v>
      </c>
      <c r="L291" s="1158">
        <f t="shared" si="91"/>
        <v>0</v>
      </c>
      <c r="M291" s="1159">
        <f>IF('6-3표준조사 5'!$R$79="모두베기",'6-3표준조사 5'!$Y$240,)</f>
        <v>0</v>
      </c>
      <c r="N291" s="1159">
        <f>IF('6-3표준조사 5'!$R$79="줄베기",'6-3표준조사 5'!$Y$240,)</f>
        <v>0</v>
      </c>
      <c r="O291" s="1159">
        <f>IF('6-3표준조사 5'!$R$79="둘레베기",'6-3표준조사 5'!$Y$240,)</f>
        <v>0</v>
      </c>
      <c r="P291" s="1159">
        <f>IF('6-3표준조사 5'!$R$79="맹아제거",'6-3표준조사 5'!$Y$240,)</f>
        <v>0</v>
      </c>
      <c r="Q291" s="1159"/>
      <c r="R291" s="1159">
        <f>'6-3표준조사 5'!$AD$240</f>
        <v>0</v>
      </c>
      <c r="S291" s="1159"/>
      <c r="T291" s="1175"/>
      <c r="U291" s="1160"/>
      <c r="V291" s="1160"/>
      <c r="W291" s="1160"/>
      <c r="X291" s="1160"/>
      <c r="Y291" s="1033"/>
      <c r="Z291" s="1161"/>
      <c r="AA291" s="549"/>
    </row>
    <row r="292" spans="1:27" ht="30" hidden="1" customHeight="1">
      <c r="A292" s="477">
        <f t="shared" si="86"/>
        <v>0</v>
      </c>
      <c r="B292" s="1164">
        <f t="shared" si="92"/>
        <v>0</v>
      </c>
      <c r="C292" s="1165">
        <f t="shared" si="92"/>
        <v>0</v>
      </c>
      <c r="D292" s="1165">
        <f t="shared" si="92"/>
        <v>0</v>
      </c>
      <c r="E292" s="1165">
        <f t="shared" si="92"/>
        <v>0</v>
      </c>
      <c r="F292" s="1165">
        <f t="shared" si="90"/>
        <v>0</v>
      </c>
      <c r="G292" s="1165">
        <f>+'6-3표준조사 5'!$V$241</f>
        <v>0</v>
      </c>
      <c r="H292" s="1166">
        <f>+'6-3표준조사 5'!$Z$241</f>
        <v>0</v>
      </c>
      <c r="I292" s="1167">
        <f>+'6-3표준조사 5'!$AA$241</f>
        <v>0</v>
      </c>
      <c r="J292" s="1166">
        <f>+'6-3표준조사 5'!$AC$241</f>
        <v>0</v>
      </c>
      <c r="K292" s="1168">
        <f>+'6-3표준조사 5'!$W$241</f>
        <v>0</v>
      </c>
      <c r="L292" s="1169">
        <f t="shared" si="91"/>
        <v>0</v>
      </c>
      <c r="M292" s="1170">
        <f>IF('6-3표준조사 5'!$R$79="모두베기",'6-3표준조사 5'!$Y$241,)</f>
        <v>0</v>
      </c>
      <c r="N292" s="1170">
        <f>IF('6-3표준조사 5'!$R$79="줄베기",'6-3표준조사 5'!$Y$241,)</f>
        <v>0</v>
      </c>
      <c r="O292" s="1170">
        <f>IF('6-3표준조사 5'!$R$79="둘레베기",'6-3표준조사 5'!$Y$241,)</f>
        <v>0</v>
      </c>
      <c r="P292" s="1170">
        <f>IF('6-3표준조사 5'!$R$79="맹아제거",'6-3표준조사 5'!$Y$241,)</f>
        <v>0</v>
      </c>
      <c r="Q292" s="1170"/>
      <c r="R292" s="1170">
        <f>'6-3표준조사 5'!$AD$241</f>
        <v>0</v>
      </c>
      <c r="S292" s="1170"/>
      <c r="T292" s="1176"/>
      <c r="U292" s="1173"/>
      <c r="V292" s="1173"/>
      <c r="W292" s="1173"/>
      <c r="X292" s="1173"/>
      <c r="Y292" s="1047"/>
      <c r="Z292" s="1174"/>
      <c r="AA292" s="549"/>
    </row>
    <row r="293" spans="1:27" ht="30" hidden="1" customHeight="1">
      <c r="A293" s="477">
        <f t="shared" si="86"/>
        <v>0</v>
      </c>
      <c r="B293" s="1177">
        <f>+'6-3표준조사 5'!$K$304</f>
        <v>0</v>
      </c>
      <c r="C293" s="1178">
        <f>+'6-3표준조사 5'!$L$304</f>
        <v>0</v>
      </c>
      <c r="D293" s="1178">
        <f>+'6-3표준조사 5'!$M$304</f>
        <v>0</v>
      </c>
      <c r="E293" s="1178">
        <f>+'6-3표준조사 5'!$N$304</f>
        <v>0</v>
      </c>
      <c r="F293" s="1178">
        <f>+'6-3표준조사 5'!$O$304</f>
        <v>0</v>
      </c>
      <c r="G293" s="1178">
        <f>+'6-3표준조사 5'!$V$309</f>
        <v>0</v>
      </c>
      <c r="H293" s="1179">
        <f>+'6-3표준조사 5'!$Z$309</f>
        <v>0</v>
      </c>
      <c r="I293" s="1180">
        <f>+'6-3표준조사 5'!$AA$309</f>
        <v>0</v>
      </c>
      <c r="J293" s="1179">
        <f>+'6-3표준조사 5'!$AC$309</f>
        <v>0</v>
      </c>
      <c r="K293" s="1181">
        <f>+'6-3표준조사 5'!$W$309</f>
        <v>0</v>
      </c>
      <c r="L293" s="1149">
        <f t="shared" si="91"/>
        <v>0</v>
      </c>
      <c r="M293" s="1148">
        <f>IF('6-3표준조사 5'!$R$79="모두베기",'6-3표준조사 5'!$Y$309,)</f>
        <v>0</v>
      </c>
      <c r="N293" s="1148">
        <f>IF('6-3표준조사 5'!$R$79="줄베기",'6-3표준조사 5'!$Y$309,)</f>
        <v>0</v>
      </c>
      <c r="O293" s="1148">
        <f>IF('6-3표준조사 5'!$R$79="둘레베기",'6-3표준조사 5'!$Y$309,)</f>
        <v>0</v>
      </c>
      <c r="P293" s="1148">
        <f>IF('6-3표준조사 5'!$R$79="맹아제거",'6-3표준조사 5'!$Y$309,)</f>
        <v>0</v>
      </c>
      <c r="Q293" s="1149" t="s">
        <v>518</v>
      </c>
      <c r="R293" s="1148">
        <f>'6-3표준조사 5'!$AD$309</f>
        <v>0</v>
      </c>
      <c r="S293" s="1182">
        <f>'5-3단가산출서 5'!$D$198</f>
        <v>0</v>
      </c>
      <c r="T293" s="1150">
        <v>5</v>
      </c>
      <c r="U293" s="1150">
        <v>2</v>
      </c>
      <c r="V293" s="1151">
        <f>'6-3표준조사 5'!$AB$309</f>
        <v>0</v>
      </c>
      <c r="W293" s="1151">
        <f>'6-3표준조사 5'!$Q$310</f>
        <v>0</v>
      </c>
      <c r="X293" s="1152" t="e">
        <f>W293/V293</f>
        <v>#DIV/0!</v>
      </c>
      <c r="Y293" s="1023">
        <f>'6-3표준조사 5'!$O$306</f>
        <v>0</v>
      </c>
      <c r="Z293" s="1183"/>
      <c r="AA293" s="555" t="e">
        <f>SUBTOTAL(9,#REF!)</f>
        <v>#REF!</v>
      </c>
    </row>
    <row r="294" spans="1:27" ht="30" hidden="1" customHeight="1">
      <c r="A294" s="477">
        <f t="shared" si="86"/>
        <v>0</v>
      </c>
      <c r="B294" s="1153">
        <f t="shared" ref="B294:E300" si="93">IF($A294&gt;0,B293,)</f>
        <v>0</v>
      </c>
      <c r="C294" s="1154">
        <f t="shared" si="93"/>
        <v>0</v>
      </c>
      <c r="D294" s="1154">
        <f t="shared" si="93"/>
        <v>0</v>
      </c>
      <c r="E294" s="1154">
        <f t="shared" si="93"/>
        <v>0</v>
      </c>
      <c r="F294" s="1154">
        <f t="shared" si="90"/>
        <v>0</v>
      </c>
      <c r="G294" s="1154">
        <f>+'6-3표준조사 5'!$V$310</f>
        <v>0</v>
      </c>
      <c r="H294" s="1155">
        <f>+'6-3표준조사 5'!$Z$310</f>
        <v>0</v>
      </c>
      <c r="I294" s="1156">
        <f>+'6-3표준조사 5'!$AA$310</f>
        <v>0</v>
      </c>
      <c r="J294" s="1155">
        <f>+'6-3표준조사 5'!$AC$310</f>
        <v>0</v>
      </c>
      <c r="K294" s="1157">
        <f>+'6-3표준조사 5'!$W$310</f>
        <v>0</v>
      </c>
      <c r="L294" s="1158">
        <f t="shared" si="91"/>
        <v>0</v>
      </c>
      <c r="M294" s="1159">
        <f>IF('6-3표준조사 5'!$R$79="모두베기",'6-3표준조사 5'!$Y$310,)</f>
        <v>0</v>
      </c>
      <c r="N294" s="1159">
        <f>IF('6-3표준조사 5'!$R$79="줄베기",'6-3표준조사 5'!$Y$310,)</f>
        <v>0</v>
      </c>
      <c r="O294" s="1159">
        <f>IF('6-3표준조사 5'!$R$79="둘레베기",'6-3표준조사 5'!$Y$310,)</f>
        <v>0</v>
      </c>
      <c r="P294" s="1159">
        <f>IF('6-3표준조사 5'!$R$79="맹아제거",'6-3표준조사 5'!$Y$310,)</f>
        <v>0</v>
      </c>
      <c r="Q294" s="1159"/>
      <c r="R294" s="1159">
        <f>'6-3표준조사 5'!$AD$310</f>
        <v>0</v>
      </c>
      <c r="S294" s="1159"/>
      <c r="T294" s="1175"/>
      <c r="U294" s="1160"/>
      <c r="V294" s="1160"/>
      <c r="W294" s="1160"/>
      <c r="X294" s="1160"/>
      <c r="Y294" s="1033"/>
      <c r="Z294" s="1161"/>
      <c r="AA294" s="549"/>
    </row>
    <row r="295" spans="1:27" ht="30" hidden="1" customHeight="1">
      <c r="A295" s="477">
        <f t="shared" si="86"/>
        <v>0</v>
      </c>
      <c r="B295" s="1153">
        <f t="shared" si="93"/>
        <v>0</v>
      </c>
      <c r="C295" s="1154">
        <f t="shared" si="93"/>
        <v>0</v>
      </c>
      <c r="D295" s="1154">
        <f t="shared" si="93"/>
        <v>0</v>
      </c>
      <c r="E295" s="1154">
        <f t="shared" si="93"/>
        <v>0</v>
      </c>
      <c r="F295" s="1154">
        <f t="shared" si="90"/>
        <v>0</v>
      </c>
      <c r="G295" s="1154">
        <f>+'6-3표준조사 5'!$V$311</f>
        <v>0</v>
      </c>
      <c r="H295" s="1155">
        <f>+'6-3표준조사 5'!$Z$311</f>
        <v>0</v>
      </c>
      <c r="I295" s="1156">
        <f>+'6-3표준조사 5'!$AA$311</f>
        <v>0</v>
      </c>
      <c r="J295" s="1155">
        <f>+'6-3표준조사 5'!$AC$311</f>
        <v>0</v>
      </c>
      <c r="K295" s="1157">
        <f>+'6-3표준조사 5'!$W$311</f>
        <v>0</v>
      </c>
      <c r="L295" s="1158">
        <f t="shared" si="91"/>
        <v>0</v>
      </c>
      <c r="M295" s="1159">
        <f>IF('6-3표준조사 5'!$R$79="모두베기",'6-3표준조사 5'!$Y$311,)</f>
        <v>0</v>
      </c>
      <c r="N295" s="1159">
        <f>IF('6-3표준조사 5'!$R$79="줄베기",'6-3표준조사 5'!$Y$311,)</f>
        <v>0</v>
      </c>
      <c r="O295" s="1159">
        <f>IF('6-3표준조사 5'!$R$79="둘레베기",'6-3표준조사 5'!$Y$311,)</f>
        <v>0</v>
      </c>
      <c r="P295" s="1159">
        <f>IF('6-3표준조사 5'!$R$79="맹아제거",'6-3표준조사 5'!$Y$311,)</f>
        <v>0</v>
      </c>
      <c r="Q295" s="1159"/>
      <c r="R295" s="1159">
        <f>'6-3표준조사 5'!$AD$311</f>
        <v>0</v>
      </c>
      <c r="S295" s="1159"/>
      <c r="T295" s="1175"/>
      <c r="U295" s="1160"/>
      <c r="V295" s="1160"/>
      <c r="W295" s="1160"/>
      <c r="X295" s="1160"/>
      <c r="Y295" s="1033"/>
      <c r="Z295" s="1161"/>
      <c r="AA295" s="549"/>
    </row>
    <row r="296" spans="1:27" ht="30" hidden="1" customHeight="1">
      <c r="A296" s="477">
        <f t="shared" si="86"/>
        <v>0</v>
      </c>
      <c r="B296" s="1153">
        <f t="shared" si="93"/>
        <v>0</v>
      </c>
      <c r="C296" s="1154">
        <f t="shared" si="93"/>
        <v>0</v>
      </c>
      <c r="D296" s="1154">
        <f t="shared" si="93"/>
        <v>0</v>
      </c>
      <c r="E296" s="1154">
        <f t="shared" si="93"/>
        <v>0</v>
      </c>
      <c r="F296" s="1154">
        <f t="shared" si="90"/>
        <v>0</v>
      </c>
      <c r="G296" s="1154">
        <f>+'6-3표준조사 5'!$V$312</f>
        <v>0</v>
      </c>
      <c r="H296" s="1155">
        <f>+'6-3표준조사 5'!$Z$312</f>
        <v>0</v>
      </c>
      <c r="I296" s="1156">
        <f>+'6-3표준조사 5'!$AA$312</f>
        <v>0</v>
      </c>
      <c r="J296" s="1155">
        <f>+'6-3표준조사 5'!$AC$312</f>
        <v>0</v>
      </c>
      <c r="K296" s="1157">
        <f>+'6-3표준조사 5'!$W$312</f>
        <v>0</v>
      </c>
      <c r="L296" s="1158">
        <f t="shared" si="91"/>
        <v>0</v>
      </c>
      <c r="M296" s="1159">
        <f>IF('6-3표준조사 5'!$R$79="모두베기",'6-3표준조사 5'!$Y$312,)</f>
        <v>0</v>
      </c>
      <c r="N296" s="1159">
        <f>IF('6-3표준조사 5'!$R$79="줄베기",'6-3표준조사 5'!$Y$312,)</f>
        <v>0</v>
      </c>
      <c r="O296" s="1159">
        <f>IF('6-3표준조사 5'!$R$79="둘레베기",'6-3표준조사 5'!$Y$312,)</f>
        <v>0</v>
      </c>
      <c r="P296" s="1159">
        <f>IF('6-3표준조사 5'!$R$79="맹아제거",'6-3표준조사 5'!$Y$312,)</f>
        <v>0</v>
      </c>
      <c r="Q296" s="1159"/>
      <c r="R296" s="1159">
        <f>'6-3표준조사 5'!$AD$312</f>
        <v>0</v>
      </c>
      <c r="S296" s="1159"/>
      <c r="T296" s="1175"/>
      <c r="U296" s="1160"/>
      <c r="V296" s="1160"/>
      <c r="W296" s="1160"/>
      <c r="X296" s="1160"/>
      <c r="Y296" s="1033"/>
      <c r="Z296" s="1161"/>
      <c r="AA296" s="549"/>
    </row>
    <row r="297" spans="1:27" ht="30" hidden="1" customHeight="1">
      <c r="A297" s="477">
        <f t="shared" si="86"/>
        <v>0</v>
      </c>
      <c r="B297" s="1153">
        <f t="shared" si="93"/>
        <v>0</v>
      </c>
      <c r="C297" s="1154">
        <f t="shared" si="93"/>
        <v>0</v>
      </c>
      <c r="D297" s="1154">
        <f t="shared" si="93"/>
        <v>0</v>
      </c>
      <c r="E297" s="1154">
        <f t="shared" si="93"/>
        <v>0</v>
      </c>
      <c r="F297" s="1154">
        <f t="shared" si="90"/>
        <v>0</v>
      </c>
      <c r="G297" s="1154">
        <f>+'6-3표준조사 5'!$V$313</f>
        <v>0</v>
      </c>
      <c r="H297" s="1155">
        <f>+'6-3표준조사 5'!$Z$313</f>
        <v>0</v>
      </c>
      <c r="I297" s="1156">
        <f>+'6-3표준조사 5'!$AA$313</f>
        <v>0</v>
      </c>
      <c r="J297" s="1155">
        <f>+'6-3표준조사 5'!$AC$313</f>
        <v>0</v>
      </c>
      <c r="K297" s="1157">
        <f>+'6-3표준조사 5'!$W$313</f>
        <v>0</v>
      </c>
      <c r="L297" s="1158">
        <f t="shared" si="91"/>
        <v>0</v>
      </c>
      <c r="M297" s="1159">
        <f>IF('6-3표준조사 5'!$R$79="모두베기",'6-3표준조사 5'!$Y$313,)</f>
        <v>0</v>
      </c>
      <c r="N297" s="1159">
        <f>IF('6-3표준조사 5'!$R$79="줄베기",'6-3표준조사 5'!$Y$313,)</f>
        <v>0</v>
      </c>
      <c r="O297" s="1159">
        <f>IF('6-3표준조사 5'!$R$79="둘레베기",'6-3표준조사 5'!$Y$313,)</f>
        <v>0</v>
      </c>
      <c r="P297" s="1159">
        <f>IF('6-3표준조사 5'!$R$79="맹아제거",'6-3표준조사 5'!$Y$313,)</f>
        <v>0</v>
      </c>
      <c r="Q297" s="1159"/>
      <c r="R297" s="1159">
        <f>'6-3표준조사 5'!$AD$313</f>
        <v>0</v>
      </c>
      <c r="S297" s="1159"/>
      <c r="T297" s="1175"/>
      <c r="U297" s="1160"/>
      <c r="V297" s="1160"/>
      <c r="W297" s="1160"/>
      <c r="X297" s="1160"/>
      <c r="Y297" s="1033"/>
      <c r="Z297" s="1161"/>
      <c r="AA297" s="549"/>
    </row>
    <row r="298" spans="1:27" ht="30" hidden="1" customHeight="1">
      <c r="A298" s="477">
        <f t="shared" si="86"/>
        <v>0</v>
      </c>
      <c r="B298" s="1153">
        <f t="shared" si="93"/>
        <v>0</v>
      </c>
      <c r="C298" s="1154">
        <f t="shared" si="93"/>
        <v>0</v>
      </c>
      <c r="D298" s="1154">
        <f t="shared" si="93"/>
        <v>0</v>
      </c>
      <c r="E298" s="1154">
        <f t="shared" si="93"/>
        <v>0</v>
      </c>
      <c r="F298" s="1154">
        <f t="shared" si="90"/>
        <v>0</v>
      </c>
      <c r="G298" s="1154">
        <f>+'6-3표준조사 5'!$V$314</f>
        <v>0</v>
      </c>
      <c r="H298" s="1155">
        <f>+'6-3표준조사 5'!$Z$314</f>
        <v>0</v>
      </c>
      <c r="I298" s="1156">
        <f>+'6-3표준조사 5'!$AA$314</f>
        <v>0</v>
      </c>
      <c r="J298" s="1155">
        <f>+'6-3표준조사 5'!$AC$314</f>
        <v>0</v>
      </c>
      <c r="K298" s="1157">
        <f>+'6-3표준조사 5'!$W$314</f>
        <v>0</v>
      </c>
      <c r="L298" s="1158">
        <f t="shared" si="91"/>
        <v>0</v>
      </c>
      <c r="M298" s="1159">
        <f>IF('6-3표준조사 5'!$R$79="모두베기",'6-3표준조사 5'!$Y$314,)</f>
        <v>0</v>
      </c>
      <c r="N298" s="1159">
        <f>IF('6-3표준조사 5'!$R$79="줄베기",'6-3표준조사 5'!$Y$314,)</f>
        <v>0</v>
      </c>
      <c r="O298" s="1159">
        <f>IF('6-3표준조사 5'!$R$79="둘레베기",'6-3표준조사 5'!$Y$314,)</f>
        <v>0</v>
      </c>
      <c r="P298" s="1159">
        <f>IF('6-3표준조사 5'!$R$79="맹아제거",'6-3표준조사 5'!$Y$314,)</f>
        <v>0</v>
      </c>
      <c r="Q298" s="1159"/>
      <c r="R298" s="1159">
        <f>'6-3표준조사 5'!$AD$314</f>
        <v>0</v>
      </c>
      <c r="S298" s="1159"/>
      <c r="T298" s="1175"/>
      <c r="U298" s="1160"/>
      <c r="V298" s="1160"/>
      <c r="W298" s="1160"/>
      <c r="X298" s="1160"/>
      <c r="Y298" s="1033"/>
      <c r="Z298" s="1161"/>
      <c r="AA298" s="549"/>
    </row>
    <row r="299" spans="1:27" ht="30" hidden="1" customHeight="1">
      <c r="A299" s="477">
        <f t="shared" si="86"/>
        <v>0</v>
      </c>
      <c r="B299" s="1153">
        <f t="shared" si="93"/>
        <v>0</v>
      </c>
      <c r="C299" s="1154">
        <f t="shared" si="93"/>
        <v>0</v>
      </c>
      <c r="D299" s="1154">
        <f t="shared" si="93"/>
        <v>0</v>
      </c>
      <c r="E299" s="1154">
        <f t="shared" si="93"/>
        <v>0</v>
      </c>
      <c r="F299" s="1154">
        <f t="shared" si="90"/>
        <v>0</v>
      </c>
      <c r="G299" s="1154">
        <f>+'6-3표준조사 5'!$V$315</f>
        <v>0</v>
      </c>
      <c r="H299" s="1155">
        <f>+'6-3표준조사 5'!$Z$315</f>
        <v>0</v>
      </c>
      <c r="I299" s="1156">
        <f>+'6-3표준조사 5'!$AA$315</f>
        <v>0</v>
      </c>
      <c r="J299" s="1155">
        <f>+'6-3표준조사 5'!$AC$315</f>
        <v>0</v>
      </c>
      <c r="K299" s="1157">
        <f>+'6-3표준조사 5'!$W$315</f>
        <v>0</v>
      </c>
      <c r="L299" s="1158">
        <f t="shared" si="91"/>
        <v>0</v>
      </c>
      <c r="M299" s="1159">
        <f>IF('6-3표준조사 5'!$R$79="모두베기",'6-3표준조사 5'!$Y$315,)</f>
        <v>0</v>
      </c>
      <c r="N299" s="1159">
        <f>IF('6-3표준조사 5'!$R$79="줄베기",'6-3표준조사 5'!$Y$315,)</f>
        <v>0</v>
      </c>
      <c r="O299" s="1159">
        <f>IF('6-3표준조사 5'!$R$79="둘레베기",'6-3표준조사 5'!$Y$315,)</f>
        <v>0</v>
      </c>
      <c r="P299" s="1159">
        <f>IF('6-3표준조사 5'!$R$79="맹아제거",'6-3표준조사 5'!$Y$315,)</f>
        <v>0</v>
      </c>
      <c r="Q299" s="1159"/>
      <c r="R299" s="1159">
        <f>'6-3표준조사 5'!$AD$315</f>
        <v>0</v>
      </c>
      <c r="S299" s="1159"/>
      <c r="T299" s="1175"/>
      <c r="U299" s="1160"/>
      <c r="V299" s="1160"/>
      <c r="W299" s="1160"/>
      <c r="X299" s="1160"/>
      <c r="Y299" s="1033"/>
      <c r="Z299" s="1161"/>
      <c r="AA299" s="549"/>
    </row>
    <row r="300" spans="1:27" ht="30" hidden="1" customHeight="1">
      <c r="A300" s="477">
        <f t="shared" si="86"/>
        <v>0</v>
      </c>
      <c r="B300" s="1164">
        <f t="shared" si="93"/>
        <v>0</v>
      </c>
      <c r="C300" s="1165">
        <f t="shared" si="93"/>
        <v>0</v>
      </c>
      <c r="D300" s="1165">
        <f t="shared" si="93"/>
        <v>0</v>
      </c>
      <c r="E300" s="1165">
        <f t="shared" si="93"/>
        <v>0</v>
      </c>
      <c r="F300" s="1165">
        <f t="shared" si="90"/>
        <v>0</v>
      </c>
      <c r="G300" s="1165">
        <f>+'6-3표준조사 5'!$V$316</f>
        <v>0</v>
      </c>
      <c r="H300" s="1166">
        <f>+'6-3표준조사 5'!$Z$316</f>
        <v>0</v>
      </c>
      <c r="I300" s="1167">
        <f>+'6-3표준조사 5'!$AA$316</f>
        <v>0</v>
      </c>
      <c r="J300" s="1166">
        <f>+'6-3표준조사 5'!$AC$316</f>
        <v>0</v>
      </c>
      <c r="K300" s="1168">
        <f>+'6-3표준조사 5'!$W$316</f>
        <v>0</v>
      </c>
      <c r="L300" s="1169">
        <f t="shared" si="91"/>
        <v>0</v>
      </c>
      <c r="M300" s="1170">
        <f>IF('6-3표준조사 5'!$R$79="모두베기",'6-3표준조사 5'!$Y$316,)</f>
        <v>0</v>
      </c>
      <c r="N300" s="1170">
        <f>IF('6-3표준조사 5'!$R$79="줄베기",'6-3표준조사 5'!$Y$316,)</f>
        <v>0</v>
      </c>
      <c r="O300" s="1170">
        <f>IF('6-3표준조사 5'!$R$79="둘레베기",'6-3표준조사 5'!$Y$316,)</f>
        <v>0</v>
      </c>
      <c r="P300" s="1170">
        <f>IF('6-3표준조사 5'!$R$79="맹아제거",'6-3표준조사 5'!$Y$316,)</f>
        <v>0</v>
      </c>
      <c r="Q300" s="1170"/>
      <c r="R300" s="1170">
        <f>'6-3표준조사 5'!$AD$316</f>
        <v>0</v>
      </c>
      <c r="S300" s="1170"/>
      <c r="T300" s="1176"/>
      <c r="U300" s="1173"/>
      <c r="V300" s="1173"/>
      <c r="W300" s="1173"/>
      <c r="X300" s="1173"/>
      <c r="Y300" s="1047"/>
      <c r="Z300" s="1174"/>
      <c r="AA300" s="549"/>
    </row>
    <row r="301" spans="1:27" ht="30" hidden="1" customHeight="1">
      <c r="A301" s="477">
        <f t="shared" si="86"/>
        <v>0</v>
      </c>
      <c r="B301" s="1177">
        <f>+'6-3표준조사 5'!$K$379</f>
        <v>0</v>
      </c>
      <c r="C301" s="1178">
        <f>+'6-3표준조사 5'!$L$379</f>
        <v>0</v>
      </c>
      <c r="D301" s="1178">
        <f>+'6-3표준조사 5'!$M$379</f>
        <v>0</v>
      </c>
      <c r="E301" s="1178">
        <f>+'6-3표준조사 5'!$N$379</f>
        <v>0</v>
      </c>
      <c r="F301" s="1178">
        <f>+'6-3표준조사 5'!$O$379</f>
        <v>0</v>
      </c>
      <c r="G301" s="1178">
        <f>+'6-3표준조사 5'!$V$384</f>
        <v>0</v>
      </c>
      <c r="H301" s="1179">
        <f>+'6-3표준조사 5'!$Z$384</f>
        <v>0</v>
      </c>
      <c r="I301" s="1180">
        <f>+'6-3표준조사 5'!$AA$384</f>
        <v>0</v>
      </c>
      <c r="J301" s="1179">
        <f>+'6-3표준조사 5'!$AC$384</f>
        <v>0</v>
      </c>
      <c r="K301" s="1181">
        <f>'6-3표준조사 5'!$W$384</f>
        <v>0</v>
      </c>
      <c r="L301" s="1149">
        <f t="shared" si="91"/>
        <v>0</v>
      </c>
      <c r="M301" s="1148">
        <f>IF('6-3표준조사 5'!$R$79="모두베기",'6-3표준조사 5'!$Y$384,)</f>
        <v>0</v>
      </c>
      <c r="N301" s="1148">
        <f>IF('6-3표준조사 5'!$R$79="줄베기",'6-3표준조사 5'!$Y$384,)</f>
        <v>0</v>
      </c>
      <c r="O301" s="1148">
        <f>IF('6-3표준조사 5'!$R$79="둘레베기",'6-3표준조사 5'!$Y$384,)</f>
        <v>0</v>
      </c>
      <c r="P301" s="1148">
        <f>IF('6-3표준조사 5'!$R$79="맹아제거",'6-3표준조사 5'!$Y$384,)</f>
        <v>0</v>
      </c>
      <c r="Q301" s="1149" t="s">
        <v>518</v>
      </c>
      <c r="R301" s="1148">
        <f>'6-3표준조사 5'!$AD$384</f>
        <v>0</v>
      </c>
      <c r="S301" s="1182">
        <f>'5-3단가산출서 5'!$D$243</f>
        <v>0</v>
      </c>
      <c r="T301" s="1150">
        <v>5</v>
      </c>
      <c r="U301" s="1151"/>
      <c r="V301" s="1151">
        <f>'6-3표준조사 5'!$AB$384</f>
        <v>0</v>
      </c>
      <c r="W301" s="1151">
        <f>'6-3표준조사 5'!$Q$385</f>
        <v>0</v>
      </c>
      <c r="X301" s="1152" t="e">
        <f>W301/V301</f>
        <v>#DIV/0!</v>
      </c>
      <c r="Y301" s="1023">
        <f>'6-3표준조사 5'!$O$381</f>
        <v>0</v>
      </c>
      <c r="Z301" s="1183"/>
      <c r="AA301" s="549"/>
    </row>
    <row r="302" spans="1:27" ht="30" hidden="1" customHeight="1">
      <c r="A302" s="477">
        <f t="shared" si="86"/>
        <v>0</v>
      </c>
      <c r="B302" s="1153">
        <f t="shared" ref="B302:E308" si="94">IF($A302&gt;0,B301,)</f>
        <v>0</v>
      </c>
      <c r="C302" s="1154">
        <f t="shared" si="94"/>
        <v>0</v>
      </c>
      <c r="D302" s="1154">
        <f t="shared" si="94"/>
        <v>0</v>
      </c>
      <c r="E302" s="1154">
        <f t="shared" si="94"/>
        <v>0</v>
      </c>
      <c r="F302" s="1154">
        <f t="shared" si="90"/>
        <v>0</v>
      </c>
      <c r="G302" s="1154">
        <f>+'6-3표준조사 5'!$V$385</f>
        <v>0</v>
      </c>
      <c r="H302" s="1155">
        <f>+'6-3표준조사 5'!$Z$385</f>
        <v>0</v>
      </c>
      <c r="I302" s="1156">
        <f>+'6-3표준조사 5'!$AA$385</f>
        <v>0</v>
      </c>
      <c r="J302" s="1155">
        <f>+'6-3표준조사 5'!$AC$385</f>
        <v>0</v>
      </c>
      <c r="K302" s="1157">
        <f>+'6-3표준조사 5'!$W$385</f>
        <v>0</v>
      </c>
      <c r="L302" s="1158">
        <f t="shared" si="91"/>
        <v>0</v>
      </c>
      <c r="M302" s="1159">
        <f>IF('6-3표준조사 5'!$R$79="모두베기",'6-3표준조사 5'!$Y$385,)</f>
        <v>0</v>
      </c>
      <c r="N302" s="1159">
        <f>IF('6-3표준조사 5'!$R$79="줄베기",'6-3표준조사 5'!$Y$385,)</f>
        <v>0</v>
      </c>
      <c r="O302" s="1159">
        <f>IF('6-3표준조사 5'!$R$79="둘레베기",'6-3표준조사 5'!$Y$385,)</f>
        <v>0</v>
      </c>
      <c r="P302" s="1159">
        <f>IF('6-3표준조사 5'!$R$79="맹아제거",'6-3표준조사 5'!$Y$385,)</f>
        <v>0</v>
      </c>
      <c r="Q302" s="1159"/>
      <c r="R302" s="1159">
        <f>'6-3표준조사 5'!$AD$385</f>
        <v>0</v>
      </c>
      <c r="S302" s="1159"/>
      <c r="T302" s="1160"/>
      <c r="U302" s="1160"/>
      <c r="V302" s="1160"/>
      <c r="W302" s="1160"/>
      <c r="X302" s="1160"/>
      <c r="Y302" s="1033"/>
      <c r="Z302" s="1161"/>
      <c r="AA302" s="549"/>
    </row>
    <row r="303" spans="1:27" ht="30" hidden="1" customHeight="1">
      <c r="A303" s="477">
        <f t="shared" si="86"/>
        <v>0</v>
      </c>
      <c r="B303" s="1153">
        <f t="shared" si="94"/>
        <v>0</v>
      </c>
      <c r="C303" s="1154">
        <f t="shared" si="94"/>
        <v>0</v>
      </c>
      <c r="D303" s="1154">
        <f t="shared" si="94"/>
        <v>0</v>
      </c>
      <c r="E303" s="1154">
        <f t="shared" si="94"/>
        <v>0</v>
      </c>
      <c r="F303" s="1154">
        <f t="shared" si="90"/>
        <v>0</v>
      </c>
      <c r="G303" s="1154">
        <f>+'6-3표준조사 5'!$V$386</f>
        <v>0</v>
      </c>
      <c r="H303" s="1155">
        <f>+'6-3표준조사 5'!$Z$386</f>
        <v>0</v>
      </c>
      <c r="I303" s="1156">
        <f>+'6-3표준조사 5'!$AA$386</f>
        <v>0</v>
      </c>
      <c r="J303" s="1155">
        <f>+'6-3표준조사 5'!$AC$386</f>
        <v>0</v>
      </c>
      <c r="K303" s="1157">
        <f>+'6-3표준조사 5'!$W$386</f>
        <v>0</v>
      </c>
      <c r="L303" s="1158">
        <f t="shared" si="91"/>
        <v>0</v>
      </c>
      <c r="M303" s="1159">
        <f>IF('6-3표준조사 5'!$R$79="모두베기",'6-3표준조사 5'!$Y$386,)</f>
        <v>0</v>
      </c>
      <c r="N303" s="1159">
        <f>IF('6-3표준조사 5'!$R$79="줄베기",'6-3표준조사 5'!$Y$386,)</f>
        <v>0</v>
      </c>
      <c r="O303" s="1159">
        <f>IF('6-3표준조사 5'!$R$79="둘레베기",'6-3표준조사 5'!$Y$386,)</f>
        <v>0</v>
      </c>
      <c r="P303" s="1159">
        <f>IF('6-3표준조사 5'!$R$79="맹아제거",'6-3표준조사 5'!$Y$386,)</f>
        <v>0</v>
      </c>
      <c r="Q303" s="1159"/>
      <c r="R303" s="1159">
        <f>'6-3표준조사 5'!$AD$386</f>
        <v>0</v>
      </c>
      <c r="S303" s="1159"/>
      <c r="T303" s="1160"/>
      <c r="U303" s="1160"/>
      <c r="V303" s="1160"/>
      <c r="W303" s="1160"/>
      <c r="X303" s="1160"/>
      <c r="Y303" s="1033"/>
      <c r="Z303" s="1161"/>
      <c r="AA303" s="549"/>
    </row>
    <row r="304" spans="1:27" ht="30" hidden="1" customHeight="1">
      <c r="A304" s="477">
        <f t="shared" si="86"/>
        <v>0</v>
      </c>
      <c r="B304" s="1153">
        <f t="shared" si="94"/>
        <v>0</v>
      </c>
      <c r="C304" s="1154">
        <f t="shared" si="94"/>
        <v>0</v>
      </c>
      <c r="D304" s="1154">
        <f t="shared" si="94"/>
        <v>0</v>
      </c>
      <c r="E304" s="1154">
        <f t="shared" si="94"/>
        <v>0</v>
      </c>
      <c r="F304" s="1154">
        <f t="shared" si="90"/>
        <v>0</v>
      </c>
      <c r="G304" s="1154">
        <f>+'6-3표준조사 5'!$V$387</f>
        <v>0</v>
      </c>
      <c r="H304" s="1155">
        <f>+'6-3표준조사 5'!$Z$387</f>
        <v>0</v>
      </c>
      <c r="I304" s="1156">
        <f>+'6-3표준조사 5'!$AA$387</f>
        <v>0</v>
      </c>
      <c r="J304" s="1155">
        <f>+'6-3표준조사 5'!$AC$387</f>
        <v>0</v>
      </c>
      <c r="K304" s="1157">
        <f>+'6-3표준조사 5'!$W$387</f>
        <v>0</v>
      </c>
      <c r="L304" s="1158">
        <f t="shared" si="91"/>
        <v>0</v>
      </c>
      <c r="M304" s="1159">
        <f>IF('6-3표준조사 5'!$R$79="모두베기",'6-3표준조사 5'!$Y$387,)</f>
        <v>0</v>
      </c>
      <c r="N304" s="1159">
        <f>IF('6-3표준조사 5'!$R$79="줄베기",'6-3표준조사 5'!$Y$387,)</f>
        <v>0</v>
      </c>
      <c r="O304" s="1159">
        <f>IF('6-3표준조사 5'!$R$79="둘레베기",'6-3표준조사 5'!$Y$387,)</f>
        <v>0</v>
      </c>
      <c r="P304" s="1159">
        <f>IF('6-3표준조사 5'!$R$79="맹아제거",'6-3표준조사 5'!$Y$387,)</f>
        <v>0</v>
      </c>
      <c r="Q304" s="1159"/>
      <c r="R304" s="1159">
        <f>'6-3표준조사 5'!$AD$387</f>
        <v>0</v>
      </c>
      <c r="S304" s="1159"/>
      <c r="T304" s="1160"/>
      <c r="U304" s="1160"/>
      <c r="V304" s="1160"/>
      <c r="W304" s="1160"/>
      <c r="X304" s="1160"/>
      <c r="Y304" s="1033"/>
      <c r="Z304" s="1161"/>
      <c r="AA304" s="549"/>
    </row>
    <row r="305" spans="1:27" ht="30" hidden="1" customHeight="1">
      <c r="A305" s="477">
        <f t="shared" si="86"/>
        <v>0</v>
      </c>
      <c r="B305" s="1153">
        <f t="shared" si="94"/>
        <v>0</v>
      </c>
      <c r="C305" s="1154">
        <f t="shared" si="94"/>
        <v>0</v>
      </c>
      <c r="D305" s="1154">
        <f t="shared" si="94"/>
        <v>0</v>
      </c>
      <c r="E305" s="1154">
        <f t="shared" si="94"/>
        <v>0</v>
      </c>
      <c r="F305" s="1154">
        <f t="shared" si="90"/>
        <v>0</v>
      </c>
      <c r="G305" s="1154">
        <f>+'6-3표준조사 5'!$V$388</f>
        <v>0</v>
      </c>
      <c r="H305" s="1155">
        <f>+'6-3표준조사 5'!$Z$388</f>
        <v>0</v>
      </c>
      <c r="I305" s="1156">
        <f>+'6-3표준조사 5'!$AA$388</f>
        <v>0</v>
      </c>
      <c r="J305" s="1155">
        <f>+'6-3표준조사 5'!$AC$388</f>
        <v>0</v>
      </c>
      <c r="K305" s="1157">
        <f>+'6-3표준조사 5'!$W$388</f>
        <v>0</v>
      </c>
      <c r="L305" s="1158">
        <f t="shared" si="91"/>
        <v>0</v>
      </c>
      <c r="M305" s="1159">
        <f>IF('6-3표준조사 5'!$R$79="모두베기",'6-3표준조사 5'!$Y$388,)</f>
        <v>0</v>
      </c>
      <c r="N305" s="1159">
        <f>IF('6-3표준조사 5'!$R$79="줄베기",'6-3표준조사 5'!$Y$388,)</f>
        <v>0</v>
      </c>
      <c r="O305" s="1159">
        <f>IF('6-3표준조사 5'!$R$79="둘레베기",'6-3표준조사 5'!$Y$388,)</f>
        <v>0</v>
      </c>
      <c r="P305" s="1159">
        <f>IF('6-3표준조사 5'!$R$79="맹아제거",'6-3표준조사 5'!$Y$388,)</f>
        <v>0</v>
      </c>
      <c r="Q305" s="1159"/>
      <c r="R305" s="1159">
        <f>'6-3표준조사 5'!$AD$388</f>
        <v>0</v>
      </c>
      <c r="S305" s="1159"/>
      <c r="T305" s="1160"/>
      <c r="U305" s="1160"/>
      <c r="V305" s="1160"/>
      <c r="W305" s="1160"/>
      <c r="X305" s="1160"/>
      <c r="Y305" s="1033"/>
      <c r="Z305" s="1161"/>
      <c r="AA305" s="549"/>
    </row>
    <row r="306" spans="1:27" ht="30" hidden="1" customHeight="1">
      <c r="A306" s="477">
        <f t="shared" si="86"/>
        <v>0</v>
      </c>
      <c r="B306" s="1153">
        <f t="shared" si="94"/>
        <v>0</v>
      </c>
      <c r="C306" s="1154">
        <f t="shared" si="94"/>
        <v>0</v>
      </c>
      <c r="D306" s="1154">
        <f t="shared" si="94"/>
        <v>0</v>
      </c>
      <c r="E306" s="1154">
        <f t="shared" si="94"/>
        <v>0</v>
      </c>
      <c r="F306" s="1154">
        <f t="shared" si="90"/>
        <v>0</v>
      </c>
      <c r="G306" s="1154">
        <f>+'6-3표준조사 5'!$V$389</f>
        <v>0</v>
      </c>
      <c r="H306" s="1155">
        <f>+'6-3표준조사 5'!$Z$389</f>
        <v>0</v>
      </c>
      <c r="I306" s="1156">
        <f>+'6-3표준조사 5'!$AA$389</f>
        <v>0</v>
      </c>
      <c r="J306" s="1155">
        <f>+'6-3표준조사 5'!$AC$389</f>
        <v>0</v>
      </c>
      <c r="K306" s="1157">
        <f>+'6-3표준조사 5'!$W$389</f>
        <v>0</v>
      </c>
      <c r="L306" s="1158">
        <f t="shared" si="91"/>
        <v>0</v>
      </c>
      <c r="M306" s="1184">
        <f>IF('6-3표준조사 5'!$R$79="모두베기",'6-3표준조사 5'!$Y$389,)</f>
        <v>0</v>
      </c>
      <c r="N306" s="1184">
        <f>IF('6-3표준조사 5'!$R$79="줄베기",'6-3표준조사 5'!$Y$389,)</f>
        <v>0</v>
      </c>
      <c r="O306" s="1184">
        <f>IF('6-3표준조사 5'!$R$79="둘레베기",'6-3표준조사 5'!$Y$389,)</f>
        <v>0</v>
      </c>
      <c r="P306" s="1184">
        <f>IF('6-3표준조사 5'!$R$79="맹아제거",'6-3표준조사 5'!$Y$389,)</f>
        <v>0</v>
      </c>
      <c r="Q306" s="1159"/>
      <c r="R306" s="1159">
        <f>'6-3표준조사 5'!$AD$389</f>
        <v>0</v>
      </c>
      <c r="S306" s="1159"/>
      <c r="T306" s="1160"/>
      <c r="U306" s="1160"/>
      <c r="V306" s="1160"/>
      <c r="W306" s="1160"/>
      <c r="X306" s="1160"/>
      <c r="Y306" s="1033"/>
      <c r="Z306" s="1161"/>
      <c r="AA306" s="549"/>
    </row>
    <row r="307" spans="1:27" ht="30" hidden="1" customHeight="1">
      <c r="A307" s="477">
        <f t="shared" si="86"/>
        <v>0</v>
      </c>
      <c r="B307" s="1153">
        <f t="shared" si="94"/>
        <v>0</v>
      </c>
      <c r="C307" s="1154">
        <f t="shared" si="94"/>
        <v>0</v>
      </c>
      <c r="D307" s="1154">
        <f t="shared" si="94"/>
        <v>0</v>
      </c>
      <c r="E307" s="1154">
        <f t="shared" si="94"/>
        <v>0</v>
      </c>
      <c r="F307" s="1154">
        <f t="shared" si="90"/>
        <v>0</v>
      </c>
      <c r="G307" s="1154">
        <f>+'6-3표준조사 5'!$V$390</f>
        <v>0</v>
      </c>
      <c r="H307" s="1155">
        <f>+'6-3표준조사 5'!$Z$390</f>
        <v>0</v>
      </c>
      <c r="I307" s="1156">
        <f>+'6-3표준조사 5'!$AA$390</f>
        <v>0</v>
      </c>
      <c r="J307" s="1155">
        <f>+'6-3표준조사 5'!$AC$390</f>
        <v>0</v>
      </c>
      <c r="K307" s="1157">
        <f>+'6-3표준조사 5'!$W$390</f>
        <v>0</v>
      </c>
      <c r="L307" s="1158">
        <f t="shared" si="91"/>
        <v>0</v>
      </c>
      <c r="M307" s="1184">
        <f>IF('6-3표준조사 5'!$R$79="모두베기",'6-3표준조사 5'!$Y$390,)</f>
        <v>0</v>
      </c>
      <c r="N307" s="1184">
        <f>IF('6-3표준조사 5'!$R$79="줄베기",'6-3표준조사 5'!$Y$390,)</f>
        <v>0</v>
      </c>
      <c r="O307" s="1184">
        <f>IF('6-3표준조사 5'!$R$79="둘레베기",'6-3표준조사 5'!$Y$390,)</f>
        <v>0</v>
      </c>
      <c r="P307" s="1184">
        <f>IF('6-3표준조사 5'!$R$79="맹아제거",'6-3표준조사 5'!$Y$390,)</f>
        <v>0</v>
      </c>
      <c r="Q307" s="1159"/>
      <c r="R307" s="1159">
        <f>'6-3표준조사 5'!$AD$390</f>
        <v>0</v>
      </c>
      <c r="S307" s="1159"/>
      <c r="T307" s="1160"/>
      <c r="U307" s="1160"/>
      <c r="V307" s="1160"/>
      <c r="W307" s="1160"/>
      <c r="X307" s="1160"/>
      <c r="Y307" s="1033"/>
      <c r="Z307" s="1161"/>
      <c r="AA307" s="549"/>
    </row>
    <row r="308" spans="1:27" ht="30" hidden="1" customHeight="1">
      <c r="A308" s="477">
        <f t="shared" si="86"/>
        <v>0</v>
      </c>
      <c r="B308" s="1164">
        <f t="shared" si="94"/>
        <v>0</v>
      </c>
      <c r="C308" s="1165">
        <f t="shared" si="94"/>
        <v>0</v>
      </c>
      <c r="D308" s="1165">
        <f t="shared" si="94"/>
        <v>0</v>
      </c>
      <c r="E308" s="1165">
        <f t="shared" si="94"/>
        <v>0</v>
      </c>
      <c r="F308" s="1165">
        <f t="shared" si="90"/>
        <v>0</v>
      </c>
      <c r="G308" s="1165">
        <f>+'6-3표준조사 5'!$V$391</f>
        <v>0</v>
      </c>
      <c r="H308" s="1166">
        <f>+'6-3표준조사 5'!$Z$391</f>
        <v>0</v>
      </c>
      <c r="I308" s="1167">
        <f>+'6-3표준조사 5'!$AA$391</f>
        <v>0</v>
      </c>
      <c r="J308" s="1166">
        <f>+'6-3표준조사 5'!$AC$391</f>
        <v>0</v>
      </c>
      <c r="K308" s="1168">
        <f>+'6-3표준조사 5'!$W$391</f>
        <v>0</v>
      </c>
      <c r="L308" s="1169">
        <f t="shared" si="91"/>
        <v>0</v>
      </c>
      <c r="M308" s="1185">
        <f>IF('6-3표준조사 5'!$R$79="모두베기",'6-3표준조사 5'!$Y$391,)</f>
        <v>0</v>
      </c>
      <c r="N308" s="1185">
        <f>IF('6-3표준조사 5'!$R$79="줄베기",'6-3표준조사 5'!$Y$391,)</f>
        <v>0</v>
      </c>
      <c r="O308" s="1185">
        <f>IF('6-3표준조사 5'!$R$79="둘레베기",'6-3표준조사 5'!$Y$391,)</f>
        <v>0</v>
      </c>
      <c r="P308" s="1185">
        <f>IF('6-3표준조사 5'!$R$79="맹아제거",'6-3표준조사 5'!$Y$391,)</f>
        <v>0</v>
      </c>
      <c r="Q308" s="1170"/>
      <c r="R308" s="1170">
        <f>'6-3표준조사 5'!$AD$391</f>
        <v>0</v>
      </c>
      <c r="S308" s="1170"/>
      <c r="T308" s="1173"/>
      <c r="U308" s="1173"/>
      <c r="V308" s="1173"/>
      <c r="W308" s="1173"/>
      <c r="X308" s="1173"/>
      <c r="Y308" s="1047"/>
      <c r="Z308" s="1174"/>
      <c r="AA308" s="549"/>
    </row>
    <row r="309" spans="1:27" ht="30" hidden="1" customHeight="1">
      <c r="A309" s="477">
        <f t="shared" si="86"/>
        <v>0</v>
      </c>
      <c r="B309" s="1177">
        <f>+'6-3표준조사 5'!$K$454</f>
        <v>0</v>
      </c>
      <c r="C309" s="1178">
        <f>+'6-3표준조사 5'!$L$454</f>
        <v>0</v>
      </c>
      <c r="D309" s="1178">
        <f>+'6-3표준조사 5'!$M$454</f>
        <v>0</v>
      </c>
      <c r="E309" s="1178">
        <f>+'6-3표준조사 5'!$N$454</f>
        <v>0</v>
      </c>
      <c r="F309" s="1178">
        <f>+'6-3표준조사 5'!$O$454</f>
        <v>0</v>
      </c>
      <c r="G309" s="1178">
        <f>+'6-3표준조사 5'!$V$459</f>
        <v>0</v>
      </c>
      <c r="H309" s="1179">
        <f>+'6-3표준조사 5'!$Z$459</f>
        <v>0</v>
      </c>
      <c r="I309" s="1180">
        <f>+'6-3표준조사 5'!$AA$459</f>
        <v>0</v>
      </c>
      <c r="J309" s="1179">
        <f>+'6-3표준조사 5'!$AC$459</f>
        <v>0</v>
      </c>
      <c r="K309" s="1181">
        <f>'6-3표준조사 5'!$W$459</f>
        <v>0</v>
      </c>
      <c r="L309" s="1149">
        <f t="shared" si="91"/>
        <v>0</v>
      </c>
      <c r="M309" s="1186">
        <f>IF('6-3표준조사 5'!$R$79="모두베기",'6-3표준조사 5'!$Y$459,)</f>
        <v>0</v>
      </c>
      <c r="N309" s="1186">
        <f>IF('6-3표준조사 5'!$R$79="줄베기",'6-3표준조사 5'!$Y$459,)</f>
        <v>0</v>
      </c>
      <c r="O309" s="1186">
        <f>IF('6-3표준조사 5'!$R$79="둘레베기",'6-3표준조사 5'!$Y$459,)</f>
        <v>0</v>
      </c>
      <c r="P309" s="1186">
        <f>IF('6-3표준조사 5'!$R$79="맹아제거",'6-3표준조사 5'!$Y$459,)</f>
        <v>0</v>
      </c>
      <c r="Q309" s="1149" t="s">
        <v>518</v>
      </c>
      <c r="R309" s="1148">
        <f>'6-3표준조사 5'!$AD$459</f>
        <v>0</v>
      </c>
      <c r="S309" s="1182">
        <f>'5-3단가산출서 5'!$D$288</f>
        <v>0</v>
      </c>
      <c r="T309" s="1151" t="s">
        <v>1130</v>
      </c>
      <c r="U309" s="1151"/>
      <c r="V309" s="1151">
        <f>'6-3표준조사 5'!$AB$459</f>
        <v>0</v>
      </c>
      <c r="W309" s="1151">
        <f>'6-3표준조사 5'!$Q$460</f>
        <v>0</v>
      </c>
      <c r="X309" s="1152" t="e">
        <f>W309/V309</f>
        <v>#DIV/0!</v>
      </c>
      <c r="Y309" s="1023">
        <f>'6-3표준조사 5'!$O$456</f>
        <v>0</v>
      </c>
      <c r="Z309" s="1183"/>
      <c r="AA309" s="549"/>
    </row>
    <row r="310" spans="1:27" ht="30" hidden="1" customHeight="1">
      <c r="A310" s="477">
        <f t="shared" si="86"/>
        <v>0</v>
      </c>
      <c r="B310" s="1153">
        <f t="shared" ref="B310:E316" si="95">IF($A310&gt;0,B309,)</f>
        <v>0</v>
      </c>
      <c r="C310" s="1154">
        <f t="shared" si="95"/>
        <v>0</v>
      </c>
      <c r="D310" s="1154">
        <f t="shared" si="95"/>
        <v>0</v>
      </c>
      <c r="E310" s="1154">
        <f t="shared" si="95"/>
        <v>0</v>
      </c>
      <c r="F310" s="1154">
        <f t="shared" si="90"/>
        <v>0</v>
      </c>
      <c r="G310" s="1154">
        <f>+'6-3표준조사 5'!$V$460</f>
        <v>0</v>
      </c>
      <c r="H310" s="1155">
        <f>+'6-3표준조사 5'!$Z$460</f>
        <v>0</v>
      </c>
      <c r="I310" s="1156">
        <f>+'6-3표준조사 5'!$AA$460</f>
        <v>0</v>
      </c>
      <c r="J310" s="1155">
        <f>+'6-3표준조사 5'!$AC$460</f>
        <v>0</v>
      </c>
      <c r="K310" s="1157">
        <f>+'6-3표준조사 5'!$W$460</f>
        <v>0</v>
      </c>
      <c r="L310" s="1158">
        <f t="shared" si="91"/>
        <v>0</v>
      </c>
      <c r="M310" s="1184">
        <f>IF('6-3표준조사 5'!$R$79="모두베기",'6-3표준조사 5'!$Y$460,)</f>
        <v>0</v>
      </c>
      <c r="N310" s="1184">
        <f>IF('6-3표준조사 5'!$R$79="줄베기",'6-3표준조사 5'!$Y$460,)</f>
        <v>0</v>
      </c>
      <c r="O310" s="1184">
        <f>IF('6-3표준조사 5'!$R$79="둘레베기",'6-3표준조사 5'!$Y$460,)</f>
        <v>0</v>
      </c>
      <c r="P310" s="1184">
        <f>IF('6-3표준조사 5'!$R$79="맹아제거",'6-3표준조사 5'!$Y$460,)</f>
        <v>0</v>
      </c>
      <c r="Q310" s="1159"/>
      <c r="R310" s="1159">
        <f>'6-3표준조사 5'!$AD$460</f>
        <v>0</v>
      </c>
      <c r="S310" s="1159"/>
      <c r="T310" s="1160"/>
      <c r="U310" s="1160"/>
      <c r="V310" s="1160"/>
      <c r="W310" s="1160"/>
      <c r="X310" s="1160"/>
      <c r="Y310" s="1033"/>
      <c r="Z310" s="1161"/>
      <c r="AA310" s="549"/>
    </row>
    <row r="311" spans="1:27" ht="30" hidden="1" customHeight="1">
      <c r="A311" s="477">
        <f t="shared" si="86"/>
        <v>0</v>
      </c>
      <c r="B311" s="1153">
        <f t="shared" si="95"/>
        <v>0</v>
      </c>
      <c r="C311" s="1154">
        <f t="shared" si="95"/>
        <v>0</v>
      </c>
      <c r="D311" s="1154">
        <f t="shared" si="95"/>
        <v>0</v>
      </c>
      <c r="E311" s="1154">
        <f t="shared" si="95"/>
        <v>0</v>
      </c>
      <c r="F311" s="1154">
        <f t="shared" si="90"/>
        <v>0</v>
      </c>
      <c r="G311" s="1154">
        <f>+'6-3표준조사 5'!$V$461</f>
        <v>0</v>
      </c>
      <c r="H311" s="1155">
        <f>+'6-3표준조사 5'!$Z$461</f>
        <v>0</v>
      </c>
      <c r="I311" s="1156">
        <f>+'6-3표준조사 5'!$AA$461</f>
        <v>0</v>
      </c>
      <c r="J311" s="1155">
        <f>+'6-3표준조사 5'!$AC$461</f>
        <v>0</v>
      </c>
      <c r="K311" s="1157">
        <f>+'6-3표준조사 5'!$W$461</f>
        <v>0</v>
      </c>
      <c r="L311" s="1158">
        <f t="shared" si="91"/>
        <v>0</v>
      </c>
      <c r="M311" s="1184">
        <f>IF('6-3표준조사 5'!$R$79="모두베기",'6-3표준조사 5'!$Y$461,)</f>
        <v>0</v>
      </c>
      <c r="N311" s="1184">
        <f>IF('6-3표준조사 5'!$R$79="줄베기",'6-3표준조사 5'!$Y$461,)</f>
        <v>0</v>
      </c>
      <c r="O311" s="1184">
        <f>IF('6-3표준조사 5'!$R$79="둘레베기",'6-3표준조사 5'!$Y$461,)</f>
        <v>0</v>
      </c>
      <c r="P311" s="1184">
        <f>IF('6-3표준조사 5'!$R$79="맹아제거",'6-3표준조사 5'!$Y$461,)</f>
        <v>0</v>
      </c>
      <c r="Q311" s="1159"/>
      <c r="R311" s="1159">
        <f>'6-3표준조사 5'!$AD$461</f>
        <v>0</v>
      </c>
      <c r="S311" s="1159"/>
      <c r="T311" s="1160"/>
      <c r="U311" s="1160"/>
      <c r="V311" s="1160"/>
      <c r="W311" s="1160"/>
      <c r="X311" s="1160"/>
      <c r="Y311" s="1033"/>
      <c r="Z311" s="1161"/>
      <c r="AA311" s="549"/>
    </row>
    <row r="312" spans="1:27" ht="30" hidden="1" customHeight="1">
      <c r="A312" s="477">
        <f t="shared" si="86"/>
        <v>0</v>
      </c>
      <c r="B312" s="1153">
        <f t="shared" si="95"/>
        <v>0</v>
      </c>
      <c r="C312" s="1154">
        <f t="shared" si="95"/>
        <v>0</v>
      </c>
      <c r="D312" s="1154">
        <f t="shared" si="95"/>
        <v>0</v>
      </c>
      <c r="E312" s="1154">
        <f t="shared" si="95"/>
        <v>0</v>
      </c>
      <c r="F312" s="1154">
        <f t="shared" si="90"/>
        <v>0</v>
      </c>
      <c r="G312" s="1154">
        <f>+'6-3표준조사 5'!$V$462</f>
        <v>0</v>
      </c>
      <c r="H312" s="1155">
        <f>+'6-3표준조사 5'!$Z$462</f>
        <v>0</v>
      </c>
      <c r="I312" s="1156">
        <f>+'6-3표준조사 5'!$AA$462</f>
        <v>0</v>
      </c>
      <c r="J312" s="1155">
        <f>+'6-3표준조사 5'!$AC$462</f>
        <v>0</v>
      </c>
      <c r="K312" s="1157">
        <f>+'6-3표준조사 5'!$W$462</f>
        <v>0</v>
      </c>
      <c r="L312" s="1158">
        <f t="shared" si="91"/>
        <v>0</v>
      </c>
      <c r="M312" s="1184">
        <f>IF('6-3표준조사 5'!$R$79="모두베기",'6-3표준조사 5'!$Y$462,)</f>
        <v>0</v>
      </c>
      <c r="N312" s="1184">
        <f>IF('6-3표준조사 5'!$R$79="줄베기",'6-3표준조사 5'!$Y$462,)</f>
        <v>0</v>
      </c>
      <c r="O312" s="1184">
        <f>IF('6-3표준조사 5'!$R$79="둘레베기",'6-3표준조사 5'!$Y$462,)</f>
        <v>0</v>
      </c>
      <c r="P312" s="1184">
        <f>IF('6-3표준조사 5'!$R$79="맹아제거",'6-3표준조사 5'!$Y$462,)</f>
        <v>0</v>
      </c>
      <c r="Q312" s="1159"/>
      <c r="R312" s="1159">
        <f>'6-3표준조사 5'!$AD$462</f>
        <v>0</v>
      </c>
      <c r="S312" s="1159"/>
      <c r="T312" s="1160"/>
      <c r="U312" s="1160"/>
      <c r="V312" s="1160"/>
      <c r="W312" s="1160"/>
      <c r="X312" s="1160"/>
      <c r="Y312" s="1033"/>
      <c r="Z312" s="1161"/>
      <c r="AA312" s="549"/>
    </row>
    <row r="313" spans="1:27" ht="30" hidden="1" customHeight="1">
      <c r="A313" s="477">
        <f t="shared" si="86"/>
        <v>0</v>
      </c>
      <c r="B313" s="1153">
        <f t="shared" si="95"/>
        <v>0</v>
      </c>
      <c r="C313" s="1154">
        <f t="shared" si="95"/>
        <v>0</v>
      </c>
      <c r="D313" s="1154">
        <f t="shared" si="95"/>
        <v>0</v>
      </c>
      <c r="E313" s="1154">
        <f t="shared" si="95"/>
        <v>0</v>
      </c>
      <c r="F313" s="1154">
        <f t="shared" si="90"/>
        <v>0</v>
      </c>
      <c r="G313" s="1154">
        <f>+'6-3표준조사 5'!$V$463</f>
        <v>0</v>
      </c>
      <c r="H313" s="1155">
        <f>+'6-3표준조사 5'!$Z$463</f>
        <v>0</v>
      </c>
      <c r="I313" s="1156">
        <f>+'6-3표준조사 5'!$AA$463</f>
        <v>0</v>
      </c>
      <c r="J313" s="1155">
        <f>+'6-3표준조사 5'!$AC$463</f>
        <v>0</v>
      </c>
      <c r="K313" s="1157">
        <f>+'6-3표준조사 5'!$W$463</f>
        <v>0</v>
      </c>
      <c r="L313" s="1158">
        <f t="shared" si="91"/>
        <v>0</v>
      </c>
      <c r="M313" s="1184">
        <f>IF('6-3표준조사 5'!$R$79="모두베기",'6-3표준조사 5'!$Y$463,)</f>
        <v>0</v>
      </c>
      <c r="N313" s="1184">
        <f>IF('6-3표준조사 5'!$R$79="줄베기",'6-3표준조사 5'!$Y$463,)</f>
        <v>0</v>
      </c>
      <c r="O313" s="1184">
        <f>IF('6-3표준조사 5'!$R$79="둘레베기",'6-3표준조사 5'!$Y$463,)</f>
        <v>0</v>
      </c>
      <c r="P313" s="1184">
        <f>IF('6-3표준조사 5'!$R$79="맹아제거",'6-3표준조사 5'!$Y$463,)</f>
        <v>0</v>
      </c>
      <c r="Q313" s="1159"/>
      <c r="R313" s="1159">
        <f>'6-3표준조사 5'!$AD$463</f>
        <v>0</v>
      </c>
      <c r="S313" s="1159"/>
      <c r="T313" s="1160"/>
      <c r="U313" s="1160"/>
      <c r="V313" s="1160"/>
      <c r="W313" s="1160"/>
      <c r="X313" s="1160"/>
      <c r="Y313" s="1033"/>
      <c r="Z313" s="1161"/>
      <c r="AA313" s="549"/>
    </row>
    <row r="314" spans="1:27" ht="30" hidden="1" customHeight="1">
      <c r="A314" s="477">
        <f t="shared" si="86"/>
        <v>0</v>
      </c>
      <c r="B314" s="1153">
        <f t="shared" si="95"/>
        <v>0</v>
      </c>
      <c r="C314" s="1154">
        <f t="shared" si="95"/>
        <v>0</v>
      </c>
      <c r="D314" s="1154">
        <f t="shared" si="95"/>
        <v>0</v>
      </c>
      <c r="E314" s="1154">
        <f t="shared" si="95"/>
        <v>0</v>
      </c>
      <c r="F314" s="1154">
        <f t="shared" si="90"/>
        <v>0</v>
      </c>
      <c r="G314" s="1154">
        <f>+'6-3표준조사 5'!$V$464</f>
        <v>0</v>
      </c>
      <c r="H314" s="1155">
        <f>+'6-3표준조사 5'!$Z$464</f>
        <v>0</v>
      </c>
      <c r="I314" s="1156">
        <f>+'6-3표준조사 5'!$AA$464</f>
        <v>0</v>
      </c>
      <c r="J314" s="1155">
        <f>+'6-3표준조사 5'!$AC$464</f>
        <v>0</v>
      </c>
      <c r="K314" s="1157">
        <f>+'6-3표준조사 5'!$W$464</f>
        <v>0</v>
      </c>
      <c r="L314" s="1158">
        <f t="shared" si="91"/>
        <v>0</v>
      </c>
      <c r="M314" s="1184">
        <f>IF('6-3표준조사 5'!$R$79="모두베기",'6-3표준조사 5'!$Y$464,)</f>
        <v>0</v>
      </c>
      <c r="N314" s="1184">
        <f>IF('6-3표준조사 5'!$R$79="줄베기",'6-3표준조사 5'!$Y$464,)</f>
        <v>0</v>
      </c>
      <c r="O314" s="1184">
        <f>IF('6-3표준조사 5'!$R$79="둘레베기",'6-3표준조사 5'!$Y$464,)</f>
        <v>0</v>
      </c>
      <c r="P314" s="1184">
        <f>IF('6-3표준조사 5'!$R$79="맹아제거",'6-3표준조사 5'!$Y$464,)</f>
        <v>0</v>
      </c>
      <c r="Q314" s="1159"/>
      <c r="R314" s="1159">
        <f>'6-3표준조사 5'!$AD$464</f>
        <v>0</v>
      </c>
      <c r="S314" s="1159"/>
      <c r="T314" s="1160"/>
      <c r="U314" s="1160"/>
      <c r="V314" s="1160"/>
      <c r="W314" s="1160"/>
      <c r="X314" s="1160"/>
      <c r="Y314" s="1033"/>
      <c r="Z314" s="1161"/>
      <c r="AA314" s="549"/>
    </row>
    <row r="315" spans="1:27" ht="30" hidden="1" customHeight="1">
      <c r="A315" s="477">
        <f t="shared" si="86"/>
        <v>0</v>
      </c>
      <c r="B315" s="1153">
        <f t="shared" si="95"/>
        <v>0</v>
      </c>
      <c r="C315" s="1154">
        <f t="shared" si="95"/>
        <v>0</v>
      </c>
      <c r="D315" s="1154">
        <f t="shared" si="95"/>
        <v>0</v>
      </c>
      <c r="E315" s="1154">
        <f t="shared" si="95"/>
        <v>0</v>
      </c>
      <c r="F315" s="1154">
        <f t="shared" si="90"/>
        <v>0</v>
      </c>
      <c r="G315" s="1154">
        <f>+'6-3표준조사 5'!$V$465</f>
        <v>0</v>
      </c>
      <c r="H315" s="1155">
        <f>+'6-3표준조사 5'!$Z$465</f>
        <v>0</v>
      </c>
      <c r="I315" s="1156">
        <f>+'6-3표준조사 5'!$AA$465</f>
        <v>0</v>
      </c>
      <c r="J315" s="1155">
        <f>+'6-3표준조사 5'!$AC$465</f>
        <v>0</v>
      </c>
      <c r="K315" s="1157">
        <f>+'6-3표준조사 5'!$W$465</f>
        <v>0</v>
      </c>
      <c r="L315" s="1158">
        <f t="shared" si="91"/>
        <v>0</v>
      </c>
      <c r="M315" s="1184">
        <f>IF('6-3표준조사 5'!$R$79="모두베기",'6-3표준조사 5'!$Y$465,)</f>
        <v>0</v>
      </c>
      <c r="N315" s="1184">
        <f>IF('6-3표준조사 5'!$R$79="줄베기",'6-3표준조사 5'!$Y$465,)</f>
        <v>0</v>
      </c>
      <c r="O315" s="1184">
        <f>IF('6-3표준조사 5'!$R$79="둘레베기",'6-3표준조사 5'!$Y$465,)</f>
        <v>0</v>
      </c>
      <c r="P315" s="1184">
        <f>IF('6-3표준조사 5'!$R$79="맹아제거",'6-3표준조사 5'!$Y$465,)</f>
        <v>0</v>
      </c>
      <c r="Q315" s="1159"/>
      <c r="R315" s="1159">
        <f>'6-3표준조사 5'!$AD$465</f>
        <v>0</v>
      </c>
      <c r="S315" s="1159"/>
      <c r="T315" s="1160"/>
      <c r="U315" s="1160"/>
      <c r="V315" s="1160"/>
      <c r="W315" s="1160"/>
      <c r="X315" s="1160"/>
      <c r="Y315" s="1033"/>
      <c r="Z315" s="1161"/>
      <c r="AA315" s="549"/>
    </row>
    <row r="316" spans="1:27" ht="30" hidden="1" customHeight="1">
      <c r="A316" s="477">
        <f t="shared" si="86"/>
        <v>0</v>
      </c>
      <c r="B316" s="1164">
        <f t="shared" si="95"/>
        <v>0</v>
      </c>
      <c r="C316" s="1165">
        <f t="shared" si="95"/>
        <v>0</v>
      </c>
      <c r="D316" s="1165">
        <f t="shared" si="95"/>
        <v>0</v>
      </c>
      <c r="E316" s="1165">
        <f t="shared" si="95"/>
        <v>0</v>
      </c>
      <c r="F316" s="1165">
        <f t="shared" si="90"/>
        <v>0</v>
      </c>
      <c r="G316" s="1165">
        <f>+'6-3표준조사 5'!$V$466</f>
        <v>0</v>
      </c>
      <c r="H316" s="1166">
        <f>+'6-3표준조사 5'!$Z$466</f>
        <v>0</v>
      </c>
      <c r="I316" s="1167">
        <f>+'6-3표준조사 5'!$AA$466</f>
        <v>0</v>
      </c>
      <c r="J316" s="1166">
        <f>+'6-3표준조사 5'!$AC$466</f>
        <v>0</v>
      </c>
      <c r="K316" s="1168">
        <f>+'6-3표준조사 5'!$W$466</f>
        <v>0</v>
      </c>
      <c r="L316" s="1169">
        <f t="shared" si="91"/>
        <v>0</v>
      </c>
      <c r="M316" s="1185">
        <f>IF('6-3표준조사 5'!$R$79="모두베기",'6-3표준조사 5'!$Y$466,)</f>
        <v>0</v>
      </c>
      <c r="N316" s="1185">
        <f>IF('6-3표준조사 5'!$R$79="줄베기",'6-3표준조사 5'!$Y$466,)</f>
        <v>0</v>
      </c>
      <c r="O316" s="1185">
        <f>IF('6-3표준조사 5'!$R$79="둘레베기",'6-3표준조사 5'!$Y$466,)</f>
        <v>0</v>
      </c>
      <c r="P316" s="1185">
        <f>IF('6-3표준조사 5'!$R$79="맹아제거",'6-3표준조사 5'!$Y$466,)</f>
        <v>0</v>
      </c>
      <c r="Q316" s="1170"/>
      <c r="R316" s="1170">
        <f>'6-3표준조사 5'!$AD$466</f>
        <v>0</v>
      </c>
      <c r="S316" s="1170"/>
      <c r="T316" s="1173"/>
      <c r="U316" s="1173"/>
      <c r="V316" s="1173"/>
      <c r="W316" s="1173"/>
      <c r="X316" s="1173"/>
      <c r="Y316" s="1047"/>
      <c r="Z316" s="1174"/>
      <c r="AA316" s="549"/>
    </row>
    <row r="317" spans="1:27" ht="30" hidden="1" customHeight="1">
      <c r="A317" s="477">
        <f t="shared" si="86"/>
        <v>0</v>
      </c>
      <c r="B317" s="1177">
        <f>+'6-3표준조사 5'!$K$529</f>
        <v>0</v>
      </c>
      <c r="C317" s="1178">
        <f>+'6-3표준조사 5'!$L$529</f>
        <v>0</v>
      </c>
      <c r="D317" s="1178">
        <f>+'6-3표준조사 5'!$M$529</f>
        <v>0</v>
      </c>
      <c r="E317" s="1178">
        <f>+'6-3표준조사 5'!$N$529</f>
        <v>0</v>
      </c>
      <c r="F317" s="1178">
        <f>+'6-3표준조사 5'!$O$529</f>
        <v>0</v>
      </c>
      <c r="G317" s="1178">
        <f>+'6-3표준조사 5'!$V$534</f>
        <v>0</v>
      </c>
      <c r="H317" s="1179">
        <f>+'6-3표준조사 5'!$Z$534</f>
        <v>0</v>
      </c>
      <c r="I317" s="1180">
        <f>+'6-3표준조사 5'!$AA$534</f>
        <v>0</v>
      </c>
      <c r="J317" s="1179">
        <f>+'6-3표준조사 5'!$AC$534</f>
        <v>0</v>
      </c>
      <c r="K317" s="1181">
        <f>'6-3표준조사 5'!$W$534</f>
        <v>0</v>
      </c>
      <c r="L317" s="1149">
        <f t="shared" si="91"/>
        <v>0</v>
      </c>
      <c r="M317" s="1186">
        <f>IF('6-3표준조사 5'!$R$79="모두베기",'6-3표준조사 5'!$Y$534,)</f>
        <v>0</v>
      </c>
      <c r="N317" s="1186">
        <f>IF('6-3표준조사 5'!$R$79="줄베기",'6-3표준조사 5'!$Y$534,)</f>
        <v>0</v>
      </c>
      <c r="O317" s="1186">
        <f>IF('6-3표준조사 5'!$R$79="둘레베기",'6-3표준조사 5'!$Y$534,)</f>
        <v>0</v>
      </c>
      <c r="P317" s="1186">
        <f>IF('6-3표준조사 5'!$R$79="맹아제거",'6-3표준조사 5'!$Y$534,)</f>
        <v>0</v>
      </c>
      <c r="Q317" s="1149" t="s">
        <v>518</v>
      </c>
      <c r="R317" s="1148">
        <f>'6-3표준조사 5'!$AD$534</f>
        <v>0</v>
      </c>
      <c r="S317" s="1182">
        <f>'5-3단가산출서 5'!$D$333</f>
        <v>0</v>
      </c>
      <c r="T317" s="1151" t="s">
        <v>1130</v>
      </c>
      <c r="U317" s="1151"/>
      <c r="V317" s="1151">
        <f>'6-3표준조사 5'!$AB$534</f>
        <v>0</v>
      </c>
      <c r="W317" s="1151">
        <f>'6-3표준조사 5'!$Q$535</f>
        <v>0</v>
      </c>
      <c r="X317" s="1152" t="e">
        <f>W317/V317</f>
        <v>#DIV/0!</v>
      </c>
      <c r="Y317" s="1023">
        <f>'6-3표준조사 5'!$O$531</f>
        <v>0</v>
      </c>
      <c r="Z317" s="1183"/>
      <c r="AA317" s="549"/>
    </row>
    <row r="318" spans="1:27" ht="30" hidden="1" customHeight="1">
      <c r="A318" s="477">
        <f t="shared" si="86"/>
        <v>0</v>
      </c>
      <c r="B318" s="1153">
        <f t="shared" ref="B318:E324" si="96">IF($A318&gt;0,B317,)</f>
        <v>0</v>
      </c>
      <c r="C318" s="1154">
        <f t="shared" si="96"/>
        <v>0</v>
      </c>
      <c r="D318" s="1154">
        <f t="shared" si="96"/>
        <v>0</v>
      </c>
      <c r="E318" s="1154">
        <f t="shared" si="96"/>
        <v>0</v>
      </c>
      <c r="F318" s="1154">
        <f t="shared" si="90"/>
        <v>0</v>
      </c>
      <c r="G318" s="1154">
        <f>+'6-3표준조사 5'!$V$535</f>
        <v>0</v>
      </c>
      <c r="H318" s="1155">
        <f>+'6-3표준조사 5'!$Z$535</f>
        <v>0</v>
      </c>
      <c r="I318" s="1156">
        <f>+'6-3표준조사 5'!$AA$535</f>
        <v>0</v>
      </c>
      <c r="J318" s="1155">
        <f>+'6-3표준조사 5'!$AC$535</f>
        <v>0</v>
      </c>
      <c r="K318" s="1157">
        <f>+'6-3표준조사 5'!$W$535</f>
        <v>0</v>
      </c>
      <c r="L318" s="1158">
        <f t="shared" si="91"/>
        <v>0</v>
      </c>
      <c r="M318" s="1184">
        <f>IF('6-3표준조사 5'!$R$79="모두베기",'6-3표준조사 5'!$Y$535,)</f>
        <v>0</v>
      </c>
      <c r="N318" s="1184">
        <f>IF('6-3표준조사 5'!$R$79="줄베기",'6-3표준조사 5'!$Y$535,)</f>
        <v>0</v>
      </c>
      <c r="O318" s="1184">
        <f>IF('6-3표준조사 5'!$R$79="둘레베기",'6-3표준조사 5'!$Y$535,)</f>
        <v>0</v>
      </c>
      <c r="P318" s="1184">
        <f>IF('6-3표준조사 5'!$R$79="맹아제거",'6-3표준조사 5'!$Y$535,)</f>
        <v>0</v>
      </c>
      <c r="Q318" s="1159"/>
      <c r="R318" s="1159">
        <f>'6-3표준조사 5'!$AD$535</f>
        <v>0</v>
      </c>
      <c r="S318" s="1159"/>
      <c r="T318" s="1160"/>
      <c r="U318" s="1160"/>
      <c r="V318" s="1160"/>
      <c r="W318" s="1160"/>
      <c r="X318" s="1160"/>
      <c r="Y318" s="1033"/>
      <c r="Z318" s="1161"/>
      <c r="AA318" s="549"/>
    </row>
    <row r="319" spans="1:27" ht="30" hidden="1" customHeight="1">
      <c r="A319" s="477">
        <f t="shared" si="86"/>
        <v>0</v>
      </c>
      <c r="B319" s="1153">
        <f t="shared" si="96"/>
        <v>0</v>
      </c>
      <c r="C319" s="1154">
        <f t="shared" si="96"/>
        <v>0</v>
      </c>
      <c r="D319" s="1154">
        <f t="shared" si="96"/>
        <v>0</v>
      </c>
      <c r="E319" s="1154">
        <f t="shared" si="96"/>
        <v>0</v>
      </c>
      <c r="F319" s="1154">
        <f t="shared" si="90"/>
        <v>0</v>
      </c>
      <c r="G319" s="1154">
        <f>+'6-3표준조사 5'!$V$536</f>
        <v>0</v>
      </c>
      <c r="H319" s="1155">
        <f>+'6-3표준조사 5'!$Z$536</f>
        <v>0</v>
      </c>
      <c r="I319" s="1156">
        <f>+'6-3표준조사 5'!$AA$536</f>
        <v>0</v>
      </c>
      <c r="J319" s="1155">
        <f>+'6-3표준조사 5'!$AC$536</f>
        <v>0</v>
      </c>
      <c r="K319" s="1157">
        <f>+'6-3표준조사 5'!$W$536</f>
        <v>0</v>
      </c>
      <c r="L319" s="1158">
        <f t="shared" si="91"/>
        <v>0</v>
      </c>
      <c r="M319" s="1184">
        <f>IF('6-3표준조사 5'!$R$79="모두베기",'6-3표준조사 5'!$Y$536,)</f>
        <v>0</v>
      </c>
      <c r="N319" s="1184">
        <f>IF('6-3표준조사 5'!$R$79="줄베기",'6-3표준조사 5'!$Y$536,)</f>
        <v>0</v>
      </c>
      <c r="O319" s="1184">
        <f>IF('6-3표준조사 5'!$R$79="둘레베기",'6-3표준조사 5'!$Y$536,)</f>
        <v>0</v>
      </c>
      <c r="P319" s="1184">
        <f>IF('6-3표준조사 5'!$R$79="맹아제거",'6-3표준조사 5'!$Y$536,)</f>
        <v>0</v>
      </c>
      <c r="Q319" s="1159"/>
      <c r="R319" s="1159">
        <f>'6-3표준조사 5'!$AD$536</f>
        <v>0</v>
      </c>
      <c r="S319" s="1159"/>
      <c r="T319" s="1160"/>
      <c r="U319" s="1160"/>
      <c r="V319" s="1160"/>
      <c r="W319" s="1160"/>
      <c r="X319" s="1160"/>
      <c r="Y319" s="1033"/>
      <c r="Z319" s="1161"/>
      <c r="AA319" s="549"/>
    </row>
    <row r="320" spans="1:27" ht="30" hidden="1" customHeight="1">
      <c r="A320" s="477">
        <f t="shared" si="86"/>
        <v>0</v>
      </c>
      <c r="B320" s="1153">
        <f t="shared" si="96"/>
        <v>0</v>
      </c>
      <c r="C320" s="1154">
        <f t="shared" si="96"/>
        <v>0</v>
      </c>
      <c r="D320" s="1154">
        <f t="shared" si="96"/>
        <v>0</v>
      </c>
      <c r="E320" s="1154">
        <f t="shared" si="96"/>
        <v>0</v>
      </c>
      <c r="F320" s="1154">
        <f t="shared" si="90"/>
        <v>0</v>
      </c>
      <c r="G320" s="1154">
        <f>+'6-3표준조사 5'!$V$537</f>
        <v>0</v>
      </c>
      <c r="H320" s="1155">
        <f>+'6-3표준조사 5'!$Z$537</f>
        <v>0</v>
      </c>
      <c r="I320" s="1156">
        <f>+'6-3표준조사 5'!$AA$537</f>
        <v>0</v>
      </c>
      <c r="J320" s="1155">
        <f>+'6-3표준조사 5'!$AC$537</f>
        <v>0</v>
      </c>
      <c r="K320" s="1157">
        <f>+'6-3표준조사 5'!$W$537</f>
        <v>0</v>
      </c>
      <c r="L320" s="1158">
        <f t="shared" si="91"/>
        <v>0</v>
      </c>
      <c r="M320" s="1184">
        <f>IF('6-3표준조사 5'!$R$79="모두베기",'6-3표준조사 5'!$Y$537,)</f>
        <v>0</v>
      </c>
      <c r="N320" s="1184">
        <f>IF('6-3표준조사 5'!$R$79="줄베기",'6-3표준조사 5'!$Y$537,)</f>
        <v>0</v>
      </c>
      <c r="O320" s="1184">
        <f>IF('6-3표준조사 5'!$R$79="둘레베기",'6-3표준조사 5'!$Y$537,)</f>
        <v>0</v>
      </c>
      <c r="P320" s="1184">
        <f>IF('6-3표준조사 5'!$R$79="맹아제거",'6-3표준조사 5'!$Y$537,)</f>
        <v>0</v>
      </c>
      <c r="Q320" s="1159"/>
      <c r="R320" s="1159">
        <f>'6-3표준조사 5'!$AD$537</f>
        <v>0</v>
      </c>
      <c r="S320" s="1159"/>
      <c r="T320" s="1160"/>
      <c r="U320" s="1160"/>
      <c r="V320" s="1160"/>
      <c r="W320" s="1160"/>
      <c r="X320" s="1160"/>
      <c r="Y320" s="1033"/>
      <c r="Z320" s="1161"/>
      <c r="AA320" s="549"/>
    </row>
    <row r="321" spans="1:27" ht="30" hidden="1" customHeight="1">
      <c r="A321" s="477">
        <f t="shared" si="86"/>
        <v>0</v>
      </c>
      <c r="B321" s="1153">
        <f t="shared" si="96"/>
        <v>0</v>
      </c>
      <c r="C321" s="1154">
        <f t="shared" si="96"/>
        <v>0</v>
      </c>
      <c r="D321" s="1154">
        <f t="shared" si="96"/>
        <v>0</v>
      </c>
      <c r="E321" s="1154">
        <f t="shared" si="96"/>
        <v>0</v>
      </c>
      <c r="F321" s="1154">
        <f t="shared" si="90"/>
        <v>0</v>
      </c>
      <c r="G321" s="1154">
        <f>+'6-3표준조사 5'!$V$538</f>
        <v>0</v>
      </c>
      <c r="H321" s="1155">
        <f>+'6-3표준조사 5'!$Z$538</f>
        <v>0</v>
      </c>
      <c r="I321" s="1156">
        <f>+'6-3표준조사 5'!$AA$538</f>
        <v>0</v>
      </c>
      <c r="J321" s="1155">
        <f>+'6-3표준조사 5'!$AC$538</f>
        <v>0</v>
      </c>
      <c r="K321" s="1157">
        <f>+'6-3표준조사 5'!$W$538</f>
        <v>0</v>
      </c>
      <c r="L321" s="1158">
        <f t="shared" si="91"/>
        <v>0</v>
      </c>
      <c r="M321" s="1184">
        <f>IF('6-3표준조사 5'!$R$79="모두베기",'6-3표준조사 5'!$Y$538,)</f>
        <v>0</v>
      </c>
      <c r="N321" s="1184">
        <f>IF('6-3표준조사 5'!$R$79="줄베기",'6-3표준조사 5'!$Y$538,)</f>
        <v>0</v>
      </c>
      <c r="O321" s="1184">
        <f>IF('6-3표준조사 5'!$R$79="둘레베기",'6-3표준조사 5'!$Y$538,)</f>
        <v>0</v>
      </c>
      <c r="P321" s="1184">
        <f>IF('6-3표준조사 5'!$R$79="맹아제거",'6-3표준조사 5'!$Y$538,)</f>
        <v>0</v>
      </c>
      <c r="Q321" s="1159"/>
      <c r="R321" s="1159">
        <f>'6-3표준조사 5'!$AD$538</f>
        <v>0</v>
      </c>
      <c r="S321" s="1159"/>
      <c r="T321" s="1160"/>
      <c r="U321" s="1160"/>
      <c r="V321" s="1160"/>
      <c r="W321" s="1160"/>
      <c r="X321" s="1160"/>
      <c r="Y321" s="1033"/>
      <c r="Z321" s="1161"/>
      <c r="AA321" s="549"/>
    </row>
    <row r="322" spans="1:27" ht="30" hidden="1" customHeight="1">
      <c r="A322" s="477">
        <f t="shared" si="86"/>
        <v>0</v>
      </c>
      <c r="B322" s="1153">
        <f t="shared" si="96"/>
        <v>0</v>
      </c>
      <c r="C322" s="1154">
        <f t="shared" si="96"/>
        <v>0</v>
      </c>
      <c r="D322" s="1154">
        <f t="shared" si="96"/>
        <v>0</v>
      </c>
      <c r="E322" s="1154">
        <f t="shared" si="96"/>
        <v>0</v>
      </c>
      <c r="F322" s="1154">
        <f t="shared" si="90"/>
        <v>0</v>
      </c>
      <c r="G322" s="1154">
        <f>+'6-3표준조사 5'!$V$539</f>
        <v>0</v>
      </c>
      <c r="H322" s="1155">
        <f>+'6-3표준조사 5'!$Z$539</f>
        <v>0</v>
      </c>
      <c r="I322" s="1156">
        <f>+'6-3표준조사 5'!$AA$539</f>
        <v>0</v>
      </c>
      <c r="J322" s="1155">
        <f>+'6-3표준조사 5'!$AC$539</f>
        <v>0</v>
      </c>
      <c r="K322" s="1157">
        <f>+'6-3표준조사 5'!$W$539</f>
        <v>0</v>
      </c>
      <c r="L322" s="1158">
        <f t="shared" si="91"/>
        <v>0</v>
      </c>
      <c r="M322" s="1184">
        <f>IF('6-3표준조사 5'!$R$79="모두베기",'6-3표준조사 5'!$Y$539,)</f>
        <v>0</v>
      </c>
      <c r="N322" s="1184">
        <f>IF('6-3표준조사 5'!$R$79="줄베기",'6-3표준조사 5'!$Y$539,)</f>
        <v>0</v>
      </c>
      <c r="O322" s="1184">
        <f>IF('6-3표준조사 5'!$R$79="둘레베기",'6-3표준조사 5'!$Y$539,)</f>
        <v>0</v>
      </c>
      <c r="P322" s="1184">
        <f>IF('6-3표준조사 5'!$R$79="맹아제거",'6-3표준조사 5'!$Y$539,)</f>
        <v>0</v>
      </c>
      <c r="Q322" s="1159"/>
      <c r="R322" s="1159">
        <f>'6-3표준조사 5'!$AD$539</f>
        <v>0</v>
      </c>
      <c r="S322" s="1159"/>
      <c r="T322" s="1160"/>
      <c r="U322" s="1160"/>
      <c r="V322" s="1160"/>
      <c r="W322" s="1160"/>
      <c r="X322" s="1160"/>
      <c r="Y322" s="1033"/>
      <c r="Z322" s="1161"/>
      <c r="AA322" s="549"/>
    </row>
    <row r="323" spans="1:27" ht="30" hidden="1" customHeight="1">
      <c r="A323" s="477">
        <f t="shared" si="86"/>
        <v>0</v>
      </c>
      <c r="B323" s="1153">
        <f t="shared" si="96"/>
        <v>0</v>
      </c>
      <c r="C323" s="1154">
        <f t="shared" si="96"/>
        <v>0</v>
      </c>
      <c r="D323" s="1154">
        <f t="shared" si="96"/>
        <v>0</v>
      </c>
      <c r="E323" s="1154">
        <f t="shared" si="96"/>
        <v>0</v>
      </c>
      <c r="F323" s="1154">
        <f t="shared" si="90"/>
        <v>0</v>
      </c>
      <c r="G323" s="1154">
        <f>+'6-3표준조사 5'!$V$540</f>
        <v>0</v>
      </c>
      <c r="H323" s="1155">
        <f>+'6-3표준조사 5'!$Z$540</f>
        <v>0</v>
      </c>
      <c r="I323" s="1156">
        <f>+'6-3표준조사 5'!$AA$540</f>
        <v>0</v>
      </c>
      <c r="J323" s="1155">
        <f>+'6-3표준조사 5'!$AC$540</f>
        <v>0</v>
      </c>
      <c r="K323" s="1157">
        <f>+'6-3표준조사 5'!$W$540</f>
        <v>0</v>
      </c>
      <c r="L323" s="1158">
        <f t="shared" si="91"/>
        <v>0</v>
      </c>
      <c r="M323" s="1184">
        <f>IF('6-3표준조사 5'!$R$79="모두베기",'6-3표준조사 5'!$Y$540,)</f>
        <v>0</v>
      </c>
      <c r="N323" s="1184">
        <f>IF('6-3표준조사 5'!$R$79="줄베기",'6-3표준조사 5'!$Y$540,)</f>
        <v>0</v>
      </c>
      <c r="O323" s="1184">
        <f>IF('6-3표준조사 5'!$R$79="둘레베기",'6-3표준조사 5'!$Y$540,)</f>
        <v>0</v>
      </c>
      <c r="P323" s="1184">
        <f>IF('6-3표준조사 5'!$R$79="맹아제거",'6-3표준조사 5'!$Y$540,)</f>
        <v>0</v>
      </c>
      <c r="Q323" s="1159"/>
      <c r="R323" s="1159">
        <f>'6-3표준조사 5'!$AD$540</f>
        <v>0</v>
      </c>
      <c r="S323" s="1159"/>
      <c r="T323" s="1160"/>
      <c r="U323" s="1160"/>
      <c r="V323" s="1160"/>
      <c r="W323" s="1160"/>
      <c r="X323" s="1160"/>
      <c r="Y323" s="1033"/>
      <c r="Z323" s="1161"/>
      <c r="AA323" s="549"/>
    </row>
    <row r="324" spans="1:27" ht="30" hidden="1" customHeight="1">
      <c r="A324" s="477">
        <f t="shared" si="86"/>
        <v>0</v>
      </c>
      <c r="B324" s="1164">
        <f t="shared" si="96"/>
        <v>0</v>
      </c>
      <c r="C324" s="1165">
        <f t="shared" si="96"/>
        <v>0</v>
      </c>
      <c r="D324" s="1165">
        <f t="shared" si="96"/>
        <v>0</v>
      </c>
      <c r="E324" s="1165">
        <f t="shared" si="96"/>
        <v>0</v>
      </c>
      <c r="F324" s="1165">
        <f t="shared" si="90"/>
        <v>0</v>
      </c>
      <c r="G324" s="1165">
        <f>+'6-3표준조사 5'!$V$541</f>
        <v>0</v>
      </c>
      <c r="H324" s="1166">
        <f>+'6-3표준조사 5'!$Z$541</f>
        <v>0</v>
      </c>
      <c r="I324" s="1167">
        <f>+'6-3표준조사 5'!$AA$541</f>
        <v>0</v>
      </c>
      <c r="J324" s="1166">
        <f>+'6-3표준조사 5'!$AC$541</f>
        <v>0</v>
      </c>
      <c r="K324" s="1168">
        <f>+'6-3표준조사 5'!$W$541</f>
        <v>0</v>
      </c>
      <c r="L324" s="1169">
        <f t="shared" si="91"/>
        <v>0</v>
      </c>
      <c r="M324" s="1185">
        <f>IF('6-3표준조사 5'!$R$79="모두베기",'6-3표준조사 5'!$Y$541,)</f>
        <v>0</v>
      </c>
      <c r="N324" s="1185">
        <f>IF('6-3표준조사 5'!$R$79="줄베기",'6-3표준조사 5'!$Y$541,)</f>
        <v>0</v>
      </c>
      <c r="O324" s="1185">
        <f>IF('6-3표준조사 5'!$R$79="둘레베기",'6-3표준조사 5'!$Y$541,)</f>
        <v>0</v>
      </c>
      <c r="P324" s="1185">
        <f>IF('6-3표준조사 5'!$R$79="맹아제거",'6-3표준조사 5'!$Y$541,)</f>
        <v>0</v>
      </c>
      <c r="Q324" s="1170"/>
      <c r="R324" s="1170">
        <f>'6-3표준조사 5'!$AD$541</f>
        <v>0</v>
      </c>
      <c r="S324" s="1170"/>
      <c r="T324" s="1173"/>
      <c r="U324" s="1173"/>
      <c r="V324" s="1173"/>
      <c r="W324" s="1173"/>
      <c r="X324" s="1173"/>
      <c r="Y324" s="1047"/>
      <c r="Z324" s="1174"/>
      <c r="AA324" s="549"/>
    </row>
    <row r="325" spans="1:27" ht="30" hidden="1" customHeight="1">
      <c r="X325" s="509"/>
      <c r="Y325" s="509"/>
    </row>
    <row r="327" spans="1:27" ht="30" customHeight="1">
      <c r="Z327" s="556"/>
    </row>
  </sheetData>
  <sheetProtection algorithmName="SHA-512" hashValue="RdqsyW/L01XDwfMkMprPIokhi6lCxzR41vwbTT6HbpEnvaMajuQAt5pbwe1Rp7aejdv1lcB94uuooHowh3O3gQ==" saltValue="kbUhaxtsoSTs3Qkc3uBVxQ==" spinCount="100000" sheet="1" objects="1" scenarios="1" selectLockedCells="1"/>
  <autoFilter ref="A1:A325" xr:uid="{00000000-0009-0000-0000-000013000000}">
    <filterColumn colId="0">
      <customFilters>
        <customFilter operator="notEqual" val=" "/>
      </customFilters>
    </filterColumn>
  </autoFilter>
  <mergeCells count="21">
    <mergeCell ref="T237:T239"/>
    <mergeCell ref="U237:U239"/>
    <mergeCell ref="Z237:Z239"/>
    <mergeCell ref="T77:T78"/>
    <mergeCell ref="U77:U78"/>
    <mergeCell ref="U69:U71"/>
    <mergeCell ref="T69:T71"/>
    <mergeCell ref="T61:T63"/>
    <mergeCell ref="U61:U63"/>
    <mergeCell ref="B1:Z1"/>
    <mergeCell ref="S2:S3"/>
    <mergeCell ref="AB2:AE3"/>
    <mergeCell ref="B4:C4"/>
    <mergeCell ref="Z2:Z3"/>
    <mergeCell ref="B2:B3"/>
    <mergeCell ref="C2:C3"/>
    <mergeCell ref="K2:L2"/>
    <mergeCell ref="H2:J2"/>
    <mergeCell ref="T2:T3"/>
    <mergeCell ref="M2:R2"/>
    <mergeCell ref="U2:U3"/>
  </mergeCells>
  <phoneticPr fontId="2" type="noConversion"/>
  <printOptions horizontalCentered="1"/>
  <pageMargins left="0.59055118110236227" right="0.39370078740157483" top="0.39370078740157483" bottom="0.39370078740157483" header="0" footer="0"/>
  <pageSetup paperSize="9" fitToHeight="0" orientation="landscape" blackAndWhite="1" r:id="rId1"/>
  <rowBreaks count="1" manualBreakCount="1">
    <brk id="92" min="1" max="25"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42" filterMode="1">
    <tabColor rgb="FFFFC000"/>
  </sheetPr>
  <dimension ref="A1:AP327"/>
  <sheetViews>
    <sheetView showZeros="0" view="pageBreakPreview" zoomScale="85" zoomScaleSheetLayoutView="85" workbookViewId="0">
      <pane ySplit="4" topLeftCell="A21" activePane="bottomLeft" state="frozen"/>
      <selection activeCell="N27" sqref="N27"/>
      <selection pane="bottomLeft"/>
    </sheetView>
  </sheetViews>
  <sheetFormatPr defaultColWidth="9" defaultRowHeight="12"/>
  <cols>
    <col min="1" max="1" width="7.625" style="18" customWidth="1"/>
    <col min="2" max="7" width="8.375" style="13" customWidth="1"/>
    <col min="8" max="8" width="10.625" style="13" customWidth="1"/>
    <col min="9" max="10" width="8.375" style="13" customWidth="1"/>
    <col min="11" max="11" width="8.375" style="13" hidden="1" customWidth="1"/>
    <col min="12" max="13" width="8.375" style="13" customWidth="1"/>
    <col min="14" max="17" width="8.375" style="13" hidden="1" customWidth="1"/>
    <col min="18" max="18" width="8.375" style="13" customWidth="1"/>
    <col min="19" max="19" width="8.375" style="13" hidden="1" customWidth="1"/>
    <col min="20" max="20" width="13.375" style="13" customWidth="1"/>
    <col min="21" max="26" width="8.375" style="13" customWidth="1"/>
    <col min="27" max="30" width="13.375" style="13" hidden="1" customWidth="1"/>
    <col min="31" max="31" width="8.375" style="13" customWidth="1"/>
    <col min="32" max="32" width="15.25" style="13" bestFit="1" customWidth="1"/>
    <col min="33" max="16384" width="9" style="13"/>
  </cols>
  <sheetData>
    <row r="1" spans="1:42" ht="37.5" customHeight="1" thickTop="1" thickBot="1">
      <c r="A1" s="14" t="s">
        <v>977</v>
      </c>
      <c r="B1" s="15" t="str">
        <f>CONCATENATE(기본!B5," 필지별 예정 작업시기")</f>
        <v>2026년 숲가꾸기(풀베기) 사업(11차)  필지별 예정 작업시기</v>
      </c>
      <c r="C1" s="20"/>
      <c r="D1" s="20"/>
      <c r="E1" s="20"/>
      <c r="F1" s="20"/>
      <c r="G1" s="20"/>
      <c r="H1" s="20"/>
      <c r="I1" s="20"/>
      <c r="J1" s="20"/>
      <c r="K1" s="20"/>
      <c r="L1" s="20"/>
      <c r="M1" s="20"/>
      <c r="N1" s="20"/>
      <c r="O1" s="20"/>
      <c r="P1" s="20"/>
      <c r="Q1" s="20"/>
      <c r="R1" s="20"/>
      <c r="S1" s="20"/>
      <c r="T1" s="20"/>
      <c r="U1" s="20"/>
      <c r="V1" s="20"/>
      <c r="W1" s="20"/>
      <c r="X1" s="20"/>
      <c r="Y1" s="20"/>
      <c r="Z1" s="20"/>
      <c r="AA1" s="1916"/>
      <c r="AB1" s="1916"/>
      <c r="AC1" s="1917"/>
      <c r="AD1" s="1917"/>
      <c r="AE1" s="20"/>
      <c r="AF1" s="16" t="s">
        <v>804</v>
      </c>
      <c r="AG1" s="17"/>
      <c r="AH1" s="17"/>
      <c r="AI1" s="17"/>
      <c r="AJ1" s="17"/>
      <c r="AK1" s="17"/>
      <c r="AL1" s="17"/>
      <c r="AM1" s="17"/>
      <c r="AN1" s="17"/>
      <c r="AO1" s="17"/>
      <c r="AP1" s="17"/>
    </row>
    <row r="2" spans="1:42" ht="30" customHeight="1" thickTop="1">
      <c r="A2" s="476">
        <v>1</v>
      </c>
      <c r="B2" s="1898" t="s">
        <v>815</v>
      </c>
      <c r="C2" s="1898" t="s">
        <v>356</v>
      </c>
      <c r="D2" s="21" t="s">
        <v>817</v>
      </c>
      <c r="E2" s="21"/>
      <c r="F2" s="21"/>
      <c r="G2" s="21"/>
      <c r="H2" s="1899" t="s">
        <v>818</v>
      </c>
      <c r="I2" s="1900"/>
      <c r="J2" s="1901"/>
      <c r="K2" s="1899" t="s">
        <v>1026</v>
      </c>
      <c r="L2" s="1900"/>
      <c r="M2" s="1899" t="s">
        <v>819</v>
      </c>
      <c r="N2" s="1900"/>
      <c r="O2" s="1900"/>
      <c r="P2" s="1900"/>
      <c r="Q2" s="1900"/>
      <c r="R2" s="1901"/>
      <c r="S2" s="1908" t="s">
        <v>1121</v>
      </c>
      <c r="T2" s="1902" t="s">
        <v>1136</v>
      </c>
      <c r="U2" s="1899" t="s">
        <v>1145</v>
      </c>
      <c r="V2" s="1900"/>
      <c r="W2" s="1900"/>
      <c r="X2" s="1900"/>
      <c r="Y2" s="1900"/>
      <c r="Z2" s="1901"/>
      <c r="AA2" s="570" t="s">
        <v>1100</v>
      </c>
      <c r="AB2" s="570" t="s">
        <v>1101</v>
      </c>
      <c r="AC2" s="571" t="s">
        <v>1109</v>
      </c>
      <c r="AD2" s="571" t="s">
        <v>1102</v>
      </c>
      <c r="AE2" s="1898" t="s">
        <v>820</v>
      </c>
      <c r="AF2" s="1914"/>
      <c r="AG2" s="1914"/>
      <c r="AH2" s="1914"/>
      <c r="AI2" s="1914"/>
      <c r="AJ2" s="1914"/>
      <c r="AK2" s="1914"/>
      <c r="AL2" s="1914"/>
      <c r="AM2" s="1914"/>
      <c r="AN2" s="1914"/>
      <c r="AO2" s="1914"/>
      <c r="AP2" s="1914"/>
    </row>
    <row r="3" spans="1:42" ht="30" customHeight="1">
      <c r="A3" s="476">
        <v>1</v>
      </c>
      <c r="B3" s="1898"/>
      <c r="C3" s="1898"/>
      <c r="D3" s="570" t="s">
        <v>813</v>
      </c>
      <c r="E3" s="570" t="s">
        <v>821</v>
      </c>
      <c r="F3" s="570" t="s">
        <v>822</v>
      </c>
      <c r="G3" s="570" t="s">
        <v>358</v>
      </c>
      <c r="H3" s="570" t="s">
        <v>527</v>
      </c>
      <c r="I3" s="570" t="s">
        <v>824</v>
      </c>
      <c r="J3" s="570" t="s">
        <v>521</v>
      </c>
      <c r="K3" s="571" t="s">
        <v>814</v>
      </c>
      <c r="L3" s="571" t="s">
        <v>826</v>
      </c>
      <c r="M3" s="571" t="s">
        <v>440</v>
      </c>
      <c r="N3" s="571" t="s">
        <v>487</v>
      </c>
      <c r="O3" s="571" t="s">
        <v>829</v>
      </c>
      <c r="P3" s="571" t="s">
        <v>830</v>
      </c>
      <c r="Q3" s="571" t="s">
        <v>1108</v>
      </c>
      <c r="R3" s="571" t="s">
        <v>1105</v>
      </c>
      <c r="S3" s="1909"/>
      <c r="T3" s="1898"/>
      <c r="U3" s="570" t="s">
        <v>1122</v>
      </c>
      <c r="V3" s="570" t="s">
        <v>1123</v>
      </c>
      <c r="W3" s="570" t="s">
        <v>1124</v>
      </c>
      <c r="X3" s="570" t="s">
        <v>1125</v>
      </c>
      <c r="Y3" s="570" t="s">
        <v>1126</v>
      </c>
      <c r="Z3" s="570" t="s">
        <v>1127</v>
      </c>
      <c r="AA3" s="570" t="s">
        <v>1104</v>
      </c>
      <c r="AB3" s="570" t="s">
        <v>1104</v>
      </c>
      <c r="AC3" s="570" t="s">
        <v>1103</v>
      </c>
      <c r="AD3" s="570" t="s">
        <v>1103</v>
      </c>
      <c r="AE3" s="1898"/>
      <c r="AF3" s="1914"/>
      <c r="AG3" s="1914"/>
      <c r="AH3" s="1914"/>
      <c r="AI3" s="1914"/>
      <c r="AJ3" s="1914"/>
      <c r="AK3" s="1914"/>
      <c r="AL3" s="1914"/>
      <c r="AM3" s="1914"/>
      <c r="AN3" s="1914"/>
      <c r="AO3" s="1914"/>
      <c r="AP3" s="1914"/>
    </row>
    <row r="4" spans="1:42" s="19" customFormat="1" ht="30" customHeight="1">
      <c r="A4" s="477">
        <v>1</v>
      </c>
      <c r="B4" s="1915" t="s">
        <v>851</v>
      </c>
      <c r="C4" s="1915"/>
      <c r="D4" s="23" t="e">
        <f>+#REF!</f>
        <v>#REF!</v>
      </c>
      <c r="E4" s="23" t="e">
        <f>+#REF!</f>
        <v>#REF!</v>
      </c>
      <c r="F4" s="23" t="e">
        <f>+#REF!</f>
        <v>#REF!</v>
      </c>
      <c r="G4" s="23" t="e">
        <f>+#REF!</f>
        <v>#REF!</v>
      </c>
      <c r="H4" s="24"/>
      <c r="I4" s="24"/>
      <c r="J4" s="24"/>
      <c r="K4" s="25" t="e">
        <f>#REF!</f>
        <v>#REF!</v>
      </c>
      <c r="L4" s="25" t="e">
        <f t="shared" ref="L4:R4" si="0">SUM(L5:L324)</f>
        <v>#REF!</v>
      </c>
      <c r="M4" s="25" t="e">
        <f t="shared" si="0"/>
        <v>#REF!</v>
      </c>
      <c r="N4" s="25" t="e">
        <f t="shared" si="0"/>
        <v>#REF!</v>
      </c>
      <c r="O4" s="25" t="e">
        <f t="shared" si="0"/>
        <v>#REF!</v>
      </c>
      <c r="P4" s="25" t="e">
        <f t="shared" si="0"/>
        <v>#REF!</v>
      </c>
      <c r="Q4" s="25" t="e">
        <f t="shared" si="0"/>
        <v>#REF!</v>
      </c>
      <c r="R4" s="25" t="e">
        <f t="shared" si="0"/>
        <v>#REF!</v>
      </c>
      <c r="S4" s="25"/>
      <c r="T4" s="26"/>
      <c r="U4" s="25">
        <f t="shared" ref="U4:Z4" si="1">SUM(U5:U324)</f>
        <v>38.1</v>
      </c>
      <c r="V4" s="25">
        <f t="shared" si="1"/>
        <v>38.299999999999997</v>
      </c>
      <c r="W4" s="25">
        <f t="shared" si="1"/>
        <v>37</v>
      </c>
      <c r="X4" s="25">
        <f t="shared" si="1"/>
        <v>41.5</v>
      </c>
      <c r="Y4" s="25">
        <f t="shared" si="1"/>
        <v>41.400000000000006</v>
      </c>
      <c r="Z4" s="25">
        <f t="shared" si="1"/>
        <v>36</v>
      </c>
      <c r="AA4" s="26"/>
      <c r="AB4" s="26"/>
      <c r="AC4" s="26"/>
      <c r="AD4" s="26"/>
      <c r="AE4" s="26"/>
      <c r="AF4" s="497" t="s">
        <v>1111</v>
      </c>
      <c r="AG4" s="530" t="s">
        <v>1110</v>
      </c>
      <c r="AH4" s="526"/>
      <c r="AI4" s="534"/>
    </row>
    <row r="5" spans="1:42" s="19" customFormat="1" ht="30" customHeight="1">
      <c r="A5" s="477">
        <f>IF(K5&gt;0,1,)</f>
        <v>1</v>
      </c>
      <c r="B5" s="486" t="str">
        <f>+'6-3표준조사 1'!K4</f>
        <v>49-0</v>
      </c>
      <c r="C5" s="486" t="str">
        <f>+'6-3표준조사 1'!L4</f>
        <v>50-0</v>
      </c>
      <c r="D5" s="487" t="str">
        <f>+'6-3표준조사 1'!M4</f>
        <v>단양</v>
      </c>
      <c r="E5" s="487" t="str">
        <f>+'6-3표준조사 1'!N4</f>
        <v>가곡</v>
      </c>
      <c r="F5" s="487" t="str">
        <f>+'6-3표준조사 1'!O4</f>
        <v>보발</v>
      </c>
      <c r="G5" s="487" t="str">
        <f>+'6-3표준조사 1'!V9</f>
        <v>산96-2</v>
      </c>
      <c r="H5" s="487" t="str">
        <f>+'6-3표준조사 1'!Z9</f>
        <v>소나무</v>
      </c>
      <c r="I5" s="487" t="str">
        <f>+'6-3표준조사 1'!AA9</f>
        <v>(용)2-0</v>
      </c>
      <c r="J5" s="487" t="str">
        <f>+'6-3표준조사 1'!AC9</f>
        <v>2026 재조림</v>
      </c>
      <c r="K5" s="488">
        <f>+'6-3표준조사 1'!W9</f>
        <v>102.42</v>
      </c>
      <c r="L5" s="489">
        <f>SUM(M5:R5)</f>
        <v>6.2</v>
      </c>
      <c r="M5" s="490">
        <f>IF('6-3표준조사 1'!$R$4="모두베기",'6-3표준조사 1'!$Y9,)</f>
        <v>6.2</v>
      </c>
      <c r="N5" s="490">
        <f>IF('6-3표준조사 1'!$R$4="줄베기",'6-3표준조사 1'!$Y9,)</f>
        <v>0</v>
      </c>
      <c r="O5" s="490">
        <f>IF('6-3표준조사 1'!$R$4="둘레베기",'6-3표준조사 1'!$Y9,)</f>
        <v>0</v>
      </c>
      <c r="P5" s="490">
        <f>IF('6-3표준조사 1'!$R$4="맹아제거",'6-3표준조사 1'!$Y9,)</f>
        <v>0</v>
      </c>
      <c r="Q5" s="489" t="s">
        <v>1107</v>
      </c>
      <c r="R5" s="490">
        <v>0</v>
      </c>
      <c r="S5" s="536">
        <f>'5-3단가산출서 1'!$D$18</f>
        <v>0</v>
      </c>
      <c r="T5" s="491" t="s">
        <v>1129</v>
      </c>
      <c r="U5" s="557">
        <v>9</v>
      </c>
      <c r="V5" s="557"/>
      <c r="W5" s="557"/>
      <c r="X5" s="557"/>
      <c r="Y5" s="557"/>
      <c r="Z5" s="557"/>
      <c r="AA5" s="491">
        <f>'6-3표준조사 1'!$AB$9</f>
        <v>3000</v>
      </c>
      <c r="AB5" s="491">
        <f>'6-3표준조사 1'!$Q$10</f>
        <v>2588</v>
      </c>
      <c r="AC5" s="492">
        <f>AB5/AA5</f>
        <v>0.86266666666666669</v>
      </c>
      <c r="AD5" s="492">
        <f>'6-3표준조사 1'!O6</f>
        <v>0.89610000000000001</v>
      </c>
      <c r="AE5" s="491"/>
      <c r="AF5" s="531">
        <f>AA5*M5</f>
        <v>18600</v>
      </c>
      <c r="AG5" s="531">
        <f>AB5*M5</f>
        <v>16045.6</v>
      </c>
      <c r="AH5" s="527"/>
    </row>
    <row r="6" spans="1:42" s="19" customFormat="1" ht="30" hidden="1" customHeight="1">
      <c r="A6" s="477">
        <f t="shared" ref="A6:A69" si="2">IF(K6&gt;0,1,)</f>
        <v>0</v>
      </c>
      <c r="B6" s="486">
        <f>IF($A6&gt;0,B5,)</f>
        <v>0</v>
      </c>
      <c r="C6" s="486">
        <f>IF($A6&gt;0,C5,)</f>
        <v>0</v>
      </c>
      <c r="D6" s="486">
        <f>IF($A6&gt;0,D5,)</f>
        <v>0</v>
      </c>
      <c r="E6" s="486">
        <f>IF($A6&gt;0,E5,)</f>
        <v>0</v>
      </c>
      <c r="F6" s="486">
        <f>IF($A6&gt;0,F5,)</f>
        <v>0</v>
      </c>
      <c r="G6" s="487">
        <f>+'6-3표준조사 1'!V10</f>
        <v>0</v>
      </c>
      <c r="H6" s="487">
        <f>+'6-3표준조사 1'!Z10</f>
        <v>0</v>
      </c>
      <c r="I6" s="487">
        <f>+'6-3표준조사 1'!AA10</f>
        <v>0</v>
      </c>
      <c r="J6" s="487">
        <f>+'6-3표준조사 1'!AC10</f>
        <v>0</v>
      </c>
      <c r="K6" s="488">
        <f>+'6-3표준조사 1'!W10</f>
        <v>0</v>
      </c>
      <c r="L6" s="489">
        <f t="shared" ref="L6:L69" si="3">SUM(M6:R6)</f>
        <v>0</v>
      </c>
      <c r="M6" s="490">
        <f>IF('6-3표준조사 1'!$R$4="모두베기",'6-3표준조사 1'!$Y10,)</f>
        <v>0</v>
      </c>
      <c r="N6" s="490">
        <f>IF('6-3표준조사 1'!$R$4="줄베기",'6-3표준조사 1'!$Y10,)</f>
        <v>0</v>
      </c>
      <c r="O6" s="490">
        <f>IF('6-3표준조사 1'!$R$4="둘레베기",'6-3표준조사 1'!$Y10,)</f>
        <v>0</v>
      </c>
      <c r="P6" s="490">
        <f>IF('6-3표준조사 1'!$R$4="맹아제거",'6-3표준조사 1'!$Y10,)</f>
        <v>0</v>
      </c>
      <c r="Q6" s="490"/>
      <c r="R6" s="490"/>
      <c r="S6" s="490"/>
      <c r="T6" s="491"/>
      <c r="U6" s="549"/>
      <c r="V6" s="549"/>
      <c r="W6" s="549"/>
      <c r="X6" s="549"/>
      <c r="Y6" s="549"/>
      <c r="Z6" s="549"/>
      <c r="AA6" s="491"/>
      <c r="AB6" s="491"/>
      <c r="AC6" s="491"/>
      <c r="AD6" s="491"/>
      <c r="AE6" s="491"/>
    </row>
    <row r="7" spans="1:42" s="19" customFormat="1" ht="30" hidden="1" customHeight="1">
      <c r="A7" s="477">
        <f t="shared" si="2"/>
        <v>0</v>
      </c>
      <c r="B7" s="486">
        <f t="shared" ref="B7:F12" si="4">IF($A7&gt;0,B6,)</f>
        <v>0</v>
      </c>
      <c r="C7" s="486">
        <f t="shared" si="4"/>
        <v>0</v>
      </c>
      <c r="D7" s="486">
        <f t="shared" si="4"/>
        <v>0</v>
      </c>
      <c r="E7" s="486">
        <f t="shared" si="4"/>
        <v>0</v>
      </c>
      <c r="F7" s="486">
        <f t="shared" si="4"/>
        <v>0</v>
      </c>
      <c r="G7" s="487">
        <f>+'6-3표준조사 1'!V11</f>
        <v>0</v>
      </c>
      <c r="H7" s="487">
        <f>+'6-3표준조사 1'!Z11</f>
        <v>0</v>
      </c>
      <c r="I7" s="487">
        <f>+'6-3표준조사 1'!AA11</f>
        <v>0</v>
      </c>
      <c r="J7" s="487">
        <f>+'6-3표준조사 1'!AC11</f>
        <v>0</v>
      </c>
      <c r="K7" s="488">
        <f>+'6-3표준조사 1'!W11</f>
        <v>0</v>
      </c>
      <c r="L7" s="489">
        <f t="shared" si="3"/>
        <v>0</v>
      </c>
      <c r="M7" s="490">
        <f>IF('6-3표준조사 1'!$R$4="모두베기",'6-3표준조사 1'!$Y11,)</f>
        <v>0</v>
      </c>
      <c r="N7" s="490">
        <f>IF('6-3표준조사 1'!$R$4="줄베기",'6-3표준조사 1'!$Y11,)</f>
        <v>0</v>
      </c>
      <c r="O7" s="490">
        <f>IF('6-3표준조사 1'!$R$4="둘레베기",'6-3표준조사 1'!$Y11,)</f>
        <v>0</v>
      </c>
      <c r="P7" s="490">
        <f>IF('6-3표준조사 1'!$R$4="맹아제거",'6-3표준조사 1'!$Y11,)</f>
        <v>0</v>
      </c>
      <c r="Q7" s="490"/>
      <c r="R7" s="490"/>
      <c r="S7" s="490"/>
      <c r="T7" s="491"/>
      <c r="U7" s="549"/>
      <c r="V7" s="549"/>
      <c r="W7" s="549"/>
      <c r="X7" s="549"/>
      <c r="Y7" s="549"/>
      <c r="Z7" s="549"/>
      <c r="AA7" s="491"/>
      <c r="AB7" s="491"/>
      <c r="AC7" s="491"/>
      <c r="AD7" s="491"/>
      <c r="AE7" s="491"/>
    </row>
    <row r="8" spans="1:42" ht="30" hidden="1" customHeight="1">
      <c r="A8" s="477">
        <f t="shared" si="2"/>
        <v>0</v>
      </c>
      <c r="B8" s="486">
        <f t="shared" si="4"/>
        <v>0</v>
      </c>
      <c r="C8" s="486">
        <f t="shared" si="4"/>
        <v>0</v>
      </c>
      <c r="D8" s="486">
        <f t="shared" si="4"/>
        <v>0</v>
      </c>
      <c r="E8" s="486">
        <f t="shared" si="4"/>
        <v>0</v>
      </c>
      <c r="F8" s="486">
        <f t="shared" si="4"/>
        <v>0</v>
      </c>
      <c r="G8" s="487">
        <f>+'6-3표준조사 1'!V12</f>
        <v>0</v>
      </c>
      <c r="H8" s="487">
        <f>+'6-3표준조사 1'!Z12</f>
        <v>0</v>
      </c>
      <c r="I8" s="487">
        <f>+'6-3표준조사 1'!AA12</f>
        <v>0</v>
      </c>
      <c r="J8" s="487">
        <f>+'6-3표준조사 1'!AC12</f>
        <v>0</v>
      </c>
      <c r="K8" s="488">
        <f>+'6-3표준조사 1'!W12</f>
        <v>0</v>
      </c>
      <c r="L8" s="489">
        <f t="shared" si="3"/>
        <v>0</v>
      </c>
      <c r="M8" s="490">
        <f>IF('6-3표준조사 1'!$R$4="모두베기",'6-3표준조사 1'!$Y12,)</f>
        <v>0</v>
      </c>
      <c r="N8" s="490">
        <f>IF('6-3표준조사 1'!$R$4="줄베기",'6-3표준조사 1'!$Y12,)</f>
        <v>0</v>
      </c>
      <c r="O8" s="490">
        <f>IF('6-3표준조사 1'!$R$4="둘레베기",'6-3표준조사 1'!$Y12,)</f>
        <v>0</v>
      </c>
      <c r="P8" s="490">
        <f>IF('6-3표준조사 1'!$R$4="맹아제거",'6-3표준조사 1'!$Y12,)</f>
        <v>0</v>
      </c>
      <c r="Q8" s="490"/>
      <c r="R8" s="490"/>
      <c r="S8" s="490"/>
      <c r="T8" s="493"/>
      <c r="U8" s="548"/>
      <c r="V8" s="548"/>
      <c r="W8" s="548"/>
      <c r="X8" s="548"/>
      <c r="Y8" s="548"/>
      <c r="Z8" s="548"/>
      <c r="AA8" s="493"/>
      <c r="AB8" s="493"/>
      <c r="AC8" s="493"/>
      <c r="AD8" s="493"/>
      <c r="AE8" s="493"/>
    </row>
    <row r="9" spans="1:42" ht="30" hidden="1" customHeight="1">
      <c r="A9" s="477">
        <f t="shared" si="2"/>
        <v>0</v>
      </c>
      <c r="B9" s="486">
        <f t="shared" si="4"/>
        <v>0</v>
      </c>
      <c r="C9" s="486">
        <f t="shared" si="4"/>
        <v>0</v>
      </c>
      <c r="D9" s="486">
        <f t="shared" si="4"/>
        <v>0</v>
      </c>
      <c r="E9" s="486">
        <f t="shared" si="4"/>
        <v>0</v>
      </c>
      <c r="F9" s="486">
        <f t="shared" si="4"/>
        <v>0</v>
      </c>
      <c r="G9" s="487">
        <f>+'6-3표준조사 1'!V13</f>
        <v>0</v>
      </c>
      <c r="H9" s="487">
        <f>+'6-3표준조사 1'!Z13</f>
        <v>0</v>
      </c>
      <c r="I9" s="487">
        <f>+'6-3표준조사 1'!AA13</f>
        <v>0</v>
      </c>
      <c r="J9" s="487">
        <f>+'6-3표준조사 1'!AC13</f>
        <v>0</v>
      </c>
      <c r="K9" s="488">
        <f>+'6-3표준조사 1'!W13</f>
        <v>0</v>
      </c>
      <c r="L9" s="489">
        <f t="shared" si="3"/>
        <v>0</v>
      </c>
      <c r="M9" s="490">
        <f>IF('6-3표준조사 1'!$R$4="모두베기",'6-3표준조사 1'!$Y13,)</f>
        <v>0</v>
      </c>
      <c r="N9" s="490">
        <f>IF('6-3표준조사 1'!$R$4="줄베기",'6-3표준조사 1'!$Y13,)</f>
        <v>0</v>
      </c>
      <c r="O9" s="490">
        <f>IF('6-3표준조사 1'!$R$4="둘레베기",'6-3표준조사 1'!$Y13,)</f>
        <v>0</v>
      </c>
      <c r="P9" s="490">
        <f>IF('6-3표준조사 1'!$R$4="맹아제거",'6-3표준조사 1'!$Y13,)</f>
        <v>0</v>
      </c>
      <c r="Q9" s="490"/>
      <c r="R9" s="490"/>
      <c r="S9" s="490"/>
      <c r="T9" s="493"/>
      <c r="U9" s="548"/>
      <c r="V9" s="548"/>
      <c r="W9" s="548"/>
      <c r="X9" s="548"/>
      <c r="Y9" s="548"/>
      <c r="Z9" s="548"/>
      <c r="AA9" s="493"/>
      <c r="AB9" s="493"/>
      <c r="AC9" s="493"/>
      <c r="AD9" s="493"/>
      <c r="AE9" s="493"/>
    </row>
    <row r="10" spans="1:42" ht="30" hidden="1" customHeight="1">
      <c r="A10" s="477">
        <f t="shared" si="2"/>
        <v>0</v>
      </c>
      <c r="B10" s="486">
        <f t="shared" si="4"/>
        <v>0</v>
      </c>
      <c r="C10" s="486">
        <f t="shared" si="4"/>
        <v>0</v>
      </c>
      <c r="D10" s="486">
        <f t="shared" si="4"/>
        <v>0</v>
      </c>
      <c r="E10" s="486">
        <f t="shared" si="4"/>
        <v>0</v>
      </c>
      <c r="F10" s="486">
        <f t="shared" si="4"/>
        <v>0</v>
      </c>
      <c r="G10" s="487">
        <f>+'6-3표준조사 1'!V14</f>
        <v>0</v>
      </c>
      <c r="H10" s="487">
        <f>+'6-3표준조사 1'!Z14</f>
        <v>0</v>
      </c>
      <c r="I10" s="487">
        <f>+'6-3표준조사 1'!AA14</f>
        <v>0</v>
      </c>
      <c r="J10" s="487">
        <f>+'6-3표준조사 1'!AC14</f>
        <v>0</v>
      </c>
      <c r="K10" s="488">
        <f>+'6-3표준조사 1'!W14</f>
        <v>0</v>
      </c>
      <c r="L10" s="489">
        <f t="shared" si="3"/>
        <v>0</v>
      </c>
      <c r="M10" s="490">
        <f>IF('6-3표준조사 1'!$R$4="모두베기",'6-3표준조사 1'!$Y14,)</f>
        <v>0</v>
      </c>
      <c r="N10" s="490">
        <f>IF('6-3표준조사 1'!$R$4="줄베기",'6-3표준조사 1'!$Y14,)</f>
        <v>0</v>
      </c>
      <c r="O10" s="490">
        <f>IF('6-3표준조사 1'!$R$4="둘레베기",'6-3표준조사 1'!$Y14,)</f>
        <v>0</v>
      </c>
      <c r="P10" s="490">
        <f>IF('6-3표준조사 1'!$R$4="맹아제거",'6-3표준조사 1'!$Y14,)</f>
        <v>0</v>
      </c>
      <c r="Q10" s="490"/>
      <c r="R10" s="490"/>
      <c r="S10" s="490"/>
      <c r="T10" s="493"/>
      <c r="U10" s="548"/>
      <c r="V10" s="548"/>
      <c r="W10" s="548"/>
      <c r="X10" s="548"/>
      <c r="Y10" s="548"/>
      <c r="Z10" s="548"/>
      <c r="AA10" s="493"/>
      <c r="AB10" s="493"/>
      <c r="AC10" s="493"/>
      <c r="AD10" s="493"/>
      <c r="AE10" s="493"/>
    </row>
    <row r="11" spans="1:42" ht="30" hidden="1" customHeight="1">
      <c r="A11" s="477">
        <f t="shared" si="2"/>
        <v>0</v>
      </c>
      <c r="B11" s="486">
        <f t="shared" si="4"/>
        <v>0</v>
      </c>
      <c r="C11" s="486">
        <f t="shared" si="4"/>
        <v>0</v>
      </c>
      <c r="D11" s="486">
        <f t="shared" si="4"/>
        <v>0</v>
      </c>
      <c r="E11" s="486">
        <f t="shared" si="4"/>
        <v>0</v>
      </c>
      <c r="F11" s="486">
        <f t="shared" si="4"/>
        <v>0</v>
      </c>
      <c r="G11" s="487">
        <f>+'6-3표준조사 1'!V15</f>
        <v>0</v>
      </c>
      <c r="H11" s="487">
        <f>+'6-3표준조사 1'!Z15</f>
        <v>0</v>
      </c>
      <c r="I11" s="487">
        <f>+'6-3표준조사 1'!AA15</f>
        <v>0</v>
      </c>
      <c r="J11" s="487">
        <f>+'6-3표준조사 1'!AC15</f>
        <v>0</v>
      </c>
      <c r="K11" s="488">
        <f>+'6-3표준조사 1'!W15</f>
        <v>0</v>
      </c>
      <c r="L11" s="489">
        <f t="shared" si="3"/>
        <v>0</v>
      </c>
      <c r="M11" s="490">
        <f>IF('6-3표준조사 1'!$R$4="모두베기",'6-3표준조사 1'!$Y15,)</f>
        <v>0</v>
      </c>
      <c r="N11" s="490">
        <f>IF('6-3표준조사 1'!$R$4="줄베기",'6-3표준조사 1'!$Y15,)</f>
        <v>0</v>
      </c>
      <c r="O11" s="490">
        <f>IF('6-3표준조사 1'!$R$4="둘레베기",'6-3표준조사 1'!$Y15,)</f>
        <v>0</v>
      </c>
      <c r="P11" s="490">
        <f>IF('6-3표준조사 1'!$R$4="맹아제거",'6-3표준조사 1'!$Y15,)</f>
        <v>0</v>
      </c>
      <c r="Q11" s="490"/>
      <c r="R11" s="490"/>
      <c r="S11" s="490"/>
      <c r="T11" s="493"/>
      <c r="U11" s="548"/>
      <c r="V11" s="548"/>
      <c r="W11" s="548"/>
      <c r="X11" s="548"/>
      <c r="Y11" s="548"/>
      <c r="Z11" s="548"/>
      <c r="AA11" s="493"/>
      <c r="AB11" s="493"/>
      <c r="AC11" s="493"/>
      <c r="AD11" s="493"/>
      <c r="AE11" s="493"/>
    </row>
    <row r="12" spans="1:42" ht="30" hidden="1" customHeight="1">
      <c r="A12" s="477">
        <f t="shared" si="2"/>
        <v>0</v>
      </c>
      <c r="B12" s="486">
        <f t="shared" si="4"/>
        <v>0</v>
      </c>
      <c r="C12" s="486">
        <f t="shared" si="4"/>
        <v>0</v>
      </c>
      <c r="D12" s="486">
        <f t="shared" si="4"/>
        <v>0</v>
      </c>
      <c r="E12" s="486">
        <f t="shared" si="4"/>
        <v>0</v>
      </c>
      <c r="F12" s="486">
        <f t="shared" si="4"/>
        <v>0</v>
      </c>
      <c r="G12" s="487">
        <f>+'6-3표준조사 1'!V16</f>
        <v>0</v>
      </c>
      <c r="H12" s="487">
        <f>+'6-3표준조사 1'!Z16</f>
        <v>0</v>
      </c>
      <c r="I12" s="487">
        <f>+'6-3표준조사 1'!AA16</f>
        <v>0</v>
      </c>
      <c r="J12" s="487">
        <f>+'6-3표준조사 1'!AC16</f>
        <v>0</v>
      </c>
      <c r="K12" s="488">
        <f>+'6-3표준조사 1'!W16</f>
        <v>0</v>
      </c>
      <c r="L12" s="489">
        <f t="shared" si="3"/>
        <v>0</v>
      </c>
      <c r="M12" s="490">
        <f>IF('6-3표준조사 1'!$R$4="모두베기",'6-3표준조사 1'!$Y16,)</f>
        <v>0</v>
      </c>
      <c r="N12" s="490">
        <f>IF('6-3표준조사 1'!$R$4="줄베기",'6-3표준조사 1'!$Y16,)</f>
        <v>0</v>
      </c>
      <c r="O12" s="490">
        <f>IF('6-3표준조사 1'!$R$4="둘레베기",'6-3표준조사 1'!$Y16,)</f>
        <v>0</v>
      </c>
      <c r="P12" s="490">
        <f>IF('6-3표준조사 1'!$R$4="맹아제거",'6-3표준조사 1'!$Y16,)</f>
        <v>0</v>
      </c>
      <c r="Q12" s="490"/>
      <c r="R12" s="490"/>
      <c r="S12" s="490"/>
      <c r="T12" s="493"/>
      <c r="U12" s="548"/>
      <c r="V12" s="548"/>
      <c r="W12" s="548"/>
      <c r="X12" s="548"/>
      <c r="Y12" s="548"/>
      <c r="Z12" s="548"/>
      <c r="AA12" s="493"/>
      <c r="AB12" s="493"/>
      <c r="AC12" s="493"/>
      <c r="AD12" s="493"/>
      <c r="AE12" s="493"/>
    </row>
    <row r="13" spans="1:42" s="19" customFormat="1" ht="30" customHeight="1">
      <c r="A13" s="477">
        <f t="shared" si="2"/>
        <v>1</v>
      </c>
      <c r="B13" s="486" t="str">
        <f>+'6-3표준조사 1'!K79</f>
        <v>3-0</v>
      </c>
      <c r="C13" s="486" t="str">
        <f>+'6-3표준조사 1'!L79</f>
        <v>16-0</v>
      </c>
      <c r="D13" s="486" t="str">
        <f>+'6-3표준조사 1'!M79</f>
        <v>제천</v>
      </c>
      <c r="E13" s="486" t="str">
        <f>+'6-3표준조사 1'!N79</f>
        <v>덕산</v>
      </c>
      <c r="F13" s="486" t="str">
        <f>+'6-3표준조사 1'!O79</f>
        <v>도전</v>
      </c>
      <c r="G13" s="486" t="str">
        <f>+'6-3표준조사 1'!V84</f>
        <v>산127</v>
      </c>
      <c r="H13" s="487" t="str">
        <f>+'6-3표준조사 1'!Z84</f>
        <v>마가목</v>
      </c>
      <c r="I13" s="487" t="str">
        <f>+'6-3표준조사 1'!AA84</f>
        <v>2-0</v>
      </c>
      <c r="J13" s="487">
        <f>+'6-3표준조사 1'!AC84</f>
        <v>2026</v>
      </c>
      <c r="K13" s="488">
        <f>'6-3표준조사 1'!W84</f>
        <v>0.25</v>
      </c>
      <c r="L13" s="489">
        <f t="shared" si="3"/>
        <v>0.2</v>
      </c>
      <c r="M13" s="490">
        <f>IF('6-3표준조사 1'!$R$79="모두베기",'6-3표준조사 1'!$Y84,)</f>
        <v>0.2</v>
      </c>
      <c r="N13" s="490">
        <f>IF('6-3표준조사 1'!$R$79="줄베기",'6-3표준조사 1'!$Y84,)</f>
        <v>0</v>
      </c>
      <c r="O13" s="490">
        <f>IF('6-3표준조사 1'!$R$79="둘레베기",'6-3표준조사 1'!$Y84,)</f>
        <v>0</v>
      </c>
      <c r="P13" s="490">
        <f>IF('6-3표준조사 1'!$R$79="맹아제거",'6-3표준조사 1'!$Y84,)</f>
        <v>0</v>
      </c>
      <c r="Q13" s="489" t="s">
        <v>1107</v>
      </c>
      <c r="R13" s="490">
        <v>0</v>
      </c>
      <c r="S13" s="536">
        <f>'5-3단가산출서 1'!$D$63</f>
        <v>0</v>
      </c>
      <c r="T13" s="491" t="s">
        <v>1129</v>
      </c>
      <c r="U13" s="557">
        <v>4</v>
      </c>
      <c r="V13" s="557"/>
      <c r="W13" s="557"/>
      <c r="X13" s="557"/>
      <c r="Y13" s="557"/>
      <c r="Z13" s="557"/>
      <c r="AA13" s="491">
        <f>'6-3표준조사 1'!$AB$84</f>
        <v>2000</v>
      </c>
      <c r="AB13" s="491">
        <f>'6-3표준조사 1'!$Q$85</f>
        <v>1150</v>
      </c>
      <c r="AC13" s="492">
        <f>AB13/AA13</f>
        <v>0.57499999999999996</v>
      </c>
      <c r="AD13" s="492">
        <f>'6-3표준조사 1'!O81</f>
        <v>0.63890000000000002</v>
      </c>
      <c r="AE13" s="491"/>
      <c r="AF13" s="531">
        <f>AA13*M13</f>
        <v>400</v>
      </c>
      <c r="AG13" s="531">
        <f>AB13*M13</f>
        <v>230</v>
      </c>
      <c r="AH13" s="624"/>
    </row>
    <row r="14" spans="1:42" s="19" customFormat="1" ht="30" hidden="1" customHeight="1">
      <c r="A14" s="477">
        <f t="shared" si="2"/>
        <v>0</v>
      </c>
      <c r="B14" s="486">
        <f t="shared" ref="B14:F20" si="5">IF($A14&gt;0,B13,)</f>
        <v>0</v>
      </c>
      <c r="C14" s="486">
        <f t="shared" si="5"/>
        <v>0</v>
      </c>
      <c r="D14" s="486">
        <f t="shared" si="5"/>
        <v>0</v>
      </c>
      <c r="E14" s="486">
        <f t="shared" si="5"/>
        <v>0</v>
      </c>
      <c r="F14" s="486">
        <f t="shared" si="5"/>
        <v>0</v>
      </c>
      <c r="G14" s="486">
        <f>+'6-3표준조사 1'!V85</f>
        <v>0</v>
      </c>
      <c r="H14" s="487">
        <f>+'6-3표준조사 1'!Z85</f>
        <v>0</v>
      </c>
      <c r="I14" s="487">
        <f>+'6-3표준조사 1'!AA85</f>
        <v>0</v>
      </c>
      <c r="J14" s="487">
        <f>+'6-3표준조사 1'!AC85</f>
        <v>0</v>
      </c>
      <c r="K14" s="488">
        <f>+'6-3표준조사 1'!W85</f>
        <v>0</v>
      </c>
      <c r="L14" s="489">
        <f t="shared" si="3"/>
        <v>0</v>
      </c>
      <c r="M14" s="490">
        <f>IF('6-3표준조사 1'!$R$79="모두베기",'6-3표준조사 1'!$Y85,)</f>
        <v>0</v>
      </c>
      <c r="N14" s="490">
        <f>IF('6-3표준조사 1'!$R$79="줄베기",'6-3표준조사 1'!$Y85,)</f>
        <v>0</v>
      </c>
      <c r="O14" s="490">
        <f>IF('6-3표준조사 1'!$R$79="둘레베기",'6-3표준조사 1'!$Y85,)</f>
        <v>0</v>
      </c>
      <c r="P14" s="490">
        <f>IF('6-3표준조사 1'!$R$79="맹아제거",'6-3표준조사 1'!$Y85,)</f>
        <v>0</v>
      </c>
      <c r="Q14" s="490"/>
      <c r="R14" s="490"/>
      <c r="S14" s="490"/>
      <c r="T14" s="491"/>
      <c r="U14" s="549"/>
      <c r="V14" s="549"/>
      <c r="W14" s="549"/>
      <c r="X14" s="549"/>
      <c r="Y14" s="549"/>
      <c r="Z14" s="549"/>
      <c r="AA14" s="491"/>
      <c r="AB14" s="491"/>
      <c r="AC14" s="491"/>
      <c r="AD14" s="491"/>
      <c r="AE14" s="491"/>
    </row>
    <row r="15" spans="1:42" s="19" customFormat="1" ht="30" hidden="1" customHeight="1">
      <c r="A15" s="477">
        <f t="shared" si="2"/>
        <v>0</v>
      </c>
      <c r="B15" s="486">
        <f t="shared" si="5"/>
        <v>0</v>
      </c>
      <c r="C15" s="486">
        <f t="shared" si="5"/>
        <v>0</v>
      </c>
      <c r="D15" s="486">
        <f t="shared" si="5"/>
        <v>0</v>
      </c>
      <c r="E15" s="486">
        <f t="shared" si="5"/>
        <v>0</v>
      </c>
      <c r="F15" s="486">
        <f t="shared" si="5"/>
        <v>0</v>
      </c>
      <c r="G15" s="486">
        <f>+'6-3표준조사 1'!V86</f>
        <v>0</v>
      </c>
      <c r="H15" s="487">
        <f>+'6-3표준조사 1'!Z86</f>
        <v>0</v>
      </c>
      <c r="I15" s="487">
        <f>+'6-3표준조사 1'!AA86</f>
        <v>0</v>
      </c>
      <c r="J15" s="487">
        <f>+'6-3표준조사 1'!AC86</f>
        <v>0</v>
      </c>
      <c r="K15" s="488">
        <f>+'6-3표준조사 1'!W86</f>
        <v>0</v>
      </c>
      <c r="L15" s="489">
        <f t="shared" si="3"/>
        <v>0</v>
      </c>
      <c r="M15" s="490">
        <f>IF('6-3표준조사 1'!$R$79="모두베기",'6-3표준조사 1'!$Y86,)</f>
        <v>0</v>
      </c>
      <c r="N15" s="490">
        <f>IF('6-3표준조사 1'!$R$79="줄베기",'6-3표준조사 1'!$Y86,)</f>
        <v>0</v>
      </c>
      <c r="O15" s="490">
        <f>IF('6-3표준조사 1'!$R$79="둘레베기",'6-3표준조사 1'!$Y86,)</f>
        <v>0</v>
      </c>
      <c r="P15" s="490">
        <f>IF('6-3표준조사 1'!$R$79="맹아제거",'6-3표준조사 1'!$Y86,)</f>
        <v>0</v>
      </c>
      <c r="Q15" s="490"/>
      <c r="R15" s="490"/>
      <c r="S15" s="490"/>
      <c r="T15" s="491"/>
      <c r="U15" s="549"/>
      <c r="V15" s="549"/>
      <c r="W15" s="549"/>
      <c r="X15" s="549"/>
      <c r="Y15" s="549"/>
      <c r="Z15" s="549"/>
      <c r="AA15" s="491"/>
      <c r="AB15" s="491"/>
      <c r="AC15" s="491"/>
      <c r="AD15" s="491"/>
      <c r="AE15" s="491"/>
    </row>
    <row r="16" spans="1:42" s="19" customFormat="1" ht="30" hidden="1" customHeight="1">
      <c r="A16" s="477">
        <f t="shared" si="2"/>
        <v>0</v>
      </c>
      <c r="B16" s="486">
        <f t="shared" si="5"/>
        <v>0</v>
      </c>
      <c r="C16" s="486">
        <f t="shared" si="5"/>
        <v>0</v>
      </c>
      <c r="D16" s="486">
        <f t="shared" si="5"/>
        <v>0</v>
      </c>
      <c r="E16" s="486">
        <f t="shared" si="5"/>
        <v>0</v>
      </c>
      <c r="F16" s="486">
        <f t="shared" si="5"/>
        <v>0</v>
      </c>
      <c r="G16" s="486">
        <f>+'6-3표준조사 1'!V87</f>
        <v>0</v>
      </c>
      <c r="H16" s="487">
        <f>+'6-3표준조사 1'!Z87</f>
        <v>0</v>
      </c>
      <c r="I16" s="487">
        <f>+'6-3표준조사 1'!AA87</f>
        <v>0</v>
      </c>
      <c r="J16" s="487">
        <f>+'6-3표준조사 1'!AC87</f>
        <v>0</v>
      </c>
      <c r="K16" s="488">
        <f>+'6-3표준조사 1'!W87</f>
        <v>0</v>
      </c>
      <c r="L16" s="489">
        <f t="shared" si="3"/>
        <v>0</v>
      </c>
      <c r="M16" s="490">
        <f>IF('6-3표준조사 1'!$R$79="모두베기",'6-3표준조사 1'!$Y87,)</f>
        <v>0</v>
      </c>
      <c r="N16" s="490">
        <f>IF('6-3표준조사 1'!$R$79="줄베기",'6-3표준조사 1'!$Y87,)</f>
        <v>0</v>
      </c>
      <c r="O16" s="490">
        <f>IF('6-3표준조사 1'!$R$79="둘레베기",'6-3표준조사 1'!$Y87,)</f>
        <v>0</v>
      </c>
      <c r="P16" s="490">
        <f>IF('6-3표준조사 1'!$R$79="맹아제거",'6-3표준조사 1'!$Y87,)</f>
        <v>0</v>
      </c>
      <c r="Q16" s="490"/>
      <c r="R16" s="490"/>
      <c r="S16" s="490"/>
      <c r="T16" s="491"/>
      <c r="U16" s="549"/>
      <c r="V16" s="549"/>
      <c r="W16" s="549"/>
      <c r="X16" s="549"/>
      <c r="Y16" s="549"/>
      <c r="Z16" s="549"/>
      <c r="AA16" s="491"/>
      <c r="AB16" s="491"/>
      <c r="AC16" s="491"/>
      <c r="AD16" s="491"/>
      <c r="AE16" s="491"/>
    </row>
    <row r="17" spans="1:37" s="19" customFormat="1" ht="30" hidden="1" customHeight="1">
      <c r="A17" s="477">
        <f t="shared" si="2"/>
        <v>0</v>
      </c>
      <c r="B17" s="486">
        <f t="shared" si="5"/>
        <v>0</v>
      </c>
      <c r="C17" s="486">
        <f t="shared" si="5"/>
        <v>0</v>
      </c>
      <c r="D17" s="486">
        <f t="shared" si="5"/>
        <v>0</v>
      </c>
      <c r="E17" s="486">
        <f t="shared" si="5"/>
        <v>0</v>
      </c>
      <c r="F17" s="486">
        <f t="shared" si="5"/>
        <v>0</v>
      </c>
      <c r="G17" s="486">
        <f>+'6-3표준조사 1'!V88</f>
        <v>0</v>
      </c>
      <c r="H17" s="487">
        <f>+'6-3표준조사 1'!Z88</f>
        <v>0</v>
      </c>
      <c r="I17" s="487">
        <f>+'6-3표준조사 1'!AA88</f>
        <v>0</v>
      </c>
      <c r="J17" s="487">
        <f>+'6-3표준조사 1'!AC88</f>
        <v>0</v>
      </c>
      <c r="K17" s="488">
        <f>+'6-3표준조사 1'!W88</f>
        <v>0</v>
      </c>
      <c r="L17" s="489">
        <f t="shared" si="3"/>
        <v>0</v>
      </c>
      <c r="M17" s="490">
        <f>IF('6-3표준조사 1'!$R$79="모두베기",'6-3표준조사 1'!$Y88,)</f>
        <v>0</v>
      </c>
      <c r="N17" s="490">
        <f>IF('6-3표준조사 1'!$R$79="줄베기",'6-3표준조사 1'!$Y88,)</f>
        <v>0</v>
      </c>
      <c r="O17" s="490">
        <f>IF('6-3표준조사 1'!$R$79="둘레베기",'6-3표준조사 1'!$Y88,)</f>
        <v>0</v>
      </c>
      <c r="P17" s="490">
        <f>IF('6-3표준조사 1'!$R$79="맹아제거",'6-3표준조사 1'!$Y88,)</f>
        <v>0</v>
      </c>
      <c r="Q17" s="490"/>
      <c r="R17" s="490"/>
      <c r="S17" s="490"/>
      <c r="T17" s="491"/>
      <c r="U17" s="549"/>
      <c r="V17" s="549"/>
      <c r="W17" s="549"/>
      <c r="X17" s="549"/>
      <c r="Y17" s="549"/>
      <c r="Z17" s="549"/>
      <c r="AA17" s="491"/>
      <c r="AB17" s="491"/>
      <c r="AC17" s="491"/>
      <c r="AD17" s="491"/>
      <c r="AE17" s="491"/>
    </row>
    <row r="18" spans="1:37" s="19" customFormat="1" ht="30" hidden="1" customHeight="1">
      <c r="A18" s="477">
        <f t="shared" si="2"/>
        <v>0</v>
      </c>
      <c r="B18" s="486">
        <f t="shared" si="5"/>
        <v>0</v>
      </c>
      <c r="C18" s="486">
        <f t="shared" si="5"/>
        <v>0</v>
      </c>
      <c r="D18" s="486">
        <f t="shared" si="5"/>
        <v>0</v>
      </c>
      <c r="E18" s="486">
        <f t="shared" si="5"/>
        <v>0</v>
      </c>
      <c r="F18" s="486">
        <f t="shared" si="5"/>
        <v>0</v>
      </c>
      <c r="G18" s="486">
        <f>+'6-3표준조사 1'!V89</f>
        <v>0</v>
      </c>
      <c r="H18" s="487">
        <f>+'6-3표준조사 1'!Z89</f>
        <v>0</v>
      </c>
      <c r="I18" s="487">
        <f>+'6-3표준조사 1'!AA89</f>
        <v>0</v>
      </c>
      <c r="J18" s="487">
        <f>+'6-3표준조사 1'!AC89</f>
        <v>0</v>
      </c>
      <c r="K18" s="488">
        <f>+'6-3표준조사 1'!W89</f>
        <v>0</v>
      </c>
      <c r="L18" s="489">
        <f t="shared" si="3"/>
        <v>0</v>
      </c>
      <c r="M18" s="490">
        <f>IF('6-3표준조사 1'!$R$79="모두베기",'6-3표준조사 1'!$Y89,)</f>
        <v>0</v>
      </c>
      <c r="N18" s="490">
        <f>IF('6-3표준조사 1'!$R$79="줄베기",'6-3표준조사 1'!$Y89,)</f>
        <v>0</v>
      </c>
      <c r="O18" s="490">
        <f>IF('6-3표준조사 1'!$R$79="둘레베기",'6-3표준조사 1'!$Y89,)</f>
        <v>0</v>
      </c>
      <c r="P18" s="490">
        <f>IF('6-3표준조사 1'!$R$79="맹아제거",'6-3표준조사 1'!$Y89,)</f>
        <v>0</v>
      </c>
      <c r="Q18" s="490"/>
      <c r="R18" s="490"/>
      <c r="S18" s="490"/>
      <c r="T18" s="491"/>
      <c r="U18" s="549"/>
      <c r="V18" s="549"/>
      <c r="W18" s="549"/>
      <c r="X18" s="549"/>
      <c r="Y18" s="549"/>
      <c r="Z18" s="549"/>
      <c r="AA18" s="491"/>
      <c r="AB18" s="491"/>
      <c r="AC18" s="491"/>
      <c r="AD18" s="491"/>
      <c r="AE18" s="491"/>
    </row>
    <row r="19" spans="1:37" s="19" customFormat="1" ht="30" hidden="1" customHeight="1">
      <c r="A19" s="477">
        <f t="shared" si="2"/>
        <v>0</v>
      </c>
      <c r="B19" s="486">
        <f t="shared" si="5"/>
        <v>0</v>
      </c>
      <c r="C19" s="486">
        <f t="shared" si="5"/>
        <v>0</v>
      </c>
      <c r="D19" s="486">
        <f t="shared" si="5"/>
        <v>0</v>
      </c>
      <c r="E19" s="486">
        <f t="shared" si="5"/>
        <v>0</v>
      </c>
      <c r="F19" s="486">
        <f t="shared" si="5"/>
        <v>0</v>
      </c>
      <c r="G19" s="486">
        <f>+'6-3표준조사 1'!V90</f>
        <v>0</v>
      </c>
      <c r="H19" s="487">
        <f>+'6-3표준조사 1'!Z90</f>
        <v>0</v>
      </c>
      <c r="I19" s="487">
        <f>+'6-3표준조사 1'!AA90</f>
        <v>0</v>
      </c>
      <c r="J19" s="487">
        <f>+'6-3표준조사 1'!AC90</f>
        <v>0</v>
      </c>
      <c r="K19" s="488">
        <f>+'6-3표준조사 1'!W90</f>
        <v>0</v>
      </c>
      <c r="L19" s="489">
        <f t="shared" si="3"/>
        <v>0</v>
      </c>
      <c r="M19" s="490">
        <f>IF('6-3표준조사 1'!$R$79="모두베기",'6-3표준조사 1'!$Y90,)</f>
        <v>0</v>
      </c>
      <c r="N19" s="490">
        <f>IF('6-3표준조사 1'!$R$79="줄베기",'6-3표준조사 1'!$Y90,)</f>
        <v>0</v>
      </c>
      <c r="O19" s="490">
        <f>IF('6-3표준조사 1'!$R$79="둘레베기",'6-3표준조사 1'!$Y90,)</f>
        <v>0</v>
      </c>
      <c r="P19" s="490">
        <f>IF('6-3표준조사 1'!$R$79="맹아제거",'6-3표준조사 1'!$Y90,)</f>
        <v>0</v>
      </c>
      <c r="Q19" s="490"/>
      <c r="R19" s="490"/>
      <c r="S19" s="490"/>
      <c r="T19" s="491"/>
      <c r="U19" s="549"/>
      <c r="V19" s="549"/>
      <c r="W19" s="549"/>
      <c r="X19" s="549"/>
      <c r="Y19" s="549"/>
      <c r="Z19" s="549"/>
      <c r="AA19" s="491"/>
      <c r="AB19" s="491"/>
      <c r="AC19" s="491"/>
      <c r="AD19" s="491"/>
      <c r="AE19" s="491"/>
    </row>
    <row r="20" spans="1:37" s="19" customFormat="1" ht="30" hidden="1" customHeight="1">
      <c r="A20" s="477">
        <f t="shared" si="2"/>
        <v>0</v>
      </c>
      <c r="B20" s="486">
        <f t="shared" si="5"/>
        <v>0</v>
      </c>
      <c r="C20" s="486">
        <f t="shared" si="5"/>
        <v>0</v>
      </c>
      <c r="D20" s="486">
        <f t="shared" si="5"/>
        <v>0</v>
      </c>
      <c r="E20" s="486">
        <f t="shared" si="5"/>
        <v>0</v>
      </c>
      <c r="F20" s="486">
        <f t="shared" si="5"/>
        <v>0</v>
      </c>
      <c r="G20" s="486">
        <f>+'6-3표준조사 1'!V91</f>
        <v>0</v>
      </c>
      <c r="H20" s="487">
        <f>+'6-3표준조사 1'!Z91</f>
        <v>0</v>
      </c>
      <c r="I20" s="487">
        <f>+'6-3표준조사 1'!AA91</f>
        <v>0</v>
      </c>
      <c r="J20" s="487">
        <f>+'6-3표준조사 1'!AC91</f>
        <v>0</v>
      </c>
      <c r="K20" s="488">
        <f>+'6-3표준조사 1'!W91</f>
        <v>0</v>
      </c>
      <c r="L20" s="489">
        <f t="shared" si="3"/>
        <v>0</v>
      </c>
      <c r="M20" s="490">
        <f>IF('6-3표준조사 1'!$R$79="모두베기",'6-3표준조사 1'!$Y91,)</f>
        <v>0</v>
      </c>
      <c r="N20" s="490">
        <f>IF('6-3표준조사 1'!$R$79="줄베기",'6-3표준조사 1'!$Y91,)</f>
        <v>0</v>
      </c>
      <c r="O20" s="490">
        <f>IF('6-3표준조사 1'!$R$79="둘레베기",'6-3표준조사 1'!$Y91,)</f>
        <v>0</v>
      </c>
      <c r="P20" s="490">
        <f>IF('6-3표준조사 1'!$R$79="맹아제거",'6-3표준조사 1'!$Y91,)</f>
        <v>0</v>
      </c>
      <c r="Q20" s="490"/>
      <c r="R20" s="490"/>
      <c r="S20" s="490"/>
      <c r="T20" s="491"/>
      <c r="U20" s="549"/>
      <c r="V20" s="549"/>
      <c r="W20" s="549"/>
      <c r="X20" s="549"/>
      <c r="Y20" s="549"/>
      <c r="Z20" s="549"/>
      <c r="AA20" s="491"/>
      <c r="AB20" s="491"/>
      <c r="AC20" s="491"/>
      <c r="AD20" s="491"/>
      <c r="AE20" s="491"/>
    </row>
    <row r="21" spans="1:37" s="19" customFormat="1" ht="30" customHeight="1">
      <c r="A21" s="477">
        <f t="shared" si="2"/>
        <v>1</v>
      </c>
      <c r="B21" s="486" t="str">
        <f>+'6-3표준조사 1'!K154</f>
        <v>7-0</v>
      </c>
      <c r="C21" s="486" t="str">
        <f>+'6-3표준조사 1'!L154</f>
        <v>6-2</v>
      </c>
      <c r="D21" s="486" t="str">
        <f>+'6-3표준조사 1'!M154</f>
        <v>제천</v>
      </c>
      <c r="E21" s="486" t="str">
        <f>+'6-3표준조사 1'!N154</f>
        <v>백운</v>
      </c>
      <c r="F21" s="486" t="str">
        <f>+'6-3표준조사 1'!O154</f>
        <v>도곡</v>
      </c>
      <c r="G21" s="486" t="str">
        <f>+'6-3표준조사 1'!V159</f>
        <v>산36-5</v>
      </c>
      <c r="H21" s="487" t="str">
        <f>+'6-3표준조사 1'!Z159</f>
        <v>소나무</v>
      </c>
      <c r="I21" s="487" t="str">
        <f>+'6-3표준조사 1'!AA159</f>
        <v>(용)2-0</v>
      </c>
      <c r="J21" s="487" t="str">
        <f>+'6-3표준조사 1'!AC159</f>
        <v>2025 재조림</v>
      </c>
      <c r="K21" s="488">
        <f>+'6-3표준조사 1'!W159</f>
        <v>20.07</v>
      </c>
      <c r="L21" s="489">
        <f>SUM(M21:R21)</f>
        <v>7.8</v>
      </c>
      <c r="M21" s="490">
        <f>IF('6-3표준조사 1'!$R$79="모두베기",'6-3표준조사 1'!$Y159,)</f>
        <v>2.8</v>
      </c>
      <c r="N21" s="490">
        <f>IF('6-3표준조사 1'!$R$79="줄베기",'6-3표준조사 1'!$Y159,)</f>
        <v>0</v>
      </c>
      <c r="O21" s="490">
        <f>IF('6-3표준조사 1'!$R$79="둘레베기",'6-3표준조사 1'!$Y159,)</f>
        <v>0</v>
      </c>
      <c r="P21" s="490">
        <f>IF('6-3표준조사 1'!$R$79="맹아제거",'6-3표준조사 1'!$Y159,)</f>
        <v>0</v>
      </c>
      <c r="Q21" s="489" t="s">
        <v>1107</v>
      </c>
      <c r="R21" s="490">
        <v>5</v>
      </c>
      <c r="S21" s="536">
        <f>'5-3단가산출서 1'!$D$108</f>
        <v>0</v>
      </c>
      <c r="T21" s="491" t="s">
        <v>1132</v>
      </c>
      <c r="U21" s="557"/>
      <c r="V21" s="557">
        <v>5</v>
      </c>
      <c r="W21" s="557"/>
      <c r="X21" s="557"/>
      <c r="Y21" s="557">
        <v>5</v>
      </c>
      <c r="Z21" s="557"/>
      <c r="AA21" s="491">
        <f>'6-3표준조사 1'!$AB$159</f>
        <v>3000</v>
      </c>
      <c r="AB21" s="491">
        <f>'6-3표준조사 1'!$Q$160</f>
        <v>2050</v>
      </c>
      <c r="AC21" s="492">
        <f>AB21/AA21</f>
        <v>0.68333333333333335</v>
      </c>
      <c r="AD21" s="492">
        <f>'6-3표준조사 1'!O156</f>
        <v>0.78100000000000003</v>
      </c>
      <c r="AE21" s="491"/>
      <c r="AF21" s="531">
        <f>AA21*M21</f>
        <v>8400</v>
      </c>
      <c r="AG21" s="531">
        <f>AB21*M21</f>
        <v>5740</v>
      </c>
      <c r="AH21" s="527"/>
      <c r="AI21" s="533"/>
      <c r="AJ21" s="533"/>
      <c r="AK21" s="533"/>
    </row>
    <row r="22" spans="1:37" s="19" customFormat="1" ht="30" hidden="1" customHeight="1">
      <c r="A22" s="477">
        <f t="shared" si="2"/>
        <v>0</v>
      </c>
      <c r="B22" s="486">
        <f>IF($A22&gt;0,B21,)</f>
        <v>0</v>
      </c>
      <c r="C22" s="486">
        <f>IF($A22&gt;0,C21,)</f>
        <v>0</v>
      </c>
      <c r="D22" s="486">
        <f>IF($A22&gt;0,D21,)</f>
        <v>0</v>
      </c>
      <c r="E22" s="486">
        <f>IF($A22&gt;0,E21,)</f>
        <v>0</v>
      </c>
      <c r="F22" s="486">
        <f t="shared" ref="F22:F68" si="6">IF($A22&gt;0,F21,)</f>
        <v>0</v>
      </c>
      <c r="G22" s="486">
        <f>+'6-3표준조사 1'!V160</f>
        <v>0</v>
      </c>
      <c r="H22" s="487">
        <f>+'6-3표준조사 1'!Z160</f>
        <v>0</v>
      </c>
      <c r="I22" s="487">
        <f>+'6-3표준조사 1'!AA160</f>
        <v>0</v>
      </c>
      <c r="J22" s="487">
        <f>+'6-3표준조사 1'!AC160</f>
        <v>0</v>
      </c>
      <c r="K22" s="488">
        <f>+'6-3표준조사 1'!W160</f>
        <v>0</v>
      </c>
      <c r="L22" s="489">
        <f t="shared" si="3"/>
        <v>0</v>
      </c>
      <c r="M22" s="490">
        <f>IF('6-3표준조사 1'!$R$79="모두베기",'6-3표준조사 1'!$Y160,)</f>
        <v>0</v>
      </c>
      <c r="N22" s="490">
        <f>IF('6-3표준조사 1'!$R$79="줄베기",'6-3표준조사 1'!$Y160,)</f>
        <v>0</v>
      </c>
      <c r="O22" s="490">
        <f>IF('6-3표준조사 1'!$R$79="둘레베기",'6-3표준조사 1'!$Y160,)</f>
        <v>0</v>
      </c>
      <c r="P22" s="490">
        <f>IF('6-3표준조사 1'!$R$79="맹아제거",'6-3표준조사 1'!$Y160,)</f>
        <v>0</v>
      </c>
      <c r="Q22" s="490"/>
      <c r="R22" s="490"/>
      <c r="S22" s="490"/>
      <c r="T22" s="491"/>
      <c r="U22" s="549"/>
      <c r="V22" s="549"/>
      <c r="W22" s="549"/>
      <c r="X22" s="549"/>
      <c r="Y22" s="549"/>
      <c r="Z22" s="549"/>
      <c r="AA22" s="491"/>
      <c r="AB22" s="491"/>
      <c r="AC22" s="491"/>
      <c r="AD22" s="491"/>
      <c r="AE22" s="491"/>
      <c r="AK22" s="533">
        <v>28</v>
      </c>
    </row>
    <row r="23" spans="1:37" s="19" customFormat="1" ht="30" hidden="1" customHeight="1">
      <c r="A23" s="477">
        <f t="shared" si="2"/>
        <v>0</v>
      </c>
      <c r="B23" s="486">
        <f t="shared" ref="B23:E28" si="7">IF($A23&gt;0,B22,)</f>
        <v>0</v>
      </c>
      <c r="C23" s="486">
        <f t="shared" si="7"/>
        <v>0</v>
      </c>
      <c r="D23" s="486">
        <f t="shared" si="7"/>
        <v>0</v>
      </c>
      <c r="E23" s="486">
        <f t="shared" si="7"/>
        <v>0</v>
      </c>
      <c r="F23" s="486">
        <f t="shared" si="6"/>
        <v>0</v>
      </c>
      <c r="G23" s="486">
        <f>+'6-3표준조사 1'!V161</f>
        <v>0</v>
      </c>
      <c r="H23" s="487">
        <f>+'6-3표준조사 1'!Z161</f>
        <v>0</v>
      </c>
      <c r="I23" s="487">
        <f>+'6-3표준조사 1'!AA161</f>
        <v>0</v>
      </c>
      <c r="J23" s="487">
        <f>+'6-3표준조사 1'!AC161</f>
        <v>0</v>
      </c>
      <c r="K23" s="488">
        <f>+'6-3표준조사 1'!W161</f>
        <v>0</v>
      </c>
      <c r="L23" s="489">
        <f t="shared" si="3"/>
        <v>0</v>
      </c>
      <c r="M23" s="490">
        <f>IF('6-3표준조사 1'!$R$79="모두베기",'6-3표준조사 1'!$Y161,)</f>
        <v>0</v>
      </c>
      <c r="N23" s="490">
        <f>IF('6-3표준조사 1'!$R$79="줄베기",'6-3표준조사 1'!$Y161,)</f>
        <v>0</v>
      </c>
      <c r="O23" s="490">
        <f>IF('6-3표준조사 1'!$R$79="둘레베기",'6-3표준조사 1'!$Y161,)</f>
        <v>0</v>
      </c>
      <c r="P23" s="490">
        <f>IF('6-3표준조사 1'!$R$79="맹아제거",'6-3표준조사 1'!$Y161,)</f>
        <v>0</v>
      </c>
      <c r="Q23" s="490"/>
      <c r="R23" s="490"/>
      <c r="S23" s="490"/>
      <c r="T23" s="491"/>
      <c r="U23" s="549"/>
      <c r="V23" s="549"/>
      <c r="W23" s="549"/>
      <c r="X23" s="549"/>
      <c r="Y23" s="549"/>
      <c r="Z23" s="549"/>
      <c r="AA23" s="491"/>
      <c r="AB23" s="491"/>
      <c r="AC23" s="491"/>
      <c r="AD23" s="491"/>
      <c r="AE23" s="491"/>
      <c r="AK23" s="533">
        <v>36.599999999999994</v>
      </c>
    </row>
    <row r="24" spans="1:37" s="19" customFormat="1" ht="30" hidden="1" customHeight="1">
      <c r="A24" s="477">
        <f t="shared" si="2"/>
        <v>0</v>
      </c>
      <c r="B24" s="486">
        <f t="shared" si="7"/>
        <v>0</v>
      </c>
      <c r="C24" s="486">
        <f t="shared" si="7"/>
        <v>0</v>
      </c>
      <c r="D24" s="486">
        <f t="shared" si="7"/>
        <v>0</v>
      </c>
      <c r="E24" s="486">
        <f t="shared" si="7"/>
        <v>0</v>
      </c>
      <c r="F24" s="486">
        <f t="shared" si="6"/>
        <v>0</v>
      </c>
      <c r="G24" s="486">
        <f>+'6-3표준조사 1'!V162</f>
        <v>0</v>
      </c>
      <c r="H24" s="487">
        <f>+'6-3표준조사 1'!Z162</f>
        <v>0</v>
      </c>
      <c r="I24" s="487">
        <f>+'6-3표준조사 1'!AA162</f>
        <v>0</v>
      </c>
      <c r="J24" s="487">
        <f>+'6-3표준조사 1'!AC162</f>
        <v>0</v>
      </c>
      <c r="K24" s="488">
        <f>+'6-3표준조사 1'!W162</f>
        <v>0</v>
      </c>
      <c r="L24" s="489">
        <f t="shared" si="3"/>
        <v>0</v>
      </c>
      <c r="M24" s="490">
        <f>IF('6-3표준조사 1'!$R$79="모두베기",'6-3표준조사 1'!$Y162,)</f>
        <v>0</v>
      </c>
      <c r="N24" s="490">
        <f>IF('6-3표준조사 1'!$R$79="줄베기",'6-3표준조사 1'!$Y162,)</f>
        <v>0</v>
      </c>
      <c r="O24" s="490">
        <f>IF('6-3표준조사 1'!$R$79="둘레베기",'6-3표준조사 1'!$Y162,)</f>
        <v>0</v>
      </c>
      <c r="P24" s="490">
        <f>IF('6-3표준조사 1'!$R$79="맹아제거",'6-3표준조사 1'!$Y162,)</f>
        <v>0</v>
      </c>
      <c r="Q24" s="490"/>
      <c r="R24" s="490"/>
      <c r="S24" s="490"/>
      <c r="T24" s="491"/>
      <c r="U24" s="549"/>
      <c r="V24" s="549"/>
      <c r="W24" s="549"/>
      <c r="X24" s="549"/>
      <c r="Y24" s="549"/>
      <c r="Z24" s="549"/>
      <c r="AA24" s="491"/>
      <c r="AB24" s="491"/>
      <c r="AC24" s="491"/>
      <c r="AD24" s="491"/>
      <c r="AE24" s="491"/>
      <c r="AK24" s="533">
        <v>39.5</v>
      </c>
    </row>
    <row r="25" spans="1:37" s="19" customFormat="1" ht="30" hidden="1" customHeight="1">
      <c r="A25" s="477">
        <f t="shared" si="2"/>
        <v>0</v>
      </c>
      <c r="B25" s="486">
        <f t="shared" si="7"/>
        <v>0</v>
      </c>
      <c r="C25" s="486">
        <f t="shared" si="7"/>
        <v>0</v>
      </c>
      <c r="D25" s="486">
        <f t="shared" si="7"/>
        <v>0</v>
      </c>
      <c r="E25" s="486">
        <f t="shared" si="7"/>
        <v>0</v>
      </c>
      <c r="F25" s="486">
        <f t="shared" si="6"/>
        <v>0</v>
      </c>
      <c r="G25" s="486">
        <f>+'6-3표준조사 1'!V163</f>
        <v>0</v>
      </c>
      <c r="H25" s="487">
        <f>+'6-3표준조사 1'!Z163</f>
        <v>0</v>
      </c>
      <c r="I25" s="487">
        <f>+'6-3표준조사 1'!AA163</f>
        <v>0</v>
      </c>
      <c r="J25" s="487">
        <f>+'6-3표준조사 1'!AC163</f>
        <v>0</v>
      </c>
      <c r="K25" s="488">
        <f>+'6-3표준조사 1'!W163</f>
        <v>0</v>
      </c>
      <c r="L25" s="489">
        <f t="shared" si="3"/>
        <v>0</v>
      </c>
      <c r="M25" s="490">
        <f>IF('6-3표준조사 1'!$R$79="모두베기",'6-3표준조사 1'!$Y163,)</f>
        <v>0</v>
      </c>
      <c r="N25" s="490">
        <f>IF('6-3표준조사 1'!$R$79="줄베기",'6-3표준조사 1'!$Y163,)</f>
        <v>0</v>
      </c>
      <c r="O25" s="490">
        <f>IF('6-3표준조사 1'!$R$79="둘레베기",'6-3표준조사 1'!$Y163,)</f>
        <v>0</v>
      </c>
      <c r="P25" s="490">
        <f>IF('6-3표준조사 1'!$R$79="맹아제거",'6-3표준조사 1'!$Y163,)</f>
        <v>0</v>
      </c>
      <c r="Q25" s="490"/>
      <c r="R25" s="490"/>
      <c r="S25" s="490"/>
      <c r="T25" s="491"/>
      <c r="U25" s="549"/>
      <c r="V25" s="549"/>
      <c r="W25" s="549"/>
      <c r="X25" s="549"/>
      <c r="Y25" s="549"/>
      <c r="Z25" s="549"/>
      <c r="AA25" s="491"/>
      <c r="AB25" s="491"/>
      <c r="AC25" s="491"/>
      <c r="AD25" s="491"/>
      <c r="AE25" s="491"/>
    </row>
    <row r="26" spans="1:37" s="19" customFormat="1" ht="30" hidden="1" customHeight="1">
      <c r="A26" s="477">
        <f t="shared" si="2"/>
        <v>0</v>
      </c>
      <c r="B26" s="486">
        <f t="shared" si="7"/>
        <v>0</v>
      </c>
      <c r="C26" s="486">
        <f t="shared" si="7"/>
        <v>0</v>
      </c>
      <c r="D26" s="486">
        <f t="shared" si="7"/>
        <v>0</v>
      </c>
      <c r="E26" s="486">
        <f t="shared" si="7"/>
        <v>0</v>
      </c>
      <c r="F26" s="486">
        <f t="shared" si="6"/>
        <v>0</v>
      </c>
      <c r="G26" s="486">
        <f>+'6-3표준조사 1'!V164</f>
        <v>0</v>
      </c>
      <c r="H26" s="487">
        <f>+'6-3표준조사 1'!Z164</f>
        <v>0</v>
      </c>
      <c r="I26" s="487">
        <f>+'6-3표준조사 1'!AA164</f>
        <v>0</v>
      </c>
      <c r="J26" s="487">
        <f>+'6-3표준조사 1'!AC164</f>
        <v>0</v>
      </c>
      <c r="K26" s="488">
        <f>+'6-3표준조사 1'!W164</f>
        <v>0</v>
      </c>
      <c r="L26" s="489">
        <f t="shared" si="3"/>
        <v>0</v>
      </c>
      <c r="M26" s="490">
        <f>IF('6-3표준조사 1'!$R$79="모두베기",'6-3표준조사 1'!$Y164,)</f>
        <v>0</v>
      </c>
      <c r="N26" s="490">
        <f>IF('6-3표준조사 1'!$R$79="줄베기",'6-3표준조사 1'!$Y164,)</f>
        <v>0</v>
      </c>
      <c r="O26" s="490">
        <f>IF('6-3표준조사 1'!$R$79="둘레베기",'6-3표준조사 1'!$Y164,)</f>
        <v>0</v>
      </c>
      <c r="P26" s="490">
        <f>IF('6-3표준조사 1'!$R$79="맹아제거",'6-3표준조사 1'!$Y164,)</f>
        <v>0</v>
      </c>
      <c r="Q26" s="490"/>
      <c r="R26" s="490"/>
      <c r="S26" s="490"/>
      <c r="T26" s="491"/>
      <c r="U26" s="549"/>
      <c r="V26" s="549"/>
      <c r="W26" s="549"/>
      <c r="X26" s="549"/>
      <c r="Y26" s="549"/>
      <c r="Z26" s="549"/>
      <c r="AA26" s="491"/>
      <c r="AB26" s="491"/>
      <c r="AC26" s="491"/>
      <c r="AD26" s="491"/>
      <c r="AE26" s="491"/>
    </row>
    <row r="27" spans="1:37" s="19" customFormat="1" ht="30" hidden="1" customHeight="1">
      <c r="A27" s="477">
        <f t="shared" si="2"/>
        <v>0</v>
      </c>
      <c r="B27" s="486">
        <f t="shared" si="7"/>
        <v>0</v>
      </c>
      <c r="C27" s="486">
        <f t="shared" si="7"/>
        <v>0</v>
      </c>
      <c r="D27" s="486">
        <f t="shared" si="7"/>
        <v>0</v>
      </c>
      <c r="E27" s="486">
        <f t="shared" si="7"/>
        <v>0</v>
      </c>
      <c r="F27" s="486">
        <f t="shared" si="6"/>
        <v>0</v>
      </c>
      <c r="G27" s="486">
        <f>+'6-3표준조사 1'!V165</f>
        <v>0</v>
      </c>
      <c r="H27" s="487">
        <f>+'6-3표준조사 1'!Z165</f>
        <v>0</v>
      </c>
      <c r="I27" s="487">
        <f>+'6-3표준조사 1'!AA165</f>
        <v>0</v>
      </c>
      <c r="J27" s="487">
        <f>+'6-3표준조사 1'!AC165</f>
        <v>0</v>
      </c>
      <c r="K27" s="488">
        <f>+'6-3표준조사 1'!W165</f>
        <v>0</v>
      </c>
      <c r="L27" s="489">
        <f t="shared" si="3"/>
        <v>0</v>
      </c>
      <c r="M27" s="490">
        <f>IF('6-3표준조사 1'!$R$79="모두베기",'6-3표준조사 1'!$Y165,)</f>
        <v>0</v>
      </c>
      <c r="N27" s="490">
        <f>IF('6-3표준조사 1'!$R$79="줄베기",'6-3표준조사 1'!$Y165,)</f>
        <v>0</v>
      </c>
      <c r="O27" s="490">
        <f>IF('6-3표준조사 1'!$R$79="둘레베기",'6-3표준조사 1'!$Y165,)</f>
        <v>0</v>
      </c>
      <c r="P27" s="490">
        <f>IF('6-3표준조사 1'!$R$79="맹아제거",'6-3표준조사 1'!$Y165,)</f>
        <v>0</v>
      </c>
      <c r="Q27" s="490"/>
      <c r="R27" s="490"/>
      <c r="S27" s="490"/>
      <c r="T27" s="491"/>
      <c r="U27" s="549"/>
      <c r="V27" s="549"/>
      <c r="W27" s="549"/>
      <c r="X27" s="549"/>
      <c r="Y27" s="549"/>
      <c r="Z27" s="549"/>
      <c r="AA27" s="491"/>
      <c r="AB27" s="491"/>
      <c r="AC27" s="491"/>
      <c r="AD27" s="491"/>
      <c r="AE27" s="491"/>
    </row>
    <row r="28" spans="1:37" s="19" customFormat="1" ht="30" hidden="1" customHeight="1">
      <c r="A28" s="477">
        <f t="shared" si="2"/>
        <v>0</v>
      </c>
      <c r="B28" s="486">
        <f t="shared" si="7"/>
        <v>0</v>
      </c>
      <c r="C28" s="486">
        <f t="shared" si="7"/>
        <v>0</v>
      </c>
      <c r="D28" s="486">
        <f t="shared" si="7"/>
        <v>0</v>
      </c>
      <c r="E28" s="486">
        <f t="shared" si="7"/>
        <v>0</v>
      </c>
      <c r="F28" s="486">
        <f t="shared" si="6"/>
        <v>0</v>
      </c>
      <c r="G28" s="486">
        <f>+'6-3표준조사 1'!V166</f>
        <v>0</v>
      </c>
      <c r="H28" s="487">
        <f>+'6-3표준조사 1'!Z166</f>
        <v>0</v>
      </c>
      <c r="I28" s="487">
        <f>+'6-3표준조사 1'!AA166</f>
        <v>0</v>
      </c>
      <c r="J28" s="487">
        <f>+'6-3표준조사 1'!AC166</f>
        <v>0</v>
      </c>
      <c r="K28" s="488">
        <f>+'6-3표준조사 1'!W166</f>
        <v>0</v>
      </c>
      <c r="L28" s="489">
        <f t="shared" si="3"/>
        <v>0</v>
      </c>
      <c r="M28" s="490">
        <f>IF('6-3표준조사 1'!$R$79="모두베기",'6-3표준조사 1'!$Y166,)</f>
        <v>0</v>
      </c>
      <c r="N28" s="490">
        <f>IF('6-3표준조사 1'!$R$79="줄베기",'6-3표준조사 1'!$Y166,)</f>
        <v>0</v>
      </c>
      <c r="O28" s="490">
        <f>IF('6-3표준조사 1'!$R$79="둘레베기",'6-3표준조사 1'!$Y166,)</f>
        <v>0</v>
      </c>
      <c r="P28" s="490">
        <f>IF('6-3표준조사 1'!$R$79="맹아제거",'6-3표준조사 1'!$Y166,)</f>
        <v>0</v>
      </c>
      <c r="Q28" s="490"/>
      <c r="R28" s="490"/>
      <c r="S28" s="490"/>
      <c r="T28" s="491"/>
      <c r="U28" s="549"/>
      <c r="V28" s="549"/>
      <c r="W28" s="549"/>
      <c r="X28" s="549"/>
      <c r="Y28" s="549"/>
      <c r="Z28" s="549"/>
      <c r="AA28" s="491"/>
      <c r="AB28" s="491"/>
      <c r="AC28" s="491"/>
      <c r="AD28" s="491"/>
      <c r="AE28" s="491"/>
    </row>
    <row r="29" spans="1:37" s="19" customFormat="1" ht="30" customHeight="1">
      <c r="A29" s="477">
        <f t="shared" si="2"/>
        <v>1</v>
      </c>
      <c r="B29" s="486" t="str">
        <f>+'6-3표준조사 1'!K229</f>
        <v>54-0</v>
      </c>
      <c r="C29" s="486" t="str">
        <f>+'6-3표준조사 1'!L229</f>
        <v>10-0</v>
      </c>
      <c r="D29" s="486" t="str">
        <f>+'6-3표준조사 1'!M229</f>
        <v>단양</v>
      </c>
      <c r="E29" s="486" t="str">
        <f>+'6-3표준조사 1'!N229</f>
        <v>대강</v>
      </c>
      <c r="F29" s="486" t="str">
        <f>+'6-3표준조사 1'!O229</f>
        <v>미노</v>
      </c>
      <c r="G29" s="486" t="str">
        <f>+'6-3표준조사 1'!V234</f>
        <v>산10-1</v>
      </c>
      <c r="H29" s="487" t="str">
        <f>+'6-3표준조사 1'!Z234</f>
        <v>쉬나무</v>
      </c>
      <c r="I29" s="487" t="str">
        <f>+'6-3표준조사 1'!AA234</f>
        <v>1-0</v>
      </c>
      <c r="J29" s="487">
        <f>+'6-3표준조사 1'!AC234</f>
        <v>2025</v>
      </c>
      <c r="K29" s="488">
        <f>'6-3표준조사 1'!W234</f>
        <v>9.2100000000000009</v>
      </c>
      <c r="L29" s="489">
        <f t="shared" si="3"/>
        <v>0.1</v>
      </c>
      <c r="M29" s="490">
        <f>IF('6-3표준조사 1'!$R$79="모두베기",'6-3표준조사 1'!$Y234,)</f>
        <v>0.1</v>
      </c>
      <c r="N29" s="490">
        <f>IF('6-3표준조사 1'!$R$79="줄베기",'6-3표준조사 1'!$Y234,)</f>
        <v>0</v>
      </c>
      <c r="O29" s="490">
        <f>IF('6-3표준조사 1'!$R$79="둘레베기",'6-3표준조사 1'!$Y234,)</f>
        <v>0</v>
      </c>
      <c r="P29" s="490">
        <f>IF('6-3표준조사 1'!$R$79="맹아제거",'6-3표준조사 1'!$Y234,)</f>
        <v>0</v>
      </c>
      <c r="Q29" s="489" t="s">
        <v>1107</v>
      </c>
      <c r="R29" s="490">
        <v>0</v>
      </c>
      <c r="S29" s="536">
        <f>'5-3단가산출서 1'!$D$153</f>
        <v>0</v>
      </c>
      <c r="T29" s="491" t="s">
        <v>1130</v>
      </c>
      <c r="U29" s="557"/>
      <c r="V29" s="557"/>
      <c r="W29" s="557">
        <v>5</v>
      </c>
      <c r="X29" s="557"/>
      <c r="Y29" s="557"/>
      <c r="Z29" s="557"/>
      <c r="AA29" s="491">
        <f>'6-3표준조사 1'!$AB$234</f>
        <v>2000</v>
      </c>
      <c r="AB29" s="491">
        <f>'6-3표준조사 1'!$Q$235</f>
        <v>1450</v>
      </c>
      <c r="AC29" s="492">
        <f>AB29/AA29</f>
        <v>0.72499999999999998</v>
      </c>
      <c r="AD29" s="492">
        <f>'6-3표준조사 1'!O231</f>
        <v>0.80559999999999998</v>
      </c>
      <c r="AE29" s="491"/>
      <c r="AF29" s="531">
        <f>AA29*M29</f>
        <v>200</v>
      </c>
      <c r="AG29" s="531">
        <f>AB29*M29</f>
        <v>145</v>
      </c>
      <c r="AH29" s="527"/>
      <c r="AJ29" s="533"/>
      <c r="AK29" s="533"/>
    </row>
    <row r="30" spans="1:37" s="19" customFormat="1" ht="30" hidden="1" customHeight="1">
      <c r="A30" s="477">
        <f t="shared" si="2"/>
        <v>0</v>
      </c>
      <c r="B30" s="486">
        <f>IF($A30&gt;0,B29,)</f>
        <v>0</v>
      </c>
      <c r="C30" s="486">
        <f>IF($A30&gt;0,C29,)</f>
        <v>0</v>
      </c>
      <c r="D30" s="486">
        <f>IF($A30&gt;0,D29,)</f>
        <v>0</v>
      </c>
      <c r="E30" s="486">
        <f>IF($A30&gt;0,E29,)</f>
        <v>0</v>
      </c>
      <c r="F30" s="486">
        <f t="shared" si="6"/>
        <v>0</v>
      </c>
      <c r="G30" s="486">
        <f>+'6-3표준조사 1'!V235</f>
        <v>0</v>
      </c>
      <c r="H30" s="487">
        <f>+'6-3표준조사 1'!Z235</f>
        <v>0</v>
      </c>
      <c r="I30" s="487">
        <f>+'6-3표준조사 1'!AA235</f>
        <v>0</v>
      </c>
      <c r="J30" s="487">
        <f>+'6-3표준조사 1'!AC235</f>
        <v>0</v>
      </c>
      <c r="K30" s="488">
        <f>+'6-3표준조사 1'!W235</f>
        <v>0</v>
      </c>
      <c r="L30" s="489">
        <f t="shared" si="3"/>
        <v>0</v>
      </c>
      <c r="M30" s="490">
        <f>IF('6-3표준조사 1'!$R$79="모두베기",'6-3표준조사 1'!$Y235,)</f>
        <v>0</v>
      </c>
      <c r="N30" s="490">
        <f>IF('6-3표준조사 1'!$R$79="줄베기",'6-3표준조사 1'!$Y235,)</f>
        <v>0</v>
      </c>
      <c r="O30" s="490">
        <f>IF('6-3표준조사 1'!$R$79="둘레베기",'6-3표준조사 1'!$Y235,)</f>
        <v>0</v>
      </c>
      <c r="P30" s="490">
        <f>IF('6-3표준조사 1'!$R$79="맹아제거",'6-3표준조사 1'!$Y235,)</f>
        <v>0</v>
      </c>
      <c r="Q30" s="490"/>
      <c r="R30" s="490"/>
      <c r="S30" s="490"/>
      <c r="T30" s="491"/>
      <c r="U30" s="549"/>
      <c r="V30" s="549"/>
      <c r="W30" s="549"/>
      <c r="X30" s="549"/>
      <c r="Y30" s="549"/>
      <c r="Z30" s="549"/>
      <c r="AA30" s="491"/>
      <c r="AB30" s="491"/>
      <c r="AC30" s="491"/>
      <c r="AD30" s="491"/>
      <c r="AE30" s="491"/>
    </row>
    <row r="31" spans="1:37" s="19" customFormat="1" ht="30" hidden="1" customHeight="1">
      <c r="A31" s="477">
        <f t="shared" si="2"/>
        <v>0</v>
      </c>
      <c r="B31" s="486">
        <f t="shared" ref="B31:E36" si="8">IF($A31&gt;0,B30,)</f>
        <v>0</v>
      </c>
      <c r="C31" s="486">
        <f t="shared" si="8"/>
        <v>0</v>
      </c>
      <c r="D31" s="486">
        <f t="shared" si="8"/>
        <v>0</v>
      </c>
      <c r="E31" s="486">
        <f t="shared" si="8"/>
        <v>0</v>
      </c>
      <c r="F31" s="486">
        <f t="shared" si="6"/>
        <v>0</v>
      </c>
      <c r="G31" s="486">
        <f>+'6-3표준조사 1'!V236</f>
        <v>0</v>
      </c>
      <c r="H31" s="487">
        <f>+'6-3표준조사 1'!Z236</f>
        <v>0</v>
      </c>
      <c r="I31" s="487">
        <f>+'6-3표준조사 1'!AA236</f>
        <v>0</v>
      </c>
      <c r="J31" s="487">
        <f>+'6-3표준조사 1'!AC236</f>
        <v>0</v>
      </c>
      <c r="K31" s="488">
        <f>+'6-3표준조사 1'!W236</f>
        <v>0</v>
      </c>
      <c r="L31" s="489">
        <f t="shared" si="3"/>
        <v>0</v>
      </c>
      <c r="M31" s="490">
        <f>IF('6-3표준조사 1'!$R$79="모두베기",'6-3표준조사 1'!$Y236,)</f>
        <v>0</v>
      </c>
      <c r="N31" s="490">
        <f>IF('6-3표준조사 1'!$R$79="줄베기",'6-3표준조사 1'!$Y236,)</f>
        <v>0</v>
      </c>
      <c r="O31" s="490">
        <f>IF('6-3표준조사 1'!$R$79="둘레베기",'6-3표준조사 1'!$Y236,)</f>
        <v>0</v>
      </c>
      <c r="P31" s="490">
        <f>IF('6-3표준조사 1'!$R$79="맹아제거",'6-3표준조사 1'!$Y236,)</f>
        <v>0</v>
      </c>
      <c r="Q31" s="490"/>
      <c r="R31" s="490"/>
      <c r="S31" s="490"/>
      <c r="T31" s="491"/>
      <c r="U31" s="549"/>
      <c r="V31" s="549"/>
      <c r="W31" s="549"/>
      <c r="X31" s="549"/>
      <c r="Y31" s="549"/>
      <c r="Z31" s="549"/>
      <c r="AA31" s="491"/>
      <c r="AB31" s="491"/>
      <c r="AC31" s="491"/>
      <c r="AD31" s="491"/>
      <c r="AE31" s="491"/>
    </row>
    <row r="32" spans="1:37" s="19" customFormat="1" ht="30" hidden="1" customHeight="1">
      <c r="A32" s="477">
        <f t="shared" si="2"/>
        <v>0</v>
      </c>
      <c r="B32" s="486">
        <f t="shared" si="8"/>
        <v>0</v>
      </c>
      <c r="C32" s="486">
        <f t="shared" si="8"/>
        <v>0</v>
      </c>
      <c r="D32" s="486">
        <f t="shared" si="8"/>
        <v>0</v>
      </c>
      <c r="E32" s="486">
        <f t="shared" si="8"/>
        <v>0</v>
      </c>
      <c r="F32" s="486">
        <f t="shared" si="6"/>
        <v>0</v>
      </c>
      <c r="G32" s="486">
        <f>+'6-3표준조사 1'!V237</f>
        <v>0</v>
      </c>
      <c r="H32" s="487">
        <f>+'6-3표준조사 1'!Z237</f>
        <v>0</v>
      </c>
      <c r="I32" s="487">
        <f>+'6-3표준조사 1'!AA237</f>
        <v>0</v>
      </c>
      <c r="J32" s="487">
        <f>+'6-3표준조사 1'!AC237</f>
        <v>0</v>
      </c>
      <c r="K32" s="488">
        <f>+'6-3표준조사 1'!W237</f>
        <v>0</v>
      </c>
      <c r="L32" s="489">
        <f t="shared" si="3"/>
        <v>0</v>
      </c>
      <c r="M32" s="490">
        <f>IF('6-3표준조사 1'!$R$79="모두베기",'6-3표준조사 1'!$Y237,)</f>
        <v>0</v>
      </c>
      <c r="N32" s="490">
        <f>IF('6-3표준조사 1'!$R$79="줄베기",'6-3표준조사 1'!$Y237,)</f>
        <v>0</v>
      </c>
      <c r="O32" s="490">
        <f>IF('6-3표준조사 1'!$R$79="둘레베기",'6-3표준조사 1'!$Y237,)</f>
        <v>0</v>
      </c>
      <c r="P32" s="490">
        <f>IF('6-3표준조사 1'!$R$79="맹아제거",'6-3표준조사 1'!$Y237,)</f>
        <v>0</v>
      </c>
      <c r="Q32" s="490"/>
      <c r="R32" s="490"/>
      <c r="S32" s="490"/>
      <c r="T32" s="491"/>
      <c r="U32" s="549"/>
      <c r="V32" s="549"/>
      <c r="W32" s="549"/>
      <c r="X32" s="549"/>
      <c r="Y32" s="549"/>
      <c r="Z32" s="549"/>
      <c r="AA32" s="491"/>
      <c r="AB32" s="491"/>
      <c r="AC32" s="491"/>
      <c r="AD32" s="491"/>
      <c r="AE32" s="491"/>
    </row>
    <row r="33" spans="1:37" s="19" customFormat="1" ht="30" hidden="1" customHeight="1">
      <c r="A33" s="477">
        <f t="shared" si="2"/>
        <v>0</v>
      </c>
      <c r="B33" s="486">
        <f t="shared" si="8"/>
        <v>0</v>
      </c>
      <c r="C33" s="486">
        <f t="shared" si="8"/>
        <v>0</v>
      </c>
      <c r="D33" s="486">
        <f t="shared" si="8"/>
        <v>0</v>
      </c>
      <c r="E33" s="486">
        <f t="shared" si="8"/>
        <v>0</v>
      </c>
      <c r="F33" s="486">
        <f t="shared" si="6"/>
        <v>0</v>
      </c>
      <c r="G33" s="486">
        <f>+'6-3표준조사 1'!V238</f>
        <v>0</v>
      </c>
      <c r="H33" s="487">
        <f>+'6-3표준조사 1'!Z238</f>
        <v>0</v>
      </c>
      <c r="I33" s="487">
        <f>+'6-3표준조사 1'!AA238</f>
        <v>0</v>
      </c>
      <c r="J33" s="487">
        <f>+'6-3표준조사 1'!AC238</f>
        <v>0</v>
      </c>
      <c r="K33" s="488">
        <f>+'6-3표준조사 1'!W238</f>
        <v>0</v>
      </c>
      <c r="L33" s="489">
        <f t="shared" si="3"/>
        <v>0</v>
      </c>
      <c r="M33" s="490">
        <f>IF('6-3표준조사 1'!$R$79="모두베기",'6-3표준조사 1'!$Y238,)</f>
        <v>0</v>
      </c>
      <c r="N33" s="490">
        <f>IF('6-3표준조사 1'!$R$79="줄베기",'6-3표준조사 1'!$Y238,)</f>
        <v>0</v>
      </c>
      <c r="O33" s="490">
        <f>IF('6-3표준조사 1'!$R$79="둘레베기",'6-3표준조사 1'!$Y238,)</f>
        <v>0</v>
      </c>
      <c r="P33" s="490">
        <f>IF('6-3표준조사 1'!$R$79="맹아제거",'6-3표준조사 1'!$Y238,)</f>
        <v>0</v>
      </c>
      <c r="Q33" s="490"/>
      <c r="R33" s="490"/>
      <c r="S33" s="490"/>
      <c r="T33" s="491"/>
      <c r="U33" s="549"/>
      <c r="V33" s="549"/>
      <c r="W33" s="549"/>
      <c r="X33" s="549"/>
      <c r="Y33" s="549"/>
      <c r="Z33" s="549"/>
      <c r="AA33" s="491"/>
      <c r="AB33" s="491"/>
      <c r="AC33" s="491"/>
      <c r="AD33" s="491"/>
      <c r="AE33" s="491"/>
    </row>
    <row r="34" spans="1:37" s="19" customFormat="1" ht="30" hidden="1" customHeight="1">
      <c r="A34" s="477">
        <f t="shared" si="2"/>
        <v>0</v>
      </c>
      <c r="B34" s="486">
        <f t="shared" si="8"/>
        <v>0</v>
      </c>
      <c r="C34" s="486">
        <f t="shared" si="8"/>
        <v>0</v>
      </c>
      <c r="D34" s="486">
        <f t="shared" si="8"/>
        <v>0</v>
      </c>
      <c r="E34" s="486">
        <f t="shared" si="8"/>
        <v>0</v>
      </c>
      <c r="F34" s="486">
        <f t="shared" si="6"/>
        <v>0</v>
      </c>
      <c r="G34" s="486">
        <f>+'6-3표준조사 1'!V239</f>
        <v>0</v>
      </c>
      <c r="H34" s="487">
        <f>+'6-3표준조사 1'!Z239</f>
        <v>0</v>
      </c>
      <c r="I34" s="487">
        <f>+'6-3표준조사 1'!AA239</f>
        <v>0</v>
      </c>
      <c r="J34" s="487">
        <f>+'6-3표준조사 1'!AC239</f>
        <v>0</v>
      </c>
      <c r="K34" s="488">
        <f>+'6-3표준조사 1'!W239</f>
        <v>0</v>
      </c>
      <c r="L34" s="489">
        <f t="shared" si="3"/>
        <v>0</v>
      </c>
      <c r="M34" s="490">
        <f>IF('6-3표준조사 1'!$R$79="모두베기",'6-3표준조사 1'!$Y239,)</f>
        <v>0</v>
      </c>
      <c r="N34" s="490">
        <f>IF('6-3표준조사 1'!$R$79="줄베기",'6-3표준조사 1'!$Y239,)</f>
        <v>0</v>
      </c>
      <c r="O34" s="490">
        <f>IF('6-3표준조사 1'!$R$79="둘레베기",'6-3표준조사 1'!$Y239,)</f>
        <v>0</v>
      </c>
      <c r="P34" s="490">
        <f>IF('6-3표준조사 1'!$R$79="맹아제거",'6-3표준조사 1'!$Y239,)</f>
        <v>0</v>
      </c>
      <c r="Q34" s="490"/>
      <c r="R34" s="490"/>
      <c r="S34" s="490"/>
      <c r="T34" s="491"/>
      <c r="U34" s="549"/>
      <c r="V34" s="549"/>
      <c r="W34" s="549"/>
      <c r="X34" s="549"/>
      <c r="Y34" s="549"/>
      <c r="Z34" s="549"/>
      <c r="AA34" s="491"/>
      <c r="AB34" s="491"/>
      <c r="AC34" s="491"/>
      <c r="AD34" s="491"/>
      <c r="AE34" s="491"/>
    </row>
    <row r="35" spans="1:37" s="19" customFormat="1" ht="30" hidden="1" customHeight="1">
      <c r="A35" s="477">
        <f t="shared" si="2"/>
        <v>0</v>
      </c>
      <c r="B35" s="486">
        <f t="shared" si="8"/>
        <v>0</v>
      </c>
      <c r="C35" s="486">
        <f t="shared" si="8"/>
        <v>0</v>
      </c>
      <c r="D35" s="486">
        <f t="shared" si="8"/>
        <v>0</v>
      </c>
      <c r="E35" s="486">
        <f t="shared" si="8"/>
        <v>0</v>
      </c>
      <c r="F35" s="486">
        <f t="shared" si="6"/>
        <v>0</v>
      </c>
      <c r="G35" s="486">
        <f>+'6-3표준조사 1'!V240</f>
        <v>0</v>
      </c>
      <c r="H35" s="487">
        <f>+'6-3표준조사 1'!Z240</f>
        <v>0</v>
      </c>
      <c r="I35" s="487">
        <f>+'6-3표준조사 1'!AA240</f>
        <v>0</v>
      </c>
      <c r="J35" s="487">
        <f>+'6-3표준조사 1'!AC240</f>
        <v>0</v>
      </c>
      <c r="K35" s="488">
        <f>+'6-3표준조사 1'!W240</f>
        <v>0</v>
      </c>
      <c r="L35" s="489">
        <f t="shared" si="3"/>
        <v>0</v>
      </c>
      <c r="M35" s="490">
        <f>IF('6-3표준조사 1'!$R$79="모두베기",'6-3표준조사 1'!$Y240,)</f>
        <v>0</v>
      </c>
      <c r="N35" s="490">
        <f>IF('6-3표준조사 1'!$R$79="줄베기",'6-3표준조사 1'!$Y240,)</f>
        <v>0</v>
      </c>
      <c r="O35" s="490">
        <f>IF('6-3표준조사 1'!$R$79="둘레베기",'6-3표준조사 1'!$Y240,)</f>
        <v>0</v>
      </c>
      <c r="P35" s="490">
        <f>IF('6-3표준조사 1'!$R$79="맹아제거",'6-3표준조사 1'!$Y240,)</f>
        <v>0</v>
      </c>
      <c r="Q35" s="490"/>
      <c r="R35" s="490"/>
      <c r="S35" s="490"/>
      <c r="T35" s="491"/>
      <c r="U35" s="549"/>
      <c r="V35" s="549"/>
      <c r="W35" s="549"/>
      <c r="X35" s="549"/>
      <c r="Y35" s="549"/>
      <c r="Z35" s="549"/>
      <c r="AA35" s="491"/>
      <c r="AB35" s="491"/>
      <c r="AC35" s="491"/>
      <c r="AD35" s="491"/>
      <c r="AE35" s="491"/>
    </row>
    <row r="36" spans="1:37" s="19" customFormat="1" ht="30" hidden="1" customHeight="1">
      <c r="A36" s="477">
        <f t="shared" si="2"/>
        <v>0</v>
      </c>
      <c r="B36" s="486">
        <f t="shared" si="8"/>
        <v>0</v>
      </c>
      <c r="C36" s="486">
        <f t="shared" si="8"/>
        <v>0</v>
      </c>
      <c r="D36" s="486">
        <f t="shared" si="8"/>
        <v>0</v>
      </c>
      <c r="E36" s="486">
        <f t="shared" si="8"/>
        <v>0</v>
      </c>
      <c r="F36" s="486">
        <f t="shared" si="6"/>
        <v>0</v>
      </c>
      <c r="G36" s="486">
        <f>+'6-3표준조사 1'!V241</f>
        <v>0</v>
      </c>
      <c r="H36" s="487">
        <f>+'6-3표준조사 1'!Z241</f>
        <v>0</v>
      </c>
      <c r="I36" s="487">
        <f>+'6-3표준조사 1'!AA241</f>
        <v>0</v>
      </c>
      <c r="J36" s="487">
        <f>+'6-3표준조사 1'!AC241</f>
        <v>0</v>
      </c>
      <c r="K36" s="488">
        <f>+'6-3표준조사 1'!W241</f>
        <v>0</v>
      </c>
      <c r="L36" s="489">
        <f t="shared" si="3"/>
        <v>0</v>
      </c>
      <c r="M36" s="490">
        <f>IF('6-3표준조사 1'!$R$79="모두베기",'6-3표준조사 1'!$Y241,)</f>
        <v>0</v>
      </c>
      <c r="N36" s="490">
        <f>IF('6-3표준조사 1'!$R$79="줄베기",'6-3표준조사 1'!$Y241,)</f>
        <v>0</v>
      </c>
      <c r="O36" s="490">
        <f>IF('6-3표준조사 1'!$R$79="둘레베기",'6-3표준조사 1'!$Y241,)</f>
        <v>0</v>
      </c>
      <c r="P36" s="490">
        <f>IF('6-3표준조사 1'!$R$79="맹아제거",'6-3표준조사 1'!$Y241,)</f>
        <v>0</v>
      </c>
      <c r="Q36" s="490"/>
      <c r="R36" s="490"/>
      <c r="S36" s="490"/>
      <c r="T36" s="491"/>
      <c r="U36" s="549"/>
      <c r="V36" s="549"/>
      <c r="W36" s="549"/>
      <c r="X36" s="549"/>
      <c r="Y36" s="549"/>
      <c r="Z36" s="549"/>
      <c r="AA36" s="491"/>
      <c r="AB36" s="491"/>
      <c r="AC36" s="491"/>
      <c r="AD36" s="491"/>
      <c r="AE36" s="491"/>
    </row>
    <row r="37" spans="1:37" s="19" customFormat="1" ht="30" customHeight="1">
      <c r="A37" s="477">
        <f>IF(R37&gt;0,1,)</f>
        <v>1</v>
      </c>
      <c r="B37" s="486" t="str">
        <f>+'6-3표준조사 1'!K304</f>
        <v>61-0</v>
      </c>
      <c r="C37" s="486" t="str">
        <f>+'6-3표준조사 1'!L304</f>
        <v>64-0</v>
      </c>
      <c r="D37" s="486" t="str">
        <f>+'6-3표준조사 1'!M304</f>
        <v>단양</v>
      </c>
      <c r="E37" s="486" t="str">
        <f>+'6-3표준조사 1'!N304</f>
        <v>대강</v>
      </c>
      <c r="F37" s="486" t="str">
        <f>+'6-3표준조사 1'!O304</f>
        <v>올산</v>
      </c>
      <c r="G37" s="486" t="str">
        <f>+'6-3표준조사 1'!V309</f>
        <v>산74-40</v>
      </c>
      <c r="H37" s="487" t="str">
        <f>+'6-3표준조사 1'!Z309</f>
        <v>소나무</v>
      </c>
      <c r="I37" s="487" t="str">
        <f>+'6-3표준조사 1'!AA309</f>
        <v>(용)2-0</v>
      </c>
      <c r="J37" s="487">
        <f>+'6-3표준조사 1'!AC309</f>
        <v>2025</v>
      </c>
      <c r="K37" s="488">
        <f>+'6-3표준조사 1'!W309</f>
        <v>144.43</v>
      </c>
      <c r="L37" s="489">
        <f t="shared" si="3"/>
        <v>30</v>
      </c>
      <c r="M37" s="490">
        <f>IF('6-3표준조사 1'!$R$79="모두베기",'6-3표준조사 1'!$Y309,)</f>
        <v>15</v>
      </c>
      <c r="N37" s="490">
        <f>IF('6-3표준조사 1'!$R$79="줄베기",'6-3표준조사 1'!$Y309,)</f>
        <v>0</v>
      </c>
      <c r="O37" s="490">
        <f>IF('6-3표준조사 1'!$R$79="둘레베기",'6-3표준조사 1'!$Y309,)</f>
        <v>0</v>
      </c>
      <c r="P37" s="490">
        <f>IF('6-3표준조사 1'!$R$79="맹아제거",'6-3표준조사 1'!$Y309,)</f>
        <v>0</v>
      </c>
      <c r="Q37" s="489" t="s">
        <v>1107</v>
      </c>
      <c r="R37" s="490">
        <f>M37</f>
        <v>15</v>
      </c>
      <c r="S37" s="536">
        <f>'5-3단가산출서 1'!$D$198</f>
        <v>0</v>
      </c>
      <c r="T37" s="491" t="s">
        <v>1132</v>
      </c>
      <c r="U37" s="557"/>
      <c r="V37" s="557">
        <v>2</v>
      </c>
      <c r="W37" s="557"/>
      <c r="X37" s="557"/>
      <c r="Y37" s="557">
        <v>2</v>
      </c>
      <c r="Z37" s="557"/>
      <c r="AA37" s="491">
        <f>'6-3표준조사 1'!$AB$309</f>
        <v>3000</v>
      </c>
      <c r="AB37" s="491">
        <f>'6-3표준조사 1'!$Q$310</f>
        <v>2306</v>
      </c>
      <c r="AC37" s="492">
        <f>AB37/AA37</f>
        <v>0.76866666666666672</v>
      </c>
      <c r="AD37" s="492">
        <f>'6-3표준조사 1'!O306</f>
        <v>0.7671</v>
      </c>
      <c r="AE37" s="491"/>
      <c r="AF37" s="531">
        <f>AA37*M37</f>
        <v>45000</v>
      </c>
      <c r="AG37" s="531">
        <f>AB37*M37</f>
        <v>34590</v>
      </c>
      <c r="AH37" s="527"/>
      <c r="AJ37" s="533"/>
      <c r="AK37" s="533"/>
    </row>
    <row r="38" spans="1:37" s="19" customFormat="1" ht="30" hidden="1" customHeight="1">
      <c r="A38" s="477">
        <f t="shared" si="2"/>
        <v>0</v>
      </c>
      <c r="B38" s="486">
        <f t="shared" ref="B38:E44" si="9">IF($A38&gt;0,B37,)</f>
        <v>0</v>
      </c>
      <c r="C38" s="486">
        <f t="shared" si="9"/>
        <v>0</v>
      </c>
      <c r="D38" s="486">
        <f t="shared" si="9"/>
        <v>0</v>
      </c>
      <c r="E38" s="486">
        <f t="shared" si="9"/>
        <v>0</v>
      </c>
      <c r="F38" s="486">
        <f t="shared" si="6"/>
        <v>0</v>
      </c>
      <c r="G38" s="486">
        <f>+'6-3표준조사 1'!V310</f>
        <v>0</v>
      </c>
      <c r="H38" s="487">
        <f>+'6-3표준조사 1'!Z310</f>
        <v>0</v>
      </c>
      <c r="I38" s="487">
        <f>+'6-3표준조사 1'!AA310</f>
        <v>0</v>
      </c>
      <c r="J38" s="487">
        <f>+'6-3표준조사 1'!AC310</f>
        <v>0</v>
      </c>
      <c r="K38" s="488">
        <f>+'6-3표준조사 1'!W310</f>
        <v>0</v>
      </c>
      <c r="L38" s="489">
        <f t="shared" si="3"/>
        <v>0</v>
      </c>
      <c r="M38" s="490">
        <f>IF('6-3표준조사 1'!$R$79="모두베기",'6-3표준조사 1'!$Y310,)</f>
        <v>0</v>
      </c>
      <c r="N38" s="490">
        <f>IF('6-3표준조사 1'!$R$79="줄베기",'6-3표준조사 1'!$Y310,)</f>
        <v>0</v>
      </c>
      <c r="O38" s="490">
        <f>IF('6-3표준조사 1'!$R$79="둘레베기",'6-3표준조사 1'!$Y310,)</f>
        <v>0</v>
      </c>
      <c r="P38" s="490">
        <f>IF('6-3표준조사 1'!$R$79="맹아제거",'6-3표준조사 1'!$Y310,)</f>
        <v>0</v>
      </c>
      <c r="Q38" s="490"/>
      <c r="R38" s="490"/>
      <c r="S38" s="490"/>
      <c r="T38" s="491"/>
      <c r="U38" s="549"/>
      <c r="V38" s="549"/>
      <c r="W38" s="549"/>
      <c r="X38" s="549"/>
      <c r="Y38" s="549"/>
      <c r="Z38" s="549"/>
      <c r="AA38" s="491"/>
      <c r="AB38" s="491"/>
      <c r="AC38" s="491"/>
      <c r="AD38" s="491"/>
      <c r="AE38" s="491"/>
    </row>
    <row r="39" spans="1:37" s="19" customFormat="1" ht="30" hidden="1" customHeight="1">
      <c r="A39" s="477">
        <f t="shared" si="2"/>
        <v>0</v>
      </c>
      <c r="B39" s="486">
        <f t="shared" si="9"/>
        <v>0</v>
      </c>
      <c r="C39" s="486">
        <f t="shared" si="9"/>
        <v>0</v>
      </c>
      <c r="D39" s="486">
        <f t="shared" si="9"/>
        <v>0</v>
      </c>
      <c r="E39" s="486">
        <f t="shared" si="9"/>
        <v>0</v>
      </c>
      <c r="F39" s="486">
        <f t="shared" si="6"/>
        <v>0</v>
      </c>
      <c r="G39" s="486">
        <f>+'6-3표준조사 1'!V311</f>
        <v>0</v>
      </c>
      <c r="H39" s="487">
        <f>+'6-3표준조사 1'!Z311</f>
        <v>0</v>
      </c>
      <c r="I39" s="487">
        <f>+'6-3표준조사 1'!AA311</f>
        <v>0</v>
      </c>
      <c r="J39" s="487">
        <f>+'6-3표준조사 1'!AC311</f>
        <v>0</v>
      </c>
      <c r="K39" s="488">
        <f>+'6-3표준조사 1'!W311</f>
        <v>0</v>
      </c>
      <c r="L39" s="489">
        <f t="shared" si="3"/>
        <v>0</v>
      </c>
      <c r="M39" s="490">
        <f>IF('6-3표준조사 1'!$R$79="모두베기",'6-3표준조사 1'!$Y311,)</f>
        <v>0</v>
      </c>
      <c r="N39" s="490">
        <f>IF('6-3표준조사 1'!$R$79="줄베기",'6-3표준조사 1'!$Y311,)</f>
        <v>0</v>
      </c>
      <c r="O39" s="490">
        <f>IF('6-3표준조사 1'!$R$79="둘레베기",'6-3표준조사 1'!$Y311,)</f>
        <v>0</v>
      </c>
      <c r="P39" s="490">
        <f>IF('6-3표준조사 1'!$R$79="맹아제거",'6-3표준조사 1'!$Y311,)</f>
        <v>0</v>
      </c>
      <c r="Q39" s="490"/>
      <c r="R39" s="490"/>
      <c r="S39" s="490"/>
      <c r="T39" s="491"/>
      <c r="U39" s="549"/>
      <c r="V39" s="549"/>
      <c r="W39" s="549"/>
      <c r="X39" s="549"/>
      <c r="Y39" s="549"/>
      <c r="Z39" s="549"/>
      <c r="AA39" s="491"/>
      <c r="AB39" s="491"/>
      <c r="AC39" s="491"/>
      <c r="AD39" s="491"/>
      <c r="AE39" s="491"/>
    </row>
    <row r="40" spans="1:37" s="19" customFormat="1" ht="30" hidden="1" customHeight="1">
      <c r="A40" s="477">
        <f t="shared" si="2"/>
        <v>0</v>
      </c>
      <c r="B40" s="486">
        <f t="shared" si="9"/>
        <v>0</v>
      </c>
      <c r="C40" s="486">
        <f t="shared" si="9"/>
        <v>0</v>
      </c>
      <c r="D40" s="486">
        <f t="shared" si="9"/>
        <v>0</v>
      </c>
      <c r="E40" s="486">
        <f t="shared" si="9"/>
        <v>0</v>
      </c>
      <c r="F40" s="486">
        <f t="shared" si="6"/>
        <v>0</v>
      </c>
      <c r="G40" s="486">
        <f>+'6-3표준조사 1'!V312</f>
        <v>0</v>
      </c>
      <c r="H40" s="487">
        <f>+'6-3표준조사 1'!Z312</f>
        <v>0</v>
      </c>
      <c r="I40" s="487">
        <f>+'6-3표준조사 1'!AA312</f>
        <v>0</v>
      </c>
      <c r="J40" s="487">
        <f>+'6-3표준조사 1'!AC312</f>
        <v>0</v>
      </c>
      <c r="K40" s="488">
        <f>+'6-3표준조사 1'!W312</f>
        <v>0</v>
      </c>
      <c r="L40" s="489">
        <f t="shared" si="3"/>
        <v>0</v>
      </c>
      <c r="M40" s="490">
        <f>IF('6-3표준조사 1'!$R$79="모두베기",'6-3표준조사 1'!$Y312,)</f>
        <v>0</v>
      </c>
      <c r="N40" s="490">
        <f>IF('6-3표준조사 1'!$R$79="줄베기",'6-3표준조사 1'!$Y312,)</f>
        <v>0</v>
      </c>
      <c r="O40" s="490">
        <f>IF('6-3표준조사 1'!$R$79="둘레베기",'6-3표준조사 1'!$Y312,)</f>
        <v>0</v>
      </c>
      <c r="P40" s="490">
        <f>IF('6-3표준조사 1'!$R$79="맹아제거",'6-3표준조사 1'!$Y312,)</f>
        <v>0</v>
      </c>
      <c r="Q40" s="490"/>
      <c r="R40" s="490"/>
      <c r="S40" s="490"/>
      <c r="T40" s="491"/>
      <c r="U40" s="549"/>
      <c r="V40" s="549"/>
      <c r="W40" s="549"/>
      <c r="X40" s="549"/>
      <c r="Y40" s="549"/>
      <c r="Z40" s="549"/>
      <c r="AA40" s="491"/>
      <c r="AB40" s="491"/>
      <c r="AC40" s="491"/>
      <c r="AD40" s="491"/>
      <c r="AE40" s="491"/>
    </row>
    <row r="41" spans="1:37" s="19" customFormat="1" ht="30" hidden="1" customHeight="1">
      <c r="A41" s="477">
        <f t="shared" si="2"/>
        <v>0</v>
      </c>
      <c r="B41" s="486">
        <f t="shared" si="9"/>
        <v>0</v>
      </c>
      <c r="C41" s="486">
        <f t="shared" si="9"/>
        <v>0</v>
      </c>
      <c r="D41" s="486">
        <f t="shared" si="9"/>
        <v>0</v>
      </c>
      <c r="E41" s="486">
        <f t="shared" si="9"/>
        <v>0</v>
      </c>
      <c r="F41" s="486">
        <f t="shared" si="6"/>
        <v>0</v>
      </c>
      <c r="G41" s="486">
        <f>+'6-3표준조사 1'!V313</f>
        <v>0</v>
      </c>
      <c r="H41" s="487">
        <f>+'6-3표준조사 1'!Z313</f>
        <v>0</v>
      </c>
      <c r="I41" s="487">
        <f>+'6-3표준조사 1'!AA313</f>
        <v>0</v>
      </c>
      <c r="J41" s="487">
        <f>+'6-3표준조사 1'!AC313</f>
        <v>0</v>
      </c>
      <c r="K41" s="488">
        <f>+'6-3표준조사 1'!W313</f>
        <v>0</v>
      </c>
      <c r="L41" s="489">
        <f t="shared" si="3"/>
        <v>0</v>
      </c>
      <c r="M41" s="490">
        <f>IF('6-3표준조사 1'!$R$79="모두베기",'6-3표준조사 1'!$Y313,)</f>
        <v>0</v>
      </c>
      <c r="N41" s="490">
        <f>IF('6-3표준조사 1'!$R$79="줄베기",'6-3표준조사 1'!$Y313,)</f>
        <v>0</v>
      </c>
      <c r="O41" s="490">
        <f>IF('6-3표준조사 1'!$R$79="둘레베기",'6-3표준조사 1'!$Y313,)</f>
        <v>0</v>
      </c>
      <c r="P41" s="490">
        <f>IF('6-3표준조사 1'!$R$79="맹아제거",'6-3표준조사 1'!$Y313,)</f>
        <v>0</v>
      </c>
      <c r="Q41" s="490"/>
      <c r="R41" s="490"/>
      <c r="S41" s="490"/>
      <c r="T41" s="491"/>
      <c r="U41" s="549"/>
      <c r="V41" s="549"/>
      <c r="W41" s="549"/>
      <c r="X41" s="549"/>
      <c r="Y41" s="549"/>
      <c r="Z41" s="549"/>
      <c r="AA41" s="491"/>
      <c r="AB41" s="491"/>
      <c r="AC41" s="491"/>
      <c r="AD41" s="491"/>
      <c r="AE41" s="491"/>
    </row>
    <row r="42" spans="1:37" s="19" customFormat="1" ht="30" hidden="1" customHeight="1">
      <c r="A42" s="477">
        <f t="shared" si="2"/>
        <v>0</v>
      </c>
      <c r="B42" s="486">
        <f t="shared" si="9"/>
        <v>0</v>
      </c>
      <c r="C42" s="486">
        <f t="shared" si="9"/>
        <v>0</v>
      </c>
      <c r="D42" s="486">
        <f t="shared" si="9"/>
        <v>0</v>
      </c>
      <c r="E42" s="486">
        <f t="shared" si="9"/>
        <v>0</v>
      </c>
      <c r="F42" s="486">
        <f t="shared" si="6"/>
        <v>0</v>
      </c>
      <c r="G42" s="486">
        <f>+'6-3표준조사 1'!V314</f>
        <v>0</v>
      </c>
      <c r="H42" s="487">
        <f>+'6-3표준조사 1'!Z314</f>
        <v>0</v>
      </c>
      <c r="I42" s="487">
        <f>+'6-3표준조사 1'!AA314</f>
        <v>0</v>
      </c>
      <c r="J42" s="487">
        <f>+'6-3표준조사 1'!AC314</f>
        <v>0</v>
      </c>
      <c r="K42" s="488">
        <f>+'6-3표준조사 1'!W314</f>
        <v>0</v>
      </c>
      <c r="L42" s="489">
        <f t="shared" si="3"/>
        <v>0</v>
      </c>
      <c r="M42" s="490">
        <f>IF('6-3표준조사 1'!$R$79="모두베기",'6-3표준조사 1'!$Y314,)</f>
        <v>0</v>
      </c>
      <c r="N42" s="490">
        <f>IF('6-3표준조사 1'!$R$79="줄베기",'6-3표준조사 1'!$Y314,)</f>
        <v>0</v>
      </c>
      <c r="O42" s="490">
        <f>IF('6-3표준조사 1'!$R$79="둘레베기",'6-3표준조사 1'!$Y314,)</f>
        <v>0</v>
      </c>
      <c r="P42" s="490">
        <f>IF('6-3표준조사 1'!$R$79="맹아제거",'6-3표준조사 1'!$Y314,)</f>
        <v>0</v>
      </c>
      <c r="Q42" s="490"/>
      <c r="R42" s="490"/>
      <c r="S42" s="490"/>
      <c r="T42" s="491"/>
      <c r="U42" s="549"/>
      <c r="V42" s="549"/>
      <c r="W42" s="549"/>
      <c r="X42" s="549"/>
      <c r="Y42" s="549"/>
      <c r="Z42" s="549"/>
      <c r="AA42" s="491"/>
      <c r="AB42" s="491"/>
      <c r="AC42" s="491"/>
      <c r="AD42" s="491"/>
      <c r="AE42" s="491"/>
    </row>
    <row r="43" spans="1:37" s="19" customFormat="1" ht="30" hidden="1" customHeight="1">
      <c r="A43" s="477">
        <f t="shared" si="2"/>
        <v>0</v>
      </c>
      <c r="B43" s="486">
        <f t="shared" si="9"/>
        <v>0</v>
      </c>
      <c r="C43" s="486">
        <f t="shared" si="9"/>
        <v>0</v>
      </c>
      <c r="D43" s="486">
        <f t="shared" si="9"/>
        <v>0</v>
      </c>
      <c r="E43" s="486">
        <f t="shared" si="9"/>
        <v>0</v>
      </c>
      <c r="F43" s="486">
        <f t="shared" si="6"/>
        <v>0</v>
      </c>
      <c r="G43" s="486">
        <f>+'6-3표준조사 1'!V315</f>
        <v>0</v>
      </c>
      <c r="H43" s="487">
        <f>+'6-3표준조사 1'!Z315</f>
        <v>0</v>
      </c>
      <c r="I43" s="487">
        <f>+'6-3표준조사 1'!AA315</f>
        <v>0</v>
      </c>
      <c r="J43" s="487">
        <f>+'6-3표준조사 1'!AC315</f>
        <v>0</v>
      </c>
      <c r="K43" s="488">
        <f>+'6-3표준조사 1'!W315</f>
        <v>0</v>
      </c>
      <c r="L43" s="489">
        <f t="shared" si="3"/>
        <v>0</v>
      </c>
      <c r="M43" s="490">
        <f>IF('6-3표준조사 1'!$R$79="모두베기",'6-3표준조사 1'!$Y315,)</f>
        <v>0</v>
      </c>
      <c r="N43" s="490">
        <f>IF('6-3표준조사 1'!$R$79="줄베기",'6-3표준조사 1'!$Y315,)</f>
        <v>0</v>
      </c>
      <c r="O43" s="490">
        <f>IF('6-3표준조사 1'!$R$79="둘레베기",'6-3표준조사 1'!$Y315,)</f>
        <v>0</v>
      </c>
      <c r="P43" s="490">
        <f>IF('6-3표준조사 1'!$R$79="맹아제거",'6-3표준조사 1'!$Y315,)</f>
        <v>0</v>
      </c>
      <c r="Q43" s="490"/>
      <c r="R43" s="490"/>
      <c r="S43" s="490"/>
      <c r="T43" s="491"/>
      <c r="U43" s="549"/>
      <c r="V43" s="549"/>
      <c r="W43" s="549"/>
      <c r="X43" s="549"/>
      <c r="Y43" s="549"/>
      <c r="Z43" s="549"/>
      <c r="AA43" s="491"/>
      <c r="AB43" s="491"/>
      <c r="AC43" s="491"/>
      <c r="AD43" s="491"/>
      <c r="AE43" s="491"/>
    </row>
    <row r="44" spans="1:37" s="19" customFormat="1" ht="30" hidden="1" customHeight="1">
      <c r="A44" s="477">
        <f t="shared" si="2"/>
        <v>0</v>
      </c>
      <c r="B44" s="486">
        <f t="shared" si="9"/>
        <v>0</v>
      </c>
      <c r="C44" s="486">
        <f t="shared" si="9"/>
        <v>0</v>
      </c>
      <c r="D44" s="486">
        <f t="shared" si="9"/>
        <v>0</v>
      </c>
      <c r="E44" s="486">
        <f t="shared" si="9"/>
        <v>0</v>
      </c>
      <c r="F44" s="486">
        <f t="shared" si="6"/>
        <v>0</v>
      </c>
      <c r="G44" s="486">
        <f>+'6-3표준조사 1'!V316</f>
        <v>0</v>
      </c>
      <c r="H44" s="487">
        <f>+'6-3표준조사 1'!Z316</f>
        <v>0</v>
      </c>
      <c r="I44" s="487">
        <f>+'6-3표준조사 1'!AA316</f>
        <v>0</v>
      </c>
      <c r="J44" s="487">
        <f>+'6-3표준조사 1'!AC316</f>
        <v>0</v>
      </c>
      <c r="K44" s="488">
        <f>+'6-3표준조사 1'!W316</f>
        <v>0</v>
      </c>
      <c r="L44" s="489">
        <f t="shared" si="3"/>
        <v>0</v>
      </c>
      <c r="M44" s="490">
        <f>IF('6-3표준조사 1'!$R$79="모두베기",'6-3표준조사 1'!$Y316,)</f>
        <v>0</v>
      </c>
      <c r="N44" s="490">
        <f>IF('6-3표준조사 1'!$R$79="줄베기",'6-3표준조사 1'!$Y316,)</f>
        <v>0</v>
      </c>
      <c r="O44" s="490">
        <f>IF('6-3표준조사 1'!$R$79="둘레베기",'6-3표준조사 1'!$Y316,)</f>
        <v>0</v>
      </c>
      <c r="P44" s="490">
        <f>IF('6-3표준조사 1'!$R$79="맹아제거",'6-3표준조사 1'!$Y316,)</f>
        <v>0</v>
      </c>
      <c r="Q44" s="490"/>
      <c r="R44" s="490"/>
      <c r="S44" s="490"/>
      <c r="T44" s="491"/>
      <c r="U44" s="549"/>
      <c r="V44" s="549"/>
      <c r="W44" s="549"/>
      <c r="X44" s="549"/>
      <c r="Y44" s="549"/>
      <c r="Z44" s="549"/>
      <c r="AA44" s="491"/>
      <c r="AB44" s="491"/>
      <c r="AC44" s="491"/>
      <c r="AD44" s="491"/>
      <c r="AE44" s="491"/>
    </row>
    <row r="45" spans="1:37" s="19" customFormat="1" ht="30" customHeight="1">
      <c r="A45" s="477">
        <f t="shared" si="2"/>
        <v>1</v>
      </c>
      <c r="B45" s="486" t="str">
        <f>+'6-3표준조사 1'!K379</f>
        <v>65-0</v>
      </c>
      <c r="C45" s="486" t="str">
        <f>+'6-3표준조사 1'!L379</f>
        <v>7-1</v>
      </c>
      <c r="D45" s="486" t="str">
        <f>+'6-3표준조사 1'!M379</f>
        <v>단양</v>
      </c>
      <c r="E45" s="486" t="str">
        <f>+'6-3표준조사 1'!N379</f>
        <v>어상천</v>
      </c>
      <c r="F45" s="486" t="str">
        <f>+'6-3표준조사 1'!O379</f>
        <v>임현</v>
      </c>
      <c r="G45" s="486" t="str">
        <f>+'6-3표준조사 1'!V384</f>
        <v>산52-1</v>
      </c>
      <c r="H45" s="487" t="str">
        <f>+'6-3표준조사 1'!Z384</f>
        <v>낙엽송</v>
      </c>
      <c r="I45" s="487" t="str">
        <f>+'6-3표준조사 1'!AA384</f>
        <v>(용)2-0</v>
      </c>
      <c r="J45" s="487" t="str">
        <f>+'6-3표준조사 1'!AC384</f>
        <v>2024 추기</v>
      </c>
      <c r="K45" s="488">
        <f>'6-3표준조사 1'!W384</f>
        <v>249.89</v>
      </c>
      <c r="L45" s="489">
        <f t="shared" si="3"/>
        <v>14.2</v>
      </c>
      <c r="M45" s="490">
        <f>IF('6-3표준조사 1'!$R$79="모두베기",'6-3표준조사 1'!$Y384,)</f>
        <v>14.2</v>
      </c>
      <c r="N45" s="490">
        <f>IF('6-3표준조사 1'!$R$79="줄베기",'6-3표준조사 1'!$Y384,)</f>
        <v>0</v>
      </c>
      <c r="O45" s="490">
        <f>IF('6-3표준조사 1'!$R$79="둘레베기",'6-3표준조사 1'!$Y384,)</f>
        <v>0</v>
      </c>
      <c r="P45" s="490">
        <f>IF('6-3표준조사 1'!$R$79="맹아제거",'6-3표준조사 1'!$Y384,)</f>
        <v>0</v>
      </c>
      <c r="Q45" s="489" t="s">
        <v>1107</v>
      </c>
      <c r="R45" s="490">
        <v>0</v>
      </c>
      <c r="S45" s="536">
        <f>'5-3단가산출서 1'!$D$243</f>
        <v>0</v>
      </c>
      <c r="T45" s="491" t="s">
        <v>1130</v>
      </c>
      <c r="U45" s="557"/>
      <c r="V45" s="557"/>
      <c r="W45" s="557">
        <v>1</v>
      </c>
      <c r="X45" s="557"/>
      <c r="Y45" s="557"/>
      <c r="Z45" s="557"/>
      <c r="AA45" s="491">
        <f>'6-3표준조사 1'!$AB$384</f>
        <v>3000</v>
      </c>
      <c r="AB45" s="491">
        <f>'6-3표준조사 1'!$Q$385</f>
        <v>1850</v>
      </c>
      <c r="AC45" s="492">
        <f>AB45/AA45</f>
        <v>0.6166666666666667</v>
      </c>
      <c r="AD45" s="492">
        <f>'6-3표준조사 1'!O381</f>
        <v>0.63790000000000002</v>
      </c>
      <c r="AE45" s="491"/>
      <c r="AF45" s="531">
        <f>AA45*M45</f>
        <v>42600</v>
      </c>
      <c r="AG45" s="531">
        <f>AB45*M45</f>
        <v>26270</v>
      </c>
      <c r="AH45" s="527"/>
      <c r="AJ45" s="533"/>
      <c r="AK45" s="533"/>
    </row>
    <row r="46" spans="1:37" s="19" customFormat="1" ht="30" hidden="1" customHeight="1">
      <c r="A46" s="477">
        <f t="shared" si="2"/>
        <v>0</v>
      </c>
      <c r="B46" s="486">
        <f t="shared" ref="B46:E52" si="10">IF($A46&gt;0,B45,)</f>
        <v>0</v>
      </c>
      <c r="C46" s="486">
        <f t="shared" si="10"/>
        <v>0</v>
      </c>
      <c r="D46" s="486">
        <f t="shared" si="10"/>
        <v>0</v>
      </c>
      <c r="E46" s="486">
        <f t="shared" si="10"/>
        <v>0</v>
      </c>
      <c r="F46" s="486">
        <f t="shared" si="6"/>
        <v>0</v>
      </c>
      <c r="G46" s="486">
        <f>+'6-3표준조사 1'!V385</f>
        <v>0</v>
      </c>
      <c r="H46" s="487">
        <f>+'6-3표준조사 1'!Z385</f>
        <v>0</v>
      </c>
      <c r="I46" s="487">
        <f>+'6-3표준조사 1'!AA385</f>
        <v>0</v>
      </c>
      <c r="J46" s="487">
        <f>+'6-3표준조사 1'!AC385</f>
        <v>0</v>
      </c>
      <c r="K46" s="488">
        <f>+'6-3표준조사 1'!W385</f>
        <v>0</v>
      </c>
      <c r="L46" s="489">
        <f t="shared" si="3"/>
        <v>0</v>
      </c>
      <c r="M46" s="490">
        <f>IF('6-3표준조사 1'!$R$79="모두베기",'6-3표준조사 1'!$Y385,)</f>
        <v>0</v>
      </c>
      <c r="N46" s="490">
        <f>IF('6-3표준조사 1'!$R$79="줄베기",'6-3표준조사 1'!$Y385,)</f>
        <v>0</v>
      </c>
      <c r="O46" s="490">
        <f>IF('6-3표준조사 1'!$R$79="둘레베기",'6-3표준조사 1'!$Y385,)</f>
        <v>0</v>
      </c>
      <c r="P46" s="490">
        <f>IF('6-3표준조사 1'!$R$79="맹아제거",'6-3표준조사 1'!$Y385,)</f>
        <v>0</v>
      </c>
      <c r="Q46" s="490"/>
      <c r="R46" s="490"/>
      <c r="S46" s="490"/>
      <c r="T46" s="491"/>
      <c r="U46" s="549"/>
      <c r="V46" s="549"/>
      <c r="W46" s="549"/>
      <c r="X46" s="549"/>
      <c r="Y46" s="549"/>
      <c r="Z46" s="549"/>
      <c r="AA46" s="491"/>
      <c r="AB46" s="491"/>
      <c r="AC46" s="491"/>
      <c r="AD46" s="491"/>
      <c r="AE46" s="491"/>
    </row>
    <row r="47" spans="1:37" s="19" customFormat="1" ht="30" hidden="1" customHeight="1">
      <c r="A47" s="477">
        <f t="shared" si="2"/>
        <v>0</v>
      </c>
      <c r="B47" s="486">
        <f t="shared" si="10"/>
        <v>0</v>
      </c>
      <c r="C47" s="486">
        <f t="shared" si="10"/>
        <v>0</v>
      </c>
      <c r="D47" s="486">
        <f t="shared" si="10"/>
        <v>0</v>
      </c>
      <c r="E47" s="486">
        <f t="shared" si="10"/>
        <v>0</v>
      </c>
      <c r="F47" s="486">
        <f t="shared" si="6"/>
        <v>0</v>
      </c>
      <c r="G47" s="486">
        <f>+'6-3표준조사 1'!V386</f>
        <v>0</v>
      </c>
      <c r="H47" s="487">
        <f>+'6-3표준조사 1'!Z386</f>
        <v>0</v>
      </c>
      <c r="I47" s="487">
        <f>+'6-3표준조사 1'!AA386</f>
        <v>0</v>
      </c>
      <c r="J47" s="487">
        <f>+'6-3표준조사 1'!AC386</f>
        <v>0</v>
      </c>
      <c r="K47" s="488">
        <f>+'6-3표준조사 1'!W386</f>
        <v>0</v>
      </c>
      <c r="L47" s="489">
        <f t="shared" si="3"/>
        <v>0</v>
      </c>
      <c r="M47" s="490">
        <f>IF('6-3표준조사 1'!$R$79="모두베기",'6-3표준조사 1'!$Y386,)</f>
        <v>0</v>
      </c>
      <c r="N47" s="490">
        <f>IF('6-3표준조사 1'!$R$79="줄베기",'6-3표준조사 1'!$Y386,)</f>
        <v>0</v>
      </c>
      <c r="O47" s="490">
        <f>IF('6-3표준조사 1'!$R$79="둘레베기",'6-3표준조사 1'!$Y386,)</f>
        <v>0</v>
      </c>
      <c r="P47" s="490">
        <f>IF('6-3표준조사 1'!$R$79="맹아제거",'6-3표준조사 1'!$Y386,)</f>
        <v>0</v>
      </c>
      <c r="Q47" s="490"/>
      <c r="R47" s="490"/>
      <c r="S47" s="490"/>
      <c r="T47" s="491"/>
      <c r="U47" s="549"/>
      <c r="V47" s="549"/>
      <c r="W47" s="549"/>
      <c r="X47" s="549"/>
      <c r="Y47" s="549"/>
      <c r="Z47" s="549"/>
      <c r="AA47" s="491"/>
      <c r="AB47" s="491"/>
      <c r="AC47" s="491"/>
      <c r="AD47" s="491"/>
      <c r="AE47" s="491"/>
    </row>
    <row r="48" spans="1:37" s="19" customFormat="1" ht="30" hidden="1" customHeight="1">
      <c r="A48" s="477">
        <f t="shared" si="2"/>
        <v>0</v>
      </c>
      <c r="B48" s="486">
        <f t="shared" si="10"/>
        <v>0</v>
      </c>
      <c r="C48" s="486">
        <f t="shared" si="10"/>
        <v>0</v>
      </c>
      <c r="D48" s="486">
        <f t="shared" si="10"/>
        <v>0</v>
      </c>
      <c r="E48" s="486">
        <f t="shared" si="10"/>
        <v>0</v>
      </c>
      <c r="F48" s="486">
        <f t="shared" si="6"/>
        <v>0</v>
      </c>
      <c r="G48" s="486">
        <f>+'6-3표준조사 1'!V387</f>
        <v>0</v>
      </c>
      <c r="H48" s="487">
        <f>+'6-3표준조사 1'!Z387</f>
        <v>0</v>
      </c>
      <c r="I48" s="487">
        <f>+'6-3표준조사 1'!AA387</f>
        <v>0</v>
      </c>
      <c r="J48" s="487">
        <f>+'6-3표준조사 1'!AC387</f>
        <v>0</v>
      </c>
      <c r="K48" s="488">
        <f>+'6-3표준조사 1'!W387</f>
        <v>0</v>
      </c>
      <c r="L48" s="489">
        <f t="shared" si="3"/>
        <v>0</v>
      </c>
      <c r="M48" s="490">
        <f>IF('6-3표준조사 1'!$R$79="모두베기",'6-3표준조사 1'!$Y387,)</f>
        <v>0</v>
      </c>
      <c r="N48" s="490">
        <f>IF('6-3표준조사 1'!$R$79="줄베기",'6-3표준조사 1'!$Y387,)</f>
        <v>0</v>
      </c>
      <c r="O48" s="490">
        <f>IF('6-3표준조사 1'!$R$79="둘레베기",'6-3표준조사 1'!$Y387,)</f>
        <v>0</v>
      </c>
      <c r="P48" s="490">
        <f>IF('6-3표준조사 1'!$R$79="맹아제거",'6-3표준조사 1'!$Y387,)</f>
        <v>0</v>
      </c>
      <c r="Q48" s="490"/>
      <c r="R48" s="490"/>
      <c r="S48" s="490"/>
      <c r="T48" s="491"/>
      <c r="U48" s="549"/>
      <c r="V48" s="549"/>
      <c r="W48" s="549"/>
      <c r="X48" s="549"/>
      <c r="Y48" s="549"/>
      <c r="Z48" s="549"/>
      <c r="AA48" s="491"/>
      <c r="AB48" s="491"/>
      <c r="AC48" s="491"/>
      <c r="AD48" s="491"/>
      <c r="AE48" s="491"/>
    </row>
    <row r="49" spans="1:37" s="19" customFormat="1" ht="30" hidden="1" customHeight="1">
      <c r="A49" s="477">
        <f t="shared" si="2"/>
        <v>0</v>
      </c>
      <c r="B49" s="486">
        <f t="shared" si="10"/>
        <v>0</v>
      </c>
      <c r="C49" s="486">
        <f t="shared" si="10"/>
        <v>0</v>
      </c>
      <c r="D49" s="486">
        <f t="shared" si="10"/>
        <v>0</v>
      </c>
      <c r="E49" s="486">
        <f t="shared" si="10"/>
        <v>0</v>
      </c>
      <c r="F49" s="486">
        <f t="shared" si="6"/>
        <v>0</v>
      </c>
      <c r="G49" s="486">
        <f>+'6-3표준조사 1'!V388</f>
        <v>0</v>
      </c>
      <c r="H49" s="487">
        <f>+'6-3표준조사 1'!Z388</f>
        <v>0</v>
      </c>
      <c r="I49" s="487">
        <f>+'6-3표준조사 1'!AA388</f>
        <v>0</v>
      </c>
      <c r="J49" s="487">
        <f>+'6-3표준조사 1'!AC388</f>
        <v>0</v>
      </c>
      <c r="K49" s="488">
        <f>+'6-3표준조사 1'!W388</f>
        <v>0</v>
      </c>
      <c r="L49" s="489">
        <f t="shared" si="3"/>
        <v>0</v>
      </c>
      <c r="M49" s="490">
        <f>IF('6-3표준조사 1'!$R$79="모두베기",'6-3표준조사 1'!$Y388,)</f>
        <v>0</v>
      </c>
      <c r="N49" s="490">
        <f>IF('6-3표준조사 1'!$R$79="줄베기",'6-3표준조사 1'!$Y388,)</f>
        <v>0</v>
      </c>
      <c r="O49" s="490">
        <f>IF('6-3표준조사 1'!$R$79="둘레베기",'6-3표준조사 1'!$Y388,)</f>
        <v>0</v>
      </c>
      <c r="P49" s="490">
        <f>IF('6-3표준조사 1'!$R$79="맹아제거",'6-3표준조사 1'!$Y388,)</f>
        <v>0</v>
      </c>
      <c r="Q49" s="490"/>
      <c r="R49" s="490"/>
      <c r="S49" s="490"/>
      <c r="T49" s="491"/>
      <c r="U49" s="549"/>
      <c r="V49" s="549"/>
      <c r="W49" s="549"/>
      <c r="X49" s="549"/>
      <c r="Y49" s="549"/>
      <c r="Z49" s="549"/>
      <c r="AA49" s="491"/>
      <c r="AB49" s="491"/>
      <c r="AC49" s="491"/>
      <c r="AD49" s="491"/>
      <c r="AE49" s="491"/>
    </row>
    <row r="50" spans="1:37" s="19" customFormat="1" ht="30" hidden="1" customHeight="1">
      <c r="A50" s="477">
        <f t="shared" si="2"/>
        <v>0</v>
      </c>
      <c r="B50" s="486">
        <f t="shared" si="10"/>
        <v>0</v>
      </c>
      <c r="C50" s="486">
        <f t="shared" si="10"/>
        <v>0</v>
      </c>
      <c r="D50" s="486">
        <f t="shared" si="10"/>
        <v>0</v>
      </c>
      <c r="E50" s="486">
        <f t="shared" si="10"/>
        <v>0</v>
      </c>
      <c r="F50" s="486">
        <f t="shared" si="6"/>
        <v>0</v>
      </c>
      <c r="G50" s="486">
        <f>+'6-3표준조사 1'!V389</f>
        <v>0</v>
      </c>
      <c r="H50" s="487">
        <f>+'6-3표준조사 1'!Z389</f>
        <v>0</v>
      </c>
      <c r="I50" s="487">
        <f>+'6-3표준조사 1'!AA389</f>
        <v>0</v>
      </c>
      <c r="J50" s="487">
        <f>+'6-3표준조사 1'!AC389</f>
        <v>0</v>
      </c>
      <c r="K50" s="488">
        <f>+'6-3표준조사 1'!W389</f>
        <v>0</v>
      </c>
      <c r="L50" s="489">
        <f t="shared" si="3"/>
        <v>0</v>
      </c>
      <c r="M50" s="490">
        <f>IF('6-3표준조사 1'!$R$79="모두베기",'6-3표준조사 1'!$Y389,)</f>
        <v>0</v>
      </c>
      <c r="N50" s="490">
        <f>IF('6-3표준조사 1'!$R$79="줄베기",'6-3표준조사 1'!$Y389,)</f>
        <v>0</v>
      </c>
      <c r="O50" s="490">
        <f>IF('6-3표준조사 1'!$R$79="둘레베기",'6-3표준조사 1'!$Y389,)</f>
        <v>0</v>
      </c>
      <c r="P50" s="490">
        <f>IF('6-3표준조사 1'!$R$79="맹아제거",'6-3표준조사 1'!$Y389,)</f>
        <v>0</v>
      </c>
      <c r="Q50" s="490"/>
      <c r="R50" s="490"/>
      <c r="S50" s="490"/>
      <c r="T50" s="491"/>
      <c r="U50" s="549"/>
      <c r="V50" s="549"/>
      <c r="W50" s="549"/>
      <c r="X50" s="549"/>
      <c r="Y50" s="549"/>
      <c r="Z50" s="549"/>
      <c r="AA50" s="491"/>
      <c r="AB50" s="491"/>
      <c r="AC50" s="491"/>
      <c r="AD50" s="491"/>
      <c r="AE50" s="491"/>
    </row>
    <row r="51" spans="1:37" s="19" customFormat="1" ht="30" hidden="1" customHeight="1">
      <c r="A51" s="477">
        <f t="shared" si="2"/>
        <v>0</v>
      </c>
      <c r="B51" s="486">
        <f t="shared" si="10"/>
        <v>0</v>
      </c>
      <c r="C51" s="486">
        <f t="shared" si="10"/>
        <v>0</v>
      </c>
      <c r="D51" s="486">
        <f t="shared" si="10"/>
        <v>0</v>
      </c>
      <c r="E51" s="486">
        <f t="shared" si="10"/>
        <v>0</v>
      </c>
      <c r="F51" s="486">
        <f t="shared" si="6"/>
        <v>0</v>
      </c>
      <c r="G51" s="486">
        <f>+'6-3표준조사 1'!V390</f>
        <v>0</v>
      </c>
      <c r="H51" s="487">
        <f>+'6-3표준조사 1'!Z390</f>
        <v>0</v>
      </c>
      <c r="I51" s="487">
        <f>+'6-3표준조사 1'!AA390</f>
        <v>0</v>
      </c>
      <c r="J51" s="487">
        <f>+'6-3표준조사 1'!AC390</f>
        <v>0</v>
      </c>
      <c r="K51" s="488">
        <f>+'6-3표준조사 1'!W390</f>
        <v>0</v>
      </c>
      <c r="L51" s="489">
        <f t="shared" si="3"/>
        <v>0</v>
      </c>
      <c r="M51" s="490">
        <f>IF('6-3표준조사 1'!$R$79="모두베기",'6-3표준조사 1'!$Y390,)</f>
        <v>0</v>
      </c>
      <c r="N51" s="490">
        <f>IF('6-3표준조사 1'!$R$79="줄베기",'6-3표준조사 1'!$Y390,)</f>
        <v>0</v>
      </c>
      <c r="O51" s="490">
        <f>IF('6-3표준조사 1'!$R$79="둘레베기",'6-3표준조사 1'!$Y390,)</f>
        <v>0</v>
      </c>
      <c r="P51" s="490">
        <f>IF('6-3표준조사 1'!$R$79="맹아제거",'6-3표준조사 1'!$Y390,)</f>
        <v>0</v>
      </c>
      <c r="Q51" s="490"/>
      <c r="R51" s="490"/>
      <c r="S51" s="490"/>
      <c r="T51" s="491"/>
      <c r="U51" s="549"/>
      <c r="V51" s="549"/>
      <c r="W51" s="549"/>
      <c r="X51" s="549"/>
      <c r="Y51" s="549"/>
      <c r="Z51" s="549"/>
      <c r="AA51" s="491"/>
      <c r="AB51" s="491"/>
      <c r="AC51" s="491"/>
      <c r="AD51" s="491"/>
      <c r="AE51" s="491"/>
    </row>
    <row r="52" spans="1:37" s="19" customFormat="1" ht="30" hidden="1" customHeight="1">
      <c r="A52" s="477">
        <f t="shared" si="2"/>
        <v>0</v>
      </c>
      <c r="B52" s="486">
        <f t="shared" si="10"/>
        <v>0</v>
      </c>
      <c r="C52" s="486">
        <f t="shared" si="10"/>
        <v>0</v>
      </c>
      <c r="D52" s="486">
        <f t="shared" si="10"/>
        <v>0</v>
      </c>
      <c r="E52" s="486">
        <f t="shared" si="10"/>
        <v>0</v>
      </c>
      <c r="F52" s="486">
        <f t="shared" si="6"/>
        <v>0</v>
      </c>
      <c r="G52" s="486">
        <f>+'6-3표준조사 1'!V391</f>
        <v>0</v>
      </c>
      <c r="H52" s="487">
        <f>+'6-3표준조사 1'!Z391</f>
        <v>0</v>
      </c>
      <c r="I52" s="487">
        <f>+'6-3표준조사 1'!AA391</f>
        <v>0</v>
      </c>
      <c r="J52" s="487">
        <f>+'6-3표준조사 1'!AC391</f>
        <v>0</v>
      </c>
      <c r="K52" s="488">
        <f>+'6-3표준조사 1'!W391</f>
        <v>0</v>
      </c>
      <c r="L52" s="489">
        <f t="shared" si="3"/>
        <v>0</v>
      </c>
      <c r="M52" s="490">
        <f>IF('6-3표준조사 1'!$R$79="모두베기",'6-3표준조사 1'!$Y391,)</f>
        <v>0</v>
      </c>
      <c r="N52" s="490">
        <f>IF('6-3표준조사 1'!$R$79="줄베기",'6-3표준조사 1'!$Y391,)</f>
        <v>0</v>
      </c>
      <c r="O52" s="490">
        <f>IF('6-3표준조사 1'!$R$79="둘레베기",'6-3표준조사 1'!$Y391,)</f>
        <v>0</v>
      </c>
      <c r="P52" s="490">
        <f>IF('6-3표준조사 1'!$R$79="맹아제거",'6-3표준조사 1'!$Y391,)</f>
        <v>0</v>
      </c>
      <c r="Q52" s="490"/>
      <c r="R52" s="490"/>
      <c r="S52" s="490"/>
      <c r="T52" s="491"/>
      <c r="U52" s="549"/>
      <c r="V52" s="549"/>
      <c r="W52" s="549"/>
      <c r="X52" s="549"/>
      <c r="Y52" s="549"/>
      <c r="Z52" s="549"/>
      <c r="AA52" s="491"/>
      <c r="AB52" s="491"/>
      <c r="AC52" s="491"/>
      <c r="AD52" s="491"/>
      <c r="AE52" s="491"/>
    </row>
    <row r="53" spans="1:37" s="19" customFormat="1" ht="30" customHeight="1">
      <c r="A53" s="477">
        <f t="shared" si="2"/>
        <v>1</v>
      </c>
      <c r="B53" s="486" t="str">
        <f>+'6-3표준조사 1'!K454</f>
        <v>61-0</v>
      </c>
      <c r="C53" s="486" t="str">
        <f>+'6-3표준조사 1'!L454</f>
        <v>64-0</v>
      </c>
      <c r="D53" s="486" t="str">
        <f>+'6-3표준조사 1'!M454</f>
        <v>단양</v>
      </c>
      <c r="E53" s="486" t="str">
        <f>+'6-3표준조사 1'!N454</f>
        <v>대강</v>
      </c>
      <c r="F53" s="486" t="str">
        <f>+'6-3표준조사 1'!O454</f>
        <v>올산</v>
      </c>
      <c r="G53" s="486" t="str">
        <f>+'6-3표준조사 1'!V459</f>
        <v>산74-40</v>
      </c>
      <c r="H53" s="487" t="str">
        <f>+'6-3표준조사 1'!Z459</f>
        <v>소나무</v>
      </c>
      <c r="I53" s="487" t="str">
        <f>+'6-3표준조사 1'!AA459</f>
        <v>(용)2-0</v>
      </c>
      <c r="J53" s="487">
        <f>+'6-3표준조사 1'!AC459</f>
        <v>2024</v>
      </c>
      <c r="K53" s="488">
        <f>'6-3표준조사 1'!W459</f>
        <v>144.43</v>
      </c>
      <c r="L53" s="489">
        <f t="shared" si="3"/>
        <v>2.9</v>
      </c>
      <c r="M53" s="490">
        <f>IF('6-3표준조사 1'!$R$79="모두베기",'6-3표준조사 1'!$Y459,)</f>
        <v>2.9</v>
      </c>
      <c r="N53" s="490">
        <f>IF('6-3표준조사 1'!$R$79="줄베기",'6-3표준조사 1'!$Y459,)</f>
        <v>0</v>
      </c>
      <c r="O53" s="490">
        <f>IF('6-3표준조사 1'!$R$79="둘레베기",'6-3표준조사 1'!$Y459,)</f>
        <v>0</v>
      </c>
      <c r="P53" s="490">
        <f>IF('6-3표준조사 1'!$R$79="맹아제거",'6-3표준조사 1'!$Y459,)</f>
        <v>0</v>
      </c>
      <c r="Q53" s="489" t="s">
        <v>1107</v>
      </c>
      <c r="R53" s="490">
        <v>0</v>
      </c>
      <c r="S53" s="536">
        <f>'5-3단가산출서 1'!$D$288</f>
        <v>0</v>
      </c>
      <c r="T53" s="491" t="s">
        <v>1130</v>
      </c>
      <c r="U53" s="557"/>
      <c r="V53" s="557"/>
      <c r="W53" s="557">
        <v>10</v>
      </c>
      <c r="X53" s="557"/>
      <c r="Y53" s="557"/>
      <c r="Z53" s="557"/>
      <c r="AA53" s="491">
        <f>'6-3표준조사 1'!$AB$459</f>
        <v>3000</v>
      </c>
      <c r="AB53" s="491">
        <f>'6-3표준조사 1'!$Q$460</f>
        <v>2275</v>
      </c>
      <c r="AC53" s="492">
        <f>AB53/AA53</f>
        <v>0.7583333333333333</v>
      </c>
      <c r="AD53" s="492">
        <f>'6-3표준조사 1'!O456</f>
        <v>0.77780000000000005</v>
      </c>
      <c r="AE53" s="491"/>
      <c r="AF53" s="531">
        <f>AA53*M53</f>
        <v>8700</v>
      </c>
      <c r="AG53" s="531">
        <f>AB53*M53</f>
        <v>6597.5</v>
      </c>
      <c r="AH53" s="527"/>
      <c r="AK53" s="534"/>
    </row>
    <row r="54" spans="1:37" s="19" customFormat="1" ht="30" hidden="1" customHeight="1">
      <c r="A54" s="477">
        <f t="shared" si="2"/>
        <v>0</v>
      </c>
      <c r="B54" s="486">
        <f t="shared" ref="B54:E60" si="11">IF($A54&gt;0,B53,)</f>
        <v>0</v>
      </c>
      <c r="C54" s="486">
        <f t="shared" si="11"/>
        <v>0</v>
      </c>
      <c r="D54" s="486">
        <f t="shared" si="11"/>
        <v>0</v>
      </c>
      <c r="E54" s="486">
        <f t="shared" si="11"/>
        <v>0</v>
      </c>
      <c r="F54" s="486">
        <f t="shared" si="6"/>
        <v>0</v>
      </c>
      <c r="G54" s="486">
        <f>+'6-3표준조사 1'!V460</f>
        <v>0</v>
      </c>
      <c r="H54" s="487">
        <f>+'6-3표준조사 1'!Z460</f>
        <v>0</v>
      </c>
      <c r="I54" s="487">
        <f>+'6-3표준조사 1'!AA460</f>
        <v>0</v>
      </c>
      <c r="J54" s="487">
        <f>+'6-3표준조사 1'!AC460</f>
        <v>0</v>
      </c>
      <c r="K54" s="488">
        <f>+'6-3표준조사 1'!W460</f>
        <v>0</v>
      </c>
      <c r="L54" s="489">
        <f t="shared" si="3"/>
        <v>0</v>
      </c>
      <c r="M54" s="490">
        <f>IF('6-3표준조사 1'!$R$79="모두베기",'6-3표준조사 1'!$Y460,)</f>
        <v>0</v>
      </c>
      <c r="N54" s="490">
        <f>IF('6-3표준조사 1'!$R$79="줄베기",'6-3표준조사 1'!$Y460,)</f>
        <v>0</v>
      </c>
      <c r="O54" s="490">
        <f>IF('6-3표준조사 1'!$R$79="둘레베기",'6-3표준조사 1'!$Y460,)</f>
        <v>0</v>
      </c>
      <c r="P54" s="490">
        <f>IF('6-3표준조사 1'!$R$79="맹아제거",'6-3표준조사 1'!$Y460,)</f>
        <v>0</v>
      </c>
      <c r="Q54" s="490"/>
      <c r="R54" s="490"/>
      <c r="S54" s="490"/>
      <c r="T54" s="491"/>
      <c r="U54" s="549"/>
      <c r="V54" s="549"/>
      <c r="W54" s="549"/>
      <c r="X54" s="549"/>
      <c r="Y54" s="549"/>
      <c r="Z54" s="549"/>
      <c r="AA54" s="491"/>
      <c r="AB54" s="491"/>
      <c r="AC54" s="491"/>
      <c r="AD54" s="491"/>
      <c r="AE54" s="491"/>
    </row>
    <row r="55" spans="1:37" s="19" customFormat="1" ht="30" hidden="1" customHeight="1">
      <c r="A55" s="477">
        <f t="shared" si="2"/>
        <v>0</v>
      </c>
      <c r="B55" s="486">
        <f t="shared" si="11"/>
        <v>0</v>
      </c>
      <c r="C55" s="486">
        <f t="shared" si="11"/>
        <v>0</v>
      </c>
      <c r="D55" s="486">
        <f t="shared" si="11"/>
        <v>0</v>
      </c>
      <c r="E55" s="486">
        <f t="shared" si="11"/>
        <v>0</v>
      </c>
      <c r="F55" s="486">
        <f t="shared" si="6"/>
        <v>0</v>
      </c>
      <c r="G55" s="486">
        <f>+'6-3표준조사 1'!V461</f>
        <v>0</v>
      </c>
      <c r="H55" s="487">
        <f>+'6-3표준조사 1'!Z461</f>
        <v>0</v>
      </c>
      <c r="I55" s="487">
        <f>+'6-3표준조사 1'!AA461</f>
        <v>0</v>
      </c>
      <c r="J55" s="487">
        <f>+'6-3표준조사 1'!AC461</f>
        <v>0</v>
      </c>
      <c r="K55" s="488">
        <f>+'6-3표준조사 1'!W461</f>
        <v>0</v>
      </c>
      <c r="L55" s="489">
        <f t="shared" si="3"/>
        <v>0</v>
      </c>
      <c r="M55" s="490">
        <f>IF('6-3표준조사 1'!$R$79="모두베기",'6-3표준조사 1'!$Y461,)</f>
        <v>0</v>
      </c>
      <c r="N55" s="490">
        <f>IF('6-3표준조사 1'!$R$79="줄베기",'6-3표준조사 1'!$Y461,)</f>
        <v>0</v>
      </c>
      <c r="O55" s="490">
        <f>IF('6-3표준조사 1'!$R$79="둘레베기",'6-3표준조사 1'!$Y461,)</f>
        <v>0</v>
      </c>
      <c r="P55" s="490">
        <f>IF('6-3표준조사 1'!$R$79="맹아제거",'6-3표준조사 1'!$Y461,)</f>
        <v>0</v>
      </c>
      <c r="Q55" s="490"/>
      <c r="R55" s="490"/>
      <c r="S55" s="490"/>
      <c r="T55" s="491"/>
      <c r="U55" s="549"/>
      <c r="V55" s="549"/>
      <c r="W55" s="549"/>
      <c r="X55" s="549"/>
      <c r="Y55" s="549"/>
      <c r="Z55" s="549"/>
      <c r="AA55" s="491"/>
      <c r="AB55" s="491"/>
      <c r="AC55" s="491"/>
      <c r="AD55" s="491"/>
      <c r="AE55" s="491"/>
    </row>
    <row r="56" spans="1:37" s="19" customFormat="1" ht="30" hidden="1" customHeight="1">
      <c r="A56" s="477">
        <f t="shared" si="2"/>
        <v>0</v>
      </c>
      <c r="B56" s="486">
        <f t="shared" si="11"/>
        <v>0</v>
      </c>
      <c r="C56" s="486">
        <f t="shared" si="11"/>
        <v>0</v>
      </c>
      <c r="D56" s="486">
        <f t="shared" si="11"/>
        <v>0</v>
      </c>
      <c r="E56" s="486">
        <f t="shared" si="11"/>
        <v>0</v>
      </c>
      <c r="F56" s="486">
        <f t="shared" si="6"/>
        <v>0</v>
      </c>
      <c r="G56" s="486">
        <f>+'6-3표준조사 1'!V462</f>
        <v>0</v>
      </c>
      <c r="H56" s="487">
        <f>+'6-3표준조사 1'!Z462</f>
        <v>0</v>
      </c>
      <c r="I56" s="487">
        <f>+'6-3표준조사 1'!AA462</f>
        <v>0</v>
      </c>
      <c r="J56" s="487">
        <f>+'6-3표준조사 1'!AC462</f>
        <v>0</v>
      </c>
      <c r="K56" s="488">
        <f>+'6-3표준조사 1'!W462</f>
        <v>0</v>
      </c>
      <c r="L56" s="489">
        <f t="shared" si="3"/>
        <v>0</v>
      </c>
      <c r="M56" s="490">
        <f>IF('6-3표준조사 1'!$R$79="모두베기",'6-3표준조사 1'!$Y462,)</f>
        <v>0</v>
      </c>
      <c r="N56" s="490">
        <f>IF('6-3표준조사 1'!$R$79="줄베기",'6-3표준조사 1'!$Y462,)</f>
        <v>0</v>
      </c>
      <c r="O56" s="490">
        <f>IF('6-3표준조사 1'!$R$79="둘레베기",'6-3표준조사 1'!$Y462,)</f>
        <v>0</v>
      </c>
      <c r="P56" s="490">
        <f>IF('6-3표준조사 1'!$R$79="맹아제거",'6-3표준조사 1'!$Y462,)</f>
        <v>0</v>
      </c>
      <c r="Q56" s="490"/>
      <c r="R56" s="490"/>
      <c r="S56" s="490"/>
      <c r="T56" s="491"/>
      <c r="U56" s="549"/>
      <c r="V56" s="549"/>
      <c r="W56" s="549"/>
      <c r="X56" s="549"/>
      <c r="Y56" s="549"/>
      <c r="Z56" s="549"/>
      <c r="AA56" s="491"/>
      <c r="AB56" s="491"/>
      <c r="AC56" s="491"/>
      <c r="AD56" s="491"/>
      <c r="AE56" s="491"/>
    </row>
    <row r="57" spans="1:37" s="19" customFormat="1" ht="30" hidden="1" customHeight="1">
      <c r="A57" s="477">
        <f t="shared" si="2"/>
        <v>0</v>
      </c>
      <c r="B57" s="486">
        <f t="shared" si="11"/>
        <v>0</v>
      </c>
      <c r="C57" s="486">
        <f t="shared" si="11"/>
        <v>0</v>
      </c>
      <c r="D57" s="486">
        <f t="shared" si="11"/>
        <v>0</v>
      </c>
      <c r="E57" s="486">
        <f t="shared" si="11"/>
        <v>0</v>
      </c>
      <c r="F57" s="486">
        <f t="shared" si="6"/>
        <v>0</v>
      </c>
      <c r="G57" s="486">
        <f>+'6-3표준조사 1'!V463</f>
        <v>0</v>
      </c>
      <c r="H57" s="487">
        <f>+'6-3표준조사 1'!Z463</f>
        <v>0</v>
      </c>
      <c r="I57" s="487">
        <f>+'6-3표준조사 1'!AA463</f>
        <v>0</v>
      </c>
      <c r="J57" s="487">
        <f>+'6-3표준조사 1'!AC463</f>
        <v>0</v>
      </c>
      <c r="K57" s="488">
        <f>+'6-3표준조사 1'!W463</f>
        <v>0</v>
      </c>
      <c r="L57" s="489">
        <f t="shared" si="3"/>
        <v>0</v>
      </c>
      <c r="M57" s="490">
        <f>IF('6-3표준조사 1'!$R$79="모두베기",'6-3표준조사 1'!$Y463,)</f>
        <v>0</v>
      </c>
      <c r="N57" s="490">
        <f>IF('6-3표준조사 1'!$R$79="줄베기",'6-3표준조사 1'!$Y463,)</f>
        <v>0</v>
      </c>
      <c r="O57" s="490">
        <f>IF('6-3표준조사 1'!$R$79="둘레베기",'6-3표준조사 1'!$Y463,)</f>
        <v>0</v>
      </c>
      <c r="P57" s="490">
        <f>IF('6-3표준조사 1'!$R$79="맹아제거",'6-3표준조사 1'!$Y463,)</f>
        <v>0</v>
      </c>
      <c r="Q57" s="490"/>
      <c r="R57" s="490"/>
      <c r="S57" s="490"/>
      <c r="T57" s="491"/>
      <c r="U57" s="549"/>
      <c r="V57" s="549"/>
      <c r="W57" s="549"/>
      <c r="X57" s="549"/>
      <c r="Y57" s="549"/>
      <c r="Z57" s="549"/>
      <c r="AA57" s="491"/>
      <c r="AB57" s="491"/>
      <c r="AC57" s="491"/>
      <c r="AD57" s="491"/>
      <c r="AE57" s="491"/>
    </row>
    <row r="58" spans="1:37" s="19" customFormat="1" ht="30" hidden="1" customHeight="1">
      <c r="A58" s="477">
        <f t="shared" si="2"/>
        <v>0</v>
      </c>
      <c r="B58" s="486">
        <f t="shared" si="11"/>
        <v>0</v>
      </c>
      <c r="C58" s="486">
        <f t="shared" si="11"/>
        <v>0</v>
      </c>
      <c r="D58" s="486">
        <f t="shared" si="11"/>
        <v>0</v>
      </c>
      <c r="E58" s="486">
        <f t="shared" si="11"/>
        <v>0</v>
      </c>
      <c r="F58" s="486">
        <f t="shared" si="6"/>
        <v>0</v>
      </c>
      <c r="G58" s="486">
        <f>+'6-3표준조사 1'!V464</f>
        <v>0</v>
      </c>
      <c r="H58" s="487">
        <f>+'6-3표준조사 1'!Z464</f>
        <v>0</v>
      </c>
      <c r="I58" s="487">
        <f>+'6-3표준조사 1'!AA464</f>
        <v>0</v>
      </c>
      <c r="J58" s="487">
        <f>+'6-3표준조사 1'!AC464</f>
        <v>0</v>
      </c>
      <c r="K58" s="488">
        <f>+'6-3표준조사 1'!W464</f>
        <v>0</v>
      </c>
      <c r="L58" s="489">
        <f t="shared" si="3"/>
        <v>0</v>
      </c>
      <c r="M58" s="490">
        <f>IF('6-3표준조사 1'!$R$79="모두베기",'6-3표준조사 1'!$Y464,)</f>
        <v>0</v>
      </c>
      <c r="N58" s="490">
        <f>IF('6-3표준조사 1'!$R$79="줄베기",'6-3표준조사 1'!$Y464,)</f>
        <v>0</v>
      </c>
      <c r="O58" s="490">
        <f>IF('6-3표준조사 1'!$R$79="둘레베기",'6-3표준조사 1'!$Y464,)</f>
        <v>0</v>
      </c>
      <c r="P58" s="490">
        <f>IF('6-3표준조사 1'!$R$79="맹아제거",'6-3표준조사 1'!$Y464,)</f>
        <v>0</v>
      </c>
      <c r="Q58" s="490"/>
      <c r="R58" s="490"/>
      <c r="S58" s="490"/>
      <c r="T58" s="491"/>
      <c r="U58" s="549"/>
      <c r="V58" s="549"/>
      <c r="W58" s="549"/>
      <c r="X58" s="549"/>
      <c r="Y58" s="549"/>
      <c r="Z58" s="549"/>
      <c r="AA58" s="491"/>
      <c r="AB58" s="491"/>
      <c r="AC58" s="491"/>
      <c r="AD58" s="491"/>
      <c r="AE58" s="491"/>
    </row>
    <row r="59" spans="1:37" s="19" customFormat="1" ht="30" hidden="1" customHeight="1">
      <c r="A59" s="477">
        <f t="shared" si="2"/>
        <v>0</v>
      </c>
      <c r="B59" s="486">
        <f t="shared" si="11"/>
        <v>0</v>
      </c>
      <c r="C59" s="486">
        <f t="shared" si="11"/>
        <v>0</v>
      </c>
      <c r="D59" s="486">
        <f t="shared" si="11"/>
        <v>0</v>
      </c>
      <c r="E59" s="486">
        <f t="shared" si="11"/>
        <v>0</v>
      </c>
      <c r="F59" s="486">
        <f t="shared" si="6"/>
        <v>0</v>
      </c>
      <c r="G59" s="486">
        <f>+'6-3표준조사 1'!V465</f>
        <v>0</v>
      </c>
      <c r="H59" s="487">
        <f>+'6-3표준조사 1'!Z465</f>
        <v>0</v>
      </c>
      <c r="I59" s="487">
        <f>+'6-3표준조사 1'!AA465</f>
        <v>0</v>
      </c>
      <c r="J59" s="487">
        <f>+'6-3표준조사 1'!AC465</f>
        <v>0</v>
      </c>
      <c r="K59" s="488">
        <f>+'6-3표준조사 1'!W465</f>
        <v>0</v>
      </c>
      <c r="L59" s="489">
        <f t="shared" si="3"/>
        <v>0</v>
      </c>
      <c r="M59" s="490">
        <f>IF('6-3표준조사 1'!$R$79="모두베기",'6-3표준조사 1'!$Y465,)</f>
        <v>0</v>
      </c>
      <c r="N59" s="490">
        <f>IF('6-3표준조사 1'!$R$79="줄베기",'6-3표준조사 1'!$Y465,)</f>
        <v>0</v>
      </c>
      <c r="O59" s="490">
        <f>IF('6-3표준조사 1'!$R$79="둘레베기",'6-3표준조사 1'!$Y465,)</f>
        <v>0</v>
      </c>
      <c r="P59" s="490">
        <f>IF('6-3표준조사 1'!$R$79="맹아제거",'6-3표준조사 1'!$Y465,)</f>
        <v>0</v>
      </c>
      <c r="Q59" s="490"/>
      <c r="R59" s="490"/>
      <c r="S59" s="490"/>
      <c r="T59" s="491"/>
      <c r="U59" s="549"/>
      <c r="V59" s="549"/>
      <c r="W59" s="549"/>
      <c r="X59" s="549"/>
      <c r="Y59" s="549"/>
      <c r="Z59" s="549"/>
      <c r="AA59" s="491"/>
      <c r="AB59" s="491"/>
      <c r="AC59" s="491"/>
      <c r="AD59" s="491"/>
      <c r="AE59" s="491"/>
    </row>
    <row r="60" spans="1:37" s="19" customFormat="1" ht="30" hidden="1" customHeight="1">
      <c r="A60" s="477">
        <f t="shared" si="2"/>
        <v>0</v>
      </c>
      <c r="B60" s="486">
        <f t="shared" si="11"/>
        <v>0</v>
      </c>
      <c r="C60" s="486">
        <f t="shared" si="11"/>
        <v>0</v>
      </c>
      <c r="D60" s="486">
        <f t="shared" si="11"/>
        <v>0</v>
      </c>
      <c r="E60" s="486">
        <f t="shared" si="11"/>
        <v>0</v>
      </c>
      <c r="F60" s="486">
        <f t="shared" si="6"/>
        <v>0</v>
      </c>
      <c r="G60" s="486">
        <f>+'6-3표준조사 1'!V466</f>
        <v>0</v>
      </c>
      <c r="H60" s="487">
        <f>+'6-3표준조사 1'!Z466</f>
        <v>0</v>
      </c>
      <c r="I60" s="487">
        <f>+'6-3표준조사 1'!AA466</f>
        <v>0</v>
      </c>
      <c r="J60" s="487">
        <f>+'6-3표준조사 1'!AC466</f>
        <v>0</v>
      </c>
      <c r="K60" s="488">
        <f>+'6-3표준조사 1'!W466</f>
        <v>0</v>
      </c>
      <c r="L60" s="489">
        <f t="shared" si="3"/>
        <v>0</v>
      </c>
      <c r="M60" s="490">
        <f>IF('6-3표준조사 1'!$R$79="모두베기",'6-3표준조사 1'!$Y466,)</f>
        <v>0</v>
      </c>
      <c r="N60" s="490">
        <f>IF('6-3표준조사 1'!$R$79="줄베기",'6-3표준조사 1'!$Y466,)</f>
        <v>0</v>
      </c>
      <c r="O60" s="490">
        <f>IF('6-3표준조사 1'!$R$79="둘레베기",'6-3표준조사 1'!$Y466,)</f>
        <v>0</v>
      </c>
      <c r="P60" s="490">
        <f>IF('6-3표준조사 1'!$R$79="맹아제거",'6-3표준조사 1'!$Y466,)</f>
        <v>0</v>
      </c>
      <c r="Q60" s="490"/>
      <c r="R60" s="490"/>
      <c r="S60" s="490"/>
      <c r="T60" s="491"/>
      <c r="U60" s="549"/>
      <c r="V60" s="549"/>
      <c r="W60" s="549"/>
      <c r="X60" s="549"/>
      <c r="Y60" s="549"/>
      <c r="Z60" s="549"/>
      <c r="AA60" s="491"/>
      <c r="AB60" s="491"/>
      <c r="AC60" s="491"/>
      <c r="AD60" s="491"/>
      <c r="AE60" s="491"/>
    </row>
    <row r="61" spans="1:37" s="19" customFormat="1" ht="30" customHeight="1">
      <c r="A61" s="477">
        <f t="shared" si="2"/>
        <v>1</v>
      </c>
      <c r="B61" s="486" t="str">
        <f>+'6-3표준조사 1'!K529</f>
        <v>61-0</v>
      </c>
      <c r="C61" s="486" t="str">
        <f>+'6-3표준조사 1'!L529</f>
        <v>64-0</v>
      </c>
      <c r="D61" s="486" t="str">
        <f>+'6-3표준조사 1'!M529</f>
        <v>단양</v>
      </c>
      <c r="E61" s="486" t="str">
        <f>+'6-3표준조사 1'!N529</f>
        <v>대강</v>
      </c>
      <c r="F61" s="486" t="str">
        <f>+'6-3표준조사 1'!O529</f>
        <v>올산</v>
      </c>
      <c r="G61" s="486" t="str">
        <f>+'6-3표준조사 1'!V534</f>
        <v>산74-40</v>
      </c>
      <c r="H61" s="487" t="str">
        <f>+'6-3표준조사 1'!Z534</f>
        <v>낙엽송</v>
      </c>
      <c r="I61" s="487" t="str">
        <f>+'6-3표준조사 1'!AA534</f>
        <v>(용)2-0</v>
      </c>
      <c r="J61" s="487">
        <f>+'6-3표준조사 1'!AC534</f>
        <v>2023</v>
      </c>
      <c r="K61" s="488">
        <f>'6-3표준조사 1'!W534</f>
        <v>144.43</v>
      </c>
      <c r="L61" s="489">
        <f t="shared" si="3"/>
        <v>3.9</v>
      </c>
      <c r="M61" s="490">
        <f>IF('6-3표준조사 1'!$R$79="모두베기",'6-3표준조사 1'!$Y534,)</f>
        <v>3.9</v>
      </c>
      <c r="N61" s="490">
        <f>IF('6-3표준조사 1'!$R$79="줄베기",'6-3표준조사 1'!$Y534,)</f>
        <v>0</v>
      </c>
      <c r="O61" s="490">
        <f>IF('6-3표준조사 1'!$R$79="둘레베기",'6-3표준조사 1'!$Y534,)</f>
        <v>0</v>
      </c>
      <c r="P61" s="490">
        <f>IF('6-3표준조사 1'!$R$79="맹아제거",'6-3표준조사 1'!$Y534,)</f>
        <v>0</v>
      </c>
      <c r="Q61" s="489" t="s">
        <v>1107</v>
      </c>
      <c r="R61" s="490">
        <v>0</v>
      </c>
      <c r="S61" s="536">
        <f>'5-3단가산출서 1'!$D$333</f>
        <v>0</v>
      </c>
      <c r="T61" s="491" t="s">
        <v>1130</v>
      </c>
      <c r="U61" s="557"/>
      <c r="V61" s="557"/>
      <c r="W61" s="557">
        <v>10</v>
      </c>
      <c r="X61" s="557"/>
      <c r="Y61" s="557"/>
      <c r="Z61" s="557"/>
      <c r="AA61" s="491">
        <f>'6-3표준조사 1'!$AB$534</f>
        <v>3000</v>
      </c>
      <c r="AB61" s="491">
        <f>'6-3표준조사 1'!$Q$535</f>
        <v>2425</v>
      </c>
      <c r="AC61" s="492">
        <f>AB61/AA61</f>
        <v>0.80833333333333335</v>
      </c>
      <c r="AD61" s="492">
        <f>'6-3표준조사 1'!O531</f>
        <v>0.82199999999999995</v>
      </c>
      <c r="AE61" s="491"/>
      <c r="AF61" s="531">
        <f>AA61*M61</f>
        <v>11700</v>
      </c>
      <c r="AG61" s="531">
        <f>AB61*M61</f>
        <v>9457.5</v>
      </c>
      <c r="AH61" s="527"/>
      <c r="AJ61" s="534"/>
    </row>
    <row r="62" spans="1:37" s="19" customFormat="1" ht="30" hidden="1" customHeight="1">
      <c r="A62" s="477">
        <f t="shared" si="2"/>
        <v>0</v>
      </c>
      <c r="B62" s="486">
        <f t="shared" ref="B62:E68" si="12">IF($A62&gt;0,B61,)</f>
        <v>0</v>
      </c>
      <c r="C62" s="486">
        <f t="shared" si="12"/>
        <v>0</v>
      </c>
      <c r="D62" s="486">
        <f t="shared" si="12"/>
        <v>0</v>
      </c>
      <c r="E62" s="486">
        <f t="shared" si="12"/>
        <v>0</v>
      </c>
      <c r="F62" s="486">
        <f t="shared" si="6"/>
        <v>0</v>
      </c>
      <c r="G62" s="486">
        <f>+'6-3표준조사 1'!V535</f>
        <v>0</v>
      </c>
      <c r="H62" s="487">
        <f>+'6-3표준조사 1'!Z535</f>
        <v>0</v>
      </c>
      <c r="I62" s="487">
        <f>+'6-3표준조사 1'!AA535</f>
        <v>0</v>
      </c>
      <c r="J62" s="487">
        <f>+'6-3표준조사 1'!AC535</f>
        <v>0</v>
      </c>
      <c r="K62" s="488">
        <f>+'6-3표준조사 1'!W535</f>
        <v>0</v>
      </c>
      <c r="L62" s="489">
        <f t="shared" si="3"/>
        <v>0</v>
      </c>
      <c r="M62" s="490">
        <f>IF('6-3표준조사 1'!$R$79="모두베기",'6-3표준조사 1'!$Y535,)</f>
        <v>0</v>
      </c>
      <c r="N62" s="490">
        <f>IF('6-3표준조사 1'!$R$79="줄베기",'6-3표준조사 1'!$Y535,)</f>
        <v>0</v>
      </c>
      <c r="O62" s="490">
        <f>IF('6-3표준조사 1'!$R$79="둘레베기",'6-3표준조사 1'!$Y535,)</f>
        <v>0</v>
      </c>
      <c r="P62" s="490">
        <f>IF('6-3표준조사 1'!$R$79="맹아제거",'6-3표준조사 1'!$Y535,)</f>
        <v>0</v>
      </c>
      <c r="Q62" s="490"/>
      <c r="R62" s="490"/>
      <c r="S62" s="490"/>
      <c r="T62" s="491"/>
      <c r="U62" s="549"/>
      <c r="V62" s="549"/>
      <c r="W62" s="549"/>
      <c r="X62" s="549"/>
      <c r="Y62" s="549"/>
      <c r="Z62" s="549"/>
      <c r="AA62" s="491"/>
      <c r="AB62" s="491"/>
      <c r="AC62" s="491"/>
      <c r="AD62" s="491"/>
      <c r="AE62" s="491"/>
    </row>
    <row r="63" spans="1:37" s="19" customFormat="1" ht="30" hidden="1" customHeight="1">
      <c r="A63" s="477">
        <f t="shared" si="2"/>
        <v>0</v>
      </c>
      <c r="B63" s="486">
        <f t="shared" si="12"/>
        <v>0</v>
      </c>
      <c r="C63" s="486">
        <f t="shared" si="12"/>
        <v>0</v>
      </c>
      <c r="D63" s="486">
        <f t="shared" si="12"/>
        <v>0</v>
      </c>
      <c r="E63" s="486">
        <f t="shared" si="12"/>
        <v>0</v>
      </c>
      <c r="F63" s="486">
        <f t="shared" si="6"/>
        <v>0</v>
      </c>
      <c r="G63" s="486">
        <f>+'6-3표준조사 1'!V536</f>
        <v>0</v>
      </c>
      <c r="H63" s="487">
        <f>+'6-3표준조사 1'!Z536</f>
        <v>0</v>
      </c>
      <c r="I63" s="487">
        <f>+'6-3표준조사 1'!AA536</f>
        <v>0</v>
      </c>
      <c r="J63" s="487">
        <f>+'6-3표준조사 1'!AC536</f>
        <v>0</v>
      </c>
      <c r="K63" s="488">
        <f>+'6-3표준조사 1'!W536</f>
        <v>0</v>
      </c>
      <c r="L63" s="489">
        <f t="shared" si="3"/>
        <v>0</v>
      </c>
      <c r="M63" s="490">
        <f>IF('6-3표준조사 1'!$R$79="모두베기",'6-3표준조사 1'!$Y536,)</f>
        <v>0</v>
      </c>
      <c r="N63" s="490">
        <f>IF('6-3표준조사 1'!$R$79="줄베기",'6-3표준조사 1'!$Y536,)</f>
        <v>0</v>
      </c>
      <c r="O63" s="490">
        <f>IF('6-3표준조사 1'!$R$79="둘레베기",'6-3표준조사 1'!$Y536,)</f>
        <v>0</v>
      </c>
      <c r="P63" s="490">
        <f>IF('6-3표준조사 1'!$R$79="맹아제거",'6-3표준조사 1'!$Y536,)</f>
        <v>0</v>
      </c>
      <c r="Q63" s="490"/>
      <c r="R63" s="490"/>
      <c r="S63" s="490"/>
      <c r="T63" s="491"/>
      <c r="U63" s="549"/>
      <c r="V63" s="549"/>
      <c r="W63" s="549"/>
      <c r="X63" s="549"/>
      <c r="Y63" s="549"/>
      <c r="Z63" s="549"/>
      <c r="AA63" s="491"/>
      <c r="AB63" s="491"/>
      <c r="AC63" s="491"/>
      <c r="AD63" s="491"/>
      <c r="AE63" s="491"/>
    </row>
    <row r="64" spans="1:37" s="19" customFormat="1" ht="30" hidden="1" customHeight="1">
      <c r="A64" s="477">
        <f t="shared" si="2"/>
        <v>0</v>
      </c>
      <c r="B64" s="486">
        <f t="shared" si="12"/>
        <v>0</v>
      </c>
      <c r="C64" s="486">
        <f t="shared" si="12"/>
        <v>0</v>
      </c>
      <c r="D64" s="486">
        <f t="shared" si="12"/>
        <v>0</v>
      </c>
      <c r="E64" s="486">
        <f t="shared" si="12"/>
        <v>0</v>
      </c>
      <c r="F64" s="486">
        <f t="shared" si="6"/>
        <v>0</v>
      </c>
      <c r="G64" s="486">
        <f>+'6-3표준조사 1'!V537</f>
        <v>0</v>
      </c>
      <c r="H64" s="487">
        <f>+'6-3표준조사 1'!Z537</f>
        <v>0</v>
      </c>
      <c r="I64" s="487">
        <f>+'6-3표준조사 1'!AA537</f>
        <v>0</v>
      </c>
      <c r="J64" s="487">
        <f>+'6-3표준조사 1'!AC537</f>
        <v>0</v>
      </c>
      <c r="K64" s="488">
        <f>+'6-3표준조사 1'!W537</f>
        <v>0</v>
      </c>
      <c r="L64" s="489">
        <f t="shared" si="3"/>
        <v>0</v>
      </c>
      <c r="M64" s="490">
        <f>IF('6-3표준조사 1'!$R$79="모두베기",'6-3표준조사 1'!$Y537,)</f>
        <v>0</v>
      </c>
      <c r="N64" s="490">
        <f>IF('6-3표준조사 1'!$R$79="줄베기",'6-3표준조사 1'!$Y537,)</f>
        <v>0</v>
      </c>
      <c r="O64" s="490">
        <f>IF('6-3표준조사 1'!$R$79="둘레베기",'6-3표준조사 1'!$Y537,)</f>
        <v>0</v>
      </c>
      <c r="P64" s="490">
        <f>IF('6-3표준조사 1'!$R$79="맹아제거",'6-3표준조사 1'!$Y537,)</f>
        <v>0</v>
      </c>
      <c r="Q64" s="490"/>
      <c r="R64" s="490"/>
      <c r="S64" s="490"/>
      <c r="T64" s="491"/>
      <c r="U64" s="549"/>
      <c r="V64" s="549"/>
      <c r="W64" s="549"/>
      <c r="X64" s="549"/>
      <c r="Y64" s="549"/>
      <c r="Z64" s="549"/>
      <c r="AA64" s="491"/>
      <c r="AB64" s="491"/>
      <c r="AC64" s="491"/>
      <c r="AD64" s="491"/>
      <c r="AE64" s="491"/>
    </row>
    <row r="65" spans="1:34" s="19" customFormat="1" ht="30" hidden="1" customHeight="1">
      <c r="A65" s="477">
        <f t="shared" si="2"/>
        <v>0</v>
      </c>
      <c r="B65" s="486">
        <f t="shared" si="12"/>
        <v>0</v>
      </c>
      <c r="C65" s="486">
        <f t="shared" si="12"/>
        <v>0</v>
      </c>
      <c r="D65" s="486">
        <f t="shared" si="12"/>
        <v>0</v>
      </c>
      <c r="E65" s="486">
        <f t="shared" si="12"/>
        <v>0</v>
      </c>
      <c r="F65" s="486">
        <f t="shared" si="6"/>
        <v>0</v>
      </c>
      <c r="G65" s="486">
        <f>+'6-3표준조사 1'!V538</f>
        <v>0</v>
      </c>
      <c r="H65" s="487">
        <f>+'6-3표준조사 1'!Z538</f>
        <v>0</v>
      </c>
      <c r="I65" s="487">
        <f>+'6-3표준조사 1'!AA538</f>
        <v>0</v>
      </c>
      <c r="J65" s="487">
        <f>+'6-3표준조사 1'!AC538</f>
        <v>0</v>
      </c>
      <c r="K65" s="488">
        <f>+'6-3표준조사 1'!W538</f>
        <v>0</v>
      </c>
      <c r="L65" s="489">
        <f t="shared" si="3"/>
        <v>0</v>
      </c>
      <c r="M65" s="490">
        <f>IF('6-3표준조사 1'!$R$79="모두베기",'6-3표준조사 1'!$Y538,)</f>
        <v>0</v>
      </c>
      <c r="N65" s="490">
        <f>IF('6-3표준조사 1'!$R$79="줄베기",'6-3표준조사 1'!$Y538,)</f>
        <v>0</v>
      </c>
      <c r="O65" s="490">
        <f>IF('6-3표준조사 1'!$R$79="둘레베기",'6-3표준조사 1'!$Y538,)</f>
        <v>0</v>
      </c>
      <c r="P65" s="490">
        <f>IF('6-3표준조사 1'!$R$79="맹아제거",'6-3표준조사 1'!$Y538,)</f>
        <v>0</v>
      </c>
      <c r="Q65" s="490"/>
      <c r="R65" s="490"/>
      <c r="S65" s="490"/>
      <c r="T65" s="491"/>
      <c r="U65" s="549"/>
      <c r="V65" s="549"/>
      <c r="W65" s="549"/>
      <c r="X65" s="549"/>
      <c r="Y65" s="549"/>
      <c r="Z65" s="549"/>
      <c r="AA65" s="491"/>
      <c r="AB65" s="491"/>
      <c r="AC65" s="491"/>
      <c r="AD65" s="491"/>
      <c r="AE65" s="491"/>
    </row>
    <row r="66" spans="1:34" s="19" customFormat="1" ht="30" hidden="1" customHeight="1">
      <c r="A66" s="477">
        <f t="shared" si="2"/>
        <v>0</v>
      </c>
      <c r="B66" s="486">
        <f t="shared" si="12"/>
        <v>0</v>
      </c>
      <c r="C66" s="486">
        <f t="shared" si="12"/>
        <v>0</v>
      </c>
      <c r="D66" s="486">
        <f t="shared" si="12"/>
        <v>0</v>
      </c>
      <c r="E66" s="486">
        <f t="shared" si="12"/>
        <v>0</v>
      </c>
      <c r="F66" s="486">
        <f t="shared" si="6"/>
        <v>0</v>
      </c>
      <c r="G66" s="486">
        <f>+'6-3표준조사 1'!V539</f>
        <v>0</v>
      </c>
      <c r="H66" s="487">
        <f>+'6-3표준조사 1'!Z539</f>
        <v>0</v>
      </c>
      <c r="I66" s="487">
        <f>+'6-3표준조사 1'!AA539</f>
        <v>0</v>
      </c>
      <c r="J66" s="487">
        <f>+'6-3표준조사 1'!AC539</f>
        <v>0</v>
      </c>
      <c r="K66" s="488">
        <f>+'6-3표준조사 1'!W539</f>
        <v>0</v>
      </c>
      <c r="L66" s="489">
        <f t="shared" si="3"/>
        <v>0</v>
      </c>
      <c r="M66" s="490">
        <f>IF('6-3표준조사 1'!$R$79="모두베기",'6-3표준조사 1'!$Y539,)</f>
        <v>0</v>
      </c>
      <c r="N66" s="490">
        <f>IF('6-3표준조사 1'!$R$79="줄베기",'6-3표준조사 1'!$Y539,)</f>
        <v>0</v>
      </c>
      <c r="O66" s="490">
        <f>IF('6-3표준조사 1'!$R$79="둘레베기",'6-3표준조사 1'!$Y539,)</f>
        <v>0</v>
      </c>
      <c r="P66" s="490">
        <f>IF('6-3표준조사 1'!$R$79="맹아제거",'6-3표준조사 1'!$Y539,)</f>
        <v>0</v>
      </c>
      <c r="Q66" s="490"/>
      <c r="R66" s="490"/>
      <c r="S66" s="490"/>
      <c r="T66" s="491"/>
      <c r="U66" s="549"/>
      <c r="V66" s="549"/>
      <c r="W66" s="549"/>
      <c r="X66" s="549"/>
      <c r="Y66" s="549"/>
      <c r="Z66" s="549"/>
      <c r="AA66" s="491"/>
      <c r="AB66" s="491"/>
      <c r="AC66" s="491"/>
      <c r="AD66" s="491"/>
      <c r="AE66" s="491"/>
    </row>
    <row r="67" spans="1:34" s="19" customFormat="1" ht="30" hidden="1" customHeight="1">
      <c r="A67" s="477">
        <f t="shared" si="2"/>
        <v>0</v>
      </c>
      <c r="B67" s="486">
        <f t="shared" si="12"/>
        <v>0</v>
      </c>
      <c r="C67" s="486">
        <f t="shared" si="12"/>
        <v>0</v>
      </c>
      <c r="D67" s="486">
        <f t="shared" si="12"/>
        <v>0</v>
      </c>
      <c r="E67" s="486">
        <f t="shared" si="12"/>
        <v>0</v>
      </c>
      <c r="F67" s="486">
        <f t="shared" si="6"/>
        <v>0</v>
      </c>
      <c r="G67" s="486">
        <f>+'6-3표준조사 1'!V540</f>
        <v>0</v>
      </c>
      <c r="H67" s="487">
        <f>+'6-3표준조사 1'!Z540</f>
        <v>0</v>
      </c>
      <c r="I67" s="487">
        <f>+'6-3표준조사 1'!AA540</f>
        <v>0</v>
      </c>
      <c r="J67" s="487">
        <f>+'6-3표준조사 1'!AC540</f>
        <v>0</v>
      </c>
      <c r="K67" s="488">
        <f>+'6-3표준조사 1'!W540</f>
        <v>0</v>
      </c>
      <c r="L67" s="489">
        <f t="shared" si="3"/>
        <v>0</v>
      </c>
      <c r="M67" s="490">
        <f>IF('6-3표준조사 1'!$R$79="모두베기",'6-3표준조사 1'!$Y540,)</f>
        <v>0</v>
      </c>
      <c r="N67" s="490">
        <f>IF('6-3표준조사 1'!$R$79="줄베기",'6-3표준조사 1'!$Y540,)</f>
        <v>0</v>
      </c>
      <c r="O67" s="490">
        <f>IF('6-3표준조사 1'!$R$79="둘레베기",'6-3표준조사 1'!$Y540,)</f>
        <v>0</v>
      </c>
      <c r="P67" s="490">
        <f>IF('6-3표준조사 1'!$R$79="맹아제거",'6-3표준조사 1'!$Y540,)</f>
        <v>0</v>
      </c>
      <c r="Q67" s="490"/>
      <c r="R67" s="490"/>
      <c r="S67" s="490"/>
      <c r="T67" s="491"/>
      <c r="U67" s="549"/>
      <c r="V67" s="549"/>
      <c r="W67" s="549"/>
      <c r="X67" s="549"/>
      <c r="Y67" s="549"/>
      <c r="Z67" s="549"/>
      <c r="AA67" s="491"/>
      <c r="AB67" s="491"/>
      <c r="AC67" s="491"/>
      <c r="AD67" s="491"/>
      <c r="AE67" s="491"/>
    </row>
    <row r="68" spans="1:34" s="19" customFormat="1" ht="30" hidden="1" customHeight="1">
      <c r="A68" s="477">
        <f t="shared" si="2"/>
        <v>0</v>
      </c>
      <c r="B68" s="486">
        <f t="shared" si="12"/>
        <v>0</v>
      </c>
      <c r="C68" s="486">
        <f t="shared" si="12"/>
        <v>0</v>
      </c>
      <c r="D68" s="486">
        <f t="shared" si="12"/>
        <v>0</v>
      </c>
      <c r="E68" s="486">
        <f t="shared" si="12"/>
        <v>0</v>
      </c>
      <c r="F68" s="486">
        <f t="shared" si="6"/>
        <v>0</v>
      </c>
      <c r="G68" s="486">
        <f>+'6-3표준조사 1'!V541</f>
        <v>0</v>
      </c>
      <c r="H68" s="487">
        <f>+'6-3표준조사 1'!Z541</f>
        <v>0</v>
      </c>
      <c r="I68" s="487">
        <f>+'6-3표준조사 1'!AA541</f>
        <v>0</v>
      </c>
      <c r="J68" s="487">
        <f>+'6-3표준조사 1'!AC541</f>
        <v>0</v>
      </c>
      <c r="K68" s="488">
        <f>+'6-3표준조사 1'!W541</f>
        <v>0</v>
      </c>
      <c r="L68" s="489">
        <f t="shared" si="3"/>
        <v>0</v>
      </c>
      <c r="M68" s="490">
        <f>IF('6-3표준조사 1'!$R$79="모두베기",'6-3표준조사 1'!$Y541,)</f>
        <v>0</v>
      </c>
      <c r="N68" s="490">
        <f>IF('6-3표준조사 1'!$R$79="줄베기",'6-3표준조사 1'!$Y541,)</f>
        <v>0</v>
      </c>
      <c r="O68" s="490">
        <f>IF('6-3표준조사 1'!$R$79="둘레베기",'6-3표준조사 1'!$Y541,)</f>
        <v>0</v>
      </c>
      <c r="P68" s="490">
        <f>IF('6-3표준조사 1'!$R$79="맹아제거",'6-3표준조사 1'!$Y541,)</f>
        <v>0</v>
      </c>
      <c r="Q68" s="490"/>
      <c r="R68" s="490"/>
      <c r="S68" s="490"/>
      <c r="T68" s="491"/>
      <c r="U68" s="549"/>
      <c r="V68" s="549"/>
      <c r="W68" s="549"/>
      <c r="X68" s="549"/>
      <c r="Y68" s="549"/>
      <c r="Z68" s="549"/>
      <c r="AA68" s="491"/>
      <c r="AB68" s="491"/>
      <c r="AC68" s="491"/>
      <c r="AD68" s="491"/>
      <c r="AE68" s="491"/>
    </row>
    <row r="69" spans="1:34" ht="30" customHeight="1">
      <c r="A69" s="477" t="e">
        <f t="shared" si="2"/>
        <v>#REF!</v>
      </c>
      <c r="B69" s="413" t="e">
        <f>+#REF!</f>
        <v>#REF!</v>
      </c>
      <c r="C69" s="413" t="e">
        <f>+#REF!</f>
        <v>#REF!</v>
      </c>
      <c r="D69" s="408" t="e">
        <f>+#REF!</f>
        <v>#REF!</v>
      </c>
      <c r="E69" s="408" t="e">
        <f>+#REF!</f>
        <v>#REF!</v>
      </c>
      <c r="F69" s="408" t="e">
        <f>+#REF!</f>
        <v>#REF!</v>
      </c>
      <c r="G69" s="408" t="e">
        <f>+#REF!</f>
        <v>#REF!</v>
      </c>
      <c r="H69" s="408" t="e">
        <f>+#REF!</f>
        <v>#REF!</v>
      </c>
      <c r="I69" s="414" t="e">
        <f>+#REF!</f>
        <v>#REF!</v>
      </c>
      <c r="J69" s="408" t="e">
        <f>+#REF!</f>
        <v>#REF!</v>
      </c>
      <c r="K69" s="409" t="e">
        <f>+#REF!</f>
        <v>#REF!</v>
      </c>
      <c r="L69" s="410" t="e">
        <f t="shared" si="3"/>
        <v>#REF!</v>
      </c>
      <c r="M69" s="411" t="e">
        <f>IF(#REF!="모두베기",#REF!,)</f>
        <v>#REF!</v>
      </c>
      <c r="N69" s="411" t="e">
        <f>IF(#REF!="줄베기",#REF!,)</f>
        <v>#REF!</v>
      </c>
      <c r="O69" s="411" t="e">
        <f>IF(#REF!="둘레베기",#REF!,)</f>
        <v>#REF!</v>
      </c>
      <c r="P69" s="411" t="e">
        <f>IF(#REF!="맹아제거",#REF!,)</f>
        <v>#REF!</v>
      </c>
      <c r="Q69" s="410" t="s">
        <v>1107</v>
      </c>
      <c r="R69" s="411">
        <v>0</v>
      </c>
      <c r="S69" s="537" t="e">
        <f>#REF!</f>
        <v>#REF!</v>
      </c>
      <c r="T69" s="412" t="s">
        <v>1131</v>
      </c>
      <c r="U69" s="568"/>
      <c r="V69" s="568"/>
      <c r="W69" s="568"/>
      <c r="X69" s="568">
        <v>12</v>
      </c>
      <c r="Y69" s="568"/>
      <c r="Z69" s="568"/>
      <c r="AA69" s="412" t="e">
        <f>#REF!</f>
        <v>#REF!</v>
      </c>
      <c r="AB69" s="412" t="e">
        <f>#REF!</f>
        <v>#REF!</v>
      </c>
      <c r="AC69" s="495" t="e">
        <f>AB69/AA69</f>
        <v>#REF!</v>
      </c>
      <c r="AD69" s="495"/>
      <c r="AE69" s="572"/>
      <c r="AF69" s="531" t="e">
        <f>AA69*M69</f>
        <v>#REF!</v>
      </c>
      <c r="AG69" s="531" t="e">
        <f>AB69*M69</f>
        <v>#REF!</v>
      </c>
      <c r="AH69" s="528"/>
    </row>
    <row r="70" spans="1:34" ht="30" hidden="1" customHeight="1">
      <c r="A70" s="477" t="e">
        <f t="shared" ref="A70:A134" si="13">IF(K70&gt;0,1,)</f>
        <v>#REF!</v>
      </c>
      <c r="B70" s="413" t="e">
        <f>IF($A70&gt;0,B69,)</f>
        <v>#REF!</v>
      </c>
      <c r="C70" s="413" t="e">
        <f>IF($A70&gt;0,C69,)</f>
        <v>#REF!</v>
      </c>
      <c r="D70" s="413" t="e">
        <f>IF($A70&gt;0,D69,)</f>
        <v>#REF!</v>
      </c>
      <c r="E70" s="413" t="e">
        <f>IF($A70&gt;0,E69,)</f>
        <v>#REF!</v>
      </c>
      <c r="F70" s="413" t="e">
        <f>IF($A70&gt;0,F69,)</f>
        <v>#REF!</v>
      </c>
      <c r="G70" s="408" t="e">
        <f>+#REF!</f>
        <v>#REF!</v>
      </c>
      <c r="H70" s="408" t="e">
        <f>+#REF!</f>
        <v>#REF!</v>
      </c>
      <c r="I70" s="414" t="e">
        <f>+#REF!</f>
        <v>#REF!</v>
      </c>
      <c r="J70" s="408" t="e">
        <f>+#REF!</f>
        <v>#REF!</v>
      </c>
      <c r="K70" s="409" t="e">
        <f>+#REF!</f>
        <v>#REF!</v>
      </c>
      <c r="L70" s="410" t="e">
        <f t="shared" ref="L70:L133" si="14">SUM(M70:R70)</f>
        <v>#REF!</v>
      </c>
      <c r="M70" s="411" t="e">
        <f>IF(#REF!="모두베기",#REF!,)</f>
        <v>#REF!</v>
      </c>
      <c r="N70" s="411" t="e">
        <f>IF(#REF!="줄베기",#REF!,)</f>
        <v>#REF!</v>
      </c>
      <c r="O70" s="411" t="e">
        <f>IF(#REF!="둘레베기",#REF!,)</f>
        <v>#REF!</v>
      </c>
      <c r="P70" s="411" t="e">
        <f>IF(#REF!="맹아제거",#REF!,)</f>
        <v>#REF!</v>
      </c>
      <c r="Q70" s="411"/>
      <c r="R70" s="411"/>
      <c r="S70" s="411"/>
      <c r="T70" s="412"/>
      <c r="U70" s="551"/>
      <c r="V70" s="551"/>
      <c r="W70" s="551"/>
      <c r="X70" s="551"/>
      <c r="Y70" s="551"/>
      <c r="Z70" s="551"/>
      <c r="AA70" s="412"/>
      <c r="AB70" s="412"/>
      <c r="AC70" s="412"/>
      <c r="AD70" s="412"/>
      <c r="AE70" s="412"/>
    </row>
    <row r="71" spans="1:34" ht="30" hidden="1" customHeight="1">
      <c r="A71" s="477" t="e">
        <f t="shared" si="13"/>
        <v>#REF!</v>
      </c>
      <c r="B71" s="413" t="e">
        <f t="shared" ref="B71:F76" si="15">IF($A71&gt;0,B70,)</f>
        <v>#REF!</v>
      </c>
      <c r="C71" s="413" t="e">
        <f t="shared" si="15"/>
        <v>#REF!</v>
      </c>
      <c r="D71" s="413" t="e">
        <f t="shared" si="15"/>
        <v>#REF!</v>
      </c>
      <c r="E71" s="413" t="e">
        <f t="shared" si="15"/>
        <v>#REF!</v>
      </c>
      <c r="F71" s="413" t="e">
        <f t="shared" si="15"/>
        <v>#REF!</v>
      </c>
      <c r="G71" s="408" t="e">
        <f>+#REF!</f>
        <v>#REF!</v>
      </c>
      <c r="H71" s="408" t="e">
        <f>+#REF!</f>
        <v>#REF!</v>
      </c>
      <c r="I71" s="414" t="e">
        <f>+#REF!</f>
        <v>#REF!</v>
      </c>
      <c r="J71" s="408" t="e">
        <f>+#REF!</f>
        <v>#REF!</v>
      </c>
      <c r="K71" s="409" t="e">
        <f>+#REF!</f>
        <v>#REF!</v>
      </c>
      <c r="L71" s="410" t="e">
        <f t="shared" si="14"/>
        <v>#REF!</v>
      </c>
      <c r="M71" s="411" t="e">
        <f>IF(#REF!="모두베기",#REF!,)</f>
        <v>#REF!</v>
      </c>
      <c r="N71" s="411" t="e">
        <f>IF(#REF!="줄베기",#REF!,)</f>
        <v>#REF!</v>
      </c>
      <c r="O71" s="411" t="e">
        <f>IF(#REF!="둘레베기",#REF!,)</f>
        <v>#REF!</v>
      </c>
      <c r="P71" s="411" t="e">
        <f>IF(#REF!="맹아제거",#REF!,)</f>
        <v>#REF!</v>
      </c>
      <c r="Q71" s="411"/>
      <c r="R71" s="411"/>
      <c r="S71" s="411"/>
      <c r="T71" s="412"/>
      <c r="U71" s="551"/>
      <c r="V71" s="551"/>
      <c r="W71" s="551"/>
      <c r="X71" s="551"/>
      <c r="Y71" s="551"/>
      <c r="Z71" s="551"/>
      <c r="AA71" s="412"/>
      <c r="AB71" s="412"/>
      <c r="AC71" s="412"/>
      <c r="AD71" s="412"/>
      <c r="AE71" s="412"/>
    </row>
    <row r="72" spans="1:34" ht="30" hidden="1" customHeight="1">
      <c r="A72" s="477" t="e">
        <f t="shared" si="13"/>
        <v>#REF!</v>
      </c>
      <c r="B72" s="413" t="e">
        <f t="shared" si="15"/>
        <v>#REF!</v>
      </c>
      <c r="C72" s="413" t="e">
        <f t="shared" si="15"/>
        <v>#REF!</v>
      </c>
      <c r="D72" s="413" t="e">
        <f t="shared" si="15"/>
        <v>#REF!</v>
      </c>
      <c r="E72" s="413" t="e">
        <f t="shared" si="15"/>
        <v>#REF!</v>
      </c>
      <c r="F72" s="413" t="e">
        <f t="shared" si="15"/>
        <v>#REF!</v>
      </c>
      <c r="G72" s="408" t="e">
        <f>+#REF!</f>
        <v>#REF!</v>
      </c>
      <c r="H72" s="408" t="e">
        <f>+#REF!</f>
        <v>#REF!</v>
      </c>
      <c r="I72" s="414" t="e">
        <f>+#REF!</f>
        <v>#REF!</v>
      </c>
      <c r="J72" s="408" t="e">
        <f>+#REF!</f>
        <v>#REF!</v>
      </c>
      <c r="K72" s="409" t="e">
        <f>+#REF!</f>
        <v>#REF!</v>
      </c>
      <c r="L72" s="410" t="e">
        <f t="shared" si="14"/>
        <v>#REF!</v>
      </c>
      <c r="M72" s="411" t="e">
        <f>IF(#REF!="모두베기",#REF!,)</f>
        <v>#REF!</v>
      </c>
      <c r="N72" s="411" t="e">
        <f>IF(#REF!="줄베기",#REF!,)</f>
        <v>#REF!</v>
      </c>
      <c r="O72" s="411" t="e">
        <f>IF(#REF!="둘레베기",#REF!,)</f>
        <v>#REF!</v>
      </c>
      <c r="P72" s="411" t="e">
        <f>IF(#REF!="맹아제거",#REF!,)</f>
        <v>#REF!</v>
      </c>
      <c r="Q72" s="411"/>
      <c r="R72" s="411"/>
      <c r="S72" s="411"/>
      <c r="T72" s="478"/>
      <c r="U72" s="550"/>
      <c r="V72" s="550"/>
      <c r="W72" s="550"/>
      <c r="X72" s="550"/>
      <c r="Y72" s="550"/>
      <c r="Z72" s="550"/>
      <c r="AA72" s="478"/>
      <c r="AB72" s="478"/>
      <c r="AC72" s="478"/>
      <c r="AD72" s="478"/>
      <c r="AE72" s="478"/>
    </row>
    <row r="73" spans="1:34" ht="30" hidden="1" customHeight="1">
      <c r="A73" s="477" t="e">
        <f t="shared" si="13"/>
        <v>#REF!</v>
      </c>
      <c r="B73" s="413" t="e">
        <f t="shared" si="15"/>
        <v>#REF!</v>
      </c>
      <c r="C73" s="413" t="e">
        <f t="shared" si="15"/>
        <v>#REF!</v>
      </c>
      <c r="D73" s="413" t="e">
        <f t="shared" si="15"/>
        <v>#REF!</v>
      </c>
      <c r="E73" s="413" t="e">
        <f t="shared" si="15"/>
        <v>#REF!</v>
      </c>
      <c r="F73" s="413" t="e">
        <f t="shared" si="15"/>
        <v>#REF!</v>
      </c>
      <c r="G73" s="408" t="e">
        <f>+#REF!</f>
        <v>#REF!</v>
      </c>
      <c r="H73" s="408" t="e">
        <f>+#REF!</f>
        <v>#REF!</v>
      </c>
      <c r="I73" s="414" t="e">
        <f>+#REF!</f>
        <v>#REF!</v>
      </c>
      <c r="J73" s="408" t="e">
        <f>+#REF!</f>
        <v>#REF!</v>
      </c>
      <c r="K73" s="409" t="e">
        <f>+#REF!</f>
        <v>#REF!</v>
      </c>
      <c r="L73" s="410" t="e">
        <f t="shared" si="14"/>
        <v>#REF!</v>
      </c>
      <c r="M73" s="411" t="e">
        <f>IF(#REF!="모두베기",#REF!,)</f>
        <v>#REF!</v>
      </c>
      <c r="N73" s="411" t="e">
        <f>IF(#REF!="줄베기",#REF!,)</f>
        <v>#REF!</v>
      </c>
      <c r="O73" s="411" t="e">
        <f>IF(#REF!="둘레베기",#REF!,)</f>
        <v>#REF!</v>
      </c>
      <c r="P73" s="411" t="e">
        <f>IF(#REF!="맹아제거",#REF!,)</f>
        <v>#REF!</v>
      </c>
      <c r="Q73" s="411"/>
      <c r="R73" s="411"/>
      <c r="S73" s="411"/>
      <c r="T73" s="478"/>
      <c r="U73" s="550"/>
      <c r="V73" s="550"/>
      <c r="W73" s="550"/>
      <c r="X73" s="550"/>
      <c r="Y73" s="550"/>
      <c r="Z73" s="550"/>
      <c r="AA73" s="478"/>
      <c r="AB73" s="478"/>
      <c r="AC73" s="478"/>
      <c r="AD73" s="478"/>
      <c r="AE73" s="478"/>
    </row>
    <row r="74" spans="1:34" ht="30" hidden="1" customHeight="1">
      <c r="A74" s="477" t="e">
        <f t="shared" si="13"/>
        <v>#REF!</v>
      </c>
      <c r="B74" s="413" t="e">
        <f t="shared" si="15"/>
        <v>#REF!</v>
      </c>
      <c r="C74" s="413" t="e">
        <f t="shared" si="15"/>
        <v>#REF!</v>
      </c>
      <c r="D74" s="413" t="e">
        <f t="shared" si="15"/>
        <v>#REF!</v>
      </c>
      <c r="E74" s="413" t="e">
        <f t="shared" si="15"/>
        <v>#REF!</v>
      </c>
      <c r="F74" s="413" t="e">
        <f t="shared" si="15"/>
        <v>#REF!</v>
      </c>
      <c r="G74" s="408" t="e">
        <f>+#REF!</f>
        <v>#REF!</v>
      </c>
      <c r="H74" s="408" t="e">
        <f>+#REF!</f>
        <v>#REF!</v>
      </c>
      <c r="I74" s="414" t="e">
        <f>+#REF!</f>
        <v>#REF!</v>
      </c>
      <c r="J74" s="408" t="e">
        <f>+#REF!</f>
        <v>#REF!</v>
      </c>
      <c r="K74" s="409" t="e">
        <f>+#REF!</f>
        <v>#REF!</v>
      </c>
      <c r="L74" s="410" t="e">
        <f t="shared" si="14"/>
        <v>#REF!</v>
      </c>
      <c r="M74" s="411" t="e">
        <f>IF(#REF!="모두베기",#REF!,)</f>
        <v>#REF!</v>
      </c>
      <c r="N74" s="411" t="e">
        <f>IF(#REF!="줄베기",#REF!,)</f>
        <v>#REF!</v>
      </c>
      <c r="O74" s="411" t="e">
        <f>IF(#REF!="둘레베기",#REF!,)</f>
        <v>#REF!</v>
      </c>
      <c r="P74" s="411" t="e">
        <f>IF(#REF!="맹아제거",#REF!,)</f>
        <v>#REF!</v>
      </c>
      <c r="Q74" s="411"/>
      <c r="R74" s="411"/>
      <c r="S74" s="411"/>
      <c r="T74" s="478"/>
      <c r="U74" s="550"/>
      <c r="V74" s="550"/>
      <c r="W74" s="550"/>
      <c r="X74" s="550"/>
      <c r="Y74" s="550"/>
      <c r="Z74" s="550"/>
      <c r="AA74" s="478"/>
      <c r="AB74" s="478"/>
      <c r="AC74" s="478"/>
      <c r="AD74" s="478"/>
      <c r="AE74" s="478"/>
    </row>
    <row r="75" spans="1:34" ht="30" hidden="1" customHeight="1">
      <c r="A75" s="477" t="e">
        <f t="shared" si="13"/>
        <v>#REF!</v>
      </c>
      <c r="B75" s="413" t="e">
        <f t="shared" si="15"/>
        <v>#REF!</v>
      </c>
      <c r="C75" s="413" t="e">
        <f t="shared" si="15"/>
        <v>#REF!</v>
      </c>
      <c r="D75" s="413" t="e">
        <f t="shared" si="15"/>
        <v>#REF!</v>
      </c>
      <c r="E75" s="413" t="e">
        <f t="shared" si="15"/>
        <v>#REF!</v>
      </c>
      <c r="F75" s="413" t="e">
        <f t="shared" si="15"/>
        <v>#REF!</v>
      </c>
      <c r="G75" s="408" t="e">
        <f>+#REF!</f>
        <v>#REF!</v>
      </c>
      <c r="H75" s="408" t="e">
        <f>+#REF!</f>
        <v>#REF!</v>
      </c>
      <c r="I75" s="414" t="e">
        <f>+#REF!</f>
        <v>#REF!</v>
      </c>
      <c r="J75" s="408" t="e">
        <f>+#REF!</f>
        <v>#REF!</v>
      </c>
      <c r="K75" s="409" t="e">
        <f>+#REF!</f>
        <v>#REF!</v>
      </c>
      <c r="L75" s="410" t="e">
        <f t="shared" si="14"/>
        <v>#REF!</v>
      </c>
      <c r="M75" s="411" t="e">
        <f>IF(#REF!="모두베기",#REF!,)</f>
        <v>#REF!</v>
      </c>
      <c r="N75" s="411" t="e">
        <f>IF(#REF!="줄베기",#REF!,)</f>
        <v>#REF!</v>
      </c>
      <c r="O75" s="411" t="e">
        <f>IF(#REF!="둘레베기",#REF!,)</f>
        <v>#REF!</v>
      </c>
      <c r="P75" s="411" t="e">
        <f>IF(#REF!="맹아제거",#REF!,)</f>
        <v>#REF!</v>
      </c>
      <c r="Q75" s="411"/>
      <c r="R75" s="411"/>
      <c r="S75" s="411"/>
      <c r="T75" s="478"/>
      <c r="U75" s="550"/>
      <c r="V75" s="550"/>
      <c r="W75" s="550"/>
      <c r="X75" s="550"/>
      <c r="Y75" s="550"/>
      <c r="Z75" s="550"/>
      <c r="AA75" s="478"/>
      <c r="AB75" s="478"/>
      <c r="AC75" s="478"/>
      <c r="AD75" s="478"/>
      <c r="AE75" s="478"/>
    </row>
    <row r="76" spans="1:34" ht="30" hidden="1" customHeight="1">
      <c r="A76" s="477" t="e">
        <f t="shared" si="13"/>
        <v>#REF!</v>
      </c>
      <c r="B76" s="413" t="e">
        <f t="shared" si="15"/>
        <v>#REF!</v>
      </c>
      <c r="C76" s="413" t="e">
        <f t="shared" si="15"/>
        <v>#REF!</v>
      </c>
      <c r="D76" s="413" t="e">
        <f t="shared" si="15"/>
        <v>#REF!</v>
      </c>
      <c r="E76" s="413" t="e">
        <f t="shared" si="15"/>
        <v>#REF!</v>
      </c>
      <c r="F76" s="413" t="e">
        <f t="shared" si="15"/>
        <v>#REF!</v>
      </c>
      <c r="G76" s="408" t="e">
        <f>+#REF!</f>
        <v>#REF!</v>
      </c>
      <c r="H76" s="408" t="e">
        <f>+#REF!</f>
        <v>#REF!</v>
      </c>
      <c r="I76" s="414" t="e">
        <f>+#REF!</f>
        <v>#REF!</v>
      </c>
      <c r="J76" s="408" t="e">
        <f>+#REF!</f>
        <v>#REF!</v>
      </c>
      <c r="K76" s="409" t="e">
        <f>+#REF!</f>
        <v>#REF!</v>
      </c>
      <c r="L76" s="410" t="e">
        <f t="shared" si="14"/>
        <v>#REF!</v>
      </c>
      <c r="M76" s="411" t="e">
        <f>IF(#REF!="모두베기",#REF!,)</f>
        <v>#REF!</v>
      </c>
      <c r="N76" s="411" t="e">
        <f>IF(#REF!="줄베기",#REF!,)</f>
        <v>#REF!</v>
      </c>
      <c r="O76" s="411" t="e">
        <f>IF(#REF!="둘레베기",#REF!,)</f>
        <v>#REF!</v>
      </c>
      <c r="P76" s="411" t="e">
        <f>IF(#REF!="맹아제거",#REF!,)</f>
        <v>#REF!</v>
      </c>
      <c r="Q76" s="411"/>
      <c r="R76" s="411"/>
      <c r="S76" s="411"/>
      <c r="T76" s="478"/>
      <c r="U76" s="550"/>
      <c r="V76" s="550"/>
      <c r="W76" s="550"/>
      <c r="X76" s="550"/>
      <c r="Y76" s="550"/>
      <c r="Z76" s="550"/>
      <c r="AA76" s="478"/>
      <c r="AB76" s="478"/>
      <c r="AC76" s="478"/>
      <c r="AD76" s="478"/>
      <c r="AE76" s="478"/>
    </row>
    <row r="77" spans="1:34" ht="30" customHeight="1">
      <c r="A77" s="477" t="e">
        <f t="shared" si="13"/>
        <v>#REF!</v>
      </c>
      <c r="B77" s="413" t="e">
        <f>+#REF!</f>
        <v>#REF!</v>
      </c>
      <c r="C77" s="413" t="e">
        <f>+#REF!</f>
        <v>#REF!</v>
      </c>
      <c r="D77" s="413" t="e">
        <f>+#REF!</f>
        <v>#REF!</v>
      </c>
      <c r="E77" s="413" t="e">
        <f>+#REF!</f>
        <v>#REF!</v>
      </c>
      <c r="F77" s="413" t="e">
        <f>+#REF!</f>
        <v>#REF!</v>
      </c>
      <c r="G77" s="413" t="e">
        <f>+#REF!</f>
        <v>#REF!</v>
      </c>
      <c r="H77" s="408" t="e">
        <f>+#REF!</f>
        <v>#REF!</v>
      </c>
      <c r="I77" s="414" t="e">
        <f>+#REF!</f>
        <v>#REF!</v>
      </c>
      <c r="J77" s="408" t="e">
        <f>+#REF!</f>
        <v>#REF!</v>
      </c>
      <c r="K77" s="409" t="e">
        <f>#REF!</f>
        <v>#REF!</v>
      </c>
      <c r="L77" s="410" t="e">
        <f t="shared" si="14"/>
        <v>#REF!</v>
      </c>
      <c r="M77" s="411" t="e">
        <f>IF(#REF!="모두베기",#REF!,)</f>
        <v>#REF!</v>
      </c>
      <c r="N77" s="411" t="e">
        <f>IF(#REF!="줄베기",#REF!,)</f>
        <v>#REF!</v>
      </c>
      <c r="O77" s="411" t="e">
        <f>IF(#REF!="둘레베기",#REF!,)</f>
        <v>#REF!</v>
      </c>
      <c r="P77" s="411" t="e">
        <f>IF(#REF!="맹아제거",#REF!,)</f>
        <v>#REF!</v>
      </c>
      <c r="Q77" s="410" t="s">
        <v>1107</v>
      </c>
      <c r="R77" s="411">
        <v>0</v>
      </c>
      <c r="S77" s="537" t="e">
        <f>#REF!</f>
        <v>#REF!</v>
      </c>
      <c r="T77" s="412" t="s">
        <v>1151</v>
      </c>
      <c r="U77" s="567">
        <v>2</v>
      </c>
      <c r="V77" s="567"/>
      <c r="W77" s="567"/>
      <c r="X77" s="567"/>
      <c r="Y77" s="567"/>
      <c r="Z77" s="567"/>
      <c r="AA77" s="412" t="e">
        <f>#REF!</f>
        <v>#REF!</v>
      </c>
      <c r="AB77" s="412" t="e">
        <f>#REF!</f>
        <v>#REF!</v>
      </c>
      <c r="AC77" s="495" t="e">
        <f>AB77/AA77</f>
        <v>#REF!</v>
      </c>
      <c r="AD77" s="495"/>
      <c r="AE77" s="412"/>
      <c r="AF77" s="531" t="e">
        <f>AA77*M77</f>
        <v>#REF!</v>
      </c>
      <c r="AG77" s="531" t="e">
        <f>AB77*M77</f>
        <v>#REF!</v>
      </c>
      <c r="AH77" s="528"/>
    </row>
    <row r="78" spans="1:34" ht="30" hidden="1" customHeight="1">
      <c r="A78" s="477" t="e">
        <f t="shared" si="13"/>
        <v>#REF!</v>
      </c>
      <c r="B78" s="413" t="e">
        <f t="shared" ref="B78:F84" si="16">IF($A78&gt;0,B77,)</f>
        <v>#REF!</v>
      </c>
      <c r="C78" s="413" t="e">
        <f t="shared" si="16"/>
        <v>#REF!</v>
      </c>
      <c r="D78" s="413" t="e">
        <f t="shared" si="16"/>
        <v>#REF!</v>
      </c>
      <c r="E78" s="413" t="e">
        <f t="shared" si="16"/>
        <v>#REF!</v>
      </c>
      <c r="F78" s="413" t="e">
        <f t="shared" si="16"/>
        <v>#REF!</v>
      </c>
      <c r="G78" s="413" t="e">
        <f>+#REF!</f>
        <v>#REF!</v>
      </c>
      <c r="H78" s="408" t="e">
        <f>+#REF!</f>
        <v>#REF!</v>
      </c>
      <c r="I78" s="414" t="e">
        <f>+#REF!</f>
        <v>#REF!</v>
      </c>
      <c r="J78" s="408" t="e">
        <f>+#REF!</f>
        <v>#REF!</v>
      </c>
      <c r="K78" s="409" t="e">
        <f>+#REF!</f>
        <v>#REF!</v>
      </c>
      <c r="L78" s="410" t="e">
        <f t="shared" si="14"/>
        <v>#REF!</v>
      </c>
      <c r="M78" s="411" t="e">
        <f>IF(#REF!="모두베기",#REF!,)</f>
        <v>#REF!</v>
      </c>
      <c r="N78" s="411" t="e">
        <f>IF(#REF!="줄베기",#REF!,)</f>
        <v>#REF!</v>
      </c>
      <c r="O78" s="411" t="e">
        <f>IF(#REF!="둘레베기",#REF!,)</f>
        <v>#REF!</v>
      </c>
      <c r="P78" s="411" t="e">
        <f>IF(#REF!="맹아제거",#REF!,)</f>
        <v>#REF!</v>
      </c>
      <c r="Q78" s="411"/>
      <c r="R78" s="411"/>
      <c r="S78" s="411"/>
      <c r="T78" s="412"/>
      <c r="U78" s="551"/>
      <c r="V78" s="551"/>
      <c r="W78" s="551"/>
      <c r="X78" s="551"/>
      <c r="Y78" s="551"/>
      <c r="Z78" s="551"/>
      <c r="AA78" s="412"/>
      <c r="AB78" s="412"/>
      <c r="AC78" s="412"/>
      <c r="AD78" s="412"/>
      <c r="AE78" s="412"/>
    </row>
    <row r="79" spans="1:34" ht="30" hidden="1" customHeight="1">
      <c r="A79" s="477" t="e">
        <f t="shared" si="13"/>
        <v>#REF!</v>
      </c>
      <c r="B79" s="413" t="e">
        <f t="shared" si="16"/>
        <v>#REF!</v>
      </c>
      <c r="C79" s="413" t="e">
        <f t="shared" si="16"/>
        <v>#REF!</v>
      </c>
      <c r="D79" s="413" t="e">
        <f t="shared" si="16"/>
        <v>#REF!</v>
      </c>
      <c r="E79" s="413" t="e">
        <f t="shared" si="16"/>
        <v>#REF!</v>
      </c>
      <c r="F79" s="413" t="e">
        <f t="shared" si="16"/>
        <v>#REF!</v>
      </c>
      <c r="G79" s="413" t="e">
        <f>+#REF!</f>
        <v>#REF!</v>
      </c>
      <c r="H79" s="408" t="e">
        <f>+#REF!</f>
        <v>#REF!</v>
      </c>
      <c r="I79" s="414" t="e">
        <f>+#REF!</f>
        <v>#REF!</v>
      </c>
      <c r="J79" s="408" t="e">
        <f>+#REF!</f>
        <v>#REF!</v>
      </c>
      <c r="K79" s="409" t="e">
        <f>+#REF!</f>
        <v>#REF!</v>
      </c>
      <c r="L79" s="410" t="e">
        <f t="shared" si="14"/>
        <v>#REF!</v>
      </c>
      <c r="M79" s="411" t="e">
        <f>IF(#REF!="모두베기",#REF!,)</f>
        <v>#REF!</v>
      </c>
      <c r="N79" s="411" t="e">
        <f>IF(#REF!="줄베기",#REF!,)</f>
        <v>#REF!</v>
      </c>
      <c r="O79" s="411" t="e">
        <f>IF(#REF!="둘레베기",#REF!,)</f>
        <v>#REF!</v>
      </c>
      <c r="P79" s="411" t="e">
        <f>IF(#REF!="맹아제거",#REF!,)</f>
        <v>#REF!</v>
      </c>
      <c r="Q79" s="411"/>
      <c r="R79" s="411"/>
      <c r="S79" s="411"/>
      <c r="T79" s="412"/>
      <c r="U79" s="551"/>
      <c r="V79" s="551"/>
      <c r="W79" s="551"/>
      <c r="X79" s="551"/>
      <c r="Y79" s="551"/>
      <c r="Z79" s="551"/>
      <c r="AA79" s="412"/>
      <c r="AB79" s="412"/>
      <c r="AC79" s="412"/>
      <c r="AD79" s="412"/>
      <c r="AE79" s="412"/>
    </row>
    <row r="80" spans="1:34" ht="30" hidden="1" customHeight="1">
      <c r="A80" s="477" t="e">
        <f t="shared" si="13"/>
        <v>#REF!</v>
      </c>
      <c r="B80" s="413" t="e">
        <f t="shared" si="16"/>
        <v>#REF!</v>
      </c>
      <c r="C80" s="413" t="e">
        <f t="shared" si="16"/>
        <v>#REF!</v>
      </c>
      <c r="D80" s="413" t="e">
        <f t="shared" si="16"/>
        <v>#REF!</v>
      </c>
      <c r="E80" s="413" t="e">
        <f t="shared" si="16"/>
        <v>#REF!</v>
      </c>
      <c r="F80" s="413" t="e">
        <f t="shared" si="16"/>
        <v>#REF!</v>
      </c>
      <c r="G80" s="413" t="e">
        <f>+#REF!</f>
        <v>#REF!</v>
      </c>
      <c r="H80" s="408" t="e">
        <f>+#REF!</f>
        <v>#REF!</v>
      </c>
      <c r="I80" s="414" t="e">
        <f>+#REF!</f>
        <v>#REF!</v>
      </c>
      <c r="J80" s="408" t="e">
        <f>+#REF!</f>
        <v>#REF!</v>
      </c>
      <c r="K80" s="409" t="e">
        <f>+#REF!</f>
        <v>#REF!</v>
      </c>
      <c r="L80" s="410" t="e">
        <f t="shared" si="14"/>
        <v>#REF!</v>
      </c>
      <c r="M80" s="411" t="e">
        <f>IF(#REF!="모두베기",#REF!,)</f>
        <v>#REF!</v>
      </c>
      <c r="N80" s="411" t="e">
        <f>IF(#REF!="줄베기",#REF!,)</f>
        <v>#REF!</v>
      </c>
      <c r="O80" s="411" t="e">
        <f>IF(#REF!="둘레베기",#REF!,)</f>
        <v>#REF!</v>
      </c>
      <c r="P80" s="411" t="e">
        <f>IF(#REF!="맹아제거",#REF!,)</f>
        <v>#REF!</v>
      </c>
      <c r="Q80" s="411"/>
      <c r="R80" s="411"/>
      <c r="S80" s="411"/>
      <c r="T80" s="412"/>
      <c r="U80" s="551"/>
      <c r="V80" s="551"/>
      <c r="W80" s="551"/>
      <c r="X80" s="551"/>
      <c r="Y80" s="551"/>
      <c r="Z80" s="551"/>
      <c r="AA80" s="412"/>
      <c r="AB80" s="412"/>
      <c r="AC80" s="412"/>
      <c r="AD80" s="412"/>
      <c r="AE80" s="412"/>
    </row>
    <row r="81" spans="1:34" ht="30" hidden="1" customHeight="1">
      <c r="A81" s="477" t="e">
        <f t="shared" si="13"/>
        <v>#REF!</v>
      </c>
      <c r="B81" s="413" t="e">
        <f t="shared" si="16"/>
        <v>#REF!</v>
      </c>
      <c r="C81" s="413" t="e">
        <f t="shared" si="16"/>
        <v>#REF!</v>
      </c>
      <c r="D81" s="413" t="e">
        <f t="shared" si="16"/>
        <v>#REF!</v>
      </c>
      <c r="E81" s="413" t="e">
        <f t="shared" si="16"/>
        <v>#REF!</v>
      </c>
      <c r="F81" s="413" t="e">
        <f t="shared" si="16"/>
        <v>#REF!</v>
      </c>
      <c r="G81" s="413" t="e">
        <f>+#REF!</f>
        <v>#REF!</v>
      </c>
      <c r="H81" s="408" t="e">
        <f>+#REF!</f>
        <v>#REF!</v>
      </c>
      <c r="I81" s="414" t="e">
        <f>+#REF!</f>
        <v>#REF!</v>
      </c>
      <c r="J81" s="408" t="e">
        <f>+#REF!</f>
        <v>#REF!</v>
      </c>
      <c r="K81" s="409" t="e">
        <f>+#REF!</f>
        <v>#REF!</v>
      </c>
      <c r="L81" s="410" t="e">
        <f t="shared" si="14"/>
        <v>#REF!</v>
      </c>
      <c r="M81" s="411" t="e">
        <f>IF(#REF!="모두베기",#REF!,)</f>
        <v>#REF!</v>
      </c>
      <c r="N81" s="411" t="e">
        <f>IF(#REF!="줄베기",#REF!,)</f>
        <v>#REF!</v>
      </c>
      <c r="O81" s="411" t="e">
        <f>IF(#REF!="둘레베기",#REF!,)</f>
        <v>#REF!</v>
      </c>
      <c r="P81" s="411" t="e">
        <f>IF(#REF!="맹아제거",#REF!,)</f>
        <v>#REF!</v>
      </c>
      <c r="Q81" s="411"/>
      <c r="R81" s="411"/>
      <c r="S81" s="411"/>
      <c r="T81" s="412"/>
      <c r="U81" s="551"/>
      <c r="V81" s="551"/>
      <c r="W81" s="551"/>
      <c r="X81" s="551"/>
      <c r="Y81" s="551"/>
      <c r="Z81" s="551"/>
      <c r="AA81" s="412"/>
      <c r="AB81" s="412"/>
      <c r="AC81" s="412"/>
      <c r="AD81" s="412"/>
      <c r="AE81" s="412"/>
    </row>
    <row r="82" spans="1:34" ht="30" hidden="1" customHeight="1">
      <c r="A82" s="477" t="e">
        <f t="shared" si="13"/>
        <v>#REF!</v>
      </c>
      <c r="B82" s="413" t="e">
        <f t="shared" si="16"/>
        <v>#REF!</v>
      </c>
      <c r="C82" s="413" t="e">
        <f t="shared" si="16"/>
        <v>#REF!</v>
      </c>
      <c r="D82" s="413" t="e">
        <f t="shared" si="16"/>
        <v>#REF!</v>
      </c>
      <c r="E82" s="413" t="e">
        <f t="shared" si="16"/>
        <v>#REF!</v>
      </c>
      <c r="F82" s="413" t="e">
        <f t="shared" si="16"/>
        <v>#REF!</v>
      </c>
      <c r="G82" s="413" t="e">
        <f>+#REF!</f>
        <v>#REF!</v>
      </c>
      <c r="H82" s="408" t="e">
        <f>+#REF!</f>
        <v>#REF!</v>
      </c>
      <c r="I82" s="414" t="e">
        <f>+#REF!</f>
        <v>#REF!</v>
      </c>
      <c r="J82" s="408" t="e">
        <f>+#REF!</f>
        <v>#REF!</v>
      </c>
      <c r="K82" s="409" t="e">
        <f>+#REF!</f>
        <v>#REF!</v>
      </c>
      <c r="L82" s="410" t="e">
        <f t="shared" si="14"/>
        <v>#REF!</v>
      </c>
      <c r="M82" s="411" t="e">
        <f>IF(#REF!="모두베기",#REF!,)</f>
        <v>#REF!</v>
      </c>
      <c r="N82" s="411" t="e">
        <f>IF(#REF!="줄베기",#REF!,)</f>
        <v>#REF!</v>
      </c>
      <c r="O82" s="411" t="e">
        <f>IF(#REF!="둘레베기",#REF!,)</f>
        <v>#REF!</v>
      </c>
      <c r="P82" s="411" t="e">
        <f>IF(#REF!="맹아제거",#REF!,)</f>
        <v>#REF!</v>
      </c>
      <c r="Q82" s="411"/>
      <c r="R82" s="411"/>
      <c r="S82" s="411"/>
      <c r="T82" s="412"/>
      <c r="U82" s="551"/>
      <c r="V82" s="551"/>
      <c r="W82" s="551"/>
      <c r="X82" s="551"/>
      <c r="Y82" s="551"/>
      <c r="Z82" s="551"/>
      <c r="AA82" s="412"/>
      <c r="AB82" s="412"/>
      <c r="AC82" s="412"/>
      <c r="AD82" s="412"/>
      <c r="AE82" s="412"/>
    </row>
    <row r="83" spans="1:34" ht="30" hidden="1" customHeight="1">
      <c r="A83" s="477" t="e">
        <f t="shared" si="13"/>
        <v>#REF!</v>
      </c>
      <c r="B83" s="413" t="e">
        <f t="shared" si="16"/>
        <v>#REF!</v>
      </c>
      <c r="C83" s="413" t="e">
        <f t="shared" si="16"/>
        <v>#REF!</v>
      </c>
      <c r="D83" s="413" t="e">
        <f t="shared" si="16"/>
        <v>#REF!</v>
      </c>
      <c r="E83" s="413" t="e">
        <f t="shared" si="16"/>
        <v>#REF!</v>
      </c>
      <c r="F83" s="413" t="e">
        <f t="shared" si="16"/>
        <v>#REF!</v>
      </c>
      <c r="G83" s="413" t="e">
        <f>+#REF!</f>
        <v>#REF!</v>
      </c>
      <c r="H83" s="408" t="e">
        <f>+#REF!</f>
        <v>#REF!</v>
      </c>
      <c r="I83" s="414" t="e">
        <f>+#REF!</f>
        <v>#REF!</v>
      </c>
      <c r="J83" s="408" t="e">
        <f>+#REF!</f>
        <v>#REF!</v>
      </c>
      <c r="K83" s="409" t="e">
        <f>+#REF!</f>
        <v>#REF!</v>
      </c>
      <c r="L83" s="410" t="e">
        <f t="shared" si="14"/>
        <v>#REF!</v>
      </c>
      <c r="M83" s="411" t="e">
        <f>IF(#REF!="모두베기",#REF!,)</f>
        <v>#REF!</v>
      </c>
      <c r="N83" s="411" t="e">
        <f>IF(#REF!="줄베기",#REF!,)</f>
        <v>#REF!</v>
      </c>
      <c r="O83" s="411" t="e">
        <f>IF(#REF!="둘레베기",#REF!,)</f>
        <v>#REF!</v>
      </c>
      <c r="P83" s="411" t="e">
        <f>IF(#REF!="맹아제거",#REF!,)</f>
        <v>#REF!</v>
      </c>
      <c r="Q83" s="411"/>
      <c r="R83" s="411"/>
      <c r="S83" s="411"/>
      <c r="T83" s="412"/>
      <c r="U83" s="551"/>
      <c r="V83" s="551"/>
      <c r="W83" s="551"/>
      <c r="X83" s="551"/>
      <c r="Y83" s="551"/>
      <c r="Z83" s="551"/>
      <c r="AA83" s="412"/>
      <c r="AB83" s="412"/>
      <c r="AC83" s="412"/>
      <c r="AD83" s="412"/>
      <c r="AE83" s="412"/>
    </row>
    <row r="84" spans="1:34" ht="30" hidden="1" customHeight="1">
      <c r="A84" s="477" t="e">
        <f t="shared" si="13"/>
        <v>#REF!</v>
      </c>
      <c r="B84" s="413" t="e">
        <f t="shared" si="16"/>
        <v>#REF!</v>
      </c>
      <c r="C84" s="413" t="e">
        <f t="shared" si="16"/>
        <v>#REF!</v>
      </c>
      <c r="D84" s="413" t="e">
        <f t="shared" si="16"/>
        <v>#REF!</v>
      </c>
      <c r="E84" s="413" t="e">
        <f t="shared" si="16"/>
        <v>#REF!</v>
      </c>
      <c r="F84" s="413" t="e">
        <f t="shared" si="16"/>
        <v>#REF!</v>
      </c>
      <c r="G84" s="413" t="e">
        <f>+#REF!</f>
        <v>#REF!</v>
      </c>
      <c r="H84" s="408" t="e">
        <f>+#REF!</f>
        <v>#REF!</v>
      </c>
      <c r="I84" s="414" t="e">
        <f>+#REF!</f>
        <v>#REF!</v>
      </c>
      <c r="J84" s="408" t="e">
        <f>+#REF!</f>
        <v>#REF!</v>
      </c>
      <c r="K84" s="409" t="e">
        <f>+#REF!</f>
        <v>#REF!</v>
      </c>
      <c r="L84" s="410" t="e">
        <f t="shared" si="14"/>
        <v>#REF!</v>
      </c>
      <c r="M84" s="411" t="e">
        <f>IF(#REF!="모두베기",#REF!,)</f>
        <v>#REF!</v>
      </c>
      <c r="N84" s="411" t="e">
        <f>IF(#REF!="줄베기",#REF!,)</f>
        <v>#REF!</v>
      </c>
      <c r="O84" s="411" t="e">
        <f>IF(#REF!="둘레베기",#REF!,)</f>
        <v>#REF!</v>
      </c>
      <c r="P84" s="411" t="e">
        <f>IF(#REF!="맹아제거",#REF!,)</f>
        <v>#REF!</v>
      </c>
      <c r="Q84" s="411"/>
      <c r="R84" s="411"/>
      <c r="S84" s="411"/>
      <c r="T84" s="412"/>
      <c r="U84" s="551"/>
      <c r="V84" s="551"/>
      <c r="W84" s="551"/>
      <c r="X84" s="551"/>
      <c r="Y84" s="551"/>
      <c r="Z84" s="551"/>
      <c r="AA84" s="412"/>
      <c r="AB84" s="412"/>
      <c r="AC84" s="412"/>
      <c r="AD84" s="412"/>
      <c r="AE84" s="412"/>
    </row>
    <row r="85" spans="1:34" ht="30" customHeight="1">
      <c r="A85" s="477" t="e">
        <f t="shared" si="13"/>
        <v>#REF!</v>
      </c>
      <c r="B85" s="413" t="e">
        <f>+#REF!</f>
        <v>#REF!</v>
      </c>
      <c r="C85" s="413" t="e">
        <f>+#REF!</f>
        <v>#REF!</v>
      </c>
      <c r="D85" s="413" t="e">
        <f>+#REF!</f>
        <v>#REF!</v>
      </c>
      <c r="E85" s="413" t="e">
        <f>+#REF!</f>
        <v>#REF!</v>
      </c>
      <c r="F85" s="413" t="e">
        <f>+#REF!</f>
        <v>#REF!</v>
      </c>
      <c r="G85" s="413" t="e">
        <f>+#REF!</f>
        <v>#REF!</v>
      </c>
      <c r="H85" s="408" t="e">
        <f>+#REF!</f>
        <v>#REF!</v>
      </c>
      <c r="I85" s="414" t="e">
        <f>+#REF!</f>
        <v>#REF!</v>
      </c>
      <c r="J85" s="408" t="e">
        <f>+#REF!</f>
        <v>#REF!</v>
      </c>
      <c r="K85" s="409" t="e">
        <f>+#REF!</f>
        <v>#REF!</v>
      </c>
      <c r="L85" s="410" t="e">
        <f t="shared" si="14"/>
        <v>#REF!</v>
      </c>
      <c r="M85" s="411" t="e">
        <f>IF(#REF!="모두베기",#REF!,)</f>
        <v>#REF!</v>
      </c>
      <c r="N85" s="411" t="e">
        <f>IF(#REF!="줄베기",#REF!,)</f>
        <v>#REF!</v>
      </c>
      <c r="O85" s="411" t="e">
        <f>IF(#REF!="둘레베기",#REF!,)</f>
        <v>#REF!</v>
      </c>
      <c r="P85" s="411" t="e">
        <f>IF(#REF!="맹아제거",#REF!,)</f>
        <v>#REF!</v>
      </c>
      <c r="Q85" s="410" t="s">
        <v>1107</v>
      </c>
      <c r="R85" s="411">
        <v>0</v>
      </c>
      <c r="S85" s="537" t="e">
        <f>#REF!</f>
        <v>#REF!</v>
      </c>
      <c r="T85" s="412" t="s">
        <v>1131</v>
      </c>
      <c r="U85" s="568"/>
      <c r="V85" s="568"/>
      <c r="W85" s="568"/>
      <c r="X85" s="568">
        <v>1.5</v>
      </c>
      <c r="Y85" s="568"/>
      <c r="Z85" s="568"/>
      <c r="AA85" s="412" t="e">
        <f>#REF!</f>
        <v>#REF!</v>
      </c>
      <c r="AB85" s="412" t="e">
        <f>#REF!</f>
        <v>#REF!</v>
      </c>
      <c r="AC85" s="495" t="e">
        <f>AB85/AA85</f>
        <v>#REF!</v>
      </c>
      <c r="AD85" s="495"/>
      <c r="AE85" s="573"/>
      <c r="AF85" s="531" t="e">
        <f>AA85*M85</f>
        <v>#REF!</v>
      </c>
      <c r="AG85" s="531" t="e">
        <f>AB85*M85</f>
        <v>#REF!</v>
      </c>
      <c r="AH85" s="528"/>
    </row>
    <row r="86" spans="1:34" ht="30" hidden="1" customHeight="1">
      <c r="A86" s="477" t="e">
        <f t="shared" si="13"/>
        <v>#REF!</v>
      </c>
      <c r="B86" s="413" t="e">
        <f>IF($A86&gt;0,B85,)</f>
        <v>#REF!</v>
      </c>
      <c r="C86" s="413" t="e">
        <f>IF($A86&gt;0,C85,)</f>
        <v>#REF!</v>
      </c>
      <c r="D86" s="413" t="e">
        <f>IF($A86&gt;0,D85,)</f>
        <v>#REF!</v>
      </c>
      <c r="E86" s="413" t="e">
        <f>IF($A86&gt;0,E85,)</f>
        <v>#REF!</v>
      </c>
      <c r="F86" s="413" t="e">
        <f t="shared" ref="F86:F132" si="17">IF($A86&gt;0,F85,)</f>
        <v>#REF!</v>
      </c>
      <c r="G86" s="413" t="e">
        <f>+#REF!</f>
        <v>#REF!</v>
      </c>
      <c r="H86" s="408" t="e">
        <f>+#REF!</f>
        <v>#REF!</v>
      </c>
      <c r="I86" s="414" t="e">
        <f>+#REF!</f>
        <v>#REF!</v>
      </c>
      <c r="J86" s="408" t="e">
        <f>+#REF!</f>
        <v>#REF!</v>
      </c>
      <c r="K86" s="409" t="e">
        <f>+#REF!</f>
        <v>#REF!</v>
      </c>
      <c r="L86" s="410" t="e">
        <f t="shared" si="14"/>
        <v>#REF!</v>
      </c>
      <c r="M86" s="411" t="e">
        <f>IF(#REF!="모두베기",#REF!,)</f>
        <v>#REF!</v>
      </c>
      <c r="N86" s="411" t="e">
        <f>IF(#REF!="줄베기",#REF!,)</f>
        <v>#REF!</v>
      </c>
      <c r="O86" s="411" t="e">
        <f>IF(#REF!="둘레베기",#REF!,)</f>
        <v>#REF!</v>
      </c>
      <c r="P86" s="411" t="e">
        <f>IF(#REF!="맹아제거",#REF!,)</f>
        <v>#REF!</v>
      </c>
      <c r="Q86" s="411"/>
      <c r="R86" s="411"/>
      <c r="S86" s="411"/>
      <c r="T86" s="412"/>
      <c r="U86" s="551"/>
      <c r="V86" s="551"/>
      <c r="W86" s="551"/>
      <c r="X86" s="551"/>
      <c r="Y86" s="551"/>
      <c r="Z86" s="551"/>
      <c r="AA86" s="412"/>
      <c r="AB86" s="412"/>
      <c r="AC86" s="412"/>
      <c r="AD86" s="412"/>
      <c r="AE86" s="412"/>
    </row>
    <row r="87" spans="1:34" ht="30" hidden="1" customHeight="1">
      <c r="A87" s="477" t="e">
        <f t="shared" si="13"/>
        <v>#REF!</v>
      </c>
      <c r="B87" s="413" t="e">
        <f t="shared" ref="B87:E92" si="18">IF($A87&gt;0,B86,)</f>
        <v>#REF!</v>
      </c>
      <c r="C87" s="413" t="e">
        <f t="shared" si="18"/>
        <v>#REF!</v>
      </c>
      <c r="D87" s="413" t="e">
        <f t="shared" si="18"/>
        <v>#REF!</v>
      </c>
      <c r="E87" s="413" t="e">
        <f t="shared" si="18"/>
        <v>#REF!</v>
      </c>
      <c r="F87" s="413" t="e">
        <f t="shared" si="17"/>
        <v>#REF!</v>
      </c>
      <c r="G87" s="413" t="e">
        <f>+#REF!</f>
        <v>#REF!</v>
      </c>
      <c r="H87" s="408" t="e">
        <f>+#REF!</f>
        <v>#REF!</v>
      </c>
      <c r="I87" s="414" t="e">
        <f>+#REF!</f>
        <v>#REF!</v>
      </c>
      <c r="J87" s="408" t="e">
        <f>+#REF!</f>
        <v>#REF!</v>
      </c>
      <c r="K87" s="409" t="e">
        <f>+#REF!</f>
        <v>#REF!</v>
      </c>
      <c r="L87" s="410" t="e">
        <f t="shared" si="14"/>
        <v>#REF!</v>
      </c>
      <c r="M87" s="411" t="e">
        <f>IF(#REF!="모두베기",#REF!,)</f>
        <v>#REF!</v>
      </c>
      <c r="N87" s="411" t="e">
        <f>IF(#REF!="줄베기",#REF!,)</f>
        <v>#REF!</v>
      </c>
      <c r="O87" s="411" t="e">
        <f>IF(#REF!="둘레베기",#REF!,)</f>
        <v>#REF!</v>
      </c>
      <c r="P87" s="411" t="e">
        <f>IF(#REF!="맹아제거",#REF!,)</f>
        <v>#REF!</v>
      </c>
      <c r="Q87" s="411"/>
      <c r="R87" s="411"/>
      <c r="S87" s="411"/>
      <c r="T87" s="412"/>
      <c r="U87" s="551"/>
      <c r="V87" s="551"/>
      <c r="W87" s="551"/>
      <c r="X87" s="551"/>
      <c r="Y87" s="551"/>
      <c r="Z87" s="551"/>
      <c r="AA87" s="412"/>
      <c r="AB87" s="412"/>
      <c r="AC87" s="412"/>
      <c r="AD87" s="412"/>
      <c r="AE87" s="412"/>
    </row>
    <row r="88" spans="1:34" ht="30" hidden="1" customHeight="1">
      <c r="A88" s="477" t="e">
        <f t="shared" si="13"/>
        <v>#REF!</v>
      </c>
      <c r="B88" s="413" t="e">
        <f t="shared" si="18"/>
        <v>#REF!</v>
      </c>
      <c r="C88" s="413" t="e">
        <f t="shared" si="18"/>
        <v>#REF!</v>
      </c>
      <c r="D88" s="413" t="e">
        <f t="shared" si="18"/>
        <v>#REF!</v>
      </c>
      <c r="E88" s="413" t="e">
        <f t="shared" si="18"/>
        <v>#REF!</v>
      </c>
      <c r="F88" s="413" t="e">
        <f t="shared" si="17"/>
        <v>#REF!</v>
      </c>
      <c r="G88" s="413" t="e">
        <f>+#REF!</f>
        <v>#REF!</v>
      </c>
      <c r="H88" s="408" t="e">
        <f>+#REF!</f>
        <v>#REF!</v>
      </c>
      <c r="I88" s="414" t="e">
        <f>+#REF!</f>
        <v>#REF!</v>
      </c>
      <c r="J88" s="408" t="e">
        <f>+#REF!</f>
        <v>#REF!</v>
      </c>
      <c r="K88" s="409" t="e">
        <f>+#REF!</f>
        <v>#REF!</v>
      </c>
      <c r="L88" s="410" t="e">
        <f t="shared" si="14"/>
        <v>#REF!</v>
      </c>
      <c r="M88" s="411" t="e">
        <f>IF(#REF!="모두베기",#REF!,)</f>
        <v>#REF!</v>
      </c>
      <c r="N88" s="411" t="e">
        <f>IF(#REF!="줄베기",#REF!,)</f>
        <v>#REF!</v>
      </c>
      <c r="O88" s="411" t="e">
        <f>IF(#REF!="둘레베기",#REF!,)</f>
        <v>#REF!</v>
      </c>
      <c r="P88" s="411" t="e">
        <f>IF(#REF!="맹아제거",#REF!,)</f>
        <v>#REF!</v>
      </c>
      <c r="Q88" s="411"/>
      <c r="R88" s="411"/>
      <c r="S88" s="411"/>
      <c r="T88" s="412"/>
      <c r="U88" s="551"/>
      <c r="V88" s="551"/>
      <c r="W88" s="551"/>
      <c r="X88" s="551"/>
      <c r="Y88" s="551"/>
      <c r="Z88" s="551"/>
      <c r="AA88" s="412"/>
      <c r="AB88" s="412"/>
      <c r="AC88" s="412"/>
      <c r="AD88" s="412"/>
      <c r="AE88" s="412"/>
    </row>
    <row r="89" spans="1:34" ht="30" hidden="1" customHeight="1">
      <c r="A89" s="477" t="e">
        <f t="shared" si="13"/>
        <v>#REF!</v>
      </c>
      <c r="B89" s="413" t="e">
        <f t="shared" si="18"/>
        <v>#REF!</v>
      </c>
      <c r="C89" s="413" t="e">
        <f t="shared" si="18"/>
        <v>#REF!</v>
      </c>
      <c r="D89" s="413" t="e">
        <f t="shared" si="18"/>
        <v>#REF!</v>
      </c>
      <c r="E89" s="413" t="e">
        <f t="shared" si="18"/>
        <v>#REF!</v>
      </c>
      <c r="F89" s="413" t="e">
        <f t="shared" si="17"/>
        <v>#REF!</v>
      </c>
      <c r="G89" s="413" t="e">
        <f>+#REF!</f>
        <v>#REF!</v>
      </c>
      <c r="H89" s="408" t="e">
        <f>+#REF!</f>
        <v>#REF!</v>
      </c>
      <c r="I89" s="414" t="e">
        <f>+#REF!</f>
        <v>#REF!</v>
      </c>
      <c r="J89" s="408" t="e">
        <f>+#REF!</f>
        <v>#REF!</v>
      </c>
      <c r="K89" s="409" t="e">
        <f>+#REF!</f>
        <v>#REF!</v>
      </c>
      <c r="L89" s="410" t="e">
        <f t="shared" si="14"/>
        <v>#REF!</v>
      </c>
      <c r="M89" s="411" t="e">
        <f>IF(#REF!="모두베기",#REF!,)</f>
        <v>#REF!</v>
      </c>
      <c r="N89" s="411" t="e">
        <f>IF(#REF!="줄베기",#REF!,)</f>
        <v>#REF!</v>
      </c>
      <c r="O89" s="411" t="e">
        <f>IF(#REF!="둘레베기",#REF!,)</f>
        <v>#REF!</v>
      </c>
      <c r="P89" s="411" t="e">
        <f>IF(#REF!="맹아제거",#REF!,)</f>
        <v>#REF!</v>
      </c>
      <c r="Q89" s="411"/>
      <c r="R89" s="411"/>
      <c r="S89" s="411"/>
      <c r="T89" s="412"/>
      <c r="U89" s="551"/>
      <c r="V89" s="551"/>
      <c r="W89" s="551"/>
      <c r="X89" s="551"/>
      <c r="Y89" s="551"/>
      <c r="Z89" s="551"/>
      <c r="AA89" s="412"/>
      <c r="AB89" s="412"/>
      <c r="AC89" s="412"/>
      <c r="AD89" s="412"/>
      <c r="AE89" s="412"/>
    </row>
    <row r="90" spans="1:34" ht="30" hidden="1" customHeight="1">
      <c r="A90" s="477" t="e">
        <f t="shared" si="13"/>
        <v>#REF!</v>
      </c>
      <c r="B90" s="413" t="e">
        <f t="shared" si="18"/>
        <v>#REF!</v>
      </c>
      <c r="C90" s="413" t="e">
        <f t="shared" si="18"/>
        <v>#REF!</v>
      </c>
      <c r="D90" s="413" t="e">
        <f t="shared" si="18"/>
        <v>#REF!</v>
      </c>
      <c r="E90" s="413" t="e">
        <f t="shared" si="18"/>
        <v>#REF!</v>
      </c>
      <c r="F90" s="413" t="e">
        <f t="shared" si="17"/>
        <v>#REF!</v>
      </c>
      <c r="G90" s="413" t="e">
        <f>+#REF!</f>
        <v>#REF!</v>
      </c>
      <c r="H90" s="408" t="e">
        <f>+#REF!</f>
        <v>#REF!</v>
      </c>
      <c r="I90" s="414" t="e">
        <f>+#REF!</f>
        <v>#REF!</v>
      </c>
      <c r="J90" s="408" t="e">
        <f>+#REF!</f>
        <v>#REF!</v>
      </c>
      <c r="K90" s="409" t="e">
        <f>+#REF!</f>
        <v>#REF!</v>
      </c>
      <c r="L90" s="410" t="e">
        <f t="shared" si="14"/>
        <v>#REF!</v>
      </c>
      <c r="M90" s="411" t="e">
        <f>IF(#REF!="모두베기",#REF!,)</f>
        <v>#REF!</v>
      </c>
      <c r="N90" s="411" t="e">
        <f>IF(#REF!="줄베기",#REF!,)</f>
        <v>#REF!</v>
      </c>
      <c r="O90" s="411" t="e">
        <f>IF(#REF!="둘레베기",#REF!,)</f>
        <v>#REF!</v>
      </c>
      <c r="P90" s="411" t="e">
        <f>IF(#REF!="맹아제거",#REF!,)</f>
        <v>#REF!</v>
      </c>
      <c r="Q90" s="411"/>
      <c r="R90" s="411"/>
      <c r="S90" s="411"/>
      <c r="T90" s="412"/>
      <c r="U90" s="551"/>
      <c r="V90" s="551"/>
      <c r="W90" s="551"/>
      <c r="X90" s="551"/>
      <c r="Y90" s="551"/>
      <c r="Z90" s="551"/>
      <c r="AA90" s="412"/>
      <c r="AB90" s="412"/>
      <c r="AC90" s="412"/>
      <c r="AD90" s="412"/>
      <c r="AE90" s="412"/>
    </row>
    <row r="91" spans="1:34" ht="30" hidden="1" customHeight="1">
      <c r="A91" s="477" t="e">
        <f t="shared" si="13"/>
        <v>#REF!</v>
      </c>
      <c r="B91" s="413" t="e">
        <f t="shared" si="18"/>
        <v>#REF!</v>
      </c>
      <c r="C91" s="413" t="e">
        <f t="shared" si="18"/>
        <v>#REF!</v>
      </c>
      <c r="D91" s="413" t="e">
        <f t="shared" si="18"/>
        <v>#REF!</v>
      </c>
      <c r="E91" s="413" t="e">
        <f t="shared" si="18"/>
        <v>#REF!</v>
      </c>
      <c r="F91" s="413" t="e">
        <f t="shared" si="17"/>
        <v>#REF!</v>
      </c>
      <c r="G91" s="413" t="e">
        <f>+#REF!</f>
        <v>#REF!</v>
      </c>
      <c r="H91" s="408" t="e">
        <f>+#REF!</f>
        <v>#REF!</v>
      </c>
      <c r="I91" s="414" t="e">
        <f>+#REF!</f>
        <v>#REF!</v>
      </c>
      <c r="J91" s="408" t="e">
        <f>+#REF!</f>
        <v>#REF!</v>
      </c>
      <c r="K91" s="409" t="e">
        <f>+#REF!</f>
        <v>#REF!</v>
      </c>
      <c r="L91" s="410" t="e">
        <f t="shared" si="14"/>
        <v>#REF!</v>
      </c>
      <c r="M91" s="411" t="e">
        <f>IF(#REF!="모두베기",#REF!,)</f>
        <v>#REF!</v>
      </c>
      <c r="N91" s="411" t="e">
        <f>IF(#REF!="줄베기",#REF!,)</f>
        <v>#REF!</v>
      </c>
      <c r="O91" s="411" t="e">
        <f>IF(#REF!="둘레베기",#REF!,)</f>
        <v>#REF!</v>
      </c>
      <c r="P91" s="411" t="e">
        <f>IF(#REF!="맹아제거",#REF!,)</f>
        <v>#REF!</v>
      </c>
      <c r="Q91" s="411"/>
      <c r="R91" s="411"/>
      <c r="S91" s="411"/>
      <c r="T91" s="412"/>
      <c r="U91" s="551"/>
      <c r="V91" s="551"/>
      <c r="W91" s="551"/>
      <c r="X91" s="551"/>
      <c r="Y91" s="551"/>
      <c r="Z91" s="551"/>
      <c r="AA91" s="412"/>
      <c r="AB91" s="412"/>
      <c r="AC91" s="412"/>
      <c r="AD91" s="412"/>
      <c r="AE91" s="412"/>
    </row>
    <row r="92" spans="1:34" ht="30" hidden="1" customHeight="1">
      <c r="A92" s="477" t="e">
        <f t="shared" si="13"/>
        <v>#REF!</v>
      </c>
      <c r="B92" s="413" t="e">
        <f t="shared" si="18"/>
        <v>#REF!</v>
      </c>
      <c r="C92" s="413" t="e">
        <f t="shared" si="18"/>
        <v>#REF!</v>
      </c>
      <c r="D92" s="413" t="e">
        <f t="shared" si="18"/>
        <v>#REF!</v>
      </c>
      <c r="E92" s="413" t="e">
        <f t="shared" si="18"/>
        <v>#REF!</v>
      </c>
      <c r="F92" s="413" t="e">
        <f t="shared" si="17"/>
        <v>#REF!</v>
      </c>
      <c r="G92" s="413" t="e">
        <f>+#REF!</f>
        <v>#REF!</v>
      </c>
      <c r="H92" s="408" t="e">
        <f>+#REF!</f>
        <v>#REF!</v>
      </c>
      <c r="I92" s="414" t="e">
        <f>+#REF!</f>
        <v>#REF!</v>
      </c>
      <c r="J92" s="408" t="e">
        <f>+#REF!</f>
        <v>#REF!</v>
      </c>
      <c r="K92" s="409" t="e">
        <f>+#REF!</f>
        <v>#REF!</v>
      </c>
      <c r="L92" s="410" t="e">
        <f t="shared" si="14"/>
        <v>#REF!</v>
      </c>
      <c r="M92" s="411" t="e">
        <f>IF(#REF!="모두베기",#REF!,)</f>
        <v>#REF!</v>
      </c>
      <c r="N92" s="411" t="e">
        <f>IF(#REF!="줄베기",#REF!,)</f>
        <v>#REF!</v>
      </c>
      <c r="O92" s="411" t="e">
        <f>IF(#REF!="둘레베기",#REF!,)</f>
        <v>#REF!</v>
      </c>
      <c r="P92" s="411" t="e">
        <f>IF(#REF!="맹아제거",#REF!,)</f>
        <v>#REF!</v>
      </c>
      <c r="Q92" s="411"/>
      <c r="R92" s="411"/>
      <c r="S92" s="411"/>
      <c r="T92" s="412"/>
      <c r="U92" s="551"/>
      <c r="V92" s="551"/>
      <c r="W92" s="551"/>
      <c r="X92" s="551"/>
      <c r="Y92" s="551"/>
      <c r="Z92" s="551"/>
      <c r="AA92" s="412"/>
      <c r="AB92" s="412"/>
      <c r="AC92" s="412"/>
      <c r="AD92" s="412"/>
      <c r="AE92" s="412"/>
    </row>
    <row r="93" spans="1:34" ht="30" customHeight="1">
      <c r="A93" s="477" t="e">
        <f>IF(R93&gt;0,1,)</f>
        <v>#REF!</v>
      </c>
      <c r="B93" s="413" t="e">
        <f>+#REF!</f>
        <v>#REF!</v>
      </c>
      <c r="C93" s="413" t="e">
        <f>+#REF!</f>
        <v>#REF!</v>
      </c>
      <c r="D93" s="413" t="e">
        <f>+#REF!</f>
        <v>#REF!</v>
      </c>
      <c r="E93" s="413" t="e">
        <f>+#REF!</f>
        <v>#REF!</v>
      </c>
      <c r="F93" s="413" t="e">
        <f>+#REF!</f>
        <v>#REF!</v>
      </c>
      <c r="G93" s="413" t="e">
        <f>+#REF!</f>
        <v>#REF!</v>
      </c>
      <c r="H93" s="408" t="e">
        <f>+#REF!</f>
        <v>#REF!</v>
      </c>
      <c r="I93" s="414" t="e">
        <f>+#REF!</f>
        <v>#REF!</v>
      </c>
      <c r="J93" s="408" t="e">
        <f>+#REF!</f>
        <v>#REF!</v>
      </c>
      <c r="K93" s="409" t="e">
        <f>#REF!</f>
        <v>#REF!</v>
      </c>
      <c r="L93" s="410" t="e">
        <f t="shared" si="14"/>
        <v>#REF!</v>
      </c>
      <c r="M93" s="411" t="e">
        <f>IF(#REF!="모두베기",#REF!,)</f>
        <v>#REF!</v>
      </c>
      <c r="N93" s="411" t="e">
        <f>IF(#REF!="줄베기",#REF!,)</f>
        <v>#REF!</v>
      </c>
      <c r="O93" s="411" t="e">
        <f>IF(#REF!="둘레베기",#REF!,)</f>
        <v>#REF!</v>
      </c>
      <c r="P93" s="411" t="e">
        <f>IF(#REF!="맹아제거",#REF!,)</f>
        <v>#REF!</v>
      </c>
      <c r="Q93" s="410" t="s">
        <v>1107</v>
      </c>
      <c r="R93" s="411" t="e">
        <f>M93</f>
        <v>#REF!</v>
      </c>
      <c r="S93" s="537" t="e">
        <f>#REF!</f>
        <v>#REF!</v>
      </c>
      <c r="T93" s="412" t="s">
        <v>1133</v>
      </c>
      <c r="U93" s="568">
        <v>2</v>
      </c>
      <c r="V93" s="568"/>
      <c r="W93" s="568"/>
      <c r="X93" s="568"/>
      <c r="Y93" s="568">
        <v>2</v>
      </c>
      <c r="Z93" s="568"/>
      <c r="AA93" s="412" t="e">
        <f>#REF!</f>
        <v>#REF!</v>
      </c>
      <c r="AB93" s="412" t="e">
        <f>#REF!</f>
        <v>#REF!</v>
      </c>
      <c r="AC93" s="495" t="e">
        <f>AB93/AA93</f>
        <v>#REF!</v>
      </c>
      <c r="AD93" s="495"/>
      <c r="AE93" s="573"/>
      <c r="AF93" s="531" t="e">
        <f>AA93*M93</f>
        <v>#REF!</v>
      </c>
      <c r="AG93" s="531" t="e">
        <f>AB93*M93</f>
        <v>#REF!</v>
      </c>
      <c r="AH93" s="528"/>
    </row>
    <row r="94" spans="1:34" ht="30" hidden="1" customHeight="1">
      <c r="A94" s="477" t="e">
        <f t="shared" si="13"/>
        <v>#REF!</v>
      </c>
      <c r="B94" s="413" t="e">
        <f>IF($A94&gt;0,B93,)</f>
        <v>#REF!</v>
      </c>
      <c r="C94" s="413" t="e">
        <f>IF($A94&gt;0,C93,)</f>
        <v>#REF!</v>
      </c>
      <c r="D94" s="413" t="e">
        <f>IF($A94&gt;0,D93,)</f>
        <v>#REF!</v>
      </c>
      <c r="E94" s="413" t="e">
        <f>IF($A94&gt;0,E93,)</f>
        <v>#REF!</v>
      </c>
      <c r="F94" s="413" t="e">
        <f t="shared" si="17"/>
        <v>#REF!</v>
      </c>
      <c r="G94" s="413" t="e">
        <f>+#REF!</f>
        <v>#REF!</v>
      </c>
      <c r="H94" s="408" t="e">
        <f>+#REF!</f>
        <v>#REF!</v>
      </c>
      <c r="I94" s="414" t="e">
        <f>+#REF!</f>
        <v>#REF!</v>
      </c>
      <c r="J94" s="408" t="e">
        <f>+#REF!</f>
        <v>#REF!</v>
      </c>
      <c r="K94" s="409" t="e">
        <f>+#REF!</f>
        <v>#REF!</v>
      </c>
      <c r="L94" s="410" t="e">
        <f t="shared" si="14"/>
        <v>#REF!</v>
      </c>
      <c r="M94" s="411" t="e">
        <f>IF(#REF!="모두베기",#REF!,)</f>
        <v>#REF!</v>
      </c>
      <c r="N94" s="411" t="e">
        <f>IF(#REF!="줄베기",#REF!,)</f>
        <v>#REF!</v>
      </c>
      <c r="O94" s="411" t="e">
        <f>IF(#REF!="둘레베기",#REF!,)</f>
        <v>#REF!</v>
      </c>
      <c r="P94" s="411" t="e">
        <f>IF(#REF!="맹아제거",#REF!,)</f>
        <v>#REF!</v>
      </c>
      <c r="Q94" s="411"/>
      <c r="R94" s="411"/>
      <c r="S94" s="411"/>
      <c r="T94" s="412"/>
      <c r="U94" s="551"/>
      <c r="V94" s="551"/>
      <c r="W94" s="551"/>
      <c r="X94" s="551"/>
      <c r="Y94" s="551"/>
      <c r="Z94" s="551"/>
      <c r="AA94" s="412"/>
      <c r="AB94" s="412"/>
      <c r="AC94" s="412"/>
      <c r="AD94" s="412"/>
      <c r="AE94" s="412"/>
    </row>
    <row r="95" spans="1:34" ht="30" hidden="1" customHeight="1">
      <c r="A95" s="477" t="e">
        <f t="shared" si="13"/>
        <v>#REF!</v>
      </c>
      <c r="B95" s="413" t="e">
        <f t="shared" ref="B95:E100" si="19">IF($A95&gt;0,B94,)</f>
        <v>#REF!</v>
      </c>
      <c r="C95" s="413" t="e">
        <f t="shared" si="19"/>
        <v>#REF!</v>
      </c>
      <c r="D95" s="413" t="e">
        <f t="shared" si="19"/>
        <v>#REF!</v>
      </c>
      <c r="E95" s="413" t="e">
        <f t="shared" si="19"/>
        <v>#REF!</v>
      </c>
      <c r="F95" s="413" t="e">
        <f t="shared" si="17"/>
        <v>#REF!</v>
      </c>
      <c r="G95" s="413" t="e">
        <f>+#REF!</f>
        <v>#REF!</v>
      </c>
      <c r="H95" s="408" t="e">
        <f>+#REF!</f>
        <v>#REF!</v>
      </c>
      <c r="I95" s="414" t="e">
        <f>+#REF!</f>
        <v>#REF!</v>
      </c>
      <c r="J95" s="408" t="e">
        <f>+#REF!</f>
        <v>#REF!</v>
      </c>
      <c r="K95" s="409" t="e">
        <f>+#REF!</f>
        <v>#REF!</v>
      </c>
      <c r="L95" s="410" t="e">
        <f t="shared" si="14"/>
        <v>#REF!</v>
      </c>
      <c r="M95" s="411" t="e">
        <f>IF(#REF!="모두베기",#REF!,)</f>
        <v>#REF!</v>
      </c>
      <c r="N95" s="411" t="e">
        <f>IF(#REF!="줄베기",#REF!,)</f>
        <v>#REF!</v>
      </c>
      <c r="O95" s="411" t="e">
        <f>IF(#REF!="둘레베기",#REF!,)</f>
        <v>#REF!</v>
      </c>
      <c r="P95" s="411" t="e">
        <f>IF(#REF!="맹아제거",#REF!,)</f>
        <v>#REF!</v>
      </c>
      <c r="Q95" s="411"/>
      <c r="R95" s="411"/>
      <c r="S95" s="411"/>
      <c r="T95" s="412"/>
      <c r="U95" s="551"/>
      <c r="V95" s="551"/>
      <c r="W95" s="551"/>
      <c r="X95" s="551"/>
      <c r="Y95" s="551"/>
      <c r="Z95" s="551"/>
      <c r="AA95" s="412"/>
      <c r="AB95" s="412"/>
      <c r="AC95" s="412"/>
      <c r="AD95" s="412"/>
      <c r="AE95" s="412"/>
    </row>
    <row r="96" spans="1:34" ht="30" hidden="1" customHeight="1">
      <c r="A96" s="477" t="e">
        <f t="shared" si="13"/>
        <v>#REF!</v>
      </c>
      <c r="B96" s="413" t="e">
        <f t="shared" si="19"/>
        <v>#REF!</v>
      </c>
      <c r="C96" s="413" t="e">
        <f t="shared" si="19"/>
        <v>#REF!</v>
      </c>
      <c r="D96" s="413" t="e">
        <f t="shared" si="19"/>
        <v>#REF!</v>
      </c>
      <c r="E96" s="413" t="e">
        <f t="shared" si="19"/>
        <v>#REF!</v>
      </c>
      <c r="F96" s="413" t="e">
        <f t="shared" si="17"/>
        <v>#REF!</v>
      </c>
      <c r="G96" s="413" t="e">
        <f>+#REF!</f>
        <v>#REF!</v>
      </c>
      <c r="H96" s="408" t="e">
        <f>+#REF!</f>
        <v>#REF!</v>
      </c>
      <c r="I96" s="414" t="e">
        <f>+#REF!</f>
        <v>#REF!</v>
      </c>
      <c r="J96" s="408" t="e">
        <f>+#REF!</f>
        <v>#REF!</v>
      </c>
      <c r="K96" s="409" t="e">
        <f>+#REF!</f>
        <v>#REF!</v>
      </c>
      <c r="L96" s="410" t="e">
        <f t="shared" si="14"/>
        <v>#REF!</v>
      </c>
      <c r="M96" s="411" t="e">
        <f>IF(#REF!="모두베기",#REF!,)</f>
        <v>#REF!</v>
      </c>
      <c r="N96" s="411" t="e">
        <f>IF(#REF!="줄베기",#REF!,)</f>
        <v>#REF!</v>
      </c>
      <c r="O96" s="411" t="e">
        <f>IF(#REF!="둘레베기",#REF!,)</f>
        <v>#REF!</v>
      </c>
      <c r="P96" s="411" t="e">
        <f>IF(#REF!="맹아제거",#REF!,)</f>
        <v>#REF!</v>
      </c>
      <c r="Q96" s="411"/>
      <c r="R96" s="411"/>
      <c r="S96" s="411"/>
      <c r="T96" s="412"/>
      <c r="U96" s="551"/>
      <c r="V96" s="551"/>
      <c r="W96" s="551"/>
      <c r="X96" s="551"/>
      <c r="Y96" s="551"/>
      <c r="Z96" s="551"/>
      <c r="AA96" s="412"/>
      <c r="AB96" s="412"/>
      <c r="AC96" s="412"/>
      <c r="AD96" s="412"/>
      <c r="AE96" s="412"/>
    </row>
    <row r="97" spans="1:34" ht="30" hidden="1" customHeight="1">
      <c r="A97" s="477" t="e">
        <f t="shared" si="13"/>
        <v>#REF!</v>
      </c>
      <c r="B97" s="413" t="e">
        <f t="shared" si="19"/>
        <v>#REF!</v>
      </c>
      <c r="C97" s="413" t="e">
        <f t="shared" si="19"/>
        <v>#REF!</v>
      </c>
      <c r="D97" s="413" t="e">
        <f t="shared" si="19"/>
        <v>#REF!</v>
      </c>
      <c r="E97" s="413" t="e">
        <f t="shared" si="19"/>
        <v>#REF!</v>
      </c>
      <c r="F97" s="413" t="e">
        <f t="shared" si="17"/>
        <v>#REF!</v>
      </c>
      <c r="G97" s="413" t="e">
        <f>+#REF!</f>
        <v>#REF!</v>
      </c>
      <c r="H97" s="408" t="e">
        <f>+#REF!</f>
        <v>#REF!</v>
      </c>
      <c r="I97" s="414" t="e">
        <f>+#REF!</f>
        <v>#REF!</v>
      </c>
      <c r="J97" s="408" t="e">
        <f>+#REF!</f>
        <v>#REF!</v>
      </c>
      <c r="K97" s="409" t="e">
        <f>+#REF!</f>
        <v>#REF!</v>
      </c>
      <c r="L97" s="410" t="e">
        <f t="shared" si="14"/>
        <v>#REF!</v>
      </c>
      <c r="M97" s="411" t="e">
        <f>IF(#REF!="모두베기",#REF!,)</f>
        <v>#REF!</v>
      </c>
      <c r="N97" s="411" t="e">
        <f>IF(#REF!="줄베기",#REF!,)</f>
        <v>#REF!</v>
      </c>
      <c r="O97" s="411" t="e">
        <f>IF(#REF!="둘레베기",#REF!,)</f>
        <v>#REF!</v>
      </c>
      <c r="P97" s="411" t="e">
        <f>IF(#REF!="맹아제거",#REF!,)</f>
        <v>#REF!</v>
      </c>
      <c r="Q97" s="411"/>
      <c r="R97" s="411"/>
      <c r="S97" s="411"/>
      <c r="T97" s="412"/>
      <c r="U97" s="551"/>
      <c r="V97" s="551"/>
      <c r="W97" s="551"/>
      <c r="X97" s="551"/>
      <c r="Y97" s="551"/>
      <c r="Z97" s="551"/>
      <c r="AA97" s="412"/>
      <c r="AB97" s="412"/>
      <c r="AC97" s="412"/>
      <c r="AD97" s="412"/>
      <c r="AE97" s="412"/>
    </row>
    <row r="98" spans="1:34" ht="30" hidden="1" customHeight="1">
      <c r="A98" s="477" t="e">
        <f t="shared" si="13"/>
        <v>#REF!</v>
      </c>
      <c r="B98" s="413" t="e">
        <f t="shared" si="19"/>
        <v>#REF!</v>
      </c>
      <c r="C98" s="413" t="e">
        <f t="shared" si="19"/>
        <v>#REF!</v>
      </c>
      <c r="D98" s="413" t="e">
        <f t="shared" si="19"/>
        <v>#REF!</v>
      </c>
      <c r="E98" s="413" t="e">
        <f t="shared" si="19"/>
        <v>#REF!</v>
      </c>
      <c r="F98" s="413" t="e">
        <f t="shared" si="17"/>
        <v>#REF!</v>
      </c>
      <c r="G98" s="413" t="e">
        <f>+#REF!</f>
        <v>#REF!</v>
      </c>
      <c r="H98" s="408" t="e">
        <f>+#REF!</f>
        <v>#REF!</v>
      </c>
      <c r="I98" s="414" t="e">
        <f>+#REF!</f>
        <v>#REF!</v>
      </c>
      <c r="J98" s="408" t="e">
        <f>+#REF!</f>
        <v>#REF!</v>
      </c>
      <c r="K98" s="409" t="e">
        <f>+#REF!</f>
        <v>#REF!</v>
      </c>
      <c r="L98" s="410" t="e">
        <f t="shared" si="14"/>
        <v>#REF!</v>
      </c>
      <c r="M98" s="411" t="e">
        <f>IF(#REF!="모두베기",#REF!,)</f>
        <v>#REF!</v>
      </c>
      <c r="N98" s="411" t="e">
        <f>IF(#REF!="줄베기",#REF!,)</f>
        <v>#REF!</v>
      </c>
      <c r="O98" s="411" t="e">
        <f>IF(#REF!="둘레베기",#REF!,)</f>
        <v>#REF!</v>
      </c>
      <c r="P98" s="411" t="e">
        <f>IF(#REF!="맹아제거",#REF!,)</f>
        <v>#REF!</v>
      </c>
      <c r="Q98" s="411"/>
      <c r="R98" s="411"/>
      <c r="S98" s="411"/>
      <c r="T98" s="412"/>
      <c r="U98" s="551"/>
      <c r="V98" s="551"/>
      <c r="W98" s="551"/>
      <c r="X98" s="551"/>
      <c r="Y98" s="551"/>
      <c r="Z98" s="551"/>
      <c r="AA98" s="412"/>
      <c r="AB98" s="412"/>
      <c r="AC98" s="412"/>
      <c r="AD98" s="412"/>
      <c r="AE98" s="412"/>
    </row>
    <row r="99" spans="1:34" ht="30" hidden="1" customHeight="1">
      <c r="A99" s="477" t="e">
        <f t="shared" si="13"/>
        <v>#REF!</v>
      </c>
      <c r="B99" s="413" t="e">
        <f t="shared" si="19"/>
        <v>#REF!</v>
      </c>
      <c r="C99" s="413" t="e">
        <f t="shared" si="19"/>
        <v>#REF!</v>
      </c>
      <c r="D99" s="413" t="e">
        <f t="shared" si="19"/>
        <v>#REF!</v>
      </c>
      <c r="E99" s="413" t="e">
        <f t="shared" si="19"/>
        <v>#REF!</v>
      </c>
      <c r="F99" s="413" t="e">
        <f t="shared" si="17"/>
        <v>#REF!</v>
      </c>
      <c r="G99" s="413" t="e">
        <f>+#REF!</f>
        <v>#REF!</v>
      </c>
      <c r="H99" s="408" t="e">
        <f>+#REF!</f>
        <v>#REF!</v>
      </c>
      <c r="I99" s="414" t="e">
        <f>+#REF!</f>
        <v>#REF!</v>
      </c>
      <c r="J99" s="408" t="e">
        <f>+#REF!</f>
        <v>#REF!</v>
      </c>
      <c r="K99" s="409" t="e">
        <f>+#REF!</f>
        <v>#REF!</v>
      </c>
      <c r="L99" s="410" t="e">
        <f t="shared" si="14"/>
        <v>#REF!</v>
      </c>
      <c r="M99" s="411" t="e">
        <f>IF(#REF!="모두베기",#REF!,)</f>
        <v>#REF!</v>
      </c>
      <c r="N99" s="411" t="e">
        <f>IF(#REF!="줄베기",#REF!,)</f>
        <v>#REF!</v>
      </c>
      <c r="O99" s="411" t="e">
        <f>IF(#REF!="둘레베기",#REF!,)</f>
        <v>#REF!</v>
      </c>
      <c r="P99" s="411" t="e">
        <f>IF(#REF!="맹아제거",#REF!,)</f>
        <v>#REF!</v>
      </c>
      <c r="Q99" s="411"/>
      <c r="R99" s="411"/>
      <c r="S99" s="411"/>
      <c r="T99" s="412"/>
      <c r="U99" s="551"/>
      <c r="V99" s="551"/>
      <c r="W99" s="551"/>
      <c r="X99" s="551"/>
      <c r="Y99" s="551"/>
      <c r="Z99" s="551"/>
      <c r="AA99" s="412"/>
      <c r="AB99" s="412"/>
      <c r="AC99" s="412"/>
      <c r="AD99" s="412"/>
      <c r="AE99" s="412"/>
    </row>
    <row r="100" spans="1:34" ht="30" hidden="1" customHeight="1">
      <c r="A100" s="477" t="e">
        <f t="shared" si="13"/>
        <v>#REF!</v>
      </c>
      <c r="B100" s="413" t="e">
        <f t="shared" si="19"/>
        <v>#REF!</v>
      </c>
      <c r="C100" s="413" t="e">
        <f t="shared" si="19"/>
        <v>#REF!</v>
      </c>
      <c r="D100" s="413" t="e">
        <f t="shared" si="19"/>
        <v>#REF!</v>
      </c>
      <c r="E100" s="413" t="e">
        <f t="shared" si="19"/>
        <v>#REF!</v>
      </c>
      <c r="F100" s="413" t="e">
        <f t="shared" si="17"/>
        <v>#REF!</v>
      </c>
      <c r="G100" s="413" t="e">
        <f>+#REF!</f>
        <v>#REF!</v>
      </c>
      <c r="H100" s="408" t="e">
        <f>+#REF!</f>
        <v>#REF!</v>
      </c>
      <c r="I100" s="414" t="e">
        <f>+#REF!</f>
        <v>#REF!</v>
      </c>
      <c r="J100" s="408" t="e">
        <f>+#REF!</f>
        <v>#REF!</v>
      </c>
      <c r="K100" s="409" t="e">
        <f>+#REF!</f>
        <v>#REF!</v>
      </c>
      <c r="L100" s="410" t="e">
        <f t="shared" si="14"/>
        <v>#REF!</v>
      </c>
      <c r="M100" s="411" t="e">
        <f>IF(#REF!="모두베기",#REF!,)</f>
        <v>#REF!</v>
      </c>
      <c r="N100" s="411" t="e">
        <f>IF(#REF!="줄베기",#REF!,)</f>
        <v>#REF!</v>
      </c>
      <c r="O100" s="411" t="e">
        <f>IF(#REF!="둘레베기",#REF!,)</f>
        <v>#REF!</v>
      </c>
      <c r="P100" s="411" t="e">
        <f>IF(#REF!="맹아제거",#REF!,)</f>
        <v>#REF!</v>
      </c>
      <c r="Q100" s="411"/>
      <c r="R100" s="411"/>
      <c r="S100" s="411"/>
      <c r="T100" s="412"/>
      <c r="U100" s="551"/>
      <c r="V100" s="551"/>
      <c r="W100" s="551"/>
      <c r="X100" s="551"/>
      <c r="Y100" s="551"/>
      <c r="Z100" s="551"/>
      <c r="AA100" s="412"/>
      <c r="AB100" s="412"/>
      <c r="AC100" s="412"/>
      <c r="AD100" s="412"/>
      <c r="AE100" s="412"/>
    </row>
    <row r="101" spans="1:34" ht="30" customHeight="1">
      <c r="A101" s="477" t="e">
        <f t="shared" si="13"/>
        <v>#REF!</v>
      </c>
      <c r="B101" s="413" t="e">
        <f>+#REF!</f>
        <v>#REF!</v>
      </c>
      <c r="C101" s="413" t="e">
        <f>+#REF!</f>
        <v>#REF!</v>
      </c>
      <c r="D101" s="413" t="e">
        <f>+#REF!</f>
        <v>#REF!</v>
      </c>
      <c r="E101" s="413" t="e">
        <f>+#REF!</f>
        <v>#REF!</v>
      </c>
      <c r="F101" s="413" t="e">
        <f>+#REF!</f>
        <v>#REF!</v>
      </c>
      <c r="G101" s="413" t="e">
        <f>+#REF!</f>
        <v>#REF!</v>
      </c>
      <c r="H101" s="408" t="e">
        <f>+#REF!</f>
        <v>#REF!</v>
      </c>
      <c r="I101" s="414" t="e">
        <f>+#REF!</f>
        <v>#REF!</v>
      </c>
      <c r="J101" s="408" t="e">
        <f>+#REF!</f>
        <v>#REF!</v>
      </c>
      <c r="K101" s="409" t="e">
        <f>#REF!</f>
        <v>#REF!</v>
      </c>
      <c r="L101" s="410" t="e">
        <f t="shared" si="14"/>
        <v>#REF!</v>
      </c>
      <c r="M101" s="411" t="e">
        <f>IF(#REF!="모두베기",#REF!,)</f>
        <v>#REF!</v>
      </c>
      <c r="N101" s="411" t="e">
        <f>IF(#REF!="줄베기",#REF!,)</f>
        <v>#REF!</v>
      </c>
      <c r="O101" s="411" t="e">
        <f>IF(#REF!="둘레베기",#REF!,)</f>
        <v>#REF!</v>
      </c>
      <c r="P101" s="411" t="e">
        <f>IF(#REF!="맹아제거",#REF!,)</f>
        <v>#REF!</v>
      </c>
      <c r="Q101" s="410" t="s">
        <v>1107</v>
      </c>
      <c r="R101" s="411">
        <v>0</v>
      </c>
      <c r="S101" s="537" t="e">
        <f>#REF!</f>
        <v>#REF!</v>
      </c>
      <c r="T101" s="412" t="s">
        <v>1131</v>
      </c>
      <c r="U101" s="568"/>
      <c r="V101" s="568"/>
      <c r="W101" s="568"/>
      <c r="X101" s="568">
        <v>5</v>
      </c>
      <c r="Y101" s="568"/>
      <c r="Z101" s="568"/>
      <c r="AA101" s="412" t="e">
        <f>#REF!</f>
        <v>#REF!</v>
      </c>
      <c r="AB101" s="412" t="e">
        <f>#REF!</f>
        <v>#REF!</v>
      </c>
      <c r="AC101" s="495" t="e">
        <f>AB101/AA101</f>
        <v>#REF!</v>
      </c>
      <c r="AD101" s="495"/>
      <c r="AE101" s="573"/>
      <c r="AF101" s="531" t="e">
        <f>AA101*M101</f>
        <v>#REF!</v>
      </c>
      <c r="AG101" s="531" t="e">
        <f>AB101*M101</f>
        <v>#REF!</v>
      </c>
      <c r="AH101" s="528"/>
    </row>
    <row r="102" spans="1:34" ht="30" hidden="1" customHeight="1">
      <c r="A102" s="477" t="e">
        <f t="shared" si="13"/>
        <v>#REF!</v>
      </c>
      <c r="B102" s="413" t="e">
        <f t="shared" ref="B102:E108" si="20">IF($A102&gt;0,B101,)</f>
        <v>#REF!</v>
      </c>
      <c r="C102" s="413" t="e">
        <f t="shared" si="20"/>
        <v>#REF!</v>
      </c>
      <c r="D102" s="413" t="e">
        <f t="shared" si="20"/>
        <v>#REF!</v>
      </c>
      <c r="E102" s="413" t="e">
        <f t="shared" si="20"/>
        <v>#REF!</v>
      </c>
      <c r="F102" s="413" t="e">
        <f t="shared" si="17"/>
        <v>#REF!</v>
      </c>
      <c r="G102" s="413" t="e">
        <f>+#REF!</f>
        <v>#REF!</v>
      </c>
      <c r="H102" s="408" t="e">
        <f>+#REF!</f>
        <v>#REF!</v>
      </c>
      <c r="I102" s="414" t="e">
        <f>+#REF!</f>
        <v>#REF!</v>
      </c>
      <c r="J102" s="408" t="e">
        <f>+#REF!</f>
        <v>#REF!</v>
      </c>
      <c r="K102" s="409" t="e">
        <f>+#REF!</f>
        <v>#REF!</v>
      </c>
      <c r="L102" s="410" t="e">
        <f t="shared" si="14"/>
        <v>#REF!</v>
      </c>
      <c r="M102" s="411" t="e">
        <f>IF(#REF!="모두베기",#REF!,)</f>
        <v>#REF!</v>
      </c>
      <c r="N102" s="411" t="e">
        <f>IF(#REF!="줄베기",#REF!,)</f>
        <v>#REF!</v>
      </c>
      <c r="O102" s="411" t="e">
        <f>IF(#REF!="둘레베기",#REF!,)</f>
        <v>#REF!</v>
      </c>
      <c r="P102" s="411" t="e">
        <f>IF(#REF!="맹아제거",#REF!,)</f>
        <v>#REF!</v>
      </c>
      <c r="Q102" s="411"/>
      <c r="R102" s="411"/>
      <c r="S102" s="411"/>
      <c r="T102" s="412"/>
      <c r="U102" s="551"/>
      <c r="V102" s="551"/>
      <c r="W102" s="551"/>
      <c r="X102" s="551"/>
      <c r="Y102" s="551"/>
      <c r="Z102" s="551"/>
      <c r="AA102" s="412"/>
      <c r="AB102" s="412"/>
      <c r="AC102" s="412"/>
      <c r="AD102" s="412"/>
      <c r="AE102" s="412"/>
    </row>
    <row r="103" spans="1:34" ht="30" hidden="1" customHeight="1">
      <c r="A103" s="477" t="e">
        <f t="shared" si="13"/>
        <v>#REF!</v>
      </c>
      <c r="B103" s="413" t="e">
        <f t="shared" si="20"/>
        <v>#REF!</v>
      </c>
      <c r="C103" s="413" t="e">
        <f t="shared" si="20"/>
        <v>#REF!</v>
      </c>
      <c r="D103" s="413" t="e">
        <f t="shared" si="20"/>
        <v>#REF!</v>
      </c>
      <c r="E103" s="413" t="e">
        <f t="shared" si="20"/>
        <v>#REF!</v>
      </c>
      <c r="F103" s="413" t="e">
        <f t="shared" si="17"/>
        <v>#REF!</v>
      </c>
      <c r="G103" s="413" t="e">
        <f>+#REF!</f>
        <v>#REF!</v>
      </c>
      <c r="H103" s="408" t="e">
        <f>+#REF!</f>
        <v>#REF!</v>
      </c>
      <c r="I103" s="414" t="e">
        <f>+#REF!</f>
        <v>#REF!</v>
      </c>
      <c r="J103" s="408" t="e">
        <f>+#REF!</f>
        <v>#REF!</v>
      </c>
      <c r="K103" s="409" t="e">
        <f>+#REF!</f>
        <v>#REF!</v>
      </c>
      <c r="L103" s="410" t="e">
        <f t="shared" si="14"/>
        <v>#REF!</v>
      </c>
      <c r="M103" s="411" t="e">
        <f>IF(#REF!="모두베기",#REF!,)</f>
        <v>#REF!</v>
      </c>
      <c r="N103" s="411" t="e">
        <f>IF(#REF!="줄베기",#REF!,)</f>
        <v>#REF!</v>
      </c>
      <c r="O103" s="411" t="e">
        <f>IF(#REF!="둘레베기",#REF!,)</f>
        <v>#REF!</v>
      </c>
      <c r="P103" s="411" t="e">
        <f>IF(#REF!="맹아제거",#REF!,)</f>
        <v>#REF!</v>
      </c>
      <c r="Q103" s="411"/>
      <c r="R103" s="411"/>
      <c r="S103" s="411"/>
      <c r="T103" s="412"/>
      <c r="U103" s="551"/>
      <c r="V103" s="551"/>
      <c r="W103" s="551"/>
      <c r="X103" s="551"/>
      <c r="Y103" s="551"/>
      <c r="Z103" s="551"/>
      <c r="AA103" s="412"/>
      <c r="AB103" s="412"/>
      <c r="AC103" s="412"/>
      <c r="AD103" s="412"/>
      <c r="AE103" s="412"/>
    </row>
    <row r="104" spans="1:34" ht="30" hidden="1" customHeight="1">
      <c r="A104" s="477" t="e">
        <f t="shared" si="13"/>
        <v>#REF!</v>
      </c>
      <c r="B104" s="413" t="e">
        <f t="shared" si="20"/>
        <v>#REF!</v>
      </c>
      <c r="C104" s="413" t="e">
        <f t="shared" si="20"/>
        <v>#REF!</v>
      </c>
      <c r="D104" s="413" t="e">
        <f t="shared" si="20"/>
        <v>#REF!</v>
      </c>
      <c r="E104" s="413" t="e">
        <f t="shared" si="20"/>
        <v>#REF!</v>
      </c>
      <c r="F104" s="413" t="e">
        <f t="shared" si="17"/>
        <v>#REF!</v>
      </c>
      <c r="G104" s="413" t="e">
        <f>+#REF!</f>
        <v>#REF!</v>
      </c>
      <c r="H104" s="408" t="e">
        <f>+#REF!</f>
        <v>#REF!</v>
      </c>
      <c r="I104" s="414" t="e">
        <f>+#REF!</f>
        <v>#REF!</v>
      </c>
      <c r="J104" s="408" t="e">
        <f>+#REF!</f>
        <v>#REF!</v>
      </c>
      <c r="K104" s="409" t="e">
        <f>+#REF!</f>
        <v>#REF!</v>
      </c>
      <c r="L104" s="410" t="e">
        <f t="shared" si="14"/>
        <v>#REF!</v>
      </c>
      <c r="M104" s="411" t="e">
        <f>IF(#REF!="모두베기",#REF!,)</f>
        <v>#REF!</v>
      </c>
      <c r="N104" s="411" t="e">
        <f>IF(#REF!="줄베기",#REF!,)</f>
        <v>#REF!</v>
      </c>
      <c r="O104" s="411" t="e">
        <f>IF(#REF!="둘레베기",#REF!,)</f>
        <v>#REF!</v>
      </c>
      <c r="P104" s="411" t="e">
        <f>IF(#REF!="맹아제거",#REF!,)</f>
        <v>#REF!</v>
      </c>
      <c r="Q104" s="411"/>
      <c r="R104" s="411"/>
      <c r="S104" s="411"/>
      <c r="T104" s="412"/>
      <c r="U104" s="551"/>
      <c r="V104" s="551"/>
      <c r="W104" s="551"/>
      <c r="X104" s="551"/>
      <c r="Y104" s="551"/>
      <c r="Z104" s="551"/>
      <c r="AA104" s="412"/>
      <c r="AB104" s="412"/>
      <c r="AC104" s="412"/>
      <c r="AD104" s="412"/>
      <c r="AE104" s="412"/>
    </row>
    <row r="105" spans="1:34" ht="30" hidden="1" customHeight="1">
      <c r="A105" s="477" t="e">
        <f t="shared" si="13"/>
        <v>#REF!</v>
      </c>
      <c r="B105" s="413" t="e">
        <f t="shared" si="20"/>
        <v>#REF!</v>
      </c>
      <c r="C105" s="413" t="e">
        <f t="shared" si="20"/>
        <v>#REF!</v>
      </c>
      <c r="D105" s="413" t="e">
        <f t="shared" si="20"/>
        <v>#REF!</v>
      </c>
      <c r="E105" s="413" t="e">
        <f t="shared" si="20"/>
        <v>#REF!</v>
      </c>
      <c r="F105" s="413" t="e">
        <f t="shared" si="17"/>
        <v>#REF!</v>
      </c>
      <c r="G105" s="413" t="e">
        <f>+#REF!</f>
        <v>#REF!</v>
      </c>
      <c r="H105" s="408" t="e">
        <f>+#REF!</f>
        <v>#REF!</v>
      </c>
      <c r="I105" s="414" t="e">
        <f>+#REF!</f>
        <v>#REF!</v>
      </c>
      <c r="J105" s="408" t="e">
        <f>+#REF!</f>
        <v>#REF!</v>
      </c>
      <c r="K105" s="409" t="e">
        <f>+#REF!</f>
        <v>#REF!</v>
      </c>
      <c r="L105" s="410" t="e">
        <f t="shared" si="14"/>
        <v>#REF!</v>
      </c>
      <c r="M105" s="411" t="e">
        <f>IF(#REF!="모두베기",#REF!,)</f>
        <v>#REF!</v>
      </c>
      <c r="N105" s="411" t="e">
        <f>IF(#REF!="줄베기",#REF!,)</f>
        <v>#REF!</v>
      </c>
      <c r="O105" s="411" t="e">
        <f>IF(#REF!="둘레베기",#REF!,)</f>
        <v>#REF!</v>
      </c>
      <c r="P105" s="411" t="e">
        <f>IF(#REF!="맹아제거",#REF!,)</f>
        <v>#REF!</v>
      </c>
      <c r="Q105" s="411"/>
      <c r="R105" s="411"/>
      <c r="S105" s="411"/>
      <c r="T105" s="412"/>
      <c r="U105" s="551"/>
      <c r="V105" s="551"/>
      <c r="W105" s="551"/>
      <c r="X105" s="551"/>
      <c r="Y105" s="551"/>
      <c r="Z105" s="551"/>
      <c r="AA105" s="412"/>
      <c r="AB105" s="412"/>
      <c r="AC105" s="412"/>
      <c r="AD105" s="412"/>
      <c r="AE105" s="412"/>
    </row>
    <row r="106" spans="1:34" ht="30" hidden="1" customHeight="1">
      <c r="A106" s="477" t="e">
        <f t="shared" si="13"/>
        <v>#REF!</v>
      </c>
      <c r="B106" s="413" t="e">
        <f t="shared" si="20"/>
        <v>#REF!</v>
      </c>
      <c r="C106" s="413" t="e">
        <f t="shared" si="20"/>
        <v>#REF!</v>
      </c>
      <c r="D106" s="413" t="e">
        <f t="shared" si="20"/>
        <v>#REF!</v>
      </c>
      <c r="E106" s="413" t="e">
        <f t="shared" si="20"/>
        <v>#REF!</v>
      </c>
      <c r="F106" s="413" t="e">
        <f t="shared" si="17"/>
        <v>#REF!</v>
      </c>
      <c r="G106" s="413" t="e">
        <f>+#REF!</f>
        <v>#REF!</v>
      </c>
      <c r="H106" s="408" t="e">
        <f>+#REF!</f>
        <v>#REF!</v>
      </c>
      <c r="I106" s="414" t="e">
        <f>+#REF!</f>
        <v>#REF!</v>
      </c>
      <c r="J106" s="408" t="e">
        <f>+#REF!</f>
        <v>#REF!</v>
      </c>
      <c r="K106" s="409" t="e">
        <f>+#REF!</f>
        <v>#REF!</v>
      </c>
      <c r="L106" s="410" t="e">
        <f t="shared" si="14"/>
        <v>#REF!</v>
      </c>
      <c r="M106" s="411" t="e">
        <f>IF(#REF!="모두베기",#REF!,)</f>
        <v>#REF!</v>
      </c>
      <c r="N106" s="411" t="e">
        <f>IF(#REF!="줄베기",#REF!,)</f>
        <v>#REF!</v>
      </c>
      <c r="O106" s="411" t="e">
        <f>IF(#REF!="둘레베기",#REF!,)</f>
        <v>#REF!</v>
      </c>
      <c r="P106" s="411" t="e">
        <f>IF(#REF!="맹아제거",#REF!,)</f>
        <v>#REF!</v>
      </c>
      <c r="Q106" s="411"/>
      <c r="R106" s="411"/>
      <c r="S106" s="411"/>
      <c r="T106" s="412"/>
      <c r="U106" s="551"/>
      <c r="V106" s="551"/>
      <c r="W106" s="551"/>
      <c r="X106" s="551"/>
      <c r="Y106" s="551"/>
      <c r="Z106" s="551"/>
      <c r="AA106" s="412"/>
      <c r="AB106" s="412"/>
      <c r="AC106" s="412"/>
      <c r="AD106" s="412"/>
      <c r="AE106" s="412"/>
    </row>
    <row r="107" spans="1:34" ht="30" hidden="1" customHeight="1">
      <c r="A107" s="477" t="e">
        <f t="shared" si="13"/>
        <v>#REF!</v>
      </c>
      <c r="B107" s="413" t="e">
        <f t="shared" si="20"/>
        <v>#REF!</v>
      </c>
      <c r="C107" s="413" t="e">
        <f t="shared" si="20"/>
        <v>#REF!</v>
      </c>
      <c r="D107" s="413" t="e">
        <f t="shared" si="20"/>
        <v>#REF!</v>
      </c>
      <c r="E107" s="413" t="e">
        <f t="shared" si="20"/>
        <v>#REF!</v>
      </c>
      <c r="F107" s="413" t="e">
        <f t="shared" si="17"/>
        <v>#REF!</v>
      </c>
      <c r="G107" s="413" t="e">
        <f>+#REF!</f>
        <v>#REF!</v>
      </c>
      <c r="H107" s="408" t="e">
        <f>+#REF!</f>
        <v>#REF!</v>
      </c>
      <c r="I107" s="414" t="e">
        <f>+#REF!</f>
        <v>#REF!</v>
      </c>
      <c r="J107" s="408" t="e">
        <f>+#REF!</f>
        <v>#REF!</v>
      </c>
      <c r="K107" s="409" t="e">
        <f>+#REF!</f>
        <v>#REF!</v>
      </c>
      <c r="L107" s="410" t="e">
        <f t="shared" si="14"/>
        <v>#REF!</v>
      </c>
      <c r="M107" s="411" t="e">
        <f>IF(#REF!="모두베기",#REF!,)</f>
        <v>#REF!</v>
      </c>
      <c r="N107" s="411" t="e">
        <f>IF(#REF!="줄베기",#REF!,)</f>
        <v>#REF!</v>
      </c>
      <c r="O107" s="411" t="e">
        <f>IF(#REF!="둘레베기",#REF!,)</f>
        <v>#REF!</v>
      </c>
      <c r="P107" s="411" t="e">
        <f>IF(#REF!="맹아제거",#REF!,)</f>
        <v>#REF!</v>
      </c>
      <c r="Q107" s="411"/>
      <c r="R107" s="411"/>
      <c r="S107" s="411"/>
      <c r="T107" s="412"/>
      <c r="U107" s="551"/>
      <c r="V107" s="551"/>
      <c r="W107" s="551"/>
      <c r="X107" s="551"/>
      <c r="Y107" s="551"/>
      <c r="Z107" s="551"/>
      <c r="AA107" s="412"/>
      <c r="AB107" s="412"/>
      <c r="AC107" s="412"/>
      <c r="AD107" s="412"/>
      <c r="AE107" s="412"/>
    </row>
    <row r="108" spans="1:34" ht="30" hidden="1" customHeight="1">
      <c r="A108" s="477" t="e">
        <f t="shared" si="13"/>
        <v>#REF!</v>
      </c>
      <c r="B108" s="413" t="e">
        <f t="shared" si="20"/>
        <v>#REF!</v>
      </c>
      <c r="C108" s="413" t="e">
        <f t="shared" si="20"/>
        <v>#REF!</v>
      </c>
      <c r="D108" s="413" t="e">
        <f t="shared" si="20"/>
        <v>#REF!</v>
      </c>
      <c r="E108" s="413" t="e">
        <f t="shared" si="20"/>
        <v>#REF!</v>
      </c>
      <c r="F108" s="413" t="e">
        <f t="shared" si="17"/>
        <v>#REF!</v>
      </c>
      <c r="G108" s="413" t="e">
        <f>+#REF!</f>
        <v>#REF!</v>
      </c>
      <c r="H108" s="408" t="e">
        <f>+#REF!</f>
        <v>#REF!</v>
      </c>
      <c r="I108" s="414" t="e">
        <f>+#REF!</f>
        <v>#REF!</v>
      </c>
      <c r="J108" s="408" t="e">
        <f>+#REF!</f>
        <v>#REF!</v>
      </c>
      <c r="K108" s="409" t="e">
        <f>+#REF!</f>
        <v>#REF!</v>
      </c>
      <c r="L108" s="410" t="e">
        <f t="shared" si="14"/>
        <v>#REF!</v>
      </c>
      <c r="M108" s="411" t="e">
        <f>IF(#REF!="모두베기",#REF!,)</f>
        <v>#REF!</v>
      </c>
      <c r="N108" s="411" t="e">
        <f>IF(#REF!="줄베기",#REF!,)</f>
        <v>#REF!</v>
      </c>
      <c r="O108" s="411" t="e">
        <f>IF(#REF!="둘레베기",#REF!,)</f>
        <v>#REF!</v>
      </c>
      <c r="P108" s="411" t="e">
        <f>IF(#REF!="맹아제거",#REF!,)</f>
        <v>#REF!</v>
      </c>
      <c r="Q108" s="411"/>
      <c r="R108" s="411"/>
      <c r="S108" s="411"/>
      <c r="T108" s="412"/>
      <c r="U108" s="551"/>
      <c r="V108" s="551"/>
      <c r="W108" s="551"/>
      <c r="X108" s="551"/>
      <c r="Y108" s="551"/>
      <c r="Z108" s="551"/>
      <c r="AA108" s="412"/>
      <c r="AB108" s="412"/>
      <c r="AC108" s="412"/>
      <c r="AD108" s="412"/>
      <c r="AE108" s="412"/>
    </row>
    <row r="109" spans="1:34" ht="30" customHeight="1">
      <c r="A109" s="477" t="e">
        <f t="shared" si="13"/>
        <v>#REF!</v>
      </c>
      <c r="B109" s="413" t="e">
        <f>+#REF!</f>
        <v>#REF!</v>
      </c>
      <c r="C109" s="413" t="e">
        <f>+#REF!</f>
        <v>#REF!</v>
      </c>
      <c r="D109" s="413" t="e">
        <f>+#REF!</f>
        <v>#REF!</v>
      </c>
      <c r="E109" s="413" t="e">
        <f>+#REF!</f>
        <v>#REF!</v>
      </c>
      <c r="F109" s="413" t="e">
        <f>+#REF!</f>
        <v>#REF!</v>
      </c>
      <c r="G109" s="413" t="e">
        <f>+#REF!</f>
        <v>#REF!</v>
      </c>
      <c r="H109" s="408" t="e">
        <f>+#REF!</f>
        <v>#REF!</v>
      </c>
      <c r="I109" s="414" t="e">
        <f>+#REF!</f>
        <v>#REF!</v>
      </c>
      <c r="J109" s="408" t="e">
        <f>+#REF!</f>
        <v>#REF!</v>
      </c>
      <c r="K109" s="409" t="e">
        <f>+#REF!</f>
        <v>#REF!</v>
      </c>
      <c r="L109" s="410" t="e">
        <f t="shared" si="14"/>
        <v>#REF!</v>
      </c>
      <c r="M109" s="411" t="e">
        <f>IF(#REF!="모두베기",#REF!,)</f>
        <v>#REF!</v>
      </c>
      <c r="N109" s="411" t="e">
        <f>IF(#REF!="줄베기",#REF!,)</f>
        <v>#REF!</v>
      </c>
      <c r="O109" s="411" t="e">
        <f>IF(#REF!="둘레베기",#REF!,)</f>
        <v>#REF!</v>
      </c>
      <c r="P109" s="411" t="e">
        <f>IF(#REF!="맹아제거",#REF!,)</f>
        <v>#REF!</v>
      </c>
      <c r="Q109" s="410" t="s">
        <v>1107</v>
      </c>
      <c r="R109" s="411">
        <v>0</v>
      </c>
      <c r="S109" s="537" t="e">
        <f>#REF!</f>
        <v>#REF!</v>
      </c>
      <c r="T109" s="412" t="s">
        <v>1131</v>
      </c>
      <c r="U109" s="568"/>
      <c r="V109" s="568"/>
      <c r="W109" s="568"/>
      <c r="X109" s="568">
        <v>4.5</v>
      </c>
      <c r="Y109" s="568"/>
      <c r="Z109" s="568"/>
      <c r="AA109" s="412" t="e">
        <f>#REF!</f>
        <v>#REF!</v>
      </c>
      <c r="AB109" s="412" t="e">
        <f>#REF!</f>
        <v>#REF!</v>
      </c>
      <c r="AC109" s="495" t="e">
        <f>AB109/AA109</f>
        <v>#REF!</v>
      </c>
      <c r="AD109" s="495"/>
      <c r="AE109" s="573"/>
      <c r="AF109" s="531" t="e">
        <f>AA109*M109</f>
        <v>#REF!</v>
      </c>
      <c r="AG109" s="531" t="e">
        <f>AB109*M109</f>
        <v>#REF!</v>
      </c>
      <c r="AH109" s="528"/>
    </row>
    <row r="110" spans="1:34" ht="30" hidden="1" customHeight="1">
      <c r="A110" s="477" t="e">
        <f t="shared" si="13"/>
        <v>#REF!</v>
      </c>
      <c r="B110" s="413" t="e">
        <f t="shared" ref="B110:E116" si="21">IF($A110&gt;0,B109,)</f>
        <v>#REF!</v>
      </c>
      <c r="C110" s="413" t="e">
        <f t="shared" si="21"/>
        <v>#REF!</v>
      </c>
      <c r="D110" s="413" t="e">
        <f t="shared" si="21"/>
        <v>#REF!</v>
      </c>
      <c r="E110" s="413" t="e">
        <f t="shared" si="21"/>
        <v>#REF!</v>
      </c>
      <c r="F110" s="413" t="e">
        <f t="shared" si="17"/>
        <v>#REF!</v>
      </c>
      <c r="G110" s="413" t="e">
        <f>+#REF!</f>
        <v>#REF!</v>
      </c>
      <c r="H110" s="408" t="e">
        <f>+#REF!</f>
        <v>#REF!</v>
      </c>
      <c r="I110" s="414" t="e">
        <f>+#REF!</f>
        <v>#REF!</v>
      </c>
      <c r="J110" s="408" t="e">
        <f>+#REF!</f>
        <v>#REF!</v>
      </c>
      <c r="K110" s="409" t="e">
        <f>+#REF!</f>
        <v>#REF!</v>
      </c>
      <c r="L110" s="410" t="e">
        <f t="shared" si="14"/>
        <v>#REF!</v>
      </c>
      <c r="M110" s="411" t="e">
        <f>IF(#REF!="모두베기",#REF!,)</f>
        <v>#REF!</v>
      </c>
      <c r="N110" s="411" t="e">
        <f>IF(#REF!="줄베기",#REF!,)</f>
        <v>#REF!</v>
      </c>
      <c r="O110" s="411" t="e">
        <f>IF(#REF!="둘레베기",#REF!,)</f>
        <v>#REF!</v>
      </c>
      <c r="P110" s="411" t="e">
        <f>IF(#REF!="맹아제거",#REF!,)</f>
        <v>#REF!</v>
      </c>
      <c r="Q110" s="411"/>
      <c r="R110" s="411"/>
      <c r="S110" s="411"/>
      <c r="T110" s="412"/>
      <c r="U110" s="551"/>
      <c r="V110" s="551"/>
      <c r="W110" s="551"/>
      <c r="X110" s="551"/>
      <c r="Y110" s="551"/>
      <c r="Z110" s="551"/>
      <c r="AA110" s="412"/>
      <c r="AB110" s="412"/>
      <c r="AC110" s="412"/>
      <c r="AD110" s="412"/>
      <c r="AE110" s="412"/>
    </row>
    <row r="111" spans="1:34" ht="30" hidden="1" customHeight="1">
      <c r="A111" s="477" t="e">
        <f t="shared" si="13"/>
        <v>#REF!</v>
      </c>
      <c r="B111" s="413" t="e">
        <f t="shared" si="21"/>
        <v>#REF!</v>
      </c>
      <c r="C111" s="413" t="e">
        <f t="shared" si="21"/>
        <v>#REF!</v>
      </c>
      <c r="D111" s="413" t="e">
        <f t="shared" si="21"/>
        <v>#REF!</v>
      </c>
      <c r="E111" s="413" t="e">
        <f t="shared" si="21"/>
        <v>#REF!</v>
      </c>
      <c r="F111" s="413" t="e">
        <f t="shared" si="17"/>
        <v>#REF!</v>
      </c>
      <c r="G111" s="413" t="e">
        <f>+#REF!</f>
        <v>#REF!</v>
      </c>
      <c r="H111" s="408" t="e">
        <f>+#REF!</f>
        <v>#REF!</v>
      </c>
      <c r="I111" s="414" t="e">
        <f>+#REF!</f>
        <v>#REF!</v>
      </c>
      <c r="J111" s="408" t="e">
        <f>+#REF!</f>
        <v>#REF!</v>
      </c>
      <c r="K111" s="409" t="e">
        <f>+#REF!</f>
        <v>#REF!</v>
      </c>
      <c r="L111" s="410" t="e">
        <f t="shared" si="14"/>
        <v>#REF!</v>
      </c>
      <c r="M111" s="411" t="e">
        <f>IF(#REF!="모두베기",#REF!,)</f>
        <v>#REF!</v>
      </c>
      <c r="N111" s="411" t="e">
        <f>IF(#REF!="줄베기",#REF!,)</f>
        <v>#REF!</v>
      </c>
      <c r="O111" s="411" t="e">
        <f>IF(#REF!="둘레베기",#REF!,)</f>
        <v>#REF!</v>
      </c>
      <c r="P111" s="411" t="e">
        <f>IF(#REF!="맹아제거",#REF!,)</f>
        <v>#REF!</v>
      </c>
      <c r="Q111" s="411"/>
      <c r="R111" s="411"/>
      <c r="S111" s="411"/>
      <c r="T111" s="412"/>
      <c r="U111" s="551"/>
      <c r="V111" s="551"/>
      <c r="W111" s="551"/>
      <c r="X111" s="551"/>
      <c r="Y111" s="551"/>
      <c r="Z111" s="551"/>
      <c r="AA111" s="412"/>
      <c r="AB111" s="412"/>
      <c r="AC111" s="412"/>
      <c r="AD111" s="412"/>
      <c r="AE111" s="412"/>
    </row>
    <row r="112" spans="1:34" ht="30" hidden="1" customHeight="1">
      <c r="A112" s="477" t="e">
        <f t="shared" si="13"/>
        <v>#REF!</v>
      </c>
      <c r="B112" s="413" t="e">
        <f t="shared" si="21"/>
        <v>#REF!</v>
      </c>
      <c r="C112" s="413" t="e">
        <f t="shared" si="21"/>
        <v>#REF!</v>
      </c>
      <c r="D112" s="413" t="e">
        <f t="shared" si="21"/>
        <v>#REF!</v>
      </c>
      <c r="E112" s="413" t="e">
        <f t="shared" si="21"/>
        <v>#REF!</v>
      </c>
      <c r="F112" s="413" t="e">
        <f t="shared" si="17"/>
        <v>#REF!</v>
      </c>
      <c r="G112" s="413" t="e">
        <f>+#REF!</f>
        <v>#REF!</v>
      </c>
      <c r="H112" s="408" t="e">
        <f>+#REF!</f>
        <v>#REF!</v>
      </c>
      <c r="I112" s="414" t="e">
        <f>+#REF!</f>
        <v>#REF!</v>
      </c>
      <c r="J112" s="408" t="e">
        <f>+#REF!</f>
        <v>#REF!</v>
      </c>
      <c r="K112" s="409" t="e">
        <f>+#REF!</f>
        <v>#REF!</v>
      </c>
      <c r="L112" s="410" t="e">
        <f t="shared" si="14"/>
        <v>#REF!</v>
      </c>
      <c r="M112" s="411" t="e">
        <f>IF(#REF!="모두베기",#REF!,)</f>
        <v>#REF!</v>
      </c>
      <c r="N112" s="411" t="e">
        <f>IF(#REF!="줄베기",#REF!,)</f>
        <v>#REF!</v>
      </c>
      <c r="O112" s="411" t="e">
        <f>IF(#REF!="둘레베기",#REF!,)</f>
        <v>#REF!</v>
      </c>
      <c r="P112" s="411" t="e">
        <f>IF(#REF!="맹아제거",#REF!,)</f>
        <v>#REF!</v>
      </c>
      <c r="Q112" s="411"/>
      <c r="R112" s="411"/>
      <c r="S112" s="411"/>
      <c r="T112" s="412"/>
      <c r="U112" s="551"/>
      <c r="V112" s="551"/>
      <c r="W112" s="551"/>
      <c r="X112" s="551"/>
      <c r="Y112" s="551"/>
      <c r="Z112" s="551"/>
      <c r="AA112" s="412"/>
      <c r="AB112" s="412"/>
      <c r="AC112" s="412"/>
      <c r="AD112" s="412"/>
      <c r="AE112" s="412"/>
    </row>
    <row r="113" spans="1:34" ht="30" hidden="1" customHeight="1">
      <c r="A113" s="477" t="e">
        <f t="shared" si="13"/>
        <v>#REF!</v>
      </c>
      <c r="B113" s="413" t="e">
        <f t="shared" si="21"/>
        <v>#REF!</v>
      </c>
      <c r="C113" s="413" t="e">
        <f t="shared" si="21"/>
        <v>#REF!</v>
      </c>
      <c r="D113" s="413" t="e">
        <f t="shared" si="21"/>
        <v>#REF!</v>
      </c>
      <c r="E113" s="413" t="e">
        <f t="shared" si="21"/>
        <v>#REF!</v>
      </c>
      <c r="F113" s="413" t="e">
        <f t="shared" si="17"/>
        <v>#REF!</v>
      </c>
      <c r="G113" s="413" t="e">
        <f>+#REF!</f>
        <v>#REF!</v>
      </c>
      <c r="H113" s="408" t="e">
        <f>+#REF!</f>
        <v>#REF!</v>
      </c>
      <c r="I113" s="414" t="e">
        <f>+#REF!</f>
        <v>#REF!</v>
      </c>
      <c r="J113" s="408" t="e">
        <f>+#REF!</f>
        <v>#REF!</v>
      </c>
      <c r="K113" s="409" t="e">
        <f>+#REF!</f>
        <v>#REF!</v>
      </c>
      <c r="L113" s="410" t="e">
        <f t="shared" si="14"/>
        <v>#REF!</v>
      </c>
      <c r="M113" s="411" t="e">
        <f>IF(#REF!="모두베기",#REF!,)</f>
        <v>#REF!</v>
      </c>
      <c r="N113" s="411" t="e">
        <f>IF(#REF!="줄베기",#REF!,)</f>
        <v>#REF!</v>
      </c>
      <c r="O113" s="411" t="e">
        <f>IF(#REF!="둘레베기",#REF!,)</f>
        <v>#REF!</v>
      </c>
      <c r="P113" s="411" t="e">
        <f>IF(#REF!="맹아제거",#REF!,)</f>
        <v>#REF!</v>
      </c>
      <c r="Q113" s="411"/>
      <c r="R113" s="411"/>
      <c r="S113" s="411"/>
      <c r="T113" s="412"/>
      <c r="U113" s="551"/>
      <c r="V113" s="551"/>
      <c r="W113" s="551"/>
      <c r="X113" s="551"/>
      <c r="Y113" s="551"/>
      <c r="Z113" s="551"/>
      <c r="AA113" s="412"/>
      <c r="AB113" s="412"/>
      <c r="AC113" s="412"/>
      <c r="AD113" s="412"/>
      <c r="AE113" s="412"/>
    </row>
    <row r="114" spans="1:34" ht="30" hidden="1" customHeight="1">
      <c r="A114" s="477" t="e">
        <f t="shared" si="13"/>
        <v>#REF!</v>
      </c>
      <c r="B114" s="413" t="e">
        <f t="shared" si="21"/>
        <v>#REF!</v>
      </c>
      <c r="C114" s="413" t="e">
        <f t="shared" si="21"/>
        <v>#REF!</v>
      </c>
      <c r="D114" s="413" t="e">
        <f t="shared" si="21"/>
        <v>#REF!</v>
      </c>
      <c r="E114" s="413" t="e">
        <f t="shared" si="21"/>
        <v>#REF!</v>
      </c>
      <c r="F114" s="413" t="e">
        <f t="shared" si="17"/>
        <v>#REF!</v>
      </c>
      <c r="G114" s="413" t="e">
        <f>+#REF!</f>
        <v>#REF!</v>
      </c>
      <c r="H114" s="408" t="e">
        <f>+#REF!</f>
        <v>#REF!</v>
      </c>
      <c r="I114" s="414" t="e">
        <f>+#REF!</f>
        <v>#REF!</v>
      </c>
      <c r="J114" s="408" t="e">
        <f>+#REF!</f>
        <v>#REF!</v>
      </c>
      <c r="K114" s="409" t="e">
        <f>+#REF!</f>
        <v>#REF!</v>
      </c>
      <c r="L114" s="410" t="e">
        <f t="shared" si="14"/>
        <v>#REF!</v>
      </c>
      <c r="M114" s="411" t="e">
        <f>IF(#REF!="모두베기",#REF!,)</f>
        <v>#REF!</v>
      </c>
      <c r="N114" s="411" t="e">
        <f>IF(#REF!="줄베기",#REF!,)</f>
        <v>#REF!</v>
      </c>
      <c r="O114" s="411" t="e">
        <f>IF(#REF!="둘레베기",#REF!,)</f>
        <v>#REF!</v>
      </c>
      <c r="P114" s="411" t="e">
        <f>IF(#REF!="맹아제거",#REF!,)</f>
        <v>#REF!</v>
      </c>
      <c r="Q114" s="411"/>
      <c r="R114" s="411"/>
      <c r="S114" s="411"/>
      <c r="T114" s="412"/>
      <c r="U114" s="551"/>
      <c r="V114" s="551"/>
      <c r="W114" s="551"/>
      <c r="X114" s="551"/>
      <c r="Y114" s="551"/>
      <c r="Z114" s="551"/>
      <c r="AA114" s="412"/>
      <c r="AB114" s="412"/>
      <c r="AC114" s="412"/>
      <c r="AD114" s="412"/>
      <c r="AE114" s="412"/>
    </row>
    <row r="115" spans="1:34" ht="30" hidden="1" customHeight="1">
      <c r="A115" s="477" t="e">
        <f t="shared" si="13"/>
        <v>#REF!</v>
      </c>
      <c r="B115" s="413" t="e">
        <f t="shared" si="21"/>
        <v>#REF!</v>
      </c>
      <c r="C115" s="413" t="e">
        <f t="shared" si="21"/>
        <v>#REF!</v>
      </c>
      <c r="D115" s="413" t="e">
        <f t="shared" si="21"/>
        <v>#REF!</v>
      </c>
      <c r="E115" s="413" t="e">
        <f t="shared" si="21"/>
        <v>#REF!</v>
      </c>
      <c r="F115" s="413" t="e">
        <f t="shared" si="17"/>
        <v>#REF!</v>
      </c>
      <c r="G115" s="413" t="e">
        <f>+#REF!</f>
        <v>#REF!</v>
      </c>
      <c r="H115" s="408" t="e">
        <f>+#REF!</f>
        <v>#REF!</v>
      </c>
      <c r="I115" s="414" t="e">
        <f>+#REF!</f>
        <v>#REF!</v>
      </c>
      <c r="J115" s="408" t="e">
        <f>+#REF!</f>
        <v>#REF!</v>
      </c>
      <c r="K115" s="409" t="e">
        <f>+#REF!</f>
        <v>#REF!</v>
      </c>
      <c r="L115" s="410" t="e">
        <f t="shared" si="14"/>
        <v>#REF!</v>
      </c>
      <c r="M115" s="411" t="e">
        <f>IF(#REF!="모두베기",#REF!,)</f>
        <v>#REF!</v>
      </c>
      <c r="N115" s="411" t="e">
        <f>IF(#REF!="줄베기",#REF!,)</f>
        <v>#REF!</v>
      </c>
      <c r="O115" s="411" t="e">
        <f>IF(#REF!="둘레베기",#REF!,)</f>
        <v>#REF!</v>
      </c>
      <c r="P115" s="411" t="e">
        <f>IF(#REF!="맹아제거",#REF!,)</f>
        <v>#REF!</v>
      </c>
      <c r="Q115" s="411"/>
      <c r="R115" s="411"/>
      <c r="S115" s="411"/>
      <c r="T115" s="412"/>
      <c r="U115" s="551"/>
      <c r="V115" s="551"/>
      <c r="W115" s="551"/>
      <c r="X115" s="551"/>
      <c r="Y115" s="551"/>
      <c r="Z115" s="551"/>
      <c r="AA115" s="412"/>
      <c r="AB115" s="412"/>
      <c r="AC115" s="412"/>
      <c r="AD115" s="412"/>
      <c r="AE115" s="412"/>
    </row>
    <row r="116" spans="1:34" ht="30" hidden="1" customHeight="1">
      <c r="A116" s="477" t="e">
        <f t="shared" si="13"/>
        <v>#REF!</v>
      </c>
      <c r="B116" s="413" t="e">
        <f t="shared" si="21"/>
        <v>#REF!</v>
      </c>
      <c r="C116" s="413" t="e">
        <f t="shared" si="21"/>
        <v>#REF!</v>
      </c>
      <c r="D116" s="413" t="e">
        <f t="shared" si="21"/>
        <v>#REF!</v>
      </c>
      <c r="E116" s="413" t="e">
        <f t="shared" si="21"/>
        <v>#REF!</v>
      </c>
      <c r="F116" s="413" t="e">
        <f t="shared" si="17"/>
        <v>#REF!</v>
      </c>
      <c r="G116" s="413" t="e">
        <f>+#REF!</f>
        <v>#REF!</v>
      </c>
      <c r="H116" s="408" t="e">
        <f>+#REF!</f>
        <v>#REF!</v>
      </c>
      <c r="I116" s="414" t="e">
        <f>+#REF!</f>
        <v>#REF!</v>
      </c>
      <c r="J116" s="408" t="e">
        <f>+#REF!</f>
        <v>#REF!</v>
      </c>
      <c r="K116" s="409" t="e">
        <f>+#REF!</f>
        <v>#REF!</v>
      </c>
      <c r="L116" s="410" t="e">
        <f t="shared" si="14"/>
        <v>#REF!</v>
      </c>
      <c r="M116" s="411" t="e">
        <f>IF(#REF!="모두베기",#REF!,)</f>
        <v>#REF!</v>
      </c>
      <c r="N116" s="411" t="e">
        <f>IF(#REF!="줄베기",#REF!,)</f>
        <v>#REF!</v>
      </c>
      <c r="O116" s="411" t="e">
        <f>IF(#REF!="둘레베기",#REF!,)</f>
        <v>#REF!</v>
      </c>
      <c r="P116" s="411" t="e">
        <f>IF(#REF!="맹아제거",#REF!,)</f>
        <v>#REF!</v>
      </c>
      <c r="Q116" s="411"/>
      <c r="R116" s="411"/>
      <c r="S116" s="411"/>
      <c r="T116" s="412"/>
      <c r="U116" s="551"/>
      <c r="V116" s="551"/>
      <c r="W116" s="551"/>
      <c r="X116" s="551"/>
      <c r="Y116" s="551"/>
      <c r="Z116" s="551"/>
      <c r="AA116" s="412"/>
      <c r="AB116" s="412"/>
      <c r="AC116" s="412"/>
      <c r="AD116" s="412"/>
      <c r="AE116" s="412"/>
    </row>
    <row r="117" spans="1:34" ht="30" customHeight="1">
      <c r="A117" s="477" t="e">
        <f t="shared" si="13"/>
        <v>#REF!</v>
      </c>
      <c r="B117" s="413" t="e">
        <f>+#REF!</f>
        <v>#REF!</v>
      </c>
      <c r="C117" s="413" t="e">
        <f>+#REF!</f>
        <v>#REF!</v>
      </c>
      <c r="D117" s="413" t="e">
        <f>+#REF!</f>
        <v>#REF!</v>
      </c>
      <c r="E117" s="413" t="e">
        <f>+#REF!</f>
        <v>#REF!</v>
      </c>
      <c r="F117" s="413" t="e">
        <f>+#REF!</f>
        <v>#REF!</v>
      </c>
      <c r="G117" s="413" t="e">
        <f>+#REF!</f>
        <v>#REF!</v>
      </c>
      <c r="H117" s="408" t="e">
        <f>+#REF!</f>
        <v>#REF!</v>
      </c>
      <c r="I117" s="414" t="e">
        <f>+#REF!</f>
        <v>#REF!</v>
      </c>
      <c r="J117" s="408" t="e">
        <f>+#REF!</f>
        <v>#REF!</v>
      </c>
      <c r="K117" s="409" t="e">
        <f>+#REF!</f>
        <v>#REF!</v>
      </c>
      <c r="L117" s="410" t="e">
        <f t="shared" si="14"/>
        <v>#REF!</v>
      </c>
      <c r="M117" s="411" t="e">
        <f>IF(#REF!="모두베기",#REF!,)</f>
        <v>#REF!</v>
      </c>
      <c r="N117" s="411" t="e">
        <f>IF(#REF!="줄베기",#REF!,)</f>
        <v>#REF!</v>
      </c>
      <c r="O117" s="411" t="e">
        <f>IF(#REF!="둘레베기",#REF!,)</f>
        <v>#REF!</v>
      </c>
      <c r="P117" s="411" t="e">
        <f>IF(#REF!="맹아제거",#REF!,)</f>
        <v>#REF!</v>
      </c>
      <c r="Q117" s="410" t="s">
        <v>1107</v>
      </c>
      <c r="R117" s="411">
        <v>5.8</v>
      </c>
      <c r="S117" s="537" t="e">
        <f>#REF!</f>
        <v>#REF!</v>
      </c>
      <c r="T117" s="412" t="s">
        <v>1133</v>
      </c>
      <c r="U117" s="568">
        <v>5.8</v>
      </c>
      <c r="V117" s="568"/>
      <c r="W117" s="568"/>
      <c r="X117" s="568"/>
      <c r="Y117" s="568">
        <v>5.8</v>
      </c>
      <c r="Z117" s="568"/>
      <c r="AA117" s="412" t="e">
        <f>#REF!</f>
        <v>#REF!</v>
      </c>
      <c r="AB117" s="412" t="e">
        <f>#REF!</f>
        <v>#REF!</v>
      </c>
      <c r="AC117" s="495" t="e">
        <f>AB117/AA117</f>
        <v>#REF!</v>
      </c>
      <c r="AD117" s="495"/>
      <c r="AE117" s="573"/>
      <c r="AF117" s="531" t="e">
        <f>AA117*M117</f>
        <v>#REF!</v>
      </c>
      <c r="AG117" s="531" t="e">
        <f>AB117*M117</f>
        <v>#REF!</v>
      </c>
      <c r="AH117" s="528"/>
    </row>
    <row r="118" spans="1:34" ht="30" hidden="1" customHeight="1">
      <c r="A118" s="477" t="e">
        <f t="shared" si="13"/>
        <v>#REF!</v>
      </c>
      <c r="B118" s="413" t="e">
        <f t="shared" ref="B118:E124" si="22">IF($A118&gt;0,B117,)</f>
        <v>#REF!</v>
      </c>
      <c r="C118" s="413" t="e">
        <f t="shared" si="22"/>
        <v>#REF!</v>
      </c>
      <c r="D118" s="413" t="e">
        <f t="shared" si="22"/>
        <v>#REF!</v>
      </c>
      <c r="E118" s="413" t="e">
        <f t="shared" si="22"/>
        <v>#REF!</v>
      </c>
      <c r="F118" s="413" t="e">
        <f t="shared" si="17"/>
        <v>#REF!</v>
      </c>
      <c r="G118" s="413" t="e">
        <f>+#REF!</f>
        <v>#REF!</v>
      </c>
      <c r="H118" s="408" t="e">
        <f>+#REF!</f>
        <v>#REF!</v>
      </c>
      <c r="I118" s="414" t="e">
        <f>+#REF!</f>
        <v>#REF!</v>
      </c>
      <c r="J118" s="408" t="e">
        <f>+#REF!</f>
        <v>#REF!</v>
      </c>
      <c r="K118" s="409" t="e">
        <f>+#REF!</f>
        <v>#REF!</v>
      </c>
      <c r="L118" s="410" t="e">
        <f t="shared" si="14"/>
        <v>#REF!</v>
      </c>
      <c r="M118" s="411" t="e">
        <f>IF(#REF!="모두베기",#REF!,)</f>
        <v>#REF!</v>
      </c>
      <c r="N118" s="411" t="e">
        <f>IF(#REF!="줄베기",#REF!,)</f>
        <v>#REF!</v>
      </c>
      <c r="O118" s="411" t="e">
        <f>IF(#REF!="둘레베기",#REF!,)</f>
        <v>#REF!</v>
      </c>
      <c r="P118" s="411" t="e">
        <f>IF(#REF!="맹아제거",#REF!,)</f>
        <v>#REF!</v>
      </c>
      <c r="Q118" s="411"/>
      <c r="R118" s="411"/>
      <c r="S118" s="411"/>
      <c r="T118" s="412"/>
      <c r="U118" s="551"/>
      <c r="V118" s="551"/>
      <c r="W118" s="551"/>
      <c r="X118" s="551"/>
      <c r="Y118" s="551"/>
      <c r="Z118" s="551"/>
      <c r="AA118" s="412"/>
      <c r="AB118" s="412"/>
      <c r="AC118" s="412"/>
      <c r="AD118" s="412"/>
      <c r="AE118" s="412"/>
    </row>
    <row r="119" spans="1:34" ht="30" hidden="1" customHeight="1">
      <c r="A119" s="477" t="e">
        <f t="shared" si="13"/>
        <v>#REF!</v>
      </c>
      <c r="B119" s="413" t="e">
        <f t="shared" si="22"/>
        <v>#REF!</v>
      </c>
      <c r="C119" s="413" t="e">
        <f t="shared" si="22"/>
        <v>#REF!</v>
      </c>
      <c r="D119" s="413" t="e">
        <f t="shared" si="22"/>
        <v>#REF!</v>
      </c>
      <c r="E119" s="413" t="e">
        <f t="shared" si="22"/>
        <v>#REF!</v>
      </c>
      <c r="F119" s="413" t="e">
        <f t="shared" si="17"/>
        <v>#REF!</v>
      </c>
      <c r="G119" s="413" t="e">
        <f>+#REF!</f>
        <v>#REF!</v>
      </c>
      <c r="H119" s="408" t="e">
        <f>+#REF!</f>
        <v>#REF!</v>
      </c>
      <c r="I119" s="414" t="e">
        <f>+#REF!</f>
        <v>#REF!</v>
      </c>
      <c r="J119" s="408" t="e">
        <f>+#REF!</f>
        <v>#REF!</v>
      </c>
      <c r="K119" s="409" t="e">
        <f>+#REF!</f>
        <v>#REF!</v>
      </c>
      <c r="L119" s="410" t="e">
        <f t="shared" si="14"/>
        <v>#REF!</v>
      </c>
      <c r="M119" s="411" t="e">
        <f>IF(#REF!="모두베기",#REF!,)</f>
        <v>#REF!</v>
      </c>
      <c r="N119" s="411" t="e">
        <f>IF(#REF!="줄베기",#REF!,)</f>
        <v>#REF!</v>
      </c>
      <c r="O119" s="411" t="e">
        <f>IF(#REF!="둘레베기",#REF!,)</f>
        <v>#REF!</v>
      </c>
      <c r="P119" s="411" t="e">
        <f>IF(#REF!="맹아제거",#REF!,)</f>
        <v>#REF!</v>
      </c>
      <c r="Q119" s="411"/>
      <c r="R119" s="411"/>
      <c r="S119" s="411"/>
      <c r="T119" s="412"/>
      <c r="U119" s="551"/>
      <c r="V119" s="551"/>
      <c r="W119" s="551"/>
      <c r="X119" s="551"/>
      <c r="Y119" s="551"/>
      <c r="Z119" s="551"/>
      <c r="AA119" s="412"/>
      <c r="AB119" s="412"/>
      <c r="AC119" s="412"/>
      <c r="AD119" s="412"/>
      <c r="AE119" s="412"/>
    </row>
    <row r="120" spans="1:34" ht="30" hidden="1" customHeight="1">
      <c r="A120" s="477" t="e">
        <f t="shared" si="13"/>
        <v>#REF!</v>
      </c>
      <c r="B120" s="413" t="e">
        <f t="shared" si="22"/>
        <v>#REF!</v>
      </c>
      <c r="C120" s="413" t="e">
        <f t="shared" si="22"/>
        <v>#REF!</v>
      </c>
      <c r="D120" s="413" t="e">
        <f t="shared" si="22"/>
        <v>#REF!</v>
      </c>
      <c r="E120" s="413" t="e">
        <f t="shared" si="22"/>
        <v>#REF!</v>
      </c>
      <c r="F120" s="413" t="e">
        <f t="shared" si="17"/>
        <v>#REF!</v>
      </c>
      <c r="G120" s="413" t="e">
        <f>+#REF!</f>
        <v>#REF!</v>
      </c>
      <c r="H120" s="408" t="e">
        <f>+#REF!</f>
        <v>#REF!</v>
      </c>
      <c r="I120" s="414" t="e">
        <f>+#REF!</f>
        <v>#REF!</v>
      </c>
      <c r="J120" s="408" t="e">
        <f>+#REF!</f>
        <v>#REF!</v>
      </c>
      <c r="K120" s="409" t="e">
        <f>+#REF!</f>
        <v>#REF!</v>
      </c>
      <c r="L120" s="410" t="e">
        <f t="shared" si="14"/>
        <v>#REF!</v>
      </c>
      <c r="M120" s="411" t="e">
        <f>IF(#REF!="모두베기",#REF!,)</f>
        <v>#REF!</v>
      </c>
      <c r="N120" s="411" t="e">
        <f>IF(#REF!="줄베기",#REF!,)</f>
        <v>#REF!</v>
      </c>
      <c r="O120" s="411" t="e">
        <f>IF(#REF!="둘레베기",#REF!,)</f>
        <v>#REF!</v>
      </c>
      <c r="P120" s="411" t="e">
        <f>IF(#REF!="맹아제거",#REF!,)</f>
        <v>#REF!</v>
      </c>
      <c r="Q120" s="411"/>
      <c r="R120" s="411"/>
      <c r="S120" s="411"/>
      <c r="T120" s="412"/>
      <c r="U120" s="551"/>
      <c r="V120" s="551"/>
      <c r="W120" s="551"/>
      <c r="X120" s="551"/>
      <c r="Y120" s="551"/>
      <c r="Z120" s="551"/>
      <c r="AA120" s="412"/>
      <c r="AB120" s="412"/>
      <c r="AC120" s="412"/>
      <c r="AD120" s="412"/>
      <c r="AE120" s="412"/>
    </row>
    <row r="121" spans="1:34" ht="30" hidden="1" customHeight="1">
      <c r="A121" s="477" t="e">
        <f t="shared" si="13"/>
        <v>#REF!</v>
      </c>
      <c r="B121" s="413" t="e">
        <f t="shared" si="22"/>
        <v>#REF!</v>
      </c>
      <c r="C121" s="413" t="e">
        <f t="shared" si="22"/>
        <v>#REF!</v>
      </c>
      <c r="D121" s="413" t="e">
        <f t="shared" si="22"/>
        <v>#REF!</v>
      </c>
      <c r="E121" s="413" t="e">
        <f t="shared" si="22"/>
        <v>#REF!</v>
      </c>
      <c r="F121" s="413" t="e">
        <f t="shared" si="17"/>
        <v>#REF!</v>
      </c>
      <c r="G121" s="413" t="e">
        <f>+#REF!</f>
        <v>#REF!</v>
      </c>
      <c r="H121" s="408" t="e">
        <f>+#REF!</f>
        <v>#REF!</v>
      </c>
      <c r="I121" s="414" t="e">
        <f>+#REF!</f>
        <v>#REF!</v>
      </c>
      <c r="J121" s="408" t="e">
        <f>+#REF!</f>
        <v>#REF!</v>
      </c>
      <c r="K121" s="409" t="e">
        <f>+#REF!</f>
        <v>#REF!</v>
      </c>
      <c r="L121" s="410" t="e">
        <f t="shared" si="14"/>
        <v>#REF!</v>
      </c>
      <c r="M121" s="411" t="e">
        <f>IF(#REF!="모두베기",#REF!,)</f>
        <v>#REF!</v>
      </c>
      <c r="N121" s="411" t="e">
        <f>IF(#REF!="줄베기",#REF!,)</f>
        <v>#REF!</v>
      </c>
      <c r="O121" s="411" t="e">
        <f>IF(#REF!="둘레베기",#REF!,)</f>
        <v>#REF!</v>
      </c>
      <c r="P121" s="411" t="e">
        <f>IF(#REF!="맹아제거",#REF!,)</f>
        <v>#REF!</v>
      </c>
      <c r="Q121" s="411"/>
      <c r="R121" s="411"/>
      <c r="S121" s="411"/>
      <c r="T121" s="412"/>
      <c r="U121" s="551"/>
      <c r="V121" s="551"/>
      <c r="W121" s="551"/>
      <c r="X121" s="551"/>
      <c r="Y121" s="551"/>
      <c r="Z121" s="551"/>
      <c r="AA121" s="412"/>
      <c r="AB121" s="412"/>
      <c r="AC121" s="412"/>
      <c r="AD121" s="412"/>
      <c r="AE121" s="412"/>
    </row>
    <row r="122" spans="1:34" ht="30" hidden="1" customHeight="1">
      <c r="A122" s="477" t="e">
        <f t="shared" si="13"/>
        <v>#REF!</v>
      </c>
      <c r="B122" s="413" t="e">
        <f t="shared" si="22"/>
        <v>#REF!</v>
      </c>
      <c r="C122" s="413" t="e">
        <f t="shared" si="22"/>
        <v>#REF!</v>
      </c>
      <c r="D122" s="413" t="e">
        <f t="shared" si="22"/>
        <v>#REF!</v>
      </c>
      <c r="E122" s="413" t="e">
        <f t="shared" si="22"/>
        <v>#REF!</v>
      </c>
      <c r="F122" s="413" t="e">
        <f t="shared" si="17"/>
        <v>#REF!</v>
      </c>
      <c r="G122" s="413" t="e">
        <f>+#REF!</f>
        <v>#REF!</v>
      </c>
      <c r="H122" s="408" t="e">
        <f>+#REF!</f>
        <v>#REF!</v>
      </c>
      <c r="I122" s="414" t="e">
        <f>+#REF!</f>
        <v>#REF!</v>
      </c>
      <c r="J122" s="408" t="e">
        <f>+#REF!</f>
        <v>#REF!</v>
      </c>
      <c r="K122" s="409" t="e">
        <f>+#REF!</f>
        <v>#REF!</v>
      </c>
      <c r="L122" s="410" t="e">
        <f t="shared" si="14"/>
        <v>#REF!</v>
      </c>
      <c r="M122" s="411" t="e">
        <f>IF(#REF!="모두베기",#REF!,)</f>
        <v>#REF!</v>
      </c>
      <c r="N122" s="411" t="e">
        <f>IF(#REF!="줄베기",#REF!,)</f>
        <v>#REF!</v>
      </c>
      <c r="O122" s="411" t="e">
        <f>IF(#REF!="둘레베기",#REF!,)</f>
        <v>#REF!</v>
      </c>
      <c r="P122" s="411" t="e">
        <f>IF(#REF!="맹아제거",#REF!,)</f>
        <v>#REF!</v>
      </c>
      <c r="Q122" s="411"/>
      <c r="R122" s="411"/>
      <c r="S122" s="411"/>
      <c r="T122" s="412"/>
      <c r="U122" s="551"/>
      <c r="V122" s="551"/>
      <c r="W122" s="551"/>
      <c r="X122" s="551"/>
      <c r="Y122" s="551"/>
      <c r="Z122" s="551"/>
      <c r="AA122" s="412"/>
      <c r="AB122" s="412"/>
      <c r="AC122" s="412"/>
      <c r="AD122" s="412"/>
      <c r="AE122" s="412"/>
    </row>
    <row r="123" spans="1:34" ht="30" hidden="1" customHeight="1">
      <c r="A123" s="477" t="e">
        <f t="shared" si="13"/>
        <v>#REF!</v>
      </c>
      <c r="B123" s="413" t="e">
        <f t="shared" si="22"/>
        <v>#REF!</v>
      </c>
      <c r="C123" s="413" t="e">
        <f t="shared" si="22"/>
        <v>#REF!</v>
      </c>
      <c r="D123" s="413" t="e">
        <f t="shared" si="22"/>
        <v>#REF!</v>
      </c>
      <c r="E123" s="413" t="e">
        <f t="shared" si="22"/>
        <v>#REF!</v>
      </c>
      <c r="F123" s="413" t="e">
        <f t="shared" si="17"/>
        <v>#REF!</v>
      </c>
      <c r="G123" s="413" t="e">
        <f>+#REF!</f>
        <v>#REF!</v>
      </c>
      <c r="H123" s="408" t="e">
        <f>+#REF!</f>
        <v>#REF!</v>
      </c>
      <c r="I123" s="414" t="e">
        <f>+#REF!</f>
        <v>#REF!</v>
      </c>
      <c r="J123" s="408" t="e">
        <f>+#REF!</f>
        <v>#REF!</v>
      </c>
      <c r="K123" s="409" t="e">
        <f>+#REF!</f>
        <v>#REF!</v>
      </c>
      <c r="L123" s="410" t="e">
        <f t="shared" si="14"/>
        <v>#REF!</v>
      </c>
      <c r="M123" s="411" t="e">
        <f>IF(#REF!="모두베기",#REF!,)</f>
        <v>#REF!</v>
      </c>
      <c r="N123" s="411" t="e">
        <f>IF(#REF!="줄베기",#REF!,)</f>
        <v>#REF!</v>
      </c>
      <c r="O123" s="411" t="e">
        <f>IF(#REF!="둘레베기",#REF!,)</f>
        <v>#REF!</v>
      </c>
      <c r="P123" s="411" t="e">
        <f>IF(#REF!="맹아제거",#REF!,)</f>
        <v>#REF!</v>
      </c>
      <c r="Q123" s="411"/>
      <c r="R123" s="411"/>
      <c r="S123" s="411"/>
      <c r="T123" s="412"/>
      <c r="U123" s="551"/>
      <c r="V123" s="551"/>
      <c r="W123" s="551"/>
      <c r="X123" s="551"/>
      <c r="Y123" s="551"/>
      <c r="Z123" s="551"/>
      <c r="AA123" s="412"/>
      <c r="AB123" s="412"/>
      <c r="AC123" s="412"/>
      <c r="AD123" s="412"/>
      <c r="AE123" s="412"/>
    </row>
    <row r="124" spans="1:34" ht="30" hidden="1" customHeight="1">
      <c r="A124" s="477" t="e">
        <f t="shared" si="13"/>
        <v>#REF!</v>
      </c>
      <c r="B124" s="413" t="e">
        <f t="shared" si="22"/>
        <v>#REF!</v>
      </c>
      <c r="C124" s="413" t="e">
        <f t="shared" si="22"/>
        <v>#REF!</v>
      </c>
      <c r="D124" s="413" t="e">
        <f t="shared" si="22"/>
        <v>#REF!</v>
      </c>
      <c r="E124" s="413" t="e">
        <f t="shared" si="22"/>
        <v>#REF!</v>
      </c>
      <c r="F124" s="413" t="e">
        <f t="shared" si="17"/>
        <v>#REF!</v>
      </c>
      <c r="G124" s="413" t="e">
        <f>+#REF!</f>
        <v>#REF!</v>
      </c>
      <c r="H124" s="408" t="e">
        <f>+#REF!</f>
        <v>#REF!</v>
      </c>
      <c r="I124" s="414" t="e">
        <f>+#REF!</f>
        <v>#REF!</v>
      </c>
      <c r="J124" s="408" t="e">
        <f>+#REF!</f>
        <v>#REF!</v>
      </c>
      <c r="K124" s="409" t="e">
        <f>+#REF!</f>
        <v>#REF!</v>
      </c>
      <c r="L124" s="410" t="e">
        <f t="shared" si="14"/>
        <v>#REF!</v>
      </c>
      <c r="M124" s="411" t="e">
        <f>IF(#REF!="모두베기",#REF!,)</f>
        <v>#REF!</v>
      </c>
      <c r="N124" s="411" t="e">
        <f>IF(#REF!="줄베기",#REF!,)</f>
        <v>#REF!</v>
      </c>
      <c r="O124" s="411" t="e">
        <f>IF(#REF!="둘레베기",#REF!,)</f>
        <v>#REF!</v>
      </c>
      <c r="P124" s="411" t="e">
        <f>IF(#REF!="맹아제거",#REF!,)</f>
        <v>#REF!</v>
      </c>
      <c r="Q124" s="411"/>
      <c r="R124" s="411"/>
      <c r="S124" s="411"/>
      <c r="T124" s="412"/>
      <c r="U124" s="551"/>
      <c r="V124" s="551"/>
      <c r="W124" s="551"/>
      <c r="X124" s="551"/>
      <c r="Y124" s="551"/>
      <c r="Z124" s="551"/>
      <c r="AA124" s="412"/>
      <c r="AB124" s="412"/>
      <c r="AC124" s="412"/>
      <c r="AD124" s="412"/>
      <c r="AE124" s="412"/>
    </row>
    <row r="125" spans="1:34" ht="30" hidden="1" customHeight="1">
      <c r="A125" s="477" t="e">
        <f>IF(L125&gt;0,1,)</f>
        <v>#REF!</v>
      </c>
      <c r="B125" s="510" t="e">
        <f>+#REF!</f>
        <v>#REF!</v>
      </c>
      <c r="C125" s="510" t="e">
        <f>+#REF!</f>
        <v>#REF!</v>
      </c>
      <c r="D125" s="510" t="e">
        <f>+#REF!</f>
        <v>#REF!</v>
      </c>
      <c r="E125" s="510" t="e">
        <f>+#REF!</f>
        <v>#REF!</v>
      </c>
      <c r="F125" s="510" t="e">
        <f>+#REF!</f>
        <v>#REF!</v>
      </c>
      <c r="G125" s="510" t="e">
        <f>+#REF!</f>
        <v>#REF!</v>
      </c>
      <c r="H125" s="511" t="e">
        <f>+#REF!</f>
        <v>#REF!</v>
      </c>
      <c r="I125" s="512" t="e">
        <f>+#REF!</f>
        <v>#REF!</v>
      </c>
      <c r="J125" s="511" t="e">
        <f>+#REF!</f>
        <v>#REF!</v>
      </c>
      <c r="K125" s="513" t="e">
        <f>#REF!</f>
        <v>#REF!</v>
      </c>
      <c r="L125" s="514" t="e">
        <f t="shared" si="14"/>
        <v>#REF!</v>
      </c>
      <c r="M125" s="515" t="e">
        <f>IF(#REF!="모두베기",#REF!,)</f>
        <v>#REF!</v>
      </c>
      <c r="N125" s="515" t="e">
        <f>IF(#REF!="줄베기",#REF!,)</f>
        <v>#REF!</v>
      </c>
      <c r="O125" s="515" t="e">
        <f>IF(#REF!="둘레베기",#REF!,)</f>
        <v>#REF!</v>
      </c>
      <c r="P125" s="515" t="e">
        <f>IF(#REF!="맹아제거",#REF!,)</f>
        <v>#REF!</v>
      </c>
      <c r="Q125" s="514" t="s">
        <v>1107</v>
      </c>
      <c r="R125" s="515">
        <v>0</v>
      </c>
      <c r="S125" s="537" t="e">
        <f>#REF!</f>
        <v>#REF!</v>
      </c>
      <c r="T125" s="516" t="s">
        <v>1112</v>
      </c>
      <c r="U125" s="552"/>
      <c r="V125" s="552"/>
      <c r="W125" s="552"/>
      <c r="X125" s="552"/>
      <c r="Y125" s="552"/>
      <c r="Z125" s="552"/>
      <c r="AA125" s="516" t="e">
        <f>#REF!</f>
        <v>#REF!</v>
      </c>
      <c r="AB125" s="516" t="e">
        <f>#REF!</f>
        <v>#REF!</v>
      </c>
      <c r="AC125" s="517" t="e">
        <f>AB125/AA125</f>
        <v>#REF!</v>
      </c>
      <c r="AD125" s="517"/>
      <c r="AE125" s="516" t="s">
        <v>1119</v>
      </c>
      <c r="AF125" s="531" t="e">
        <f>AA125*M125</f>
        <v>#REF!</v>
      </c>
      <c r="AG125" s="531" t="e">
        <f>AB125*M125</f>
        <v>#REF!</v>
      </c>
      <c r="AH125" s="528"/>
    </row>
    <row r="126" spans="1:34" ht="30" hidden="1" customHeight="1">
      <c r="A126" s="477" t="e">
        <f t="shared" si="13"/>
        <v>#REF!</v>
      </c>
      <c r="B126" s="413" t="e">
        <f t="shared" ref="B126:E132" si="23">IF($A126&gt;0,B125,)</f>
        <v>#REF!</v>
      </c>
      <c r="C126" s="413" t="e">
        <f t="shared" si="23"/>
        <v>#REF!</v>
      </c>
      <c r="D126" s="413" t="e">
        <f t="shared" si="23"/>
        <v>#REF!</v>
      </c>
      <c r="E126" s="413" t="e">
        <f t="shared" si="23"/>
        <v>#REF!</v>
      </c>
      <c r="F126" s="413" t="e">
        <f t="shared" si="17"/>
        <v>#REF!</v>
      </c>
      <c r="G126" s="413" t="e">
        <f>+#REF!</f>
        <v>#REF!</v>
      </c>
      <c r="H126" s="408" t="e">
        <f>+#REF!</f>
        <v>#REF!</v>
      </c>
      <c r="I126" s="414" t="e">
        <f>+#REF!</f>
        <v>#REF!</v>
      </c>
      <c r="J126" s="408" t="e">
        <f>+#REF!</f>
        <v>#REF!</v>
      </c>
      <c r="K126" s="409" t="e">
        <f>+#REF!</f>
        <v>#REF!</v>
      </c>
      <c r="L126" s="410" t="e">
        <f t="shared" si="14"/>
        <v>#REF!</v>
      </c>
      <c r="M126" s="411" t="e">
        <f>IF(#REF!="모두베기",#REF!,)</f>
        <v>#REF!</v>
      </c>
      <c r="N126" s="411" t="e">
        <f>IF(#REF!="줄베기",#REF!,)</f>
        <v>#REF!</v>
      </c>
      <c r="O126" s="411" t="e">
        <f>IF(#REF!="둘레베기",#REF!,)</f>
        <v>#REF!</v>
      </c>
      <c r="P126" s="411" t="e">
        <f>IF(#REF!="맹아제거",#REF!,)</f>
        <v>#REF!</v>
      </c>
      <c r="Q126" s="411"/>
      <c r="R126" s="411"/>
      <c r="S126" s="411"/>
      <c r="T126" s="412"/>
      <c r="U126" s="551"/>
      <c r="V126" s="551"/>
      <c r="W126" s="551"/>
      <c r="X126" s="551"/>
      <c r="Y126" s="551"/>
      <c r="Z126" s="551"/>
      <c r="AA126" s="412"/>
      <c r="AB126" s="412"/>
      <c r="AC126" s="412"/>
      <c r="AD126" s="412"/>
      <c r="AE126" s="412"/>
    </row>
    <row r="127" spans="1:34" ht="30" hidden="1" customHeight="1">
      <c r="A127" s="477" t="e">
        <f t="shared" si="13"/>
        <v>#REF!</v>
      </c>
      <c r="B127" s="413" t="e">
        <f t="shared" si="23"/>
        <v>#REF!</v>
      </c>
      <c r="C127" s="413" t="e">
        <f t="shared" si="23"/>
        <v>#REF!</v>
      </c>
      <c r="D127" s="413" t="e">
        <f t="shared" si="23"/>
        <v>#REF!</v>
      </c>
      <c r="E127" s="413" t="e">
        <f t="shared" si="23"/>
        <v>#REF!</v>
      </c>
      <c r="F127" s="413" t="e">
        <f t="shared" si="17"/>
        <v>#REF!</v>
      </c>
      <c r="G127" s="413" t="e">
        <f>+#REF!</f>
        <v>#REF!</v>
      </c>
      <c r="H127" s="408" t="e">
        <f>+#REF!</f>
        <v>#REF!</v>
      </c>
      <c r="I127" s="414" t="e">
        <f>+#REF!</f>
        <v>#REF!</v>
      </c>
      <c r="J127" s="408" t="e">
        <f>+#REF!</f>
        <v>#REF!</v>
      </c>
      <c r="K127" s="409" t="e">
        <f>+#REF!</f>
        <v>#REF!</v>
      </c>
      <c r="L127" s="410" t="e">
        <f t="shared" si="14"/>
        <v>#REF!</v>
      </c>
      <c r="M127" s="411" t="e">
        <f>IF(#REF!="모두베기",#REF!,)</f>
        <v>#REF!</v>
      </c>
      <c r="N127" s="411" t="e">
        <f>IF(#REF!="줄베기",#REF!,)</f>
        <v>#REF!</v>
      </c>
      <c r="O127" s="411" t="e">
        <f>IF(#REF!="둘레베기",#REF!,)</f>
        <v>#REF!</v>
      </c>
      <c r="P127" s="411" t="e">
        <f>IF(#REF!="맹아제거",#REF!,)</f>
        <v>#REF!</v>
      </c>
      <c r="Q127" s="411"/>
      <c r="R127" s="411"/>
      <c r="S127" s="411"/>
      <c r="T127" s="412"/>
      <c r="U127" s="551"/>
      <c r="V127" s="551"/>
      <c r="W127" s="551"/>
      <c r="X127" s="551"/>
      <c r="Y127" s="551"/>
      <c r="Z127" s="551"/>
      <c r="AA127" s="412"/>
      <c r="AB127" s="412"/>
      <c r="AC127" s="412"/>
      <c r="AD127" s="412"/>
      <c r="AE127" s="412"/>
    </row>
    <row r="128" spans="1:34" ht="30" hidden="1" customHeight="1">
      <c r="A128" s="477" t="e">
        <f t="shared" si="13"/>
        <v>#REF!</v>
      </c>
      <c r="B128" s="413" t="e">
        <f t="shared" si="23"/>
        <v>#REF!</v>
      </c>
      <c r="C128" s="413" t="e">
        <f t="shared" si="23"/>
        <v>#REF!</v>
      </c>
      <c r="D128" s="413" t="e">
        <f t="shared" si="23"/>
        <v>#REF!</v>
      </c>
      <c r="E128" s="413" t="e">
        <f t="shared" si="23"/>
        <v>#REF!</v>
      </c>
      <c r="F128" s="413" t="e">
        <f t="shared" si="17"/>
        <v>#REF!</v>
      </c>
      <c r="G128" s="413" t="e">
        <f>+#REF!</f>
        <v>#REF!</v>
      </c>
      <c r="H128" s="408" t="e">
        <f>+#REF!</f>
        <v>#REF!</v>
      </c>
      <c r="I128" s="414" t="e">
        <f>+#REF!</f>
        <v>#REF!</v>
      </c>
      <c r="J128" s="408" t="e">
        <f>+#REF!</f>
        <v>#REF!</v>
      </c>
      <c r="K128" s="409" t="e">
        <f>+#REF!</f>
        <v>#REF!</v>
      </c>
      <c r="L128" s="410" t="e">
        <f t="shared" si="14"/>
        <v>#REF!</v>
      </c>
      <c r="M128" s="411" t="e">
        <f>IF(#REF!="모두베기",#REF!,)</f>
        <v>#REF!</v>
      </c>
      <c r="N128" s="411" t="e">
        <f>IF(#REF!="줄베기",#REF!,)</f>
        <v>#REF!</v>
      </c>
      <c r="O128" s="411" t="e">
        <f>IF(#REF!="둘레베기",#REF!,)</f>
        <v>#REF!</v>
      </c>
      <c r="P128" s="411" t="e">
        <f>IF(#REF!="맹아제거",#REF!,)</f>
        <v>#REF!</v>
      </c>
      <c r="Q128" s="411"/>
      <c r="R128" s="411"/>
      <c r="S128" s="411"/>
      <c r="T128" s="412"/>
      <c r="U128" s="551"/>
      <c r="V128" s="551"/>
      <c r="W128" s="551"/>
      <c r="X128" s="551"/>
      <c r="Y128" s="551"/>
      <c r="Z128" s="551"/>
      <c r="AA128" s="412"/>
      <c r="AB128" s="412"/>
      <c r="AC128" s="412"/>
      <c r="AD128" s="412"/>
      <c r="AE128" s="412"/>
    </row>
    <row r="129" spans="1:36" ht="30" hidden="1" customHeight="1">
      <c r="A129" s="477" t="e">
        <f t="shared" si="13"/>
        <v>#REF!</v>
      </c>
      <c r="B129" s="413" t="e">
        <f t="shared" si="23"/>
        <v>#REF!</v>
      </c>
      <c r="C129" s="413" t="e">
        <f t="shared" si="23"/>
        <v>#REF!</v>
      </c>
      <c r="D129" s="413" t="e">
        <f t="shared" si="23"/>
        <v>#REF!</v>
      </c>
      <c r="E129" s="413" t="e">
        <f t="shared" si="23"/>
        <v>#REF!</v>
      </c>
      <c r="F129" s="413" t="e">
        <f t="shared" si="17"/>
        <v>#REF!</v>
      </c>
      <c r="G129" s="413" t="e">
        <f>+#REF!</f>
        <v>#REF!</v>
      </c>
      <c r="H129" s="408" t="e">
        <f>+#REF!</f>
        <v>#REF!</v>
      </c>
      <c r="I129" s="414" t="e">
        <f>+#REF!</f>
        <v>#REF!</v>
      </c>
      <c r="J129" s="408" t="e">
        <f>+#REF!</f>
        <v>#REF!</v>
      </c>
      <c r="K129" s="409" t="e">
        <f>+#REF!</f>
        <v>#REF!</v>
      </c>
      <c r="L129" s="410" t="e">
        <f t="shared" si="14"/>
        <v>#REF!</v>
      </c>
      <c r="M129" s="411" t="e">
        <f>IF(#REF!="모두베기",#REF!,)</f>
        <v>#REF!</v>
      </c>
      <c r="N129" s="411" t="e">
        <f>IF(#REF!="줄베기",#REF!,)</f>
        <v>#REF!</v>
      </c>
      <c r="O129" s="411" t="e">
        <f>IF(#REF!="둘레베기",#REF!,)</f>
        <v>#REF!</v>
      </c>
      <c r="P129" s="411" t="e">
        <f>IF(#REF!="맹아제거",#REF!,)</f>
        <v>#REF!</v>
      </c>
      <c r="Q129" s="411"/>
      <c r="R129" s="411"/>
      <c r="S129" s="411"/>
      <c r="T129" s="412"/>
      <c r="U129" s="551"/>
      <c r="V129" s="551"/>
      <c r="W129" s="551"/>
      <c r="X129" s="551"/>
      <c r="Y129" s="551"/>
      <c r="Z129" s="551"/>
      <c r="AA129" s="412"/>
      <c r="AB129" s="412"/>
      <c r="AC129" s="412"/>
      <c r="AD129" s="412"/>
      <c r="AE129" s="412"/>
    </row>
    <row r="130" spans="1:36" ht="30" hidden="1" customHeight="1">
      <c r="A130" s="477" t="e">
        <f t="shared" si="13"/>
        <v>#REF!</v>
      </c>
      <c r="B130" s="413" t="e">
        <f t="shared" si="23"/>
        <v>#REF!</v>
      </c>
      <c r="C130" s="413" t="e">
        <f t="shared" si="23"/>
        <v>#REF!</v>
      </c>
      <c r="D130" s="413" t="e">
        <f t="shared" si="23"/>
        <v>#REF!</v>
      </c>
      <c r="E130" s="413" t="e">
        <f t="shared" si="23"/>
        <v>#REF!</v>
      </c>
      <c r="F130" s="413" t="e">
        <f t="shared" si="17"/>
        <v>#REF!</v>
      </c>
      <c r="G130" s="413" t="e">
        <f>+#REF!</f>
        <v>#REF!</v>
      </c>
      <c r="H130" s="408" t="e">
        <f>+#REF!</f>
        <v>#REF!</v>
      </c>
      <c r="I130" s="414" t="e">
        <f>+#REF!</f>
        <v>#REF!</v>
      </c>
      <c r="J130" s="408" t="e">
        <f>+#REF!</f>
        <v>#REF!</v>
      </c>
      <c r="K130" s="409" t="e">
        <f>+#REF!</f>
        <v>#REF!</v>
      </c>
      <c r="L130" s="410" t="e">
        <f t="shared" si="14"/>
        <v>#REF!</v>
      </c>
      <c r="M130" s="411" t="e">
        <f>IF(#REF!="모두베기",#REF!,)</f>
        <v>#REF!</v>
      </c>
      <c r="N130" s="411" t="e">
        <f>IF(#REF!="줄베기",#REF!,)</f>
        <v>#REF!</v>
      </c>
      <c r="O130" s="411" t="e">
        <f>IF(#REF!="둘레베기",#REF!,)</f>
        <v>#REF!</v>
      </c>
      <c r="P130" s="411" t="e">
        <f>IF(#REF!="맹아제거",#REF!,)</f>
        <v>#REF!</v>
      </c>
      <c r="Q130" s="411"/>
      <c r="R130" s="411"/>
      <c r="S130" s="411"/>
      <c r="T130" s="412"/>
      <c r="U130" s="551"/>
      <c r="V130" s="551"/>
      <c r="W130" s="551"/>
      <c r="X130" s="551"/>
      <c r="Y130" s="551"/>
      <c r="Z130" s="551"/>
      <c r="AA130" s="412"/>
      <c r="AB130" s="412"/>
      <c r="AC130" s="412"/>
      <c r="AD130" s="412"/>
      <c r="AE130" s="412"/>
    </row>
    <row r="131" spans="1:36" ht="30" hidden="1" customHeight="1">
      <c r="A131" s="477" t="e">
        <f t="shared" si="13"/>
        <v>#REF!</v>
      </c>
      <c r="B131" s="413" t="e">
        <f t="shared" si="23"/>
        <v>#REF!</v>
      </c>
      <c r="C131" s="413" t="e">
        <f t="shared" si="23"/>
        <v>#REF!</v>
      </c>
      <c r="D131" s="413" t="e">
        <f t="shared" si="23"/>
        <v>#REF!</v>
      </c>
      <c r="E131" s="413" t="e">
        <f t="shared" si="23"/>
        <v>#REF!</v>
      </c>
      <c r="F131" s="413" t="e">
        <f t="shared" si="17"/>
        <v>#REF!</v>
      </c>
      <c r="G131" s="413" t="e">
        <f>+#REF!</f>
        <v>#REF!</v>
      </c>
      <c r="H131" s="408" t="e">
        <f>+#REF!</f>
        <v>#REF!</v>
      </c>
      <c r="I131" s="414" t="e">
        <f>+#REF!</f>
        <v>#REF!</v>
      </c>
      <c r="J131" s="408" t="e">
        <f>+#REF!</f>
        <v>#REF!</v>
      </c>
      <c r="K131" s="409" t="e">
        <f>+#REF!</f>
        <v>#REF!</v>
      </c>
      <c r="L131" s="410" t="e">
        <f t="shared" si="14"/>
        <v>#REF!</v>
      </c>
      <c r="M131" s="411" t="e">
        <f>IF(#REF!="모두베기",#REF!,)</f>
        <v>#REF!</v>
      </c>
      <c r="N131" s="411" t="e">
        <f>IF(#REF!="줄베기",#REF!,)</f>
        <v>#REF!</v>
      </c>
      <c r="O131" s="411" t="e">
        <f>IF(#REF!="둘레베기",#REF!,)</f>
        <v>#REF!</v>
      </c>
      <c r="P131" s="411" t="e">
        <f>IF(#REF!="맹아제거",#REF!,)</f>
        <v>#REF!</v>
      </c>
      <c r="Q131" s="411"/>
      <c r="R131" s="411"/>
      <c r="S131" s="411"/>
      <c r="T131" s="412"/>
      <c r="U131" s="551"/>
      <c r="V131" s="551"/>
      <c r="W131" s="551"/>
      <c r="X131" s="551"/>
      <c r="Y131" s="551"/>
      <c r="Z131" s="551"/>
      <c r="AA131" s="412"/>
      <c r="AB131" s="412"/>
      <c r="AC131" s="412"/>
      <c r="AD131" s="412"/>
      <c r="AE131" s="412"/>
    </row>
    <row r="132" spans="1:36" ht="30" hidden="1" customHeight="1">
      <c r="A132" s="477" t="e">
        <f t="shared" si="13"/>
        <v>#REF!</v>
      </c>
      <c r="B132" s="413" t="e">
        <f t="shared" si="23"/>
        <v>#REF!</v>
      </c>
      <c r="C132" s="413" t="e">
        <f t="shared" si="23"/>
        <v>#REF!</v>
      </c>
      <c r="D132" s="413" t="e">
        <f t="shared" si="23"/>
        <v>#REF!</v>
      </c>
      <c r="E132" s="413" t="e">
        <f t="shared" si="23"/>
        <v>#REF!</v>
      </c>
      <c r="F132" s="413" t="e">
        <f t="shared" si="17"/>
        <v>#REF!</v>
      </c>
      <c r="G132" s="413" t="e">
        <f>+#REF!</f>
        <v>#REF!</v>
      </c>
      <c r="H132" s="408" t="e">
        <f>+#REF!</f>
        <v>#REF!</v>
      </c>
      <c r="I132" s="414" t="e">
        <f>+#REF!</f>
        <v>#REF!</v>
      </c>
      <c r="J132" s="408" t="e">
        <f>+#REF!</f>
        <v>#REF!</v>
      </c>
      <c r="K132" s="409" t="e">
        <f>+#REF!</f>
        <v>#REF!</v>
      </c>
      <c r="L132" s="410" t="e">
        <f t="shared" si="14"/>
        <v>#REF!</v>
      </c>
      <c r="M132" s="411" t="e">
        <f>IF(#REF!="모두베기",#REF!,)</f>
        <v>#REF!</v>
      </c>
      <c r="N132" s="411" t="e">
        <f>IF(#REF!="줄베기",#REF!,)</f>
        <v>#REF!</v>
      </c>
      <c r="O132" s="411" t="e">
        <f>IF(#REF!="둘레베기",#REF!,)</f>
        <v>#REF!</v>
      </c>
      <c r="P132" s="411" t="e">
        <f>IF(#REF!="맹아제거",#REF!,)</f>
        <v>#REF!</v>
      </c>
      <c r="Q132" s="411"/>
      <c r="R132" s="411"/>
      <c r="S132" s="411"/>
      <c r="T132" s="412"/>
      <c r="U132" s="551"/>
      <c r="V132" s="551"/>
      <c r="W132" s="551"/>
      <c r="X132" s="551"/>
      <c r="Y132" s="551"/>
      <c r="Z132" s="551"/>
      <c r="AA132" s="412"/>
      <c r="AB132" s="412"/>
      <c r="AC132" s="412"/>
      <c r="AD132" s="412"/>
      <c r="AE132" s="412"/>
    </row>
    <row r="133" spans="1:36" ht="30" customHeight="1">
      <c r="A133" s="477" t="e">
        <f t="shared" si="13"/>
        <v>#REF!</v>
      </c>
      <c r="B133" s="486" t="e">
        <f>+#REF!</f>
        <v>#REF!</v>
      </c>
      <c r="C133" s="486" t="e">
        <f>+#REF!</f>
        <v>#REF!</v>
      </c>
      <c r="D133" s="487" t="e">
        <f>+#REF!</f>
        <v>#REF!</v>
      </c>
      <c r="E133" s="487" t="e">
        <f>+#REF!</f>
        <v>#REF!</v>
      </c>
      <c r="F133" s="487" t="e">
        <f>+#REF!</f>
        <v>#REF!</v>
      </c>
      <c r="G133" s="487" t="e">
        <f>+#REF!</f>
        <v>#REF!</v>
      </c>
      <c r="H133" s="487" t="e">
        <f>+#REF!</f>
        <v>#REF!</v>
      </c>
      <c r="I133" s="494" t="e">
        <f>+#REF!</f>
        <v>#REF!</v>
      </c>
      <c r="J133" s="487" t="e">
        <f>+#REF!</f>
        <v>#REF!</v>
      </c>
      <c r="K133" s="488" t="e">
        <f>+#REF!</f>
        <v>#REF!</v>
      </c>
      <c r="L133" s="489" t="e">
        <f t="shared" si="14"/>
        <v>#REF!</v>
      </c>
      <c r="M133" s="490" t="e">
        <f>IF(#REF!="모두베기",#REF!,)</f>
        <v>#REF!</v>
      </c>
      <c r="N133" s="490" t="e">
        <f>IF(#REF!="줄베기",#REF!,)</f>
        <v>#REF!</v>
      </c>
      <c r="O133" s="490" t="e">
        <f>IF(#REF!="둘레베기",#REF!,)</f>
        <v>#REF!</v>
      </c>
      <c r="P133" s="490" t="e">
        <f>IF(#REF!="맹아제거",#REF!,)</f>
        <v>#REF!</v>
      </c>
      <c r="Q133" s="489" t="s">
        <v>1107</v>
      </c>
      <c r="R133" s="490">
        <v>3</v>
      </c>
      <c r="S133" s="536" t="e">
        <f>#REF!</f>
        <v>#REF!</v>
      </c>
      <c r="T133" s="491" t="s">
        <v>1133</v>
      </c>
      <c r="U133" s="557">
        <v>3</v>
      </c>
      <c r="V133" s="557"/>
      <c r="W133" s="557"/>
      <c r="X133" s="557"/>
      <c r="Y133" s="557">
        <v>3</v>
      </c>
      <c r="Z133" s="557"/>
      <c r="AA133" s="491" t="e">
        <f>#REF!</f>
        <v>#REF!</v>
      </c>
      <c r="AB133" s="491" t="e">
        <f>#REF!</f>
        <v>#REF!</v>
      </c>
      <c r="AC133" s="492" t="e">
        <f>AB133/AA133</f>
        <v>#REF!</v>
      </c>
      <c r="AD133" s="492"/>
      <c r="AE133" s="545"/>
      <c r="AF133" s="531" t="e">
        <f>AA133*M133</f>
        <v>#REF!</v>
      </c>
      <c r="AG133" s="531" t="e">
        <f>AB133*M133</f>
        <v>#REF!</v>
      </c>
      <c r="AH133" s="528"/>
    </row>
    <row r="134" spans="1:36" ht="30" hidden="1" customHeight="1">
      <c r="A134" s="477" t="e">
        <f t="shared" si="13"/>
        <v>#REF!</v>
      </c>
      <c r="B134" s="486" t="e">
        <f>IF($A134&gt;0,B133,)</f>
        <v>#REF!</v>
      </c>
      <c r="C134" s="486" t="e">
        <f>IF($A134&gt;0,C133,)</f>
        <v>#REF!</v>
      </c>
      <c r="D134" s="486" t="e">
        <f>IF($A134&gt;0,D133,)</f>
        <v>#REF!</v>
      </c>
      <c r="E134" s="486" t="e">
        <f>IF($A134&gt;0,E133,)</f>
        <v>#REF!</v>
      </c>
      <c r="F134" s="486" t="e">
        <f>IF($A134&gt;0,F133,)</f>
        <v>#REF!</v>
      </c>
      <c r="G134" s="487" t="e">
        <f>+#REF!</f>
        <v>#REF!</v>
      </c>
      <c r="H134" s="487" t="e">
        <f>+#REF!</f>
        <v>#REF!</v>
      </c>
      <c r="I134" s="494" t="e">
        <f>+#REF!</f>
        <v>#REF!</v>
      </c>
      <c r="J134" s="487" t="e">
        <f>+#REF!</f>
        <v>#REF!</v>
      </c>
      <c r="K134" s="488" t="e">
        <f>+#REF!</f>
        <v>#REF!</v>
      </c>
      <c r="L134" s="489" t="e">
        <f t="shared" ref="L134:L197" si="24">SUM(M134:R134)</f>
        <v>#REF!</v>
      </c>
      <c r="M134" s="490" t="e">
        <f>IF(#REF!="모두베기",#REF!,)</f>
        <v>#REF!</v>
      </c>
      <c r="N134" s="490" t="e">
        <f>IF(#REF!="줄베기",#REF!,)</f>
        <v>#REF!</v>
      </c>
      <c r="O134" s="490" t="e">
        <f>IF(#REF!="둘레베기",#REF!,)</f>
        <v>#REF!</v>
      </c>
      <c r="P134" s="490" t="e">
        <f>IF(#REF!="맹아제거",#REF!,)</f>
        <v>#REF!</v>
      </c>
      <c r="Q134" s="490"/>
      <c r="R134" s="490"/>
      <c r="S134" s="490"/>
      <c r="T134" s="491"/>
      <c r="U134" s="549"/>
      <c r="V134" s="549"/>
      <c r="W134" s="549"/>
      <c r="X134" s="549"/>
      <c r="Y134" s="549"/>
      <c r="Z134" s="549"/>
      <c r="AA134" s="491"/>
      <c r="AB134" s="491"/>
      <c r="AC134" s="491"/>
      <c r="AD134" s="491"/>
      <c r="AE134" s="491"/>
    </row>
    <row r="135" spans="1:36" ht="30" hidden="1" customHeight="1">
      <c r="A135" s="477" t="e">
        <f t="shared" ref="A135:A198" si="25">IF(K135&gt;0,1,)</f>
        <v>#REF!</v>
      </c>
      <c r="B135" s="486" t="e">
        <f t="shared" ref="B135:F140" si="26">IF($A135&gt;0,B134,)</f>
        <v>#REF!</v>
      </c>
      <c r="C135" s="486" t="e">
        <f t="shared" si="26"/>
        <v>#REF!</v>
      </c>
      <c r="D135" s="486" t="e">
        <f t="shared" si="26"/>
        <v>#REF!</v>
      </c>
      <c r="E135" s="486" t="e">
        <f t="shared" si="26"/>
        <v>#REF!</v>
      </c>
      <c r="F135" s="486" t="e">
        <f t="shared" si="26"/>
        <v>#REF!</v>
      </c>
      <c r="G135" s="487" t="e">
        <f>+#REF!</f>
        <v>#REF!</v>
      </c>
      <c r="H135" s="487" t="e">
        <f>+#REF!</f>
        <v>#REF!</v>
      </c>
      <c r="I135" s="494" t="e">
        <f>+#REF!</f>
        <v>#REF!</v>
      </c>
      <c r="J135" s="487" t="e">
        <f>+#REF!</f>
        <v>#REF!</v>
      </c>
      <c r="K135" s="488" t="e">
        <f>+#REF!</f>
        <v>#REF!</v>
      </c>
      <c r="L135" s="489" t="e">
        <f t="shared" si="24"/>
        <v>#REF!</v>
      </c>
      <c r="M135" s="490" t="e">
        <f>IF(#REF!="모두베기",#REF!,)</f>
        <v>#REF!</v>
      </c>
      <c r="N135" s="490" t="e">
        <f>IF(#REF!="줄베기",#REF!,)</f>
        <v>#REF!</v>
      </c>
      <c r="O135" s="490" t="e">
        <f>IF(#REF!="둘레베기",#REF!,)</f>
        <v>#REF!</v>
      </c>
      <c r="P135" s="490" t="e">
        <f>IF(#REF!="맹아제거",#REF!,)</f>
        <v>#REF!</v>
      </c>
      <c r="Q135" s="490"/>
      <c r="R135" s="490"/>
      <c r="S135" s="490"/>
      <c r="T135" s="491"/>
      <c r="U135" s="549"/>
      <c r="V135" s="549"/>
      <c r="W135" s="549"/>
      <c r="X135" s="549"/>
      <c r="Y135" s="549"/>
      <c r="Z135" s="549"/>
      <c r="AA135" s="491"/>
      <c r="AB135" s="491"/>
      <c r="AC135" s="491"/>
      <c r="AD135" s="491"/>
      <c r="AE135" s="491"/>
    </row>
    <row r="136" spans="1:36" ht="30" hidden="1" customHeight="1">
      <c r="A136" s="477" t="e">
        <f t="shared" si="25"/>
        <v>#REF!</v>
      </c>
      <c r="B136" s="486" t="e">
        <f t="shared" si="26"/>
        <v>#REF!</v>
      </c>
      <c r="C136" s="486" t="e">
        <f t="shared" si="26"/>
        <v>#REF!</v>
      </c>
      <c r="D136" s="486" t="e">
        <f t="shared" si="26"/>
        <v>#REF!</v>
      </c>
      <c r="E136" s="486" t="e">
        <f t="shared" si="26"/>
        <v>#REF!</v>
      </c>
      <c r="F136" s="486" t="e">
        <f t="shared" si="26"/>
        <v>#REF!</v>
      </c>
      <c r="G136" s="487" t="e">
        <f>+#REF!</f>
        <v>#REF!</v>
      </c>
      <c r="H136" s="487" t="e">
        <f>+#REF!</f>
        <v>#REF!</v>
      </c>
      <c r="I136" s="494" t="e">
        <f>+#REF!</f>
        <v>#REF!</v>
      </c>
      <c r="J136" s="487" t="e">
        <f>+#REF!</f>
        <v>#REF!</v>
      </c>
      <c r="K136" s="488" t="e">
        <f>+#REF!</f>
        <v>#REF!</v>
      </c>
      <c r="L136" s="489" t="e">
        <f t="shared" si="24"/>
        <v>#REF!</v>
      </c>
      <c r="M136" s="490" t="e">
        <f>IF(#REF!="모두베기",#REF!,)</f>
        <v>#REF!</v>
      </c>
      <c r="N136" s="490" t="e">
        <f>IF(#REF!="줄베기",#REF!,)</f>
        <v>#REF!</v>
      </c>
      <c r="O136" s="490" t="e">
        <f>IF(#REF!="둘레베기",#REF!,)</f>
        <v>#REF!</v>
      </c>
      <c r="P136" s="490" t="e">
        <f>IF(#REF!="맹아제거",#REF!,)</f>
        <v>#REF!</v>
      </c>
      <c r="Q136" s="490"/>
      <c r="R136" s="490"/>
      <c r="S136" s="490"/>
      <c r="T136" s="493"/>
      <c r="U136" s="548"/>
      <c r="V136" s="548"/>
      <c r="W136" s="548"/>
      <c r="X136" s="548"/>
      <c r="Y136" s="548"/>
      <c r="Z136" s="548"/>
      <c r="AA136" s="493"/>
      <c r="AB136" s="493"/>
      <c r="AC136" s="493"/>
      <c r="AD136" s="493"/>
      <c r="AE136" s="493"/>
    </row>
    <row r="137" spans="1:36" ht="30" hidden="1" customHeight="1">
      <c r="A137" s="477" t="e">
        <f t="shared" si="25"/>
        <v>#REF!</v>
      </c>
      <c r="B137" s="486" t="e">
        <f t="shared" si="26"/>
        <v>#REF!</v>
      </c>
      <c r="C137" s="486" t="e">
        <f t="shared" si="26"/>
        <v>#REF!</v>
      </c>
      <c r="D137" s="486" t="e">
        <f t="shared" si="26"/>
        <v>#REF!</v>
      </c>
      <c r="E137" s="486" t="e">
        <f t="shared" si="26"/>
        <v>#REF!</v>
      </c>
      <c r="F137" s="486" t="e">
        <f t="shared" si="26"/>
        <v>#REF!</v>
      </c>
      <c r="G137" s="487" t="e">
        <f>+#REF!</f>
        <v>#REF!</v>
      </c>
      <c r="H137" s="487" t="e">
        <f>+#REF!</f>
        <v>#REF!</v>
      </c>
      <c r="I137" s="494" t="e">
        <f>+#REF!</f>
        <v>#REF!</v>
      </c>
      <c r="J137" s="487" t="e">
        <f>+#REF!</f>
        <v>#REF!</v>
      </c>
      <c r="K137" s="488" t="e">
        <f>+#REF!</f>
        <v>#REF!</v>
      </c>
      <c r="L137" s="489" t="e">
        <f t="shared" si="24"/>
        <v>#REF!</v>
      </c>
      <c r="M137" s="490" t="e">
        <f>IF(#REF!="모두베기",#REF!,)</f>
        <v>#REF!</v>
      </c>
      <c r="N137" s="490" t="e">
        <f>IF(#REF!="줄베기",#REF!,)</f>
        <v>#REF!</v>
      </c>
      <c r="O137" s="490" t="e">
        <f>IF(#REF!="둘레베기",#REF!,)</f>
        <v>#REF!</v>
      </c>
      <c r="P137" s="490" t="e">
        <f>IF(#REF!="맹아제거",#REF!,)</f>
        <v>#REF!</v>
      </c>
      <c r="Q137" s="490"/>
      <c r="R137" s="490"/>
      <c r="S137" s="490"/>
      <c r="T137" s="493"/>
      <c r="U137" s="548"/>
      <c r="V137" s="548"/>
      <c r="W137" s="548"/>
      <c r="X137" s="548"/>
      <c r="Y137" s="548"/>
      <c r="Z137" s="548"/>
      <c r="AA137" s="493"/>
      <c r="AB137" s="493"/>
      <c r="AC137" s="493"/>
      <c r="AD137" s="493"/>
      <c r="AE137" s="493"/>
    </row>
    <row r="138" spans="1:36" ht="30" hidden="1" customHeight="1">
      <c r="A138" s="477" t="e">
        <f t="shared" si="25"/>
        <v>#REF!</v>
      </c>
      <c r="B138" s="486" t="e">
        <f t="shared" si="26"/>
        <v>#REF!</v>
      </c>
      <c r="C138" s="486" t="e">
        <f t="shared" si="26"/>
        <v>#REF!</v>
      </c>
      <c r="D138" s="486" t="e">
        <f t="shared" si="26"/>
        <v>#REF!</v>
      </c>
      <c r="E138" s="486" t="e">
        <f t="shared" si="26"/>
        <v>#REF!</v>
      </c>
      <c r="F138" s="486" t="e">
        <f t="shared" si="26"/>
        <v>#REF!</v>
      </c>
      <c r="G138" s="487" t="e">
        <f>+#REF!</f>
        <v>#REF!</v>
      </c>
      <c r="H138" s="487" t="e">
        <f>+#REF!</f>
        <v>#REF!</v>
      </c>
      <c r="I138" s="494" t="e">
        <f>+#REF!</f>
        <v>#REF!</v>
      </c>
      <c r="J138" s="487" t="e">
        <f>+#REF!</f>
        <v>#REF!</v>
      </c>
      <c r="K138" s="488" t="e">
        <f>+#REF!</f>
        <v>#REF!</v>
      </c>
      <c r="L138" s="489" t="e">
        <f t="shared" si="24"/>
        <v>#REF!</v>
      </c>
      <c r="M138" s="490" t="e">
        <f>IF(#REF!="모두베기",#REF!,)</f>
        <v>#REF!</v>
      </c>
      <c r="N138" s="490" t="e">
        <f>IF(#REF!="줄베기",#REF!,)</f>
        <v>#REF!</v>
      </c>
      <c r="O138" s="490" t="e">
        <f>IF(#REF!="둘레베기",#REF!,)</f>
        <v>#REF!</v>
      </c>
      <c r="P138" s="490" t="e">
        <f>IF(#REF!="맹아제거",#REF!,)</f>
        <v>#REF!</v>
      </c>
      <c r="Q138" s="490"/>
      <c r="R138" s="490"/>
      <c r="S138" s="490"/>
      <c r="T138" s="493"/>
      <c r="U138" s="548"/>
      <c r="V138" s="548"/>
      <c r="W138" s="548"/>
      <c r="X138" s="548"/>
      <c r="Y138" s="548"/>
      <c r="Z138" s="548"/>
      <c r="AA138" s="493"/>
      <c r="AB138" s="493"/>
      <c r="AC138" s="493"/>
      <c r="AD138" s="493"/>
      <c r="AE138" s="493"/>
    </row>
    <row r="139" spans="1:36" ht="30" hidden="1" customHeight="1">
      <c r="A139" s="477" t="e">
        <f t="shared" si="25"/>
        <v>#REF!</v>
      </c>
      <c r="B139" s="486" t="e">
        <f t="shared" si="26"/>
        <v>#REF!</v>
      </c>
      <c r="C139" s="486" t="e">
        <f t="shared" si="26"/>
        <v>#REF!</v>
      </c>
      <c r="D139" s="486" t="e">
        <f t="shared" si="26"/>
        <v>#REF!</v>
      </c>
      <c r="E139" s="486" t="e">
        <f t="shared" si="26"/>
        <v>#REF!</v>
      </c>
      <c r="F139" s="486" t="e">
        <f t="shared" si="26"/>
        <v>#REF!</v>
      </c>
      <c r="G139" s="487" t="e">
        <f>+#REF!</f>
        <v>#REF!</v>
      </c>
      <c r="H139" s="487" t="e">
        <f>+#REF!</f>
        <v>#REF!</v>
      </c>
      <c r="I139" s="494" t="e">
        <f>+#REF!</f>
        <v>#REF!</v>
      </c>
      <c r="J139" s="487" t="e">
        <f>+#REF!</f>
        <v>#REF!</v>
      </c>
      <c r="K139" s="488" t="e">
        <f>+#REF!</f>
        <v>#REF!</v>
      </c>
      <c r="L139" s="489" t="e">
        <f t="shared" si="24"/>
        <v>#REF!</v>
      </c>
      <c r="M139" s="490" t="e">
        <f>IF(#REF!="모두베기",#REF!,)</f>
        <v>#REF!</v>
      </c>
      <c r="N139" s="490" t="e">
        <f>IF(#REF!="줄베기",#REF!,)</f>
        <v>#REF!</v>
      </c>
      <c r="O139" s="490" t="e">
        <f>IF(#REF!="둘레베기",#REF!,)</f>
        <v>#REF!</v>
      </c>
      <c r="P139" s="490" t="e">
        <f>IF(#REF!="맹아제거",#REF!,)</f>
        <v>#REF!</v>
      </c>
      <c r="Q139" s="490"/>
      <c r="R139" s="490"/>
      <c r="S139" s="490"/>
      <c r="T139" s="493"/>
      <c r="U139" s="548"/>
      <c r="V139" s="548"/>
      <c r="W139" s="548"/>
      <c r="X139" s="548"/>
      <c r="Y139" s="548"/>
      <c r="Z139" s="548"/>
      <c r="AA139" s="493"/>
      <c r="AB139" s="493"/>
      <c r="AC139" s="493"/>
      <c r="AD139" s="493"/>
      <c r="AE139" s="493"/>
    </row>
    <row r="140" spans="1:36" ht="30" hidden="1" customHeight="1">
      <c r="A140" s="477" t="e">
        <f t="shared" si="25"/>
        <v>#REF!</v>
      </c>
      <c r="B140" s="486" t="e">
        <f t="shared" si="26"/>
        <v>#REF!</v>
      </c>
      <c r="C140" s="486" t="e">
        <f t="shared" si="26"/>
        <v>#REF!</v>
      </c>
      <c r="D140" s="486" t="e">
        <f t="shared" si="26"/>
        <v>#REF!</v>
      </c>
      <c r="E140" s="486" t="e">
        <f t="shared" si="26"/>
        <v>#REF!</v>
      </c>
      <c r="F140" s="486" t="e">
        <f t="shared" si="26"/>
        <v>#REF!</v>
      </c>
      <c r="G140" s="487" t="e">
        <f>+#REF!</f>
        <v>#REF!</v>
      </c>
      <c r="H140" s="487" t="e">
        <f>+#REF!</f>
        <v>#REF!</v>
      </c>
      <c r="I140" s="494" t="e">
        <f>+#REF!</f>
        <v>#REF!</v>
      </c>
      <c r="J140" s="487" t="e">
        <f>+#REF!</f>
        <v>#REF!</v>
      </c>
      <c r="K140" s="488" t="e">
        <f>+#REF!</f>
        <v>#REF!</v>
      </c>
      <c r="L140" s="489" t="e">
        <f t="shared" si="24"/>
        <v>#REF!</v>
      </c>
      <c r="M140" s="490" t="e">
        <f>IF(#REF!="모두베기",#REF!,)</f>
        <v>#REF!</v>
      </c>
      <c r="N140" s="490" t="e">
        <f>IF(#REF!="줄베기",#REF!,)</f>
        <v>#REF!</v>
      </c>
      <c r="O140" s="490" t="e">
        <f>IF(#REF!="둘레베기",#REF!,)</f>
        <v>#REF!</v>
      </c>
      <c r="P140" s="490" t="e">
        <f>IF(#REF!="맹아제거",#REF!,)</f>
        <v>#REF!</v>
      </c>
      <c r="Q140" s="490"/>
      <c r="R140" s="490"/>
      <c r="S140" s="490"/>
      <c r="T140" s="493"/>
      <c r="U140" s="548"/>
      <c r="V140" s="548"/>
      <c r="W140" s="548"/>
      <c r="X140" s="548"/>
      <c r="Y140" s="548"/>
      <c r="Z140" s="548"/>
      <c r="AA140" s="493"/>
      <c r="AB140" s="493"/>
      <c r="AC140" s="493"/>
      <c r="AD140" s="493"/>
      <c r="AE140" s="493"/>
    </row>
    <row r="141" spans="1:36" ht="30" hidden="1" customHeight="1">
      <c r="A141" s="477" t="e">
        <f>IF(L141&gt;0,1,)</f>
        <v>#REF!</v>
      </c>
      <c r="B141" s="518" t="e">
        <f>+#REF!</f>
        <v>#REF!</v>
      </c>
      <c r="C141" s="518" t="e">
        <f>+#REF!</f>
        <v>#REF!</v>
      </c>
      <c r="D141" s="518" t="e">
        <f>+#REF!</f>
        <v>#REF!</v>
      </c>
      <c r="E141" s="518" t="e">
        <f>+#REF!</f>
        <v>#REF!</v>
      </c>
      <c r="F141" s="518" t="e">
        <f>+#REF!</f>
        <v>#REF!</v>
      </c>
      <c r="G141" s="518" t="e">
        <f>+#REF!</f>
        <v>#REF!</v>
      </c>
      <c r="H141" s="519" t="e">
        <f>+#REF!</f>
        <v>#REF!</v>
      </c>
      <c r="I141" s="520" t="e">
        <f>+#REF!</f>
        <v>#REF!</v>
      </c>
      <c r="J141" s="519" t="e">
        <f>+#REF!</f>
        <v>#REF!</v>
      </c>
      <c r="K141" s="521" t="e">
        <f>+#REF!</f>
        <v>#REF!</v>
      </c>
      <c r="L141" s="522" t="e">
        <f t="shared" si="24"/>
        <v>#REF!</v>
      </c>
      <c r="M141" s="523" t="e">
        <f>IF(#REF!="모두베기",#REF!,)</f>
        <v>#REF!</v>
      </c>
      <c r="N141" s="523" t="e">
        <f>IF(#REF!="줄베기",#REF!,)</f>
        <v>#REF!</v>
      </c>
      <c r="O141" s="523" t="e">
        <f>IF(#REF!="둘레베기",#REF!,)</f>
        <v>#REF!</v>
      </c>
      <c r="P141" s="523" t="e">
        <f>IF(#REF!="맹아제거",#REF!,)</f>
        <v>#REF!</v>
      </c>
      <c r="Q141" s="522" t="s">
        <v>1107</v>
      </c>
      <c r="R141" s="523">
        <v>0</v>
      </c>
      <c r="S141" s="536" t="e">
        <f>#REF!</f>
        <v>#REF!</v>
      </c>
      <c r="T141" s="524" t="s">
        <v>1114</v>
      </c>
      <c r="U141" s="553"/>
      <c r="V141" s="553"/>
      <c r="W141" s="553"/>
      <c r="X141" s="553"/>
      <c r="Y141" s="553"/>
      <c r="Z141" s="553"/>
      <c r="AA141" s="524" t="e">
        <f>#REF!</f>
        <v>#REF!</v>
      </c>
      <c r="AB141" s="524" t="e">
        <f>#REF!</f>
        <v>#REF!</v>
      </c>
      <c r="AC141" s="525" t="e">
        <f>AB141/AA141</f>
        <v>#REF!</v>
      </c>
      <c r="AD141" s="525"/>
      <c r="AE141" s="524" t="s">
        <v>1119</v>
      </c>
      <c r="AF141" s="531" t="e">
        <f>AA141*M141</f>
        <v>#REF!</v>
      </c>
      <c r="AG141" s="531" t="e">
        <f>AB141*M141</f>
        <v>#REF!</v>
      </c>
      <c r="AH141" s="528"/>
      <c r="AJ141" s="496"/>
    </row>
    <row r="142" spans="1:36" ht="30" hidden="1" customHeight="1">
      <c r="A142" s="477" t="e">
        <f t="shared" si="25"/>
        <v>#REF!</v>
      </c>
      <c r="B142" s="486" t="e">
        <f t="shared" ref="B142:F148" si="27">IF($A142&gt;0,B141,)</f>
        <v>#REF!</v>
      </c>
      <c r="C142" s="486" t="e">
        <f t="shared" si="27"/>
        <v>#REF!</v>
      </c>
      <c r="D142" s="486" t="e">
        <f t="shared" si="27"/>
        <v>#REF!</v>
      </c>
      <c r="E142" s="486" t="e">
        <f t="shared" si="27"/>
        <v>#REF!</v>
      </c>
      <c r="F142" s="486" t="e">
        <f t="shared" si="27"/>
        <v>#REF!</v>
      </c>
      <c r="G142" s="486" t="e">
        <f>+#REF!</f>
        <v>#REF!</v>
      </c>
      <c r="H142" s="487" t="e">
        <f>+#REF!</f>
        <v>#REF!</v>
      </c>
      <c r="I142" s="494" t="e">
        <f>+#REF!</f>
        <v>#REF!</v>
      </c>
      <c r="J142" s="487" t="e">
        <f>+#REF!</f>
        <v>#REF!</v>
      </c>
      <c r="K142" s="488" t="e">
        <f>+#REF!</f>
        <v>#REF!</v>
      </c>
      <c r="L142" s="489" t="e">
        <f t="shared" si="24"/>
        <v>#REF!</v>
      </c>
      <c r="M142" s="490" t="e">
        <f>IF(#REF!="모두베기",#REF!,)</f>
        <v>#REF!</v>
      </c>
      <c r="N142" s="490" t="e">
        <f>IF(#REF!="줄베기",#REF!,)</f>
        <v>#REF!</v>
      </c>
      <c r="O142" s="490" t="e">
        <f>IF(#REF!="둘레베기",#REF!,)</f>
        <v>#REF!</v>
      </c>
      <c r="P142" s="490" t="e">
        <f>IF(#REF!="맹아제거",#REF!,)</f>
        <v>#REF!</v>
      </c>
      <c r="Q142" s="490"/>
      <c r="R142" s="490"/>
      <c r="S142" s="490"/>
      <c r="T142" s="491"/>
      <c r="U142" s="549"/>
      <c r="V142" s="549"/>
      <c r="W142" s="549"/>
      <c r="X142" s="549"/>
      <c r="Y142" s="549"/>
      <c r="Z142" s="549"/>
      <c r="AA142" s="491"/>
      <c r="AB142" s="491"/>
      <c r="AC142" s="491"/>
      <c r="AD142" s="491"/>
      <c r="AE142" s="491"/>
    </row>
    <row r="143" spans="1:36" ht="30" hidden="1" customHeight="1">
      <c r="A143" s="477" t="e">
        <f t="shared" si="25"/>
        <v>#REF!</v>
      </c>
      <c r="B143" s="486" t="e">
        <f t="shared" si="27"/>
        <v>#REF!</v>
      </c>
      <c r="C143" s="486" t="e">
        <f t="shared" si="27"/>
        <v>#REF!</v>
      </c>
      <c r="D143" s="486" t="e">
        <f t="shared" si="27"/>
        <v>#REF!</v>
      </c>
      <c r="E143" s="486" t="e">
        <f t="shared" si="27"/>
        <v>#REF!</v>
      </c>
      <c r="F143" s="486" t="e">
        <f t="shared" si="27"/>
        <v>#REF!</v>
      </c>
      <c r="G143" s="486" t="e">
        <f>+#REF!</f>
        <v>#REF!</v>
      </c>
      <c r="H143" s="487" t="e">
        <f>+#REF!</f>
        <v>#REF!</v>
      </c>
      <c r="I143" s="494" t="e">
        <f>+#REF!</f>
        <v>#REF!</v>
      </c>
      <c r="J143" s="487" t="e">
        <f>+#REF!</f>
        <v>#REF!</v>
      </c>
      <c r="K143" s="488" t="e">
        <f>+#REF!</f>
        <v>#REF!</v>
      </c>
      <c r="L143" s="489" t="e">
        <f t="shared" si="24"/>
        <v>#REF!</v>
      </c>
      <c r="M143" s="490" t="e">
        <f>IF(#REF!="모두베기",#REF!,)</f>
        <v>#REF!</v>
      </c>
      <c r="N143" s="490" t="e">
        <f>IF(#REF!="줄베기",#REF!,)</f>
        <v>#REF!</v>
      </c>
      <c r="O143" s="490" t="e">
        <f>IF(#REF!="둘레베기",#REF!,)</f>
        <v>#REF!</v>
      </c>
      <c r="P143" s="490" t="e">
        <f>IF(#REF!="맹아제거",#REF!,)</f>
        <v>#REF!</v>
      </c>
      <c r="Q143" s="490"/>
      <c r="R143" s="490"/>
      <c r="S143" s="490"/>
      <c r="T143" s="491"/>
      <c r="U143" s="549"/>
      <c r="V143" s="549"/>
      <c r="W143" s="549"/>
      <c r="X143" s="549"/>
      <c r="Y143" s="549"/>
      <c r="Z143" s="549"/>
      <c r="AA143" s="491"/>
      <c r="AB143" s="491"/>
      <c r="AC143" s="491"/>
      <c r="AD143" s="491"/>
      <c r="AE143" s="491"/>
    </row>
    <row r="144" spans="1:36" ht="30" hidden="1" customHeight="1">
      <c r="A144" s="477" t="e">
        <f t="shared" si="25"/>
        <v>#REF!</v>
      </c>
      <c r="B144" s="486" t="e">
        <f t="shared" si="27"/>
        <v>#REF!</v>
      </c>
      <c r="C144" s="486" t="e">
        <f t="shared" si="27"/>
        <v>#REF!</v>
      </c>
      <c r="D144" s="486" t="e">
        <f t="shared" si="27"/>
        <v>#REF!</v>
      </c>
      <c r="E144" s="486" t="e">
        <f t="shared" si="27"/>
        <v>#REF!</v>
      </c>
      <c r="F144" s="486" t="e">
        <f t="shared" si="27"/>
        <v>#REF!</v>
      </c>
      <c r="G144" s="486" t="e">
        <f>+#REF!</f>
        <v>#REF!</v>
      </c>
      <c r="H144" s="487" t="e">
        <f>+#REF!</f>
        <v>#REF!</v>
      </c>
      <c r="I144" s="494" t="e">
        <f>+#REF!</f>
        <v>#REF!</v>
      </c>
      <c r="J144" s="487" t="e">
        <f>+#REF!</f>
        <v>#REF!</v>
      </c>
      <c r="K144" s="488" t="e">
        <f>+#REF!</f>
        <v>#REF!</v>
      </c>
      <c r="L144" s="489" t="e">
        <f t="shared" si="24"/>
        <v>#REF!</v>
      </c>
      <c r="M144" s="490" t="e">
        <f>IF(#REF!="모두베기",#REF!,)</f>
        <v>#REF!</v>
      </c>
      <c r="N144" s="490" t="e">
        <f>IF(#REF!="줄베기",#REF!,)</f>
        <v>#REF!</v>
      </c>
      <c r="O144" s="490" t="e">
        <f>IF(#REF!="둘레베기",#REF!,)</f>
        <v>#REF!</v>
      </c>
      <c r="P144" s="490" t="e">
        <f>IF(#REF!="맹아제거",#REF!,)</f>
        <v>#REF!</v>
      </c>
      <c r="Q144" s="490"/>
      <c r="R144" s="490"/>
      <c r="S144" s="490"/>
      <c r="T144" s="491"/>
      <c r="U144" s="549"/>
      <c r="V144" s="549"/>
      <c r="W144" s="549"/>
      <c r="X144" s="549"/>
      <c r="Y144" s="549"/>
      <c r="Z144" s="549"/>
      <c r="AA144" s="491"/>
      <c r="AB144" s="491"/>
      <c r="AC144" s="491"/>
      <c r="AD144" s="491"/>
      <c r="AE144" s="491"/>
    </row>
    <row r="145" spans="1:34" ht="30" hidden="1" customHeight="1">
      <c r="A145" s="477" t="e">
        <f t="shared" si="25"/>
        <v>#REF!</v>
      </c>
      <c r="B145" s="486" t="e">
        <f t="shared" si="27"/>
        <v>#REF!</v>
      </c>
      <c r="C145" s="486" t="e">
        <f t="shared" si="27"/>
        <v>#REF!</v>
      </c>
      <c r="D145" s="486" t="e">
        <f t="shared" si="27"/>
        <v>#REF!</v>
      </c>
      <c r="E145" s="486" t="e">
        <f t="shared" si="27"/>
        <v>#REF!</v>
      </c>
      <c r="F145" s="486" t="e">
        <f t="shared" si="27"/>
        <v>#REF!</v>
      </c>
      <c r="G145" s="486" t="e">
        <f>+#REF!</f>
        <v>#REF!</v>
      </c>
      <c r="H145" s="487" t="e">
        <f>+#REF!</f>
        <v>#REF!</v>
      </c>
      <c r="I145" s="494" t="e">
        <f>+#REF!</f>
        <v>#REF!</v>
      </c>
      <c r="J145" s="487" t="e">
        <f>+#REF!</f>
        <v>#REF!</v>
      </c>
      <c r="K145" s="488" t="e">
        <f>+#REF!</f>
        <v>#REF!</v>
      </c>
      <c r="L145" s="489" t="e">
        <f t="shared" si="24"/>
        <v>#REF!</v>
      </c>
      <c r="M145" s="490" t="e">
        <f>IF(#REF!="모두베기",#REF!,)</f>
        <v>#REF!</v>
      </c>
      <c r="N145" s="490" t="e">
        <f>IF(#REF!="줄베기",#REF!,)</f>
        <v>#REF!</v>
      </c>
      <c r="O145" s="490" t="e">
        <f>IF(#REF!="둘레베기",#REF!,)</f>
        <v>#REF!</v>
      </c>
      <c r="P145" s="490" t="e">
        <f>IF(#REF!="맹아제거",#REF!,)</f>
        <v>#REF!</v>
      </c>
      <c r="Q145" s="490"/>
      <c r="R145" s="490"/>
      <c r="S145" s="490"/>
      <c r="T145" s="491"/>
      <c r="U145" s="549"/>
      <c r="V145" s="549"/>
      <c r="W145" s="549"/>
      <c r="X145" s="549"/>
      <c r="Y145" s="549"/>
      <c r="Z145" s="549"/>
      <c r="AA145" s="491"/>
      <c r="AB145" s="491"/>
      <c r="AC145" s="491"/>
      <c r="AD145" s="491"/>
      <c r="AE145" s="491"/>
    </row>
    <row r="146" spans="1:34" ht="30" hidden="1" customHeight="1">
      <c r="A146" s="477" t="e">
        <f t="shared" si="25"/>
        <v>#REF!</v>
      </c>
      <c r="B146" s="486" t="e">
        <f t="shared" si="27"/>
        <v>#REF!</v>
      </c>
      <c r="C146" s="486" t="e">
        <f t="shared" si="27"/>
        <v>#REF!</v>
      </c>
      <c r="D146" s="486" t="e">
        <f t="shared" si="27"/>
        <v>#REF!</v>
      </c>
      <c r="E146" s="486" t="e">
        <f t="shared" si="27"/>
        <v>#REF!</v>
      </c>
      <c r="F146" s="486" t="e">
        <f t="shared" si="27"/>
        <v>#REF!</v>
      </c>
      <c r="G146" s="486" t="e">
        <f>+#REF!</f>
        <v>#REF!</v>
      </c>
      <c r="H146" s="487" t="e">
        <f>+#REF!</f>
        <v>#REF!</v>
      </c>
      <c r="I146" s="494" t="e">
        <f>+#REF!</f>
        <v>#REF!</v>
      </c>
      <c r="J146" s="487" t="e">
        <f>+#REF!</f>
        <v>#REF!</v>
      </c>
      <c r="K146" s="488" t="e">
        <f>+#REF!</f>
        <v>#REF!</v>
      </c>
      <c r="L146" s="489" t="e">
        <f t="shared" si="24"/>
        <v>#REF!</v>
      </c>
      <c r="M146" s="490" t="e">
        <f>IF(#REF!="모두베기",#REF!,)</f>
        <v>#REF!</v>
      </c>
      <c r="N146" s="490" t="e">
        <f>IF(#REF!="줄베기",#REF!,)</f>
        <v>#REF!</v>
      </c>
      <c r="O146" s="490" t="e">
        <f>IF(#REF!="둘레베기",#REF!,)</f>
        <v>#REF!</v>
      </c>
      <c r="P146" s="490" t="e">
        <f>IF(#REF!="맹아제거",#REF!,)</f>
        <v>#REF!</v>
      </c>
      <c r="Q146" s="490"/>
      <c r="R146" s="490"/>
      <c r="S146" s="490"/>
      <c r="T146" s="491"/>
      <c r="U146" s="549"/>
      <c r="V146" s="549"/>
      <c r="W146" s="549"/>
      <c r="X146" s="549"/>
      <c r="Y146" s="549"/>
      <c r="Z146" s="549"/>
      <c r="AA146" s="491"/>
      <c r="AB146" s="491"/>
      <c r="AC146" s="491"/>
      <c r="AD146" s="491"/>
      <c r="AE146" s="491"/>
    </row>
    <row r="147" spans="1:34" ht="30" hidden="1" customHeight="1">
      <c r="A147" s="477" t="e">
        <f t="shared" si="25"/>
        <v>#REF!</v>
      </c>
      <c r="B147" s="486" t="e">
        <f t="shared" si="27"/>
        <v>#REF!</v>
      </c>
      <c r="C147" s="486" t="e">
        <f t="shared" si="27"/>
        <v>#REF!</v>
      </c>
      <c r="D147" s="486" t="e">
        <f t="shared" si="27"/>
        <v>#REF!</v>
      </c>
      <c r="E147" s="486" t="e">
        <f t="shared" si="27"/>
        <v>#REF!</v>
      </c>
      <c r="F147" s="486" t="e">
        <f t="shared" si="27"/>
        <v>#REF!</v>
      </c>
      <c r="G147" s="486" t="e">
        <f>+#REF!</f>
        <v>#REF!</v>
      </c>
      <c r="H147" s="487" t="e">
        <f>+#REF!</f>
        <v>#REF!</v>
      </c>
      <c r="I147" s="494" t="e">
        <f>+#REF!</f>
        <v>#REF!</v>
      </c>
      <c r="J147" s="487" t="e">
        <f>+#REF!</f>
        <v>#REF!</v>
      </c>
      <c r="K147" s="488" t="e">
        <f>+#REF!</f>
        <v>#REF!</v>
      </c>
      <c r="L147" s="489" t="e">
        <f t="shared" si="24"/>
        <v>#REF!</v>
      </c>
      <c r="M147" s="490" t="e">
        <f>IF(#REF!="모두베기",#REF!,)</f>
        <v>#REF!</v>
      </c>
      <c r="N147" s="490" t="e">
        <f>IF(#REF!="줄베기",#REF!,)</f>
        <v>#REF!</v>
      </c>
      <c r="O147" s="490" t="e">
        <f>IF(#REF!="둘레베기",#REF!,)</f>
        <v>#REF!</v>
      </c>
      <c r="P147" s="490" t="e">
        <f>IF(#REF!="맹아제거",#REF!,)</f>
        <v>#REF!</v>
      </c>
      <c r="Q147" s="490"/>
      <c r="R147" s="490"/>
      <c r="S147" s="490"/>
      <c r="T147" s="491"/>
      <c r="U147" s="549"/>
      <c r="V147" s="549"/>
      <c r="W147" s="549"/>
      <c r="X147" s="549"/>
      <c r="Y147" s="549"/>
      <c r="Z147" s="549"/>
      <c r="AA147" s="491"/>
      <c r="AB147" s="491"/>
      <c r="AC147" s="491"/>
      <c r="AD147" s="491"/>
      <c r="AE147" s="491"/>
    </row>
    <row r="148" spans="1:34" ht="30" hidden="1" customHeight="1">
      <c r="A148" s="477" t="e">
        <f t="shared" si="25"/>
        <v>#REF!</v>
      </c>
      <c r="B148" s="486" t="e">
        <f t="shared" si="27"/>
        <v>#REF!</v>
      </c>
      <c r="C148" s="486" t="e">
        <f t="shared" si="27"/>
        <v>#REF!</v>
      </c>
      <c r="D148" s="486" t="e">
        <f t="shared" si="27"/>
        <v>#REF!</v>
      </c>
      <c r="E148" s="486" t="e">
        <f t="shared" si="27"/>
        <v>#REF!</v>
      </c>
      <c r="F148" s="486" t="e">
        <f t="shared" si="27"/>
        <v>#REF!</v>
      </c>
      <c r="G148" s="486" t="e">
        <f>+#REF!</f>
        <v>#REF!</v>
      </c>
      <c r="H148" s="487" t="e">
        <f>+#REF!</f>
        <v>#REF!</v>
      </c>
      <c r="I148" s="494" t="e">
        <f>+#REF!</f>
        <v>#REF!</v>
      </c>
      <c r="J148" s="487" t="e">
        <f>+#REF!</f>
        <v>#REF!</v>
      </c>
      <c r="K148" s="488" t="e">
        <f>+#REF!</f>
        <v>#REF!</v>
      </c>
      <c r="L148" s="489" t="e">
        <f t="shared" si="24"/>
        <v>#REF!</v>
      </c>
      <c r="M148" s="490" t="e">
        <f>IF(#REF!="모두베기",#REF!,)</f>
        <v>#REF!</v>
      </c>
      <c r="N148" s="490" t="e">
        <f>IF(#REF!="줄베기",#REF!,)</f>
        <v>#REF!</v>
      </c>
      <c r="O148" s="490" t="e">
        <f>IF(#REF!="둘레베기",#REF!,)</f>
        <v>#REF!</v>
      </c>
      <c r="P148" s="490" t="e">
        <f>IF(#REF!="맹아제거",#REF!,)</f>
        <v>#REF!</v>
      </c>
      <c r="Q148" s="490"/>
      <c r="R148" s="490"/>
      <c r="S148" s="490"/>
      <c r="T148" s="491"/>
      <c r="U148" s="549"/>
      <c r="V148" s="549"/>
      <c r="W148" s="549"/>
      <c r="X148" s="549"/>
      <c r="Y148" s="549"/>
      <c r="Z148" s="549"/>
      <c r="AA148" s="491"/>
      <c r="AB148" s="491"/>
      <c r="AC148" s="491"/>
      <c r="AD148" s="491"/>
      <c r="AE148" s="491"/>
    </row>
    <row r="149" spans="1:34" ht="30" customHeight="1">
      <c r="A149" s="477" t="e">
        <f t="shared" si="25"/>
        <v>#REF!</v>
      </c>
      <c r="B149" s="486" t="e">
        <f>+#REF!</f>
        <v>#REF!</v>
      </c>
      <c r="C149" s="486" t="e">
        <f>+#REF!</f>
        <v>#REF!</v>
      </c>
      <c r="D149" s="486" t="e">
        <f>+#REF!</f>
        <v>#REF!</v>
      </c>
      <c r="E149" s="486" t="e">
        <f>+#REF!</f>
        <v>#REF!</v>
      </c>
      <c r="F149" s="486" t="e">
        <f>+#REF!</f>
        <v>#REF!</v>
      </c>
      <c r="G149" s="486" t="e">
        <f>+#REF!</f>
        <v>#REF!</v>
      </c>
      <c r="H149" s="487" t="e">
        <f>+#REF!</f>
        <v>#REF!</v>
      </c>
      <c r="I149" s="494" t="e">
        <f>+#REF!</f>
        <v>#REF!</v>
      </c>
      <c r="J149" s="487" t="e">
        <f>+#REF!</f>
        <v>#REF!</v>
      </c>
      <c r="K149" s="488" t="e">
        <f>+#REF!</f>
        <v>#REF!</v>
      </c>
      <c r="L149" s="489" t="e">
        <f t="shared" si="24"/>
        <v>#REF!</v>
      </c>
      <c r="M149" s="490" t="e">
        <f>IF(#REF!="모두베기",#REF!,)</f>
        <v>#REF!</v>
      </c>
      <c r="N149" s="490" t="e">
        <f>IF(#REF!="줄베기",#REF!,)</f>
        <v>#REF!</v>
      </c>
      <c r="O149" s="490" t="e">
        <f>IF(#REF!="둘레베기",#REF!,)</f>
        <v>#REF!</v>
      </c>
      <c r="P149" s="490" t="e">
        <f>IF(#REF!="맹아제거",#REF!,)</f>
        <v>#REF!</v>
      </c>
      <c r="Q149" s="489" t="s">
        <v>1107</v>
      </c>
      <c r="R149" s="490">
        <v>2</v>
      </c>
      <c r="S149" s="536" t="e">
        <f>#REF!</f>
        <v>#REF!</v>
      </c>
      <c r="T149" s="491" t="s">
        <v>1135</v>
      </c>
      <c r="U149" s="557"/>
      <c r="V149" s="557">
        <v>2</v>
      </c>
      <c r="W149" s="557"/>
      <c r="X149" s="557"/>
      <c r="Y149" s="557"/>
      <c r="Z149" s="557">
        <v>2</v>
      </c>
      <c r="AA149" s="491" t="e">
        <f>#REF!</f>
        <v>#REF!</v>
      </c>
      <c r="AB149" s="491" t="e">
        <f>#REF!</f>
        <v>#REF!</v>
      </c>
      <c r="AC149" s="492" t="e">
        <f>AB149/AA149</f>
        <v>#REF!</v>
      </c>
      <c r="AD149" s="492"/>
      <c r="AE149" s="545"/>
      <c r="AF149" s="531" t="e">
        <f>AA149*M149</f>
        <v>#REF!</v>
      </c>
      <c r="AG149" s="531" t="e">
        <f>AB149*M149</f>
        <v>#REF!</v>
      </c>
      <c r="AH149" s="528"/>
    </row>
    <row r="150" spans="1:34" ht="30" hidden="1" customHeight="1">
      <c r="A150" s="477" t="e">
        <f t="shared" si="25"/>
        <v>#REF!</v>
      </c>
      <c r="B150" s="486" t="e">
        <f>IF($A150&gt;0,B149,)</f>
        <v>#REF!</v>
      </c>
      <c r="C150" s="486" t="e">
        <f>IF($A150&gt;0,C149,)</f>
        <v>#REF!</v>
      </c>
      <c r="D150" s="486" t="e">
        <f>IF($A150&gt;0,D149,)</f>
        <v>#REF!</v>
      </c>
      <c r="E150" s="486" t="e">
        <f>IF($A150&gt;0,E149,)</f>
        <v>#REF!</v>
      </c>
      <c r="F150" s="486" t="e">
        <f t="shared" ref="F150:F196" si="28">IF($A150&gt;0,F149,)</f>
        <v>#REF!</v>
      </c>
      <c r="G150" s="486" t="e">
        <f>+#REF!</f>
        <v>#REF!</v>
      </c>
      <c r="H150" s="487" t="e">
        <f>+#REF!</f>
        <v>#REF!</v>
      </c>
      <c r="I150" s="494" t="e">
        <f>+#REF!</f>
        <v>#REF!</v>
      </c>
      <c r="J150" s="487" t="e">
        <f>+#REF!</f>
        <v>#REF!</v>
      </c>
      <c r="K150" s="488" t="e">
        <f>+#REF!</f>
        <v>#REF!</v>
      </c>
      <c r="L150" s="489" t="e">
        <f t="shared" si="24"/>
        <v>#REF!</v>
      </c>
      <c r="M150" s="490" t="e">
        <f>IF(#REF!="모두베기",#REF!,)</f>
        <v>#REF!</v>
      </c>
      <c r="N150" s="490" t="e">
        <f>IF(#REF!="줄베기",#REF!,)</f>
        <v>#REF!</v>
      </c>
      <c r="O150" s="490" t="e">
        <f>IF(#REF!="둘레베기",#REF!,)</f>
        <v>#REF!</v>
      </c>
      <c r="P150" s="490" t="e">
        <f>IF(#REF!="맹아제거",#REF!,)</f>
        <v>#REF!</v>
      </c>
      <c r="Q150" s="490"/>
      <c r="R150" s="490"/>
      <c r="S150" s="490"/>
      <c r="T150" s="491"/>
      <c r="U150" s="549"/>
      <c r="V150" s="549"/>
      <c r="W150" s="549"/>
      <c r="X150" s="549"/>
      <c r="Y150" s="549"/>
      <c r="Z150" s="549"/>
      <c r="AA150" s="491"/>
      <c r="AB150" s="491"/>
      <c r="AC150" s="491"/>
      <c r="AD150" s="491"/>
      <c r="AE150" s="491"/>
    </row>
    <row r="151" spans="1:34" ht="30" hidden="1" customHeight="1">
      <c r="A151" s="477" t="e">
        <f t="shared" si="25"/>
        <v>#REF!</v>
      </c>
      <c r="B151" s="486" t="e">
        <f t="shared" ref="B151:E156" si="29">IF($A151&gt;0,B150,)</f>
        <v>#REF!</v>
      </c>
      <c r="C151" s="486" t="e">
        <f t="shared" si="29"/>
        <v>#REF!</v>
      </c>
      <c r="D151" s="486" t="e">
        <f t="shared" si="29"/>
        <v>#REF!</v>
      </c>
      <c r="E151" s="486" t="e">
        <f t="shared" si="29"/>
        <v>#REF!</v>
      </c>
      <c r="F151" s="486" t="e">
        <f t="shared" si="28"/>
        <v>#REF!</v>
      </c>
      <c r="G151" s="486" t="e">
        <f>+#REF!</f>
        <v>#REF!</v>
      </c>
      <c r="H151" s="487" t="e">
        <f>+#REF!</f>
        <v>#REF!</v>
      </c>
      <c r="I151" s="494" t="e">
        <f>+#REF!</f>
        <v>#REF!</v>
      </c>
      <c r="J151" s="487" t="e">
        <f>+#REF!</f>
        <v>#REF!</v>
      </c>
      <c r="K151" s="488" t="e">
        <f>+#REF!</f>
        <v>#REF!</v>
      </c>
      <c r="L151" s="489" t="e">
        <f t="shared" si="24"/>
        <v>#REF!</v>
      </c>
      <c r="M151" s="490" t="e">
        <f>IF(#REF!="모두베기",#REF!,)</f>
        <v>#REF!</v>
      </c>
      <c r="N151" s="490" t="e">
        <f>IF(#REF!="줄베기",#REF!,)</f>
        <v>#REF!</v>
      </c>
      <c r="O151" s="490" t="e">
        <f>IF(#REF!="둘레베기",#REF!,)</f>
        <v>#REF!</v>
      </c>
      <c r="P151" s="490" t="e">
        <f>IF(#REF!="맹아제거",#REF!,)</f>
        <v>#REF!</v>
      </c>
      <c r="Q151" s="490"/>
      <c r="R151" s="490"/>
      <c r="S151" s="490"/>
      <c r="T151" s="491"/>
      <c r="U151" s="549"/>
      <c r="V151" s="549"/>
      <c r="W151" s="549"/>
      <c r="X151" s="549"/>
      <c r="Y151" s="549"/>
      <c r="Z151" s="549"/>
      <c r="AA151" s="491"/>
      <c r="AB151" s="491"/>
      <c r="AC151" s="491"/>
      <c r="AD151" s="491"/>
      <c r="AE151" s="491"/>
    </row>
    <row r="152" spans="1:34" ht="30" hidden="1" customHeight="1">
      <c r="A152" s="477" t="e">
        <f t="shared" si="25"/>
        <v>#REF!</v>
      </c>
      <c r="B152" s="486" t="e">
        <f t="shared" si="29"/>
        <v>#REF!</v>
      </c>
      <c r="C152" s="486" t="e">
        <f t="shared" si="29"/>
        <v>#REF!</v>
      </c>
      <c r="D152" s="486" t="e">
        <f t="shared" si="29"/>
        <v>#REF!</v>
      </c>
      <c r="E152" s="486" t="e">
        <f t="shared" si="29"/>
        <v>#REF!</v>
      </c>
      <c r="F152" s="486" t="e">
        <f t="shared" si="28"/>
        <v>#REF!</v>
      </c>
      <c r="G152" s="486" t="e">
        <f>+#REF!</f>
        <v>#REF!</v>
      </c>
      <c r="H152" s="487" t="e">
        <f>+#REF!</f>
        <v>#REF!</v>
      </c>
      <c r="I152" s="494" t="e">
        <f>+#REF!</f>
        <v>#REF!</v>
      </c>
      <c r="J152" s="487" t="e">
        <f>+#REF!</f>
        <v>#REF!</v>
      </c>
      <c r="K152" s="488" t="e">
        <f>+#REF!</f>
        <v>#REF!</v>
      </c>
      <c r="L152" s="489" t="e">
        <f t="shared" si="24"/>
        <v>#REF!</v>
      </c>
      <c r="M152" s="490" t="e">
        <f>IF(#REF!="모두베기",#REF!,)</f>
        <v>#REF!</v>
      </c>
      <c r="N152" s="490" t="e">
        <f>IF(#REF!="줄베기",#REF!,)</f>
        <v>#REF!</v>
      </c>
      <c r="O152" s="490" t="e">
        <f>IF(#REF!="둘레베기",#REF!,)</f>
        <v>#REF!</v>
      </c>
      <c r="P152" s="490" t="e">
        <f>IF(#REF!="맹아제거",#REF!,)</f>
        <v>#REF!</v>
      </c>
      <c r="Q152" s="490"/>
      <c r="R152" s="490"/>
      <c r="S152" s="490"/>
      <c r="T152" s="491"/>
      <c r="U152" s="549"/>
      <c r="V152" s="549"/>
      <c r="W152" s="549"/>
      <c r="X152" s="549"/>
      <c r="Y152" s="549"/>
      <c r="Z152" s="549"/>
      <c r="AA152" s="491"/>
      <c r="AB152" s="491"/>
      <c r="AC152" s="491"/>
      <c r="AD152" s="491"/>
      <c r="AE152" s="491"/>
    </row>
    <row r="153" spans="1:34" ht="30" hidden="1" customHeight="1">
      <c r="A153" s="477" t="e">
        <f t="shared" si="25"/>
        <v>#REF!</v>
      </c>
      <c r="B153" s="486" t="e">
        <f t="shared" si="29"/>
        <v>#REF!</v>
      </c>
      <c r="C153" s="486" t="e">
        <f t="shared" si="29"/>
        <v>#REF!</v>
      </c>
      <c r="D153" s="486" t="e">
        <f t="shared" si="29"/>
        <v>#REF!</v>
      </c>
      <c r="E153" s="486" t="e">
        <f t="shared" si="29"/>
        <v>#REF!</v>
      </c>
      <c r="F153" s="486" t="e">
        <f t="shared" si="28"/>
        <v>#REF!</v>
      </c>
      <c r="G153" s="486" t="e">
        <f>+#REF!</f>
        <v>#REF!</v>
      </c>
      <c r="H153" s="487" t="e">
        <f>+#REF!</f>
        <v>#REF!</v>
      </c>
      <c r="I153" s="494" t="e">
        <f>+#REF!</f>
        <v>#REF!</v>
      </c>
      <c r="J153" s="487" t="e">
        <f>+#REF!</f>
        <v>#REF!</v>
      </c>
      <c r="K153" s="488" t="e">
        <f>+#REF!</f>
        <v>#REF!</v>
      </c>
      <c r="L153" s="489" t="e">
        <f t="shared" si="24"/>
        <v>#REF!</v>
      </c>
      <c r="M153" s="490" t="e">
        <f>IF(#REF!="모두베기",#REF!,)</f>
        <v>#REF!</v>
      </c>
      <c r="N153" s="490" t="e">
        <f>IF(#REF!="줄베기",#REF!,)</f>
        <v>#REF!</v>
      </c>
      <c r="O153" s="490" t="e">
        <f>IF(#REF!="둘레베기",#REF!,)</f>
        <v>#REF!</v>
      </c>
      <c r="P153" s="490" t="e">
        <f>IF(#REF!="맹아제거",#REF!,)</f>
        <v>#REF!</v>
      </c>
      <c r="Q153" s="490"/>
      <c r="R153" s="490"/>
      <c r="S153" s="490"/>
      <c r="T153" s="491"/>
      <c r="U153" s="549"/>
      <c r="V153" s="549"/>
      <c r="W153" s="549"/>
      <c r="X153" s="549"/>
      <c r="Y153" s="549"/>
      <c r="Z153" s="549"/>
      <c r="AA153" s="491"/>
      <c r="AB153" s="491"/>
      <c r="AC153" s="491"/>
      <c r="AD153" s="491"/>
      <c r="AE153" s="491"/>
    </row>
    <row r="154" spans="1:34" ht="30" hidden="1" customHeight="1">
      <c r="A154" s="477" t="e">
        <f t="shared" si="25"/>
        <v>#REF!</v>
      </c>
      <c r="B154" s="486" t="e">
        <f t="shared" si="29"/>
        <v>#REF!</v>
      </c>
      <c r="C154" s="486" t="e">
        <f t="shared" si="29"/>
        <v>#REF!</v>
      </c>
      <c r="D154" s="486" t="e">
        <f t="shared" si="29"/>
        <v>#REF!</v>
      </c>
      <c r="E154" s="486" t="e">
        <f t="shared" si="29"/>
        <v>#REF!</v>
      </c>
      <c r="F154" s="486" t="e">
        <f t="shared" si="28"/>
        <v>#REF!</v>
      </c>
      <c r="G154" s="486" t="e">
        <f>+#REF!</f>
        <v>#REF!</v>
      </c>
      <c r="H154" s="487" t="e">
        <f>+#REF!</f>
        <v>#REF!</v>
      </c>
      <c r="I154" s="494" t="e">
        <f>+#REF!</f>
        <v>#REF!</v>
      </c>
      <c r="J154" s="487" t="e">
        <f>+#REF!</f>
        <v>#REF!</v>
      </c>
      <c r="K154" s="488" t="e">
        <f>+#REF!</f>
        <v>#REF!</v>
      </c>
      <c r="L154" s="489" t="e">
        <f t="shared" si="24"/>
        <v>#REF!</v>
      </c>
      <c r="M154" s="490" t="e">
        <f>IF(#REF!="모두베기",#REF!,)</f>
        <v>#REF!</v>
      </c>
      <c r="N154" s="490" t="e">
        <f>IF(#REF!="줄베기",#REF!,)</f>
        <v>#REF!</v>
      </c>
      <c r="O154" s="490" t="e">
        <f>IF(#REF!="둘레베기",#REF!,)</f>
        <v>#REF!</v>
      </c>
      <c r="P154" s="490" t="e">
        <f>IF(#REF!="맹아제거",#REF!,)</f>
        <v>#REF!</v>
      </c>
      <c r="Q154" s="490"/>
      <c r="R154" s="490"/>
      <c r="S154" s="490"/>
      <c r="T154" s="491"/>
      <c r="U154" s="549"/>
      <c r="V154" s="549"/>
      <c r="W154" s="549"/>
      <c r="X154" s="549"/>
      <c r="Y154" s="549"/>
      <c r="Z154" s="549"/>
      <c r="AA154" s="491"/>
      <c r="AB154" s="491"/>
      <c r="AC154" s="491"/>
      <c r="AD154" s="491"/>
      <c r="AE154" s="491"/>
    </row>
    <row r="155" spans="1:34" ht="30" hidden="1" customHeight="1">
      <c r="A155" s="477" t="e">
        <f t="shared" si="25"/>
        <v>#REF!</v>
      </c>
      <c r="B155" s="486" t="e">
        <f t="shared" si="29"/>
        <v>#REF!</v>
      </c>
      <c r="C155" s="486" t="e">
        <f t="shared" si="29"/>
        <v>#REF!</v>
      </c>
      <c r="D155" s="486" t="e">
        <f t="shared" si="29"/>
        <v>#REF!</v>
      </c>
      <c r="E155" s="486" t="e">
        <f t="shared" si="29"/>
        <v>#REF!</v>
      </c>
      <c r="F155" s="486" t="e">
        <f t="shared" si="28"/>
        <v>#REF!</v>
      </c>
      <c r="G155" s="486" t="e">
        <f>+#REF!</f>
        <v>#REF!</v>
      </c>
      <c r="H155" s="487" t="e">
        <f>+#REF!</f>
        <v>#REF!</v>
      </c>
      <c r="I155" s="494" t="e">
        <f>+#REF!</f>
        <v>#REF!</v>
      </c>
      <c r="J155" s="487" t="e">
        <f>+#REF!</f>
        <v>#REF!</v>
      </c>
      <c r="K155" s="488" t="e">
        <f>+#REF!</f>
        <v>#REF!</v>
      </c>
      <c r="L155" s="489" t="e">
        <f t="shared" si="24"/>
        <v>#REF!</v>
      </c>
      <c r="M155" s="490" t="e">
        <f>IF(#REF!="모두베기",#REF!,)</f>
        <v>#REF!</v>
      </c>
      <c r="N155" s="490" t="e">
        <f>IF(#REF!="줄베기",#REF!,)</f>
        <v>#REF!</v>
      </c>
      <c r="O155" s="490" t="e">
        <f>IF(#REF!="둘레베기",#REF!,)</f>
        <v>#REF!</v>
      </c>
      <c r="P155" s="490" t="e">
        <f>IF(#REF!="맹아제거",#REF!,)</f>
        <v>#REF!</v>
      </c>
      <c r="Q155" s="490"/>
      <c r="R155" s="490"/>
      <c r="S155" s="490"/>
      <c r="T155" s="491"/>
      <c r="U155" s="549"/>
      <c r="V155" s="549"/>
      <c r="W155" s="549"/>
      <c r="X155" s="549"/>
      <c r="Y155" s="549"/>
      <c r="Z155" s="549"/>
      <c r="AA155" s="491"/>
      <c r="AB155" s="491"/>
      <c r="AC155" s="491"/>
      <c r="AD155" s="491"/>
      <c r="AE155" s="491"/>
    </row>
    <row r="156" spans="1:34" ht="30" hidden="1" customHeight="1">
      <c r="A156" s="477" t="e">
        <f t="shared" si="25"/>
        <v>#REF!</v>
      </c>
      <c r="B156" s="486" t="e">
        <f t="shared" si="29"/>
        <v>#REF!</v>
      </c>
      <c r="C156" s="486" t="e">
        <f t="shared" si="29"/>
        <v>#REF!</v>
      </c>
      <c r="D156" s="486" t="e">
        <f t="shared" si="29"/>
        <v>#REF!</v>
      </c>
      <c r="E156" s="486" t="e">
        <f t="shared" si="29"/>
        <v>#REF!</v>
      </c>
      <c r="F156" s="486" t="e">
        <f t="shared" si="28"/>
        <v>#REF!</v>
      </c>
      <c r="G156" s="486" t="e">
        <f>+#REF!</f>
        <v>#REF!</v>
      </c>
      <c r="H156" s="487" t="e">
        <f>+#REF!</f>
        <v>#REF!</v>
      </c>
      <c r="I156" s="494" t="e">
        <f>+#REF!</f>
        <v>#REF!</v>
      </c>
      <c r="J156" s="487" t="e">
        <f>+#REF!</f>
        <v>#REF!</v>
      </c>
      <c r="K156" s="488" t="e">
        <f>+#REF!</f>
        <v>#REF!</v>
      </c>
      <c r="L156" s="489" t="e">
        <f t="shared" si="24"/>
        <v>#REF!</v>
      </c>
      <c r="M156" s="490" t="e">
        <f>IF(#REF!="모두베기",#REF!,)</f>
        <v>#REF!</v>
      </c>
      <c r="N156" s="490" t="e">
        <f>IF(#REF!="줄베기",#REF!,)</f>
        <v>#REF!</v>
      </c>
      <c r="O156" s="490" t="e">
        <f>IF(#REF!="둘레베기",#REF!,)</f>
        <v>#REF!</v>
      </c>
      <c r="P156" s="490" t="e">
        <f>IF(#REF!="맹아제거",#REF!,)</f>
        <v>#REF!</v>
      </c>
      <c r="Q156" s="490"/>
      <c r="R156" s="490"/>
      <c r="S156" s="490"/>
      <c r="T156" s="491"/>
      <c r="U156" s="549"/>
      <c r="V156" s="549"/>
      <c r="W156" s="549"/>
      <c r="X156" s="549"/>
      <c r="Y156" s="549"/>
      <c r="Z156" s="549"/>
      <c r="AA156" s="491"/>
      <c r="AB156" s="491"/>
      <c r="AC156" s="491"/>
      <c r="AD156" s="491"/>
      <c r="AE156" s="491"/>
    </row>
    <row r="157" spans="1:34" ht="30" customHeight="1">
      <c r="A157" s="477" t="e">
        <f>IF(R157&gt;0,1,)</f>
        <v>#REF!</v>
      </c>
      <c r="B157" s="486" t="e">
        <f>+#REF!</f>
        <v>#REF!</v>
      </c>
      <c r="C157" s="486" t="e">
        <f>+#REF!</f>
        <v>#REF!</v>
      </c>
      <c r="D157" s="486" t="e">
        <f>+#REF!</f>
        <v>#REF!</v>
      </c>
      <c r="E157" s="486" t="e">
        <f>+#REF!</f>
        <v>#REF!</v>
      </c>
      <c r="F157" s="486" t="e">
        <f>+#REF!</f>
        <v>#REF!</v>
      </c>
      <c r="G157" s="486" t="e">
        <f>+#REF!</f>
        <v>#REF!</v>
      </c>
      <c r="H157" s="487" t="e">
        <f>+#REF!</f>
        <v>#REF!</v>
      </c>
      <c r="I157" s="494" t="e">
        <f>+#REF!</f>
        <v>#REF!</v>
      </c>
      <c r="J157" s="487" t="e">
        <f>+#REF!</f>
        <v>#REF!</v>
      </c>
      <c r="K157" s="488" t="e">
        <f>+#REF!</f>
        <v>#REF!</v>
      </c>
      <c r="L157" s="489" t="e">
        <f t="shared" si="24"/>
        <v>#REF!</v>
      </c>
      <c r="M157" s="490" t="e">
        <f>IF(#REF!="모두베기",#REF!,)</f>
        <v>#REF!</v>
      </c>
      <c r="N157" s="490" t="e">
        <f>IF(#REF!="줄베기",#REF!,)</f>
        <v>#REF!</v>
      </c>
      <c r="O157" s="490" t="e">
        <f>IF(#REF!="둘레베기",#REF!,)</f>
        <v>#REF!</v>
      </c>
      <c r="P157" s="490" t="e">
        <f>IF(#REF!="맹아제거",#REF!,)</f>
        <v>#REF!</v>
      </c>
      <c r="Q157" s="489" t="s">
        <v>1107</v>
      </c>
      <c r="R157" s="490" t="e">
        <f>M157</f>
        <v>#REF!</v>
      </c>
      <c r="S157" s="536" t="e">
        <f>#REF!</f>
        <v>#REF!</v>
      </c>
      <c r="T157" s="491" t="s">
        <v>1135</v>
      </c>
      <c r="U157" s="557"/>
      <c r="V157" s="557">
        <v>2</v>
      </c>
      <c r="W157" s="557"/>
      <c r="X157" s="557"/>
      <c r="Y157" s="557"/>
      <c r="Z157" s="557">
        <v>2</v>
      </c>
      <c r="AA157" s="491" t="e">
        <f>#REF!</f>
        <v>#REF!</v>
      </c>
      <c r="AB157" s="491" t="e">
        <f>#REF!</f>
        <v>#REF!</v>
      </c>
      <c r="AC157" s="492" t="e">
        <f>AB157/AA157</f>
        <v>#REF!</v>
      </c>
      <c r="AD157" s="492"/>
      <c r="AE157" s="545"/>
      <c r="AF157" s="531" t="e">
        <f>AA157*M157</f>
        <v>#REF!</v>
      </c>
      <c r="AG157" s="531" t="e">
        <f>AB157*M157</f>
        <v>#REF!</v>
      </c>
      <c r="AH157" s="528"/>
    </row>
    <row r="158" spans="1:34" ht="30" hidden="1" customHeight="1">
      <c r="A158" s="477" t="e">
        <f t="shared" si="25"/>
        <v>#REF!</v>
      </c>
      <c r="B158" s="486" t="e">
        <f>IF($A158&gt;0,B157,)</f>
        <v>#REF!</v>
      </c>
      <c r="C158" s="486" t="e">
        <f>IF($A158&gt;0,C157,)</f>
        <v>#REF!</v>
      </c>
      <c r="D158" s="486" t="e">
        <f>IF($A158&gt;0,D157,)</f>
        <v>#REF!</v>
      </c>
      <c r="E158" s="486" t="e">
        <f>IF($A158&gt;0,E157,)</f>
        <v>#REF!</v>
      </c>
      <c r="F158" s="486" t="e">
        <f t="shared" si="28"/>
        <v>#REF!</v>
      </c>
      <c r="G158" s="486" t="e">
        <f>+#REF!</f>
        <v>#REF!</v>
      </c>
      <c r="H158" s="487" t="e">
        <f>+#REF!</f>
        <v>#REF!</v>
      </c>
      <c r="I158" s="494" t="e">
        <f>+#REF!</f>
        <v>#REF!</v>
      </c>
      <c r="J158" s="487" t="e">
        <f>+#REF!</f>
        <v>#REF!</v>
      </c>
      <c r="K158" s="488" t="e">
        <f>+#REF!</f>
        <v>#REF!</v>
      </c>
      <c r="L158" s="489" t="e">
        <f t="shared" si="24"/>
        <v>#REF!</v>
      </c>
      <c r="M158" s="490" t="e">
        <f>IF(#REF!="모두베기",#REF!,)</f>
        <v>#REF!</v>
      </c>
      <c r="N158" s="490" t="e">
        <f>IF(#REF!="줄베기",#REF!,)</f>
        <v>#REF!</v>
      </c>
      <c r="O158" s="490" t="e">
        <f>IF(#REF!="둘레베기",#REF!,)</f>
        <v>#REF!</v>
      </c>
      <c r="P158" s="490" t="e">
        <f>IF(#REF!="맹아제거",#REF!,)</f>
        <v>#REF!</v>
      </c>
      <c r="Q158" s="490"/>
      <c r="R158" s="490"/>
      <c r="S158" s="490"/>
      <c r="T158" s="491"/>
      <c r="U158" s="549"/>
      <c r="V158" s="549"/>
      <c r="W158" s="549"/>
      <c r="X158" s="549"/>
      <c r="Y158" s="549"/>
      <c r="Z158" s="549"/>
      <c r="AA158" s="491"/>
      <c r="AB158" s="491"/>
      <c r="AC158" s="491"/>
      <c r="AD158" s="491"/>
      <c r="AE158" s="491"/>
    </row>
    <row r="159" spans="1:34" ht="30" hidden="1" customHeight="1">
      <c r="A159" s="477" t="e">
        <f t="shared" si="25"/>
        <v>#REF!</v>
      </c>
      <c r="B159" s="486" t="e">
        <f t="shared" ref="B159:E164" si="30">IF($A159&gt;0,B158,)</f>
        <v>#REF!</v>
      </c>
      <c r="C159" s="486" t="e">
        <f t="shared" si="30"/>
        <v>#REF!</v>
      </c>
      <c r="D159" s="486" t="e">
        <f t="shared" si="30"/>
        <v>#REF!</v>
      </c>
      <c r="E159" s="486" t="e">
        <f t="shared" si="30"/>
        <v>#REF!</v>
      </c>
      <c r="F159" s="486" t="e">
        <f t="shared" si="28"/>
        <v>#REF!</v>
      </c>
      <c r="G159" s="486" t="e">
        <f>+#REF!</f>
        <v>#REF!</v>
      </c>
      <c r="H159" s="487" t="e">
        <f>+#REF!</f>
        <v>#REF!</v>
      </c>
      <c r="I159" s="494" t="e">
        <f>+#REF!</f>
        <v>#REF!</v>
      </c>
      <c r="J159" s="487" t="e">
        <f>+#REF!</f>
        <v>#REF!</v>
      </c>
      <c r="K159" s="488" t="e">
        <f>+#REF!</f>
        <v>#REF!</v>
      </c>
      <c r="L159" s="489" t="e">
        <f t="shared" si="24"/>
        <v>#REF!</v>
      </c>
      <c r="M159" s="490" t="e">
        <f>IF(#REF!="모두베기",#REF!,)</f>
        <v>#REF!</v>
      </c>
      <c r="N159" s="490" t="e">
        <f>IF(#REF!="줄베기",#REF!,)</f>
        <v>#REF!</v>
      </c>
      <c r="O159" s="490" t="e">
        <f>IF(#REF!="둘레베기",#REF!,)</f>
        <v>#REF!</v>
      </c>
      <c r="P159" s="490" t="e">
        <f>IF(#REF!="맹아제거",#REF!,)</f>
        <v>#REF!</v>
      </c>
      <c r="Q159" s="490"/>
      <c r="R159" s="490"/>
      <c r="S159" s="490"/>
      <c r="T159" s="491"/>
      <c r="U159" s="549"/>
      <c r="V159" s="549"/>
      <c r="W159" s="549"/>
      <c r="X159" s="549"/>
      <c r="Y159" s="549"/>
      <c r="Z159" s="549"/>
      <c r="AA159" s="491"/>
      <c r="AB159" s="491"/>
      <c r="AC159" s="491"/>
      <c r="AD159" s="491"/>
      <c r="AE159" s="491"/>
    </row>
    <row r="160" spans="1:34" ht="30" hidden="1" customHeight="1">
      <c r="A160" s="477" t="e">
        <f t="shared" si="25"/>
        <v>#REF!</v>
      </c>
      <c r="B160" s="486" t="e">
        <f t="shared" si="30"/>
        <v>#REF!</v>
      </c>
      <c r="C160" s="486" t="e">
        <f t="shared" si="30"/>
        <v>#REF!</v>
      </c>
      <c r="D160" s="486" t="e">
        <f t="shared" si="30"/>
        <v>#REF!</v>
      </c>
      <c r="E160" s="486" t="e">
        <f t="shared" si="30"/>
        <v>#REF!</v>
      </c>
      <c r="F160" s="486" t="e">
        <f t="shared" si="28"/>
        <v>#REF!</v>
      </c>
      <c r="G160" s="486" t="e">
        <f>+#REF!</f>
        <v>#REF!</v>
      </c>
      <c r="H160" s="487" t="e">
        <f>+#REF!</f>
        <v>#REF!</v>
      </c>
      <c r="I160" s="494" t="e">
        <f>+#REF!</f>
        <v>#REF!</v>
      </c>
      <c r="J160" s="487" t="e">
        <f>+#REF!</f>
        <v>#REF!</v>
      </c>
      <c r="K160" s="488" t="e">
        <f>+#REF!</f>
        <v>#REF!</v>
      </c>
      <c r="L160" s="489" t="e">
        <f t="shared" si="24"/>
        <v>#REF!</v>
      </c>
      <c r="M160" s="490" t="e">
        <f>IF(#REF!="모두베기",#REF!,)</f>
        <v>#REF!</v>
      </c>
      <c r="N160" s="490" t="e">
        <f>IF(#REF!="줄베기",#REF!,)</f>
        <v>#REF!</v>
      </c>
      <c r="O160" s="490" t="e">
        <f>IF(#REF!="둘레베기",#REF!,)</f>
        <v>#REF!</v>
      </c>
      <c r="P160" s="490" t="e">
        <f>IF(#REF!="맹아제거",#REF!,)</f>
        <v>#REF!</v>
      </c>
      <c r="Q160" s="490"/>
      <c r="R160" s="490"/>
      <c r="S160" s="490"/>
      <c r="T160" s="491"/>
      <c r="U160" s="549"/>
      <c r="V160" s="549"/>
      <c r="W160" s="549"/>
      <c r="X160" s="549"/>
      <c r="Y160" s="549"/>
      <c r="Z160" s="549"/>
      <c r="AA160" s="491"/>
      <c r="AB160" s="491"/>
      <c r="AC160" s="491"/>
      <c r="AD160" s="491"/>
      <c r="AE160" s="491"/>
    </row>
    <row r="161" spans="1:34" ht="30" hidden="1" customHeight="1">
      <c r="A161" s="477" t="e">
        <f t="shared" si="25"/>
        <v>#REF!</v>
      </c>
      <c r="B161" s="486" t="e">
        <f t="shared" si="30"/>
        <v>#REF!</v>
      </c>
      <c r="C161" s="486" t="e">
        <f t="shared" si="30"/>
        <v>#REF!</v>
      </c>
      <c r="D161" s="486" t="e">
        <f t="shared" si="30"/>
        <v>#REF!</v>
      </c>
      <c r="E161" s="486" t="e">
        <f t="shared" si="30"/>
        <v>#REF!</v>
      </c>
      <c r="F161" s="486" t="e">
        <f t="shared" si="28"/>
        <v>#REF!</v>
      </c>
      <c r="G161" s="486" t="e">
        <f>+#REF!</f>
        <v>#REF!</v>
      </c>
      <c r="H161" s="487" t="e">
        <f>+#REF!</f>
        <v>#REF!</v>
      </c>
      <c r="I161" s="494" t="e">
        <f>+#REF!</f>
        <v>#REF!</v>
      </c>
      <c r="J161" s="487" t="e">
        <f>+#REF!</f>
        <v>#REF!</v>
      </c>
      <c r="K161" s="488" t="e">
        <f>+#REF!</f>
        <v>#REF!</v>
      </c>
      <c r="L161" s="489" t="e">
        <f t="shared" si="24"/>
        <v>#REF!</v>
      </c>
      <c r="M161" s="490" t="e">
        <f>IF(#REF!="모두베기",#REF!,)</f>
        <v>#REF!</v>
      </c>
      <c r="N161" s="490" t="e">
        <f>IF(#REF!="줄베기",#REF!,)</f>
        <v>#REF!</v>
      </c>
      <c r="O161" s="490" t="e">
        <f>IF(#REF!="둘레베기",#REF!,)</f>
        <v>#REF!</v>
      </c>
      <c r="P161" s="490" t="e">
        <f>IF(#REF!="맹아제거",#REF!,)</f>
        <v>#REF!</v>
      </c>
      <c r="Q161" s="490"/>
      <c r="R161" s="490"/>
      <c r="S161" s="490"/>
      <c r="T161" s="491"/>
      <c r="U161" s="549"/>
      <c r="V161" s="549"/>
      <c r="W161" s="549"/>
      <c r="X161" s="549"/>
      <c r="Y161" s="549"/>
      <c r="Z161" s="549"/>
      <c r="AA161" s="491"/>
      <c r="AB161" s="491"/>
      <c r="AC161" s="491"/>
      <c r="AD161" s="491"/>
      <c r="AE161" s="491"/>
    </row>
    <row r="162" spans="1:34" ht="30" hidden="1" customHeight="1">
      <c r="A162" s="477" t="e">
        <f t="shared" si="25"/>
        <v>#REF!</v>
      </c>
      <c r="B162" s="486" t="e">
        <f t="shared" si="30"/>
        <v>#REF!</v>
      </c>
      <c r="C162" s="486" t="e">
        <f t="shared" si="30"/>
        <v>#REF!</v>
      </c>
      <c r="D162" s="486" t="e">
        <f t="shared" si="30"/>
        <v>#REF!</v>
      </c>
      <c r="E162" s="486" t="e">
        <f t="shared" si="30"/>
        <v>#REF!</v>
      </c>
      <c r="F162" s="486" t="e">
        <f t="shared" si="28"/>
        <v>#REF!</v>
      </c>
      <c r="G162" s="486" t="e">
        <f>+#REF!</f>
        <v>#REF!</v>
      </c>
      <c r="H162" s="487" t="e">
        <f>+#REF!</f>
        <v>#REF!</v>
      </c>
      <c r="I162" s="494" t="e">
        <f>+#REF!</f>
        <v>#REF!</v>
      </c>
      <c r="J162" s="487" t="e">
        <f>+#REF!</f>
        <v>#REF!</v>
      </c>
      <c r="K162" s="488" t="e">
        <f>+#REF!</f>
        <v>#REF!</v>
      </c>
      <c r="L162" s="489" t="e">
        <f t="shared" si="24"/>
        <v>#REF!</v>
      </c>
      <c r="M162" s="490" t="e">
        <f>IF(#REF!="모두베기",#REF!,)</f>
        <v>#REF!</v>
      </c>
      <c r="N162" s="490" t="e">
        <f>IF(#REF!="줄베기",#REF!,)</f>
        <v>#REF!</v>
      </c>
      <c r="O162" s="490" t="e">
        <f>IF(#REF!="둘레베기",#REF!,)</f>
        <v>#REF!</v>
      </c>
      <c r="P162" s="490" t="e">
        <f>IF(#REF!="맹아제거",#REF!,)</f>
        <v>#REF!</v>
      </c>
      <c r="Q162" s="490"/>
      <c r="R162" s="490"/>
      <c r="S162" s="490"/>
      <c r="T162" s="491"/>
      <c r="U162" s="549"/>
      <c r="V162" s="549"/>
      <c r="W162" s="549"/>
      <c r="X162" s="549"/>
      <c r="Y162" s="549"/>
      <c r="Z162" s="549"/>
      <c r="AA162" s="491"/>
      <c r="AB162" s="491"/>
      <c r="AC162" s="491"/>
      <c r="AD162" s="491"/>
      <c r="AE162" s="491"/>
    </row>
    <row r="163" spans="1:34" ht="30" hidden="1" customHeight="1">
      <c r="A163" s="477" t="e">
        <f t="shared" si="25"/>
        <v>#REF!</v>
      </c>
      <c r="B163" s="486" t="e">
        <f t="shared" si="30"/>
        <v>#REF!</v>
      </c>
      <c r="C163" s="486" t="e">
        <f t="shared" si="30"/>
        <v>#REF!</v>
      </c>
      <c r="D163" s="486" t="e">
        <f t="shared" si="30"/>
        <v>#REF!</v>
      </c>
      <c r="E163" s="486" t="e">
        <f t="shared" si="30"/>
        <v>#REF!</v>
      </c>
      <c r="F163" s="486" t="e">
        <f t="shared" si="28"/>
        <v>#REF!</v>
      </c>
      <c r="G163" s="486" t="e">
        <f>+#REF!</f>
        <v>#REF!</v>
      </c>
      <c r="H163" s="487" t="e">
        <f>+#REF!</f>
        <v>#REF!</v>
      </c>
      <c r="I163" s="494" t="e">
        <f>+#REF!</f>
        <v>#REF!</v>
      </c>
      <c r="J163" s="487" t="e">
        <f>+#REF!</f>
        <v>#REF!</v>
      </c>
      <c r="K163" s="488" t="e">
        <f>+#REF!</f>
        <v>#REF!</v>
      </c>
      <c r="L163" s="489" t="e">
        <f t="shared" si="24"/>
        <v>#REF!</v>
      </c>
      <c r="M163" s="490" t="e">
        <f>IF(#REF!="모두베기",#REF!,)</f>
        <v>#REF!</v>
      </c>
      <c r="N163" s="490" t="e">
        <f>IF(#REF!="줄베기",#REF!,)</f>
        <v>#REF!</v>
      </c>
      <c r="O163" s="490" t="e">
        <f>IF(#REF!="둘레베기",#REF!,)</f>
        <v>#REF!</v>
      </c>
      <c r="P163" s="490" t="e">
        <f>IF(#REF!="맹아제거",#REF!,)</f>
        <v>#REF!</v>
      </c>
      <c r="Q163" s="490"/>
      <c r="R163" s="490"/>
      <c r="S163" s="490"/>
      <c r="T163" s="491"/>
      <c r="U163" s="549"/>
      <c r="V163" s="549"/>
      <c r="W163" s="549"/>
      <c r="X163" s="549"/>
      <c r="Y163" s="549"/>
      <c r="Z163" s="549"/>
      <c r="AA163" s="491"/>
      <c r="AB163" s="491"/>
      <c r="AC163" s="491"/>
      <c r="AD163" s="491"/>
      <c r="AE163" s="491"/>
    </row>
    <row r="164" spans="1:34" ht="30" hidden="1" customHeight="1">
      <c r="A164" s="477" t="e">
        <f t="shared" si="25"/>
        <v>#REF!</v>
      </c>
      <c r="B164" s="486" t="e">
        <f t="shared" si="30"/>
        <v>#REF!</v>
      </c>
      <c r="C164" s="486" t="e">
        <f t="shared" si="30"/>
        <v>#REF!</v>
      </c>
      <c r="D164" s="486" t="e">
        <f t="shared" si="30"/>
        <v>#REF!</v>
      </c>
      <c r="E164" s="486" t="e">
        <f t="shared" si="30"/>
        <v>#REF!</v>
      </c>
      <c r="F164" s="486" t="e">
        <f t="shared" si="28"/>
        <v>#REF!</v>
      </c>
      <c r="G164" s="486" t="e">
        <f>+#REF!</f>
        <v>#REF!</v>
      </c>
      <c r="H164" s="487" t="e">
        <f>+#REF!</f>
        <v>#REF!</v>
      </c>
      <c r="I164" s="494" t="e">
        <f>+#REF!</f>
        <v>#REF!</v>
      </c>
      <c r="J164" s="487" t="e">
        <f>+#REF!</f>
        <v>#REF!</v>
      </c>
      <c r="K164" s="488" t="e">
        <f>+#REF!</f>
        <v>#REF!</v>
      </c>
      <c r="L164" s="489" t="e">
        <f t="shared" si="24"/>
        <v>#REF!</v>
      </c>
      <c r="M164" s="490" t="e">
        <f>IF(#REF!="모두베기",#REF!,)</f>
        <v>#REF!</v>
      </c>
      <c r="N164" s="490" t="e">
        <f>IF(#REF!="줄베기",#REF!,)</f>
        <v>#REF!</v>
      </c>
      <c r="O164" s="490" t="e">
        <f>IF(#REF!="둘레베기",#REF!,)</f>
        <v>#REF!</v>
      </c>
      <c r="P164" s="490" t="e">
        <f>IF(#REF!="맹아제거",#REF!,)</f>
        <v>#REF!</v>
      </c>
      <c r="Q164" s="490"/>
      <c r="R164" s="490"/>
      <c r="S164" s="490"/>
      <c r="T164" s="491"/>
      <c r="U164" s="549"/>
      <c r="V164" s="549"/>
      <c r="W164" s="549"/>
      <c r="X164" s="549"/>
      <c r="Y164" s="549"/>
      <c r="Z164" s="549"/>
      <c r="AA164" s="491"/>
      <c r="AB164" s="491"/>
      <c r="AC164" s="491"/>
      <c r="AD164" s="491"/>
      <c r="AE164" s="491"/>
    </row>
    <row r="165" spans="1:34" ht="30" customHeight="1">
      <c r="A165" s="477" t="e">
        <f t="shared" si="25"/>
        <v>#REF!</v>
      </c>
      <c r="B165" s="486" t="e">
        <f>+#REF!</f>
        <v>#REF!</v>
      </c>
      <c r="C165" s="486" t="e">
        <f>+#REF!</f>
        <v>#REF!</v>
      </c>
      <c r="D165" s="486" t="e">
        <f>+#REF!</f>
        <v>#REF!</v>
      </c>
      <c r="E165" s="486" t="e">
        <f>+#REF!</f>
        <v>#REF!</v>
      </c>
      <c r="F165" s="486" t="e">
        <f>+#REF!</f>
        <v>#REF!</v>
      </c>
      <c r="G165" s="486" t="e">
        <f>+#REF!</f>
        <v>#REF!</v>
      </c>
      <c r="H165" s="487" t="e">
        <f>+#REF!</f>
        <v>#REF!</v>
      </c>
      <c r="I165" s="494" t="e">
        <f>+#REF!</f>
        <v>#REF!</v>
      </c>
      <c r="J165" s="487" t="e">
        <f>+#REF!</f>
        <v>#REF!</v>
      </c>
      <c r="K165" s="488" t="e">
        <f>+#REF!</f>
        <v>#REF!</v>
      </c>
      <c r="L165" s="489" t="e">
        <f t="shared" si="24"/>
        <v>#REF!</v>
      </c>
      <c r="M165" s="490" t="e">
        <f>IF(#REF!="모두베기",#REF!,)</f>
        <v>#REF!</v>
      </c>
      <c r="N165" s="490" t="e">
        <f>IF(#REF!="줄베기",#REF!,)</f>
        <v>#REF!</v>
      </c>
      <c r="O165" s="490" t="e">
        <f>IF(#REF!="둘레베기",#REF!,)</f>
        <v>#REF!</v>
      </c>
      <c r="P165" s="490" t="e">
        <f>IF(#REF!="맹아제거",#REF!,)</f>
        <v>#REF!</v>
      </c>
      <c r="Q165" s="489" t="s">
        <v>1107</v>
      </c>
      <c r="R165" s="490">
        <v>0</v>
      </c>
      <c r="S165" s="536" t="e">
        <f>#REF!</f>
        <v>#REF!</v>
      </c>
      <c r="T165" s="491" t="s">
        <v>1130</v>
      </c>
      <c r="U165" s="557"/>
      <c r="V165" s="557"/>
      <c r="W165" s="557">
        <v>11</v>
      </c>
      <c r="X165" s="557"/>
      <c r="Y165" s="557"/>
      <c r="Z165" s="557"/>
      <c r="AA165" s="491" t="e">
        <f>#REF!</f>
        <v>#REF!</v>
      </c>
      <c r="AB165" s="491" t="e">
        <f>#REF!</f>
        <v>#REF!</v>
      </c>
      <c r="AC165" s="492" t="e">
        <f>AB165/AA165</f>
        <v>#REF!</v>
      </c>
      <c r="AD165" s="492"/>
      <c r="AE165" s="545"/>
      <c r="AF165" s="531" t="e">
        <f>AA165*M165</f>
        <v>#REF!</v>
      </c>
      <c r="AG165" s="531" t="e">
        <f>AB165*M165</f>
        <v>#REF!</v>
      </c>
      <c r="AH165" s="528"/>
    </row>
    <row r="166" spans="1:34" ht="30" hidden="1" customHeight="1">
      <c r="A166" s="477" t="e">
        <f t="shared" si="25"/>
        <v>#REF!</v>
      </c>
      <c r="B166" s="486" t="e">
        <f t="shared" ref="B166:E172" si="31">IF($A166&gt;0,B165,)</f>
        <v>#REF!</v>
      </c>
      <c r="C166" s="486" t="e">
        <f t="shared" si="31"/>
        <v>#REF!</v>
      </c>
      <c r="D166" s="486" t="e">
        <f t="shared" si="31"/>
        <v>#REF!</v>
      </c>
      <c r="E166" s="486" t="e">
        <f t="shared" si="31"/>
        <v>#REF!</v>
      </c>
      <c r="F166" s="486" t="e">
        <f t="shared" si="28"/>
        <v>#REF!</v>
      </c>
      <c r="G166" s="486" t="e">
        <f>+#REF!</f>
        <v>#REF!</v>
      </c>
      <c r="H166" s="487" t="e">
        <f>+#REF!</f>
        <v>#REF!</v>
      </c>
      <c r="I166" s="494" t="e">
        <f>+#REF!</f>
        <v>#REF!</v>
      </c>
      <c r="J166" s="487" t="e">
        <f>+#REF!</f>
        <v>#REF!</v>
      </c>
      <c r="K166" s="488" t="e">
        <f>+#REF!</f>
        <v>#REF!</v>
      </c>
      <c r="L166" s="489" t="e">
        <f t="shared" si="24"/>
        <v>#REF!</v>
      </c>
      <c r="M166" s="490" t="e">
        <f>IF(#REF!="모두베기",#REF!,)</f>
        <v>#REF!</v>
      </c>
      <c r="N166" s="490" t="e">
        <f>IF(#REF!="줄베기",#REF!,)</f>
        <v>#REF!</v>
      </c>
      <c r="O166" s="490" t="e">
        <f>IF(#REF!="둘레베기",#REF!,)</f>
        <v>#REF!</v>
      </c>
      <c r="P166" s="490" t="e">
        <f>IF(#REF!="맹아제거",#REF!,)</f>
        <v>#REF!</v>
      </c>
      <c r="Q166" s="490"/>
      <c r="R166" s="490"/>
      <c r="S166" s="490"/>
      <c r="T166" s="491"/>
      <c r="U166" s="549"/>
      <c r="V166" s="549"/>
      <c r="W166" s="549"/>
      <c r="X166" s="549"/>
      <c r="Y166" s="549"/>
      <c r="Z166" s="549"/>
      <c r="AA166" s="491"/>
      <c r="AB166" s="491"/>
      <c r="AC166" s="491"/>
      <c r="AD166" s="491"/>
      <c r="AE166" s="491"/>
    </row>
    <row r="167" spans="1:34" ht="30" hidden="1" customHeight="1">
      <c r="A167" s="477" t="e">
        <f t="shared" si="25"/>
        <v>#REF!</v>
      </c>
      <c r="B167" s="486" t="e">
        <f t="shared" si="31"/>
        <v>#REF!</v>
      </c>
      <c r="C167" s="486" t="e">
        <f t="shared" si="31"/>
        <v>#REF!</v>
      </c>
      <c r="D167" s="486" t="e">
        <f t="shared" si="31"/>
        <v>#REF!</v>
      </c>
      <c r="E167" s="486" t="e">
        <f t="shared" si="31"/>
        <v>#REF!</v>
      </c>
      <c r="F167" s="486" t="e">
        <f t="shared" si="28"/>
        <v>#REF!</v>
      </c>
      <c r="G167" s="486" t="e">
        <f>+#REF!</f>
        <v>#REF!</v>
      </c>
      <c r="H167" s="487" t="e">
        <f>+#REF!</f>
        <v>#REF!</v>
      </c>
      <c r="I167" s="494" t="e">
        <f>+#REF!</f>
        <v>#REF!</v>
      </c>
      <c r="J167" s="487" t="e">
        <f>+#REF!</f>
        <v>#REF!</v>
      </c>
      <c r="K167" s="488" t="e">
        <f>+#REF!</f>
        <v>#REF!</v>
      </c>
      <c r="L167" s="489" t="e">
        <f t="shared" si="24"/>
        <v>#REF!</v>
      </c>
      <c r="M167" s="490" t="e">
        <f>IF(#REF!="모두베기",#REF!,)</f>
        <v>#REF!</v>
      </c>
      <c r="N167" s="490" t="e">
        <f>IF(#REF!="줄베기",#REF!,)</f>
        <v>#REF!</v>
      </c>
      <c r="O167" s="490" t="e">
        <f>IF(#REF!="둘레베기",#REF!,)</f>
        <v>#REF!</v>
      </c>
      <c r="P167" s="490" t="e">
        <f>IF(#REF!="맹아제거",#REF!,)</f>
        <v>#REF!</v>
      </c>
      <c r="Q167" s="490"/>
      <c r="R167" s="490"/>
      <c r="S167" s="490"/>
      <c r="T167" s="491"/>
      <c r="U167" s="549"/>
      <c r="V167" s="549"/>
      <c r="W167" s="549"/>
      <c r="X167" s="549"/>
      <c r="Y167" s="549"/>
      <c r="Z167" s="549"/>
      <c r="AA167" s="491"/>
      <c r="AB167" s="491"/>
      <c r="AC167" s="491"/>
      <c r="AD167" s="491"/>
      <c r="AE167" s="491"/>
    </row>
    <row r="168" spans="1:34" ht="30" hidden="1" customHeight="1">
      <c r="A168" s="477" t="e">
        <f t="shared" si="25"/>
        <v>#REF!</v>
      </c>
      <c r="B168" s="486" t="e">
        <f t="shared" si="31"/>
        <v>#REF!</v>
      </c>
      <c r="C168" s="486" t="e">
        <f t="shared" si="31"/>
        <v>#REF!</v>
      </c>
      <c r="D168" s="486" t="e">
        <f t="shared" si="31"/>
        <v>#REF!</v>
      </c>
      <c r="E168" s="486" t="e">
        <f t="shared" si="31"/>
        <v>#REF!</v>
      </c>
      <c r="F168" s="486" t="e">
        <f t="shared" si="28"/>
        <v>#REF!</v>
      </c>
      <c r="G168" s="486" t="e">
        <f>+#REF!</f>
        <v>#REF!</v>
      </c>
      <c r="H168" s="487" t="e">
        <f>+#REF!</f>
        <v>#REF!</v>
      </c>
      <c r="I168" s="494" t="e">
        <f>+#REF!</f>
        <v>#REF!</v>
      </c>
      <c r="J168" s="487" t="e">
        <f>+#REF!</f>
        <v>#REF!</v>
      </c>
      <c r="K168" s="488" t="e">
        <f>+#REF!</f>
        <v>#REF!</v>
      </c>
      <c r="L168" s="489" t="e">
        <f t="shared" si="24"/>
        <v>#REF!</v>
      </c>
      <c r="M168" s="490" t="e">
        <f>IF(#REF!="모두베기",#REF!,)</f>
        <v>#REF!</v>
      </c>
      <c r="N168" s="490" t="e">
        <f>IF(#REF!="줄베기",#REF!,)</f>
        <v>#REF!</v>
      </c>
      <c r="O168" s="490" t="e">
        <f>IF(#REF!="둘레베기",#REF!,)</f>
        <v>#REF!</v>
      </c>
      <c r="P168" s="490" t="e">
        <f>IF(#REF!="맹아제거",#REF!,)</f>
        <v>#REF!</v>
      </c>
      <c r="Q168" s="490"/>
      <c r="R168" s="490"/>
      <c r="S168" s="490"/>
      <c r="T168" s="491"/>
      <c r="U168" s="549"/>
      <c r="V168" s="549"/>
      <c r="W168" s="549"/>
      <c r="X168" s="549"/>
      <c r="Y168" s="549"/>
      <c r="Z168" s="549"/>
      <c r="AA168" s="491"/>
      <c r="AB168" s="491"/>
      <c r="AC168" s="491"/>
      <c r="AD168" s="491"/>
      <c r="AE168" s="491"/>
    </row>
    <row r="169" spans="1:34" ht="30" hidden="1" customHeight="1">
      <c r="A169" s="477" t="e">
        <f t="shared" si="25"/>
        <v>#REF!</v>
      </c>
      <c r="B169" s="486" t="e">
        <f t="shared" si="31"/>
        <v>#REF!</v>
      </c>
      <c r="C169" s="486" t="e">
        <f t="shared" si="31"/>
        <v>#REF!</v>
      </c>
      <c r="D169" s="486" t="e">
        <f t="shared" si="31"/>
        <v>#REF!</v>
      </c>
      <c r="E169" s="486" t="e">
        <f t="shared" si="31"/>
        <v>#REF!</v>
      </c>
      <c r="F169" s="486" t="e">
        <f t="shared" si="28"/>
        <v>#REF!</v>
      </c>
      <c r="G169" s="486" t="e">
        <f>+#REF!</f>
        <v>#REF!</v>
      </c>
      <c r="H169" s="487" t="e">
        <f>+#REF!</f>
        <v>#REF!</v>
      </c>
      <c r="I169" s="494" t="e">
        <f>+#REF!</f>
        <v>#REF!</v>
      </c>
      <c r="J169" s="487" t="e">
        <f>+#REF!</f>
        <v>#REF!</v>
      </c>
      <c r="K169" s="488" t="e">
        <f>+#REF!</f>
        <v>#REF!</v>
      </c>
      <c r="L169" s="489" t="e">
        <f t="shared" si="24"/>
        <v>#REF!</v>
      </c>
      <c r="M169" s="490" t="e">
        <f>IF(#REF!="모두베기",#REF!,)</f>
        <v>#REF!</v>
      </c>
      <c r="N169" s="490" t="e">
        <f>IF(#REF!="줄베기",#REF!,)</f>
        <v>#REF!</v>
      </c>
      <c r="O169" s="490" t="e">
        <f>IF(#REF!="둘레베기",#REF!,)</f>
        <v>#REF!</v>
      </c>
      <c r="P169" s="490" t="e">
        <f>IF(#REF!="맹아제거",#REF!,)</f>
        <v>#REF!</v>
      </c>
      <c r="Q169" s="490"/>
      <c r="R169" s="490"/>
      <c r="S169" s="490"/>
      <c r="T169" s="491"/>
      <c r="U169" s="549"/>
      <c r="V169" s="549"/>
      <c r="W169" s="549"/>
      <c r="X169" s="549"/>
      <c r="Y169" s="549"/>
      <c r="Z169" s="549"/>
      <c r="AA169" s="491"/>
      <c r="AB169" s="491"/>
      <c r="AC169" s="491"/>
      <c r="AD169" s="491"/>
      <c r="AE169" s="491"/>
    </row>
    <row r="170" spans="1:34" ht="30" hidden="1" customHeight="1">
      <c r="A170" s="477" t="e">
        <f t="shared" si="25"/>
        <v>#REF!</v>
      </c>
      <c r="B170" s="486" t="e">
        <f t="shared" si="31"/>
        <v>#REF!</v>
      </c>
      <c r="C170" s="486" t="e">
        <f t="shared" si="31"/>
        <v>#REF!</v>
      </c>
      <c r="D170" s="486" t="e">
        <f t="shared" si="31"/>
        <v>#REF!</v>
      </c>
      <c r="E170" s="486" t="e">
        <f t="shared" si="31"/>
        <v>#REF!</v>
      </c>
      <c r="F170" s="486" t="e">
        <f t="shared" si="28"/>
        <v>#REF!</v>
      </c>
      <c r="G170" s="486" t="e">
        <f>+#REF!</f>
        <v>#REF!</v>
      </c>
      <c r="H170" s="487" t="e">
        <f>+#REF!</f>
        <v>#REF!</v>
      </c>
      <c r="I170" s="494" t="e">
        <f>+#REF!</f>
        <v>#REF!</v>
      </c>
      <c r="J170" s="487" t="e">
        <f>+#REF!</f>
        <v>#REF!</v>
      </c>
      <c r="K170" s="488" t="e">
        <f>+#REF!</f>
        <v>#REF!</v>
      </c>
      <c r="L170" s="489" t="e">
        <f t="shared" si="24"/>
        <v>#REF!</v>
      </c>
      <c r="M170" s="490" t="e">
        <f>IF(#REF!="모두베기",#REF!,)</f>
        <v>#REF!</v>
      </c>
      <c r="N170" s="490" t="e">
        <f>IF(#REF!="줄베기",#REF!,)</f>
        <v>#REF!</v>
      </c>
      <c r="O170" s="490" t="e">
        <f>IF(#REF!="둘레베기",#REF!,)</f>
        <v>#REF!</v>
      </c>
      <c r="P170" s="490" t="e">
        <f>IF(#REF!="맹아제거",#REF!,)</f>
        <v>#REF!</v>
      </c>
      <c r="Q170" s="490"/>
      <c r="R170" s="490"/>
      <c r="S170" s="490"/>
      <c r="T170" s="491"/>
      <c r="U170" s="549"/>
      <c r="V170" s="549"/>
      <c r="W170" s="549"/>
      <c r="X170" s="549"/>
      <c r="Y170" s="549"/>
      <c r="Z170" s="549"/>
      <c r="AA170" s="491"/>
      <c r="AB170" s="491"/>
      <c r="AC170" s="491"/>
      <c r="AD170" s="491"/>
      <c r="AE170" s="491"/>
    </row>
    <row r="171" spans="1:34" ht="30" hidden="1" customHeight="1">
      <c r="A171" s="477" t="e">
        <f t="shared" si="25"/>
        <v>#REF!</v>
      </c>
      <c r="B171" s="486" t="e">
        <f t="shared" si="31"/>
        <v>#REF!</v>
      </c>
      <c r="C171" s="486" t="e">
        <f t="shared" si="31"/>
        <v>#REF!</v>
      </c>
      <c r="D171" s="486" t="e">
        <f t="shared" si="31"/>
        <v>#REF!</v>
      </c>
      <c r="E171" s="486" t="e">
        <f t="shared" si="31"/>
        <v>#REF!</v>
      </c>
      <c r="F171" s="486" t="e">
        <f t="shared" si="28"/>
        <v>#REF!</v>
      </c>
      <c r="G171" s="486" t="e">
        <f>+#REF!</f>
        <v>#REF!</v>
      </c>
      <c r="H171" s="487" t="e">
        <f>+#REF!</f>
        <v>#REF!</v>
      </c>
      <c r="I171" s="494" t="e">
        <f>+#REF!</f>
        <v>#REF!</v>
      </c>
      <c r="J171" s="487" t="e">
        <f>+#REF!</f>
        <v>#REF!</v>
      </c>
      <c r="K171" s="488" t="e">
        <f>+#REF!</f>
        <v>#REF!</v>
      </c>
      <c r="L171" s="489" t="e">
        <f t="shared" si="24"/>
        <v>#REF!</v>
      </c>
      <c r="M171" s="490" t="e">
        <f>IF(#REF!="모두베기",#REF!,)</f>
        <v>#REF!</v>
      </c>
      <c r="N171" s="490" t="e">
        <f>IF(#REF!="줄베기",#REF!,)</f>
        <v>#REF!</v>
      </c>
      <c r="O171" s="490" t="e">
        <f>IF(#REF!="둘레베기",#REF!,)</f>
        <v>#REF!</v>
      </c>
      <c r="P171" s="490" t="e">
        <f>IF(#REF!="맹아제거",#REF!,)</f>
        <v>#REF!</v>
      </c>
      <c r="Q171" s="490"/>
      <c r="R171" s="490"/>
      <c r="S171" s="490"/>
      <c r="T171" s="491"/>
      <c r="U171" s="549"/>
      <c r="V171" s="549"/>
      <c r="W171" s="549"/>
      <c r="X171" s="549"/>
      <c r="Y171" s="549"/>
      <c r="Z171" s="549"/>
      <c r="AA171" s="491"/>
      <c r="AB171" s="491"/>
      <c r="AC171" s="491"/>
      <c r="AD171" s="491"/>
      <c r="AE171" s="491"/>
    </row>
    <row r="172" spans="1:34" ht="30" hidden="1" customHeight="1">
      <c r="A172" s="477" t="e">
        <f t="shared" si="25"/>
        <v>#REF!</v>
      </c>
      <c r="B172" s="486" t="e">
        <f t="shared" si="31"/>
        <v>#REF!</v>
      </c>
      <c r="C172" s="486" t="e">
        <f t="shared" si="31"/>
        <v>#REF!</v>
      </c>
      <c r="D172" s="486" t="e">
        <f t="shared" si="31"/>
        <v>#REF!</v>
      </c>
      <c r="E172" s="486" t="e">
        <f t="shared" si="31"/>
        <v>#REF!</v>
      </c>
      <c r="F172" s="486" t="e">
        <f t="shared" si="28"/>
        <v>#REF!</v>
      </c>
      <c r="G172" s="486" t="e">
        <f>+#REF!</f>
        <v>#REF!</v>
      </c>
      <c r="H172" s="487" t="e">
        <f>+#REF!</f>
        <v>#REF!</v>
      </c>
      <c r="I172" s="494" t="e">
        <f>+#REF!</f>
        <v>#REF!</v>
      </c>
      <c r="J172" s="487" t="e">
        <f>+#REF!</f>
        <v>#REF!</v>
      </c>
      <c r="K172" s="488" t="e">
        <f>+#REF!</f>
        <v>#REF!</v>
      </c>
      <c r="L172" s="489" t="e">
        <f t="shared" si="24"/>
        <v>#REF!</v>
      </c>
      <c r="M172" s="490" t="e">
        <f>IF(#REF!="모두베기",#REF!,)</f>
        <v>#REF!</v>
      </c>
      <c r="N172" s="490" t="e">
        <f>IF(#REF!="줄베기",#REF!,)</f>
        <v>#REF!</v>
      </c>
      <c r="O172" s="490" t="e">
        <f>IF(#REF!="둘레베기",#REF!,)</f>
        <v>#REF!</v>
      </c>
      <c r="P172" s="490" t="e">
        <f>IF(#REF!="맹아제거",#REF!,)</f>
        <v>#REF!</v>
      </c>
      <c r="Q172" s="490"/>
      <c r="R172" s="490"/>
      <c r="S172" s="490"/>
      <c r="T172" s="491"/>
      <c r="U172" s="549"/>
      <c r="V172" s="549"/>
      <c r="W172" s="549"/>
      <c r="X172" s="549"/>
      <c r="Y172" s="549"/>
      <c r="Z172" s="549"/>
      <c r="AA172" s="491"/>
      <c r="AB172" s="491"/>
      <c r="AC172" s="491"/>
      <c r="AD172" s="491"/>
      <c r="AE172" s="491"/>
    </row>
    <row r="173" spans="1:34" ht="30" customHeight="1">
      <c r="A173" s="477" t="e">
        <f t="shared" si="25"/>
        <v>#REF!</v>
      </c>
      <c r="B173" s="486" t="e">
        <f>+#REF!</f>
        <v>#REF!</v>
      </c>
      <c r="C173" s="486" t="e">
        <f>+#REF!</f>
        <v>#REF!</v>
      </c>
      <c r="D173" s="486" t="e">
        <f>+#REF!</f>
        <v>#REF!</v>
      </c>
      <c r="E173" s="486" t="e">
        <f>+#REF!</f>
        <v>#REF!</v>
      </c>
      <c r="F173" s="486" t="e">
        <f>+#REF!</f>
        <v>#REF!</v>
      </c>
      <c r="G173" s="486" t="e">
        <f>+#REF!</f>
        <v>#REF!</v>
      </c>
      <c r="H173" s="487" t="e">
        <f>+#REF!</f>
        <v>#REF!</v>
      </c>
      <c r="I173" s="494" t="e">
        <f>+#REF!</f>
        <v>#REF!</v>
      </c>
      <c r="J173" s="487" t="e">
        <f>+#REF!</f>
        <v>#REF!</v>
      </c>
      <c r="K173" s="488" t="e">
        <f>+#REF!</f>
        <v>#REF!</v>
      </c>
      <c r="L173" s="489" t="e">
        <f t="shared" si="24"/>
        <v>#REF!</v>
      </c>
      <c r="M173" s="490" t="e">
        <f>IF(#REF!="모두베기",#REF!,)</f>
        <v>#REF!</v>
      </c>
      <c r="N173" s="490" t="e">
        <f>IF(#REF!="줄베기",#REF!,)</f>
        <v>#REF!</v>
      </c>
      <c r="O173" s="490" t="e">
        <f>IF(#REF!="둘레베기",#REF!,)</f>
        <v>#REF!</v>
      </c>
      <c r="P173" s="490" t="e">
        <f>IF(#REF!="맹아제거",#REF!,)</f>
        <v>#REF!</v>
      </c>
      <c r="Q173" s="489" t="s">
        <v>1107</v>
      </c>
      <c r="R173" s="490">
        <v>4.5</v>
      </c>
      <c r="S173" s="536" t="e">
        <f>#REF!</f>
        <v>#REF!</v>
      </c>
      <c r="T173" s="491" t="s">
        <v>1132</v>
      </c>
      <c r="U173" s="557"/>
      <c r="V173" s="557">
        <v>4.5</v>
      </c>
      <c r="W173" s="557"/>
      <c r="X173" s="557"/>
      <c r="Y173" s="557">
        <v>4.5</v>
      </c>
      <c r="Z173" s="557"/>
      <c r="AA173" s="491" t="e">
        <f>#REF!</f>
        <v>#REF!</v>
      </c>
      <c r="AB173" s="491" t="e">
        <f>#REF!</f>
        <v>#REF!</v>
      </c>
      <c r="AC173" s="492" t="e">
        <f>AB173/AA173</f>
        <v>#REF!</v>
      </c>
      <c r="AD173" s="492"/>
      <c r="AE173" s="545"/>
      <c r="AF173" s="531" t="e">
        <f>AA173*M173</f>
        <v>#REF!</v>
      </c>
      <c r="AG173" s="531" t="e">
        <f>AB173*M173</f>
        <v>#REF!</v>
      </c>
      <c r="AH173" s="528"/>
    </row>
    <row r="174" spans="1:34" ht="30" hidden="1" customHeight="1">
      <c r="A174" s="477" t="e">
        <f t="shared" si="25"/>
        <v>#REF!</v>
      </c>
      <c r="B174" s="486" t="e">
        <f t="shared" ref="B174:E180" si="32">IF($A174&gt;0,B173,)</f>
        <v>#REF!</v>
      </c>
      <c r="C174" s="486" t="e">
        <f t="shared" si="32"/>
        <v>#REF!</v>
      </c>
      <c r="D174" s="486" t="e">
        <f t="shared" si="32"/>
        <v>#REF!</v>
      </c>
      <c r="E174" s="486" t="e">
        <f t="shared" si="32"/>
        <v>#REF!</v>
      </c>
      <c r="F174" s="486" t="e">
        <f t="shared" si="28"/>
        <v>#REF!</v>
      </c>
      <c r="G174" s="486" t="e">
        <f>+#REF!</f>
        <v>#REF!</v>
      </c>
      <c r="H174" s="487" t="e">
        <f>+#REF!</f>
        <v>#REF!</v>
      </c>
      <c r="I174" s="494" t="e">
        <f>+#REF!</f>
        <v>#REF!</v>
      </c>
      <c r="J174" s="487" t="e">
        <f>+#REF!</f>
        <v>#REF!</v>
      </c>
      <c r="K174" s="488" t="e">
        <f>+#REF!</f>
        <v>#REF!</v>
      </c>
      <c r="L174" s="489" t="e">
        <f t="shared" si="24"/>
        <v>#REF!</v>
      </c>
      <c r="M174" s="490" t="e">
        <f>IF(#REF!="모두베기",#REF!,)</f>
        <v>#REF!</v>
      </c>
      <c r="N174" s="490" t="e">
        <f>IF(#REF!="줄베기",#REF!,)</f>
        <v>#REF!</v>
      </c>
      <c r="O174" s="490" t="e">
        <f>IF(#REF!="둘레베기",#REF!,)</f>
        <v>#REF!</v>
      </c>
      <c r="P174" s="490" t="e">
        <f>IF(#REF!="맹아제거",#REF!,)</f>
        <v>#REF!</v>
      </c>
      <c r="Q174" s="490"/>
      <c r="R174" s="490"/>
      <c r="S174" s="490"/>
      <c r="T174" s="491"/>
      <c r="U174" s="549"/>
      <c r="V174" s="549"/>
      <c r="W174" s="549"/>
      <c r="X174" s="549"/>
      <c r="Y174" s="549"/>
      <c r="Z174" s="549"/>
      <c r="AA174" s="491"/>
      <c r="AB174" s="491"/>
      <c r="AC174" s="491"/>
      <c r="AD174" s="491"/>
      <c r="AE174" s="491"/>
    </row>
    <row r="175" spans="1:34" ht="30" hidden="1" customHeight="1">
      <c r="A175" s="477" t="e">
        <f t="shared" si="25"/>
        <v>#REF!</v>
      </c>
      <c r="B175" s="486" t="e">
        <f t="shared" si="32"/>
        <v>#REF!</v>
      </c>
      <c r="C175" s="486" t="e">
        <f t="shared" si="32"/>
        <v>#REF!</v>
      </c>
      <c r="D175" s="486" t="e">
        <f t="shared" si="32"/>
        <v>#REF!</v>
      </c>
      <c r="E175" s="486" t="e">
        <f t="shared" si="32"/>
        <v>#REF!</v>
      </c>
      <c r="F175" s="486" t="e">
        <f t="shared" si="28"/>
        <v>#REF!</v>
      </c>
      <c r="G175" s="486" t="e">
        <f>+#REF!</f>
        <v>#REF!</v>
      </c>
      <c r="H175" s="487" t="e">
        <f>+#REF!</f>
        <v>#REF!</v>
      </c>
      <c r="I175" s="494" t="e">
        <f>+#REF!</f>
        <v>#REF!</v>
      </c>
      <c r="J175" s="487" t="e">
        <f>+#REF!</f>
        <v>#REF!</v>
      </c>
      <c r="K175" s="488" t="e">
        <f>+#REF!</f>
        <v>#REF!</v>
      </c>
      <c r="L175" s="489" t="e">
        <f t="shared" si="24"/>
        <v>#REF!</v>
      </c>
      <c r="M175" s="490" t="e">
        <f>IF(#REF!="모두베기",#REF!,)</f>
        <v>#REF!</v>
      </c>
      <c r="N175" s="490" t="e">
        <f>IF(#REF!="줄베기",#REF!,)</f>
        <v>#REF!</v>
      </c>
      <c r="O175" s="490" t="e">
        <f>IF(#REF!="둘레베기",#REF!,)</f>
        <v>#REF!</v>
      </c>
      <c r="P175" s="490" t="e">
        <f>IF(#REF!="맹아제거",#REF!,)</f>
        <v>#REF!</v>
      </c>
      <c r="Q175" s="490"/>
      <c r="R175" s="490"/>
      <c r="S175" s="490"/>
      <c r="T175" s="491"/>
      <c r="U175" s="549"/>
      <c r="V175" s="549"/>
      <c r="W175" s="549"/>
      <c r="X175" s="549"/>
      <c r="Y175" s="549"/>
      <c r="Z175" s="549"/>
      <c r="AA175" s="491"/>
      <c r="AB175" s="491"/>
      <c r="AC175" s="491"/>
      <c r="AD175" s="491"/>
      <c r="AE175" s="491"/>
    </row>
    <row r="176" spans="1:34" ht="30" hidden="1" customHeight="1">
      <c r="A176" s="477" t="e">
        <f t="shared" si="25"/>
        <v>#REF!</v>
      </c>
      <c r="B176" s="486" t="e">
        <f t="shared" si="32"/>
        <v>#REF!</v>
      </c>
      <c r="C176" s="486" t="e">
        <f t="shared" si="32"/>
        <v>#REF!</v>
      </c>
      <c r="D176" s="486" t="e">
        <f t="shared" si="32"/>
        <v>#REF!</v>
      </c>
      <c r="E176" s="486" t="e">
        <f t="shared" si="32"/>
        <v>#REF!</v>
      </c>
      <c r="F176" s="486" t="e">
        <f t="shared" si="28"/>
        <v>#REF!</v>
      </c>
      <c r="G176" s="486" t="e">
        <f>+#REF!</f>
        <v>#REF!</v>
      </c>
      <c r="H176" s="487" t="e">
        <f>+#REF!</f>
        <v>#REF!</v>
      </c>
      <c r="I176" s="494" t="e">
        <f>+#REF!</f>
        <v>#REF!</v>
      </c>
      <c r="J176" s="487" t="e">
        <f>+#REF!</f>
        <v>#REF!</v>
      </c>
      <c r="K176" s="488" t="e">
        <f>+#REF!</f>
        <v>#REF!</v>
      </c>
      <c r="L176" s="489" t="e">
        <f t="shared" si="24"/>
        <v>#REF!</v>
      </c>
      <c r="M176" s="490" t="e">
        <f>IF(#REF!="모두베기",#REF!,)</f>
        <v>#REF!</v>
      </c>
      <c r="N176" s="490" t="e">
        <f>IF(#REF!="줄베기",#REF!,)</f>
        <v>#REF!</v>
      </c>
      <c r="O176" s="490" t="e">
        <f>IF(#REF!="둘레베기",#REF!,)</f>
        <v>#REF!</v>
      </c>
      <c r="P176" s="490" t="e">
        <f>IF(#REF!="맹아제거",#REF!,)</f>
        <v>#REF!</v>
      </c>
      <c r="Q176" s="490"/>
      <c r="R176" s="490"/>
      <c r="S176" s="490"/>
      <c r="T176" s="491"/>
      <c r="U176" s="549"/>
      <c r="V176" s="549"/>
      <c r="W176" s="549"/>
      <c r="X176" s="549"/>
      <c r="Y176" s="549"/>
      <c r="Z176" s="549"/>
      <c r="AA176" s="491"/>
      <c r="AB176" s="491"/>
      <c r="AC176" s="491"/>
      <c r="AD176" s="491"/>
      <c r="AE176" s="491"/>
    </row>
    <row r="177" spans="1:34" ht="30" hidden="1" customHeight="1">
      <c r="A177" s="477" t="e">
        <f t="shared" si="25"/>
        <v>#REF!</v>
      </c>
      <c r="B177" s="486" t="e">
        <f t="shared" si="32"/>
        <v>#REF!</v>
      </c>
      <c r="C177" s="486" t="e">
        <f t="shared" si="32"/>
        <v>#REF!</v>
      </c>
      <c r="D177" s="486" t="e">
        <f t="shared" si="32"/>
        <v>#REF!</v>
      </c>
      <c r="E177" s="486" t="e">
        <f t="shared" si="32"/>
        <v>#REF!</v>
      </c>
      <c r="F177" s="486" t="e">
        <f t="shared" si="28"/>
        <v>#REF!</v>
      </c>
      <c r="G177" s="486" t="e">
        <f>+#REF!</f>
        <v>#REF!</v>
      </c>
      <c r="H177" s="487" t="e">
        <f>+#REF!</f>
        <v>#REF!</v>
      </c>
      <c r="I177" s="494" t="e">
        <f>+#REF!</f>
        <v>#REF!</v>
      </c>
      <c r="J177" s="487" t="e">
        <f>+#REF!</f>
        <v>#REF!</v>
      </c>
      <c r="K177" s="488" t="e">
        <f>+#REF!</f>
        <v>#REF!</v>
      </c>
      <c r="L177" s="489" t="e">
        <f t="shared" si="24"/>
        <v>#REF!</v>
      </c>
      <c r="M177" s="490" t="e">
        <f>IF(#REF!="모두베기",#REF!,)</f>
        <v>#REF!</v>
      </c>
      <c r="N177" s="490" t="e">
        <f>IF(#REF!="줄베기",#REF!,)</f>
        <v>#REF!</v>
      </c>
      <c r="O177" s="490" t="e">
        <f>IF(#REF!="둘레베기",#REF!,)</f>
        <v>#REF!</v>
      </c>
      <c r="P177" s="490" t="e">
        <f>IF(#REF!="맹아제거",#REF!,)</f>
        <v>#REF!</v>
      </c>
      <c r="Q177" s="490"/>
      <c r="R177" s="490"/>
      <c r="S177" s="490"/>
      <c r="T177" s="491"/>
      <c r="U177" s="549"/>
      <c r="V177" s="549"/>
      <c r="W177" s="549"/>
      <c r="X177" s="549"/>
      <c r="Y177" s="549"/>
      <c r="Z177" s="549"/>
      <c r="AA177" s="491"/>
      <c r="AB177" s="491"/>
      <c r="AC177" s="491"/>
      <c r="AD177" s="491"/>
      <c r="AE177" s="491"/>
    </row>
    <row r="178" spans="1:34" ht="30" hidden="1" customHeight="1">
      <c r="A178" s="477" t="e">
        <f t="shared" si="25"/>
        <v>#REF!</v>
      </c>
      <c r="B178" s="486" t="e">
        <f t="shared" si="32"/>
        <v>#REF!</v>
      </c>
      <c r="C178" s="486" t="e">
        <f t="shared" si="32"/>
        <v>#REF!</v>
      </c>
      <c r="D178" s="486" t="e">
        <f t="shared" si="32"/>
        <v>#REF!</v>
      </c>
      <c r="E178" s="486" t="e">
        <f t="shared" si="32"/>
        <v>#REF!</v>
      </c>
      <c r="F178" s="486" t="e">
        <f t="shared" si="28"/>
        <v>#REF!</v>
      </c>
      <c r="G178" s="486" t="e">
        <f>+#REF!</f>
        <v>#REF!</v>
      </c>
      <c r="H178" s="487" t="e">
        <f>+#REF!</f>
        <v>#REF!</v>
      </c>
      <c r="I178" s="494" t="e">
        <f>+#REF!</f>
        <v>#REF!</v>
      </c>
      <c r="J178" s="487" t="e">
        <f>+#REF!</f>
        <v>#REF!</v>
      </c>
      <c r="K178" s="488" t="e">
        <f>+#REF!</f>
        <v>#REF!</v>
      </c>
      <c r="L178" s="489" t="e">
        <f t="shared" si="24"/>
        <v>#REF!</v>
      </c>
      <c r="M178" s="490" t="e">
        <f>IF(#REF!="모두베기",#REF!,)</f>
        <v>#REF!</v>
      </c>
      <c r="N178" s="490" t="e">
        <f>IF(#REF!="줄베기",#REF!,)</f>
        <v>#REF!</v>
      </c>
      <c r="O178" s="490" t="e">
        <f>IF(#REF!="둘레베기",#REF!,)</f>
        <v>#REF!</v>
      </c>
      <c r="P178" s="490" t="e">
        <f>IF(#REF!="맹아제거",#REF!,)</f>
        <v>#REF!</v>
      </c>
      <c r="Q178" s="490"/>
      <c r="R178" s="490"/>
      <c r="S178" s="490"/>
      <c r="T178" s="491"/>
      <c r="U178" s="549"/>
      <c r="V178" s="549"/>
      <c r="W178" s="549"/>
      <c r="X178" s="549"/>
      <c r="Y178" s="549"/>
      <c r="Z178" s="549"/>
      <c r="AA178" s="491"/>
      <c r="AB178" s="491"/>
      <c r="AC178" s="491"/>
      <c r="AD178" s="491"/>
      <c r="AE178" s="491"/>
    </row>
    <row r="179" spans="1:34" ht="30" hidden="1" customHeight="1">
      <c r="A179" s="477" t="e">
        <f t="shared" si="25"/>
        <v>#REF!</v>
      </c>
      <c r="B179" s="486" t="e">
        <f t="shared" si="32"/>
        <v>#REF!</v>
      </c>
      <c r="C179" s="486" t="e">
        <f t="shared" si="32"/>
        <v>#REF!</v>
      </c>
      <c r="D179" s="486" t="e">
        <f t="shared" si="32"/>
        <v>#REF!</v>
      </c>
      <c r="E179" s="486" t="e">
        <f t="shared" si="32"/>
        <v>#REF!</v>
      </c>
      <c r="F179" s="486" t="e">
        <f t="shared" si="28"/>
        <v>#REF!</v>
      </c>
      <c r="G179" s="486" t="e">
        <f>+#REF!</f>
        <v>#REF!</v>
      </c>
      <c r="H179" s="487" t="e">
        <f>+#REF!</f>
        <v>#REF!</v>
      </c>
      <c r="I179" s="494" t="e">
        <f>+#REF!</f>
        <v>#REF!</v>
      </c>
      <c r="J179" s="487" t="e">
        <f>+#REF!</f>
        <v>#REF!</v>
      </c>
      <c r="K179" s="488" t="e">
        <f>+#REF!</f>
        <v>#REF!</v>
      </c>
      <c r="L179" s="489" t="e">
        <f t="shared" si="24"/>
        <v>#REF!</v>
      </c>
      <c r="M179" s="490" t="e">
        <f>IF(#REF!="모두베기",#REF!,)</f>
        <v>#REF!</v>
      </c>
      <c r="N179" s="490" t="e">
        <f>IF(#REF!="줄베기",#REF!,)</f>
        <v>#REF!</v>
      </c>
      <c r="O179" s="490" t="e">
        <f>IF(#REF!="둘레베기",#REF!,)</f>
        <v>#REF!</v>
      </c>
      <c r="P179" s="490" t="e">
        <f>IF(#REF!="맹아제거",#REF!,)</f>
        <v>#REF!</v>
      </c>
      <c r="Q179" s="490"/>
      <c r="R179" s="490"/>
      <c r="S179" s="490"/>
      <c r="T179" s="491"/>
      <c r="U179" s="549"/>
      <c r="V179" s="549"/>
      <c r="W179" s="549"/>
      <c r="X179" s="549"/>
      <c r="Y179" s="549"/>
      <c r="Z179" s="549"/>
      <c r="AA179" s="491"/>
      <c r="AB179" s="491"/>
      <c r="AC179" s="491"/>
      <c r="AD179" s="491"/>
      <c r="AE179" s="491"/>
    </row>
    <row r="180" spans="1:34" ht="30" hidden="1" customHeight="1">
      <c r="A180" s="477" t="e">
        <f t="shared" si="25"/>
        <v>#REF!</v>
      </c>
      <c r="B180" s="486" t="e">
        <f t="shared" si="32"/>
        <v>#REF!</v>
      </c>
      <c r="C180" s="486" t="e">
        <f t="shared" si="32"/>
        <v>#REF!</v>
      </c>
      <c r="D180" s="486" t="e">
        <f t="shared" si="32"/>
        <v>#REF!</v>
      </c>
      <c r="E180" s="486" t="e">
        <f t="shared" si="32"/>
        <v>#REF!</v>
      </c>
      <c r="F180" s="486" t="e">
        <f t="shared" si="28"/>
        <v>#REF!</v>
      </c>
      <c r="G180" s="486" t="e">
        <f>+#REF!</f>
        <v>#REF!</v>
      </c>
      <c r="H180" s="487" t="e">
        <f>+#REF!</f>
        <v>#REF!</v>
      </c>
      <c r="I180" s="494" t="e">
        <f>+#REF!</f>
        <v>#REF!</v>
      </c>
      <c r="J180" s="487" t="e">
        <f>+#REF!</f>
        <v>#REF!</v>
      </c>
      <c r="K180" s="488" t="e">
        <f>+#REF!</f>
        <v>#REF!</v>
      </c>
      <c r="L180" s="489" t="e">
        <f t="shared" si="24"/>
        <v>#REF!</v>
      </c>
      <c r="M180" s="490" t="e">
        <f>IF(#REF!="모두베기",#REF!,)</f>
        <v>#REF!</v>
      </c>
      <c r="N180" s="490" t="e">
        <f>IF(#REF!="줄베기",#REF!,)</f>
        <v>#REF!</v>
      </c>
      <c r="O180" s="490" t="e">
        <f>IF(#REF!="둘레베기",#REF!,)</f>
        <v>#REF!</v>
      </c>
      <c r="P180" s="490" t="e">
        <f>IF(#REF!="맹아제거",#REF!,)</f>
        <v>#REF!</v>
      </c>
      <c r="Q180" s="490"/>
      <c r="R180" s="490"/>
      <c r="S180" s="490"/>
      <c r="T180" s="491"/>
      <c r="U180" s="549"/>
      <c r="V180" s="549"/>
      <c r="W180" s="549"/>
      <c r="X180" s="549"/>
      <c r="Y180" s="549"/>
      <c r="Z180" s="549"/>
      <c r="AA180" s="491"/>
      <c r="AB180" s="491"/>
      <c r="AC180" s="491"/>
      <c r="AD180" s="491"/>
      <c r="AE180" s="491"/>
    </row>
    <row r="181" spans="1:34" ht="30" customHeight="1">
      <c r="A181" s="477" t="e">
        <f t="shared" si="25"/>
        <v>#REF!</v>
      </c>
      <c r="B181" s="486" t="e">
        <f>+#REF!</f>
        <v>#REF!</v>
      </c>
      <c r="C181" s="486" t="e">
        <f>+#REF!</f>
        <v>#REF!</v>
      </c>
      <c r="D181" s="486" t="e">
        <f>+#REF!</f>
        <v>#REF!</v>
      </c>
      <c r="E181" s="486" t="e">
        <f>+#REF!</f>
        <v>#REF!</v>
      </c>
      <c r="F181" s="486" t="e">
        <f>+#REF!</f>
        <v>#REF!</v>
      </c>
      <c r="G181" s="486" t="e">
        <f>+#REF!</f>
        <v>#REF!</v>
      </c>
      <c r="H181" s="487" t="e">
        <f>+#REF!</f>
        <v>#REF!</v>
      </c>
      <c r="I181" s="494" t="e">
        <f>+#REF!</f>
        <v>#REF!</v>
      </c>
      <c r="J181" s="487" t="e">
        <f>+#REF!</f>
        <v>#REF!</v>
      </c>
      <c r="K181" s="488" t="e">
        <f>+#REF!</f>
        <v>#REF!</v>
      </c>
      <c r="L181" s="489" t="e">
        <f t="shared" si="24"/>
        <v>#REF!</v>
      </c>
      <c r="M181" s="490" t="e">
        <f>IF(#REF!="모두베기",#REF!,)</f>
        <v>#REF!</v>
      </c>
      <c r="N181" s="490" t="e">
        <f>IF(#REF!="줄베기",#REF!,)</f>
        <v>#REF!</v>
      </c>
      <c r="O181" s="490" t="e">
        <f>IF(#REF!="둘레베기",#REF!,)</f>
        <v>#REF!</v>
      </c>
      <c r="P181" s="490" t="e">
        <f>IF(#REF!="맹아제거",#REF!,)</f>
        <v>#REF!</v>
      </c>
      <c r="Q181" s="489" t="s">
        <v>1107</v>
      </c>
      <c r="R181" s="490">
        <v>3.1</v>
      </c>
      <c r="S181" s="536" t="e">
        <f>#REF!</f>
        <v>#REF!</v>
      </c>
      <c r="T181" s="491" t="s">
        <v>1132</v>
      </c>
      <c r="U181" s="557"/>
      <c r="V181" s="557">
        <v>3.1</v>
      </c>
      <c r="W181" s="557"/>
      <c r="X181" s="557"/>
      <c r="Y181" s="557">
        <v>3.1</v>
      </c>
      <c r="Z181" s="557"/>
      <c r="AA181" s="491" t="e">
        <f>#REF!</f>
        <v>#REF!</v>
      </c>
      <c r="AB181" s="491" t="e">
        <f>#REF!</f>
        <v>#REF!</v>
      </c>
      <c r="AC181" s="492" t="e">
        <f>AB181/AA181</f>
        <v>#REF!</v>
      </c>
      <c r="AD181" s="492"/>
      <c r="AE181" s="545"/>
      <c r="AF181" s="531" t="e">
        <f>AA181*M181</f>
        <v>#REF!</v>
      </c>
      <c r="AG181" s="531" t="e">
        <f>AB181*M181</f>
        <v>#REF!</v>
      </c>
      <c r="AH181" s="528"/>
    </row>
    <row r="182" spans="1:34" ht="30" hidden="1" customHeight="1">
      <c r="A182" s="477" t="e">
        <f t="shared" si="25"/>
        <v>#REF!</v>
      </c>
      <c r="B182" s="486" t="e">
        <f t="shared" ref="B182:E188" si="33">IF($A182&gt;0,B181,)</f>
        <v>#REF!</v>
      </c>
      <c r="C182" s="486" t="e">
        <f t="shared" si="33"/>
        <v>#REF!</v>
      </c>
      <c r="D182" s="486" t="e">
        <f t="shared" si="33"/>
        <v>#REF!</v>
      </c>
      <c r="E182" s="486" t="e">
        <f t="shared" si="33"/>
        <v>#REF!</v>
      </c>
      <c r="F182" s="486" t="e">
        <f t="shared" si="28"/>
        <v>#REF!</v>
      </c>
      <c r="G182" s="486" t="e">
        <f>+#REF!</f>
        <v>#REF!</v>
      </c>
      <c r="H182" s="487" t="e">
        <f>+#REF!</f>
        <v>#REF!</v>
      </c>
      <c r="I182" s="494" t="e">
        <f>+#REF!</f>
        <v>#REF!</v>
      </c>
      <c r="J182" s="487" t="e">
        <f>+#REF!</f>
        <v>#REF!</v>
      </c>
      <c r="K182" s="488" t="e">
        <f>+#REF!</f>
        <v>#REF!</v>
      </c>
      <c r="L182" s="489" t="e">
        <f t="shared" si="24"/>
        <v>#REF!</v>
      </c>
      <c r="M182" s="490" t="e">
        <f>IF(#REF!="모두베기",#REF!,)</f>
        <v>#REF!</v>
      </c>
      <c r="N182" s="490" t="e">
        <f>IF(#REF!="줄베기",#REF!,)</f>
        <v>#REF!</v>
      </c>
      <c r="O182" s="490" t="e">
        <f>IF(#REF!="둘레베기",#REF!,)</f>
        <v>#REF!</v>
      </c>
      <c r="P182" s="490" t="e">
        <f>IF(#REF!="맹아제거",#REF!,)</f>
        <v>#REF!</v>
      </c>
      <c r="Q182" s="490"/>
      <c r="R182" s="490"/>
      <c r="S182" s="490"/>
      <c r="T182" s="491"/>
      <c r="U182" s="549"/>
      <c r="V182" s="549"/>
      <c r="W182" s="549"/>
      <c r="X182" s="549"/>
      <c r="Y182" s="549"/>
      <c r="Z182" s="549"/>
      <c r="AA182" s="491"/>
      <c r="AB182" s="491"/>
      <c r="AC182" s="491"/>
      <c r="AD182" s="491"/>
      <c r="AE182" s="491"/>
    </row>
    <row r="183" spans="1:34" ht="30" hidden="1" customHeight="1">
      <c r="A183" s="477" t="e">
        <f t="shared" si="25"/>
        <v>#REF!</v>
      </c>
      <c r="B183" s="486" t="e">
        <f t="shared" si="33"/>
        <v>#REF!</v>
      </c>
      <c r="C183" s="486" t="e">
        <f t="shared" si="33"/>
        <v>#REF!</v>
      </c>
      <c r="D183" s="486" t="e">
        <f t="shared" si="33"/>
        <v>#REF!</v>
      </c>
      <c r="E183" s="486" t="e">
        <f t="shared" si="33"/>
        <v>#REF!</v>
      </c>
      <c r="F183" s="486" t="e">
        <f t="shared" si="28"/>
        <v>#REF!</v>
      </c>
      <c r="G183" s="486" t="e">
        <f>+#REF!</f>
        <v>#REF!</v>
      </c>
      <c r="H183" s="487" t="e">
        <f>+#REF!</f>
        <v>#REF!</v>
      </c>
      <c r="I183" s="494" t="e">
        <f>+#REF!</f>
        <v>#REF!</v>
      </c>
      <c r="J183" s="487" t="e">
        <f>+#REF!</f>
        <v>#REF!</v>
      </c>
      <c r="K183" s="488" t="e">
        <f>+#REF!</f>
        <v>#REF!</v>
      </c>
      <c r="L183" s="489" t="e">
        <f t="shared" si="24"/>
        <v>#REF!</v>
      </c>
      <c r="M183" s="490" t="e">
        <f>IF(#REF!="모두베기",#REF!,)</f>
        <v>#REF!</v>
      </c>
      <c r="N183" s="490" t="e">
        <f>IF(#REF!="줄베기",#REF!,)</f>
        <v>#REF!</v>
      </c>
      <c r="O183" s="490" t="e">
        <f>IF(#REF!="둘레베기",#REF!,)</f>
        <v>#REF!</v>
      </c>
      <c r="P183" s="490" t="e">
        <f>IF(#REF!="맹아제거",#REF!,)</f>
        <v>#REF!</v>
      </c>
      <c r="Q183" s="490"/>
      <c r="R183" s="490"/>
      <c r="S183" s="490"/>
      <c r="T183" s="491"/>
      <c r="U183" s="549"/>
      <c r="V183" s="549"/>
      <c r="W183" s="549"/>
      <c r="X183" s="549"/>
      <c r="Y183" s="549"/>
      <c r="Z183" s="549"/>
      <c r="AA183" s="491"/>
      <c r="AB183" s="491"/>
      <c r="AC183" s="491"/>
      <c r="AD183" s="491"/>
      <c r="AE183" s="491"/>
    </row>
    <row r="184" spans="1:34" ht="30" hidden="1" customHeight="1">
      <c r="A184" s="477" t="e">
        <f t="shared" si="25"/>
        <v>#REF!</v>
      </c>
      <c r="B184" s="486" t="e">
        <f t="shared" si="33"/>
        <v>#REF!</v>
      </c>
      <c r="C184" s="486" t="e">
        <f t="shared" si="33"/>
        <v>#REF!</v>
      </c>
      <c r="D184" s="486" t="e">
        <f t="shared" si="33"/>
        <v>#REF!</v>
      </c>
      <c r="E184" s="486" t="e">
        <f t="shared" si="33"/>
        <v>#REF!</v>
      </c>
      <c r="F184" s="486" t="e">
        <f t="shared" si="28"/>
        <v>#REF!</v>
      </c>
      <c r="G184" s="486" t="e">
        <f>+#REF!</f>
        <v>#REF!</v>
      </c>
      <c r="H184" s="487" t="e">
        <f>+#REF!</f>
        <v>#REF!</v>
      </c>
      <c r="I184" s="494" t="e">
        <f>+#REF!</f>
        <v>#REF!</v>
      </c>
      <c r="J184" s="487" t="e">
        <f>+#REF!</f>
        <v>#REF!</v>
      </c>
      <c r="K184" s="488" t="e">
        <f>+#REF!</f>
        <v>#REF!</v>
      </c>
      <c r="L184" s="489" t="e">
        <f t="shared" si="24"/>
        <v>#REF!</v>
      </c>
      <c r="M184" s="490" t="e">
        <f>IF(#REF!="모두베기",#REF!,)</f>
        <v>#REF!</v>
      </c>
      <c r="N184" s="490" t="e">
        <f>IF(#REF!="줄베기",#REF!,)</f>
        <v>#REF!</v>
      </c>
      <c r="O184" s="490" t="e">
        <f>IF(#REF!="둘레베기",#REF!,)</f>
        <v>#REF!</v>
      </c>
      <c r="P184" s="490" t="e">
        <f>IF(#REF!="맹아제거",#REF!,)</f>
        <v>#REF!</v>
      </c>
      <c r="Q184" s="490"/>
      <c r="R184" s="490"/>
      <c r="S184" s="490"/>
      <c r="T184" s="491"/>
      <c r="U184" s="549"/>
      <c r="V184" s="549"/>
      <c r="W184" s="549"/>
      <c r="X184" s="549"/>
      <c r="Y184" s="549"/>
      <c r="Z184" s="549"/>
      <c r="AA184" s="491"/>
      <c r="AB184" s="491"/>
      <c r="AC184" s="491"/>
      <c r="AD184" s="491"/>
      <c r="AE184" s="491"/>
    </row>
    <row r="185" spans="1:34" ht="30" hidden="1" customHeight="1">
      <c r="A185" s="477" t="e">
        <f t="shared" si="25"/>
        <v>#REF!</v>
      </c>
      <c r="B185" s="486" t="e">
        <f t="shared" si="33"/>
        <v>#REF!</v>
      </c>
      <c r="C185" s="486" t="e">
        <f t="shared" si="33"/>
        <v>#REF!</v>
      </c>
      <c r="D185" s="486" t="e">
        <f t="shared" si="33"/>
        <v>#REF!</v>
      </c>
      <c r="E185" s="486" t="e">
        <f t="shared" si="33"/>
        <v>#REF!</v>
      </c>
      <c r="F185" s="486" t="e">
        <f t="shared" si="28"/>
        <v>#REF!</v>
      </c>
      <c r="G185" s="486" t="e">
        <f>+#REF!</f>
        <v>#REF!</v>
      </c>
      <c r="H185" s="487" t="e">
        <f>+#REF!</f>
        <v>#REF!</v>
      </c>
      <c r="I185" s="494" t="e">
        <f>+#REF!</f>
        <v>#REF!</v>
      </c>
      <c r="J185" s="487" t="e">
        <f>+#REF!</f>
        <v>#REF!</v>
      </c>
      <c r="K185" s="488" t="e">
        <f>+#REF!</f>
        <v>#REF!</v>
      </c>
      <c r="L185" s="489" t="e">
        <f t="shared" si="24"/>
        <v>#REF!</v>
      </c>
      <c r="M185" s="490" t="e">
        <f>IF(#REF!="모두베기",#REF!,)</f>
        <v>#REF!</v>
      </c>
      <c r="N185" s="490" t="e">
        <f>IF(#REF!="줄베기",#REF!,)</f>
        <v>#REF!</v>
      </c>
      <c r="O185" s="490" t="e">
        <f>IF(#REF!="둘레베기",#REF!,)</f>
        <v>#REF!</v>
      </c>
      <c r="P185" s="490" t="e">
        <f>IF(#REF!="맹아제거",#REF!,)</f>
        <v>#REF!</v>
      </c>
      <c r="Q185" s="490"/>
      <c r="R185" s="490"/>
      <c r="S185" s="490"/>
      <c r="T185" s="491"/>
      <c r="U185" s="549"/>
      <c r="V185" s="549"/>
      <c r="W185" s="549"/>
      <c r="X185" s="549"/>
      <c r="Y185" s="549"/>
      <c r="Z185" s="549"/>
      <c r="AA185" s="491"/>
      <c r="AB185" s="491"/>
      <c r="AC185" s="491"/>
      <c r="AD185" s="491"/>
      <c r="AE185" s="491"/>
    </row>
    <row r="186" spans="1:34" ht="30" hidden="1" customHeight="1">
      <c r="A186" s="477" t="e">
        <f t="shared" si="25"/>
        <v>#REF!</v>
      </c>
      <c r="B186" s="486" t="e">
        <f t="shared" si="33"/>
        <v>#REF!</v>
      </c>
      <c r="C186" s="486" t="e">
        <f t="shared" si="33"/>
        <v>#REF!</v>
      </c>
      <c r="D186" s="486" t="e">
        <f t="shared" si="33"/>
        <v>#REF!</v>
      </c>
      <c r="E186" s="486" t="e">
        <f t="shared" si="33"/>
        <v>#REF!</v>
      </c>
      <c r="F186" s="486" t="e">
        <f t="shared" si="28"/>
        <v>#REF!</v>
      </c>
      <c r="G186" s="486" t="e">
        <f>+#REF!</f>
        <v>#REF!</v>
      </c>
      <c r="H186" s="487" t="e">
        <f>+#REF!</f>
        <v>#REF!</v>
      </c>
      <c r="I186" s="494" t="e">
        <f>+#REF!</f>
        <v>#REF!</v>
      </c>
      <c r="J186" s="487" t="e">
        <f>+#REF!</f>
        <v>#REF!</v>
      </c>
      <c r="K186" s="488" t="e">
        <f>+#REF!</f>
        <v>#REF!</v>
      </c>
      <c r="L186" s="489" t="e">
        <f t="shared" si="24"/>
        <v>#REF!</v>
      </c>
      <c r="M186" s="490" t="e">
        <f>IF(#REF!="모두베기",#REF!,)</f>
        <v>#REF!</v>
      </c>
      <c r="N186" s="490" t="e">
        <f>IF(#REF!="줄베기",#REF!,)</f>
        <v>#REF!</v>
      </c>
      <c r="O186" s="490" t="e">
        <f>IF(#REF!="둘레베기",#REF!,)</f>
        <v>#REF!</v>
      </c>
      <c r="P186" s="490" t="e">
        <f>IF(#REF!="맹아제거",#REF!,)</f>
        <v>#REF!</v>
      </c>
      <c r="Q186" s="490"/>
      <c r="R186" s="490"/>
      <c r="S186" s="490"/>
      <c r="T186" s="491"/>
      <c r="U186" s="549"/>
      <c r="V186" s="549"/>
      <c r="W186" s="549"/>
      <c r="X186" s="549"/>
      <c r="Y186" s="549"/>
      <c r="Z186" s="549"/>
      <c r="AA186" s="491"/>
      <c r="AB186" s="491"/>
      <c r="AC186" s="491"/>
      <c r="AD186" s="491"/>
      <c r="AE186" s="491"/>
    </row>
    <row r="187" spans="1:34" ht="30" hidden="1" customHeight="1">
      <c r="A187" s="477" t="e">
        <f t="shared" si="25"/>
        <v>#REF!</v>
      </c>
      <c r="B187" s="486" t="e">
        <f t="shared" si="33"/>
        <v>#REF!</v>
      </c>
      <c r="C187" s="486" t="e">
        <f t="shared" si="33"/>
        <v>#REF!</v>
      </c>
      <c r="D187" s="486" t="e">
        <f t="shared" si="33"/>
        <v>#REF!</v>
      </c>
      <c r="E187" s="486" t="e">
        <f t="shared" si="33"/>
        <v>#REF!</v>
      </c>
      <c r="F187" s="486" t="e">
        <f t="shared" si="28"/>
        <v>#REF!</v>
      </c>
      <c r="G187" s="486" t="e">
        <f>+#REF!</f>
        <v>#REF!</v>
      </c>
      <c r="H187" s="487" t="e">
        <f>+#REF!</f>
        <v>#REF!</v>
      </c>
      <c r="I187" s="494" t="e">
        <f>+#REF!</f>
        <v>#REF!</v>
      </c>
      <c r="J187" s="487" t="e">
        <f>+#REF!</f>
        <v>#REF!</v>
      </c>
      <c r="K187" s="488" t="e">
        <f>+#REF!</f>
        <v>#REF!</v>
      </c>
      <c r="L187" s="489" t="e">
        <f t="shared" si="24"/>
        <v>#REF!</v>
      </c>
      <c r="M187" s="490" t="e">
        <f>IF(#REF!="모두베기",#REF!,)</f>
        <v>#REF!</v>
      </c>
      <c r="N187" s="490" t="e">
        <f>IF(#REF!="줄베기",#REF!,)</f>
        <v>#REF!</v>
      </c>
      <c r="O187" s="490" t="e">
        <f>IF(#REF!="둘레베기",#REF!,)</f>
        <v>#REF!</v>
      </c>
      <c r="P187" s="490" t="e">
        <f>IF(#REF!="맹아제거",#REF!,)</f>
        <v>#REF!</v>
      </c>
      <c r="Q187" s="490"/>
      <c r="R187" s="490"/>
      <c r="S187" s="490"/>
      <c r="T187" s="491"/>
      <c r="U187" s="549"/>
      <c r="V187" s="549"/>
      <c r="W187" s="549"/>
      <c r="X187" s="549"/>
      <c r="Y187" s="549"/>
      <c r="Z187" s="549"/>
      <c r="AA187" s="491"/>
      <c r="AB187" s="491"/>
      <c r="AC187" s="491"/>
      <c r="AD187" s="491"/>
      <c r="AE187" s="491"/>
    </row>
    <row r="188" spans="1:34" ht="30" hidden="1" customHeight="1">
      <c r="A188" s="477" t="e">
        <f t="shared" si="25"/>
        <v>#REF!</v>
      </c>
      <c r="B188" s="486" t="e">
        <f t="shared" si="33"/>
        <v>#REF!</v>
      </c>
      <c r="C188" s="486" t="e">
        <f t="shared" si="33"/>
        <v>#REF!</v>
      </c>
      <c r="D188" s="486" t="e">
        <f t="shared" si="33"/>
        <v>#REF!</v>
      </c>
      <c r="E188" s="486" t="e">
        <f t="shared" si="33"/>
        <v>#REF!</v>
      </c>
      <c r="F188" s="486" t="e">
        <f t="shared" si="28"/>
        <v>#REF!</v>
      </c>
      <c r="G188" s="486" t="e">
        <f>+#REF!</f>
        <v>#REF!</v>
      </c>
      <c r="H188" s="487" t="e">
        <f>+#REF!</f>
        <v>#REF!</v>
      </c>
      <c r="I188" s="494" t="e">
        <f>+#REF!</f>
        <v>#REF!</v>
      </c>
      <c r="J188" s="487" t="e">
        <f>+#REF!</f>
        <v>#REF!</v>
      </c>
      <c r="K188" s="488" t="e">
        <f>+#REF!</f>
        <v>#REF!</v>
      </c>
      <c r="L188" s="489" t="e">
        <f t="shared" si="24"/>
        <v>#REF!</v>
      </c>
      <c r="M188" s="490" t="e">
        <f>IF(#REF!="모두베기",#REF!,)</f>
        <v>#REF!</v>
      </c>
      <c r="N188" s="490" t="e">
        <f>IF(#REF!="줄베기",#REF!,)</f>
        <v>#REF!</v>
      </c>
      <c r="O188" s="490" t="e">
        <f>IF(#REF!="둘레베기",#REF!,)</f>
        <v>#REF!</v>
      </c>
      <c r="P188" s="490" t="e">
        <f>IF(#REF!="맹아제거",#REF!,)</f>
        <v>#REF!</v>
      </c>
      <c r="Q188" s="490"/>
      <c r="R188" s="490"/>
      <c r="S188" s="490"/>
      <c r="T188" s="491"/>
      <c r="U188" s="549"/>
      <c r="V188" s="549"/>
      <c r="W188" s="549"/>
      <c r="X188" s="549"/>
      <c r="Y188" s="549"/>
      <c r="Z188" s="549"/>
      <c r="AA188" s="491"/>
      <c r="AB188" s="491"/>
      <c r="AC188" s="491"/>
      <c r="AD188" s="491"/>
      <c r="AE188" s="491"/>
    </row>
    <row r="189" spans="1:34" ht="30" customHeight="1">
      <c r="A189" s="477" t="e">
        <f t="shared" si="25"/>
        <v>#REF!</v>
      </c>
      <c r="B189" s="538" t="e">
        <f>+#REF!</f>
        <v>#REF!</v>
      </c>
      <c r="C189" s="538" t="e">
        <f>+#REF!</f>
        <v>#REF!</v>
      </c>
      <c r="D189" s="538" t="e">
        <f>+#REF!</f>
        <v>#REF!</v>
      </c>
      <c r="E189" s="538" t="e">
        <f>+#REF!</f>
        <v>#REF!</v>
      </c>
      <c r="F189" s="538" t="e">
        <f>+#REF!</f>
        <v>#REF!</v>
      </c>
      <c r="G189" s="538" t="e">
        <f>+#REF!</f>
        <v>#REF!</v>
      </c>
      <c r="H189" s="539" t="e">
        <f>+#REF!</f>
        <v>#REF!</v>
      </c>
      <c r="I189" s="540" t="e">
        <f>+#REF!</f>
        <v>#REF!</v>
      </c>
      <c r="J189" s="539" t="e">
        <f>+#REF!</f>
        <v>#REF!</v>
      </c>
      <c r="K189" s="541" t="e">
        <f>+#REF!</f>
        <v>#REF!</v>
      </c>
      <c r="L189" s="542" t="e">
        <f t="shared" si="24"/>
        <v>#REF!</v>
      </c>
      <c r="M189" s="543" t="e">
        <f>IF(#REF!="모두베기",#REF!,)</f>
        <v>#REF!</v>
      </c>
      <c r="N189" s="543" t="e">
        <f>IF(#REF!="줄베기",#REF!,)</f>
        <v>#REF!</v>
      </c>
      <c r="O189" s="543" t="e">
        <f>IF(#REF!="둘레베기",#REF!,)</f>
        <v>#REF!</v>
      </c>
      <c r="P189" s="543" t="e">
        <f>IF(#REF!="맹아제거",#REF!,)</f>
        <v>#REF!</v>
      </c>
      <c r="Q189" s="542" t="s">
        <v>1107</v>
      </c>
      <c r="R189" s="543">
        <v>12.2</v>
      </c>
      <c r="S189" s="544" t="e">
        <f>#REF!</f>
        <v>#REF!</v>
      </c>
      <c r="T189" s="491" t="s">
        <v>1135</v>
      </c>
      <c r="U189" s="558"/>
      <c r="V189" s="558">
        <v>12.2</v>
      </c>
      <c r="W189" s="558"/>
      <c r="X189" s="558"/>
      <c r="Y189" s="558"/>
      <c r="Z189" s="558">
        <v>12.2</v>
      </c>
      <c r="AA189" s="545" t="e">
        <f>#REF!</f>
        <v>#REF!</v>
      </c>
      <c r="AB189" s="545" t="e">
        <f>#REF!</f>
        <v>#REF!</v>
      </c>
      <c r="AC189" s="546" t="e">
        <f>AB189/AA189</f>
        <v>#REF!</v>
      </c>
      <c r="AD189" s="525"/>
      <c r="AE189" s="545"/>
      <c r="AF189" s="531" t="e">
        <f>AA189*M189</f>
        <v>#REF!</v>
      </c>
      <c r="AG189" s="531" t="e">
        <f>AB189*M189</f>
        <v>#REF!</v>
      </c>
      <c r="AH189" s="528"/>
    </row>
    <row r="190" spans="1:34" ht="30" hidden="1" customHeight="1">
      <c r="A190" s="477" t="e">
        <f t="shared" si="25"/>
        <v>#REF!</v>
      </c>
      <c r="B190" s="486" t="e">
        <f t="shared" ref="B190:E196" si="34">IF($A190&gt;0,B189,)</f>
        <v>#REF!</v>
      </c>
      <c r="C190" s="486" t="e">
        <f t="shared" si="34"/>
        <v>#REF!</v>
      </c>
      <c r="D190" s="486" t="e">
        <f t="shared" si="34"/>
        <v>#REF!</v>
      </c>
      <c r="E190" s="486" t="e">
        <f t="shared" si="34"/>
        <v>#REF!</v>
      </c>
      <c r="F190" s="486" t="e">
        <f t="shared" si="28"/>
        <v>#REF!</v>
      </c>
      <c r="G190" s="486" t="e">
        <f>+#REF!</f>
        <v>#REF!</v>
      </c>
      <c r="H190" s="487" t="e">
        <f>+#REF!</f>
        <v>#REF!</v>
      </c>
      <c r="I190" s="494" t="e">
        <f>+#REF!</f>
        <v>#REF!</v>
      </c>
      <c r="J190" s="487" t="e">
        <f>+#REF!</f>
        <v>#REF!</v>
      </c>
      <c r="K190" s="488" t="e">
        <f>+#REF!</f>
        <v>#REF!</v>
      </c>
      <c r="L190" s="489" t="e">
        <f t="shared" si="24"/>
        <v>#REF!</v>
      </c>
      <c r="M190" s="490" t="e">
        <f>IF(#REF!="모두베기",#REF!,)</f>
        <v>#REF!</v>
      </c>
      <c r="N190" s="490" t="e">
        <f>IF(#REF!="줄베기",#REF!,)</f>
        <v>#REF!</v>
      </c>
      <c r="O190" s="490" t="e">
        <f>IF(#REF!="둘레베기",#REF!,)</f>
        <v>#REF!</v>
      </c>
      <c r="P190" s="490" t="e">
        <f>IF(#REF!="맹아제거",#REF!,)</f>
        <v>#REF!</v>
      </c>
      <c r="Q190" s="490"/>
      <c r="R190" s="490"/>
      <c r="S190" s="490"/>
      <c r="T190" s="491"/>
      <c r="U190" s="549"/>
      <c r="V190" s="549"/>
      <c r="W190" s="549"/>
      <c r="X190" s="549"/>
      <c r="Y190" s="549"/>
      <c r="Z190" s="555"/>
      <c r="AA190" s="491"/>
      <c r="AB190" s="491"/>
      <c r="AC190" s="491"/>
      <c r="AD190" s="491"/>
      <c r="AE190" s="491"/>
    </row>
    <row r="191" spans="1:34" ht="30" hidden="1" customHeight="1">
      <c r="A191" s="477" t="e">
        <f t="shared" si="25"/>
        <v>#REF!</v>
      </c>
      <c r="B191" s="486" t="e">
        <f t="shared" si="34"/>
        <v>#REF!</v>
      </c>
      <c r="C191" s="486" t="e">
        <f t="shared" si="34"/>
        <v>#REF!</v>
      </c>
      <c r="D191" s="486" t="e">
        <f t="shared" si="34"/>
        <v>#REF!</v>
      </c>
      <c r="E191" s="486" t="e">
        <f t="shared" si="34"/>
        <v>#REF!</v>
      </c>
      <c r="F191" s="486" t="e">
        <f t="shared" si="28"/>
        <v>#REF!</v>
      </c>
      <c r="G191" s="486" t="e">
        <f>+#REF!</f>
        <v>#REF!</v>
      </c>
      <c r="H191" s="487" t="e">
        <f>+#REF!</f>
        <v>#REF!</v>
      </c>
      <c r="I191" s="494" t="e">
        <f>+#REF!</f>
        <v>#REF!</v>
      </c>
      <c r="J191" s="487" t="e">
        <f>+#REF!</f>
        <v>#REF!</v>
      </c>
      <c r="K191" s="488" t="e">
        <f>+#REF!</f>
        <v>#REF!</v>
      </c>
      <c r="L191" s="489" t="e">
        <f t="shared" si="24"/>
        <v>#REF!</v>
      </c>
      <c r="M191" s="490" t="e">
        <f>IF(#REF!="모두베기",#REF!,)</f>
        <v>#REF!</v>
      </c>
      <c r="N191" s="490" t="e">
        <f>IF(#REF!="줄베기",#REF!,)</f>
        <v>#REF!</v>
      </c>
      <c r="O191" s="490" t="e">
        <f>IF(#REF!="둘레베기",#REF!,)</f>
        <v>#REF!</v>
      </c>
      <c r="P191" s="490" t="e">
        <f>IF(#REF!="맹아제거",#REF!,)</f>
        <v>#REF!</v>
      </c>
      <c r="Q191" s="490"/>
      <c r="R191" s="490"/>
      <c r="S191" s="490"/>
      <c r="T191" s="491"/>
      <c r="U191" s="549"/>
      <c r="V191" s="549"/>
      <c r="W191" s="549"/>
      <c r="X191" s="549"/>
      <c r="Y191" s="549"/>
      <c r="Z191" s="555"/>
      <c r="AA191" s="491"/>
      <c r="AB191" s="491"/>
      <c r="AC191" s="491"/>
      <c r="AD191" s="491"/>
      <c r="AE191" s="491"/>
    </row>
    <row r="192" spans="1:34" ht="30" hidden="1" customHeight="1">
      <c r="A192" s="477" t="e">
        <f t="shared" si="25"/>
        <v>#REF!</v>
      </c>
      <c r="B192" s="486" t="e">
        <f t="shared" si="34"/>
        <v>#REF!</v>
      </c>
      <c r="C192" s="486" t="e">
        <f t="shared" si="34"/>
        <v>#REF!</v>
      </c>
      <c r="D192" s="486" t="e">
        <f t="shared" si="34"/>
        <v>#REF!</v>
      </c>
      <c r="E192" s="486" t="e">
        <f t="shared" si="34"/>
        <v>#REF!</v>
      </c>
      <c r="F192" s="486" t="e">
        <f t="shared" si="28"/>
        <v>#REF!</v>
      </c>
      <c r="G192" s="486" t="e">
        <f>+#REF!</f>
        <v>#REF!</v>
      </c>
      <c r="H192" s="487" t="e">
        <f>+#REF!</f>
        <v>#REF!</v>
      </c>
      <c r="I192" s="494" t="e">
        <f>+#REF!</f>
        <v>#REF!</v>
      </c>
      <c r="J192" s="487" t="e">
        <f>+#REF!</f>
        <v>#REF!</v>
      </c>
      <c r="K192" s="488" t="e">
        <f>+#REF!</f>
        <v>#REF!</v>
      </c>
      <c r="L192" s="489" t="e">
        <f t="shared" si="24"/>
        <v>#REF!</v>
      </c>
      <c r="M192" s="490" t="e">
        <f>IF(#REF!="모두베기",#REF!,)</f>
        <v>#REF!</v>
      </c>
      <c r="N192" s="490" t="e">
        <f>IF(#REF!="줄베기",#REF!,)</f>
        <v>#REF!</v>
      </c>
      <c r="O192" s="490" t="e">
        <f>IF(#REF!="둘레베기",#REF!,)</f>
        <v>#REF!</v>
      </c>
      <c r="P192" s="490" t="e">
        <f>IF(#REF!="맹아제거",#REF!,)</f>
        <v>#REF!</v>
      </c>
      <c r="Q192" s="490"/>
      <c r="R192" s="490"/>
      <c r="S192" s="490"/>
      <c r="T192" s="491"/>
      <c r="U192" s="549"/>
      <c r="V192" s="549"/>
      <c r="W192" s="549"/>
      <c r="X192" s="549"/>
      <c r="Y192" s="549"/>
      <c r="Z192" s="555"/>
      <c r="AA192" s="491"/>
      <c r="AB192" s="491"/>
      <c r="AC192" s="491"/>
      <c r="AD192" s="491"/>
      <c r="AE192" s="491"/>
    </row>
    <row r="193" spans="1:34" ht="30" hidden="1" customHeight="1">
      <c r="A193" s="477" t="e">
        <f t="shared" si="25"/>
        <v>#REF!</v>
      </c>
      <c r="B193" s="486" t="e">
        <f t="shared" si="34"/>
        <v>#REF!</v>
      </c>
      <c r="C193" s="486" t="e">
        <f t="shared" si="34"/>
        <v>#REF!</v>
      </c>
      <c r="D193" s="486" t="e">
        <f t="shared" si="34"/>
        <v>#REF!</v>
      </c>
      <c r="E193" s="486" t="e">
        <f t="shared" si="34"/>
        <v>#REF!</v>
      </c>
      <c r="F193" s="486" t="e">
        <f t="shared" si="28"/>
        <v>#REF!</v>
      </c>
      <c r="G193" s="486" t="e">
        <f>+#REF!</f>
        <v>#REF!</v>
      </c>
      <c r="H193" s="487" t="e">
        <f>+#REF!</f>
        <v>#REF!</v>
      </c>
      <c r="I193" s="494" t="e">
        <f>+#REF!</f>
        <v>#REF!</v>
      </c>
      <c r="J193" s="487" t="e">
        <f>+#REF!</f>
        <v>#REF!</v>
      </c>
      <c r="K193" s="488" t="e">
        <f>+#REF!</f>
        <v>#REF!</v>
      </c>
      <c r="L193" s="489" t="e">
        <f t="shared" si="24"/>
        <v>#REF!</v>
      </c>
      <c r="M193" s="490" t="e">
        <f>IF(#REF!="모두베기",#REF!,)</f>
        <v>#REF!</v>
      </c>
      <c r="N193" s="490" t="e">
        <f>IF(#REF!="줄베기",#REF!,)</f>
        <v>#REF!</v>
      </c>
      <c r="O193" s="490" t="e">
        <f>IF(#REF!="둘레베기",#REF!,)</f>
        <v>#REF!</v>
      </c>
      <c r="P193" s="490" t="e">
        <f>IF(#REF!="맹아제거",#REF!,)</f>
        <v>#REF!</v>
      </c>
      <c r="Q193" s="490"/>
      <c r="R193" s="490"/>
      <c r="S193" s="490"/>
      <c r="T193" s="491"/>
      <c r="U193" s="549"/>
      <c r="V193" s="549"/>
      <c r="W193" s="549"/>
      <c r="X193" s="549"/>
      <c r="Y193" s="549"/>
      <c r="Z193" s="555"/>
      <c r="AA193" s="491"/>
      <c r="AB193" s="491"/>
      <c r="AC193" s="491"/>
      <c r="AD193" s="491"/>
      <c r="AE193" s="491"/>
    </row>
    <row r="194" spans="1:34" ht="30" hidden="1" customHeight="1">
      <c r="A194" s="477" t="e">
        <f t="shared" si="25"/>
        <v>#REF!</v>
      </c>
      <c r="B194" s="486" t="e">
        <f t="shared" si="34"/>
        <v>#REF!</v>
      </c>
      <c r="C194" s="486" t="e">
        <f t="shared" si="34"/>
        <v>#REF!</v>
      </c>
      <c r="D194" s="486" t="e">
        <f t="shared" si="34"/>
        <v>#REF!</v>
      </c>
      <c r="E194" s="486" t="e">
        <f t="shared" si="34"/>
        <v>#REF!</v>
      </c>
      <c r="F194" s="486" t="e">
        <f t="shared" si="28"/>
        <v>#REF!</v>
      </c>
      <c r="G194" s="486" t="e">
        <f>+#REF!</f>
        <v>#REF!</v>
      </c>
      <c r="H194" s="487" t="e">
        <f>+#REF!</f>
        <v>#REF!</v>
      </c>
      <c r="I194" s="494" t="e">
        <f>+#REF!</f>
        <v>#REF!</v>
      </c>
      <c r="J194" s="487" t="e">
        <f>+#REF!</f>
        <v>#REF!</v>
      </c>
      <c r="K194" s="488" t="e">
        <f>+#REF!</f>
        <v>#REF!</v>
      </c>
      <c r="L194" s="489" t="e">
        <f t="shared" si="24"/>
        <v>#REF!</v>
      </c>
      <c r="M194" s="490" t="e">
        <f>IF(#REF!="모두베기",#REF!,)</f>
        <v>#REF!</v>
      </c>
      <c r="N194" s="490" t="e">
        <f>IF(#REF!="줄베기",#REF!,)</f>
        <v>#REF!</v>
      </c>
      <c r="O194" s="490" t="e">
        <f>IF(#REF!="둘레베기",#REF!,)</f>
        <v>#REF!</v>
      </c>
      <c r="P194" s="490" t="e">
        <f>IF(#REF!="맹아제거",#REF!,)</f>
        <v>#REF!</v>
      </c>
      <c r="Q194" s="490"/>
      <c r="R194" s="490"/>
      <c r="S194" s="490"/>
      <c r="T194" s="491"/>
      <c r="U194" s="549"/>
      <c r="V194" s="549"/>
      <c r="W194" s="549"/>
      <c r="X194" s="549"/>
      <c r="Y194" s="549"/>
      <c r="Z194" s="555"/>
      <c r="AA194" s="491"/>
      <c r="AB194" s="491"/>
      <c r="AC194" s="491"/>
      <c r="AD194" s="491"/>
      <c r="AE194" s="491"/>
    </row>
    <row r="195" spans="1:34" ht="30" hidden="1" customHeight="1">
      <c r="A195" s="477" t="e">
        <f t="shared" si="25"/>
        <v>#REF!</v>
      </c>
      <c r="B195" s="486" t="e">
        <f t="shared" si="34"/>
        <v>#REF!</v>
      </c>
      <c r="C195" s="486" t="e">
        <f t="shared" si="34"/>
        <v>#REF!</v>
      </c>
      <c r="D195" s="486" t="e">
        <f t="shared" si="34"/>
        <v>#REF!</v>
      </c>
      <c r="E195" s="486" t="e">
        <f t="shared" si="34"/>
        <v>#REF!</v>
      </c>
      <c r="F195" s="486" t="e">
        <f t="shared" si="28"/>
        <v>#REF!</v>
      </c>
      <c r="G195" s="486" t="e">
        <f>+#REF!</f>
        <v>#REF!</v>
      </c>
      <c r="H195" s="487" t="e">
        <f>+#REF!</f>
        <v>#REF!</v>
      </c>
      <c r="I195" s="494" t="e">
        <f>+#REF!</f>
        <v>#REF!</v>
      </c>
      <c r="J195" s="487" t="e">
        <f>+#REF!</f>
        <v>#REF!</v>
      </c>
      <c r="K195" s="488" t="e">
        <f>+#REF!</f>
        <v>#REF!</v>
      </c>
      <c r="L195" s="489" t="e">
        <f t="shared" si="24"/>
        <v>#REF!</v>
      </c>
      <c r="M195" s="490" t="e">
        <f>IF(#REF!="모두베기",#REF!,)</f>
        <v>#REF!</v>
      </c>
      <c r="N195" s="490" t="e">
        <f>IF(#REF!="줄베기",#REF!,)</f>
        <v>#REF!</v>
      </c>
      <c r="O195" s="490" t="e">
        <f>IF(#REF!="둘레베기",#REF!,)</f>
        <v>#REF!</v>
      </c>
      <c r="P195" s="490" t="e">
        <f>IF(#REF!="맹아제거",#REF!,)</f>
        <v>#REF!</v>
      </c>
      <c r="Q195" s="490"/>
      <c r="R195" s="490"/>
      <c r="S195" s="490"/>
      <c r="T195" s="491"/>
      <c r="U195" s="549"/>
      <c r="V195" s="549"/>
      <c r="W195" s="549"/>
      <c r="X195" s="549"/>
      <c r="Y195" s="549"/>
      <c r="Z195" s="549"/>
      <c r="AA195" s="491"/>
      <c r="AB195" s="491"/>
      <c r="AC195" s="491"/>
      <c r="AD195" s="491"/>
      <c r="AE195" s="491"/>
    </row>
    <row r="196" spans="1:34" ht="30" hidden="1" customHeight="1">
      <c r="A196" s="477" t="e">
        <f t="shared" si="25"/>
        <v>#REF!</v>
      </c>
      <c r="B196" s="486" t="e">
        <f t="shared" si="34"/>
        <v>#REF!</v>
      </c>
      <c r="C196" s="486" t="e">
        <f t="shared" si="34"/>
        <v>#REF!</v>
      </c>
      <c r="D196" s="486" t="e">
        <f t="shared" si="34"/>
        <v>#REF!</v>
      </c>
      <c r="E196" s="486" t="e">
        <f t="shared" si="34"/>
        <v>#REF!</v>
      </c>
      <c r="F196" s="486" t="e">
        <f t="shared" si="28"/>
        <v>#REF!</v>
      </c>
      <c r="G196" s="486" t="e">
        <f>+#REF!</f>
        <v>#REF!</v>
      </c>
      <c r="H196" s="487" t="e">
        <f>+#REF!</f>
        <v>#REF!</v>
      </c>
      <c r="I196" s="494" t="e">
        <f>+#REF!</f>
        <v>#REF!</v>
      </c>
      <c r="J196" s="487" t="e">
        <f>+#REF!</f>
        <v>#REF!</v>
      </c>
      <c r="K196" s="488" t="e">
        <f>+#REF!</f>
        <v>#REF!</v>
      </c>
      <c r="L196" s="489" t="e">
        <f t="shared" si="24"/>
        <v>#REF!</v>
      </c>
      <c r="M196" s="490" t="e">
        <f>IF(#REF!="모두베기",#REF!,)</f>
        <v>#REF!</v>
      </c>
      <c r="N196" s="490" t="e">
        <f>IF(#REF!="줄베기",#REF!,)</f>
        <v>#REF!</v>
      </c>
      <c r="O196" s="490" t="e">
        <f>IF(#REF!="둘레베기",#REF!,)</f>
        <v>#REF!</v>
      </c>
      <c r="P196" s="490" t="e">
        <f>IF(#REF!="맹아제거",#REF!,)</f>
        <v>#REF!</v>
      </c>
      <c r="Q196" s="490"/>
      <c r="R196" s="490"/>
      <c r="S196" s="490"/>
      <c r="T196" s="491"/>
      <c r="U196" s="549"/>
      <c r="V196" s="549"/>
      <c r="W196" s="549"/>
      <c r="X196" s="549"/>
      <c r="Y196" s="549"/>
      <c r="Z196" s="549"/>
      <c r="AA196" s="491"/>
      <c r="AB196" s="491"/>
      <c r="AC196" s="491"/>
      <c r="AD196" s="491"/>
      <c r="AE196" s="491"/>
    </row>
    <row r="197" spans="1:34" ht="30" customHeight="1">
      <c r="A197" s="477" t="e">
        <f t="shared" si="25"/>
        <v>#REF!</v>
      </c>
      <c r="B197" s="413" t="e">
        <f>+#REF!</f>
        <v>#REF!</v>
      </c>
      <c r="C197" s="413" t="e">
        <f>+#REF!</f>
        <v>#REF!</v>
      </c>
      <c r="D197" s="414" t="e">
        <f>+#REF!</f>
        <v>#REF!</v>
      </c>
      <c r="E197" s="414" t="e">
        <f>+#REF!</f>
        <v>#REF!</v>
      </c>
      <c r="F197" s="414" t="e">
        <f>+#REF!</f>
        <v>#REF!</v>
      </c>
      <c r="G197" s="408" t="e">
        <f>+#REF!</f>
        <v>#REF!</v>
      </c>
      <c r="H197" s="408" t="e">
        <f>+#REF!</f>
        <v>#REF!</v>
      </c>
      <c r="I197" s="414" t="e">
        <f>+#REF!</f>
        <v>#REF!</v>
      </c>
      <c r="J197" s="408" t="e">
        <f>+#REF!</f>
        <v>#REF!</v>
      </c>
      <c r="K197" s="409" t="e">
        <f>+#REF!</f>
        <v>#REF!</v>
      </c>
      <c r="L197" s="410" t="e">
        <f t="shared" si="24"/>
        <v>#REF!</v>
      </c>
      <c r="M197" s="411" t="e">
        <f>IF(#REF!="모두베기",#REF!,)</f>
        <v>#REF!</v>
      </c>
      <c r="N197" s="411" t="e">
        <f>IF(#REF!="줄베기",#REF!,)</f>
        <v>#REF!</v>
      </c>
      <c r="O197" s="411" t="e">
        <f>IF(#REF!="둘레베기",#REF!,)</f>
        <v>#REF!</v>
      </c>
      <c r="P197" s="411" t="e">
        <f>IF(#REF!="맹아제거",#REF!,)</f>
        <v>#REF!</v>
      </c>
      <c r="Q197" s="410" t="s">
        <v>1107</v>
      </c>
      <c r="R197" s="411">
        <v>2.5</v>
      </c>
      <c r="S197" s="537" t="e">
        <f>#REF!</f>
        <v>#REF!</v>
      </c>
      <c r="T197" s="412" t="s">
        <v>1135</v>
      </c>
      <c r="U197" s="568"/>
      <c r="V197" s="568">
        <v>2.5</v>
      </c>
      <c r="W197" s="568"/>
      <c r="X197" s="568"/>
      <c r="Y197" s="568"/>
      <c r="Z197" s="568">
        <v>2.5</v>
      </c>
      <c r="AA197" s="412" t="e">
        <f>#REF!</f>
        <v>#REF!</v>
      </c>
      <c r="AB197" s="412" t="e">
        <f>#REF!</f>
        <v>#REF!</v>
      </c>
      <c r="AC197" s="495" t="e">
        <f>AB197/AA197</f>
        <v>#REF!</v>
      </c>
      <c r="AD197" s="495"/>
      <c r="AE197" s="573"/>
      <c r="AF197" s="531" t="e">
        <f>AA197*M197</f>
        <v>#REF!</v>
      </c>
      <c r="AG197" s="531" t="e">
        <f>AB197*M197</f>
        <v>#REF!</v>
      </c>
      <c r="AH197" s="528"/>
    </row>
    <row r="198" spans="1:34" ht="30" hidden="1" customHeight="1">
      <c r="A198" s="477" t="e">
        <f t="shared" si="25"/>
        <v>#REF!</v>
      </c>
      <c r="B198" s="413" t="e">
        <f>IF($A198&gt;0,B197,)</f>
        <v>#REF!</v>
      </c>
      <c r="C198" s="413" t="e">
        <f>IF($A198&gt;0,C197,)</f>
        <v>#REF!</v>
      </c>
      <c r="D198" s="413" t="e">
        <f>IF($A198&gt;0,D197,)</f>
        <v>#REF!</v>
      </c>
      <c r="E198" s="413" t="e">
        <f>IF($A198&gt;0,E197,)</f>
        <v>#REF!</v>
      </c>
      <c r="F198" s="413" t="e">
        <f>IF($A198&gt;0,F197,)</f>
        <v>#REF!</v>
      </c>
      <c r="G198" s="408" t="e">
        <f>+#REF!</f>
        <v>#REF!</v>
      </c>
      <c r="H198" s="408" t="e">
        <f>+#REF!</f>
        <v>#REF!</v>
      </c>
      <c r="I198" s="414" t="e">
        <f>+#REF!</f>
        <v>#REF!</v>
      </c>
      <c r="J198" s="408" t="e">
        <f>+#REF!</f>
        <v>#REF!</v>
      </c>
      <c r="K198" s="409" t="e">
        <f>+#REF!</f>
        <v>#REF!</v>
      </c>
      <c r="L198" s="410" t="e">
        <f t="shared" ref="L198:L261" si="35">SUM(M198:R198)</f>
        <v>#REF!</v>
      </c>
      <c r="M198" s="411" t="e">
        <f>IF(#REF!="모두베기",#REF!,)</f>
        <v>#REF!</v>
      </c>
      <c r="N198" s="411" t="e">
        <f>IF(#REF!="줄베기",#REF!,)</f>
        <v>#REF!</v>
      </c>
      <c r="O198" s="411" t="e">
        <f>IF(#REF!="둘레베기",#REF!,)</f>
        <v>#REF!</v>
      </c>
      <c r="P198" s="411" t="e">
        <f>IF(#REF!="맹아제거",#REF!,)</f>
        <v>#REF!</v>
      </c>
      <c r="Q198" s="411"/>
      <c r="R198" s="411"/>
      <c r="S198" s="411"/>
      <c r="T198" s="412"/>
      <c r="U198" s="551"/>
      <c r="V198" s="551"/>
      <c r="W198" s="551"/>
      <c r="X198" s="551"/>
      <c r="Y198" s="551"/>
      <c r="Z198" s="551"/>
      <c r="AA198" s="412"/>
      <c r="AB198" s="412"/>
      <c r="AC198" s="412"/>
      <c r="AD198" s="412"/>
      <c r="AE198" s="412"/>
    </row>
    <row r="199" spans="1:34" ht="30" hidden="1" customHeight="1">
      <c r="A199" s="477" t="e">
        <f t="shared" ref="A199:A262" si="36">IF(K199&gt;0,1,)</f>
        <v>#REF!</v>
      </c>
      <c r="B199" s="413" t="e">
        <f t="shared" ref="B199:F204" si="37">IF($A199&gt;0,B198,)</f>
        <v>#REF!</v>
      </c>
      <c r="C199" s="413" t="e">
        <f t="shared" si="37"/>
        <v>#REF!</v>
      </c>
      <c r="D199" s="413" t="e">
        <f t="shared" si="37"/>
        <v>#REF!</v>
      </c>
      <c r="E199" s="413" t="e">
        <f t="shared" si="37"/>
        <v>#REF!</v>
      </c>
      <c r="F199" s="413" t="e">
        <f t="shared" si="37"/>
        <v>#REF!</v>
      </c>
      <c r="G199" s="408" t="e">
        <f>+#REF!</f>
        <v>#REF!</v>
      </c>
      <c r="H199" s="408" t="e">
        <f>+#REF!</f>
        <v>#REF!</v>
      </c>
      <c r="I199" s="414" t="e">
        <f>+#REF!</f>
        <v>#REF!</v>
      </c>
      <c r="J199" s="408" t="e">
        <f>+#REF!</f>
        <v>#REF!</v>
      </c>
      <c r="K199" s="409" t="e">
        <f>+#REF!</f>
        <v>#REF!</v>
      </c>
      <c r="L199" s="410" t="e">
        <f t="shared" si="35"/>
        <v>#REF!</v>
      </c>
      <c r="M199" s="411" t="e">
        <f>IF(#REF!="모두베기",#REF!,)</f>
        <v>#REF!</v>
      </c>
      <c r="N199" s="411" t="e">
        <f>IF(#REF!="줄베기",#REF!,)</f>
        <v>#REF!</v>
      </c>
      <c r="O199" s="411" t="e">
        <f>IF(#REF!="둘레베기",#REF!,)</f>
        <v>#REF!</v>
      </c>
      <c r="P199" s="411" t="e">
        <f>IF(#REF!="맹아제거",#REF!,)</f>
        <v>#REF!</v>
      </c>
      <c r="Q199" s="411"/>
      <c r="R199" s="411"/>
      <c r="S199" s="411"/>
      <c r="T199" s="412"/>
      <c r="U199" s="551"/>
      <c r="V199" s="551"/>
      <c r="W199" s="551"/>
      <c r="X199" s="551"/>
      <c r="Y199" s="551"/>
      <c r="Z199" s="551"/>
      <c r="AA199" s="412"/>
      <c r="AB199" s="412"/>
      <c r="AC199" s="412"/>
      <c r="AD199" s="412"/>
      <c r="AE199" s="412"/>
    </row>
    <row r="200" spans="1:34" ht="30" hidden="1" customHeight="1">
      <c r="A200" s="477" t="e">
        <f t="shared" si="36"/>
        <v>#REF!</v>
      </c>
      <c r="B200" s="413" t="e">
        <f t="shared" si="37"/>
        <v>#REF!</v>
      </c>
      <c r="C200" s="413" t="e">
        <f t="shared" si="37"/>
        <v>#REF!</v>
      </c>
      <c r="D200" s="413" t="e">
        <f t="shared" si="37"/>
        <v>#REF!</v>
      </c>
      <c r="E200" s="413" t="e">
        <f t="shared" si="37"/>
        <v>#REF!</v>
      </c>
      <c r="F200" s="413" t="e">
        <f t="shared" si="37"/>
        <v>#REF!</v>
      </c>
      <c r="G200" s="408" t="e">
        <f>+#REF!</f>
        <v>#REF!</v>
      </c>
      <c r="H200" s="408" t="e">
        <f>+#REF!</f>
        <v>#REF!</v>
      </c>
      <c r="I200" s="414" t="e">
        <f>+#REF!</f>
        <v>#REF!</v>
      </c>
      <c r="J200" s="408" t="e">
        <f>+#REF!</f>
        <v>#REF!</v>
      </c>
      <c r="K200" s="409" t="e">
        <f>+#REF!</f>
        <v>#REF!</v>
      </c>
      <c r="L200" s="410" t="e">
        <f t="shared" si="35"/>
        <v>#REF!</v>
      </c>
      <c r="M200" s="411" t="e">
        <f>IF(#REF!="모두베기",#REF!,)</f>
        <v>#REF!</v>
      </c>
      <c r="N200" s="411" t="e">
        <f>IF(#REF!="줄베기",#REF!,)</f>
        <v>#REF!</v>
      </c>
      <c r="O200" s="411" t="e">
        <f>IF(#REF!="둘레베기",#REF!,)</f>
        <v>#REF!</v>
      </c>
      <c r="P200" s="411" t="e">
        <f>IF(#REF!="맹아제거",#REF!,)</f>
        <v>#REF!</v>
      </c>
      <c r="Q200" s="411"/>
      <c r="R200" s="411"/>
      <c r="S200" s="411"/>
      <c r="T200" s="478"/>
      <c r="U200" s="550"/>
      <c r="V200" s="550"/>
      <c r="W200" s="550"/>
      <c r="X200" s="550"/>
      <c r="Y200" s="550"/>
      <c r="Z200" s="550"/>
      <c r="AA200" s="478"/>
      <c r="AB200" s="478"/>
      <c r="AC200" s="478"/>
      <c r="AD200" s="478"/>
      <c r="AE200" s="478"/>
    </row>
    <row r="201" spans="1:34" ht="30" hidden="1" customHeight="1">
      <c r="A201" s="477" t="e">
        <f t="shared" si="36"/>
        <v>#REF!</v>
      </c>
      <c r="B201" s="413" t="e">
        <f t="shared" si="37"/>
        <v>#REF!</v>
      </c>
      <c r="C201" s="413" t="e">
        <f t="shared" si="37"/>
        <v>#REF!</v>
      </c>
      <c r="D201" s="413" t="e">
        <f t="shared" si="37"/>
        <v>#REF!</v>
      </c>
      <c r="E201" s="413" t="e">
        <f t="shared" si="37"/>
        <v>#REF!</v>
      </c>
      <c r="F201" s="413" t="e">
        <f t="shared" si="37"/>
        <v>#REF!</v>
      </c>
      <c r="G201" s="408" t="e">
        <f>+#REF!</f>
        <v>#REF!</v>
      </c>
      <c r="H201" s="408" t="e">
        <f>+#REF!</f>
        <v>#REF!</v>
      </c>
      <c r="I201" s="414" t="e">
        <f>+#REF!</f>
        <v>#REF!</v>
      </c>
      <c r="J201" s="408" t="e">
        <f>+#REF!</f>
        <v>#REF!</v>
      </c>
      <c r="K201" s="409" t="e">
        <f>+#REF!</f>
        <v>#REF!</v>
      </c>
      <c r="L201" s="410" t="e">
        <f t="shared" si="35"/>
        <v>#REF!</v>
      </c>
      <c r="M201" s="411" t="e">
        <f>IF(#REF!="모두베기",#REF!,)</f>
        <v>#REF!</v>
      </c>
      <c r="N201" s="411" t="e">
        <f>IF(#REF!="줄베기",#REF!,)</f>
        <v>#REF!</v>
      </c>
      <c r="O201" s="411" t="e">
        <f>IF(#REF!="둘레베기",#REF!,)</f>
        <v>#REF!</v>
      </c>
      <c r="P201" s="411" t="e">
        <f>IF(#REF!="맹아제거",#REF!,)</f>
        <v>#REF!</v>
      </c>
      <c r="Q201" s="411"/>
      <c r="R201" s="411"/>
      <c r="S201" s="411"/>
      <c r="T201" s="478"/>
      <c r="U201" s="550"/>
      <c r="V201" s="550"/>
      <c r="W201" s="550"/>
      <c r="X201" s="550"/>
      <c r="Y201" s="550"/>
      <c r="Z201" s="550"/>
      <c r="AA201" s="478"/>
      <c r="AB201" s="478"/>
      <c r="AC201" s="478"/>
      <c r="AD201" s="478"/>
      <c r="AE201" s="478"/>
    </row>
    <row r="202" spans="1:34" ht="30" hidden="1" customHeight="1">
      <c r="A202" s="477" t="e">
        <f t="shared" si="36"/>
        <v>#REF!</v>
      </c>
      <c r="B202" s="413" t="e">
        <f t="shared" si="37"/>
        <v>#REF!</v>
      </c>
      <c r="C202" s="413" t="e">
        <f t="shared" si="37"/>
        <v>#REF!</v>
      </c>
      <c r="D202" s="413" t="e">
        <f t="shared" si="37"/>
        <v>#REF!</v>
      </c>
      <c r="E202" s="413" t="e">
        <f t="shared" si="37"/>
        <v>#REF!</v>
      </c>
      <c r="F202" s="413" t="e">
        <f t="shared" si="37"/>
        <v>#REF!</v>
      </c>
      <c r="G202" s="408" t="e">
        <f>+#REF!</f>
        <v>#REF!</v>
      </c>
      <c r="H202" s="408" t="e">
        <f>+#REF!</f>
        <v>#REF!</v>
      </c>
      <c r="I202" s="414" t="e">
        <f>+#REF!</f>
        <v>#REF!</v>
      </c>
      <c r="J202" s="408" t="e">
        <f>+#REF!</f>
        <v>#REF!</v>
      </c>
      <c r="K202" s="409" t="e">
        <f>+#REF!</f>
        <v>#REF!</v>
      </c>
      <c r="L202" s="410" t="e">
        <f t="shared" si="35"/>
        <v>#REF!</v>
      </c>
      <c r="M202" s="411" t="e">
        <f>IF(#REF!="모두베기",#REF!,)</f>
        <v>#REF!</v>
      </c>
      <c r="N202" s="411" t="e">
        <f>IF(#REF!="줄베기",#REF!,)</f>
        <v>#REF!</v>
      </c>
      <c r="O202" s="411" t="e">
        <f>IF(#REF!="둘레베기",#REF!,)</f>
        <v>#REF!</v>
      </c>
      <c r="P202" s="411" t="e">
        <f>IF(#REF!="맹아제거",#REF!,)</f>
        <v>#REF!</v>
      </c>
      <c r="Q202" s="411"/>
      <c r="R202" s="411"/>
      <c r="S202" s="411"/>
      <c r="T202" s="478"/>
      <c r="U202" s="550"/>
      <c r="V202" s="550"/>
      <c r="W202" s="550"/>
      <c r="X202" s="550"/>
      <c r="Y202" s="550"/>
      <c r="Z202" s="550"/>
      <c r="AA202" s="478"/>
      <c r="AB202" s="478"/>
      <c r="AC202" s="478"/>
      <c r="AD202" s="478"/>
      <c r="AE202" s="478"/>
    </row>
    <row r="203" spans="1:34" ht="30" hidden="1" customHeight="1">
      <c r="A203" s="477" t="e">
        <f t="shared" si="36"/>
        <v>#REF!</v>
      </c>
      <c r="B203" s="413" t="e">
        <f t="shared" si="37"/>
        <v>#REF!</v>
      </c>
      <c r="C203" s="413" t="e">
        <f t="shared" si="37"/>
        <v>#REF!</v>
      </c>
      <c r="D203" s="413" t="e">
        <f t="shared" si="37"/>
        <v>#REF!</v>
      </c>
      <c r="E203" s="413" t="e">
        <f t="shared" si="37"/>
        <v>#REF!</v>
      </c>
      <c r="F203" s="413" t="e">
        <f t="shared" si="37"/>
        <v>#REF!</v>
      </c>
      <c r="G203" s="408" t="e">
        <f>+#REF!</f>
        <v>#REF!</v>
      </c>
      <c r="H203" s="408" t="e">
        <f>+#REF!</f>
        <v>#REF!</v>
      </c>
      <c r="I203" s="414" t="e">
        <f>+#REF!</f>
        <v>#REF!</v>
      </c>
      <c r="J203" s="408" t="e">
        <f>+#REF!</f>
        <v>#REF!</v>
      </c>
      <c r="K203" s="409" t="e">
        <f>+#REF!</f>
        <v>#REF!</v>
      </c>
      <c r="L203" s="410" t="e">
        <f t="shared" si="35"/>
        <v>#REF!</v>
      </c>
      <c r="M203" s="411" t="e">
        <f>IF(#REF!="모두베기",#REF!,)</f>
        <v>#REF!</v>
      </c>
      <c r="N203" s="411" t="e">
        <f>IF(#REF!="줄베기",#REF!,)</f>
        <v>#REF!</v>
      </c>
      <c r="O203" s="411" t="e">
        <f>IF(#REF!="둘레베기",#REF!,)</f>
        <v>#REF!</v>
      </c>
      <c r="P203" s="411" t="e">
        <f>IF(#REF!="맹아제거",#REF!,)</f>
        <v>#REF!</v>
      </c>
      <c r="Q203" s="411"/>
      <c r="R203" s="411"/>
      <c r="S203" s="411"/>
      <c r="T203" s="478"/>
      <c r="U203" s="550"/>
      <c r="V203" s="550"/>
      <c r="W203" s="550"/>
      <c r="X203" s="550"/>
      <c r="Y203" s="550"/>
      <c r="Z203" s="550"/>
      <c r="AA203" s="478"/>
      <c r="AB203" s="478"/>
      <c r="AC203" s="478"/>
      <c r="AD203" s="478"/>
      <c r="AE203" s="478"/>
    </row>
    <row r="204" spans="1:34" ht="30" hidden="1" customHeight="1">
      <c r="A204" s="477" t="e">
        <f t="shared" si="36"/>
        <v>#REF!</v>
      </c>
      <c r="B204" s="413" t="e">
        <f t="shared" si="37"/>
        <v>#REF!</v>
      </c>
      <c r="C204" s="413" t="e">
        <f t="shared" si="37"/>
        <v>#REF!</v>
      </c>
      <c r="D204" s="413" t="e">
        <f t="shared" si="37"/>
        <v>#REF!</v>
      </c>
      <c r="E204" s="413" t="e">
        <f t="shared" si="37"/>
        <v>#REF!</v>
      </c>
      <c r="F204" s="413" t="e">
        <f t="shared" si="37"/>
        <v>#REF!</v>
      </c>
      <c r="G204" s="408" t="e">
        <f>+#REF!</f>
        <v>#REF!</v>
      </c>
      <c r="H204" s="408" t="e">
        <f>+#REF!</f>
        <v>#REF!</v>
      </c>
      <c r="I204" s="414" t="e">
        <f>+#REF!</f>
        <v>#REF!</v>
      </c>
      <c r="J204" s="408" t="e">
        <f>+#REF!</f>
        <v>#REF!</v>
      </c>
      <c r="K204" s="409" t="e">
        <f>+#REF!</f>
        <v>#REF!</v>
      </c>
      <c r="L204" s="410" t="e">
        <f t="shared" si="35"/>
        <v>#REF!</v>
      </c>
      <c r="M204" s="411" t="e">
        <f>IF(#REF!="모두베기",#REF!,)</f>
        <v>#REF!</v>
      </c>
      <c r="N204" s="411" t="e">
        <f>IF(#REF!="줄베기",#REF!,)</f>
        <v>#REF!</v>
      </c>
      <c r="O204" s="411" t="e">
        <f>IF(#REF!="둘레베기",#REF!,)</f>
        <v>#REF!</v>
      </c>
      <c r="P204" s="411" t="e">
        <f>IF(#REF!="맹아제거",#REF!,)</f>
        <v>#REF!</v>
      </c>
      <c r="Q204" s="411"/>
      <c r="R204" s="411"/>
      <c r="S204" s="411"/>
      <c r="T204" s="478"/>
      <c r="U204" s="550"/>
      <c r="V204" s="550"/>
      <c r="W204" s="550"/>
      <c r="X204" s="550"/>
      <c r="Y204" s="550"/>
      <c r="Z204" s="550"/>
      <c r="AA204" s="478"/>
      <c r="AB204" s="478"/>
      <c r="AC204" s="478"/>
      <c r="AD204" s="478"/>
      <c r="AE204" s="478"/>
    </row>
    <row r="205" spans="1:34" ht="30" hidden="1" customHeight="1">
      <c r="A205" s="477" t="e">
        <f>IF(L205&gt;0,1,)</f>
        <v>#REF!</v>
      </c>
      <c r="B205" s="510" t="e">
        <f>+#REF!</f>
        <v>#REF!</v>
      </c>
      <c r="C205" s="510" t="e">
        <f>+#REF!</f>
        <v>#REF!</v>
      </c>
      <c r="D205" s="510" t="e">
        <f>+#REF!</f>
        <v>#REF!</v>
      </c>
      <c r="E205" s="510" t="e">
        <f>+#REF!</f>
        <v>#REF!</v>
      </c>
      <c r="F205" s="510" t="e">
        <f>+#REF!</f>
        <v>#REF!</v>
      </c>
      <c r="G205" s="510" t="e">
        <f>+#REF!</f>
        <v>#REF!</v>
      </c>
      <c r="H205" s="511" t="e">
        <f>+#REF!</f>
        <v>#REF!</v>
      </c>
      <c r="I205" s="512" t="e">
        <f>+#REF!</f>
        <v>#REF!</v>
      </c>
      <c r="J205" s="511" t="e">
        <f>+#REF!</f>
        <v>#REF!</v>
      </c>
      <c r="K205" s="513" t="e">
        <f>+#REF!</f>
        <v>#REF!</v>
      </c>
      <c r="L205" s="514" t="e">
        <f t="shared" si="35"/>
        <v>#REF!</v>
      </c>
      <c r="M205" s="515" t="e">
        <f>IF(#REF!="모두베기",#REF!,)</f>
        <v>#REF!</v>
      </c>
      <c r="N205" s="515" t="e">
        <f>IF(#REF!="줄베기",#REF!,)</f>
        <v>#REF!</v>
      </c>
      <c r="O205" s="515" t="e">
        <f>IF(#REF!="둘레베기",#REF!,)</f>
        <v>#REF!</v>
      </c>
      <c r="P205" s="515" t="e">
        <f>IF(#REF!="맹아제거",#REF!,)</f>
        <v>#REF!</v>
      </c>
      <c r="Q205" s="514" t="s">
        <v>1107</v>
      </c>
      <c r="R205" s="515">
        <v>0</v>
      </c>
      <c r="S205" s="537" t="e">
        <f>#REF!</f>
        <v>#REF!</v>
      </c>
      <c r="T205" s="516" t="s">
        <v>1113</v>
      </c>
      <c r="U205" s="552"/>
      <c r="V205" s="552"/>
      <c r="W205" s="552"/>
      <c r="X205" s="552"/>
      <c r="Y205" s="552"/>
      <c r="Z205" s="552"/>
      <c r="AA205" s="516" t="e">
        <f>#REF!</f>
        <v>#REF!</v>
      </c>
      <c r="AB205" s="516" t="e">
        <f>#REF!</f>
        <v>#REF!</v>
      </c>
      <c r="AC205" s="517" t="e">
        <f>AB205/AA205</f>
        <v>#REF!</v>
      </c>
      <c r="AD205" s="517"/>
      <c r="AE205" s="516" t="s">
        <v>1119</v>
      </c>
      <c r="AF205" s="531" t="e">
        <f>AA205*M205</f>
        <v>#REF!</v>
      </c>
      <c r="AG205" s="531" t="e">
        <f>AB205*M205</f>
        <v>#REF!</v>
      </c>
      <c r="AH205" s="528"/>
    </row>
    <row r="206" spans="1:34" ht="30" hidden="1" customHeight="1">
      <c r="A206" s="477" t="e">
        <f t="shared" si="36"/>
        <v>#REF!</v>
      </c>
      <c r="B206" s="413" t="e">
        <f t="shared" ref="B206:F212" si="38">IF($A206&gt;0,B205,)</f>
        <v>#REF!</v>
      </c>
      <c r="C206" s="413" t="e">
        <f t="shared" si="38"/>
        <v>#REF!</v>
      </c>
      <c r="D206" s="413" t="e">
        <f t="shared" si="38"/>
        <v>#REF!</v>
      </c>
      <c r="E206" s="413" t="e">
        <f t="shared" si="38"/>
        <v>#REF!</v>
      </c>
      <c r="F206" s="413" t="e">
        <f t="shared" si="38"/>
        <v>#REF!</v>
      </c>
      <c r="G206" s="413" t="e">
        <f>+#REF!</f>
        <v>#REF!</v>
      </c>
      <c r="H206" s="408" t="e">
        <f>+#REF!</f>
        <v>#REF!</v>
      </c>
      <c r="I206" s="414" t="e">
        <f>+#REF!</f>
        <v>#REF!</v>
      </c>
      <c r="J206" s="408" t="e">
        <f>+#REF!</f>
        <v>#REF!</v>
      </c>
      <c r="K206" s="409" t="e">
        <f>+#REF!</f>
        <v>#REF!</v>
      </c>
      <c r="L206" s="410" t="e">
        <f t="shared" si="35"/>
        <v>#REF!</v>
      </c>
      <c r="M206" s="411" t="e">
        <f>IF(#REF!="모두베기",#REF!,)</f>
        <v>#REF!</v>
      </c>
      <c r="N206" s="411" t="e">
        <f>IF(#REF!="줄베기",#REF!,)</f>
        <v>#REF!</v>
      </c>
      <c r="O206" s="411" t="e">
        <f>IF(#REF!="둘레베기",#REF!,)</f>
        <v>#REF!</v>
      </c>
      <c r="P206" s="411" t="e">
        <f>IF(#REF!="맹아제거",#REF!,)</f>
        <v>#REF!</v>
      </c>
      <c r="Q206" s="411"/>
      <c r="R206" s="411"/>
      <c r="S206" s="411"/>
      <c r="T206" s="412"/>
      <c r="U206" s="551"/>
      <c r="V206" s="551"/>
      <c r="W206" s="551"/>
      <c r="X206" s="551"/>
      <c r="Y206" s="551"/>
      <c r="Z206" s="551"/>
      <c r="AA206" s="412"/>
      <c r="AB206" s="412"/>
      <c r="AC206" s="412"/>
      <c r="AD206" s="412"/>
      <c r="AE206" s="412"/>
    </row>
    <row r="207" spans="1:34" ht="30" hidden="1" customHeight="1">
      <c r="A207" s="477" t="e">
        <f t="shared" si="36"/>
        <v>#REF!</v>
      </c>
      <c r="B207" s="413" t="e">
        <f t="shared" si="38"/>
        <v>#REF!</v>
      </c>
      <c r="C207" s="413" t="e">
        <f t="shared" si="38"/>
        <v>#REF!</v>
      </c>
      <c r="D207" s="413" t="e">
        <f t="shared" si="38"/>
        <v>#REF!</v>
      </c>
      <c r="E207" s="413" t="e">
        <f t="shared" si="38"/>
        <v>#REF!</v>
      </c>
      <c r="F207" s="413" t="e">
        <f t="shared" si="38"/>
        <v>#REF!</v>
      </c>
      <c r="G207" s="413" t="e">
        <f>+#REF!</f>
        <v>#REF!</v>
      </c>
      <c r="H207" s="408" t="e">
        <f>+#REF!</f>
        <v>#REF!</v>
      </c>
      <c r="I207" s="414" t="e">
        <f>+#REF!</f>
        <v>#REF!</v>
      </c>
      <c r="J207" s="408" t="e">
        <f>+#REF!</f>
        <v>#REF!</v>
      </c>
      <c r="K207" s="409" t="e">
        <f>+#REF!</f>
        <v>#REF!</v>
      </c>
      <c r="L207" s="410" t="e">
        <f t="shared" si="35"/>
        <v>#REF!</v>
      </c>
      <c r="M207" s="411" t="e">
        <f>IF(#REF!="모두베기",#REF!,)</f>
        <v>#REF!</v>
      </c>
      <c r="N207" s="411" t="e">
        <f>IF(#REF!="줄베기",#REF!,)</f>
        <v>#REF!</v>
      </c>
      <c r="O207" s="411" t="e">
        <f>IF(#REF!="둘레베기",#REF!,)</f>
        <v>#REF!</v>
      </c>
      <c r="P207" s="411" t="e">
        <f>IF(#REF!="맹아제거",#REF!,)</f>
        <v>#REF!</v>
      </c>
      <c r="Q207" s="411"/>
      <c r="R207" s="411"/>
      <c r="S207" s="411"/>
      <c r="T207" s="412"/>
      <c r="U207" s="551"/>
      <c r="V207" s="551"/>
      <c r="W207" s="551"/>
      <c r="X207" s="551"/>
      <c r="Y207" s="551"/>
      <c r="Z207" s="551"/>
      <c r="AA207" s="412"/>
      <c r="AB207" s="412"/>
      <c r="AC207" s="412"/>
      <c r="AD207" s="412"/>
      <c r="AE207" s="412"/>
    </row>
    <row r="208" spans="1:34" ht="30" hidden="1" customHeight="1">
      <c r="A208" s="477" t="e">
        <f t="shared" si="36"/>
        <v>#REF!</v>
      </c>
      <c r="B208" s="413" t="e">
        <f t="shared" si="38"/>
        <v>#REF!</v>
      </c>
      <c r="C208" s="413" t="e">
        <f t="shared" si="38"/>
        <v>#REF!</v>
      </c>
      <c r="D208" s="413" t="e">
        <f t="shared" si="38"/>
        <v>#REF!</v>
      </c>
      <c r="E208" s="413" t="e">
        <f t="shared" si="38"/>
        <v>#REF!</v>
      </c>
      <c r="F208" s="413" t="e">
        <f t="shared" si="38"/>
        <v>#REF!</v>
      </c>
      <c r="G208" s="413" t="e">
        <f>+#REF!</f>
        <v>#REF!</v>
      </c>
      <c r="H208" s="408" t="e">
        <f>+#REF!</f>
        <v>#REF!</v>
      </c>
      <c r="I208" s="414" t="e">
        <f>+#REF!</f>
        <v>#REF!</v>
      </c>
      <c r="J208" s="408" t="e">
        <f>+#REF!</f>
        <v>#REF!</v>
      </c>
      <c r="K208" s="409" t="e">
        <f>+#REF!</f>
        <v>#REF!</v>
      </c>
      <c r="L208" s="410" t="e">
        <f t="shared" si="35"/>
        <v>#REF!</v>
      </c>
      <c r="M208" s="411" t="e">
        <f>IF(#REF!="모두베기",#REF!,)</f>
        <v>#REF!</v>
      </c>
      <c r="N208" s="411" t="e">
        <f>IF(#REF!="줄베기",#REF!,)</f>
        <v>#REF!</v>
      </c>
      <c r="O208" s="411" t="e">
        <f>IF(#REF!="둘레베기",#REF!,)</f>
        <v>#REF!</v>
      </c>
      <c r="P208" s="411" t="e">
        <f>IF(#REF!="맹아제거",#REF!,)</f>
        <v>#REF!</v>
      </c>
      <c r="Q208" s="411"/>
      <c r="R208" s="411"/>
      <c r="S208" s="411"/>
      <c r="T208" s="412"/>
      <c r="U208" s="551"/>
      <c r="V208" s="551"/>
      <c r="W208" s="551"/>
      <c r="X208" s="551"/>
      <c r="Y208" s="551"/>
      <c r="Z208" s="551"/>
      <c r="AA208" s="412"/>
      <c r="AB208" s="412"/>
      <c r="AC208" s="412"/>
      <c r="AD208" s="412"/>
      <c r="AE208" s="412"/>
    </row>
    <row r="209" spans="1:34" ht="30" hidden="1" customHeight="1">
      <c r="A209" s="477" t="e">
        <f t="shared" si="36"/>
        <v>#REF!</v>
      </c>
      <c r="B209" s="413" t="e">
        <f t="shared" si="38"/>
        <v>#REF!</v>
      </c>
      <c r="C209" s="413" t="e">
        <f t="shared" si="38"/>
        <v>#REF!</v>
      </c>
      <c r="D209" s="413" t="e">
        <f t="shared" si="38"/>
        <v>#REF!</v>
      </c>
      <c r="E209" s="413" t="e">
        <f t="shared" si="38"/>
        <v>#REF!</v>
      </c>
      <c r="F209" s="413" t="e">
        <f t="shared" si="38"/>
        <v>#REF!</v>
      </c>
      <c r="G209" s="413" t="e">
        <f>+#REF!</f>
        <v>#REF!</v>
      </c>
      <c r="H209" s="408" t="e">
        <f>+#REF!</f>
        <v>#REF!</v>
      </c>
      <c r="I209" s="414" t="e">
        <f>+#REF!</f>
        <v>#REF!</v>
      </c>
      <c r="J209" s="408" t="e">
        <f>+#REF!</f>
        <v>#REF!</v>
      </c>
      <c r="K209" s="409" t="e">
        <f>+#REF!</f>
        <v>#REF!</v>
      </c>
      <c r="L209" s="410" t="e">
        <f t="shared" si="35"/>
        <v>#REF!</v>
      </c>
      <c r="M209" s="411" t="e">
        <f>IF(#REF!="모두베기",#REF!,)</f>
        <v>#REF!</v>
      </c>
      <c r="N209" s="411" t="e">
        <f>IF(#REF!="줄베기",#REF!,)</f>
        <v>#REF!</v>
      </c>
      <c r="O209" s="411" t="e">
        <f>IF(#REF!="둘레베기",#REF!,)</f>
        <v>#REF!</v>
      </c>
      <c r="P209" s="411" t="e">
        <f>IF(#REF!="맹아제거",#REF!,)</f>
        <v>#REF!</v>
      </c>
      <c r="Q209" s="411"/>
      <c r="R209" s="411"/>
      <c r="S209" s="411"/>
      <c r="T209" s="412"/>
      <c r="U209" s="551"/>
      <c r="V209" s="551"/>
      <c r="W209" s="551"/>
      <c r="X209" s="551"/>
      <c r="Y209" s="551"/>
      <c r="Z209" s="551"/>
      <c r="AA209" s="412"/>
      <c r="AB209" s="412"/>
      <c r="AC209" s="412"/>
      <c r="AD209" s="412"/>
      <c r="AE209" s="412"/>
    </row>
    <row r="210" spans="1:34" ht="30" hidden="1" customHeight="1">
      <c r="A210" s="477" t="e">
        <f t="shared" si="36"/>
        <v>#REF!</v>
      </c>
      <c r="B210" s="413" t="e">
        <f t="shared" si="38"/>
        <v>#REF!</v>
      </c>
      <c r="C210" s="413" t="e">
        <f t="shared" si="38"/>
        <v>#REF!</v>
      </c>
      <c r="D210" s="413" t="e">
        <f t="shared" si="38"/>
        <v>#REF!</v>
      </c>
      <c r="E210" s="413" t="e">
        <f t="shared" si="38"/>
        <v>#REF!</v>
      </c>
      <c r="F210" s="413" t="e">
        <f t="shared" si="38"/>
        <v>#REF!</v>
      </c>
      <c r="G210" s="413" t="e">
        <f>+#REF!</f>
        <v>#REF!</v>
      </c>
      <c r="H210" s="408" t="e">
        <f>+#REF!</f>
        <v>#REF!</v>
      </c>
      <c r="I210" s="414" t="e">
        <f>+#REF!</f>
        <v>#REF!</v>
      </c>
      <c r="J210" s="408" t="e">
        <f>+#REF!</f>
        <v>#REF!</v>
      </c>
      <c r="K210" s="409" t="e">
        <f>+#REF!</f>
        <v>#REF!</v>
      </c>
      <c r="L210" s="410" t="e">
        <f t="shared" si="35"/>
        <v>#REF!</v>
      </c>
      <c r="M210" s="411" t="e">
        <f>IF(#REF!="모두베기",#REF!,)</f>
        <v>#REF!</v>
      </c>
      <c r="N210" s="411" t="e">
        <f>IF(#REF!="줄베기",#REF!,)</f>
        <v>#REF!</v>
      </c>
      <c r="O210" s="411" t="e">
        <f>IF(#REF!="둘레베기",#REF!,)</f>
        <v>#REF!</v>
      </c>
      <c r="P210" s="411" t="e">
        <f>IF(#REF!="맹아제거",#REF!,)</f>
        <v>#REF!</v>
      </c>
      <c r="Q210" s="411"/>
      <c r="R210" s="411"/>
      <c r="S210" s="411"/>
      <c r="T210" s="412"/>
      <c r="U210" s="551"/>
      <c r="V210" s="551"/>
      <c r="W210" s="551"/>
      <c r="X210" s="551"/>
      <c r="Y210" s="551"/>
      <c r="Z210" s="551"/>
      <c r="AA210" s="412"/>
      <c r="AB210" s="412"/>
      <c r="AC210" s="412"/>
      <c r="AD210" s="412"/>
      <c r="AE210" s="412"/>
    </row>
    <row r="211" spans="1:34" ht="30" hidden="1" customHeight="1">
      <c r="A211" s="477" t="e">
        <f t="shared" si="36"/>
        <v>#REF!</v>
      </c>
      <c r="B211" s="413" t="e">
        <f t="shared" si="38"/>
        <v>#REF!</v>
      </c>
      <c r="C211" s="413" t="e">
        <f t="shared" si="38"/>
        <v>#REF!</v>
      </c>
      <c r="D211" s="413" t="e">
        <f t="shared" si="38"/>
        <v>#REF!</v>
      </c>
      <c r="E211" s="413" t="e">
        <f t="shared" si="38"/>
        <v>#REF!</v>
      </c>
      <c r="F211" s="413" t="e">
        <f t="shared" si="38"/>
        <v>#REF!</v>
      </c>
      <c r="G211" s="413" t="e">
        <f>+#REF!</f>
        <v>#REF!</v>
      </c>
      <c r="H211" s="408" t="e">
        <f>+#REF!</f>
        <v>#REF!</v>
      </c>
      <c r="I211" s="414" t="e">
        <f>+#REF!</f>
        <v>#REF!</v>
      </c>
      <c r="J211" s="408" t="e">
        <f>+#REF!</f>
        <v>#REF!</v>
      </c>
      <c r="K211" s="409" t="e">
        <f>+#REF!</f>
        <v>#REF!</v>
      </c>
      <c r="L211" s="410" t="e">
        <f t="shared" si="35"/>
        <v>#REF!</v>
      </c>
      <c r="M211" s="411" t="e">
        <f>IF(#REF!="모두베기",#REF!,)</f>
        <v>#REF!</v>
      </c>
      <c r="N211" s="411" t="e">
        <f>IF(#REF!="줄베기",#REF!,)</f>
        <v>#REF!</v>
      </c>
      <c r="O211" s="411" t="e">
        <f>IF(#REF!="둘레베기",#REF!,)</f>
        <v>#REF!</v>
      </c>
      <c r="P211" s="411" t="e">
        <f>IF(#REF!="맹아제거",#REF!,)</f>
        <v>#REF!</v>
      </c>
      <c r="Q211" s="411"/>
      <c r="R211" s="411"/>
      <c r="S211" s="411"/>
      <c r="T211" s="412"/>
      <c r="U211" s="551"/>
      <c r="V211" s="551"/>
      <c r="W211" s="551"/>
      <c r="X211" s="551"/>
      <c r="Y211" s="551"/>
      <c r="Z211" s="551"/>
      <c r="AA211" s="412"/>
      <c r="AB211" s="412"/>
      <c r="AC211" s="412"/>
      <c r="AD211" s="412"/>
      <c r="AE211" s="412"/>
    </row>
    <row r="212" spans="1:34" ht="30" hidden="1" customHeight="1">
      <c r="A212" s="477" t="e">
        <f t="shared" si="36"/>
        <v>#REF!</v>
      </c>
      <c r="B212" s="413" t="e">
        <f t="shared" si="38"/>
        <v>#REF!</v>
      </c>
      <c r="C212" s="413" t="e">
        <f t="shared" si="38"/>
        <v>#REF!</v>
      </c>
      <c r="D212" s="413" t="e">
        <f t="shared" si="38"/>
        <v>#REF!</v>
      </c>
      <c r="E212" s="413" t="e">
        <f t="shared" si="38"/>
        <v>#REF!</v>
      </c>
      <c r="F212" s="413" t="e">
        <f t="shared" si="38"/>
        <v>#REF!</v>
      </c>
      <c r="G212" s="413" t="e">
        <f>+#REF!</f>
        <v>#REF!</v>
      </c>
      <c r="H212" s="408" t="e">
        <f>+#REF!</f>
        <v>#REF!</v>
      </c>
      <c r="I212" s="414" t="e">
        <f>+#REF!</f>
        <v>#REF!</v>
      </c>
      <c r="J212" s="408" t="e">
        <f>+#REF!</f>
        <v>#REF!</v>
      </c>
      <c r="K212" s="409" t="e">
        <f>+#REF!</f>
        <v>#REF!</v>
      </c>
      <c r="L212" s="410" t="e">
        <f t="shared" si="35"/>
        <v>#REF!</v>
      </c>
      <c r="M212" s="411" t="e">
        <f>IF(#REF!="모두베기",#REF!,)</f>
        <v>#REF!</v>
      </c>
      <c r="N212" s="411" t="e">
        <f>IF(#REF!="줄베기",#REF!,)</f>
        <v>#REF!</v>
      </c>
      <c r="O212" s="411" t="e">
        <f>IF(#REF!="둘레베기",#REF!,)</f>
        <v>#REF!</v>
      </c>
      <c r="P212" s="411" t="e">
        <f>IF(#REF!="맹아제거",#REF!,)</f>
        <v>#REF!</v>
      </c>
      <c r="Q212" s="411"/>
      <c r="R212" s="411"/>
      <c r="S212" s="411"/>
      <c r="T212" s="412"/>
      <c r="U212" s="551"/>
      <c r="V212" s="551"/>
      <c r="W212" s="551"/>
      <c r="X212" s="551"/>
      <c r="Y212" s="551"/>
      <c r="Z212" s="551"/>
      <c r="AA212" s="412"/>
      <c r="AB212" s="412"/>
      <c r="AC212" s="412"/>
      <c r="AD212" s="412"/>
      <c r="AE212" s="412"/>
    </row>
    <row r="213" spans="1:34" ht="30" customHeight="1">
      <c r="A213" s="477" t="e">
        <f>IF(R213&gt;0,1,)</f>
        <v>#REF!</v>
      </c>
      <c r="B213" s="413" t="e">
        <f>+#REF!</f>
        <v>#REF!</v>
      </c>
      <c r="C213" s="413" t="e">
        <f>+#REF!</f>
        <v>#REF!</v>
      </c>
      <c r="D213" s="413" t="e">
        <f>+#REF!</f>
        <v>#REF!</v>
      </c>
      <c r="E213" s="413" t="e">
        <f>+#REF!</f>
        <v>#REF!</v>
      </c>
      <c r="F213" s="413" t="e">
        <f>+#REF!</f>
        <v>#REF!</v>
      </c>
      <c r="G213" s="413" t="e">
        <f>+#REF!</f>
        <v>#REF!</v>
      </c>
      <c r="H213" s="408" t="e">
        <f>+#REF!</f>
        <v>#REF!</v>
      </c>
      <c r="I213" s="414" t="e">
        <f>+#REF!</f>
        <v>#REF!</v>
      </c>
      <c r="J213" s="408" t="e">
        <f>+#REF!</f>
        <v>#REF!</v>
      </c>
      <c r="K213" s="409" t="e">
        <f>+#REF!</f>
        <v>#REF!</v>
      </c>
      <c r="L213" s="410" t="e">
        <f t="shared" si="35"/>
        <v>#REF!</v>
      </c>
      <c r="M213" s="411" t="e">
        <f>IF(#REF!="모두베기",#REF!,)</f>
        <v>#REF!</v>
      </c>
      <c r="N213" s="411" t="e">
        <f>IF(#REF!="줄베기",#REF!,)</f>
        <v>#REF!</v>
      </c>
      <c r="O213" s="411" t="e">
        <f>IF(#REF!="둘레베기",#REF!,)</f>
        <v>#REF!</v>
      </c>
      <c r="P213" s="411" t="e">
        <f>IF(#REF!="맹아제거",#REF!,)</f>
        <v>#REF!</v>
      </c>
      <c r="Q213" s="410" t="s">
        <v>1107</v>
      </c>
      <c r="R213" s="411" t="e">
        <f>M213</f>
        <v>#REF!</v>
      </c>
      <c r="S213" s="537" t="e">
        <f>#REF!</f>
        <v>#REF!</v>
      </c>
      <c r="T213" s="412" t="s">
        <v>1134</v>
      </c>
      <c r="U213" s="568">
        <v>8.3000000000000007</v>
      </c>
      <c r="V213" s="568"/>
      <c r="W213" s="568"/>
      <c r="X213" s="568"/>
      <c r="Y213" s="568"/>
      <c r="Z213" s="568">
        <v>8.3000000000000007</v>
      </c>
      <c r="AA213" s="412" t="e">
        <f>#REF!</f>
        <v>#REF!</v>
      </c>
      <c r="AB213" s="412" t="e">
        <f>#REF!</f>
        <v>#REF!</v>
      </c>
      <c r="AC213" s="495" t="e">
        <f>AB213/AA213</f>
        <v>#REF!</v>
      </c>
      <c r="AD213" s="495"/>
      <c r="AE213" s="412"/>
      <c r="AF213" s="531" t="e">
        <f>AA213*M213</f>
        <v>#REF!</v>
      </c>
      <c r="AG213" s="531" t="e">
        <f>AB213*M213</f>
        <v>#REF!</v>
      </c>
      <c r="AH213" s="528"/>
    </row>
    <row r="214" spans="1:34" ht="30" hidden="1" customHeight="1">
      <c r="A214" s="477" t="e">
        <f t="shared" si="36"/>
        <v>#REF!</v>
      </c>
      <c r="B214" s="413" t="e">
        <f>IF($A214&gt;0,B213,)</f>
        <v>#REF!</v>
      </c>
      <c r="C214" s="413" t="e">
        <f>IF($A214&gt;0,C213,)</f>
        <v>#REF!</v>
      </c>
      <c r="D214" s="413" t="e">
        <f>IF($A214&gt;0,D213,)</f>
        <v>#REF!</v>
      </c>
      <c r="E214" s="413" t="e">
        <f>IF($A214&gt;0,E213,)</f>
        <v>#REF!</v>
      </c>
      <c r="F214" s="413" t="e">
        <f t="shared" ref="F214:F260" si="39">IF($A214&gt;0,F213,)</f>
        <v>#REF!</v>
      </c>
      <c r="G214" s="413" t="e">
        <f>+#REF!</f>
        <v>#REF!</v>
      </c>
      <c r="H214" s="408" t="e">
        <f>+#REF!</f>
        <v>#REF!</v>
      </c>
      <c r="I214" s="414" t="e">
        <f>+#REF!</f>
        <v>#REF!</v>
      </c>
      <c r="J214" s="408" t="e">
        <f>+#REF!</f>
        <v>#REF!</v>
      </c>
      <c r="K214" s="409" t="e">
        <f>+#REF!</f>
        <v>#REF!</v>
      </c>
      <c r="L214" s="410" t="e">
        <f t="shared" si="35"/>
        <v>#REF!</v>
      </c>
      <c r="M214" s="411" t="e">
        <f>IF(#REF!="모두베기",#REF!,)</f>
        <v>#REF!</v>
      </c>
      <c r="N214" s="411" t="e">
        <f>IF(#REF!="줄베기",#REF!,)</f>
        <v>#REF!</v>
      </c>
      <c r="O214" s="411" t="e">
        <f>IF(#REF!="둘레베기",#REF!,)</f>
        <v>#REF!</v>
      </c>
      <c r="P214" s="411" t="e">
        <f>IF(#REF!="맹아제거",#REF!,)</f>
        <v>#REF!</v>
      </c>
      <c r="Q214" s="411"/>
      <c r="R214" s="411"/>
      <c r="S214" s="411"/>
      <c r="T214" s="412"/>
      <c r="U214" s="551"/>
      <c r="V214" s="551"/>
      <c r="W214" s="551"/>
      <c r="X214" s="551"/>
      <c r="Y214" s="551"/>
      <c r="Z214" s="551"/>
      <c r="AA214" s="412"/>
      <c r="AB214" s="412"/>
      <c r="AC214" s="412"/>
      <c r="AD214" s="412"/>
      <c r="AE214" s="412"/>
    </row>
    <row r="215" spans="1:34" ht="30" hidden="1" customHeight="1">
      <c r="A215" s="477" t="e">
        <f t="shared" si="36"/>
        <v>#REF!</v>
      </c>
      <c r="B215" s="413" t="e">
        <f t="shared" ref="B215:E220" si="40">IF($A215&gt;0,B214,)</f>
        <v>#REF!</v>
      </c>
      <c r="C215" s="413" t="e">
        <f t="shared" si="40"/>
        <v>#REF!</v>
      </c>
      <c r="D215" s="413" t="e">
        <f t="shared" si="40"/>
        <v>#REF!</v>
      </c>
      <c r="E215" s="413" t="e">
        <f t="shared" si="40"/>
        <v>#REF!</v>
      </c>
      <c r="F215" s="413" t="e">
        <f t="shared" si="39"/>
        <v>#REF!</v>
      </c>
      <c r="G215" s="413" t="e">
        <f>+#REF!</f>
        <v>#REF!</v>
      </c>
      <c r="H215" s="408" t="e">
        <f>+#REF!</f>
        <v>#REF!</v>
      </c>
      <c r="I215" s="414" t="e">
        <f>+#REF!</f>
        <v>#REF!</v>
      </c>
      <c r="J215" s="408" t="e">
        <f>+#REF!</f>
        <v>#REF!</v>
      </c>
      <c r="K215" s="409" t="e">
        <f>+#REF!</f>
        <v>#REF!</v>
      </c>
      <c r="L215" s="410" t="e">
        <f t="shared" si="35"/>
        <v>#REF!</v>
      </c>
      <c r="M215" s="411" t="e">
        <f>IF(#REF!="모두베기",#REF!,)</f>
        <v>#REF!</v>
      </c>
      <c r="N215" s="411" t="e">
        <f>IF(#REF!="줄베기",#REF!,)</f>
        <v>#REF!</v>
      </c>
      <c r="O215" s="411" t="e">
        <f>IF(#REF!="둘레베기",#REF!,)</f>
        <v>#REF!</v>
      </c>
      <c r="P215" s="411" t="e">
        <f>IF(#REF!="맹아제거",#REF!,)</f>
        <v>#REF!</v>
      </c>
      <c r="Q215" s="411"/>
      <c r="R215" s="411"/>
      <c r="S215" s="411"/>
      <c r="T215" s="412"/>
      <c r="U215" s="551"/>
      <c r="V215" s="551"/>
      <c r="W215" s="551"/>
      <c r="X215" s="551"/>
      <c r="Y215" s="551"/>
      <c r="Z215" s="551"/>
      <c r="AA215" s="412"/>
      <c r="AB215" s="412"/>
      <c r="AC215" s="412"/>
      <c r="AD215" s="412"/>
      <c r="AE215" s="412"/>
    </row>
    <row r="216" spans="1:34" ht="30" hidden="1" customHeight="1">
      <c r="A216" s="477" t="e">
        <f t="shared" si="36"/>
        <v>#REF!</v>
      </c>
      <c r="B216" s="413" t="e">
        <f t="shared" si="40"/>
        <v>#REF!</v>
      </c>
      <c r="C216" s="413" t="e">
        <f t="shared" si="40"/>
        <v>#REF!</v>
      </c>
      <c r="D216" s="413" t="e">
        <f t="shared" si="40"/>
        <v>#REF!</v>
      </c>
      <c r="E216" s="413" t="e">
        <f t="shared" si="40"/>
        <v>#REF!</v>
      </c>
      <c r="F216" s="413" t="e">
        <f t="shared" si="39"/>
        <v>#REF!</v>
      </c>
      <c r="G216" s="413" t="e">
        <f>+#REF!</f>
        <v>#REF!</v>
      </c>
      <c r="H216" s="408" t="e">
        <f>+#REF!</f>
        <v>#REF!</v>
      </c>
      <c r="I216" s="414" t="e">
        <f>+#REF!</f>
        <v>#REF!</v>
      </c>
      <c r="J216" s="408" t="e">
        <f>+#REF!</f>
        <v>#REF!</v>
      </c>
      <c r="K216" s="409" t="e">
        <f>+#REF!</f>
        <v>#REF!</v>
      </c>
      <c r="L216" s="410" t="e">
        <f t="shared" si="35"/>
        <v>#REF!</v>
      </c>
      <c r="M216" s="411" t="e">
        <f>IF(#REF!="모두베기",#REF!,)</f>
        <v>#REF!</v>
      </c>
      <c r="N216" s="411" t="e">
        <f>IF(#REF!="줄베기",#REF!,)</f>
        <v>#REF!</v>
      </c>
      <c r="O216" s="411" t="e">
        <f>IF(#REF!="둘레베기",#REF!,)</f>
        <v>#REF!</v>
      </c>
      <c r="P216" s="411" t="e">
        <f>IF(#REF!="맹아제거",#REF!,)</f>
        <v>#REF!</v>
      </c>
      <c r="Q216" s="411"/>
      <c r="R216" s="411"/>
      <c r="S216" s="411"/>
      <c r="T216" s="412"/>
      <c r="U216" s="551"/>
      <c r="V216" s="551"/>
      <c r="W216" s="551"/>
      <c r="X216" s="551"/>
      <c r="Y216" s="551"/>
      <c r="Z216" s="551"/>
      <c r="AA216" s="412"/>
      <c r="AB216" s="412"/>
      <c r="AC216" s="412"/>
      <c r="AD216" s="412"/>
      <c r="AE216" s="412"/>
    </row>
    <row r="217" spans="1:34" ht="30" hidden="1" customHeight="1">
      <c r="A217" s="477" t="e">
        <f t="shared" si="36"/>
        <v>#REF!</v>
      </c>
      <c r="B217" s="413" t="e">
        <f t="shared" si="40"/>
        <v>#REF!</v>
      </c>
      <c r="C217" s="413" t="e">
        <f t="shared" si="40"/>
        <v>#REF!</v>
      </c>
      <c r="D217" s="413" t="e">
        <f t="shared" si="40"/>
        <v>#REF!</v>
      </c>
      <c r="E217" s="413" t="e">
        <f t="shared" si="40"/>
        <v>#REF!</v>
      </c>
      <c r="F217" s="413" t="e">
        <f t="shared" si="39"/>
        <v>#REF!</v>
      </c>
      <c r="G217" s="413" t="e">
        <f>+#REF!</f>
        <v>#REF!</v>
      </c>
      <c r="H217" s="408" t="e">
        <f>+#REF!</f>
        <v>#REF!</v>
      </c>
      <c r="I217" s="414" t="e">
        <f>+#REF!</f>
        <v>#REF!</v>
      </c>
      <c r="J217" s="408" t="e">
        <f>+#REF!</f>
        <v>#REF!</v>
      </c>
      <c r="K217" s="409" t="e">
        <f>+#REF!</f>
        <v>#REF!</v>
      </c>
      <c r="L217" s="410" t="e">
        <f t="shared" si="35"/>
        <v>#REF!</v>
      </c>
      <c r="M217" s="411" t="e">
        <f>IF(#REF!="모두베기",#REF!,)</f>
        <v>#REF!</v>
      </c>
      <c r="N217" s="411" t="e">
        <f>IF(#REF!="줄베기",#REF!,)</f>
        <v>#REF!</v>
      </c>
      <c r="O217" s="411" t="e">
        <f>IF(#REF!="둘레베기",#REF!,)</f>
        <v>#REF!</v>
      </c>
      <c r="P217" s="411" t="e">
        <f>IF(#REF!="맹아제거",#REF!,)</f>
        <v>#REF!</v>
      </c>
      <c r="Q217" s="411"/>
      <c r="R217" s="411"/>
      <c r="S217" s="411"/>
      <c r="T217" s="412"/>
      <c r="U217" s="551"/>
      <c r="V217" s="551"/>
      <c r="W217" s="551"/>
      <c r="X217" s="551"/>
      <c r="Y217" s="551"/>
      <c r="Z217" s="551"/>
      <c r="AA217" s="412"/>
      <c r="AB217" s="412"/>
      <c r="AC217" s="412"/>
      <c r="AD217" s="412"/>
      <c r="AE217" s="412"/>
    </row>
    <row r="218" spans="1:34" ht="30" hidden="1" customHeight="1">
      <c r="A218" s="477" t="e">
        <f t="shared" si="36"/>
        <v>#REF!</v>
      </c>
      <c r="B218" s="413" t="e">
        <f t="shared" si="40"/>
        <v>#REF!</v>
      </c>
      <c r="C218" s="413" t="e">
        <f t="shared" si="40"/>
        <v>#REF!</v>
      </c>
      <c r="D218" s="413" t="e">
        <f t="shared" si="40"/>
        <v>#REF!</v>
      </c>
      <c r="E218" s="413" t="e">
        <f t="shared" si="40"/>
        <v>#REF!</v>
      </c>
      <c r="F218" s="413" t="e">
        <f t="shared" si="39"/>
        <v>#REF!</v>
      </c>
      <c r="G218" s="413" t="e">
        <f>+#REF!</f>
        <v>#REF!</v>
      </c>
      <c r="H218" s="408" t="e">
        <f>+#REF!</f>
        <v>#REF!</v>
      </c>
      <c r="I218" s="414" t="e">
        <f>+#REF!</f>
        <v>#REF!</v>
      </c>
      <c r="J218" s="408" t="e">
        <f>+#REF!</f>
        <v>#REF!</v>
      </c>
      <c r="K218" s="409" t="e">
        <f>+#REF!</f>
        <v>#REF!</v>
      </c>
      <c r="L218" s="410" t="e">
        <f t="shared" si="35"/>
        <v>#REF!</v>
      </c>
      <c r="M218" s="411" t="e">
        <f>IF(#REF!="모두베기",#REF!,)</f>
        <v>#REF!</v>
      </c>
      <c r="N218" s="411" t="e">
        <f>IF(#REF!="줄베기",#REF!,)</f>
        <v>#REF!</v>
      </c>
      <c r="O218" s="411" t="e">
        <f>IF(#REF!="둘레베기",#REF!,)</f>
        <v>#REF!</v>
      </c>
      <c r="P218" s="411" t="e">
        <f>IF(#REF!="맹아제거",#REF!,)</f>
        <v>#REF!</v>
      </c>
      <c r="Q218" s="411"/>
      <c r="R218" s="411"/>
      <c r="S218" s="411"/>
      <c r="T218" s="412"/>
      <c r="U218" s="551"/>
      <c r="V218" s="551"/>
      <c r="W218" s="551"/>
      <c r="X218" s="551"/>
      <c r="Y218" s="551"/>
      <c r="Z218" s="551"/>
      <c r="AA218" s="412"/>
      <c r="AB218" s="412"/>
      <c r="AC218" s="412"/>
      <c r="AD218" s="412"/>
      <c r="AE218" s="412"/>
    </row>
    <row r="219" spans="1:34" ht="30" hidden="1" customHeight="1">
      <c r="A219" s="477" t="e">
        <f t="shared" si="36"/>
        <v>#REF!</v>
      </c>
      <c r="B219" s="413" t="e">
        <f t="shared" si="40"/>
        <v>#REF!</v>
      </c>
      <c r="C219" s="413" t="e">
        <f t="shared" si="40"/>
        <v>#REF!</v>
      </c>
      <c r="D219" s="413" t="e">
        <f t="shared" si="40"/>
        <v>#REF!</v>
      </c>
      <c r="E219" s="413" t="e">
        <f t="shared" si="40"/>
        <v>#REF!</v>
      </c>
      <c r="F219" s="413" t="e">
        <f t="shared" si="39"/>
        <v>#REF!</v>
      </c>
      <c r="G219" s="413" t="e">
        <f>+#REF!</f>
        <v>#REF!</v>
      </c>
      <c r="H219" s="408" t="e">
        <f>+#REF!</f>
        <v>#REF!</v>
      </c>
      <c r="I219" s="414" t="e">
        <f>+#REF!</f>
        <v>#REF!</v>
      </c>
      <c r="J219" s="408" t="e">
        <f>+#REF!</f>
        <v>#REF!</v>
      </c>
      <c r="K219" s="409" t="e">
        <f>+#REF!</f>
        <v>#REF!</v>
      </c>
      <c r="L219" s="410" t="e">
        <f t="shared" si="35"/>
        <v>#REF!</v>
      </c>
      <c r="M219" s="411" t="e">
        <f>IF(#REF!="모두베기",#REF!,)</f>
        <v>#REF!</v>
      </c>
      <c r="N219" s="411" t="e">
        <f>IF(#REF!="줄베기",#REF!,)</f>
        <v>#REF!</v>
      </c>
      <c r="O219" s="411" t="e">
        <f>IF(#REF!="둘레베기",#REF!,)</f>
        <v>#REF!</v>
      </c>
      <c r="P219" s="411" t="e">
        <f>IF(#REF!="맹아제거",#REF!,)</f>
        <v>#REF!</v>
      </c>
      <c r="Q219" s="411"/>
      <c r="R219" s="411"/>
      <c r="S219" s="411"/>
      <c r="T219" s="412"/>
      <c r="U219" s="551"/>
      <c r="V219" s="551"/>
      <c r="W219" s="551"/>
      <c r="X219" s="551"/>
      <c r="Y219" s="551"/>
      <c r="Z219" s="551"/>
      <c r="AA219" s="412"/>
      <c r="AB219" s="412"/>
      <c r="AC219" s="412"/>
      <c r="AD219" s="412"/>
      <c r="AE219" s="412"/>
    </row>
    <row r="220" spans="1:34" ht="30" hidden="1" customHeight="1">
      <c r="A220" s="477" t="e">
        <f t="shared" si="36"/>
        <v>#REF!</v>
      </c>
      <c r="B220" s="413" t="e">
        <f t="shared" si="40"/>
        <v>#REF!</v>
      </c>
      <c r="C220" s="413" t="e">
        <f t="shared" si="40"/>
        <v>#REF!</v>
      </c>
      <c r="D220" s="413" t="e">
        <f t="shared" si="40"/>
        <v>#REF!</v>
      </c>
      <c r="E220" s="413" t="e">
        <f t="shared" si="40"/>
        <v>#REF!</v>
      </c>
      <c r="F220" s="413" t="e">
        <f t="shared" si="39"/>
        <v>#REF!</v>
      </c>
      <c r="G220" s="413" t="e">
        <f>+#REF!</f>
        <v>#REF!</v>
      </c>
      <c r="H220" s="408" t="e">
        <f>+#REF!</f>
        <v>#REF!</v>
      </c>
      <c r="I220" s="414" t="e">
        <f>+#REF!</f>
        <v>#REF!</v>
      </c>
      <c r="J220" s="408" t="e">
        <f>+#REF!</f>
        <v>#REF!</v>
      </c>
      <c r="K220" s="409" t="e">
        <f>+#REF!</f>
        <v>#REF!</v>
      </c>
      <c r="L220" s="410" t="e">
        <f t="shared" si="35"/>
        <v>#REF!</v>
      </c>
      <c r="M220" s="411" t="e">
        <f>IF(#REF!="모두베기",#REF!,)</f>
        <v>#REF!</v>
      </c>
      <c r="N220" s="411" t="e">
        <f>IF(#REF!="줄베기",#REF!,)</f>
        <v>#REF!</v>
      </c>
      <c r="O220" s="411" t="e">
        <f>IF(#REF!="둘레베기",#REF!,)</f>
        <v>#REF!</v>
      </c>
      <c r="P220" s="411" t="e">
        <f>IF(#REF!="맹아제거",#REF!,)</f>
        <v>#REF!</v>
      </c>
      <c r="Q220" s="411"/>
      <c r="R220" s="411"/>
      <c r="S220" s="411"/>
      <c r="T220" s="412"/>
      <c r="U220" s="551"/>
      <c r="V220" s="551"/>
      <c r="W220" s="551"/>
      <c r="X220" s="551"/>
      <c r="Y220" s="551"/>
      <c r="Z220" s="551"/>
      <c r="AA220" s="412"/>
      <c r="AB220" s="412"/>
      <c r="AC220" s="412"/>
      <c r="AD220" s="412"/>
      <c r="AE220" s="412"/>
    </row>
    <row r="221" spans="1:34" ht="30" customHeight="1">
      <c r="A221" s="477" t="e">
        <f>IF(R221&gt;0,1,)</f>
        <v>#REF!</v>
      </c>
      <c r="B221" s="413" t="e">
        <f>+#REF!</f>
        <v>#REF!</v>
      </c>
      <c r="C221" s="413" t="e">
        <f>+#REF!</f>
        <v>#REF!</v>
      </c>
      <c r="D221" s="413" t="e">
        <f>+#REF!</f>
        <v>#REF!</v>
      </c>
      <c r="E221" s="413" t="e">
        <f>+#REF!</f>
        <v>#REF!</v>
      </c>
      <c r="F221" s="413" t="e">
        <f>+#REF!</f>
        <v>#REF!</v>
      </c>
      <c r="G221" s="413" t="e">
        <f>+#REF!</f>
        <v>#REF!</v>
      </c>
      <c r="H221" s="408" t="e">
        <f>+#REF!</f>
        <v>#REF!</v>
      </c>
      <c r="I221" s="414" t="e">
        <f>+#REF!</f>
        <v>#REF!</v>
      </c>
      <c r="J221" s="408" t="e">
        <f>+#REF!</f>
        <v>#REF!</v>
      </c>
      <c r="K221" s="409" t="e">
        <f>+#REF!</f>
        <v>#REF!</v>
      </c>
      <c r="L221" s="410" t="e">
        <f t="shared" si="35"/>
        <v>#REF!</v>
      </c>
      <c r="M221" s="411" t="e">
        <f>IF(#REF!="모두베기",#REF!,)</f>
        <v>#REF!</v>
      </c>
      <c r="N221" s="411" t="e">
        <f>IF(#REF!="줄베기",#REF!,)</f>
        <v>#REF!</v>
      </c>
      <c r="O221" s="411" t="e">
        <f>IF(#REF!="둘레베기",#REF!,)</f>
        <v>#REF!</v>
      </c>
      <c r="P221" s="411" t="e">
        <f>IF(#REF!="맹아제거",#REF!,)</f>
        <v>#REF!</v>
      </c>
      <c r="Q221" s="410" t="s">
        <v>1107</v>
      </c>
      <c r="R221" s="411" t="e">
        <f>M221</f>
        <v>#REF!</v>
      </c>
      <c r="S221" s="537" t="e">
        <f>#REF!</f>
        <v>#REF!</v>
      </c>
      <c r="T221" s="412" t="s">
        <v>1134</v>
      </c>
      <c r="U221" s="568">
        <v>1</v>
      </c>
      <c r="V221" s="568"/>
      <c r="W221" s="568"/>
      <c r="X221" s="568"/>
      <c r="Y221" s="568"/>
      <c r="Z221" s="568">
        <v>1</v>
      </c>
      <c r="AA221" s="412" t="e">
        <f>#REF!</f>
        <v>#REF!</v>
      </c>
      <c r="AB221" s="412" t="e">
        <f>#REF!</f>
        <v>#REF!</v>
      </c>
      <c r="AC221" s="495" t="e">
        <f>AB221/AA221</f>
        <v>#REF!</v>
      </c>
      <c r="AD221" s="495"/>
      <c r="AE221" s="412"/>
      <c r="AF221" s="531" t="e">
        <f>AA221*M221</f>
        <v>#REF!</v>
      </c>
      <c r="AG221" s="531" t="e">
        <f>AB221*M221</f>
        <v>#REF!</v>
      </c>
      <c r="AH221" s="528"/>
    </row>
    <row r="222" spans="1:34" ht="30" hidden="1" customHeight="1">
      <c r="A222" s="477" t="e">
        <f t="shared" si="36"/>
        <v>#REF!</v>
      </c>
      <c r="B222" s="413" t="e">
        <f>IF($A222&gt;0,B221,)</f>
        <v>#REF!</v>
      </c>
      <c r="C222" s="413" t="e">
        <f>IF($A222&gt;0,C221,)</f>
        <v>#REF!</v>
      </c>
      <c r="D222" s="413" t="e">
        <f>IF($A222&gt;0,D221,)</f>
        <v>#REF!</v>
      </c>
      <c r="E222" s="413" t="e">
        <f>IF($A222&gt;0,E221,)</f>
        <v>#REF!</v>
      </c>
      <c r="F222" s="413" t="e">
        <f t="shared" si="39"/>
        <v>#REF!</v>
      </c>
      <c r="G222" s="413" t="e">
        <f>+#REF!</f>
        <v>#REF!</v>
      </c>
      <c r="H222" s="408" t="e">
        <f>+#REF!</f>
        <v>#REF!</v>
      </c>
      <c r="I222" s="414" t="e">
        <f>+#REF!</f>
        <v>#REF!</v>
      </c>
      <c r="J222" s="408" t="e">
        <f>+#REF!</f>
        <v>#REF!</v>
      </c>
      <c r="K222" s="409" t="e">
        <f>+#REF!</f>
        <v>#REF!</v>
      </c>
      <c r="L222" s="410" t="e">
        <f t="shared" si="35"/>
        <v>#REF!</v>
      </c>
      <c r="M222" s="411" t="e">
        <f>IF(#REF!="모두베기",#REF!,)</f>
        <v>#REF!</v>
      </c>
      <c r="N222" s="411" t="e">
        <f>IF(#REF!="줄베기",#REF!,)</f>
        <v>#REF!</v>
      </c>
      <c r="O222" s="411" t="e">
        <f>IF(#REF!="둘레베기",#REF!,)</f>
        <v>#REF!</v>
      </c>
      <c r="P222" s="411" t="e">
        <f>IF(#REF!="맹아제거",#REF!,)</f>
        <v>#REF!</v>
      </c>
      <c r="Q222" s="411"/>
      <c r="R222" s="411"/>
      <c r="S222" s="411"/>
      <c r="T222" s="412"/>
      <c r="U222" s="551"/>
      <c r="V222" s="551"/>
      <c r="W222" s="551"/>
      <c r="X222" s="551"/>
      <c r="Y222" s="551"/>
      <c r="Z222" s="551"/>
      <c r="AA222" s="412"/>
      <c r="AB222" s="412"/>
      <c r="AC222" s="412"/>
      <c r="AD222" s="412"/>
      <c r="AE222" s="412"/>
    </row>
    <row r="223" spans="1:34" ht="30" hidden="1" customHeight="1">
      <c r="A223" s="477" t="e">
        <f t="shared" si="36"/>
        <v>#REF!</v>
      </c>
      <c r="B223" s="413" t="e">
        <f t="shared" ref="B223:E228" si="41">IF($A223&gt;0,B222,)</f>
        <v>#REF!</v>
      </c>
      <c r="C223" s="413" t="e">
        <f t="shared" si="41"/>
        <v>#REF!</v>
      </c>
      <c r="D223" s="413" t="e">
        <f t="shared" si="41"/>
        <v>#REF!</v>
      </c>
      <c r="E223" s="413" t="e">
        <f t="shared" si="41"/>
        <v>#REF!</v>
      </c>
      <c r="F223" s="413" t="e">
        <f t="shared" si="39"/>
        <v>#REF!</v>
      </c>
      <c r="G223" s="413" t="e">
        <f>+#REF!</f>
        <v>#REF!</v>
      </c>
      <c r="H223" s="408" t="e">
        <f>+#REF!</f>
        <v>#REF!</v>
      </c>
      <c r="I223" s="414" t="e">
        <f>+#REF!</f>
        <v>#REF!</v>
      </c>
      <c r="J223" s="408" t="e">
        <f>+#REF!</f>
        <v>#REF!</v>
      </c>
      <c r="K223" s="409" t="e">
        <f>+#REF!</f>
        <v>#REF!</v>
      </c>
      <c r="L223" s="410" t="e">
        <f t="shared" si="35"/>
        <v>#REF!</v>
      </c>
      <c r="M223" s="411" t="e">
        <f>IF(#REF!="모두베기",#REF!,)</f>
        <v>#REF!</v>
      </c>
      <c r="N223" s="411" t="e">
        <f>IF(#REF!="줄베기",#REF!,)</f>
        <v>#REF!</v>
      </c>
      <c r="O223" s="411" t="e">
        <f>IF(#REF!="둘레베기",#REF!,)</f>
        <v>#REF!</v>
      </c>
      <c r="P223" s="411" t="e">
        <f>IF(#REF!="맹아제거",#REF!,)</f>
        <v>#REF!</v>
      </c>
      <c r="Q223" s="411"/>
      <c r="R223" s="411"/>
      <c r="S223" s="411"/>
      <c r="T223" s="412"/>
      <c r="U223" s="551"/>
      <c r="V223" s="551"/>
      <c r="W223" s="551"/>
      <c r="X223" s="551"/>
      <c r="Y223" s="551"/>
      <c r="Z223" s="551"/>
      <c r="AA223" s="412"/>
      <c r="AB223" s="412"/>
      <c r="AC223" s="412"/>
      <c r="AD223" s="412"/>
      <c r="AE223" s="412"/>
    </row>
    <row r="224" spans="1:34" ht="30" hidden="1" customHeight="1">
      <c r="A224" s="477" t="e">
        <f t="shared" si="36"/>
        <v>#REF!</v>
      </c>
      <c r="B224" s="413" t="e">
        <f t="shared" si="41"/>
        <v>#REF!</v>
      </c>
      <c r="C224" s="413" t="e">
        <f t="shared" si="41"/>
        <v>#REF!</v>
      </c>
      <c r="D224" s="413" t="e">
        <f t="shared" si="41"/>
        <v>#REF!</v>
      </c>
      <c r="E224" s="413" t="e">
        <f t="shared" si="41"/>
        <v>#REF!</v>
      </c>
      <c r="F224" s="413" t="e">
        <f t="shared" si="39"/>
        <v>#REF!</v>
      </c>
      <c r="G224" s="413" t="e">
        <f>+#REF!</f>
        <v>#REF!</v>
      </c>
      <c r="H224" s="408" t="e">
        <f>+#REF!</f>
        <v>#REF!</v>
      </c>
      <c r="I224" s="414" t="e">
        <f>+#REF!</f>
        <v>#REF!</v>
      </c>
      <c r="J224" s="408" t="e">
        <f>+#REF!</f>
        <v>#REF!</v>
      </c>
      <c r="K224" s="409" t="e">
        <f>+#REF!</f>
        <v>#REF!</v>
      </c>
      <c r="L224" s="410" t="e">
        <f t="shared" si="35"/>
        <v>#REF!</v>
      </c>
      <c r="M224" s="411" t="e">
        <f>IF(#REF!="모두베기",#REF!,)</f>
        <v>#REF!</v>
      </c>
      <c r="N224" s="411" t="e">
        <f>IF(#REF!="줄베기",#REF!,)</f>
        <v>#REF!</v>
      </c>
      <c r="O224" s="411" t="e">
        <f>IF(#REF!="둘레베기",#REF!,)</f>
        <v>#REF!</v>
      </c>
      <c r="P224" s="411" t="e">
        <f>IF(#REF!="맹아제거",#REF!,)</f>
        <v>#REF!</v>
      </c>
      <c r="Q224" s="411"/>
      <c r="R224" s="411"/>
      <c r="S224" s="411"/>
      <c r="T224" s="412"/>
      <c r="U224" s="551"/>
      <c r="V224" s="551"/>
      <c r="W224" s="551"/>
      <c r="X224" s="551"/>
      <c r="Y224" s="551"/>
      <c r="Z224" s="551"/>
      <c r="AA224" s="412"/>
      <c r="AB224" s="412"/>
      <c r="AC224" s="412"/>
      <c r="AD224" s="412"/>
      <c r="AE224" s="412"/>
    </row>
    <row r="225" spans="1:35" ht="30" hidden="1" customHeight="1">
      <c r="A225" s="477" t="e">
        <f t="shared" si="36"/>
        <v>#REF!</v>
      </c>
      <c r="B225" s="413" t="e">
        <f t="shared" si="41"/>
        <v>#REF!</v>
      </c>
      <c r="C225" s="413" t="e">
        <f t="shared" si="41"/>
        <v>#REF!</v>
      </c>
      <c r="D225" s="413" t="e">
        <f t="shared" si="41"/>
        <v>#REF!</v>
      </c>
      <c r="E225" s="413" t="e">
        <f t="shared" si="41"/>
        <v>#REF!</v>
      </c>
      <c r="F225" s="413" t="e">
        <f t="shared" si="39"/>
        <v>#REF!</v>
      </c>
      <c r="G225" s="413" t="e">
        <f>+#REF!</f>
        <v>#REF!</v>
      </c>
      <c r="H225" s="408" t="e">
        <f>+#REF!</f>
        <v>#REF!</v>
      </c>
      <c r="I225" s="414" t="e">
        <f>+#REF!</f>
        <v>#REF!</v>
      </c>
      <c r="J225" s="408" t="e">
        <f>+#REF!</f>
        <v>#REF!</v>
      </c>
      <c r="K225" s="409" t="e">
        <f>+#REF!</f>
        <v>#REF!</v>
      </c>
      <c r="L225" s="410" t="e">
        <f t="shared" si="35"/>
        <v>#REF!</v>
      </c>
      <c r="M225" s="411" t="e">
        <f>IF(#REF!="모두베기",#REF!,)</f>
        <v>#REF!</v>
      </c>
      <c r="N225" s="411" t="e">
        <f>IF(#REF!="줄베기",#REF!,)</f>
        <v>#REF!</v>
      </c>
      <c r="O225" s="411" t="e">
        <f>IF(#REF!="둘레베기",#REF!,)</f>
        <v>#REF!</v>
      </c>
      <c r="P225" s="411" t="e">
        <f>IF(#REF!="맹아제거",#REF!,)</f>
        <v>#REF!</v>
      </c>
      <c r="Q225" s="411"/>
      <c r="R225" s="411"/>
      <c r="S225" s="411"/>
      <c r="T225" s="412"/>
      <c r="U225" s="551"/>
      <c r="V225" s="551"/>
      <c r="W225" s="551"/>
      <c r="X225" s="551"/>
      <c r="Y225" s="551"/>
      <c r="Z225" s="551"/>
      <c r="AA225" s="412"/>
      <c r="AB225" s="412"/>
      <c r="AC225" s="412"/>
      <c r="AD225" s="412"/>
      <c r="AE225" s="412"/>
    </row>
    <row r="226" spans="1:35" ht="30" hidden="1" customHeight="1">
      <c r="A226" s="477" t="e">
        <f t="shared" si="36"/>
        <v>#REF!</v>
      </c>
      <c r="B226" s="413" t="e">
        <f t="shared" si="41"/>
        <v>#REF!</v>
      </c>
      <c r="C226" s="413" t="e">
        <f t="shared" si="41"/>
        <v>#REF!</v>
      </c>
      <c r="D226" s="413" t="e">
        <f t="shared" si="41"/>
        <v>#REF!</v>
      </c>
      <c r="E226" s="413" t="e">
        <f t="shared" si="41"/>
        <v>#REF!</v>
      </c>
      <c r="F226" s="413" t="e">
        <f t="shared" si="39"/>
        <v>#REF!</v>
      </c>
      <c r="G226" s="413" t="e">
        <f>+#REF!</f>
        <v>#REF!</v>
      </c>
      <c r="H226" s="408" t="e">
        <f>+#REF!</f>
        <v>#REF!</v>
      </c>
      <c r="I226" s="414" t="e">
        <f>+#REF!</f>
        <v>#REF!</v>
      </c>
      <c r="J226" s="408" t="e">
        <f>+#REF!</f>
        <v>#REF!</v>
      </c>
      <c r="K226" s="409" t="e">
        <f>+#REF!</f>
        <v>#REF!</v>
      </c>
      <c r="L226" s="410" t="e">
        <f t="shared" si="35"/>
        <v>#REF!</v>
      </c>
      <c r="M226" s="411" t="e">
        <f>IF(#REF!="모두베기",#REF!,)</f>
        <v>#REF!</v>
      </c>
      <c r="N226" s="411" t="e">
        <f>IF(#REF!="줄베기",#REF!,)</f>
        <v>#REF!</v>
      </c>
      <c r="O226" s="411" t="e">
        <f>IF(#REF!="둘레베기",#REF!,)</f>
        <v>#REF!</v>
      </c>
      <c r="P226" s="411" t="e">
        <f>IF(#REF!="맹아제거",#REF!,)</f>
        <v>#REF!</v>
      </c>
      <c r="Q226" s="411"/>
      <c r="R226" s="411"/>
      <c r="S226" s="411"/>
      <c r="T226" s="412"/>
      <c r="U226" s="551"/>
      <c r="V226" s="551"/>
      <c r="W226" s="551"/>
      <c r="X226" s="551"/>
      <c r="Y226" s="551"/>
      <c r="Z226" s="551"/>
      <c r="AA226" s="412"/>
      <c r="AB226" s="412"/>
      <c r="AC226" s="412"/>
      <c r="AD226" s="412"/>
      <c r="AE226" s="412"/>
    </row>
    <row r="227" spans="1:35" ht="30" hidden="1" customHeight="1">
      <c r="A227" s="477" t="e">
        <f t="shared" si="36"/>
        <v>#REF!</v>
      </c>
      <c r="B227" s="413" t="e">
        <f t="shared" si="41"/>
        <v>#REF!</v>
      </c>
      <c r="C227" s="413" t="e">
        <f t="shared" si="41"/>
        <v>#REF!</v>
      </c>
      <c r="D227" s="413" t="e">
        <f t="shared" si="41"/>
        <v>#REF!</v>
      </c>
      <c r="E227" s="413" t="e">
        <f t="shared" si="41"/>
        <v>#REF!</v>
      </c>
      <c r="F227" s="413" t="e">
        <f t="shared" si="39"/>
        <v>#REF!</v>
      </c>
      <c r="G227" s="413" t="e">
        <f>+#REF!</f>
        <v>#REF!</v>
      </c>
      <c r="H227" s="408" t="e">
        <f>+#REF!</f>
        <v>#REF!</v>
      </c>
      <c r="I227" s="414" t="e">
        <f>+#REF!</f>
        <v>#REF!</v>
      </c>
      <c r="J227" s="408" t="e">
        <f>+#REF!</f>
        <v>#REF!</v>
      </c>
      <c r="K227" s="409" t="e">
        <f>+#REF!</f>
        <v>#REF!</v>
      </c>
      <c r="L227" s="410" t="e">
        <f t="shared" si="35"/>
        <v>#REF!</v>
      </c>
      <c r="M227" s="411" t="e">
        <f>IF(#REF!="모두베기",#REF!,)</f>
        <v>#REF!</v>
      </c>
      <c r="N227" s="411" t="e">
        <f>IF(#REF!="줄베기",#REF!,)</f>
        <v>#REF!</v>
      </c>
      <c r="O227" s="411" t="e">
        <f>IF(#REF!="둘레베기",#REF!,)</f>
        <v>#REF!</v>
      </c>
      <c r="P227" s="411" t="e">
        <f>IF(#REF!="맹아제거",#REF!,)</f>
        <v>#REF!</v>
      </c>
      <c r="Q227" s="411"/>
      <c r="R227" s="411"/>
      <c r="S227" s="411"/>
      <c r="T227" s="412"/>
      <c r="U227" s="551"/>
      <c r="V227" s="551"/>
      <c r="W227" s="551"/>
      <c r="X227" s="551"/>
      <c r="Y227" s="551"/>
      <c r="Z227" s="551"/>
      <c r="AA227" s="412"/>
      <c r="AB227" s="412"/>
      <c r="AC227" s="412"/>
      <c r="AD227" s="412"/>
      <c r="AE227" s="412"/>
    </row>
    <row r="228" spans="1:35" ht="30" hidden="1" customHeight="1">
      <c r="A228" s="477" t="e">
        <f t="shared" si="36"/>
        <v>#REF!</v>
      </c>
      <c r="B228" s="413" t="e">
        <f t="shared" si="41"/>
        <v>#REF!</v>
      </c>
      <c r="C228" s="413" t="e">
        <f t="shared" si="41"/>
        <v>#REF!</v>
      </c>
      <c r="D228" s="413" t="e">
        <f t="shared" si="41"/>
        <v>#REF!</v>
      </c>
      <c r="E228" s="413" t="e">
        <f t="shared" si="41"/>
        <v>#REF!</v>
      </c>
      <c r="F228" s="413" t="e">
        <f t="shared" si="39"/>
        <v>#REF!</v>
      </c>
      <c r="G228" s="413" t="e">
        <f>+#REF!</f>
        <v>#REF!</v>
      </c>
      <c r="H228" s="408" t="e">
        <f>+#REF!</f>
        <v>#REF!</v>
      </c>
      <c r="I228" s="414" t="e">
        <f>+#REF!</f>
        <v>#REF!</v>
      </c>
      <c r="J228" s="408" t="e">
        <f>+#REF!</f>
        <v>#REF!</v>
      </c>
      <c r="K228" s="409" t="e">
        <f>+#REF!</f>
        <v>#REF!</v>
      </c>
      <c r="L228" s="410" t="e">
        <f t="shared" si="35"/>
        <v>#REF!</v>
      </c>
      <c r="M228" s="411" t="e">
        <f>IF(#REF!="모두베기",#REF!,)</f>
        <v>#REF!</v>
      </c>
      <c r="N228" s="411" t="e">
        <f>IF(#REF!="줄베기",#REF!,)</f>
        <v>#REF!</v>
      </c>
      <c r="O228" s="411" t="e">
        <f>IF(#REF!="둘레베기",#REF!,)</f>
        <v>#REF!</v>
      </c>
      <c r="P228" s="411" t="e">
        <f>IF(#REF!="맹아제거",#REF!,)</f>
        <v>#REF!</v>
      </c>
      <c r="Q228" s="411"/>
      <c r="R228" s="411"/>
      <c r="S228" s="411"/>
      <c r="T228" s="412"/>
      <c r="U228" s="551"/>
      <c r="V228" s="551"/>
      <c r="W228" s="551"/>
      <c r="X228" s="551"/>
      <c r="Y228" s="551"/>
      <c r="Z228" s="551"/>
      <c r="AA228" s="412"/>
      <c r="AB228" s="412"/>
      <c r="AC228" s="412"/>
      <c r="AD228" s="412"/>
      <c r="AE228" s="412"/>
    </row>
    <row r="229" spans="1:35" ht="30" customHeight="1">
      <c r="A229" s="477" t="e">
        <f>IF(R229&gt;0,1,)</f>
        <v>#REF!</v>
      </c>
      <c r="B229" s="413" t="e">
        <f>+#REF!</f>
        <v>#REF!</v>
      </c>
      <c r="C229" s="413" t="e">
        <f>+#REF!</f>
        <v>#REF!</v>
      </c>
      <c r="D229" s="413" t="e">
        <f>+#REF!</f>
        <v>#REF!</v>
      </c>
      <c r="E229" s="413" t="e">
        <f>+#REF!</f>
        <v>#REF!</v>
      </c>
      <c r="F229" s="413" t="e">
        <f>+#REF!</f>
        <v>#REF!</v>
      </c>
      <c r="G229" s="413" t="e">
        <f>+#REF!</f>
        <v>#REF!</v>
      </c>
      <c r="H229" s="408" t="e">
        <f>+#REF!</f>
        <v>#REF!</v>
      </c>
      <c r="I229" s="414" t="e">
        <f>+#REF!</f>
        <v>#REF!</v>
      </c>
      <c r="J229" s="408" t="e">
        <f>+#REF!</f>
        <v>#REF!</v>
      </c>
      <c r="K229" s="409" t="e">
        <f>+#REF!</f>
        <v>#REF!</v>
      </c>
      <c r="L229" s="410" t="e">
        <f t="shared" si="35"/>
        <v>#REF!</v>
      </c>
      <c r="M229" s="411" t="e">
        <f>IF(#REF!="모두베기",#REF!,)</f>
        <v>#REF!</v>
      </c>
      <c r="N229" s="411" t="e">
        <f>IF(#REF!="줄베기",#REF!,)</f>
        <v>#REF!</v>
      </c>
      <c r="O229" s="411" t="e">
        <f>IF(#REF!="둘레베기",#REF!,)</f>
        <v>#REF!</v>
      </c>
      <c r="P229" s="411" t="e">
        <f>IF(#REF!="맹아제거",#REF!,)</f>
        <v>#REF!</v>
      </c>
      <c r="Q229" s="410" t="s">
        <v>1107</v>
      </c>
      <c r="R229" s="411" t="e">
        <f>M229</f>
        <v>#REF!</v>
      </c>
      <c r="S229" s="537" t="e">
        <f>#REF!</f>
        <v>#REF!</v>
      </c>
      <c r="T229" s="412" t="s">
        <v>1134</v>
      </c>
      <c r="U229" s="568">
        <v>1</v>
      </c>
      <c r="V229" s="568"/>
      <c r="W229" s="568"/>
      <c r="X229" s="568"/>
      <c r="Y229" s="568"/>
      <c r="Z229" s="568">
        <v>1</v>
      </c>
      <c r="AA229" s="412" t="e">
        <f>#REF!</f>
        <v>#REF!</v>
      </c>
      <c r="AB229" s="412" t="e">
        <f>#REF!</f>
        <v>#REF!</v>
      </c>
      <c r="AC229" s="495" t="e">
        <f>AB229/AA229</f>
        <v>#REF!</v>
      </c>
      <c r="AD229" s="495"/>
      <c r="AE229" s="412"/>
      <c r="AF229" s="531" t="e">
        <f>AA229*M229</f>
        <v>#REF!</v>
      </c>
      <c r="AG229" s="531" t="e">
        <f>AB229*M229</f>
        <v>#REF!</v>
      </c>
      <c r="AH229" s="528"/>
      <c r="AI229" s="496"/>
    </row>
    <row r="230" spans="1:35" ht="30" hidden="1" customHeight="1">
      <c r="A230" s="477" t="e">
        <f t="shared" si="36"/>
        <v>#REF!</v>
      </c>
      <c r="B230" s="413" t="e">
        <f t="shared" ref="B230:E236" si="42">IF($A230&gt;0,B229,)</f>
        <v>#REF!</v>
      </c>
      <c r="C230" s="413" t="e">
        <f t="shared" si="42"/>
        <v>#REF!</v>
      </c>
      <c r="D230" s="413" t="e">
        <f t="shared" si="42"/>
        <v>#REF!</v>
      </c>
      <c r="E230" s="413" t="e">
        <f t="shared" si="42"/>
        <v>#REF!</v>
      </c>
      <c r="F230" s="413" t="e">
        <f t="shared" si="39"/>
        <v>#REF!</v>
      </c>
      <c r="G230" s="413" t="e">
        <f>+#REF!</f>
        <v>#REF!</v>
      </c>
      <c r="H230" s="408" t="e">
        <f>+#REF!</f>
        <v>#REF!</v>
      </c>
      <c r="I230" s="414" t="e">
        <f>+#REF!</f>
        <v>#REF!</v>
      </c>
      <c r="J230" s="408" t="e">
        <f>+#REF!</f>
        <v>#REF!</v>
      </c>
      <c r="K230" s="409" t="e">
        <f>+#REF!</f>
        <v>#REF!</v>
      </c>
      <c r="L230" s="410" t="e">
        <f t="shared" si="35"/>
        <v>#REF!</v>
      </c>
      <c r="M230" s="411" t="e">
        <f>IF(#REF!="모두베기",#REF!,)</f>
        <v>#REF!</v>
      </c>
      <c r="N230" s="411" t="e">
        <f>IF(#REF!="줄베기",#REF!,)</f>
        <v>#REF!</v>
      </c>
      <c r="O230" s="411" t="e">
        <f>IF(#REF!="둘레베기",#REF!,)</f>
        <v>#REF!</v>
      </c>
      <c r="P230" s="411" t="e">
        <f>IF(#REF!="맹아제거",#REF!,)</f>
        <v>#REF!</v>
      </c>
      <c r="Q230" s="411"/>
      <c r="R230" s="411"/>
      <c r="S230" s="411"/>
      <c r="T230" s="412"/>
      <c r="U230" s="551"/>
      <c r="V230" s="551"/>
      <c r="W230" s="551"/>
      <c r="X230" s="551"/>
      <c r="Y230" s="551"/>
      <c r="Z230" s="551"/>
      <c r="AA230" s="412"/>
      <c r="AB230" s="412"/>
      <c r="AC230" s="412"/>
      <c r="AD230" s="412"/>
      <c r="AE230" s="412"/>
    </row>
    <row r="231" spans="1:35" ht="30" hidden="1" customHeight="1">
      <c r="A231" s="477" t="e">
        <f t="shared" si="36"/>
        <v>#REF!</v>
      </c>
      <c r="B231" s="413" t="e">
        <f t="shared" si="42"/>
        <v>#REF!</v>
      </c>
      <c r="C231" s="413" t="e">
        <f t="shared" si="42"/>
        <v>#REF!</v>
      </c>
      <c r="D231" s="413" t="e">
        <f t="shared" si="42"/>
        <v>#REF!</v>
      </c>
      <c r="E231" s="413" t="e">
        <f t="shared" si="42"/>
        <v>#REF!</v>
      </c>
      <c r="F231" s="413" t="e">
        <f t="shared" si="39"/>
        <v>#REF!</v>
      </c>
      <c r="G231" s="413" t="e">
        <f>+#REF!</f>
        <v>#REF!</v>
      </c>
      <c r="H231" s="408" t="e">
        <f>+#REF!</f>
        <v>#REF!</v>
      </c>
      <c r="I231" s="414" t="e">
        <f>+#REF!</f>
        <v>#REF!</v>
      </c>
      <c r="J231" s="408" t="e">
        <f>+#REF!</f>
        <v>#REF!</v>
      </c>
      <c r="K231" s="409" t="e">
        <f>+#REF!</f>
        <v>#REF!</v>
      </c>
      <c r="L231" s="410" t="e">
        <f t="shared" si="35"/>
        <v>#REF!</v>
      </c>
      <c r="M231" s="411" t="e">
        <f>IF(#REF!="모두베기",#REF!,)</f>
        <v>#REF!</v>
      </c>
      <c r="N231" s="411" t="e">
        <f>IF(#REF!="줄베기",#REF!,)</f>
        <v>#REF!</v>
      </c>
      <c r="O231" s="411" t="e">
        <f>IF(#REF!="둘레베기",#REF!,)</f>
        <v>#REF!</v>
      </c>
      <c r="P231" s="411" t="e">
        <f>IF(#REF!="맹아제거",#REF!,)</f>
        <v>#REF!</v>
      </c>
      <c r="Q231" s="411"/>
      <c r="R231" s="411"/>
      <c r="S231" s="411"/>
      <c r="T231" s="412"/>
      <c r="U231" s="551"/>
      <c r="V231" s="551"/>
      <c r="W231" s="551"/>
      <c r="X231" s="551"/>
      <c r="Y231" s="551"/>
      <c r="Z231" s="551"/>
      <c r="AA231" s="412"/>
      <c r="AB231" s="412"/>
      <c r="AC231" s="412"/>
      <c r="AD231" s="412"/>
      <c r="AE231" s="412"/>
    </row>
    <row r="232" spans="1:35" ht="30" hidden="1" customHeight="1">
      <c r="A232" s="477" t="e">
        <f t="shared" si="36"/>
        <v>#REF!</v>
      </c>
      <c r="B232" s="413" t="e">
        <f t="shared" si="42"/>
        <v>#REF!</v>
      </c>
      <c r="C232" s="413" t="e">
        <f t="shared" si="42"/>
        <v>#REF!</v>
      </c>
      <c r="D232" s="413" t="e">
        <f t="shared" si="42"/>
        <v>#REF!</v>
      </c>
      <c r="E232" s="413" t="e">
        <f t="shared" si="42"/>
        <v>#REF!</v>
      </c>
      <c r="F232" s="413" t="e">
        <f t="shared" si="39"/>
        <v>#REF!</v>
      </c>
      <c r="G232" s="413" t="e">
        <f>+#REF!</f>
        <v>#REF!</v>
      </c>
      <c r="H232" s="408" t="e">
        <f>+#REF!</f>
        <v>#REF!</v>
      </c>
      <c r="I232" s="414" t="e">
        <f>+#REF!</f>
        <v>#REF!</v>
      </c>
      <c r="J232" s="408" t="e">
        <f>+#REF!</f>
        <v>#REF!</v>
      </c>
      <c r="K232" s="409" t="e">
        <f>+#REF!</f>
        <v>#REF!</v>
      </c>
      <c r="L232" s="410" t="e">
        <f t="shared" si="35"/>
        <v>#REF!</v>
      </c>
      <c r="M232" s="411" t="e">
        <f>IF(#REF!="모두베기",#REF!,)</f>
        <v>#REF!</v>
      </c>
      <c r="N232" s="411" t="e">
        <f>IF(#REF!="줄베기",#REF!,)</f>
        <v>#REF!</v>
      </c>
      <c r="O232" s="411" t="e">
        <f>IF(#REF!="둘레베기",#REF!,)</f>
        <v>#REF!</v>
      </c>
      <c r="P232" s="411" t="e">
        <f>IF(#REF!="맹아제거",#REF!,)</f>
        <v>#REF!</v>
      </c>
      <c r="Q232" s="411"/>
      <c r="R232" s="411"/>
      <c r="S232" s="411"/>
      <c r="T232" s="412"/>
      <c r="U232" s="551"/>
      <c r="V232" s="551"/>
      <c r="W232" s="551"/>
      <c r="X232" s="551"/>
      <c r="Y232" s="551"/>
      <c r="Z232" s="551"/>
      <c r="AA232" s="412"/>
      <c r="AB232" s="412"/>
      <c r="AC232" s="412"/>
      <c r="AD232" s="412"/>
      <c r="AE232" s="412"/>
    </row>
    <row r="233" spans="1:35" ht="30" hidden="1" customHeight="1">
      <c r="A233" s="477" t="e">
        <f t="shared" si="36"/>
        <v>#REF!</v>
      </c>
      <c r="B233" s="413" t="e">
        <f t="shared" si="42"/>
        <v>#REF!</v>
      </c>
      <c r="C233" s="413" t="e">
        <f t="shared" si="42"/>
        <v>#REF!</v>
      </c>
      <c r="D233" s="413" t="e">
        <f t="shared" si="42"/>
        <v>#REF!</v>
      </c>
      <c r="E233" s="413" t="e">
        <f t="shared" si="42"/>
        <v>#REF!</v>
      </c>
      <c r="F233" s="413" t="e">
        <f t="shared" si="39"/>
        <v>#REF!</v>
      </c>
      <c r="G233" s="413" t="e">
        <f>+#REF!</f>
        <v>#REF!</v>
      </c>
      <c r="H233" s="408" t="e">
        <f>+#REF!</f>
        <v>#REF!</v>
      </c>
      <c r="I233" s="414" t="e">
        <f>+#REF!</f>
        <v>#REF!</v>
      </c>
      <c r="J233" s="408" t="e">
        <f>+#REF!</f>
        <v>#REF!</v>
      </c>
      <c r="K233" s="409" t="e">
        <f>+#REF!</f>
        <v>#REF!</v>
      </c>
      <c r="L233" s="410" t="e">
        <f t="shared" si="35"/>
        <v>#REF!</v>
      </c>
      <c r="M233" s="411" t="e">
        <f>IF(#REF!="모두베기",#REF!,)</f>
        <v>#REF!</v>
      </c>
      <c r="N233" s="411" t="e">
        <f>IF(#REF!="줄베기",#REF!,)</f>
        <v>#REF!</v>
      </c>
      <c r="O233" s="411" t="e">
        <f>IF(#REF!="둘레베기",#REF!,)</f>
        <v>#REF!</v>
      </c>
      <c r="P233" s="411" t="e">
        <f>IF(#REF!="맹아제거",#REF!,)</f>
        <v>#REF!</v>
      </c>
      <c r="Q233" s="411"/>
      <c r="R233" s="411"/>
      <c r="S233" s="411"/>
      <c r="T233" s="412"/>
      <c r="U233" s="551"/>
      <c r="V233" s="551"/>
      <c r="W233" s="551"/>
      <c r="X233" s="551"/>
      <c r="Y233" s="551"/>
      <c r="Z233" s="551"/>
      <c r="AA233" s="412"/>
      <c r="AB233" s="412"/>
      <c r="AC233" s="412"/>
      <c r="AD233" s="412"/>
      <c r="AE233" s="412"/>
    </row>
    <row r="234" spans="1:35" ht="30" hidden="1" customHeight="1">
      <c r="A234" s="477" t="e">
        <f t="shared" si="36"/>
        <v>#REF!</v>
      </c>
      <c r="B234" s="413" t="e">
        <f t="shared" si="42"/>
        <v>#REF!</v>
      </c>
      <c r="C234" s="413" t="e">
        <f t="shared" si="42"/>
        <v>#REF!</v>
      </c>
      <c r="D234" s="413" t="e">
        <f t="shared" si="42"/>
        <v>#REF!</v>
      </c>
      <c r="E234" s="413" t="e">
        <f t="shared" si="42"/>
        <v>#REF!</v>
      </c>
      <c r="F234" s="413" t="e">
        <f t="shared" si="39"/>
        <v>#REF!</v>
      </c>
      <c r="G234" s="413" t="e">
        <f>+#REF!</f>
        <v>#REF!</v>
      </c>
      <c r="H234" s="408" t="e">
        <f>+#REF!</f>
        <v>#REF!</v>
      </c>
      <c r="I234" s="414" t="e">
        <f>+#REF!</f>
        <v>#REF!</v>
      </c>
      <c r="J234" s="408" t="e">
        <f>+#REF!</f>
        <v>#REF!</v>
      </c>
      <c r="K234" s="409" t="e">
        <f>+#REF!</f>
        <v>#REF!</v>
      </c>
      <c r="L234" s="410" t="e">
        <f t="shared" si="35"/>
        <v>#REF!</v>
      </c>
      <c r="M234" s="411" t="e">
        <f>IF(#REF!="모두베기",#REF!,)</f>
        <v>#REF!</v>
      </c>
      <c r="N234" s="411" t="e">
        <f>IF(#REF!="줄베기",#REF!,)</f>
        <v>#REF!</v>
      </c>
      <c r="O234" s="411" t="e">
        <f>IF(#REF!="둘레베기",#REF!,)</f>
        <v>#REF!</v>
      </c>
      <c r="P234" s="411" t="e">
        <f>IF(#REF!="맹아제거",#REF!,)</f>
        <v>#REF!</v>
      </c>
      <c r="Q234" s="411"/>
      <c r="R234" s="411"/>
      <c r="S234" s="411"/>
      <c r="T234" s="412"/>
      <c r="U234" s="551"/>
      <c r="V234" s="551"/>
      <c r="W234" s="551"/>
      <c r="X234" s="551"/>
      <c r="Y234" s="551"/>
      <c r="Z234" s="551"/>
      <c r="AA234" s="412"/>
      <c r="AB234" s="412"/>
      <c r="AC234" s="412"/>
      <c r="AD234" s="412"/>
      <c r="AE234" s="412"/>
    </row>
    <row r="235" spans="1:35" ht="30" hidden="1" customHeight="1">
      <c r="A235" s="477" t="e">
        <f t="shared" si="36"/>
        <v>#REF!</v>
      </c>
      <c r="B235" s="413" t="e">
        <f t="shared" si="42"/>
        <v>#REF!</v>
      </c>
      <c r="C235" s="413" t="e">
        <f t="shared" si="42"/>
        <v>#REF!</v>
      </c>
      <c r="D235" s="413" t="e">
        <f t="shared" si="42"/>
        <v>#REF!</v>
      </c>
      <c r="E235" s="413" t="e">
        <f t="shared" si="42"/>
        <v>#REF!</v>
      </c>
      <c r="F235" s="413" t="e">
        <f t="shared" si="39"/>
        <v>#REF!</v>
      </c>
      <c r="G235" s="413" t="e">
        <f>+#REF!</f>
        <v>#REF!</v>
      </c>
      <c r="H235" s="408" t="e">
        <f>+#REF!</f>
        <v>#REF!</v>
      </c>
      <c r="I235" s="414" t="e">
        <f>+#REF!</f>
        <v>#REF!</v>
      </c>
      <c r="J235" s="408" t="e">
        <f>+#REF!</f>
        <v>#REF!</v>
      </c>
      <c r="K235" s="409" t="e">
        <f>+#REF!</f>
        <v>#REF!</v>
      </c>
      <c r="L235" s="410" t="e">
        <f t="shared" si="35"/>
        <v>#REF!</v>
      </c>
      <c r="M235" s="411" t="e">
        <f>IF(#REF!="모두베기",#REF!,)</f>
        <v>#REF!</v>
      </c>
      <c r="N235" s="411" t="e">
        <f>IF(#REF!="줄베기",#REF!,)</f>
        <v>#REF!</v>
      </c>
      <c r="O235" s="411" t="e">
        <f>IF(#REF!="둘레베기",#REF!,)</f>
        <v>#REF!</v>
      </c>
      <c r="P235" s="411" t="e">
        <f>IF(#REF!="맹아제거",#REF!,)</f>
        <v>#REF!</v>
      </c>
      <c r="Q235" s="411"/>
      <c r="R235" s="411"/>
      <c r="S235" s="411"/>
      <c r="T235" s="412"/>
      <c r="U235" s="551"/>
      <c r="V235" s="551"/>
      <c r="W235" s="551"/>
      <c r="X235" s="551"/>
      <c r="Y235" s="551"/>
      <c r="Z235" s="551"/>
      <c r="AA235" s="412"/>
      <c r="AB235" s="412"/>
      <c r="AC235" s="412"/>
      <c r="AD235" s="412"/>
      <c r="AE235" s="412"/>
    </row>
    <row r="236" spans="1:35" ht="30" hidden="1" customHeight="1">
      <c r="A236" s="477" t="e">
        <f t="shared" si="36"/>
        <v>#REF!</v>
      </c>
      <c r="B236" s="413" t="e">
        <f t="shared" si="42"/>
        <v>#REF!</v>
      </c>
      <c r="C236" s="413" t="e">
        <f t="shared" si="42"/>
        <v>#REF!</v>
      </c>
      <c r="D236" s="413" t="e">
        <f t="shared" si="42"/>
        <v>#REF!</v>
      </c>
      <c r="E236" s="413" t="e">
        <f t="shared" si="42"/>
        <v>#REF!</v>
      </c>
      <c r="F236" s="413" t="e">
        <f t="shared" si="39"/>
        <v>#REF!</v>
      </c>
      <c r="G236" s="413" t="e">
        <f>+#REF!</f>
        <v>#REF!</v>
      </c>
      <c r="H236" s="408" t="e">
        <f>+#REF!</f>
        <v>#REF!</v>
      </c>
      <c r="I236" s="414" t="e">
        <f>+#REF!</f>
        <v>#REF!</v>
      </c>
      <c r="J236" s="408" t="e">
        <f>+#REF!</f>
        <v>#REF!</v>
      </c>
      <c r="K236" s="409" t="e">
        <f>+#REF!</f>
        <v>#REF!</v>
      </c>
      <c r="L236" s="410" t="e">
        <f t="shared" si="35"/>
        <v>#REF!</v>
      </c>
      <c r="M236" s="411" t="e">
        <f>IF(#REF!="모두베기",#REF!,)</f>
        <v>#REF!</v>
      </c>
      <c r="N236" s="411" t="e">
        <f>IF(#REF!="줄베기",#REF!,)</f>
        <v>#REF!</v>
      </c>
      <c r="O236" s="411" t="e">
        <f>IF(#REF!="둘레베기",#REF!,)</f>
        <v>#REF!</v>
      </c>
      <c r="P236" s="411" t="e">
        <f>IF(#REF!="맹아제거",#REF!,)</f>
        <v>#REF!</v>
      </c>
      <c r="Q236" s="411"/>
      <c r="R236" s="411"/>
      <c r="S236" s="411"/>
      <c r="T236" s="412"/>
      <c r="U236" s="551"/>
      <c r="V236" s="551"/>
      <c r="W236" s="551"/>
      <c r="X236" s="551"/>
      <c r="Y236" s="551"/>
      <c r="Z236" s="551"/>
      <c r="AA236" s="412"/>
      <c r="AB236" s="412"/>
      <c r="AC236" s="412"/>
      <c r="AD236" s="412"/>
      <c r="AE236" s="412"/>
    </row>
    <row r="237" spans="1:35" ht="30" customHeight="1">
      <c r="A237" s="477" t="e">
        <f>IF(R237&gt;0,1,)</f>
        <v>#REF!</v>
      </c>
      <c r="B237" s="413" t="e">
        <f>+#REF!</f>
        <v>#REF!</v>
      </c>
      <c r="C237" s="413" t="e">
        <f>+#REF!</f>
        <v>#REF!</v>
      </c>
      <c r="D237" s="413" t="e">
        <f>+#REF!</f>
        <v>#REF!</v>
      </c>
      <c r="E237" s="413" t="e">
        <f>+#REF!</f>
        <v>#REF!</v>
      </c>
      <c r="F237" s="413" t="e">
        <f>+#REF!</f>
        <v>#REF!</v>
      </c>
      <c r="G237" s="413" t="e">
        <f>+#REF!</f>
        <v>#REF!</v>
      </c>
      <c r="H237" s="408" t="e">
        <f>+#REF!</f>
        <v>#REF!</v>
      </c>
      <c r="I237" s="414" t="e">
        <f>+#REF!</f>
        <v>#REF!</v>
      </c>
      <c r="J237" s="408" t="e">
        <f>+#REF!</f>
        <v>#REF!</v>
      </c>
      <c r="K237" s="409" t="e">
        <f>+#REF!</f>
        <v>#REF!</v>
      </c>
      <c r="L237" s="410" t="e">
        <f t="shared" si="35"/>
        <v>#REF!</v>
      </c>
      <c r="M237" s="411" t="e">
        <f>IF(#REF!="모두베기",#REF!,)</f>
        <v>#REF!</v>
      </c>
      <c r="N237" s="411" t="e">
        <f>IF(#REF!="줄베기",#REF!,)</f>
        <v>#REF!</v>
      </c>
      <c r="O237" s="411" t="e">
        <f>IF(#REF!="둘레베기",#REF!,)</f>
        <v>#REF!</v>
      </c>
      <c r="P237" s="411" t="e">
        <f>IF(#REF!="맹아제거",#REF!,)</f>
        <v>#REF!</v>
      </c>
      <c r="Q237" s="410" t="s">
        <v>1107</v>
      </c>
      <c r="R237" s="411" t="e">
        <f>M237</f>
        <v>#REF!</v>
      </c>
      <c r="S237" s="537" t="e">
        <f>#REF!</f>
        <v>#REF!</v>
      </c>
      <c r="T237" s="412" t="s">
        <v>1134</v>
      </c>
      <c r="U237" s="568">
        <v>2</v>
      </c>
      <c r="V237" s="568"/>
      <c r="W237" s="568"/>
      <c r="X237" s="568"/>
      <c r="Y237" s="568"/>
      <c r="Z237" s="568">
        <v>2</v>
      </c>
      <c r="AA237" s="412" t="e">
        <f>#REF!</f>
        <v>#REF!</v>
      </c>
      <c r="AB237" s="412" t="e">
        <f>#REF!</f>
        <v>#REF!</v>
      </c>
      <c r="AC237" s="495" t="e">
        <f>AB237/AA237</f>
        <v>#REF!</v>
      </c>
      <c r="AD237" s="495"/>
      <c r="AE237" s="412"/>
      <c r="AF237" s="531" t="e">
        <f>AA237*M237</f>
        <v>#REF!</v>
      </c>
      <c r="AG237" s="531" t="e">
        <f>AB237*M237</f>
        <v>#REF!</v>
      </c>
      <c r="AH237" s="528"/>
    </row>
    <row r="238" spans="1:35" ht="30" hidden="1" customHeight="1">
      <c r="A238" s="477" t="e">
        <f t="shared" si="36"/>
        <v>#REF!</v>
      </c>
      <c r="B238" s="413" t="e">
        <f t="shared" ref="B238:E244" si="43">IF($A238&gt;0,B237,)</f>
        <v>#REF!</v>
      </c>
      <c r="C238" s="413" t="e">
        <f t="shared" si="43"/>
        <v>#REF!</v>
      </c>
      <c r="D238" s="413" t="e">
        <f t="shared" si="43"/>
        <v>#REF!</v>
      </c>
      <c r="E238" s="413" t="e">
        <f t="shared" si="43"/>
        <v>#REF!</v>
      </c>
      <c r="F238" s="413" t="e">
        <f t="shared" si="39"/>
        <v>#REF!</v>
      </c>
      <c r="G238" s="413" t="e">
        <f>+#REF!</f>
        <v>#REF!</v>
      </c>
      <c r="H238" s="408" t="e">
        <f>+#REF!</f>
        <v>#REF!</v>
      </c>
      <c r="I238" s="414" t="e">
        <f>+#REF!</f>
        <v>#REF!</v>
      </c>
      <c r="J238" s="408" t="e">
        <f>+#REF!</f>
        <v>#REF!</v>
      </c>
      <c r="K238" s="409" t="e">
        <f>+#REF!</f>
        <v>#REF!</v>
      </c>
      <c r="L238" s="410" t="e">
        <f t="shared" si="35"/>
        <v>#REF!</v>
      </c>
      <c r="M238" s="411" t="e">
        <f>IF(#REF!="모두베기",#REF!,)</f>
        <v>#REF!</v>
      </c>
      <c r="N238" s="411" t="e">
        <f>IF(#REF!="줄베기",#REF!,)</f>
        <v>#REF!</v>
      </c>
      <c r="O238" s="411" t="e">
        <f>IF(#REF!="둘레베기",#REF!,)</f>
        <v>#REF!</v>
      </c>
      <c r="P238" s="411" t="e">
        <f>IF(#REF!="맹아제거",#REF!,)</f>
        <v>#REF!</v>
      </c>
      <c r="Q238" s="411"/>
      <c r="R238" s="411"/>
      <c r="S238" s="411"/>
      <c r="T238" s="412"/>
      <c r="U238" s="551"/>
      <c r="V238" s="551"/>
      <c r="W238" s="551"/>
      <c r="X238" s="551"/>
      <c r="Y238" s="551"/>
      <c r="Z238" s="551"/>
      <c r="AA238" s="412"/>
      <c r="AB238" s="412"/>
      <c r="AC238" s="412"/>
      <c r="AD238" s="412"/>
      <c r="AE238" s="412"/>
    </row>
    <row r="239" spans="1:35" ht="30" hidden="1" customHeight="1">
      <c r="A239" s="477" t="e">
        <f t="shared" si="36"/>
        <v>#REF!</v>
      </c>
      <c r="B239" s="413" t="e">
        <f t="shared" si="43"/>
        <v>#REF!</v>
      </c>
      <c r="C239" s="413" t="e">
        <f t="shared" si="43"/>
        <v>#REF!</v>
      </c>
      <c r="D239" s="413" t="e">
        <f t="shared" si="43"/>
        <v>#REF!</v>
      </c>
      <c r="E239" s="413" t="e">
        <f t="shared" si="43"/>
        <v>#REF!</v>
      </c>
      <c r="F239" s="413" t="e">
        <f t="shared" si="39"/>
        <v>#REF!</v>
      </c>
      <c r="G239" s="413" t="e">
        <f>+#REF!</f>
        <v>#REF!</v>
      </c>
      <c r="H239" s="408" t="e">
        <f>+#REF!</f>
        <v>#REF!</v>
      </c>
      <c r="I239" s="414" t="e">
        <f>+#REF!</f>
        <v>#REF!</v>
      </c>
      <c r="J239" s="408" t="e">
        <f>+#REF!</f>
        <v>#REF!</v>
      </c>
      <c r="K239" s="409" t="e">
        <f>+#REF!</f>
        <v>#REF!</v>
      </c>
      <c r="L239" s="410" t="e">
        <f t="shared" si="35"/>
        <v>#REF!</v>
      </c>
      <c r="M239" s="411" t="e">
        <f>IF(#REF!="모두베기",#REF!,)</f>
        <v>#REF!</v>
      </c>
      <c r="N239" s="411" t="e">
        <f>IF(#REF!="줄베기",#REF!,)</f>
        <v>#REF!</v>
      </c>
      <c r="O239" s="411" t="e">
        <f>IF(#REF!="둘레베기",#REF!,)</f>
        <v>#REF!</v>
      </c>
      <c r="P239" s="411" t="e">
        <f>IF(#REF!="맹아제거",#REF!,)</f>
        <v>#REF!</v>
      </c>
      <c r="Q239" s="411"/>
      <c r="R239" s="411"/>
      <c r="S239" s="411"/>
      <c r="T239" s="412"/>
      <c r="U239" s="551"/>
      <c r="V239" s="551"/>
      <c r="W239" s="551"/>
      <c r="X239" s="551"/>
      <c r="Y239" s="551"/>
      <c r="Z239" s="551"/>
      <c r="AA239" s="412"/>
      <c r="AB239" s="412"/>
      <c r="AC239" s="412"/>
      <c r="AD239" s="412"/>
      <c r="AE239" s="412"/>
    </row>
    <row r="240" spans="1:35" ht="30" hidden="1" customHeight="1">
      <c r="A240" s="477" t="e">
        <f t="shared" si="36"/>
        <v>#REF!</v>
      </c>
      <c r="B240" s="413" t="e">
        <f t="shared" si="43"/>
        <v>#REF!</v>
      </c>
      <c r="C240" s="413" t="e">
        <f t="shared" si="43"/>
        <v>#REF!</v>
      </c>
      <c r="D240" s="413" t="e">
        <f t="shared" si="43"/>
        <v>#REF!</v>
      </c>
      <c r="E240" s="413" t="e">
        <f t="shared" si="43"/>
        <v>#REF!</v>
      </c>
      <c r="F240" s="413" t="e">
        <f t="shared" si="39"/>
        <v>#REF!</v>
      </c>
      <c r="G240" s="413" t="e">
        <f>+#REF!</f>
        <v>#REF!</v>
      </c>
      <c r="H240" s="408" t="e">
        <f>+#REF!</f>
        <v>#REF!</v>
      </c>
      <c r="I240" s="414" t="e">
        <f>+#REF!</f>
        <v>#REF!</v>
      </c>
      <c r="J240" s="408" t="e">
        <f>+#REF!</f>
        <v>#REF!</v>
      </c>
      <c r="K240" s="409" t="e">
        <f>+#REF!</f>
        <v>#REF!</v>
      </c>
      <c r="L240" s="410" t="e">
        <f t="shared" si="35"/>
        <v>#REF!</v>
      </c>
      <c r="M240" s="411" t="e">
        <f>IF(#REF!="모두베기",#REF!,)</f>
        <v>#REF!</v>
      </c>
      <c r="N240" s="411" t="e">
        <f>IF(#REF!="줄베기",#REF!,)</f>
        <v>#REF!</v>
      </c>
      <c r="O240" s="411" t="e">
        <f>IF(#REF!="둘레베기",#REF!,)</f>
        <v>#REF!</v>
      </c>
      <c r="P240" s="411" t="e">
        <f>IF(#REF!="맹아제거",#REF!,)</f>
        <v>#REF!</v>
      </c>
      <c r="Q240" s="411"/>
      <c r="R240" s="411"/>
      <c r="S240" s="411"/>
      <c r="T240" s="412"/>
      <c r="U240" s="551"/>
      <c r="V240" s="551"/>
      <c r="W240" s="551"/>
      <c r="X240" s="551"/>
      <c r="Y240" s="551"/>
      <c r="Z240" s="551"/>
      <c r="AA240" s="412"/>
      <c r="AB240" s="412"/>
      <c r="AC240" s="412"/>
      <c r="AD240" s="412"/>
      <c r="AE240" s="412"/>
    </row>
    <row r="241" spans="1:34" ht="30" hidden="1" customHeight="1">
      <c r="A241" s="477" t="e">
        <f t="shared" si="36"/>
        <v>#REF!</v>
      </c>
      <c r="B241" s="413" t="e">
        <f t="shared" si="43"/>
        <v>#REF!</v>
      </c>
      <c r="C241" s="413" t="e">
        <f t="shared" si="43"/>
        <v>#REF!</v>
      </c>
      <c r="D241" s="413" t="e">
        <f t="shared" si="43"/>
        <v>#REF!</v>
      </c>
      <c r="E241" s="413" t="e">
        <f t="shared" si="43"/>
        <v>#REF!</v>
      </c>
      <c r="F241" s="413" t="e">
        <f t="shared" si="39"/>
        <v>#REF!</v>
      </c>
      <c r="G241" s="413" t="e">
        <f>+#REF!</f>
        <v>#REF!</v>
      </c>
      <c r="H241" s="408" t="e">
        <f>+#REF!</f>
        <v>#REF!</v>
      </c>
      <c r="I241" s="414" t="e">
        <f>+#REF!</f>
        <v>#REF!</v>
      </c>
      <c r="J241" s="408" t="e">
        <f>+#REF!</f>
        <v>#REF!</v>
      </c>
      <c r="K241" s="409" t="e">
        <f>+#REF!</f>
        <v>#REF!</v>
      </c>
      <c r="L241" s="410" t="e">
        <f t="shared" si="35"/>
        <v>#REF!</v>
      </c>
      <c r="M241" s="411" t="e">
        <f>IF(#REF!="모두베기",#REF!,)</f>
        <v>#REF!</v>
      </c>
      <c r="N241" s="411" t="e">
        <f>IF(#REF!="줄베기",#REF!,)</f>
        <v>#REF!</v>
      </c>
      <c r="O241" s="411" t="e">
        <f>IF(#REF!="둘레베기",#REF!,)</f>
        <v>#REF!</v>
      </c>
      <c r="P241" s="411" t="e">
        <f>IF(#REF!="맹아제거",#REF!,)</f>
        <v>#REF!</v>
      </c>
      <c r="Q241" s="411"/>
      <c r="R241" s="411"/>
      <c r="S241" s="411"/>
      <c r="T241" s="412"/>
      <c r="U241" s="551"/>
      <c r="V241" s="551"/>
      <c r="W241" s="551"/>
      <c r="X241" s="551"/>
      <c r="Y241" s="551"/>
      <c r="Z241" s="551"/>
      <c r="AA241" s="412"/>
      <c r="AB241" s="412"/>
      <c r="AC241" s="412"/>
      <c r="AD241" s="412"/>
      <c r="AE241" s="412"/>
    </row>
    <row r="242" spans="1:34" ht="30" hidden="1" customHeight="1">
      <c r="A242" s="477" t="e">
        <f t="shared" si="36"/>
        <v>#REF!</v>
      </c>
      <c r="B242" s="413" t="e">
        <f t="shared" si="43"/>
        <v>#REF!</v>
      </c>
      <c r="C242" s="413" t="e">
        <f t="shared" si="43"/>
        <v>#REF!</v>
      </c>
      <c r="D242" s="413" t="e">
        <f t="shared" si="43"/>
        <v>#REF!</v>
      </c>
      <c r="E242" s="413" t="e">
        <f t="shared" si="43"/>
        <v>#REF!</v>
      </c>
      <c r="F242" s="413" t="e">
        <f t="shared" si="39"/>
        <v>#REF!</v>
      </c>
      <c r="G242" s="413" t="e">
        <f>+#REF!</f>
        <v>#REF!</v>
      </c>
      <c r="H242" s="408" t="e">
        <f>+#REF!</f>
        <v>#REF!</v>
      </c>
      <c r="I242" s="414" t="e">
        <f>+#REF!</f>
        <v>#REF!</v>
      </c>
      <c r="J242" s="408" t="e">
        <f>+#REF!</f>
        <v>#REF!</v>
      </c>
      <c r="K242" s="409" t="e">
        <f>+#REF!</f>
        <v>#REF!</v>
      </c>
      <c r="L242" s="410" t="e">
        <f t="shared" si="35"/>
        <v>#REF!</v>
      </c>
      <c r="M242" s="411" t="e">
        <f>IF(#REF!="모두베기",#REF!,)</f>
        <v>#REF!</v>
      </c>
      <c r="N242" s="411" t="e">
        <f>IF(#REF!="줄베기",#REF!,)</f>
        <v>#REF!</v>
      </c>
      <c r="O242" s="411" t="e">
        <f>IF(#REF!="둘레베기",#REF!,)</f>
        <v>#REF!</v>
      </c>
      <c r="P242" s="411" t="e">
        <f>IF(#REF!="맹아제거",#REF!,)</f>
        <v>#REF!</v>
      </c>
      <c r="Q242" s="411"/>
      <c r="R242" s="411"/>
      <c r="S242" s="411"/>
      <c r="T242" s="412"/>
      <c r="U242" s="551"/>
      <c r="V242" s="551"/>
      <c r="W242" s="551"/>
      <c r="X242" s="551"/>
      <c r="Y242" s="551"/>
      <c r="Z242" s="551"/>
      <c r="AA242" s="412"/>
      <c r="AB242" s="412"/>
      <c r="AC242" s="412"/>
      <c r="AD242" s="412"/>
      <c r="AE242" s="412"/>
    </row>
    <row r="243" spans="1:34" ht="30" hidden="1" customHeight="1">
      <c r="A243" s="477" t="e">
        <f t="shared" si="36"/>
        <v>#REF!</v>
      </c>
      <c r="B243" s="413" t="e">
        <f t="shared" si="43"/>
        <v>#REF!</v>
      </c>
      <c r="C243" s="413" t="e">
        <f t="shared" si="43"/>
        <v>#REF!</v>
      </c>
      <c r="D243" s="413" t="e">
        <f t="shared" si="43"/>
        <v>#REF!</v>
      </c>
      <c r="E243" s="413" t="e">
        <f t="shared" si="43"/>
        <v>#REF!</v>
      </c>
      <c r="F243" s="413" t="e">
        <f t="shared" si="39"/>
        <v>#REF!</v>
      </c>
      <c r="G243" s="413" t="e">
        <f>+#REF!</f>
        <v>#REF!</v>
      </c>
      <c r="H243" s="408" t="e">
        <f>+#REF!</f>
        <v>#REF!</v>
      </c>
      <c r="I243" s="414" t="e">
        <f>+#REF!</f>
        <v>#REF!</v>
      </c>
      <c r="J243" s="408" t="e">
        <f>+#REF!</f>
        <v>#REF!</v>
      </c>
      <c r="K243" s="409" t="e">
        <f>+#REF!</f>
        <v>#REF!</v>
      </c>
      <c r="L243" s="410" t="e">
        <f t="shared" si="35"/>
        <v>#REF!</v>
      </c>
      <c r="M243" s="411" t="e">
        <f>IF(#REF!="모두베기",#REF!,)</f>
        <v>#REF!</v>
      </c>
      <c r="N243" s="411" t="e">
        <f>IF(#REF!="줄베기",#REF!,)</f>
        <v>#REF!</v>
      </c>
      <c r="O243" s="411" t="e">
        <f>IF(#REF!="둘레베기",#REF!,)</f>
        <v>#REF!</v>
      </c>
      <c r="P243" s="411" t="e">
        <f>IF(#REF!="맹아제거",#REF!,)</f>
        <v>#REF!</v>
      </c>
      <c r="Q243" s="411"/>
      <c r="R243" s="411"/>
      <c r="S243" s="411"/>
      <c r="T243" s="412"/>
      <c r="U243" s="551"/>
      <c r="V243" s="551"/>
      <c r="W243" s="551"/>
      <c r="X243" s="551"/>
      <c r="Y243" s="551"/>
      <c r="Z243" s="551"/>
      <c r="AA243" s="412"/>
      <c r="AB243" s="412"/>
      <c r="AC243" s="412"/>
      <c r="AD243" s="412"/>
      <c r="AE243" s="412"/>
    </row>
    <row r="244" spans="1:34" ht="30" hidden="1" customHeight="1">
      <c r="A244" s="477" t="e">
        <f t="shared" si="36"/>
        <v>#REF!</v>
      </c>
      <c r="B244" s="413" t="e">
        <f t="shared" si="43"/>
        <v>#REF!</v>
      </c>
      <c r="C244" s="413" t="e">
        <f t="shared" si="43"/>
        <v>#REF!</v>
      </c>
      <c r="D244" s="413" t="e">
        <f t="shared" si="43"/>
        <v>#REF!</v>
      </c>
      <c r="E244" s="413" t="e">
        <f t="shared" si="43"/>
        <v>#REF!</v>
      </c>
      <c r="F244" s="413" t="e">
        <f t="shared" si="39"/>
        <v>#REF!</v>
      </c>
      <c r="G244" s="413" t="e">
        <f>+#REF!</f>
        <v>#REF!</v>
      </c>
      <c r="H244" s="408" t="e">
        <f>+#REF!</f>
        <v>#REF!</v>
      </c>
      <c r="I244" s="414" t="e">
        <f>+#REF!</f>
        <v>#REF!</v>
      </c>
      <c r="J244" s="408" t="e">
        <f>+#REF!</f>
        <v>#REF!</v>
      </c>
      <c r="K244" s="409" t="e">
        <f>+#REF!</f>
        <v>#REF!</v>
      </c>
      <c r="L244" s="410" t="e">
        <f t="shared" si="35"/>
        <v>#REF!</v>
      </c>
      <c r="M244" s="411" t="e">
        <f>IF(#REF!="모두베기",#REF!,)</f>
        <v>#REF!</v>
      </c>
      <c r="N244" s="411" t="e">
        <f>IF(#REF!="줄베기",#REF!,)</f>
        <v>#REF!</v>
      </c>
      <c r="O244" s="411" t="e">
        <f>IF(#REF!="둘레베기",#REF!,)</f>
        <v>#REF!</v>
      </c>
      <c r="P244" s="411" t="e">
        <f>IF(#REF!="맹아제거",#REF!,)</f>
        <v>#REF!</v>
      </c>
      <c r="Q244" s="411"/>
      <c r="R244" s="411"/>
      <c r="S244" s="411"/>
      <c r="T244" s="412"/>
      <c r="U244" s="551"/>
      <c r="V244" s="551"/>
      <c r="W244" s="551"/>
      <c r="X244" s="551"/>
      <c r="Y244" s="551"/>
      <c r="Z244" s="551"/>
      <c r="AA244" s="412"/>
      <c r="AB244" s="412"/>
      <c r="AC244" s="412"/>
      <c r="AD244" s="412"/>
      <c r="AE244" s="412"/>
    </row>
    <row r="245" spans="1:34" ht="30" customHeight="1">
      <c r="A245" s="477" t="e">
        <f>IF(L245&gt;0,1,)</f>
        <v>#REF!</v>
      </c>
      <c r="B245" s="413" t="e">
        <f>+#REF!</f>
        <v>#REF!</v>
      </c>
      <c r="C245" s="413" t="e">
        <f>+#REF!</f>
        <v>#REF!</v>
      </c>
      <c r="D245" s="413" t="e">
        <f>+#REF!</f>
        <v>#REF!</v>
      </c>
      <c r="E245" s="413" t="e">
        <f>+#REF!</f>
        <v>#REF!</v>
      </c>
      <c r="F245" s="413" t="e">
        <f>+#REF!</f>
        <v>#REF!</v>
      </c>
      <c r="G245" s="413" t="e">
        <f>+#REF!</f>
        <v>#REF!</v>
      </c>
      <c r="H245" s="408" t="e">
        <f>+#REF!</f>
        <v>#REF!</v>
      </c>
      <c r="I245" s="414" t="e">
        <f>+#REF!</f>
        <v>#REF!</v>
      </c>
      <c r="J245" s="408" t="e">
        <f>+#REF!</f>
        <v>#REF!</v>
      </c>
      <c r="K245" s="409" t="e">
        <f>+#REF!</f>
        <v>#REF!</v>
      </c>
      <c r="L245" s="410" t="e">
        <f t="shared" si="35"/>
        <v>#REF!</v>
      </c>
      <c r="M245" s="411" t="e">
        <f>IF(#REF!="모두베기",#REF!,)</f>
        <v>#REF!</v>
      </c>
      <c r="N245" s="411" t="e">
        <f>IF(#REF!="줄베기",#REF!,)</f>
        <v>#REF!</v>
      </c>
      <c r="O245" s="411" t="e">
        <f>IF(#REF!="둘레베기",#REF!,)</f>
        <v>#REF!</v>
      </c>
      <c r="P245" s="411" t="e">
        <f>IF(#REF!="맹아제거",#REF!,)</f>
        <v>#REF!</v>
      </c>
      <c r="Q245" s="410" t="s">
        <v>1107</v>
      </c>
      <c r="R245" s="411">
        <v>0.5</v>
      </c>
      <c r="S245" s="537" t="e">
        <f>#REF!</f>
        <v>#REF!</v>
      </c>
      <c r="T245" s="412" t="s">
        <v>1135</v>
      </c>
      <c r="U245" s="568"/>
      <c r="V245" s="568">
        <v>0.5</v>
      </c>
      <c r="W245" s="568"/>
      <c r="X245" s="568"/>
      <c r="Y245" s="568"/>
      <c r="Z245" s="568">
        <v>0.5</v>
      </c>
      <c r="AA245" s="412" t="e">
        <f>#REF!</f>
        <v>#REF!</v>
      </c>
      <c r="AB245" s="412" t="e">
        <f>#REF!</f>
        <v>#REF!</v>
      </c>
      <c r="AC245" s="495" t="e">
        <f>AB245/AA245</f>
        <v>#REF!</v>
      </c>
      <c r="AD245" s="495"/>
      <c r="AE245" s="412"/>
      <c r="AF245" s="531" t="e">
        <f>AA245*M245</f>
        <v>#REF!</v>
      </c>
      <c r="AG245" s="531" t="e">
        <f>AB245*M245</f>
        <v>#REF!</v>
      </c>
      <c r="AH245" s="528"/>
    </row>
    <row r="246" spans="1:34" ht="30" hidden="1" customHeight="1">
      <c r="A246" s="477" t="e">
        <f t="shared" si="36"/>
        <v>#REF!</v>
      </c>
      <c r="B246" s="413" t="e">
        <f t="shared" ref="B246:E252" si="44">IF($A246&gt;0,B245,)</f>
        <v>#REF!</v>
      </c>
      <c r="C246" s="413" t="e">
        <f t="shared" si="44"/>
        <v>#REF!</v>
      </c>
      <c r="D246" s="413" t="e">
        <f t="shared" si="44"/>
        <v>#REF!</v>
      </c>
      <c r="E246" s="413" t="e">
        <f t="shared" si="44"/>
        <v>#REF!</v>
      </c>
      <c r="F246" s="413" t="e">
        <f t="shared" si="39"/>
        <v>#REF!</v>
      </c>
      <c r="G246" s="413" t="e">
        <f>+#REF!</f>
        <v>#REF!</v>
      </c>
      <c r="H246" s="408" t="e">
        <f>+#REF!</f>
        <v>#REF!</v>
      </c>
      <c r="I246" s="414" t="e">
        <f>+#REF!</f>
        <v>#REF!</v>
      </c>
      <c r="J246" s="408" t="e">
        <f>+#REF!</f>
        <v>#REF!</v>
      </c>
      <c r="K246" s="409" t="e">
        <f>+#REF!</f>
        <v>#REF!</v>
      </c>
      <c r="L246" s="410" t="e">
        <f t="shared" si="35"/>
        <v>#REF!</v>
      </c>
      <c r="M246" s="411" t="e">
        <f>IF(#REF!="모두베기",#REF!,)</f>
        <v>#REF!</v>
      </c>
      <c r="N246" s="411" t="e">
        <f>IF(#REF!="줄베기",#REF!,)</f>
        <v>#REF!</v>
      </c>
      <c r="O246" s="411" t="e">
        <f>IF(#REF!="둘레베기",#REF!,)</f>
        <v>#REF!</v>
      </c>
      <c r="P246" s="411" t="e">
        <f>IF(#REF!="맹아제거",#REF!,)</f>
        <v>#REF!</v>
      </c>
      <c r="Q246" s="411"/>
      <c r="R246" s="411"/>
      <c r="S246" s="411"/>
      <c r="T246" s="412"/>
      <c r="U246" s="551"/>
      <c r="V246" s="551"/>
      <c r="W246" s="551"/>
      <c r="X246" s="551"/>
      <c r="Y246" s="551"/>
      <c r="Z246" s="551"/>
      <c r="AA246" s="412"/>
      <c r="AB246" s="412"/>
      <c r="AC246" s="412"/>
      <c r="AD246" s="412"/>
      <c r="AE246" s="412"/>
    </row>
    <row r="247" spans="1:34" ht="30" hidden="1" customHeight="1">
      <c r="A247" s="477" t="e">
        <f t="shared" si="36"/>
        <v>#REF!</v>
      </c>
      <c r="B247" s="413" t="e">
        <f t="shared" si="44"/>
        <v>#REF!</v>
      </c>
      <c r="C247" s="413" t="e">
        <f t="shared" si="44"/>
        <v>#REF!</v>
      </c>
      <c r="D247" s="413" t="e">
        <f t="shared" si="44"/>
        <v>#REF!</v>
      </c>
      <c r="E247" s="413" t="e">
        <f t="shared" si="44"/>
        <v>#REF!</v>
      </c>
      <c r="F247" s="413" t="e">
        <f t="shared" si="39"/>
        <v>#REF!</v>
      </c>
      <c r="G247" s="413" t="e">
        <f>+#REF!</f>
        <v>#REF!</v>
      </c>
      <c r="H247" s="408" t="e">
        <f>+#REF!</f>
        <v>#REF!</v>
      </c>
      <c r="I247" s="414" t="e">
        <f>+#REF!</f>
        <v>#REF!</v>
      </c>
      <c r="J247" s="408" t="e">
        <f>+#REF!</f>
        <v>#REF!</v>
      </c>
      <c r="K247" s="409" t="e">
        <f>+#REF!</f>
        <v>#REF!</v>
      </c>
      <c r="L247" s="410" t="e">
        <f t="shared" si="35"/>
        <v>#REF!</v>
      </c>
      <c r="M247" s="411" t="e">
        <f>IF(#REF!="모두베기",#REF!,)</f>
        <v>#REF!</v>
      </c>
      <c r="N247" s="411" t="e">
        <f>IF(#REF!="줄베기",#REF!,)</f>
        <v>#REF!</v>
      </c>
      <c r="O247" s="411" t="e">
        <f>IF(#REF!="둘레베기",#REF!,)</f>
        <v>#REF!</v>
      </c>
      <c r="P247" s="411" t="e">
        <f>IF(#REF!="맹아제거",#REF!,)</f>
        <v>#REF!</v>
      </c>
      <c r="Q247" s="411"/>
      <c r="R247" s="411"/>
      <c r="S247" s="411"/>
      <c r="T247" s="412"/>
      <c r="U247" s="551"/>
      <c r="V247" s="551"/>
      <c r="W247" s="551"/>
      <c r="X247" s="551"/>
      <c r="Y247" s="551"/>
      <c r="Z247" s="551"/>
      <c r="AA247" s="412"/>
      <c r="AB247" s="412"/>
      <c r="AC247" s="412"/>
      <c r="AD247" s="412"/>
      <c r="AE247" s="412"/>
    </row>
    <row r="248" spans="1:34" ht="30" hidden="1" customHeight="1">
      <c r="A248" s="477" t="e">
        <f t="shared" si="36"/>
        <v>#REF!</v>
      </c>
      <c r="B248" s="413" t="e">
        <f t="shared" si="44"/>
        <v>#REF!</v>
      </c>
      <c r="C248" s="413" t="e">
        <f t="shared" si="44"/>
        <v>#REF!</v>
      </c>
      <c r="D248" s="413" t="e">
        <f t="shared" si="44"/>
        <v>#REF!</v>
      </c>
      <c r="E248" s="413" t="e">
        <f t="shared" si="44"/>
        <v>#REF!</v>
      </c>
      <c r="F248" s="413" t="e">
        <f t="shared" si="39"/>
        <v>#REF!</v>
      </c>
      <c r="G248" s="413" t="e">
        <f>+#REF!</f>
        <v>#REF!</v>
      </c>
      <c r="H248" s="408" t="e">
        <f>+#REF!</f>
        <v>#REF!</v>
      </c>
      <c r="I248" s="414" t="e">
        <f>+#REF!</f>
        <v>#REF!</v>
      </c>
      <c r="J248" s="408" t="e">
        <f>+#REF!</f>
        <v>#REF!</v>
      </c>
      <c r="K248" s="409" t="e">
        <f>+#REF!</f>
        <v>#REF!</v>
      </c>
      <c r="L248" s="410" t="e">
        <f t="shared" si="35"/>
        <v>#REF!</v>
      </c>
      <c r="M248" s="411" t="e">
        <f>IF(#REF!="모두베기",#REF!,)</f>
        <v>#REF!</v>
      </c>
      <c r="N248" s="411" t="e">
        <f>IF(#REF!="줄베기",#REF!,)</f>
        <v>#REF!</v>
      </c>
      <c r="O248" s="411" t="e">
        <f>IF(#REF!="둘레베기",#REF!,)</f>
        <v>#REF!</v>
      </c>
      <c r="P248" s="411" t="e">
        <f>IF(#REF!="맹아제거",#REF!,)</f>
        <v>#REF!</v>
      </c>
      <c r="Q248" s="411"/>
      <c r="R248" s="411"/>
      <c r="S248" s="411"/>
      <c r="T248" s="412"/>
      <c r="U248" s="551"/>
      <c r="V248" s="551"/>
      <c r="W248" s="551"/>
      <c r="X248" s="551"/>
      <c r="Y248" s="551"/>
      <c r="Z248" s="551"/>
      <c r="AA248" s="412"/>
      <c r="AB248" s="412"/>
      <c r="AC248" s="412"/>
      <c r="AD248" s="412"/>
      <c r="AE248" s="412"/>
    </row>
    <row r="249" spans="1:34" ht="30" hidden="1" customHeight="1">
      <c r="A249" s="477" t="e">
        <f t="shared" si="36"/>
        <v>#REF!</v>
      </c>
      <c r="B249" s="413" t="e">
        <f t="shared" si="44"/>
        <v>#REF!</v>
      </c>
      <c r="C249" s="413" t="e">
        <f t="shared" si="44"/>
        <v>#REF!</v>
      </c>
      <c r="D249" s="413" t="e">
        <f t="shared" si="44"/>
        <v>#REF!</v>
      </c>
      <c r="E249" s="413" t="e">
        <f t="shared" si="44"/>
        <v>#REF!</v>
      </c>
      <c r="F249" s="413" t="e">
        <f t="shared" si="39"/>
        <v>#REF!</v>
      </c>
      <c r="G249" s="413" t="e">
        <f>+#REF!</f>
        <v>#REF!</v>
      </c>
      <c r="H249" s="408" t="e">
        <f>+#REF!</f>
        <v>#REF!</v>
      </c>
      <c r="I249" s="414" t="e">
        <f>+#REF!</f>
        <v>#REF!</v>
      </c>
      <c r="J249" s="408" t="e">
        <f>+#REF!</f>
        <v>#REF!</v>
      </c>
      <c r="K249" s="409" t="e">
        <f>+#REF!</f>
        <v>#REF!</v>
      </c>
      <c r="L249" s="410" t="e">
        <f t="shared" si="35"/>
        <v>#REF!</v>
      </c>
      <c r="M249" s="411" t="e">
        <f>IF(#REF!="모두베기",#REF!,)</f>
        <v>#REF!</v>
      </c>
      <c r="N249" s="411" t="e">
        <f>IF(#REF!="줄베기",#REF!,)</f>
        <v>#REF!</v>
      </c>
      <c r="O249" s="411" t="e">
        <f>IF(#REF!="둘레베기",#REF!,)</f>
        <v>#REF!</v>
      </c>
      <c r="P249" s="411" t="e">
        <f>IF(#REF!="맹아제거",#REF!,)</f>
        <v>#REF!</v>
      </c>
      <c r="Q249" s="411"/>
      <c r="R249" s="411"/>
      <c r="S249" s="411"/>
      <c r="T249" s="412"/>
      <c r="U249" s="551"/>
      <c r="V249" s="551"/>
      <c r="W249" s="551"/>
      <c r="X249" s="551"/>
      <c r="Y249" s="551"/>
      <c r="Z249" s="551"/>
      <c r="AA249" s="412"/>
      <c r="AB249" s="412"/>
      <c r="AC249" s="412"/>
      <c r="AD249" s="412"/>
      <c r="AE249" s="412"/>
    </row>
    <row r="250" spans="1:34" ht="30" hidden="1" customHeight="1">
      <c r="A250" s="477" t="e">
        <f t="shared" si="36"/>
        <v>#REF!</v>
      </c>
      <c r="B250" s="413" t="e">
        <f t="shared" si="44"/>
        <v>#REF!</v>
      </c>
      <c r="C250" s="413" t="e">
        <f t="shared" si="44"/>
        <v>#REF!</v>
      </c>
      <c r="D250" s="413" t="e">
        <f t="shared" si="44"/>
        <v>#REF!</v>
      </c>
      <c r="E250" s="413" t="e">
        <f t="shared" si="44"/>
        <v>#REF!</v>
      </c>
      <c r="F250" s="413" t="e">
        <f t="shared" si="39"/>
        <v>#REF!</v>
      </c>
      <c r="G250" s="413" t="e">
        <f>+#REF!</f>
        <v>#REF!</v>
      </c>
      <c r="H250" s="408" t="e">
        <f>+#REF!</f>
        <v>#REF!</v>
      </c>
      <c r="I250" s="414" t="e">
        <f>+#REF!</f>
        <v>#REF!</v>
      </c>
      <c r="J250" s="408" t="e">
        <f>+#REF!</f>
        <v>#REF!</v>
      </c>
      <c r="K250" s="409" t="e">
        <f>+#REF!</f>
        <v>#REF!</v>
      </c>
      <c r="L250" s="410" t="e">
        <f t="shared" si="35"/>
        <v>#REF!</v>
      </c>
      <c r="M250" s="411" t="e">
        <f>IF(#REF!="모두베기",#REF!,)</f>
        <v>#REF!</v>
      </c>
      <c r="N250" s="411" t="e">
        <f>IF(#REF!="줄베기",#REF!,)</f>
        <v>#REF!</v>
      </c>
      <c r="O250" s="411" t="e">
        <f>IF(#REF!="둘레베기",#REF!,)</f>
        <v>#REF!</v>
      </c>
      <c r="P250" s="411" t="e">
        <f>IF(#REF!="맹아제거",#REF!,)</f>
        <v>#REF!</v>
      </c>
      <c r="Q250" s="411"/>
      <c r="R250" s="411"/>
      <c r="S250" s="411"/>
      <c r="T250" s="412"/>
      <c r="U250" s="551"/>
      <c r="V250" s="551"/>
      <c r="W250" s="551"/>
      <c r="X250" s="551"/>
      <c r="Y250" s="551"/>
      <c r="Z250" s="551"/>
      <c r="AA250" s="412"/>
      <c r="AB250" s="412"/>
      <c r="AC250" s="412"/>
      <c r="AD250" s="412"/>
      <c r="AE250" s="412"/>
    </row>
    <row r="251" spans="1:34" ht="30" hidden="1" customHeight="1">
      <c r="A251" s="477" t="e">
        <f t="shared" si="36"/>
        <v>#REF!</v>
      </c>
      <c r="B251" s="413" t="e">
        <f t="shared" si="44"/>
        <v>#REF!</v>
      </c>
      <c r="C251" s="413" t="e">
        <f t="shared" si="44"/>
        <v>#REF!</v>
      </c>
      <c r="D251" s="413" t="e">
        <f t="shared" si="44"/>
        <v>#REF!</v>
      </c>
      <c r="E251" s="413" t="e">
        <f t="shared" si="44"/>
        <v>#REF!</v>
      </c>
      <c r="F251" s="413" t="e">
        <f t="shared" si="39"/>
        <v>#REF!</v>
      </c>
      <c r="G251" s="413" t="e">
        <f>+#REF!</f>
        <v>#REF!</v>
      </c>
      <c r="H251" s="408" t="e">
        <f>+#REF!</f>
        <v>#REF!</v>
      </c>
      <c r="I251" s="414" t="e">
        <f>+#REF!</f>
        <v>#REF!</v>
      </c>
      <c r="J251" s="408" t="e">
        <f>+#REF!</f>
        <v>#REF!</v>
      </c>
      <c r="K251" s="409" t="e">
        <f>+#REF!</f>
        <v>#REF!</v>
      </c>
      <c r="L251" s="410" t="e">
        <f t="shared" si="35"/>
        <v>#REF!</v>
      </c>
      <c r="M251" s="411" t="e">
        <f>IF(#REF!="모두베기",#REF!,)</f>
        <v>#REF!</v>
      </c>
      <c r="N251" s="411" t="e">
        <f>IF(#REF!="줄베기",#REF!,)</f>
        <v>#REF!</v>
      </c>
      <c r="O251" s="411" t="e">
        <f>IF(#REF!="둘레베기",#REF!,)</f>
        <v>#REF!</v>
      </c>
      <c r="P251" s="411" t="e">
        <f>IF(#REF!="맹아제거",#REF!,)</f>
        <v>#REF!</v>
      </c>
      <c r="Q251" s="411"/>
      <c r="R251" s="411"/>
      <c r="S251" s="411"/>
      <c r="T251" s="412"/>
      <c r="U251" s="551"/>
      <c r="V251" s="551"/>
      <c r="W251" s="551"/>
      <c r="X251" s="551"/>
      <c r="Y251" s="551"/>
      <c r="Z251" s="551"/>
      <c r="AA251" s="412"/>
      <c r="AB251" s="412"/>
      <c r="AC251" s="412"/>
      <c r="AD251" s="412"/>
      <c r="AE251" s="412"/>
    </row>
    <row r="252" spans="1:34" ht="30" hidden="1" customHeight="1">
      <c r="A252" s="477" t="e">
        <f t="shared" si="36"/>
        <v>#REF!</v>
      </c>
      <c r="B252" s="413" t="e">
        <f t="shared" si="44"/>
        <v>#REF!</v>
      </c>
      <c r="C252" s="413" t="e">
        <f t="shared" si="44"/>
        <v>#REF!</v>
      </c>
      <c r="D252" s="413" t="e">
        <f t="shared" si="44"/>
        <v>#REF!</v>
      </c>
      <c r="E252" s="413" t="e">
        <f t="shared" si="44"/>
        <v>#REF!</v>
      </c>
      <c r="F252" s="413" t="e">
        <f t="shared" si="39"/>
        <v>#REF!</v>
      </c>
      <c r="G252" s="413" t="e">
        <f>+#REF!</f>
        <v>#REF!</v>
      </c>
      <c r="H252" s="408" t="e">
        <f>+#REF!</f>
        <v>#REF!</v>
      </c>
      <c r="I252" s="414" t="e">
        <f>+#REF!</f>
        <v>#REF!</v>
      </c>
      <c r="J252" s="408" t="e">
        <f>+#REF!</f>
        <v>#REF!</v>
      </c>
      <c r="K252" s="409" t="e">
        <f>+#REF!</f>
        <v>#REF!</v>
      </c>
      <c r="L252" s="410" t="e">
        <f t="shared" si="35"/>
        <v>#REF!</v>
      </c>
      <c r="M252" s="411" t="e">
        <f>IF(#REF!="모두베기",#REF!,)</f>
        <v>#REF!</v>
      </c>
      <c r="N252" s="411" t="e">
        <f>IF(#REF!="줄베기",#REF!,)</f>
        <v>#REF!</v>
      </c>
      <c r="O252" s="411" t="e">
        <f>IF(#REF!="둘레베기",#REF!,)</f>
        <v>#REF!</v>
      </c>
      <c r="P252" s="411" t="e">
        <f>IF(#REF!="맹아제거",#REF!,)</f>
        <v>#REF!</v>
      </c>
      <c r="Q252" s="411"/>
      <c r="R252" s="411"/>
      <c r="S252" s="411"/>
      <c r="T252" s="412"/>
      <c r="U252" s="551"/>
      <c r="V252" s="551"/>
      <c r="W252" s="551"/>
      <c r="X252" s="551"/>
      <c r="Y252" s="551"/>
      <c r="Z252" s="551"/>
      <c r="AA252" s="412"/>
      <c r="AB252" s="412"/>
      <c r="AC252" s="412"/>
      <c r="AD252" s="412"/>
      <c r="AE252" s="412"/>
    </row>
    <row r="253" spans="1:34" ht="30" customHeight="1">
      <c r="A253" s="477" t="e">
        <f>IF(L253&gt;0,1,)</f>
        <v>#REF!</v>
      </c>
      <c r="B253" s="413" t="e">
        <f>+#REF!</f>
        <v>#REF!</v>
      </c>
      <c r="C253" s="413" t="e">
        <f>+#REF!</f>
        <v>#REF!</v>
      </c>
      <c r="D253" s="413" t="e">
        <f>+#REF!</f>
        <v>#REF!</v>
      </c>
      <c r="E253" s="413" t="e">
        <f>+#REF!</f>
        <v>#REF!</v>
      </c>
      <c r="F253" s="413" t="e">
        <f>+#REF!</f>
        <v>#REF!</v>
      </c>
      <c r="G253" s="413" t="e">
        <f>+#REF!</f>
        <v>#REF!</v>
      </c>
      <c r="H253" s="408" t="e">
        <f>+#REF!</f>
        <v>#REF!</v>
      </c>
      <c r="I253" s="414" t="e">
        <f>+#REF!</f>
        <v>#REF!</v>
      </c>
      <c r="J253" s="408" t="e">
        <f>+#REF!</f>
        <v>#REF!</v>
      </c>
      <c r="K253" s="409" t="e">
        <f>+#REF!</f>
        <v>#REF!</v>
      </c>
      <c r="L253" s="410" t="e">
        <f t="shared" si="35"/>
        <v>#REF!</v>
      </c>
      <c r="M253" s="411" t="e">
        <f>IF(#REF!="모두베기",#REF!,)</f>
        <v>#REF!</v>
      </c>
      <c r="N253" s="411" t="e">
        <f>IF(#REF!="줄베기",#REF!,)</f>
        <v>#REF!</v>
      </c>
      <c r="O253" s="411" t="e">
        <f>IF(#REF!="둘레베기",#REF!,)</f>
        <v>#REF!</v>
      </c>
      <c r="P253" s="411" t="e">
        <f>IF(#REF!="맹아제거",#REF!,)</f>
        <v>#REF!</v>
      </c>
      <c r="Q253" s="410" t="s">
        <v>1107</v>
      </c>
      <c r="R253" s="411">
        <v>4.5</v>
      </c>
      <c r="S253" s="537" t="e">
        <f>#REF!</f>
        <v>#REF!</v>
      </c>
      <c r="T253" s="412" t="s">
        <v>1135</v>
      </c>
      <c r="U253" s="568"/>
      <c r="V253" s="568">
        <v>4.5</v>
      </c>
      <c r="W253" s="568"/>
      <c r="X253" s="568"/>
      <c r="Y253" s="568"/>
      <c r="Z253" s="568">
        <v>4.5</v>
      </c>
      <c r="AA253" s="412" t="e">
        <f>#REF!</f>
        <v>#REF!</v>
      </c>
      <c r="AB253" s="412" t="e">
        <f>#REF!</f>
        <v>#REF!</v>
      </c>
      <c r="AC253" s="495" t="e">
        <f>AB253/AA253</f>
        <v>#REF!</v>
      </c>
      <c r="AD253" s="495"/>
      <c r="AE253" s="412"/>
      <c r="AF253" s="531" t="e">
        <f>AA253*M253</f>
        <v>#REF!</v>
      </c>
      <c r="AG253" s="531" t="e">
        <f>AB253*M253</f>
        <v>#REF!</v>
      </c>
      <c r="AH253" s="528"/>
    </row>
    <row r="254" spans="1:34" ht="30" hidden="1" customHeight="1">
      <c r="A254" s="477" t="e">
        <f t="shared" si="36"/>
        <v>#REF!</v>
      </c>
      <c r="B254" s="413" t="e">
        <f t="shared" ref="B254:E260" si="45">IF($A254&gt;0,B253,)</f>
        <v>#REF!</v>
      </c>
      <c r="C254" s="413" t="e">
        <f t="shared" si="45"/>
        <v>#REF!</v>
      </c>
      <c r="D254" s="413" t="e">
        <f t="shared" si="45"/>
        <v>#REF!</v>
      </c>
      <c r="E254" s="413" t="e">
        <f t="shared" si="45"/>
        <v>#REF!</v>
      </c>
      <c r="F254" s="413" t="e">
        <f t="shared" si="39"/>
        <v>#REF!</v>
      </c>
      <c r="G254" s="413" t="e">
        <f>+#REF!</f>
        <v>#REF!</v>
      </c>
      <c r="H254" s="408" t="e">
        <f>+#REF!</f>
        <v>#REF!</v>
      </c>
      <c r="I254" s="414" t="e">
        <f>+#REF!</f>
        <v>#REF!</v>
      </c>
      <c r="J254" s="408" t="e">
        <f>+#REF!</f>
        <v>#REF!</v>
      </c>
      <c r="K254" s="409" t="e">
        <f>+#REF!</f>
        <v>#REF!</v>
      </c>
      <c r="L254" s="410" t="e">
        <f t="shared" si="35"/>
        <v>#REF!</v>
      </c>
      <c r="M254" s="411" t="e">
        <f>IF(#REF!="모두베기",#REF!,)</f>
        <v>#REF!</v>
      </c>
      <c r="N254" s="411" t="e">
        <f>IF(#REF!="줄베기",#REF!,)</f>
        <v>#REF!</v>
      </c>
      <c r="O254" s="411" t="e">
        <f>IF(#REF!="둘레베기",#REF!,)</f>
        <v>#REF!</v>
      </c>
      <c r="P254" s="411" t="e">
        <f>IF(#REF!="맹아제거",#REF!,)</f>
        <v>#REF!</v>
      </c>
      <c r="Q254" s="411"/>
      <c r="R254" s="411"/>
      <c r="S254" s="411"/>
      <c r="T254" s="412"/>
      <c r="U254" s="551"/>
      <c r="V254" s="551"/>
      <c r="W254" s="551"/>
      <c r="X254" s="551"/>
      <c r="Y254" s="551"/>
      <c r="Z254" s="551"/>
      <c r="AA254" s="412"/>
      <c r="AB254" s="412"/>
      <c r="AC254" s="412"/>
      <c r="AD254" s="412"/>
      <c r="AE254" s="412"/>
    </row>
    <row r="255" spans="1:34" ht="30" hidden="1" customHeight="1">
      <c r="A255" s="477" t="e">
        <f t="shared" si="36"/>
        <v>#REF!</v>
      </c>
      <c r="B255" s="413" t="e">
        <f t="shared" si="45"/>
        <v>#REF!</v>
      </c>
      <c r="C255" s="413" t="e">
        <f t="shared" si="45"/>
        <v>#REF!</v>
      </c>
      <c r="D255" s="413" t="e">
        <f t="shared" si="45"/>
        <v>#REF!</v>
      </c>
      <c r="E255" s="413" t="e">
        <f t="shared" si="45"/>
        <v>#REF!</v>
      </c>
      <c r="F255" s="413" t="e">
        <f t="shared" si="39"/>
        <v>#REF!</v>
      </c>
      <c r="G255" s="413" t="e">
        <f>+#REF!</f>
        <v>#REF!</v>
      </c>
      <c r="H255" s="408" t="e">
        <f>+#REF!</f>
        <v>#REF!</v>
      </c>
      <c r="I255" s="414" t="e">
        <f>+#REF!</f>
        <v>#REF!</v>
      </c>
      <c r="J255" s="408" t="e">
        <f>+#REF!</f>
        <v>#REF!</v>
      </c>
      <c r="K255" s="409" t="e">
        <f>+#REF!</f>
        <v>#REF!</v>
      </c>
      <c r="L255" s="410" t="e">
        <f t="shared" si="35"/>
        <v>#REF!</v>
      </c>
      <c r="M255" s="411" t="e">
        <f>IF(#REF!="모두베기",#REF!,)</f>
        <v>#REF!</v>
      </c>
      <c r="N255" s="411" t="e">
        <f>IF(#REF!="줄베기",#REF!,)</f>
        <v>#REF!</v>
      </c>
      <c r="O255" s="411" t="e">
        <f>IF(#REF!="둘레베기",#REF!,)</f>
        <v>#REF!</v>
      </c>
      <c r="P255" s="411" t="e">
        <f>IF(#REF!="맹아제거",#REF!,)</f>
        <v>#REF!</v>
      </c>
      <c r="Q255" s="411"/>
      <c r="R255" s="411"/>
      <c r="S255" s="411"/>
      <c r="T255" s="412"/>
      <c r="U255" s="551"/>
      <c r="V255" s="551"/>
      <c r="W255" s="551"/>
      <c r="X255" s="551"/>
      <c r="Y255" s="551"/>
      <c r="Z255" s="551"/>
      <c r="AA255" s="412"/>
      <c r="AB255" s="412"/>
      <c r="AC255" s="412"/>
      <c r="AD255" s="412"/>
      <c r="AE255" s="412"/>
    </row>
    <row r="256" spans="1:34" ht="30" hidden="1" customHeight="1">
      <c r="A256" s="477" t="e">
        <f t="shared" si="36"/>
        <v>#REF!</v>
      </c>
      <c r="B256" s="413" t="e">
        <f t="shared" si="45"/>
        <v>#REF!</v>
      </c>
      <c r="C256" s="413" t="e">
        <f t="shared" si="45"/>
        <v>#REF!</v>
      </c>
      <c r="D256" s="413" t="e">
        <f t="shared" si="45"/>
        <v>#REF!</v>
      </c>
      <c r="E256" s="413" t="e">
        <f t="shared" si="45"/>
        <v>#REF!</v>
      </c>
      <c r="F256" s="413" t="e">
        <f t="shared" si="39"/>
        <v>#REF!</v>
      </c>
      <c r="G256" s="413" t="e">
        <f>+#REF!</f>
        <v>#REF!</v>
      </c>
      <c r="H256" s="408" t="e">
        <f>+#REF!</f>
        <v>#REF!</v>
      </c>
      <c r="I256" s="414" t="e">
        <f>+#REF!</f>
        <v>#REF!</v>
      </c>
      <c r="J256" s="408" t="e">
        <f>+#REF!</f>
        <v>#REF!</v>
      </c>
      <c r="K256" s="409" t="e">
        <f>+#REF!</f>
        <v>#REF!</v>
      </c>
      <c r="L256" s="410" t="e">
        <f t="shared" si="35"/>
        <v>#REF!</v>
      </c>
      <c r="M256" s="411" t="e">
        <f>IF(#REF!="모두베기",#REF!,)</f>
        <v>#REF!</v>
      </c>
      <c r="N256" s="411" t="e">
        <f>IF(#REF!="줄베기",#REF!,)</f>
        <v>#REF!</v>
      </c>
      <c r="O256" s="411" t="e">
        <f>IF(#REF!="둘레베기",#REF!,)</f>
        <v>#REF!</v>
      </c>
      <c r="P256" s="411" t="e">
        <f>IF(#REF!="맹아제거",#REF!,)</f>
        <v>#REF!</v>
      </c>
      <c r="Q256" s="411"/>
      <c r="R256" s="411"/>
      <c r="S256" s="411"/>
      <c r="T256" s="412"/>
      <c r="U256" s="551"/>
      <c r="V256" s="551"/>
      <c r="W256" s="551"/>
      <c r="X256" s="551"/>
      <c r="Y256" s="551"/>
      <c r="Z256" s="551"/>
      <c r="AA256" s="412"/>
      <c r="AB256" s="412"/>
      <c r="AC256" s="412"/>
      <c r="AD256" s="412"/>
      <c r="AE256" s="412"/>
    </row>
    <row r="257" spans="1:34" ht="30" hidden="1" customHeight="1">
      <c r="A257" s="477" t="e">
        <f t="shared" si="36"/>
        <v>#REF!</v>
      </c>
      <c r="B257" s="413" t="e">
        <f t="shared" si="45"/>
        <v>#REF!</v>
      </c>
      <c r="C257" s="413" t="e">
        <f t="shared" si="45"/>
        <v>#REF!</v>
      </c>
      <c r="D257" s="413" t="e">
        <f t="shared" si="45"/>
        <v>#REF!</v>
      </c>
      <c r="E257" s="413" t="e">
        <f t="shared" si="45"/>
        <v>#REF!</v>
      </c>
      <c r="F257" s="413" t="e">
        <f t="shared" si="39"/>
        <v>#REF!</v>
      </c>
      <c r="G257" s="413" t="e">
        <f>+#REF!</f>
        <v>#REF!</v>
      </c>
      <c r="H257" s="408" t="e">
        <f>+#REF!</f>
        <v>#REF!</v>
      </c>
      <c r="I257" s="414" t="e">
        <f>+#REF!</f>
        <v>#REF!</v>
      </c>
      <c r="J257" s="408" t="e">
        <f>+#REF!</f>
        <v>#REF!</v>
      </c>
      <c r="K257" s="409" t="e">
        <f>+#REF!</f>
        <v>#REF!</v>
      </c>
      <c r="L257" s="410" t="e">
        <f t="shared" si="35"/>
        <v>#REF!</v>
      </c>
      <c r="M257" s="411" t="e">
        <f>IF(#REF!="모두베기",#REF!,)</f>
        <v>#REF!</v>
      </c>
      <c r="N257" s="411" t="e">
        <f>IF(#REF!="줄베기",#REF!,)</f>
        <v>#REF!</v>
      </c>
      <c r="O257" s="411" t="e">
        <f>IF(#REF!="둘레베기",#REF!,)</f>
        <v>#REF!</v>
      </c>
      <c r="P257" s="411" t="e">
        <f>IF(#REF!="맹아제거",#REF!,)</f>
        <v>#REF!</v>
      </c>
      <c r="Q257" s="411"/>
      <c r="R257" s="411"/>
      <c r="S257" s="411"/>
      <c r="T257" s="412"/>
      <c r="U257" s="551"/>
      <c r="V257" s="551"/>
      <c r="W257" s="551"/>
      <c r="X257" s="551"/>
      <c r="Y257" s="551"/>
      <c r="Z257" s="551"/>
      <c r="AA257" s="412"/>
      <c r="AB257" s="412"/>
      <c r="AC257" s="412"/>
      <c r="AD257" s="412"/>
      <c r="AE257" s="412"/>
    </row>
    <row r="258" spans="1:34" ht="30" hidden="1" customHeight="1">
      <c r="A258" s="477" t="e">
        <f t="shared" si="36"/>
        <v>#REF!</v>
      </c>
      <c r="B258" s="413" t="e">
        <f t="shared" si="45"/>
        <v>#REF!</v>
      </c>
      <c r="C258" s="413" t="e">
        <f t="shared" si="45"/>
        <v>#REF!</v>
      </c>
      <c r="D258" s="413" t="e">
        <f t="shared" si="45"/>
        <v>#REF!</v>
      </c>
      <c r="E258" s="413" t="e">
        <f t="shared" si="45"/>
        <v>#REF!</v>
      </c>
      <c r="F258" s="413" t="e">
        <f t="shared" si="39"/>
        <v>#REF!</v>
      </c>
      <c r="G258" s="413" t="e">
        <f>+#REF!</f>
        <v>#REF!</v>
      </c>
      <c r="H258" s="408" t="e">
        <f>+#REF!</f>
        <v>#REF!</v>
      </c>
      <c r="I258" s="414" t="e">
        <f>+#REF!</f>
        <v>#REF!</v>
      </c>
      <c r="J258" s="408" t="e">
        <f>+#REF!</f>
        <v>#REF!</v>
      </c>
      <c r="K258" s="409" t="e">
        <f>+#REF!</f>
        <v>#REF!</v>
      </c>
      <c r="L258" s="410" t="e">
        <f t="shared" si="35"/>
        <v>#REF!</v>
      </c>
      <c r="M258" s="411" t="e">
        <f>IF(#REF!="모두베기",#REF!,)</f>
        <v>#REF!</v>
      </c>
      <c r="N258" s="411" t="e">
        <f>IF(#REF!="줄베기",#REF!,)</f>
        <v>#REF!</v>
      </c>
      <c r="O258" s="411" t="e">
        <f>IF(#REF!="둘레베기",#REF!,)</f>
        <v>#REF!</v>
      </c>
      <c r="P258" s="411" t="e">
        <f>IF(#REF!="맹아제거",#REF!,)</f>
        <v>#REF!</v>
      </c>
      <c r="Q258" s="411"/>
      <c r="R258" s="411"/>
      <c r="S258" s="411"/>
      <c r="T258" s="412"/>
      <c r="U258" s="551"/>
      <c r="V258" s="551"/>
      <c r="W258" s="551"/>
      <c r="X258" s="551"/>
      <c r="Y258" s="551"/>
      <c r="Z258" s="551"/>
      <c r="AA258" s="412"/>
      <c r="AB258" s="412"/>
      <c r="AC258" s="412"/>
      <c r="AD258" s="412"/>
      <c r="AE258" s="412"/>
    </row>
    <row r="259" spans="1:34" ht="30" hidden="1" customHeight="1">
      <c r="A259" s="477" t="e">
        <f t="shared" si="36"/>
        <v>#REF!</v>
      </c>
      <c r="B259" s="413" t="e">
        <f t="shared" si="45"/>
        <v>#REF!</v>
      </c>
      <c r="C259" s="413" t="e">
        <f t="shared" si="45"/>
        <v>#REF!</v>
      </c>
      <c r="D259" s="413" t="e">
        <f t="shared" si="45"/>
        <v>#REF!</v>
      </c>
      <c r="E259" s="413" t="e">
        <f t="shared" si="45"/>
        <v>#REF!</v>
      </c>
      <c r="F259" s="413" t="e">
        <f t="shared" si="39"/>
        <v>#REF!</v>
      </c>
      <c r="G259" s="413" t="e">
        <f>+#REF!</f>
        <v>#REF!</v>
      </c>
      <c r="H259" s="408" t="e">
        <f>+#REF!</f>
        <v>#REF!</v>
      </c>
      <c r="I259" s="414" t="e">
        <f>+#REF!</f>
        <v>#REF!</v>
      </c>
      <c r="J259" s="408" t="e">
        <f>+#REF!</f>
        <v>#REF!</v>
      </c>
      <c r="K259" s="409" t="e">
        <f>+#REF!</f>
        <v>#REF!</v>
      </c>
      <c r="L259" s="410" t="e">
        <f t="shared" si="35"/>
        <v>#REF!</v>
      </c>
      <c r="M259" s="411" t="e">
        <f>IF(#REF!="모두베기",#REF!,)</f>
        <v>#REF!</v>
      </c>
      <c r="N259" s="411" t="e">
        <f>IF(#REF!="줄베기",#REF!,)</f>
        <v>#REF!</v>
      </c>
      <c r="O259" s="411" t="e">
        <f>IF(#REF!="둘레베기",#REF!,)</f>
        <v>#REF!</v>
      </c>
      <c r="P259" s="411" t="e">
        <f>IF(#REF!="맹아제거",#REF!,)</f>
        <v>#REF!</v>
      </c>
      <c r="Q259" s="411"/>
      <c r="R259" s="411"/>
      <c r="S259" s="411"/>
      <c r="T259" s="412"/>
      <c r="U259" s="551"/>
      <c r="V259" s="551"/>
      <c r="W259" s="551"/>
      <c r="X259" s="551"/>
      <c r="Y259" s="551"/>
      <c r="Z259" s="551"/>
      <c r="AA259" s="412"/>
      <c r="AB259" s="412"/>
      <c r="AC259" s="412"/>
      <c r="AD259" s="412"/>
      <c r="AE259" s="412"/>
    </row>
    <row r="260" spans="1:34" ht="30" hidden="1" customHeight="1">
      <c r="A260" s="477" t="e">
        <f t="shared" si="36"/>
        <v>#REF!</v>
      </c>
      <c r="B260" s="413" t="e">
        <f t="shared" si="45"/>
        <v>#REF!</v>
      </c>
      <c r="C260" s="413" t="e">
        <f t="shared" si="45"/>
        <v>#REF!</v>
      </c>
      <c r="D260" s="413" t="e">
        <f t="shared" si="45"/>
        <v>#REF!</v>
      </c>
      <c r="E260" s="413" t="e">
        <f t="shared" si="45"/>
        <v>#REF!</v>
      </c>
      <c r="F260" s="413" t="e">
        <f t="shared" si="39"/>
        <v>#REF!</v>
      </c>
      <c r="G260" s="413" t="e">
        <f>+#REF!</f>
        <v>#REF!</v>
      </c>
      <c r="H260" s="408" t="e">
        <f>+#REF!</f>
        <v>#REF!</v>
      </c>
      <c r="I260" s="414" t="e">
        <f>+#REF!</f>
        <v>#REF!</v>
      </c>
      <c r="J260" s="408" t="e">
        <f>+#REF!</f>
        <v>#REF!</v>
      </c>
      <c r="K260" s="409" t="e">
        <f>+#REF!</f>
        <v>#REF!</v>
      </c>
      <c r="L260" s="410" t="e">
        <f t="shared" si="35"/>
        <v>#REF!</v>
      </c>
      <c r="M260" s="411" t="e">
        <f>IF(#REF!="모두베기",#REF!,)</f>
        <v>#REF!</v>
      </c>
      <c r="N260" s="411" t="e">
        <f>IF(#REF!="줄베기",#REF!,)</f>
        <v>#REF!</v>
      </c>
      <c r="O260" s="411" t="e">
        <f>IF(#REF!="둘레베기",#REF!,)</f>
        <v>#REF!</v>
      </c>
      <c r="P260" s="411" t="e">
        <f>IF(#REF!="맹아제거",#REF!,)</f>
        <v>#REF!</v>
      </c>
      <c r="Q260" s="411"/>
      <c r="R260" s="411"/>
      <c r="S260" s="411"/>
      <c r="T260" s="412"/>
      <c r="U260" s="551"/>
      <c r="V260" s="551"/>
      <c r="W260" s="551"/>
      <c r="X260" s="551"/>
      <c r="Y260" s="551"/>
      <c r="Z260" s="551"/>
      <c r="AA260" s="412"/>
      <c r="AB260" s="412"/>
      <c r="AC260" s="412"/>
      <c r="AD260" s="412"/>
      <c r="AE260" s="412"/>
    </row>
    <row r="261" spans="1:34" ht="30" customHeight="1">
      <c r="A261" s="477" t="e">
        <f t="shared" si="36"/>
        <v>#REF!</v>
      </c>
      <c r="B261" s="486" t="e">
        <f>+#REF!</f>
        <v>#REF!</v>
      </c>
      <c r="C261" s="486" t="e">
        <f>+#REF!</f>
        <v>#REF!</v>
      </c>
      <c r="D261" s="494" t="e">
        <f>+#REF!</f>
        <v>#REF!</v>
      </c>
      <c r="E261" s="494" t="e">
        <f>+#REF!</f>
        <v>#REF!</v>
      </c>
      <c r="F261" s="494" t="e">
        <f>+#REF!</f>
        <v>#REF!</v>
      </c>
      <c r="G261" s="487" t="e">
        <f>+#REF!</f>
        <v>#REF!</v>
      </c>
      <c r="H261" s="487" t="e">
        <f>+#REF!</f>
        <v>#REF!</v>
      </c>
      <c r="I261" s="494" t="e">
        <f>+#REF!</f>
        <v>#REF!</v>
      </c>
      <c r="J261" s="487" t="e">
        <f>+#REF!</f>
        <v>#REF!</v>
      </c>
      <c r="K261" s="488" t="e">
        <f>+#REF!</f>
        <v>#REF!</v>
      </c>
      <c r="L261" s="489" t="e">
        <f t="shared" si="35"/>
        <v>#REF!</v>
      </c>
      <c r="M261" s="490" t="e">
        <f>IF(#REF!="모두베기",#REF!,)</f>
        <v>#REF!</v>
      </c>
      <c r="N261" s="490" t="e">
        <f>IF(#REF!="줄베기",#REF!,)</f>
        <v>#REF!</v>
      </c>
      <c r="O261" s="490" t="e">
        <f>IF(#REF!="둘레베기",#REF!,)</f>
        <v>#REF!</v>
      </c>
      <c r="P261" s="490" t="e">
        <f>IF(#REF!="맹아제거",#REF!,)</f>
        <v>#REF!</v>
      </c>
      <c r="Q261" s="489" t="s">
        <v>1107</v>
      </c>
      <c r="R261" s="490"/>
      <c r="S261" s="536" t="e">
        <f>#REF!</f>
        <v>#REF!</v>
      </c>
      <c r="T261" s="491" t="s">
        <v>1128</v>
      </c>
      <c r="U261" s="557"/>
      <c r="V261" s="557"/>
      <c r="W261" s="557"/>
      <c r="X261" s="557"/>
      <c r="Y261" s="557">
        <v>3</v>
      </c>
      <c r="Z261" s="557"/>
      <c r="AA261" s="491" t="e">
        <f>#REF!</f>
        <v>#REF!</v>
      </c>
      <c r="AB261" s="491" t="e">
        <f>#REF!</f>
        <v>#REF!</v>
      </c>
      <c r="AC261" s="492" t="e">
        <f>AB261/AA261</f>
        <v>#REF!</v>
      </c>
      <c r="AD261" s="492"/>
      <c r="AE261" s="491"/>
      <c r="AF261" s="531" t="e">
        <f>AA261*L261</f>
        <v>#REF!</v>
      </c>
      <c r="AG261" s="531" t="e">
        <f>AB261*L261</f>
        <v>#REF!</v>
      </c>
      <c r="AH261" s="528"/>
    </row>
    <row r="262" spans="1:34" ht="30" hidden="1" customHeight="1">
      <c r="A262" s="477" t="e">
        <f t="shared" si="36"/>
        <v>#REF!</v>
      </c>
      <c r="B262" s="486" t="e">
        <f>IF($A262&gt;0,B261,)</f>
        <v>#REF!</v>
      </c>
      <c r="C262" s="486" t="e">
        <f>IF($A262&gt;0,C261,)</f>
        <v>#REF!</v>
      </c>
      <c r="D262" s="486" t="e">
        <f>IF($A262&gt;0,D261,)</f>
        <v>#REF!</v>
      </c>
      <c r="E262" s="486" t="e">
        <f>IF($A262&gt;0,E261,)</f>
        <v>#REF!</v>
      </c>
      <c r="F262" s="486" t="e">
        <f>IF($A262&gt;0,F261,)</f>
        <v>#REF!</v>
      </c>
      <c r="G262" s="487" t="e">
        <f>+#REF!</f>
        <v>#REF!</v>
      </c>
      <c r="H262" s="487" t="e">
        <f>+#REF!</f>
        <v>#REF!</v>
      </c>
      <c r="I262" s="494" t="e">
        <f>+#REF!</f>
        <v>#REF!</v>
      </c>
      <c r="J262" s="487" t="e">
        <f>+#REF!</f>
        <v>#REF!</v>
      </c>
      <c r="K262" s="488" t="e">
        <f>+#REF!</f>
        <v>#REF!</v>
      </c>
      <c r="L262" s="489" t="e">
        <f t="shared" ref="L262:L324" si="46">SUM(M262:R262)</f>
        <v>#REF!</v>
      </c>
      <c r="M262" s="490" t="e">
        <f>IF(#REF!="모두베기",#REF!,)</f>
        <v>#REF!</v>
      </c>
      <c r="N262" s="490" t="e">
        <f>IF(#REF!="줄베기",#REF!,)</f>
        <v>#REF!</v>
      </c>
      <c r="O262" s="490" t="e">
        <f>IF(#REF!="둘레베기",#REF!,)</f>
        <v>#REF!</v>
      </c>
      <c r="P262" s="490" t="e">
        <f>IF(#REF!="맹아제거",#REF!,)</f>
        <v>#REF!</v>
      </c>
      <c r="Q262" s="490"/>
      <c r="R262" s="490"/>
      <c r="S262" s="490"/>
      <c r="T262" s="491"/>
      <c r="U262" s="549"/>
      <c r="V262" s="549"/>
      <c r="W262" s="549"/>
      <c r="X262" s="549"/>
      <c r="Y262" s="549"/>
      <c r="Z262" s="549"/>
      <c r="AA262" s="491"/>
      <c r="AB262" s="491"/>
      <c r="AC262" s="491"/>
      <c r="AD262" s="491"/>
      <c r="AE262" s="491"/>
    </row>
    <row r="263" spans="1:34" ht="30" hidden="1" customHeight="1">
      <c r="A263" s="477" t="e">
        <f t="shared" ref="A263:A324" si="47">IF(K263&gt;0,1,)</f>
        <v>#REF!</v>
      </c>
      <c r="B263" s="486" t="e">
        <f t="shared" ref="B263:F268" si="48">IF($A263&gt;0,B262,)</f>
        <v>#REF!</v>
      </c>
      <c r="C263" s="486" t="e">
        <f t="shared" si="48"/>
        <v>#REF!</v>
      </c>
      <c r="D263" s="486" t="e">
        <f t="shared" si="48"/>
        <v>#REF!</v>
      </c>
      <c r="E263" s="486" t="e">
        <f t="shared" si="48"/>
        <v>#REF!</v>
      </c>
      <c r="F263" s="486" t="e">
        <f t="shared" si="48"/>
        <v>#REF!</v>
      </c>
      <c r="G263" s="487" t="e">
        <f>+#REF!</f>
        <v>#REF!</v>
      </c>
      <c r="H263" s="487" t="e">
        <f>+#REF!</f>
        <v>#REF!</v>
      </c>
      <c r="I263" s="494" t="e">
        <f>+#REF!</f>
        <v>#REF!</v>
      </c>
      <c r="J263" s="487" t="e">
        <f>+#REF!</f>
        <v>#REF!</v>
      </c>
      <c r="K263" s="488" t="e">
        <f>+#REF!</f>
        <v>#REF!</v>
      </c>
      <c r="L263" s="489" t="e">
        <f t="shared" si="46"/>
        <v>#REF!</v>
      </c>
      <c r="M263" s="490" t="e">
        <f>IF(#REF!="모두베기",#REF!,)</f>
        <v>#REF!</v>
      </c>
      <c r="N263" s="490" t="e">
        <f>IF(#REF!="줄베기",#REF!,)</f>
        <v>#REF!</v>
      </c>
      <c r="O263" s="490" t="e">
        <f>IF(#REF!="둘레베기",#REF!,)</f>
        <v>#REF!</v>
      </c>
      <c r="P263" s="490" t="e">
        <f>IF(#REF!="맹아제거",#REF!,)</f>
        <v>#REF!</v>
      </c>
      <c r="Q263" s="490"/>
      <c r="R263" s="490"/>
      <c r="S263" s="490"/>
      <c r="T263" s="491"/>
      <c r="U263" s="549"/>
      <c r="V263" s="549"/>
      <c r="W263" s="549"/>
      <c r="X263" s="549"/>
      <c r="Y263" s="549"/>
      <c r="Z263" s="549"/>
      <c r="AA263" s="491"/>
      <c r="AB263" s="491"/>
      <c r="AC263" s="491"/>
      <c r="AD263" s="491"/>
      <c r="AE263" s="491"/>
    </row>
    <row r="264" spans="1:34" ht="30" hidden="1" customHeight="1">
      <c r="A264" s="477" t="e">
        <f t="shared" si="47"/>
        <v>#REF!</v>
      </c>
      <c r="B264" s="486" t="e">
        <f t="shared" si="48"/>
        <v>#REF!</v>
      </c>
      <c r="C264" s="486" t="e">
        <f t="shared" si="48"/>
        <v>#REF!</v>
      </c>
      <c r="D264" s="486" t="e">
        <f t="shared" si="48"/>
        <v>#REF!</v>
      </c>
      <c r="E264" s="486" t="e">
        <f t="shared" si="48"/>
        <v>#REF!</v>
      </c>
      <c r="F264" s="486" t="e">
        <f t="shared" si="48"/>
        <v>#REF!</v>
      </c>
      <c r="G264" s="487" t="e">
        <f>+#REF!</f>
        <v>#REF!</v>
      </c>
      <c r="H264" s="487" t="e">
        <f>+#REF!</f>
        <v>#REF!</v>
      </c>
      <c r="I264" s="494" t="e">
        <f>+#REF!</f>
        <v>#REF!</v>
      </c>
      <c r="J264" s="487" t="e">
        <f>+#REF!</f>
        <v>#REF!</v>
      </c>
      <c r="K264" s="488" t="e">
        <f>+#REF!</f>
        <v>#REF!</v>
      </c>
      <c r="L264" s="489" t="e">
        <f t="shared" si="46"/>
        <v>#REF!</v>
      </c>
      <c r="M264" s="490" t="e">
        <f>IF(#REF!="모두베기",#REF!,)</f>
        <v>#REF!</v>
      </c>
      <c r="N264" s="490" t="e">
        <f>IF(#REF!="줄베기",#REF!,)</f>
        <v>#REF!</v>
      </c>
      <c r="O264" s="490" t="e">
        <f>IF(#REF!="둘레베기",#REF!,)</f>
        <v>#REF!</v>
      </c>
      <c r="P264" s="490" t="e">
        <f>IF(#REF!="맹아제거",#REF!,)</f>
        <v>#REF!</v>
      </c>
      <c r="Q264" s="490"/>
      <c r="R264" s="490"/>
      <c r="S264" s="490"/>
      <c r="T264" s="493"/>
      <c r="U264" s="548"/>
      <c r="V264" s="548"/>
      <c r="W264" s="548"/>
      <c r="X264" s="548"/>
      <c r="Y264" s="548"/>
      <c r="Z264" s="548"/>
      <c r="AA264" s="493"/>
      <c r="AB264" s="493"/>
      <c r="AC264" s="493"/>
      <c r="AD264" s="493"/>
      <c r="AE264" s="493"/>
    </row>
    <row r="265" spans="1:34" ht="30" hidden="1" customHeight="1">
      <c r="A265" s="477" t="e">
        <f t="shared" si="47"/>
        <v>#REF!</v>
      </c>
      <c r="B265" s="486" t="e">
        <f t="shared" si="48"/>
        <v>#REF!</v>
      </c>
      <c r="C265" s="486" t="e">
        <f t="shared" si="48"/>
        <v>#REF!</v>
      </c>
      <c r="D265" s="486" t="e">
        <f t="shared" si="48"/>
        <v>#REF!</v>
      </c>
      <c r="E265" s="486" t="e">
        <f t="shared" si="48"/>
        <v>#REF!</v>
      </c>
      <c r="F265" s="486" t="e">
        <f t="shared" si="48"/>
        <v>#REF!</v>
      </c>
      <c r="G265" s="487" t="e">
        <f>+#REF!</f>
        <v>#REF!</v>
      </c>
      <c r="H265" s="487" t="e">
        <f>+#REF!</f>
        <v>#REF!</v>
      </c>
      <c r="I265" s="494" t="e">
        <f>+#REF!</f>
        <v>#REF!</v>
      </c>
      <c r="J265" s="487" t="e">
        <f>+#REF!</f>
        <v>#REF!</v>
      </c>
      <c r="K265" s="488" t="e">
        <f>+#REF!</f>
        <v>#REF!</v>
      </c>
      <c r="L265" s="489" t="e">
        <f t="shared" si="46"/>
        <v>#REF!</v>
      </c>
      <c r="M265" s="490" t="e">
        <f>IF(#REF!="모두베기",#REF!,)</f>
        <v>#REF!</v>
      </c>
      <c r="N265" s="490" t="e">
        <f>IF(#REF!="줄베기",#REF!,)</f>
        <v>#REF!</v>
      </c>
      <c r="O265" s="490" t="e">
        <f>IF(#REF!="둘레베기",#REF!,)</f>
        <v>#REF!</v>
      </c>
      <c r="P265" s="490" t="e">
        <f>IF(#REF!="맹아제거",#REF!,)</f>
        <v>#REF!</v>
      </c>
      <c r="Q265" s="490"/>
      <c r="R265" s="490"/>
      <c r="S265" s="490"/>
      <c r="T265" s="493"/>
      <c r="U265" s="548"/>
      <c r="V265" s="548"/>
      <c r="W265" s="548"/>
      <c r="X265" s="548"/>
      <c r="Y265" s="548"/>
      <c r="Z265" s="548"/>
      <c r="AA265" s="493"/>
      <c r="AB265" s="493"/>
      <c r="AC265" s="493"/>
      <c r="AD265" s="493"/>
      <c r="AE265" s="493"/>
    </row>
    <row r="266" spans="1:34" ht="30" hidden="1" customHeight="1">
      <c r="A266" s="477" t="e">
        <f t="shared" si="47"/>
        <v>#REF!</v>
      </c>
      <c r="B266" s="486" t="e">
        <f t="shared" si="48"/>
        <v>#REF!</v>
      </c>
      <c r="C266" s="486" t="e">
        <f t="shared" si="48"/>
        <v>#REF!</v>
      </c>
      <c r="D266" s="486" t="e">
        <f t="shared" si="48"/>
        <v>#REF!</v>
      </c>
      <c r="E266" s="486" t="e">
        <f t="shared" si="48"/>
        <v>#REF!</v>
      </c>
      <c r="F266" s="486" t="e">
        <f t="shared" si="48"/>
        <v>#REF!</v>
      </c>
      <c r="G266" s="487" t="e">
        <f>+#REF!</f>
        <v>#REF!</v>
      </c>
      <c r="H266" s="487" t="e">
        <f>+#REF!</f>
        <v>#REF!</v>
      </c>
      <c r="I266" s="494" t="e">
        <f>+#REF!</f>
        <v>#REF!</v>
      </c>
      <c r="J266" s="487" t="e">
        <f>+#REF!</f>
        <v>#REF!</v>
      </c>
      <c r="K266" s="488" t="e">
        <f>+#REF!</f>
        <v>#REF!</v>
      </c>
      <c r="L266" s="489" t="e">
        <f t="shared" si="46"/>
        <v>#REF!</v>
      </c>
      <c r="M266" s="490" t="e">
        <f>IF(#REF!="모두베기",#REF!,)</f>
        <v>#REF!</v>
      </c>
      <c r="N266" s="490" t="e">
        <f>IF(#REF!="줄베기",#REF!,)</f>
        <v>#REF!</v>
      </c>
      <c r="O266" s="490" t="e">
        <f>IF(#REF!="둘레베기",#REF!,)</f>
        <v>#REF!</v>
      </c>
      <c r="P266" s="490" t="e">
        <f>IF(#REF!="맹아제거",#REF!,)</f>
        <v>#REF!</v>
      </c>
      <c r="Q266" s="490"/>
      <c r="R266" s="490"/>
      <c r="S266" s="490"/>
      <c r="T266" s="493"/>
      <c r="U266" s="548"/>
      <c r="V266" s="548"/>
      <c r="W266" s="548"/>
      <c r="X266" s="548"/>
      <c r="Y266" s="548"/>
      <c r="Z266" s="548"/>
      <c r="AA266" s="493"/>
      <c r="AB266" s="493"/>
      <c r="AC266" s="493"/>
      <c r="AD266" s="493"/>
      <c r="AE266" s="493"/>
    </row>
    <row r="267" spans="1:34" ht="30" hidden="1" customHeight="1">
      <c r="A267" s="477" t="e">
        <f t="shared" si="47"/>
        <v>#REF!</v>
      </c>
      <c r="B267" s="486" t="e">
        <f t="shared" si="48"/>
        <v>#REF!</v>
      </c>
      <c r="C267" s="486" t="e">
        <f t="shared" si="48"/>
        <v>#REF!</v>
      </c>
      <c r="D267" s="486" t="e">
        <f t="shared" si="48"/>
        <v>#REF!</v>
      </c>
      <c r="E267" s="486" t="e">
        <f t="shared" si="48"/>
        <v>#REF!</v>
      </c>
      <c r="F267" s="486" t="e">
        <f t="shared" si="48"/>
        <v>#REF!</v>
      </c>
      <c r="G267" s="487" t="e">
        <f>+#REF!</f>
        <v>#REF!</v>
      </c>
      <c r="H267" s="487" t="e">
        <f>+#REF!</f>
        <v>#REF!</v>
      </c>
      <c r="I267" s="494" t="e">
        <f>+#REF!</f>
        <v>#REF!</v>
      </c>
      <c r="J267" s="487" t="e">
        <f>+#REF!</f>
        <v>#REF!</v>
      </c>
      <c r="K267" s="488" t="e">
        <f>+#REF!</f>
        <v>#REF!</v>
      </c>
      <c r="L267" s="489" t="e">
        <f t="shared" si="46"/>
        <v>#REF!</v>
      </c>
      <c r="M267" s="490" t="e">
        <f>IF(#REF!="모두베기",#REF!,)</f>
        <v>#REF!</v>
      </c>
      <c r="N267" s="490" t="e">
        <f>IF(#REF!="줄베기",#REF!,)</f>
        <v>#REF!</v>
      </c>
      <c r="O267" s="490" t="e">
        <f>IF(#REF!="둘레베기",#REF!,)</f>
        <v>#REF!</v>
      </c>
      <c r="P267" s="490" t="e">
        <f>IF(#REF!="맹아제거",#REF!,)</f>
        <v>#REF!</v>
      </c>
      <c r="Q267" s="490"/>
      <c r="R267" s="490"/>
      <c r="S267" s="490"/>
      <c r="T267" s="493"/>
      <c r="U267" s="548"/>
      <c r="V267" s="548"/>
      <c r="W267" s="548"/>
      <c r="X267" s="548"/>
      <c r="Y267" s="548"/>
      <c r="Z267" s="548"/>
      <c r="AA267" s="493"/>
      <c r="AB267" s="493"/>
      <c r="AC267" s="493"/>
      <c r="AD267" s="493"/>
      <c r="AE267" s="493"/>
    </row>
    <row r="268" spans="1:34" ht="30" hidden="1" customHeight="1">
      <c r="A268" s="477" t="e">
        <f t="shared" si="47"/>
        <v>#REF!</v>
      </c>
      <c r="B268" s="486" t="e">
        <f t="shared" si="48"/>
        <v>#REF!</v>
      </c>
      <c r="C268" s="486" t="e">
        <f t="shared" si="48"/>
        <v>#REF!</v>
      </c>
      <c r="D268" s="486" t="e">
        <f t="shared" si="48"/>
        <v>#REF!</v>
      </c>
      <c r="E268" s="486" t="e">
        <f t="shared" si="48"/>
        <v>#REF!</v>
      </c>
      <c r="F268" s="486" t="e">
        <f t="shared" si="48"/>
        <v>#REF!</v>
      </c>
      <c r="G268" s="487" t="e">
        <f>+#REF!</f>
        <v>#REF!</v>
      </c>
      <c r="H268" s="487" t="e">
        <f>+#REF!</f>
        <v>#REF!</v>
      </c>
      <c r="I268" s="494" t="e">
        <f>+#REF!</f>
        <v>#REF!</v>
      </c>
      <c r="J268" s="487" t="e">
        <f>+#REF!</f>
        <v>#REF!</v>
      </c>
      <c r="K268" s="488" t="e">
        <f>+#REF!</f>
        <v>#REF!</v>
      </c>
      <c r="L268" s="489" t="e">
        <f t="shared" si="46"/>
        <v>#REF!</v>
      </c>
      <c r="M268" s="490" t="e">
        <f>IF(#REF!="모두베기",#REF!,)</f>
        <v>#REF!</v>
      </c>
      <c r="N268" s="490" t="e">
        <f>IF(#REF!="줄베기",#REF!,)</f>
        <v>#REF!</v>
      </c>
      <c r="O268" s="490" t="e">
        <f>IF(#REF!="둘레베기",#REF!,)</f>
        <v>#REF!</v>
      </c>
      <c r="P268" s="490" t="e">
        <f>IF(#REF!="맹아제거",#REF!,)</f>
        <v>#REF!</v>
      </c>
      <c r="Q268" s="490"/>
      <c r="R268" s="490"/>
      <c r="S268" s="490"/>
      <c r="T268" s="493"/>
      <c r="U268" s="548"/>
      <c r="V268" s="548"/>
      <c r="W268" s="548"/>
      <c r="X268" s="548"/>
      <c r="Y268" s="548"/>
      <c r="Z268" s="548"/>
      <c r="AA268" s="493"/>
      <c r="AB268" s="493"/>
      <c r="AC268" s="493"/>
      <c r="AD268" s="493"/>
      <c r="AE268" s="493"/>
    </row>
    <row r="269" spans="1:34" ht="30" customHeight="1">
      <c r="A269" s="477" t="e">
        <f t="shared" si="47"/>
        <v>#REF!</v>
      </c>
      <c r="B269" s="486" t="e">
        <f>+#REF!</f>
        <v>#REF!</v>
      </c>
      <c r="C269" s="486" t="e">
        <f>+#REF!</f>
        <v>#REF!</v>
      </c>
      <c r="D269" s="486" t="e">
        <f>+#REF!</f>
        <v>#REF!</v>
      </c>
      <c r="E269" s="486" t="e">
        <f>+#REF!</f>
        <v>#REF!</v>
      </c>
      <c r="F269" s="486" t="e">
        <f>+#REF!</f>
        <v>#REF!</v>
      </c>
      <c r="G269" s="486" t="e">
        <f>+#REF!</f>
        <v>#REF!</v>
      </c>
      <c r="H269" s="487" t="e">
        <f>+#REF!</f>
        <v>#REF!</v>
      </c>
      <c r="I269" s="494" t="e">
        <f>+#REF!</f>
        <v>#REF!</v>
      </c>
      <c r="J269" s="487" t="e">
        <f>+#REF!</f>
        <v>#REF!</v>
      </c>
      <c r="K269" s="488" t="e">
        <f>+#REF!</f>
        <v>#REF!</v>
      </c>
      <c r="L269" s="489" t="e">
        <f>SUM(M269:R269)-Q269</f>
        <v>#REF!</v>
      </c>
      <c r="M269" s="490" t="e">
        <f>IF(#REF!="모두베기",#REF!,)</f>
        <v>#REF!</v>
      </c>
      <c r="N269" s="490" t="e">
        <f>IF(#REF!="줄베기",#REF!,)</f>
        <v>#REF!</v>
      </c>
      <c r="O269" s="490" t="e">
        <f>IF(#REF!="둘레베기",#REF!,)</f>
        <v>#REF!</v>
      </c>
      <c r="P269" s="490" t="e">
        <f>IF(#REF!="맹아제거",#REF!,)</f>
        <v>#REF!</v>
      </c>
      <c r="Q269" s="489" t="e">
        <f>M269</f>
        <v>#REF!</v>
      </c>
      <c r="R269" s="490"/>
      <c r="S269" s="536" t="e">
        <f>#REF!</f>
        <v>#REF!</v>
      </c>
      <c r="T269" s="491" t="s">
        <v>1128</v>
      </c>
      <c r="U269" s="557"/>
      <c r="V269" s="557"/>
      <c r="W269" s="557"/>
      <c r="X269" s="557"/>
      <c r="Y269" s="557">
        <v>10</v>
      </c>
      <c r="Z269" s="557"/>
      <c r="AA269" s="491" t="e">
        <f>#REF!</f>
        <v>#REF!</v>
      </c>
      <c r="AB269" s="491" t="e">
        <f>#REF!</f>
        <v>#REF!</v>
      </c>
      <c r="AC269" s="492" t="e">
        <f>AB269/AA269</f>
        <v>#REF!</v>
      </c>
      <c r="AD269" s="492"/>
      <c r="AE269" s="491"/>
      <c r="AF269" s="531" t="e">
        <f>AA269*L269</f>
        <v>#REF!</v>
      </c>
      <c r="AG269" s="531" t="e">
        <f>AB269*L269</f>
        <v>#REF!</v>
      </c>
      <c r="AH269" s="528"/>
    </row>
    <row r="270" spans="1:34" ht="30" hidden="1" customHeight="1">
      <c r="A270" s="477" t="e">
        <f t="shared" si="47"/>
        <v>#REF!</v>
      </c>
      <c r="B270" s="486" t="e">
        <f t="shared" ref="B270:F276" si="49">IF($A270&gt;0,B269,)</f>
        <v>#REF!</v>
      </c>
      <c r="C270" s="486" t="e">
        <f t="shared" si="49"/>
        <v>#REF!</v>
      </c>
      <c r="D270" s="486" t="e">
        <f t="shared" si="49"/>
        <v>#REF!</v>
      </c>
      <c r="E270" s="486" t="e">
        <f t="shared" si="49"/>
        <v>#REF!</v>
      </c>
      <c r="F270" s="486" t="e">
        <f t="shared" si="49"/>
        <v>#REF!</v>
      </c>
      <c r="G270" s="486" t="e">
        <f>+#REF!</f>
        <v>#REF!</v>
      </c>
      <c r="H270" s="487" t="e">
        <f>+#REF!</f>
        <v>#REF!</v>
      </c>
      <c r="I270" s="494" t="e">
        <f>+#REF!</f>
        <v>#REF!</v>
      </c>
      <c r="J270" s="487" t="e">
        <f>+#REF!</f>
        <v>#REF!</v>
      </c>
      <c r="K270" s="488" t="e">
        <f>+#REF!</f>
        <v>#REF!</v>
      </c>
      <c r="L270" s="489" t="e">
        <f t="shared" si="46"/>
        <v>#REF!</v>
      </c>
      <c r="M270" s="490" t="e">
        <f>IF(#REF!="모두베기",#REF!,)</f>
        <v>#REF!</v>
      </c>
      <c r="N270" s="490" t="e">
        <f>IF(#REF!="줄베기",#REF!,)</f>
        <v>#REF!</v>
      </c>
      <c r="O270" s="490" t="e">
        <f>IF(#REF!="둘레베기",#REF!,)</f>
        <v>#REF!</v>
      </c>
      <c r="P270" s="490" t="e">
        <f>IF(#REF!="맹아제거",#REF!,)</f>
        <v>#REF!</v>
      </c>
      <c r="Q270" s="490"/>
      <c r="R270" s="490"/>
      <c r="S270" s="490"/>
      <c r="T270" s="491"/>
      <c r="U270" s="549"/>
      <c r="V270" s="549"/>
      <c r="W270" s="549"/>
      <c r="X270" s="549"/>
      <c r="Y270" s="549"/>
      <c r="Z270" s="549"/>
      <c r="AA270" s="491"/>
      <c r="AB270" s="491"/>
      <c r="AC270" s="491"/>
      <c r="AD270" s="491"/>
      <c r="AE270" s="491"/>
    </row>
    <row r="271" spans="1:34" ht="30" hidden="1" customHeight="1">
      <c r="A271" s="477" t="e">
        <f t="shared" si="47"/>
        <v>#REF!</v>
      </c>
      <c r="B271" s="486" t="e">
        <f t="shared" si="49"/>
        <v>#REF!</v>
      </c>
      <c r="C271" s="486" t="e">
        <f t="shared" si="49"/>
        <v>#REF!</v>
      </c>
      <c r="D271" s="486" t="e">
        <f t="shared" si="49"/>
        <v>#REF!</v>
      </c>
      <c r="E271" s="486" t="e">
        <f t="shared" si="49"/>
        <v>#REF!</v>
      </c>
      <c r="F271" s="486" t="e">
        <f t="shared" si="49"/>
        <v>#REF!</v>
      </c>
      <c r="G271" s="486" t="e">
        <f>+#REF!</f>
        <v>#REF!</v>
      </c>
      <c r="H271" s="487" t="e">
        <f>+#REF!</f>
        <v>#REF!</v>
      </c>
      <c r="I271" s="494" t="e">
        <f>+#REF!</f>
        <v>#REF!</v>
      </c>
      <c r="J271" s="487" t="e">
        <f>+#REF!</f>
        <v>#REF!</v>
      </c>
      <c r="K271" s="488" t="e">
        <f>+#REF!</f>
        <v>#REF!</v>
      </c>
      <c r="L271" s="489" t="e">
        <f t="shared" si="46"/>
        <v>#REF!</v>
      </c>
      <c r="M271" s="490" t="e">
        <f>IF(#REF!="모두베기",#REF!,)</f>
        <v>#REF!</v>
      </c>
      <c r="N271" s="490" t="e">
        <f>IF(#REF!="줄베기",#REF!,)</f>
        <v>#REF!</v>
      </c>
      <c r="O271" s="490" t="e">
        <f>IF(#REF!="둘레베기",#REF!,)</f>
        <v>#REF!</v>
      </c>
      <c r="P271" s="490" t="e">
        <f>IF(#REF!="맹아제거",#REF!,)</f>
        <v>#REF!</v>
      </c>
      <c r="Q271" s="490"/>
      <c r="R271" s="490"/>
      <c r="S271" s="490"/>
      <c r="T271" s="491"/>
      <c r="U271" s="549"/>
      <c r="V271" s="549"/>
      <c r="W271" s="549"/>
      <c r="X271" s="549"/>
      <c r="Y271" s="549"/>
      <c r="Z271" s="549"/>
      <c r="AA271" s="491"/>
      <c r="AB271" s="491"/>
      <c r="AC271" s="491"/>
      <c r="AD271" s="491"/>
      <c r="AE271" s="491"/>
    </row>
    <row r="272" spans="1:34" ht="30" hidden="1" customHeight="1">
      <c r="A272" s="477" t="e">
        <f t="shared" si="47"/>
        <v>#REF!</v>
      </c>
      <c r="B272" s="486" t="e">
        <f t="shared" si="49"/>
        <v>#REF!</v>
      </c>
      <c r="C272" s="486" t="e">
        <f t="shared" si="49"/>
        <v>#REF!</v>
      </c>
      <c r="D272" s="486" t="e">
        <f t="shared" si="49"/>
        <v>#REF!</v>
      </c>
      <c r="E272" s="486" t="e">
        <f t="shared" si="49"/>
        <v>#REF!</v>
      </c>
      <c r="F272" s="486" t="e">
        <f t="shared" si="49"/>
        <v>#REF!</v>
      </c>
      <c r="G272" s="486" t="e">
        <f>+#REF!</f>
        <v>#REF!</v>
      </c>
      <c r="H272" s="487" t="e">
        <f>+#REF!</f>
        <v>#REF!</v>
      </c>
      <c r="I272" s="494" t="e">
        <f>+#REF!</f>
        <v>#REF!</v>
      </c>
      <c r="J272" s="487" t="e">
        <f>+#REF!</f>
        <v>#REF!</v>
      </c>
      <c r="K272" s="488" t="e">
        <f>+#REF!</f>
        <v>#REF!</v>
      </c>
      <c r="L272" s="489" t="e">
        <f t="shared" si="46"/>
        <v>#REF!</v>
      </c>
      <c r="M272" s="490" t="e">
        <f>IF(#REF!="모두베기",#REF!,)</f>
        <v>#REF!</v>
      </c>
      <c r="N272" s="490" t="e">
        <f>IF(#REF!="줄베기",#REF!,)</f>
        <v>#REF!</v>
      </c>
      <c r="O272" s="490" t="e">
        <f>IF(#REF!="둘레베기",#REF!,)</f>
        <v>#REF!</v>
      </c>
      <c r="P272" s="490" t="e">
        <f>IF(#REF!="맹아제거",#REF!,)</f>
        <v>#REF!</v>
      </c>
      <c r="Q272" s="490"/>
      <c r="R272" s="490"/>
      <c r="S272" s="490"/>
      <c r="T272" s="491"/>
      <c r="U272" s="549"/>
      <c r="V272" s="549"/>
      <c r="W272" s="549"/>
      <c r="X272" s="549"/>
      <c r="Y272" s="549"/>
      <c r="Z272" s="549"/>
      <c r="AA272" s="491"/>
      <c r="AB272" s="491"/>
      <c r="AC272" s="491"/>
      <c r="AD272" s="491"/>
      <c r="AE272" s="491"/>
    </row>
    <row r="273" spans="1:34" ht="30" hidden="1" customHeight="1">
      <c r="A273" s="477" t="e">
        <f t="shared" si="47"/>
        <v>#REF!</v>
      </c>
      <c r="B273" s="486" t="e">
        <f t="shared" si="49"/>
        <v>#REF!</v>
      </c>
      <c r="C273" s="486" t="e">
        <f t="shared" si="49"/>
        <v>#REF!</v>
      </c>
      <c r="D273" s="486" t="e">
        <f t="shared" si="49"/>
        <v>#REF!</v>
      </c>
      <c r="E273" s="486" t="e">
        <f t="shared" si="49"/>
        <v>#REF!</v>
      </c>
      <c r="F273" s="486" t="e">
        <f t="shared" si="49"/>
        <v>#REF!</v>
      </c>
      <c r="G273" s="486" t="e">
        <f>+#REF!</f>
        <v>#REF!</v>
      </c>
      <c r="H273" s="487" t="e">
        <f>+#REF!</f>
        <v>#REF!</v>
      </c>
      <c r="I273" s="494" t="e">
        <f>+#REF!</f>
        <v>#REF!</v>
      </c>
      <c r="J273" s="487" t="e">
        <f>+#REF!</f>
        <v>#REF!</v>
      </c>
      <c r="K273" s="488" t="e">
        <f>+#REF!</f>
        <v>#REF!</v>
      </c>
      <c r="L273" s="489" t="e">
        <f t="shared" si="46"/>
        <v>#REF!</v>
      </c>
      <c r="M273" s="490" t="e">
        <f>IF(#REF!="모두베기",#REF!,)</f>
        <v>#REF!</v>
      </c>
      <c r="N273" s="490" t="e">
        <f>IF(#REF!="줄베기",#REF!,)</f>
        <v>#REF!</v>
      </c>
      <c r="O273" s="490" t="e">
        <f>IF(#REF!="둘레베기",#REF!,)</f>
        <v>#REF!</v>
      </c>
      <c r="P273" s="490" t="e">
        <f>IF(#REF!="맹아제거",#REF!,)</f>
        <v>#REF!</v>
      </c>
      <c r="Q273" s="490"/>
      <c r="R273" s="490"/>
      <c r="S273" s="490"/>
      <c r="T273" s="491"/>
      <c r="U273" s="549"/>
      <c r="V273" s="549"/>
      <c r="W273" s="549"/>
      <c r="X273" s="549"/>
      <c r="Y273" s="549"/>
      <c r="Z273" s="549"/>
      <c r="AA273" s="491"/>
      <c r="AB273" s="491"/>
      <c r="AC273" s="491"/>
      <c r="AD273" s="491"/>
      <c r="AE273" s="491"/>
    </row>
    <row r="274" spans="1:34" ht="30" hidden="1" customHeight="1">
      <c r="A274" s="477" t="e">
        <f t="shared" si="47"/>
        <v>#REF!</v>
      </c>
      <c r="B274" s="486" t="e">
        <f t="shared" si="49"/>
        <v>#REF!</v>
      </c>
      <c r="C274" s="486" t="e">
        <f t="shared" si="49"/>
        <v>#REF!</v>
      </c>
      <c r="D274" s="486" t="e">
        <f t="shared" si="49"/>
        <v>#REF!</v>
      </c>
      <c r="E274" s="486" t="e">
        <f t="shared" si="49"/>
        <v>#REF!</v>
      </c>
      <c r="F274" s="486" t="e">
        <f t="shared" si="49"/>
        <v>#REF!</v>
      </c>
      <c r="G274" s="486" t="e">
        <f>+#REF!</f>
        <v>#REF!</v>
      </c>
      <c r="H274" s="487" t="e">
        <f>+#REF!</f>
        <v>#REF!</v>
      </c>
      <c r="I274" s="494" t="e">
        <f>+#REF!</f>
        <v>#REF!</v>
      </c>
      <c r="J274" s="487" t="e">
        <f>+#REF!</f>
        <v>#REF!</v>
      </c>
      <c r="K274" s="488" t="e">
        <f>+#REF!</f>
        <v>#REF!</v>
      </c>
      <c r="L274" s="489" t="e">
        <f t="shared" si="46"/>
        <v>#REF!</v>
      </c>
      <c r="M274" s="490" t="e">
        <f>IF(#REF!="모두베기",#REF!,)</f>
        <v>#REF!</v>
      </c>
      <c r="N274" s="490" t="e">
        <f>IF(#REF!="줄베기",#REF!,)</f>
        <v>#REF!</v>
      </c>
      <c r="O274" s="490" t="e">
        <f>IF(#REF!="둘레베기",#REF!,)</f>
        <v>#REF!</v>
      </c>
      <c r="P274" s="490" t="e">
        <f>IF(#REF!="맹아제거",#REF!,)</f>
        <v>#REF!</v>
      </c>
      <c r="Q274" s="490"/>
      <c r="R274" s="490"/>
      <c r="S274" s="490"/>
      <c r="T274" s="491"/>
      <c r="U274" s="549"/>
      <c r="V274" s="549"/>
      <c r="W274" s="549"/>
      <c r="X274" s="549"/>
      <c r="Y274" s="549"/>
      <c r="Z274" s="549"/>
      <c r="AA274" s="491"/>
      <c r="AB274" s="491"/>
      <c r="AC274" s="491"/>
      <c r="AD274" s="491"/>
      <c r="AE274" s="491"/>
    </row>
    <row r="275" spans="1:34" ht="30" hidden="1" customHeight="1">
      <c r="A275" s="477" t="e">
        <f t="shared" si="47"/>
        <v>#REF!</v>
      </c>
      <c r="B275" s="486" t="e">
        <f t="shared" si="49"/>
        <v>#REF!</v>
      </c>
      <c r="C275" s="486" t="e">
        <f t="shared" si="49"/>
        <v>#REF!</v>
      </c>
      <c r="D275" s="486" t="e">
        <f t="shared" si="49"/>
        <v>#REF!</v>
      </c>
      <c r="E275" s="486" t="e">
        <f t="shared" si="49"/>
        <v>#REF!</v>
      </c>
      <c r="F275" s="486" t="e">
        <f t="shared" si="49"/>
        <v>#REF!</v>
      </c>
      <c r="G275" s="486" t="e">
        <f>+#REF!</f>
        <v>#REF!</v>
      </c>
      <c r="H275" s="487" t="e">
        <f>+#REF!</f>
        <v>#REF!</v>
      </c>
      <c r="I275" s="494" t="e">
        <f>+#REF!</f>
        <v>#REF!</v>
      </c>
      <c r="J275" s="487" t="e">
        <f>+#REF!</f>
        <v>#REF!</v>
      </c>
      <c r="K275" s="488" t="e">
        <f>+#REF!</f>
        <v>#REF!</v>
      </c>
      <c r="L275" s="489" t="e">
        <f t="shared" si="46"/>
        <v>#REF!</v>
      </c>
      <c r="M275" s="490" t="e">
        <f>IF(#REF!="모두베기",#REF!,)</f>
        <v>#REF!</v>
      </c>
      <c r="N275" s="490" t="e">
        <f>IF(#REF!="줄베기",#REF!,)</f>
        <v>#REF!</v>
      </c>
      <c r="O275" s="490" t="e">
        <f>IF(#REF!="둘레베기",#REF!,)</f>
        <v>#REF!</v>
      </c>
      <c r="P275" s="490" t="e">
        <f>IF(#REF!="맹아제거",#REF!,)</f>
        <v>#REF!</v>
      </c>
      <c r="Q275" s="490"/>
      <c r="R275" s="490"/>
      <c r="S275" s="490"/>
      <c r="T275" s="491"/>
      <c r="U275" s="549"/>
      <c r="V275" s="549"/>
      <c r="W275" s="549"/>
      <c r="X275" s="549"/>
      <c r="Y275" s="549"/>
      <c r="Z275" s="549"/>
      <c r="AA275" s="491"/>
      <c r="AB275" s="491"/>
      <c r="AC275" s="491"/>
      <c r="AD275" s="491"/>
      <c r="AE275" s="491"/>
    </row>
    <row r="276" spans="1:34" ht="30" hidden="1" customHeight="1">
      <c r="A276" s="477" t="e">
        <f t="shared" si="47"/>
        <v>#REF!</v>
      </c>
      <c r="B276" s="486" t="e">
        <f t="shared" si="49"/>
        <v>#REF!</v>
      </c>
      <c r="C276" s="486" t="e">
        <f t="shared" si="49"/>
        <v>#REF!</v>
      </c>
      <c r="D276" s="486" t="e">
        <f t="shared" si="49"/>
        <v>#REF!</v>
      </c>
      <c r="E276" s="486" t="e">
        <f t="shared" si="49"/>
        <v>#REF!</v>
      </c>
      <c r="F276" s="486" t="e">
        <f t="shared" si="49"/>
        <v>#REF!</v>
      </c>
      <c r="G276" s="486" t="e">
        <f>+#REF!</f>
        <v>#REF!</v>
      </c>
      <c r="H276" s="487" t="e">
        <f>+#REF!</f>
        <v>#REF!</v>
      </c>
      <c r="I276" s="494" t="e">
        <f>+#REF!</f>
        <v>#REF!</v>
      </c>
      <c r="J276" s="487" t="e">
        <f>+#REF!</f>
        <v>#REF!</v>
      </c>
      <c r="K276" s="488" t="e">
        <f>+#REF!</f>
        <v>#REF!</v>
      </c>
      <c r="L276" s="489" t="e">
        <f t="shared" si="46"/>
        <v>#REF!</v>
      </c>
      <c r="M276" s="490" t="e">
        <f>IF(#REF!="모두베기",#REF!,)</f>
        <v>#REF!</v>
      </c>
      <c r="N276" s="490" t="e">
        <f>IF(#REF!="줄베기",#REF!,)</f>
        <v>#REF!</v>
      </c>
      <c r="O276" s="490" t="e">
        <f>IF(#REF!="둘레베기",#REF!,)</f>
        <v>#REF!</v>
      </c>
      <c r="P276" s="490" t="e">
        <f>IF(#REF!="맹아제거",#REF!,)</f>
        <v>#REF!</v>
      </c>
      <c r="Q276" s="490"/>
      <c r="R276" s="490"/>
      <c r="S276" s="490"/>
      <c r="T276" s="491"/>
      <c r="U276" s="549"/>
      <c r="V276" s="549"/>
      <c r="W276" s="549"/>
      <c r="X276" s="549"/>
      <c r="Y276" s="549"/>
      <c r="Z276" s="549"/>
      <c r="AA276" s="491"/>
      <c r="AB276" s="491"/>
      <c r="AC276" s="491"/>
      <c r="AD276" s="491"/>
      <c r="AE276" s="491"/>
    </row>
    <row r="277" spans="1:34" ht="30" customHeight="1">
      <c r="A277" s="477" t="e">
        <f t="shared" si="47"/>
        <v>#REF!</v>
      </c>
      <c r="B277" s="486" t="e">
        <f>+#REF!</f>
        <v>#REF!</v>
      </c>
      <c r="C277" s="486" t="e">
        <f>+#REF!</f>
        <v>#REF!</v>
      </c>
      <c r="D277" s="486" t="e">
        <f>+#REF!</f>
        <v>#REF!</v>
      </c>
      <c r="E277" s="486" t="e">
        <f>+#REF!</f>
        <v>#REF!</v>
      </c>
      <c r="F277" s="486" t="e">
        <f>+#REF!</f>
        <v>#REF!</v>
      </c>
      <c r="G277" s="486" t="e">
        <f>+#REF!</f>
        <v>#REF!</v>
      </c>
      <c r="H277" s="487" t="e">
        <f>+#REF!</f>
        <v>#REF!</v>
      </c>
      <c r="I277" s="494" t="e">
        <f>+#REF!</f>
        <v>#REF!</v>
      </c>
      <c r="J277" s="487" t="e">
        <f>+#REF!</f>
        <v>#REF!</v>
      </c>
      <c r="K277" s="488" t="e">
        <f>+#REF!</f>
        <v>#REF!</v>
      </c>
      <c r="L277" s="489" t="e">
        <f t="shared" si="46"/>
        <v>#REF!</v>
      </c>
      <c r="M277" s="490" t="e">
        <f>IF(#REF!="모두베기",#REF!,)</f>
        <v>#REF!</v>
      </c>
      <c r="N277" s="490" t="e">
        <f>IF(#REF!="줄베기",#REF!,)</f>
        <v>#REF!</v>
      </c>
      <c r="O277" s="490" t="e">
        <f>IF(#REF!="둘레베기",#REF!,)</f>
        <v>#REF!</v>
      </c>
      <c r="P277" s="490" t="e">
        <f>IF(#REF!="맹아제거",#REF!,)</f>
        <v>#REF!</v>
      </c>
      <c r="Q277" s="489" t="s">
        <v>1107</v>
      </c>
      <c r="R277" s="490"/>
      <c r="S277" s="536" t="e">
        <f>#REF!</f>
        <v>#REF!</v>
      </c>
      <c r="T277" s="491" t="s">
        <v>1128</v>
      </c>
      <c r="U277" s="557"/>
      <c r="V277" s="557"/>
      <c r="W277" s="557"/>
      <c r="X277" s="557"/>
      <c r="Y277" s="557">
        <v>3</v>
      </c>
      <c r="Z277" s="557"/>
      <c r="AA277" s="491" t="e">
        <f>#REF!</f>
        <v>#REF!</v>
      </c>
      <c r="AB277" s="491" t="e">
        <f>#REF!</f>
        <v>#REF!</v>
      </c>
      <c r="AC277" s="492" t="e">
        <f>AB277/AA277</f>
        <v>#REF!</v>
      </c>
      <c r="AD277" s="492"/>
      <c r="AE277" s="491"/>
      <c r="AF277" s="531" t="e">
        <f>AA277*L277</f>
        <v>#REF!</v>
      </c>
      <c r="AG277" s="531" t="e">
        <f>AB277*L277</f>
        <v>#REF!</v>
      </c>
      <c r="AH277" s="528"/>
    </row>
    <row r="278" spans="1:34" ht="30" hidden="1" customHeight="1">
      <c r="A278" s="477" t="e">
        <f t="shared" si="47"/>
        <v>#REF!</v>
      </c>
      <c r="B278" s="486" t="e">
        <f>IF($A278&gt;0,B277,)</f>
        <v>#REF!</v>
      </c>
      <c r="C278" s="486" t="e">
        <f>IF($A278&gt;0,C277,)</f>
        <v>#REF!</v>
      </c>
      <c r="D278" s="486" t="e">
        <f>IF($A278&gt;0,D277,)</f>
        <v>#REF!</v>
      </c>
      <c r="E278" s="486" t="e">
        <f>IF($A278&gt;0,E277,)</f>
        <v>#REF!</v>
      </c>
      <c r="F278" s="486" t="e">
        <f t="shared" ref="F278:F324" si="50">IF($A278&gt;0,F277,)</f>
        <v>#REF!</v>
      </c>
      <c r="G278" s="486" t="e">
        <f>+#REF!</f>
        <v>#REF!</v>
      </c>
      <c r="H278" s="487" t="e">
        <f>+#REF!</f>
        <v>#REF!</v>
      </c>
      <c r="I278" s="494" t="e">
        <f>+#REF!</f>
        <v>#REF!</v>
      </c>
      <c r="J278" s="487" t="e">
        <f>+#REF!</f>
        <v>#REF!</v>
      </c>
      <c r="K278" s="488" t="e">
        <f>+#REF!</f>
        <v>#REF!</v>
      </c>
      <c r="L278" s="489" t="e">
        <f t="shared" si="46"/>
        <v>#REF!</v>
      </c>
      <c r="M278" s="490" t="e">
        <f>IF(#REF!="모두베기",#REF!,)</f>
        <v>#REF!</v>
      </c>
      <c r="N278" s="490" t="e">
        <f>IF(#REF!="줄베기",#REF!,)</f>
        <v>#REF!</v>
      </c>
      <c r="O278" s="490" t="e">
        <f>IF(#REF!="둘레베기",#REF!,)</f>
        <v>#REF!</v>
      </c>
      <c r="P278" s="490" t="e">
        <f>IF(#REF!="맹아제거",#REF!,)</f>
        <v>#REF!</v>
      </c>
      <c r="Q278" s="490"/>
      <c r="R278" s="490"/>
      <c r="S278" s="490"/>
      <c r="T278" s="491"/>
      <c r="U278" s="549"/>
      <c r="V278" s="549"/>
      <c r="W278" s="549"/>
      <c r="X278" s="549"/>
      <c r="Y278" s="549"/>
      <c r="Z278" s="549"/>
      <c r="AA278" s="491"/>
      <c r="AB278" s="491"/>
      <c r="AC278" s="491"/>
      <c r="AD278" s="491"/>
      <c r="AE278" s="491"/>
    </row>
    <row r="279" spans="1:34" ht="30" hidden="1" customHeight="1">
      <c r="A279" s="477" t="e">
        <f t="shared" si="47"/>
        <v>#REF!</v>
      </c>
      <c r="B279" s="486" t="e">
        <f t="shared" ref="B279:E284" si="51">IF($A279&gt;0,B278,)</f>
        <v>#REF!</v>
      </c>
      <c r="C279" s="486" t="e">
        <f t="shared" si="51"/>
        <v>#REF!</v>
      </c>
      <c r="D279" s="486" t="e">
        <f t="shared" si="51"/>
        <v>#REF!</v>
      </c>
      <c r="E279" s="486" t="e">
        <f t="shared" si="51"/>
        <v>#REF!</v>
      </c>
      <c r="F279" s="486" t="e">
        <f t="shared" si="50"/>
        <v>#REF!</v>
      </c>
      <c r="G279" s="486" t="e">
        <f>+#REF!</f>
        <v>#REF!</v>
      </c>
      <c r="H279" s="487" t="e">
        <f>+#REF!</f>
        <v>#REF!</v>
      </c>
      <c r="I279" s="494" t="e">
        <f>+#REF!</f>
        <v>#REF!</v>
      </c>
      <c r="J279" s="487" t="e">
        <f>+#REF!</f>
        <v>#REF!</v>
      </c>
      <c r="K279" s="488" t="e">
        <f>+#REF!</f>
        <v>#REF!</v>
      </c>
      <c r="L279" s="489" t="e">
        <f t="shared" si="46"/>
        <v>#REF!</v>
      </c>
      <c r="M279" s="490" t="e">
        <f>IF(#REF!="모두베기",#REF!,)</f>
        <v>#REF!</v>
      </c>
      <c r="N279" s="490" t="e">
        <f>IF(#REF!="줄베기",#REF!,)</f>
        <v>#REF!</v>
      </c>
      <c r="O279" s="490" t="e">
        <f>IF(#REF!="둘레베기",#REF!,)</f>
        <v>#REF!</v>
      </c>
      <c r="P279" s="490" t="e">
        <f>IF(#REF!="맹아제거",#REF!,)</f>
        <v>#REF!</v>
      </c>
      <c r="Q279" s="490"/>
      <c r="R279" s="490"/>
      <c r="S279" s="490"/>
      <c r="T279" s="491"/>
      <c r="U279" s="549"/>
      <c r="V279" s="549"/>
      <c r="W279" s="549"/>
      <c r="X279" s="549"/>
      <c r="Y279" s="549"/>
      <c r="Z279" s="549"/>
      <c r="AA279" s="491"/>
      <c r="AB279" s="491"/>
      <c r="AC279" s="491"/>
      <c r="AD279" s="491"/>
      <c r="AE279" s="491"/>
    </row>
    <row r="280" spans="1:34" ht="30" hidden="1" customHeight="1">
      <c r="A280" s="477" t="e">
        <f t="shared" si="47"/>
        <v>#REF!</v>
      </c>
      <c r="B280" s="486" t="e">
        <f t="shared" si="51"/>
        <v>#REF!</v>
      </c>
      <c r="C280" s="486" t="e">
        <f t="shared" si="51"/>
        <v>#REF!</v>
      </c>
      <c r="D280" s="486" t="e">
        <f t="shared" si="51"/>
        <v>#REF!</v>
      </c>
      <c r="E280" s="486" t="e">
        <f t="shared" si="51"/>
        <v>#REF!</v>
      </c>
      <c r="F280" s="486" t="e">
        <f t="shared" si="50"/>
        <v>#REF!</v>
      </c>
      <c r="G280" s="486" t="e">
        <f>+#REF!</f>
        <v>#REF!</v>
      </c>
      <c r="H280" s="487" t="e">
        <f>+#REF!</f>
        <v>#REF!</v>
      </c>
      <c r="I280" s="494" t="e">
        <f>+#REF!</f>
        <v>#REF!</v>
      </c>
      <c r="J280" s="487" t="e">
        <f>+#REF!</f>
        <v>#REF!</v>
      </c>
      <c r="K280" s="488" t="e">
        <f>+#REF!</f>
        <v>#REF!</v>
      </c>
      <c r="L280" s="489" t="e">
        <f t="shared" si="46"/>
        <v>#REF!</v>
      </c>
      <c r="M280" s="490" t="e">
        <f>IF(#REF!="모두베기",#REF!,)</f>
        <v>#REF!</v>
      </c>
      <c r="N280" s="490" t="e">
        <f>IF(#REF!="줄베기",#REF!,)</f>
        <v>#REF!</v>
      </c>
      <c r="O280" s="490" t="e">
        <f>IF(#REF!="둘레베기",#REF!,)</f>
        <v>#REF!</v>
      </c>
      <c r="P280" s="490" t="e">
        <f>IF(#REF!="맹아제거",#REF!,)</f>
        <v>#REF!</v>
      </c>
      <c r="Q280" s="490"/>
      <c r="R280" s="490"/>
      <c r="S280" s="490"/>
      <c r="T280" s="491"/>
      <c r="U280" s="549"/>
      <c r="V280" s="549"/>
      <c r="W280" s="549"/>
      <c r="X280" s="549"/>
      <c r="Y280" s="549"/>
      <c r="Z280" s="549"/>
      <c r="AA280" s="491"/>
      <c r="AB280" s="491"/>
      <c r="AC280" s="491"/>
      <c r="AD280" s="491"/>
      <c r="AE280" s="491"/>
    </row>
    <row r="281" spans="1:34" ht="30" hidden="1" customHeight="1">
      <c r="A281" s="477" t="e">
        <f t="shared" si="47"/>
        <v>#REF!</v>
      </c>
      <c r="B281" s="486" t="e">
        <f t="shared" si="51"/>
        <v>#REF!</v>
      </c>
      <c r="C281" s="486" t="e">
        <f t="shared" si="51"/>
        <v>#REF!</v>
      </c>
      <c r="D281" s="486" t="e">
        <f t="shared" si="51"/>
        <v>#REF!</v>
      </c>
      <c r="E281" s="486" t="e">
        <f t="shared" si="51"/>
        <v>#REF!</v>
      </c>
      <c r="F281" s="486" t="e">
        <f t="shared" si="50"/>
        <v>#REF!</v>
      </c>
      <c r="G281" s="486" t="e">
        <f>+#REF!</f>
        <v>#REF!</v>
      </c>
      <c r="H281" s="487" t="e">
        <f>+#REF!</f>
        <v>#REF!</v>
      </c>
      <c r="I281" s="494" t="e">
        <f>+#REF!</f>
        <v>#REF!</v>
      </c>
      <c r="J281" s="487" t="e">
        <f>+#REF!</f>
        <v>#REF!</v>
      </c>
      <c r="K281" s="488" t="e">
        <f>+#REF!</f>
        <v>#REF!</v>
      </c>
      <c r="L281" s="489" t="e">
        <f t="shared" si="46"/>
        <v>#REF!</v>
      </c>
      <c r="M281" s="490" t="e">
        <f>IF(#REF!="모두베기",#REF!,)</f>
        <v>#REF!</v>
      </c>
      <c r="N281" s="490" t="e">
        <f>IF(#REF!="줄베기",#REF!,)</f>
        <v>#REF!</v>
      </c>
      <c r="O281" s="490" t="e">
        <f>IF(#REF!="둘레베기",#REF!,)</f>
        <v>#REF!</v>
      </c>
      <c r="P281" s="490" t="e">
        <f>IF(#REF!="맹아제거",#REF!,)</f>
        <v>#REF!</v>
      </c>
      <c r="Q281" s="490"/>
      <c r="R281" s="490"/>
      <c r="S281" s="490"/>
      <c r="T281" s="491"/>
      <c r="U281" s="549"/>
      <c r="V281" s="549"/>
      <c r="W281" s="549"/>
      <c r="X281" s="549"/>
      <c r="Y281" s="549"/>
      <c r="Z281" s="549"/>
      <c r="AA281" s="491"/>
      <c r="AB281" s="491"/>
      <c r="AC281" s="491"/>
      <c r="AD281" s="491"/>
      <c r="AE281" s="491"/>
    </row>
    <row r="282" spans="1:34" ht="30" hidden="1" customHeight="1">
      <c r="A282" s="477" t="e">
        <f t="shared" si="47"/>
        <v>#REF!</v>
      </c>
      <c r="B282" s="486" t="e">
        <f t="shared" si="51"/>
        <v>#REF!</v>
      </c>
      <c r="C282" s="486" t="e">
        <f t="shared" si="51"/>
        <v>#REF!</v>
      </c>
      <c r="D282" s="486" t="e">
        <f t="shared" si="51"/>
        <v>#REF!</v>
      </c>
      <c r="E282" s="486" t="e">
        <f t="shared" si="51"/>
        <v>#REF!</v>
      </c>
      <c r="F282" s="486" t="e">
        <f t="shared" si="50"/>
        <v>#REF!</v>
      </c>
      <c r="G282" s="486" t="e">
        <f>+#REF!</f>
        <v>#REF!</v>
      </c>
      <c r="H282" s="487" t="e">
        <f>+#REF!</f>
        <v>#REF!</v>
      </c>
      <c r="I282" s="494" t="e">
        <f>+#REF!</f>
        <v>#REF!</v>
      </c>
      <c r="J282" s="487" t="e">
        <f>+#REF!</f>
        <v>#REF!</v>
      </c>
      <c r="K282" s="488" t="e">
        <f>+#REF!</f>
        <v>#REF!</v>
      </c>
      <c r="L282" s="489" t="e">
        <f t="shared" si="46"/>
        <v>#REF!</v>
      </c>
      <c r="M282" s="490" t="e">
        <f>IF(#REF!="모두베기",#REF!,)</f>
        <v>#REF!</v>
      </c>
      <c r="N282" s="490" t="e">
        <f>IF(#REF!="줄베기",#REF!,)</f>
        <v>#REF!</v>
      </c>
      <c r="O282" s="490" t="e">
        <f>IF(#REF!="둘레베기",#REF!,)</f>
        <v>#REF!</v>
      </c>
      <c r="P282" s="490" t="e">
        <f>IF(#REF!="맹아제거",#REF!,)</f>
        <v>#REF!</v>
      </c>
      <c r="Q282" s="490"/>
      <c r="R282" s="490"/>
      <c r="S282" s="490"/>
      <c r="T282" s="491"/>
      <c r="U282" s="549"/>
      <c r="V282" s="549"/>
      <c r="W282" s="549"/>
      <c r="X282" s="549"/>
      <c r="Y282" s="549"/>
      <c r="Z282" s="549"/>
      <c r="AA282" s="491"/>
      <c r="AB282" s="491"/>
      <c r="AC282" s="491"/>
      <c r="AD282" s="491"/>
      <c r="AE282" s="491"/>
    </row>
    <row r="283" spans="1:34" ht="30" hidden="1" customHeight="1">
      <c r="A283" s="477" t="e">
        <f t="shared" si="47"/>
        <v>#REF!</v>
      </c>
      <c r="B283" s="486" t="e">
        <f t="shared" si="51"/>
        <v>#REF!</v>
      </c>
      <c r="C283" s="486" t="e">
        <f t="shared" si="51"/>
        <v>#REF!</v>
      </c>
      <c r="D283" s="486" t="e">
        <f t="shared" si="51"/>
        <v>#REF!</v>
      </c>
      <c r="E283" s="486" t="e">
        <f t="shared" si="51"/>
        <v>#REF!</v>
      </c>
      <c r="F283" s="486" t="e">
        <f t="shared" si="50"/>
        <v>#REF!</v>
      </c>
      <c r="G283" s="486" t="e">
        <f>+#REF!</f>
        <v>#REF!</v>
      </c>
      <c r="H283" s="487" t="e">
        <f>+#REF!</f>
        <v>#REF!</v>
      </c>
      <c r="I283" s="494" t="e">
        <f>+#REF!</f>
        <v>#REF!</v>
      </c>
      <c r="J283" s="487" t="e">
        <f>+#REF!</f>
        <v>#REF!</v>
      </c>
      <c r="K283" s="488" t="e">
        <f>+#REF!</f>
        <v>#REF!</v>
      </c>
      <c r="L283" s="489" t="e">
        <f t="shared" si="46"/>
        <v>#REF!</v>
      </c>
      <c r="M283" s="490" t="e">
        <f>IF(#REF!="모두베기",#REF!,)</f>
        <v>#REF!</v>
      </c>
      <c r="N283" s="490" t="e">
        <f>IF(#REF!="줄베기",#REF!,)</f>
        <v>#REF!</v>
      </c>
      <c r="O283" s="490" t="e">
        <f>IF(#REF!="둘레베기",#REF!,)</f>
        <v>#REF!</v>
      </c>
      <c r="P283" s="490" t="e">
        <f>IF(#REF!="맹아제거",#REF!,)</f>
        <v>#REF!</v>
      </c>
      <c r="Q283" s="490"/>
      <c r="R283" s="490"/>
      <c r="S283" s="490"/>
      <c r="T283" s="491"/>
      <c r="U283" s="549"/>
      <c r="V283" s="549"/>
      <c r="W283" s="549"/>
      <c r="X283" s="549"/>
      <c r="Y283" s="549"/>
      <c r="Z283" s="549"/>
      <c r="AA283" s="491"/>
      <c r="AB283" s="491"/>
      <c r="AC283" s="491"/>
      <c r="AD283" s="491"/>
      <c r="AE283" s="491"/>
    </row>
    <row r="284" spans="1:34" ht="30" hidden="1" customHeight="1">
      <c r="A284" s="477" t="e">
        <f t="shared" si="47"/>
        <v>#REF!</v>
      </c>
      <c r="B284" s="486" t="e">
        <f t="shared" si="51"/>
        <v>#REF!</v>
      </c>
      <c r="C284" s="486" t="e">
        <f t="shared" si="51"/>
        <v>#REF!</v>
      </c>
      <c r="D284" s="486" t="e">
        <f t="shared" si="51"/>
        <v>#REF!</v>
      </c>
      <c r="E284" s="486" t="e">
        <f t="shared" si="51"/>
        <v>#REF!</v>
      </c>
      <c r="F284" s="486" t="e">
        <f t="shared" si="50"/>
        <v>#REF!</v>
      </c>
      <c r="G284" s="486" t="e">
        <f>+#REF!</f>
        <v>#REF!</v>
      </c>
      <c r="H284" s="487" t="e">
        <f>+#REF!</f>
        <v>#REF!</v>
      </c>
      <c r="I284" s="494" t="e">
        <f>+#REF!</f>
        <v>#REF!</v>
      </c>
      <c r="J284" s="487" t="e">
        <f>+#REF!</f>
        <v>#REF!</v>
      </c>
      <c r="K284" s="488" t="e">
        <f>+#REF!</f>
        <v>#REF!</v>
      </c>
      <c r="L284" s="489" t="e">
        <f t="shared" si="46"/>
        <v>#REF!</v>
      </c>
      <c r="M284" s="490" t="e">
        <f>IF(#REF!="모두베기",#REF!,)</f>
        <v>#REF!</v>
      </c>
      <c r="N284" s="490" t="e">
        <f>IF(#REF!="줄베기",#REF!,)</f>
        <v>#REF!</v>
      </c>
      <c r="O284" s="490" t="e">
        <f>IF(#REF!="둘레베기",#REF!,)</f>
        <v>#REF!</v>
      </c>
      <c r="P284" s="490" t="e">
        <f>IF(#REF!="맹아제거",#REF!,)</f>
        <v>#REF!</v>
      </c>
      <c r="Q284" s="490"/>
      <c r="R284" s="490"/>
      <c r="S284" s="490"/>
      <c r="T284" s="491"/>
      <c r="U284" s="549"/>
      <c r="V284" s="549"/>
      <c r="W284" s="549"/>
      <c r="X284" s="549"/>
      <c r="Y284" s="549"/>
      <c r="Z284" s="549"/>
      <c r="AA284" s="491"/>
      <c r="AB284" s="491"/>
      <c r="AC284" s="491"/>
      <c r="AD284" s="491"/>
      <c r="AE284" s="491"/>
    </row>
    <row r="285" spans="1:34" ht="30" customHeight="1">
      <c r="A285" s="477" t="e">
        <f t="shared" si="47"/>
        <v>#REF!</v>
      </c>
      <c r="B285" s="486" t="e">
        <f>+#REF!</f>
        <v>#REF!</v>
      </c>
      <c r="C285" s="486" t="e">
        <f>+#REF!</f>
        <v>#REF!</v>
      </c>
      <c r="D285" s="486" t="e">
        <f>+#REF!</f>
        <v>#REF!</v>
      </c>
      <c r="E285" s="486" t="e">
        <f>+#REF!</f>
        <v>#REF!</v>
      </c>
      <c r="F285" s="486" t="e">
        <f>+#REF!</f>
        <v>#REF!</v>
      </c>
      <c r="G285" s="486" t="e">
        <f>+#REF!</f>
        <v>#REF!</v>
      </c>
      <c r="H285" s="487" t="e">
        <f>+#REF!</f>
        <v>#REF!</v>
      </c>
      <c r="I285" s="494" t="e">
        <f>+#REF!</f>
        <v>#REF!</v>
      </c>
      <c r="J285" s="487" t="e">
        <f>+#REF!</f>
        <v>#REF!</v>
      </c>
      <c r="K285" s="488" t="e">
        <f>+#REF!</f>
        <v>#REF!</v>
      </c>
      <c r="L285" s="489" t="e">
        <f t="shared" si="46"/>
        <v>#REF!</v>
      </c>
      <c r="M285" s="490" t="e">
        <f>IF(#REF!="모두베기",#REF!,)</f>
        <v>#REF!</v>
      </c>
      <c r="N285" s="490" t="e">
        <f>IF(#REF!="줄베기",#REF!,)</f>
        <v>#REF!</v>
      </c>
      <c r="O285" s="490" t="e">
        <f>IF(#REF!="둘레베기",#REF!,)</f>
        <v>#REF!</v>
      </c>
      <c r="P285" s="490" t="e">
        <f>IF(#REF!="맹아제거",#REF!,)</f>
        <v>#REF!</v>
      </c>
      <c r="Q285" s="489" t="s">
        <v>1107</v>
      </c>
      <c r="R285" s="490"/>
      <c r="S285" s="536" t="e">
        <f>#REF!</f>
        <v>#REF!</v>
      </c>
      <c r="T285" s="491" t="s">
        <v>1131</v>
      </c>
      <c r="U285" s="557"/>
      <c r="V285" s="557"/>
      <c r="W285" s="557"/>
      <c r="X285" s="557">
        <v>3</v>
      </c>
      <c r="Y285" s="557"/>
      <c r="Z285" s="557"/>
      <c r="AA285" s="491" t="e">
        <f>#REF!</f>
        <v>#REF!</v>
      </c>
      <c r="AB285" s="491" t="e">
        <f>#REF!</f>
        <v>#REF!</v>
      </c>
      <c r="AC285" s="492" t="e">
        <f>AB285/AA285</f>
        <v>#REF!</v>
      </c>
      <c r="AD285" s="492"/>
      <c r="AE285" s="491"/>
      <c r="AF285" s="531" t="e">
        <f>AA285*L285</f>
        <v>#REF!</v>
      </c>
      <c r="AG285" s="531" t="e">
        <f>AB285*L285</f>
        <v>#REF!</v>
      </c>
      <c r="AH285" s="528"/>
    </row>
    <row r="286" spans="1:34" ht="30" hidden="1" customHeight="1">
      <c r="A286" s="477" t="e">
        <f t="shared" si="47"/>
        <v>#REF!</v>
      </c>
      <c r="B286" s="486" t="e">
        <f>IF($A286&gt;0,B285,)</f>
        <v>#REF!</v>
      </c>
      <c r="C286" s="486" t="e">
        <f>IF($A286&gt;0,C285,)</f>
        <v>#REF!</v>
      </c>
      <c r="D286" s="486" t="e">
        <f>IF($A286&gt;0,D285,)</f>
        <v>#REF!</v>
      </c>
      <c r="E286" s="486" t="e">
        <f>IF($A286&gt;0,E285,)</f>
        <v>#REF!</v>
      </c>
      <c r="F286" s="486" t="e">
        <f t="shared" si="50"/>
        <v>#REF!</v>
      </c>
      <c r="G286" s="486" t="e">
        <f>+#REF!</f>
        <v>#REF!</v>
      </c>
      <c r="H286" s="487" t="e">
        <f>+#REF!</f>
        <v>#REF!</v>
      </c>
      <c r="I286" s="494" t="e">
        <f>+#REF!</f>
        <v>#REF!</v>
      </c>
      <c r="J286" s="487" t="e">
        <f>+#REF!</f>
        <v>#REF!</v>
      </c>
      <c r="K286" s="488" t="e">
        <f>+#REF!</f>
        <v>#REF!</v>
      </c>
      <c r="L286" s="489" t="e">
        <f t="shared" si="46"/>
        <v>#REF!</v>
      </c>
      <c r="M286" s="490" t="e">
        <f>IF(#REF!="모두베기",#REF!,)</f>
        <v>#REF!</v>
      </c>
      <c r="N286" s="490" t="e">
        <f>IF(#REF!="줄베기",#REF!,)</f>
        <v>#REF!</v>
      </c>
      <c r="O286" s="490" t="e">
        <f>IF(#REF!="둘레베기",#REF!,)</f>
        <v>#REF!</v>
      </c>
      <c r="P286" s="490" t="e">
        <f>IF(#REF!="맹아제거",#REF!,)</f>
        <v>#REF!</v>
      </c>
      <c r="Q286" s="490"/>
      <c r="R286" s="490"/>
      <c r="S286" s="490"/>
      <c r="T286" s="491"/>
      <c r="U286" s="549"/>
      <c r="V286" s="549"/>
      <c r="W286" s="549"/>
      <c r="X286" s="549"/>
      <c r="Y286" s="549"/>
      <c r="Z286" s="549"/>
      <c r="AA286" s="491"/>
      <c r="AB286" s="491"/>
      <c r="AC286" s="491"/>
      <c r="AD286" s="491"/>
      <c r="AE286" s="491"/>
    </row>
    <row r="287" spans="1:34" ht="30" hidden="1" customHeight="1">
      <c r="A287" s="477" t="e">
        <f t="shared" si="47"/>
        <v>#REF!</v>
      </c>
      <c r="B287" s="486" t="e">
        <f t="shared" ref="B287:E292" si="52">IF($A287&gt;0,B286,)</f>
        <v>#REF!</v>
      </c>
      <c r="C287" s="486" t="e">
        <f t="shared" si="52"/>
        <v>#REF!</v>
      </c>
      <c r="D287" s="486" t="e">
        <f t="shared" si="52"/>
        <v>#REF!</v>
      </c>
      <c r="E287" s="486" t="e">
        <f t="shared" si="52"/>
        <v>#REF!</v>
      </c>
      <c r="F287" s="486" t="e">
        <f t="shared" si="50"/>
        <v>#REF!</v>
      </c>
      <c r="G287" s="486" t="e">
        <f>+#REF!</f>
        <v>#REF!</v>
      </c>
      <c r="H287" s="487" t="e">
        <f>+#REF!</f>
        <v>#REF!</v>
      </c>
      <c r="I287" s="494" t="e">
        <f>+#REF!</f>
        <v>#REF!</v>
      </c>
      <c r="J287" s="487" t="e">
        <f>+#REF!</f>
        <v>#REF!</v>
      </c>
      <c r="K287" s="488" t="e">
        <f>+#REF!</f>
        <v>#REF!</v>
      </c>
      <c r="L287" s="489" t="e">
        <f t="shared" si="46"/>
        <v>#REF!</v>
      </c>
      <c r="M287" s="490" t="e">
        <f>IF(#REF!="모두베기",#REF!,)</f>
        <v>#REF!</v>
      </c>
      <c r="N287" s="490" t="e">
        <f>IF(#REF!="줄베기",#REF!,)</f>
        <v>#REF!</v>
      </c>
      <c r="O287" s="490" t="e">
        <f>IF(#REF!="둘레베기",#REF!,)</f>
        <v>#REF!</v>
      </c>
      <c r="P287" s="490" t="e">
        <f>IF(#REF!="맹아제거",#REF!,)</f>
        <v>#REF!</v>
      </c>
      <c r="Q287" s="490"/>
      <c r="R287" s="490"/>
      <c r="S287" s="490"/>
      <c r="T287" s="491"/>
      <c r="U287" s="549"/>
      <c r="V287" s="549"/>
      <c r="W287" s="549"/>
      <c r="X287" s="549"/>
      <c r="Y287" s="549"/>
      <c r="Z287" s="549"/>
      <c r="AA287" s="491"/>
      <c r="AB287" s="491"/>
      <c r="AC287" s="491"/>
      <c r="AD287" s="491"/>
      <c r="AE287" s="491"/>
    </row>
    <row r="288" spans="1:34" ht="30" hidden="1" customHeight="1">
      <c r="A288" s="477" t="e">
        <f t="shared" si="47"/>
        <v>#REF!</v>
      </c>
      <c r="B288" s="486" t="e">
        <f t="shared" si="52"/>
        <v>#REF!</v>
      </c>
      <c r="C288" s="486" t="e">
        <f t="shared" si="52"/>
        <v>#REF!</v>
      </c>
      <c r="D288" s="486" t="e">
        <f t="shared" si="52"/>
        <v>#REF!</v>
      </c>
      <c r="E288" s="486" t="e">
        <f t="shared" si="52"/>
        <v>#REF!</v>
      </c>
      <c r="F288" s="486" t="e">
        <f t="shared" si="50"/>
        <v>#REF!</v>
      </c>
      <c r="G288" s="486" t="e">
        <f>+#REF!</f>
        <v>#REF!</v>
      </c>
      <c r="H288" s="487" t="e">
        <f>+#REF!</f>
        <v>#REF!</v>
      </c>
      <c r="I288" s="494" t="e">
        <f>+#REF!</f>
        <v>#REF!</v>
      </c>
      <c r="J288" s="487" t="e">
        <f>+#REF!</f>
        <v>#REF!</v>
      </c>
      <c r="K288" s="488" t="e">
        <f>+#REF!</f>
        <v>#REF!</v>
      </c>
      <c r="L288" s="489" t="e">
        <f t="shared" si="46"/>
        <v>#REF!</v>
      </c>
      <c r="M288" s="490" t="e">
        <f>IF(#REF!="모두베기",#REF!,)</f>
        <v>#REF!</v>
      </c>
      <c r="N288" s="490" t="e">
        <f>IF(#REF!="줄베기",#REF!,)</f>
        <v>#REF!</v>
      </c>
      <c r="O288" s="490" t="e">
        <f>IF(#REF!="둘레베기",#REF!,)</f>
        <v>#REF!</v>
      </c>
      <c r="P288" s="490" t="e">
        <f>IF(#REF!="맹아제거",#REF!,)</f>
        <v>#REF!</v>
      </c>
      <c r="Q288" s="490"/>
      <c r="R288" s="490"/>
      <c r="S288" s="490"/>
      <c r="T288" s="491"/>
      <c r="U288" s="549"/>
      <c r="V288" s="549"/>
      <c r="W288" s="549"/>
      <c r="X288" s="549"/>
      <c r="Y288" s="549"/>
      <c r="Z288" s="549"/>
      <c r="AA288" s="491"/>
      <c r="AB288" s="491"/>
      <c r="AC288" s="491"/>
      <c r="AD288" s="491"/>
      <c r="AE288" s="491"/>
    </row>
    <row r="289" spans="1:34" ht="30" hidden="1" customHeight="1">
      <c r="A289" s="477" t="e">
        <f t="shared" si="47"/>
        <v>#REF!</v>
      </c>
      <c r="B289" s="486" t="e">
        <f t="shared" si="52"/>
        <v>#REF!</v>
      </c>
      <c r="C289" s="486" t="e">
        <f t="shared" si="52"/>
        <v>#REF!</v>
      </c>
      <c r="D289" s="486" t="e">
        <f t="shared" si="52"/>
        <v>#REF!</v>
      </c>
      <c r="E289" s="486" t="e">
        <f t="shared" si="52"/>
        <v>#REF!</v>
      </c>
      <c r="F289" s="486" t="e">
        <f t="shared" si="50"/>
        <v>#REF!</v>
      </c>
      <c r="G289" s="486" t="e">
        <f>+#REF!</f>
        <v>#REF!</v>
      </c>
      <c r="H289" s="487" t="e">
        <f>+#REF!</f>
        <v>#REF!</v>
      </c>
      <c r="I289" s="494" t="e">
        <f>+#REF!</f>
        <v>#REF!</v>
      </c>
      <c r="J289" s="487" t="e">
        <f>+#REF!</f>
        <v>#REF!</v>
      </c>
      <c r="K289" s="488" t="e">
        <f>+#REF!</f>
        <v>#REF!</v>
      </c>
      <c r="L289" s="489" t="e">
        <f t="shared" si="46"/>
        <v>#REF!</v>
      </c>
      <c r="M289" s="490" t="e">
        <f>IF(#REF!="모두베기",#REF!,)</f>
        <v>#REF!</v>
      </c>
      <c r="N289" s="490" t="e">
        <f>IF(#REF!="줄베기",#REF!,)</f>
        <v>#REF!</v>
      </c>
      <c r="O289" s="490" t="e">
        <f>IF(#REF!="둘레베기",#REF!,)</f>
        <v>#REF!</v>
      </c>
      <c r="P289" s="490" t="e">
        <f>IF(#REF!="맹아제거",#REF!,)</f>
        <v>#REF!</v>
      </c>
      <c r="Q289" s="490"/>
      <c r="R289" s="490"/>
      <c r="S289" s="490"/>
      <c r="T289" s="491"/>
      <c r="U289" s="549"/>
      <c r="V289" s="549"/>
      <c r="W289" s="549"/>
      <c r="X289" s="549"/>
      <c r="Y289" s="549"/>
      <c r="Z289" s="549"/>
      <c r="AA289" s="491"/>
      <c r="AB289" s="491"/>
      <c r="AC289" s="491"/>
      <c r="AD289" s="491"/>
      <c r="AE289" s="491"/>
    </row>
    <row r="290" spans="1:34" ht="30" hidden="1" customHeight="1">
      <c r="A290" s="477" t="e">
        <f t="shared" si="47"/>
        <v>#REF!</v>
      </c>
      <c r="B290" s="486" t="e">
        <f t="shared" si="52"/>
        <v>#REF!</v>
      </c>
      <c r="C290" s="486" t="e">
        <f t="shared" si="52"/>
        <v>#REF!</v>
      </c>
      <c r="D290" s="486" t="e">
        <f t="shared" si="52"/>
        <v>#REF!</v>
      </c>
      <c r="E290" s="486" t="e">
        <f t="shared" si="52"/>
        <v>#REF!</v>
      </c>
      <c r="F290" s="486" t="e">
        <f t="shared" si="50"/>
        <v>#REF!</v>
      </c>
      <c r="G290" s="486" t="e">
        <f>+#REF!</f>
        <v>#REF!</v>
      </c>
      <c r="H290" s="487" t="e">
        <f>+#REF!</f>
        <v>#REF!</v>
      </c>
      <c r="I290" s="494" t="e">
        <f>+#REF!</f>
        <v>#REF!</v>
      </c>
      <c r="J290" s="487" t="e">
        <f>+#REF!</f>
        <v>#REF!</v>
      </c>
      <c r="K290" s="488" t="e">
        <f>+#REF!</f>
        <v>#REF!</v>
      </c>
      <c r="L290" s="489" t="e">
        <f t="shared" si="46"/>
        <v>#REF!</v>
      </c>
      <c r="M290" s="490" t="e">
        <f>IF(#REF!="모두베기",#REF!,)</f>
        <v>#REF!</v>
      </c>
      <c r="N290" s="490" t="e">
        <f>IF(#REF!="줄베기",#REF!,)</f>
        <v>#REF!</v>
      </c>
      <c r="O290" s="490" t="e">
        <f>IF(#REF!="둘레베기",#REF!,)</f>
        <v>#REF!</v>
      </c>
      <c r="P290" s="490" t="e">
        <f>IF(#REF!="맹아제거",#REF!,)</f>
        <v>#REF!</v>
      </c>
      <c r="Q290" s="490"/>
      <c r="R290" s="490"/>
      <c r="S290" s="490"/>
      <c r="T290" s="491"/>
      <c r="U290" s="549"/>
      <c r="V290" s="549"/>
      <c r="W290" s="549"/>
      <c r="X290" s="549"/>
      <c r="Y290" s="549"/>
      <c r="Z290" s="549"/>
      <c r="AA290" s="491"/>
      <c r="AB290" s="491"/>
      <c r="AC290" s="491"/>
      <c r="AD290" s="491"/>
      <c r="AE290" s="491"/>
    </row>
    <row r="291" spans="1:34" ht="30" hidden="1" customHeight="1">
      <c r="A291" s="477" t="e">
        <f t="shared" si="47"/>
        <v>#REF!</v>
      </c>
      <c r="B291" s="486" t="e">
        <f t="shared" si="52"/>
        <v>#REF!</v>
      </c>
      <c r="C291" s="486" t="e">
        <f t="shared" si="52"/>
        <v>#REF!</v>
      </c>
      <c r="D291" s="486" t="e">
        <f t="shared" si="52"/>
        <v>#REF!</v>
      </c>
      <c r="E291" s="486" t="e">
        <f t="shared" si="52"/>
        <v>#REF!</v>
      </c>
      <c r="F291" s="486" t="e">
        <f t="shared" si="50"/>
        <v>#REF!</v>
      </c>
      <c r="G291" s="486" t="e">
        <f>+#REF!</f>
        <v>#REF!</v>
      </c>
      <c r="H291" s="487" t="e">
        <f>+#REF!</f>
        <v>#REF!</v>
      </c>
      <c r="I291" s="494" t="e">
        <f>+#REF!</f>
        <v>#REF!</v>
      </c>
      <c r="J291" s="487" t="e">
        <f>+#REF!</f>
        <v>#REF!</v>
      </c>
      <c r="K291" s="488" t="e">
        <f>+#REF!</f>
        <v>#REF!</v>
      </c>
      <c r="L291" s="489" t="e">
        <f t="shared" si="46"/>
        <v>#REF!</v>
      </c>
      <c r="M291" s="490" t="e">
        <f>IF(#REF!="모두베기",#REF!,)</f>
        <v>#REF!</v>
      </c>
      <c r="N291" s="490" t="e">
        <f>IF(#REF!="줄베기",#REF!,)</f>
        <v>#REF!</v>
      </c>
      <c r="O291" s="490" t="e">
        <f>IF(#REF!="둘레베기",#REF!,)</f>
        <v>#REF!</v>
      </c>
      <c r="P291" s="490" t="e">
        <f>IF(#REF!="맹아제거",#REF!,)</f>
        <v>#REF!</v>
      </c>
      <c r="Q291" s="490"/>
      <c r="R291" s="490"/>
      <c r="S291" s="490"/>
      <c r="T291" s="491"/>
      <c r="U291" s="549"/>
      <c r="V291" s="549"/>
      <c r="W291" s="549"/>
      <c r="X291" s="549"/>
      <c r="Y291" s="549"/>
      <c r="Z291" s="549"/>
      <c r="AA291" s="491"/>
      <c r="AB291" s="491"/>
      <c r="AC291" s="491"/>
      <c r="AD291" s="491"/>
      <c r="AE291" s="491"/>
    </row>
    <row r="292" spans="1:34" ht="30" hidden="1" customHeight="1">
      <c r="A292" s="477" t="e">
        <f t="shared" si="47"/>
        <v>#REF!</v>
      </c>
      <c r="B292" s="486" t="e">
        <f t="shared" si="52"/>
        <v>#REF!</v>
      </c>
      <c r="C292" s="486" t="e">
        <f t="shared" si="52"/>
        <v>#REF!</v>
      </c>
      <c r="D292" s="486" t="e">
        <f t="shared" si="52"/>
        <v>#REF!</v>
      </c>
      <c r="E292" s="486" t="e">
        <f t="shared" si="52"/>
        <v>#REF!</v>
      </c>
      <c r="F292" s="486" t="e">
        <f t="shared" si="50"/>
        <v>#REF!</v>
      </c>
      <c r="G292" s="486" t="e">
        <f>+#REF!</f>
        <v>#REF!</v>
      </c>
      <c r="H292" s="487" t="e">
        <f>+#REF!</f>
        <v>#REF!</v>
      </c>
      <c r="I292" s="494" t="e">
        <f>+#REF!</f>
        <v>#REF!</v>
      </c>
      <c r="J292" s="487" t="e">
        <f>+#REF!</f>
        <v>#REF!</v>
      </c>
      <c r="K292" s="488" t="e">
        <f>+#REF!</f>
        <v>#REF!</v>
      </c>
      <c r="L292" s="489" t="e">
        <f t="shared" si="46"/>
        <v>#REF!</v>
      </c>
      <c r="M292" s="490" t="e">
        <f>IF(#REF!="모두베기",#REF!,)</f>
        <v>#REF!</v>
      </c>
      <c r="N292" s="490" t="e">
        <f>IF(#REF!="줄베기",#REF!,)</f>
        <v>#REF!</v>
      </c>
      <c r="O292" s="490" t="e">
        <f>IF(#REF!="둘레베기",#REF!,)</f>
        <v>#REF!</v>
      </c>
      <c r="P292" s="490" t="e">
        <f>IF(#REF!="맹아제거",#REF!,)</f>
        <v>#REF!</v>
      </c>
      <c r="Q292" s="490"/>
      <c r="R292" s="490"/>
      <c r="S292" s="490"/>
      <c r="T292" s="491"/>
      <c r="U292" s="549"/>
      <c r="V292" s="549"/>
      <c r="W292" s="549"/>
      <c r="X292" s="549"/>
      <c r="Y292" s="549"/>
      <c r="Z292" s="549"/>
      <c r="AA292" s="491"/>
      <c r="AB292" s="491"/>
      <c r="AC292" s="491"/>
      <c r="AD292" s="491"/>
      <c r="AE292" s="491"/>
    </row>
    <row r="293" spans="1:34" ht="30" customHeight="1">
      <c r="A293" s="477" t="e">
        <f t="shared" si="47"/>
        <v>#REF!</v>
      </c>
      <c r="B293" s="486" t="e">
        <f>+#REF!</f>
        <v>#REF!</v>
      </c>
      <c r="C293" s="486" t="e">
        <f>+#REF!</f>
        <v>#REF!</v>
      </c>
      <c r="D293" s="486" t="e">
        <f>+#REF!</f>
        <v>#REF!</v>
      </c>
      <c r="E293" s="486" t="e">
        <f>+#REF!</f>
        <v>#REF!</v>
      </c>
      <c r="F293" s="486" t="e">
        <f>+#REF!</f>
        <v>#REF!</v>
      </c>
      <c r="G293" s="486" t="e">
        <f>+#REF!</f>
        <v>#REF!</v>
      </c>
      <c r="H293" s="487" t="e">
        <f>+#REF!</f>
        <v>#REF!</v>
      </c>
      <c r="I293" s="494" t="e">
        <f>+#REF!</f>
        <v>#REF!</v>
      </c>
      <c r="J293" s="487" t="e">
        <f>+#REF!</f>
        <v>#REF!</v>
      </c>
      <c r="K293" s="488" t="e">
        <f>+#REF!</f>
        <v>#REF!</v>
      </c>
      <c r="L293" s="489" t="e">
        <f t="shared" si="46"/>
        <v>#REF!</v>
      </c>
      <c r="M293" s="490" t="e">
        <f>IF(#REF!="모두베기",#REF!,)</f>
        <v>#REF!</v>
      </c>
      <c r="N293" s="490" t="e">
        <f>IF(#REF!="줄베기",#REF!,)</f>
        <v>#REF!</v>
      </c>
      <c r="O293" s="490" t="e">
        <f>IF(#REF!="둘레베기",#REF!,)</f>
        <v>#REF!</v>
      </c>
      <c r="P293" s="490" t="e">
        <f>IF(#REF!="맹아제거",#REF!,)</f>
        <v>#REF!</v>
      </c>
      <c r="Q293" s="489" t="s">
        <v>1107</v>
      </c>
      <c r="R293" s="490"/>
      <c r="S293" s="536" t="e">
        <f>#REF!</f>
        <v>#REF!</v>
      </c>
      <c r="T293" s="491" t="s">
        <v>1131</v>
      </c>
      <c r="U293" s="557"/>
      <c r="V293" s="557"/>
      <c r="W293" s="557"/>
      <c r="X293" s="557">
        <v>15.5</v>
      </c>
      <c r="Y293" s="557"/>
      <c r="Z293" s="557"/>
      <c r="AA293" s="491" t="e">
        <f>#REF!</f>
        <v>#REF!</v>
      </c>
      <c r="AB293" s="491" t="e">
        <f>#REF!</f>
        <v>#REF!</v>
      </c>
      <c r="AC293" s="492" t="e">
        <f>AB293/AA293</f>
        <v>#REF!</v>
      </c>
      <c r="AD293" s="492">
        <f>U327+V327+W327+X327+Y327+Z327</f>
        <v>0</v>
      </c>
      <c r="AE293" s="491"/>
      <c r="AF293" s="531" t="e">
        <f>AA293*L293</f>
        <v>#REF!</v>
      </c>
      <c r="AG293" s="531" t="e">
        <f>AB293*L293</f>
        <v>#REF!</v>
      </c>
      <c r="AH293" s="528"/>
    </row>
    <row r="294" spans="1:34" ht="30" hidden="1" customHeight="1">
      <c r="A294" s="477" t="e">
        <f t="shared" si="47"/>
        <v>#REF!</v>
      </c>
      <c r="B294" s="486" t="e">
        <f t="shared" ref="B294:E300" si="53">IF($A294&gt;0,B293,)</f>
        <v>#REF!</v>
      </c>
      <c r="C294" s="486" t="e">
        <f t="shared" si="53"/>
        <v>#REF!</v>
      </c>
      <c r="D294" s="486" t="e">
        <f t="shared" si="53"/>
        <v>#REF!</v>
      </c>
      <c r="E294" s="486" t="e">
        <f t="shared" si="53"/>
        <v>#REF!</v>
      </c>
      <c r="F294" s="486" t="e">
        <f t="shared" si="50"/>
        <v>#REF!</v>
      </c>
      <c r="G294" s="486" t="e">
        <f>+#REF!</f>
        <v>#REF!</v>
      </c>
      <c r="H294" s="487" t="e">
        <f>+#REF!</f>
        <v>#REF!</v>
      </c>
      <c r="I294" s="494" t="e">
        <f>+#REF!</f>
        <v>#REF!</v>
      </c>
      <c r="J294" s="487" t="e">
        <f>+#REF!</f>
        <v>#REF!</v>
      </c>
      <c r="K294" s="488" t="e">
        <f>+#REF!</f>
        <v>#REF!</v>
      </c>
      <c r="L294" s="489" t="e">
        <f t="shared" si="46"/>
        <v>#REF!</v>
      </c>
      <c r="M294" s="490" t="e">
        <f>IF(#REF!="모두베기",#REF!,)</f>
        <v>#REF!</v>
      </c>
      <c r="N294" s="490" t="e">
        <f>IF(#REF!="줄베기",#REF!,)</f>
        <v>#REF!</v>
      </c>
      <c r="O294" s="490" t="e">
        <f>IF(#REF!="둘레베기",#REF!,)</f>
        <v>#REF!</v>
      </c>
      <c r="P294" s="490" t="e">
        <f>IF(#REF!="맹아제거",#REF!,)</f>
        <v>#REF!</v>
      </c>
      <c r="Q294" s="490"/>
      <c r="R294" s="490"/>
      <c r="S294" s="490"/>
      <c r="T294" s="491"/>
      <c r="U294" s="549"/>
      <c r="V294" s="549"/>
      <c r="W294" s="549"/>
      <c r="X294" s="549"/>
      <c r="Y294" s="549"/>
      <c r="Z294" s="549"/>
      <c r="AA294" s="491"/>
      <c r="AB294" s="491"/>
      <c r="AC294" s="491"/>
      <c r="AD294" s="491"/>
      <c r="AE294" s="491"/>
    </row>
    <row r="295" spans="1:34" ht="30" hidden="1" customHeight="1">
      <c r="A295" s="477" t="e">
        <f t="shared" si="47"/>
        <v>#REF!</v>
      </c>
      <c r="B295" s="486" t="e">
        <f t="shared" si="53"/>
        <v>#REF!</v>
      </c>
      <c r="C295" s="486" t="e">
        <f t="shared" si="53"/>
        <v>#REF!</v>
      </c>
      <c r="D295" s="486" t="e">
        <f t="shared" si="53"/>
        <v>#REF!</v>
      </c>
      <c r="E295" s="486" t="e">
        <f t="shared" si="53"/>
        <v>#REF!</v>
      </c>
      <c r="F295" s="486" t="e">
        <f t="shared" si="50"/>
        <v>#REF!</v>
      </c>
      <c r="G295" s="486" t="e">
        <f>+#REF!</f>
        <v>#REF!</v>
      </c>
      <c r="H295" s="487" t="e">
        <f>+#REF!</f>
        <v>#REF!</v>
      </c>
      <c r="I295" s="494" t="e">
        <f>+#REF!</f>
        <v>#REF!</v>
      </c>
      <c r="J295" s="487" t="e">
        <f>+#REF!</f>
        <v>#REF!</v>
      </c>
      <c r="K295" s="488" t="e">
        <f>+#REF!</f>
        <v>#REF!</v>
      </c>
      <c r="L295" s="489" t="e">
        <f t="shared" si="46"/>
        <v>#REF!</v>
      </c>
      <c r="M295" s="490" t="e">
        <f>IF(#REF!="모두베기",#REF!,)</f>
        <v>#REF!</v>
      </c>
      <c r="N295" s="490" t="e">
        <f>IF(#REF!="줄베기",#REF!,)</f>
        <v>#REF!</v>
      </c>
      <c r="O295" s="490" t="e">
        <f>IF(#REF!="둘레베기",#REF!,)</f>
        <v>#REF!</v>
      </c>
      <c r="P295" s="490" t="e">
        <f>IF(#REF!="맹아제거",#REF!,)</f>
        <v>#REF!</v>
      </c>
      <c r="Q295" s="490"/>
      <c r="R295" s="490"/>
      <c r="S295" s="490"/>
      <c r="T295" s="491"/>
      <c r="U295" s="549"/>
      <c r="V295" s="549"/>
      <c r="W295" s="549"/>
      <c r="X295" s="549"/>
      <c r="Y295" s="549"/>
      <c r="Z295" s="549"/>
      <c r="AA295" s="491"/>
      <c r="AB295" s="491"/>
      <c r="AC295" s="491"/>
      <c r="AD295" s="491"/>
      <c r="AE295" s="491"/>
    </row>
    <row r="296" spans="1:34" ht="30" hidden="1" customHeight="1">
      <c r="A296" s="477" t="e">
        <f t="shared" si="47"/>
        <v>#REF!</v>
      </c>
      <c r="B296" s="486" t="e">
        <f t="shared" si="53"/>
        <v>#REF!</v>
      </c>
      <c r="C296" s="486" t="e">
        <f t="shared" si="53"/>
        <v>#REF!</v>
      </c>
      <c r="D296" s="486" t="e">
        <f t="shared" si="53"/>
        <v>#REF!</v>
      </c>
      <c r="E296" s="486" t="e">
        <f t="shared" si="53"/>
        <v>#REF!</v>
      </c>
      <c r="F296" s="486" t="e">
        <f t="shared" si="50"/>
        <v>#REF!</v>
      </c>
      <c r="G296" s="486" t="e">
        <f>+#REF!</f>
        <v>#REF!</v>
      </c>
      <c r="H296" s="487" t="e">
        <f>+#REF!</f>
        <v>#REF!</v>
      </c>
      <c r="I296" s="494" t="e">
        <f>+#REF!</f>
        <v>#REF!</v>
      </c>
      <c r="J296" s="487" t="e">
        <f>+#REF!</f>
        <v>#REF!</v>
      </c>
      <c r="K296" s="488" t="e">
        <f>+#REF!</f>
        <v>#REF!</v>
      </c>
      <c r="L296" s="489" t="e">
        <f t="shared" si="46"/>
        <v>#REF!</v>
      </c>
      <c r="M296" s="490" t="e">
        <f>IF(#REF!="모두베기",#REF!,)</f>
        <v>#REF!</v>
      </c>
      <c r="N296" s="490" t="e">
        <f>IF(#REF!="줄베기",#REF!,)</f>
        <v>#REF!</v>
      </c>
      <c r="O296" s="490" t="e">
        <f>IF(#REF!="둘레베기",#REF!,)</f>
        <v>#REF!</v>
      </c>
      <c r="P296" s="490" t="e">
        <f>IF(#REF!="맹아제거",#REF!,)</f>
        <v>#REF!</v>
      </c>
      <c r="Q296" s="490"/>
      <c r="R296" s="490"/>
      <c r="S296" s="490"/>
      <c r="T296" s="491"/>
      <c r="U296" s="549"/>
      <c r="V296" s="549"/>
      <c r="W296" s="549"/>
      <c r="X296" s="549"/>
      <c r="Y296" s="549"/>
      <c r="Z296" s="549"/>
      <c r="AA296" s="491"/>
      <c r="AB296" s="491"/>
      <c r="AC296" s="491"/>
      <c r="AD296" s="491"/>
      <c r="AE296" s="491"/>
    </row>
    <row r="297" spans="1:34" ht="30" hidden="1" customHeight="1">
      <c r="A297" s="477" t="e">
        <f t="shared" si="47"/>
        <v>#REF!</v>
      </c>
      <c r="B297" s="486" t="e">
        <f t="shared" si="53"/>
        <v>#REF!</v>
      </c>
      <c r="C297" s="486" t="e">
        <f t="shared" si="53"/>
        <v>#REF!</v>
      </c>
      <c r="D297" s="486" t="e">
        <f t="shared" si="53"/>
        <v>#REF!</v>
      </c>
      <c r="E297" s="486" t="e">
        <f t="shared" si="53"/>
        <v>#REF!</v>
      </c>
      <c r="F297" s="486" t="e">
        <f t="shared" si="50"/>
        <v>#REF!</v>
      </c>
      <c r="G297" s="486" t="e">
        <f>+#REF!</f>
        <v>#REF!</v>
      </c>
      <c r="H297" s="487" t="e">
        <f>+#REF!</f>
        <v>#REF!</v>
      </c>
      <c r="I297" s="494" t="e">
        <f>+#REF!</f>
        <v>#REF!</v>
      </c>
      <c r="J297" s="487" t="e">
        <f>+#REF!</f>
        <v>#REF!</v>
      </c>
      <c r="K297" s="488" t="e">
        <f>+#REF!</f>
        <v>#REF!</v>
      </c>
      <c r="L297" s="489" t="e">
        <f t="shared" si="46"/>
        <v>#REF!</v>
      </c>
      <c r="M297" s="490" t="e">
        <f>IF(#REF!="모두베기",#REF!,)</f>
        <v>#REF!</v>
      </c>
      <c r="N297" s="490" t="e">
        <f>IF(#REF!="줄베기",#REF!,)</f>
        <v>#REF!</v>
      </c>
      <c r="O297" s="490" t="e">
        <f>IF(#REF!="둘레베기",#REF!,)</f>
        <v>#REF!</v>
      </c>
      <c r="P297" s="490" t="e">
        <f>IF(#REF!="맹아제거",#REF!,)</f>
        <v>#REF!</v>
      </c>
      <c r="Q297" s="490"/>
      <c r="R297" s="490"/>
      <c r="S297" s="490"/>
      <c r="T297" s="491"/>
      <c r="U297" s="549"/>
      <c r="V297" s="549"/>
      <c r="W297" s="549"/>
      <c r="X297" s="549"/>
      <c r="Y297" s="549"/>
      <c r="Z297" s="549"/>
      <c r="AA297" s="491"/>
      <c r="AB297" s="491"/>
      <c r="AC297" s="491"/>
      <c r="AD297" s="491"/>
      <c r="AE297" s="491"/>
    </row>
    <row r="298" spans="1:34" ht="30" hidden="1" customHeight="1">
      <c r="A298" s="477" t="e">
        <f t="shared" si="47"/>
        <v>#REF!</v>
      </c>
      <c r="B298" s="486" t="e">
        <f t="shared" si="53"/>
        <v>#REF!</v>
      </c>
      <c r="C298" s="486" t="e">
        <f t="shared" si="53"/>
        <v>#REF!</v>
      </c>
      <c r="D298" s="486" t="e">
        <f t="shared" si="53"/>
        <v>#REF!</v>
      </c>
      <c r="E298" s="486" t="e">
        <f t="shared" si="53"/>
        <v>#REF!</v>
      </c>
      <c r="F298" s="486" t="e">
        <f t="shared" si="50"/>
        <v>#REF!</v>
      </c>
      <c r="G298" s="486" t="e">
        <f>+#REF!</f>
        <v>#REF!</v>
      </c>
      <c r="H298" s="487" t="e">
        <f>+#REF!</f>
        <v>#REF!</v>
      </c>
      <c r="I298" s="494" t="e">
        <f>+#REF!</f>
        <v>#REF!</v>
      </c>
      <c r="J298" s="487" t="e">
        <f>+#REF!</f>
        <v>#REF!</v>
      </c>
      <c r="K298" s="488" t="e">
        <f>+#REF!</f>
        <v>#REF!</v>
      </c>
      <c r="L298" s="489" t="e">
        <f t="shared" si="46"/>
        <v>#REF!</v>
      </c>
      <c r="M298" s="490" t="e">
        <f>IF(#REF!="모두베기",#REF!,)</f>
        <v>#REF!</v>
      </c>
      <c r="N298" s="490" t="e">
        <f>IF(#REF!="줄베기",#REF!,)</f>
        <v>#REF!</v>
      </c>
      <c r="O298" s="490" t="e">
        <f>IF(#REF!="둘레베기",#REF!,)</f>
        <v>#REF!</v>
      </c>
      <c r="P298" s="490" t="e">
        <f>IF(#REF!="맹아제거",#REF!,)</f>
        <v>#REF!</v>
      </c>
      <c r="Q298" s="490"/>
      <c r="R298" s="490"/>
      <c r="S298" s="490"/>
      <c r="T298" s="491"/>
      <c r="U298" s="549"/>
      <c r="V298" s="549"/>
      <c r="W298" s="549"/>
      <c r="X298" s="549"/>
      <c r="Y298" s="549"/>
      <c r="Z298" s="549"/>
      <c r="AA298" s="491"/>
      <c r="AB298" s="491"/>
      <c r="AC298" s="491"/>
      <c r="AD298" s="491"/>
      <c r="AE298" s="491"/>
    </row>
    <row r="299" spans="1:34" ht="30" hidden="1" customHeight="1">
      <c r="A299" s="477" t="e">
        <f t="shared" si="47"/>
        <v>#REF!</v>
      </c>
      <c r="B299" s="486" t="e">
        <f t="shared" si="53"/>
        <v>#REF!</v>
      </c>
      <c r="C299" s="486" t="e">
        <f t="shared" si="53"/>
        <v>#REF!</v>
      </c>
      <c r="D299" s="486" t="e">
        <f t="shared" si="53"/>
        <v>#REF!</v>
      </c>
      <c r="E299" s="486" t="e">
        <f t="shared" si="53"/>
        <v>#REF!</v>
      </c>
      <c r="F299" s="486" t="e">
        <f t="shared" si="50"/>
        <v>#REF!</v>
      </c>
      <c r="G299" s="486" t="e">
        <f>+#REF!</f>
        <v>#REF!</v>
      </c>
      <c r="H299" s="487" t="e">
        <f>+#REF!</f>
        <v>#REF!</v>
      </c>
      <c r="I299" s="494" t="e">
        <f>+#REF!</f>
        <v>#REF!</v>
      </c>
      <c r="J299" s="487" t="e">
        <f>+#REF!</f>
        <v>#REF!</v>
      </c>
      <c r="K299" s="488" t="e">
        <f>+#REF!</f>
        <v>#REF!</v>
      </c>
      <c r="L299" s="489" t="e">
        <f t="shared" si="46"/>
        <v>#REF!</v>
      </c>
      <c r="M299" s="490" t="e">
        <f>IF(#REF!="모두베기",#REF!,)</f>
        <v>#REF!</v>
      </c>
      <c r="N299" s="490" t="e">
        <f>IF(#REF!="줄베기",#REF!,)</f>
        <v>#REF!</v>
      </c>
      <c r="O299" s="490" t="e">
        <f>IF(#REF!="둘레베기",#REF!,)</f>
        <v>#REF!</v>
      </c>
      <c r="P299" s="490" t="e">
        <f>IF(#REF!="맹아제거",#REF!,)</f>
        <v>#REF!</v>
      </c>
      <c r="Q299" s="490"/>
      <c r="R299" s="490"/>
      <c r="S299" s="490"/>
      <c r="T299" s="491"/>
      <c r="U299" s="549"/>
      <c r="V299" s="549"/>
      <c r="W299" s="549"/>
      <c r="X299" s="549"/>
      <c r="Y299" s="549"/>
      <c r="Z299" s="549"/>
      <c r="AA299" s="491"/>
      <c r="AB299" s="491"/>
      <c r="AC299" s="491"/>
      <c r="AD299" s="491"/>
      <c r="AE299" s="491"/>
    </row>
    <row r="300" spans="1:34" ht="30" hidden="1" customHeight="1">
      <c r="A300" s="477" t="e">
        <f t="shared" si="47"/>
        <v>#REF!</v>
      </c>
      <c r="B300" s="486" t="e">
        <f t="shared" si="53"/>
        <v>#REF!</v>
      </c>
      <c r="C300" s="486" t="e">
        <f t="shared" si="53"/>
        <v>#REF!</v>
      </c>
      <c r="D300" s="486" t="e">
        <f t="shared" si="53"/>
        <v>#REF!</v>
      </c>
      <c r="E300" s="486" t="e">
        <f t="shared" si="53"/>
        <v>#REF!</v>
      </c>
      <c r="F300" s="486" t="e">
        <f t="shared" si="50"/>
        <v>#REF!</v>
      </c>
      <c r="G300" s="486" t="e">
        <f>+#REF!</f>
        <v>#REF!</v>
      </c>
      <c r="H300" s="487" t="e">
        <f>+#REF!</f>
        <v>#REF!</v>
      </c>
      <c r="I300" s="494" t="e">
        <f>+#REF!</f>
        <v>#REF!</v>
      </c>
      <c r="J300" s="487" t="e">
        <f>+#REF!</f>
        <v>#REF!</v>
      </c>
      <c r="K300" s="488" t="e">
        <f>+#REF!</f>
        <v>#REF!</v>
      </c>
      <c r="L300" s="489" t="e">
        <f t="shared" si="46"/>
        <v>#REF!</v>
      </c>
      <c r="M300" s="490" t="e">
        <f>IF(#REF!="모두베기",#REF!,)</f>
        <v>#REF!</v>
      </c>
      <c r="N300" s="490" t="e">
        <f>IF(#REF!="줄베기",#REF!,)</f>
        <v>#REF!</v>
      </c>
      <c r="O300" s="490" t="e">
        <f>IF(#REF!="둘레베기",#REF!,)</f>
        <v>#REF!</v>
      </c>
      <c r="P300" s="490" t="e">
        <f>IF(#REF!="맹아제거",#REF!,)</f>
        <v>#REF!</v>
      </c>
      <c r="Q300" s="490"/>
      <c r="R300" s="490"/>
      <c r="S300" s="490"/>
      <c r="T300" s="491"/>
      <c r="U300" s="549"/>
      <c r="V300" s="549"/>
      <c r="W300" s="549"/>
      <c r="X300" s="549"/>
      <c r="Y300" s="549"/>
      <c r="Z300" s="549"/>
      <c r="AA300" s="491"/>
      <c r="AB300" s="491"/>
      <c r="AC300" s="491"/>
      <c r="AD300" s="491"/>
      <c r="AE300" s="491"/>
    </row>
    <row r="301" spans="1:34" ht="30" hidden="1" customHeight="1">
      <c r="A301" s="477" t="e">
        <f t="shared" si="47"/>
        <v>#REF!</v>
      </c>
      <c r="B301" s="486" t="e">
        <f>+#REF!</f>
        <v>#REF!</v>
      </c>
      <c r="C301" s="486" t="e">
        <f>+#REF!</f>
        <v>#REF!</v>
      </c>
      <c r="D301" s="486" t="e">
        <f>+#REF!</f>
        <v>#REF!</v>
      </c>
      <c r="E301" s="486" t="e">
        <f>+#REF!</f>
        <v>#REF!</v>
      </c>
      <c r="F301" s="486" t="e">
        <f>+#REF!</f>
        <v>#REF!</v>
      </c>
      <c r="G301" s="486" t="e">
        <f>+#REF!</f>
        <v>#REF!</v>
      </c>
      <c r="H301" s="487" t="e">
        <f>+#REF!</f>
        <v>#REF!</v>
      </c>
      <c r="I301" s="494" t="e">
        <f>+#REF!</f>
        <v>#REF!</v>
      </c>
      <c r="J301" s="487" t="e">
        <f>+#REF!</f>
        <v>#REF!</v>
      </c>
      <c r="K301" s="488" t="e">
        <f>+#REF!</f>
        <v>#REF!</v>
      </c>
      <c r="L301" s="489" t="e">
        <f t="shared" si="46"/>
        <v>#REF!</v>
      </c>
      <c r="M301" s="490" t="e">
        <f>IF(#REF!="모두베기",#REF!,)</f>
        <v>#REF!</v>
      </c>
      <c r="N301" s="490" t="e">
        <f>IF(#REF!="줄베기",#REF!,)</f>
        <v>#REF!</v>
      </c>
      <c r="O301" s="490" t="e">
        <f>IF(#REF!="둘레베기",#REF!,)</f>
        <v>#REF!</v>
      </c>
      <c r="P301" s="490" t="e">
        <f>IF(#REF!="맹아제거",#REF!,)</f>
        <v>#REF!</v>
      </c>
      <c r="Q301" s="490"/>
      <c r="R301" s="490"/>
      <c r="S301" s="536" t="e">
        <f>#REF!</f>
        <v>#REF!</v>
      </c>
      <c r="T301" s="491"/>
      <c r="U301" s="549"/>
      <c r="V301" s="549"/>
      <c r="W301" s="549"/>
      <c r="X301" s="549"/>
      <c r="Y301" s="549"/>
      <c r="Z301" s="549"/>
      <c r="AA301" s="491" t="e">
        <f>#REF!</f>
        <v>#REF!</v>
      </c>
      <c r="AB301" s="491" t="e">
        <f>#REF!</f>
        <v>#REF!</v>
      </c>
      <c r="AC301" s="492" t="e">
        <f>AB301/AA301</f>
        <v>#REF!</v>
      </c>
      <c r="AD301" s="492"/>
      <c r="AE301" s="491"/>
    </row>
    <row r="302" spans="1:34" ht="30" hidden="1" customHeight="1">
      <c r="A302" s="477" t="e">
        <f t="shared" si="47"/>
        <v>#REF!</v>
      </c>
      <c r="B302" s="486" t="e">
        <f t="shared" ref="B302:E308" si="54">IF($A302&gt;0,B301,)</f>
        <v>#REF!</v>
      </c>
      <c r="C302" s="486" t="e">
        <f t="shared" si="54"/>
        <v>#REF!</v>
      </c>
      <c r="D302" s="486" t="e">
        <f t="shared" si="54"/>
        <v>#REF!</v>
      </c>
      <c r="E302" s="486" t="e">
        <f t="shared" si="54"/>
        <v>#REF!</v>
      </c>
      <c r="F302" s="486" t="e">
        <f t="shared" si="50"/>
        <v>#REF!</v>
      </c>
      <c r="G302" s="486" t="e">
        <f>+#REF!</f>
        <v>#REF!</v>
      </c>
      <c r="H302" s="487" t="e">
        <f>+#REF!</f>
        <v>#REF!</v>
      </c>
      <c r="I302" s="494" t="e">
        <f>+#REF!</f>
        <v>#REF!</v>
      </c>
      <c r="J302" s="487" t="e">
        <f>+#REF!</f>
        <v>#REF!</v>
      </c>
      <c r="K302" s="488" t="e">
        <f>+#REF!</f>
        <v>#REF!</v>
      </c>
      <c r="L302" s="489" t="e">
        <f t="shared" si="46"/>
        <v>#REF!</v>
      </c>
      <c r="M302" s="490" t="e">
        <f>IF(#REF!="모두베기",#REF!,)</f>
        <v>#REF!</v>
      </c>
      <c r="N302" s="490" t="e">
        <f>IF(#REF!="줄베기",#REF!,)</f>
        <v>#REF!</v>
      </c>
      <c r="O302" s="490" t="e">
        <f>IF(#REF!="둘레베기",#REF!,)</f>
        <v>#REF!</v>
      </c>
      <c r="P302" s="490" t="e">
        <f>IF(#REF!="맹아제거",#REF!,)</f>
        <v>#REF!</v>
      </c>
      <c r="Q302" s="490"/>
      <c r="R302" s="490"/>
      <c r="S302" s="490"/>
      <c r="T302" s="491"/>
      <c r="U302" s="549"/>
      <c r="V302" s="549"/>
      <c r="W302" s="549"/>
      <c r="X302" s="549"/>
      <c r="Y302" s="549"/>
      <c r="Z302" s="549"/>
      <c r="AA302" s="491"/>
      <c r="AB302" s="491"/>
      <c r="AC302" s="491"/>
      <c r="AD302" s="491"/>
      <c r="AE302" s="491"/>
    </row>
    <row r="303" spans="1:34" ht="30" hidden="1" customHeight="1">
      <c r="A303" s="477" t="e">
        <f t="shared" si="47"/>
        <v>#REF!</v>
      </c>
      <c r="B303" s="486" t="e">
        <f t="shared" si="54"/>
        <v>#REF!</v>
      </c>
      <c r="C303" s="486" t="e">
        <f t="shared" si="54"/>
        <v>#REF!</v>
      </c>
      <c r="D303" s="486" t="e">
        <f t="shared" si="54"/>
        <v>#REF!</v>
      </c>
      <c r="E303" s="486" t="e">
        <f t="shared" si="54"/>
        <v>#REF!</v>
      </c>
      <c r="F303" s="486" t="e">
        <f t="shared" si="50"/>
        <v>#REF!</v>
      </c>
      <c r="G303" s="486" t="e">
        <f>+#REF!</f>
        <v>#REF!</v>
      </c>
      <c r="H303" s="487" t="e">
        <f>+#REF!</f>
        <v>#REF!</v>
      </c>
      <c r="I303" s="494" t="e">
        <f>+#REF!</f>
        <v>#REF!</v>
      </c>
      <c r="J303" s="487" t="e">
        <f>+#REF!</f>
        <v>#REF!</v>
      </c>
      <c r="K303" s="488" t="e">
        <f>+#REF!</f>
        <v>#REF!</v>
      </c>
      <c r="L303" s="489" t="e">
        <f t="shared" si="46"/>
        <v>#REF!</v>
      </c>
      <c r="M303" s="490" t="e">
        <f>IF(#REF!="모두베기",#REF!,)</f>
        <v>#REF!</v>
      </c>
      <c r="N303" s="490" t="e">
        <f>IF(#REF!="줄베기",#REF!,)</f>
        <v>#REF!</v>
      </c>
      <c r="O303" s="490" t="e">
        <f>IF(#REF!="둘레베기",#REF!,)</f>
        <v>#REF!</v>
      </c>
      <c r="P303" s="490" t="e">
        <f>IF(#REF!="맹아제거",#REF!,)</f>
        <v>#REF!</v>
      </c>
      <c r="Q303" s="490"/>
      <c r="R303" s="490"/>
      <c r="S303" s="490"/>
      <c r="T303" s="491"/>
      <c r="U303" s="549"/>
      <c r="V303" s="549"/>
      <c r="W303" s="549"/>
      <c r="X303" s="549"/>
      <c r="Y303" s="549"/>
      <c r="Z303" s="549"/>
      <c r="AA303" s="491"/>
      <c r="AB303" s="491"/>
      <c r="AC303" s="491"/>
      <c r="AD303" s="491"/>
      <c r="AE303" s="491"/>
    </row>
    <row r="304" spans="1:34" ht="30" hidden="1" customHeight="1">
      <c r="A304" s="477" t="e">
        <f t="shared" si="47"/>
        <v>#REF!</v>
      </c>
      <c r="B304" s="486" t="e">
        <f t="shared" si="54"/>
        <v>#REF!</v>
      </c>
      <c r="C304" s="486" t="e">
        <f t="shared" si="54"/>
        <v>#REF!</v>
      </c>
      <c r="D304" s="486" t="e">
        <f t="shared" si="54"/>
        <v>#REF!</v>
      </c>
      <c r="E304" s="486" t="e">
        <f t="shared" si="54"/>
        <v>#REF!</v>
      </c>
      <c r="F304" s="486" t="e">
        <f t="shared" si="50"/>
        <v>#REF!</v>
      </c>
      <c r="G304" s="486" t="e">
        <f>+#REF!</f>
        <v>#REF!</v>
      </c>
      <c r="H304" s="487" t="e">
        <f>+#REF!</f>
        <v>#REF!</v>
      </c>
      <c r="I304" s="494" t="e">
        <f>+#REF!</f>
        <v>#REF!</v>
      </c>
      <c r="J304" s="487" t="e">
        <f>+#REF!</f>
        <v>#REF!</v>
      </c>
      <c r="K304" s="488" t="e">
        <f>+#REF!</f>
        <v>#REF!</v>
      </c>
      <c r="L304" s="489" t="e">
        <f t="shared" si="46"/>
        <v>#REF!</v>
      </c>
      <c r="M304" s="490" t="e">
        <f>IF(#REF!="모두베기",#REF!,)</f>
        <v>#REF!</v>
      </c>
      <c r="N304" s="490" t="e">
        <f>IF(#REF!="줄베기",#REF!,)</f>
        <v>#REF!</v>
      </c>
      <c r="O304" s="490" t="e">
        <f>IF(#REF!="둘레베기",#REF!,)</f>
        <v>#REF!</v>
      </c>
      <c r="P304" s="490" t="e">
        <f>IF(#REF!="맹아제거",#REF!,)</f>
        <v>#REF!</v>
      </c>
      <c r="Q304" s="490"/>
      <c r="R304" s="490"/>
      <c r="S304" s="490"/>
      <c r="T304" s="491"/>
      <c r="U304" s="549"/>
      <c r="V304" s="549"/>
      <c r="W304" s="549"/>
      <c r="X304" s="549"/>
      <c r="Y304" s="549"/>
      <c r="Z304" s="549"/>
      <c r="AA304" s="491"/>
      <c r="AB304" s="491"/>
      <c r="AC304" s="491"/>
      <c r="AD304" s="491"/>
      <c r="AE304" s="491"/>
    </row>
    <row r="305" spans="1:31" ht="30" hidden="1" customHeight="1">
      <c r="A305" s="477" t="e">
        <f t="shared" si="47"/>
        <v>#REF!</v>
      </c>
      <c r="B305" s="486" t="e">
        <f t="shared" si="54"/>
        <v>#REF!</v>
      </c>
      <c r="C305" s="486" t="e">
        <f t="shared" si="54"/>
        <v>#REF!</v>
      </c>
      <c r="D305" s="486" t="e">
        <f t="shared" si="54"/>
        <v>#REF!</v>
      </c>
      <c r="E305" s="486" t="e">
        <f t="shared" si="54"/>
        <v>#REF!</v>
      </c>
      <c r="F305" s="486" t="e">
        <f t="shared" si="50"/>
        <v>#REF!</v>
      </c>
      <c r="G305" s="486" t="e">
        <f>+#REF!</f>
        <v>#REF!</v>
      </c>
      <c r="H305" s="487" t="e">
        <f>+#REF!</f>
        <v>#REF!</v>
      </c>
      <c r="I305" s="494" t="e">
        <f>+#REF!</f>
        <v>#REF!</v>
      </c>
      <c r="J305" s="487" t="e">
        <f>+#REF!</f>
        <v>#REF!</v>
      </c>
      <c r="K305" s="488" t="e">
        <f>+#REF!</f>
        <v>#REF!</v>
      </c>
      <c r="L305" s="489" t="e">
        <f t="shared" si="46"/>
        <v>#REF!</v>
      </c>
      <c r="M305" s="490" t="e">
        <f>IF(#REF!="모두베기",#REF!,)</f>
        <v>#REF!</v>
      </c>
      <c r="N305" s="490" t="e">
        <f>IF(#REF!="줄베기",#REF!,)</f>
        <v>#REF!</v>
      </c>
      <c r="O305" s="490" t="e">
        <f>IF(#REF!="둘레베기",#REF!,)</f>
        <v>#REF!</v>
      </c>
      <c r="P305" s="490" t="e">
        <f>IF(#REF!="맹아제거",#REF!,)</f>
        <v>#REF!</v>
      </c>
      <c r="Q305" s="490"/>
      <c r="R305" s="490"/>
      <c r="S305" s="490"/>
      <c r="T305" s="491"/>
      <c r="U305" s="549"/>
      <c r="V305" s="549"/>
      <c r="W305" s="549"/>
      <c r="X305" s="549"/>
      <c r="Y305" s="549"/>
      <c r="Z305" s="549"/>
      <c r="AA305" s="491"/>
      <c r="AB305" s="491"/>
      <c r="AC305" s="491"/>
      <c r="AD305" s="491"/>
      <c r="AE305" s="491"/>
    </row>
    <row r="306" spans="1:31" ht="30" hidden="1" customHeight="1">
      <c r="A306" s="477" t="e">
        <f t="shared" si="47"/>
        <v>#REF!</v>
      </c>
      <c r="B306" s="486" t="e">
        <f t="shared" si="54"/>
        <v>#REF!</v>
      </c>
      <c r="C306" s="486" t="e">
        <f t="shared" si="54"/>
        <v>#REF!</v>
      </c>
      <c r="D306" s="486" t="e">
        <f t="shared" si="54"/>
        <v>#REF!</v>
      </c>
      <c r="E306" s="486" t="e">
        <f t="shared" si="54"/>
        <v>#REF!</v>
      </c>
      <c r="F306" s="486" t="e">
        <f t="shared" si="50"/>
        <v>#REF!</v>
      </c>
      <c r="G306" s="486" t="e">
        <f>+#REF!</f>
        <v>#REF!</v>
      </c>
      <c r="H306" s="487" t="e">
        <f>+#REF!</f>
        <v>#REF!</v>
      </c>
      <c r="I306" s="494" t="e">
        <f>+#REF!</f>
        <v>#REF!</v>
      </c>
      <c r="J306" s="487" t="e">
        <f>+#REF!</f>
        <v>#REF!</v>
      </c>
      <c r="K306" s="488" t="e">
        <f>+#REF!</f>
        <v>#REF!</v>
      </c>
      <c r="L306" s="489" t="e">
        <f t="shared" si="46"/>
        <v>#REF!</v>
      </c>
      <c r="M306" s="490" t="e">
        <f>IF(#REF!="모두베기",#REF!,)</f>
        <v>#REF!</v>
      </c>
      <c r="N306" s="490" t="e">
        <f>IF(#REF!="줄베기",#REF!,)</f>
        <v>#REF!</v>
      </c>
      <c r="O306" s="490" t="e">
        <f>IF(#REF!="둘레베기",#REF!,)</f>
        <v>#REF!</v>
      </c>
      <c r="P306" s="490" t="e">
        <f>IF(#REF!="맹아제거",#REF!,)</f>
        <v>#REF!</v>
      </c>
      <c r="Q306" s="490"/>
      <c r="R306" s="490"/>
      <c r="S306" s="490"/>
      <c r="T306" s="491"/>
      <c r="U306" s="549"/>
      <c r="V306" s="549"/>
      <c r="W306" s="549"/>
      <c r="X306" s="549"/>
      <c r="Y306" s="549"/>
      <c r="Z306" s="549"/>
      <c r="AA306" s="491"/>
      <c r="AB306" s="491"/>
      <c r="AC306" s="491"/>
      <c r="AD306" s="491"/>
      <c r="AE306" s="491"/>
    </row>
    <row r="307" spans="1:31" ht="30" hidden="1" customHeight="1">
      <c r="A307" s="477" t="e">
        <f t="shared" si="47"/>
        <v>#REF!</v>
      </c>
      <c r="B307" s="486" t="e">
        <f t="shared" si="54"/>
        <v>#REF!</v>
      </c>
      <c r="C307" s="486" t="e">
        <f t="shared" si="54"/>
        <v>#REF!</v>
      </c>
      <c r="D307" s="486" t="e">
        <f t="shared" si="54"/>
        <v>#REF!</v>
      </c>
      <c r="E307" s="486" t="e">
        <f t="shared" si="54"/>
        <v>#REF!</v>
      </c>
      <c r="F307" s="486" t="e">
        <f t="shared" si="50"/>
        <v>#REF!</v>
      </c>
      <c r="G307" s="486" t="e">
        <f>+#REF!</f>
        <v>#REF!</v>
      </c>
      <c r="H307" s="487" t="e">
        <f>+#REF!</f>
        <v>#REF!</v>
      </c>
      <c r="I307" s="494" t="e">
        <f>+#REF!</f>
        <v>#REF!</v>
      </c>
      <c r="J307" s="487" t="e">
        <f>+#REF!</f>
        <v>#REF!</v>
      </c>
      <c r="K307" s="488" t="e">
        <f>+#REF!</f>
        <v>#REF!</v>
      </c>
      <c r="L307" s="489" t="e">
        <f t="shared" si="46"/>
        <v>#REF!</v>
      </c>
      <c r="M307" s="490" t="e">
        <f>IF(#REF!="모두베기",#REF!,)</f>
        <v>#REF!</v>
      </c>
      <c r="N307" s="490" t="e">
        <f>IF(#REF!="줄베기",#REF!,)</f>
        <v>#REF!</v>
      </c>
      <c r="O307" s="490" t="e">
        <f>IF(#REF!="둘레베기",#REF!,)</f>
        <v>#REF!</v>
      </c>
      <c r="P307" s="490" t="e">
        <f>IF(#REF!="맹아제거",#REF!,)</f>
        <v>#REF!</v>
      </c>
      <c r="Q307" s="490"/>
      <c r="R307" s="490"/>
      <c r="S307" s="490"/>
      <c r="T307" s="491"/>
      <c r="U307" s="549"/>
      <c r="V307" s="549"/>
      <c r="W307" s="549"/>
      <c r="X307" s="549"/>
      <c r="Y307" s="549"/>
      <c r="Z307" s="549"/>
      <c r="AA307" s="491"/>
      <c r="AB307" s="491"/>
      <c r="AC307" s="491"/>
      <c r="AD307" s="491"/>
      <c r="AE307" s="491"/>
    </row>
    <row r="308" spans="1:31" ht="30" hidden="1" customHeight="1">
      <c r="A308" s="477" t="e">
        <f t="shared" si="47"/>
        <v>#REF!</v>
      </c>
      <c r="B308" s="486" t="e">
        <f t="shared" si="54"/>
        <v>#REF!</v>
      </c>
      <c r="C308" s="486" t="e">
        <f t="shared" si="54"/>
        <v>#REF!</v>
      </c>
      <c r="D308" s="486" t="e">
        <f t="shared" si="54"/>
        <v>#REF!</v>
      </c>
      <c r="E308" s="486" t="e">
        <f t="shared" si="54"/>
        <v>#REF!</v>
      </c>
      <c r="F308" s="486" t="e">
        <f t="shared" si="50"/>
        <v>#REF!</v>
      </c>
      <c r="G308" s="486" t="e">
        <f>+#REF!</f>
        <v>#REF!</v>
      </c>
      <c r="H308" s="487" t="e">
        <f>+#REF!</f>
        <v>#REF!</v>
      </c>
      <c r="I308" s="494" t="e">
        <f>+#REF!</f>
        <v>#REF!</v>
      </c>
      <c r="J308" s="487" t="e">
        <f>+#REF!</f>
        <v>#REF!</v>
      </c>
      <c r="K308" s="488" t="e">
        <f>+#REF!</f>
        <v>#REF!</v>
      </c>
      <c r="L308" s="489" t="e">
        <f t="shared" si="46"/>
        <v>#REF!</v>
      </c>
      <c r="M308" s="490" t="e">
        <f>IF(#REF!="모두베기",#REF!,)</f>
        <v>#REF!</v>
      </c>
      <c r="N308" s="490" t="e">
        <f>IF(#REF!="줄베기",#REF!,)</f>
        <v>#REF!</v>
      </c>
      <c r="O308" s="490" t="e">
        <f>IF(#REF!="둘레베기",#REF!,)</f>
        <v>#REF!</v>
      </c>
      <c r="P308" s="490" t="e">
        <f>IF(#REF!="맹아제거",#REF!,)</f>
        <v>#REF!</v>
      </c>
      <c r="Q308" s="490"/>
      <c r="R308" s="490"/>
      <c r="S308" s="490"/>
      <c r="T308" s="491"/>
      <c r="U308" s="549"/>
      <c r="V308" s="549"/>
      <c r="W308" s="549"/>
      <c r="X308" s="549"/>
      <c r="Y308" s="549"/>
      <c r="Z308" s="549"/>
      <c r="AA308" s="491"/>
      <c r="AB308" s="491"/>
      <c r="AC308" s="491"/>
      <c r="AD308" s="491"/>
      <c r="AE308" s="491"/>
    </row>
    <row r="309" spans="1:31" ht="30" hidden="1" customHeight="1">
      <c r="A309" s="477" t="e">
        <f t="shared" si="47"/>
        <v>#REF!</v>
      </c>
      <c r="B309" s="486" t="e">
        <f>+#REF!</f>
        <v>#REF!</v>
      </c>
      <c r="C309" s="486" t="e">
        <f>+#REF!</f>
        <v>#REF!</v>
      </c>
      <c r="D309" s="486" t="e">
        <f>+#REF!</f>
        <v>#REF!</v>
      </c>
      <c r="E309" s="486" t="e">
        <f>+#REF!</f>
        <v>#REF!</v>
      </c>
      <c r="F309" s="486" t="e">
        <f>+#REF!</f>
        <v>#REF!</v>
      </c>
      <c r="G309" s="486" t="e">
        <f>+#REF!</f>
        <v>#REF!</v>
      </c>
      <c r="H309" s="487" t="e">
        <f>+#REF!</f>
        <v>#REF!</v>
      </c>
      <c r="I309" s="494" t="e">
        <f>+#REF!</f>
        <v>#REF!</v>
      </c>
      <c r="J309" s="487" t="e">
        <f>+#REF!</f>
        <v>#REF!</v>
      </c>
      <c r="K309" s="488" t="e">
        <f>+#REF!</f>
        <v>#REF!</v>
      </c>
      <c r="L309" s="489" t="e">
        <f t="shared" si="46"/>
        <v>#REF!</v>
      </c>
      <c r="M309" s="490" t="e">
        <f>IF(#REF!="모두베기",#REF!,)</f>
        <v>#REF!</v>
      </c>
      <c r="N309" s="490" t="e">
        <f>IF(#REF!="줄베기",#REF!,)</f>
        <v>#REF!</v>
      </c>
      <c r="O309" s="490" t="e">
        <f>IF(#REF!="둘레베기",#REF!,)</f>
        <v>#REF!</v>
      </c>
      <c r="P309" s="490" t="e">
        <f>IF(#REF!="맹아제거",#REF!,)</f>
        <v>#REF!</v>
      </c>
      <c r="Q309" s="490"/>
      <c r="R309" s="490"/>
      <c r="S309" s="536" t="e">
        <f>#REF!</f>
        <v>#REF!</v>
      </c>
      <c r="T309" s="491"/>
      <c r="U309" s="549"/>
      <c r="V309" s="549"/>
      <c r="W309" s="549"/>
      <c r="X309" s="549"/>
      <c r="Y309" s="549"/>
      <c r="Z309" s="549"/>
      <c r="AA309" s="491" t="e">
        <f>#REF!</f>
        <v>#REF!</v>
      </c>
      <c r="AB309" s="491" t="e">
        <f>#REF!</f>
        <v>#REF!</v>
      </c>
      <c r="AC309" s="492" t="e">
        <f>AB309/AA309</f>
        <v>#REF!</v>
      </c>
      <c r="AD309" s="492"/>
      <c r="AE309" s="491"/>
    </row>
    <row r="310" spans="1:31" ht="30" hidden="1" customHeight="1">
      <c r="A310" s="477" t="e">
        <f t="shared" si="47"/>
        <v>#REF!</v>
      </c>
      <c r="B310" s="486" t="e">
        <f t="shared" ref="B310:E316" si="55">IF($A310&gt;0,B309,)</f>
        <v>#REF!</v>
      </c>
      <c r="C310" s="486" t="e">
        <f t="shared" si="55"/>
        <v>#REF!</v>
      </c>
      <c r="D310" s="486" t="e">
        <f t="shared" si="55"/>
        <v>#REF!</v>
      </c>
      <c r="E310" s="486" t="e">
        <f t="shared" si="55"/>
        <v>#REF!</v>
      </c>
      <c r="F310" s="486" t="e">
        <f t="shared" si="50"/>
        <v>#REF!</v>
      </c>
      <c r="G310" s="486" t="e">
        <f>+#REF!</f>
        <v>#REF!</v>
      </c>
      <c r="H310" s="487" t="e">
        <f>+#REF!</f>
        <v>#REF!</v>
      </c>
      <c r="I310" s="494" t="e">
        <f>+#REF!</f>
        <v>#REF!</v>
      </c>
      <c r="J310" s="487" t="e">
        <f>+#REF!</f>
        <v>#REF!</v>
      </c>
      <c r="K310" s="488" t="e">
        <f>+#REF!</f>
        <v>#REF!</v>
      </c>
      <c r="L310" s="489" t="e">
        <f t="shared" si="46"/>
        <v>#REF!</v>
      </c>
      <c r="M310" s="490" t="e">
        <f>IF(#REF!="모두베기",#REF!,)</f>
        <v>#REF!</v>
      </c>
      <c r="N310" s="490" t="e">
        <f>IF(#REF!="줄베기",#REF!,)</f>
        <v>#REF!</v>
      </c>
      <c r="O310" s="490" t="e">
        <f>IF(#REF!="둘레베기",#REF!,)</f>
        <v>#REF!</v>
      </c>
      <c r="P310" s="490" t="e">
        <f>IF(#REF!="맹아제거",#REF!,)</f>
        <v>#REF!</v>
      </c>
      <c r="Q310" s="490"/>
      <c r="R310" s="490"/>
      <c r="S310" s="490"/>
      <c r="T310" s="491"/>
      <c r="U310" s="549"/>
      <c r="V310" s="549"/>
      <c r="W310" s="549"/>
      <c r="X310" s="549"/>
      <c r="Y310" s="549"/>
      <c r="Z310" s="549"/>
      <c r="AA310" s="491"/>
      <c r="AB310" s="491"/>
      <c r="AC310" s="491"/>
      <c r="AD310" s="491"/>
      <c r="AE310" s="491"/>
    </row>
    <row r="311" spans="1:31" ht="30" hidden="1" customHeight="1">
      <c r="A311" s="477" t="e">
        <f t="shared" si="47"/>
        <v>#REF!</v>
      </c>
      <c r="B311" s="486" t="e">
        <f t="shared" si="55"/>
        <v>#REF!</v>
      </c>
      <c r="C311" s="486" t="e">
        <f t="shared" si="55"/>
        <v>#REF!</v>
      </c>
      <c r="D311" s="486" t="e">
        <f t="shared" si="55"/>
        <v>#REF!</v>
      </c>
      <c r="E311" s="486" t="e">
        <f t="shared" si="55"/>
        <v>#REF!</v>
      </c>
      <c r="F311" s="486" t="e">
        <f t="shared" si="50"/>
        <v>#REF!</v>
      </c>
      <c r="G311" s="486" t="e">
        <f>+#REF!</f>
        <v>#REF!</v>
      </c>
      <c r="H311" s="487" t="e">
        <f>+#REF!</f>
        <v>#REF!</v>
      </c>
      <c r="I311" s="494" t="e">
        <f>+#REF!</f>
        <v>#REF!</v>
      </c>
      <c r="J311" s="487" t="e">
        <f>+#REF!</f>
        <v>#REF!</v>
      </c>
      <c r="K311" s="488" t="e">
        <f>+#REF!</f>
        <v>#REF!</v>
      </c>
      <c r="L311" s="489" t="e">
        <f t="shared" si="46"/>
        <v>#REF!</v>
      </c>
      <c r="M311" s="490" t="e">
        <f>IF(#REF!="모두베기",#REF!,)</f>
        <v>#REF!</v>
      </c>
      <c r="N311" s="490" t="e">
        <f>IF(#REF!="줄베기",#REF!,)</f>
        <v>#REF!</v>
      </c>
      <c r="O311" s="490" t="e">
        <f>IF(#REF!="둘레베기",#REF!,)</f>
        <v>#REF!</v>
      </c>
      <c r="P311" s="490" t="e">
        <f>IF(#REF!="맹아제거",#REF!,)</f>
        <v>#REF!</v>
      </c>
      <c r="Q311" s="490"/>
      <c r="R311" s="490"/>
      <c r="S311" s="490"/>
      <c r="T311" s="491"/>
      <c r="U311" s="549"/>
      <c r="V311" s="549"/>
      <c r="W311" s="549"/>
      <c r="X311" s="549"/>
      <c r="Y311" s="549"/>
      <c r="Z311" s="549"/>
      <c r="AA311" s="491"/>
      <c r="AB311" s="491"/>
      <c r="AC311" s="491"/>
      <c r="AD311" s="491"/>
      <c r="AE311" s="491"/>
    </row>
    <row r="312" spans="1:31" ht="30" hidden="1" customHeight="1">
      <c r="A312" s="477" t="e">
        <f t="shared" si="47"/>
        <v>#REF!</v>
      </c>
      <c r="B312" s="486" t="e">
        <f t="shared" si="55"/>
        <v>#REF!</v>
      </c>
      <c r="C312" s="486" t="e">
        <f t="shared" si="55"/>
        <v>#REF!</v>
      </c>
      <c r="D312" s="486" t="e">
        <f t="shared" si="55"/>
        <v>#REF!</v>
      </c>
      <c r="E312" s="486" t="e">
        <f t="shared" si="55"/>
        <v>#REF!</v>
      </c>
      <c r="F312" s="486" t="e">
        <f t="shared" si="50"/>
        <v>#REF!</v>
      </c>
      <c r="G312" s="486" t="e">
        <f>+#REF!</f>
        <v>#REF!</v>
      </c>
      <c r="H312" s="487" t="e">
        <f>+#REF!</f>
        <v>#REF!</v>
      </c>
      <c r="I312" s="494" t="e">
        <f>+#REF!</f>
        <v>#REF!</v>
      </c>
      <c r="J312" s="487" t="e">
        <f>+#REF!</f>
        <v>#REF!</v>
      </c>
      <c r="K312" s="488" t="e">
        <f>+#REF!</f>
        <v>#REF!</v>
      </c>
      <c r="L312" s="489" t="e">
        <f t="shared" si="46"/>
        <v>#REF!</v>
      </c>
      <c r="M312" s="490" t="e">
        <f>IF(#REF!="모두베기",#REF!,)</f>
        <v>#REF!</v>
      </c>
      <c r="N312" s="490" t="e">
        <f>IF(#REF!="줄베기",#REF!,)</f>
        <v>#REF!</v>
      </c>
      <c r="O312" s="490" t="e">
        <f>IF(#REF!="둘레베기",#REF!,)</f>
        <v>#REF!</v>
      </c>
      <c r="P312" s="490" t="e">
        <f>IF(#REF!="맹아제거",#REF!,)</f>
        <v>#REF!</v>
      </c>
      <c r="Q312" s="490"/>
      <c r="R312" s="490"/>
      <c r="S312" s="490"/>
      <c r="T312" s="491"/>
      <c r="U312" s="549"/>
      <c r="V312" s="549"/>
      <c r="W312" s="549"/>
      <c r="X312" s="549"/>
      <c r="Y312" s="549"/>
      <c r="Z312" s="549"/>
      <c r="AA312" s="491"/>
      <c r="AB312" s="491"/>
      <c r="AC312" s="491"/>
      <c r="AD312" s="491"/>
      <c r="AE312" s="491"/>
    </row>
    <row r="313" spans="1:31" ht="30" hidden="1" customHeight="1">
      <c r="A313" s="477" t="e">
        <f t="shared" si="47"/>
        <v>#REF!</v>
      </c>
      <c r="B313" s="486" t="e">
        <f t="shared" si="55"/>
        <v>#REF!</v>
      </c>
      <c r="C313" s="486" t="e">
        <f t="shared" si="55"/>
        <v>#REF!</v>
      </c>
      <c r="D313" s="486" t="e">
        <f t="shared" si="55"/>
        <v>#REF!</v>
      </c>
      <c r="E313" s="486" t="e">
        <f t="shared" si="55"/>
        <v>#REF!</v>
      </c>
      <c r="F313" s="486" t="e">
        <f t="shared" si="50"/>
        <v>#REF!</v>
      </c>
      <c r="G313" s="486" t="e">
        <f>+#REF!</f>
        <v>#REF!</v>
      </c>
      <c r="H313" s="487" t="e">
        <f>+#REF!</f>
        <v>#REF!</v>
      </c>
      <c r="I313" s="494" t="e">
        <f>+#REF!</f>
        <v>#REF!</v>
      </c>
      <c r="J313" s="487" t="e">
        <f>+#REF!</f>
        <v>#REF!</v>
      </c>
      <c r="K313" s="488" t="e">
        <f>+#REF!</f>
        <v>#REF!</v>
      </c>
      <c r="L313" s="489" t="e">
        <f t="shared" si="46"/>
        <v>#REF!</v>
      </c>
      <c r="M313" s="490" t="e">
        <f>IF(#REF!="모두베기",#REF!,)</f>
        <v>#REF!</v>
      </c>
      <c r="N313" s="490" t="e">
        <f>IF(#REF!="줄베기",#REF!,)</f>
        <v>#REF!</v>
      </c>
      <c r="O313" s="490" t="e">
        <f>IF(#REF!="둘레베기",#REF!,)</f>
        <v>#REF!</v>
      </c>
      <c r="P313" s="490" t="e">
        <f>IF(#REF!="맹아제거",#REF!,)</f>
        <v>#REF!</v>
      </c>
      <c r="Q313" s="490"/>
      <c r="R313" s="490"/>
      <c r="S313" s="490"/>
      <c r="T313" s="491"/>
      <c r="U313" s="549"/>
      <c r="V313" s="549"/>
      <c r="W313" s="549"/>
      <c r="X313" s="549"/>
      <c r="Y313" s="549"/>
      <c r="Z313" s="549"/>
      <c r="AA313" s="491"/>
      <c r="AB313" s="491"/>
      <c r="AC313" s="491"/>
      <c r="AD313" s="491"/>
      <c r="AE313" s="491"/>
    </row>
    <row r="314" spans="1:31" ht="30" hidden="1" customHeight="1">
      <c r="A314" s="477" t="e">
        <f t="shared" si="47"/>
        <v>#REF!</v>
      </c>
      <c r="B314" s="486" t="e">
        <f t="shared" si="55"/>
        <v>#REF!</v>
      </c>
      <c r="C314" s="486" t="e">
        <f t="shared" si="55"/>
        <v>#REF!</v>
      </c>
      <c r="D314" s="486" t="e">
        <f t="shared" si="55"/>
        <v>#REF!</v>
      </c>
      <c r="E314" s="486" t="e">
        <f t="shared" si="55"/>
        <v>#REF!</v>
      </c>
      <c r="F314" s="486" t="e">
        <f t="shared" si="50"/>
        <v>#REF!</v>
      </c>
      <c r="G314" s="486" t="e">
        <f>+#REF!</f>
        <v>#REF!</v>
      </c>
      <c r="H314" s="487" t="e">
        <f>+#REF!</f>
        <v>#REF!</v>
      </c>
      <c r="I314" s="494" t="e">
        <f>+#REF!</f>
        <v>#REF!</v>
      </c>
      <c r="J314" s="487" t="e">
        <f>+#REF!</f>
        <v>#REF!</v>
      </c>
      <c r="K314" s="488" t="e">
        <f>+#REF!</f>
        <v>#REF!</v>
      </c>
      <c r="L314" s="489" t="e">
        <f t="shared" si="46"/>
        <v>#REF!</v>
      </c>
      <c r="M314" s="490" t="e">
        <f>IF(#REF!="모두베기",#REF!,)</f>
        <v>#REF!</v>
      </c>
      <c r="N314" s="490" t="e">
        <f>IF(#REF!="줄베기",#REF!,)</f>
        <v>#REF!</v>
      </c>
      <c r="O314" s="490" t="e">
        <f>IF(#REF!="둘레베기",#REF!,)</f>
        <v>#REF!</v>
      </c>
      <c r="P314" s="490" t="e">
        <f>IF(#REF!="맹아제거",#REF!,)</f>
        <v>#REF!</v>
      </c>
      <c r="Q314" s="490"/>
      <c r="R314" s="490"/>
      <c r="S314" s="490"/>
      <c r="T314" s="491"/>
      <c r="U314" s="549"/>
      <c r="V314" s="549"/>
      <c r="W314" s="549"/>
      <c r="X314" s="549"/>
      <c r="Y314" s="549"/>
      <c r="Z314" s="549"/>
      <c r="AA314" s="491"/>
      <c r="AB314" s="491"/>
      <c r="AC314" s="491"/>
      <c r="AD314" s="491"/>
      <c r="AE314" s="491"/>
    </row>
    <row r="315" spans="1:31" ht="30" hidden="1" customHeight="1">
      <c r="A315" s="477" t="e">
        <f t="shared" si="47"/>
        <v>#REF!</v>
      </c>
      <c r="B315" s="486" t="e">
        <f t="shared" si="55"/>
        <v>#REF!</v>
      </c>
      <c r="C315" s="486" t="e">
        <f t="shared" si="55"/>
        <v>#REF!</v>
      </c>
      <c r="D315" s="486" t="e">
        <f t="shared" si="55"/>
        <v>#REF!</v>
      </c>
      <c r="E315" s="486" t="e">
        <f t="shared" si="55"/>
        <v>#REF!</v>
      </c>
      <c r="F315" s="486" t="e">
        <f t="shared" si="50"/>
        <v>#REF!</v>
      </c>
      <c r="G315" s="486" t="e">
        <f>+#REF!</f>
        <v>#REF!</v>
      </c>
      <c r="H315" s="487" t="e">
        <f>+#REF!</f>
        <v>#REF!</v>
      </c>
      <c r="I315" s="494" t="e">
        <f>+#REF!</f>
        <v>#REF!</v>
      </c>
      <c r="J315" s="487" t="e">
        <f>+#REF!</f>
        <v>#REF!</v>
      </c>
      <c r="K315" s="488" t="e">
        <f>+#REF!</f>
        <v>#REF!</v>
      </c>
      <c r="L315" s="489" t="e">
        <f t="shared" si="46"/>
        <v>#REF!</v>
      </c>
      <c r="M315" s="490" t="e">
        <f>IF(#REF!="모두베기",#REF!,)</f>
        <v>#REF!</v>
      </c>
      <c r="N315" s="490" t="e">
        <f>IF(#REF!="줄베기",#REF!,)</f>
        <v>#REF!</v>
      </c>
      <c r="O315" s="490" t="e">
        <f>IF(#REF!="둘레베기",#REF!,)</f>
        <v>#REF!</v>
      </c>
      <c r="P315" s="490" t="e">
        <f>IF(#REF!="맹아제거",#REF!,)</f>
        <v>#REF!</v>
      </c>
      <c r="Q315" s="490"/>
      <c r="R315" s="490"/>
      <c r="S315" s="490"/>
      <c r="T315" s="491"/>
      <c r="U315" s="549"/>
      <c r="V315" s="549"/>
      <c r="W315" s="549"/>
      <c r="X315" s="549"/>
      <c r="Y315" s="549"/>
      <c r="Z315" s="549"/>
      <c r="AA315" s="491"/>
      <c r="AB315" s="491"/>
      <c r="AC315" s="491"/>
      <c r="AD315" s="491"/>
      <c r="AE315" s="491"/>
    </row>
    <row r="316" spans="1:31" ht="30" hidden="1" customHeight="1">
      <c r="A316" s="477" t="e">
        <f t="shared" si="47"/>
        <v>#REF!</v>
      </c>
      <c r="B316" s="486" t="e">
        <f t="shared" si="55"/>
        <v>#REF!</v>
      </c>
      <c r="C316" s="486" t="e">
        <f t="shared" si="55"/>
        <v>#REF!</v>
      </c>
      <c r="D316" s="486" t="e">
        <f t="shared" si="55"/>
        <v>#REF!</v>
      </c>
      <c r="E316" s="486" t="e">
        <f t="shared" si="55"/>
        <v>#REF!</v>
      </c>
      <c r="F316" s="486" t="e">
        <f t="shared" si="50"/>
        <v>#REF!</v>
      </c>
      <c r="G316" s="486" t="e">
        <f>+#REF!</f>
        <v>#REF!</v>
      </c>
      <c r="H316" s="487" t="e">
        <f>+#REF!</f>
        <v>#REF!</v>
      </c>
      <c r="I316" s="494" t="e">
        <f>+#REF!</f>
        <v>#REF!</v>
      </c>
      <c r="J316" s="487" t="e">
        <f>+#REF!</f>
        <v>#REF!</v>
      </c>
      <c r="K316" s="488" t="e">
        <f>+#REF!</f>
        <v>#REF!</v>
      </c>
      <c r="L316" s="489" t="e">
        <f t="shared" si="46"/>
        <v>#REF!</v>
      </c>
      <c r="M316" s="490" t="e">
        <f>IF(#REF!="모두베기",#REF!,)</f>
        <v>#REF!</v>
      </c>
      <c r="N316" s="490" t="e">
        <f>IF(#REF!="줄베기",#REF!,)</f>
        <v>#REF!</v>
      </c>
      <c r="O316" s="490" t="e">
        <f>IF(#REF!="둘레베기",#REF!,)</f>
        <v>#REF!</v>
      </c>
      <c r="P316" s="490" t="e">
        <f>IF(#REF!="맹아제거",#REF!,)</f>
        <v>#REF!</v>
      </c>
      <c r="Q316" s="490"/>
      <c r="R316" s="490"/>
      <c r="S316" s="490"/>
      <c r="T316" s="491"/>
      <c r="U316" s="549"/>
      <c r="V316" s="549"/>
      <c r="W316" s="549"/>
      <c r="X316" s="549"/>
      <c r="Y316" s="549"/>
      <c r="Z316" s="549"/>
      <c r="AA316" s="491"/>
      <c r="AB316" s="491"/>
      <c r="AC316" s="491"/>
      <c r="AD316" s="491"/>
      <c r="AE316" s="491"/>
    </row>
    <row r="317" spans="1:31" ht="30" hidden="1" customHeight="1">
      <c r="A317" s="477" t="e">
        <f t="shared" si="47"/>
        <v>#REF!</v>
      </c>
      <c r="B317" s="486" t="e">
        <f>+#REF!</f>
        <v>#REF!</v>
      </c>
      <c r="C317" s="486" t="e">
        <f>+#REF!</f>
        <v>#REF!</v>
      </c>
      <c r="D317" s="486" t="e">
        <f>+#REF!</f>
        <v>#REF!</v>
      </c>
      <c r="E317" s="486" t="e">
        <f>+#REF!</f>
        <v>#REF!</v>
      </c>
      <c r="F317" s="486" t="e">
        <f>+#REF!</f>
        <v>#REF!</v>
      </c>
      <c r="G317" s="486" t="e">
        <f>+#REF!</f>
        <v>#REF!</v>
      </c>
      <c r="H317" s="487" t="e">
        <f>+#REF!</f>
        <v>#REF!</v>
      </c>
      <c r="I317" s="494" t="e">
        <f>+#REF!</f>
        <v>#REF!</v>
      </c>
      <c r="J317" s="487" t="e">
        <f>+#REF!</f>
        <v>#REF!</v>
      </c>
      <c r="K317" s="488" t="e">
        <f>+#REF!</f>
        <v>#REF!</v>
      </c>
      <c r="L317" s="489" t="e">
        <f t="shared" si="46"/>
        <v>#REF!</v>
      </c>
      <c r="M317" s="490" t="e">
        <f>IF(#REF!="모두베기",#REF!,)</f>
        <v>#REF!</v>
      </c>
      <c r="N317" s="490" t="e">
        <f>IF(#REF!="줄베기",#REF!,)</f>
        <v>#REF!</v>
      </c>
      <c r="O317" s="490" t="e">
        <f>IF(#REF!="둘레베기",#REF!,)</f>
        <v>#REF!</v>
      </c>
      <c r="P317" s="490" t="e">
        <f>IF(#REF!="맹아제거",#REF!,)</f>
        <v>#REF!</v>
      </c>
      <c r="Q317" s="490"/>
      <c r="R317" s="490"/>
      <c r="S317" s="536" t="e">
        <f>#REF!</f>
        <v>#REF!</v>
      </c>
      <c r="T317" s="491"/>
      <c r="U317" s="549"/>
      <c r="V317" s="549"/>
      <c r="W317" s="549"/>
      <c r="X317" s="549"/>
      <c r="Y317" s="549"/>
      <c r="Z317" s="549"/>
      <c r="AA317" s="491" t="e">
        <f>#REF!</f>
        <v>#REF!</v>
      </c>
      <c r="AB317" s="491" t="e">
        <f>#REF!</f>
        <v>#REF!</v>
      </c>
      <c r="AC317" s="492" t="e">
        <f>AB317/AA317</f>
        <v>#REF!</v>
      </c>
      <c r="AD317" s="492"/>
      <c r="AE317" s="491"/>
    </row>
    <row r="318" spans="1:31" ht="30" hidden="1" customHeight="1">
      <c r="A318" s="477" t="e">
        <f t="shared" si="47"/>
        <v>#REF!</v>
      </c>
      <c r="B318" s="486" t="e">
        <f t="shared" ref="B318:E324" si="56">IF($A318&gt;0,B317,)</f>
        <v>#REF!</v>
      </c>
      <c r="C318" s="486" t="e">
        <f t="shared" si="56"/>
        <v>#REF!</v>
      </c>
      <c r="D318" s="486" t="e">
        <f t="shared" si="56"/>
        <v>#REF!</v>
      </c>
      <c r="E318" s="486" t="e">
        <f t="shared" si="56"/>
        <v>#REF!</v>
      </c>
      <c r="F318" s="486" t="e">
        <f t="shared" si="50"/>
        <v>#REF!</v>
      </c>
      <c r="G318" s="486" t="e">
        <f>+#REF!</f>
        <v>#REF!</v>
      </c>
      <c r="H318" s="487" t="e">
        <f>+#REF!</f>
        <v>#REF!</v>
      </c>
      <c r="I318" s="494" t="e">
        <f>+#REF!</f>
        <v>#REF!</v>
      </c>
      <c r="J318" s="487" t="e">
        <f>+#REF!</f>
        <v>#REF!</v>
      </c>
      <c r="K318" s="488" t="e">
        <f>+#REF!</f>
        <v>#REF!</v>
      </c>
      <c r="L318" s="489" t="e">
        <f t="shared" si="46"/>
        <v>#REF!</v>
      </c>
      <c r="M318" s="490" t="e">
        <f>IF(#REF!="모두베기",#REF!,)</f>
        <v>#REF!</v>
      </c>
      <c r="N318" s="490" t="e">
        <f>IF(#REF!="줄베기",#REF!,)</f>
        <v>#REF!</v>
      </c>
      <c r="O318" s="490" t="e">
        <f>IF(#REF!="둘레베기",#REF!,)</f>
        <v>#REF!</v>
      </c>
      <c r="P318" s="490" t="e">
        <f>IF(#REF!="맹아제거",#REF!,)</f>
        <v>#REF!</v>
      </c>
      <c r="Q318" s="490"/>
      <c r="R318" s="490"/>
      <c r="S318" s="490"/>
      <c r="T318" s="491"/>
      <c r="U318" s="549"/>
      <c r="V318" s="549"/>
      <c r="W318" s="549"/>
      <c r="X318" s="549"/>
      <c r="Y318" s="549"/>
      <c r="Z318" s="549"/>
      <c r="AA318" s="491"/>
      <c r="AB318" s="491"/>
      <c r="AC318" s="491"/>
      <c r="AD318" s="491"/>
      <c r="AE318" s="491"/>
    </row>
    <row r="319" spans="1:31" ht="30" hidden="1" customHeight="1">
      <c r="A319" s="477" t="e">
        <f t="shared" si="47"/>
        <v>#REF!</v>
      </c>
      <c r="B319" s="486" t="e">
        <f t="shared" si="56"/>
        <v>#REF!</v>
      </c>
      <c r="C319" s="486" t="e">
        <f t="shared" si="56"/>
        <v>#REF!</v>
      </c>
      <c r="D319" s="486" t="e">
        <f t="shared" si="56"/>
        <v>#REF!</v>
      </c>
      <c r="E319" s="486" t="e">
        <f t="shared" si="56"/>
        <v>#REF!</v>
      </c>
      <c r="F319" s="486" t="e">
        <f t="shared" si="50"/>
        <v>#REF!</v>
      </c>
      <c r="G319" s="486" t="e">
        <f>+#REF!</f>
        <v>#REF!</v>
      </c>
      <c r="H319" s="487" t="e">
        <f>+#REF!</f>
        <v>#REF!</v>
      </c>
      <c r="I319" s="494" t="e">
        <f>+#REF!</f>
        <v>#REF!</v>
      </c>
      <c r="J319" s="487" t="e">
        <f>+#REF!</f>
        <v>#REF!</v>
      </c>
      <c r="K319" s="488" t="e">
        <f>+#REF!</f>
        <v>#REF!</v>
      </c>
      <c r="L319" s="489" t="e">
        <f t="shared" si="46"/>
        <v>#REF!</v>
      </c>
      <c r="M319" s="490" t="e">
        <f>IF(#REF!="모두베기",#REF!,)</f>
        <v>#REF!</v>
      </c>
      <c r="N319" s="490" t="e">
        <f>IF(#REF!="줄베기",#REF!,)</f>
        <v>#REF!</v>
      </c>
      <c r="O319" s="490" t="e">
        <f>IF(#REF!="둘레베기",#REF!,)</f>
        <v>#REF!</v>
      </c>
      <c r="P319" s="490" t="e">
        <f>IF(#REF!="맹아제거",#REF!,)</f>
        <v>#REF!</v>
      </c>
      <c r="Q319" s="490"/>
      <c r="R319" s="490"/>
      <c r="S319" s="490"/>
      <c r="T319" s="491"/>
      <c r="U319" s="549"/>
      <c r="V319" s="549"/>
      <c r="W319" s="549"/>
      <c r="X319" s="549"/>
      <c r="Y319" s="549"/>
      <c r="Z319" s="549"/>
      <c r="AA319" s="491"/>
      <c r="AB319" s="491"/>
      <c r="AC319" s="491"/>
      <c r="AD319" s="491"/>
      <c r="AE319" s="491"/>
    </row>
    <row r="320" spans="1:31" ht="30" hidden="1" customHeight="1">
      <c r="A320" s="477" t="e">
        <f t="shared" si="47"/>
        <v>#REF!</v>
      </c>
      <c r="B320" s="486" t="e">
        <f t="shared" si="56"/>
        <v>#REF!</v>
      </c>
      <c r="C320" s="486" t="e">
        <f t="shared" si="56"/>
        <v>#REF!</v>
      </c>
      <c r="D320" s="486" t="e">
        <f t="shared" si="56"/>
        <v>#REF!</v>
      </c>
      <c r="E320" s="486" t="e">
        <f t="shared" si="56"/>
        <v>#REF!</v>
      </c>
      <c r="F320" s="486" t="e">
        <f t="shared" si="50"/>
        <v>#REF!</v>
      </c>
      <c r="G320" s="486" t="e">
        <f>+#REF!</f>
        <v>#REF!</v>
      </c>
      <c r="H320" s="487" t="e">
        <f>+#REF!</f>
        <v>#REF!</v>
      </c>
      <c r="I320" s="494" t="e">
        <f>+#REF!</f>
        <v>#REF!</v>
      </c>
      <c r="J320" s="487" t="e">
        <f>+#REF!</f>
        <v>#REF!</v>
      </c>
      <c r="K320" s="488" t="e">
        <f>+#REF!</f>
        <v>#REF!</v>
      </c>
      <c r="L320" s="489" t="e">
        <f t="shared" si="46"/>
        <v>#REF!</v>
      </c>
      <c r="M320" s="490" t="e">
        <f>IF(#REF!="모두베기",#REF!,)</f>
        <v>#REF!</v>
      </c>
      <c r="N320" s="490" t="e">
        <f>IF(#REF!="줄베기",#REF!,)</f>
        <v>#REF!</v>
      </c>
      <c r="O320" s="490" t="e">
        <f>IF(#REF!="둘레베기",#REF!,)</f>
        <v>#REF!</v>
      </c>
      <c r="P320" s="490" t="e">
        <f>IF(#REF!="맹아제거",#REF!,)</f>
        <v>#REF!</v>
      </c>
      <c r="Q320" s="490"/>
      <c r="R320" s="490"/>
      <c r="S320" s="490"/>
      <c r="T320" s="491"/>
      <c r="U320" s="549"/>
      <c r="V320" s="549"/>
      <c r="W320" s="549"/>
      <c r="X320" s="549"/>
      <c r="Y320" s="549"/>
      <c r="Z320" s="549"/>
      <c r="AA320" s="491"/>
      <c r="AB320" s="491"/>
      <c r="AC320" s="491"/>
      <c r="AD320" s="491"/>
      <c r="AE320" s="491"/>
    </row>
    <row r="321" spans="1:34" ht="30" hidden="1" customHeight="1">
      <c r="A321" s="477" t="e">
        <f t="shared" si="47"/>
        <v>#REF!</v>
      </c>
      <c r="B321" s="486" t="e">
        <f t="shared" si="56"/>
        <v>#REF!</v>
      </c>
      <c r="C321" s="486" t="e">
        <f t="shared" si="56"/>
        <v>#REF!</v>
      </c>
      <c r="D321" s="486" t="e">
        <f t="shared" si="56"/>
        <v>#REF!</v>
      </c>
      <c r="E321" s="486" t="e">
        <f t="shared" si="56"/>
        <v>#REF!</v>
      </c>
      <c r="F321" s="486" t="e">
        <f t="shared" si="50"/>
        <v>#REF!</v>
      </c>
      <c r="G321" s="486" t="e">
        <f>+#REF!</f>
        <v>#REF!</v>
      </c>
      <c r="H321" s="487" t="e">
        <f>+#REF!</f>
        <v>#REF!</v>
      </c>
      <c r="I321" s="494" t="e">
        <f>+#REF!</f>
        <v>#REF!</v>
      </c>
      <c r="J321" s="487" t="e">
        <f>+#REF!</f>
        <v>#REF!</v>
      </c>
      <c r="K321" s="488" t="e">
        <f>+#REF!</f>
        <v>#REF!</v>
      </c>
      <c r="L321" s="489" t="e">
        <f t="shared" si="46"/>
        <v>#REF!</v>
      </c>
      <c r="M321" s="490" t="e">
        <f>IF(#REF!="모두베기",#REF!,)</f>
        <v>#REF!</v>
      </c>
      <c r="N321" s="490" t="e">
        <f>IF(#REF!="줄베기",#REF!,)</f>
        <v>#REF!</v>
      </c>
      <c r="O321" s="490" t="e">
        <f>IF(#REF!="둘레베기",#REF!,)</f>
        <v>#REF!</v>
      </c>
      <c r="P321" s="490" t="e">
        <f>IF(#REF!="맹아제거",#REF!,)</f>
        <v>#REF!</v>
      </c>
      <c r="Q321" s="490"/>
      <c r="R321" s="490"/>
      <c r="S321" s="490"/>
      <c r="T321" s="491"/>
      <c r="U321" s="549"/>
      <c r="V321" s="549"/>
      <c r="W321" s="549"/>
      <c r="X321" s="549"/>
      <c r="Y321" s="549"/>
      <c r="Z321" s="549"/>
      <c r="AA321" s="491"/>
      <c r="AB321" s="491"/>
      <c r="AC321" s="491"/>
      <c r="AD321" s="491"/>
      <c r="AE321" s="491"/>
    </row>
    <row r="322" spans="1:34" ht="30" hidden="1" customHeight="1">
      <c r="A322" s="477" t="e">
        <f t="shared" si="47"/>
        <v>#REF!</v>
      </c>
      <c r="B322" s="486" t="e">
        <f t="shared" si="56"/>
        <v>#REF!</v>
      </c>
      <c r="C322" s="486" t="e">
        <f t="shared" si="56"/>
        <v>#REF!</v>
      </c>
      <c r="D322" s="486" t="e">
        <f t="shared" si="56"/>
        <v>#REF!</v>
      </c>
      <c r="E322" s="486" t="e">
        <f t="shared" si="56"/>
        <v>#REF!</v>
      </c>
      <c r="F322" s="486" t="e">
        <f t="shared" si="50"/>
        <v>#REF!</v>
      </c>
      <c r="G322" s="486" t="e">
        <f>+#REF!</f>
        <v>#REF!</v>
      </c>
      <c r="H322" s="487" t="e">
        <f>+#REF!</f>
        <v>#REF!</v>
      </c>
      <c r="I322" s="494" t="e">
        <f>+#REF!</f>
        <v>#REF!</v>
      </c>
      <c r="J322" s="487" t="e">
        <f>+#REF!</f>
        <v>#REF!</v>
      </c>
      <c r="K322" s="488" t="e">
        <f>+#REF!</f>
        <v>#REF!</v>
      </c>
      <c r="L322" s="489" t="e">
        <f t="shared" si="46"/>
        <v>#REF!</v>
      </c>
      <c r="M322" s="490" t="e">
        <f>IF(#REF!="모두베기",#REF!,)</f>
        <v>#REF!</v>
      </c>
      <c r="N322" s="490" t="e">
        <f>IF(#REF!="줄베기",#REF!,)</f>
        <v>#REF!</v>
      </c>
      <c r="O322" s="490" t="e">
        <f>IF(#REF!="둘레베기",#REF!,)</f>
        <v>#REF!</v>
      </c>
      <c r="P322" s="490" t="e">
        <f>IF(#REF!="맹아제거",#REF!,)</f>
        <v>#REF!</v>
      </c>
      <c r="Q322" s="490"/>
      <c r="R322" s="490"/>
      <c r="S322" s="490"/>
      <c r="T322" s="491"/>
      <c r="U322" s="549"/>
      <c r="V322" s="549"/>
      <c r="W322" s="549"/>
      <c r="X322" s="549"/>
      <c r="Y322" s="549"/>
      <c r="Z322" s="549"/>
      <c r="AA322" s="491"/>
      <c r="AB322" s="491"/>
      <c r="AC322" s="491"/>
      <c r="AD322" s="491"/>
      <c r="AE322" s="491"/>
    </row>
    <row r="323" spans="1:34" ht="30" hidden="1" customHeight="1">
      <c r="A323" s="477" t="e">
        <f t="shared" si="47"/>
        <v>#REF!</v>
      </c>
      <c r="B323" s="486" t="e">
        <f t="shared" si="56"/>
        <v>#REF!</v>
      </c>
      <c r="C323" s="486" t="e">
        <f t="shared" si="56"/>
        <v>#REF!</v>
      </c>
      <c r="D323" s="486" t="e">
        <f t="shared" si="56"/>
        <v>#REF!</v>
      </c>
      <c r="E323" s="486" t="e">
        <f t="shared" si="56"/>
        <v>#REF!</v>
      </c>
      <c r="F323" s="486" t="e">
        <f t="shared" si="50"/>
        <v>#REF!</v>
      </c>
      <c r="G323" s="486" t="e">
        <f>+#REF!</f>
        <v>#REF!</v>
      </c>
      <c r="H323" s="487" t="e">
        <f>+#REF!</f>
        <v>#REF!</v>
      </c>
      <c r="I323" s="494" t="e">
        <f>+#REF!</f>
        <v>#REF!</v>
      </c>
      <c r="J323" s="487" t="e">
        <f>+#REF!</f>
        <v>#REF!</v>
      </c>
      <c r="K323" s="488" t="e">
        <f>+#REF!</f>
        <v>#REF!</v>
      </c>
      <c r="L323" s="489" t="e">
        <f t="shared" si="46"/>
        <v>#REF!</v>
      </c>
      <c r="M323" s="490" t="e">
        <f>IF(#REF!="모두베기",#REF!,)</f>
        <v>#REF!</v>
      </c>
      <c r="N323" s="490" t="e">
        <f>IF(#REF!="줄베기",#REF!,)</f>
        <v>#REF!</v>
      </c>
      <c r="O323" s="490" t="e">
        <f>IF(#REF!="둘레베기",#REF!,)</f>
        <v>#REF!</v>
      </c>
      <c r="P323" s="490" t="e">
        <f>IF(#REF!="맹아제거",#REF!,)</f>
        <v>#REF!</v>
      </c>
      <c r="Q323" s="490"/>
      <c r="R323" s="490"/>
      <c r="S323" s="490"/>
      <c r="T323" s="491"/>
      <c r="U323" s="549"/>
      <c r="V323" s="549"/>
      <c r="W323" s="549"/>
      <c r="X323" s="549"/>
      <c r="Y323" s="549"/>
      <c r="Z323" s="549"/>
      <c r="AA323" s="491"/>
      <c r="AB323" s="491"/>
      <c r="AC323" s="491"/>
      <c r="AD323" s="491"/>
      <c r="AE323" s="491"/>
    </row>
    <row r="324" spans="1:34" ht="30" hidden="1" customHeight="1">
      <c r="A324" s="477" t="e">
        <f t="shared" si="47"/>
        <v>#REF!</v>
      </c>
      <c r="B324" s="486" t="e">
        <f t="shared" si="56"/>
        <v>#REF!</v>
      </c>
      <c r="C324" s="486" t="e">
        <f t="shared" si="56"/>
        <v>#REF!</v>
      </c>
      <c r="D324" s="486" t="e">
        <f t="shared" si="56"/>
        <v>#REF!</v>
      </c>
      <c r="E324" s="486" t="e">
        <f t="shared" si="56"/>
        <v>#REF!</v>
      </c>
      <c r="F324" s="486" t="e">
        <f t="shared" si="50"/>
        <v>#REF!</v>
      </c>
      <c r="G324" s="486" t="e">
        <f>+#REF!</f>
        <v>#REF!</v>
      </c>
      <c r="H324" s="487" t="e">
        <f>+#REF!</f>
        <v>#REF!</v>
      </c>
      <c r="I324" s="494" t="e">
        <f>+#REF!</f>
        <v>#REF!</v>
      </c>
      <c r="J324" s="487" t="e">
        <f>+#REF!</f>
        <v>#REF!</v>
      </c>
      <c r="K324" s="488" t="e">
        <f>+#REF!</f>
        <v>#REF!</v>
      </c>
      <c r="L324" s="489" t="e">
        <f t="shared" si="46"/>
        <v>#REF!</v>
      </c>
      <c r="M324" s="490" t="e">
        <f>IF(#REF!="모두베기",#REF!,)</f>
        <v>#REF!</v>
      </c>
      <c r="N324" s="490" t="e">
        <f>IF(#REF!="줄베기",#REF!,)</f>
        <v>#REF!</v>
      </c>
      <c r="O324" s="490" t="e">
        <f>IF(#REF!="둘레베기",#REF!,)</f>
        <v>#REF!</v>
      </c>
      <c r="P324" s="490" t="e">
        <f>IF(#REF!="맹아제거",#REF!,)</f>
        <v>#REF!</v>
      </c>
      <c r="Q324" s="490"/>
      <c r="R324" s="490"/>
      <c r="S324" s="490"/>
      <c r="T324" s="491"/>
      <c r="U324" s="549"/>
      <c r="V324" s="549"/>
      <c r="W324" s="549"/>
      <c r="X324" s="549"/>
      <c r="Y324" s="549"/>
      <c r="Z324" s="549"/>
      <c r="AA324" s="491"/>
      <c r="AB324" s="491"/>
      <c r="AC324" s="491"/>
      <c r="AD324" s="491"/>
      <c r="AE324" s="491"/>
    </row>
    <row r="325" spans="1:34" ht="30" hidden="1" customHeight="1">
      <c r="AC325" s="509"/>
      <c r="AD325" s="509"/>
      <c r="AF325" s="532" t="e">
        <f>SUBTOTAL(9,AF5:AF324)</f>
        <v>#REF!</v>
      </c>
      <c r="AG325" s="532" t="e">
        <f>SUBTOTAL(9,AG5:AG324)</f>
        <v>#REF!</v>
      </c>
      <c r="AH325" s="529" t="e">
        <f>AG325/AF325</f>
        <v>#REF!</v>
      </c>
    </row>
    <row r="327" spans="1:34" ht="30" customHeight="1">
      <c r="AE327" s="556"/>
    </row>
  </sheetData>
  <sheetProtection algorithmName="SHA-512" hashValue="/N+17rZFm7XK+Cu0QyF50oH8ok/NbG5nHQDIgKTgUWn5VbNNKuv8jgEqEtxEzbQycWR/WbIO5amG5Utb1+Jv+A==" saltValue="O8autHQpesNIvkpMKHV1hg==" spinCount="100000" sheet="1" objects="1" scenarios="1" selectLockedCells="1"/>
  <autoFilter ref="A1:A325" xr:uid="{00000000-0009-0000-0000-000014000000}">
    <filterColumn colId="0">
      <customFilters>
        <customFilter operator="notEqual" val=" "/>
      </customFilters>
    </filterColumn>
  </autoFilter>
  <mergeCells count="12">
    <mergeCell ref="AE2:AE3"/>
    <mergeCell ref="AF2:AP3"/>
    <mergeCell ref="B4:C4"/>
    <mergeCell ref="AA1:AD1"/>
    <mergeCell ref="B2:B3"/>
    <mergeCell ref="C2:C3"/>
    <mergeCell ref="H2:J2"/>
    <mergeCell ref="K2:L2"/>
    <mergeCell ref="M2:R2"/>
    <mergeCell ref="S2:S3"/>
    <mergeCell ref="T2:T3"/>
    <mergeCell ref="U2:Z2"/>
  </mergeCells>
  <phoneticPr fontId="2" type="noConversion"/>
  <pageMargins left="0.59055118110236227" right="0.39370078740157483" top="0.39370078740157483" bottom="0.39370078740157483" header="0" footer="0"/>
  <pageSetup paperSize="9" scale="73" orientation="landscape" blackAndWhite="1" r:id="rId1"/>
  <rowBreaks count="1" manualBreakCount="1">
    <brk id="181" min="1" max="30"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2">
    <tabColor rgb="FFFF0000"/>
  </sheetPr>
  <dimension ref="A1:L32"/>
  <sheetViews>
    <sheetView showZeros="0" tabSelected="1" view="pageBreakPreview" zoomScaleSheetLayoutView="100" workbookViewId="0">
      <selection activeCell="G10" sqref="G10"/>
    </sheetView>
  </sheetViews>
  <sheetFormatPr defaultColWidth="9" defaultRowHeight="21" customHeight="1"/>
  <cols>
    <col min="1" max="2" width="5.25" style="28" customWidth="1"/>
    <col min="3" max="3" width="22.25" style="28" customWidth="1"/>
    <col min="4" max="4" width="18.25" style="28" customWidth="1"/>
    <col min="5" max="5" width="8.625" style="28" customWidth="1"/>
    <col min="6" max="6" width="34.125" style="28" customWidth="1"/>
    <col min="7" max="7" width="23.625" style="28" customWidth="1"/>
    <col min="8" max="8" width="18" style="401" hidden="1" customWidth="1"/>
    <col min="9" max="9" width="9" style="28" hidden="1" customWidth="1"/>
    <col min="10" max="10" width="12.625" style="28" hidden="1" customWidth="1"/>
    <col min="11" max="11" width="20.25" style="28" hidden="1" customWidth="1"/>
    <col min="12" max="12" width="9" style="28" hidden="1" customWidth="1"/>
    <col min="13" max="13" width="0" style="28" hidden="1" customWidth="1"/>
    <col min="14" max="16384" width="9" style="28"/>
  </cols>
  <sheetData>
    <row r="1" spans="1:12" ht="42" customHeight="1">
      <c r="A1" s="27" t="str">
        <f>CONCATENATE(기본!B5," 원가계산서 ")</f>
        <v xml:space="preserve">2026년 숲가꾸기(풀베기) 사업(11차)  원가계산서 </v>
      </c>
      <c r="B1" s="27"/>
      <c r="C1" s="27"/>
      <c r="D1" s="27"/>
      <c r="E1" s="27"/>
      <c r="F1" s="27"/>
      <c r="G1" s="27"/>
    </row>
    <row r="2" spans="1:12" ht="21" customHeight="1">
      <c r="A2" s="29" t="s">
        <v>968</v>
      </c>
      <c r="B2" s="1919" t="str">
        <f>기본!B6</f>
        <v>충청북도 단양군 가곡면 보발리 산96-2번지 외 8필지 (49-0-50-0 외 8개소)</v>
      </c>
      <c r="C2" s="1919"/>
      <c r="D2" s="1919"/>
      <c r="E2" s="1919"/>
      <c r="F2" s="1919"/>
      <c r="G2" s="30" t="s">
        <v>753</v>
      </c>
    </row>
    <row r="3" spans="1:12" ht="21" customHeight="1">
      <c r="A3" s="1920" t="s">
        <v>749</v>
      </c>
      <c r="B3" s="1920"/>
      <c r="C3" s="1920"/>
      <c r="D3" s="1226" t="s">
        <v>750</v>
      </c>
      <c r="E3" s="1227" t="s">
        <v>751</v>
      </c>
      <c r="F3" s="1227" t="s">
        <v>898</v>
      </c>
      <c r="G3" s="1227" t="s">
        <v>752</v>
      </c>
      <c r="I3" s="1214"/>
    </row>
    <row r="4" spans="1:12" ht="21" customHeight="1">
      <c r="A4" s="1921" t="s">
        <v>747</v>
      </c>
      <c r="B4" s="1923" t="s">
        <v>339</v>
      </c>
      <c r="C4" s="1228" t="s">
        <v>340</v>
      </c>
      <c r="D4" s="1229">
        <f>'5-2 내역'!$M$90</f>
        <v>2331890</v>
      </c>
      <c r="E4" s="1227"/>
      <c r="F4" s="1230"/>
      <c r="G4" s="1231"/>
    </row>
    <row r="5" spans="1:12" ht="21" customHeight="1">
      <c r="A5" s="1922"/>
      <c r="B5" s="1923"/>
      <c r="C5" s="1228" t="s">
        <v>341</v>
      </c>
      <c r="D5" s="1229"/>
      <c r="E5" s="1227"/>
      <c r="F5" s="1230"/>
      <c r="G5" s="1231"/>
    </row>
    <row r="6" spans="1:12" ht="21" customHeight="1">
      <c r="A6" s="1922"/>
      <c r="B6" s="1923"/>
      <c r="C6" s="1228" t="s">
        <v>342</v>
      </c>
      <c r="D6" s="1229">
        <f>INT(SUM(D4:D5))</f>
        <v>2331890</v>
      </c>
      <c r="E6" s="1232">
        <f>D6/D21</f>
        <v>2.643968164804178E-2</v>
      </c>
      <c r="F6" s="1230"/>
      <c r="G6" s="1231"/>
    </row>
    <row r="7" spans="1:12" ht="21" customHeight="1">
      <c r="A7" s="1922"/>
      <c r="B7" s="1923" t="s">
        <v>343</v>
      </c>
      <c r="C7" s="1228" t="s">
        <v>344</v>
      </c>
      <c r="D7" s="1229">
        <f>'5-2 내역'!$K$90</f>
        <v>58841568</v>
      </c>
      <c r="E7" s="1233"/>
      <c r="F7" s="1230"/>
      <c r="G7" s="1234"/>
    </row>
    <row r="8" spans="1:12" ht="21" customHeight="1">
      <c r="A8" s="1922"/>
      <c r="B8" s="1923"/>
      <c r="C8" s="1228" t="s">
        <v>345</v>
      </c>
      <c r="D8" s="1229">
        <f>INT(D7*H8)</f>
        <v>10826848</v>
      </c>
      <c r="E8" s="1233"/>
      <c r="F8" s="1230" t="str">
        <f>CONCATENATE(기본!H7,"  ",기본!K7,"%")</f>
        <v>직접노무비의  18.4%</v>
      </c>
      <c r="G8" s="1235"/>
      <c r="H8" s="262">
        <f>기본!K7/100</f>
        <v>0.184</v>
      </c>
    </row>
    <row r="9" spans="1:12" ht="21" customHeight="1">
      <c r="A9" s="1922"/>
      <c r="B9" s="1923"/>
      <c r="C9" s="1228" t="s">
        <v>342</v>
      </c>
      <c r="D9" s="1229">
        <f>INT(SUM(D7:D8))</f>
        <v>69668416</v>
      </c>
      <c r="E9" s="1232">
        <f>D9/D21</f>
        <v>0.78992179732463375</v>
      </c>
      <c r="F9" s="1230"/>
      <c r="G9" s="1234"/>
      <c r="H9" s="262"/>
    </row>
    <row r="10" spans="1:12" ht="21" customHeight="1">
      <c r="A10" s="1922"/>
      <c r="B10" s="1923" t="s">
        <v>748</v>
      </c>
      <c r="C10" s="1228" t="s">
        <v>346</v>
      </c>
      <c r="D10" s="1229">
        <f>'5-2 내역'!$O$90</f>
        <v>1263067</v>
      </c>
      <c r="E10" s="1233"/>
      <c r="F10" s="1230" t="s">
        <v>746</v>
      </c>
      <c r="G10" s="1234"/>
      <c r="H10" s="262"/>
    </row>
    <row r="11" spans="1:12" ht="21" customHeight="1">
      <c r="A11" s="1922"/>
      <c r="B11" s="1923"/>
      <c r="C11" s="1228" t="s">
        <v>347</v>
      </c>
      <c r="D11" s="1229">
        <f>INT(D9*H11)</f>
        <v>4082569</v>
      </c>
      <c r="E11" s="1233"/>
      <c r="F11" s="1230" t="str">
        <f>CONCATENATE(기본!H8,"  ",기본!K8,"%")</f>
        <v>노무비의  5.86%</v>
      </c>
      <c r="G11" s="1236"/>
      <c r="H11" s="1188">
        <f>기본!K8/100</f>
        <v>5.8600000000000006E-2</v>
      </c>
      <c r="K11" s="199"/>
      <c r="L11" s="199"/>
    </row>
    <row r="12" spans="1:12" ht="21" customHeight="1">
      <c r="A12" s="1922"/>
      <c r="B12" s="1923"/>
      <c r="C12" s="1228" t="s">
        <v>348</v>
      </c>
      <c r="D12" s="1229">
        <f>INT(D9*H12)</f>
        <v>801186</v>
      </c>
      <c r="E12" s="1233"/>
      <c r="F12" s="1230" t="str">
        <f>CONCATENATE(기본!H9,"  ",기본!K9,"%")</f>
        <v>노무비의  1.15%</v>
      </c>
      <c r="G12" s="1235"/>
      <c r="H12" s="1188">
        <f>기본!K9/100</f>
        <v>1.15E-2</v>
      </c>
      <c r="K12" s="199"/>
      <c r="L12" s="199"/>
    </row>
    <row r="13" spans="1:12" ht="21" customHeight="1">
      <c r="A13" s="1922"/>
      <c r="B13" s="1923"/>
      <c r="C13" s="1423" t="s">
        <v>349</v>
      </c>
      <c r="D13" s="1424">
        <f>INT($D$7*$H$13)</f>
        <v>2115354</v>
      </c>
      <c r="E13" s="1425"/>
      <c r="F13" s="1426" t="str">
        <f>IF(기본!B$7&gt;=30,CONCATENATE(기본!H10,"  ",기본!K10,"%"),)</f>
        <v>직접노무비의  3.595%</v>
      </c>
      <c r="G13" s="1427"/>
      <c r="H13" s="1188">
        <f>기본!K10/100</f>
        <v>3.5950000000000003E-2</v>
      </c>
      <c r="K13" s="199"/>
      <c r="L13" s="199"/>
    </row>
    <row r="14" spans="1:12" ht="21" customHeight="1">
      <c r="A14" s="1922"/>
      <c r="B14" s="1923"/>
      <c r="C14" s="1423" t="s">
        <v>352</v>
      </c>
      <c r="D14" s="1424">
        <f>INT($D$13*$H$14)</f>
        <v>277957</v>
      </c>
      <c r="E14" s="1425"/>
      <c r="F14" s="1426" t="str">
        <f>IF(기본!B$7&gt;=30,CONCATENATE(기본!H11,"  ",기본!K11,"%"),)</f>
        <v>건강보험료의  13.14%</v>
      </c>
      <c r="G14" s="1427"/>
      <c r="H14" s="1188">
        <f>기본!K11/100</f>
        <v>0.13140000000000002</v>
      </c>
      <c r="K14" s="199"/>
      <c r="L14" s="199"/>
    </row>
    <row r="15" spans="1:12" ht="21" customHeight="1">
      <c r="A15" s="1922"/>
      <c r="B15" s="1923"/>
      <c r="C15" s="1423" t="s">
        <v>350</v>
      </c>
      <c r="D15" s="1424">
        <f>INT($D$7*$H$15)</f>
        <v>2794974</v>
      </c>
      <c r="E15" s="1425"/>
      <c r="F15" s="1426" t="str">
        <f>IF(기본!B$7&gt;=30,CONCATENATE(기본!H12,"  ",기본!K12,"%"),)</f>
        <v>직접노무비의  4.75%</v>
      </c>
      <c r="G15" s="1427"/>
      <c r="H15" s="1188">
        <f>기본!K12/100</f>
        <v>4.7500000000000001E-2</v>
      </c>
    </row>
    <row r="16" spans="1:12" ht="21" customHeight="1">
      <c r="A16" s="1922"/>
      <c r="B16" s="1923"/>
      <c r="C16" s="1228" t="s">
        <v>351</v>
      </c>
      <c r="D16" s="1229">
        <f>INT(D6+D7)*H16</f>
        <v>1266290.5806</v>
      </c>
      <c r="E16" s="1233"/>
      <c r="F16" s="1230" t="str">
        <f>CONCATENATE(기본!H13,"  ",기본!K13,"%")</f>
        <v>(재료비+직접노무비)의  2.07%</v>
      </c>
      <c r="G16" s="1237"/>
      <c r="H16" s="1188">
        <f>기본!K13/100</f>
        <v>2.07E-2</v>
      </c>
    </row>
    <row r="17" spans="1:11" ht="21" customHeight="1">
      <c r="A17" s="1922"/>
      <c r="B17" s="1923"/>
      <c r="C17" s="1428" t="s">
        <v>1733</v>
      </c>
      <c r="D17" s="1229">
        <f>INT(D9)*H17</f>
        <v>4180.1049599999997</v>
      </c>
      <c r="E17" s="1233"/>
      <c r="F17" s="1230" t="str">
        <f>"노무비 × "&amp;'1-4 적용기준'!F36&amp;" %"</f>
        <v>노무비 × 0.006 %</v>
      </c>
      <c r="G17" s="1237"/>
      <c r="H17" s="1188">
        <f>'1-4 적용기준'!F36/100</f>
        <v>6.0000000000000002E-5</v>
      </c>
    </row>
    <row r="18" spans="1:11" ht="21" customHeight="1">
      <c r="A18" s="1922"/>
      <c r="B18" s="1923"/>
      <c r="C18" s="1428" t="s">
        <v>1734</v>
      </c>
      <c r="D18" s="1229">
        <f>INT(D9)*H18</f>
        <v>62701.574399999998</v>
      </c>
      <c r="E18" s="1233"/>
      <c r="F18" s="1230" t="str">
        <f>"노무비 × "&amp;'1-4 적용기준'!F37&amp;" %"</f>
        <v>노무비 × 0.09 %</v>
      </c>
      <c r="G18" s="1237"/>
      <c r="H18" s="1188">
        <f>'1-4 적용기준'!F37/100</f>
        <v>8.9999999999999998E-4</v>
      </c>
    </row>
    <row r="19" spans="1:11" ht="21" customHeight="1">
      <c r="A19" s="1922"/>
      <c r="B19" s="1923"/>
      <c r="C19" s="1228" t="s">
        <v>1078</v>
      </c>
      <c r="D19" s="1229">
        <f>INT((D6+D9)*H19)</f>
        <v>3528014</v>
      </c>
      <c r="E19" s="1233"/>
      <c r="F19" s="1230" t="str">
        <f>CONCATENATE(기본!H17,"  ",기본!K17,"%")</f>
        <v>(재료비+노무비)의  4.9%</v>
      </c>
      <c r="G19" s="1235"/>
      <c r="H19" s="1188">
        <f>'1-4 적용기준'!F38/100</f>
        <v>4.9000000000000002E-2</v>
      </c>
    </row>
    <row r="20" spans="1:11" ht="21" customHeight="1">
      <c r="A20" s="1922"/>
      <c r="B20" s="1923"/>
      <c r="C20" s="1228" t="s">
        <v>353</v>
      </c>
      <c r="D20" s="1229">
        <f>INT(SUM(D10:D19))</f>
        <v>16196293</v>
      </c>
      <c r="E20" s="1232">
        <f>D20/D21</f>
        <v>0.18363852102732442</v>
      </c>
      <c r="F20" s="1230"/>
      <c r="G20" s="1231"/>
      <c r="H20" s="262"/>
    </row>
    <row r="21" spans="1:11" ht="21" customHeight="1">
      <c r="A21" s="1918" t="s">
        <v>354</v>
      </c>
      <c r="B21" s="1918"/>
      <c r="C21" s="1918"/>
      <c r="D21" s="1229">
        <f>INT(SUM(D20,D9,D6))</f>
        <v>88196599</v>
      </c>
      <c r="E21" s="1238"/>
      <c r="F21" s="1230"/>
      <c r="G21" s="1231"/>
      <c r="H21" s="262"/>
    </row>
    <row r="22" spans="1:11" ht="21" customHeight="1">
      <c r="A22" s="1918" t="s">
        <v>355</v>
      </c>
      <c r="B22" s="1918"/>
      <c r="C22" s="1918"/>
      <c r="D22" s="1229">
        <f>INT(D21*G22)</f>
        <v>7055727</v>
      </c>
      <c r="E22" s="1238"/>
      <c r="F22" s="1239" t="str">
        <f>CONCATENATE(기본!H14,"  ",기본!K14,"%")</f>
        <v>(노무비+재료비+경비)의  8%</v>
      </c>
      <c r="G22" s="1240">
        <v>0.08</v>
      </c>
      <c r="I22" s="1417"/>
      <c r="J22" s="1418" t="s">
        <v>1735</v>
      </c>
      <c r="K22" s="1419">
        <f>ROUNDDOWN(SUM(D24:D25),-3)</f>
        <v>120109000</v>
      </c>
    </row>
    <row r="23" spans="1:11" ht="21" customHeight="1">
      <c r="A23" s="1918" t="s">
        <v>488</v>
      </c>
      <c r="B23" s="1918"/>
      <c r="C23" s="1918"/>
      <c r="D23" s="1229">
        <f>INT((D9+D20+D22)*G23)-K23</f>
        <v>13938065</v>
      </c>
      <c r="E23" s="1238"/>
      <c r="F23" s="1239" t="str">
        <f>CONCATENATE(기본!H15,"  ",기본!K15,"%")</f>
        <v>(노무비+기타경비+일반관리비)의  15%</v>
      </c>
      <c r="G23" s="1240">
        <v>0.15</v>
      </c>
      <c r="I23" s="1417"/>
      <c r="J23" s="1418" t="s">
        <v>1736</v>
      </c>
      <c r="K23" s="1420">
        <v>0</v>
      </c>
    </row>
    <row r="24" spans="1:11" ht="21" customHeight="1">
      <c r="A24" s="1918" t="s">
        <v>361</v>
      </c>
      <c r="B24" s="1918"/>
      <c r="C24" s="1918"/>
      <c r="D24" s="1229">
        <f>ROUND(SUM(D23,D22,D21),0)</f>
        <v>109190391</v>
      </c>
      <c r="E24" s="1238"/>
      <c r="F24" s="1241"/>
      <c r="G24" s="1242"/>
      <c r="J24" s="1418" t="s">
        <v>1737</v>
      </c>
      <c r="K24" s="1421">
        <f>(D26-K22)/1.1</f>
        <v>0</v>
      </c>
    </row>
    <row r="25" spans="1:11" ht="21" customHeight="1">
      <c r="A25" s="1924" t="s">
        <v>359</v>
      </c>
      <c r="B25" s="1925"/>
      <c r="C25" s="1926"/>
      <c r="D25" s="1229">
        <f>ROUND((D24*10%),0)</f>
        <v>10919039</v>
      </c>
      <c r="E25" s="1238"/>
      <c r="F25" s="1239"/>
      <c r="G25" s="1243"/>
      <c r="J25" s="1418" t="s">
        <v>1738</v>
      </c>
      <c r="K25" s="1422">
        <f>D26-K22</f>
        <v>0</v>
      </c>
    </row>
    <row r="26" spans="1:11" ht="21" customHeight="1">
      <c r="A26" s="1918" t="s">
        <v>360</v>
      </c>
      <c r="B26" s="1918"/>
      <c r="C26" s="1918"/>
      <c r="D26" s="1229">
        <f>ROUNDDOWN((SUM(D24:D25)),-3)</f>
        <v>120109000</v>
      </c>
      <c r="E26" s="1238"/>
      <c r="F26" s="1927" t="s">
        <v>575</v>
      </c>
      <c r="G26" s="1928"/>
    </row>
    <row r="27" spans="1:11" ht="21" customHeight="1">
      <c r="C27" s="199"/>
      <c r="D27" s="559"/>
    </row>
    <row r="28" spans="1:11" ht="21" customHeight="1">
      <c r="B28" s="35" t="s">
        <v>1451</v>
      </c>
      <c r="C28" s="1224">
        <f>'5-2 내역'!G90</f>
        <v>54.8</v>
      </c>
      <c r="D28" s="1215">
        <f>D26/C28</f>
        <v>2191770.0729927006</v>
      </c>
    </row>
    <row r="29" spans="1:11" ht="21" customHeight="1">
      <c r="F29" s="442"/>
    </row>
    <row r="30" spans="1:11" ht="21" customHeight="1">
      <c r="F30" s="442"/>
      <c r="G30" s="442"/>
    </row>
    <row r="31" spans="1:11" ht="21" customHeight="1">
      <c r="F31" s="442"/>
    </row>
    <row r="32" spans="1:11" ht="21" customHeight="1">
      <c r="D32" s="442"/>
      <c r="F32" s="442"/>
    </row>
  </sheetData>
  <mergeCells count="13">
    <mergeCell ref="A25:C25"/>
    <mergeCell ref="A26:C26"/>
    <mergeCell ref="F26:G26"/>
    <mergeCell ref="A23:C23"/>
    <mergeCell ref="A24:C24"/>
    <mergeCell ref="A21:C21"/>
    <mergeCell ref="A22:C22"/>
    <mergeCell ref="B2:F2"/>
    <mergeCell ref="A3:C3"/>
    <mergeCell ref="A4:A20"/>
    <mergeCell ref="B4:B6"/>
    <mergeCell ref="B7:B9"/>
    <mergeCell ref="B10:B20"/>
  </mergeCells>
  <phoneticPr fontId="2" type="noConversion"/>
  <printOptions horizontalCentered="1" verticalCentered="1"/>
  <pageMargins left="0.94488188976377963" right="0.11811023622047245" top="0.47244094488188981" bottom="0.31496062992125984" header="0" footer="0"/>
  <pageSetup paperSize="9" orientation="landscape"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3" filterMode="1">
    <tabColor rgb="FF92D050"/>
  </sheetPr>
  <dimension ref="A1:AJ94"/>
  <sheetViews>
    <sheetView showZeros="0" view="pageBreakPreview" zoomScaleNormal="85" zoomScaleSheetLayoutView="100" workbookViewId="0">
      <pane ySplit="4" topLeftCell="A5" activePane="bottomLeft" state="frozen"/>
      <selection activeCell="N24" sqref="N24"/>
      <selection pane="bottomLeft"/>
    </sheetView>
  </sheetViews>
  <sheetFormatPr defaultColWidth="9" defaultRowHeight="24" customHeight="1"/>
  <cols>
    <col min="1" max="1" width="8.625" style="32" customWidth="1"/>
    <col min="2" max="3" width="6.625" style="28" customWidth="1"/>
    <col min="4" max="4" width="11.875" style="28" customWidth="1"/>
    <col min="5" max="5" width="4.375" style="28" customWidth="1"/>
    <col min="6" max="6" width="12.875" style="28" customWidth="1"/>
    <col min="7" max="7" width="10" style="47" customWidth="1"/>
    <col min="8" max="8" width="9.625" style="28" customWidth="1"/>
    <col min="9" max="9" width="12.625" style="28" customWidth="1"/>
    <col min="10" max="10" width="9.625" style="28" customWidth="1"/>
    <col min="11" max="11" width="12.625" style="28" customWidth="1"/>
    <col min="12" max="12" width="9.625" style="28" customWidth="1"/>
    <col min="13" max="13" width="10.625" style="28" customWidth="1"/>
    <col min="14" max="14" width="9.625" style="28" customWidth="1"/>
    <col min="15" max="15" width="10.625" style="28" customWidth="1"/>
    <col min="16" max="16" width="10.25" style="48" customWidth="1"/>
    <col min="17" max="17" width="8.375" style="32" customWidth="1"/>
    <col min="18" max="26" width="3" style="28" hidden="1" customWidth="1"/>
    <col min="27" max="29" width="7.625" style="28" hidden="1" customWidth="1"/>
    <col min="30" max="30" width="9" style="28" customWidth="1"/>
    <col min="31" max="16384" width="9" style="28"/>
  </cols>
  <sheetData>
    <row r="1" spans="1:36" ht="48" customHeight="1" thickTop="1" thickBot="1">
      <c r="A1" s="11" t="s">
        <v>980</v>
      </c>
      <c r="B1" s="31" t="str">
        <f>CONCATENATE(기본!B5," 설계내역서 ")</f>
        <v xml:space="preserve">2026년 숲가꾸기(풀베기) 사업(11차)  설계내역서 </v>
      </c>
      <c r="C1" s="31"/>
      <c r="D1" s="31"/>
      <c r="E1" s="31"/>
      <c r="F1" s="31"/>
      <c r="G1" s="31"/>
      <c r="H1" s="31"/>
      <c r="I1" s="31"/>
      <c r="J1" s="31"/>
      <c r="K1" s="31"/>
      <c r="L1" s="31"/>
      <c r="M1" s="31"/>
      <c r="N1" s="31"/>
      <c r="O1" s="31"/>
      <c r="P1" s="31"/>
      <c r="AE1" s="12"/>
      <c r="AF1" s="12"/>
      <c r="AG1" s="12"/>
      <c r="AH1" s="12"/>
      <c r="AI1" s="12"/>
      <c r="AJ1" s="12"/>
    </row>
    <row r="2" spans="1:36" ht="12.75" customHeight="1" thickTop="1">
      <c r="A2" s="32">
        <v>1</v>
      </c>
      <c r="B2" s="33"/>
      <c r="C2" s="33"/>
      <c r="D2" s="33"/>
      <c r="E2" s="33"/>
      <c r="F2" s="33"/>
      <c r="G2" s="33"/>
      <c r="H2" s="33"/>
      <c r="I2" s="33"/>
      <c r="J2" s="33"/>
      <c r="K2" s="33"/>
      <c r="L2" s="33"/>
      <c r="M2" s="33"/>
      <c r="N2" s="33"/>
      <c r="O2" s="1930" t="s">
        <v>855</v>
      </c>
      <c r="P2" s="1930"/>
      <c r="AE2" s="1914"/>
      <c r="AF2" s="1914"/>
      <c r="AG2" s="1914"/>
      <c r="AH2" s="1914"/>
      <c r="AI2" s="1914"/>
      <c r="AJ2" s="1914"/>
    </row>
    <row r="3" spans="1:36" s="35" customFormat="1" ht="24" customHeight="1">
      <c r="A3" s="34">
        <v>1</v>
      </c>
      <c r="B3" s="1931" t="s">
        <v>856</v>
      </c>
      <c r="C3" s="1931" t="s">
        <v>857</v>
      </c>
      <c r="D3" s="1933" t="s">
        <v>858</v>
      </c>
      <c r="E3" s="1934"/>
      <c r="F3" s="1932" t="s">
        <v>1328</v>
      </c>
      <c r="G3" s="1932" t="s">
        <v>846</v>
      </c>
      <c r="H3" s="1932" t="s">
        <v>859</v>
      </c>
      <c r="I3" s="1932"/>
      <c r="J3" s="1932" t="s">
        <v>847</v>
      </c>
      <c r="K3" s="1932"/>
      <c r="L3" s="1932" t="s">
        <v>848</v>
      </c>
      <c r="M3" s="1932"/>
      <c r="N3" s="1932" t="s">
        <v>860</v>
      </c>
      <c r="O3" s="1932"/>
      <c r="P3" s="1932" t="s">
        <v>863</v>
      </c>
      <c r="Q3" s="950"/>
      <c r="AE3" s="1914"/>
      <c r="AF3" s="1914"/>
      <c r="AG3" s="1914"/>
      <c r="AH3" s="1914"/>
      <c r="AI3" s="1914"/>
      <c r="AJ3" s="1914"/>
    </row>
    <row r="4" spans="1:36" s="35" customFormat="1" ht="24" customHeight="1">
      <c r="A4" s="34">
        <v>1</v>
      </c>
      <c r="B4" s="1932"/>
      <c r="C4" s="1932"/>
      <c r="D4" s="1935"/>
      <c r="E4" s="1936"/>
      <c r="F4" s="1932"/>
      <c r="G4" s="1932"/>
      <c r="H4" s="1216" t="s">
        <v>849</v>
      </c>
      <c r="I4" s="1216" t="s">
        <v>861</v>
      </c>
      <c r="J4" s="1216" t="s">
        <v>849</v>
      </c>
      <c r="K4" s="1216" t="s">
        <v>861</v>
      </c>
      <c r="L4" s="1216" t="s">
        <v>849</v>
      </c>
      <c r="M4" s="1216" t="s">
        <v>861</v>
      </c>
      <c r="N4" s="1216" t="s">
        <v>849</v>
      </c>
      <c r="O4" s="1216" t="s">
        <v>861</v>
      </c>
      <c r="P4" s="1932"/>
      <c r="Q4" s="199" t="s">
        <v>1079</v>
      </c>
      <c r="R4" s="35" t="s">
        <v>852</v>
      </c>
      <c r="V4" s="35" t="s">
        <v>853</v>
      </c>
      <c r="Z4" s="35" t="s">
        <v>854</v>
      </c>
      <c r="AE4" s="38"/>
      <c r="AF4" s="38"/>
      <c r="AG4" s="38"/>
      <c r="AH4" s="38"/>
      <c r="AI4" s="38"/>
      <c r="AJ4" s="38"/>
    </row>
    <row r="5" spans="1:36" s="38" customFormat="1" ht="24" customHeight="1">
      <c r="A5" s="36">
        <f>IF(I5&gt;0,1,)</f>
        <v>1</v>
      </c>
      <c r="B5" s="497" t="str">
        <f>+'6-3표준조사 1'!$K$4</f>
        <v>49-0</v>
      </c>
      <c r="C5" s="500" t="str">
        <f>+'6-3표준조사 1'!$L$4</f>
        <v>50-0</v>
      </c>
      <c r="D5" s="854" t="str">
        <f>+'6-3표준조사 1'!$R$4</f>
        <v>모두베기</v>
      </c>
      <c r="E5" s="849"/>
      <c r="F5" s="849" t="str">
        <f>'6-3표준조사 1'!$K$6</f>
        <v>소나무</v>
      </c>
      <c r="G5" s="498">
        <f>+'6-3표준조사 1'!$Q$4</f>
        <v>6.2</v>
      </c>
      <c r="H5" s="499">
        <f>J5+L5+N5</f>
        <v>883136</v>
      </c>
      <c r="I5" s="499">
        <f>K5+M5+O5</f>
        <v>5475443</v>
      </c>
      <c r="J5" s="499">
        <f>'5-3단가산출서 1'!$M$30</f>
        <v>832092</v>
      </c>
      <c r="K5" s="499">
        <f>ROUND(G5*J5,0)</f>
        <v>5158970</v>
      </c>
      <c r="L5" s="499">
        <f>'5-3단가산출서 1'!$M$32</f>
        <v>33110</v>
      </c>
      <c r="M5" s="499">
        <f>ROUND(G5*L5,0)</f>
        <v>205282</v>
      </c>
      <c r="N5" s="499">
        <f>'5-3단가산출서 1'!$M$33</f>
        <v>17934</v>
      </c>
      <c r="O5" s="499">
        <f>ROUND(G5*N5,0)</f>
        <v>111191</v>
      </c>
      <c r="P5" s="1006" t="str">
        <f>'6-3표준조사 1'!$R$6</f>
        <v>당해 년도</v>
      </c>
      <c r="Q5" s="36">
        <v>1</v>
      </c>
      <c r="R5" s="38">
        <f t="shared" ref="R5:R13" si="0">IF(D5="둘레베기",G5,)</f>
        <v>0</v>
      </c>
      <c r="S5" s="38">
        <f t="shared" ref="S5:S13" si="1">IF(D5="둘레베기",K5,)</f>
        <v>0</v>
      </c>
      <c r="T5" s="38">
        <f t="shared" ref="T5:T13" si="2">IF(D5="둘레베기",M5,)</f>
        <v>0</v>
      </c>
      <c r="U5" s="38">
        <f t="shared" ref="U5:U13" si="3">IF(D5="둘레베기",O5,)</f>
        <v>0</v>
      </c>
      <c r="V5" s="38">
        <f t="shared" ref="V5:V13" si="4">IF(D5="줄베기",G5,)</f>
        <v>0</v>
      </c>
      <c r="W5" s="38">
        <f t="shared" ref="W5:W13" si="5">IF(D5="줄베기",K5,)</f>
        <v>0</v>
      </c>
      <c r="X5" s="38">
        <f t="shared" ref="X5:X13" si="6">IF(D5="줄베기",M5,)</f>
        <v>0</v>
      </c>
      <c r="Y5" s="38">
        <f t="shared" ref="Y5:Y13" si="7">IF(D5="줄베기",O5,)</f>
        <v>0</v>
      </c>
      <c r="Z5" s="38">
        <f t="shared" ref="Z5:Z23" si="8">IF(D5="모두베기",G5,)</f>
        <v>6.2</v>
      </c>
      <c r="AA5" s="38">
        <f t="shared" ref="AA5:AA13" si="9">IF(D5="모두베기",K5,)</f>
        <v>5158970</v>
      </c>
      <c r="AB5" s="38">
        <f t="shared" ref="AB5:AB13" si="10">IF(D5="모두베기",M5,)</f>
        <v>205282</v>
      </c>
      <c r="AC5" s="38">
        <f t="shared" ref="AC5:AC12" si="11">IF(D5="모두베기",O5,)</f>
        <v>111191</v>
      </c>
    </row>
    <row r="6" spans="1:36" s="38" customFormat="1" ht="24" customHeight="1">
      <c r="A6" s="36">
        <f>IF(I6&gt;0,1,)</f>
        <v>1</v>
      </c>
      <c r="B6" s="501" t="str">
        <f>+'6-3표준조사 1'!$K$79</f>
        <v>3-0</v>
      </c>
      <c r="C6" s="502" t="str">
        <f>+'6-3표준조사 1'!$L$79</f>
        <v>16-0</v>
      </c>
      <c r="D6" s="854" t="str">
        <f>+'6-3표준조사 1'!$R$79</f>
        <v>모두베기</v>
      </c>
      <c r="E6" s="849"/>
      <c r="F6" s="849" t="str">
        <f>'6-3표준조사 1'!$K$81</f>
        <v>마가목</v>
      </c>
      <c r="G6" s="498">
        <f>+'6-3표준조사 1'!$Q$79</f>
        <v>0.2</v>
      </c>
      <c r="H6" s="499">
        <f>J6+L6+N6</f>
        <v>962275</v>
      </c>
      <c r="I6" s="499">
        <f>K6+M6+O6</f>
        <v>192455</v>
      </c>
      <c r="J6" s="499">
        <f>+'5-3단가산출서 1'!$M$75</f>
        <v>911231</v>
      </c>
      <c r="K6" s="499">
        <f t="shared" ref="K6:K69" si="12">ROUND(G6*J6,0)</f>
        <v>182246</v>
      </c>
      <c r="L6" s="499">
        <f>+'5-3단가산출서 1'!$M$77</f>
        <v>33110</v>
      </c>
      <c r="M6" s="499">
        <f t="shared" ref="M6:M69" si="13">ROUND(G6*L6,0)</f>
        <v>6622</v>
      </c>
      <c r="N6" s="499">
        <f>+'5-3단가산출서 1'!$M$78</f>
        <v>17934</v>
      </c>
      <c r="O6" s="499">
        <f t="shared" ref="O6:O69" si="14">ROUND(G6*N6,0)</f>
        <v>3587</v>
      </c>
      <c r="P6" s="1006" t="str">
        <f>'6-3표준조사 1'!$R$81</f>
        <v>당해 년도</v>
      </c>
      <c r="Q6" s="36">
        <v>2</v>
      </c>
      <c r="R6" s="38">
        <f t="shared" si="0"/>
        <v>0</v>
      </c>
      <c r="S6" s="38">
        <f t="shared" si="1"/>
        <v>0</v>
      </c>
      <c r="T6" s="38">
        <f t="shared" si="2"/>
        <v>0</v>
      </c>
      <c r="U6" s="38">
        <f t="shared" si="3"/>
        <v>0</v>
      </c>
      <c r="V6" s="38">
        <f t="shared" si="4"/>
        <v>0</v>
      </c>
      <c r="W6" s="38">
        <f t="shared" si="5"/>
        <v>0</v>
      </c>
      <c r="X6" s="38">
        <f t="shared" si="6"/>
        <v>0</v>
      </c>
      <c r="Y6" s="38">
        <f t="shared" si="7"/>
        <v>0</v>
      </c>
      <c r="Z6" s="38">
        <f t="shared" si="8"/>
        <v>0.2</v>
      </c>
      <c r="AA6" s="38">
        <f t="shared" si="9"/>
        <v>182246</v>
      </c>
      <c r="AB6" s="38">
        <f t="shared" si="10"/>
        <v>6622</v>
      </c>
      <c r="AC6" s="38">
        <f t="shared" si="11"/>
        <v>3587</v>
      </c>
    </row>
    <row r="7" spans="1:36" s="38" customFormat="1" ht="24" customHeight="1">
      <c r="A7" s="36">
        <f t="shared" ref="A7:A12" si="15">IF(I7&gt;0,1,)</f>
        <v>1</v>
      </c>
      <c r="B7" s="497" t="str">
        <f>+'6-3표준조사 1'!$K$154</f>
        <v>7-0</v>
      </c>
      <c r="C7" s="501" t="str">
        <f>+'6-3표준조사 1'!$L$154</f>
        <v>6-2</v>
      </c>
      <c r="D7" s="854" t="str">
        <f>+'6-3표준조사 1'!$R$154</f>
        <v>모두베기</v>
      </c>
      <c r="E7" s="849"/>
      <c r="F7" s="849" t="str">
        <f>'6-3표준조사 1'!$K$156</f>
        <v>소나무</v>
      </c>
      <c r="G7" s="498">
        <f>+'6-3표준조사 1'!$Q$154</f>
        <v>2.8</v>
      </c>
      <c r="H7" s="499">
        <f t="shared" ref="H7:H12" si="16">J7+L7+N7</f>
        <v>1053228</v>
      </c>
      <c r="I7" s="499">
        <f t="shared" ref="I7:I12" si="17">K7+M7+O7</f>
        <v>2949039</v>
      </c>
      <c r="J7" s="499">
        <f>+'5-3단가산출서 1'!$M$120</f>
        <v>994892</v>
      </c>
      <c r="K7" s="499">
        <f t="shared" si="12"/>
        <v>2785698</v>
      </c>
      <c r="L7" s="499">
        <f>+'5-3단가산출서 1'!$M$122</f>
        <v>37840</v>
      </c>
      <c r="M7" s="499">
        <f t="shared" si="13"/>
        <v>105952</v>
      </c>
      <c r="N7" s="499">
        <f>+'5-3단가산출서 1'!$M$123</f>
        <v>20496</v>
      </c>
      <c r="O7" s="499">
        <f t="shared" si="14"/>
        <v>57389</v>
      </c>
      <c r="P7" s="1007" t="str">
        <f>'6-3표준조사 1'!$R$156</f>
        <v>2년차</v>
      </c>
      <c r="Q7" s="36">
        <v>3</v>
      </c>
      <c r="R7" s="38">
        <f t="shared" si="0"/>
        <v>0</v>
      </c>
      <c r="S7" s="38">
        <f t="shared" si="1"/>
        <v>0</v>
      </c>
      <c r="T7" s="38">
        <f t="shared" si="2"/>
        <v>0</v>
      </c>
      <c r="U7" s="38">
        <f t="shared" si="3"/>
        <v>0</v>
      </c>
      <c r="V7" s="38">
        <f t="shared" si="4"/>
        <v>0</v>
      </c>
      <c r="W7" s="38">
        <f t="shared" si="5"/>
        <v>0</v>
      </c>
      <c r="X7" s="38">
        <f t="shared" si="6"/>
        <v>0</v>
      </c>
      <c r="Y7" s="38">
        <f t="shared" si="7"/>
        <v>0</v>
      </c>
      <c r="Z7" s="38">
        <f t="shared" si="8"/>
        <v>2.8</v>
      </c>
      <c r="AA7" s="38">
        <f t="shared" si="9"/>
        <v>2785698</v>
      </c>
      <c r="AB7" s="38">
        <f t="shared" si="10"/>
        <v>105952</v>
      </c>
      <c r="AC7" s="38">
        <f t="shared" si="11"/>
        <v>57389</v>
      </c>
    </row>
    <row r="8" spans="1:36" s="38" customFormat="1" ht="24" customHeight="1">
      <c r="A8" s="36">
        <f t="shared" si="15"/>
        <v>1</v>
      </c>
      <c r="B8" s="497" t="str">
        <f>+'6-3표준조사 1'!$K$229</f>
        <v>54-0</v>
      </c>
      <c r="C8" s="502" t="str">
        <f>+'6-3표준조사 1'!$L$229</f>
        <v>10-0</v>
      </c>
      <c r="D8" s="854" t="str">
        <f>+'6-3표준조사 1'!$R$229</f>
        <v>모두베기</v>
      </c>
      <c r="E8" s="849"/>
      <c r="F8" s="849" t="str">
        <f>'6-3표준조사 1'!$K$231</f>
        <v>쉬나무</v>
      </c>
      <c r="G8" s="498">
        <f>+'6-3표준조사 1'!$Q$229</f>
        <v>0.1</v>
      </c>
      <c r="H8" s="499">
        <f t="shared" si="16"/>
        <v>1053228</v>
      </c>
      <c r="I8" s="499">
        <f t="shared" si="17"/>
        <v>105323</v>
      </c>
      <c r="J8" s="499">
        <f>+'5-3단가산출서 1'!$M$165</f>
        <v>994892</v>
      </c>
      <c r="K8" s="499">
        <f t="shared" si="12"/>
        <v>99489</v>
      </c>
      <c r="L8" s="499">
        <f>+'5-3단가산출서 1'!$M$167</f>
        <v>37840</v>
      </c>
      <c r="M8" s="499">
        <f t="shared" si="13"/>
        <v>3784</v>
      </c>
      <c r="N8" s="499">
        <f>+'5-3단가산출서 1'!$M$168</f>
        <v>20496</v>
      </c>
      <c r="O8" s="499">
        <f t="shared" si="14"/>
        <v>2050</v>
      </c>
      <c r="P8" s="1006" t="str">
        <f>'6-3표준조사 1'!$R$231</f>
        <v>2년차</v>
      </c>
      <c r="Q8" s="36">
        <v>4</v>
      </c>
      <c r="R8" s="38">
        <f t="shared" si="0"/>
        <v>0</v>
      </c>
      <c r="S8" s="38">
        <f t="shared" si="1"/>
        <v>0</v>
      </c>
      <c r="T8" s="38">
        <f t="shared" si="2"/>
        <v>0</v>
      </c>
      <c r="U8" s="38">
        <f t="shared" si="3"/>
        <v>0</v>
      </c>
      <c r="V8" s="38">
        <f t="shared" si="4"/>
        <v>0</v>
      </c>
      <c r="W8" s="38">
        <f t="shared" si="5"/>
        <v>0</v>
      </c>
      <c r="X8" s="38">
        <f t="shared" si="6"/>
        <v>0</v>
      </c>
      <c r="Y8" s="38">
        <f t="shared" si="7"/>
        <v>0</v>
      </c>
      <c r="Z8" s="38">
        <f t="shared" si="8"/>
        <v>0.1</v>
      </c>
      <c r="AA8" s="38">
        <f t="shared" si="9"/>
        <v>99489</v>
      </c>
      <c r="AB8" s="38">
        <f t="shared" si="10"/>
        <v>3784</v>
      </c>
      <c r="AC8" s="38">
        <f t="shared" si="11"/>
        <v>2050</v>
      </c>
    </row>
    <row r="9" spans="1:36" s="38" customFormat="1" ht="24" customHeight="1">
      <c r="A9" s="36">
        <f>IF(I9&gt;0,1,)</f>
        <v>1</v>
      </c>
      <c r="B9" s="497" t="str">
        <f>+'6-3표준조사 1'!$K$304</f>
        <v>61-0</v>
      </c>
      <c r="C9" s="502" t="str">
        <f>+'6-3표준조사 1'!$L$304</f>
        <v>64-0</v>
      </c>
      <c r="D9" s="854" t="str">
        <f>+'6-3표준조사 1'!$R$304</f>
        <v>모두베기</v>
      </c>
      <c r="E9" s="849"/>
      <c r="F9" s="849" t="str">
        <f>'6-3표준조사 1'!$K$306</f>
        <v>소나무</v>
      </c>
      <c r="G9" s="498">
        <f>+'6-3표준조사 1'!$Q$304</f>
        <v>15</v>
      </c>
      <c r="H9" s="499">
        <f>J9+L9+N9</f>
        <v>1008006</v>
      </c>
      <c r="I9" s="499">
        <f>K9+M9+O9</f>
        <v>15120090</v>
      </c>
      <c r="J9" s="499">
        <f>+'5-3단가산출서 1'!$M$210</f>
        <v>949670</v>
      </c>
      <c r="K9" s="499">
        <f t="shared" si="12"/>
        <v>14245050</v>
      </c>
      <c r="L9" s="499">
        <f>+'5-3단가산출서 1'!$M$212</f>
        <v>37840</v>
      </c>
      <c r="M9" s="499">
        <f t="shared" si="13"/>
        <v>567600</v>
      </c>
      <c r="N9" s="499">
        <f>+'5-3단가산출서 1'!$M$213</f>
        <v>20496</v>
      </c>
      <c r="O9" s="499">
        <f t="shared" si="14"/>
        <v>307440</v>
      </c>
      <c r="P9" s="1007" t="str">
        <f>'6-3표준조사 1'!$R$306</f>
        <v>2년차</v>
      </c>
      <c r="Q9" s="36">
        <v>5</v>
      </c>
      <c r="R9" s="38">
        <f t="shared" si="0"/>
        <v>0</v>
      </c>
      <c r="S9" s="38">
        <f t="shared" si="1"/>
        <v>0</v>
      </c>
      <c r="T9" s="38">
        <f t="shared" si="2"/>
        <v>0</v>
      </c>
      <c r="U9" s="38">
        <f t="shared" si="3"/>
        <v>0</v>
      </c>
      <c r="V9" s="38">
        <f t="shared" si="4"/>
        <v>0</v>
      </c>
      <c r="W9" s="38">
        <f t="shared" si="5"/>
        <v>0</v>
      </c>
      <c r="X9" s="38">
        <f t="shared" si="6"/>
        <v>0</v>
      </c>
      <c r="Y9" s="38">
        <f t="shared" si="7"/>
        <v>0</v>
      </c>
      <c r="Z9" s="38">
        <f t="shared" si="8"/>
        <v>15</v>
      </c>
      <c r="AA9" s="38">
        <f t="shared" si="9"/>
        <v>14245050</v>
      </c>
      <c r="AB9" s="38">
        <f t="shared" si="10"/>
        <v>567600</v>
      </c>
      <c r="AC9" s="38">
        <f t="shared" si="11"/>
        <v>307440</v>
      </c>
    </row>
    <row r="10" spans="1:36" s="38" customFormat="1" ht="24" customHeight="1">
      <c r="A10" s="36">
        <f t="shared" si="15"/>
        <v>1</v>
      </c>
      <c r="B10" s="497" t="str">
        <f>+'6-3표준조사 1'!$K$379</f>
        <v>65-0</v>
      </c>
      <c r="C10" s="501" t="str">
        <f>+'6-3표준조사 1'!$L$379</f>
        <v>7-1</v>
      </c>
      <c r="D10" s="854" t="str">
        <f>+'6-3표준조사 1'!$R$379</f>
        <v>모두베기</v>
      </c>
      <c r="E10" s="849"/>
      <c r="F10" s="849" t="str">
        <f>'6-3표준조사 1'!$K$381</f>
        <v>낙엽송</v>
      </c>
      <c r="G10" s="498">
        <f>+'6-3표준조사 1'!$Q$379</f>
        <v>14.2</v>
      </c>
      <c r="H10" s="499">
        <f t="shared" si="16"/>
        <v>1260008</v>
      </c>
      <c r="I10" s="499">
        <f t="shared" si="17"/>
        <v>17892114</v>
      </c>
      <c r="J10" s="499">
        <f>+'5-3단가산출서 1'!$M$255</f>
        <v>1187088</v>
      </c>
      <c r="K10" s="499">
        <f t="shared" si="12"/>
        <v>16856650</v>
      </c>
      <c r="L10" s="499">
        <f>+'5-3단가산출서 1'!$M$257</f>
        <v>47300</v>
      </c>
      <c r="M10" s="499">
        <f t="shared" si="13"/>
        <v>671660</v>
      </c>
      <c r="N10" s="499">
        <f>+'5-3단가산출서 1'!$M$258</f>
        <v>25620</v>
      </c>
      <c r="O10" s="499">
        <f t="shared" si="14"/>
        <v>363804</v>
      </c>
      <c r="P10" s="1006" t="str">
        <f>'6-3표준조사 1'!$R$381</f>
        <v>3년차 이상</v>
      </c>
      <c r="Q10" s="36">
        <v>6</v>
      </c>
      <c r="R10" s="38">
        <f t="shared" si="0"/>
        <v>0</v>
      </c>
      <c r="S10" s="38">
        <f t="shared" si="1"/>
        <v>0</v>
      </c>
      <c r="T10" s="38">
        <f t="shared" si="2"/>
        <v>0</v>
      </c>
      <c r="U10" s="38">
        <f t="shared" si="3"/>
        <v>0</v>
      </c>
      <c r="V10" s="38">
        <f t="shared" si="4"/>
        <v>0</v>
      </c>
      <c r="W10" s="38">
        <f t="shared" si="5"/>
        <v>0</v>
      </c>
      <c r="X10" s="38">
        <f t="shared" si="6"/>
        <v>0</v>
      </c>
      <c r="Y10" s="38">
        <f t="shared" si="7"/>
        <v>0</v>
      </c>
      <c r="Z10" s="38">
        <f t="shared" si="8"/>
        <v>14.2</v>
      </c>
      <c r="AA10" s="38">
        <f t="shared" si="9"/>
        <v>16856650</v>
      </c>
      <c r="AB10" s="38">
        <f t="shared" si="10"/>
        <v>671660</v>
      </c>
      <c r="AC10" s="38">
        <f t="shared" si="11"/>
        <v>363804</v>
      </c>
    </row>
    <row r="11" spans="1:36" s="38" customFormat="1" ht="24" customHeight="1">
      <c r="A11" s="36">
        <f t="shared" si="15"/>
        <v>1</v>
      </c>
      <c r="B11" s="497" t="str">
        <f>+'6-3표준조사 1'!$K$454</f>
        <v>61-0</v>
      </c>
      <c r="C11" s="501" t="str">
        <f>+'6-3표준조사 1'!$L$454</f>
        <v>64-0</v>
      </c>
      <c r="D11" s="854" t="str">
        <f>+'6-3표준조사 1'!$R$454</f>
        <v>모두베기</v>
      </c>
      <c r="E11" s="849"/>
      <c r="F11" s="849" t="str">
        <f>'6-3표준조사 1'!$K$456</f>
        <v>소나무</v>
      </c>
      <c r="G11" s="498">
        <f>+'6-3표준조사 1'!$Q$454</f>
        <v>2.9</v>
      </c>
      <c r="H11" s="499">
        <f t="shared" si="16"/>
        <v>1316536</v>
      </c>
      <c r="I11" s="499">
        <f t="shared" si="17"/>
        <v>3817954</v>
      </c>
      <c r="J11" s="499">
        <f>+'5-3단가산출서 1'!$M$300</f>
        <v>1243616</v>
      </c>
      <c r="K11" s="499">
        <f t="shared" si="12"/>
        <v>3606486</v>
      </c>
      <c r="L11" s="499">
        <f>+'5-3단가산출서 1'!$M$302</f>
        <v>47300</v>
      </c>
      <c r="M11" s="499">
        <f t="shared" si="13"/>
        <v>137170</v>
      </c>
      <c r="N11" s="499">
        <f>+'5-3단가산출서 1'!$M$303</f>
        <v>25620</v>
      </c>
      <c r="O11" s="499">
        <f t="shared" si="14"/>
        <v>74298</v>
      </c>
      <c r="P11" s="1006" t="str">
        <f>'6-3표준조사 1'!$R$456</f>
        <v>3년차 이상</v>
      </c>
      <c r="Q11" s="36">
        <v>7</v>
      </c>
      <c r="R11" s="38">
        <f t="shared" si="0"/>
        <v>0</v>
      </c>
      <c r="S11" s="38">
        <f t="shared" si="1"/>
        <v>0</v>
      </c>
      <c r="T11" s="38">
        <f t="shared" si="2"/>
        <v>0</v>
      </c>
      <c r="U11" s="38">
        <f t="shared" si="3"/>
        <v>0</v>
      </c>
      <c r="V11" s="38">
        <f t="shared" si="4"/>
        <v>0</v>
      </c>
      <c r="W11" s="38">
        <f t="shared" si="5"/>
        <v>0</v>
      </c>
      <c r="X11" s="38">
        <f t="shared" si="6"/>
        <v>0</v>
      </c>
      <c r="Y11" s="38">
        <f t="shared" si="7"/>
        <v>0</v>
      </c>
      <c r="Z11" s="38">
        <f t="shared" si="8"/>
        <v>2.9</v>
      </c>
      <c r="AA11" s="38">
        <f t="shared" si="9"/>
        <v>3606486</v>
      </c>
      <c r="AB11" s="38">
        <f t="shared" si="10"/>
        <v>137170</v>
      </c>
      <c r="AC11" s="38">
        <f t="shared" si="11"/>
        <v>74298</v>
      </c>
    </row>
    <row r="12" spans="1:36" s="38" customFormat="1" ht="24" customHeight="1">
      <c r="A12" s="36">
        <f t="shared" si="15"/>
        <v>1</v>
      </c>
      <c r="B12" s="497" t="str">
        <f>+'6-3표준조사 1'!$K$529</f>
        <v>61-0</v>
      </c>
      <c r="C12" s="502" t="str">
        <f>+'6-3표준조사 1'!$L$529</f>
        <v>64-0</v>
      </c>
      <c r="D12" s="854" t="str">
        <f>+'6-3표준조사 1'!$R$529</f>
        <v>모두베기</v>
      </c>
      <c r="E12" s="849"/>
      <c r="F12" s="849" t="str">
        <f>'6-3표준조사 1'!$K$531</f>
        <v>낙엽송</v>
      </c>
      <c r="G12" s="498">
        <f>+'6-3표준조사 1'!$Q$529</f>
        <v>3.9</v>
      </c>
      <c r="H12" s="499">
        <f t="shared" si="16"/>
        <v>1260008</v>
      </c>
      <c r="I12" s="499">
        <f t="shared" si="17"/>
        <v>4914031</v>
      </c>
      <c r="J12" s="499">
        <f>+'5-3단가산출서 1'!$M$345</f>
        <v>1187088</v>
      </c>
      <c r="K12" s="499">
        <f t="shared" si="12"/>
        <v>4629643</v>
      </c>
      <c r="L12" s="499">
        <f>+'5-3단가산출서 1'!$M$347</f>
        <v>47300</v>
      </c>
      <c r="M12" s="499">
        <f t="shared" si="13"/>
        <v>184470</v>
      </c>
      <c r="N12" s="499">
        <f>+'5-3단가산출서 1'!$M$348</f>
        <v>25620</v>
      </c>
      <c r="O12" s="499">
        <f t="shared" si="14"/>
        <v>99918</v>
      </c>
      <c r="P12" s="1006" t="str">
        <f>'6-3표준조사 1'!$R$531</f>
        <v>3년차 이상</v>
      </c>
      <c r="Q12" s="36">
        <v>8</v>
      </c>
      <c r="R12" s="38">
        <f t="shared" si="0"/>
        <v>0</v>
      </c>
      <c r="S12" s="38">
        <f t="shared" si="1"/>
        <v>0</v>
      </c>
      <c r="T12" s="38">
        <f t="shared" si="2"/>
        <v>0</v>
      </c>
      <c r="U12" s="38">
        <f t="shared" si="3"/>
        <v>0</v>
      </c>
      <c r="V12" s="38">
        <f t="shared" si="4"/>
        <v>0</v>
      </c>
      <c r="W12" s="38">
        <f t="shared" si="5"/>
        <v>0</v>
      </c>
      <c r="X12" s="38">
        <f t="shared" si="6"/>
        <v>0</v>
      </c>
      <c r="Y12" s="38">
        <f t="shared" si="7"/>
        <v>0</v>
      </c>
      <c r="Z12" s="38">
        <f t="shared" si="8"/>
        <v>3.9</v>
      </c>
      <c r="AA12" s="38">
        <f t="shared" si="9"/>
        <v>4629643</v>
      </c>
      <c r="AB12" s="38">
        <f t="shared" si="10"/>
        <v>184470</v>
      </c>
      <c r="AC12" s="38">
        <f t="shared" si="11"/>
        <v>99918</v>
      </c>
    </row>
    <row r="13" spans="1:36" s="35" customFormat="1" ht="24" customHeight="1">
      <c r="A13" s="36">
        <f>IF(I13&gt;0,1,)</f>
        <v>1</v>
      </c>
      <c r="B13" s="642" t="str">
        <f>+'6-3표준조사 2'!$K$4</f>
        <v>64-0</v>
      </c>
      <c r="C13" s="674" t="str">
        <f>+'6-3표준조사 2'!$L$4</f>
        <v>49-0</v>
      </c>
      <c r="D13" s="855" t="str">
        <f>+'6-3표준조사 2'!$R$4</f>
        <v>모두베기</v>
      </c>
      <c r="E13" s="850"/>
      <c r="F13" s="850" t="str">
        <f>'6-3표준조사 2'!$K$6</f>
        <v>소나무</v>
      </c>
      <c r="G13" s="643">
        <f>+'6-3표준조사 2'!$Q$4</f>
        <v>9.5</v>
      </c>
      <c r="H13" s="644">
        <f t="shared" ref="H13:H44" si="18">J13+L13+N13</f>
        <v>1260008</v>
      </c>
      <c r="I13" s="644">
        <f t="shared" ref="I13:I44" si="19">K13+M13+O13</f>
        <v>11970076</v>
      </c>
      <c r="J13" s="644">
        <f>'5-3단가산출서 2'!$M$30</f>
        <v>1187088</v>
      </c>
      <c r="K13" s="644">
        <f t="shared" si="12"/>
        <v>11277336</v>
      </c>
      <c r="L13" s="644">
        <f>'5-3단가산출서 2'!$M$32</f>
        <v>47300</v>
      </c>
      <c r="M13" s="644">
        <f t="shared" si="13"/>
        <v>449350</v>
      </c>
      <c r="N13" s="644">
        <f>'5-3단가산출서 2'!$M$33</f>
        <v>25620</v>
      </c>
      <c r="O13" s="644">
        <f t="shared" si="14"/>
        <v>243390</v>
      </c>
      <c r="P13" s="645" t="str">
        <f>'6-3표준조사 2'!$R$6</f>
        <v>3년차 이상</v>
      </c>
      <c r="Q13" s="479" t="s">
        <v>1406</v>
      </c>
      <c r="R13" s="38">
        <f t="shared" si="0"/>
        <v>0</v>
      </c>
      <c r="S13" s="38">
        <f t="shared" si="1"/>
        <v>0</v>
      </c>
      <c r="T13" s="38">
        <f t="shared" si="2"/>
        <v>0</v>
      </c>
      <c r="U13" s="38">
        <f t="shared" si="3"/>
        <v>0</v>
      </c>
      <c r="V13" s="38">
        <f t="shared" si="4"/>
        <v>0</v>
      </c>
      <c r="W13" s="38">
        <f t="shared" si="5"/>
        <v>0</v>
      </c>
      <c r="X13" s="38">
        <f t="shared" si="6"/>
        <v>0</v>
      </c>
      <c r="Y13" s="38">
        <f t="shared" si="7"/>
        <v>0</v>
      </c>
      <c r="Z13" s="38">
        <f t="shared" si="8"/>
        <v>9.5</v>
      </c>
      <c r="AA13" s="38">
        <f t="shared" si="9"/>
        <v>11277336</v>
      </c>
      <c r="AB13" s="38">
        <f t="shared" si="10"/>
        <v>449350</v>
      </c>
      <c r="AC13" s="38">
        <f t="shared" ref="AC13:AC21" si="20">IF(D13="모두베기",O13,)</f>
        <v>243390</v>
      </c>
    </row>
    <row r="14" spans="1:36" s="35" customFormat="1" ht="24" hidden="1" customHeight="1">
      <c r="A14" s="36">
        <f t="shared" ref="A14:A20" si="21">IF(I14&gt;0,1,)</f>
        <v>0</v>
      </c>
      <c r="B14" s="675">
        <f>+'6-3표준조사 2'!$K$79</f>
        <v>0</v>
      </c>
      <c r="C14" s="676">
        <f>+'6-3표준조사 2'!$L$79</f>
        <v>0</v>
      </c>
      <c r="D14" s="855" t="str">
        <f>+'6-3표준조사 2'!$R$79</f>
        <v>모두베기</v>
      </c>
      <c r="E14" s="850"/>
      <c r="F14" s="850" t="str">
        <f>'6-3표준조사 2'!$K$81</f>
        <v>쉬나무(용)</v>
      </c>
      <c r="G14" s="643">
        <f>+'6-3표준조사 2'!$Q$79</f>
        <v>0</v>
      </c>
      <c r="H14" s="644">
        <f t="shared" si="18"/>
        <v>1008006</v>
      </c>
      <c r="I14" s="644">
        <f t="shared" si="19"/>
        <v>0</v>
      </c>
      <c r="J14" s="644">
        <f>+'5-3단가산출서 2'!$M$75</f>
        <v>949670</v>
      </c>
      <c r="K14" s="644">
        <f t="shared" si="12"/>
        <v>0</v>
      </c>
      <c r="L14" s="644">
        <f>+'5-3단가산출서 2'!$M$77</f>
        <v>37840</v>
      </c>
      <c r="M14" s="644">
        <f t="shared" si="13"/>
        <v>0</v>
      </c>
      <c r="N14" s="644">
        <f>+'5-3단가산출서 2'!$M$78</f>
        <v>20496</v>
      </c>
      <c r="O14" s="644">
        <f t="shared" si="14"/>
        <v>0</v>
      </c>
      <c r="P14" s="645" t="str">
        <f>'6-3표준조사 2'!$R$81</f>
        <v>2년차</v>
      </c>
      <c r="Q14" s="479" t="s">
        <v>1407</v>
      </c>
      <c r="R14" s="38">
        <f t="shared" ref="R14:R20" si="22">IF(D14="둘레베기",G14,)</f>
        <v>0</v>
      </c>
      <c r="S14" s="38">
        <f t="shared" ref="S14:S20" si="23">IF(D14="둘레베기",K14,)</f>
        <v>0</v>
      </c>
      <c r="T14" s="38">
        <f t="shared" ref="T14:T20" si="24">IF(D14="둘레베기",M14,)</f>
        <v>0</v>
      </c>
      <c r="U14" s="38">
        <f t="shared" ref="U14:U20" si="25">IF(D14="둘레베기",O14,)</f>
        <v>0</v>
      </c>
      <c r="V14" s="38">
        <f t="shared" ref="V14:V20" si="26">IF(D14="줄베기",G14,)</f>
        <v>0</v>
      </c>
      <c r="W14" s="38">
        <f t="shared" ref="W14:W20" si="27">IF(D14="줄베기",K14,)</f>
        <v>0</v>
      </c>
      <c r="X14" s="38">
        <f t="shared" ref="X14:X20" si="28">IF(D14="줄베기",M14,)</f>
        <v>0</v>
      </c>
      <c r="Y14" s="38">
        <f t="shared" ref="Y14:Y20" si="29">IF(D14="줄베기",O14,)</f>
        <v>0</v>
      </c>
      <c r="Z14" s="38">
        <f t="shared" si="8"/>
        <v>0</v>
      </c>
      <c r="AA14" s="38">
        <f t="shared" ref="AA14:AA20" si="30">IF(D14="모두베기",K14,)</f>
        <v>0</v>
      </c>
      <c r="AB14" s="38">
        <f t="shared" ref="AB14:AB20" si="31">IF(D14="모두베기",M14,)</f>
        <v>0</v>
      </c>
      <c r="AC14" s="38">
        <f t="shared" si="20"/>
        <v>0</v>
      </c>
    </row>
    <row r="15" spans="1:36" s="35" customFormat="1" ht="24" hidden="1" customHeight="1">
      <c r="A15" s="36">
        <f t="shared" si="21"/>
        <v>0</v>
      </c>
      <c r="B15" s="642">
        <f>+'6-3표준조사 2'!$K$154</f>
        <v>0</v>
      </c>
      <c r="C15" s="675">
        <f>+'6-3표준조사 2'!$L$154</f>
        <v>0</v>
      </c>
      <c r="D15" s="855" t="str">
        <f>+'6-3표준조사 2'!$R$154</f>
        <v>모두베기</v>
      </c>
      <c r="E15" s="850"/>
      <c r="F15" s="850" t="str">
        <f>'6-3표준조사 2'!$K$156</f>
        <v>백합(용)</v>
      </c>
      <c r="G15" s="643">
        <f>+'6-3표준조사 2'!$Q$154</f>
        <v>0</v>
      </c>
      <c r="H15" s="644">
        <f t="shared" si="18"/>
        <v>1008006</v>
      </c>
      <c r="I15" s="644">
        <f t="shared" si="19"/>
        <v>0</v>
      </c>
      <c r="J15" s="644">
        <f>+'5-3단가산출서 2'!$M$120</f>
        <v>949670</v>
      </c>
      <c r="K15" s="644">
        <f t="shared" si="12"/>
        <v>0</v>
      </c>
      <c r="L15" s="644">
        <f>+'5-3단가산출서 2'!$M$122</f>
        <v>37840</v>
      </c>
      <c r="M15" s="644">
        <f t="shared" si="13"/>
        <v>0</v>
      </c>
      <c r="N15" s="644">
        <f>+'5-3단가산출서 2'!$M$123</f>
        <v>20496</v>
      </c>
      <c r="O15" s="644">
        <f t="shared" si="14"/>
        <v>0</v>
      </c>
      <c r="P15" s="646" t="str">
        <f>'6-3표준조사 2'!$R$156</f>
        <v>2년차</v>
      </c>
      <c r="Q15" s="479" t="s">
        <v>1408</v>
      </c>
      <c r="R15" s="38">
        <f t="shared" si="22"/>
        <v>0</v>
      </c>
      <c r="S15" s="38">
        <f t="shared" si="23"/>
        <v>0</v>
      </c>
      <c r="T15" s="38">
        <f t="shared" si="24"/>
        <v>0</v>
      </c>
      <c r="U15" s="38">
        <f t="shared" si="25"/>
        <v>0</v>
      </c>
      <c r="V15" s="38">
        <f t="shared" si="26"/>
        <v>0</v>
      </c>
      <c r="W15" s="38">
        <f t="shared" si="27"/>
        <v>0</v>
      </c>
      <c r="X15" s="38">
        <f t="shared" si="28"/>
        <v>0</v>
      </c>
      <c r="Y15" s="38">
        <f t="shared" si="29"/>
        <v>0</v>
      </c>
      <c r="Z15" s="38">
        <f t="shared" si="8"/>
        <v>0</v>
      </c>
      <c r="AA15" s="38">
        <f t="shared" si="30"/>
        <v>0</v>
      </c>
      <c r="AB15" s="38">
        <f t="shared" si="31"/>
        <v>0</v>
      </c>
      <c r="AC15" s="38">
        <f t="shared" si="20"/>
        <v>0</v>
      </c>
    </row>
    <row r="16" spans="1:36" s="35" customFormat="1" ht="24" hidden="1" customHeight="1">
      <c r="A16" s="36">
        <f t="shared" si="21"/>
        <v>0</v>
      </c>
      <c r="B16" s="642">
        <f>+'6-3표준조사 2'!$K$229</f>
        <v>0</v>
      </c>
      <c r="C16" s="676">
        <f>+'6-3표준조사 2'!$L$229</f>
        <v>0</v>
      </c>
      <c r="D16" s="855" t="str">
        <f>+'6-3표준조사 2'!$R$229</f>
        <v>모두베기</v>
      </c>
      <c r="E16" s="850"/>
      <c r="F16" s="850" t="str">
        <f>'6-3표준조사 2'!$K$231</f>
        <v>소나무(용)</v>
      </c>
      <c r="G16" s="643">
        <f>+'6-3표준조사 2'!$Q$229</f>
        <v>0</v>
      </c>
      <c r="H16" s="644">
        <f t="shared" si="18"/>
        <v>1008006</v>
      </c>
      <c r="I16" s="644">
        <f t="shared" si="19"/>
        <v>0</v>
      </c>
      <c r="J16" s="644">
        <f>+'5-3단가산출서 2'!$M$165</f>
        <v>949670</v>
      </c>
      <c r="K16" s="644">
        <f t="shared" si="12"/>
        <v>0</v>
      </c>
      <c r="L16" s="644">
        <f>+'5-3단가산출서 2'!$M$167</f>
        <v>37840</v>
      </c>
      <c r="M16" s="644">
        <f t="shared" si="13"/>
        <v>0</v>
      </c>
      <c r="N16" s="644">
        <f>+'5-3단가산출서 2'!$M$168</f>
        <v>20496</v>
      </c>
      <c r="O16" s="644">
        <f t="shared" si="14"/>
        <v>0</v>
      </c>
      <c r="P16" s="645" t="str">
        <f>'6-3표준조사 2'!$R$231</f>
        <v>2년차</v>
      </c>
      <c r="Q16" s="479" t="s">
        <v>1409</v>
      </c>
      <c r="R16" s="38">
        <f t="shared" si="22"/>
        <v>0</v>
      </c>
      <c r="S16" s="38">
        <f t="shared" si="23"/>
        <v>0</v>
      </c>
      <c r="T16" s="38">
        <f t="shared" si="24"/>
        <v>0</v>
      </c>
      <c r="U16" s="38">
        <f t="shared" si="25"/>
        <v>0</v>
      </c>
      <c r="V16" s="38">
        <f t="shared" si="26"/>
        <v>0</v>
      </c>
      <c r="W16" s="38">
        <f t="shared" si="27"/>
        <v>0</v>
      </c>
      <c r="X16" s="38">
        <f t="shared" si="28"/>
        <v>0</v>
      </c>
      <c r="Y16" s="38">
        <f t="shared" si="29"/>
        <v>0</v>
      </c>
      <c r="Z16" s="38">
        <f t="shared" si="8"/>
        <v>0</v>
      </c>
      <c r="AA16" s="38">
        <f t="shared" si="30"/>
        <v>0</v>
      </c>
      <c r="AB16" s="38">
        <f t="shared" si="31"/>
        <v>0</v>
      </c>
      <c r="AC16" s="38">
        <f t="shared" si="20"/>
        <v>0</v>
      </c>
    </row>
    <row r="17" spans="1:29" s="35" customFormat="1" ht="24" hidden="1" customHeight="1">
      <c r="A17" s="36">
        <f t="shared" si="21"/>
        <v>0</v>
      </c>
      <c r="B17" s="642">
        <f>+'6-3표준조사 2'!$K$304</f>
        <v>0</v>
      </c>
      <c r="C17" s="676">
        <f>+'6-3표준조사 2'!$L$304</f>
        <v>0</v>
      </c>
      <c r="D17" s="855" t="str">
        <f>+'6-3표준조사 2'!$R$304</f>
        <v>모두베기</v>
      </c>
      <c r="E17" s="850"/>
      <c r="F17" s="850" t="str">
        <f>'6-3표준조사 2'!$K$306</f>
        <v>소나무(용)</v>
      </c>
      <c r="G17" s="643">
        <f>+'6-3표준조사 2'!$Q$304</f>
        <v>0</v>
      </c>
      <c r="H17" s="644">
        <f t="shared" si="18"/>
        <v>1008006</v>
      </c>
      <c r="I17" s="644">
        <f t="shared" si="19"/>
        <v>0</v>
      </c>
      <c r="J17" s="644">
        <f>+'5-3단가산출서 2'!$M$210</f>
        <v>949670</v>
      </c>
      <c r="K17" s="644">
        <f t="shared" si="12"/>
        <v>0</v>
      </c>
      <c r="L17" s="644">
        <f>+'5-3단가산출서 2'!$M$212</f>
        <v>37840</v>
      </c>
      <c r="M17" s="644">
        <f t="shared" si="13"/>
        <v>0</v>
      </c>
      <c r="N17" s="644">
        <f>+'5-3단가산출서 2'!$M$213</f>
        <v>20496</v>
      </c>
      <c r="O17" s="644">
        <f t="shared" si="14"/>
        <v>0</v>
      </c>
      <c r="P17" s="646" t="str">
        <f>'6-3표준조사 2'!$R$306</f>
        <v>2년차</v>
      </c>
      <c r="Q17" s="479" t="s">
        <v>1088</v>
      </c>
      <c r="R17" s="38">
        <f t="shared" si="22"/>
        <v>0</v>
      </c>
      <c r="S17" s="38">
        <f t="shared" si="23"/>
        <v>0</v>
      </c>
      <c r="T17" s="38">
        <f t="shared" si="24"/>
        <v>0</v>
      </c>
      <c r="U17" s="38">
        <f t="shared" si="25"/>
        <v>0</v>
      </c>
      <c r="V17" s="38">
        <f t="shared" si="26"/>
        <v>0</v>
      </c>
      <c r="W17" s="38">
        <f t="shared" si="27"/>
        <v>0</v>
      </c>
      <c r="X17" s="38">
        <f t="shared" si="28"/>
        <v>0</v>
      </c>
      <c r="Y17" s="38">
        <f t="shared" si="29"/>
        <v>0</v>
      </c>
      <c r="Z17" s="38">
        <f t="shared" si="8"/>
        <v>0</v>
      </c>
      <c r="AA17" s="38">
        <f t="shared" si="30"/>
        <v>0</v>
      </c>
      <c r="AB17" s="38">
        <f t="shared" si="31"/>
        <v>0</v>
      </c>
      <c r="AC17" s="38">
        <f t="shared" si="20"/>
        <v>0</v>
      </c>
    </row>
    <row r="18" spans="1:29" s="35" customFormat="1" ht="24" hidden="1" customHeight="1">
      <c r="A18" s="36">
        <f t="shared" si="21"/>
        <v>0</v>
      </c>
      <c r="B18" s="642">
        <f>+'6-3표준조사 2'!$K$379</f>
        <v>0</v>
      </c>
      <c r="C18" s="1217">
        <f>+'6-3표준조사 2'!$L$379</f>
        <v>0</v>
      </c>
      <c r="D18" s="855" t="str">
        <f>+'6-3표준조사 2'!$R$379</f>
        <v>모두베기</v>
      </c>
      <c r="E18" s="850"/>
      <c r="F18" s="850" t="str">
        <f>'6-3표준조사 2'!$K$381</f>
        <v>낙엽송(용)</v>
      </c>
      <c r="G18" s="643">
        <f>+'6-3표준조사 2'!$Q$379</f>
        <v>0</v>
      </c>
      <c r="H18" s="644">
        <f t="shared" si="18"/>
        <v>1260008</v>
      </c>
      <c r="I18" s="644">
        <f t="shared" si="19"/>
        <v>0</v>
      </c>
      <c r="J18" s="644">
        <f>+'5-3단가산출서 2'!$M$255</f>
        <v>1187088</v>
      </c>
      <c r="K18" s="644">
        <f t="shared" si="12"/>
        <v>0</v>
      </c>
      <c r="L18" s="644">
        <f>+'5-3단가산출서 2'!$M$257</f>
        <v>47300</v>
      </c>
      <c r="M18" s="644">
        <f t="shared" si="13"/>
        <v>0</v>
      </c>
      <c r="N18" s="644">
        <f>+'5-3단가산출서 2'!$M$258</f>
        <v>25620</v>
      </c>
      <c r="O18" s="644">
        <f t="shared" si="14"/>
        <v>0</v>
      </c>
      <c r="P18" s="645" t="str">
        <f>'6-3표준조사 2'!$R$381</f>
        <v>3년차 이상</v>
      </c>
      <c r="Q18" s="479" t="s">
        <v>1410</v>
      </c>
      <c r="R18" s="38">
        <f t="shared" si="22"/>
        <v>0</v>
      </c>
      <c r="S18" s="38">
        <f t="shared" si="23"/>
        <v>0</v>
      </c>
      <c r="T18" s="38">
        <f t="shared" si="24"/>
        <v>0</v>
      </c>
      <c r="U18" s="38">
        <f t="shared" si="25"/>
        <v>0</v>
      </c>
      <c r="V18" s="38">
        <f t="shared" si="26"/>
        <v>0</v>
      </c>
      <c r="W18" s="38">
        <f t="shared" si="27"/>
        <v>0</v>
      </c>
      <c r="X18" s="38">
        <f t="shared" si="28"/>
        <v>0</v>
      </c>
      <c r="Y18" s="38">
        <f t="shared" si="29"/>
        <v>0</v>
      </c>
      <c r="Z18" s="38">
        <f t="shared" si="8"/>
        <v>0</v>
      </c>
      <c r="AA18" s="38">
        <f t="shared" si="30"/>
        <v>0</v>
      </c>
      <c r="AB18" s="38">
        <f t="shared" si="31"/>
        <v>0</v>
      </c>
      <c r="AC18" s="38">
        <f t="shared" si="20"/>
        <v>0</v>
      </c>
    </row>
    <row r="19" spans="1:29" s="35" customFormat="1" ht="24" hidden="1" customHeight="1">
      <c r="A19" s="36">
        <f t="shared" si="21"/>
        <v>0</v>
      </c>
      <c r="B19" s="642">
        <f>+'6-3표준조사 2'!$K$454</f>
        <v>0</v>
      </c>
      <c r="C19" s="675">
        <f>+'6-3표준조사 2'!$L$454</f>
        <v>0</v>
      </c>
      <c r="D19" s="855" t="str">
        <f>+'6-3표준조사 2'!$R$454</f>
        <v>모두베기</v>
      </c>
      <c r="E19" s="850"/>
      <c r="F19" s="850" t="str">
        <f>'6-3표준조사 2'!$K$456</f>
        <v>밤, 산벚</v>
      </c>
      <c r="G19" s="643">
        <f>+'6-3표준조사 2'!$Q$454</f>
        <v>0</v>
      </c>
      <c r="H19" s="644">
        <f t="shared" si="18"/>
        <v>1260008</v>
      </c>
      <c r="I19" s="644">
        <f t="shared" si="19"/>
        <v>0</v>
      </c>
      <c r="J19" s="644">
        <f>+'5-3단가산출서 2'!$M$300</f>
        <v>1187088</v>
      </c>
      <c r="K19" s="644">
        <f t="shared" si="12"/>
        <v>0</v>
      </c>
      <c r="L19" s="644">
        <f>+'5-3단가산출서 2'!$M$302</f>
        <v>47300</v>
      </c>
      <c r="M19" s="644">
        <f t="shared" si="13"/>
        <v>0</v>
      </c>
      <c r="N19" s="644">
        <f>+'5-3단가산출서 2'!$M$303</f>
        <v>25620</v>
      </c>
      <c r="O19" s="644">
        <f t="shared" si="14"/>
        <v>0</v>
      </c>
      <c r="P19" s="645" t="str">
        <f>'6-3표준조사 2'!$R$456</f>
        <v>3년차 이상</v>
      </c>
      <c r="Q19" s="479" t="s">
        <v>1411</v>
      </c>
      <c r="R19" s="38">
        <f t="shared" si="22"/>
        <v>0</v>
      </c>
      <c r="S19" s="38">
        <f t="shared" si="23"/>
        <v>0</v>
      </c>
      <c r="T19" s="38">
        <f t="shared" si="24"/>
        <v>0</v>
      </c>
      <c r="U19" s="38">
        <f t="shared" si="25"/>
        <v>0</v>
      </c>
      <c r="V19" s="38">
        <f t="shared" si="26"/>
        <v>0</v>
      </c>
      <c r="W19" s="38">
        <f t="shared" si="27"/>
        <v>0</v>
      </c>
      <c r="X19" s="38">
        <f t="shared" si="28"/>
        <v>0</v>
      </c>
      <c r="Y19" s="38">
        <f t="shared" si="29"/>
        <v>0</v>
      </c>
      <c r="Z19" s="38">
        <f t="shared" si="8"/>
        <v>0</v>
      </c>
      <c r="AA19" s="38">
        <f t="shared" si="30"/>
        <v>0</v>
      </c>
      <c r="AB19" s="38">
        <f t="shared" si="31"/>
        <v>0</v>
      </c>
      <c r="AC19" s="38">
        <f t="shared" si="20"/>
        <v>0</v>
      </c>
    </row>
    <row r="20" spans="1:29" s="35" customFormat="1" ht="24" hidden="1" customHeight="1">
      <c r="A20" s="36">
        <f t="shared" si="21"/>
        <v>0</v>
      </c>
      <c r="B20" s="642">
        <f>+'6-3표준조사 2'!$K$529</f>
        <v>0</v>
      </c>
      <c r="C20" s="676">
        <f>+'6-3표준조사 2'!$L$529</f>
        <v>0</v>
      </c>
      <c r="D20" s="855" t="str">
        <f>+'6-3표준조사 2'!$R$529</f>
        <v>모두베기</v>
      </c>
      <c r="E20" s="850"/>
      <c r="F20" s="850" t="str">
        <f>'6-3표준조사 2'!$K$531</f>
        <v>낙엽송(용)</v>
      </c>
      <c r="G20" s="643">
        <f>+'6-3표준조사 2'!$Q$529</f>
        <v>0</v>
      </c>
      <c r="H20" s="644">
        <f t="shared" si="18"/>
        <v>1260008</v>
      </c>
      <c r="I20" s="644">
        <f t="shared" si="19"/>
        <v>0</v>
      </c>
      <c r="J20" s="644">
        <f>+'5-3단가산출서 2'!$M$345</f>
        <v>1187088</v>
      </c>
      <c r="K20" s="644">
        <f t="shared" si="12"/>
        <v>0</v>
      </c>
      <c r="L20" s="644">
        <f>+'5-3단가산출서 2'!$M$347</f>
        <v>47300</v>
      </c>
      <c r="M20" s="644">
        <f t="shared" si="13"/>
        <v>0</v>
      </c>
      <c r="N20" s="644">
        <f>+'5-3단가산출서 2'!$M$348</f>
        <v>25620</v>
      </c>
      <c r="O20" s="644">
        <f t="shared" si="14"/>
        <v>0</v>
      </c>
      <c r="P20" s="645" t="str">
        <f>'6-3표준조사 2'!$R$531</f>
        <v>3년차 이상</v>
      </c>
      <c r="Q20" s="479" t="s">
        <v>1412</v>
      </c>
      <c r="R20" s="38">
        <f t="shared" si="22"/>
        <v>0</v>
      </c>
      <c r="S20" s="38">
        <f t="shared" si="23"/>
        <v>0</v>
      </c>
      <c r="T20" s="38">
        <f t="shared" si="24"/>
        <v>0</v>
      </c>
      <c r="U20" s="38">
        <f t="shared" si="25"/>
        <v>0</v>
      </c>
      <c r="V20" s="38">
        <f t="shared" si="26"/>
        <v>0</v>
      </c>
      <c r="W20" s="38">
        <f t="shared" si="27"/>
        <v>0</v>
      </c>
      <c r="X20" s="38">
        <f t="shared" si="28"/>
        <v>0</v>
      </c>
      <c r="Y20" s="38">
        <f t="shared" si="29"/>
        <v>0</v>
      </c>
      <c r="Z20" s="38">
        <f t="shared" si="8"/>
        <v>0</v>
      </c>
      <c r="AA20" s="38">
        <f t="shared" si="30"/>
        <v>0</v>
      </c>
      <c r="AB20" s="38">
        <f t="shared" si="31"/>
        <v>0</v>
      </c>
      <c r="AC20" s="38">
        <f t="shared" si="20"/>
        <v>0</v>
      </c>
    </row>
    <row r="21" spans="1:29" s="35" customFormat="1" ht="24" hidden="1" customHeight="1">
      <c r="A21" s="36">
        <f>IF(I21&gt;0,1,)</f>
        <v>0</v>
      </c>
      <c r="B21" s="677" t="str">
        <f>+'6-3표준조사 3'!$K$4</f>
        <v>61-1</v>
      </c>
      <c r="C21" s="678" t="str">
        <f>+'6-3표준조사 3'!$L$4</f>
        <v>15-0</v>
      </c>
      <c r="D21" s="856" t="str">
        <f>+'6-3표준조사 3'!$R$4</f>
        <v>모두베기</v>
      </c>
      <c r="E21" s="851"/>
      <c r="F21" s="851" t="str">
        <f>'6-3표준조사 3'!$K$6</f>
        <v>소나무(용)</v>
      </c>
      <c r="G21" s="679">
        <f>+'6-3표준조사 3'!$Q$4</f>
        <v>0</v>
      </c>
      <c r="H21" s="680">
        <f t="shared" si="18"/>
        <v>1323418</v>
      </c>
      <c r="I21" s="680">
        <f t="shared" si="19"/>
        <v>0</v>
      </c>
      <c r="J21" s="680">
        <f>'5-3단가산출서 3'!$M$30</f>
        <v>1250498</v>
      </c>
      <c r="K21" s="37">
        <f t="shared" si="12"/>
        <v>0</v>
      </c>
      <c r="L21" s="37">
        <f>'5-3단가산출서 3'!$M$32</f>
        <v>47300</v>
      </c>
      <c r="M21" s="37">
        <f t="shared" si="13"/>
        <v>0</v>
      </c>
      <c r="N21" s="37">
        <f>'5-3단가산출서 3'!$M$33</f>
        <v>25620</v>
      </c>
      <c r="O21" s="37">
        <f t="shared" si="14"/>
        <v>0</v>
      </c>
      <c r="P21" s="681" t="str">
        <f>'6-3표준조사 3'!$R$6</f>
        <v>3년차 이상</v>
      </c>
      <c r="Q21" s="480" t="s">
        <v>1091</v>
      </c>
      <c r="R21" s="38">
        <f>IF(D21="둘레베기",G21,)</f>
        <v>0</v>
      </c>
      <c r="S21" s="38">
        <f>IF(D21="둘레베기",K21,)</f>
        <v>0</v>
      </c>
      <c r="T21" s="38">
        <f>IF(D21="둘레베기",M21,)</f>
        <v>0</v>
      </c>
      <c r="U21" s="38">
        <f>IF(D21="둘레베기",O21,)</f>
        <v>0</v>
      </c>
      <c r="V21" s="38">
        <f>IF(D21="줄베기",G21,)</f>
        <v>0</v>
      </c>
      <c r="W21" s="38">
        <f>IF(D21="줄베기",K21,)</f>
        <v>0</v>
      </c>
      <c r="X21" s="38">
        <f>IF(D21="줄베기",M21,)</f>
        <v>0</v>
      </c>
      <c r="Y21" s="38">
        <f>IF(D21="줄베기",O21,)</f>
        <v>0</v>
      </c>
      <c r="Z21" s="38">
        <f t="shared" si="8"/>
        <v>0</v>
      </c>
      <c r="AA21" s="38">
        <f>IF(D21="모두베기",K21,)</f>
        <v>0</v>
      </c>
      <c r="AB21" s="38">
        <f>IF(D21="모두베기",M21,)</f>
        <v>0</v>
      </c>
      <c r="AC21" s="38">
        <f t="shared" si="20"/>
        <v>0</v>
      </c>
    </row>
    <row r="22" spans="1:29" s="35" customFormat="1" ht="24" hidden="1" customHeight="1">
      <c r="A22" s="36">
        <f t="shared" ref="A22:A35" si="32">IF(I22&gt;0,1,)</f>
        <v>0</v>
      </c>
      <c r="B22" s="682" t="str">
        <f>+'6-3표준조사 3'!$K$79</f>
        <v>66-0</v>
      </c>
      <c r="C22" s="683" t="str">
        <f>+'6-3표준조사 3'!$L$79</f>
        <v>14-7</v>
      </c>
      <c r="D22" s="856" t="str">
        <f>+'6-3표준조사 3'!$R$79</f>
        <v>모두베기</v>
      </c>
      <c r="E22" s="851"/>
      <c r="F22" s="851" t="str">
        <f>'6-3표준조사 3'!$K$81</f>
        <v>소나무(용)</v>
      </c>
      <c r="G22" s="679">
        <f>+'6-3표준조사 3'!$Q$79</f>
        <v>0</v>
      </c>
      <c r="H22" s="680">
        <f t="shared" si="18"/>
        <v>1203480</v>
      </c>
      <c r="I22" s="680">
        <f t="shared" si="19"/>
        <v>0</v>
      </c>
      <c r="J22" s="680">
        <f>+'5-3단가산출서 3'!$M$75</f>
        <v>1130560</v>
      </c>
      <c r="K22" s="37">
        <f t="shared" si="12"/>
        <v>0</v>
      </c>
      <c r="L22" s="37">
        <f>+'5-3단가산출서 3'!$M$77</f>
        <v>47300</v>
      </c>
      <c r="M22" s="37">
        <f t="shared" si="13"/>
        <v>0</v>
      </c>
      <c r="N22" s="37">
        <f>+'5-3단가산출서 3'!$M$78</f>
        <v>25620</v>
      </c>
      <c r="O22" s="37">
        <f t="shared" si="14"/>
        <v>0</v>
      </c>
      <c r="P22" s="681" t="str">
        <f>'6-3표준조사 3'!$R$81</f>
        <v>3년차 이상</v>
      </c>
      <c r="Q22" s="480" t="s">
        <v>1092</v>
      </c>
      <c r="R22" s="38">
        <f t="shared" ref="R22:R35" si="33">IF(D22="둘레베기",G22,)</f>
        <v>0</v>
      </c>
      <c r="S22" s="38">
        <f t="shared" ref="S22:S35" si="34">IF(D22="둘레베기",K22,)</f>
        <v>0</v>
      </c>
      <c r="T22" s="38">
        <f t="shared" ref="T22:T35" si="35">IF(D22="둘레베기",M22,)</f>
        <v>0</v>
      </c>
      <c r="U22" s="38">
        <f t="shared" ref="U22:U35" si="36">IF(D22="둘레베기",O22,)</f>
        <v>0</v>
      </c>
      <c r="V22" s="38">
        <f t="shared" ref="V22:V35" si="37">IF(D22="줄베기",G22,)</f>
        <v>0</v>
      </c>
      <c r="W22" s="38">
        <f t="shared" ref="W22:W35" si="38">IF(D22="줄베기",K22,)</f>
        <v>0</v>
      </c>
      <c r="X22" s="38">
        <f t="shared" ref="X22:X35" si="39">IF(D22="줄베기",M22,)</f>
        <v>0</v>
      </c>
      <c r="Y22" s="38">
        <f t="shared" ref="Y22:Y35" si="40">IF(D22="줄베기",O22,)</f>
        <v>0</v>
      </c>
      <c r="Z22" s="38">
        <f t="shared" si="8"/>
        <v>0</v>
      </c>
      <c r="AA22" s="38">
        <f t="shared" ref="AA22:AA35" si="41">IF(D22="모두베기",K22,)</f>
        <v>0</v>
      </c>
      <c r="AB22" s="38">
        <f t="shared" ref="AB22:AB35" si="42">IF(D22="모두베기",M22,)</f>
        <v>0</v>
      </c>
      <c r="AC22" s="38">
        <f t="shared" ref="AC22:AC36" si="43">IF(D22="모두베기",O22,)</f>
        <v>0</v>
      </c>
    </row>
    <row r="23" spans="1:29" s="35" customFormat="1" ht="24" hidden="1" customHeight="1">
      <c r="A23" s="36">
        <f t="shared" si="32"/>
        <v>0</v>
      </c>
      <c r="B23" s="677" t="str">
        <f>+'6-3표준조사 3'!$K$154</f>
        <v>66-0</v>
      </c>
      <c r="C23" s="682" t="str">
        <f>+'6-3표준조사 3'!$L$154</f>
        <v>14-7</v>
      </c>
      <c r="D23" s="856" t="str">
        <f>+'6-3표준조사 3'!$R$154</f>
        <v>모두베기</v>
      </c>
      <c r="E23" s="851"/>
      <c r="F23" s="851" t="str">
        <f>'6-3표준조사 3'!$K$156</f>
        <v>낙엽송(용)</v>
      </c>
      <c r="G23" s="679">
        <f>+'6-3표준조사 3'!$Q$154</f>
        <v>0</v>
      </c>
      <c r="H23" s="680">
        <f t="shared" si="18"/>
        <v>1203480</v>
      </c>
      <c r="I23" s="680">
        <f t="shared" si="19"/>
        <v>0</v>
      </c>
      <c r="J23" s="680">
        <f>+'5-3단가산출서 3'!$M$120</f>
        <v>1130560</v>
      </c>
      <c r="K23" s="37">
        <f t="shared" si="12"/>
        <v>0</v>
      </c>
      <c r="L23" s="37">
        <f>+'5-3단가산출서 3'!$M$122</f>
        <v>47300</v>
      </c>
      <c r="M23" s="37">
        <f t="shared" si="13"/>
        <v>0</v>
      </c>
      <c r="N23" s="37">
        <f>+'5-3단가산출서 3'!$M$123</f>
        <v>25620</v>
      </c>
      <c r="O23" s="37">
        <f t="shared" si="14"/>
        <v>0</v>
      </c>
      <c r="P23" s="684" t="str">
        <f>'6-3표준조사 3'!$R$156</f>
        <v>3년차 이상</v>
      </c>
      <c r="Q23" s="480" t="s">
        <v>1093</v>
      </c>
      <c r="R23" s="38">
        <f t="shared" si="33"/>
        <v>0</v>
      </c>
      <c r="S23" s="38">
        <f t="shared" si="34"/>
        <v>0</v>
      </c>
      <c r="T23" s="38">
        <f t="shared" si="35"/>
        <v>0</v>
      </c>
      <c r="U23" s="38">
        <f t="shared" si="36"/>
        <v>0</v>
      </c>
      <c r="V23" s="38">
        <f t="shared" si="37"/>
        <v>0</v>
      </c>
      <c r="W23" s="38">
        <f t="shared" si="38"/>
        <v>0</v>
      </c>
      <c r="X23" s="38">
        <f t="shared" si="39"/>
        <v>0</v>
      </c>
      <c r="Y23" s="38">
        <f t="shared" si="40"/>
        <v>0</v>
      </c>
      <c r="Z23" s="38">
        <f t="shared" si="8"/>
        <v>0</v>
      </c>
      <c r="AA23" s="38">
        <f t="shared" si="41"/>
        <v>0</v>
      </c>
      <c r="AB23" s="38">
        <f t="shared" si="42"/>
        <v>0</v>
      </c>
      <c r="AC23" s="38">
        <f t="shared" si="43"/>
        <v>0</v>
      </c>
    </row>
    <row r="24" spans="1:29" s="35" customFormat="1" ht="24" hidden="1" customHeight="1">
      <c r="A24" s="36">
        <f t="shared" si="32"/>
        <v>0</v>
      </c>
      <c r="B24" s="677" t="str">
        <f>+'6-3표준조사 3'!$K$229</f>
        <v>9-2</v>
      </c>
      <c r="C24" s="683" t="str">
        <f>+'6-3표준조사 3'!$L$229</f>
        <v>8-0</v>
      </c>
      <c r="D24" s="856" t="str">
        <f>+'6-3표준조사 3'!$R$229</f>
        <v>모두베기</v>
      </c>
      <c r="E24" s="851"/>
      <c r="F24" s="851" t="str">
        <f>'6-3표준조사 3'!$K$231</f>
        <v>소나무(용)</v>
      </c>
      <c r="G24" s="679">
        <f>+'6-3표준조사 3'!$Q$229</f>
        <v>0</v>
      </c>
      <c r="H24" s="680">
        <f t="shared" si="18"/>
        <v>1203480</v>
      </c>
      <c r="I24" s="680">
        <f t="shared" si="19"/>
        <v>0</v>
      </c>
      <c r="J24" s="680">
        <f>+'5-3단가산출서 3'!$M$165</f>
        <v>1130560</v>
      </c>
      <c r="K24" s="37">
        <f t="shared" si="12"/>
        <v>0</v>
      </c>
      <c r="L24" s="37">
        <f>+'5-3단가산출서 3'!$M$167</f>
        <v>47300</v>
      </c>
      <c r="M24" s="37">
        <f t="shared" si="13"/>
        <v>0</v>
      </c>
      <c r="N24" s="37">
        <f>+'5-3단가산출서 3'!$M$168</f>
        <v>25620</v>
      </c>
      <c r="O24" s="37">
        <f t="shared" si="14"/>
        <v>0</v>
      </c>
      <c r="P24" s="681" t="str">
        <f>'6-3표준조사 3'!$R$231</f>
        <v>3년차 이상</v>
      </c>
      <c r="Q24" s="480" t="s">
        <v>1094</v>
      </c>
      <c r="R24" s="38">
        <f t="shared" si="33"/>
        <v>0</v>
      </c>
      <c r="S24" s="38">
        <f t="shared" si="34"/>
        <v>0</v>
      </c>
      <c r="T24" s="38">
        <f t="shared" si="35"/>
        <v>0</v>
      </c>
      <c r="U24" s="38">
        <f t="shared" si="36"/>
        <v>0</v>
      </c>
      <c r="V24" s="38">
        <f t="shared" si="37"/>
        <v>0</v>
      </c>
      <c r="W24" s="38">
        <f t="shared" si="38"/>
        <v>0</v>
      </c>
      <c r="X24" s="38">
        <f t="shared" si="39"/>
        <v>0</v>
      </c>
      <c r="Y24" s="38">
        <f t="shared" si="40"/>
        <v>0</v>
      </c>
      <c r="Z24" s="38">
        <f t="shared" ref="Z24:Z35" si="44">IF(D24="모두베기",G24,)</f>
        <v>0</v>
      </c>
      <c r="AA24" s="38">
        <f t="shared" si="41"/>
        <v>0</v>
      </c>
      <c r="AB24" s="38">
        <f t="shared" si="42"/>
        <v>0</v>
      </c>
      <c r="AC24" s="38">
        <f t="shared" si="43"/>
        <v>0</v>
      </c>
    </row>
    <row r="25" spans="1:29" s="35" customFormat="1" ht="24" hidden="1" customHeight="1">
      <c r="A25" s="36">
        <f t="shared" si="32"/>
        <v>0</v>
      </c>
      <c r="B25" s="677" t="str">
        <f>+'6-3표준조사 3'!$K$304</f>
        <v>62-0</v>
      </c>
      <c r="C25" s="683" t="str">
        <f>+'6-3표준조사 3'!$L$304</f>
        <v>14-0</v>
      </c>
      <c r="D25" s="856" t="str">
        <f>+'6-3표준조사 3'!$R$304</f>
        <v>모두베기</v>
      </c>
      <c r="E25" s="851"/>
      <c r="F25" s="851" t="str">
        <f>'6-3표준조사 3'!$K$306</f>
        <v>헛개(노)</v>
      </c>
      <c r="G25" s="679">
        <f>+'6-3표준조사 3'!$Q$304</f>
        <v>0</v>
      </c>
      <c r="H25" s="680">
        <f t="shared" si="18"/>
        <v>1260008</v>
      </c>
      <c r="I25" s="680">
        <f t="shared" si="19"/>
        <v>0</v>
      </c>
      <c r="J25" s="680">
        <f>+'5-3단가산출서 3'!$M$210</f>
        <v>1187088</v>
      </c>
      <c r="K25" s="37">
        <f t="shared" si="12"/>
        <v>0</v>
      </c>
      <c r="L25" s="37">
        <f>+'5-3단가산출서 3'!$M$212</f>
        <v>47300</v>
      </c>
      <c r="M25" s="37">
        <f t="shared" si="13"/>
        <v>0</v>
      </c>
      <c r="N25" s="37">
        <f>+'5-3단가산출서 3'!$M$213</f>
        <v>25620</v>
      </c>
      <c r="O25" s="37">
        <f t="shared" si="14"/>
        <v>0</v>
      </c>
      <c r="P25" s="684" t="str">
        <f>'6-3표준조사 3'!$R$306</f>
        <v>3년차 이상</v>
      </c>
      <c r="Q25" s="480" t="s">
        <v>1095</v>
      </c>
      <c r="R25" s="38">
        <f t="shared" si="33"/>
        <v>0</v>
      </c>
      <c r="S25" s="38">
        <f t="shared" si="34"/>
        <v>0</v>
      </c>
      <c r="T25" s="38">
        <f t="shared" si="35"/>
        <v>0</v>
      </c>
      <c r="U25" s="38">
        <f t="shared" si="36"/>
        <v>0</v>
      </c>
      <c r="V25" s="38">
        <f t="shared" si="37"/>
        <v>0</v>
      </c>
      <c r="W25" s="38">
        <f t="shared" si="38"/>
        <v>0</v>
      </c>
      <c r="X25" s="38">
        <f t="shared" si="39"/>
        <v>0</v>
      </c>
      <c r="Y25" s="38">
        <f t="shared" si="40"/>
        <v>0</v>
      </c>
      <c r="Z25" s="38">
        <f t="shared" si="44"/>
        <v>0</v>
      </c>
      <c r="AA25" s="38">
        <f t="shared" si="41"/>
        <v>0</v>
      </c>
      <c r="AB25" s="38">
        <f t="shared" si="42"/>
        <v>0</v>
      </c>
      <c r="AC25" s="38">
        <f t="shared" si="43"/>
        <v>0</v>
      </c>
    </row>
    <row r="26" spans="1:29" s="35" customFormat="1" ht="24" hidden="1" customHeight="1">
      <c r="A26" s="36">
        <f t="shared" si="32"/>
        <v>0</v>
      </c>
      <c r="B26" s="677" t="str">
        <f>+'6-3표준조사 3'!$K$379</f>
        <v>62-0</v>
      </c>
      <c r="C26" s="682" t="str">
        <f>+'6-3표준조사 3'!$L$379</f>
        <v>14-0</v>
      </c>
      <c r="D26" s="856" t="str">
        <f>+'6-3표준조사 3'!$R$379</f>
        <v>모두베기</v>
      </c>
      <c r="E26" s="851"/>
      <c r="F26" s="851" t="str">
        <f>'6-3표준조사 3'!$K$381</f>
        <v>아까시(노)</v>
      </c>
      <c r="G26" s="679">
        <f>+'6-3표준조사 3'!$Q$379</f>
        <v>0</v>
      </c>
      <c r="H26" s="680">
        <f t="shared" si="18"/>
        <v>1260008</v>
      </c>
      <c r="I26" s="680">
        <f t="shared" si="19"/>
        <v>0</v>
      </c>
      <c r="J26" s="680">
        <f>+'5-3단가산출서 3'!$M$255</f>
        <v>1187088</v>
      </c>
      <c r="K26" s="37">
        <f t="shared" si="12"/>
        <v>0</v>
      </c>
      <c r="L26" s="37">
        <f>+'5-3단가산출서 3'!$M$257</f>
        <v>47300</v>
      </c>
      <c r="M26" s="37">
        <f t="shared" si="13"/>
        <v>0</v>
      </c>
      <c r="N26" s="37">
        <f>+'5-3단가산출서 3'!$M$258</f>
        <v>25620</v>
      </c>
      <c r="O26" s="37">
        <f t="shared" si="14"/>
        <v>0</v>
      </c>
      <c r="P26" s="681" t="str">
        <f>'6-3표준조사 3'!$R$381</f>
        <v>3년차 이상</v>
      </c>
      <c r="Q26" s="480" t="s">
        <v>1096</v>
      </c>
      <c r="R26" s="38">
        <f t="shared" si="33"/>
        <v>0</v>
      </c>
      <c r="S26" s="38">
        <f t="shared" si="34"/>
        <v>0</v>
      </c>
      <c r="T26" s="38">
        <f t="shared" si="35"/>
        <v>0</v>
      </c>
      <c r="U26" s="38">
        <f t="shared" si="36"/>
        <v>0</v>
      </c>
      <c r="V26" s="38">
        <f t="shared" si="37"/>
        <v>0</v>
      </c>
      <c r="W26" s="38">
        <f t="shared" si="38"/>
        <v>0</v>
      </c>
      <c r="X26" s="38">
        <f t="shared" si="39"/>
        <v>0</v>
      </c>
      <c r="Y26" s="38">
        <f t="shared" si="40"/>
        <v>0</v>
      </c>
      <c r="Z26" s="38">
        <f t="shared" si="44"/>
        <v>0</v>
      </c>
      <c r="AA26" s="38">
        <f t="shared" si="41"/>
        <v>0</v>
      </c>
      <c r="AB26" s="38">
        <f t="shared" si="42"/>
        <v>0</v>
      </c>
      <c r="AC26" s="38">
        <f t="shared" si="43"/>
        <v>0</v>
      </c>
    </row>
    <row r="27" spans="1:29" s="35" customFormat="1" ht="24" hidden="1" customHeight="1">
      <c r="A27" s="36">
        <f t="shared" si="32"/>
        <v>0</v>
      </c>
      <c r="B27" s="677" t="str">
        <f>+'6-3표준조사 3'!$K$454</f>
        <v>62-0</v>
      </c>
      <c r="C27" s="682" t="str">
        <f>+'6-3표준조사 3'!$L$454</f>
        <v>14-0</v>
      </c>
      <c r="D27" s="856" t="str">
        <f>+'6-3표준조사 3'!$R$454</f>
        <v>모두베기</v>
      </c>
      <c r="E27" s="851"/>
      <c r="F27" s="851" t="str">
        <f>'6-3표준조사 3'!$K$456</f>
        <v>산벚(노)</v>
      </c>
      <c r="G27" s="679">
        <f>+'6-3표준조사 3'!$Q$454</f>
        <v>0</v>
      </c>
      <c r="H27" s="680">
        <f t="shared" si="18"/>
        <v>1260008</v>
      </c>
      <c r="I27" s="680">
        <f t="shared" si="19"/>
        <v>0</v>
      </c>
      <c r="J27" s="680">
        <f>+'5-3단가산출서 3'!$M$300</f>
        <v>1187088</v>
      </c>
      <c r="K27" s="37">
        <f t="shared" si="12"/>
        <v>0</v>
      </c>
      <c r="L27" s="37">
        <f>+'5-3단가산출서 3'!$M$302</f>
        <v>47300</v>
      </c>
      <c r="M27" s="37">
        <f t="shared" si="13"/>
        <v>0</v>
      </c>
      <c r="N27" s="37">
        <f>+'5-3단가산출서 3'!$M$303</f>
        <v>25620</v>
      </c>
      <c r="O27" s="37">
        <f t="shared" si="14"/>
        <v>0</v>
      </c>
      <c r="P27" s="681" t="str">
        <f>'6-3표준조사 3'!$R$456</f>
        <v>3년차 이상</v>
      </c>
      <c r="Q27" s="480" t="s">
        <v>1097</v>
      </c>
      <c r="R27" s="38">
        <f t="shared" si="33"/>
        <v>0</v>
      </c>
      <c r="S27" s="38">
        <f t="shared" si="34"/>
        <v>0</v>
      </c>
      <c r="T27" s="38">
        <f t="shared" si="35"/>
        <v>0</v>
      </c>
      <c r="U27" s="38">
        <f t="shared" si="36"/>
        <v>0</v>
      </c>
      <c r="V27" s="38">
        <f t="shared" si="37"/>
        <v>0</v>
      </c>
      <c r="W27" s="38">
        <f t="shared" si="38"/>
        <v>0</v>
      </c>
      <c r="X27" s="38">
        <f t="shared" si="39"/>
        <v>0</v>
      </c>
      <c r="Y27" s="38">
        <f t="shared" si="40"/>
        <v>0</v>
      </c>
      <c r="Z27" s="38">
        <f t="shared" si="44"/>
        <v>0</v>
      </c>
      <c r="AA27" s="38">
        <f t="shared" si="41"/>
        <v>0</v>
      </c>
      <c r="AB27" s="38">
        <f t="shared" si="42"/>
        <v>0</v>
      </c>
      <c r="AC27" s="38">
        <f t="shared" si="43"/>
        <v>0</v>
      </c>
    </row>
    <row r="28" spans="1:29" s="35" customFormat="1" ht="24" hidden="1" customHeight="1">
      <c r="A28" s="36">
        <f t="shared" si="32"/>
        <v>0</v>
      </c>
      <c r="B28" s="677" t="str">
        <f>+'6-3표준조사 3'!$K$529</f>
        <v>61-0</v>
      </c>
      <c r="C28" s="683" t="str">
        <f>+'6-3표준조사 3'!$L$529</f>
        <v>20-6</v>
      </c>
      <c r="D28" s="856" t="str">
        <f>+'6-3표준조사 3'!$R$529</f>
        <v>모두베기</v>
      </c>
      <c r="E28" s="851"/>
      <c r="F28" s="851" t="str">
        <f>'6-3표준조사 3'!$K$531</f>
        <v>소나무(용)</v>
      </c>
      <c r="G28" s="679">
        <f>+'6-3표준조사 3'!$Q$529</f>
        <v>0</v>
      </c>
      <c r="H28" s="680">
        <f t="shared" si="18"/>
        <v>1373064</v>
      </c>
      <c r="I28" s="680">
        <f t="shared" si="19"/>
        <v>0</v>
      </c>
      <c r="J28" s="680">
        <f>+'5-3단가산출서 3'!$M$345</f>
        <v>1300144</v>
      </c>
      <c r="K28" s="37">
        <f t="shared" si="12"/>
        <v>0</v>
      </c>
      <c r="L28" s="37">
        <f>+'5-3단가산출서 3'!$M$347</f>
        <v>47300</v>
      </c>
      <c r="M28" s="37">
        <f t="shared" si="13"/>
        <v>0</v>
      </c>
      <c r="N28" s="37">
        <f>+'5-3단가산출서 3'!$M$348</f>
        <v>25620</v>
      </c>
      <c r="O28" s="37">
        <f t="shared" si="14"/>
        <v>0</v>
      </c>
      <c r="P28" s="681" t="str">
        <f>'6-3표준조사 3'!$R$531</f>
        <v>3년차 이상</v>
      </c>
      <c r="Q28" s="480" t="s">
        <v>1098</v>
      </c>
      <c r="R28" s="38">
        <f t="shared" si="33"/>
        <v>0</v>
      </c>
      <c r="S28" s="38">
        <f t="shared" si="34"/>
        <v>0</v>
      </c>
      <c r="T28" s="38">
        <f t="shared" si="35"/>
        <v>0</v>
      </c>
      <c r="U28" s="38">
        <f t="shared" si="36"/>
        <v>0</v>
      </c>
      <c r="V28" s="38">
        <f t="shared" si="37"/>
        <v>0</v>
      </c>
      <c r="W28" s="38">
        <f t="shared" si="38"/>
        <v>0</v>
      </c>
      <c r="X28" s="38">
        <f t="shared" si="39"/>
        <v>0</v>
      </c>
      <c r="Y28" s="38">
        <f t="shared" si="40"/>
        <v>0</v>
      </c>
      <c r="Z28" s="38">
        <f t="shared" si="44"/>
        <v>0</v>
      </c>
      <c r="AA28" s="38">
        <f t="shared" si="41"/>
        <v>0</v>
      </c>
      <c r="AB28" s="38">
        <f t="shared" si="42"/>
        <v>0</v>
      </c>
      <c r="AC28" s="38">
        <f t="shared" si="43"/>
        <v>0</v>
      </c>
    </row>
    <row r="29" spans="1:29" s="35" customFormat="1" ht="24" hidden="1" customHeight="1">
      <c r="A29" s="36">
        <f t="shared" si="32"/>
        <v>0</v>
      </c>
      <c r="B29" s="685" t="str">
        <f>+'6-3표준조사 4'!$K$4</f>
        <v>7-0</v>
      </c>
      <c r="C29" s="686" t="str">
        <f>+'6-3표준조사 4'!$L$4</f>
        <v>10-0</v>
      </c>
      <c r="D29" s="857" t="str">
        <f>+'6-3표준조사 4'!$R$4</f>
        <v>모두베기</v>
      </c>
      <c r="E29" s="852"/>
      <c r="F29" s="852" t="str">
        <f>'6-3표준조사 4'!$K$6</f>
        <v>낙엽송(용)</v>
      </c>
      <c r="G29" s="687">
        <f>+'6-3표준조사 4'!$Q$4</f>
        <v>0</v>
      </c>
      <c r="H29" s="688">
        <f t="shared" si="18"/>
        <v>1260008</v>
      </c>
      <c r="I29" s="688">
        <f t="shared" si="19"/>
        <v>0</v>
      </c>
      <c r="J29" s="688">
        <f>'5-3단가산출서 4'!$M$30</f>
        <v>1187088</v>
      </c>
      <c r="K29" s="688">
        <f t="shared" si="12"/>
        <v>0</v>
      </c>
      <c r="L29" s="688">
        <f>'5-3단가산출서 4'!$M$32</f>
        <v>47300</v>
      </c>
      <c r="M29" s="688">
        <f t="shared" si="13"/>
        <v>0</v>
      </c>
      <c r="N29" s="688">
        <f>'5-3단가산출서 4'!$M$33</f>
        <v>25620</v>
      </c>
      <c r="O29" s="688">
        <f t="shared" si="14"/>
        <v>0</v>
      </c>
      <c r="P29" s="689" t="str">
        <f>'6-3표준조사 4'!$R$6</f>
        <v>3년차 이상</v>
      </c>
      <c r="Q29" s="480" t="s">
        <v>1413</v>
      </c>
      <c r="R29" s="38">
        <f t="shared" si="33"/>
        <v>0</v>
      </c>
      <c r="S29" s="38">
        <f t="shared" si="34"/>
        <v>0</v>
      </c>
      <c r="T29" s="38">
        <f t="shared" si="35"/>
        <v>0</v>
      </c>
      <c r="U29" s="38">
        <f t="shared" si="36"/>
        <v>0</v>
      </c>
      <c r="V29" s="38">
        <f t="shared" si="37"/>
        <v>0</v>
      </c>
      <c r="W29" s="38">
        <f t="shared" si="38"/>
        <v>0</v>
      </c>
      <c r="X29" s="38">
        <f t="shared" si="39"/>
        <v>0</v>
      </c>
      <c r="Y29" s="38">
        <f t="shared" si="40"/>
        <v>0</v>
      </c>
      <c r="Z29" s="38">
        <f t="shared" si="44"/>
        <v>0</v>
      </c>
      <c r="AA29" s="38">
        <f t="shared" si="41"/>
        <v>0</v>
      </c>
      <c r="AB29" s="38">
        <f t="shared" si="42"/>
        <v>0</v>
      </c>
      <c r="AC29" s="38">
        <f t="shared" si="43"/>
        <v>0</v>
      </c>
    </row>
    <row r="30" spans="1:29" s="35" customFormat="1" ht="24" hidden="1" customHeight="1">
      <c r="A30" s="36">
        <f t="shared" si="32"/>
        <v>0</v>
      </c>
      <c r="B30" s="690" t="str">
        <f>+'6-3표준조사 4'!$K$79</f>
        <v>9-3</v>
      </c>
      <c r="C30" s="691" t="str">
        <f>+'6-3표준조사 4'!$L$79</f>
        <v>6-0</v>
      </c>
      <c r="D30" s="857" t="str">
        <f>+'6-3표준조사 4'!$R$79</f>
        <v>모두베기</v>
      </c>
      <c r="E30" s="852"/>
      <c r="F30" s="852">
        <f>'6-3표준조사 4'!$K$81</f>
        <v>0</v>
      </c>
      <c r="G30" s="687">
        <f>+'6-3표준조사 4'!$Q$79</f>
        <v>0</v>
      </c>
      <c r="H30" s="688">
        <f t="shared" si="18"/>
        <v>1316536</v>
      </c>
      <c r="I30" s="688">
        <f t="shared" si="19"/>
        <v>0</v>
      </c>
      <c r="J30" s="688">
        <f>+'5-3단가산출서 4'!$M$75</f>
        <v>1243616</v>
      </c>
      <c r="K30" s="688">
        <f t="shared" si="12"/>
        <v>0</v>
      </c>
      <c r="L30" s="688">
        <f>+'5-3단가산출서 4'!$M$77</f>
        <v>47300</v>
      </c>
      <c r="M30" s="688">
        <f t="shared" si="13"/>
        <v>0</v>
      </c>
      <c r="N30" s="688">
        <f>+'5-3단가산출서 4'!$M$78</f>
        <v>25620</v>
      </c>
      <c r="O30" s="688">
        <f t="shared" si="14"/>
        <v>0</v>
      </c>
      <c r="P30" s="689" t="str">
        <f>'6-3표준조사 4'!$R$81</f>
        <v>3년차 이상</v>
      </c>
      <c r="Q30" s="480" t="s">
        <v>1414</v>
      </c>
      <c r="R30" s="38">
        <f t="shared" si="33"/>
        <v>0</v>
      </c>
      <c r="S30" s="38">
        <f t="shared" si="34"/>
        <v>0</v>
      </c>
      <c r="T30" s="38">
        <f t="shared" si="35"/>
        <v>0</v>
      </c>
      <c r="U30" s="38">
        <f t="shared" si="36"/>
        <v>0</v>
      </c>
      <c r="V30" s="38">
        <f t="shared" si="37"/>
        <v>0</v>
      </c>
      <c r="W30" s="38">
        <f t="shared" si="38"/>
        <v>0</v>
      </c>
      <c r="X30" s="38">
        <f t="shared" si="39"/>
        <v>0</v>
      </c>
      <c r="Y30" s="38">
        <f t="shared" si="40"/>
        <v>0</v>
      </c>
      <c r="Z30" s="38">
        <f t="shared" si="44"/>
        <v>0</v>
      </c>
      <c r="AA30" s="38">
        <f t="shared" si="41"/>
        <v>0</v>
      </c>
      <c r="AB30" s="38">
        <f t="shared" si="42"/>
        <v>0</v>
      </c>
      <c r="AC30" s="38">
        <f t="shared" si="43"/>
        <v>0</v>
      </c>
    </row>
    <row r="31" spans="1:29" s="35" customFormat="1" ht="24" hidden="1" customHeight="1">
      <c r="A31" s="36">
        <f>IF(I31&gt;0,1,)</f>
        <v>0</v>
      </c>
      <c r="B31" s="685" t="str">
        <f>+'6-3표준조사 4'!$K$154</f>
        <v>62-0</v>
      </c>
      <c r="C31" s="690" t="str">
        <f>+'6-3표준조사 4'!$L$154</f>
        <v>24-0</v>
      </c>
      <c r="D31" s="857" t="str">
        <f>+'6-3표준조사 4'!$R$154</f>
        <v>모두베기</v>
      </c>
      <c r="E31" s="852"/>
      <c r="F31" s="852" t="str">
        <f>'6-3표준조사 4'!$K$156</f>
        <v>산벚(노)</v>
      </c>
      <c r="G31" s="687">
        <f>+'6-3표준조사 4'!$Q$154</f>
        <v>0</v>
      </c>
      <c r="H31" s="688">
        <f t="shared" si="18"/>
        <v>227129</v>
      </c>
      <c r="I31" s="688">
        <f t="shared" si="19"/>
        <v>0</v>
      </c>
      <c r="J31" s="688">
        <f>+'5-3단가산출서 4'!$M$120</f>
        <v>227129</v>
      </c>
      <c r="K31" s="688">
        <f t="shared" si="12"/>
        <v>0</v>
      </c>
      <c r="L31" s="688">
        <f>+'5-3단가산출서 4'!$M$122</f>
        <v>0</v>
      </c>
      <c r="M31" s="688">
        <f t="shared" si="13"/>
        <v>0</v>
      </c>
      <c r="N31" s="688">
        <f>+'5-3단가산출서 4'!$M$123</f>
        <v>0</v>
      </c>
      <c r="O31" s="688">
        <f t="shared" si="14"/>
        <v>0</v>
      </c>
      <c r="P31" s="692">
        <f>'6-3표준조사 4'!$R$156</f>
        <v>0</v>
      </c>
      <c r="Q31" s="480" t="s">
        <v>1415</v>
      </c>
      <c r="R31" s="38">
        <f>IF(D31="둘레베기",G31,)</f>
        <v>0</v>
      </c>
      <c r="S31" s="38">
        <f>IF(D31="둘레베기",K31,)</f>
        <v>0</v>
      </c>
      <c r="T31" s="38">
        <f>IF(D31="둘레베기",M31,)</f>
        <v>0</v>
      </c>
      <c r="U31" s="38">
        <f>IF(D31="둘레베기",O31,)</f>
        <v>0</v>
      </c>
      <c r="V31" s="38">
        <f>IF(D31="줄베기",G31,)</f>
        <v>0</v>
      </c>
      <c r="W31" s="38">
        <f>IF(D31="줄베기",K31,)</f>
        <v>0</v>
      </c>
      <c r="X31" s="38">
        <f>IF(D31="줄베기",M31,)</f>
        <v>0</v>
      </c>
      <c r="Y31" s="38">
        <f>IF(D31="줄베기",O31,)</f>
        <v>0</v>
      </c>
      <c r="Z31" s="38">
        <f>IF(D31="모두베기",G31,)</f>
        <v>0</v>
      </c>
      <c r="AA31" s="38">
        <f>IF(D31="모두베기",K31,)</f>
        <v>0</v>
      </c>
      <c r="AB31" s="38">
        <f>IF(D31="모두베기",M31,)</f>
        <v>0</v>
      </c>
      <c r="AC31" s="38">
        <f t="shared" si="43"/>
        <v>0</v>
      </c>
    </row>
    <row r="32" spans="1:29" s="35" customFormat="1" ht="24" hidden="1" customHeight="1">
      <c r="A32" s="36">
        <f>IF(I32&gt;0,1,)</f>
        <v>0</v>
      </c>
      <c r="B32" s="685" t="str">
        <f>+'6-3표준조사 4'!$K$229</f>
        <v>62-0</v>
      </c>
      <c r="C32" s="691" t="str">
        <f>+'6-3표준조사 4'!$L$229</f>
        <v>24-0</v>
      </c>
      <c r="D32" s="857" t="str">
        <f>+'6-3표준조사 4'!$R$229</f>
        <v>모두베기</v>
      </c>
      <c r="E32" s="852"/>
      <c r="F32" s="852" t="str">
        <f>'6-3표준조사 4'!$K$231</f>
        <v>상수리(노)</v>
      </c>
      <c r="G32" s="687">
        <f>+'6-3표준조사 4'!$Q$229</f>
        <v>0</v>
      </c>
      <c r="H32" s="688">
        <f t="shared" si="18"/>
        <v>240895</v>
      </c>
      <c r="I32" s="688">
        <f t="shared" si="19"/>
        <v>0</v>
      </c>
      <c r="J32" s="688">
        <f>+'5-3단가산출서 4'!$M$165</f>
        <v>240895</v>
      </c>
      <c r="K32" s="688">
        <f t="shared" si="12"/>
        <v>0</v>
      </c>
      <c r="L32" s="688">
        <f>+'5-3단가산출서 4'!$M$167</f>
        <v>0</v>
      </c>
      <c r="M32" s="688">
        <f t="shared" si="13"/>
        <v>0</v>
      </c>
      <c r="N32" s="688">
        <f>+'5-3단가산출서 4'!$M$168</f>
        <v>0</v>
      </c>
      <c r="O32" s="688">
        <f t="shared" si="14"/>
        <v>0</v>
      </c>
      <c r="P32" s="689">
        <f>'6-3표준조사 4'!$R$231</f>
        <v>0</v>
      </c>
      <c r="Q32" s="480" t="s">
        <v>1416</v>
      </c>
      <c r="R32" s="38">
        <f>IF(D32="둘레베기",G32,)</f>
        <v>0</v>
      </c>
      <c r="S32" s="38">
        <f>IF(D32="둘레베기",K32,)</f>
        <v>0</v>
      </c>
      <c r="T32" s="38">
        <f>IF(D32="둘레베기",M32,)</f>
        <v>0</v>
      </c>
      <c r="U32" s="38">
        <f>IF(D32="둘레베기",O32,)</f>
        <v>0</v>
      </c>
      <c r="V32" s="38">
        <f>IF(D32="줄베기",G32,)</f>
        <v>0</v>
      </c>
      <c r="W32" s="38">
        <f>IF(D32="줄베기",K32,)</f>
        <v>0</v>
      </c>
      <c r="X32" s="38">
        <f>IF(D32="줄베기",M32,)</f>
        <v>0</v>
      </c>
      <c r="Y32" s="38">
        <f>IF(D32="줄베기",O32,)</f>
        <v>0</v>
      </c>
      <c r="Z32" s="38">
        <f>IF(D32="모두베기",G32,)</f>
        <v>0</v>
      </c>
      <c r="AA32" s="38">
        <f>IF(D32="모두베기",K32,)</f>
        <v>0</v>
      </c>
      <c r="AB32" s="38">
        <f>IF(D32="모두베기",M32,)</f>
        <v>0</v>
      </c>
      <c r="AC32" s="38">
        <f t="shared" si="43"/>
        <v>0</v>
      </c>
    </row>
    <row r="33" spans="1:29" s="35" customFormat="1" ht="24" hidden="1" customHeight="1">
      <c r="A33" s="36">
        <f>IF(I33&gt;0,1,)</f>
        <v>0</v>
      </c>
      <c r="B33" s="685" t="str">
        <f>+'6-3표준조사 4'!$K$304</f>
        <v>62-0</v>
      </c>
      <c r="C33" s="691" t="str">
        <f>+'6-3표준조사 4'!$L$304</f>
        <v>24-0</v>
      </c>
      <c r="D33" s="857" t="str">
        <f>+'6-3표준조사 4'!$R$304</f>
        <v>모두베기</v>
      </c>
      <c r="E33" s="852"/>
      <c r="F33" s="852" t="str">
        <f>'6-3표준조사 4'!$K$306</f>
        <v>자작(용)</v>
      </c>
      <c r="G33" s="687">
        <f>+'6-3표준조사 4'!$Q$304</f>
        <v>0</v>
      </c>
      <c r="H33" s="688">
        <f t="shared" si="18"/>
        <v>6882</v>
      </c>
      <c r="I33" s="688">
        <f t="shared" si="19"/>
        <v>0</v>
      </c>
      <c r="J33" s="688">
        <f>+'5-3단가산출서 4'!$M$210</f>
        <v>6882</v>
      </c>
      <c r="K33" s="688">
        <f t="shared" si="12"/>
        <v>0</v>
      </c>
      <c r="L33" s="688">
        <f>+'5-3단가산출서 4'!$M$212</f>
        <v>0</v>
      </c>
      <c r="M33" s="688">
        <f t="shared" si="13"/>
        <v>0</v>
      </c>
      <c r="N33" s="688">
        <f>+'5-3단가산출서 4'!$M$213</f>
        <v>0</v>
      </c>
      <c r="O33" s="688">
        <f t="shared" si="14"/>
        <v>0</v>
      </c>
      <c r="P33" s="692">
        <f>'6-3표준조사 4'!$R$306</f>
        <v>0</v>
      </c>
      <c r="Q33" s="480" t="s">
        <v>1099</v>
      </c>
      <c r="R33" s="38">
        <f>IF(D33="둘레베기",G33,)</f>
        <v>0</v>
      </c>
      <c r="S33" s="38">
        <f>IF(D33="둘레베기",K33,)</f>
        <v>0</v>
      </c>
      <c r="T33" s="38">
        <f>IF(D33="둘레베기",M33,)</f>
        <v>0</v>
      </c>
      <c r="U33" s="38">
        <f>IF(D33="둘레베기",O33,)</f>
        <v>0</v>
      </c>
      <c r="V33" s="38">
        <f>IF(D33="줄베기",G33,)</f>
        <v>0</v>
      </c>
      <c r="W33" s="38">
        <f>IF(D33="줄베기",K33,)</f>
        <v>0</v>
      </c>
      <c r="X33" s="38">
        <f>IF(D33="줄베기",M33,)</f>
        <v>0</v>
      </c>
      <c r="Y33" s="38">
        <f>IF(D33="줄베기",O33,)</f>
        <v>0</v>
      </c>
      <c r="Z33" s="38">
        <f>IF(D33="모두베기",G33,)</f>
        <v>0</v>
      </c>
      <c r="AA33" s="38">
        <f>IF(D33="모두베기",K33,)</f>
        <v>0</v>
      </c>
      <c r="AB33" s="38">
        <f>IF(D33="모두베기",M33,)</f>
        <v>0</v>
      </c>
      <c r="AC33" s="38">
        <f t="shared" si="43"/>
        <v>0</v>
      </c>
    </row>
    <row r="34" spans="1:29" s="35" customFormat="1" ht="24" hidden="1" customHeight="1">
      <c r="A34" s="36">
        <f>IF(I34&gt;0,1,)</f>
        <v>0</v>
      </c>
      <c r="B34" s="685" t="str">
        <f>+'6-3표준조사 4'!$K$379</f>
        <v>7-0</v>
      </c>
      <c r="C34" s="690" t="str">
        <f>+'6-3표준조사 4'!$L$379</f>
        <v>10-0</v>
      </c>
      <c r="D34" s="857" t="str">
        <f>+'6-3표준조사 4'!$R$379</f>
        <v>모두베기</v>
      </c>
      <c r="E34" s="852"/>
      <c r="F34" s="852" t="str">
        <f>'6-3표준조사 4'!$K$381</f>
        <v>낙엽송(용)</v>
      </c>
      <c r="G34" s="687">
        <f>+'6-3표준조사 4'!$Q$379</f>
        <v>0</v>
      </c>
      <c r="H34" s="688">
        <f t="shared" si="18"/>
        <v>1266890</v>
      </c>
      <c r="I34" s="688">
        <f t="shared" si="19"/>
        <v>0</v>
      </c>
      <c r="J34" s="688">
        <f>+'5-3단가산출서 4'!$M$255</f>
        <v>1193970</v>
      </c>
      <c r="K34" s="688">
        <f t="shared" si="12"/>
        <v>0</v>
      </c>
      <c r="L34" s="688">
        <f>+'5-3단가산출서 4'!$M$257</f>
        <v>47300</v>
      </c>
      <c r="M34" s="688">
        <f t="shared" si="13"/>
        <v>0</v>
      </c>
      <c r="N34" s="688">
        <f>+'5-3단가산출서 4'!$M$258</f>
        <v>25620</v>
      </c>
      <c r="O34" s="688">
        <f t="shared" si="14"/>
        <v>0</v>
      </c>
      <c r="P34" s="689" t="str">
        <f>'6-3표준조사 4'!$R$381</f>
        <v>3년차 이상</v>
      </c>
      <c r="Q34" s="480" t="s">
        <v>1417</v>
      </c>
      <c r="R34" s="38">
        <f>IF(D34="둘레베기",G34,)</f>
        <v>0</v>
      </c>
      <c r="S34" s="38">
        <f>IF(D34="둘레베기",K34,)</f>
        <v>0</v>
      </c>
      <c r="T34" s="38">
        <f>IF(D34="둘레베기",M34,)</f>
        <v>0</v>
      </c>
      <c r="U34" s="38">
        <f>IF(D34="둘레베기",O34,)</f>
        <v>0</v>
      </c>
      <c r="V34" s="38">
        <f>IF(D34="줄베기",G34,)</f>
        <v>0</v>
      </c>
      <c r="W34" s="38">
        <f>IF(D34="줄베기",K34,)</f>
        <v>0</v>
      </c>
      <c r="X34" s="38">
        <f>IF(D34="줄베기",M34,)</f>
        <v>0</v>
      </c>
      <c r="Y34" s="38">
        <f>IF(D34="줄베기",O34,)</f>
        <v>0</v>
      </c>
      <c r="Z34" s="38">
        <f>IF(D34="모두베기",G34,)</f>
        <v>0</v>
      </c>
      <c r="AA34" s="38">
        <f>IF(D34="모두베기",K34,)</f>
        <v>0</v>
      </c>
      <c r="AB34" s="38">
        <f>IF(D34="모두베기",M34,)</f>
        <v>0</v>
      </c>
      <c r="AC34" s="38">
        <f t="shared" si="43"/>
        <v>0</v>
      </c>
    </row>
    <row r="35" spans="1:29" s="35" customFormat="1" ht="24" hidden="1" customHeight="1">
      <c r="A35" s="36">
        <f t="shared" si="32"/>
        <v>0</v>
      </c>
      <c r="B35" s="685" t="str">
        <f>+'6-3표준조사 4'!$K$454</f>
        <v>9-3</v>
      </c>
      <c r="C35" s="690" t="str">
        <f>+'6-3표준조사 4'!$L$454</f>
        <v>6-0</v>
      </c>
      <c r="D35" s="857" t="str">
        <f>+'6-3표준조사 4'!$R$454</f>
        <v>모두베기</v>
      </c>
      <c r="E35" s="852"/>
      <c r="F35" s="852" t="str">
        <f>'6-3표준조사 4'!$K$456</f>
        <v>낙엽송(용)</v>
      </c>
      <c r="G35" s="687">
        <f>+'6-3표준조사 4'!$Q$454</f>
        <v>0</v>
      </c>
      <c r="H35" s="688">
        <f t="shared" si="18"/>
        <v>1210362</v>
      </c>
      <c r="I35" s="688">
        <f t="shared" si="19"/>
        <v>0</v>
      </c>
      <c r="J35" s="688">
        <f>+'5-3단가산출서 4'!$M$300</f>
        <v>1137442</v>
      </c>
      <c r="K35" s="688">
        <f t="shared" si="12"/>
        <v>0</v>
      </c>
      <c r="L35" s="688">
        <f>+'5-3단가산출서 4'!$M$302</f>
        <v>47300</v>
      </c>
      <c r="M35" s="688">
        <f t="shared" si="13"/>
        <v>0</v>
      </c>
      <c r="N35" s="688">
        <f>+'5-3단가산출서 4'!$M$303</f>
        <v>25620</v>
      </c>
      <c r="O35" s="688">
        <f t="shared" si="14"/>
        <v>0</v>
      </c>
      <c r="P35" s="689" t="str">
        <f>'6-3표준조사 4'!$R$456</f>
        <v>3년차 이상</v>
      </c>
      <c r="Q35" s="480" t="s">
        <v>1418</v>
      </c>
      <c r="R35" s="38">
        <f t="shared" si="33"/>
        <v>0</v>
      </c>
      <c r="S35" s="38">
        <f t="shared" si="34"/>
        <v>0</v>
      </c>
      <c r="T35" s="38">
        <f t="shared" si="35"/>
        <v>0</v>
      </c>
      <c r="U35" s="38">
        <f t="shared" si="36"/>
        <v>0</v>
      </c>
      <c r="V35" s="38">
        <f t="shared" si="37"/>
        <v>0</v>
      </c>
      <c r="W35" s="38">
        <f t="shared" si="38"/>
        <v>0</v>
      </c>
      <c r="X35" s="38">
        <f t="shared" si="39"/>
        <v>0</v>
      </c>
      <c r="Y35" s="38">
        <f t="shared" si="40"/>
        <v>0</v>
      </c>
      <c r="Z35" s="38">
        <f t="shared" si="44"/>
        <v>0</v>
      </c>
      <c r="AA35" s="38">
        <f t="shared" si="41"/>
        <v>0</v>
      </c>
      <c r="AB35" s="38">
        <f t="shared" si="42"/>
        <v>0</v>
      </c>
      <c r="AC35" s="38">
        <f t="shared" si="43"/>
        <v>0</v>
      </c>
    </row>
    <row r="36" spans="1:29" s="35" customFormat="1" ht="24" hidden="1" customHeight="1">
      <c r="A36" s="36">
        <f>IF(I36&gt;0,1,)</f>
        <v>0</v>
      </c>
      <c r="B36" s="685">
        <f>+'6-3표준조사 4'!$K$529</f>
        <v>0</v>
      </c>
      <c r="C36" s="691">
        <f>+'6-3표준조사 4'!$L$529</f>
        <v>0</v>
      </c>
      <c r="D36" s="857" t="str">
        <f>+'6-3표준조사 4'!$R$529</f>
        <v>모두베기</v>
      </c>
      <c r="E36" s="852"/>
      <c r="F36" s="852">
        <f>'6-3표준조사 4'!$K$531</f>
        <v>0</v>
      </c>
      <c r="G36" s="687">
        <f>+'6-3표준조사 4'!$Q$529</f>
        <v>0</v>
      </c>
      <c r="H36" s="688">
        <f t="shared" si="18"/>
        <v>6882</v>
      </c>
      <c r="I36" s="688">
        <f t="shared" si="19"/>
        <v>0</v>
      </c>
      <c r="J36" s="688">
        <f>+'5-3단가산출서 4'!$M$345</f>
        <v>6882</v>
      </c>
      <c r="K36" s="688">
        <f t="shared" si="12"/>
        <v>0</v>
      </c>
      <c r="L36" s="688">
        <f>+'5-3단가산출서 4'!$M$347</f>
        <v>0</v>
      </c>
      <c r="M36" s="688">
        <f t="shared" si="13"/>
        <v>0</v>
      </c>
      <c r="N36" s="688">
        <f>+'5-3단가산출서 4'!$M$348</f>
        <v>0</v>
      </c>
      <c r="O36" s="688">
        <f t="shared" si="14"/>
        <v>0</v>
      </c>
      <c r="P36" s="689">
        <f>'6-3표준조사 4'!$R$531</f>
        <v>0</v>
      </c>
      <c r="Q36" s="480" t="s">
        <v>1419</v>
      </c>
      <c r="R36" s="38">
        <f>IF(D36="둘레베기",G36,)</f>
        <v>0</v>
      </c>
      <c r="S36" s="38">
        <f>IF(D36="둘레베기",K36,)</f>
        <v>0</v>
      </c>
      <c r="T36" s="38">
        <f>IF(D36="둘레베기",M36,)</f>
        <v>0</v>
      </c>
      <c r="U36" s="38">
        <f>IF(D36="둘레베기",O36,)</f>
        <v>0</v>
      </c>
      <c r="V36" s="38">
        <f>IF(D36="줄베기",G36,)</f>
        <v>0</v>
      </c>
      <c r="W36" s="38">
        <f>IF(D36="줄베기",K36,)</f>
        <v>0</v>
      </c>
      <c r="X36" s="38">
        <f>IF(D36="줄베기",M36,)</f>
        <v>0</v>
      </c>
      <c r="Y36" s="38">
        <f>IF(D36="줄베기",O36,)</f>
        <v>0</v>
      </c>
      <c r="Z36" s="38">
        <f>IF(D36="모두베기",G36,)</f>
        <v>0</v>
      </c>
      <c r="AA36" s="38">
        <f>IF(D36="모두베기",K36,)</f>
        <v>0</v>
      </c>
      <c r="AB36" s="38">
        <f>IF(D36="모두베기",M36,)</f>
        <v>0</v>
      </c>
      <c r="AC36" s="38">
        <f t="shared" si="43"/>
        <v>0</v>
      </c>
    </row>
    <row r="37" spans="1:29" s="35" customFormat="1" ht="24" hidden="1" customHeight="1">
      <c r="A37" s="36">
        <f>IF(I37&gt;0,1,)</f>
        <v>0</v>
      </c>
      <c r="B37" s="693">
        <f>+'6-3표준조사 5'!$K$4</f>
        <v>0</v>
      </c>
      <c r="C37" s="694">
        <f>+'6-3표준조사 5'!$L$4</f>
        <v>0</v>
      </c>
      <c r="D37" s="858" t="str">
        <f>+'6-3표준조사 5'!$R$4</f>
        <v>모두베기</v>
      </c>
      <c r="E37" s="853"/>
      <c r="F37" s="853">
        <f>'6-3표준조사 5'!$K$6</f>
        <v>0</v>
      </c>
      <c r="G37" s="695">
        <f>+'6-3표준조사 5'!$Q$4</f>
        <v>0</v>
      </c>
      <c r="H37" s="696">
        <f t="shared" si="18"/>
        <v>1266890</v>
      </c>
      <c r="I37" s="696">
        <f t="shared" si="19"/>
        <v>0</v>
      </c>
      <c r="J37" s="696">
        <f>'5-3단가산출서 5'!$M$30</f>
        <v>1193970</v>
      </c>
      <c r="K37" s="696">
        <f t="shared" si="12"/>
        <v>0</v>
      </c>
      <c r="L37" s="696">
        <f>'5-3단가산출서 5'!$M$32</f>
        <v>47300</v>
      </c>
      <c r="M37" s="696">
        <f t="shared" si="13"/>
        <v>0</v>
      </c>
      <c r="N37" s="696">
        <f>'5-3단가산출서 5'!$M$33</f>
        <v>25620</v>
      </c>
      <c r="O37" s="696">
        <f t="shared" si="14"/>
        <v>0</v>
      </c>
      <c r="P37" s="697" t="str">
        <f>'6-3표준조사 5'!$R$6</f>
        <v>3년차 이상</v>
      </c>
      <c r="Q37" s="480" t="s">
        <v>1420</v>
      </c>
      <c r="R37" s="38">
        <f>IF(D37="둘레베기",G37,)</f>
        <v>0</v>
      </c>
      <c r="S37" s="38">
        <f>IF(D37="둘레베기",K37,)</f>
        <v>0</v>
      </c>
      <c r="T37" s="38">
        <f>IF(D37="둘레베기",M37,)</f>
        <v>0</v>
      </c>
      <c r="U37" s="38">
        <f>IF(D37="둘레베기",O37,)</f>
        <v>0</v>
      </c>
      <c r="V37" s="38">
        <f>IF(D37="줄베기",G37,)</f>
        <v>0</v>
      </c>
      <c r="W37" s="38">
        <f>IF(D37="줄베기",K37,)</f>
        <v>0</v>
      </c>
      <c r="X37" s="38">
        <f>IF(D37="줄베기",M37,)</f>
        <v>0</v>
      </c>
      <c r="Y37" s="38">
        <f>IF(D37="줄베기",O37,)</f>
        <v>0</v>
      </c>
      <c r="Z37" s="38">
        <f t="shared" ref="Z37:Z38" si="45">IF(D37="모두베기",G37,)</f>
        <v>0</v>
      </c>
      <c r="AA37" s="38">
        <f t="shared" ref="AA37:AA38" si="46">IF(D37="모두베기",K37,)</f>
        <v>0</v>
      </c>
      <c r="AB37" s="38">
        <f t="shared" ref="AB37:AB38" si="47">IF(D37="모두베기",M37,)</f>
        <v>0</v>
      </c>
      <c r="AC37" s="38">
        <f t="shared" ref="AC37:AC38" si="48">IF(D37="모두베기",O37,)</f>
        <v>0</v>
      </c>
    </row>
    <row r="38" spans="1:29" s="35" customFormat="1" ht="24" hidden="1" customHeight="1">
      <c r="A38" s="36">
        <f>IF(I38&gt;0,1,)</f>
        <v>0</v>
      </c>
      <c r="B38" s="698">
        <f>+'6-3표준조사 5'!$K$79</f>
        <v>0</v>
      </c>
      <c r="C38" s="699">
        <f>+'6-3표준조사 5'!$L$79</f>
        <v>0</v>
      </c>
      <c r="D38" s="858" t="str">
        <f>+'6-3표준조사 5'!$R$79</f>
        <v>모두베기</v>
      </c>
      <c r="E38" s="853"/>
      <c r="F38" s="853">
        <f>'6-3표준조사 5'!$K$81</f>
        <v>0</v>
      </c>
      <c r="G38" s="695">
        <f>+'6-3표준조사 5'!$Q$79</f>
        <v>0</v>
      </c>
      <c r="H38" s="696">
        <f t="shared" si="18"/>
        <v>1266890</v>
      </c>
      <c r="I38" s="696">
        <f t="shared" si="19"/>
        <v>0</v>
      </c>
      <c r="J38" s="696">
        <f>+'5-3단가산출서 5'!$M$75</f>
        <v>1193970</v>
      </c>
      <c r="K38" s="696">
        <f t="shared" si="12"/>
        <v>0</v>
      </c>
      <c r="L38" s="696">
        <f>+'5-3단가산출서 5'!$M$77</f>
        <v>47300</v>
      </c>
      <c r="M38" s="696">
        <f t="shared" si="13"/>
        <v>0</v>
      </c>
      <c r="N38" s="696">
        <f>+'5-3단가산출서 5'!$M$78</f>
        <v>25620</v>
      </c>
      <c r="O38" s="696">
        <f t="shared" si="14"/>
        <v>0</v>
      </c>
      <c r="P38" s="697" t="str">
        <f>'6-3표준조사 5'!$R$81</f>
        <v>3년차 이상</v>
      </c>
      <c r="Q38" s="480" t="s">
        <v>1421</v>
      </c>
      <c r="R38" s="38">
        <f>IF(D38="둘레베기",G38,)</f>
        <v>0</v>
      </c>
      <c r="S38" s="38">
        <f>IF(D38="둘레베기",K38,)</f>
        <v>0</v>
      </c>
      <c r="T38" s="38">
        <f>IF(D38="둘레베기",M38,)</f>
        <v>0</v>
      </c>
      <c r="U38" s="38">
        <f>IF(D38="둘레베기",O38,)</f>
        <v>0</v>
      </c>
      <c r="V38" s="38">
        <f>IF(D38="줄베기",G38,)</f>
        <v>0</v>
      </c>
      <c r="W38" s="38">
        <f>IF(D38="줄베기",K38,)</f>
        <v>0</v>
      </c>
      <c r="X38" s="38">
        <f>IF(D38="줄베기",M38,)</f>
        <v>0</v>
      </c>
      <c r="Y38" s="38">
        <f>IF(D38="줄베기",O38,)</f>
        <v>0</v>
      </c>
      <c r="Z38" s="38">
        <f t="shared" si="45"/>
        <v>0</v>
      </c>
      <c r="AA38" s="38">
        <f t="shared" si="46"/>
        <v>0</v>
      </c>
      <c r="AB38" s="38">
        <f t="shared" si="47"/>
        <v>0</v>
      </c>
      <c r="AC38" s="38">
        <f t="shared" si="48"/>
        <v>0</v>
      </c>
    </row>
    <row r="39" spans="1:29" s="35" customFormat="1" ht="24" hidden="1" customHeight="1">
      <c r="A39" s="36">
        <f>IF(I39&gt;0,1,)</f>
        <v>0</v>
      </c>
      <c r="B39" s="693">
        <f>+'6-3표준조사 5'!$K$154</f>
        <v>0</v>
      </c>
      <c r="C39" s="698">
        <f>+'6-3표준조사 5'!$L$154</f>
        <v>0</v>
      </c>
      <c r="D39" s="858">
        <f>+'6-3표준조사 5'!$R$154</f>
        <v>0</v>
      </c>
      <c r="E39" s="853"/>
      <c r="F39" s="853">
        <f>'6-3표준조사 5'!$K$156</f>
        <v>0</v>
      </c>
      <c r="G39" s="695">
        <f>+'6-3표준조사 5'!$Q$154</f>
        <v>0</v>
      </c>
      <c r="H39" s="696">
        <f t="shared" si="18"/>
        <v>0</v>
      </c>
      <c r="I39" s="696">
        <f t="shared" si="19"/>
        <v>0</v>
      </c>
      <c r="J39" s="696">
        <f>+'5-3단가산출서 5'!$M$120</f>
        <v>0</v>
      </c>
      <c r="K39" s="696">
        <f t="shared" si="12"/>
        <v>0</v>
      </c>
      <c r="L39" s="696">
        <f>+'5-3단가산출서 5'!$M$122</f>
        <v>0</v>
      </c>
      <c r="M39" s="696">
        <f t="shared" si="13"/>
        <v>0</v>
      </c>
      <c r="N39" s="696">
        <f>+'5-3단가산출서 5'!$M$123</f>
        <v>0</v>
      </c>
      <c r="O39" s="696">
        <f t="shared" si="14"/>
        <v>0</v>
      </c>
      <c r="P39" s="700">
        <f>'6-3표준조사 5'!$R$156</f>
        <v>0</v>
      </c>
      <c r="Q39" s="480" t="s">
        <v>1422</v>
      </c>
      <c r="R39" s="38"/>
      <c r="S39" s="38"/>
      <c r="T39" s="38"/>
      <c r="U39" s="38"/>
      <c r="V39" s="38"/>
      <c r="W39" s="38"/>
      <c r="X39" s="38"/>
      <c r="Y39" s="38"/>
      <c r="Z39" s="38">
        <f t="shared" ref="Z39:Z44" si="49">IF(D39="모두베기",G39,)</f>
        <v>0</v>
      </c>
      <c r="AA39" s="38">
        <f t="shared" ref="AA39:AA44" si="50">IF(D39="모두베기",K39,)</f>
        <v>0</v>
      </c>
      <c r="AB39" s="38">
        <f t="shared" ref="AB39:AB44" si="51">IF(D39="모두베기",M39,)</f>
        <v>0</v>
      </c>
      <c r="AC39" s="38">
        <f t="shared" ref="AC39:AC44" si="52">IF(D39="모두베기",O39,)</f>
        <v>0</v>
      </c>
    </row>
    <row r="40" spans="1:29" s="35" customFormat="1" ht="24" hidden="1" customHeight="1">
      <c r="A40" s="36">
        <f t="shared" ref="A40:A44" si="53">IF(I40&gt;0,1,)</f>
        <v>0</v>
      </c>
      <c r="B40" s="693">
        <f>+'6-3표준조사 5'!$K$229</f>
        <v>0</v>
      </c>
      <c r="C40" s="699">
        <f>+'6-3표준조사 5'!$L$229</f>
        <v>0</v>
      </c>
      <c r="D40" s="858">
        <f>+'6-3표준조사 5'!$R$229</f>
        <v>0</v>
      </c>
      <c r="E40" s="853"/>
      <c r="F40" s="853">
        <f>'6-3표준조사 5'!$K$231</f>
        <v>0</v>
      </c>
      <c r="G40" s="695">
        <f>+'6-3표준조사 5'!$Q$229</f>
        <v>0</v>
      </c>
      <c r="H40" s="696">
        <f t="shared" si="18"/>
        <v>0</v>
      </c>
      <c r="I40" s="696">
        <f t="shared" si="19"/>
        <v>0</v>
      </c>
      <c r="J40" s="696">
        <f>+'5-3단가산출서 5'!$M$165</f>
        <v>0</v>
      </c>
      <c r="K40" s="696">
        <f t="shared" si="12"/>
        <v>0</v>
      </c>
      <c r="L40" s="696">
        <f>+'5-3단가산출서 5'!$M$167</f>
        <v>0</v>
      </c>
      <c r="M40" s="696">
        <f t="shared" si="13"/>
        <v>0</v>
      </c>
      <c r="N40" s="696">
        <f>+'5-3단가산출서 5'!$M$168</f>
        <v>0</v>
      </c>
      <c r="O40" s="696">
        <f t="shared" si="14"/>
        <v>0</v>
      </c>
      <c r="P40" s="697" t="str">
        <f>'6-3표준조사 5'!$R$231</f>
        <v>3년차 이상</v>
      </c>
      <c r="Q40" s="480" t="s">
        <v>1423</v>
      </c>
      <c r="R40" s="38">
        <f t="shared" ref="R40:R77" si="54">IF(D40="둘레베기",G40,)</f>
        <v>0</v>
      </c>
      <c r="S40" s="38">
        <f t="shared" ref="S40:S77" si="55">IF(D40="둘레베기",K40,)</f>
        <v>0</v>
      </c>
      <c r="T40" s="38">
        <f t="shared" ref="T40:T77" si="56">IF(D40="둘레베기",M40,)</f>
        <v>0</v>
      </c>
      <c r="U40" s="38">
        <f t="shared" ref="U40:U77" si="57">IF(D40="둘레베기",O40,)</f>
        <v>0</v>
      </c>
      <c r="V40" s="38">
        <f t="shared" ref="V40:V77" si="58">IF(D40="줄베기",G40,)</f>
        <v>0</v>
      </c>
      <c r="W40" s="38">
        <f t="shared" ref="W40:W77" si="59">IF(D40="줄베기",K40,)</f>
        <v>0</v>
      </c>
      <c r="X40" s="38">
        <f t="shared" ref="X40:X77" si="60">IF(D40="줄베기",M40,)</f>
        <v>0</v>
      </c>
      <c r="Y40" s="38">
        <f t="shared" ref="Y40:Y77" si="61">IF(D40="줄베기",O40,)</f>
        <v>0</v>
      </c>
      <c r="Z40" s="38">
        <f t="shared" si="49"/>
        <v>0</v>
      </c>
      <c r="AA40" s="38">
        <f t="shared" si="50"/>
        <v>0</v>
      </c>
      <c r="AB40" s="38">
        <f t="shared" si="51"/>
        <v>0</v>
      </c>
      <c r="AC40" s="38">
        <f t="shared" si="52"/>
        <v>0</v>
      </c>
    </row>
    <row r="41" spans="1:29" s="35" customFormat="1" ht="24" hidden="1" customHeight="1">
      <c r="A41" s="36">
        <f t="shared" si="53"/>
        <v>0</v>
      </c>
      <c r="B41" s="693">
        <f>+'6-3표준조사 5'!$K$304</f>
        <v>0</v>
      </c>
      <c r="C41" s="699">
        <f>+'6-3표준조사 5'!$L$304</f>
        <v>0</v>
      </c>
      <c r="D41" s="858">
        <f>+'6-3표준조사 5'!$R$304</f>
        <v>0</v>
      </c>
      <c r="E41" s="853"/>
      <c r="F41" s="853">
        <f>'6-3표준조사 5'!$K$306</f>
        <v>0</v>
      </c>
      <c r="G41" s="695">
        <f>+'6-3표준조사 5'!$Q$304</f>
        <v>0</v>
      </c>
      <c r="H41" s="696">
        <f t="shared" si="18"/>
        <v>0</v>
      </c>
      <c r="I41" s="696">
        <f t="shared" si="19"/>
        <v>0</v>
      </c>
      <c r="J41" s="696">
        <f>+'5-3단가산출서 5'!$M$210</f>
        <v>0</v>
      </c>
      <c r="K41" s="696">
        <f t="shared" si="12"/>
        <v>0</v>
      </c>
      <c r="L41" s="696">
        <f>+'5-3단가산출서 5'!$M$212</f>
        <v>0</v>
      </c>
      <c r="M41" s="696">
        <f t="shared" si="13"/>
        <v>0</v>
      </c>
      <c r="N41" s="696">
        <f>+'5-3단가산출서 5'!$M$213</f>
        <v>0</v>
      </c>
      <c r="O41" s="696">
        <f t="shared" si="14"/>
        <v>0</v>
      </c>
      <c r="P41" s="700" t="str">
        <f>'6-3표준조사 5'!$R$306</f>
        <v>3년차 이상</v>
      </c>
      <c r="Q41" s="480" t="s">
        <v>1728</v>
      </c>
      <c r="R41" s="38">
        <f t="shared" si="54"/>
        <v>0</v>
      </c>
      <c r="S41" s="38">
        <f t="shared" si="55"/>
        <v>0</v>
      </c>
      <c r="T41" s="38">
        <f t="shared" si="56"/>
        <v>0</v>
      </c>
      <c r="U41" s="38">
        <f t="shared" si="57"/>
        <v>0</v>
      </c>
      <c r="V41" s="38">
        <f t="shared" si="58"/>
        <v>0</v>
      </c>
      <c r="W41" s="38">
        <f t="shared" si="59"/>
        <v>0</v>
      </c>
      <c r="X41" s="38">
        <f t="shared" si="60"/>
        <v>0</v>
      </c>
      <c r="Y41" s="38">
        <f t="shared" si="61"/>
        <v>0</v>
      </c>
      <c r="Z41" s="38">
        <f t="shared" si="49"/>
        <v>0</v>
      </c>
      <c r="AA41" s="38">
        <f t="shared" si="50"/>
        <v>0</v>
      </c>
      <c r="AB41" s="38">
        <f t="shared" si="51"/>
        <v>0</v>
      </c>
      <c r="AC41" s="38">
        <f t="shared" si="52"/>
        <v>0</v>
      </c>
    </row>
    <row r="42" spans="1:29" s="35" customFormat="1" ht="24" hidden="1" customHeight="1">
      <c r="A42" s="36">
        <f t="shared" si="53"/>
        <v>0</v>
      </c>
      <c r="B42" s="693">
        <f>+'6-3표준조사 5'!$K$379</f>
        <v>0</v>
      </c>
      <c r="C42" s="698">
        <f>+'6-3표준조사 5'!$L$379</f>
        <v>0</v>
      </c>
      <c r="D42" s="858">
        <f>+'6-3표준조사 5'!$R$379</f>
        <v>0</v>
      </c>
      <c r="E42" s="853"/>
      <c r="F42" s="853">
        <f>'6-3표준조사 5'!$K$381</f>
        <v>0</v>
      </c>
      <c r="G42" s="695">
        <f>+'6-3표준조사 5'!$Q$379</f>
        <v>0</v>
      </c>
      <c r="H42" s="696">
        <f t="shared" si="18"/>
        <v>0</v>
      </c>
      <c r="I42" s="696">
        <f t="shared" si="19"/>
        <v>0</v>
      </c>
      <c r="J42" s="696">
        <f>+'5-3단가산출서 5'!$M$255</f>
        <v>0</v>
      </c>
      <c r="K42" s="696">
        <f t="shared" si="12"/>
        <v>0</v>
      </c>
      <c r="L42" s="696">
        <f>+'5-3단가산출서 5'!$M$257</f>
        <v>0</v>
      </c>
      <c r="M42" s="696">
        <f t="shared" si="13"/>
        <v>0</v>
      </c>
      <c r="N42" s="696">
        <f>+'5-3단가산출서 5'!$M$258</f>
        <v>0</v>
      </c>
      <c r="O42" s="696">
        <f t="shared" si="14"/>
        <v>0</v>
      </c>
      <c r="P42" s="697" t="str">
        <f>'6-3표준조사 5'!$R$381</f>
        <v>3년차 이상</v>
      </c>
      <c r="Q42" s="480" t="s">
        <v>1729</v>
      </c>
      <c r="R42" s="38">
        <f t="shared" si="54"/>
        <v>0</v>
      </c>
      <c r="S42" s="38">
        <f t="shared" si="55"/>
        <v>0</v>
      </c>
      <c r="T42" s="38">
        <f t="shared" si="56"/>
        <v>0</v>
      </c>
      <c r="U42" s="38">
        <f t="shared" si="57"/>
        <v>0</v>
      </c>
      <c r="V42" s="38">
        <f t="shared" si="58"/>
        <v>0</v>
      </c>
      <c r="W42" s="38">
        <f t="shared" si="59"/>
        <v>0</v>
      </c>
      <c r="X42" s="38">
        <f t="shared" si="60"/>
        <v>0</v>
      </c>
      <c r="Y42" s="38">
        <f t="shared" si="61"/>
        <v>0</v>
      </c>
      <c r="Z42" s="38">
        <f t="shared" si="49"/>
        <v>0</v>
      </c>
      <c r="AA42" s="38">
        <f t="shared" si="50"/>
        <v>0</v>
      </c>
      <c r="AB42" s="38">
        <f t="shared" si="51"/>
        <v>0</v>
      </c>
      <c r="AC42" s="38">
        <f t="shared" si="52"/>
        <v>0</v>
      </c>
    </row>
    <row r="43" spans="1:29" s="35" customFormat="1" ht="24" hidden="1" customHeight="1">
      <c r="A43" s="36">
        <f t="shared" si="53"/>
        <v>0</v>
      </c>
      <c r="B43" s="693">
        <f>+'6-3표준조사 5'!$K$454</f>
        <v>0</v>
      </c>
      <c r="C43" s="698">
        <f>+'6-3표준조사 5'!$L$454</f>
        <v>0</v>
      </c>
      <c r="D43" s="858">
        <f>+'6-3표준조사 5'!$R$454</f>
        <v>0</v>
      </c>
      <c r="E43" s="853"/>
      <c r="F43" s="853">
        <f>'6-3표준조사 5'!$K$456</f>
        <v>0</v>
      </c>
      <c r="G43" s="695">
        <f>+'6-3표준조사 5'!$Q$454</f>
        <v>0</v>
      </c>
      <c r="H43" s="696">
        <f t="shared" si="18"/>
        <v>0</v>
      </c>
      <c r="I43" s="696">
        <f t="shared" si="19"/>
        <v>0</v>
      </c>
      <c r="J43" s="696">
        <f>+'5-3단가산출서 5'!$M$300</f>
        <v>0</v>
      </c>
      <c r="K43" s="696">
        <f t="shared" si="12"/>
        <v>0</v>
      </c>
      <c r="L43" s="696">
        <f>+'5-3단가산출서 5'!$M$302</f>
        <v>0</v>
      </c>
      <c r="M43" s="696">
        <f t="shared" si="13"/>
        <v>0</v>
      </c>
      <c r="N43" s="696">
        <f>+'5-3단가산출서 5'!$M$303</f>
        <v>0</v>
      </c>
      <c r="O43" s="696">
        <f t="shared" si="14"/>
        <v>0</v>
      </c>
      <c r="P43" s="697" t="str">
        <f>'6-3표준조사 5'!$R$456</f>
        <v>3년차 이상</v>
      </c>
      <c r="Q43" s="480" t="s">
        <v>1730</v>
      </c>
      <c r="R43" s="38">
        <f t="shared" si="54"/>
        <v>0</v>
      </c>
      <c r="S43" s="38">
        <f t="shared" si="55"/>
        <v>0</v>
      </c>
      <c r="T43" s="38">
        <f t="shared" si="56"/>
        <v>0</v>
      </c>
      <c r="U43" s="38">
        <f t="shared" si="57"/>
        <v>0</v>
      </c>
      <c r="V43" s="38">
        <f t="shared" si="58"/>
        <v>0</v>
      </c>
      <c r="W43" s="38">
        <f t="shared" si="59"/>
        <v>0</v>
      </c>
      <c r="X43" s="38">
        <f t="shared" si="60"/>
        <v>0</v>
      </c>
      <c r="Y43" s="38">
        <f t="shared" si="61"/>
        <v>0</v>
      </c>
      <c r="Z43" s="38">
        <f t="shared" si="49"/>
        <v>0</v>
      </c>
      <c r="AA43" s="38">
        <f t="shared" si="50"/>
        <v>0</v>
      </c>
      <c r="AB43" s="38">
        <f t="shared" si="51"/>
        <v>0</v>
      </c>
      <c r="AC43" s="38">
        <f t="shared" si="52"/>
        <v>0</v>
      </c>
    </row>
    <row r="44" spans="1:29" s="35" customFormat="1" ht="24" hidden="1" customHeight="1">
      <c r="A44" s="36">
        <f t="shared" si="53"/>
        <v>0</v>
      </c>
      <c r="B44" s="693">
        <f>+'6-3표준조사 5'!$K$529</f>
        <v>0</v>
      </c>
      <c r="C44" s="699">
        <f>+'6-3표준조사 5'!$L$529</f>
        <v>0</v>
      </c>
      <c r="D44" s="858">
        <f>+'6-3표준조사 5'!$R$529</f>
        <v>0</v>
      </c>
      <c r="E44" s="853"/>
      <c r="F44" s="853">
        <f>'6-3표준조사 5'!$K$531</f>
        <v>0</v>
      </c>
      <c r="G44" s="695">
        <f>+'6-3표준조사 5'!$Q$529</f>
        <v>0</v>
      </c>
      <c r="H44" s="696">
        <f t="shared" si="18"/>
        <v>0</v>
      </c>
      <c r="I44" s="696">
        <f t="shared" si="19"/>
        <v>0</v>
      </c>
      <c r="J44" s="696">
        <f>+'5-3단가산출서 5'!$M$345</f>
        <v>0</v>
      </c>
      <c r="K44" s="696">
        <f t="shared" si="12"/>
        <v>0</v>
      </c>
      <c r="L44" s="696">
        <f>+'5-3단가산출서 5'!$M$347</f>
        <v>0</v>
      </c>
      <c r="M44" s="696">
        <f t="shared" si="13"/>
        <v>0</v>
      </c>
      <c r="N44" s="696">
        <f>+'5-3단가산출서 5'!$M$348</f>
        <v>0</v>
      </c>
      <c r="O44" s="696">
        <f t="shared" si="14"/>
        <v>0</v>
      </c>
      <c r="P44" s="697" t="str">
        <f>'6-3표준조사 5'!$R$531</f>
        <v>3년차 이상</v>
      </c>
      <c r="Q44" s="480" t="s">
        <v>1731</v>
      </c>
      <c r="R44" s="38">
        <f t="shared" si="54"/>
        <v>0</v>
      </c>
      <c r="S44" s="38">
        <f t="shared" si="55"/>
        <v>0</v>
      </c>
      <c r="T44" s="38">
        <f t="shared" si="56"/>
        <v>0</v>
      </c>
      <c r="U44" s="38">
        <f t="shared" si="57"/>
        <v>0</v>
      </c>
      <c r="V44" s="38">
        <f t="shared" si="58"/>
        <v>0</v>
      </c>
      <c r="W44" s="38">
        <f t="shared" si="59"/>
        <v>0</v>
      </c>
      <c r="X44" s="38">
        <f t="shared" si="60"/>
        <v>0</v>
      </c>
      <c r="Y44" s="38">
        <f t="shared" si="61"/>
        <v>0</v>
      </c>
      <c r="Z44" s="38">
        <f t="shared" si="49"/>
        <v>0</v>
      </c>
      <c r="AA44" s="38">
        <f t="shared" si="50"/>
        <v>0</v>
      </c>
      <c r="AB44" s="38">
        <f t="shared" si="51"/>
        <v>0</v>
      </c>
      <c r="AC44" s="38">
        <f t="shared" si="52"/>
        <v>0</v>
      </c>
    </row>
    <row r="45" spans="1:29" s="35" customFormat="1" ht="24" hidden="1" customHeight="1">
      <c r="A45" s="36">
        <f>IF(G45&gt;0,2,)</f>
        <v>0</v>
      </c>
      <c r="B45" s="774" t="str">
        <f>B5</f>
        <v>49-0</v>
      </c>
      <c r="C45" s="502" t="str">
        <f>C5</f>
        <v>50-0</v>
      </c>
      <c r="D45" s="854" t="str">
        <f>D5</f>
        <v>모두베기</v>
      </c>
      <c r="E45" s="859" t="s">
        <v>1309</v>
      </c>
      <c r="F45" s="859" t="str">
        <f>F5</f>
        <v>소나무</v>
      </c>
      <c r="G45" s="498">
        <f>'6-3표준조사 1'!$Y$2</f>
        <v>0</v>
      </c>
      <c r="H45" s="499">
        <f t="shared" ref="H45:H59" si="62">J45+L45+N45</f>
        <v>883136</v>
      </c>
      <c r="I45" s="499">
        <f t="shared" ref="I45:I59" si="63">K45+M45+O45</f>
        <v>0</v>
      </c>
      <c r="J45" s="499">
        <f>'5-3단가산출서 1'!$M$30-'5-3단가산출서 1'!$M$18</f>
        <v>832092</v>
      </c>
      <c r="K45" s="499">
        <f t="shared" si="12"/>
        <v>0</v>
      </c>
      <c r="L45" s="499">
        <f>'5-3단가산출서 1'!$M$32</f>
        <v>33110</v>
      </c>
      <c r="M45" s="499">
        <f t="shared" si="13"/>
        <v>0</v>
      </c>
      <c r="N45" s="499">
        <f>'5-3단가산출서 1'!$M$33</f>
        <v>17934</v>
      </c>
      <c r="O45" s="499">
        <f t="shared" si="14"/>
        <v>0</v>
      </c>
      <c r="P45" s="825"/>
      <c r="Q45" s="36">
        <v>1</v>
      </c>
      <c r="R45" s="38">
        <f t="shared" si="54"/>
        <v>0</v>
      </c>
      <c r="S45" s="38">
        <f t="shared" si="55"/>
        <v>0</v>
      </c>
      <c r="T45" s="38">
        <f t="shared" si="56"/>
        <v>0</v>
      </c>
      <c r="U45" s="38">
        <f t="shared" si="57"/>
        <v>0</v>
      </c>
      <c r="V45" s="38">
        <f t="shared" si="58"/>
        <v>0</v>
      </c>
      <c r="W45" s="38">
        <f t="shared" si="59"/>
        <v>0</v>
      </c>
      <c r="X45" s="38">
        <f t="shared" si="60"/>
        <v>0</v>
      </c>
      <c r="Y45" s="38">
        <f t="shared" si="61"/>
        <v>0</v>
      </c>
      <c r="Z45" s="38">
        <f t="shared" ref="Z45:Z77" si="64">IF(D45="모두베기",G45,)</f>
        <v>0</v>
      </c>
      <c r="AA45" s="38">
        <f t="shared" ref="AA45:AA77" si="65">IF(D45="모두베기",K45,)</f>
        <v>0</v>
      </c>
      <c r="AB45" s="38">
        <f t="shared" ref="AB45:AB77" si="66">IF(D45="모두베기",M45,)</f>
        <v>0</v>
      </c>
      <c r="AC45" s="38">
        <f t="shared" ref="AC45:AC77" si="67">IF(D45="모두베기",O45,)</f>
        <v>0</v>
      </c>
    </row>
    <row r="46" spans="1:29" s="35" customFormat="1" ht="24" hidden="1" customHeight="1">
      <c r="A46" s="36">
        <f t="shared" ref="A46:A76" si="68">IF(G46&gt;0,2,)</f>
        <v>0</v>
      </c>
      <c r="B46" s="774" t="str">
        <f t="shared" ref="B46:D46" si="69">B6</f>
        <v>3-0</v>
      </c>
      <c r="C46" s="502" t="str">
        <f t="shared" si="69"/>
        <v>16-0</v>
      </c>
      <c r="D46" s="854" t="str">
        <f t="shared" si="69"/>
        <v>모두베기</v>
      </c>
      <c r="E46" s="859" t="s">
        <v>1309</v>
      </c>
      <c r="F46" s="859" t="str">
        <f t="shared" ref="F46:F52" si="70">F6</f>
        <v>마가목</v>
      </c>
      <c r="G46" s="498">
        <f>'6-3표준조사 1'!$Y$77</f>
        <v>0</v>
      </c>
      <c r="H46" s="499">
        <f t="shared" ref="H46:H53" si="71">J46+L46+N46</f>
        <v>962275</v>
      </c>
      <c r="I46" s="499">
        <f t="shared" ref="I46:I53" si="72">K46+M46+O46</f>
        <v>0</v>
      </c>
      <c r="J46" s="499">
        <f>+'5-3단가산출서 1'!$M$75-'5-3단가산출서 1'!$M$63</f>
        <v>911231</v>
      </c>
      <c r="K46" s="499">
        <f t="shared" si="12"/>
        <v>0</v>
      </c>
      <c r="L46" s="499">
        <f>+'5-3단가산출서 1'!$M$77</f>
        <v>33110</v>
      </c>
      <c r="M46" s="499">
        <f t="shared" si="13"/>
        <v>0</v>
      </c>
      <c r="N46" s="499">
        <f>+'5-3단가산출서 1'!$M$78</f>
        <v>17934</v>
      </c>
      <c r="O46" s="499">
        <f t="shared" si="14"/>
        <v>0</v>
      </c>
      <c r="P46" s="825"/>
      <c r="Q46" s="36">
        <v>2</v>
      </c>
      <c r="R46" s="38">
        <f t="shared" ref="R46:R53" si="73">IF(D46="둘레베기",G46,)</f>
        <v>0</v>
      </c>
      <c r="S46" s="38">
        <f t="shared" ref="S46:S53" si="74">IF(D46="둘레베기",K46,)</f>
        <v>0</v>
      </c>
      <c r="T46" s="38">
        <f t="shared" ref="T46:T53" si="75">IF(D46="둘레베기",M46,)</f>
        <v>0</v>
      </c>
      <c r="U46" s="38">
        <f t="shared" ref="U46:U53" si="76">IF(D46="둘레베기",O46,)</f>
        <v>0</v>
      </c>
      <c r="V46" s="38">
        <f t="shared" ref="V46:V53" si="77">IF(D46="줄베기",G46,)</f>
        <v>0</v>
      </c>
      <c r="W46" s="38">
        <f t="shared" ref="W46:W53" si="78">IF(D46="줄베기",K46,)</f>
        <v>0</v>
      </c>
      <c r="X46" s="38">
        <f t="shared" ref="X46:X53" si="79">IF(D46="줄베기",M46,)</f>
        <v>0</v>
      </c>
      <c r="Y46" s="38">
        <f t="shared" ref="Y46:Y53" si="80">IF(D46="줄베기",O46,)</f>
        <v>0</v>
      </c>
      <c r="Z46" s="38">
        <f t="shared" ref="Z46:Z53" si="81">IF(D46="모두베기",G46,)</f>
        <v>0</v>
      </c>
      <c r="AA46" s="38">
        <f t="shared" ref="AA46:AA53" si="82">IF(D46="모두베기",K46,)</f>
        <v>0</v>
      </c>
      <c r="AB46" s="38">
        <f t="shared" ref="AB46:AB53" si="83">IF(D46="모두베기",M46,)</f>
        <v>0</v>
      </c>
      <c r="AC46" s="38">
        <f t="shared" ref="AC46:AC53" si="84">IF(D46="모두베기",O46,)</f>
        <v>0</v>
      </c>
    </row>
    <row r="47" spans="1:29" s="35" customFormat="1" ht="24" hidden="1" customHeight="1">
      <c r="A47" s="36">
        <f t="shared" si="68"/>
        <v>0</v>
      </c>
      <c r="B47" s="774" t="str">
        <f t="shared" ref="B47:D47" si="85">B7</f>
        <v>7-0</v>
      </c>
      <c r="C47" s="502" t="str">
        <f t="shared" si="85"/>
        <v>6-2</v>
      </c>
      <c r="D47" s="854" t="str">
        <f t="shared" si="85"/>
        <v>모두베기</v>
      </c>
      <c r="E47" s="859" t="s">
        <v>1309</v>
      </c>
      <c r="F47" s="859" t="str">
        <f t="shared" si="70"/>
        <v>소나무</v>
      </c>
      <c r="G47" s="498">
        <f>'6-3표준조사 1'!$Y$152</f>
        <v>0</v>
      </c>
      <c r="H47" s="499">
        <f t="shared" si="71"/>
        <v>1053228</v>
      </c>
      <c r="I47" s="499">
        <f t="shared" si="72"/>
        <v>0</v>
      </c>
      <c r="J47" s="499">
        <f>+'5-3단가산출서 1'!$M$120-'5-3단가산출서 1'!$M$108</f>
        <v>994892</v>
      </c>
      <c r="K47" s="499">
        <f t="shared" si="12"/>
        <v>0</v>
      </c>
      <c r="L47" s="499">
        <f>+'5-3단가산출서 1'!$M$122</f>
        <v>37840</v>
      </c>
      <c r="M47" s="499">
        <f t="shared" si="13"/>
        <v>0</v>
      </c>
      <c r="N47" s="499">
        <f>+'5-3단가산출서 1'!$M$123</f>
        <v>20496</v>
      </c>
      <c r="O47" s="499">
        <f t="shared" si="14"/>
        <v>0</v>
      </c>
      <c r="P47" s="825"/>
      <c r="Q47" s="36">
        <v>3</v>
      </c>
      <c r="R47" s="38">
        <f t="shared" si="73"/>
        <v>0</v>
      </c>
      <c r="S47" s="38">
        <f t="shared" si="74"/>
        <v>0</v>
      </c>
      <c r="T47" s="38">
        <f t="shared" si="75"/>
        <v>0</v>
      </c>
      <c r="U47" s="38">
        <f t="shared" si="76"/>
        <v>0</v>
      </c>
      <c r="V47" s="38">
        <f t="shared" si="77"/>
        <v>0</v>
      </c>
      <c r="W47" s="38">
        <f t="shared" si="78"/>
        <v>0</v>
      </c>
      <c r="X47" s="38">
        <f t="shared" si="79"/>
        <v>0</v>
      </c>
      <c r="Y47" s="38">
        <f t="shared" si="80"/>
        <v>0</v>
      </c>
      <c r="Z47" s="38">
        <f t="shared" si="81"/>
        <v>0</v>
      </c>
      <c r="AA47" s="38">
        <f t="shared" si="82"/>
        <v>0</v>
      </c>
      <c r="AB47" s="38">
        <f t="shared" si="83"/>
        <v>0</v>
      </c>
      <c r="AC47" s="38">
        <f t="shared" si="84"/>
        <v>0</v>
      </c>
    </row>
    <row r="48" spans="1:29" s="35" customFormat="1" ht="24" hidden="1" customHeight="1">
      <c r="A48" s="36">
        <f t="shared" si="68"/>
        <v>0</v>
      </c>
      <c r="B48" s="774" t="str">
        <f t="shared" ref="B48:D48" si="86">B8</f>
        <v>54-0</v>
      </c>
      <c r="C48" s="502" t="str">
        <f t="shared" si="86"/>
        <v>10-0</v>
      </c>
      <c r="D48" s="854" t="str">
        <f t="shared" si="86"/>
        <v>모두베기</v>
      </c>
      <c r="E48" s="859" t="s">
        <v>1309</v>
      </c>
      <c r="F48" s="859" t="str">
        <f t="shared" si="70"/>
        <v>쉬나무</v>
      </c>
      <c r="G48" s="498">
        <f>'6-3표준조사 1'!$Y$227</f>
        <v>0</v>
      </c>
      <c r="H48" s="499">
        <f t="shared" si="71"/>
        <v>1053228</v>
      </c>
      <c r="I48" s="499">
        <f t="shared" si="72"/>
        <v>0</v>
      </c>
      <c r="J48" s="499">
        <f>+'5-3단가산출서 1'!$M$165-'5-3단가산출서 1'!$M$153</f>
        <v>994892</v>
      </c>
      <c r="K48" s="499">
        <f t="shared" si="12"/>
        <v>0</v>
      </c>
      <c r="L48" s="499">
        <f>+'5-3단가산출서 1'!$M$167</f>
        <v>37840</v>
      </c>
      <c r="M48" s="499">
        <f t="shared" si="13"/>
        <v>0</v>
      </c>
      <c r="N48" s="499">
        <f>+'5-3단가산출서 1'!$M$168</f>
        <v>20496</v>
      </c>
      <c r="O48" s="499">
        <f t="shared" si="14"/>
        <v>0</v>
      </c>
      <c r="P48" s="825"/>
      <c r="Q48" s="36">
        <v>4</v>
      </c>
      <c r="R48" s="38">
        <f t="shared" si="73"/>
        <v>0</v>
      </c>
      <c r="S48" s="38">
        <f t="shared" si="74"/>
        <v>0</v>
      </c>
      <c r="T48" s="38">
        <f t="shared" si="75"/>
        <v>0</v>
      </c>
      <c r="U48" s="38">
        <f t="shared" si="76"/>
        <v>0</v>
      </c>
      <c r="V48" s="38">
        <f t="shared" si="77"/>
        <v>0</v>
      </c>
      <c r="W48" s="38">
        <f t="shared" si="78"/>
        <v>0</v>
      </c>
      <c r="X48" s="38">
        <f t="shared" si="79"/>
        <v>0</v>
      </c>
      <c r="Y48" s="38">
        <f t="shared" si="80"/>
        <v>0</v>
      </c>
      <c r="Z48" s="38">
        <f t="shared" si="81"/>
        <v>0</v>
      </c>
      <c r="AA48" s="38">
        <f t="shared" si="82"/>
        <v>0</v>
      </c>
      <c r="AB48" s="38">
        <f t="shared" si="83"/>
        <v>0</v>
      </c>
      <c r="AC48" s="38">
        <f t="shared" si="84"/>
        <v>0</v>
      </c>
    </row>
    <row r="49" spans="1:29" s="35" customFormat="1" ht="24" hidden="1" customHeight="1">
      <c r="A49" s="36">
        <f t="shared" si="68"/>
        <v>0</v>
      </c>
      <c r="B49" s="774" t="str">
        <f t="shared" ref="B49:D49" si="87">B9</f>
        <v>61-0</v>
      </c>
      <c r="C49" s="502" t="str">
        <f t="shared" si="87"/>
        <v>64-0</v>
      </c>
      <c r="D49" s="854" t="str">
        <f t="shared" si="87"/>
        <v>모두베기</v>
      </c>
      <c r="E49" s="859" t="s">
        <v>1309</v>
      </c>
      <c r="F49" s="859" t="str">
        <f t="shared" si="70"/>
        <v>소나무</v>
      </c>
      <c r="G49" s="498">
        <f>'6-3표준조사 1'!$Y$302</f>
        <v>0</v>
      </c>
      <c r="H49" s="499">
        <f t="shared" si="71"/>
        <v>1008006</v>
      </c>
      <c r="I49" s="499">
        <f t="shared" si="72"/>
        <v>0</v>
      </c>
      <c r="J49" s="499">
        <f>+'5-3단가산출서 1'!$M$210-'5-3단가산출서 1'!$M$198</f>
        <v>949670</v>
      </c>
      <c r="K49" s="499">
        <f t="shared" si="12"/>
        <v>0</v>
      </c>
      <c r="L49" s="499">
        <f>+'5-3단가산출서 1'!$M$212</f>
        <v>37840</v>
      </c>
      <c r="M49" s="499">
        <f t="shared" si="13"/>
        <v>0</v>
      </c>
      <c r="N49" s="499">
        <f>+'5-3단가산출서 1'!$M$213</f>
        <v>20496</v>
      </c>
      <c r="O49" s="499">
        <f t="shared" si="14"/>
        <v>0</v>
      </c>
      <c r="P49" s="825"/>
      <c r="Q49" s="36">
        <v>5</v>
      </c>
      <c r="R49" s="38">
        <f t="shared" si="73"/>
        <v>0</v>
      </c>
      <c r="S49" s="38">
        <f t="shared" si="74"/>
        <v>0</v>
      </c>
      <c r="T49" s="38">
        <f t="shared" si="75"/>
        <v>0</v>
      </c>
      <c r="U49" s="38">
        <f t="shared" si="76"/>
        <v>0</v>
      </c>
      <c r="V49" s="38">
        <f t="shared" si="77"/>
        <v>0</v>
      </c>
      <c r="W49" s="38">
        <f t="shared" si="78"/>
        <v>0</v>
      </c>
      <c r="X49" s="38">
        <f t="shared" si="79"/>
        <v>0</v>
      </c>
      <c r="Y49" s="38">
        <f t="shared" si="80"/>
        <v>0</v>
      </c>
      <c r="Z49" s="38">
        <f t="shared" si="81"/>
        <v>0</v>
      </c>
      <c r="AA49" s="38">
        <f t="shared" si="82"/>
        <v>0</v>
      </c>
      <c r="AB49" s="38">
        <f t="shared" si="83"/>
        <v>0</v>
      </c>
      <c r="AC49" s="38">
        <f t="shared" si="84"/>
        <v>0</v>
      </c>
    </row>
    <row r="50" spans="1:29" s="35" customFormat="1" ht="24" hidden="1" customHeight="1">
      <c r="A50" s="36">
        <f t="shared" si="68"/>
        <v>0</v>
      </c>
      <c r="B50" s="774" t="str">
        <f t="shared" ref="B50:D50" si="88">B10</f>
        <v>65-0</v>
      </c>
      <c r="C50" s="502" t="str">
        <f t="shared" si="88"/>
        <v>7-1</v>
      </c>
      <c r="D50" s="854" t="str">
        <f t="shared" si="88"/>
        <v>모두베기</v>
      </c>
      <c r="E50" s="859" t="s">
        <v>1309</v>
      </c>
      <c r="F50" s="859" t="str">
        <f t="shared" si="70"/>
        <v>낙엽송</v>
      </c>
      <c r="G50" s="498">
        <f>'6-3표준조사 1'!$Y$377</f>
        <v>0</v>
      </c>
      <c r="H50" s="499">
        <f t="shared" ref="H50:H51" si="89">J50+L50+N50</f>
        <v>1260008</v>
      </c>
      <c r="I50" s="499">
        <f t="shared" ref="I50:I51" si="90">K50+M50+O50</f>
        <v>0</v>
      </c>
      <c r="J50" s="499">
        <f>+'5-3단가산출서 1'!$M$255-'5-3단가산출서 1'!$M$243</f>
        <v>1187088</v>
      </c>
      <c r="K50" s="499">
        <f t="shared" si="12"/>
        <v>0</v>
      </c>
      <c r="L50" s="499">
        <f>+'5-3단가산출서 1'!$M$257</f>
        <v>47300</v>
      </c>
      <c r="M50" s="499">
        <f t="shared" si="13"/>
        <v>0</v>
      </c>
      <c r="N50" s="499">
        <f>+'5-3단가산출서 1'!$M$258</f>
        <v>25620</v>
      </c>
      <c r="O50" s="499">
        <f t="shared" si="14"/>
        <v>0</v>
      </c>
      <c r="P50" s="825"/>
      <c r="Q50" s="36">
        <v>6</v>
      </c>
      <c r="R50" s="38">
        <f t="shared" ref="R50:R51" si="91">IF(D50="둘레베기",G50,)</f>
        <v>0</v>
      </c>
      <c r="S50" s="38">
        <f t="shared" ref="S50:S51" si="92">IF(D50="둘레베기",K50,)</f>
        <v>0</v>
      </c>
      <c r="T50" s="38">
        <f t="shared" ref="T50:T51" si="93">IF(D50="둘레베기",M50,)</f>
        <v>0</v>
      </c>
      <c r="U50" s="38">
        <f t="shared" ref="U50:U51" si="94">IF(D50="둘레베기",O50,)</f>
        <v>0</v>
      </c>
      <c r="V50" s="38">
        <f t="shared" ref="V50:V51" si="95">IF(D50="줄베기",G50,)</f>
        <v>0</v>
      </c>
      <c r="W50" s="38">
        <f t="shared" ref="W50:W51" si="96">IF(D50="줄베기",K50,)</f>
        <v>0</v>
      </c>
      <c r="X50" s="38">
        <f t="shared" ref="X50:X51" si="97">IF(D50="줄베기",M50,)</f>
        <v>0</v>
      </c>
      <c r="Y50" s="38">
        <f t="shared" ref="Y50:Y51" si="98">IF(D50="줄베기",O50,)</f>
        <v>0</v>
      </c>
      <c r="Z50" s="38">
        <f t="shared" ref="Z50:Z51" si="99">IF(D50="모두베기",G50,)</f>
        <v>0</v>
      </c>
      <c r="AA50" s="38">
        <f t="shared" ref="AA50:AA51" si="100">IF(D50="모두베기",K50,)</f>
        <v>0</v>
      </c>
      <c r="AB50" s="38">
        <f t="shared" ref="AB50:AB51" si="101">IF(D50="모두베기",M50,)</f>
        <v>0</v>
      </c>
      <c r="AC50" s="38">
        <f t="shared" ref="AC50:AC51" si="102">IF(D50="모두베기",O50,)</f>
        <v>0</v>
      </c>
    </row>
    <row r="51" spans="1:29" s="35" customFormat="1" ht="24" hidden="1" customHeight="1">
      <c r="A51" s="36">
        <f t="shared" si="68"/>
        <v>0</v>
      </c>
      <c r="B51" s="774" t="str">
        <f t="shared" ref="B51:D51" si="103">B11</f>
        <v>61-0</v>
      </c>
      <c r="C51" s="502" t="str">
        <f t="shared" si="103"/>
        <v>64-0</v>
      </c>
      <c r="D51" s="854" t="str">
        <f t="shared" si="103"/>
        <v>모두베기</v>
      </c>
      <c r="E51" s="859" t="s">
        <v>1309</v>
      </c>
      <c r="F51" s="859" t="str">
        <f t="shared" si="70"/>
        <v>소나무</v>
      </c>
      <c r="G51" s="498">
        <f>'6-3표준조사 1'!$Y$452</f>
        <v>0</v>
      </c>
      <c r="H51" s="499">
        <f t="shared" si="89"/>
        <v>1316536</v>
      </c>
      <c r="I51" s="499">
        <f t="shared" si="90"/>
        <v>0</v>
      </c>
      <c r="J51" s="499">
        <f>+'5-3단가산출서 1'!$M$300-'5-3단가산출서 1'!$M$288</f>
        <v>1243616</v>
      </c>
      <c r="K51" s="499">
        <f t="shared" si="12"/>
        <v>0</v>
      </c>
      <c r="L51" s="499">
        <f>+'5-3단가산출서 1'!$M$302</f>
        <v>47300</v>
      </c>
      <c r="M51" s="499">
        <f t="shared" si="13"/>
        <v>0</v>
      </c>
      <c r="N51" s="499">
        <f>+'5-3단가산출서 1'!$M$303</f>
        <v>25620</v>
      </c>
      <c r="O51" s="499">
        <f t="shared" si="14"/>
        <v>0</v>
      </c>
      <c r="P51" s="825"/>
      <c r="Q51" s="36">
        <v>7</v>
      </c>
      <c r="R51" s="38">
        <f t="shared" si="91"/>
        <v>0</v>
      </c>
      <c r="S51" s="38">
        <f t="shared" si="92"/>
        <v>0</v>
      </c>
      <c r="T51" s="38">
        <f t="shared" si="93"/>
        <v>0</v>
      </c>
      <c r="U51" s="38">
        <f t="shared" si="94"/>
        <v>0</v>
      </c>
      <c r="V51" s="38">
        <f t="shared" si="95"/>
        <v>0</v>
      </c>
      <c r="W51" s="38">
        <f t="shared" si="96"/>
        <v>0</v>
      </c>
      <c r="X51" s="38">
        <f t="shared" si="97"/>
        <v>0</v>
      </c>
      <c r="Y51" s="38">
        <f t="shared" si="98"/>
        <v>0</v>
      </c>
      <c r="Z51" s="38">
        <f t="shared" si="99"/>
        <v>0</v>
      </c>
      <c r="AA51" s="38">
        <f t="shared" si="100"/>
        <v>0</v>
      </c>
      <c r="AB51" s="38">
        <f t="shared" si="101"/>
        <v>0</v>
      </c>
      <c r="AC51" s="38">
        <f t="shared" si="102"/>
        <v>0</v>
      </c>
    </row>
    <row r="52" spans="1:29" s="35" customFormat="1" ht="24" hidden="1" customHeight="1">
      <c r="A52" s="36">
        <f t="shared" si="68"/>
        <v>0</v>
      </c>
      <c r="B52" s="774" t="str">
        <f t="shared" ref="B52:D52" si="104">B12</f>
        <v>61-0</v>
      </c>
      <c r="C52" s="502" t="str">
        <f t="shared" si="104"/>
        <v>64-0</v>
      </c>
      <c r="D52" s="854" t="str">
        <f t="shared" si="104"/>
        <v>모두베기</v>
      </c>
      <c r="E52" s="859" t="s">
        <v>1309</v>
      </c>
      <c r="F52" s="859" t="str">
        <f t="shared" si="70"/>
        <v>낙엽송</v>
      </c>
      <c r="G52" s="498">
        <f>'6-3표준조사 1'!$Y$527</f>
        <v>0</v>
      </c>
      <c r="H52" s="499">
        <f t="shared" si="71"/>
        <v>1260008</v>
      </c>
      <c r="I52" s="499">
        <f t="shared" si="72"/>
        <v>0</v>
      </c>
      <c r="J52" s="499">
        <f>+'5-3단가산출서 1'!$M$345-'5-3단가산출서 1'!$M$333</f>
        <v>1187088</v>
      </c>
      <c r="K52" s="499">
        <f t="shared" si="12"/>
        <v>0</v>
      </c>
      <c r="L52" s="499">
        <f>+'5-3단가산출서 1'!$M$347</f>
        <v>47300</v>
      </c>
      <c r="M52" s="499">
        <f t="shared" si="13"/>
        <v>0</v>
      </c>
      <c r="N52" s="499">
        <f>+'5-3단가산출서 1'!$M$348</f>
        <v>25620</v>
      </c>
      <c r="O52" s="499">
        <f t="shared" si="14"/>
        <v>0</v>
      </c>
      <c r="P52" s="825"/>
      <c r="Q52" s="36">
        <v>8</v>
      </c>
      <c r="R52" s="38">
        <f t="shared" si="73"/>
        <v>0</v>
      </c>
      <c r="S52" s="38">
        <f t="shared" si="74"/>
        <v>0</v>
      </c>
      <c r="T52" s="38">
        <f t="shared" si="75"/>
        <v>0</v>
      </c>
      <c r="U52" s="38">
        <f t="shared" si="76"/>
        <v>0</v>
      </c>
      <c r="V52" s="38">
        <f t="shared" si="77"/>
        <v>0</v>
      </c>
      <c r="W52" s="38">
        <f t="shared" si="78"/>
        <v>0</v>
      </c>
      <c r="X52" s="38">
        <f t="shared" si="79"/>
        <v>0</v>
      </c>
      <c r="Y52" s="38">
        <f t="shared" si="80"/>
        <v>0</v>
      </c>
      <c r="Z52" s="38">
        <f t="shared" si="81"/>
        <v>0</v>
      </c>
      <c r="AA52" s="38">
        <f t="shared" si="82"/>
        <v>0</v>
      </c>
      <c r="AB52" s="38">
        <f t="shared" si="83"/>
        <v>0</v>
      </c>
      <c r="AC52" s="38">
        <f t="shared" si="84"/>
        <v>0</v>
      </c>
    </row>
    <row r="53" spans="1:29" s="35" customFormat="1" ht="24" hidden="1" customHeight="1">
      <c r="A53" s="36">
        <f t="shared" si="68"/>
        <v>0</v>
      </c>
      <c r="B53" s="975" t="str">
        <f t="shared" ref="B53:D53" si="105">B13</f>
        <v>64-0</v>
      </c>
      <c r="C53" s="676" t="str">
        <f t="shared" si="105"/>
        <v>49-0</v>
      </c>
      <c r="D53" s="855" t="str">
        <f t="shared" si="105"/>
        <v>모두베기</v>
      </c>
      <c r="E53" s="976" t="str">
        <f t="shared" ref="E53:E84" si="106">E52</f>
        <v>(2회)</v>
      </c>
      <c r="F53" s="976" t="str">
        <f>F13</f>
        <v>소나무</v>
      </c>
      <c r="G53" s="643">
        <f>'6-3표준조사 2'!Y2</f>
        <v>0</v>
      </c>
      <c r="H53" s="644">
        <f t="shared" si="71"/>
        <v>1260008</v>
      </c>
      <c r="I53" s="644">
        <f t="shared" si="72"/>
        <v>0</v>
      </c>
      <c r="J53" s="644">
        <f>'5-3단가산출서 2'!$M$30-'5-3단가산출서 2'!$M$18</f>
        <v>1187088</v>
      </c>
      <c r="K53" s="644">
        <f t="shared" si="12"/>
        <v>0</v>
      </c>
      <c r="L53" s="644">
        <f>'5-3단가산출서 2'!$M$32</f>
        <v>47300</v>
      </c>
      <c r="M53" s="644">
        <f t="shared" si="13"/>
        <v>0</v>
      </c>
      <c r="N53" s="644">
        <f>'5-3단가산출서 2'!$M$33</f>
        <v>25620</v>
      </c>
      <c r="O53" s="644">
        <f t="shared" si="14"/>
        <v>0</v>
      </c>
      <c r="P53" s="977"/>
      <c r="Q53" s="479" t="s">
        <v>1080</v>
      </c>
      <c r="R53" s="38">
        <f t="shared" si="73"/>
        <v>0</v>
      </c>
      <c r="S53" s="38">
        <f t="shared" si="74"/>
        <v>0</v>
      </c>
      <c r="T53" s="38">
        <f t="shared" si="75"/>
        <v>0</v>
      </c>
      <c r="U53" s="38">
        <f t="shared" si="76"/>
        <v>0</v>
      </c>
      <c r="V53" s="38">
        <f t="shared" si="77"/>
        <v>0</v>
      </c>
      <c r="W53" s="38">
        <f t="shared" si="78"/>
        <v>0</v>
      </c>
      <c r="X53" s="38">
        <f t="shared" si="79"/>
        <v>0</v>
      </c>
      <c r="Y53" s="38">
        <f t="shared" si="80"/>
        <v>0</v>
      </c>
      <c r="Z53" s="38">
        <f t="shared" si="81"/>
        <v>0</v>
      </c>
      <c r="AA53" s="38">
        <f t="shared" si="82"/>
        <v>0</v>
      </c>
      <c r="AB53" s="38">
        <f t="shared" si="83"/>
        <v>0</v>
      </c>
      <c r="AC53" s="38">
        <f t="shared" si="84"/>
        <v>0</v>
      </c>
    </row>
    <row r="54" spans="1:29" s="35" customFormat="1" ht="24" hidden="1" customHeight="1">
      <c r="A54" s="36">
        <f t="shared" si="68"/>
        <v>0</v>
      </c>
      <c r="B54" s="975">
        <f t="shared" ref="B54:D54" si="107">B14</f>
        <v>0</v>
      </c>
      <c r="C54" s="676">
        <f t="shared" si="107"/>
        <v>0</v>
      </c>
      <c r="D54" s="855" t="str">
        <f t="shared" si="107"/>
        <v>모두베기</v>
      </c>
      <c r="E54" s="976" t="str">
        <f t="shared" si="106"/>
        <v>(2회)</v>
      </c>
      <c r="F54" s="976" t="str">
        <f t="shared" ref="F54:F84" si="108">F14</f>
        <v>쉬나무(용)</v>
      </c>
      <c r="G54" s="643">
        <f>'6-3표준조사 2'!Y77</f>
        <v>0</v>
      </c>
      <c r="H54" s="644">
        <f t="shared" si="62"/>
        <v>1008006</v>
      </c>
      <c r="I54" s="644">
        <f t="shared" si="63"/>
        <v>0</v>
      </c>
      <c r="J54" s="644">
        <f>+'5-3단가산출서 2'!$M$75-'5-3단가산출서 2'!$M$63</f>
        <v>949670</v>
      </c>
      <c r="K54" s="644">
        <f t="shared" si="12"/>
        <v>0</v>
      </c>
      <c r="L54" s="644">
        <f>+'5-3단가산출서 2'!$M$77</f>
        <v>37840</v>
      </c>
      <c r="M54" s="644">
        <f t="shared" si="13"/>
        <v>0</v>
      </c>
      <c r="N54" s="644">
        <f>+'5-3단가산출서 2'!$M$78</f>
        <v>20496</v>
      </c>
      <c r="O54" s="644">
        <f t="shared" si="14"/>
        <v>0</v>
      </c>
      <c r="P54" s="977"/>
      <c r="Q54" s="479" t="s">
        <v>1081</v>
      </c>
      <c r="R54" s="38">
        <f t="shared" si="54"/>
        <v>0</v>
      </c>
      <c r="S54" s="38">
        <f t="shared" si="55"/>
        <v>0</v>
      </c>
      <c r="T54" s="38">
        <f t="shared" si="56"/>
        <v>0</v>
      </c>
      <c r="U54" s="38">
        <f t="shared" si="57"/>
        <v>0</v>
      </c>
      <c r="V54" s="38">
        <f t="shared" si="58"/>
        <v>0</v>
      </c>
      <c r="W54" s="38">
        <f t="shared" si="59"/>
        <v>0</v>
      </c>
      <c r="X54" s="38">
        <f t="shared" si="60"/>
        <v>0</v>
      </c>
      <c r="Y54" s="38">
        <f t="shared" si="61"/>
        <v>0</v>
      </c>
      <c r="Z54" s="38">
        <f t="shared" si="64"/>
        <v>0</v>
      </c>
      <c r="AA54" s="38">
        <f t="shared" si="65"/>
        <v>0</v>
      </c>
      <c r="AB54" s="38">
        <f t="shared" si="66"/>
        <v>0</v>
      </c>
      <c r="AC54" s="38">
        <f t="shared" si="67"/>
        <v>0</v>
      </c>
    </row>
    <row r="55" spans="1:29" s="35" customFormat="1" ht="24" hidden="1" customHeight="1">
      <c r="A55" s="36">
        <f t="shared" si="68"/>
        <v>0</v>
      </c>
      <c r="B55" s="975">
        <f t="shared" ref="B55:D55" si="109">B15</f>
        <v>0</v>
      </c>
      <c r="C55" s="676">
        <f t="shared" si="109"/>
        <v>0</v>
      </c>
      <c r="D55" s="855" t="str">
        <f t="shared" si="109"/>
        <v>모두베기</v>
      </c>
      <c r="E55" s="976" t="str">
        <f t="shared" si="106"/>
        <v>(2회)</v>
      </c>
      <c r="F55" s="976" t="str">
        <f t="shared" si="108"/>
        <v>백합(용)</v>
      </c>
      <c r="G55" s="643">
        <f>'6-3표준조사 2'!Y152</f>
        <v>0</v>
      </c>
      <c r="H55" s="644">
        <f t="shared" ref="H55:I58" si="110">J55+L55+N55</f>
        <v>1008006</v>
      </c>
      <c r="I55" s="644">
        <f t="shared" si="110"/>
        <v>0</v>
      </c>
      <c r="J55" s="644">
        <f>+'5-3단가산출서 2'!$M$120-'5-3단가산출서 2'!$M$108</f>
        <v>949670</v>
      </c>
      <c r="K55" s="644">
        <f t="shared" si="12"/>
        <v>0</v>
      </c>
      <c r="L55" s="644">
        <f>+'5-3단가산출서 2'!$M$122</f>
        <v>37840</v>
      </c>
      <c r="M55" s="644">
        <f t="shared" si="13"/>
        <v>0</v>
      </c>
      <c r="N55" s="644">
        <f>+'5-3단가산출서 2'!$M$123</f>
        <v>20496</v>
      </c>
      <c r="O55" s="644">
        <f t="shared" si="14"/>
        <v>0</v>
      </c>
      <c r="P55" s="978"/>
      <c r="Q55" s="479" t="s">
        <v>1082</v>
      </c>
      <c r="R55" s="38">
        <f t="shared" si="54"/>
        <v>0</v>
      </c>
      <c r="S55" s="38">
        <f t="shared" si="55"/>
        <v>0</v>
      </c>
      <c r="T55" s="38">
        <f t="shared" si="56"/>
        <v>0</v>
      </c>
      <c r="U55" s="38">
        <f t="shared" si="57"/>
        <v>0</v>
      </c>
      <c r="V55" s="38">
        <f t="shared" si="58"/>
        <v>0</v>
      </c>
      <c r="W55" s="38">
        <f t="shared" si="59"/>
        <v>0</v>
      </c>
      <c r="X55" s="38">
        <f t="shared" si="60"/>
        <v>0</v>
      </c>
      <c r="Y55" s="38">
        <f t="shared" si="61"/>
        <v>0</v>
      </c>
      <c r="Z55" s="38">
        <f t="shared" si="64"/>
        <v>0</v>
      </c>
      <c r="AA55" s="38">
        <f t="shared" si="65"/>
        <v>0</v>
      </c>
      <c r="AB55" s="38">
        <f t="shared" si="66"/>
        <v>0</v>
      </c>
      <c r="AC55" s="38">
        <f t="shared" si="67"/>
        <v>0</v>
      </c>
    </row>
    <row r="56" spans="1:29" s="35" customFormat="1" ht="24" hidden="1" customHeight="1">
      <c r="A56" s="36">
        <f t="shared" si="68"/>
        <v>0</v>
      </c>
      <c r="B56" s="975">
        <f t="shared" ref="B56:D56" si="111">B16</f>
        <v>0</v>
      </c>
      <c r="C56" s="676">
        <f t="shared" si="111"/>
        <v>0</v>
      </c>
      <c r="D56" s="855" t="str">
        <f t="shared" si="111"/>
        <v>모두베기</v>
      </c>
      <c r="E56" s="976" t="str">
        <f t="shared" si="106"/>
        <v>(2회)</v>
      </c>
      <c r="F56" s="976" t="str">
        <f t="shared" si="108"/>
        <v>소나무(용)</v>
      </c>
      <c r="G56" s="643">
        <f>'6-3표준조사 2'!Y227</f>
        <v>0</v>
      </c>
      <c r="H56" s="644">
        <f t="shared" si="110"/>
        <v>1008006</v>
      </c>
      <c r="I56" s="644">
        <f t="shared" si="110"/>
        <v>0</v>
      </c>
      <c r="J56" s="644">
        <f>+'5-3단가산출서 2'!$M$165-'5-3단가산출서 2'!$M$153</f>
        <v>949670</v>
      </c>
      <c r="K56" s="644">
        <f t="shared" si="12"/>
        <v>0</v>
      </c>
      <c r="L56" s="644">
        <f>+'5-3단가산출서 2'!$M$167</f>
        <v>37840</v>
      </c>
      <c r="M56" s="644">
        <f t="shared" si="13"/>
        <v>0</v>
      </c>
      <c r="N56" s="644">
        <f>+'5-3단가산출서 2'!$M$168</f>
        <v>20496</v>
      </c>
      <c r="O56" s="644">
        <f t="shared" si="14"/>
        <v>0</v>
      </c>
      <c r="P56" s="978"/>
      <c r="Q56" s="479" t="s">
        <v>1083</v>
      </c>
      <c r="R56" s="38">
        <f t="shared" si="54"/>
        <v>0</v>
      </c>
      <c r="S56" s="38">
        <f t="shared" si="55"/>
        <v>0</v>
      </c>
      <c r="T56" s="38">
        <f t="shared" si="56"/>
        <v>0</v>
      </c>
      <c r="U56" s="38">
        <f t="shared" si="57"/>
        <v>0</v>
      </c>
      <c r="V56" s="38">
        <f t="shared" si="58"/>
        <v>0</v>
      </c>
      <c r="W56" s="38">
        <f t="shared" si="59"/>
        <v>0</v>
      </c>
      <c r="X56" s="38">
        <f t="shared" si="60"/>
        <v>0</v>
      </c>
      <c r="Y56" s="38">
        <f t="shared" si="61"/>
        <v>0</v>
      </c>
      <c r="Z56" s="38">
        <f t="shared" si="64"/>
        <v>0</v>
      </c>
      <c r="AA56" s="38">
        <f t="shared" si="65"/>
        <v>0</v>
      </c>
      <c r="AB56" s="38">
        <f t="shared" si="66"/>
        <v>0</v>
      </c>
      <c r="AC56" s="38">
        <f t="shared" si="67"/>
        <v>0</v>
      </c>
    </row>
    <row r="57" spans="1:29" s="35" customFormat="1" ht="24" hidden="1" customHeight="1">
      <c r="A57" s="36">
        <f t="shared" si="68"/>
        <v>0</v>
      </c>
      <c r="B57" s="975">
        <f t="shared" ref="B57:D57" si="112">B17</f>
        <v>0</v>
      </c>
      <c r="C57" s="676">
        <f t="shared" si="112"/>
        <v>0</v>
      </c>
      <c r="D57" s="855" t="str">
        <f t="shared" si="112"/>
        <v>모두베기</v>
      </c>
      <c r="E57" s="976" t="str">
        <f t="shared" si="106"/>
        <v>(2회)</v>
      </c>
      <c r="F57" s="976" t="str">
        <f t="shared" si="108"/>
        <v>소나무(용)</v>
      </c>
      <c r="G57" s="643">
        <f>'6-3표준조사 2'!Y302</f>
        <v>0</v>
      </c>
      <c r="H57" s="644">
        <f t="shared" si="110"/>
        <v>1008006</v>
      </c>
      <c r="I57" s="644">
        <f t="shared" si="110"/>
        <v>0</v>
      </c>
      <c r="J57" s="644">
        <f>+'5-3단가산출서 2'!$M$210-'5-3단가산출서 2'!$M$198</f>
        <v>949670</v>
      </c>
      <c r="K57" s="644">
        <f t="shared" si="12"/>
        <v>0</v>
      </c>
      <c r="L57" s="644">
        <f>+'5-3단가산출서 2'!$M$212</f>
        <v>37840</v>
      </c>
      <c r="M57" s="644">
        <f t="shared" si="13"/>
        <v>0</v>
      </c>
      <c r="N57" s="644">
        <f>+'5-3단가산출서 2'!$M$213</f>
        <v>20496</v>
      </c>
      <c r="O57" s="644">
        <f t="shared" si="14"/>
        <v>0</v>
      </c>
      <c r="P57" s="978"/>
      <c r="Q57" s="479" t="s">
        <v>1084</v>
      </c>
      <c r="R57" s="38">
        <f t="shared" si="54"/>
        <v>0</v>
      </c>
      <c r="S57" s="38">
        <f t="shared" si="55"/>
        <v>0</v>
      </c>
      <c r="T57" s="38">
        <f t="shared" si="56"/>
        <v>0</v>
      </c>
      <c r="U57" s="38">
        <f t="shared" si="57"/>
        <v>0</v>
      </c>
      <c r="V57" s="38">
        <f t="shared" si="58"/>
        <v>0</v>
      </c>
      <c r="W57" s="38">
        <f t="shared" si="59"/>
        <v>0</v>
      </c>
      <c r="X57" s="38">
        <f t="shared" si="60"/>
        <v>0</v>
      </c>
      <c r="Y57" s="38">
        <f t="shared" si="61"/>
        <v>0</v>
      </c>
      <c r="Z57" s="38">
        <f t="shared" si="64"/>
        <v>0</v>
      </c>
      <c r="AA57" s="38">
        <f t="shared" si="65"/>
        <v>0</v>
      </c>
      <c r="AB57" s="38">
        <f t="shared" si="66"/>
        <v>0</v>
      </c>
      <c r="AC57" s="38">
        <f t="shared" si="67"/>
        <v>0</v>
      </c>
    </row>
    <row r="58" spans="1:29" s="35" customFormat="1" ht="24" hidden="1" customHeight="1">
      <c r="A58" s="36">
        <f t="shared" si="68"/>
        <v>0</v>
      </c>
      <c r="B58" s="975">
        <f t="shared" ref="B58:D58" si="113">B18</f>
        <v>0</v>
      </c>
      <c r="C58" s="676">
        <f t="shared" si="113"/>
        <v>0</v>
      </c>
      <c r="D58" s="855" t="str">
        <f t="shared" si="113"/>
        <v>모두베기</v>
      </c>
      <c r="E58" s="976" t="str">
        <f t="shared" si="106"/>
        <v>(2회)</v>
      </c>
      <c r="F58" s="976" t="str">
        <f t="shared" si="108"/>
        <v>낙엽송(용)</v>
      </c>
      <c r="G58" s="643">
        <f>'6-3표준조사 2'!Y377</f>
        <v>0</v>
      </c>
      <c r="H58" s="644">
        <f t="shared" si="110"/>
        <v>1260008</v>
      </c>
      <c r="I58" s="644">
        <f t="shared" si="110"/>
        <v>0</v>
      </c>
      <c r="J58" s="644">
        <f>+'5-3단가산출서 2'!$M$255-'5-3단가산출서 2'!$M$243</f>
        <v>1187088</v>
      </c>
      <c r="K58" s="644">
        <f t="shared" si="12"/>
        <v>0</v>
      </c>
      <c r="L58" s="644">
        <f>+'5-3단가산출서 2'!$M$257</f>
        <v>47300</v>
      </c>
      <c r="M58" s="644">
        <f t="shared" si="13"/>
        <v>0</v>
      </c>
      <c r="N58" s="644">
        <f>+'5-3단가산출서 2'!$M$258</f>
        <v>25620</v>
      </c>
      <c r="O58" s="644">
        <f t="shared" si="14"/>
        <v>0</v>
      </c>
      <c r="P58" s="978"/>
      <c r="Q58" s="479" t="s">
        <v>1085</v>
      </c>
      <c r="R58" s="38">
        <f t="shared" si="54"/>
        <v>0</v>
      </c>
      <c r="S58" s="38">
        <f t="shared" si="55"/>
        <v>0</v>
      </c>
      <c r="T58" s="38">
        <f t="shared" si="56"/>
        <v>0</v>
      </c>
      <c r="U58" s="38">
        <f t="shared" si="57"/>
        <v>0</v>
      </c>
      <c r="V58" s="38">
        <f t="shared" si="58"/>
        <v>0</v>
      </c>
      <c r="W58" s="38">
        <f t="shared" si="59"/>
        <v>0</v>
      </c>
      <c r="X58" s="38">
        <f t="shared" si="60"/>
        <v>0</v>
      </c>
      <c r="Y58" s="38">
        <f t="shared" si="61"/>
        <v>0</v>
      </c>
      <c r="Z58" s="38">
        <f t="shared" si="64"/>
        <v>0</v>
      </c>
      <c r="AA58" s="38">
        <f t="shared" si="65"/>
        <v>0</v>
      </c>
      <c r="AB58" s="38">
        <f t="shared" si="66"/>
        <v>0</v>
      </c>
      <c r="AC58" s="38">
        <f t="shared" si="67"/>
        <v>0</v>
      </c>
    </row>
    <row r="59" spans="1:29" s="35" customFormat="1" ht="24" hidden="1" customHeight="1">
      <c r="A59" s="36">
        <f t="shared" si="68"/>
        <v>0</v>
      </c>
      <c r="B59" s="975">
        <f t="shared" ref="B59:D59" si="114">B19</f>
        <v>0</v>
      </c>
      <c r="C59" s="676">
        <f t="shared" si="114"/>
        <v>0</v>
      </c>
      <c r="D59" s="855" t="str">
        <f t="shared" si="114"/>
        <v>모두베기</v>
      </c>
      <c r="E59" s="976" t="str">
        <f t="shared" si="106"/>
        <v>(2회)</v>
      </c>
      <c r="F59" s="976" t="str">
        <f t="shared" si="108"/>
        <v>밤, 산벚</v>
      </c>
      <c r="G59" s="643">
        <f>'6-3표준조사 2'!Y452</f>
        <v>0</v>
      </c>
      <c r="H59" s="644">
        <f t="shared" si="62"/>
        <v>1260008</v>
      </c>
      <c r="I59" s="644">
        <f t="shared" si="63"/>
        <v>0</v>
      </c>
      <c r="J59" s="644">
        <f>+'5-3단가산출서 2'!$M$300-'5-3단가산출서 2'!$M$288</f>
        <v>1187088</v>
      </c>
      <c r="K59" s="644">
        <f t="shared" si="12"/>
        <v>0</v>
      </c>
      <c r="L59" s="644">
        <f>+'5-3단가산출서 2'!$M$302</f>
        <v>47300</v>
      </c>
      <c r="M59" s="644">
        <f t="shared" si="13"/>
        <v>0</v>
      </c>
      <c r="N59" s="644">
        <f>+'5-3단가산출서 2'!$M$303</f>
        <v>25620</v>
      </c>
      <c r="O59" s="644">
        <f t="shared" si="14"/>
        <v>0</v>
      </c>
      <c r="P59" s="978"/>
      <c r="Q59" s="479" t="s">
        <v>1086</v>
      </c>
      <c r="R59" s="38">
        <f t="shared" si="54"/>
        <v>0</v>
      </c>
      <c r="S59" s="38">
        <f t="shared" si="55"/>
        <v>0</v>
      </c>
      <c r="T59" s="38">
        <f t="shared" si="56"/>
        <v>0</v>
      </c>
      <c r="U59" s="38">
        <f t="shared" si="57"/>
        <v>0</v>
      </c>
      <c r="V59" s="38">
        <f t="shared" si="58"/>
        <v>0</v>
      </c>
      <c r="W59" s="38">
        <f t="shared" si="59"/>
        <v>0</v>
      </c>
      <c r="X59" s="38">
        <f t="shared" si="60"/>
        <v>0</v>
      </c>
      <c r="Y59" s="38">
        <f t="shared" si="61"/>
        <v>0</v>
      </c>
      <c r="Z59" s="38">
        <f t="shared" si="64"/>
        <v>0</v>
      </c>
      <c r="AA59" s="38">
        <f t="shared" si="65"/>
        <v>0</v>
      </c>
      <c r="AB59" s="38">
        <f t="shared" si="66"/>
        <v>0</v>
      </c>
      <c r="AC59" s="38">
        <f t="shared" si="67"/>
        <v>0</v>
      </c>
    </row>
    <row r="60" spans="1:29" s="35" customFormat="1" ht="24" hidden="1" customHeight="1">
      <c r="A60" s="36">
        <f t="shared" si="68"/>
        <v>0</v>
      </c>
      <c r="B60" s="975">
        <f t="shared" ref="B60:D60" si="115">B20</f>
        <v>0</v>
      </c>
      <c r="C60" s="676">
        <f t="shared" si="115"/>
        <v>0</v>
      </c>
      <c r="D60" s="855" t="str">
        <f t="shared" si="115"/>
        <v>모두베기</v>
      </c>
      <c r="E60" s="976" t="str">
        <f t="shared" si="106"/>
        <v>(2회)</v>
      </c>
      <c r="F60" s="976" t="str">
        <f t="shared" si="108"/>
        <v>낙엽송(용)</v>
      </c>
      <c r="G60" s="643">
        <f>'6-3표준조사 2'!Y527</f>
        <v>0</v>
      </c>
      <c r="H60" s="644">
        <f>J60+L60+N60</f>
        <v>1260008</v>
      </c>
      <c r="I60" s="644">
        <f>K60+M60+O60</f>
        <v>0</v>
      </c>
      <c r="J60" s="644">
        <f>+'5-3단가산출서 2'!$M$345-'5-3단가산출서 2'!$M$333</f>
        <v>1187088</v>
      </c>
      <c r="K60" s="644">
        <f t="shared" si="12"/>
        <v>0</v>
      </c>
      <c r="L60" s="644">
        <f>+'5-3단가산출서 2'!$M$347</f>
        <v>47300</v>
      </c>
      <c r="M60" s="644">
        <f t="shared" si="13"/>
        <v>0</v>
      </c>
      <c r="N60" s="644">
        <f>+'5-3단가산출서 2'!$M$348</f>
        <v>25620</v>
      </c>
      <c r="O60" s="644">
        <f t="shared" si="14"/>
        <v>0</v>
      </c>
      <c r="P60" s="978"/>
      <c r="Q60" s="479" t="s">
        <v>1087</v>
      </c>
      <c r="R60" s="38">
        <f t="shared" si="54"/>
        <v>0</v>
      </c>
      <c r="S60" s="38">
        <f t="shared" si="55"/>
        <v>0</v>
      </c>
      <c r="T60" s="38">
        <f t="shared" si="56"/>
        <v>0</v>
      </c>
      <c r="U60" s="38">
        <f t="shared" si="57"/>
        <v>0</v>
      </c>
      <c r="V60" s="38">
        <f t="shared" si="58"/>
        <v>0</v>
      </c>
      <c r="W60" s="38">
        <f t="shared" si="59"/>
        <v>0</v>
      </c>
      <c r="X60" s="38">
        <f t="shared" si="60"/>
        <v>0</v>
      </c>
      <c r="Y60" s="38">
        <f t="shared" si="61"/>
        <v>0</v>
      </c>
      <c r="Z60" s="38">
        <f t="shared" si="64"/>
        <v>0</v>
      </c>
      <c r="AA60" s="38">
        <f t="shared" si="65"/>
        <v>0</v>
      </c>
      <c r="AB60" s="38">
        <f t="shared" si="66"/>
        <v>0</v>
      </c>
      <c r="AC60" s="38">
        <f t="shared" si="67"/>
        <v>0</v>
      </c>
    </row>
    <row r="61" spans="1:29" s="35" customFormat="1" ht="24" hidden="1" customHeight="1">
      <c r="A61" s="36">
        <f t="shared" ref="A61:A68" si="116">IF(G61&gt;0,2,)</f>
        <v>0</v>
      </c>
      <c r="B61" s="968" t="str">
        <f t="shared" ref="B61:D61" si="117">B21</f>
        <v>61-1</v>
      </c>
      <c r="C61" s="969" t="str">
        <f t="shared" si="117"/>
        <v>15-0</v>
      </c>
      <c r="D61" s="970" t="str">
        <f t="shared" si="117"/>
        <v>모두베기</v>
      </c>
      <c r="E61" s="971" t="str">
        <f>E60</f>
        <v>(2회)</v>
      </c>
      <c r="F61" s="971" t="str">
        <f t="shared" si="108"/>
        <v>소나무(용)</v>
      </c>
      <c r="G61" s="972">
        <f>'6-3표준조사 3'!$Y$2</f>
        <v>0</v>
      </c>
      <c r="H61" s="37">
        <f t="shared" ref="H61:H67" si="118">J61+L61+N61</f>
        <v>1316536</v>
      </c>
      <c r="I61" s="37">
        <f t="shared" ref="I61:I67" si="119">K61+M61+O61</f>
        <v>0</v>
      </c>
      <c r="J61" s="37">
        <f>'5-3단가산출서 3'!$M$30-'5-3단가산출서 3'!$M$18</f>
        <v>1243616</v>
      </c>
      <c r="K61" s="37">
        <f t="shared" si="12"/>
        <v>0</v>
      </c>
      <c r="L61" s="37">
        <f>'5-3단가산출서 3'!$M$32</f>
        <v>47300</v>
      </c>
      <c r="M61" s="37">
        <f t="shared" si="13"/>
        <v>0</v>
      </c>
      <c r="N61" s="37">
        <f>'5-3단가산출서 3'!$M$33</f>
        <v>25620</v>
      </c>
      <c r="O61" s="37">
        <f t="shared" si="14"/>
        <v>0</v>
      </c>
      <c r="P61" s="973"/>
      <c r="Q61" s="479" t="s">
        <v>1080</v>
      </c>
      <c r="R61" s="38">
        <f t="shared" si="54"/>
        <v>0</v>
      </c>
      <c r="S61" s="38">
        <f t="shared" si="55"/>
        <v>0</v>
      </c>
      <c r="T61" s="38">
        <f t="shared" si="56"/>
        <v>0</v>
      </c>
      <c r="U61" s="38">
        <f t="shared" si="57"/>
        <v>0</v>
      </c>
      <c r="V61" s="38">
        <f t="shared" si="58"/>
        <v>0</v>
      </c>
      <c r="W61" s="38">
        <f t="shared" si="59"/>
        <v>0</v>
      </c>
      <c r="X61" s="38">
        <f t="shared" si="60"/>
        <v>0</v>
      </c>
      <c r="Y61" s="38">
        <f t="shared" si="61"/>
        <v>0</v>
      </c>
      <c r="Z61" s="38">
        <f t="shared" si="64"/>
        <v>0</v>
      </c>
      <c r="AA61" s="38">
        <f t="shared" si="65"/>
        <v>0</v>
      </c>
      <c r="AB61" s="38">
        <f t="shared" si="66"/>
        <v>0</v>
      </c>
      <c r="AC61" s="38">
        <f t="shared" si="67"/>
        <v>0</v>
      </c>
    </row>
    <row r="62" spans="1:29" s="35" customFormat="1" ht="24" hidden="1" customHeight="1">
      <c r="A62" s="36">
        <f t="shared" si="116"/>
        <v>0</v>
      </c>
      <c r="B62" s="968" t="str">
        <f t="shared" ref="B62:D62" si="120">B22</f>
        <v>66-0</v>
      </c>
      <c r="C62" s="969" t="str">
        <f t="shared" si="120"/>
        <v>14-7</v>
      </c>
      <c r="D62" s="970" t="str">
        <f t="shared" si="120"/>
        <v>모두베기</v>
      </c>
      <c r="E62" s="971" t="str">
        <f t="shared" si="106"/>
        <v>(2회)</v>
      </c>
      <c r="F62" s="971" t="str">
        <f t="shared" si="108"/>
        <v>소나무(용)</v>
      </c>
      <c r="G62" s="972">
        <f>'6-3표준조사 3'!$Y$77</f>
        <v>0</v>
      </c>
      <c r="H62" s="37">
        <f t="shared" si="118"/>
        <v>1203480</v>
      </c>
      <c r="I62" s="37">
        <f t="shared" si="119"/>
        <v>0</v>
      </c>
      <c r="J62" s="37">
        <f>+'5-3단가산출서 3'!$M$75-'5-3단가산출서 3'!$M$63</f>
        <v>1130560</v>
      </c>
      <c r="K62" s="37">
        <f t="shared" si="12"/>
        <v>0</v>
      </c>
      <c r="L62" s="37">
        <f>+'5-3단가산출서 3'!$M$77</f>
        <v>47300</v>
      </c>
      <c r="M62" s="37">
        <f t="shared" si="13"/>
        <v>0</v>
      </c>
      <c r="N62" s="37">
        <f>+'5-3단가산출서 3'!$M$78</f>
        <v>25620</v>
      </c>
      <c r="O62" s="37">
        <f t="shared" si="14"/>
        <v>0</v>
      </c>
      <c r="P62" s="973"/>
      <c r="Q62" s="479" t="s">
        <v>1081</v>
      </c>
      <c r="R62" s="38">
        <f t="shared" si="54"/>
        <v>0</v>
      </c>
      <c r="S62" s="38">
        <f t="shared" si="55"/>
        <v>0</v>
      </c>
      <c r="T62" s="38">
        <f t="shared" si="56"/>
        <v>0</v>
      </c>
      <c r="U62" s="38">
        <f t="shared" si="57"/>
        <v>0</v>
      </c>
      <c r="V62" s="38">
        <f t="shared" si="58"/>
        <v>0</v>
      </c>
      <c r="W62" s="38">
        <f t="shared" si="59"/>
        <v>0</v>
      </c>
      <c r="X62" s="38">
        <f t="shared" si="60"/>
        <v>0</v>
      </c>
      <c r="Y62" s="38">
        <f t="shared" si="61"/>
        <v>0</v>
      </c>
      <c r="Z62" s="38">
        <f t="shared" si="64"/>
        <v>0</v>
      </c>
      <c r="AA62" s="38">
        <f t="shared" si="65"/>
        <v>0</v>
      </c>
      <c r="AB62" s="38">
        <f t="shared" si="66"/>
        <v>0</v>
      </c>
      <c r="AC62" s="38">
        <f t="shared" si="67"/>
        <v>0</v>
      </c>
    </row>
    <row r="63" spans="1:29" s="35" customFormat="1" ht="24" hidden="1" customHeight="1">
      <c r="A63" s="36">
        <f t="shared" si="116"/>
        <v>0</v>
      </c>
      <c r="B63" s="968" t="str">
        <f t="shared" ref="B63:D63" si="121">B23</f>
        <v>66-0</v>
      </c>
      <c r="C63" s="969" t="str">
        <f t="shared" si="121"/>
        <v>14-7</v>
      </c>
      <c r="D63" s="970" t="str">
        <f t="shared" si="121"/>
        <v>모두베기</v>
      </c>
      <c r="E63" s="971" t="str">
        <f t="shared" si="106"/>
        <v>(2회)</v>
      </c>
      <c r="F63" s="971" t="str">
        <f t="shared" si="108"/>
        <v>낙엽송(용)</v>
      </c>
      <c r="G63" s="972">
        <f>'6-3표준조사 3'!$Y$152</f>
        <v>0</v>
      </c>
      <c r="H63" s="37">
        <f t="shared" si="118"/>
        <v>1203480</v>
      </c>
      <c r="I63" s="37">
        <f t="shared" si="119"/>
        <v>0</v>
      </c>
      <c r="J63" s="37">
        <f>+'5-3단가산출서 3'!$M$120-'5-3단가산출서 3'!$M$108</f>
        <v>1130560</v>
      </c>
      <c r="K63" s="37">
        <f t="shared" si="12"/>
        <v>0</v>
      </c>
      <c r="L63" s="37">
        <f>+'5-3단가산출서 3'!$M$122</f>
        <v>47300</v>
      </c>
      <c r="M63" s="37">
        <f t="shared" si="13"/>
        <v>0</v>
      </c>
      <c r="N63" s="37">
        <f>+'5-3단가산출서 3'!$M$123</f>
        <v>25620</v>
      </c>
      <c r="O63" s="37">
        <f t="shared" si="14"/>
        <v>0</v>
      </c>
      <c r="P63" s="974"/>
      <c r="Q63" s="479" t="s">
        <v>1082</v>
      </c>
      <c r="R63" s="38">
        <f t="shared" si="54"/>
        <v>0</v>
      </c>
      <c r="S63" s="38">
        <f t="shared" si="55"/>
        <v>0</v>
      </c>
      <c r="T63" s="38">
        <f t="shared" si="56"/>
        <v>0</v>
      </c>
      <c r="U63" s="38">
        <f t="shared" si="57"/>
        <v>0</v>
      </c>
      <c r="V63" s="38">
        <f t="shared" si="58"/>
        <v>0</v>
      </c>
      <c r="W63" s="38">
        <f t="shared" si="59"/>
        <v>0</v>
      </c>
      <c r="X63" s="38">
        <f t="shared" si="60"/>
        <v>0</v>
      </c>
      <c r="Y63" s="38">
        <f t="shared" si="61"/>
        <v>0</v>
      </c>
      <c r="Z63" s="38">
        <f t="shared" si="64"/>
        <v>0</v>
      </c>
      <c r="AA63" s="38">
        <f t="shared" si="65"/>
        <v>0</v>
      </c>
      <c r="AB63" s="38">
        <f t="shared" si="66"/>
        <v>0</v>
      </c>
      <c r="AC63" s="38">
        <f t="shared" si="67"/>
        <v>0</v>
      </c>
    </row>
    <row r="64" spans="1:29" s="35" customFormat="1" ht="24" hidden="1" customHeight="1">
      <c r="A64" s="36">
        <f t="shared" si="116"/>
        <v>0</v>
      </c>
      <c r="B64" s="968" t="str">
        <f t="shared" ref="B64:D64" si="122">B24</f>
        <v>9-2</v>
      </c>
      <c r="C64" s="969" t="str">
        <f t="shared" si="122"/>
        <v>8-0</v>
      </c>
      <c r="D64" s="970" t="str">
        <f t="shared" si="122"/>
        <v>모두베기</v>
      </c>
      <c r="E64" s="971" t="str">
        <f t="shared" si="106"/>
        <v>(2회)</v>
      </c>
      <c r="F64" s="971" t="str">
        <f t="shared" si="108"/>
        <v>소나무(용)</v>
      </c>
      <c r="G64" s="972">
        <f>'6-3표준조사 3'!$Y$227</f>
        <v>0</v>
      </c>
      <c r="H64" s="37">
        <f t="shared" si="118"/>
        <v>1203480</v>
      </c>
      <c r="I64" s="37">
        <f t="shared" si="119"/>
        <v>0</v>
      </c>
      <c r="J64" s="37">
        <f>+'5-3단가산출서 3'!$M$165-'5-3단가산출서 3'!$M$153</f>
        <v>1130560</v>
      </c>
      <c r="K64" s="37">
        <f t="shared" si="12"/>
        <v>0</v>
      </c>
      <c r="L64" s="37">
        <f>+'5-3단가산출서 3'!$M$167</f>
        <v>47300</v>
      </c>
      <c r="M64" s="37">
        <f t="shared" si="13"/>
        <v>0</v>
      </c>
      <c r="N64" s="37">
        <f>+'5-3단가산출서 3'!$M$168</f>
        <v>25620</v>
      </c>
      <c r="O64" s="37">
        <f t="shared" si="14"/>
        <v>0</v>
      </c>
      <c r="P64" s="974"/>
      <c r="Q64" s="479" t="s">
        <v>1083</v>
      </c>
      <c r="R64" s="38">
        <f t="shared" si="54"/>
        <v>0</v>
      </c>
      <c r="S64" s="38">
        <f t="shared" si="55"/>
        <v>0</v>
      </c>
      <c r="T64" s="38">
        <f t="shared" si="56"/>
        <v>0</v>
      </c>
      <c r="U64" s="38">
        <f t="shared" si="57"/>
        <v>0</v>
      </c>
      <c r="V64" s="38">
        <f t="shared" si="58"/>
        <v>0</v>
      </c>
      <c r="W64" s="38">
        <f t="shared" si="59"/>
        <v>0</v>
      </c>
      <c r="X64" s="38">
        <f t="shared" si="60"/>
        <v>0</v>
      </c>
      <c r="Y64" s="38">
        <f t="shared" si="61"/>
        <v>0</v>
      </c>
      <c r="Z64" s="38">
        <f t="shared" si="64"/>
        <v>0</v>
      </c>
      <c r="AA64" s="38">
        <f t="shared" si="65"/>
        <v>0</v>
      </c>
      <c r="AB64" s="38">
        <f t="shared" si="66"/>
        <v>0</v>
      </c>
      <c r="AC64" s="38">
        <f t="shared" si="67"/>
        <v>0</v>
      </c>
    </row>
    <row r="65" spans="1:29" s="35" customFormat="1" ht="24" hidden="1" customHeight="1">
      <c r="A65" s="36">
        <f t="shared" si="116"/>
        <v>0</v>
      </c>
      <c r="B65" s="968" t="str">
        <f t="shared" ref="B65:D65" si="123">B25</f>
        <v>62-0</v>
      </c>
      <c r="C65" s="969" t="str">
        <f t="shared" si="123"/>
        <v>14-0</v>
      </c>
      <c r="D65" s="970" t="str">
        <f t="shared" si="123"/>
        <v>모두베기</v>
      </c>
      <c r="E65" s="971" t="str">
        <f t="shared" si="106"/>
        <v>(2회)</v>
      </c>
      <c r="F65" s="971" t="str">
        <f t="shared" si="108"/>
        <v>헛개(노)</v>
      </c>
      <c r="G65" s="972">
        <f>'6-3표준조사 3'!$Y$302</f>
        <v>0</v>
      </c>
      <c r="H65" s="37">
        <f t="shared" si="118"/>
        <v>1260008</v>
      </c>
      <c r="I65" s="37">
        <f t="shared" si="119"/>
        <v>0</v>
      </c>
      <c r="J65" s="37">
        <f>+'5-3단가산출서 3'!$M$210-'5-3단가산출서 3'!$M$198</f>
        <v>1187088</v>
      </c>
      <c r="K65" s="37">
        <f t="shared" si="12"/>
        <v>0</v>
      </c>
      <c r="L65" s="37">
        <f>+'5-3단가산출서 3'!$M$212</f>
        <v>47300</v>
      </c>
      <c r="M65" s="37">
        <f t="shared" si="13"/>
        <v>0</v>
      </c>
      <c r="N65" s="37">
        <f>+'5-3단가산출서 3'!$M$213</f>
        <v>25620</v>
      </c>
      <c r="O65" s="37">
        <f t="shared" si="14"/>
        <v>0</v>
      </c>
      <c r="P65" s="974"/>
      <c r="Q65" s="479" t="s">
        <v>1084</v>
      </c>
      <c r="R65" s="38">
        <f t="shared" si="54"/>
        <v>0</v>
      </c>
      <c r="S65" s="38">
        <f t="shared" si="55"/>
        <v>0</v>
      </c>
      <c r="T65" s="38">
        <f t="shared" si="56"/>
        <v>0</v>
      </c>
      <c r="U65" s="38">
        <f t="shared" si="57"/>
        <v>0</v>
      </c>
      <c r="V65" s="38">
        <f t="shared" si="58"/>
        <v>0</v>
      </c>
      <c r="W65" s="38">
        <f t="shared" si="59"/>
        <v>0</v>
      </c>
      <c r="X65" s="38">
        <f t="shared" si="60"/>
        <v>0</v>
      </c>
      <c r="Y65" s="38">
        <f t="shared" si="61"/>
        <v>0</v>
      </c>
      <c r="Z65" s="38">
        <f t="shared" si="64"/>
        <v>0</v>
      </c>
      <c r="AA65" s="38">
        <f t="shared" si="65"/>
        <v>0</v>
      </c>
      <c r="AB65" s="38">
        <f t="shared" si="66"/>
        <v>0</v>
      </c>
      <c r="AC65" s="38">
        <f t="shared" si="67"/>
        <v>0</v>
      </c>
    </row>
    <row r="66" spans="1:29" s="35" customFormat="1" ht="24" hidden="1" customHeight="1">
      <c r="A66" s="36">
        <f t="shared" si="116"/>
        <v>0</v>
      </c>
      <c r="B66" s="968" t="str">
        <f t="shared" ref="B66:D66" si="124">B26</f>
        <v>62-0</v>
      </c>
      <c r="C66" s="969" t="str">
        <f t="shared" si="124"/>
        <v>14-0</v>
      </c>
      <c r="D66" s="970" t="str">
        <f t="shared" si="124"/>
        <v>모두베기</v>
      </c>
      <c r="E66" s="971" t="str">
        <f t="shared" si="106"/>
        <v>(2회)</v>
      </c>
      <c r="F66" s="971" t="str">
        <f t="shared" si="108"/>
        <v>아까시(노)</v>
      </c>
      <c r="G66" s="972">
        <f>'6-3표준조사 3'!$Y$377</f>
        <v>0</v>
      </c>
      <c r="H66" s="37">
        <f t="shared" si="118"/>
        <v>1260008</v>
      </c>
      <c r="I66" s="37">
        <f t="shared" si="119"/>
        <v>0</v>
      </c>
      <c r="J66" s="37">
        <f>+'5-3단가산출서 3'!$M$255-'5-3단가산출서 3'!$M$243</f>
        <v>1187088</v>
      </c>
      <c r="K66" s="37">
        <f t="shared" si="12"/>
        <v>0</v>
      </c>
      <c r="L66" s="37">
        <f>+'5-3단가산출서 3'!$M$257</f>
        <v>47300</v>
      </c>
      <c r="M66" s="37">
        <f t="shared" si="13"/>
        <v>0</v>
      </c>
      <c r="N66" s="37">
        <f>+'5-3단가산출서 3'!$M$258</f>
        <v>25620</v>
      </c>
      <c r="O66" s="37">
        <f t="shared" si="14"/>
        <v>0</v>
      </c>
      <c r="P66" s="974"/>
      <c r="Q66" s="479" t="s">
        <v>1085</v>
      </c>
      <c r="R66" s="38">
        <f t="shared" si="54"/>
        <v>0</v>
      </c>
      <c r="S66" s="38">
        <f t="shared" si="55"/>
        <v>0</v>
      </c>
      <c r="T66" s="38">
        <f t="shared" si="56"/>
        <v>0</v>
      </c>
      <c r="U66" s="38">
        <f t="shared" si="57"/>
        <v>0</v>
      </c>
      <c r="V66" s="38">
        <f t="shared" si="58"/>
        <v>0</v>
      </c>
      <c r="W66" s="38">
        <f t="shared" si="59"/>
        <v>0</v>
      </c>
      <c r="X66" s="38">
        <f t="shared" si="60"/>
        <v>0</v>
      </c>
      <c r="Y66" s="38">
        <f t="shared" si="61"/>
        <v>0</v>
      </c>
      <c r="Z66" s="38">
        <f t="shared" si="64"/>
        <v>0</v>
      </c>
      <c r="AA66" s="38">
        <f t="shared" si="65"/>
        <v>0</v>
      </c>
      <c r="AB66" s="38">
        <f t="shared" si="66"/>
        <v>0</v>
      </c>
      <c r="AC66" s="38">
        <f t="shared" si="67"/>
        <v>0</v>
      </c>
    </row>
    <row r="67" spans="1:29" s="35" customFormat="1" ht="24" hidden="1" customHeight="1">
      <c r="A67" s="36">
        <f t="shared" si="116"/>
        <v>0</v>
      </c>
      <c r="B67" s="968" t="str">
        <f t="shared" ref="B67:D67" si="125">B27</f>
        <v>62-0</v>
      </c>
      <c r="C67" s="969" t="str">
        <f t="shared" si="125"/>
        <v>14-0</v>
      </c>
      <c r="D67" s="970" t="str">
        <f t="shared" si="125"/>
        <v>모두베기</v>
      </c>
      <c r="E67" s="971" t="str">
        <f t="shared" si="106"/>
        <v>(2회)</v>
      </c>
      <c r="F67" s="971" t="str">
        <f t="shared" si="108"/>
        <v>산벚(노)</v>
      </c>
      <c r="G67" s="972">
        <f>'6-3표준조사 3'!$Y$452</f>
        <v>0</v>
      </c>
      <c r="H67" s="37">
        <f t="shared" si="118"/>
        <v>1260008</v>
      </c>
      <c r="I67" s="37">
        <f t="shared" si="119"/>
        <v>0</v>
      </c>
      <c r="J67" s="37">
        <f>+'5-3단가산출서 3'!$M$300-'5-3단가산출서 3'!$M$288</f>
        <v>1187088</v>
      </c>
      <c r="K67" s="37">
        <f t="shared" si="12"/>
        <v>0</v>
      </c>
      <c r="L67" s="37">
        <f>+'5-3단가산출서 3'!$M$302</f>
        <v>47300</v>
      </c>
      <c r="M67" s="37">
        <f t="shared" si="13"/>
        <v>0</v>
      </c>
      <c r="N67" s="37">
        <f>+'5-3단가산출서 3'!$M$303</f>
        <v>25620</v>
      </c>
      <c r="O67" s="37">
        <f t="shared" si="14"/>
        <v>0</v>
      </c>
      <c r="P67" s="974"/>
      <c r="Q67" s="479" t="s">
        <v>1086</v>
      </c>
      <c r="R67" s="38">
        <f t="shared" si="54"/>
        <v>0</v>
      </c>
      <c r="S67" s="38">
        <f t="shared" si="55"/>
        <v>0</v>
      </c>
      <c r="T67" s="38">
        <f t="shared" si="56"/>
        <v>0</v>
      </c>
      <c r="U67" s="38">
        <f t="shared" si="57"/>
        <v>0</v>
      </c>
      <c r="V67" s="38">
        <f t="shared" si="58"/>
        <v>0</v>
      </c>
      <c r="W67" s="38">
        <f t="shared" si="59"/>
        <v>0</v>
      </c>
      <c r="X67" s="38">
        <f t="shared" si="60"/>
        <v>0</v>
      </c>
      <c r="Y67" s="38">
        <f t="shared" si="61"/>
        <v>0</v>
      </c>
      <c r="Z67" s="38">
        <f t="shared" si="64"/>
        <v>0</v>
      </c>
      <c r="AA67" s="38">
        <f t="shared" si="65"/>
        <v>0</v>
      </c>
      <c r="AB67" s="38">
        <f t="shared" si="66"/>
        <v>0</v>
      </c>
      <c r="AC67" s="38">
        <f t="shared" si="67"/>
        <v>0</v>
      </c>
    </row>
    <row r="68" spans="1:29" s="35" customFormat="1" ht="24" hidden="1" customHeight="1">
      <c r="A68" s="36">
        <f t="shared" si="116"/>
        <v>0</v>
      </c>
      <c r="B68" s="968" t="str">
        <f t="shared" ref="B68:D68" si="126">B28</f>
        <v>61-0</v>
      </c>
      <c r="C68" s="969" t="str">
        <f t="shared" si="126"/>
        <v>20-6</v>
      </c>
      <c r="D68" s="970" t="str">
        <f t="shared" si="126"/>
        <v>모두베기</v>
      </c>
      <c r="E68" s="971" t="str">
        <f t="shared" si="106"/>
        <v>(2회)</v>
      </c>
      <c r="F68" s="971" t="str">
        <f t="shared" si="108"/>
        <v>소나무(용)</v>
      </c>
      <c r="G68" s="972">
        <f>'6-3표준조사 3'!$Y$527</f>
        <v>0</v>
      </c>
      <c r="H68" s="37">
        <f>J68+L68+N68</f>
        <v>1373064</v>
      </c>
      <c r="I68" s="37">
        <f>K68+M68+O68</f>
        <v>0</v>
      </c>
      <c r="J68" s="37">
        <f>+'5-3단가산출서 3'!$M$345-'5-3단가산출서 3'!$M$333</f>
        <v>1300144</v>
      </c>
      <c r="K68" s="37">
        <f t="shared" si="12"/>
        <v>0</v>
      </c>
      <c r="L68" s="37">
        <f>+'5-3단가산출서 3'!$M$347</f>
        <v>47300</v>
      </c>
      <c r="M68" s="37">
        <f t="shared" si="13"/>
        <v>0</v>
      </c>
      <c r="N68" s="37">
        <f>+'5-3단가산출서 3'!$M$348</f>
        <v>25620</v>
      </c>
      <c r="O68" s="37">
        <f t="shared" si="14"/>
        <v>0</v>
      </c>
      <c r="P68" s="974"/>
      <c r="Q68" s="479" t="s">
        <v>1087</v>
      </c>
      <c r="R68" s="38">
        <f t="shared" si="54"/>
        <v>0</v>
      </c>
      <c r="S68" s="38">
        <f t="shared" si="55"/>
        <v>0</v>
      </c>
      <c r="T68" s="38">
        <f t="shared" si="56"/>
        <v>0</v>
      </c>
      <c r="U68" s="38">
        <f t="shared" si="57"/>
        <v>0</v>
      </c>
      <c r="V68" s="38">
        <f t="shared" si="58"/>
        <v>0</v>
      </c>
      <c r="W68" s="38">
        <f t="shared" si="59"/>
        <v>0</v>
      </c>
      <c r="X68" s="38">
        <f t="shared" si="60"/>
        <v>0</v>
      </c>
      <c r="Y68" s="38">
        <f t="shared" si="61"/>
        <v>0</v>
      </c>
      <c r="Z68" s="38">
        <f t="shared" si="64"/>
        <v>0</v>
      </c>
      <c r="AA68" s="38">
        <f t="shared" si="65"/>
        <v>0</v>
      </c>
      <c r="AB68" s="38">
        <f t="shared" si="66"/>
        <v>0</v>
      </c>
      <c r="AC68" s="38">
        <f t="shared" si="67"/>
        <v>0</v>
      </c>
    </row>
    <row r="69" spans="1:29" s="35" customFormat="1" ht="24" hidden="1" customHeight="1">
      <c r="A69" s="36">
        <f t="shared" si="68"/>
        <v>0</v>
      </c>
      <c r="B69" s="942" t="str">
        <f t="shared" ref="B69:D69" si="127">B29</f>
        <v>7-0</v>
      </c>
      <c r="C69" s="943" t="str">
        <f t="shared" si="127"/>
        <v>10-0</v>
      </c>
      <c r="D69" s="944" t="str">
        <f t="shared" si="127"/>
        <v>모두베기</v>
      </c>
      <c r="E69" s="945" t="str">
        <f>E52</f>
        <v>(2회)</v>
      </c>
      <c r="F69" s="945" t="str">
        <f t="shared" si="108"/>
        <v>낙엽송(용)</v>
      </c>
      <c r="G69" s="946">
        <f>'6-3표준조사 4'!$Y$2</f>
        <v>0</v>
      </c>
      <c r="H69" s="947">
        <f t="shared" ref="H69:H75" si="128">J69+L69+N69</f>
        <v>1260008</v>
      </c>
      <c r="I69" s="947">
        <f t="shared" ref="I69:I75" si="129">K69+M69+O69</f>
        <v>0</v>
      </c>
      <c r="J69" s="947">
        <f>'5-3단가산출서 4'!$M$30-'5-3단가산출서 4'!$M$18</f>
        <v>1187088</v>
      </c>
      <c r="K69" s="947">
        <f t="shared" si="12"/>
        <v>0</v>
      </c>
      <c r="L69" s="947">
        <f>'5-3단가산출서 4'!$M$32</f>
        <v>47300</v>
      </c>
      <c r="M69" s="947">
        <f t="shared" si="13"/>
        <v>0</v>
      </c>
      <c r="N69" s="947">
        <f>'5-3단가산출서 4'!$M$33</f>
        <v>25620</v>
      </c>
      <c r="O69" s="947">
        <f t="shared" si="14"/>
        <v>0</v>
      </c>
      <c r="P69" s="948"/>
      <c r="Q69" s="479" t="s">
        <v>1080</v>
      </c>
      <c r="R69" s="38">
        <f t="shared" ref="R69:R76" si="130">IF(D69="둘레베기",G69,)</f>
        <v>0</v>
      </c>
      <c r="S69" s="38">
        <f t="shared" ref="S69:S76" si="131">IF(D69="둘레베기",K69,)</f>
        <v>0</v>
      </c>
      <c r="T69" s="38">
        <f t="shared" ref="T69:T76" si="132">IF(D69="둘레베기",M69,)</f>
        <v>0</v>
      </c>
      <c r="U69" s="38">
        <f t="shared" ref="U69:U76" si="133">IF(D69="둘레베기",O69,)</f>
        <v>0</v>
      </c>
      <c r="V69" s="38">
        <f t="shared" ref="V69:V76" si="134">IF(D69="줄베기",G69,)</f>
        <v>0</v>
      </c>
      <c r="W69" s="38">
        <f t="shared" ref="W69:W76" si="135">IF(D69="줄베기",K69,)</f>
        <v>0</v>
      </c>
      <c r="X69" s="38">
        <f t="shared" ref="X69:X76" si="136">IF(D69="줄베기",M69,)</f>
        <v>0</v>
      </c>
      <c r="Y69" s="38">
        <f t="shared" ref="Y69:Y76" si="137">IF(D69="줄베기",O69,)</f>
        <v>0</v>
      </c>
      <c r="Z69" s="38">
        <f t="shared" ref="Z69:Z76" si="138">IF(D69="모두베기",G69,)</f>
        <v>0</v>
      </c>
      <c r="AA69" s="38">
        <f t="shared" ref="AA69:AA76" si="139">IF(D69="모두베기",K69,)</f>
        <v>0</v>
      </c>
      <c r="AB69" s="38">
        <f t="shared" ref="AB69:AB76" si="140">IF(D69="모두베기",M69,)</f>
        <v>0</v>
      </c>
      <c r="AC69" s="38">
        <f t="shared" ref="AC69:AC76" si="141">IF(D69="모두베기",O69,)</f>
        <v>0</v>
      </c>
    </row>
    <row r="70" spans="1:29" s="35" customFormat="1" ht="24" hidden="1" customHeight="1">
      <c r="A70" s="36">
        <f t="shared" si="68"/>
        <v>0</v>
      </c>
      <c r="B70" s="942" t="str">
        <f t="shared" ref="B70:D70" si="142">B30</f>
        <v>9-3</v>
      </c>
      <c r="C70" s="943" t="str">
        <f t="shared" si="142"/>
        <v>6-0</v>
      </c>
      <c r="D70" s="944" t="str">
        <f t="shared" si="142"/>
        <v>모두베기</v>
      </c>
      <c r="E70" s="945" t="str">
        <f t="shared" si="106"/>
        <v>(2회)</v>
      </c>
      <c r="F70" s="945">
        <f t="shared" si="108"/>
        <v>0</v>
      </c>
      <c r="G70" s="946">
        <f>'6-3표준조사 4'!$Y$77</f>
        <v>0</v>
      </c>
      <c r="H70" s="947">
        <f t="shared" si="128"/>
        <v>1316536</v>
      </c>
      <c r="I70" s="947">
        <f t="shared" si="129"/>
        <v>0</v>
      </c>
      <c r="J70" s="947">
        <f>+'5-3단가산출서 4'!$M$75-'5-3단가산출서 4'!$M$63</f>
        <v>1243616</v>
      </c>
      <c r="K70" s="947">
        <f t="shared" ref="K70:K84" si="143">ROUND(G70*J70,0)</f>
        <v>0</v>
      </c>
      <c r="L70" s="947">
        <f>+'5-3단가산출서 4'!$M$77</f>
        <v>47300</v>
      </c>
      <c r="M70" s="947">
        <f t="shared" ref="M70:M84" si="144">ROUND(G70*L70,0)</f>
        <v>0</v>
      </c>
      <c r="N70" s="947">
        <f>+'5-3단가산출서 4'!$M$78</f>
        <v>25620</v>
      </c>
      <c r="O70" s="947">
        <f t="shared" ref="O70:O84" si="145">ROUND(G70*N70,0)</f>
        <v>0</v>
      </c>
      <c r="P70" s="948"/>
      <c r="Q70" s="479" t="s">
        <v>1081</v>
      </c>
      <c r="R70" s="38">
        <f t="shared" si="130"/>
        <v>0</v>
      </c>
      <c r="S70" s="38">
        <f t="shared" si="131"/>
        <v>0</v>
      </c>
      <c r="T70" s="38">
        <f t="shared" si="132"/>
        <v>0</v>
      </c>
      <c r="U70" s="38">
        <f t="shared" si="133"/>
        <v>0</v>
      </c>
      <c r="V70" s="38">
        <f t="shared" si="134"/>
        <v>0</v>
      </c>
      <c r="W70" s="38">
        <f t="shared" si="135"/>
        <v>0</v>
      </c>
      <c r="X70" s="38">
        <f t="shared" si="136"/>
        <v>0</v>
      </c>
      <c r="Y70" s="38">
        <f t="shared" si="137"/>
        <v>0</v>
      </c>
      <c r="Z70" s="38">
        <f t="shared" si="138"/>
        <v>0</v>
      </c>
      <c r="AA70" s="38">
        <f t="shared" si="139"/>
        <v>0</v>
      </c>
      <c r="AB70" s="38">
        <f t="shared" si="140"/>
        <v>0</v>
      </c>
      <c r="AC70" s="38">
        <f t="shared" si="141"/>
        <v>0</v>
      </c>
    </row>
    <row r="71" spans="1:29" s="35" customFormat="1" ht="24" hidden="1" customHeight="1">
      <c r="A71" s="36">
        <f t="shared" si="68"/>
        <v>0</v>
      </c>
      <c r="B71" s="942" t="str">
        <f t="shared" ref="B71:D71" si="146">B31</f>
        <v>62-0</v>
      </c>
      <c r="C71" s="943" t="str">
        <f t="shared" si="146"/>
        <v>24-0</v>
      </c>
      <c r="D71" s="944" t="str">
        <f t="shared" si="146"/>
        <v>모두베기</v>
      </c>
      <c r="E71" s="945" t="str">
        <f t="shared" si="106"/>
        <v>(2회)</v>
      </c>
      <c r="F71" s="945" t="str">
        <f t="shared" si="108"/>
        <v>산벚(노)</v>
      </c>
      <c r="G71" s="946">
        <f>'6-3표준조사 4'!$Y$152</f>
        <v>0</v>
      </c>
      <c r="H71" s="947">
        <f t="shared" si="128"/>
        <v>0</v>
      </c>
      <c r="I71" s="947">
        <f t="shared" si="129"/>
        <v>0</v>
      </c>
      <c r="J71" s="947">
        <f>+'5-3단가산출서 4'!$M$120-'5-3단가산출서 4'!$M$108</f>
        <v>0</v>
      </c>
      <c r="K71" s="947">
        <f t="shared" si="143"/>
        <v>0</v>
      </c>
      <c r="L71" s="947">
        <f>+'5-3단가산출서 4'!$M$122</f>
        <v>0</v>
      </c>
      <c r="M71" s="947">
        <f t="shared" si="144"/>
        <v>0</v>
      </c>
      <c r="N71" s="947">
        <f>+'5-3단가산출서 4'!$M$123</f>
        <v>0</v>
      </c>
      <c r="O71" s="947">
        <f t="shared" si="145"/>
        <v>0</v>
      </c>
      <c r="P71" s="949"/>
      <c r="Q71" s="479" t="s">
        <v>1082</v>
      </c>
      <c r="R71" s="38">
        <f t="shared" si="130"/>
        <v>0</v>
      </c>
      <c r="S71" s="38">
        <f t="shared" si="131"/>
        <v>0</v>
      </c>
      <c r="T71" s="38">
        <f t="shared" si="132"/>
        <v>0</v>
      </c>
      <c r="U71" s="38">
        <f t="shared" si="133"/>
        <v>0</v>
      </c>
      <c r="V71" s="38">
        <f t="shared" si="134"/>
        <v>0</v>
      </c>
      <c r="W71" s="38">
        <f t="shared" si="135"/>
        <v>0</v>
      </c>
      <c r="X71" s="38">
        <f t="shared" si="136"/>
        <v>0</v>
      </c>
      <c r="Y71" s="38">
        <f t="shared" si="137"/>
        <v>0</v>
      </c>
      <c r="Z71" s="38">
        <f t="shared" si="138"/>
        <v>0</v>
      </c>
      <c r="AA71" s="38">
        <f t="shared" si="139"/>
        <v>0</v>
      </c>
      <c r="AB71" s="38">
        <f t="shared" si="140"/>
        <v>0</v>
      </c>
      <c r="AC71" s="38">
        <f t="shared" si="141"/>
        <v>0</v>
      </c>
    </row>
    <row r="72" spans="1:29" s="35" customFormat="1" ht="24" hidden="1" customHeight="1">
      <c r="A72" s="36">
        <f t="shared" si="68"/>
        <v>0</v>
      </c>
      <c r="B72" s="942" t="str">
        <f t="shared" ref="B72:D72" si="147">B32</f>
        <v>62-0</v>
      </c>
      <c r="C72" s="943" t="str">
        <f t="shared" si="147"/>
        <v>24-0</v>
      </c>
      <c r="D72" s="944" t="str">
        <f t="shared" si="147"/>
        <v>모두베기</v>
      </c>
      <c r="E72" s="945" t="str">
        <f t="shared" si="106"/>
        <v>(2회)</v>
      </c>
      <c r="F72" s="945" t="str">
        <f t="shared" si="108"/>
        <v>상수리(노)</v>
      </c>
      <c r="G72" s="946">
        <f>'6-3표준조사 4'!$Y$227</f>
        <v>0</v>
      </c>
      <c r="H72" s="947">
        <f t="shared" si="128"/>
        <v>0</v>
      </c>
      <c r="I72" s="947">
        <f t="shared" si="129"/>
        <v>0</v>
      </c>
      <c r="J72" s="947">
        <f>+'5-3단가산출서 4'!$M$165-'5-3단가산출서 4'!$M$153</f>
        <v>0</v>
      </c>
      <c r="K72" s="947">
        <f t="shared" si="143"/>
        <v>0</v>
      </c>
      <c r="L72" s="947">
        <f>+'5-3단가산출서 4'!$M$167</f>
        <v>0</v>
      </c>
      <c r="M72" s="947">
        <f t="shared" si="144"/>
        <v>0</v>
      </c>
      <c r="N72" s="947">
        <f>+'5-3단가산출서 4'!$M$168</f>
        <v>0</v>
      </c>
      <c r="O72" s="947">
        <f t="shared" si="145"/>
        <v>0</v>
      </c>
      <c r="P72" s="949"/>
      <c r="Q72" s="479" t="s">
        <v>1083</v>
      </c>
      <c r="R72" s="38">
        <f t="shared" si="130"/>
        <v>0</v>
      </c>
      <c r="S72" s="38">
        <f t="shared" si="131"/>
        <v>0</v>
      </c>
      <c r="T72" s="38">
        <f t="shared" si="132"/>
        <v>0</v>
      </c>
      <c r="U72" s="38">
        <f t="shared" si="133"/>
        <v>0</v>
      </c>
      <c r="V72" s="38">
        <f t="shared" si="134"/>
        <v>0</v>
      </c>
      <c r="W72" s="38">
        <f t="shared" si="135"/>
        <v>0</v>
      </c>
      <c r="X72" s="38">
        <f t="shared" si="136"/>
        <v>0</v>
      </c>
      <c r="Y72" s="38">
        <f t="shared" si="137"/>
        <v>0</v>
      </c>
      <c r="Z72" s="38">
        <f t="shared" si="138"/>
        <v>0</v>
      </c>
      <c r="AA72" s="38">
        <f t="shared" si="139"/>
        <v>0</v>
      </c>
      <c r="AB72" s="38">
        <f t="shared" si="140"/>
        <v>0</v>
      </c>
      <c r="AC72" s="38">
        <f t="shared" si="141"/>
        <v>0</v>
      </c>
    </row>
    <row r="73" spans="1:29" s="35" customFormat="1" ht="24" hidden="1" customHeight="1">
      <c r="A73" s="36">
        <f t="shared" si="68"/>
        <v>0</v>
      </c>
      <c r="B73" s="942" t="str">
        <f t="shared" ref="B73:D73" si="148">B33</f>
        <v>62-0</v>
      </c>
      <c r="C73" s="943" t="str">
        <f t="shared" si="148"/>
        <v>24-0</v>
      </c>
      <c r="D73" s="944" t="str">
        <f t="shared" si="148"/>
        <v>모두베기</v>
      </c>
      <c r="E73" s="945" t="str">
        <f t="shared" si="106"/>
        <v>(2회)</v>
      </c>
      <c r="F73" s="945" t="str">
        <f t="shared" si="108"/>
        <v>자작(용)</v>
      </c>
      <c r="G73" s="946">
        <f>'6-3표준조사 4'!$Y$302</f>
        <v>0</v>
      </c>
      <c r="H73" s="947">
        <f t="shared" si="128"/>
        <v>0</v>
      </c>
      <c r="I73" s="947">
        <f t="shared" si="129"/>
        <v>0</v>
      </c>
      <c r="J73" s="947">
        <f>+'5-3단가산출서 4'!$M$210-'5-3단가산출서 4'!$M$198</f>
        <v>0</v>
      </c>
      <c r="K73" s="947">
        <f t="shared" si="143"/>
        <v>0</v>
      </c>
      <c r="L73" s="947">
        <f>+'5-3단가산출서 4'!$M$212</f>
        <v>0</v>
      </c>
      <c r="M73" s="947">
        <f t="shared" si="144"/>
        <v>0</v>
      </c>
      <c r="N73" s="947">
        <f>+'5-3단가산출서 4'!$M$213</f>
        <v>0</v>
      </c>
      <c r="O73" s="947">
        <f t="shared" si="145"/>
        <v>0</v>
      </c>
      <c r="P73" s="949"/>
      <c r="Q73" s="479" t="s">
        <v>1084</v>
      </c>
      <c r="R73" s="38">
        <f t="shared" si="130"/>
        <v>0</v>
      </c>
      <c r="S73" s="38">
        <f t="shared" si="131"/>
        <v>0</v>
      </c>
      <c r="T73" s="38">
        <f t="shared" si="132"/>
        <v>0</v>
      </c>
      <c r="U73" s="38">
        <f t="shared" si="133"/>
        <v>0</v>
      </c>
      <c r="V73" s="38">
        <f t="shared" si="134"/>
        <v>0</v>
      </c>
      <c r="W73" s="38">
        <f t="shared" si="135"/>
        <v>0</v>
      </c>
      <c r="X73" s="38">
        <f t="shared" si="136"/>
        <v>0</v>
      </c>
      <c r="Y73" s="38">
        <f t="shared" si="137"/>
        <v>0</v>
      </c>
      <c r="Z73" s="38">
        <f t="shared" si="138"/>
        <v>0</v>
      </c>
      <c r="AA73" s="38">
        <f t="shared" si="139"/>
        <v>0</v>
      </c>
      <c r="AB73" s="38">
        <f t="shared" si="140"/>
        <v>0</v>
      </c>
      <c r="AC73" s="38">
        <f t="shared" si="141"/>
        <v>0</v>
      </c>
    </row>
    <row r="74" spans="1:29" s="35" customFormat="1" ht="24" hidden="1" customHeight="1">
      <c r="A74" s="36">
        <f t="shared" si="68"/>
        <v>0</v>
      </c>
      <c r="B74" s="942" t="str">
        <f t="shared" ref="B74:D74" si="149">B34</f>
        <v>7-0</v>
      </c>
      <c r="C74" s="943" t="str">
        <f t="shared" si="149"/>
        <v>10-0</v>
      </c>
      <c r="D74" s="944" t="str">
        <f t="shared" si="149"/>
        <v>모두베기</v>
      </c>
      <c r="E74" s="945" t="str">
        <f t="shared" si="106"/>
        <v>(2회)</v>
      </c>
      <c r="F74" s="945" t="str">
        <f t="shared" si="108"/>
        <v>낙엽송(용)</v>
      </c>
      <c r="G74" s="946">
        <f>'6-3표준조사 4'!$Y$377</f>
        <v>0</v>
      </c>
      <c r="H74" s="947">
        <f t="shared" si="128"/>
        <v>1260008</v>
      </c>
      <c r="I74" s="947">
        <f t="shared" si="129"/>
        <v>0</v>
      </c>
      <c r="J74" s="947">
        <f>+'5-3단가산출서 4'!$M$255-'5-3단가산출서 4'!$M$243</f>
        <v>1187088</v>
      </c>
      <c r="K74" s="947">
        <f t="shared" si="143"/>
        <v>0</v>
      </c>
      <c r="L74" s="947">
        <f>+'5-3단가산출서 4'!$M$257</f>
        <v>47300</v>
      </c>
      <c r="M74" s="947">
        <f t="shared" si="144"/>
        <v>0</v>
      </c>
      <c r="N74" s="947">
        <f>+'5-3단가산출서 4'!$M$258</f>
        <v>25620</v>
      </c>
      <c r="O74" s="947">
        <f t="shared" si="145"/>
        <v>0</v>
      </c>
      <c r="P74" s="949"/>
      <c r="Q74" s="479" t="s">
        <v>1085</v>
      </c>
      <c r="R74" s="38">
        <f t="shared" si="130"/>
        <v>0</v>
      </c>
      <c r="S74" s="38">
        <f t="shared" si="131"/>
        <v>0</v>
      </c>
      <c r="T74" s="38">
        <f t="shared" si="132"/>
        <v>0</v>
      </c>
      <c r="U74" s="38">
        <f t="shared" si="133"/>
        <v>0</v>
      </c>
      <c r="V74" s="38">
        <f t="shared" si="134"/>
        <v>0</v>
      </c>
      <c r="W74" s="38">
        <f t="shared" si="135"/>
        <v>0</v>
      </c>
      <c r="X74" s="38">
        <f t="shared" si="136"/>
        <v>0</v>
      </c>
      <c r="Y74" s="38">
        <f t="shared" si="137"/>
        <v>0</v>
      </c>
      <c r="Z74" s="38">
        <f t="shared" si="138"/>
        <v>0</v>
      </c>
      <c r="AA74" s="38">
        <f t="shared" si="139"/>
        <v>0</v>
      </c>
      <c r="AB74" s="38">
        <f t="shared" si="140"/>
        <v>0</v>
      </c>
      <c r="AC74" s="38">
        <f t="shared" si="141"/>
        <v>0</v>
      </c>
    </row>
    <row r="75" spans="1:29" s="35" customFormat="1" ht="24" hidden="1" customHeight="1">
      <c r="A75" s="36">
        <f t="shared" si="68"/>
        <v>0</v>
      </c>
      <c r="B75" s="942" t="str">
        <f t="shared" ref="B75:D75" si="150">B35</f>
        <v>9-3</v>
      </c>
      <c r="C75" s="943" t="str">
        <f t="shared" si="150"/>
        <v>6-0</v>
      </c>
      <c r="D75" s="944" t="str">
        <f t="shared" si="150"/>
        <v>모두베기</v>
      </c>
      <c r="E75" s="945" t="str">
        <f t="shared" si="106"/>
        <v>(2회)</v>
      </c>
      <c r="F75" s="945" t="str">
        <f t="shared" si="108"/>
        <v>낙엽송(용)</v>
      </c>
      <c r="G75" s="946">
        <f>'6-3표준조사 4'!$Y$452</f>
        <v>0</v>
      </c>
      <c r="H75" s="947">
        <f t="shared" si="128"/>
        <v>1203480</v>
      </c>
      <c r="I75" s="947">
        <f t="shared" si="129"/>
        <v>0</v>
      </c>
      <c r="J75" s="947">
        <f>+'5-3단가산출서 4'!$M$300-'5-3단가산출서 4'!$M$288</f>
        <v>1130560</v>
      </c>
      <c r="K75" s="947">
        <f t="shared" si="143"/>
        <v>0</v>
      </c>
      <c r="L75" s="947">
        <f>+'5-3단가산출서 4'!$M$302</f>
        <v>47300</v>
      </c>
      <c r="M75" s="947">
        <f t="shared" si="144"/>
        <v>0</v>
      </c>
      <c r="N75" s="947">
        <f>+'5-3단가산출서 4'!$M$303</f>
        <v>25620</v>
      </c>
      <c r="O75" s="947">
        <f t="shared" si="145"/>
        <v>0</v>
      </c>
      <c r="P75" s="949"/>
      <c r="Q75" s="479" t="s">
        <v>1086</v>
      </c>
      <c r="R75" s="38">
        <f t="shared" si="130"/>
        <v>0</v>
      </c>
      <c r="S75" s="38">
        <f t="shared" si="131"/>
        <v>0</v>
      </c>
      <c r="T75" s="38">
        <f t="shared" si="132"/>
        <v>0</v>
      </c>
      <c r="U75" s="38">
        <f t="shared" si="133"/>
        <v>0</v>
      </c>
      <c r="V75" s="38">
        <f t="shared" si="134"/>
        <v>0</v>
      </c>
      <c r="W75" s="38">
        <f t="shared" si="135"/>
        <v>0</v>
      </c>
      <c r="X75" s="38">
        <f t="shared" si="136"/>
        <v>0</v>
      </c>
      <c r="Y75" s="38">
        <f t="shared" si="137"/>
        <v>0</v>
      </c>
      <c r="Z75" s="38">
        <f t="shared" si="138"/>
        <v>0</v>
      </c>
      <c r="AA75" s="38">
        <f t="shared" si="139"/>
        <v>0</v>
      </c>
      <c r="AB75" s="38">
        <f t="shared" si="140"/>
        <v>0</v>
      </c>
      <c r="AC75" s="38">
        <f t="shared" si="141"/>
        <v>0</v>
      </c>
    </row>
    <row r="76" spans="1:29" s="35" customFormat="1" ht="24" hidden="1" customHeight="1">
      <c r="A76" s="36">
        <f t="shared" si="68"/>
        <v>0</v>
      </c>
      <c r="B76" s="942">
        <f t="shared" ref="B76:D76" si="151">B36</f>
        <v>0</v>
      </c>
      <c r="C76" s="943">
        <f t="shared" si="151"/>
        <v>0</v>
      </c>
      <c r="D76" s="944" t="str">
        <f t="shared" si="151"/>
        <v>모두베기</v>
      </c>
      <c r="E76" s="945" t="str">
        <f t="shared" si="106"/>
        <v>(2회)</v>
      </c>
      <c r="F76" s="945">
        <f t="shared" si="108"/>
        <v>0</v>
      </c>
      <c r="G76" s="946">
        <f>'6-3표준조사 4'!$Y$527</f>
        <v>0</v>
      </c>
      <c r="H76" s="947">
        <f>J76+L76+N76</f>
        <v>0</v>
      </c>
      <c r="I76" s="947">
        <f>K76+M76+O76</f>
        <v>0</v>
      </c>
      <c r="J76" s="947">
        <f>+'5-3단가산출서 4'!$M$345-'5-3단가산출서 4'!$M$333</f>
        <v>0</v>
      </c>
      <c r="K76" s="947">
        <f t="shared" si="143"/>
        <v>0</v>
      </c>
      <c r="L76" s="947">
        <f>+'5-3단가산출서 4'!$M$347</f>
        <v>0</v>
      </c>
      <c r="M76" s="947">
        <f t="shared" si="144"/>
        <v>0</v>
      </c>
      <c r="N76" s="947">
        <f>+'5-3단가산출서 4'!$M$348</f>
        <v>0</v>
      </c>
      <c r="O76" s="947">
        <f t="shared" si="145"/>
        <v>0</v>
      </c>
      <c r="P76" s="949"/>
      <c r="Q76" s="479" t="s">
        <v>1087</v>
      </c>
      <c r="R76" s="38">
        <f t="shared" si="130"/>
        <v>0</v>
      </c>
      <c r="S76" s="38">
        <f t="shared" si="131"/>
        <v>0</v>
      </c>
      <c r="T76" s="38">
        <f t="shared" si="132"/>
        <v>0</v>
      </c>
      <c r="U76" s="38">
        <f t="shared" si="133"/>
        <v>0</v>
      </c>
      <c r="V76" s="38">
        <f t="shared" si="134"/>
        <v>0</v>
      </c>
      <c r="W76" s="38">
        <f t="shared" si="135"/>
        <v>0</v>
      </c>
      <c r="X76" s="38">
        <f t="shared" si="136"/>
        <v>0</v>
      </c>
      <c r="Y76" s="38">
        <f t="shared" si="137"/>
        <v>0</v>
      </c>
      <c r="Z76" s="38">
        <f t="shared" si="138"/>
        <v>0</v>
      </c>
      <c r="AA76" s="38">
        <f t="shared" si="139"/>
        <v>0</v>
      </c>
      <c r="AB76" s="38">
        <f t="shared" si="140"/>
        <v>0</v>
      </c>
      <c r="AC76" s="38">
        <f t="shared" si="141"/>
        <v>0</v>
      </c>
    </row>
    <row r="77" spans="1:29" s="35" customFormat="1" ht="24" hidden="1" customHeight="1">
      <c r="A77" s="36">
        <f t="shared" ref="A77:A84" si="152">IF(G77&gt;0,2,)</f>
        <v>0</v>
      </c>
      <c r="B77" s="979">
        <f t="shared" ref="B77:D77" si="153">B37</f>
        <v>0</v>
      </c>
      <c r="C77" s="699">
        <f t="shared" si="153"/>
        <v>0</v>
      </c>
      <c r="D77" s="858" t="str">
        <f t="shared" si="153"/>
        <v>모두베기</v>
      </c>
      <c r="E77" s="980" t="str">
        <f>E60</f>
        <v>(2회)</v>
      </c>
      <c r="F77" s="980">
        <f t="shared" si="108"/>
        <v>0</v>
      </c>
      <c r="G77" s="695">
        <f>'6-3표준조사 5'!$Y$2</f>
        <v>0</v>
      </c>
      <c r="H77" s="696">
        <f t="shared" ref="H77:H83" si="154">J77+L77+N77</f>
        <v>1260008</v>
      </c>
      <c r="I77" s="696">
        <f t="shared" ref="I77:I83" si="155">K77+M77+O77</f>
        <v>0</v>
      </c>
      <c r="J77" s="696">
        <f>'5-3단가산출서 5'!$M$30-'5-3단가산출서 5'!$M$18</f>
        <v>1187088</v>
      </c>
      <c r="K77" s="696">
        <f t="shared" si="143"/>
        <v>0</v>
      </c>
      <c r="L77" s="696">
        <f>'5-3단가산출서 5'!$M$32</f>
        <v>47300</v>
      </c>
      <c r="M77" s="696">
        <f t="shared" si="144"/>
        <v>0</v>
      </c>
      <c r="N77" s="696">
        <f>'5-3단가산출서 5'!$M$33</f>
        <v>25620</v>
      </c>
      <c r="O77" s="696">
        <f t="shared" si="145"/>
        <v>0</v>
      </c>
      <c r="P77" s="981"/>
      <c r="Q77" s="479" t="s">
        <v>1080</v>
      </c>
      <c r="R77" s="38">
        <f t="shared" si="54"/>
        <v>0</v>
      </c>
      <c r="S77" s="38">
        <f t="shared" si="55"/>
        <v>0</v>
      </c>
      <c r="T77" s="38">
        <f t="shared" si="56"/>
        <v>0</v>
      </c>
      <c r="U77" s="38">
        <f t="shared" si="57"/>
        <v>0</v>
      </c>
      <c r="V77" s="38">
        <f t="shared" si="58"/>
        <v>0</v>
      </c>
      <c r="W77" s="38">
        <f t="shared" si="59"/>
        <v>0</v>
      </c>
      <c r="X77" s="38">
        <f t="shared" si="60"/>
        <v>0</v>
      </c>
      <c r="Y77" s="38">
        <f t="shared" si="61"/>
        <v>0</v>
      </c>
      <c r="Z77" s="38">
        <f t="shared" si="64"/>
        <v>0</v>
      </c>
      <c r="AA77" s="38">
        <f t="shared" si="65"/>
        <v>0</v>
      </c>
      <c r="AB77" s="38">
        <f t="shared" si="66"/>
        <v>0</v>
      </c>
      <c r="AC77" s="38">
        <f t="shared" si="67"/>
        <v>0</v>
      </c>
    </row>
    <row r="78" spans="1:29" s="35" customFormat="1" ht="24" hidden="1" customHeight="1">
      <c r="A78" s="36">
        <f t="shared" si="152"/>
        <v>0</v>
      </c>
      <c r="B78" s="979">
        <f t="shared" ref="B78:D78" si="156">B38</f>
        <v>0</v>
      </c>
      <c r="C78" s="699">
        <f t="shared" si="156"/>
        <v>0</v>
      </c>
      <c r="D78" s="858" t="str">
        <f t="shared" si="156"/>
        <v>모두베기</v>
      </c>
      <c r="E78" s="980" t="str">
        <f t="shared" si="106"/>
        <v>(2회)</v>
      </c>
      <c r="F78" s="980">
        <f t="shared" si="108"/>
        <v>0</v>
      </c>
      <c r="G78" s="695">
        <f>'6-3표준조사 5'!$Y$77</f>
        <v>0</v>
      </c>
      <c r="H78" s="696">
        <f t="shared" si="154"/>
        <v>1260008</v>
      </c>
      <c r="I78" s="696">
        <f t="shared" si="155"/>
        <v>0</v>
      </c>
      <c r="J78" s="696">
        <f>+'5-3단가산출서 5'!$M$75-'5-3단가산출서 5'!$M$63</f>
        <v>1187088</v>
      </c>
      <c r="K78" s="696">
        <f t="shared" si="143"/>
        <v>0</v>
      </c>
      <c r="L78" s="696">
        <f>+'5-3단가산출서 5'!$M$77</f>
        <v>47300</v>
      </c>
      <c r="M78" s="696">
        <f t="shared" si="144"/>
        <v>0</v>
      </c>
      <c r="N78" s="696">
        <f>+'5-3단가산출서 5'!$M$78</f>
        <v>25620</v>
      </c>
      <c r="O78" s="696">
        <f t="shared" si="145"/>
        <v>0</v>
      </c>
      <c r="P78" s="981"/>
      <c r="Q78" s="479" t="s">
        <v>1081</v>
      </c>
      <c r="R78" s="38">
        <f t="shared" ref="R78:R84" si="157">IF(D78="둘레베기",G78,)</f>
        <v>0</v>
      </c>
      <c r="S78" s="38">
        <f t="shared" ref="S78:S84" si="158">IF(D78="둘레베기",K78,)</f>
        <v>0</v>
      </c>
      <c r="T78" s="38">
        <f t="shared" ref="T78:T84" si="159">IF(D78="둘레베기",M78,)</f>
        <v>0</v>
      </c>
      <c r="U78" s="38">
        <f t="shared" ref="U78:U84" si="160">IF(D78="둘레베기",O78,)</f>
        <v>0</v>
      </c>
      <c r="V78" s="38">
        <f t="shared" ref="V78:V84" si="161">IF(D78="줄베기",G78,)</f>
        <v>0</v>
      </c>
      <c r="W78" s="38">
        <f t="shared" ref="W78:W84" si="162">IF(D78="줄베기",K78,)</f>
        <v>0</v>
      </c>
      <c r="X78" s="38">
        <f t="shared" ref="X78:X84" si="163">IF(D78="줄베기",M78,)</f>
        <v>0</v>
      </c>
      <c r="Y78" s="38">
        <f t="shared" ref="Y78:Y84" si="164">IF(D78="줄베기",O78,)</f>
        <v>0</v>
      </c>
      <c r="Z78" s="38">
        <f t="shared" ref="Z78:Z84" si="165">IF(D78="모두베기",G78,)</f>
        <v>0</v>
      </c>
      <c r="AA78" s="38">
        <f t="shared" ref="AA78:AA84" si="166">IF(D78="모두베기",K78,)</f>
        <v>0</v>
      </c>
      <c r="AB78" s="38">
        <f t="shared" ref="AB78:AB84" si="167">IF(D78="모두베기",M78,)</f>
        <v>0</v>
      </c>
      <c r="AC78" s="38">
        <f t="shared" ref="AC78:AC84" si="168">IF(D78="모두베기",O78,)</f>
        <v>0</v>
      </c>
    </row>
    <row r="79" spans="1:29" s="35" customFormat="1" ht="24" hidden="1" customHeight="1">
      <c r="A79" s="36">
        <f t="shared" si="152"/>
        <v>0</v>
      </c>
      <c r="B79" s="979">
        <f t="shared" ref="B79:D79" si="169">B39</f>
        <v>0</v>
      </c>
      <c r="C79" s="699">
        <f t="shared" si="169"/>
        <v>0</v>
      </c>
      <c r="D79" s="858">
        <f t="shared" si="169"/>
        <v>0</v>
      </c>
      <c r="E79" s="980" t="str">
        <f t="shared" si="106"/>
        <v>(2회)</v>
      </c>
      <c r="F79" s="980">
        <f t="shared" si="108"/>
        <v>0</v>
      </c>
      <c r="G79" s="695">
        <f>'6-3표준조사 5'!$Y$152</f>
        <v>0</v>
      </c>
      <c r="H79" s="696">
        <f t="shared" si="154"/>
        <v>0</v>
      </c>
      <c r="I79" s="696">
        <f t="shared" si="155"/>
        <v>0</v>
      </c>
      <c r="J79" s="696">
        <f>+'5-3단가산출서 5'!$M$120-'5-3단가산출서 5'!$M$108</f>
        <v>0</v>
      </c>
      <c r="K79" s="696">
        <f t="shared" si="143"/>
        <v>0</v>
      </c>
      <c r="L79" s="696">
        <f>+'5-3단가산출서 5'!$M$122</f>
        <v>0</v>
      </c>
      <c r="M79" s="696">
        <f t="shared" si="144"/>
        <v>0</v>
      </c>
      <c r="N79" s="696">
        <f>+'5-3단가산출서 5'!$M$123</f>
        <v>0</v>
      </c>
      <c r="O79" s="696">
        <f t="shared" si="145"/>
        <v>0</v>
      </c>
      <c r="P79" s="982"/>
      <c r="Q79" s="479" t="s">
        <v>1082</v>
      </c>
      <c r="R79" s="38">
        <f t="shared" si="157"/>
        <v>0</v>
      </c>
      <c r="S79" s="38">
        <f t="shared" si="158"/>
        <v>0</v>
      </c>
      <c r="T79" s="38">
        <f t="shared" si="159"/>
        <v>0</v>
      </c>
      <c r="U79" s="38">
        <f t="shared" si="160"/>
        <v>0</v>
      </c>
      <c r="V79" s="38">
        <f t="shared" si="161"/>
        <v>0</v>
      </c>
      <c r="W79" s="38">
        <f t="shared" si="162"/>
        <v>0</v>
      </c>
      <c r="X79" s="38">
        <f t="shared" si="163"/>
        <v>0</v>
      </c>
      <c r="Y79" s="38">
        <f t="shared" si="164"/>
        <v>0</v>
      </c>
      <c r="Z79" s="38">
        <f t="shared" si="165"/>
        <v>0</v>
      </c>
      <c r="AA79" s="38">
        <f t="shared" si="166"/>
        <v>0</v>
      </c>
      <c r="AB79" s="38">
        <f t="shared" si="167"/>
        <v>0</v>
      </c>
      <c r="AC79" s="38">
        <f t="shared" si="168"/>
        <v>0</v>
      </c>
    </row>
    <row r="80" spans="1:29" s="35" customFormat="1" ht="24" hidden="1" customHeight="1">
      <c r="A80" s="36">
        <f t="shared" si="152"/>
        <v>0</v>
      </c>
      <c r="B80" s="979">
        <f t="shared" ref="B80:D80" si="170">B40</f>
        <v>0</v>
      </c>
      <c r="C80" s="699">
        <f t="shared" si="170"/>
        <v>0</v>
      </c>
      <c r="D80" s="858">
        <f t="shared" si="170"/>
        <v>0</v>
      </c>
      <c r="E80" s="980" t="str">
        <f t="shared" si="106"/>
        <v>(2회)</v>
      </c>
      <c r="F80" s="980">
        <f t="shared" si="108"/>
        <v>0</v>
      </c>
      <c r="G80" s="695">
        <f>'6-3표준조사 5'!$Y$227</f>
        <v>0</v>
      </c>
      <c r="H80" s="696">
        <f t="shared" si="154"/>
        <v>0</v>
      </c>
      <c r="I80" s="696">
        <f t="shared" si="155"/>
        <v>0</v>
      </c>
      <c r="J80" s="696">
        <f>+'5-3단가산출서 5'!$M$165-'5-3단가산출서 5'!$M$153</f>
        <v>0</v>
      </c>
      <c r="K80" s="696">
        <f t="shared" si="143"/>
        <v>0</v>
      </c>
      <c r="L80" s="696">
        <f>+'5-3단가산출서 5'!$M$167</f>
        <v>0</v>
      </c>
      <c r="M80" s="696">
        <f t="shared" si="144"/>
        <v>0</v>
      </c>
      <c r="N80" s="696">
        <f>+'5-3단가산출서 5'!$M$168</f>
        <v>0</v>
      </c>
      <c r="O80" s="696">
        <f t="shared" si="145"/>
        <v>0</v>
      </c>
      <c r="P80" s="982"/>
      <c r="Q80" s="479" t="s">
        <v>1083</v>
      </c>
      <c r="R80" s="38">
        <f t="shared" si="157"/>
        <v>0</v>
      </c>
      <c r="S80" s="38">
        <f t="shared" si="158"/>
        <v>0</v>
      </c>
      <c r="T80" s="38">
        <f t="shared" si="159"/>
        <v>0</v>
      </c>
      <c r="U80" s="38">
        <f t="shared" si="160"/>
        <v>0</v>
      </c>
      <c r="V80" s="38">
        <f t="shared" si="161"/>
        <v>0</v>
      </c>
      <c r="W80" s="38">
        <f t="shared" si="162"/>
        <v>0</v>
      </c>
      <c r="X80" s="38">
        <f t="shared" si="163"/>
        <v>0</v>
      </c>
      <c r="Y80" s="38">
        <f t="shared" si="164"/>
        <v>0</v>
      </c>
      <c r="Z80" s="38">
        <f t="shared" si="165"/>
        <v>0</v>
      </c>
      <c r="AA80" s="38">
        <f t="shared" si="166"/>
        <v>0</v>
      </c>
      <c r="AB80" s="38">
        <f t="shared" si="167"/>
        <v>0</v>
      </c>
      <c r="AC80" s="38">
        <f t="shared" si="168"/>
        <v>0</v>
      </c>
    </row>
    <row r="81" spans="1:29" s="35" customFormat="1" ht="24" hidden="1" customHeight="1">
      <c r="A81" s="36">
        <f t="shared" si="152"/>
        <v>0</v>
      </c>
      <c r="B81" s="979">
        <f t="shared" ref="B81:D81" si="171">B41</f>
        <v>0</v>
      </c>
      <c r="C81" s="699">
        <f t="shared" si="171"/>
        <v>0</v>
      </c>
      <c r="D81" s="858">
        <f t="shared" si="171"/>
        <v>0</v>
      </c>
      <c r="E81" s="980" t="str">
        <f t="shared" si="106"/>
        <v>(2회)</v>
      </c>
      <c r="F81" s="980">
        <f t="shared" si="108"/>
        <v>0</v>
      </c>
      <c r="G81" s="695">
        <f>'6-3표준조사 5'!$Y$302</f>
        <v>0</v>
      </c>
      <c r="H81" s="696">
        <f t="shared" si="154"/>
        <v>0</v>
      </c>
      <c r="I81" s="696">
        <f t="shared" si="155"/>
        <v>0</v>
      </c>
      <c r="J81" s="696">
        <f>+'5-3단가산출서 5'!$M$210-'5-3단가산출서 5'!$M$198</f>
        <v>0</v>
      </c>
      <c r="K81" s="696">
        <f t="shared" si="143"/>
        <v>0</v>
      </c>
      <c r="L81" s="696">
        <f>+'5-3단가산출서 5'!$M$212</f>
        <v>0</v>
      </c>
      <c r="M81" s="696">
        <f t="shared" si="144"/>
        <v>0</v>
      </c>
      <c r="N81" s="696">
        <f>+'5-3단가산출서 5'!$M$213</f>
        <v>0</v>
      </c>
      <c r="O81" s="696">
        <f t="shared" si="145"/>
        <v>0</v>
      </c>
      <c r="P81" s="982"/>
      <c r="Q81" s="479" t="s">
        <v>1084</v>
      </c>
      <c r="R81" s="38">
        <f t="shared" si="157"/>
        <v>0</v>
      </c>
      <c r="S81" s="38">
        <f t="shared" si="158"/>
        <v>0</v>
      </c>
      <c r="T81" s="38">
        <f t="shared" si="159"/>
        <v>0</v>
      </c>
      <c r="U81" s="38">
        <f t="shared" si="160"/>
        <v>0</v>
      </c>
      <c r="V81" s="38">
        <f t="shared" si="161"/>
        <v>0</v>
      </c>
      <c r="W81" s="38">
        <f t="shared" si="162"/>
        <v>0</v>
      </c>
      <c r="X81" s="38">
        <f t="shared" si="163"/>
        <v>0</v>
      </c>
      <c r="Y81" s="38">
        <f t="shared" si="164"/>
        <v>0</v>
      </c>
      <c r="Z81" s="38">
        <f t="shared" si="165"/>
        <v>0</v>
      </c>
      <c r="AA81" s="38">
        <f t="shared" si="166"/>
        <v>0</v>
      </c>
      <c r="AB81" s="38">
        <f t="shared" si="167"/>
        <v>0</v>
      </c>
      <c r="AC81" s="38">
        <f t="shared" si="168"/>
        <v>0</v>
      </c>
    </row>
    <row r="82" spans="1:29" s="35" customFormat="1" ht="24" hidden="1" customHeight="1">
      <c r="A82" s="36">
        <f t="shared" si="152"/>
        <v>0</v>
      </c>
      <c r="B82" s="979">
        <f t="shared" ref="B82:D82" si="172">B42</f>
        <v>0</v>
      </c>
      <c r="C82" s="699">
        <f t="shared" si="172"/>
        <v>0</v>
      </c>
      <c r="D82" s="858">
        <f t="shared" si="172"/>
        <v>0</v>
      </c>
      <c r="E82" s="980" t="str">
        <f t="shared" si="106"/>
        <v>(2회)</v>
      </c>
      <c r="F82" s="980">
        <f t="shared" si="108"/>
        <v>0</v>
      </c>
      <c r="G82" s="695">
        <f>'6-3표준조사 5'!$Y$377</f>
        <v>0</v>
      </c>
      <c r="H82" s="696">
        <f t="shared" si="154"/>
        <v>0</v>
      </c>
      <c r="I82" s="696">
        <f t="shared" si="155"/>
        <v>0</v>
      </c>
      <c r="J82" s="696">
        <f>+'5-3단가산출서 5'!$M$255-'5-3단가산출서 5'!$M$243</f>
        <v>0</v>
      </c>
      <c r="K82" s="696">
        <f t="shared" si="143"/>
        <v>0</v>
      </c>
      <c r="L82" s="696">
        <f>+'5-3단가산출서 5'!$M$257</f>
        <v>0</v>
      </c>
      <c r="M82" s="696">
        <f t="shared" si="144"/>
        <v>0</v>
      </c>
      <c r="N82" s="696">
        <f>+'5-3단가산출서 5'!$M$258</f>
        <v>0</v>
      </c>
      <c r="O82" s="696">
        <f t="shared" si="145"/>
        <v>0</v>
      </c>
      <c r="P82" s="982"/>
      <c r="Q82" s="479" t="s">
        <v>1085</v>
      </c>
      <c r="R82" s="38">
        <f t="shared" si="157"/>
        <v>0</v>
      </c>
      <c r="S82" s="38">
        <f t="shared" si="158"/>
        <v>0</v>
      </c>
      <c r="T82" s="38">
        <f t="shared" si="159"/>
        <v>0</v>
      </c>
      <c r="U82" s="38">
        <f t="shared" si="160"/>
        <v>0</v>
      </c>
      <c r="V82" s="38">
        <f t="shared" si="161"/>
        <v>0</v>
      </c>
      <c r="W82" s="38">
        <f t="shared" si="162"/>
        <v>0</v>
      </c>
      <c r="X82" s="38">
        <f t="shared" si="163"/>
        <v>0</v>
      </c>
      <c r="Y82" s="38">
        <f t="shared" si="164"/>
        <v>0</v>
      </c>
      <c r="Z82" s="38">
        <f t="shared" si="165"/>
        <v>0</v>
      </c>
      <c r="AA82" s="38">
        <f t="shared" si="166"/>
        <v>0</v>
      </c>
      <c r="AB82" s="38">
        <f t="shared" si="167"/>
        <v>0</v>
      </c>
      <c r="AC82" s="38">
        <f t="shared" si="168"/>
        <v>0</v>
      </c>
    </row>
    <row r="83" spans="1:29" s="35" customFormat="1" ht="24" hidden="1" customHeight="1">
      <c r="A83" s="36">
        <f t="shared" si="152"/>
        <v>0</v>
      </c>
      <c r="B83" s="979">
        <f t="shared" ref="B83:D83" si="173">B43</f>
        <v>0</v>
      </c>
      <c r="C83" s="699">
        <f t="shared" si="173"/>
        <v>0</v>
      </c>
      <c r="D83" s="858">
        <f t="shared" si="173"/>
        <v>0</v>
      </c>
      <c r="E83" s="980" t="str">
        <f t="shared" si="106"/>
        <v>(2회)</v>
      </c>
      <c r="F83" s="980">
        <f t="shared" si="108"/>
        <v>0</v>
      </c>
      <c r="G83" s="695">
        <f>'6-3표준조사 5'!$Y$452</f>
        <v>0</v>
      </c>
      <c r="H83" s="696">
        <f t="shared" si="154"/>
        <v>0</v>
      </c>
      <c r="I83" s="696">
        <f t="shared" si="155"/>
        <v>0</v>
      </c>
      <c r="J83" s="696">
        <f>+'5-3단가산출서 5'!$M$300-'5-3단가산출서 5'!$M$288</f>
        <v>0</v>
      </c>
      <c r="K83" s="696">
        <f t="shared" si="143"/>
        <v>0</v>
      </c>
      <c r="L83" s="696">
        <f>+'5-3단가산출서 5'!$M$302</f>
        <v>0</v>
      </c>
      <c r="M83" s="696">
        <f t="shared" si="144"/>
        <v>0</v>
      </c>
      <c r="N83" s="696">
        <f>+'5-3단가산출서 5'!$M$303</f>
        <v>0</v>
      </c>
      <c r="O83" s="696">
        <f t="shared" si="145"/>
        <v>0</v>
      </c>
      <c r="P83" s="982"/>
      <c r="Q83" s="479" t="s">
        <v>1086</v>
      </c>
      <c r="R83" s="38">
        <f t="shared" si="157"/>
        <v>0</v>
      </c>
      <c r="S83" s="38">
        <f t="shared" si="158"/>
        <v>0</v>
      </c>
      <c r="T83" s="38">
        <f t="shared" si="159"/>
        <v>0</v>
      </c>
      <c r="U83" s="38">
        <f t="shared" si="160"/>
        <v>0</v>
      </c>
      <c r="V83" s="38">
        <f t="shared" si="161"/>
        <v>0</v>
      </c>
      <c r="W83" s="38">
        <f t="shared" si="162"/>
        <v>0</v>
      </c>
      <c r="X83" s="38">
        <f t="shared" si="163"/>
        <v>0</v>
      </c>
      <c r="Y83" s="38">
        <f t="shared" si="164"/>
        <v>0</v>
      </c>
      <c r="Z83" s="38">
        <f t="shared" si="165"/>
        <v>0</v>
      </c>
      <c r="AA83" s="38">
        <f t="shared" si="166"/>
        <v>0</v>
      </c>
      <c r="AB83" s="38">
        <f t="shared" si="167"/>
        <v>0</v>
      </c>
      <c r="AC83" s="38">
        <f t="shared" si="168"/>
        <v>0</v>
      </c>
    </row>
    <row r="84" spans="1:29" s="35" customFormat="1" ht="24" hidden="1" customHeight="1">
      <c r="A84" s="36">
        <f t="shared" si="152"/>
        <v>0</v>
      </c>
      <c r="B84" s="979">
        <f t="shared" ref="B84:D84" si="174">B44</f>
        <v>0</v>
      </c>
      <c r="C84" s="699">
        <f t="shared" si="174"/>
        <v>0</v>
      </c>
      <c r="D84" s="858">
        <f t="shared" si="174"/>
        <v>0</v>
      </c>
      <c r="E84" s="980" t="str">
        <f t="shared" si="106"/>
        <v>(2회)</v>
      </c>
      <c r="F84" s="980">
        <f t="shared" si="108"/>
        <v>0</v>
      </c>
      <c r="G84" s="695">
        <f>'6-3표준조사 5'!$Y$527</f>
        <v>0</v>
      </c>
      <c r="H84" s="696">
        <f>J84+L84+N84</f>
        <v>0</v>
      </c>
      <c r="I84" s="696">
        <f>K84+M84+O84</f>
        <v>0</v>
      </c>
      <c r="J84" s="696">
        <f>+'5-3단가산출서 5'!$M$345-'5-3단가산출서 5'!$M$333</f>
        <v>0</v>
      </c>
      <c r="K84" s="696">
        <f t="shared" si="143"/>
        <v>0</v>
      </c>
      <c r="L84" s="696">
        <f>+'5-3단가산출서 5'!$M$347</f>
        <v>0</v>
      </c>
      <c r="M84" s="696">
        <f t="shared" si="144"/>
        <v>0</v>
      </c>
      <c r="N84" s="696">
        <f>+'5-3단가산출서 5'!$M$348</f>
        <v>0</v>
      </c>
      <c r="O84" s="696">
        <f t="shared" si="145"/>
        <v>0</v>
      </c>
      <c r="P84" s="982"/>
      <c r="Q84" s="479" t="s">
        <v>1087</v>
      </c>
      <c r="R84" s="38">
        <f t="shared" si="157"/>
        <v>0</v>
      </c>
      <c r="S84" s="38">
        <f t="shared" si="158"/>
        <v>0</v>
      </c>
      <c r="T84" s="38">
        <f t="shared" si="159"/>
        <v>0</v>
      </c>
      <c r="U84" s="38">
        <f t="shared" si="160"/>
        <v>0</v>
      </c>
      <c r="V84" s="38">
        <f t="shared" si="161"/>
        <v>0</v>
      </c>
      <c r="W84" s="38">
        <f t="shared" si="162"/>
        <v>0</v>
      </c>
      <c r="X84" s="38">
        <f t="shared" si="163"/>
        <v>0</v>
      </c>
      <c r="Y84" s="38">
        <f t="shared" si="164"/>
        <v>0</v>
      </c>
      <c r="Z84" s="38">
        <f t="shared" si="165"/>
        <v>0</v>
      </c>
      <c r="AA84" s="38">
        <f t="shared" si="166"/>
        <v>0</v>
      </c>
      <c r="AB84" s="38">
        <f t="shared" si="167"/>
        <v>0</v>
      </c>
      <c r="AC84" s="38">
        <f t="shared" si="168"/>
        <v>0</v>
      </c>
    </row>
    <row r="85" spans="1:29" s="35" customFormat="1" ht="24" hidden="1" customHeight="1">
      <c r="A85" s="36"/>
      <c r="B85" s="1929" t="s">
        <v>494</v>
      </c>
      <c r="C85" s="1929"/>
      <c r="D85" s="1929"/>
      <c r="E85" s="802"/>
      <c r="F85" s="903"/>
      <c r="G85" s="39">
        <f>SUM(R5:R60)</f>
        <v>0</v>
      </c>
      <c r="H85" s="37"/>
      <c r="I85" s="37"/>
      <c r="J85" s="37"/>
      <c r="K85" s="37">
        <f>SUM(S5:S60)</f>
        <v>0</v>
      </c>
      <c r="L85" s="37"/>
      <c r="M85" s="37">
        <f>SUM(T5:T60)</f>
        <v>0</v>
      </c>
      <c r="N85" s="37"/>
      <c r="O85" s="37">
        <f>SUM(U5:U60)</f>
        <v>0</v>
      </c>
      <c r="P85" s="475"/>
      <c r="Q85" s="199"/>
    </row>
    <row r="86" spans="1:29" s="35" customFormat="1" ht="24" hidden="1" customHeight="1">
      <c r="A86" s="36" t="str">
        <f>IF(OR(G86="",G86=0),"","1")</f>
        <v/>
      </c>
      <c r="B86" s="1929" t="s">
        <v>495</v>
      </c>
      <c r="C86" s="1929"/>
      <c r="D86" s="1929"/>
      <c r="E86" s="802"/>
      <c r="F86" s="903"/>
      <c r="G86" s="39">
        <f>SUM(V5:V60)</f>
        <v>0</v>
      </c>
      <c r="H86" s="37"/>
      <c r="I86" s="40">
        <f>K86+M86+O86</f>
        <v>0</v>
      </c>
      <c r="J86" s="37"/>
      <c r="K86" s="40">
        <f>SUM(W5:W60)</f>
        <v>0</v>
      </c>
      <c r="L86" s="37"/>
      <c r="M86" s="40">
        <f>SUM(X5:X60)</f>
        <v>0</v>
      </c>
      <c r="N86" s="37"/>
      <c r="O86" s="40">
        <f>SUM(Y5:Y60)</f>
        <v>0</v>
      </c>
      <c r="P86" s="475"/>
      <c r="Q86" s="199"/>
    </row>
    <row r="87" spans="1:29" s="35" customFormat="1" ht="24" customHeight="1">
      <c r="A87" s="36">
        <v>1</v>
      </c>
      <c r="B87" s="1937" t="s">
        <v>743</v>
      </c>
      <c r="C87" s="1938"/>
      <c r="D87" s="1938"/>
      <c r="E87" s="1939"/>
      <c r="F87" s="901"/>
      <c r="G87" s="39">
        <f>SUM(Z5:Z44)</f>
        <v>54.8</v>
      </c>
      <c r="H87" s="37"/>
      <c r="I87" s="40">
        <f>K87+M87+O87</f>
        <v>62436525</v>
      </c>
      <c r="J87" s="37"/>
      <c r="K87" s="40">
        <f>SUM(AA5:AA44)</f>
        <v>58841568</v>
      </c>
      <c r="L87" s="37"/>
      <c r="M87" s="40">
        <f>SUM(AB5:AB44)</f>
        <v>2331890</v>
      </c>
      <c r="N87" s="37"/>
      <c r="O87" s="40">
        <f>SUM(AC5:AC44)</f>
        <v>1263067</v>
      </c>
      <c r="P87" s="475"/>
      <c r="Q87" s="199"/>
    </row>
    <row r="88" spans="1:29" s="35" customFormat="1" ht="24" hidden="1" customHeight="1">
      <c r="A88" s="36">
        <f>IF(I88&gt;0,2,)</f>
        <v>0</v>
      </c>
      <c r="B88" s="1937" t="s">
        <v>1316</v>
      </c>
      <c r="C88" s="1938"/>
      <c r="D88" s="1938"/>
      <c r="E88" s="1939"/>
      <c r="F88" s="901"/>
      <c r="G88" s="39">
        <f>SUM(Z45:Z84)</f>
        <v>0</v>
      </c>
      <c r="H88" s="37"/>
      <c r="I88" s="40">
        <f>K88+M88+O88</f>
        <v>0</v>
      </c>
      <c r="J88" s="37"/>
      <c r="K88" s="40">
        <f>SUM(AA45:AA84)</f>
        <v>0</v>
      </c>
      <c r="L88" s="37"/>
      <c r="M88" s="40">
        <f>SUM(AB45:AB84)</f>
        <v>0</v>
      </c>
      <c r="N88" s="37"/>
      <c r="O88" s="40">
        <f>SUM(AC45:AC84)</f>
        <v>0</v>
      </c>
      <c r="P88" s="482"/>
      <c r="Q88" s="199"/>
    </row>
    <row r="89" spans="1:29" s="35" customFormat="1" ht="24" hidden="1" customHeight="1">
      <c r="A89" s="36"/>
      <c r="B89" s="1929"/>
      <c r="C89" s="1929"/>
      <c r="D89" s="1929"/>
      <c r="E89" s="802"/>
      <c r="F89" s="903"/>
      <c r="G89" s="39"/>
      <c r="H89" s="37"/>
      <c r="I89" s="40"/>
      <c r="J89" s="37"/>
      <c r="K89" s="40"/>
      <c r="L89" s="37"/>
      <c r="M89" s="40"/>
      <c r="N89" s="37"/>
      <c r="O89" s="40"/>
      <c r="P89" s="482"/>
      <c r="Q89" s="199"/>
    </row>
    <row r="90" spans="1:29" s="46" customFormat="1" ht="24" customHeight="1">
      <c r="A90" s="41">
        <v>1</v>
      </c>
      <c r="B90" s="1940" t="s">
        <v>862</v>
      </c>
      <c r="C90" s="1941"/>
      <c r="D90" s="1941"/>
      <c r="E90" s="1942"/>
      <c r="F90" s="902"/>
      <c r="G90" s="42">
        <f>G87+G88</f>
        <v>54.8</v>
      </c>
      <c r="H90" s="43"/>
      <c r="I90" s="44">
        <f>K90+M90+O90</f>
        <v>62436525</v>
      </c>
      <c r="J90" s="44"/>
      <c r="K90" s="44">
        <f>SUM(K86:K89)</f>
        <v>58841568</v>
      </c>
      <c r="L90" s="44"/>
      <c r="M90" s="44">
        <f>SUM(M86:M89)</f>
        <v>2331890</v>
      </c>
      <c r="N90" s="44"/>
      <c r="O90" s="44">
        <f>SUM(O86:O89)</f>
        <v>1263067</v>
      </c>
      <c r="P90" s="45"/>
      <c r="Q90" s="41"/>
    </row>
    <row r="91" spans="1:29" ht="24" customHeight="1">
      <c r="I91" s="442"/>
      <c r="K91" s="442"/>
    </row>
    <row r="94" spans="1:29" ht="24" customHeight="1">
      <c r="G94" s="1325"/>
      <c r="I94" s="442"/>
      <c r="K94" s="442"/>
      <c r="M94" s="442"/>
      <c r="O94" s="442"/>
    </row>
  </sheetData>
  <sheetProtection algorithmName="SHA-512" hashValue="Bc4NORK1WSqioVagQ0YSet93qT9zxdvkDKr8ATxLm3gLyahlk7x3N5RZ2AMdU1Mn7fbC7ickgAj3OgTMjNQMlA==" saltValue="bQpXrb9bFRwr8z56MwB4Cw==" spinCount="100000" sheet="1" objects="1" scenarios="1" selectLockedCells="1"/>
  <autoFilter ref="A1:A90" xr:uid="{00000000-0009-0000-0000-000016000000}">
    <filterColumn colId="0">
      <customFilters>
        <customFilter operator="notEqual" val=" "/>
      </customFilters>
    </filterColumn>
  </autoFilter>
  <mergeCells count="18">
    <mergeCell ref="B87:E87"/>
    <mergeCell ref="B88:E88"/>
    <mergeCell ref="B90:E90"/>
    <mergeCell ref="B89:D89"/>
    <mergeCell ref="F3:F4"/>
    <mergeCell ref="AE2:AJ3"/>
    <mergeCell ref="B86:D86"/>
    <mergeCell ref="B85:D85"/>
    <mergeCell ref="O2:P2"/>
    <mergeCell ref="B3:B4"/>
    <mergeCell ref="C3:C4"/>
    <mergeCell ref="G3:G4"/>
    <mergeCell ref="H3:I3"/>
    <mergeCell ref="J3:K3"/>
    <mergeCell ref="L3:M3"/>
    <mergeCell ref="N3:O3"/>
    <mergeCell ref="P3:P4"/>
    <mergeCell ref="D3:E4"/>
  </mergeCells>
  <phoneticPr fontId="2" type="noConversion"/>
  <printOptions horizontalCentered="1"/>
  <pageMargins left="0.70866141732283472" right="0.19685039370078741" top="0.59055118110236227" bottom="0.35433070866141736" header="0" footer="0"/>
  <pageSetup paperSize="9" scale="85" orientation="landscape"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9" filterMode="1">
    <tabColor theme="9" tint="0.79998168889431442"/>
  </sheetPr>
  <dimension ref="A1:R360"/>
  <sheetViews>
    <sheetView showZeros="0" view="pageBreakPreview" zoomScaleNormal="70" zoomScaleSheetLayoutView="100" workbookViewId="0"/>
  </sheetViews>
  <sheetFormatPr defaultColWidth="9" defaultRowHeight="12"/>
  <cols>
    <col min="1" max="1" width="8.125" style="400" customWidth="1"/>
    <col min="2" max="2" width="2.5" style="12" customWidth="1"/>
    <col min="3" max="3" width="17.5" style="12" customWidth="1"/>
    <col min="4" max="4" width="6.625" style="100" customWidth="1"/>
    <col min="5" max="5" width="6.625" style="12" customWidth="1"/>
    <col min="6" max="6" width="6.625" style="100" customWidth="1"/>
    <col min="7" max="7" width="6.625" style="12" customWidth="1"/>
    <col min="8" max="8" width="6.625" style="100" customWidth="1"/>
    <col min="9" max="11" width="6.625" style="12" customWidth="1"/>
    <col min="12" max="12" width="6.625" style="101" customWidth="1"/>
    <col min="13" max="13" width="6.625" style="12" customWidth="1"/>
    <col min="14" max="14" width="7.125" style="12" customWidth="1"/>
    <col min="15" max="15" width="9" style="12"/>
    <col min="16" max="16" width="12.375" style="12" customWidth="1"/>
    <col min="17" max="17" width="10.25" style="12" bestFit="1" customWidth="1"/>
    <col min="18" max="16384" width="9" style="12"/>
  </cols>
  <sheetData>
    <row r="1" spans="1:17" ht="35.1" customHeight="1" thickTop="1" thickBot="1">
      <c r="A1" s="399" t="s">
        <v>1013</v>
      </c>
      <c r="B1" s="1943" t="s">
        <v>758</v>
      </c>
      <c r="C1" s="1943"/>
      <c r="D1" s="1943"/>
      <c r="E1" s="1943"/>
      <c r="F1" s="1943"/>
      <c r="G1" s="1943"/>
      <c r="H1" s="1943"/>
      <c r="I1" s="1943"/>
      <c r="J1" s="1943"/>
      <c r="K1" s="1943"/>
      <c r="L1" s="1943"/>
      <c r="M1" s="1943"/>
      <c r="N1" s="49">
        <f>IF(H$2&gt;0,1,)</f>
        <v>1</v>
      </c>
    </row>
    <row r="2" spans="1:17" ht="24.95" customHeight="1" thickTop="1">
      <c r="A2" s="400">
        <f>IF(H2&gt;0,1,)</f>
        <v>1</v>
      </c>
      <c r="B2" s="1944" t="s">
        <v>774</v>
      </c>
      <c r="C2" s="1945"/>
      <c r="D2" s="1946" t="str">
        <f>CONCATENATE('6-3표준조사 1'!K4,"임반")</f>
        <v>49-0임반</v>
      </c>
      <c r="E2" s="1946"/>
      <c r="F2" s="1946" t="str">
        <f>CONCATENATE('6-3표준조사 1'!L4,"소반")</f>
        <v>50-0소반</v>
      </c>
      <c r="G2" s="1946"/>
      <c r="H2" s="1947">
        <f>'6-3표준조사 1'!Q4</f>
        <v>6.2</v>
      </c>
      <c r="I2" s="1947"/>
      <c r="J2" s="50"/>
      <c r="K2" s="51" t="s">
        <v>500</v>
      </c>
      <c r="L2" s="1948" t="str">
        <f>+'6-3표준조사 1'!R4</f>
        <v>모두베기</v>
      </c>
      <c r="M2" s="1949"/>
      <c r="N2" s="49">
        <f t="shared" ref="N2:N45" si="0">IF(H$2&gt;0,1,)</f>
        <v>1</v>
      </c>
    </row>
    <row r="3" spans="1:17" ht="21.75" customHeight="1">
      <c r="A3" s="400">
        <f>IF(H2&gt;0,1,)</f>
        <v>1</v>
      </c>
      <c r="B3" s="1961" t="s">
        <v>501</v>
      </c>
      <c r="C3" s="1962"/>
      <c r="D3" s="1963" t="s">
        <v>502</v>
      </c>
      <c r="E3" s="1962"/>
      <c r="F3" s="1964" t="s">
        <v>503</v>
      </c>
      <c r="G3" s="1965"/>
      <c r="H3" s="1964" t="s">
        <v>504</v>
      </c>
      <c r="I3" s="1965"/>
      <c r="J3" s="1963" t="s">
        <v>505</v>
      </c>
      <c r="K3" s="1962"/>
      <c r="L3" s="1966" t="s">
        <v>775</v>
      </c>
      <c r="M3" s="1952"/>
      <c r="N3" s="49">
        <f t="shared" si="0"/>
        <v>1</v>
      </c>
    </row>
    <row r="4" spans="1:17" ht="21.75" customHeight="1">
      <c r="A4" s="400">
        <f>IF(H2&gt;0,1,)</f>
        <v>1</v>
      </c>
      <c r="B4" s="52"/>
      <c r="C4" s="53" t="s">
        <v>506</v>
      </c>
      <c r="D4" s="54"/>
      <c r="E4" s="55" t="s">
        <v>507</v>
      </c>
      <c r="F4" s="54"/>
      <c r="G4" s="55" t="s">
        <v>507</v>
      </c>
      <c r="H4" s="54"/>
      <c r="I4" s="55" t="s">
        <v>507</v>
      </c>
      <c r="J4" s="56"/>
      <c r="K4" s="55" t="s">
        <v>508</v>
      </c>
      <c r="L4" s="1967"/>
      <c r="M4" s="1953"/>
      <c r="N4" s="49">
        <f t="shared" si="0"/>
        <v>1</v>
      </c>
    </row>
    <row r="5" spans="1:17" ht="21.75" hidden="1" customHeight="1">
      <c r="A5" s="400">
        <f>IF('6-3표준조사 1'!R4="둘레베기",1,)</f>
        <v>0</v>
      </c>
      <c r="B5" s="1954" t="s">
        <v>506</v>
      </c>
      <c r="C5" s="57" t="s">
        <v>538</v>
      </c>
      <c r="D5" s="60"/>
      <c r="E5" s="59"/>
      <c r="F5" s="60"/>
      <c r="G5" s="59"/>
      <c r="H5" s="60"/>
      <c r="I5" s="59"/>
      <c r="J5" s="61"/>
      <c r="K5" s="62"/>
      <c r="L5" s="102"/>
      <c r="M5" s="64">
        <f>M6</f>
        <v>0</v>
      </c>
      <c r="N5" s="49">
        <f t="shared" si="0"/>
        <v>1</v>
      </c>
    </row>
    <row r="6" spans="1:17" ht="21.75" hidden="1" customHeight="1">
      <c r="A6" s="400">
        <f>IF('6-3표준조사 1'!R4="둘레베기",1,)</f>
        <v>0</v>
      </c>
      <c r="B6" s="1955"/>
      <c r="C6" s="65" t="s">
        <v>760</v>
      </c>
      <c r="D6" s="103"/>
      <c r="E6" s="67"/>
      <c r="F6" s="68"/>
      <c r="G6" s="67"/>
      <c r="H6" s="68"/>
      <c r="I6" s="67"/>
      <c r="J6" s="69"/>
      <c r="K6" s="70"/>
      <c r="L6" s="71">
        <f>J45/100</f>
        <v>0</v>
      </c>
      <c r="M6" s="72">
        <f>ROUNDDOWN((H7*J7)+(H7*J7*L6),)</f>
        <v>0</v>
      </c>
      <c r="N6" s="49">
        <f t="shared" si="0"/>
        <v>1</v>
      </c>
    </row>
    <row r="7" spans="1:17" ht="21.75" hidden="1" customHeight="1">
      <c r="A7" s="400">
        <f>IF('6-3표준조사 1'!R4="둘레베기",1,)</f>
        <v>0</v>
      </c>
      <c r="B7" s="1955"/>
      <c r="C7" s="65" t="s">
        <v>761</v>
      </c>
      <c r="D7" s="103">
        <f>IF(A7&gt;0,D36,)</f>
        <v>0</v>
      </c>
      <c r="E7" s="67" t="s">
        <v>510</v>
      </c>
      <c r="F7" s="68">
        <v>0.18</v>
      </c>
      <c r="G7" s="67" t="s">
        <v>511</v>
      </c>
      <c r="H7" s="68">
        <f>ROUND(D7/100*F7,2)</f>
        <v>0</v>
      </c>
      <c r="I7" s="67" t="s">
        <v>509</v>
      </c>
      <c r="J7" s="69">
        <f>'7-1 단가조사'!L7</f>
        <v>172068</v>
      </c>
      <c r="K7" s="70" t="s">
        <v>539</v>
      </c>
      <c r="L7" s="71"/>
      <c r="M7" s="72"/>
      <c r="N7" s="49">
        <f t="shared" si="0"/>
        <v>1</v>
      </c>
    </row>
    <row r="8" spans="1:17" ht="21.75" hidden="1" customHeight="1">
      <c r="A8" s="400">
        <f>IF('6-3표준조사 1'!R4="줄베기",1,)</f>
        <v>0</v>
      </c>
      <c r="B8" s="1955"/>
      <c r="C8" s="57" t="s">
        <v>540</v>
      </c>
      <c r="D8" s="60"/>
      <c r="E8" s="59"/>
      <c r="F8" s="60"/>
      <c r="G8" s="59"/>
      <c r="H8" s="60"/>
      <c r="I8" s="59"/>
      <c r="J8" s="61"/>
      <c r="K8" s="62"/>
      <c r="L8" s="104"/>
      <c r="M8" s="64">
        <f>SUM(M9+M12+M15)</f>
        <v>0</v>
      </c>
      <c r="N8" s="49">
        <f t="shared" si="0"/>
        <v>1</v>
      </c>
      <c r="O8" s="1410"/>
      <c r="P8" s="1411" t="s">
        <v>1721</v>
      </c>
      <c r="Q8" s="1412">
        <v>1.5</v>
      </c>
    </row>
    <row r="9" spans="1:17" ht="21.75" hidden="1" customHeight="1">
      <c r="A9" s="400">
        <f>IF('6-3표준조사 1'!R4="줄베기",1,)</f>
        <v>0</v>
      </c>
      <c r="B9" s="1955"/>
      <c r="C9" s="65" t="s">
        <v>760</v>
      </c>
      <c r="D9" s="66"/>
      <c r="E9" s="67"/>
      <c r="F9" s="68"/>
      <c r="G9" s="67"/>
      <c r="H9" s="68"/>
      <c r="I9" s="67"/>
      <c r="J9" s="69"/>
      <c r="K9" s="70"/>
      <c r="L9" s="71">
        <f>K45/100</f>
        <v>0</v>
      </c>
      <c r="M9" s="72">
        <f>ROUNDDOWN((M10+M11)+((M10+M11)*L9),0)</f>
        <v>0</v>
      </c>
      <c r="N9" s="49">
        <f t="shared" si="0"/>
        <v>1</v>
      </c>
      <c r="P9" s="1411" t="s">
        <v>1722</v>
      </c>
      <c r="Q9" s="1412">
        <v>2</v>
      </c>
    </row>
    <row r="10" spans="1:17" ht="21.75" hidden="1" customHeight="1">
      <c r="A10" s="400">
        <f>IF('6-3표준조사 1'!R4="줄베기",1,)</f>
        <v>0</v>
      </c>
      <c r="B10" s="1955"/>
      <c r="C10" s="65" t="s">
        <v>762</v>
      </c>
      <c r="D10" s="66">
        <f>IF(A10&gt;0,D36,)</f>
        <v>0</v>
      </c>
      <c r="E10" s="67" t="s">
        <v>510</v>
      </c>
      <c r="F10" s="68">
        <v>7.0000000000000007E-2</v>
      </c>
      <c r="G10" s="67" t="s">
        <v>511</v>
      </c>
      <c r="H10" s="68">
        <f>ROUND(D10/100*F10,2)</f>
        <v>0</v>
      </c>
      <c r="I10" s="67" t="s">
        <v>509</v>
      </c>
      <c r="J10" s="69">
        <f>'7-1 단가조사'!L7</f>
        <v>172068</v>
      </c>
      <c r="K10" s="70" t="s">
        <v>539</v>
      </c>
      <c r="L10" s="71"/>
      <c r="M10" s="72">
        <f>ROUNDDOWN(H10*J10,)</f>
        <v>0</v>
      </c>
      <c r="N10" s="49">
        <f t="shared" si="0"/>
        <v>1</v>
      </c>
      <c r="P10" s="1411" t="s">
        <v>1723</v>
      </c>
      <c r="Q10" s="1412">
        <v>2.5</v>
      </c>
    </row>
    <row r="11" spans="1:17" ht="21.75" hidden="1" customHeight="1">
      <c r="A11" s="400">
        <f>IF('6-3표준조사 1'!R4="줄베기",1,)</f>
        <v>0</v>
      </c>
      <c r="B11" s="1955"/>
      <c r="C11" s="65" t="s">
        <v>763</v>
      </c>
      <c r="D11" s="75">
        <f>IF(A11&gt;0,1,)</f>
        <v>0</v>
      </c>
      <c r="E11" s="67" t="s">
        <v>406</v>
      </c>
      <c r="F11" s="68">
        <f>IF(D36&lt;=1500,$Q$8,IF(D36&gt;2999,$Q$10,$Q$9))</f>
        <v>2</v>
      </c>
      <c r="G11" s="67" t="s">
        <v>541</v>
      </c>
      <c r="H11" s="68">
        <f>ROUND(D11*F11,2)</f>
        <v>0</v>
      </c>
      <c r="I11" s="67" t="s">
        <v>509</v>
      </c>
      <c r="J11" s="69">
        <f>'7-1 단가조사'!L6</f>
        <v>226112</v>
      </c>
      <c r="K11" s="70" t="s">
        <v>542</v>
      </c>
      <c r="L11" s="71"/>
      <c r="M11" s="72">
        <f>ROUNDDOWN(H11*J11,)</f>
        <v>0</v>
      </c>
      <c r="N11" s="49">
        <f t="shared" si="0"/>
        <v>1</v>
      </c>
    </row>
    <row r="12" spans="1:17" ht="21.75" hidden="1" customHeight="1">
      <c r="A12" s="400">
        <f>IF('6-3표준조사 1'!R4="줄베기",1,)</f>
        <v>0</v>
      </c>
      <c r="B12" s="1955"/>
      <c r="C12" s="65" t="s">
        <v>764</v>
      </c>
      <c r="D12" s="66"/>
      <c r="E12" s="67"/>
      <c r="F12" s="68"/>
      <c r="G12" s="67"/>
      <c r="H12" s="68"/>
      <c r="I12" s="67"/>
      <c r="J12" s="69"/>
      <c r="K12" s="70"/>
      <c r="L12" s="73"/>
      <c r="M12" s="72">
        <f>M13+M14</f>
        <v>0</v>
      </c>
      <c r="N12" s="49">
        <f t="shared" si="0"/>
        <v>1</v>
      </c>
    </row>
    <row r="13" spans="1:17" ht="21.75" hidden="1" customHeight="1">
      <c r="A13" s="400">
        <f>IF('6-3표준조사 1'!R4="줄베기",1,)</f>
        <v>0</v>
      </c>
      <c r="B13" s="1955"/>
      <c r="C13" s="65" t="s">
        <v>765</v>
      </c>
      <c r="D13" s="75">
        <f>H11</f>
        <v>0</v>
      </c>
      <c r="E13" s="67" t="s">
        <v>541</v>
      </c>
      <c r="F13" s="68">
        <v>5</v>
      </c>
      <c r="G13" s="67" t="s">
        <v>512</v>
      </c>
      <c r="H13" s="68">
        <f>ROUND(D13*F13,2)</f>
        <v>0</v>
      </c>
      <c r="I13" s="67" t="s">
        <v>513</v>
      </c>
      <c r="J13" s="69">
        <f>'7-1 단가조사'!L11</f>
        <v>1720</v>
      </c>
      <c r="K13" s="70" t="s">
        <v>543</v>
      </c>
      <c r="L13" s="73"/>
      <c r="M13" s="72">
        <f>ROUNDDOWN(H13*J13,)</f>
        <v>0</v>
      </c>
      <c r="N13" s="49">
        <f t="shared" si="0"/>
        <v>1</v>
      </c>
    </row>
    <row r="14" spans="1:17" ht="21.75" hidden="1" customHeight="1">
      <c r="A14" s="400">
        <f>IF('6-3표준조사 1'!R4="줄베기",1,)</f>
        <v>0</v>
      </c>
      <c r="B14" s="1955"/>
      <c r="C14" s="65" t="s">
        <v>766</v>
      </c>
      <c r="D14" s="66">
        <f>M13</f>
        <v>0</v>
      </c>
      <c r="E14" s="67" t="s">
        <v>545</v>
      </c>
      <c r="F14" s="68">
        <v>0.1</v>
      </c>
      <c r="G14" s="67" t="s">
        <v>546</v>
      </c>
      <c r="H14" s="68"/>
      <c r="I14" s="67"/>
      <c r="J14" s="69"/>
      <c r="K14" s="70"/>
      <c r="L14" s="73"/>
      <c r="M14" s="72">
        <f>ROUNDDOWN(D14*F14,)</f>
        <v>0</v>
      </c>
      <c r="N14" s="49">
        <f t="shared" si="0"/>
        <v>1</v>
      </c>
    </row>
    <row r="15" spans="1:17" ht="21.75" hidden="1" customHeight="1">
      <c r="A15" s="400">
        <f>IF('6-3표준조사 1'!R4="줄베기",1,)</f>
        <v>0</v>
      </c>
      <c r="B15" s="1955"/>
      <c r="C15" s="105" t="s">
        <v>767</v>
      </c>
      <c r="D15" s="106">
        <f>D13</f>
        <v>0</v>
      </c>
      <c r="E15" s="107" t="s">
        <v>547</v>
      </c>
      <c r="F15" s="108">
        <v>8.3999999999999995E-3</v>
      </c>
      <c r="G15" s="107" t="s">
        <v>548</v>
      </c>
      <c r="H15" s="109"/>
      <c r="I15" s="107"/>
      <c r="J15" s="110">
        <f>'7-1 단가조사'!L14</f>
        <v>610000</v>
      </c>
      <c r="K15" s="111" t="s">
        <v>544</v>
      </c>
      <c r="L15" s="112"/>
      <c r="M15" s="113">
        <f>ROUNDDOWN(D15*F15*J15,)</f>
        <v>0</v>
      </c>
      <c r="N15" s="49">
        <f t="shared" si="0"/>
        <v>1</v>
      </c>
    </row>
    <row r="16" spans="1:17" ht="21.75" customHeight="1">
      <c r="A16" s="400">
        <f>IF('6-3표준조사 1'!R4="모두베기",1,)</f>
        <v>1</v>
      </c>
      <c r="B16" s="1955"/>
      <c r="C16" s="57" t="s">
        <v>549</v>
      </c>
      <c r="D16" s="58"/>
      <c r="E16" s="59"/>
      <c r="F16" s="60"/>
      <c r="G16" s="59"/>
      <c r="H16" s="60"/>
      <c r="I16" s="59"/>
      <c r="J16" s="61"/>
      <c r="K16" s="62"/>
      <c r="L16" s="63"/>
      <c r="M16" s="64">
        <f>M17+M22+M25</f>
        <v>883136</v>
      </c>
      <c r="N16" s="49">
        <f t="shared" si="0"/>
        <v>1</v>
      </c>
    </row>
    <row r="17" spans="1:14" ht="21.75" customHeight="1">
      <c r="A17" s="400">
        <f>IF('6-3표준조사 1'!R4="모두베기",1,)</f>
        <v>1</v>
      </c>
      <c r="B17" s="1955"/>
      <c r="C17" s="65" t="s">
        <v>760</v>
      </c>
      <c r="D17" s="66"/>
      <c r="E17" s="67"/>
      <c r="F17" s="68"/>
      <c r="G17" s="67"/>
      <c r="H17" s="68"/>
      <c r="I17" s="67"/>
      <c r="J17" s="69"/>
      <c r="K17" s="70"/>
      <c r="L17" s="71">
        <f>L45/100</f>
        <v>0.05</v>
      </c>
      <c r="M17" s="72">
        <f>M18+M19+M20+M21</f>
        <v>832092</v>
      </c>
      <c r="N17" s="49">
        <f t="shared" si="0"/>
        <v>1</v>
      </c>
    </row>
    <row r="18" spans="1:14" ht="21.75" customHeight="1">
      <c r="A18" s="400">
        <f>IF('6-3표준조사 1'!R4="모두베기",1,)</f>
        <v>1</v>
      </c>
      <c r="B18" s="1955"/>
      <c r="C18" s="65" t="s">
        <v>762</v>
      </c>
      <c r="D18" s="1433"/>
      <c r="E18" s="67" t="s">
        <v>510</v>
      </c>
      <c r="F18" s="68">
        <v>7.0000000000000007E-2</v>
      </c>
      <c r="G18" s="67" t="s">
        <v>511</v>
      </c>
      <c r="H18" s="68">
        <f>ROUND(D18/100*F18,2)</f>
        <v>0</v>
      </c>
      <c r="I18" s="67" t="s">
        <v>509</v>
      </c>
      <c r="J18" s="69">
        <f>'7-1 단가조사'!L7</f>
        <v>172068</v>
      </c>
      <c r="K18" s="70" t="s">
        <v>539</v>
      </c>
      <c r="L18" s="73"/>
      <c r="M18" s="72">
        <f>ROUNDDOWN(ROUND((H18+(H18*(L17))),2)*J18,0)</f>
        <v>0</v>
      </c>
      <c r="N18" s="49">
        <f t="shared" si="0"/>
        <v>1</v>
      </c>
    </row>
    <row r="19" spans="1:14" ht="21.75" customHeight="1">
      <c r="A19" s="400">
        <f>IF('6-3표준조사 1'!R4="모두베기",1,)</f>
        <v>1</v>
      </c>
      <c r="B19" s="1955"/>
      <c r="C19" s="74" t="s">
        <v>965</v>
      </c>
      <c r="D19" s="75">
        <f>IF(A19&gt;0,IF(D38="당해 년도",1,),)</f>
        <v>1</v>
      </c>
      <c r="E19" s="67" t="s">
        <v>406</v>
      </c>
      <c r="F19" s="68">
        <v>3.5</v>
      </c>
      <c r="G19" s="67" t="s">
        <v>541</v>
      </c>
      <c r="H19" s="68">
        <f>ROUND(D19*F19,2)</f>
        <v>3.5</v>
      </c>
      <c r="I19" s="67" t="s">
        <v>509</v>
      </c>
      <c r="J19" s="69">
        <f>'7-1 단가조사'!L6</f>
        <v>226112</v>
      </c>
      <c r="K19" s="70" t="s">
        <v>542</v>
      </c>
      <c r="L19" s="73"/>
      <c r="M19" s="72">
        <f>ROUNDDOWN(ROUND((H19+(H19*(L17))),2)*J19,0)</f>
        <v>832092</v>
      </c>
      <c r="N19" s="49">
        <f t="shared" si="0"/>
        <v>1</v>
      </c>
    </row>
    <row r="20" spans="1:14" ht="21.75" customHeight="1">
      <c r="A20" s="400">
        <f>IF('6-3표준조사 1'!R4="모두베기",1,)</f>
        <v>1</v>
      </c>
      <c r="B20" s="1955"/>
      <c r="C20" s="74" t="s">
        <v>966</v>
      </c>
      <c r="D20" s="75">
        <f>IF(A20&gt;0,IF(D38="2년차",1,),)</f>
        <v>0</v>
      </c>
      <c r="E20" s="67" t="s">
        <v>406</v>
      </c>
      <c r="F20" s="68">
        <v>4</v>
      </c>
      <c r="G20" s="67" t="s">
        <v>541</v>
      </c>
      <c r="H20" s="68">
        <f>ROUND(D20*F20,2)</f>
        <v>0</v>
      </c>
      <c r="I20" s="67" t="s">
        <v>509</v>
      </c>
      <c r="J20" s="69">
        <f>'7-1 단가조사'!L6</f>
        <v>226112</v>
      </c>
      <c r="K20" s="70" t="s">
        <v>542</v>
      </c>
      <c r="L20" s="73"/>
      <c r="M20" s="72">
        <f>ROUNDDOWN(ROUND((H20+(H20*(L17))),2)*J20,0)</f>
        <v>0</v>
      </c>
      <c r="N20" s="49">
        <f t="shared" si="0"/>
        <v>1</v>
      </c>
    </row>
    <row r="21" spans="1:14" ht="21.75" customHeight="1">
      <c r="A21" s="400">
        <f>IF('6-3표준조사 1'!R4="모두베기",1,)</f>
        <v>1</v>
      </c>
      <c r="B21" s="1955"/>
      <c r="C21" s="74" t="s">
        <v>967</v>
      </c>
      <c r="D21" s="75">
        <f>IF(A21&gt;0,IF(D38="3년차 이상",1,),)</f>
        <v>0</v>
      </c>
      <c r="E21" s="67" t="s">
        <v>406</v>
      </c>
      <c r="F21" s="68">
        <v>5</v>
      </c>
      <c r="G21" s="67" t="s">
        <v>541</v>
      </c>
      <c r="H21" s="68">
        <f>ROUND(D21*F21,2)</f>
        <v>0</v>
      </c>
      <c r="I21" s="67" t="s">
        <v>509</v>
      </c>
      <c r="J21" s="69">
        <f>'7-1 단가조사'!L6</f>
        <v>226112</v>
      </c>
      <c r="K21" s="70" t="s">
        <v>542</v>
      </c>
      <c r="L21" s="73"/>
      <c r="M21" s="72">
        <f>ROUNDDOWN(ROUND((H21+(H21*(L17))),2)*J21,0)</f>
        <v>0</v>
      </c>
      <c r="N21" s="49">
        <f t="shared" si="0"/>
        <v>1</v>
      </c>
    </row>
    <row r="22" spans="1:14" ht="21.75" customHeight="1">
      <c r="A22" s="400">
        <f>IF('6-3표준조사 1'!R4="모두베기",1,)</f>
        <v>1</v>
      </c>
      <c r="B22" s="1955"/>
      <c r="C22" s="65" t="s">
        <v>764</v>
      </c>
      <c r="D22" s="66"/>
      <c r="E22" s="67"/>
      <c r="F22" s="68"/>
      <c r="G22" s="67"/>
      <c r="H22" s="68"/>
      <c r="I22" s="67"/>
      <c r="J22" s="69"/>
      <c r="K22" s="70"/>
      <c r="L22" s="73"/>
      <c r="M22" s="72">
        <f>M23+M24</f>
        <v>33110</v>
      </c>
      <c r="N22" s="49">
        <f t="shared" si="0"/>
        <v>1</v>
      </c>
    </row>
    <row r="23" spans="1:14" ht="21.75" customHeight="1">
      <c r="A23" s="400">
        <f>IF('6-3표준조사 1'!R4="모두베기",1,)</f>
        <v>1</v>
      </c>
      <c r="B23" s="1955"/>
      <c r="C23" s="65" t="s">
        <v>765</v>
      </c>
      <c r="D23" s="75">
        <f>(H19+H20+H21)</f>
        <v>3.5</v>
      </c>
      <c r="E23" s="67" t="s">
        <v>541</v>
      </c>
      <c r="F23" s="68">
        <v>5</v>
      </c>
      <c r="G23" s="67" t="s">
        <v>512</v>
      </c>
      <c r="H23" s="68">
        <f>ROUND(D23*F23,2)</f>
        <v>17.5</v>
      </c>
      <c r="I23" s="67" t="s">
        <v>513</v>
      </c>
      <c r="J23" s="69">
        <f>'7-1 단가조사'!L11</f>
        <v>1720</v>
      </c>
      <c r="K23" s="70" t="s">
        <v>543</v>
      </c>
      <c r="L23" s="73"/>
      <c r="M23" s="72">
        <f>ROUNDDOWN(H23*J23,)</f>
        <v>30100</v>
      </c>
      <c r="N23" s="49">
        <f t="shared" si="0"/>
        <v>1</v>
      </c>
    </row>
    <row r="24" spans="1:14" ht="21.75" customHeight="1">
      <c r="A24" s="400">
        <f>IF('6-3표준조사 1'!R4="모두베기",1,)</f>
        <v>1</v>
      </c>
      <c r="B24" s="1955"/>
      <c r="C24" s="65" t="s">
        <v>766</v>
      </c>
      <c r="D24" s="66">
        <f>M23</f>
        <v>30100</v>
      </c>
      <c r="E24" s="67" t="s">
        <v>545</v>
      </c>
      <c r="F24" s="68">
        <v>0.1</v>
      </c>
      <c r="G24" s="67" t="s">
        <v>546</v>
      </c>
      <c r="H24" s="68"/>
      <c r="I24" s="67"/>
      <c r="J24" s="69"/>
      <c r="K24" s="70"/>
      <c r="L24" s="73"/>
      <c r="M24" s="72">
        <f>ROUNDDOWN(D24*F24,)</f>
        <v>3010</v>
      </c>
      <c r="N24" s="49">
        <f t="shared" si="0"/>
        <v>1</v>
      </c>
    </row>
    <row r="25" spans="1:14" ht="21.75" customHeight="1">
      <c r="A25" s="400">
        <f>IF('6-3표준조사 1'!R4="모두베기",1,)</f>
        <v>1</v>
      </c>
      <c r="B25" s="1955"/>
      <c r="C25" s="76" t="s">
        <v>767</v>
      </c>
      <c r="D25" s="77">
        <f>D23</f>
        <v>3.5</v>
      </c>
      <c r="E25" s="78" t="s">
        <v>547</v>
      </c>
      <c r="F25" s="79">
        <v>8.3999999999999995E-3</v>
      </c>
      <c r="G25" s="78" t="s">
        <v>548</v>
      </c>
      <c r="H25" s="80"/>
      <c r="I25" s="78"/>
      <c r="J25" s="81">
        <f>'7-1 단가조사'!L14</f>
        <v>610000</v>
      </c>
      <c r="K25" s="82" t="s">
        <v>544</v>
      </c>
      <c r="L25" s="83"/>
      <c r="M25" s="84">
        <f>ROUNDDOWN(D25*F25*J25,)</f>
        <v>17934</v>
      </c>
      <c r="N25" s="49">
        <f t="shared" si="0"/>
        <v>1</v>
      </c>
    </row>
    <row r="26" spans="1:14" ht="21.75" hidden="1" customHeight="1">
      <c r="A26" s="400">
        <f>IF('6-3표준조사 1'!R4="맹아제거",1,)</f>
        <v>0</v>
      </c>
      <c r="B26" s="1955"/>
      <c r="C26" s="57" t="s">
        <v>550</v>
      </c>
      <c r="D26" s="60"/>
      <c r="E26" s="59"/>
      <c r="F26" s="60"/>
      <c r="G26" s="59"/>
      <c r="H26" s="60"/>
      <c r="I26" s="59"/>
      <c r="J26" s="61"/>
      <c r="K26" s="62"/>
      <c r="L26" s="102"/>
      <c r="M26" s="64">
        <f>M27</f>
        <v>0</v>
      </c>
      <c r="N26" s="49">
        <f t="shared" si="0"/>
        <v>1</v>
      </c>
    </row>
    <row r="27" spans="1:14" ht="21.75" hidden="1" customHeight="1">
      <c r="A27" s="400">
        <f>IF('6-3표준조사 1'!R4="맹아제거",1,)</f>
        <v>0</v>
      </c>
      <c r="B27" s="1955"/>
      <c r="C27" s="65" t="s">
        <v>760</v>
      </c>
      <c r="D27" s="103"/>
      <c r="E27" s="67"/>
      <c r="F27" s="68"/>
      <c r="G27" s="67"/>
      <c r="H27" s="68"/>
      <c r="I27" s="67"/>
      <c r="J27" s="69"/>
      <c r="K27" s="70"/>
      <c r="L27" s="71">
        <f>M45/100</f>
        <v>0</v>
      </c>
      <c r="M27" s="72">
        <f>ROUNDDOWN((H28*J28)+(H28*J28*L27),)</f>
        <v>0</v>
      </c>
      <c r="N27" s="49">
        <f t="shared" si="0"/>
        <v>1</v>
      </c>
    </row>
    <row r="28" spans="1:14" ht="21.75" hidden="1" customHeight="1">
      <c r="A28" s="400">
        <f>IF('6-3표준조사 1'!R4="맹아제거",1,)</f>
        <v>0</v>
      </c>
      <c r="B28" s="1955"/>
      <c r="C28" s="65" t="s">
        <v>768</v>
      </c>
      <c r="D28" s="103">
        <v>0</v>
      </c>
      <c r="E28" s="67" t="s">
        <v>510</v>
      </c>
      <c r="F28" s="68">
        <v>0.2</v>
      </c>
      <c r="G28" s="67" t="s">
        <v>511</v>
      </c>
      <c r="H28" s="68">
        <f>ROUND(D28/100*F28,2)</f>
        <v>0</v>
      </c>
      <c r="I28" s="67" t="s">
        <v>509</v>
      </c>
      <c r="J28" s="69">
        <f>'7-1 단가조사'!L7</f>
        <v>172068</v>
      </c>
      <c r="K28" s="70" t="s">
        <v>539</v>
      </c>
      <c r="L28" s="71">
        <f>M45/100</f>
        <v>0</v>
      </c>
      <c r="M28" s="72"/>
      <c r="N28" s="49">
        <f t="shared" si="0"/>
        <v>1</v>
      </c>
    </row>
    <row r="29" spans="1:14" ht="21.75" customHeight="1">
      <c r="A29" s="400">
        <f>IF(H2&gt;0,1,)</f>
        <v>1</v>
      </c>
      <c r="B29" s="1954" t="s">
        <v>514</v>
      </c>
      <c r="C29" s="57" t="s">
        <v>551</v>
      </c>
      <c r="D29" s="60"/>
      <c r="E29" s="59"/>
      <c r="F29" s="60"/>
      <c r="G29" s="59"/>
      <c r="H29" s="60"/>
      <c r="I29" s="59"/>
      <c r="J29" s="61"/>
      <c r="K29" s="62"/>
      <c r="L29" s="63"/>
      <c r="M29" s="64">
        <f>SUM(M30,M32,M33)</f>
        <v>883136</v>
      </c>
      <c r="N29" s="49">
        <f t="shared" si="0"/>
        <v>1</v>
      </c>
    </row>
    <row r="30" spans="1:14" ht="21.75" customHeight="1">
      <c r="A30" s="400">
        <f>IF(H2&gt;0,1,)</f>
        <v>1</v>
      </c>
      <c r="B30" s="1956"/>
      <c r="C30" s="65" t="s">
        <v>769</v>
      </c>
      <c r="D30" s="68"/>
      <c r="E30" s="67"/>
      <c r="F30" s="68"/>
      <c r="G30" s="67"/>
      <c r="H30" s="68"/>
      <c r="I30" s="67"/>
      <c r="J30" s="69"/>
      <c r="K30" s="70"/>
      <c r="L30" s="73"/>
      <c r="M30" s="72">
        <f>M31</f>
        <v>832092</v>
      </c>
      <c r="N30" s="49">
        <f t="shared" si="0"/>
        <v>1</v>
      </c>
    </row>
    <row r="31" spans="1:14" ht="21.75" customHeight="1">
      <c r="A31" s="400">
        <f>IF(H2&gt;0,1,)</f>
        <v>1</v>
      </c>
      <c r="B31" s="1956"/>
      <c r="C31" s="65" t="s">
        <v>770</v>
      </c>
      <c r="D31" s="68"/>
      <c r="E31" s="67"/>
      <c r="F31" s="68"/>
      <c r="G31" s="67"/>
      <c r="H31" s="68"/>
      <c r="I31" s="67"/>
      <c r="J31" s="69"/>
      <c r="K31" s="70"/>
      <c r="L31" s="73"/>
      <c r="M31" s="72">
        <f>M6+M9+M17+M27</f>
        <v>832092</v>
      </c>
      <c r="N31" s="49">
        <f t="shared" si="0"/>
        <v>1</v>
      </c>
    </row>
    <row r="32" spans="1:14" ht="21.75" customHeight="1">
      <c r="A32" s="400">
        <f>IF(H2&gt;0,1,)</f>
        <v>1</v>
      </c>
      <c r="B32" s="1956"/>
      <c r="C32" s="65" t="s">
        <v>771</v>
      </c>
      <c r="D32" s="68"/>
      <c r="E32" s="67"/>
      <c r="F32" s="68"/>
      <c r="G32" s="67"/>
      <c r="H32" s="68"/>
      <c r="I32" s="67"/>
      <c r="J32" s="69"/>
      <c r="K32" s="70"/>
      <c r="L32" s="73"/>
      <c r="M32" s="72">
        <f>M12+M22</f>
        <v>33110</v>
      </c>
      <c r="N32" s="49">
        <f t="shared" si="0"/>
        <v>1</v>
      </c>
    </row>
    <row r="33" spans="1:14" ht="21.75" customHeight="1" thickBot="1">
      <c r="A33" s="400">
        <f>IF(H2&gt;0,1,)</f>
        <v>1</v>
      </c>
      <c r="B33" s="1957"/>
      <c r="C33" s="76" t="s">
        <v>772</v>
      </c>
      <c r="D33" s="85"/>
      <c r="E33" s="86"/>
      <c r="F33" s="85"/>
      <c r="G33" s="86"/>
      <c r="H33" s="85"/>
      <c r="I33" s="86"/>
      <c r="J33" s="87"/>
      <c r="K33" s="88"/>
      <c r="L33" s="89"/>
      <c r="M33" s="90">
        <f>M15+M25</f>
        <v>17934</v>
      </c>
      <c r="N33" s="49">
        <f t="shared" si="0"/>
        <v>1</v>
      </c>
    </row>
    <row r="34" spans="1:14" ht="21.75" customHeight="1">
      <c r="A34" s="400">
        <f>IF(H2&gt;0,1,)</f>
        <v>1</v>
      </c>
      <c r="B34" s="1958" t="s">
        <v>515</v>
      </c>
      <c r="C34" s="1958"/>
      <c r="D34" s="1958"/>
      <c r="E34" s="1958"/>
      <c r="F34" s="1958"/>
      <c r="G34" s="1958"/>
      <c r="H34" s="1958"/>
      <c r="I34" s="1958"/>
      <c r="J34" s="1958"/>
      <c r="K34" s="1958"/>
      <c r="L34" s="1958"/>
      <c r="M34" s="1958"/>
      <c r="N34" s="49">
        <f t="shared" si="0"/>
        <v>1</v>
      </c>
    </row>
    <row r="35" spans="1:14" ht="21.75" customHeight="1">
      <c r="A35" s="400">
        <f>IF(H2&gt;0,1,)</f>
        <v>1</v>
      </c>
      <c r="B35" s="1959" t="s">
        <v>516</v>
      </c>
      <c r="C35" s="1959"/>
      <c r="D35" s="1959"/>
      <c r="E35" s="1959"/>
      <c r="F35" s="1959"/>
      <c r="G35" s="1959"/>
      <c r="H35" s="1959"/>
      <c r="I35" s="1959"/>
      <c r="J35" s="1959"/>
      <c r="K35" s="1959"/>
      <c r="L35" s="1959"/>
      <c r="M35" s="1959"/>
      <c r="N35" s="49">
        <f t="shared" si="0"/>
        <v>1</v>
      </c>
    </row>
    <row r="36" spans="1:14" ht="21.75" customHeight="1">
      <c r="A36" s="400">
        <f>IF(H2&gt;0,1,)</f>
        <v>1</v>
      </c>
      <c r="B36" s="91" t="s">
        <v>517</v>
      </c>
      <c r="C36" s="92" t="s">
        <v>1025</v>
      </c>
      <c r="D36" s="93">
        <f>'6-3표준조사 1'!Q10</f>
        <v>2588</v>
      </c>
      <c r="E36" s="91" t="s">
        <v>510</v>
      </c>
      <c r="F36" s="484"/>
      <c r="G36" s="91"/>
      <c r="H36" s="94"/>
      <c r="I36" s="95"/>
      <c r="J36" s="95"/>
      <c r="K36" s="95"/>
      <c r="L36" s="96"/>
      <c r="M36" s="95"/>
      <c r="N36" s="49">
        <f t="shared" si="0"/>
        <v>1</v>
      </c>
    </row>
    <row r="37" spans="1:14" ht="21.75" hidden="1" customHeight="1">
      <c r="B37" s="91" t="s">
        <v>518</v>
      </c>
      <c r="C37" s="92" t="s">
        <v>759</v>
      </c>
      <c r="D37" s="1960">
        <f>'6-3표준조사 1'!S10</f>
        <v>0</v>
      </c>
      <c r="E37" s="1960"/>
      <c r="F37" s="484"/>
      <c r="G37" s="91"/>
      <c r="H37" s="94"/>
      <c r="I37" s="95"/>
      <c r="J37" s="95"/>
      <c r="K37" s="95"/>
      <c r="L37" s="96"/>
      <c r="M37" s="95"/>
      <c r="N37" s="49">
        <f t="shared" si="0"/>
        <v>1</v>
      </c>
    </row>
    <row r="38" spans="1:14" ht="21.75" hidden="1" customHeight="1">
      <c r="B38" s="91" t="s">
        <v>517</v>
      </c>
      <c r="C38" s="92" t="s">
        <v>962</v>
      </c>
      <c r="D38" s="1968" t="str">
        <f>'6-3표준조사 1'!R6</f>
        <v>당해 년도</v>
      </c>
      <c r="E38" s="1968"/>
      <c r="F38" s="97"/>
      <c r="G38" s="97"/>
      <c r="H38" s="94"/>
      <c r="I38" s="95"/>
      <c r="J38" s="95"/>
      <c r="K38" s="95"/>
      <c r="L38" s="96"/>
      <c r="M38" s="95"/>
      <c r="N38" s="49">
        <f t="shared" si="0"/>
        <v>1</v>
      </c>
    </row>
    <row r="39" spans="1:14" ht="21.75" customHeight="1">
      <c r="A39" s="400">
        <f>IF(H2&gt;0,1,)</f>
        <v>1</v>
      </c>
      <c r="B39" s="1959" t="s">
        <v>773</v>
      </c>
      <c r="C39" s="1959"/>
      <c r="D39" s="1959"/>
      <c r="E39" s="1959"/>
      <c r="F39" s="1959"/>
      <c r="G39" s="1959"/>
      <c r="H39" s="1959"/>
      <c r="I39" s="1959"/>
      <c r="J39" s="1959"/>
      <c r="K39" s="1959"/>
      <c r="L39" s="1959"/>
      <c r="M39" s="1959"/>
      <c r="N39" s="49">
        <f t="shared" si="0"/>
        <v>1</v>
      </c>
    </row>
    <row r="40" spans="1:14" ht="21.75" customHeight="1">
      <c r="A40" s="400">
        <f>IF(H2&gt;0,1,)</f>
        <v>1</v>
      </c>
      <c r="B40" s="1969" t="s">
        <v>501</v>
      </c>
      <c r="C40" s="1969"/>
      <c r="D40" s="1970" t="s">
        <v>805</v>
      </c>
      <c r="E40" s="1970"/>
      <c r="F40" s="1970"/>
      <c r="G40" s="1970"/>
      <c r="H40" s="1970"/>
      <c r="I40" s="1971" t="s">
        <v>806</v>
      </c>
      <c r="J40" s="1971"/>
      <c r="K40" s="1971"/>
      <c r="L40" s="1971"/>
      <c r="M40" s="1971"/>
      <c r="N40" s="49">
        <f t="shared" si="0"/>
        <v>1</v>
      </c>
    </row>
    <row r="41" spans="1:14" ht="21.75" customHeight="1">
      <c r="A41" s="400">
        <f>IF(H2&gt;0,1,)</f>
        <v>1</v>
      </c>
      <c r="B41" s="1969"/>
      <c r="C41" s="1969"/>
      <c r="D41" s="1970"/>
      <c r="E41" s="1970"/>
      <c r="F41" s="1970"/>
      <c r="G41" s="1970"/>
      <c r="H41" s="1970"/>
      <c r="I41" s="98" t="s">
        <v>807</v>
      </c>
      <c r="J41" s="483" t="s">
        <v>808</v>
      </c>
      <c r="K41" s="483" t="s">
        <v>809</v>
      </c>
      <c r="L41" s="99" t="s">
        <v>810</v>
      </c>
      <c r="M41" s="483" t="s">
        <v>811</v>
      </c>
      <c r="N41" s="49">
        <f t="shared" si="0"/>
        <v>1</v>
      </c>
    </row>
    <row r="42" spans="1:14" ht="21.75" customHeight="1">
      <c r="A42" s="400">
        <f>IF(H2&gt;0,1,)</f>
        <v>1</v>
      </c>
      <c r="B42" s="1950" t="s">
        <v>531</v>
      </c>
      <c r="C42" s="1950"/>
      <c r="D42" s="1951" t="str">
        <f>'6-3표준조사 1'!P6</f>
        <v>중 (15˚ ~ 30˚)</v>
      </c>
      <c r="E42" s="1951"/>
      <c r="F42" s="1951"/>
      <c r="G42" s="1951"/>
      <c r="H42" s="1951"/>
      <c r="I42" s="485"/>
      <c r="J42" s="485" t="str">
        <f>IF(A5=0,"",IF(D42="완 (15˚ 이하)",0,IF(D42="중 (15˚ ~ 30˚)",5,IF(D42="급 (30˚ 초과)",10))))</f>
        <v/>
      </c>
      <c r="K42" s="485" t="str">
        <f>IF(A8=0,"",IF(D42="완 (15˚ 이하)",0,IF(D42="중 (15˚ ~ 30˚)",5,IF(D42="급 (30˚ 초과)",10))))</f>
        <v/>
      </c>
      <c r="L42" s="485">
        <f>IF(A16=0,"",IF(D42="완 (15˚ 이하)",0,IF(D42="중 (15˚ ~ 30˚)",5,IF(D42="급 (30˚ 초과)",10))))</f>
        <v>5</v>
      </c>
      <c r="M42" s="485" t="str">
        <f>IF(A26=0,"",IF(D42="완 (15˚ 이하)",0,IF(D42="중 (15˚ ~ 30˚)",5,IF(D42="급 (30˚ 초과)",10))))</f>
        <v/>
      </c>
      <c r="N42" s="49">
        <f t="shared" si="0"/>
        <v>1</v>
      </c>
    </row>
    <row r="43" spans="1:14" ht="21.75" customHeight="1">
      <c r="A43" s="400">
        <f>IF(H2&gt;0,1,)</f>
        <v>1</v>
      </c>
      <c r="B43" s="1972" t="s">
        <v>520</v>
      </c>
      <c r="C43" s="1972"/>
      <c r="D43" s="1951" t="str">
        <f>'6-3표준조사 1'!R6</f>
        <v>당해 년도</v>
      </c>
      <c r="E43" s="1951"/>
      <c r="F43" s="1951"/>
      <c r="G43" s="1951"/>
      <c r="H43" s="1951"/>
      <c r="I43" s="485"/>
      <c r="J43" s="485"/>
      <c r="K43" s="485" t="str">
        <f>IF(A8=0,"",IF(D43="당해 년도",0,IF(D43="2년차",5,IF(D43="3년차 이상",10))))</f>
        <v/>
      </c>
      <c r="L43" s="485"/>
      <c r="M43" s="485"/>
      <c r="N43" s="49">
        <f t="shared" si="0"/>
        <v>1</v>
      </c>
    </row>
    <row r="44" spans="1:14" ht="21.75" customHeight="1">
      <c r="A44" s="400">
        <f>IF(H2&gt;0,1,)</f>
        <v>1</v>
      </c>
      <c r="B44" s="1950" t="s">
        <v>519</v>
      </c>
      <c r="C44" s="1950"/>
      <c r="D44" s="1951" t="str">
        <f>'6-3표준조사 1'!Q6</f>
        <v>개소당3ha이상</v>
      </c>
      <c r="E44" s="1951"/>
      <c r="F44" s="1951"/>
      <c r="G44" s="1951"/>
      <c r="H44" s="1951"/>
      <c r="I44" s="485"/>
      <c r="J44" s="485" t="str">
        <f>IF(A5=0,"",IF(D44="개소당3ha이상",0,IF(D44="개소당1~3ha미만 ",5,IF(D44="개소당1ha미만",10))))</f>
        <v/>
      </c>
      <c r="K44" s="1409" t="str">
        <f>IF(A8=0,"",IF(D44="개소당3ha이상",0,IF(D44="개소당1~3ha미만 ",5,IF(D44="개소당1ha미만",10))))</f>
        <v/>
      </c>
      <c r="L44" s="1409">
        <f>IF(A16=0,"",IF(D44="개소당3ha이상",0,IF(D44="개소당1~3ha미만 ",5,IF(D44="개소당1ha미만",10))))</f>
        <v>0</v>
      </c>
      <c r="M44" s="1409" t="str">
        <f>IF(A26=0,"",IF(D44="개소당3ha이상",0,IF(D44="개소당1~3ha미만 ",5,IF(D44="개소당1ha미만",10))))</f>
        <v/>
      </c>
      <c r="N44" s="49">
        <f t="shared" si="0"/>
        <v>1</v>
      </c>
    </row>
    <row r="45" spans="1:14" ht="21.75" customHeight="1">
      <c r="A45" s="400">
        <f>IF(H2&gt;0,1,)</f>
        <v>1</v>
      </c>
      <c r="B45" s="1950" t="s">
        <v>514</v>
      </c>
      <c r="C45" s="1950"/>
      <c r="D45" s="1951"/>
      <c r="E45" s="1951"/>
      <c r="F45" s="1951"/>
      <c r="G45" s="1951"/>
      <c r="H45" s="1951"/>
      <c r="I45" s="485">
        <f>SUM(I42:I44)</f>
        <v>0</v>
      </c>
      <c r="J45" s="485">
        <f>SUM(J42:J44)</f>
        <v>0</v>
      </c>
      <c r="K45" s="485">
        <f>SUM(K42:K44)</f>
        <v>0</v>
      </c>
      <c r="L45" s="485">
        <f>SUBTOTAL(9,L42:L44)</f>
        <v>5</v>
      </c>
      <c r="M45" s="485">
        <f>SUM(M42:M44)</f>
        <v>0</v>
      </c>
      <c r="N45" s="49">
        <f t="shared" si="0"/>
        <v>1</v>
      </c>
    </row>
    <row r="46" spans="1:14" ht="35.1" customHeight="1" thickBot="1">
      <c r="A46" s="400">
        <f>IF(H47&gt;0,1,)</f>
        <v>1</v>
      </c>
      <c r="B46" s="1943" t="s">
        <v>758</v>
      </c>
      <c r="C46" s="1943"/>
      <c r="D46" s="1943"/>
      <c r="E46" s="1943"/>
      <c r="F46" s="1943"/>
      <c r="G46" s="1943"/>
      <c r="H46" s="1943"/>
      <c r="I46" s="1943"/>
      <c r="J46" s="1943"/>
      <c r="K46" s="1943"/>
      <c r="L46" s="1943"/>
      <c r="M46" s="1943"/>
      <c r="N46" s="49">
        <f>IF(H$47&gt;0,2,)</f>
        <v>2</v>
      </c>
    </row>
    <row r="47" spans="1:14" ht="24.95" customHeight="1">
      <c r="A47" s="400">
        <f>IF(H47&gt;0,1,)</f>
        <v>1</v>
      </c>
      <c r="B47" s="1944" t="s">
        <v>774</v>
      </c>
      <c r="C47" s="1945"/>
      <c r="D47" s="1946" t="str">
        <f>CONCATENATE('6-3표준조사 1'!K79,"임반")</f>
        <v>3-0임반</v>
      </c>
      <c r="E47" s="1946"/>
      <c r="F47" s="1946" t="str">
        <f>CONCATENATE('6-3표준조사 1'!L79,"소반")</f>
        <v>16-0소반</v>
      </c>
      <c r="G47" s="1946"/>
      <c r="H47" s="1947">
        <f>'6-3표준조사 1'!Q79</f>
        <v>0.2</v>
      </c>
      <c r="I47" s="1947"/>
      <c r="J47" s="50"/>
      <c r="K47" s="51" t="s">
        <v>500</v>
      </c>
      <c r="L47" s="1948" t="str">
        <f>+'6-3표준조사 1'!R79</f>
        <v>모두베기</v>
      </c>
      <c r="M47" s="1949"/>
      <c r="N47" s="49">
        <f t="shared" ref="N47:N90" si="1">IF(H$47&gt;0,2,)</f>
        <v>2</v>
      </c>
    </row>
    <row r="48" spans="1:14" ht="21.75" customHeight="1">
      <c r="A48" s="400">
        <f>IF(H47&gt;0,1,)</f>
        <v>1</v>
      </c>
      <c r="B48" s="1961" t="s">
        <v>501</v>
      </c>
      <c r="C48" s="1962"/>
      <c r="D48" s="1963" t="s">
        <v>502</v>
      </c>
      <c r="E48" s="1962"/>
      <c r="F48" s="1964" t="s">
        <v>503</v>
      </c>
      <c r="G48" s="1965"/>
      <c r="H48" s="1964" t="s">
        <v>504</v>
      </c>
      <c r="I48" s="1965"/>
      <c r="J48" s="1963" t="s">
        <v>505</v>
      </c>
      <c r="K48" s="1962"/>
      <c r="L48" s="1966" t="s">
        <v>775</v>
      </c>
      <c r="M48" s="1952"/>
      <c r="N48" s="49">
        <f t="shared" si="1"/>
        <v>2</v>
      </c>
    </row>
    <row r="49" spans="1:14" ht="21.75" customHeight="1">
      <c r="A49" s="400">
        <f>IF(H47&gt;0,1,)</f>
        <v>1</v>
      </c>
      <c r="B49" s="52"/>
      <c r="C49" s="53" t="s">
        <v>506</v>
      </c>
      <c r="D49" s="54"/>
      <c r="E49" s="55" t="s">
        <v>507</v>
      </c>
      <c r="F49" s="54"/>
      <c r="G49" s="55" t="s">
        <v>507</v>
      </c>
      <c r="H49" s="54"/>
      <c r="I49" s="55" t="s">
        <v>507</v>
      </c>
      <c r="J49" s="56"/>
      <c r="K49" s="55" t="s">
        <v>508</v>
      </c>
      <c r="L49" s="1967"/>
      <c r="M49" s="1953"/>
      <c r="N49" s="49">
        <f t="shared" si="1"/>
        <v>2</v>
      </c>
    </row>
    <row r="50" spans="1:14" ht="21.75" hidden="1" customHeight="1">
      <c r="A50" s="400">
        <f>IF('6-3표준조사 1'!R79="둘레베기",1,)</f>
        <v>0</v>
      </c>
      <c r="B50" s="1954" t="s">
        <v>506</v>
      </c>
      <c r="C50" s="57" t="s">
        <v>538</v>
      </c>
      <c r="D50" s="60"/>
      <c r="E50" s="59"/>
      <c r="F50" s="60"/>
      <c r="G50" s="59"/>
      <c r="H50" s="60"/>
      <c r="I50" s="59"/>
      <c r="J50" s="61"/>
      <c r="K50" s="62"/>
      <c r="L50" s="102"/>
      <c r="M50" s="64">
        <f>M51</f>
        <v>0</v>
      </c>
      <c r="N50" s="49">
        <f t="shared" si="1"/>
        <v>2</v>
      </c>
    </row>
    <row r="51" spans="1:14" ht="21.75" hidden="1" customHeight="1">
      <c r="A51" s="400">
        <f>IF('6-3표준조사 1'!R79="둘레베기",1,)</f>
        <v>0</v>
      </c>
      <c r="B51" s="1955"/>
      <c r="C51" s="65" t="s">
        <v>760</v>
      </c>
      <c r="D51" s="103"/>
      <c r="E51" s="67"/>
      <c r="F51" s="68"/>
      <c r="G51" s="67"/>
      <c r="H51" s="68"/>
      <c r="I51" s="67"/>
      <c r="J51" s="69"/>
      <c r="K51" s="70"/>
      <c r="L51" s="71">
        <f>J90/100</f>
        <v>0</v>
      </c>
      <c r="M51" s="72">
        <f>ROUNDDOWN((H52*J52)+(H52*J52*L51),)</f>
        <v>0</v>
      </c>
      <c r="N51" s="49">
        <f t="shared" si="1"/>
        <v>2</v>
      </c>
    </row>
    <row r="52" spans="1:14" ht="21.75" hidden="1" customHeight="1">
      <c r="A52" s="400">
        <f>IF('6-3표준조사 1'!R79="둘레베기",1,)</f>
        <v>0</v>
      </c>
      <c r="B52" s="1955"/>
      <c r="C52" s="65" t="s">
        <v>761</v>
      </c>
      <c r="D52" s="103">
        <f>IF(A52&gt;0,D81,)</f>
        <v>0</v>
      </c>
      <c r="E52" s="67" t="s">
        <v>510</v>
      </c>
      <c r="F52" s="68">
        <v>0.18</v>
      </c>
      <c r="G52" s="67" t="s">
        <v>511</v>
      </c>
      <c r="H52" s="68">
        <f>ROUND(D52/100*F52,2)</f>
        <v>0</v>
      </c>
      <c r="I52" s="67" t="s">
        <v>509</v>
      </c>
      <c r="J52" s="69">
        <f>'7-1 단가조사'!L7</f>
        <v>172068</v>
      </c>
      <c r="K52" s="70" t="s">
        <v>539</v>
      </c>
      <c r="L52" s="71"/>
      <c r="M52" s="72"/>
      <c r="N52" s="49">
        <f t="shared" si="1"/>
        <v>2</v>
      </c>
    </row>
    <row r="53" spans="1:14" ht="21.75" hidden="1" customHeight="1">
      <c r="A53" s="400">
        <f>IF('6-3표준조사 1'!R79="줄베기",1,)</f>
        <v>0</v>
      </c>
      <c r="B53" s="1955"/>
      <c r="C53" s="57" t="s">
        <v>540</v>
      </c>
      <c r="D53" s="60"/>
      <c r="E53" s="59"/>
      <c r="F53" s="60"/>
      <c r="G53" s="59"/>
      <c r="H53" s="60"/>
      <c r="I53" s="59"/>
      <c r="J53" s="61"/>
      <c r="K53" s="62"/>
      <c r="L53" s="104"/>
      <c r="M53" s="64">
        <f>SUM(M54+M57+M60)</f>
        <v>0</v>
      </c>
      <c r="N53" s="49">
        <f t="shared" si="1"/>
        <v>2</v>
      </c>
    </row>
    <row r="54" spans="1:14" ht="21.75" hidden="1" customHeight="1">
      <c r="A54" s="400">
        <f>IF('6-3표준조사 1'!R79="줄베기",1,)</f>
        <v>0</v>
      </c>
      <c r="B54" s="1955"/>
      <c r="C54" s="65" t="s">
        <v>760</v>
      </c>
      <c r="D54" s="66"/>
      <c r="E54" s="67"/>
      <c r="F54" s="68"/>
      <c r="G54" s="67"/>
      <c r="H54" s="68"/>
      <c r="I54" s="67"/>
      <c r="J54" s="69"/>
      <c r="K54" s="70"/>
      <c r="L54" s="71">
        <f>K90/100</f>
        <v>0</v>
      </c>
      <c r="M54" s="72">
        <f>ROUNDDOWN((M55+M56)+((M55+M56)*L54),0)</f>
        <v>0</v>
      </c>
      <c r="N54" s="49">
        <f t="shared" si="1"/>
        <v>2</v>
      </c>
    </row>
    <row r="55" spans="1:14" ht="21.75" hidden="1" customHeight="1">
      <c r="A55" s="400">
        <f>IF('6-3표준조사 1'!R79="줄베기",1,)</f>
        <v>0</v>
      </c>
      <c r="B55" s="1955"/>
      <c r="C55" s="65" t="s">
        <v>762</v>
      </c>
      <c r="D55" s="66">
        <f>IF(A55&gt;0,D81,)</f>
        <v>0</v>
      </c>
      <c r="E55" s="67" t="s">
        <v>510</v>
      </c>
      <c r="F55" s="68">
        <v>7.0000000000000007E-2</v>
      </c>
      <c r="G55" s="67" t="s">
        <v>511</v>
      </c>
      <c r="H55" s="68">
        <f>ROUND(D55/100*F55,2)</f>
        <v>0</v>
      </c>
      <c r="I55" s="67" t="s">
        <v>509</v>
      </c>
      <c r="J55" s="69">
        <f>'7-1 단가조사'!L7</f>
        <v>172068</v>
      </c>
      <c r="K55" s="70" t="s">
        <v>539</v>
      </c>
      <c r="L55" s="71"/>
      <c r="M55" s="72">
        <f>ROUNDDOWN(H55*J55,)</f>
        <v>0</v>
      </c>
      <c r="N55" s="49">
        <f t="shared" si="1"/>
        <v>2</v>
      </c>
    </row>
    <row r="56" spans="1:14" ht="21.75" hidden="1" customHeight="1">
      <c r="A56" s="400">
        <f>IF('6-3표준조사 1'!R79="줄베기",1,)</f>
        <v>0</v>
      </c>
      <c r="B56" s="1955"/>
      <c r="C56" s="65" t="s">
        <v>763</v>
      </c>
      <c r="D56" s="75">
        <f>IF(A56&gt;0,1,)</f>
        <v>0</v>
      </c>
      <c r="E56" s="67" t="s">
        <v>406</v>
      </c>
      <c r="F56" s="68">
        <f>IF(D81&lt;=1500,$Q$8,IF(D81&gt;2999,$Q$10,$Q$9))</f>
        <v>1.5</v>
      </c>
      <c r="G56" s="67" t="s">
        <v>541</v>
      </c>
      <c r="H56" s="68">
        <f>ROUND(D56*F56,2)</f>
        <v>0</v>
      </c>
      <c r="I56" s="67" t="s">
        <v>509</v>
      </c>
      <c r="J56" s="69">
        <f>'7-1 단가조사'!L6</f>
        <v>226112</v>
      </c>
      <c r="K56" s="70" t="s">
        <v>542</v>
      </c>
      <c r="L56" s="71"/>
      <c r="M56" s="72">
        <f>ROUNDDOWN(H56*J56,)</f>
        <v>0</v>
      </c>
      <c r="N56" s="49">
        <f t="shared" si="1"/>
        <v>2</v>
      </c>
    </row>
    <row r="57" spans="1:14" ht="21.75" hidden="1" customHeight="1">
      <c r="A57" s="400">
        <f>IF('6-3표준조사 1'!R79="줄베기",1,)</f>
        <v>0</v>
      </c>
      <c r="B57" s="1955"/>
      <c r="C57" s="65" t="s">
        <v>764</v>
      </c>
      <c r="D57" s="66"/>
      <c r="E57" s="67"/>
      <c r="F57" s="68"/>
      <c r="G57" s="67"/>
      <c r="H57" s="68"/>
      <c r="I57" s="67"/>
      <c r="J57" s="69"/>
      <c r="K57" s="70"/>
      <c r="L57" s="73"/>
      <c r="M57" s="72">
        <f>M58+M59</f>
        <v>0</v>
      </c>
      <c r="N57" s="49">
        <f t="shared" si="1"/>
        <v>2</v>
      </c>
    </row>
    <row r="58" spans="1:14" ht="21.75" hidden="1" customHeight="1">
      <c r="A58" s="400">
        <f>IF('6-3표준조사 1'!R79="줄베기",1,)</f>
        <v>0</v>
      </c>
      <c r="B58" s="1955"/>
      <c r="C58" s="65" t="s">
        <v>765</v>
      </c>
      <c r="D58" s="75">
        <f>H56</f>
        <v>0</v>
      </c>
      <c r="E58" s="67" t="s">
        <v>541</v>
      </c>
      <c r="F58" s="68">
        <v>5</v>
      </c>
      <c r="G58" s="67" t="s">
        <v>512</v>
      </c>
      <c r="H58" s="68">
        <f>ROUND(D58*F58,2)</f>
        <v>0</v>
      </c>
      <c r="I58" s="67" t="s">
        <v>513</v>
      </c>
      <c r="J58" s="69">
        <f>'7-1 단가조사'!L11</f>
        <v>1720</v>
      </c>
      <c r="K58" s="70" t="s">
        <v>543</v>
      </c>
      <c r="L58" s="73"/>
      <c r="M58" s="72">
        <f>ROUNDDOWN(H58*J58,)</f>
        <v>0</v>
      </c>
      <c r="N58" s="49">
        <f t="shared" si="1"/>
        <v>2</v>
      </c>
    </row>
    <row r="59" spans="1:14" ht="21.75" hidden="1" customHeight="1">
      <c r="A59" s="400">
        <f>IF('6-3표준조사 1'!R79="줄베기",1,)</f>
        <v>0</v>
      </c>
      <c r="B59" s="1955"/>
      <c r="C59" s="65" t="s">
        <v>766</v>
      </c>
      <c r="D59" s="66">
        <f>M58</f>
        <v>0</v>
      </c>
      <c r="E59" s="67" t="s">
        <v>545</v>
      </c>
      <c r="F59" s="68">
        <v>0.1</v>
      </c>
      <c r="G59" s="67" t="s">
        <v>546</v>
      </c>
      <c r="H59" s="68"/>
      <c r="I59" s="67"/>
      <c r="J59" s="69"/>
      <c r="K59" s="70"/>
      <c r="L59" s="73"/>
      <c r="M59" s="72">
        <f>ROUNDDOWN(D59*F59,)</f>
        <v>0</v>
      </c>
      <c r="N59" s="49">
        <f t="shared" si="1"/>
        <v>2</v>
      </c>
    </row>
    <row r="60" spans="1:14" ht="21.75" hidden="1" customHeight="1">
      <c r="A60" s="400">
        <f>IF('6-3표준조사 1'!R79="줄베기",1,)</f>
        <v>0</v>
      </c>
      <c r="B60" s="1955"/>
      <c r="C60" s="105" t="s">
        <v>767</v>
      </c>
      <c r="D60" s="106">
        <f>D58</f>
        <v>0</v>
      </c>
      <c r="E60" s="107" t="s">
        <v>547</v>
      </c>
      <c r="F60" s="108">
        <v>8.3999999999999995E-3</v>
      </c>
      <c r="G60" s="107" t="s">
        <v>548</v>
      </c>
      <c r="H60" s="109"/>
      <c r="I60" s="107"/>
      <c r="J60" s="110">
        <f>'7-1 단가조사'!L14</f>
        <v>610000</v>
      </c>
      <c r="K60" s="111" t="s">
        <v>544</v>
      </c>
      <c r="L60" s="112"/>
      <c r="M60" s="113">
        <f>ROUNDDOWN(D60*F60*J60,)</f>
        <v>0</v>
      </c>
      <c r="N60" s="49">
        <f t="shared" si="1"/>
        <v>2</v>
      </c>
    </row>
    <row r="61" spans="1:14" ht="21.75" customHeight="1">
      <c r="A61" s="400">
        <f>IF('6-3표준조사 1'!R79="모두베기",1,)</f>
        <v>1</v>
      </c>
      <c r="B61" s="1955"/>
      <c r="C61" s="57" t="s">
        <v>549</v>
      </c>
      <c r="D61" s="58"/>
      <c r="E61" s="59"/>
      <c r="F61" s="60"/>
      <c r="G61" s="59"/>
      <c r="H61" s="60"/>
      <c r="I61" s="59"/>
      <c r="J61" s="61"/>
      <c r="K61" s="62"/>
      <c r="L61" s="63"/>
      <c r="M61" s="64">
        <f>M62+M67+M70</f>
        <v>962275</v>
      </c>
      <c r="N61" s="49">
        <f t="shared" si="1"/>
        <v>2</v>
      </c>
    </row>
    <row r="62" spans="1:14" ht="21.75" customHeight="1">
      <c r="A62" s="400">
        <f>IF('6-3표준조사 1'!R79="모두베기",1,)</f>
        <v>1</v>
      </c>
      <c r="B62" s="1955"/>
      <c r="C62" s="65" t="s">
        <v>760</v>
      </c>
      <c r="D62" s="66"/>
      <c r="E62" s="67"/>
      <c r="F62" s="68"/>
      <c r="G62" s="67"/>
      <c r="H62" s="68"/>
      <c r="I62" s="67"/>
      <c r="J62" s="69"/>
      <c r="K62" s="70"/>
      <c r="L62" s="71">
        <f>L90/100</f>
        <v>0.15</v>
      </c>
      <c r="M62" s="72">
        <f>M63+M64+M65+M66</f>
        <v>911231</v>
      </c>
      <c r="N62" s="49">
        <f t="shared" si="1"/>
        <v>2</v>
      </c>
    </row>
    <row r="63" spans="1:14" ht="21.75" customHeight="1">
      <c r="A63" s="400">
        <f>IF('6-3표준조사 1'!R79="모두베기",1,)</f>
        <v>1</v>
      </c>
      <c r="B63" s="1955"/>
      <c r="C63" s="65" t="s">
        <v>762</v>
      </c>
      <c r="D63" s="1433"/>
      <c r="E63" s="67" t="s">
        <v>510</v>
      </c>
      <c r="F63" s="68">
        <v>7.0000000000000007E-2</v>
      </c>
      <c r="G63" s="67" t="s">
        <v>511</v>
      </c>
      <c r="H63" s="68">
        <f>ROUND(D63/100*F63,2)</f>
        <v>0</v>
      </c>
      <c r="I63" s="67" t="s">
        <v>509</v>
      </c>
      <c r="J63" s="69">
        <f>'7-1 단가조사'!L7</f>
        <v>172068</v>
      </c>
      <c r="K63" s="70" t="s">
        <v>539</v>
      </c>
      <c r="L63" s="73"/>
      <c r="M63" s="72">
        <f>ROUNDDOWN(ROUND((H63+(H63*(L62))),2)*J63,0)</f>
        <v>0</v>
      </c>
      <c r="N63" s="49">
        <f t="shared" si="1"/>
        <v>2</v>
      </c>
    </row>
    <row r="64" spans="1:14" ht="21.75" customHeight="1">
      <c r="A64" s="400">
        <f>IF('6-3표준조사 1'!R79="모두베기",1,)</f>
        <v>1</v>
      </c>
      <c r="B64" s="1955"/>
      <c r="C64" s="74" t="s">
        <v>965</v>
      </c>
      <c r="D64" s="75">
        <f>IF(A64&gt;0,IF(D83="당해 년도",1,),)</f>
        <v>1</v>
      </c>
      <c r="E64" s="67" t="s">
        <v>406</v>
      </c>
      <c r="F64" s="68">
        <v>3.5</v>
      </c>
      <c r="G64" s="67" t="s">
        <v>541</v>
      </c>
      <c r="H64" s="68">
        <f>ROUND(D64*F64,2)</f>
        <v>3.5</v>
      </c>
      <c r="I64" s="67" t="s">
        <v>509</v>
      </c>
      <c r="J64" s="69">
        <f>'7-1 단가조사'!L6</f>
        <v>226112</v>
      </c>
      <c r="K64" s="70" t="s">
        <v>542</v>
      </c>
      <c r="L64" s="73"/>
      <c r="M64" s="72">
        <f>ROUNDDOWN(ROUND((H64+(H64*(L62))),2)*J64,0)</f>
        <v>911231</v>
      </c>
      <c r="N64" s="49">
        <f t="shared" si="1"/>
        <v>2</v>
      </c>
    </row>
    <row r="65" spans="1:14" ht="21.75" customHeight="1">
      <c r="A65" s="400">
        <f>IF('6-3표준조사 1'!R79="모두베기",1,)</f>
        <v>1</v>
      </c>
      <c r="B65" s="1955"/>
      <c r="C65" s="74" t="s">
        <v>966</v>
      </c>
      <c r="D65" s="75">
        <f>IF(A65&gt;0,IF(D83="2년차",1,),)</f>
        <v>0</v>
      </c>
      <c r="E65" s="67" t="s">
        <v>406</v>
      </c>
      <c r="F65" s="68">
        <v>4</v>
      </c>
      <c r="G65" s="67" t="s">
        <v>541</v>
      </c>
      <c r="H65" s="68">
        <f>ROUND(D65*F65,2)</f>
        <v>0</v>
      </c>
      <c r="I65" s="67" t="s">
        <v>509</v>
      </c>
      <c r="J65" s="69">
        <f>'7-1 단가조사'!L6</f>
        <v>226112</v>
      </c>
      <c r="K65" s="70" t="s">
        <v>542</v>
      </c>
      <c r="L65" s="73"/>
      <c r="M65" s="72">
        <f>ROUNDDOWN(ROUND((H65+(H65*(L62))),2)*J65,0)</f>
        <v>0</v>
      </c>
      <c r="N65" s="49">
        <f t="shared" si="1"/>
        <v>2</v>
      </c>
    </row>
    <row r="66" spans="1:14" ht="21.75" customHeight="1">
      <c r="A66" s="400">
        <f>IF('6-3표준조사 1'!R79="모두베기",1,)</f>
        <v>1</v>
      </c>
      <c r="B66" s="1955"/>
      <c r="C66" s="74" t="s">
        <v>967</v>
      </c>
      <c r="D66" s="75">
        <f>IF(A66&gt;0,IF(D83="3년차 이상",1,),)</f>
        <v>0</v>
      </c>
      <c r="E66" s="67" t="s">
        <v>406</v>
      </c>
      <c r="F66" s="68">
        <v>5</v>
      </c>
      <c r="G66" s="67" t="s">
        <v>541</v>
      </c>
      <c r="H66" s="68">
        <f>ROUND(D66*F66,2)</f>
        <v>0</v>
      </c>
      <c r="I66" s="67" t="s">
        <v>509</v>
      </c>
      <c r="J66" s="69">
        <f>'7-1 단가조사'!L6</f>
        <v>226112</v>
      </c>
      <c r="K66" s="70" t="s">
        <v>542</v>
      </c>
      <c r="L66" s="73"/>
      <c r="M66" s="72">
        <f>ROUNDDOWN(ROUND((H66+(H66*(L62))),2)*J66,0)</f>
        <v>0</v>
      </c>
      <c r="N66" s="49">
        <f t="shared" si="1"/>
        <v>2</v>
      </c>
    </row>
    <row r="67" spans="1:14" ht="21.75" customHeight="1">
      <c r="A67" s="400">
        <f>IF('6-3표준조사 1'!R79="모두베기",1,)</f>
        <v>1</v>
      </c>
      <c r="B67" s="1955"/>
      <c r="C67" s="65" t="s">
        <v>764</v>
      </c>
      <c r="D67" s="66"/>
      <c r="E67" s="67"/>
      <c r="F67" s="68"/>
      <c r="G67" s="67"/>
      <c r="H67" s="68"/>
      <c r="I67" s="67"/>
      <c r="J67" s="69"/>
      <c r="K67" s="70"/>
      <c r="L67" s="73"/>
      <c r="M67" s="72">
        <f>M68+M69</f>
        <v>33110</v>
      </c>
      <c r="N67" s="49">
        <f t="shared" si="1"/>
        <v>2</v>
      </c>
    </row>
    <row r="68" spans="1:14" ht="21.75" customHeight="1">
      <c r="A68" s="400">
        <f>IF('6-3표준조사 1'!R79="모두베기",1,)</f>
        <v>1</v>
      </c>
      <c r="B68" s="1955"/>
      <c r="C68" s="65" t="s">
        <v>765</v>
      </c>
      <c r="D68" s="75">
        <f>(H64+H65+H66)</f>
        <v>3.5</v>
      </c>
      <c r="E68" s="67" t="s">
        <v>541</v>
      </c>
      <c r="F68" s="68">
        <v>5</v>
      </c>
      <c r="G68" s="67" t="s">
        <v>512</v>
      </c>
      <c r="H68" s="68">
        <f>ROUND(D68*F68,2)</f>
        <v>17.5</v>
      </c>
      <c r="I68" s="67" t="s">
        <v>513</v>
      </c>
      <c r="J68" s="69">
        <f>'7-1 단가조사'!L11</f>
        <v>1720</v>
      </c>
      <c r="K68" s="70" t="s">
        <v>543</v>
      </c>
      <c r="L68" s="73"/>
      <c r="M68" s="72">
        <f>ROUNDDOWN(H68*J68,)</f>
        <v>30100</v>
      </c>
      <c r="N68" s="49">
        <f t="shared" si="1"/>
        <v>2</v>
      </c>
    </row>
    <row r="69" spans="1:14" ht="21.75" customHeight="1">
      <c r="A69" s="400">
        <f>IF('6-3표준조사 1'!R79="모두베기",1,)</f>
        <v>1</v>
      </c>
      <c r="B69" s="1955"/>
      <c r="C69" s="65" t="s">
        <v>766</v>
      </c>
      <c r="D69" s="66">
        <f>M68</f>
        <v>30100</v>
      </c>
      <c r="E69" s="67" t="s">
        <v>545</v>
      </c>
      <c r="F69" s="68">
        <v>0.1</v>
      </c>
      <c r="G69" s="67" t="s">
        <v>546</v>
      </c>
      <c r="H69" s="68"/>
      <c r="I69" s="67"/>
      <c r="J69" s="69"/>
      <c r="K69" s="70"/>
      <c r="L69" s="73"/>
      <c r="M69" s="72">
        <f>ROUNDDOWN(D69*F69,)</f>
        <v>3010</v>
      </c>
      <c r="N69" s="49">
        <f t="shared" si="1"/>
        <v>2</v>
      </c>
    </row>
    <row r="70" spans="1:14" ht="21.75" customHeight="1">
      <c r="A70" s="400">
        <f>IF('6-3표준조사 1'!R79="모두베기",1,)</f>
        <v>1</v>
      </c>
      <c r="B70" s="1955"/>
      <c r="C70" s="76" t="s">
        <v>767</v>
      </c>
      <c r="D70" s="77">
        <f>D68</f>
        <v>3.5</v>
      </c>
      <c r="E70" s="78" t="s">
        <v>547</v>
      </c>
      <c r="F70" s="79">
        <v>8.3999999999999995E-3</v>
      </c>
      <c r="G70" s="78" t="s">
        <v>548</v>
      </c>
      <c r="H70" s="80"/>
      <c r="I70" s="78"/>
      <c r="J70" s="81">
        <f>'7-1 단가조사'!L14</f>
        <v>610000</v>
      </c>
      <c r="K70" s="82" t="s">
        <v>544</v>
      </c>
      <c r="L70" s="83"/>
      <c r="M70" s="84">
        <f>ROUNDDOWN(D70*F70*J70,)</f>
        <v>17934</v>
      </c>
      <c r="N70" s="49">
        <f t="shared" si="1"/>
        <v>2</v>
      </c>
    </row>
    <row r="71" spans="1:14" ht="21.75" hidden="1" customHeight="1">
      <c r="A71" s="400">
        <f>IF('6-3표준조사 1'!R79="맹아제거",1,)</f>
        <v>0</v>
      </c>
      <c r="B71" s="1955"/>
      <c r="C71" s="57" t="s">
        <v>550</v>
      </c>
      <c r="D71" s="60"/>
      <c r="E71" s="59"/>
      <c r="F71" s="60"/>
      <c r="G71" s="59"/>
      <c r="H71" s="60"/>
      <c r="I71" s="59"/>
      <c r="J71" s="61"/>
      <c r="K71" s="62"/>
      <c r="L71" s="102"/>
      <c r="M71" s="64">
        <f>M72</f>
        <v>0</v>
      </c>
      <c r="N71" s="49">
        <f t="shared" si="1"/>
        <v>2</v>
      </c>
    </row>
    <row r="72" spans="1:14" ht="21.75" hidden="1" customHeight="1">
      <c r="A72" s="400">
        <f>IF('6-3표준조사 1'!R79="맹아제거",1,)</f>
        <v>0</v>
      </c>
      <c r="B72" s="1955"/>
      <c r="C72" s="65" t="s">
        <v>760</v>
      </c>
      <c r="D72" s="103"/>
      <c r="E72" s="67"/>
      <c r="F72" s="68"/>
      <c r="G72" s="67"/>
      <c r="H72" s="68"/>
      <c r="I72" s="67"/>
      <c r="J72" s="69"/>
      <c r="K72" s="70"/>
      <c r="L72" s="71">
        <f>M90/100</f>
        <v>0</v>
      </c>
      <c r="M72" s="72">
        <f>ROUNDDOWN((H73*J73)+(H73*J73*L72),)</f>
        <v>0</v>
      </c>
      <c r="N72" s="49">
        <f t="shared" si="1"/>
        <v>2</v>
      </c>
    </row>
    <row r="73" spans="1:14" ht="21.75" hidden="1" customHeight="1">
      <c r="A73" s="400">
        <f>IF('6-3표준조사 1'!R79="맹아제거",1,)</f>
        <v>0</v>
      </c>
      <c r="B73" s="1955"/>
      <c r="C73" s="65" t="s">
        <v>768</v>
      </c>
      <c r="D73" s="103">
        <v>0</v>
      </c>
      <c r="E73" s="67" t="s">
        <v>510</v>
      </c>
      <c r="F73" s="68">
        <v>0.2</v>
      </c>
      <c r="G73" s="67" t="s">
        <v>511</v>
      </c>
      <c r="H73" s="68">
        <f>ROUND(D73/100*F73,2)</f>
        <v>0</v>
      </c>
      <c r="I73" s="67" t="s">
        <v>509</v>
      </c>
      <c r="J73" s="69">
        <f>'7-1 단가조사'!L7</f>
        <v>172068</v>
      </c>
      <c r="K73" s="70" t="s">
        <v>539</v>
      </c>
      <c r="L73" s="71">
        <f>M90/100</f>
        <v>0</v>
      </c>
      <c r="M73" s="72"/>
      <c r="N73" s="49">
        <f t="shared" si="1"/>
        <v>2</v>
      </c>
    </row>
    <row r="74" spans="1:14" ht="21.75" customHeight="1">
      <c r="A74" s="400">
        <f>IF(H47&gt;0,1,)</f>
        <v>1</v>
      </c>
      <c r="B74" s="1954" t="s">
        <v>514</v>
      </c>
      <c r="C74" s="57" t="s">
        <v>551</v>
      </c>
      <c r="D74" s="60"/>
      <c r="E74" s="59"/>
      <c r="F74" s="60"/>
      <c r="G74" s="59"/>
      <c r="H74" s="60"/>
      <c r="I74" s="59"/>
      <c r="J74" s="61"/>
      <c r="K74" s="62"/>
      <c r="L74" s="63"/>
      <c r="M74" s="64">
        <f>SUM(M75,M77,M78)</f>
        <v>962275</v>
      </c>
      <c r="N74" s="49">
        <f t="shared" si="1"/>
        <v>2</v>
      </c>
    </row>
    <row r="75" spans="1:14" ht="21.75" customHeight="1">
      <c r="A75" s="400">
        <f>IF(H47&gt;0,1,)</f>
        <v>1</v>
      </c>
      <c r="B75" s="1956"/>
      <c r="C75" s="65" t="s">
        <v>769</v>
      </c>
      <c r="D75" s="68"/>
      <c r="E75" s="67"/>
      <c r="F75" s="68"/>
      <c r="G75" s="67"/>
      <c r="H75" s="68"/>
      <c r="I75" s="67"/>
      <c r="J75" s="69"/>
      <c r="K75" s="70"/>
      <c r="L75" s="73"/>
      <c r="M75" s="72">
        <f>M76</f>
        <v>911231</v>
      </c>
      <c r="N75" s="49">
        <f t="shared" si="1"/>
        <v>2</v>
      </c>
    </row>
    <row r="76" spans="1:14" ht="21.75" customHeight="1">
      <c r="A76" s="400">
        <f>IF(H47&gt;0,1,)</f>
        <v>1</v>
      </c>
      <c r="B76" s="1956"/>
      <c r="C76" s="65" t="s">
        <v>770</v>
      </c>
      <c r="D76" s="68"/>
      <c r="E76" s="67"/>
      <c r="F76" s="68"/>
      <c r="G76" s="67"/>
      <c r="H76" s="68"/>
      <c r="I76" s="67"/>
      <c r="J76" s="69"/>
      <c r="K76" s="70"/>
      <c r="L76" s="73"/>
      <c r="M76" s="72">
        <f>M51+M54+M62+M72</f>
        <v>911231</v>
      </c>
      <c r="N76" s="49">
        <f t="shared" si="1"/>
        <v>2</v>
      </c>
    </row>
    <row r="77" spans="1:14" ht="21.75" customHeight="1">
      <c r="A77" s="400">
        <f>IF(H47&gt;0,1,)</f>
        <v>1</v>
      </c>
      <c r="B77" s="1956"/>
      <c r="C77" s="65" t="s">
        <v>771</v>
      </c>
      <c r="D77" s="68"/>
      <c r="E77" s="67"/>
      <c r="F77" s="68"/>
      <c r="G77" s="67"/>
      <c r="H77" s="68"/>
      <c r="I77" s="67"/>
      <c r="J77" s="69"/>
      <c r="K77" s="70"/>
      <c r="L77" s="73"/>
      <c r="M77" s="72">
        <f>M57+M67</f>
        <v>33110</v>
      </c>
      <c r="N77" s="49">
        <f t="shared" si="1"/>
        <v>2</v>
      </c>
    </row>
    <row r="78" spans="1:14" ht="21.75" customHeight="1" thickBot="1">
      <c r="A78" s="400">
        <f>IF(H47&gt;0,1,)</f>
        <v>1</v>
      </c>
      <c r="B78" s="1957"/>
      <c r="C78" s="76" t="s">
        <v>772</v>
      </c>
      <c r="D78" s="85"/>
      <c r="E78" s="86"/>
      <c r="F78" s="85"/>
      <c r="G78" s="86"/>
      <c r="H78" s="85"/>
      <c r="I78" s="86"/>
      <c r="J78" s="87"/>
      <c r="K78" s="88"/>
      <c r="L78" s="89"/>
      <c r="M78" s="90">
        <f>M60+M70</f>
        <v>17934</v>
      </c>
      <c r="N78" s="49">
        <f t="shared" si="1"/>
        <v>2</v>
      </c>
    </row>
    <row r="79" spans="1:14" ht="21.75" customHeight="1">
      <c r="A79" s="400">
        <f>IF(H47&gt;0,1,)</f>
        <v>1</v>
      </c>
      <c r="B79" s="1958" t="s">
        <v>515</v>
      </c>
      <c r="C79" s="1958"/>
      <c r="D79" s="1958"/>
      <c r="E79" s="1958"/>
      <c r="F79" s="1958"/>
      <c r="G79" s="1958"/>
      <c r="H79" s="1958"/>
      <c r="I79" s="1958"/>
      <c r="J79" s="1958"/>
      <c r="K79" s="1958"/>
      <c r="L79" s="1958"/>
      <c r="M79" s="1958"/>
      <c r="N79" s="49">
        <f t="shared" si="1"/>
        <v>2</v>
      </c>
    </row>
    <row r="80" spans="1:14" ht="21.75" customHeight="1">
      <c r="A80" s="400">
        <f>IF(H47&gt;0,1,)</f>
        <v>1</v>
      </c>
      <c r="B80" s="1959" t="s">
        <v>516</v>
      </c>
      <c r="C80" s="1959"/>
      <c r="D80" s="1959"/>
      <c r="E80" s="1959"/>
      <c r="F80" s="1959"/>
      <c r="G80" s="1959"/>
      <c r="H80" s="1959"/>
      <c r="I80" s="1959"/>
      <c r="J80" s="1959"/>
      <c r="K80" s="1959"/>
      <c r="L80" s="1959"/>
      <c r="M80" s="1959"/>
      <c r="N80" s="49">
        <f t="shared" si="1"/>
        <v>2</v>
      </c>
    </row>
    <row r="81" spans="1:14" ht="21.75" customHeight="1">
      <c r="A81" s="400">
        <f>IF(H47&gt;0,1,)</f>
        <v>1</v>
      </c>
      <c r="B81" s="91" t="s">
        <v>517</v>
      </c>
      <c r="C81" s="92" t="s">
        <v>1025</v>
      </c>
      <c r="D81" s="93">
        <f>'6-3표준조사 1'!Q85</f>
        <v>1150</v>
      </c>
      <c r="E81" s="91" t="s">
        <v>510</v>
      </c>
      <c r="F81" s="484"/>
      <c r="G81" s="91"/>
      <c r="H81" s="94"/>
      <c r="I81" s="95"/>
      <c r="J81" s="95"/>
      <c r="K81" s="95"/>
      <c r="L81" s="96"/>
      <c r="M81" s="95"/>
      <c r="N81" s="49">
        <f t="shared" si="1"/>
        <v>2</v>
      </c>
    </row>
    <row r="82" spans="1:14" ht="21.75" hidden="1" customHeight="1">
      <c r="B82" s="91" t="s">
        <v>518</v>
      </c>
      <c r="C82" s="92" t="s">
        <v>759</v>
      </c>
      <c r="D82" s="1960">
        <f>'6-3표준조사 1'!S85</f>
        <v>0</v>
      </c>
      <c r="E82" s="1960"/>
      <c r="F82" s="484"/>
      <c r="G82" s="91"/>
      <c r="H82" s="94"/>
      <c r="I82" s="95"/>
      <c r="J82" s="95"/>
      <c r="K82" s="95"/>
      <c r="L82" s="96"/>
      <c r="M82" s="95"/>
      <c r="N82" s="49">
        <f t="shared" si="1"/>
        <v>2</v>
      </c>
    </row>
    <row r="83" spans="1:14" ht="21.75" hidden="1" customHeight="1">
      <c r="B83" s="91" t="s">
        <v>517</v>
      </c>
      <c r="C83" s="92" t="s">
        <v>962</v>
      </c>
      <c r="D83" s="1968" t="str">
        <f>'6-3표준조사 1'!R81</f>
        <v>당해 년도</v>
      </c>
      <c r="E83" s="1968"/>
      <c r="F83" s="97"/>
      <c r="G83" s="97"/>
      <c r="H83" s="94"/>
      <c r="I83" s="95"/>
      <c r="J83" s="95"/>
      <c r="K83" s="95"/>
      <c r="L83" s="96"/>
      <c r="M83" s="95"/>
      <c r="N83" s="49">
        <f t="shared" si="1"/>
        <v>2</v>
      </c>
    </row>
    <row r="84" spans="1:14" ht="21.75" customHeight="1">
      <c r="A84" s="400">
        <f>IF(H47&gt;0,1,)</f>
        <v>1</v>
      </c>
      <c r="B84" s="1959" t="s">
        <v>773</v>
      </c>
      <c r="C84" s="1959"/>
      <c r="D84" s="1959"/>
      <c r="E84" s="1959"/>
      <c r="F84" s="1959"/>
      <c r="G84" s="1959"/>
      <c r="H84" s="1959"/>
      <c r="I84" s="1959"/>
      <c r="J84" s="1959"/>
      <c r="K84" s="1959"/>
      <c r="L84" s="1959"/>
      <c r="M84" s="1959"/>
      <c r="N84" s="49">
        <f t="shared" si="1"/>
        <v>2</v>
      </c>
    </row>
    <row r="85" spans="1:14" ht="21.75" customHeight="1">
      <c r="A85" s="400">
        <f>IF(H47&gt;0,1,)</f>
        <v>1</v>
      </c>
      <c r="B85" s="1969" t="s">
        <v>501</v>
      </c>
      <c r="C85" s="1969"/>
      <c r="D85" s="1970" t="s">
        <v>805</v>
      </c>
      <c r="E85" s="1970"/>
      <c r="F85" s="1970"/>
      <c r="G85" s="1970"/>
      <c r="H85" s="1970"/>
      <c r="I85" s="1971" t="s">
        <v>806</v>
      </c>
      <c r="J85" s="1971"/>
      <c r="K85" s="1971"/>
      <c r="L85" s="1971"/>
      <c r="M85" s="1971"/>
      <c r="N85" s="49">
        <f t="shared" si="1"/>
        <v>2</v>
      </c>
    </row>
    <row r="86" spans="1:14" ht="21.75" customHeight="1">
      <c r="A86" s="400">
        <f>IF(H47&gt;0,1,)</f>
        <v>1</v>
      </c>
      <c r="B86" s="1969"/>
      <c r="C86" s="1969"/>
      <c r="D86" s="1970"/>
      <c r="E86" s="1970"/>
      <c r="F86" s="1970"/>
      <c r="G86" s="1970"/>
      <c r="H86" s="1970"/>
      <c r="I86" s="98" t="s">
        <v>807</v>
      </c>
      <c r="J86" s="483" t="s">
        <v>808</v>
      </c>
      <c r="K86" s="483" t="s">
        <v>809</v>
      </c>
      <c r="L86" s="99" t="s">
        <v>810</v>
      </c>
      <c r="M86" s="483" t="s">
        <v>811</v>
      </c>
      <c r="N86" s="49">
        <f t="shared" si="1"/>
        <v>2</v>
      </c>
    </row>
    <row r="87" spans="1:14" ht="21.75" customHeight="1">
      <c r="A87" s="400">
        <f>IF(H47&gt;0,1,)</f>
        <v>1</v>
      </c>
      <c r="B87" s="1950" t="s">
        <v>531</v>
      </c>
      <c r="C87" s="1950"/>
      <c r="D87" s="1951" t="str">
        <f>'6-3표준조사 1'!P81</f>
        <v>중 (15˚ ~ 30˚)</v>
      </c>
      <c r="E87" s="1951"/>
      <c r="F87" s="1951"/>
      <c r="G87" s="1951"/>
      <c r="H87" s="1951"/>
      <c r="I87" s="485"/>
      <c r="J87" s="485" t="str">
        <f>IF(A50=0,"",IF(D87="완 (15˚ 이하)",0,IF(D87="중 (15˚ ~ 30˚)",5,IF(D87="급 (30˚ 초과)",10))))</f>
        <v/>
      </c>
      <c r="K87" s="485" t="str">
        <f>IF(A53=0,"",IF(D87="완 (15˚ 이하)",0,IF(D87="중 (15˚ ~ 30˚)",5,IF(D87="급 (30˚ 초과)",10))))</f>
        <v/>
      </c>
      <c r="L87" s="485">
        <f>IF(A61=0,"",IF(D87="완 (15˚ 이하)",0,IF(D87="중 (15˚ ~ 30˚)",5,IF(D87="급 (30˚ 초과)",10))))</f>
        <v>5</v>
      </c>
      <c r="M87" s="485" t="str">
        <f>IF(A71=0,"",IF(D87="완 (15˚ 이하)",0,IF(D87="중 (15˚ ~ 30˚)",5,IF(D87="급 (30˚ 초과)",10))))</f>
        <v/>
      </c>
      <c r="N87" s="49">
        <f t="shared" si="1"/>
        <v>2</v>
      </c>
    </row>
    <row r="88" spans="1:14" ht="21.75" customHeight="1">
      <c r="A88" s="400">
        <f>IF(H47&gt;0,1,)</f>
        <v>1</v>
      </c>
      <c r="B88" s="1972" t="s">
        <v>520</v>
      </c>
      <c r="C88" s="1972"/>
      <c r="D88" s="1951" t="str">
        <f>'6-3표준조사 1'!R81</f>
        <v>당해 년도</v>
      </c>
      <c r="E88" s="1951"/>
      <c r="F88" s="1951"/>
      <c r="G88" s="1951"/>
      <c r="H88" s="1951"/>
      <c r="I88" s="485"/>
      <c r="J88" s="485"/>
      <c r="K88" s="485" t="str">
        <f>IF(A53=0,"",IF(D88="당해 년도",0,IF(D88="2년차",5,IF(D88="3년차 이상",10))))</f>
        <v/>
      </c>
      <c r="L88" s="485"/>
      <c r="M88" s="485"/>
      <c r="N88" s="49">
        <f t="shared" si="1"/>
        <v>2</v>
      </c>
    </row>
    <row r="89" spans="1:14" ht="21.75" customHeight="1">
      <c r="A89" s="400">
        <f>IF(H47&gt;0,1,)</f>
        <v>1</v>
      </c>
      <c r="B89" s="1950" t="s">
        <v>519</v>
      </c>
      <c r="C89" s="1950"/>
      <c r="D89" s="1951" t="str">
        <f>'6-3표준조사 1'!Q81</f>
        <v>개소당1ha미만</v>
      </c>
      <c r="E89" s="1951"/>
      <c r="F89" s="1951"/>
      <c r="G89" s="1951"/>
      <c r="H89" s="1951"/>
      <c r="I89" s="1409"/>
      <c r="J89" s="1409" t="str">
        <f>IF(A50=0,"",IF(D89="개소당3ha이상",0,IF(D89="개소당1~3ha미만 ",5,IF(D89="개소당1ha미만",10))))</f>
        <v/>
      </c>
      <c r="K89" s="1409" t="str">
        <f>IF(A53=0,"",IF(D89="개소당3ha이상",0,IF(D89="개소당1~3ha미만 ",5,IF(D89="개소당1ha미만",10))))</f>
        <v/>
      </c>
      <c r="L89" s="1409">
        <f>IF(A61=0,"",IF(D89="개소당3ha이상",0,IF(D89="개소당1~3ha미만 ",5,IF(D89="개소당1ha미만",10))))</f>
        <v>10</v>
      </c>
      <c r="M89" s="1409" t="str">
        <f>IF(A71=0,"",IF(D89="개소당3ha이상",0,IF(D89="개소당1~3ha미만 ",5,IF(D89="개소당1ha미만",10))))</f>
        <v/>
      </c>
      <c r="N89" s="49">
        <f t="shared" si="1"/>
        <v>2</v>
      </c>
    </row>
    <row r="90" spans="1:14" ht="21.75" customHeight="1">
      <c r="A90" s="400">
        <f>IF(H47&gt;0,1,)</f>
        <v>1</v>
      </c>
      <c r="B90" s="1950" t="s">
        <v>514</v>
      </c>
      <c r="C90" s="1950"/>
      <c r="D90" s="1951"/>
      <c r="E90" s="1951"/>
      <c r="F90" s="1951"/>
      <c r="G90" s="1951"/>
      <c r="H90" s="1951"/>
      <c r="I90" s="1434">
        <f>SUM(I87:I89)</f>
        <v>0</v>
      </c>
      <c r="J90" s="1434">
        <f>SUM(J87:J89)</f>
        <v>0</v>
      </c>
      <c r="K90" s="1434">
        <f>SUM(K87:K89)</f>
        <v>0</v>
      </c>
      <c r="L90" s="1434">
        <f>SUBTOTAL(9,L87:L89)</f>
        <v>15</v>
      </c>
      <c r="M90" s="485">
        <f>SUM(M87:M89)</f>
        <v>0</v>
      </c>
      <c r="N90" s="49">
        <f t="shared" si="1"/>
        <v>2</v>
      </c>
    </row>
    <row r="91" spans="1:14" ht="35.1" customHeight="1" thickBot="1">
      <c r="A91" s="400">
        <f>IF(H92&gt;0,1,)</f>
        <v>1</v>
      </c>
      <c r="B91" s="1943" t="s">
        <v>758</v>
      </c>
      <c r="C91" s="1943"/>
      <c r="D91" s="1943"/>
      <c r="E91" s="1943"/>
      <c r="F91" s="1943"/>
      <c r="G91" s="1943"/>
      <c r="H91" s="1943"/>
      <c r="I91" s="1943"/>
      <c r="J91" s="1943"/>
      <c r="K91" s="1943"/>
      <c r="L91" s="1943"/>
      <c r="M91" s="1943"/>
      <c r="N91" s="49">
        <f>IF(H$92&gt;0,3,)</f>
        <v>3</v>
      </c>
    </row>
    <row r="92" spans="1:14" ht="24.95" customHeight="1">
      <c r="A92" s="400">
        <f>IF(H92&gt;0,1,)</f>
        <v>1</v>
      </c>
      <c r="B92" s="1944" t="s">
        <v>774</v>
      </c>
      <c r="C92" s="1945"/>
      <c r="D92" s="1946" t="str">
        <f>CONCATENATE('6-3표준조사 1'!K154,"임반")</f>
        <v>7-0임반</v>
      </c>
      <c r="E92" s="1946"/>
      <c r="F92" s="1946" t="str">
        <f>CONCATENATE('6-3표준조사 1'!L154,"소반")</f>
        <v>6-2소반</v>
      </c>
      <c r="G92" s="1946"/>
      <c r="H92" s="1947">
        <f>'6-3표준조사 1'!Q154</f>
        <v>2.8</v>
      </c>
      <c r="I92" s="1947"/>
      <c r="J92" s="50"/>
      <c r="K92" s="51" t="s">
        <v>500</v>
      </c>
      <c r="L92" s="1948" t="str">
        <f>+'6-3표준조사 1'!R154</f>
        <v>모두베기</v>
      </c>
      <c r="M92" s="1949"/>
      <c r="N92" s="49">
        <f t="shared" ref="N92:N135" si="2">IF(H$92&gt;0,3,)</f>
        <v>3</v>
      </c>
    </row>
    <row r="93" spans="1:14" ht="21.75" customHeight="1">
      <c r="A93" s="400">
        <f>IF(H92&gt;0,1,)</f>
        <v>1</v>
      </c>
      <c r="B93" s="1961" t="s">
        <v>501</v>
      </c>
      <c r="C93" s="1962"/>
      <c r="D93" s="1963" t="s">
        <v>502</v>
      </c>
      <c r="E93" s="1962"/>
      <c r="F93" s="1964" t="s">
        <v>503</v>
      </c>
      <c r="G93" s="1965"/>
      <c r="H93" s="1964" t="s">
        <v>504</v>
      </c>
      <c r="I93" s="1965"/>
      <c r="J93" s="1963" t="s">
        <v>505</v>
      </c>
      <c r="K93" s="1962"/>
      <c r="L93" s="1966" t="s">
        <v>775</v>
      </c>
      <c r="M93" s="1952"/>
      <c r="N93" s="49">
        <f t="shared" si="2"/>
        <v>3</v>
      </c>
    </row>
    <row r="94" spans="1:14" ht="21.75" customHeight="1">
      <c r="A94" s="400">
        <f>IF(H92&gt;0,1,)</f>
        <v>1</v>
      </c>
      <c r="B94" s="52"/>
      <c r="C94" s="53" t="s">
        <v>506</v>
      </c>
      <c r="D94" s="54"/>
      <c r="E94" s="55" t="s">
        <v>507</v>
      </c>
      <c r="F94" s="54"/>
      <c r="G94" s="55" t="s">
        <v>507</v>
      </c>
      <c r="H94" s="54"/>
      <c r="I94" s="55" t="s">
        <v>507</v>
      </c>
      <c r="J94" s="56"/>
      <c r="K94" s="55" t="s">
        <v>508</v>
      </c>
      <c r="L94" s="1967"/>
      <c r="M94" s="1953"/>
      <c r="N94" s="49">
        <f t="shared" si="2"/>
        <v>3</v>
      </c>
    </row>
    <row r="95" spans="1:14" ht="21.75" hidden="1" customHeight="1">
      <c r="A95" s="400">
        <f>IF('6-3표준조사 1'!R154="둘레베기",1,)</f>
        <v>0</v>
      </c>
      <c r="B95" s="1954" t="s">
        <v>506</v>
      </c>
      <c r="C95" s="57" t="s">
        <v>538</v>
      </c>
      <c r="D95" s="60"/>
      <c r="E95" s="59"/>
      <c r="F95" s="60"/>
      <c r="G95" s="59"/>
      <c r="H95" s="60"/>
      <c r="I95" s="59"/>
      <c r="J95" s="61"/>
      <c r="K95" s="62"/>
      <c r="L95" s="102"/>
      <c r="M95" s="64">
        <f>M96</f>
        <v>0</v>
      </c>
      <c r="N95" s="49">
        <f t="shared" si="2"/>
        <v>3</v>
      </c>
    </row>
    <row r="96" spans="1:14" ht="21.75" hidden="1" customHeight="1">
      <c r="A96" s="400">
        <f>IF('6-3표준조사 1'!R154="둘레베기",1,)</f>
        <v>0</v>
      </c>
      <c r="B96" s="1955"/>
      <c r="C96" s="65" t="s">
        <v>760</v>
      </c>
      <c r="D96" s="103"/>
      <c r="E96" s="67"/>
      <c r="F96" s="68"/>
      <c r="G96" s="67"/>
      <c r="H96" s="68"/>
      <c r="I96" s="67"/>
      <c r="J96" s="69"/>
      <c r="K96" s="70"/>
      <c r="L96" s="71">
        <f>J135/100</f>
        <v>0</v>
      </c>
      <c r="M96" s="72">
        <f>ROUNDDOWN((H97*J97)+(H97*J97*L96),)</f>
        <v>0</v>
      </c>
      <c r="N96" s="49">
        <f t="shared" si="2"/>
        <v>3</v>
      </c>
    </row>
    <row r="97" spans="1:14" ht="21.75" hidden="1" customHeight="1">
      <c r="A97" s="400">
        <f>IF('6-3표준조사 1'!R154="둘레베기",1,)</f>
        <v>0</v>
      </c>
      <c r="B97" s="1955"/>
      <c r="C97" s="65" t="s">
        <v>761</v>
      </c>
      <c r="D97" s="103">
        <f>IF(A97&gt;0,D126,)</f>
        <v>0</v>
      </c>
      <c r="E97" s="67" t="s">
        <v>510</v>
      </c>
      <c r="F97" s="68">
        <v>0.18</v>
      </c>
      <c r="G97" s="67" t="s">
        <v>511</v>
      </c>
      <c r="H97" s="68">
        <f>ROUND(D97/100*F97,2)</f>
        <v>0</v>
      </c>
      <c r="I97" s="67" t="s">
        <v>509</v>
      </c>
      <c r="J97" s="69">
        <f>'7-1 단가조사'!L7</f>
        <v>172068</v>
      </c>
      <c r="K97" s="70" t="s">
        <v>539</v>
      </c>
      <c r="L97" s="71"/>
      <c r="M97" s="72"/>
      <c r="N97" s="49">
        <f t="shared" si="2"/>
        <v>3</v>
      </c>
    </row>
    <row r="98" spans="1:14" ht="21.75" hidden="1" customHeight="1">
      <c r="A98" s="400">
        <f>IF('6-3표준조사 1'!R154="줄베기",1,)</f>
        <v>0</v>
      </c>
      <c r="B98" s="1955"/>
      <c r="C98" s="57" t="s">
        <v>540</v>
      </c>
      <c r="D98" s="60"/>
      <c r="E98" s="59"/>
      <c r="F98" s="60"/>
      <c r="G98" s="59"/>
      <c r="H98" s="60"/>
      <c r="I98" s="59"/>
      <c r="J98" s="61"/>
      <c r="K98" s="62"/>
      <c r="L98" s="104"/>
      <c r="M98" s="64">
        <f>SUM(M99+M102+M105)</f>
        <v>0</v>
      </c>
      <c r="N98" s="49">
        <f t="shared" si="2"/>
        <v>3</v>
      </c>
    </row>
    <row r="99" spans="1:14" ht="21.75" hidden="1" customHeight="1">
      <c r="A99" s="400">
        <f>IF('6-3표준조사 1'!R154="줄베기",1,)</f>
        <v>0</v>
      </c>
      <c r="B99" s="1955"/>
      <c r="C99" s="65" t="s">
        <v>760</v>
      </c>
      <c r="D99" s="66"/>
      <c r="E99" s="67"/>
      <c r="F99" s="68"/>
      <c r="G99" s="67"/>
      <c r="H99" s="68"/>
      <c r="I99" s="67"/>
      <c r="J99" s="69"/>
      <c r="K99" s="70"/>
      <c r="L99" s="71">
        <f>K135/100</f>
        <v>0</v>
      </c>
      <c r="M99" s="72">
        <f>ROUNDDOWN((M100+M101)+((M100+M101)*L99),0)</f>
        <v>0</v>
      </c>
      <c r="N99" s="49">
        <f t="shared" si="2"/>
        <v>3</v>
      </c>
    </row>
    <row r="100" spans="1:14" ht="21.75" hidden="1" customHeight="1">
      <c r="A100" s="400">
        <f>IF('6-3표준조사 1'!R154="줄베기",1,)</f>
        <v>0</v>
      </c>
      <c r="B100" s="1955"/>
      <c r="C100" s="65" t="s">
        <v>762</v>
      </c>
      <c r="D100" s="66">
        <f>IF(A100&gt;0,D126,)</f>
        <v>0</v>
      </c>
      <c r="E100" s="67" t="s">
        <v>510</v>
      </c>
      <c r="F100" s="68">
        <v>7.0000000000000007E-2</v>
      </c>
      <c r="G100" s="67" t="s">
        <v>511</v>
      </c>
      <c r="H100" s="68">
        <f>ROUND(D100/100*F100,2)</f>
        <v>0</v>
      </c>
      <c r="I100" s="67" t="s">
        <v>509</v>
      </c>
      <c r="J100" s="69">
        <f>'7-1 단가조사'!L7</f>
        <v>172068</v>
      </c>
      <c r="K100" s="70" t="s">
        <v>539</v>
      </c>
      <c r="L100" s="71"/>
      <c r="M100" s="72">
        <f>ROUNDDOWN(H100*J100,)</f>
        <v>0</v>
      </c>
      <c r="N100" s="49">
        <f t="shared" si="2"/>
        <v>3</v>
      </c>
    </row>
    <row r="101" spans="1:14" ht="21.75" hidden="1" customHeight="1">
      <c r="A101" s="400">
        <f>IF('6-3표준조사 1'!R154="줄베기",1,)</f>
        <v>0</v>
      </c>
      <c r="B101" s="1955"/>
      <c r="C101" s="65" t="s">
        <v>763</v>
      </c>
      <c r="D101" s="75">
        <f>IF(A101&gt;0,1,)</f>
        <v>0</v>
      </c>
      <c r="E101" s="67" t="s">
        <v>406</v>
      </c>
      <c r="F101" s="68">
        <f>IF(D126&lt;=1500,$Q$8,IF(D126&gt;2999,$Q$10,$Q$9))</f>
        <v>2</v>
      </c>
      <c r="G101" s="67" t="s">
        <v>541</v>
      </c>
      <c r="H101" s="68">
        <f>ROUND(D101*F101,2)</f>
        <v>0</v>
      </c>
      <c r="I101" s="67" t="s">
        <v>509</v>
      </c>
      <c r="J101" s="69">
        <f>'7-1 단가조사'!L6</f>
        <v>226112</v>
      </c>
      <c r="K101" s="70" t="s">
        <v>542</v>
      </c>
      <c r="L101" s="71"/>
      <c r="M101" s="72">
        <f>ROUNDDOWN(H101*J101,)</f>
        <v>0</v>
      </c>
      <c r="N101" s="49">
        <f t="shared" si="2"/>
        <v>3</v>
      </c>
    </row>
    <row r="102" spans="1:14" ht="21.75" hidden="1" customHeight="1">
      <c r="A102" s="400">
        <f>IF('6-3표준조사 1'!R154="줄베기",1,)</f>
        <v>0</v>
      </c>
      <c r="B102" s="1955"/>
      <c r="C102" s="65" t="s">
        <v>764</v>
      </c>
      <c r="D102" s="66"/>
      <c r="E102" s="67"/>
      <c r="F102" s="68"/>
      <c r="G102" s="67"/>
      <c r="H102" s="68"/>
      <c r="I102" s="67"/>
      <c r="J102" s="69"/>
      <c r="K102" s="70"/>
      <c r="L102" s="73"/>
      <c r="M102" s="72">
        <f>M103+M104</f>
        <v>0</v>
      </c>
      <c r="N102" s="49">
        <f t="shared" si="2"/>
        <v>3</v>
      </c>
    </row>
    <row r="103" spans="1:14" ht="21.75" hidden="1" customHeight="1">
      <c r="A103" s="400">
        <f>IF('6-3표준조사 1'!R154="줄베기",1,)</f>
        <v>0</v>
      </c>
      <c r="B103" s="1955"/>
      <c r="C103" s="65" t="s">
        <v>765</v>
      </c>
      <c r="D103" s="75">
        <f>H101</f>
        <v>0</v>
      </c>
      <c r="E103" s="67" t="s">
        <v>541</v>
      </c>
      <c r="F103" s="68">
        <v>5</v>
      </c>
      <c r="G103" s="67" t="s">
        <v>512</v>
      </c>
      <c r="H103" s="68">
        <f>ROUND(D103*F103,2)</f>
        <v>0</v>
      </c>
      <c r="I103" s="67" t="s">
        <v>513</v>
      </c>
      <c r="J103" s="69">
        <f>'7-1 단가조사'!L11</f>
        <v>1720</v>
      </c>
      <c r="K103" s="70" t="s">
        <v>543</v>
      </c>
      <c r="L103" s="73"/>
      <c r="M103" s="72">
        <f>ROUNDDOWN(H103*J103,)</f>
        <v>0</v>
      </c>
      <c r="N103" s="49">
        <f t="shared" si="2"/>
        <v>3</v>
      </c>
    </row>
    <row r="104" spans="1:14" ht="21.75" hidden="1" customHeight="1">
      <c r="A104" s="400">
        <f>IF('6-3표준조사 1'!R154="줄베기",1,)</f>
        <v>0</v>
      </c>
      <c r="B104" s="1955"/>
      <c r="C104" s="65" t="s">
        <v>766</v>
      </c>
      <c r="D104" s="66">
        <f>M103</f>
        <v>0</v>
      </c>
      <c r="E104" s="67" t="s">
        <v>545</v>
      </c>
      <c r="F104" s="68">
        <v>0.1</v>
      </c>
      <c r="G104" s="67" t="s">
        <v>546</v>
      </c>
      <c r="H104" s="68"/>
      <c r="I104" s="67"/>
      <c r="J104" s="69"/>
      <c r="K104" s="70"/>
      <c r="L104" s="73"/>
      <c r="M104" s="72">
        <f>ROUNDDOWN(D104*F104,)</f>
        <v>0</v>
      </c>
      <c r="N104" s="49">
        <f t="shared" si="2"/>
        <v>3</v>
      </c>
    </row>
    <row r="105" spans="1:14" ht="21.75" hidden="1" customHeight="1">
      <c r="A105" s="400">
        <f>IF('6-3표준조사 1'!R154="줄베기",1,)</f>
        <v>0</v>
      </c>
      <c r="B105" s="1955"/>
      <c r="C105" s="105" t="s">
        <v>767</v>
      </c>
      <c r="D105" s="106">
        <f>D103</f>
        <v>0</v>
      </c>
      <c r="E105" s="107" t="s">
        <v>547</v>
      </c>
      <c r="F105" s="108">
        <v>8.3999999999999995E-3</v>
      </c>
      <c r="G105" s="107" t="s">
        <v>548</v>
      </c>
      <c r="H105" s="109"/>
      <c r="I105" s="107"/>
      <c r="J105" s="110">
        <f>'7-1 단가조사'!L14</f>
        <v>610000</v>
      </c>
      <c r="K105" s="111" t="s">
        <v>544</v>
      </c>
      <c r="L105" s="112"/>
      <c r="M105" s="113">
        <f>ROUNDDOWN(D105*F105*J105,)</f>
        <v>0</v>
      </c>
      <c r="N105" s="49">
        <f t="shared" si="2"/>
        <v>3</v>
      </c>
    </row>
    <row r="106" spans="1:14" ht="21.75" customHeight="1">
      <c r="A106" s="400">
        <f>IF('6-3표준조사 1'!R154="모두베기",1,)</f>
        <v>1</v>
      </c>
      <c r="B106" s="1955"/>
      <c r="C106" s="57" t="s">
        <v>549</v>
      </c>
      <c r="D106" s="58"/>
      <c r="E106" s="59"/>
      <c r="F106" s="60"/>
      <c r="G106" s="59"/>
      <c r="H106" s="60"/>
      <c r="I106" s="59"/>
      <c r="J106" s="61"/>
      <c r="K106" s="62"/>
      <c r="L106" s="63"/>
      <c r="M106" s="64">
        <f>M107+M112+M115</f>
        <v>1053228</v>
      </c>
      <c r="N106" s="49">
        <f t="shared" si="2"/>
        <v>3</v>
      </c>
    </row>
    <row r="107" spans="1:14" ht="21.75" customHeight="1">
      <c r="A107" s="400">
        <f>IF('6-3표준조사 1'!R154="모두베기",1,)</f>
        <v>1</v>
      </c>
      <c r="B107" s="1955"/>
      <c r="C107" s="65" t="s">
        <v>760</v>
      </c>
      <c r="D107" s="66"/>
      <c r="E107" s="67"/>
      <c r="F107" s="68"/>
      <c r="G107" s="67"/>
      <c r="H107" s="68"/>
      <c r="I107" s="67"/>
      <c r="J107" s="69"/>
      <c r="K107" s="70"/>
      <c r="L107" s="71">
        <f>L135/100</f>
        <v>0.1</v>
      </c>
      <c r="M107" s="72">
        <f>M108+M109+M110+M111</f>
        <v>994892</v>
      </c>
      <c r="N107" s="49">
        <f t="shared" si="2"/>
        <v>3</v>
      </c>
    </row>
    <row r="108" spans="1:14" ht="21.75" customHeight="1">
      <c r="A108" s="400">
        <f>IF('6-3표준조사 1'!R154="모두베기",1,)</f>
        <v>1</v>
      </c>
      <c r="B108" s="1955"/>
      <c r="C108" s="65" t="s">
        <v>762</v>
      </c>
      <c r="D108" s="1433"/>
      <c r="E108" s="67" t="s">
        <v>510</v>
      </c>
      <c r="F108" s="68">
        <v>7.0000000000000007E-2</v>
      </c>
      <c r="G108" s="67" t="s">
        <v>511</v>
      </c>
      <c r="H108" s="68">
        <f>ROUND(D108/100*F108,2)</f>
        <v>0</v>
      </c>
      <c r="I108" s="67" t="s">
        <v>509</v>
      </c>
      <c r="J108" s="69">
        <f>'7-1 단가조사'!L7</f>
        <v>172068</v>
      </c>
      <c r="K108" s="70" t="s">
        <v>539</v>
      </c>
      <c r="L108" s="73"/>
      <c r="M108" s="72">
        <f>ROUNDDOWN(ROUND((H108+(H108*(L107))),2)*J108,0)</f>
        <v>0</v>
      </c>
      <c r="N108" s="49">
        <f t="shared" si="2"/>
        <v>3</v>
      </c>
    </row>
    <row r="109" spans="1:14" ht="21.75" customHeight="1">
      <c r="A109" s="400">
        <f>IF('6-3표준조사 1'!R154="모두베기",1,)</f>
        <v>1</v>
      </c>
      <c r="B109" s="1955"/>
      <c r="C109" s="74" t="s">
        <v>965</v>
      </c>
      <c r="D109" s="75">
        <f>IF(A109&gt;0,IF(D128="당해 년도",1,),)</f>
        <v>0</v>
      </c>
      <c r="E109" s="67" t="s">
        <v>406</v>
      </c>
      <c r="F109" s="68">
        <v>3.5</v>
      </c>
      <c r="G109" s="67" t="s">
        <v>541</v>
      </c>
      <c r="H109" s="68">
        <f>ROUND(D109*F109,2)</f>
        <v>0</v>
      </c>
      <c r="I109" s="67" t="s">
        <v>509</v>
      </c>
      <c r="J109" s="69">
        <f>'7-1 단가조사'!L6</f>
        <v>226112</v>
      </c>
      <c r="K109" s="70" t="s">
        <v>542</v>
      </c>
      <c r="L109" s="73"/>
      <c r="M109" s="72">
        <f>ROUNDDOWN(ROUND((H109+(H109*(L107))),2)*J109,0)</f>
        <v>0</v>
      </c>
      <c r="N109" s="49">
        <f t="shared" si="2"/>
        <v>3</v>
      </c>
    </row>
    <row r="110" spans="1:14" ht="21.75" customHeight="1">
      <c r="A110" s="400">
        <f>IF('6-3표준조사 1'!R154="모두베기",1,)</f>
        <v>1</v>
      </c>
      <c r="B110" s="1955"/>
      <c r="C110" s="74" t="s">
        <v>966</v>
      </c>
      <c r="D110" s="75">
        <f>IF(A110&gt;0,IF(D128="2년차",1,),)</f>
        <v>1</v>
      </c>
      <c r="E110" s="67" t="s">
        <v>406</v>
      </c>
      <c r="F110" s="68">
        <v>4</v>
      </c>
      <c r="G110" s="67" t="s">
        <v>541</v>
      </c>
      <c r="H110" s="68">
        <f>ROUND(D110*F110,2)</f>
        <v>4</v>
      </c>
      <c r="I110" s="67" t="s">
        <v>509</v>
      </c>
      <c r="J110" s="69">
        <f>'7-1 단가조사'!L6</f>
        <v>226112</v>
      </c>
      <c r="K110" s="70" t="s">
        <v>542</v>
      </c>
      <c r="L110" s="73"/>
      <c r="M110" s="72">
        <f>ROUNDDOWN(ROUND((H110+(H110*(L107))),2)*J110,0)</f>
        <v>994892</v>
      </c>
      <c r="N110" s="49">
        <f t="shared" si="2"/>
        <v>3</v>
      </c>
    </row>
    <row r="111" spans="1:14" ht="21.75" customHeight="1">
      <c r="A111" s="400">
        <f>IF('6-3표준조사 1'!R154="모두베기",1,)</f>
        <v>1</v>
      </c>
      <c r="B111" s="1955"/>
      <c r="C111" s="74" t="s">
        <v>967</v>
      </c>
      <c r="D111" s="75">
        <f>IF(A111&gt;0,IF(D128="3년차 이상",1,),)</f>
        <v>0</v>
      </c>
      <c r="E111" s="67" t="s">
        <v>406</v>
      </c>
      <c r="F111" s="68">
        <v>5</v>
      </c>
      <c r="G111" s="67" t="s">
        <v>541</v>
      </c>
      <c r="H111" s="68">
        <f>ROUND(D111*F111,2)</f>
        <v>0</v>
      </c>
      <c r="I111" s="67" t="s">
        <v>509</v>
      </c>
      <c r="J111" s="69">
        <f>'7-1 단가조사'!L6</f>
        <v>226112</v>
      </c>
      <c r="K111" s="70" t="s">
        <v>542</v>
      </c>
      <c r="L111" s="73"/>
      <c r="M111" s="72">
        <f>ROUNDDOWN(ROUND((H111+(H111*(L107))),2)*J111,0)</f>
        <v>0</v>
      </c>
      <c r="N111" s="49">
        <f t="shared" si="2"/>
        <v>3</v>
      </c>
    </row>
    <row r="112" spans="1:14" ht="21.75" customHeight="1">
      <c r="A112" s="400">
        <f>IF('6-3표준조사 1'!R154="모두베기",1,)</f>
        <v>1</v>
      </c>
      <c r="B112" s="1955"/>
      <c r="C112" s="65" t="s">
        <v>764</v>
      </c>
      <c r="D112" s="66"/>
      <c r="E112" s="67"/>
      <c r="F112" s="68"/>
      <c r="G112" s="67"/>
      <c r="H112" s="68"/>
      <c r="I112" s="67"/>
      <c r="J112" s="69"/>
      <c r="K112" s="70"/>
      <c r="L112" s="73"/>
      <c r="M112" s="72">
        <f>M113+M114</f>
        <v>37840</v>
      </c>
      <c r="N112" s="49">
        <f t="shared" si="2"/>
        <v>3</v>
      </c>
    </row>
    <row r="113" spans="1:18" ht="21.75" customHeight="1">
      <c r="A113" s="400">
        <f>IF('6-3표준조사 1'!R154="모두베기",1,)</f>
        <v>1</v>
      </c>
      <c r="B113" s="1955"/>
      <c r="C113" s="65" t="s">
        <v>765</v>
      </c>
      <c r="D113" s="75">
        <f>(H109+H110+H111)</f>
        <v>4</v>
      </c>
      <c r="E113" s="67" t="s">
        <v>541</v>
      </c>
      <c r="F113" s="68">
        <v>5</v>
      </c>
      <c r="G113" s="67" t="s">
        <v>512</v>
      </c>
      <c r="H113" s="68">
        <f>ROUND(D113*F113,2)</f>
        <v>20</v>
      </c>
      <c r="I113" s="67" t="s">
        <v>513</v>
      </c>
      <c r="J113" s="69">
        <f>'7-1 단가조사'!L11</f>
        <v>1720</v>
      </c>
      <c r="K113" s="70" t="s">
        <v>543</v>
      </c>
      <c r="L113" s="73"/>
      <c r="M113" s="72">
        <f>ROUNDDOWN(H113*J113,)</f>
        <v>34400</v>
      </c>
      <c r="N113" s="49">
        <f t="shared" si="2"/>
        <v>3</v>
      </c>
    </row>
    <row r="114" spans="1:18" ht="21.75" customHeight="1">
      <c r="A114" s="400">
        <f>IF('6-3표준조사 1'!R154="모두베기",1,)</f>
        <v>1</v>
      </c>
      <c r="B114" s="1955"/>
      <c r="C114" s="65" t="s">
        <v>766</v>
      </c>
      <c r="D114" s="66">
        <f>M113</f>
        <v>34400</v>
      </c>
      <c r="E114" s="67" t="s">
        <v>545</v>
      </c>
      <c r="F114" s="68">
        <v>0.1</v>
      </c>
      <c r="G114" s="67" t="s">
        <v>546</v>
      </c>
      <c r="H114" s="68"/>
      <c r="I114" s="67"/>
      <c r="J114" s="69"/>
      <c r="K114" s="70"/>
      <c r="L114" s="73"/>
      <c r="M114" s="72">
        <f>ROUNDDOWN(D114*F114,)</f>
        <v>3440</v>
      </c>
      <c r="N114" s="49">
        <f t="shared" si="2"/>
        <v>3</v>
      </c>
    </row>
    <row r="115" spans="1:18" ht="21.75" customHeight="1">
      <c r="A115" s="400">
        <f>IF('6-3표준조사 1'!R154="모두베기",1,)</f>
        <v>1</v>
      </c>
      <c r="B115" s="1955"/>
      <c r="C115" s="76" t="s">
        <v>767</v>
      </c>
      <c r="D115" s="77">
        <f>D113</f>
        <v>4</v>
      </c>
      <c r="E115" s="78" t="s">
        <v>547</v>
      </c>
      <c r="F115" s="79">
        <v>8.3999999999999995E-3</v>
      </c>
      <c r="G115" s="78" t="s">
        <v>548</v>
      </c>
      <c r="H115" s="80"/>
      <c r="I115" s="78"/>
      <c r="J115" s="81">
        <f>'7-1 단가조사'!L14</f>
        <v>610000</v>
      </c>
      <c r="K115" s="82" t="s">
        <v>544</v>
      </c>
      <c r="L115" s="83"/>
      <c r="M115" s="84">
        <f>ROUNDDOWN(D115*F115*J115,)</f>
        <v>20496</v>
      </c>
      <c r="N115" s="49">
        <f t="shared" si="2"/>
        <v>3</v>
      </c>
    </row>
    <row r="116" spans="1:18" ht="21.75" hidden="1" customHeight="1">
      <c r="A116" s="400">
        <f>IF('6-3표준조사 1'!R154="맹아제거",1,)</f>
        <v>0</v>
      </c>
      <c r="B116" s="1955"/>
      <c r="C116" s="57" t="s">
        <v>550</v>
      </c>
      <c r="D116" s="60"/>
      <c r="E116" s="59"/>
      <c r="F116" s="60"/>
      <c r="G116" s="59"/>
      <c r="H116" s="60"/>
      <c r="I116" s="59"/>
      <c r="J116" s="61"/>
      <c r="K116" s="62"/>
      <c r="L116" s="102"/>
      <c r="M116" s="64">
        <f>M117</f>
        <v>0</v>
      </c>
      <c r="N116" s="49">
        <f t="shared" si="2"/>
        <v>3</v>
      </c>
    </row>
    <row r="117" spans="1:18" ht="21.75" hidden="1" customHeight="1">
      <c r="A117" s="400">
        <f>IF('6-3표준조사 1'!R154="맹아제거",1,)</f>
        <v>0</v>
      </c>
      <c r="B117" s="1955"/>
      <c r="C117" s="65" t="s">
        <v>760</v>
      </c>
      <c r="D117" s="103"/>
      <c r="E117" s="67"/>
      <c r="F117" s="68"/>
      <c r="G117" s="67"/>
      <c r="H117" s="68"/>
      <c r="I117" s="67"/>
      <c r="J117" s="69"/>
      <c r="K117" s="70"/>
      <c r="L117" s="71">
        <f>M135/100</f>
        <v>0</v>
      </c>
      <c r="M117" s="72">
        <f>ROUNDDOWN((H118*J118)+(H118*J118*L117),)</f>
        <v>0</v>
      </c>
      <c r="N117" s="49">
        <f t="shared" si="2"/>
        <v>3</v>
      </c>
    </row>
    <row r="118" spans="1:18" ht="21.75" hidden="1" customHeight="1">
      <c r="A118" s="400">
        <f>IF('6-3표준조사 1'!R154="맹아제거",1,)</f>
        <v>0</v>
      </c>
      <c r="B118" s="1955"/>
      <c r="C118" s="65" t="s">
        <v>768</v>
      </c>
      <c r="D118" s="103">
        <v>0</v>
      </c>
      <c r="E118" s="67" t="s">
        <v>510</v>
      </c>
      <c r="F118" s="68">
        <v>0.2</v>
      </c>
      <c r="G118" s="67" t="s">
        <v>511</v>
      </c>
      <c r="H118" s="68">
        <f>ROUND(D118/100*F118,2)</f>
        <v>0</v>
      </c>
      <c r="I118" s="67" t="s">
        <v>509</v>
      </c>
      <c r="J118" s="69">
        <f>'7-1 단가조사'!L7</f>
        <v>172068</v>
      </c>
      <c r="K118" s="70" t="s">
        <v>539</v>
      </c>
      <c r="L118" s="71">
        <f>M135/100</f>
        <v>0</v>
      </c>
      <c r="M118" s="72"/>
      <c r="N118" s="49">
        <f t="shared" si="2"/>
        <v>3</v>
      </c>
    </row>
    <row r="119" spans="1:18" ht="21.75" customHeight="1">
      <c r="A119" s="400">
        <f>IF(H92&gt;0,1,)</f>
        <v>1</v>
      </c>
      <c r="B119" s="1954" t="s">
        <v>514</v>
      </c>
      <c r="C119" s="57" t="s">
        <v>551</v>
      </c>
      <c r="D119" s="60"/>
      <c r="E119" s="59"/>
      <c r="F119" s="60"/>
      <c r="G119" s="59"/>
      <c r="H119" s="60"/>
      <c r="I119" s="59"/>
      <c r="J119" s="61"/>
      <c r="K119" s="62"/>
      <c r="L119" s="63"/>
      <c r="M119" s="64">
        <f>SUM(M120,M122,M123)</f>
        <v>1053228</v>
      </c>
      <c r="N119" s="49">
        <f t="shared" si="2"/>
        <v>3</v>
      </c>
      <c r="R119" s="1244"/>
    </row>
    <row r="120" spans="1:18" ht="21.75" customHeight="1">
      <c r="A120" s="400">
        <f>IF(H92&gt;0,1,)</f>
        <v>1</v>
      </c>
      <c r="B120" s="1956"/>
      <c r="C120" s="65" t="s">
        <v>769</v>
      </c>
      <c r="D120" s="68"/>
      <c r="E120" s="67"/>
      <c r="F120" s="68"/>
      <c r="G120" s="67"/>
      <c r="H120" s="68"/>
      <c r="I120" s="67"/>
      <c r="J120" s="69"/>
      <c r="K120" s="70"/>
      <c r="L120" s="73"/>
      <c r="M120" s="72">
        <f>M121</f>
        <v>994892</v>
      </c>
      <c r="N120" s="49">
        <f t="shared" si="2"/>
        <v>3</v>
      </c>
    </row>
    <row r="121" spans="1:18" ht="21.75" customHeight="1">
      <c r="A121" s="400">
        <f>IF(H92&gt;0,1,)</f>
        <v>1</v>
      </c>
      <c r="B121" s="1956"/>
      <c r="C121" s="65" t="s">
        <v>770</v>
      </c>
      <c r="D121" s="68"/>
      <c r="E121" s="67"/>
      <c r="F121" s="68"/>
      <c r="G121" s="67"/>
      <c r="H121" s="68"/>
      <c r="I121" s="67"/>
      <c r="J121" s="69"/>
      <c r="K121" s="70"/>
      <c r="L121" s="73"/>
      <c r="M121" s="72">
        <f>M96+M99+M107+M117</f>
        <v>994892</v>
      </c>
      <c r="N121" s="49">
        <f t="shared" si="2"/>
        <v>3</v>
      </c>
    </row>
    <row r="122" spans="1:18" ht="21.75" customHeight="1">
      <c r="A122" s="400">
        <f>IF(H92&gt;0,1,)</f>
        <v>1</v>
      </c>
      <c r="B122" s="1956"/>
      <c r="C122" s="65" t="s">
        <v>771</v>
      </c>
      <c r="D122" s="68"/>
      <c r="E122" s="67"/>
      <c r="F122" s="68"/>
      <c r="G122" s="67"/>
      <c r="H122" s="68"/>
      <c r="I122" s="67"/>
      <c r="J122" s="69"/>
      <c r="K122" s="70"/>
      <c r="L122" s="73"/>
      <c r="M122" s="72">
        <f>M102+M112</f>
        <v>37840</v>
      </c>
      <c r="N122" s="49">
        <f t="shared" si="2"/>
        <v>3</v>
      </c>
    </row>
    <row r="123" spans="1:18" ht="21.75" customHeight="1" thickBot="1">
      <c r="A123" s="400">
        <f>IF(H92&gt;0,1,)</f>
        <v>1</v>
      </c>
      <c r="B123" s="1957"/>
      <c r="C123" s="76" t="s">
        <v>772</v>
      </c>
      <c r="D123" s="85"/>
      <c r="E123" s="86"/>
      <c r="F123" s="85"/>
      <c r="G123" s="86"/>
      <c r="H123" s="85"/>
      <c r="I123" s="86"/>
      <c r="J123" s="87"/>
      <c r="K123" s="88"/>
      <c r="L123" s="89"/>
      <c r="M123" s="90">
        <f>M105+M115</f>
        <v>20496</v>
      </c>
      <c r="N123" s="49">
        <f t="shared" si="2"/>
        <v>3</v>
      </c>
    </row>
    <row r="124" spans="1:18" ht="21.75" customHeight="1">
      <c r="A124" s="400">
        <f>IF(H92&gt;0,1,)</f>
        <v>1</v>
      </c>
      <c r="B124" s="1958" t="s">
        <v>515</v>
      </c>
      <c r="C124" s="1958"/>
      <c r="D124" s="1958"/>
      <c r="E124" s="1958"/>
      <c r="F124" s="1958"/>
      <c r="G124" s="1958"/>
      <c r="H124" s="1958"/>
      <c r="I124" s="1958"/>
      <c r="J124" s="1958"/>
      <c r="K124" s="1958"/>
      <c r="L124" s="1958"/>
      <c r="M124" s="1958"/>
      <c r="N124" s="49">
        <f t="shared" si="2"/>
        <v>3</v>
      </c>
    </row>
    <row r="125" spans="1:18" ht="21.75" customHeight="1">
      <c r="A125" s="400">
        <f>IF(H92&gt;0,1,)</f>
        <v>1</v>
      </c>
      <c r="B125" s="1959" t="s">
        <v>516</v>
      </c>
      <c r="C125" s="1959"/>
      <c r="D125" s="1959"/>
      <c r="E125" s="1959"/>
      <c r="F125" s="1959"/>
      <c r="G125" s="1959"/>
      <c r="H125" s="1959"/>
      <c r="I125" s="1959"/>
      <c r="J125" s="1959"/>
      <c r="K125" s="1959"/>
      <c r="L125" s="1959"/>
      <c r="M125" s="1959"/>
      <c r="N125" s="49">
        <f t="shared" si="2"/>
        <v>3</v>
      </c>
    </row>
    <row r="126" spans="1:18" ht="21.75" customHeight="1">
      <c r="A126" s="400">
        <f>IF(H92&gt;0,1,)</f>
        <v>1</v>
      </c>
      <c r="B126" s="91" t="s">
        <v>517</v>
      </c>
      <c r="C126" s="92" t="s">
        <v>1025</v>
      </c>
      <c r="D126" s="93">
        <f>'6-3표준조사 1'!Q160</f>
        <v>2050</v>
      </c>
      <c r="E126" s="91" t="s">
        <v>510</v>
      </c>
      <c r="F126" s="484"/>
      <c r="G126" s="91"/>
      <c r="H126" s="94"/>
      <c r="I126" s="95"/>
      <c r="J126" s="95"/>
      <c r="K126" s="95"/>
      <c r="L126" s="96"/>
      <c r="M126" s="95"/>
      <c r="N126" s="49">
        <f t="shared" si="2"/>
        <v>3</v>
      </c>
    </row>
    <row r="127" spans="1:18" ht="21.75" hidden="1" customHeight="1">
      <c r="B127" s="91" t="s">
        <v>518</v>
      </c>
      <c r="C127" s="92" t="s">
        <v>1025</v>
      </c>
      <c r="D127" s="1960">
        <f>'6-3표준조사 1'!S160</f>
        <v>0</v>
      </c>
      <c r="E127" s="1960"/>
      <c r="F127" s="484"/>
      <c r="G127" s="91"/>
      <c r="H127" s="94"/>
      <c r="I127" s="95"/>
      <c r="J127" s="95"/>
      <c r="K127" s="95"/>
      <c r="L127" s="96"/>
      <c r="M127" s="95"/>
      <c r="N127" s="49">
        <f t="shared" si="2"/>
        <v>3</v>
      </c>
    </row>
    <row r="128" spans="1:18" ht="21.75" hidden="1" customHeight="1">
      <c r="B128" s="91" t="s">
        <v>517</v>
      </c>
      <c r="C128" s="92" t="s">
        <v>962</v>
      </c>
      <c r="D128" s="1968" t="str">
        <f>'6-3표준조사 1'!R156</f>
        <v>2년차</v>
      </c>
      <c r="E128" s="1968"/>
      <c r="F128" s="97"/>
      <c r="G128" s="97"/>
      <c r="H128" s="94"/>
      <c r="I128" s="95"/>
      <c r="J128" s="95"/>
      <c r="K128" s="95"/>
      <c r="L128" s="96"/>
      <c r="M128" s="95"/>
      <c r="N128" s="49">
        <f t="shared" si="2"/>
        <v>3</v>
      </c>
    </row>
    <row r="129" spans="1:14" ht="21.75" customHeight="1">
      <c r="A129" s="400">
        <f>IF(H92&gt;0,1,)</f>
        <v>1</v>
      </c>
      <c r="B129" s="1959" t="s">
        <v>773</v>
      </c>
      <c r="C129" s="1959"/>
      <c r="D129" s="1959"/>
      <c r="E129" s="1959"/>
      <c r="F129" s="1959"/>
      <c r="G129" s="1959"/>
      <c r="H129" s="1959"/>
      <c r="I129" s="1959"/>
      <c r="J129" s="1959"/>
      <c r="K129" s="1959"/>
      <c r="L129" s="1959"/>
      <c r="M129" s="1959"/>
      <c r="N129" s="49">
        <f t="shared" si="2"/>
        <v>3</v>
      </c>
    </row>
    <row r="130" spans="1:14" ht="21.75" customHeight="1">
      <c r="A130" s="400">
        <f>IF(H92&gt;0,1,)</f>
        <v>1</v>
      </c>
      <c r="B130" s="1969" t="s">
        <v>501</v>
      </c>
      <c r="C130" s="1969"/>
      <c r="D130" s="1970" t="s">
        <v>805</v>
      </c>
      <c r="E130" s="1970"/>
      <c r="F130" s="1970"/>
      <c r="G130" s="1970"/>
      <c r="H130" s="1970"/>
      <c r="I130" s="1971" t="s">
        <v>806</v>
      </c>
      <c r="J130" s="1971"/>
      <c r="K130" s="1971"/>
      <c r="L130" s="1971"/>
      <c r="M130" s="1971"/>
      <c r="N130" s="49">
        <f t="shared" si="2"/>
        <v>3</v>
      </c>
    </row>
    <row r="131" spans="1:14" ht="21.75" customHeight="1">
      <c r="A131" s="400">
        <f>IF(H92&gt;0,1,)</f>
        <v>1</v>
      </c>
      <c r="B131" s="1969"/>
      <c r="C131" s="1969"/>
      <c r="D131" s="1970"/>
      <c r="E131" s="1970"/>
      <c r="F131" s="1970"/>
      <c r="G131" s="1970"/>
      <c r="H131" s="1970"/>
      <c r="I131" s="98" t="s">
        <v>807</v>
      </c>
      <c r="J131" s="483" t="s">
        <v>808</v>
      </c>
      <c r="K131" s="483" t="s">
        <v>809</v>
      </c>
      <c r="L131" s="99" t="s">
        <v>810</v>
      </c>
      <c r="M131" s="483" t="s">
        <v>811</v>
      </c>
      <c r="N131" s="49">
        <f t="shared" si="2"/>
        <v>3</v>
      </c>
    </row>
    <row r="132" spans="1:14" ht="21.75" customHeight="1">
      <c r="A132" s="400">
        <f>IF(H92&gt;0,1,)</f>
        <v>1</v>
      </c>
      <c r="B132" s="1950" t="s">
        <v>531</v>
      </c>
      <c r="C132" s="1950"/>
      <c r="D132" s="1951" t="str">
        <f>'6-3표준조사 1'!P156</f>
        <v>중 (15˚ ~ 30˚)</v>
      </c>
      <c r="E132" s="1951"/>
      <c r="F132" s="1951"/>
      <c r="G132" s="1951"/>
      <c r="H132" s="1951"/>
      <c r="I132" s="485"/>
      <c r="J132" s="485" t="str">
        <f>IF(A95=0,"",IF(D132="완 (15˚ 이하)",0,IF(D132="중 (15˚ ~ 30˚)",5,IF(D132="급 (30˚ 초과)",10))))</f>
        <v/>
      </c>
      <c r="K132" s="485" t="str">
        <f>IF(A98=0,"",IF(D132="완 (15˚ 이하)",0,IF(D132="중 (15˚ ~ 30˚)",5,IF(D132="급 (30˚ 초과)",10))))</f>
        <v/>
      </c>
      <c r="L132" s="485">
        <f>IF(A106=0,"",IF(D132="완 (15˚ 이하)",0,IF(D132="중 (15˚ ~ 30˚)",5,IF(D132="급 (30˚ 초과)",10))))</f>
        <v>5</v>
      </c>
      <c r="M132" s="485" t="str">
        <f>IF(A116=0,"",IF(D132="완 (15˚ 이하)",0,IF(D132="중 (15˚ ~ 30˚)",5,IF(D132="급 (30˚ 초과)",10))))</f>
        <v/>
      </c>
      <c r="N132" s="49">
        <f t="shared" si="2"/>
        <v>3</v>
      </c>
    </row>
    <row r="133" spans="1:14" ht="21.75" customHeight="1">
      <c r="A133" s="400">
        <f>IF(H92&gt;0,1,)</f>
        <v>1</v>
      </c>
      <c r="B133" s="1972" t="s">
        <v>520</v>
      </c>
      <c r="C133" s="1972"/>
      <c r="D133" s="1951" t="str">
        <f>'6-3표준조사 1'!R156</f>
        <v>2년차</v>
      </c>
      <c r="E133" s="1951"/>
      <c r="F133" s="1951"/>
      <c r="G133" s="1951"/>
      <c r="H133" s="1951"/>
      <c r="I133" s="485"/>
      <c r="J133" s="485"/>
      <c r="K133" s="485" t="str">
        <f>IF(A98=0,"",IF(D133="당해 년도",0,IF(D133="2년차",5,IF(D133="3년차 이상",10))))</f>
        <v/>
      </c>
      <c r="L133" s="485"/>
      <c r="M133" s="485"/>
      <c r="N133" s="49">
        <f t="shared" si="2"/>
        <v>3</v>
      </c>
    </row>
    <row r="134" spans="1:14" ht="21.75" customHeight="1">
      <c r="A134" s="400">
        <f>IF(H92&gt;0,1,)</f>
        <v>1</v>
      </c>
      <c r="B134" s="1950" t="s">
        <v>519</v>
      </c>
      <c r="C134" s="1950"/>
      <c r="D134" s="1951" t="str">
        <f>'6-3표준조사 1'!Q156</f>
        <v xml:space="preserve">개소당1~3ha미만 </v>
      </c>
      <c r="E134" s="1951"/>
      <c r="F134" s="1951"/>
      <c r="G134" s="1951"/>
      <c r="H134" s="1951"/>
      <c r="I134" s="1409"/>
      <c r="J134" s="1409" t="str">
        <f>IF(A95=0,"",IF(D134="개소당3ha이상",0,IF(D134="개소당1~3ha미만 ",5,IF(D134="개소당1ha미만",10))))</f>
        <v/>
      </c>
      <c r="K134" s="1409" t="str">
        <f>IF(A98=0,"",IF(D134="개소당3ha이상",0,IF(D134="개소당1~3ha미만 ",5,IF(D134="개소당1ha미만",10))))</f>
        <v/>
      </c>
      <c r="L134" s="1409">
        <f>IF(A106=0,"",IF(D134="개소당3ha이상",0,IF(D134="개소당1~3ha미만 ",5,IF(D134="개소당1ha미만",10))))</f>
        <v>5</v>
      </c>
      <c r="M134" s="1409" t="str">
        <f>IF(A116=0,"",IF(D134="개소당3ha이상",0,IF(D134="개소당1~3ha미만 ",5,IF(D134="개소당1ha미만",10))))</f>
        <v/>
      </c>
      <c r="N134" s="49">
        <f t="shared" si="2"/>
        <v>3</v>
      </c>
    </row>
    <row r="135" spans="1:14" ht="21.75" customHeight="1">
      <c r="A135" s="400">
        <f>IF(H92&gt;0,1,)</f>
        <v>1</v>
      </c>
      <c r="B135" s="1950" t="s">
        <v>514</v>
      </c>
      <c r="C135" s="1950"/>
      <c r="D135" s="1951"/>
      <c r="E135" s="1951"/>
      <c r="F135" s="1951"/>
      <c r="G135" s="1951"/>
      <c r="H135" s="1951"/>
      <c r="I135" s="485">
        <f>SUM(I132:I134)</f>
        <v>0</v>
      </c>
      <c r="J135" s="485">
        <f>SUM(J132:J134)</f>
        <v>0</v>
      </c>
      <c r="K135" s="485">
        <f>SUM(K132:K134)</f>
        <v>0</v>
      </c>
      <c r="L135" s="485">
        <f>SUM(L132:L134)</f>
        <v>10</v>
      </c>
      <c r="M135" s="485">
        <f>SUM(M132:M134)</f>
        <v>0</v>
      </c>
      <c r="N135" s="49">
        <f t="shared" si="2"/>
        <v>3</v>
      </c>
    </row>
    <row r="136" spans="1:14" ht="35.1" customHeight="1" thickBot="1">
      <c r="A136" s="400">
        <f>IF(H137&gt;0,1,)</f>
        <v>1</v>
      </c>
      <c r="B136" s="1943" t="s">
        <v>758</v>
      </c>
      <c r="C136" s="1943"/>
      <c r="D136" s="1943"/>
      <c r="E136" s="1943"/>
      <c r="F136" s="1943"/>
      <c r="G136" s="1943"/>
      <c r="H136" s="1943"/>
      <c r="I136" s="1943"/>
      <c r="J136" s="1943"/>
      <c r="K136" s="1943"/>
      <c r="L136" s="1943"/>
      <c r="M136" s="1943"/>
      <c r="N136" s="49">
        <f>IF(H$137&gt;0,4,)</f>
        <v>4</v>
      </c>
    </row>
    <row r="137" spans="1:14" ht="24.95" customHeight="1">
      <c r="A137" s="400">
        <f>IF(H137&gt;0,1,)</f>
        <v>1</v>
      </c>
      <c r="B137" s="1944" t="s">
        <v>774</v>
      </c>
      <c r="C137" s="1945"/>
      <c r="D137" s="1946" t="str">
        <f>CONCATENATE('6-3표준조사 1'!K229,"임반")</f>
        <v>54-0임반</v>
      </c>
      <c r="E137" s="1946"/>
      <c r="F137" s="1946" t="str">
        <f>CONCATENATE('6-3표준조사 1'!L229,"소반")</f>
        <v>10-0소반</v>
      </c>
      <c r="G137" s="1946"/>
      <c r="H137" s="1947">
        <f>'6-3표준조사 1'!Q229</f>
        <v>0.1</v>
      </c>
      <c r="I137" s="1947"/>
      <c r="J137" s="50"/>
      <c r="K137" s="51" t="s">
        <v>500</v>
      </c>
      <c r="L137" s="1948" t="str">
        <f>+'6-3표준조사 1'!R229</f>
        <v>모두베기</v>
      </c>
      <c r="M137" s="1949"/>
      <c r="N137" s="49">
        <f t="shared" ref="N137:N180" si="3">IF(H$137&gt;0,4,)</f>
        <v>4</v>
      </c>
    </row>
    <row r="138" spans="1:14" ht="21.75" customHeight="1">
      <c r="A138" s="400">
        <f>IF(H137&gt;0,1,)</f>
        <v>1</v>
      </c>
      <c r="B138" s="1961" t="s">
        <v>501</v>
      </c>
      <c r="C138" s="1962"/>
      <c r="D138" s="1963" t="s">
        <v>502</v>
      </c>
      <c r="E138" s="1962"/>
      <c r="F138" s="1964" t="s">
        <v>503</v>
      </c>
      <c r="G138" s="1965"/>
      <c r="H138" s="1964" t="s">
        <v>504</v>
      </c>
      <c r="I138" s="1965"/>
      <c r="J138" s="1963" t="s">
        <v>505</v>
      </c>
      <c r="K138" s="1962"/>
      <c r="L138" s="1966" t="s">
        <v>775</v>
      </c>
      <c r="M138" s="1952"/>
      <c r="N138" s="49">
        <f t="shared" si="3"/>
        <v>4</v>
      </c>
    </row>
    <row r="139" spans="1:14" ht="21.75" customHeight="1">
      <c r="A139" s="400">
        <f>IF(H137&gt;0,1,)</f>
        <v>1</v>
      </c>
      <c r="B139" s="52"/>
      <c r="C139" s="53" t="s">
        <v>506</v>
      </c>
      <c r="D139" s="54"/>
      <c r="E139" s="55" t="s">
        <v>507</v>
      </c>
      <c r="F139" s="54"/>
      <c r="G139" s="55" t="s">
        <v>507</v>
      </c>
      <c r="H139" s="54"/>
      <c r="I139" s="55" t="s">
        <v>507</v>
      </c>
      <c r="J139" s="56"/>
      <c r="K139" s="55" t="s">
        <v>508</v>
      </c>
      <c r="L139" s="1967"/>
      <c r="M139" s="1953"/>
      <c r="N139" s="49">
        <f t="shared" si="3"/>
        <v>4</v>
      </c>
    </row>
    <row r="140" spans="1:14" ht="21.75" hidden="1" customHeight="1">
      <c r="A140" s="400">
        <f>IF('6-3표준조사 1'!R229="둘레베기",1,)</f>
        <v>0</v>
      </c>
      <c r="B140" s="1954" t="s">
        <v>506</v>
      </c>
      <c r="C140" s="57" t="s">
        <v>538</v>
      </c>
      <c r="D140" s="60"/>
      <c r="E140" s="59"/>
      <c r="F140" s="60"/>
      <c r="G140" s="59"/>
      <c r="H140" s="60"/>
      <c r="I140" s="59"/>
      <c r="J140" s="61"/>
      <c r="K140" s="62"/>
      <c r="L140" s="102"/>
      <c r="M140" s="64">
        <f>M141</f>
        <v>0</v>
      </c>
      <c r="N140" s="49">
        <f t="shared" si="3"/>
        <v>4</v>
      </c>
    </row>
    <row r="141" spans="1:14" ht="21.75" hidden="1" customHeight="1">
      <c r="A141" s="400">
        <f>IF('6-3표준조사 1'!R229="둘레베기",1,)</f>
        <v>0</v>
      </c>
      <c r="B141" s="1955"/>
      <c r="C141" s="65" t="s">
        <v>760</v>
      </c>
      <c r="D141" s="103"/>
      <c r="E141" s="67"/>
      <c r="F141" s="68"/>
      <c r="G141" s="67"/>
      <c r="H141" s="68"/>
      <c r="I141" s="67"/>
      <c r="J141" s="69"/>
      <c r="K141" s="70"/>
      <c r="L141" s="71">
        <f>J180/100</f>
        <v>0</v>
      </c>
      <c r="M141" s="72">
        <f>ROUNDDOWN((H142*J142)+(H142*J142*L141),)</f>
        <v>0</v>
      </c>
      <c r="N141" s="49">
        <f t="shared" si="3"/>
        <v>4</v>
      </c>
    </row>
    <row r="142" spans="1:14" ht="21.75" hidden="1" customHeight="1">
      <c r="A142" s="400">
        <f>IF('6-3표준조사 1'!R229="둘레베기",1,)</f>
        <v>0</v>
      </c>
      <c r="B142" s="1955"/>
      <c r="C142" s="65" t="s">
        <v>761</v>
      </c>
      <c r="D142" s="103">
        <f>IF(A142&gt;0,D171,)</f>
        <v>0</v>
      </c>
      <c r="E142" s="67" t="s">
        <v>510</v>
      </c>
      <c r="F142" s="68">
        <v>0.18</v>
      </c>
      <c r="G142" s="67" t="s">
        <v>511</v>
      </c>
      <c r="H142" s="68">
        <f>ROUND(D142/100*F142,2)</f>
        <v>0</v>
      </c>
      <c r="I142" s="67" t="s">
        <v>509</v>
      </c>
      <c r="J142" s="69">
        <f>'7-1 단가조사'!L7</f>
        <v>172068</v>
      </c>
      <c r="K142" s="70" t="s">
        <v>539</v>
      </c>
      <c r="L142" s="71"/>
      <c r="M142" s="72"/>
      <c r="N142" s="49">
        <f t="shared" si="3"/>
        <v>4</v>
      </c>
    </row>
    <row r="143" spans="1:14" ht="21.75" hidden="1" customHeight="1">
      <c r="A143" s="400">
        <f>IF('6-3표준조사 1'!R229="줄베기",1,)</f>
        <v>0</v>
      </c>
      <c r="B143" s="1955"/>
      <c r="C143" s="57" t="s">
        <v>540</v>
      </c>
      <c r="D143" s="60"/>
      <c r="E143" s="59"/>
      <c r="F143" s="60"/>
      <c r="G143" s="59"/>
      <c r="H143" s="60"/>
      <c r="I143" s="59"/>
      <c r="J143" s="61"/>
      <c r="K143" s="62"/>
      <c r="L143" s="104"/>
      <c r="M143" s="64">
        <f>SUM(M144+M147+M150)</f>
        <v>0</v>
      </c>
      <c r="N143" s="49">
        <f t="shared" si="3"/>
        <v>4</v>
      </c>
    </row>
    <row r="144" spans="1:14" ht="21.75" hidden="1" customHeight="1">
      <c r="A144" s="400">
        <f>IF('6-3표준조사 1'!R229="줄베기",1,)</f>
        <v>0</v>
      </c>
      <c r="B144" s="1955"/>
      <c r="C144" s="65" t="s">
        <v>760</v>
      </c>
      <c r="D144" s="66"/>
      <c r="E144" s="67"/>
      <c r="F144" s="68"/>
      <c r="G144" s="67"/>
      <c r="H144" s="68"/>
      <c r="I144" s="67"/>
      <c r="J144" s="69"/>
      <c r="K144" s="70"/>
      <c r="L144" s="71">
        <f>K180/100</f>
        <v>0</v>
      </c>
      <c r="M144" s="72">
        <f>ROUNDDOWN((M145+M146)+((M145+M146)*L144),0)</f>
        <v>0</v>
      </c>
      <c r="N144" s="49">
        <f t="shared" si="3"/>
        <v>4</v>
      </c>
    </row>
    <row r="145" spans="1:14" ht="21.75" hidden="1" customHeight="1">
      <c r="A145" s="400">
        <f>IF('6-3표준조사 1'!R229="줄베기",1,)</f>
        <v>0</v>
      </c>
      <c r="B145" s="1955"/>
      <c r="C145" s="65" t="s">
        <v>762</v>
      </c>
      <c r="D145" s="66">
        <f>IF(A145&gt;0,D171,)</f>
        <v>0</v>
      </c>
      <c r="E145" s="67" t="s">
        <v>510</v>
      </c>
      <c r="F145" s="68">
        <v>7.0000000000000007E-2</v>
      </c>
      <c r="G145" s="67" t="s">
        <v>511</v>
      </c>
      <c r="H145" s="68">
        <f>ROUND(D145/100*F145,2)</f>
        <v>0</v>
      </c>
      <c r="I145" s="67" t="s">
        <v>509</v>
      </c>
      <c r="J145" s="69">
        <f>'7-1 단가조사'!L7</f>
        <v>172068</v>
      </c>
      <c r="K145" s="70" t="s">
        <v>539</v>
      </c>
      <c r="L145" s="71"/>
      <c r="M145" s="72">
        <f>ROUNDDOWN(H145*J145,)</f>
        <v>0</v>
      </c>
      <c r="N145" s="49">
        <f t="shared" si="3"/>
        <v>4</v>
      </c>
    </row>
    <row r="146" spans="1:14" ht="21.75" hidden="1" customHeight="1">
      <c r="A146" s="400">
        <f>IF('6-3표준조사 1'!R229="줄베기",1,)</f>
        <v>0</v>
      </c>
      <c r="B146" s="1955"/>
      <c r="C146" s="65" t="s">
        <v>763</v>
      </c>
      <c r="D146" s="75">
        <f>IF(A146&gt;0,1,)</f>
        <v>0</v>
      </c>
      <c r="E146" s="67" t="s">
        <v>406</v>
      </c>
      <c r="F146" s="68">
        <f>IF(D171&lt;=1500,$Q$8,IF(D171&gt;2999,$Q$10,$Q$9))</f>
        <v>1.5</v>
      </c>
      <c r="G146" s="67" t="s">
        <v>541</v>
      </c>
      <c r="H146" s="68">
        <f>ROUND(D146*F146,2)</f>
        <v>0</v>
      </c>
      <c r="I146" s="67" t="s">
        <v>509</v>
      </c>
      <c r="J146" s="69">
        <f>'7-1 단가조사'!L6</f>
        <v>226112</v>
      </c>
      <c r="K146" s="70" t="s">
        <v>542</v>
      </c>
      <c r="L146" s="71"/>
      <c r="M146" s="72">
        <f>ROUNDDOWN(H146*J146,)</f>
        <v>0</v>
      </c>
      <c r="N146" s="49">
        <f t="shared" si="3"/>
        <v>4</v>
      </c>
    </row>
    <row r="147" spans="1:14" ht="21.75" hidden="1" customHeight="1">
      <c r="A147" s="400">
        <f>IF('6-3표준조사 1'!R229="줄베기",1,)</f>
        <v>0</v>
      </c>
      <c r="B147" s="1955"/>
      <c r="C147" s="65" t="s">
        <v>764</v>
      </c>
      <c r="D147" s="66"/>
      <c r="E147" s="67"/>
      <c r="F147" s="68"/>
      <c r="G147" s="67"/>
      <c r="H147" s="68"/>
      <c r="I147" s="67"/>
      <c r="J147" s="69"/>
      <c r="K147" s="70"/>
      <c r="L147" s="73"/>
      <c r="M147" s="72">
        <f>M148+M149</f>
        <v>0</v>
      </c>
      <c r="N147" s="49">
        <f t="shared" si="3"/>
        <v>4</v>
      </c>
    </row>
    <row r="148" spans="1:14" ht="21.75" hidden="1" customHeight="1">
      <c r="A148" s="400">
        <f>IF('6-3표준조사 1'!R229="줄베기",1,)</f>
        <v>0</v>
      </c>
      <c r="B148" s="1955"/>
      <c r="C148" s="65" t="s">
        <v>765</v>
      </c>
      <c r="D148" s="75">
        <f>H146</f>
        <v>0</v>
      </c>
      <c r="E148" s="67" t="s">
        <v>541</v>
      </c>
      <c r="F148" s="68">
        <v>5</v>
      </c>
      <c r="G148" s="67" t="s">
        <v>512</v>
      </c>
      <c r="H148" s="68">
        <f>ROUND(D148*F148,2)</f>
        <v>0</v>
      </c>
      <c r="I148" s="67" t="s">
        <v>513</v>
      </c>
      <c r="J148" s="69">
        <f>'7-1 단가조사'!L11</f>
        <v>1720</v>
      </c>
      <c r="K148" s="70" t="s">
        <v>543</v>
      </c>
      <c r="L148" s="73"/>
      <c r="M148" s="72">
        <f>ROUNDDOWN(H148*J148,)</f>
        <v>0</v>
      </c>
      <c r="N148" s="49">
        <f t="shared" si="3"/>
        <v>4</v>
      </c>
    </row>
    <row r="149" spans="1:14" ht="21.75" hidden="1" customHeight="1">
      <c r="A149" s="400">
        <f>IF('6-3표준조사 1'!R229="줄베기",1,)</f>
        <v>0</v>
      </c>
      <c r="B149" s="1955"/>
      <c r="C149" s="65" t="s">
        <v>766</v>
      </c>
      <c r="D149" s="66">
        <f>M148</f>
        <v>0</v>
      </c>
      <c r="E149" s="67" t="s">
        <v>545</v>
      </c>
      <c r="F149" s="68">
        <v>0.1</v>
      </c>
      <c r="G149" s="67" t="s">
        <v>546</v>
      </c>
      <c r="H149" s="68"/>
      <c r="I149" s="67"/>
      <c r="J149" s="69"/>
      <c r="K149" s="70"/>
      <c r="L149" s="73"/>
      <c r="M149" s="72">
        <f>ROUNDDOWN(D149*F149,)</f>
        <v>0</v>
      </c>
      <c r="N149" s="49">
        <f t="shared" si="3"/>
        <v>4</v>
      </c>
    </row>
    <row r="150" spans="1:14" ht="21.75" hidden="1" customHeight="1">
      <c r="A150" s="400">
        <f>IF('6-3표준조사 1'!R229="줄베기",1,)</f>
        <v>0</v>
      </c>
      <c r="B150" s="1955"/>
      <c r="C150" s="105" t="s">
        <v>767</v>
      </c>
      <c r="D150" s="106">
        <f>D148</f>
        <v>0</v>
      </c>
      <c r="E150" s="107" t="s">
        <v>547</v>
      </c>
      <c r="F150" s="108">
        <v>8.3999999999999995E-3</v>
      </c>
      <c r="G150" s="107" t="s">
        <v>548</v>
      </c>
      <c r="H150" s="109"/>
      <c r="I150" s="107"/>
      <c r="J150" s="110">
        <f>'7-1 단가조사'!L14</f>
        <v>610000</v>
      </c>
      <c r="K150" s="111" t="s">
        <v>544</v>
      </c>
      <c r="L150" s="112"/>
      <c r="M150" s="113">
        <f>ROUNDDOWN(D150*F150*J150,)</f>
        <v>0</v>
      </c>
      <c r="N150" s="49">
        <f t="shared" si="3"/>
        <v>4</v>
      </c>
    </row>
    <row r="151" spans="1:14" ht="21.75" customHeight="1">
      <c r="A151" s="400">
        <f>IF('6-3표준조사 1'!R229="모두베기",1,)</f>
        <v>1</v>
      </c>
      <c r="B151" s="1955"/>
      <c r="C151" s="57" t="s">
        <v>549</v>
      </c>
      <c r="D151" s="58"/>
      <c r="E151" s="59"/>
      <c r="F151" s="60"/>
      <c r="G151" s="59"/>
      <c r="H151" s="60"/>
      <c r="I151" s="59"/>
      <c r="J151" s="61"/>
      <c r="K151" s="62"/>
      <c r="L151" s="63"/>
      <c r="M151" s="64">
        <f>M152+M157+M160</f>
        <v>1053228</v>
      </c>
      <c r="N151" s="49">
        <f t="shared" si="3"/>
        <v>4</v>
      </c>
    </row>
    <row r="152" spans="1:14" ht="21.75" customHeight="1">
      <c r="A152" s="400">
        <f>IF('6-3표준조사 1'!R229="모두베기",1,)</f>
        <v>1</v>
      </c>
      <c r="B152" s="1955"/>
      <c r="C152" s="65" t="s">
        <v>760</v>
      </c>
      <c r="D152" s="66"/>
      <c r="E152" s="67"/>
      <c r="F152" s="68"/>
      <c r="G152" s="67"/>
      <c r="H152" s="68"/>
      <c r="I152" s="67"/>
      <c r="J152" s="69"/>
      <c r="K152" s="70"/>
      <c r="L152" s="71">
        <f>L180/100</f>
        <v>0.1</v>
      </c>
      <c r="M152" s="72">
        <f>M153+M154+M155+M156</f>
        <v>994892</v>
      </c>
      <c r="N152" s="49">
        <f t="shared" si="3"/>
        <v>4</v>
      </c>
    </row>
    <row r="153" spans="1:14" ht="21.75" customHeight="1">
      <c r="A153" s="400">
        <f>IF('6-3표준조사 1'!R229="모두베기",1,)</f>
        <v>1</v>
      </c>
      <c r="B153" s="1955"/>
      <c r="C153" s="65" t="s">
        <v>762</v>
      </c>
      <c r="D153" s="1433"/>
      <c r="E153" s="67" t="s">
        <v>510</v>
      </c>
      <c r="F153" s="68">
        <v>7.0000000000000007E-2</v>
      </c>
      <c r="G153" s="67" t="s">
        <v>511</v>
      </c>
      <c r="H153" s="68">
        <f>ROUND(D153/100*F153,2)</f>
        <v>0</v>
      </c>
      <c r="I153" s="67" t="s">
        <v>509</v>
      </c>
      <c r="J153" s="69">
        <f>'7-1 단가조사'!L7</f>
        <v>172068</v>
      </c>
      <c r="K153" s="70" t="s">
        <v>539</v>
      </c>
      <c r="L153" s="73"/>
      <c r="M153" s="72">
        <f>ROUNDDOWN(ROUND((H153+(H153*(L152))),2)*J153,0)</f>
        <v>0</v>
      </c>
      <c r="N153" s="49">
        <f t="shared" si="3"/>
        <v>4</v>
      </c>
    </row>
    <row r="154" spans="1:14" ht="21.75" customHeight="1">
      <c r="A154" s="400">
        <f>IF('6-3표준조사 1'!R229="모두베기",1,)</f>
        <v>1</v>
      </c>
      <c r="B154" s="1955"/>
      <c r="C154" s="74" t="s">
        <v>965</v>
      </c>
      <c r="D154" s="75">
        <f>IF(A154&gt;0,IF(D173="당해 년도",1,),)</f>
        <v>0</v>
      </c>
      <c r="E154" s="67" t="s">
        <v>406</v>
      </c>
      <c r="F154" s="68">
        <v>3.5</v>
      </c>
      <c r="G154" s="67" t="s">
        <v>541</v>
      </c>
      <c r="H154" s="68">
        <f>ROUND(D154*F154,2)</f>
        <v>0</v>
      </c>
      <c r="I154" s="67" t="s">
        <v>509</v>
      </c>
      <c r="J154" s="69">
        <f>'7-1 단가조사'!L6</f>
        <v>226112</v>
      </c>
      <c r="K154" s="70" t="s">
        <v>542</v>
      </c>
      <c r="L154" s="73"/>
      <c r="M154" s="72">
        <f>ROUNDDOWN(ROUND((H154+(H154*(L152))),2)*J154,0)</f>
        <v>0</v>
      </c>
      <c r="N154" s="49">
        <f t="shared" si="3"/>
        <v>4</v>
      </c>
    </row>
    <row r="155" spans="1:14" ht="21.75" customHeight="1">
      <c r="A155" s="400">
        <f>IF('6-3표준조사 1'!R229="모두베기",1,)</f>
        <v>1</v>
      </c>
      <c r="B155" s="1955"/>
      <c r="C155" s="74" t="s">
        <v>966</v>
      </c>
      <c r="D155" s="75">
        <f>IF(A155&gt;0,IF(D173="2년차",1,),)</f>
        <v>1</v>
      </c>
      <c r="E155" s="67" t="s">
        <v>406</v>
      </c>
      <c r="F155" s="68">
        <v>4</v>
      </c>
      <c r="G155" s="67" t="s">
        <v>541</v>
      </c>
      <c r="H155" s="68">
        <f>ROUND(D155*F155,2)</f>
        <v>4</v>
      </c>
      <c r="I155" s="67" t="s">
        <v>509</v>
      </c>
      <c r="J155" s="69">
        <f>'7-1 단가조사'!L6</f>
        <v>226112</v>
      </c>
      <c r="K155" s="70" t="s">
        <v>542</v>
      </c>
      <c r="L155" s="73"/>
      <c r="M155" s="72">
        <f>ROUNDDOWN(ROUND((H155+(H155*(L152))),2)*J155,0)</f>
        <v>994892</v>
      </c>
      <c r="N155" s="49">
        <f t="shared" si="3"/>
        <v>4</v>
      </c>
    </row>
    <row r="156" spans="1:14" ht="21.75" customHeight="1">
      <c r="A156" s="400">
        <f>IF('6-3표준조사 1'!R229="모두베기",1,)</f>
        <v>1</v>
      </c>
      <c r="B156" s="1955"/>
      <c r="C156" s="74" t="s">
        <v>967</v>
      </c>
      <c r="D156" s="75">
        <f>IF(A156&gt;0,IF(D173="3년차 이상",1,),)</f>
        <v>0</v>
      </c>
      <c r="E156" s="67" t="s">
        <v>406</v>
      </c>
      <c r="F156" s="68">
        <v>5</v>
      </c>
      <c r="G156" s="67" t="s">
        <v>541</v>
      </c>
      <c r="H156" s="68">
        <f>ROUND(D156*F156,2)</f>
        <v>0</v>
      </c>
      <c r="I156" s="67" t="s">
        <v>509</v>
      </c>
      <c r="J156" s="69">
        <f>'7-1 단가조사'!L6</f>
        <v>226112</v>
      </c>
      <c r="K156" s="70" t="s">
        <v>542</v>
      </c>
      <c r="L156" s="73"/>
      <c r="M156" s="72">
        <f>ROUNDDOWN(ROUND((H156+(H156*(L152))),2)*J156,0)</f>
        <v>0</v>
      </c>
      <c r="N156" s="49">
        <f t="shared" si="3"/>
        <v>4</v>
      </c>
    </row>
    <row r="157" spans="1:14" ht="21.75" customHeight="1">
      <c r="A157" s="400">
        <f>IF('6-3표준조사 1'!R229="모두베기",1,)</f>
        <v>1</v>
      </c>
      <c r="B157" s="1955"/>
      <c r="C157" s="65" t="s">
        <v>764</v>
      </c>
      <c r="D157" s="66"/>
      <c r="E157" s="67"/>
      <c r="F157" s="68"/>
      <c r="G157" s="67"/>
      <c r="H157" s="68"/>
      <c r="I157" s="67"/>
      <c r="J157" s="69"/>
      <c r="K157" s="70"/>
      <c r="L157" s="73"/>
      <c r="M157" s="72">
        <f>M158+M159</f>
        <v>37840</v>
      </c>
      <c r="N157" s="49">
        <f t="shared" si="3"/>
        <v>4</v>
      </c>
    </row>
    <row r="158" spans="1:14" ht="21.75" customHeight="1">
      <c r="A158" s="400">
        <f>IF('6-3표준조사 1'!R229="모두베기",1,)</f>
        <v>1</v>
      </c>
      <c r="B158" s="1955"/>
      <c r="C158" s="65" t="s">
        <v>765</v>
      </c>
      <c r="D158" s="75">
        <f>(H154+H155+H156)</f>
        <v>4</v>
      </c>
      <c r="E158" s="67" t="s">
        <v>541</v>
      </c>
      <c r="F158" s="68">
        <v>5</v>
      </c>
      <c r="G158" s="67" t="s">
        <v>512</v>
      </c>
      <c r="H158" s="68">
        <f>ROUND(D158*F158,2)</f>
        <v>20</v>
      </c>
      <c r="I158" s="67" t="s">
        <v>513</v>
      </c>
      <c r="J158" s="69">
        <f>'7-1 단가조사'!L11</f>
        <v>1720</v>
      </c>
      <c r="K158" s="70" t="s">
        <v>543</v>
      </c>
      <c r="L158" s="73"/>
      <c r="M158" s="72">
        <f>ROUNDDOWN(H158*J158,)</f>
        <v>34400</v>
      </c>
      <c r="N158" s="49">
        <f t="shared" si="3"/>
        <v>4</v>
      </c>
    </row>
    <row r="159" spans="1:14" ht="21.75" customHeight="1">
      <c r="A159" s="400">
        <f>IF('6-3표준조사 1'!R229="모두베기",1,)</f>
        <v>1</v>
      </c>
      <c r="B159" s="1955"/>
      <c r="C159" s="65" t="s">
        <v>766</v>
      </c>
      <c r="D159" s="66">
        <f>M158</f>
        <v>34400</v>
      </c>
      <c r="E159" s="67" t="s">
        <v>545</v>
      </c>
      <c r="F159" s="68">
        <v>0.1</v>
      </c>
      <c r="G159" s="67" t="s">
        <v>546</v>
      </c>
      <c r="H159" s="68"/>
      <c r="I159" s="67"/>
      <c r="J159" s="69"/>
      <c r="K159" s="70"/>
      <c r="L159" s="73"/>
      <c r="M159" s="72">
        <f>ROUNDDOWN(D159*F159,)</f>
        <v>3440</v>
      </c>
      <c r="N159" s="49">
        <f t="shared" si="3"/>
        <v>4</v>
      </c>
    </row>
    <row r="160" spans="1:14" ht="21.75" customHeight="1">
      <c r="A160" s="400">
        <f>IF('6-3표준조사 1'!R229="모두베기",1,)</f>
        <v>1</v>
      </c>
      <c r="B160" s="1955"/>
      <c r="C160" s="76" t="s">
        <v>767</v>
      </c>
      <c r="D160" s="77">
        <f>D158</f>
        <v>4</v>
      </c>
      <c r="E160" s="78" t="s">
        <v>547</v>
      </c>
      <c r="F160" s="79">
        <v>8.3999999999999995E-3</v>
      </c>
      <c r="G160" s="78" t="s">
        <v>548</v>
      </c>
      <c r="H160" s="80"/>
      <c r="I160" s="78"/>
      <c r="J160" s="81">
        <f>'7-1 단가조사'!L14</f>
        <v>610000</v>
      </c>
      <c r="K160" s="82" t="s">
        <v>544</v>
      </c>
      <c r="L160" s="83"/>
      <c r="M160" s="84">
        <f>ROUNDDOWN(D160*F160*J160,)</f>
        <v>20496</v>
      </c>
      <c r="N160" s="49">
        <f t="shared" si="3"/>
        <v>4</v>
      </c>
    </row>
    <row r="161" spans="1:14" ht="21.75" hidden="1" customHeight="1">
      <c r="A161" s="400">
        <f>IF('6-3표준조사 1'!R229="맹아제거",1,)</f>
        <v>0</v>
      </c>
      <c r="B161" s="1955"/>
      <c r="C161" s="57" t="s">
        <v>550</v>
      </c>
      <c r="D161" s="60"/>
      <c r="E161" s="59"/>
      <c r="F161" s="60"/>
      <c r="G161" s="59"/>
      <c r="H161" s="60"/>
      <c r="I161" s="59"/>
      <c r="J161" s="61"/>
      <c r="K161" s="62"/>
      <c r="L161" s="102"/>
      <c r="M161" s="64">
        <f>M162</f>
        <v>0</v>
      </c>
      <c r="N161" s="49">
        <f t="shared" si="3"/>
        <v>4</v>
      </c>
    </row>
    <row r="162" spans="1:14" ht="21.75" hidden="1" customHeight="1">
      <c r="A162" s="400">
        <f>IF('6-3표준조사 1'!R229="맹아제거",1,)</f>
        <v>0</v>
      </c>
      <c r="B162" s="1955"/>
      <c r="C162" s="65" t="s">
        <v>760</v>
      </c>
      <c r="D162" s="103"/>
      <c r="E162" s="67"/>
      <c r="F162" s="68"/>
      <c r="G162" s="67"/>
      <c r="H162" s="68"/>
      <c r="I162" s="67"/>
      <c r="J162" s="69"/>
      <c r="K162" s="70"/>
      <c r="L162" s="71">
        <f>M180/100</f>
        <v>0</v>
      </c>
      <c r="M162" s="72">
        <f>ROUNDDOWN((H163*J163)+(H163*J163*L162),)</f>
        <v>0</v>
      </c>
      <c r="N162" s="49">
        <f t="shared" si="3"/>
        <v>4</v>
      </c>
    </row>
    <row r="163" spans="1:14" ht="21.75" hidden="1" customHeight="1">
      <c r="A163" s="400">
        <f>IF('6-3표준조사 1'!R229="맹아제거",1,)</f>
        <v>0</v>
      </c>
      <c r="B163" s="1955"/>
      <c r="C163" s="65" t="s">
        <v>768</v>
      </c>
      <c r="D163" s="103">
        <v>0</v>
      </c>
      <c r="E163" s="67" t="s">
        <v>510</v>
      </c>
      <c r="F163" s="68">
        <v>0.2</v>
      </c>
      <c r="G163" s="67" t="s">
        <v>511</v>
      </c>
      <c r="H163" s="68">
        <f>ROUND(D163/100*F163,2)</f>
        <v>0</v>
      </c>
      <c r="I163" s="67" t="s">
        <v>509</v>
      </c>
      <c r="J163" s="69">
        <f>'7-1 단가조사'!L7</f>
        <v>172068</v>
      </c>
      <c r="K163" s="70" t="s">
        <v>539</v>
      </c>
      <c r="L163" s="71">
        <f>M180/100</f>
        <v>0</v>
      </c>
      <c r="M163" s="72"/>
      <c r="N163" s="49">
        <f t="shared" si="3"/>
        <v>4</v>
      </c>
    </row>
    <row r="164" spans="1:14" ht="21.75" customHeight="1">
      <c r="A164" s="400">
        <f>IF(H137&gt;0,1,)</f>
        <v>1</v>
      </c>
      <c r="B164" s="1954" t="s">
        <v>514</v>
      </c>
      <c r="C164" s="57" t="s">
        <v>551</v>
      </c>
      <c r="D164" s="60"/>
      <c r="E164" s="59"/>
      <c r="F164" s="60"/>
      <c r="G164" s="59"/>
      <c r="H164" s="60"/>
      <c r="I164" s="59"/>
      <c r="J164" s="61"/>
      <c r="K164" s="62"/>
      <c r="L164" s="63"/>
      <c r="M164" s="64">
        <f>SUM(M165,M167,M168)</f>
        <v>1053228</v>
      </c>
      <c r="N164" s="49">
        <f t="shared" si="3"/>
        <v>4</v>
      </c>
    </row>
    <row r="165" spans="1:14" ht="21.75" customHeight="1">
      <c r="A165" s="400">
        <f>IF(H137&gt;0,1,)</f>
        <v>1</v>
      </c>
      <c r="B165" s="1956"/>
      <c r="C165" s="65" t="s">
        <v>769</v>
      </c>
      <c r="D165" s="68"/>
      <c r="E165" s="67"/>
      <c r="F165" s="68"/>
      <c r="G165" s="67"/>
      <c r="H165" s="68"/>
      <c r="I165" s="67"/>
      <c r="J165" s="69"/>
      <c r="K165" s="70"/>
      <c r="L165" s="73"/>
      <c r="M165" s="72">
        <f>M166</f>
        <v>994892</v>
      </c>
      <c r="N165" s="49">
        <f t="shared" si="3"/>
        <v>4</v>
      </c>
    </row>
    <row r="166" spans="1:14" ht="21.75" customHeight="1">
      <c r="A166" s="400">
        <f>IF(H137&gt;0,1,)</f>
        <v>1</v>
      </c>
      <c r="B166" s="1956"/>
      <c r="C166" s="65" t="s">
        <v>770</v>
      </c>
      <c r="D166" s="68"/>
      <c r="E166" s="67"/>
      <c r="F166" s="68"/>
      <c r="G166" s="67"/>
      <c r="H166" s="68"/>
      <c r="I166" s="67"/>
      <c r="J166" s="69"/>
      <c r="K166" s="70"/>
      <c r="L166" s="73"/>
      <c r="M166" s="72">
        <f>M141+M144+M152+M162</f>
        <v>994892</v>
      </c>
      <c r="N166" s="49">
        <f t="shared" si="3"/>
        <v>4</v>
      </c>
    </row>
    <row r="167" spans="1:14" ht="21.75" customHeight="1">
      <c r="A167" s="400">
        <f>IF(H137&gt;0,1,)</f>
        <v>1</v>
      </c>
      <c r="B167" s="1956"/>
      <c r="C167" s="65" t="s">
        <v>771</v>
      </c>
      <c r="D167" s="68"/>
      <c r="E167" s="67"/>
      <c r="F167" s="68"/>
      <c r="G167" s="67"/>
      <c r="H167" s="68"/>
      <c r="I167" s="67"/>
      <c r="J167" s="69"/>
      <c r="K167" s="70"/>
      <c r="L167" s="73"/>
      <c r="M167" s="72">
        <f>M147+M157</f>
        <v>37840</v>
      </c>
      <c r="N167" s="49">
        <f t="shared" si="3"/>
        <v>4</v>
      </c>
    </row>
    <row r="168" spans="1:14" ht="21.75" customHeight="1" thickBot="1">
      <c r="A168" s="400">
        <f>IF(H137&gt;0,1,)</f>
        <v>1</v>
      </c>
      <c r="B168" s="1957"/>
      <c r="C168" s="76" t="s">
        <v>772</v>
      </c>
      <c r="D168" s="85"/>
      <c r="E168" s="86"/>
      <c r="F168" s="85"/>
      <c r="G168" s="86"/>
      <c r="H168" s="85"/>
      <c r="I168" s="86"/>
      <c r="J168" s="87"/>
      <c r="K168" s="88"/>
      <c r="L168" s="89"/>
      <c r="M168" s="90">
        <f>M150+M160</f>
        <v>20496</v>
      </c>
      <c r="N168" s="49">
        <f t="shared" si="3"/>
        <v>4</v>
      </c>
    </row>
    <row r="169" spans="1:14" ht="21.75" customHeight="1">
      <c r="A169" s="400">
        <f>IF(H137&gt;0,1,)</f>
        <v>1</v>
      </c>
      <c r="B169" s="1958" t="s">
        <v>515</v>
      </c>
      <c r="C169" s="1958"/>
      <c r="D169" s="1958"/>
      <c r="E169" s="1958"/>
      <c r="F169" s="1958"/>
      <c r="G169" s="1958"/>
      <c r="H169" s="1958"/>
      <c r="I169" s="1958"/>
      <c r="J169" s="1958"/>
      <c r="K169" s="1958"/>
      <c r="L169" s="1958"/>
      <c r="M169" s="1958"/>
      <c r="N169" s="49">
        <f t="shared" si="3"/>
        <v>4</v>
      </c>
    </row>
    <row r="170" spans="1:14" ht="21.75" customHeight="1">
      <c r="A170" s="400">
        <f>IF(H137&gt;0,1,)</f>
        <v>1</v>
      </c>
      <c r="B170" s="1959" t="s">
        <v>516</v>
      </c>
      <c r="C170" s="1959"/>
      <c r="D170" s="1959"/>
      <c r="E170" s="1959"/>
      <c r="F170" s="1959"/>
      <c r="G170" s="1959"/>
      <c r="H170" s="1959"/>
      <c r="I170" s="1959"/>
      <c r="J170" s="1959"/>
      <c r="K170" s="1959"/>
      <c r="L170" s="1959"/>
      <c r="M170" s="1959"/>
      <c r="N170" s="49">
        <f t="shared" si="3"/>
        <v>4</v>
      </c>
    </row>
    <row r="171" spans="1:14" ht="21.75" customHeight="1">
      <c r="A171" s="400">
        <f>IF(H137&gt;0,1,)</f>
        <v>1</v>
      </c>
      <c r="B171" s="91" t="s">
        <v>517</v>
      </c>
      <c r="C171" s="92" t="s">
        <v>1025</v>
      </c>
      <c r="D171" s="93">
        <f>'6-3표준조사 1'!Q235</f>
        <v>1450</v>
      </c>
      <c r="E171" s="91" t="s">
        <v>510</v>
      </c>
      <c r="F171" s="484"/>
      <c r="G171" s="91"/>
      <c r="H171" s="94"/>
      <c r="I171" s="95"/>
      <c r="J171" s="95"/>
      <c r="K171" s="95"/>
      <c r="L171" s="96"/>
      <c r="M171" s="95"/>
      <c r="N171" s="49">
        <f t="shared" si="3"/>
        <v>4</v>
      </c>
    </row>
    <row r="172" spans="1:14" ht="21.75" hidden="1" customHeight="1">
      <c r="B172" s="91" t="s">
        <v>518</v>
      </c>
      <c r="C172" s="92" t="s">
        <v>759</v>
      </c>
      <c r="D172" s="1960">
        <f>'6-3표준조사 1'!S235</f>
        <v>0</v>
      </c>
      <c r="E172" s="1960"/>
      <c r="F172" s="484"/>
      <c r="G172" s="91"/>
      <c r="H172" s="94"/>
      <c r="I172" s="95"/>
      <c r="J172" s="95"/>
      <c r="K172" s="95"/>
      <c r="L172" s="96"/>
      <c r="M172" s="95"/>
      <c r="N172" s="49">
        <f t="shared" si="3"/>
        <v>4</v>
      </c>
    </row>
    <row r="173" spans="1:14" ht="21.75" hidden="1" customHeight="1">
      <c r="B173" s="91" t="s">
        <v>517</v>
      </c>
      <c r="C173" s="92" t="s">
        <v>962</v>
      </c>
      <c r="D173" s="1968" t="str">
        <f>'6-3표준조사 1'!R231</f>
        <v>2년차</v>
      </c>
      <c r="E173" s="1968"/>
      <c r="F173" s="97"/>
      <c r="G173" s="97"/>
      <c r="H173" s="94"/>
      <c r="I173" s="95"/>
      <c r="J173" s="95"/>
      <c r="K173" s="95"/>
      <c r="L173" s="96"/>
      <c r="M173" s="95"/>
      <c r="N173" s="49">
        <f t="shared" si="3"/>
        <v>4</v>
      </c>
    </row>
    <row r="174" spans="1:14" ht="21.75" customHeight="1">
      <c r="A174" s="400">
        <f>IF(H137&gt;0,1,)</f>
        <v>1</v>
      </c>
      <c r="B174" s="1959" t="s">
        <v>773</v>
      </c>
      <c r="C174" s="1959"/>
      <c r="D174" s="1959"/>
      <c r="E174" s="1959"/>
      <c r="F174" s="1959"/>
      <c r="G174" s="1959"/>
      <c r="H174" s="1959"/>
      <c r="I174" s="1959"/>
      <c r="J174" s="1959"/>
      <c r="K174" s="1959"/>
      <c r="L174" s="1959"/>
      <c r="M174" s="1959"/>
      <c r="N174" s="49">
        <f t="shared" si="3"/>
        <v>4</v>
      </c>
    </row>
    <row r="175" spans="1:14" ht="21.75" customHeight="1">
      <c r="A175" s="400">
        <f>IF(H137&gt;0,1,)</f>
        <v>1</v>
      </c>
      <c r="B175" s="1969" t="s">
        <v>501</v>
      </c>
      <c r="C175" s="1969"/>
      <c r="D175" s="1970" t="s">
        <v>805</v>
      </c>
      <c r="E175" s="1970"/>
      <c r="F175" s="1970"/>
      <c r="G175" s="1970"/>
      <c r="H175" s="1970"/>
      <c r="I175" s="1971" t="s">
        <v>806</v>
      </c>
      <c r="J175" s="1971"/>
      <c r="K175" s="1971"/>
      <c r="L175" s="1971"/>
      <c r="M175" s="1971"/>
      <c r="N175" s="49">
        <f t="shared" si="3"/>
        <v>4</v>
      </c>
    </row>
    <row r="176" spans="1:14" ht="21.75" customHeight="1">
      <c r="A176" s="400">
        <f>IF(H137&gt;0,1,)</f>
        <v>1</v>
      </c>
      <c r="B176" s="1969"/>
      <c r="C176" s="1969"/>
      <c r="D176" s="1970"/>
      <c r="E176" s="1970"/>
      <c r="F176" s="1970"/>
      <c r="G176" s="1970"/>
      <c r="H176" s="1970"/>
      <c r="I176" s="98" t="s">
        <v>807</v>
      </c>
      <c r="J176" s="483" t="s">
        <v>808</v>
      </c>
      <c r="K176" s="483" t="s">
        <v>809</v>
      </c>
      <c r="L176" s="99" t="s">
        <v>810</v>
      </c>
      <c r="M176" s="483" t="s">
        <v>811</v>
      </c>
      <c r="N176" s="49">
        <f t="shared" si="3"/>
        <v>4</v>
      </c>
    </row>
    <row r="177" spans="1:14" ht="21.75" customHeight="1">
      <c r="A177" s="400">
        <f>IF(H137&gt;0,1,)</f>
        <v>1</v>
      </c>
      <c r="B177" s="1950" t="s">
        <v>531</v>
      </c>
      <c r="C177" s="1950"/>
      <c r="D177" s="1951" t="str">
        <f>'6-3표준조사 1'!P231</f>
        <v>완 (15˚ 이하)</v>
      </c>
      <c r="E177" s="1951"/>
      <c r="F177" s="1951"/>
      <c r="G177" s="1951"/>
      <c r="H177" s="1951"/>
      <c r="I177" s="485"/>
      <c r="J177" s="485" t="str">
        <f>IF(A140=0,"",IF(D177="완 (15˚ 이하)",0,IF(D177="중 (15˚ ~ 30˚)",5,IF(D177="급 (30˚ 초과)",10))))</f>
        <v/>
      </c>
      <c r="K177" s="485" t="str">
        <f>IF(A143=0,"",IF(D177="완 (15˚ 이하)",0,IF(D177="중 (15˚ ~ 30˚)",5,IF(D177="급 (30˚ 초과)",10))))</f>
        <v/>
      </c>
      <c r="L177" s="485">
        <f>IF(A151=0,"",IF(D177="완 (15˚ 이하)",0,IF(D177="중 (15˚ ~ 30˚)",5,IF(D177="급 (30˚ 초과)",10))))</f>
        <v>0</v>
      </c>
      <c r="M177" s="485" t="str">
        <f>IF(A161=0,"",IF(D177="완 (15˚ 이하)",0,IF(D177="중 (15˚ ~ 30˚)",5,IF(D177="급 (30˚ 초과)",10))))</f>
        <v/>
      </c>
      <c r="N177" s="49">
        <f t="shared" si="3"/>
        <v>4</v>
      </c>
    </row>
    <row r="178" spans="1:14" ht="21.75" customHeight="1">
      <c r="A178" s="400">
        <f>IF(H137&gt;0,1,)</f>
        <v>1</v>
      </c>
      <c r="B178" s="1972" t="s">
        <v>520</v>
      </c>
      <c r="C178" s="1972"/>
      <c r="D178" s="1951" t="str">
        <f>'6-3표준조사 1'!R231</f>
        <v>2년차</v>
      </c>
      <c r="E178" s="1951"/>
      <c r="F178" s="1951"/>
      <c r="G178" s="1951"/>
      <c r="H178" s="1951"/>
      <c r="I178" s="485"/>
      <c r="J178" s="485"/>
      <c r="K178" s="485" t="str">
        <f>IF(A143=0,"",IF(D178="당해 년도",0,IF(D178="2년차",5,IF(D178="3년차 이상",10))))</f>
        <v/>
      </c>
      <c r="L178" s="485"/>
      <c r="M178" s="485"/>
      <c r="N178" s="49">
        <f t="shared" si="3"/>
        <v>4</v>
      </c>
    </row>
    <row r="179" spans="1:14" ht="21.75" customHeight="1">
      <c r="A179" s="400">
        <f>IF(H137&gt;0,1,)</f>
        <v>1</v>
      </c>
      <c r="B179" s="1950" t="s">
        <v>519</v>
      </c>
      <c r="C179" s="1950"/>
      <c r="D179" s="1951" t="str">
        <f>'6-3표준조사 1'!Q231</f>
        <v>개소당1ha미만</v>
      </c>
      <c r="E179" s="1951"/>
      <c r="F179" s="1951"/>
      <c r="G179" s="1951"/>
      <c r="H179" s="1951"/>
      <c r="I179" s="1409"/>
      <c r="J179" s="1409" t="str">
        <f>IF(A140=0,"",IF(D179="개소당3ha이상",0,IF(D179="개소당1~3ha미만 ",5,IF(D179="개소당1ha미만",10))))</f>
        <v/>
      </c>
      <c r="K179" s="1409" t="str">
        <f>IF(A143=0,"",IF(D179="개소당3ha이상",0,IF(D179="개소당1~3ha미만 ",5,IF(D179="개소당1ha미만",10))))</f>
        <v/>
      </c>
      <c r="L179" s="1409">
        <f>IF(A151=0,"",IF(D179="개소당3ha이상",0,IF(D179="개소당1~3ha미만 ",5,IF(D179="개소당1ha미만",10))))</f>
        <v>10</v>
      </c>
      <c r="M179" s="1409" t="str">
        <f>IF(A161=0,"",IF(D179="개소당3ha이상",0,IF(D179="개소당1~3ha미만 ",5,IF(D179="개소당1ha미만",10))))</f>
        <v/>
      </c>
      <c r="N179" s="49">
        <f t="shared" si="3"/>
        <v>4</v>
      </c>
    </row>
    <row r="180" spans="1:14" ht="21.75" customHeight="1">
      <c r="A180" s="400">
        <f>IF(H137&gt;0,1,)</f>
        <v>1</v>
      </c>
      <c r="B180" s="1950" t="s">
        <v>514</v>
      </c>
      <c r="C180" s="1950"/>
      <c r="D180" s="1951"/>
      <c r="E180" s="1951"/>
      <c r="F180" s="1951"/>
      <c r="G180" s="1951"/>
      <c r="H180" s="1951"/>
      <c r="I180" s="485">
        <f>SUM(I177:I179)</f>
        <v>0</v>
      </c>
      <c r="J180" s="485">
        <f>SUM(J177:J179)</f>
        <v>0</v>
      </c>
      <c r="K180" s="485">
        <f>SUM(K177:K179)</f>
        <v>0</v>
      </c>
      <c r="L180" s="485">
        <f>SUM(L177:L179)</f>
        <v>10</v>
      </c>
      <c r="M180" s="485">
        <f>SUM(M177:M179)</f>
        <v>0</v>
      </c>
      <c r="N180" s="49">
        <f t="shared" si="3"/>
        <v>4</v>
      </c>
    </row>
    <row r="181" spans="1:14" ht="35.1" customHeight="1" thickBot="1">
      <c r="A181" s="400">
        <f>IF(H182&gt;0,1,)</f>
        <v>1</v>
      </c>
      <c r="B181" s="1943" t="s">
        <v>758</v>
      </c>
      <c r="C181" s="1943"/>
      <c r="D181" s="1943"/>
      <c r="E181" s="1943"/>
      <c r="F181" s="1943"/>
      <c r="G181" s="1943"/>
      <c r="H181" s="1943"/>
      <c r="I181" s="1943"/>
      <c r="J181" s="1943"/>
      <c r="K181" s="1943"/>
      <c r="L181" s="1943"/>
      <c r="M181" s="1943"/>
      <c r="N181" s="49">
        <f>IF(H$182&gt;0,5,)</f>
        <v>5</v>
      </c>
    </row>
    <row r="182" spans="1:14" ht="24.95" customHeight="1">
      <c r="A182" s="400">
        <f>IF(H182&gt;0,1,)</f>
        <v>1</v>
      </c>
      <c r="B182" s="1944" t="s">
        <v>774</v>
      </c>
      <c r="C182" s="1945"/>
      <c r="D182" s="1946" t="str">
        <f>CONCATENATE('6-3표준조사 1'!K304,"임반")</f>
        <v>61-0임반</v>
      </c>
      <c r="E182" s="1946"/>
      <c r="F182" s="1946" t="str">
        <f>CONCATENATE('6-3표준조사 1'!L304,"소반")</f>
        <v>64-0소반</v>
      </c>
      <c r="G182" s="1946"/>
      <c r="H182" s="1947">
        <f>'6-3표준조사 1'!Q304</f>
        <v>15</v>
      </c>
      <c r="I182" s="1947"/>
      <c r="J182" s="50"/>
      <c r="K182" s="51" t="s">
        <v>500</v>
      </c>
      <c r="L182" s="1948" t="str">
        <f>+'6-3표준조사 1'!R304</f>
        <v>모두베기</v>
      </c>
      <c r="M182" s="1949"/>
      <c r="N182" s="49">
        <f t="shared" ref="N182:N225" si="4">IF(H$182&gt;0,5,)</f>
        <v>5</v>
      </c>
    </row>
    <row r="183" spans="1:14" ht="21.75" customHeight="1">
      <c r="A183" s="400">
        <f>IF(H182&gt;0,1,)</f>
        <v>1</v>
      </c>
      <c r="B183" s="1961" t="s">
        <v>501</v>
      </c>
      <c r="C183" s="1962"/>
      <c r="D183" s="1963" t="s">
        <v>502</v>
      </c>
      <c r="E183" s="1962"/>
      <c r="F183" s="1964" t="s">
        <v>503</v>
      </c>
      <c r="G183" s="1965"/>
      <c r="H183" s="1964" t="s">
        <v>504</v>
      </c>
      <c r="I183" s="1965"/>
      <c r="J183" s="1963" t="s">
        <v>505</v>
      </c>
      <c r="K183" s="1962"/>
      <c r="L183" s="1966" t="s">
        <v>775</v>
      </c>
      <c r="M183" s="1952"/>
      <c r="N183" s="49">
        <f t="shared" si="4"/>
        <v>5</v>
      </c>
    </row>
    <row r="184" spans="1:14" ht="21.75" customHeight="1">
      <c r="A184" s="400">
        <f>IF(H182&gt;0,1,)</f>
        <v>1</v>
      </c>
      <c r="B184" s="52"/>
      <c r="C184" s="53" t="s">
        <v>506</v>
      </c>
      <c r="D184" s="54"/>
      <c r="E184" s="55" t="s">
        <v>507</v>
      </c>
      <c r="F184" s="54"/>
      <c r="G184" s="55" t="s">
        <v>507</v>
      </c>
      <c r="H184" s="54"/>
      <c r="I184" s="55" t="s">
        <v>507</v>
      </c>
      <c r="J184" s="56"/>
      <c r="K184" s="55" t="s">
        <v>508</v>
      </c>
      <c r="L184" s="1967"/>
      <c r="M184" s="1953"/>
      <c r="N184" s="49">
        <f t="shared" si="4"/>
        <v>5</v>
      </c>
    </row>
    <row r="185" spans="1:14" ht="21.75" hidden="1" customHeight="1">
      <c r="A185" s="400">
        <f>IF('6-3표준조사 1'!R304="둘레베기",1,)</f>
        <v>0</v>
      </c>
      <c r="B185" s="1954" t="s">
        <v>506</v>
      </c>
      <c r="C185" s="57" t="s">
        <v>538</v>
      </c>
      <c r="D185" s="60"/>
      <c r="E185" s="59"/>
      <c r="F185" s="60"/>
      <c r="G185" s="59"/>
      <c r="H185" s="60"/>
      <c r="I185" s="59"/>
      <c r="J185" s="61"/>
      <c r="K185" s="62"/>
      <c r="L185" s="102"/>
      <c r="M185" s="64">
        <f>M186</f>
        <v>0</v>
      </c>
      <c r="N185" s="49">
        <f t="shared" si="4"/>
        <v>5</v>
      </c>
    </row>
    <row r="186" spans="1:14" ht="21.75" hidden="1" customHeight="1">
      <c r="A186" s="400">
        <f>IF('6-3표준조사 1'!R304="둘레베기",1,)</f>
        <v>0</v>
      </c>
      <c r="B186" s="1955"/>
      <c r="C186" s="65" t="s">
        <v>760</v>
      </c>
      <c r="D186" s="103"/>
      <c r="E186" s="67"/>
      <c r="F186" s="68"/>
      <c r="G186" s="67"/>
      <c r="H186" s="68"/>
      <c r="I186" s="67"/>
      <c r="J186" s="69"/>
      <c r="K186" s="70"/>
      <c r="L186" s="71">
        <f>J225/100</f>
        <v>0</v>
      </c>
      <c r="M186" s="72">
        <f>ROUNDDOWN((H187*J187)+(H187*J187*L186),)</f>
        <v>0</v>
      </c>
      <c r="N186" s="49">
        <f t="shared" si="4"/>
        <v>5</v>
      </c>
    </row>
    <row r="187" spans="1:14" ht="21.75" hidden="1" customHeight="1">
      <c r="A187" s="400">
        <f>IF('6-3표준조사 1'!R304="둘레베기",1,)</f>
        <v>0</v>
      </c>
      <c r="B187" s="1955"/>
      <c r="C187" s="65" t="s">
        <v>761</v>
      </c>
      <c r="D187" s="103">
        <f>IF(A187&gt;0,D216,)</f>
        <v>0</v>
      </c>
      <c r="E187" s="67" t="s">
        <v>510</v>
      </c>
      <c r="F187" s="68">
        <v>0.18</v>
      </c>
      <c r="G187" s="67" t="s">
        <v>511</v>
      </c>
      <c r="H187" s="68">
        <f>ROUND(D187/100*F187,2)</f>
        <v>0</v>
      </c>
      <c r="I187" s="67" t="s">
        <v>509</v>
      </c>
      <c r="J187" s="69">
        <f>'7-1 단가조사'!L7</f>
        <v>172068</v>
      </c>
      <c r="K187" s="70" t="s">
        <v>539</v>
      </c>
      <c r="L187" s="71"/>
      <c r="M187" s="72"/>
      <c r="N187" s="49">
        <f t="shared" si="4"/>
        <v>5</v>
      </c>
    </row>
    <row r="188" spans="1:14" ht="21.75" hidden="1" customHeight="1">
      <c r="A188" s="400">
        <f>IF('6-3표준조사 1'!R304="줄베기",1,)</f>
        <v>0</v>
      </c>
      <c r="B188" s="1955"/>
      <c r="C188" s="57" t="s">
        <v>540</v>
      </c>
      <c r="D188" s="60"/>
      <c r="E188" s="59"/>
      <c r="F188" s="60"/>
      <c r="G188" s="59"/>
      <c r="H188" s="60"/>
      <c r="I188" s="59"/>
      <c r="J188" s="61"/>
      <c r="K188" s="62"/>
      <c r="L188" s="104"/>
      <c r="M188" s="64">
        <f>SUM(M189+M192+M195)</f>
        <v>0</v>
      </c>
      <c r="N188" s="49">
        <f t="shared" si="4"/>
        <v>5</v>
      </c>
    </row>
    <row r="189" spans="1:14" ht="21.75" hidden="1" customHeight="1">
      <c r="A189" s="400">
        <f>IF('6-3표준조사 1'!R304="줄베기",1,)</f>
        <v>0</v>
      </c>
      <c r="B189" s="1955"/>
      <c r="C189" s="65" t="s">
        <v>760</v>
      </c>
      <c r="D189" s="66"/>
      <c r="E189" s="67"/>
      <c r="F189" s="68"/>
      <c r="G189" s="67"/>
      <c r="H189" s="68"/>
      <c r="I189" s="67"/>
      <c r="J189" s="69"/>
      <c r="K189" s="70"/>
      <c r="L189" s="71">
        <f>K225/100</f>
        <v>0</v>
      </c>
      <c r="M189" s="72">
        <f>ROUNDDOWN((M190+M191)+((M190+M191)*L189),0)</f>
        <v>0</v>
      </c>
      <c r="N189" s="49">
        <f t="shared" si="4"/>
        <v>5</v>
      </c>
    </row>
    <row r="190" spans="1:14" ht="21.75" hidden="1" customHeight="1">
      <c r="A190" s="400">
        <f>IF('6-3표준조사 1'!R304="줄베기",1,)</f>
        <v>0</v>
      </c>
      <c r="B190" s="1955"/>
      <c r="C190" s="65" t="s">
        <v>762</v>
      </c>
      <c r="D190" s="66">
        <f>IF(A190&gt;0,D216,)</f>
        <v>0</v>
      </c>
      <c r="E190" s="67" t="s">
        <v>510</v>
      </c>
      <c r="F190" s="68">
        <v>7.0000000000000007E-2</v>
      </c>
      <c r="G190" s="67" t="s">
        <v>511</v>
      </c>
      <c r="H190" s="68">
        <f>ROUND(D190/100*F190,2)</f>
        <v>0</v>
      </c>
      <c r="I190" s="67" t="s">
        <v>509</v>
      </c>
      <c r="J190" s="69">
        <f>'7-1 단가조사'!L7</f>
        <v>172068</v>
      </c>
      <c r="K190" s="70" t="s">
        <v>539</v>
      </c>
      <c r="L190" s="71"/>
      <c r="M190" s="72">
        <f>ROUNDDOWN(H190*J190,)</f>
        <v>0</v>
      </c>
      <c r="N190" s="49">
        <f t="shared" si="4"/>
        <v>5</v>
      </c>
    </row>
    <row r="191" spans="1:14" ht="21.75" hidden="1" customHeight="1">
      <c r="A191" s="400">
        <f>IF('6-3표준조사 1'!R304="줄베기",1,)</f>
        <v>0</v>
      </c>
      <c r="B191" s="1955"/>
      <c r="C191" s="65" t="s">
        <v>763</v>
      </c>
      <c r="D191" s="75">
        <f>IF(A191&gt;0,1,)</f>
        <v>0</v>
      </c>
      <c r="E191" s="67" t="s">
        <v>406</v>
      </c>
      <c r="F191" s="68">
        <f>IF(D216&lt;=1500,$Q$8,IF(D216&gt;2999,$Q$10,$Q$9))</f>
        <v>2</v>
      </c>
      <c r="G191" s="67" t="s">
        <v>541</v>
      </c>
      <c r="H191" s="68">
        <f>ROUND(D191*F191,2)</f>
        <v>0</v>
      </c>
      <c r="I191" s="67" t="s">
        <v>509</v>
      </c>
      <c r="J191" s="69">
        <f>'7-1 단가조사'!L6</f>
        <v>226112</v>
      </c>
      <c r="K191" s="70" t="s">
        <v>542</v>
      </c>
      <c r="L191" s="71"/>
      <c r="M191" s="72">
        <f>ROUNDDOWN(H191*J191,)</f>
        <v>0</v>
      </c>
      <c r="N191" s="49">
        <f t="shared" si="4"/>
        <v>5</v>
      </c>
    </row>
    <row r="192" spans="1:14" ht="21.75" hidden="1" customHeight="1">
      <c r="A192" s="400">
        <f>IF('6-3표준조사 1'!R304="줄베기",1,)</f>
        <v>0</v>
      </c>
      <c r="B192" s="1955"/>
      <c r="C192" s="65" t="s">
        <v>764</v>
      </c>
      <c r="D192" s="66"/>
      <c r="E192" s="67"/>
      <c r="F192" s="68"/>
      <c r="G192" s="67"/>
      <c r="H192" s="68"/>
      <c r="I192" s="67"/>
      <c r="J192" s="69"/>
      <c r="K192" s="70"/>
      <c r="L192" s="73"/>
      <c r="M192" s="72">
        <f>M193+M194</f>
        <v>0</v>
      </c>
      <c r="N192" s="49">
        <f t="shared" si="4"/>
        <v>5</v>
      </c>
    </row>
    <row r="193" spans="1:14" ht="21.75" hidden="1" customHeight="1">
      <c r="A193" s="400">
        <f>IF('6-3표준조사 1'!R304="줄베기",1,)</f>
        <v>0</v>
      </c>
      <c r="B193" s="1955"/>
      <c r="C193" s="65" t="s">
        <v>765</v>
      </c>
      <c r="D193" s="75">
        <f>H191</f>
        <v>0</v>
      </c>
      <c r="E193" s="67" t="s">
        <v>541</v>
      </c>
      <c r="F193" s="68">
        <v>5</v>
      </c>
      <c r="G193" s="67" t="s">
        <v>512</v>
      </c>
      <c r="H193" s="68">
        <f>ROUND(D193*F193,2)</f>
        <v>0</v>
      </c>
      <c r="I193" s="67" t="s">
        <v>513</v>
      </c>
      <c r="J193" s="69">
        <f>'7-1 단가조사'!L11</f>
        <v>1720</v>
      </c>
      <c r="K193" s="70" t="s">
        <v>543</v>
      </c>
      <c r="L193" s="73"/>
      <c r="M193" s="72">
        <f>ROUNDDOWN(H193*J193,)</f>
        <v>0</v>
      </c>
      <c r="N193" s="49">
        <f t="shared" si="4"/>
        <v>5</v>
      </c>
    </row>
    <row r="194" spans="1:14" ht="21.75" hidden="1" customHeight="1">
      <c r="A194" s="400">
        <f>IF('6-3표준조사 1'!R304="줄베기",1,)</f>
        <v>0</v>
      </c>
      <c r="B194" s="1955"/>
      <c r="C194" s="65" t="s">
        <v>766</v>
      </c>
      <c r="D194" s="66">
        <f>M193</f>
        <v>0</v>
      </c>
      <c r="E194" s="67" t="s">
        <v>545</v>
      </c>
      <c r="F194" s="68">
        <v>0.1</v>
      </c>
      <c r="G194" s="67" t="s">
        <v>546</v>
      </c>
      <c r="H194" s="68"/>
      <c r="I194" s="67"/>
      <c r="J194" s="69"/>
      <c r="K194" s="70"/>
      <c r="L194" s="73"/>
      <c r="M194" s="72">
        <f>ROUNDDOWN(D194*F194,)</f>
        <v>0</v>
      </c>
      <c r="N194" s="49">
        <f t="shared" si="4"/>
        <v>5</v>
      </c>
    </row>
    <row r="195" spans="1:14" ht="21.75" hidden="1" customHeight="1">
      <c r="A195" s="400">
        <f>IF('6-3표준조사 1'!R304="줄베기",1,)</f>
        <v>0</v>
      </c>
      <c r="B195" s="1955"/>
      <c r="C195" s="105" t="s">
        <v>767</v>
      </c>
      <c r="D195" s="106">
        <f>D193</f>
        <v>0</v>
      </c>
      <c r="E195" s="107" t="s">
        <v>547</v>
      </c>
      <c r="F195" s="108">
        <v>8.3999999999999995E-3</v>
      </c>
      <c r="G195" s="107" t="s">
        <v>548</v>
      </c>
      <c r="H195" s="109"/>
      <c r="I195" s="107"/>
      <c r="J195" s="110">
        <f>'7-1 단가조사'!L14</f>
        <v>610000</v>
      </c>
      <c r="K195" s="111" t="s">
        <v>544</v>
      </c>
      <c r="L195" s="112"/>
      <c r="M195" s="113">
        <f>ROUNDDOWN(D195*F195*J195,)</f>
        <v>0</v>
      </c>
      <c r="N195" s="49">
        <f t="shared" si="4"/>
        <v>5</v>
      </c>
    </row>
    <row r="196" spans="1:14" ht="21.75" customHeight="1">
      <c r="A196" s="400">
        <f>IF('6-3표준조사 1'!R304="모두베기",1,)</f>
        <v>1</v>
      </c>
      <c r="B196" s="1955"/>
      <c r="C196" s="57" t="s">
        <v>549</v>
      </c>
      <c r="D196" s="58"/>
      <c r="E196" s="59"/>
      <c r="F196" s="60"/>
      <c r="G196" s="59"/>
      <c r="H196" s="60"/>
      <c r="I196" s="59"/>
      <c r="J196" s="61"/>
      <c r="K196" s="62"/>
      <c r="L196" s="63"/>
      <c r="M196" s="64">
        <f>M197+M202+M205</f>
        <v>1008006</v>
      </c>
      <c r="N196" s="49">
        <f t="shared" si="4"/>
        <v>5</v>
      </c>
    </row>
    <row r="197" spans="1:14" ht="21.75" customHeight="1">
      <c r="A197" s="400">
        <f>IF('6-3표준조사 1'!R304="모두베기",1,)</f>
        <v>1</v>
      </c>
      <c r="B197" s="1955"/>
      <c r="C197" s="65" t="s">
        <v>760</v>
      </c>
      <c r="D197" s="66"/>
      <c r="E197" s="67"/>
      <c r="F197" s="68"/>
      <c r="G197" s="67"/>
      <c r="H197" s="68"/>
      <c r="I197" s="67"/>
      <c r="J197" s="69"/>
      <c r="K197" s="70"/>
      <c r="L197" s="71">
        <f>L225/100</f>
        <v>0.05</v>
      </c>
      <c r="M197" s="72">
        <f>M198+M199+M200+M201</f>
        <v>949670</v>
      </c>
      <c r="N197" s="49">
        <f t="shared" si="4"/>
        <v>5</v>
      </c>
    </row>
    <row r="198" spans="1:14" ht="21.75" customHeight="1">
      <c r="A198" s="400">
        <f>IF('6-3표준조사 1'!R304="모두베기",1,)</f>
        <v>1</v>
      </c>
      <c r="B198" s="1955"/>
      <c r="C198" s="65" t="s">
        <v>762</v>
      </c>
      <c r="D198" s="1433"/>
      <c r="E198" s="67" t="s">
        <v>510</v>
      </c>
      <c r="F198" s="68">
        <v>7.0000000000000007E-2</v>
      </c>
      <c r="G198" s="67" t="s">
        <v>511</v>
      </c>
      <c r="H198" s="68">
        <f>ROUND(D198/100*F198,2)</f>
        <v>0</v>
      </c>
      <c r="I198" s="67" t="s">
        <v>509</v>
      </c>
      <c r="J198" s="69">
        <f>'7-1 단가조사'!L7</f>
        <v>172068</v>
      </c>
      <c r="K198" s="70" t="s">
        <v>539</v>
      </c>
      <c r="L198" s="73"/>
      <c r="M198" s="72">
        <f>ROUNDDOWN(ROUND((H198+(H198*(L197))),2)*J198,0)</f>
        <v>0</v>
      </c>
      <c r="N198" s="49">
        <f t="shared" si="4"/>
        <v>5</v>
      </c>
    </row>
    <row r="199" spans="1:14" ht="21.75" customHeight="1">
      <c r="A199" s="400">
        <f>IF('6-3표준조사 1'!R304="모두베기",1,)</f>
        <v>1</v>
      </c>
      <c r="B199" s="1955"/>
      <c r="C199" s="74" t="s">
        <v>965</v>
      </c>
      <c r="D199" s="75">
        <f>IF(A199&gt;0,IF(D218="당해 년도",1,),)</f>
        <v>0</v>
      </c>
      <c r="E199" s="67" t="s">
        <v>406</v>
      </c>
      <c r="F199" s="68">
        <v>3.5</v>
      </c>
      <c r="G199" s="67" t="s">
        <v>541</v>
      </c>
      <c r="H199" s="68">
        <f>ROUND(D199*F199,2)</f>
        <v>0</v>
      </c>
      <c r="I199" s="67" t="s">
        <v>509</v>
      </c>
      <c r="J199" s="69">
        <f>'7-1 단가조사'!L6</f>
        <v>226112</v>
      </c>
      <c r="K199" s="70" t="s">
        <v>542</v>
      </c>
      <c r="L199" s="73"/>
      <c r="M199" s="72">
        <f>ROUNDDOWN(ROUND((H199+(H199*(L197))),2)*J199,0)</f>
        <v>0</v>
      </c>
      <c r="N199" s="49">
        <f t="shared" si="4"/>
        <v>5</v>
      </c>
    </row>
    <row r="200" spans="1:14" ht="21.75" customHeight="1">
      <c r="A200" s="400">
        <f>IF('6-3표준조사 1'!R304="모두베기",1,)</f>
        <v>1</v>
      </c>
      <c r="B200" s="1955"/>
      <c r="C200" s="74" t="s">
        <v>966</v>
      </c>
      <c r="D200" s="75">
        <f>IF(A200&gt;0,IF(D218="2년차",1,),)</f>
        <v>1</v>
      </c>
      <c r="E200" s="67" t="s">
        <v>406</v>
      </c>
      <c r="F200" s="68">
        <v>4</v>
      </c>
      <c r="G200" s="67" t="s">
        <v>541</v>
      </c>
      <c r="H200" s="68">
        <f>ROUND(D200*F200,2)</f>
        <v>4</v>
      </c>
      <c r="I200" s="67" t="s">
        <v>509</v>
      </c>
      <c r="J200" s="69">
        <f>'7-1 단가조사'!L6</f>
        <v>226112</v>
      </c>
      <c r="K200" s="70" t="s">
        <v>542</v>
      </c>
      <c r="L200" s="73"/>
      <c r="M200" s="72">
        <f>ROUNDDOWN(ROUND((H200+(H200*(L197))),2)*J200,0)</f>
        <v>949670</v>
      </c>
      <c r="N200" s="49">
        <f t="shared" si="4"/>
        <v>5</v>
      </c>
    </row>
    <row r="201" spans="1:14" ht="21.75" customHeight="1">
      <c r="A201" s="400">
        <f>IF('6-3표준조사 1'!R304="모두베기",1,)</f>
        <v>1</v>
      </c>
      <c r="B201" s="1955"/>
      <c r="C201" s="74" t="s">
        <v>967</v>
      </c>
      <c r="D201" s="75">
        <f>IF(A201&gt;0,IF(D218="3년차 이상",1,),)</f>
        <v>0</v>
      </c>
      <c r="E201" s="67" t="s">
        <v>406</v>
      </c>
      <c r="F201" s="68">
        <v>5</v>
      </c>
      <c r="G201" s="67" t="s">
        <v>541</v>
      </c>
      <c r="H201" s="68">
        <f>ROUND(D201*F201,2)</f>
        <v>0</v>
      </c>
      <c r="I201" s="67" t="s">
        <v>509</v>
      </c>
      <c r="J201" s="69">
        <f>'7-1 단가조사'!L6</f>
        <v>226112</v>
      </c>
      <c r="K201" s="70" t="s">
        <v>542</v>
      </c>
      <c r="L201" s="73"/>
      <c r="M201" s="72">
        <f>ROUNDDOWN(ROUND((H201+(H201*(L197))),2)*J201,0)</f>
        <v>0</v>
      </c>
      <c r="N201" s="49">
        <f t="shared" si="4"/>
        <v>5</v>
      </c>
    </row>
    <row r="202" spans="1:14" ht="21.75" customHeight="1">
      <c r="A202" s="400">
        <f>IF('6-3표준조사 1'!R304="모두베기",1,)</f>
        <v>1</v>
      </c>
      <c r="B202" s="1955"/>
      <c r="C202" s="65" t="s">
        <v>764</v>
      </c>
      <c r="D202" s="66"/>
      <c r="E202" s="67"/>
      <c r="F202" s="68"/>
      <c r="G202" s="67"/>
      <c r="H202" s="68"/>
      <c r="I202" s="67"/>
      <c r="J202" s="69"/>
      <c r="K202" s="70"/>
      <c r="L202" s="73"/>
      <c r="M202" s="72">
        <f>M203+M204</f>
        <v>37840</v>
      </c>
      <c r="N202" s="49">
        <f t="shared" si="4"/>
        <v>5</v>
      </c>
    </row>
    <row r="203" spans="1:14" ht="21.75" customHeight="1">
      <c r="A203" s="400">
        <f>IF('6-3표준조사 1'!R304="모두베기",1,)</f>
        <v>1</v>
      </c>
      <c r="B203" s="1955"/>
      <c r="C203" s="65" t="s">
        <v>765</v>
      </c>
      <c r="D203" s="75">
        <f>(H199+H200+H201)</f>
        <v>4</v>
      </c>
      <c r="E203" s="67" t="s">
        <v>541</v>
      </c>
      <c r="F203" s="68">
        <v>5</v>
      </c>
      <c r="G203" s="67" t="s">
        <v>512</v>
      </c>
      <c r="H203" s="68">
        <f>ROUND(D203*F203,2)</f>
        <v>20</v>
      </c>
      <c r="I203" s="67" t="s">
        <v>513</v>
      </c>
      <c r="J203" s="69">
        <f>'7-1 단가조사'!L11</f>
        <v>1720</v>
      </c>
      <c r="K203" s="70" t="s">
        <v>543</v>
      </c>
      <c r="L203" s="73"/>
      <c r="M203" s="72">
        <f>ROUNDDOWN(H203*J203,)</f>
        <v>34400</v>
      </c>
      <c r="N203" s="49">
        <f t="shared" si="4"/>
        <v>5</v>
      </c>
    </row>
    <row r="204" spans="1:14" ht="21.75" customHeight="1">
      <c r="A204" s="400">
        <f>IF('6-3표준조사 1'!R304="모두베기",1,)</f>
        <v>1</v>
      </c>
      <c r="B204" s="1955"/>
      <c r="C204" s="65" t="s">
        <v>766</v>
      </c>
      <c r="D204" s="66">
        <f>M203</f>
        <v>34400</v>
      </c>
      <c r="E204" s="67" t="s">
        <v>545</v>
      </c>
      <c r="F204" s="68">
        <v>0.1</v>
      </c>
      <c r="G204" s="67" t="s">
        <v>546</v>
      </c>
      <c r="H204" s="68"/>
      <c r="I204" s="67"/>
      <c r="J204" s="69"/>
      <c r="K204" s="70"/>
      <c r="L204" s="73"/>
      <c r="M204" s="72">
        <f>ROUNDDOWN(D204*F204,)</f>
        <v>3440</v>
      </c>
      <c r="N204" s="49">
        <f t="shared" si="4"/>
        <v>5</v>
      </c>
    </row>
    <row r="205" spans="1:14" ht="21.75" customHeight="1">
      <c r="A205" s="400">
        <f>IF('6-3표준조사 1'!R304="모두베기",1,)</f>
        <v>1</v>
      </c>
      <c r="B205" s="1955"/>
      <c r="C205" s="76" t="s">
        <v>767</v>
      </c>
      <c r="D205" s="77">
        <f>D203</f>
        <v>4</v>
      </c>
      <c r="E205" s="78" t="s">
        <v>547</v>
      </c>
      <c r="F205" s="79">
        <v>8.3999999999999995E-3</v>
      </c>
      <c r="G205" s="78" t="s">
        <v>548</v>
      </c>
      <c r="H205" s="80"/>
      <c r="I205" s="78"/>
      <c r="J205" s="81">
        <f>'7-1 단가조사'!L14</f>
        <v>610000</v>
      </c>
      <c r="K205" s="82" t="s">
        <v>544</v>
      </c>
      <c r="L205" s="83"/>
      <c r="M205" s="84">
        <f>ROUNDDOWN(D205*F205*J205,)</f>
        <v>20496</v>
      </c>
      <c r="N205" s="49">
        <f t="shared" si="4"/>
        <v>5</v>
      </c>
    </row>
    <row r="206" spans="1:14" ht="21.75" hidden="1" customHeight="1">
      <c r="A206" s="400">
        <f>IF('6-3표준조사 1'!R304="맹아제거",1,)</f>
        <v>0</v>
      </c>
      <c r="B206" s="1955"/>
      <c r="C206" s="57" t="s">
        <v>550</v>
      </c>
      <c r="D206" s="60"/>
      <c r="E206" s="59"/>
      <c r="F206" s="60"/>
      <c r="G206" s="59"/>
      <c r="H206" s="60"/>
      <c r="I206" s="59"/>
      <c r="J206" s="61"/>
      <c r="K206" s="62"/>
      <c r="L206" s="102"/>
      <c r="M206" s="64">
        <f>M207</f>
        <v>0</v>
      </c>
      <c r="N206" s="49">
        <f t="shared" si="4"/>
        <v>5</v>
      </c>
    </row>
    <row r="207" spans="1:14" ht="21.75" hidden="1" customHeight="1">
      <c r="A207" s="400">
        <f>IF('6-3표준조사 1'!R304="맹아제거",1,)</f>
        <v>0</v>
      </c>
      <c r="B207" s="1955"/>
      <c r="C207" s="65" t="s">
        <v>760</v>
      </c>
      <c r="D207" s="103"/>
      <c r="E207" s="67"/>
      <c r="F207" s="68"/>
      <c r="G207" s="67"/>
      <c r="H207" s="68"/>
      <c r="I207" s="67"/>
      <c r="J207" s="69"/>
      <c r="K207" s="70"/>
      <c r="L207" s="71">
        <f>M225/100</f>
        <v>0</v>
      </c>
      <c r="M207" s="72">
        <f>ROUNDDOWN((H208*J208)+(H208*J208*L207),)</f>
        <v>0</v>
      </c>
      <c r="N207" s="49">
        <f t="shared" si="4"/>
        <v>5</v>
      </c>
    </row>
    <row r="208" spans="1:14" ht="21.75" hidden="1" customHeight="1">
      <c r="A208" s="400">
        <f>IF('6-3표준조사 1'!R304="맹아제거",1,)</f>
        <v>0</v>
      </c>
      <c r="B208" s="1955"/>
      <c r="C208" s="65" t="s">
        <v>768</v>
      </c>
      <c r="D208" s="103">
        <v>0</v>
      </c>
      <c r="E208" s="67" t="s">
        <v>510</v>
      </c>
      <c r="F208" s="68">
        <v>0.2</v>
      </c>
      <c r="G208" s="67" t="s">
        <v>511</v>
      </c>
      <c r="H208" s="68">
        <f>ROUND(D208/100*F208,2)</f>
        <v>0</v>
      </c>
      <c r="I208" s="67" t="s">
        <v>509</v>
      </c>
      <c r="J208" s="69">
        <f>'7-1 단가조사'!L7</f>
        <v>172068</v>
      </c>
      <c r="K208" s="70" t="s">
        <v>539</v>
      </c>
      <c r="L208" s="71">
        <f>M225/100</f>
        <v>0</v>
      </c>
      <c r="M208" s="72"/>
      <c r="N208" s="49">
        <f t="shared" si="4"/>
        <v>5</v>
      </c>
    </row>
    <row r="209" spans="1:14" ht="21.75" customHeight="1">
      <c r="A209" s="400">
        <f>IF(H182&gt;0,1,)</f>
        <v>1</v>
      </c>
      <c r="B209" s="1954" t="s">
        <v>514</v>
      </c>
      <c r="C209" s="57" t="s">
        <v>551</v>
      </c>
      <c r="D209" s="60"/>
      <c r="E209" s="59"/>
      <c r="F209" s="60"/>
      <c r="G209" s="59"/>
      <c r="H209" s="60"/>
      <c r="I209" s="59"/>
      <c r="J209" s="61"/>
      <c r="K209" s="62"/>
      <c r="L209" s="63"/>
      <c r="M209" s="64">
        <f>SUM(M210,M212,M213)</f>
        <v>1008006</v>
      </c>
      <c r="N209" s="49">
        <f t="shared" si="4"/>
        <v>5</v>
      </c>
    </row>
    <row r="210" spans="1:14" ht="21.75" customHeight="1">
      <c r="A210" s="400">
        <f>IF(H182&gt;0,1,)</f>
        <v>1</v>
      </c>
      <c r="B210" s="1956"/>
      <c r="C210" s="65" t="s">
        <v>769</v>
      </c>
      <c r="D210" s="68"/>
      <c r="E210" s="67"/>
      <c r="F210" s="68"/>
      <c r="G210" s="67"/>
      <c r="H210" s="68"/>
      <c r="I210" s="67"/>
      <c r="J210" s="69"/>
      <c r="K210" s="70"/>
      <c r="L210" s="73"/>
      <c r="M210" s="72">
        <f>M211</f>
        <v>949670</v>
      </c>
      <c r="N210" s="49">
        <f t="shared" si="4"/>
        <v>5</v>
      </c>
    </row>
    <row r="211" spans="1:14" ht="21.75" customHeight="1">
      <c r="A211" s="400">
        <f>IF(H182&gt;0,1,)</f>
        <v>1</v>
      </c>
      <c r="B211" s="1956"/>
      <c r="C211" s="65" t="s">
        <v>770</v>
      </c>
      <c r="D211" s="68"/>
      <c r="E211" s="67"/>
      <c r="F211" s="68"/>
      <c r="G211" s="67"/>
      <c r="H211" s="68"/>
      <c r="I211" s="67"/>
      <c r="J211" s="69"/>
      <c r="K211" s="70"/>
      <c r="L211" s="73"/>
      <c r="M211" s="72">
        <f>M186+M189+M197+M207</f>
        <v>949670</v>
      </c>
      <c r="N211" s="49">
        <f t="shared" si="4"/>
        <v>5</v>
      </c>
    </row>
    <row r="212" spans="1:14" ht="21.75" customHeight="1">
      <c r="A212" s="400">
        <f>IF(H182&gt;0,1,)</f>
        <v>1</v>
      </c>
      <c r="B212" s="1956"/>
      <c r="C212" s="65" t="s">
        <v>771</v>
      </c>
      <c r="D212" s="68"/>
      <c r="E212" s="67"/>
      <c r="F212" s="68"/>
      <c r="G212" s="67"/>
      <c r="H212" s="68"/>
      <c r="I212" s="67"/>
      <c r="J212" s="69"/>
      <c r="K212" s="70"/>
      <c r="L212" s="73"/>
      <c r="M212" s="72">
        <f>M192+M202</f>
        <v>37840</v>
      </c>
      <c r="N212" s="49">
        <f t="shared" si="4"/>
        <v>5</v>
      </c>
    </row>
    <row r="213" spans="1:14" ht="21.75" customHeight="1" thickBot="1">
      <c r="A213" s="400">
        <f>IF(H182&gt;0,1,)</f>
        <v>1</v>
      </c>
      <c r="B213" s="1957"/>
      <c r="C213" s="76" t="s">
        <v>772</v>
      </c>
      <c r="D213" s="85"/>
      <c r="E213" s="86"/>
      <c r="F213" s="85"/>
      <c r="G213" s="86"/>
      <c r="H213" s="85"/>
      <c r="I213" s="86"/>
      <c r="J213" s="87"/>
      <c r="K213" s="88"/>
      <c r="L213" s="89"/>
      <c r="M213" s="90">
        <f>M195+M205</f>
        <v>20496</v>
      </c>
      <c r="N213" s="49">
        <f t="shared" si="4"/>
        <v>5</v>
      </c>
    </row>
    <row r="214" spans="1:14" ht="21.75" customHeight="1">
      <c r="A214" s="400">
        <f>IF(H182&gt;0,1,)</f>
        <v>1</v>
      </c>
      <c r="B214" s="1958" t="s">
        <v>515</v>
      </c>
      <c r="C214" s="1958"/>
      <c r="D214" s="1958"/>
      <c r="E214" s="1958"/>
      <c r="F214" s="1958"/>
      <c r="G214" s="1958"/>
      <c r="H214" s="1958"/>
      <c r="I214" s="1958"/>
      <c r="J214" s="1958"/>
      <c r="K214" s="1958"/>
      <c r="L214" s="1958"/>
      <c r="M214" s="1958"/>
      <c r="N214" s="49">
        <f t="shared" si="4"/>
        <v>5</v>
      </c>
    </row>
    <row r="215" spans="1:14" ht="21.75" customHeight="1">
      <c r="A215" s="400">
        <f>IF(H182&gt;0,1,)</f>
        <v>1</v>
      </c>
      <c r="B215" s="1959" t="s">
        <v>516</v>
      </c>
      <c r="C215" s="1959"/>
      <c r="D215" s="1959"/>
      <c r="E215" s="1959"/>
      <c r="F215" s="1959"/>
      <c r="G215" s="1959"/>
      <c r="H215" s="1959"/>
      <c r="I215" s="1959"/>
      <c r="J215" s="1959"/>
      <c r="K215" s="1959"/>
      <c r="L215" s="1959"/>
      <c r="M215" s="1959"/>
      <c r="N215" s="49">
        <f t="shared" si="4"/>
        <v>5</v>
      </c>
    </row>
    <row r="216" spans="1:14" ht="21.75" customHeight="1">
      <c r="A216" s="400">
        <f>IF(H182&gt;0,1,)</f>
        <v>1</v>
      </c>
      <c r="B216" s="91" t="s">
        <v>517</v>
      </c>
      <c r="C216" s="92" t="s">
        <v>1025</v>
      </c>
      <c r="D216" s="439">
        <f>'6-3표준조사 1'!Q310</f>
        <v>2306</v>
      </c>
      <c r="E216" s="91" t="s">
        <v>510</v>
      </c>
      <c r="F216" s="484"/>
      <c r="G216" s="91"/>
      <c r="H216" s="94"/>
      <c r="I216" s="95"/>
      <c r="J216" s="95"/>
      <c r="K216" s="95"/>
      <c r="L216" s="96"/>
      <c r="M216" s="95"/>
      <c r="N216" s="49">
        <f t="shared" si="4"/>
        <v>5</v>
      </c>
    </row>
    <row r="217" spans="1:14" ht="21.75" hidden="1" customHeight="1">
      <c r="B217" s="91" t="s">
        <v>518</v>
      </c>
      <c r="C217" s="92" t="s">
        <v>759</v>
      </c>
      <c r="D217" s="1960">
        <f>'6-3표준조사 1'!S310</f>
        <v>0</v>
      </c>
      <c r="E217" s="1960"/>
      <c r="F217" s="484"/>
      <c r="G217" s="91"/>
      <c r="H217" s="94"/>
      <c r="I217" s="95"/>
      <c r="J217" s="95"/>
      <c r="K217" s="95"/>
      <c r="L217" s="96"/>
      <c r="M217" s="95"/>
      <c r="N217" s="49">
        <f t="shared" si="4"/>
        <v>5</v>
      </c>
    </row>
    <row r="218" spans="1:14" ht="21.75" hidden="1" customHeight="1">
      <c r="B218" s="91" t="s">
        <v>517</v>
      </c>
      <c r="C218" s="92" t="s">
        <v>962</v>
      </c>
      <c r="D218" s="1968" t="str">
        <f>'6-3표준조사 1'!R306</f>
        <v>2년차</v>
      </c>
      <c r="E218" s="1968"/>
      <c r="F218" s="97"/>
      <c r="G218" s="97"/>
      <c r="H218" s="94"/>
      <c r="I218" s="95"/>
      <c r="J218" s="95"/>
      <c r="K218" s="95"/>
      <c r="L218" s="96"/>
      <c r="M218" s="95"/>
      <c r="N218" s="49">
        <f t="shared" si="4"/>
        <v>5</v>
      </c>
    </row>
    <row r="219" spans="1:14" ht="21.75" customHeight="1">
      <c r="A219" s="400">
        <f>IF(H182&gt;0,1,)</f>
        <v>1</v>
      </c>
      <c r="B219" s="1959" t="s">
        <v>773</v>
      </c>
      <c r="C219" s="1959"/>
      <c r="D219" s="1959"/>
      <c r="E219" s="1959"/>
      <c r="F219" s="1959"/>
      <c r="G219" s="1959"/>
      <c r="H219" s="1959"/>
      <c r="I219" s="1959"/>
      <c r="J219" s="1959"/>
      <c r="K219" s="1959"/>
      <c r="L219" s="1959"/>
      <c r="M219" s="1959"/>
      <c r="N219" s="49">
        <f t="shared" si="4"/>
        <v>5</v>
      </c>
    </row>
    <row r="220" spans="1:14" ht="21.75" customHeight="1">
      <c r="A220" s="400">
        <f>IF(H182&gt;0,1,)</f>
        <v>1</v>
      </c>
      <c r="B220" s="1969" t="s">
        <v>501</v>
      </c>
      <c r="C220" s="1969"/>
      <c r="D220" s="1970" t="s">
        <v>805</v>
      </c>
      <c r="E220" s="1970"/>
      <c r="F220" s="1970"/>
      <c r="G220" s="1970"/>
      <c r="H220" s="1970"/>
      <c r="I220" s="1971" t="s">
        <v>806</v>
      </c>
      <c r="J220" s="1971"/>
      <c r="K220" s="1971"/>
      <c r="L220" s="1971"/>
      <c r="M220" s="1971"/>
      <c r="N220" s="49">
        <f t="shared" si="4"/>
        <v>5</v>
      </c>
    </row>
    <row r="221" spans="1:14" ht="21.75" customHeight="1">
      <c r="A221" s="400">
        <f>IF(H182&gt;0,1,)</f>
        <v>1</v>
      </c>
      <c r="B221" s="1969"/>
      <c r="C221" s="1969"/>
      <c r="D221" s="1970"/>
      <c r="E221" s="1970"/>
      <c r="F221" s="1970"/>
      <c r="G221" s="1970"/>
      <c r="H221" s="1970"/>
      <c r="I221" s="98" t="s">
        <v>807</v>
      </c>
      <c r="J221" s="483" t="s">
        <v>808</v>
      </c>
      <c r="K221" s="483" t="s">
        <v>809</v>
      </c>
      <c r="L221" s="99" t="s">
        <v>810</v>
      </c>
      <c r="M221" s="483" t="s">
        <v>811</v>
      </c>
      <c r="N221" s="49">
        <f t="shared" si="4"/>
        <v>5</v>
      </c>
    </row>
    <row r="222" spans="1:14" ht="21.75" customHeight="1">
      <c r="A222" s="400">
        <f>IF(H182&gt;0,1,)</f>
        <v>1</v>
      </c>
      <c r="B222" s="1950" t="s">
        <v>531</v>
      </c>
      <c r="C222" s="1950"/>
      <c r="D222" s="1951" t="str">
        <f>'6-3표준조사 1'!P306</f>
        <v>중 (15˚ ~ 30˚)</v>
      </c>
      <c r="E222" s="1951"/>
      <c r="F222" s="1951"/>
      <c r="G222" s="1951"/>
      <c r="H222" s="1951"/>
      <c r="I222" s="485"/>
      <c r="J222" s="485" t="str">
        <f>IF(A185=0,"",IF(D222="완 (15˚ 이하)",0,IF(D222="중 (15˚ ~ 30˚)",5,IF(D222="급 (30˚ 초과)",10))))</f>
        <v/>
      </c>
      <c r="K222" s="485" t="str">
        <f>IF(A188=0,"",IF(D222="완 (15˚ 이하)",0,IF(D222="중 (15˚ ~ 30˚)",5,IF(D222="급 (30˚ 초과)",10))))</f>
        <v/>
      </c>
      <c r="L222" s="485">
        <f>IF(A196=0,"",IF(D222="완 (15˚ 이하)",0,IF(D222="중 (15˚ ~ 30˚)",5,IF(D222="급 (30˚ 초과)",10))))</f>
        <v>5</v>
      </c>
      <c r="M222" s="485" t="str">
        <f>IF(A206=0,"",IF(D222="완 (15˚ 이하)",0,IF(D222="중 (15˚ ~ 30˚)",5,IF(D222="급 (30˚ 초과)",10))))</f>
        <v/>
      </c>
      <c r="N222" s="49">
        <f t="shared" si="4"/>
        <v>5</v>
      </c>
    </row>
    <row r="223" spans="1:14" ht="21.75" customHeight="1">
      <c r="A223" s="400">
        <f>IF(H182&gt;0,1,)</f>
        <v>1</v>
      </c>
      <c r="B223" s="1972" t="s">
        <v>520</v>
      </c>
      <c r="C223" s="1972"/>
      <c r="D223" s="1951" t="str">
        <f>'6-3표준조사 1'!R306</f>
        <v>2년차</v>
      </c>
      <c r="E223" s="1951"/>
      <c r="F223" s="1951"/>
      <c r="G223" s="1951"/>
      <c r="H223" s="1951"/>
      <c r="I223" s="485"/>
      <c r="J223" s="485"/>
      <c r="K223" s="485" t="str">
        <f>IF(A188=0,"",IF(D223="당해 년도",0,IF(D223="2년차",5,IF(D223="3년차 이상",10))))</f>
        <v/>
      </c>
      <c r="L223" s="485"/>
      <c r="M223" s="485"/>
      <c r="N223" s="49">
        <f t="shared" si="4"/>
        <v>5</v>
      </c>
    </row>
    <row r="224" spans="1:14" ht="21.75" customHeight="1">
      <c r="A224" s="400">
        <f>IF(H182&gt;0,1,)</f>
        <v>1</v>
      </c>
      <c r="B224" s="1950" t="s">
        <v>519</v>
      </c>
      <c r="C224" s="1950"/>
      <c r="D224" s="1951" t="str">
        <f>'6-3표준조사 1'!Q306</f>
        <v>개소당3ha이상</v>
      </c>
      <c r="E224" s="1951"/>
      <c r="F224" s="1951"/>
      <c r="G224" s="1951"/>
      <c r="H224" s="1951"/>
      <c r="I224" s="1409"/>
      <c r="J224" s="1409" t="str">
        <f>IF(A185=0,"",IF(D224="개소당3ha이상",0,IF(D224="개소당1~3ha미만 ",5,IF(D224="개소당1ha미만",10))))</f>
        <v/>
      </c>
      <c r="K224" s="1409" t="str">
        <f>IF(A188=0,"",IF(D224="개소당3ha이상",0,IF(D224="개소당1~3ha미만 ",5,IF(D224="개소당1ha미만",10))))</f>
        <v/>
      </c>
      <c r="L224" s="1409">
        <f>IF(A196=0,"",IF(D224="개소당3ha이상",0,IF(D224="개소당1~3ha미만 ",5,IF(D224="개소당1ha미만",10))))</f>
        <v>0</v>
      </c>
      <c r="M224" s="1409" t="str">
        <f>IF(A206=0,"",IF(D224="개소당3ha이상",0,IF(D224="개소당1~3ha미만 ",5,IF(D224="개소당1ha미만",10))))</f>
        <v/>
      </c>
      <c r="N224" s="49">
        <f t="shared" si="4"/>
        <v>5</v>
      </c>
    </row>
    <row r="225" spans="1:14" ht="21.75" customHeight="1">
      <c r="A225" s="400">
        <f>IF(H182&gt;0,1,)</f>
        <v>1</v>
      </c>
      <c r="B225" s="1950" t="s">
        <v>514</v>
      </c>
      <c r="C225" s="1950"/>
      <c r="D225" s="1951"/>
      <c r="E225" s="1951"/>
      <c r="F225" s="1951"/>
      <c r="G225" s="1951"/>
      <c r="H225" s="1951"/>
      <c r="I225" s="485">
        <f>SUM(I222:I224)</f>
        <v>0</v>
      </c>
      <c r="J225" s="485">
        <f>SUM(J222:J224)</f>
        <v>0</v>
      </c>
      <c r="K225" s="485">
        <f>SUM(K222:K224)</f>
        <v>0</v>
      </c>
      <c r="L225" s="485">
        <f>SUM(L222:L224)</f>
        <v>5</v>
      </c>
      <c r="M225" s="485">
        <f>SUM(M222:M224)</f>
        <v>0</v>
      </c>
      <c r="N225" s="49">
        <f t="shared" si="4"/>
        <v>5</v>
      </c>
    </row>
    <row r="226" spans="1:14" ht="35.1" customHeight="1" thickBot="1">
      <c r="A226" s="400">
        <f>IF(H227&gt;0,1,)</f>
        <v>1</v>
      </c>
      <c r="B226" s="1943" t="s">
        <v>758</v>
      </c>
      <c r="C226" s="1943"/>
      <c r="D226" s="1943"/>
      <c r="E226" s="1943"/>
      <c r="F226" s="1943"/>
      <c r="G226" s="1943"/>
      <c r="H226" s="1943"/>
      <c r="I226" s="1943"/>
      <c r="J226" s="1943"/>
      <c r="K226" s="1943"/>
      <c r="L226" s="1943"/>
      <c r="M226" s="1943"/>
      <c r="N226" s="49">
        <f>IF(H$227&gt;0,6,)</f>
        <v>6</v>
      </c>
    </row>
    <row r="227" spans="1:14" ht="24.95" customHeight="1">
      <c r="A227" s="400">
        <f>IF(H227&gt;0,1,)</f>
        <v>1</v>
      </c>
      <c r="B227" s="1944" t="s">
        <v>774</v>
      </c>
      <c r="C227" s="1945"/>
      <c r="D227" s="1946" t="str">
        <f>CONCATENATE('6-3표준조사 1'!K379,"임반")</f>
        <v>65-0임반</v>
      </c>
      <c r="E227" s="1946"/>
      <c r="F227" s="1946" t="str">
        <f>CONCATENATE('6-3표준조사 1'!L379,"소반")</f>
        <v>7-1소반</v>
      </c>
      <c r="G227" s="1946"/>
      <c r="H227" s="1947">
        <f>'6-3표준조사 1'!Q379</f>
        <v>14.2</v>
      </c>
      <c r="I227" s="1947"/>
      <c r="J227" s="50"/>
      <c r="K227" s="51" t="s">
        <v>500</v>
      </c>
      <c r="L227" s="1948" t="str">
        <f>+'6-3표준조사 1'!R379</f>
        <v>모두베기</v>
      </c>
      <c r="M227" s="1949"/>
      <c r="N227" s="49">
        <f t="shared" ref="N227:N270" si="5">IF(H$227&gt;0,6,)</f>
        <v>6</v>
      </c>
    </row>
    <row r="228" spans="1:14" ht="21.75" customHeight="1">
      <c r="A228" s="400">
        <f>IF(H227&gt;0,1,)</f>
        <v>1</v>
      </c>
      <c r="B228" s="1961" t="s">
        <v>501</v>
      </c>
      <c r="C228" s="1962"/>
      <c r="D228" s="1963" t="s">
        <v>502</v>
      </c>
      <c r="E228" s="1962"/>
      <c r="F228" s="1964" t="s">
        <v>503</v>
      </c>
      <c r="G228" s="1965"/>
      <c r="H228" s="1964" t="s">
        <v>504</v>
      </c>
      <c r="I228" s="1965"/>
      <c r="J228" s="1963" t="s">
        <v>505</v>
      </c>
      <c r="K228" s="1962"/>
      <c r="L228" s="1966" t="s">
        <v>775</v>
      </c>
      <c r="M228" s="1952"/>
      <c r="N228" s="49">
        <f t="shared" si="5"/>
        <v>6</v>
      </c>
    </row>
    <row r="229" spans="1:14" ht="21.75" customHeight="1">
      <c r="A229" s="400">
        <f>IF(H227&gt;0,1,)</f>
        <v>1</v>
      </c>
      <c r="B229" s="52"/>
      <c r="C229" s="53" t="s">
        <v>506</v>
      </c>
      <c r="D229" s="54"/>
      <c r="E229" s="55" t="s">
        <v>507</v>
      </c>
      <c r="F229" s="54"/>
      <c r="G229" s="55" t="s">
        <v>507</v>
      </c>
      <c r="H229" s="54"/>
      <c r="I229" s="55" t="s">
        <v>507</v>
      </c>
      <c r="J229" s="56"/>
      <c r="K229" s="55" t="s">
        <v>508</v>
      </c>
      <c r="L229" s="1967"/>
      <c r="M229" s="1953"/>
      <c r="N229" s="49">
        <f t="shared" si="5"/>
        <v>6</v>
      </c>
    </row>
    <row r="230" spans="1:14" ht="21.75" hidden="1" customHeight="1">
      <c r="A230" s="400">
        <f>IF('6-3표준조사 1'!R379="둘레베기",1,)</f>
        <v>0</v>
      </c>
      <c r="B230" s="1954" t="s">
        <v>506</v>
      </c>
      <c r="C230" s="57" t="s">
        <v>538</v>
      </c>
      <c r="D230" s="60"/>
      <c r="E230" s="59"/>
      <c r="F230" s="60"/>
      <c r="G230" s="59"/>
      <c r="H230" s="60"/>
      <c r="I230" s="59"/>
      <c r="J230" s="61"/>
      <c r="K230" s="62"/>
      <c r="L230" s="102"/>
      <c r="M230" s="64">
        <f>M231</f>
        <v>0</v>
      </c>
      <c r="N230" s="49">
        <f t="shared" si="5"/>
        <v>6</v>
      </c>
    </row>
    <row r="231" spans="1:14" ht="21.75" hidden="1" customHeight="1">
      <c r="A231" s="400">
        <f>IF('6-3표준조사 1'!R379="둘레베기",1,)</f>
        <v>0</v>
      </c>
      <c r="B231" s="1955"/>
      <c r="C231" s="65" t="s">
        <v>760</v>
      </c>
      <c r="D231" s="103"/>
      <c r="E231" s="67"/>
      <c r="F231" s="68"/>
      <c r="G231" s="67"/>
      <c r="H231" s="68"/>
      <c r="I231" s="67"/>
      <c r="J231" s="69"/>
      <c r="K231" s="70"/>
      <c r="L231" s="71">
        <f>J270/100</f>
        <v>0</v>
      </c>
      <c r="M231" s="72">
        <f>ROUNDDOWN((H232*J232)+(H232*J232*L231),)</f>
        <v>0</v>
      </c>
      <c r="N231" s="49">
        <f t="shared" si="5"/>
        <v>6</v>
      </c>
    </row>
    <row r="232" spans="1:14" ht="21.75" hidden="1" customHeight="1">
      <c r="A232" s="400">
        <f>IF('6-3표준조사 1'!R379="둘레베기",1,)</f>
        <v>0</v>
      </c>
      <c r="B232" s="1955"/>
      <c r="C232" s="65" t="s">
        <v>761</v>
      </c>
      <c r="D232" s="103">
        <f>IF(A232&gt;0,D261,)</f>
        <v>0</v>
      </c>
      <c r="E232" s="67" t="s">
        <v>510</v>
      </c>
      <c r="F232" s="68">
        <v>0.18</v>
      </c>
      <c r="G232" s="67" t="s">
        <v>511</v>
      </c>
      <c r="H232" s="68">
        <f>ROUND(D232/100*F232,2)</f>
        <v>0</v>
      </c>
      <c r="I232" s="67" t="s">
        <v>509</v>
      </c>
      <c r="J232" s="69">
        <f>'7-1 단가조사'!L7</f>
        <v>172068</v>
      </c>
      <c r="K232" s="70" t="s">
        <v>539</v>
      </c>
      <c r="L232" s="71"/>
      <c r="M232" s="72"/>
      <c r="N232" s="49">
        <f t="shared" si="5"/>
        <v>6</v>
      </c>
    </row>
    <row r="233" spans="1:14" ht="21.75" hidden="1" customHeight="1">
      <c r="A233" s="400">
        <f>IF('6-3표준조사 1'!R379="줄베기",1,)</f>
        <v>0</v>
      </c>
      <c r="B233" s="1955"/>
      <c r="C233" s="57" t="s">
        <v>540</v>
      </c>
      <c r="D233" s="60"/>
      <c r="E233" s="59"/>
      <c r="F233" s="60"/>
      <c r="G233" s="59"/>
      <c r="H233" s="60"/>
      <c r="I233" s="59"/>
      <c r="J233" s="61"/>
      <c r="K233" s="62"/>
      <c r="L233" s="104"/>
      <c r="M233" s="64">
        <f>SUM(M234+M237+M240)</f>
        <v>0</v>
      </c>
      <c r="N233" s="49">
        <f t="shared" si="5"/>
        <v>6</v>
      </c>
    </row>
    <row r="234" spans="1:14" ht="21.75" hidden="1" customHeight="1">
      <c r="A234" s="400">
        <f>IF('6-3표준조사 1'!R379="줄베기",1,)</f>
        <v>0</v>
      </c>
      <c r="B234" s="1955"/>
      <c r="C234" s="65" t="s">
        <v>760</v>
      </c>
      <c r="D234" s="66"/>
      <c r="E234" s="67"/>
      <c r="F234" s="68"/>
      <c r="G234" s="67"/>
      <c r="H234" s="68"/>
      <c r="I234" s="67"/>
      <c r="J234" s="69"/>
      <c r="K234" s="70"/>
      <c r="L234" s="71">
        <f>K270/100</f>
        <v>0</v>
      </c>
      <c r="M234" s="72">
        <f>ROUNDDOWN((M235+M236)+((M235+M236)*L234),0)</f>
        <v>0</v>
      </c>
      <c r="N234" s="49">
        <f t="shared" si="5"/>
        <v>6</v>
      </c>
    </row>
    <row r="235" spans="1:14" ht="21.75" hidden="1" customHeight="1">
      <c r="A235" s="400">
        <f>IF('6-3표준조사 1'!R379="줄베기",1,)</f>
        <v>0</v>
      </c>
      <c r="B235" s="1955"/>
      <c r="C235" s="65" t="s">
        <v>762</v>
      </c>
      <c r="D235" s="66">
        <f>IF(A235&gt;0,D261,)</f>
        <v>0</v>
      </c>
      <c r="E235" s="67" t="s">
        <v>510</v>
      </c>
      <c r="F235" s="68">
        <v>7.0000000000000007E-2</v>
      </c>
      <c r="G235" s="67" t="s">
        <v>511</v>
      </c>
      <c r="H235" s="68">
        <f>ROUND(D235/100*F235,2)</f>
        <v>0</v>
      </c>
      <c r="I235" s="67" t="s">
        <v>509</v>
      </c>
      <c r="J235" s="69">
        <f>'7-1 단가조사'!L7</f>
        <v>172068</v>
      </c>
      <c r="K235" s="70" t="s">
        <v>539</v>
      </c>
      <c r="L235" s="71"/>
      <c r="M235" s="72">
        <f>ROUNDDOWN(H235*J235,)</f>
        <v>0</v>
      </c>
      <c r="N235" s="49">
        <f t="shared" si="5"/>
        <v>6</v>
      </c>
    </row>
    <row r="236" spans="1:14" ht="21.75" hidden="1" customHeight="1">
      <c r="A236" s="400">
        <f>IF('6-3표준조사 1'!R379="줄베기",1,)</f>
        <v>0</v>
      </c>
      <c r="B236" s="1955"/>
      <c r="C236" s="65" t="s">
        <v>763</v>
      </c>
      <c r="D236" s="75">
        <f>IF(A236&gt;0,1,)</f>
        <v>0</v>
      </c>
      <c r="E236" s="67" t="s">
        <v>406</v>
      </c>
      <c r="F236" s="68">
        <f>IF(D261&lt;=1500,$Q$8,IF(D261&gt;2999,$Q$10,$Q$9))</f>
        <v>2</v>
      </c>
      <c r="G236" s="67" t="s">
        <v>541</v>
      </c>
      <c r="H236" s="68">
        <f>ROUND(D236*F236,2)</f>
        <v>0</v>
      </c>
      <c r="I236" s="67" t="s">
        <v>509</v>
      </c>
      <c r="J236" s="69">
        <f>'7-1 단가조사'!L6</f>
        <v>226112</v>
      </c>
      <c r="K236" s="70" t="s">
        <v>542</v>
      </c>
      <c r="L236" s="71"/>
      <c r="M236" s="72">
        <f>ROUNDDOWN(H236*J236,)</f>
        <v>0</v>
      </c>
      <c r="N236" s="49">
        <f t="shared" si="5"/>
        <v>6</v>
      </c>
    </row>
    <row r="237" spans="1:14" ht="21.75" hidden="1" customHeight="1">
      <c r="A237" s="400">
        <f>IF('6-3표준조사 1'!R379="줄베기",1,)</f>
        <v>0</v>
      </c>
      <c r="B237" s="1955"/>
      <c r="C237" s="65" t="s">
        <v>764</v>
      </c>
      <c r="D237" s="66"/>
      <c r="E237" s="67"/>
      <c r="F237" s="68"/>
      <c r="G237" s="67"/>
      <c r="H237" s="68"/>
      <c r="I237" s="67"/>
      <c r="J237" s="69"/>
      <c r="K237" s="70"/>
      <c r="L237" s="73"/>
      <c r="M237" s="72">
        <f>M238+M239</f>
        <v>0</v>
      </c>
      <c r="N237" s="49">
        <f t="shared" si="5"/>
        <v>6</v>
      </c>
    </row>
    <row r="238" spans="1:14" ht="21.75" hidden="1" customHeight="1">
      <c r="A238" s="400">
        <f>IF('6-3표준조사 1'!R379="줄베기",1,)</f>
        <v>0</v>
      </c>
      <c r="B238" s="1955"/>
      <c r="C238" s="65" t="s">
        <v>765</v>
      </c>
      <c r="D238" s="75">
        <f>H236</f>
        <v>0</v>
      </c>
      <c r="E238" s="67" t="s">
        <v>541</v>
      </c>
      <c r="F238" s="68">
        <v>5</v>
      </c>
      <c r="G238" s="67" t="s">
        <v>512</v>
      </c>
      <c r="H238" s="68">
        <f>ROUND(D238*F238,2)</f>
        <v>0</v>
      </c>
      <c r="I238" s="67" t="s">
        <v>513</v>
      </c>
      <c r="J238" s="69">
        <f>'7-1 단가조사'!L11</f>
        <v>1720</v>
      </c>
      <c r="K238" s="70" t="s">
        <v>543</v>
      </c>
      <c r="L238" s="73"/>
      <c r="M238" s="72">
        <f>ROUNDDOWN(H238*J238,)</f>
        <v>0</v>
      </c>
      <c r="N238" s="49">
        <f t="shared" si="5"/>
        <v>6</v>
      </c>
    </row>
    <row r="239" spans="1:14" ht="21.75" hidden="1" customHeight="1">
      <c r="A239" s="400">
        <f>IF('6-3표준조사 1'!R379="줄베기",1,)</f>
        <v>0</v>
      </c>
      <c r="B239" s="1955"/>
      <c r="C239" s="65" t="s">
        <v>766</v>
      </c>
      <c r="D239" s="66">
        <f>M238</f>
        <v>0</v>
      </c>
      <c r="E239" s="67" t="s">
        <v>545</v>
      </c>
      <c r="F239" s="68">
        <v>0.1</v>
      </c>
      <c r="G239" s="67" t="s">
        <v>546</v>
      </c>
      <c r="H239" s="68"/>
      <c r="I239" s="67"/>
      <c r="J239" s="69"/>
      <c r="K239" s="70"/>
      <c r="L239" s="73"/>
      <c r="M239" s="72">
        <f>ROUNDDOWN(D239*F239,)</f>
        <v>0</v>
      </c>
      <c r="N239" s="49">
        <f t="shared" si="5"/>
        <v>6</v>
      </c>
    </row>
    <row r="240" spans="1:14" ht="21.75" hidden="1" customHeight="1">
      <c r="A240" s="400">
        <f>IF('6-3표준조사 1'!R379="줄베기",1,)</f>
        <v>0</v>
      </c>
      <c r="B240" s="1955"/>
      <c r="C240" s="105" t="s">
        <v>767</v>
      </c>
      <c r="D240" s="106">
        <f>D238</f>
        <v>0</v>
      </c>
      <c r="E240" s="107" t="s">
        <v>547</v>
      </c>
      <c r="F240" s="108">
        <v>8.3999999999999995E-3</v>
      </c>
      <c r="G240" s="107" t="s">
        <v>548</v>
      </c>
      <c r="H240" s="109"/>
      <c r="I240" s="107"/>
      <c r="J240" s="110">
        <f>'7-1 단가조사'!L14</f>
        <v>610000</v>
      </c>
      <c r="K240" s="111" t="s">
        <v>544</v>
      </c>
      <c r="L240" s="112"/>
      <c r="M240" s="113">
        <f>ROUNDDOWN(D240*F240*J240,)</f>
        <v>0</v>
      </c>
      <c r="N240" s="49">
        <f t="shared" si="5"/>
        <v>6</v>
      </c>
    </row>
    <row r="241" spans="1:14" ht="21.75" customHeight="1">
      <c r="A241" s="400">
        <f>IF('6-3표준조사 1'!R379="모두베기",1,)</f>
        <v>1</v>
      </c>
      <c r="B241" s="1955"/>
      <c r="C241" s="57" t="s">
        <v>549</v>
      </c>
      <c r="D241" s="58"/>
      <c r="E241" s="59"/>
      <c r="F241" s="60"/>
      <c r="G241" s="59"/>
      <c r="H241" s="60"/>
      <c r="I241" s="59"/>
      <c r="J241" s="61"/>
      <c r="K241" s="62"/>
      <c r="L241" s="63"/>
      <c r="M241" s="64">
        <f>M242+M247+M250</f>
        <v>1260008</v>
      </c>
      <c r="N241" s="49">
        <f t="shared" si="5"/>
        <v>6</v>
      </c>
    </row>
    <row r="242" spans="1:14" ht="21.75" customHeight="1">
      <c r="A242" s="400">
        <f>IF('6-3표준조사 1'!R379="모두베기",1,)</f>
        <v>1</v>
      </c>
      <c r="B242" s="1955"/>
      <c r="C242" s="65" t="s">
        <v>760</v>
      </c>
      <c r="D242" s="66"/>
      <c r="E242" s="67"/>
      <c r="F242" s="68"/>
      <c r="G242" s="67"/>
      <c r="H242" s="68"/>
      <c r="I242" s="67"/>
      <c r="J242" s="69"/>
      <c r="K242" s="70"/>
      <c r="L242" s="71">
        <f>L270/100</f>
        <v>0.05</v>
      </c>
      <c r="M242" s="72">
        <f>M243+M244+M245+M246</f>
        <v>1187088</v>
      </c>
      <c r="N242" s="49">
        <f t="shared" si="5"/>
        <v>6</v>
      </c>
    </row>
    <row r="243" spans="1:14" ht="21.75" customHeight="1">
      <c r="A243" s="400">
        <f>IF('6-3표준조사 1'!R379="모두베기",1,)</f>
        <v>1</v>
      </c>
      <c r="B243" s="1955"/>
      <c r="C243" s="65" t="s">
        <v>762</v>
      </c>
      <c r="D243" s="1433"/>
      <c r="E243" s="67" t="s">
        <v>510</v>
      </c>
      <c r="F243" s="68">
        <v>7.0000000000000007E-2</v>
      </c>
      <c r="G243" s="67" t="s">
        <v>511</v>
      </c>
      <c r="H243" s="68">
        <f>ROUND(D243/100*F243,2)</f>
        <v>0</v>
      </c>
      <c r="I243" s="67" t="s">
        <v>509</v>
      </c>
      <c r="J243" s="69">
        <f>'7-1 단가조사'!L7</f>
        <v>172068</v>
      </c>
      <c r="K243" s="70" t="s">
        <v>539</v>
      </c>
      <c r="L243" s="73"/>
      <c r="M243" s="72">
        <f>ROUNDDOWN(ROUND((H243+(H243*(L242))),2)*J243,0)</f>
        <v>0</v>
      </c>
      <c r="N243" s="49">
        <f t="shared" si="5"/>
        <v>6</v>
      </c>
    </row>
    <row r="244" spans="1:14" ht="21.75" customHeight="1">
      <c r="A244" s="400">
        <f>IF('6-3표준조사 1'!R379="모두베기",1,)</f>
        <v>1</v>
      </c>
      <c r="B244" s="1955"/>
      <c r="C244" s="74" t="s">
        <v>965</v>
      </c>
      <c r="D244" s="75">
        <f>IF(A244&gt;0,IF(D263="당해 년도",1,),)</f>
        <v>0</v>
      </c>
      <c r="E244" s="67" t="s">
        <v>406</v>
      </c>
      <c r="F244" s="68">
        <v>3.5</v>
      </c>
      <c r="G244" s="67" t="s">
        <v>541</v>
      </c>
      <c r="H244" s="68">
        <f>ROUND(D244*F244,2)</f>
        <v>0</v>
      </c>
      <c r="I244" s="67" t="s">
        <v>509</v>
      </c>
      <c r="J244" s="69">
        <f>'7-1 단가조사'!L6</f>
        <v>226112</v>
      </c>
      <c r="K244" s="70" t="s">
        <v>542</v>
      </c>
      <c r="L244" s="73"/>
      <c r="M244" s="72">
        <f>ROUNDDOWN(ROUND((H244+(H244*(L242))),2)*J244,0)</f>
        <v>0</v>
      </c>
      <c r="N244" s="49">
        <f t="shared" si="5"/>
        <v>6</v>
      </c>
    </row>
    <row r="245" spans="1:14" ht="21.75" customHeight="1">
      <c r="A245" s="400">
        <f>IF('6-3표준조사 1'!R379="모두베기",1,)</f>
        <v>1</v>
      </c>
      <c r="B245" s="1955"/>
      <c r="C245" s="74" t="s">
        <v>966</v>
      </c>
      <c r="D245" s="75">
        <f>IF(A245&gt;0,IF(D263="2년차",1,),)</f>
        <v>0</v>
      </c>
      <c r="E245" s="67" t="s">
        <v>406</v>
      </c>
      <c r="F245" s="68">
        <v>4</v>
      </c>
      <c r="G245" s="67" t="s">
        <v>541</v>
      </c>
      <c r="H245" s="68">
        <f>ROUND(D245*F245,2)</f>
        <v>0</v>
      </c>
      <c r="I245" s="67" t="s">
        <v>509</v>
      </c>
      <c r="J245" s="69">
        <f>'7-1 단가조사'!L6</f>
        <v>226112</v>
      </c>
      <c r="K245" s="70" t="s">
        <v>542</v>
      </c>
      <c r="L245" s="73"/>
      <c r="M245" s="72">
        <f>ROUNDDOWN(ROUND((H245+(H245*(L242))),2)*J245,0)</f>
        <v>0</v>
      </c>
      <c r="N245" s="49">
        <f t="shared" si="5"/>
        <v>6</v>
      </c>
    </row>
    <row r="246" spans="1:14" ht="21.75" customHeight="1">
      <c r="A246" s="400">
        <f>IF('6-3표준조사 1'!R379="모두베기",1,)</f>
        <v>1</v>
      </c>
      <c r="B246" s="1955"/>
      <c r="C246" s="74" t="s">
        <v>967</v>
      </c>
      <c r="D246" s="75">
        <f>IF(A246&gt;0,IF(D263="3년차 이상",1,),)</f>
        <v>1</v>
      </c>
      <c r="E246" s="67" t="s">
        <v>406</v>
      </c>
      <c r="F246" s="68">
        <v>5</v>
      </c>
      <c r="G246" s="67" t="s">
        <v>541</v>
      </c>
      <c r="H246" s="68">
        <f>ROUND(D246*F246,2)</f>
        <v>5</v>
      </c>
      <c r="I246" s="67" t="s">
        <v>509</v>
      </c>
      <c r="J246" s="69">
        <f>'7-1 단가조사'!L6</f>
        <v>226112</v>
      </c>
      <c r="K246" s="70" t="s">
        <v>542</v>
      </c>
      <c r="L246" s="73"/>
      <c r="M246" s="72">
        <f>ROUNDDOWN(ROUND((H246+(H246*(L242))),2)*J246,0)</f>
        <v>1187088</v>
      </c>
      <c r="N246" s="49">
        <f t="shared" si="5"/>
        <v>6</v>
      </c>
    </row>
    <row r="247" spans="1:14" ht="21.75" customHeight="1">
      <c r="A247" s="400">
        <f>IF('6-3표준조사 1'!R379="모두베기",1,)</f>
        <v>1</v>
      </c>
      <c r="B247" s="1955"/>
      <c r="C247" s="65" t="s">
        <v>764</v>
      </c>
      <c r="D247" s="66"/>
      <c r="E247" s="67"/>
      <c r="F247" s="68"/>
      <c r="G247" s="67"/>
      <c r="H247" s="68"/>
      <c r="I247" s="67"/>
      <c r="J247" s="69"/>
      <c r="K247" s="70"/>
      <c r="L247" s="73"/>
      <c r="M247" s="72">
        <f>M248+M249</f>
        <v>47300</v>
      </c>
      <c r="N247" s="49">
        <f t="shared" si="5"/>
        <v>6</v>
      </c>
    </row>
    <row r="248" spans="1:14" ht="21.75" customHeight="1">
      <c r="A248" s="400">
        <f>IF('6-3표준조사 1'!R379="모두베기",1,)</f>
        <v>1</v>
      </c>
      <c r="B248" s="1955"/>
      <c r="C248" s="65" t="s">
        <v>765</v>
      </c>
      <c r="D248" s="75">
        <f>(H244+H245+H246)</f>
        <v>5</v>
      </c>
      <c r="E248" s="67" t="s">
        <v>541</v>
      </c>
      <c r="F248" s="68">
        <v>5</v>
      </c>
      <c r="G248" s="67" t="s">
        <v>512</v>
      </c>
      <c r="H248" s="68">
        <f>ROUND(D248*F248,2)</f>
        <v>25</v>
      </c>
      <c r="I248" s="67" t="s">
        <v>513</v>
      </c>
      <c r="J248" s="69">
        <f>'7-1 단가조사'!L11</f>
        <v>1720</v>
      </c>
      <c r="K248" s="70" t="s">
        <v>543</v>
      </c>
      <c r="L248" s="73"/>
      <c r="M248" s="72">
        <f>ROUNDDOWN(H248*J248,)</f>
        <v>43000</v>
      </c>
      <c r="N248" s="49">
        <f t="shared" si="5"/>
        <v>6</v>
      </c>
    </row>
    <row r="249" spans="1:14" ht="21.75" customHeight="1">
      <c r="A249" s="400">
        <f>IF('6-3표준조사 1'!R379="모두베기",1,)</f>
        <v>1</v>
      </c>
      <c r="B249" s="1955"/>
      <c r="C249" s="65" t="s">
        <v>766</v>
      </c>
      <c r="D249" s="66">
        <f>M248</f>
        <v>43000</v>
      </c>
      <c r="E249" s="67" t="s">
        <v>545</v>
      </c>
      <c r="F249" s="68">
        <v>0.1</v>
      </c>
      <c r="G249" s="67" t="s">
        <v>546</v>
      </c>
      <c r="H249" s="68"/>
      <c r="I249" s="67"/>
      <c r="J249" s="69"/>
      <c r="K249" s="70"/>
      <c r="L249" s="73"/>
      <c r="M249" s="72">
        <f>ROUNDDOWN(D249*F249,)</f>
        <v>4300</v>
      </c>
      <c r="N249" s="49">
        <f t="shared" si="5"/>
        <v>6</v>
      </c>
    </row>
    <row r="250" spans="1:14" ht="21.75" customHeight="1">
      <c r="A250" s="400">
        <f>IF('6-3표준조사 1'!R379="모두베기",1,)</f>
        <v>1</v>
      </c>
      <c r="B250" s="1955"/>
      <c r="C250" s="76" t="s">
        <v>767</v>
      </c>
      <c r="D250" s="77">
        <f>D248</f>
        <v>5</v>
      </c>
      <c r="E250" s="78" t="s">
        <v>547</v>
      </c>
      <c r="F250" s="79">
        <v>8.3999999999999995E-3</v>
      </c>
      <c r="G250" s="78" t="s">
        <v>548</v>
      </c>
      <c r="H250" s="80"/>
      <c r="I250" s="78"/>
      <c r="J250" s="81">
        <f>'7-1 단가조사'!L14</f>
        <v>610000</v>
      </c>
      <c r="K250" s="82" t="s">
        <v>544</v>
      </c>
      <c r="L250" s="83"/>
      <c r="M250" s="84">
        <f>ROUNDDOWN(D250*F250*J250,)</f>
        <v>25620</v>
      </c>
      <c r="N250" s="49">
        <f t="shared" si="5"/>
        <v>6</v>
      </c>
    </row>
    <row r="251" spans="1:14" ht="21.75" hidden="1" customHeight="1">
      <c r="A251" s="400">
        <f>IF('6-3표준조사 1'!R379="맹아제거",1,)</f>
        <v>0</v>
      </c>
      <c r="B251" s="1955"/>
      <c r="C251" s="57" t="s">
        <v>550</v>
      </c>
      <c r="D251" s="60"/>
      <c r="E251" s="59"/>
      <c r="F251" s="60"/>
      <c r="G251" s="59"/>
      <c r="H251" s="60"/>
      <c r="I251" s="59"/>
      <c r="J251" s="61"/>
      <c r="K251" s="62"/>
      <c r="L251" s="102"/>
      <c r="M251" s="64">
        <f>M252</f>
        <v>0</v>
      </c>
      <c r="N251" s="49">
        <f t="shared" si="5"/>
        <v>6</v>
      </c>
    </row>
    <row r="252" spans="1:14" ht="21.75" hidden="1" customHeight="1">
      <c r="A252" s="400">
        <f>IF('6-3표준조사 1'!R379="맹아제거",1,)</f>
        <v>0</v>
      </c>
      <c r="B252" s="1955"/>
      <c r="C252" s="65" t="s">
        <v>760</v>
      </c>
      <c r="D252" s="103"/>
      <c r="E252" s="67"/>
      <c r="F252" s="68"/>
      <c r="G252" s="67"/>
      <c r="H252" s="68"/>
      <c r="I252" s="67"/>
      <c r="J252" s="69"/>
      <c r="K252" s="70"/>
      <c r="L252" s="71">
        <f>M270/100</f>
        <v>0</v>
      </c>
      <c r="M252" s="72">
        <f>ROUNDDOWN((H253*J253)+(H253*J253*L252),)</f>
        <v>0</v>
      </c>
      <c r="N252" s="49">
        <f t="shared" si="5"/>
        <v>6</v>
      </c>
    </row>
    <row r="253" spans="1:14" ht="21.75" hidden="1" customHeight="1">
      <c r="A253" s="400">
        <f>IF('6-3표준조사 1'!R379="맹아제거",1,)</f>
        <v>0</v>
      </c>
      <c r="B253" s="1955"/>
      <c r="C253" s="65" t="s">
        <v>768</v>
      </c>
      <c r="D253" s="103">
        <v>0</v>
      </c>
      <c r="E253" s="67" t="s">
        <v>510</v>
      </c>
      <c r="F253" s="68">
        <v>0.2</v>
      </c>
      <c r="G253" s="67" t="s">
        <v>511</v>
      </c>
      <c r="H253" s="68">
        <f>ROUND(D253/100*F253,2)</f>
        <v>0</v>
      </c>
      <c r="I253" s="67" t="s">
        <v>509</v>
      </c>
      <c r="J253" s="69">
        <f>'7-1 단가조사'!L7</f>
        <v>172068</v>
      </c>
      <c r="K253" s="70" t="s">
        <v>539</v>
      </c>
      <c r="L253" s="71">
        <f>M270/100</f>
        <v>0</v>
      </c>
      <c r="M253" s="72"/>
      <c r="N253" s="49">
        <f t="shared" si="5"/>
        <v>6</v>
      </c>
    </row>
    <row r="254" spans="1:14" ht="21.75" customHeight="1">
      <c r="A254" s="400">
        <f>IF(H227&gt;0,1,)</f>
        <v>1</v>
      </c>
      <c r="B254" s="1954" t="s">
        <v>514</v>
      </c>
      <c r="C254" s="57" t="s">
        <v>551</v>
      </c>
      <c r="D254" s="60"/>
      <c r="E254" s="59"/>
      <c r="F254" s="60"/>
      <c r="G254" s="59"/>
      <c r="H254" s="60"/>
      <c r="I254" s="59"/>
      <c r="J254" s="61"/>
      <c r="K254" s="62"/>
      <c r="L254" s="63"/>
      <c r="M254" s="64">
        <f>SUM(M255,M257,M258)</f>
        <v>1260008</v>
      </c>
      <c r="N254" s="49">
        <f t="shared" si="5"/>
        <v>6</v>
      </c>
    </row>
    <row r="255" spans="1:14" ht="21.75" customHeight="1">
      <c r="A255" s="400">
        <f>IF(H227&gt;0,1,)</f>
        <v>1</v>
      </c>
      <c r="B255" s="1956"/>
      <c r="C255" s="65" t="s">
        <v>769</v>
      </c>
      <c r="D255" s="68"/>
      <c r="E255" s="67"/>
      <c r="F255" s="68"/>
      <c r="G255" s="67"/>
      <c r="H255" s="68"/>
      <c r="I255" s="67"/>
      <c r="J255" s="69"/>
      <c r="K255" s="70"/>
      <c r="L255" s="73"/>
      <c r="M255" s="72">
        <f>M256</f>
        <v>1187088</v>
      </c>
      <c r="N255" s="49">
        <f t="shared" si="5"/>
        <v>6</v>
      </c>
    </row>
    <row r="256" spans="1:14" ht="21.75" customHeight="1">
      <c r="A256" s="400">
        <f>IF(H227&gt;0,1,)</f>
        <v>1</v>
      </c>
      <c r="B256" s="1956"/>
      <c r="C256" s="65" t="s">
        <v>770</v>
      </c>
      <c r="D256" s="68"/>
      <c r="E256" s="67"/>
      <c r="F256" s="68"/>
      <c r="G256" s="67"/>
      <c r="H256" s="68"/>
      <c r="I256" s="67"/>
      <c r="J256" s="69"/>
      <c r="K256" s="70"/>
      <c r="L256" s="73"/>
      <c r="M256" s="72">
        <f>M231+M234+M242+M252</f>
        <v>1187088</v>
      </c>
      <c r="N256" s="49">
        <f t="shared" si="5"/>
        <v>6</v>
      </c>
    </row>
    <row r="257" spans="1:14" ht="21.75" customHeight="1">
      <c r="A257" s="400">
        <f>IF(H227&gt;0,1,)</f>
        <v>1</v>
      </c>
      <c r="B257" s="1956"/>
      <c r="C257" s="65" t="s">
        <v>771</v>
      </c>
      <c r="D257" s="68"/>
      <c r="E257" s="67"/>
      <c r="F257" s="68"/>
      <c r="G257" s="67"/>
      <c r="H257" s="68"/>
      <c r="I257" s="67"/>
      <c r="J257" s="69"/>
      <c r="K257" s="70"/>
      <c r="L257" s="73"/>
      <c r="M257" s="72">
        <f>M237+M247</f>
        <v>47300</v>
      </c>
      <c r="N257" s="49">
        <f t="shared" si="5"/>
        <v>6</v>
      </c>
    </row>
    <row r="258" spans="1:14" ht="21.75" customHeight="1" thickBot="1">
      <c r="A258" s="400">
        <f>IF(H227&gt;0,1,)</f>
        <v>1</v>
      </c>
      <c r="B258" s="1957"/>
      <c r="C258" s="76" t="s">
        <v>772</v>
      </c>
      <c r="D258" s="85"/>
      <c r="E258" s="86"/>
      <c r="F258" s="85"/>
      <c r="G258" s="86"/>
      <c r="H258" s="85"/>
      <c r="I258" s="86"/>
      <c r="J258" s="87"/>
      <c r="K258" s="88"/>
      <c r="L258" s="89"/>
      <c r="M258" s="90">
        <f>M240+M250</f>
        <v>25620</v>
      </c>
      <c r="N258" s="49">
        <f t="shared" si="5"/>
        <v>6</v>
      </c>
    </row>
    <row r="259" spans="1:14" ht="21.75" customHeight="1">
      <c r="A259" s="400">
        <f>IF(H227&gt;0,1,)</f>
        <v>1</v>
      </c>
      <c r="B259" s="1958" t="s">
        <v>515</v>
      </c>
      <c r="C259" s="1958"/>
      <c r="D259" s="1958"/>
      <c r="E259" s="1958"/>
      <c r="F259" s="1958"/>
      <c r="G259" s="1958"/>
      <c r="H259" s="1958"/>
      <c r="I259" s="1958"/>
      <c r="J259" s="1958"/>
      <c r="K259" s="1958"/>
      <c r="L259" s="1958"/>
      <c r="M259" s="1958"/>
      <c r="N259" s="49">
        <f t="shared" si="5"/>
        <v>6</v>
      </c>
    </row>
    <row r="260" spans="1:14" ht="21.75" customHeight="1">
      <c r="A260" s="400">
        <f>IF(H227&gt;0,1,)</f>
        <v>1</v>
      </c>
      <c r="B260" s="1959" t="s">
        <v>516</v>
      </c>
      <c r="C260" s="1959"/>
      <c r="D260" s="1959"/>
      <c r="E260" s="1959"/>
      <c r="F260" s="1959"/>
      <c r="G260" s="1959"/>
      <c r="H260" s="1959"/>
      <c r="I260" s="1959"/>
      <c r="J260" s="1959"/>
      <c r="K260" s="1959"/>
      <c r="L260" s="1959"/>
      <c r="M260" s="1959"/>
      <c r="N260" s="49">
        <f t="shared" si="5"/>
        <v>6</v>
      </c>
    </row>
    <row r="261" spans="1:14" ht="21.75" customHeight="1">
      <c r="A261" s="400">
        <f>IF(H227&gt;0,1,)</f>
        <v>1</v>
      </c>
      <c r="B261" s="91" t="s">
        <v>517</v>
      </c>
      <c r="C261" s="92" t="s">
        <v>1025</v>
      </c>
      <c r="D261" s="93">
        <f>'6-3표준조사 1'!Q385</f>
        <v>1850</v>
      </c>
      <c r="E261" s="91" t="s">
        <v>510</v>
      </c>
      <c r="F261" s="484"/>
      <c r="G261" s="91"/>
      <c r="H261" s="94"/>
      <c r="I261" s="95"/>
      <c r="J261" s="95"/>
      <c r="K261" s="95"/>
      <c r="L261" s="96"/>
      <c r="M261" s="95"/>
      <c r="N261" s="49">
        <f t="shared" si="5"/>
        <v>6</v>
      </c>
    </row>
    <row r="262" spans="1:14" ht="21.75" hidden="1" customHeight="1">
      <c r="B262" s="91" t="s">
        <v>518</v>
      </c>
      <c r="C262" s="92" t="s">
        <v>759</v>
      </c>
      <c r="D262" s="1960">
        <f>'6-3표준조사 1'!S385</f>
        <v>0</v>
      </c>
      <c r="E262" s="1960"/>
      <c r="F262" s="484"/>
      <c r="G262" s="91"/>
      <c r="H262" s="94"/>
      <c r="I262" s="95"/>
      <c r="J262" s="95"/>
      <c r="K262" s="95"/>
      <c r="L262" s="96"/>
      <c r="M262" s="95"/>
      <c r="N262" s="49">
        <f t="shared" si="5"/>
        <v>6</v>
      </c>
    </row>
    <row r="263" spans="1:14" ht="21.75" hidden="1" customHeight="1">
      <c r="B263" s="91" t="s">
        <v>517</v>
      </c>
      <c r="C263" s="92" t="s">
        <v>962</v>
      </c>
      <c r="D263" s="1968" t="str">
        <f>'6-3표준조사 1'!R381</f>
        <v>3년차 이상</v>
      </c>
      <c r="E263" s="1968"/>
      <c r="F263" s="97"/>
      <c r="G263" s="97"/>
      <c r="H263" s="94"/>
      <c r="I263" s="95"/>
      <c r="J263" s="95"/>
      <c r="K263" s="95"/>
      <c r="L263" s="96"/>
      <c r="M263" s="95"/>
      <c r="N263" s="49">
        <f t="shared" si="5"/>
        <v>6</v>
      </c>
    </row>
    <row r="264" spans="1:14" ht="21.75" customHeight="1">
      <c r="A264" s="400">
        <f>IF(H227&gt;0,1,)</f>
        <v>1</v>
      </c>
      <c r="B264" s="1959" t="s">
        <v>773</v>
      </c>
      <c r="C264" s="1959"/>
      <c r="D264" s="1959"/>
      <c r="E264" s="1959"/>
      <c r="F264" s="1959"/>
      <c r="G264" s="1959"/>
      <c r="H264" s="1959"/>
      <c r="I264" s="1959"/>
      <c r="J264" s="1959"/>
      <c r="K264" s="1959"/>
      <c r="L264" s="1959"/>
      <c r="M264" s="1959"/>
      <c r="N264" s="49">
        <f t="shared" si="5"/>
        <v>6</v>
      </c>
    </row>
    <row r="265" spans="1:14" ht="21.75" customHeight="1">
      <c r="A265" s="400">
        <f>IF(H227&gt;0,1,)</f>
        <v>1</v>
      </c>
      <c r="B265" s="1969" t="s">
        <v>501</v>
      </c>
      <c r="C265" s="1969"/>
      <c r="D265" s="1970" t="s">
        <v>805</v>
      </c>
      <c r="E265" s="1970"/>
      <c r="F265" s="1970"/>
      <c r="G265" s="1970"/>
      <c r="H265" s="1970"/>
      <c r="I265" s="1971" t="s">
        <v>806</v>
      </c>
      <c r="J265" s="1971"/>
      <c r="K265" s="1971"/>
      <c r="L265" s="1971"/>
      <c r="M265" s="1971"/>
      <c r="N265" s="49">
        <f t="shared" si="5"/>
        <v>6</v>
      </c>
    </row>
    <row r="266" spans="1:14" ht="21.75" customHeight="1">
      <c r="A266" s="400">
        <f>IF(H227&gt;0,1,)</f>
        <v>1</v>
      </c>
      <c r="B266" s="1969"/>
      <c r="C266" s="1969"/>
      <c r="D266" s="1970"/>
      <c r="E266" s="1970"/>
      <c r="F266" s="1970"/>
      <c r="G266" s="1970"/>
      <c r="H266" s="1970"/>
      <c r="I266" s="98" t="s">
        <v>807</v>
      </c>
      <c r="J266" s="483" t="s">
        <v>808</v>
      </c>
      <c r="K266" s="483" t="s">
        <v>809</v>
      </c>
      <c r="L266" s="99" t="s">
        <v>810</v>
      </c>
      <c r="M266" s="483" t="s">
        <v>811</v>
      </c>
      <c r="N266" s="49">
        <f t="shared" si="5"/>
        <v>6</v>
      </c>
    </row>
    <row r="267" spans="1:14" ht="21.75" customHeight="1">
      <c r="A267" s="400">
        <f>IF(H227&gt;0,1,)</f>
        <v>1</v>
      </c>
      <c r="B267" s="1950" t="s">
        <v>531</v>
      </c>
      <c r="C267" s="1950"/>
      <c r="D267" s="1951" t="str">
        <f>'6-3표준조사 1'!P381</f>
        <v>중 (15˚ ~ 30˚)</v>
      </c>
      <c r="E267" s="1951"/>
      <c r="F267" s="1951"/>
      <c r="G267" s="1951"/>
      <c r="H267" s="1951"/>
      <c r="I267" s="485"/>
      <c r="J267" s="485" t="str">
        <f>IF(A230=0,"",IF(D267="완 (15˚ 이하)",0,IF(D267="중 (15˚ ~ 30˚)",5,IF(D267="급 (30˚ 초과)",10))))</f>
        <v/>
      </c>
      <c r="K267" s="485" t="str">
        <f>IF(A233=0,"",IF(D267="완 (15˚ 이하)",0,IF(D267="중 (15˚ ~ 30˚)",5,IF(D267="급 (30˚ 초과)",10))))</f>
        <v/>
      </c>
      <c r="L267" s="485">
        <f>IF(A241=0,"",IF(D267="완 (15˚ 이하)",0,IF(D267="중 (15˚ ~ 30˚)",5,IF(D267="급 (30˚ 초과)",10))))</f>
        <v>5</v>
      </c>
      <c r="M267" s="485" t="str">
        <f>IF(A251=0,"",IF(D267="완 (15˚ 이하)",0,IF(D267="중 (15˚ ~ 30˚)",5,IF(D267="급 (30˚ 초과)",10))))</f>
        <v/>
      </c>
      <c r="N267" s="49">
        <f t="shared" si="5"/>
        <v>6</v>
      </c>
    </row>
    <row r="268" spans="1:14" ht="21.75" customHeight="1">
      <c r="A268" s="400">
        <f>IF(H227&gt;0,1,)</f>
        <v>1</v>
      </c>
      <c r="B268" s="1972" t="s">
        <v>520</v>
      </c>
      <c r="C268" s="1972"/>
      <c r="D268" s="1951" t="str">
        <f>'6-3표준조사 1'!R381</f>
        <v>3년차 이상</v>
      </c>
      <c r="E268" s="1951"/>
      <c r="F268" s="1951"/>
      <c r="G268" s="1951"/>
      <c r="H268" s="1951"/>
      <c r="I268" s="485"/>
      <c r="J268" s="485"/>
      <c r="K268" s="485" t="str">
        <f>IF(A233=0,"",IF(D268="당해 년도",0,IF(D268="2년차",5,IF(D268="3년차 이상",10))))</f>
        <v/>
      </c>
      <c r="L268" s="485"/>
      <c r="M268" s="485"/>
      <c r="N268" s="49">
        <f t="shared" si="5"/>
        <v>6</v>
      </c>
    </row>
    <row r="269" spans="1:14" ht="21.75" customHeight="1">
      <c r="A269" s="400">
        <f>IF(H227&gt;0,1,)</f>
        <v>1</v>
      </c>
      <c r="B269" s="1950" t="s">
        <v>519</v>
      </c>
      <c r="C269" s="1950"/>
      <c r="D269" s="1951" t="str">
        <f>'6-3표준조사 1'!Q381</f>
        <v>개소당3ha이상</v>
      </c>
      <c r="E269" s="1951"/>
      <c r="F269" s="1951"/>
      <c r="G269" s="1951"/>
      <c r="H269" s="1951"/>
      <c r="I269" s="1409"/>
      <c r="J269" s="1409" t="str">
        <f>IF(A230=0,"",IF(D269="개소당3ha이상",0,IF(D269="개소당1~3ha미만 ",5,IF(D269="개소당1ha미만",10))))</f>
        <v/>
      </c>
      <c r="K269" s="1409" t="str">
        <f>IF(A233=0,"",IF(D269="개소당3ha이상",0,IF(D269="개소당1~3ha미만 ",5,IF(D269="개소당1ha미만",10))))</f>
        <v/>
      </c>
      <c r="L269" s="1409">
        <f>IF(A241=0,"",IF(D269="개소당3ha이상",0,IF(D269="개소당1~3ha미만 ",5,IF(D269="개소당1ha미만",10))))</f>
        <v>0</v>
      </c>
      <c r="M269" s="1409" t="str">
        <f>IF(A251=0,"",IF(D269="개소당3ha이상",0,IF(D269="개소당1~3ha미만 ",5,IF(D269="개소당1ha미만",10))))</f>
        <v/>
      </c>
      <c r="N269" s="49">
        <f t="shared" si="5"/>
        <v>6</v>
      </c>
    </row>
    <row r="270" spans="1:14" ht="21.75" customHeight="1">
      <c r="A270" s="400">
        <f>IF(H227&gt;0,1,)</f>
        <v>1</v>
      </c>
      <c r="B270" s="1950" t="s">
        <v>514</v>
      </c>
      <c r="C270" s="1950"/>
      <c r="D270" s="1951"/>
      <c r="E270" s="1951"/>
      <c r="F270" s="1951"/>
      <c r="G270" s="1951"/>
      <c r="H270" s="1951"/>
      <c r="I270" s="485">
        <f>SUM(I267:I269)</f>
        <v>0</v>
      </c>
      <c r="J270" s="485">
        <f>SUM(J267:J269)</f>
        <v>0</v>
      </c>
      <c r="K270" s="485">
        <f>SUM(K267:K269)</f>
        <v>0</v>
      </c>
      <c r="L270" s="485">
        <f>SUM(L267:L269)</f>
        <v>5</v>
      </c>
      <c r="M270" s="485">
        <f>SUM(M267:M269)</f>
        <v>0</v>
      </c>
      <c r="N270" s="49">
        <f t="shared" si="5"/>
        <v>6</v>
      </c>
    </row>
    <row r="271" spans="1:14" ht="35.1" customHeight="1" thickBot="1">
      <c r="A271" s="400">
        <f>IF(H272&gt;0,1,)</f>
        <v>1</v>
      </c>
      <c r="B271" s="1943" t="s">
        <v>758</v>
      </c>
      <c r="C271" s="1943"/>
      <c r="D271" s="1943"/>
      <c r="E271" s="1943"/>
      <c r="F271" s="1943"/>
      <c r="G271" s="1943"/>
      <c r="H271" s="1943"/>
      <c r="I271" s="1943"/>
      <c r="J271" s="1943"/>
      <c r="K271" s="1943"/>
      <c r="L271" s="1943"/>
      <c r="M271" s="1943"/>
      <c r="N271" s="49">
        <f>IF(H$272&gt;0,7,)</f>
        <v>7</v>
      </c>
    </row>
    <row r="272" spans="1:14" ht="24.95" customHeight="1">
      <c r="A272" s="400">
        <f>IF(H272&gt;0,1,)</f>
        <v>1</v>
      </c>
      <c r="B272" s="1944" t="s">
        <v>774</v>
      </c>
      <c r="C272" s="1945"/>
      <c r="D272" s="1946" t="str">
        <f>CONCATENATE('6-3표준조사 1'!K454,"임반")</f>
        <v>61-0임반</v>
      </c>
      <c r="E272" s="1946"/>
      <c r="F272" s="1946" t="str">
        <f>CONCATENATE('6-3표준조사 1'!L454,"소반")</f>
        <v>64-0소반</v>
      </c>
      <c r="G272" s="1946"/>
      <c r="H272" s="1947">
        <f>'6-3표준조사 1'!Q454</f>
        <v>2.9</v>
      </c>
      <c r="I272" s="1947"/>
      <c r="J272" s="50"/>
      <c r="K272" s="51" t="s">
        <v>500</v>
      </c>
      <c r="L272" s="1948" t="str">
        <f>+'6-3표준조사 1'!R454</f>
        <v>모두베기</v>
      </c>
      <c r="M272" s="1949"/>
      <c r="N272" s="49">
        <f t="shared" ref="N272:N315" si="6">IF(H$272&gt;0,7,)</f>
        <v>7</v>
      </c>
    </row>
    <row r="273" spans="1:14" ht="21.75" customHeight="1">
      <c r="A273" s="400">
        <f>IF(H272&gt;0,1,)</f>
        <v>1</v>
      </c>
      <c r="B273" s="1961" t="s">
        <v>501</v>
      </c>
      <c r="C273" s="1962"/>
      <c r="D273" s="1963" t="s">
        <v>502</v>
      </c>
      <c r="E273" s="1962"/>
      <c r="F273" s="1964" t="s">
        <v>503</v>
      </c>
      <c r="G273" s="1965"/>
      <c r="H273" s="1964" t="s">
        <v>504</v>
      </c>
      <c r="I273" s="1965"/>
      <c r="J273" s="1963" t="s">
        <v>505</v>
      </c>
      <c r="K273" s="1962"/>
      <c r="L273" s="1966" t="s">
        <v>775</v>
      </c>
      <c r="M273" s="1952"/>
      <c r="N273" s="49">
        <f t="shared" si="6"/>
        <v>7</v>
      </c>
    </row>
    <row r="274" spans="1:14" ht="21.75" customHeight="1">
      <c r="A274" s="400">
        <f>IF(H272&gt;0,1,)</f>
        <v>1</v>
      </c>
      <c r="B274" s="52"/>
      <c r="C274" s="53" t="s">
        <v>506</v>
      </c>
      <c r="D274" s="54"/>
      <c r="E274" s="55" t="s">
        <v>507</v>
      </c>
      <c r="F274" s="54"/>
      <c r="G274" s="55" t="s">
        <v>507</v>
      </c>
      <c r="H274" s="54"/>
      <c r="I274" s="55" t="s">
        <v>507</v>
      </c>
      <c r="J274" s="56"/>
      <c r="K274" s="55" t="s">
        <v>508</v>
      </c>
      <c r="L274" s="1967"/>
      <c r="M274" s="1953"/>
      <c r="N274" s="49">
        <f t="shared" si="6"/>
        <v>7</v>
      </c>
    </row>
    <row r="275" spans="1:14" ht="21.75" hidden="1" customHeight="1">
      <c r="A275" s="400">
        <f>IF('6-3표준조사 1'!R454="둘레베기",1,)</f>
        <v>0</v>
      </c>
      <c r="B275" s="1954" t="s">
        <v>506</v>
      </c>
      <c r="C275" s="57" t="s">
        <v>538</v>
      </c>
      <c r="D275" s="60"/>
      <c r="E275" s="59"/>
      <c r="F275" s="60"/>
      <c r="G275" s="59"/>
      <c r="H275" s="60"/>
      <c r="I275" s="59"/>
      <c r="J275" s="61"/>
      <c r="K275" s="62"/>
      <c r="L275" s="102"/>
      <c r="M275" s="64">
        <f>M276</f>
        <v>0</v>
      </c>
      <c r="N275" s="49">
        <f t="shared" si="6"/>
        <v>7</v>
      </c>
    </row>
    <row r="276" spans="1:14" ht="21.75" hidden="1" customHeight="1">
      <c r="A276" s="400">
        <f>IF('6-3표준조사 1'!R454="둘레베기",1,)</f>
        <v>0</v>
      </c>
      <c r="B276" s="1955"/>
      <c r="C276" s="65" t="s">
        <v>760</v>
      </c>
      <c r="D276" s="103"/>
      <c r="E276" s="67"/>
      <c r="F276" s="68"/>
      <c r="G276" s="67"/>
      <c r="H276" s="68"/>
      <c r="I276" s="67"/>
      <c r="J276" s="69"/>
      <c r="K276" s="70"/>
      <c r="L276" s="71">
        <f>J315/100</f>
        <v>0</v>
      </c>
      <c r="M276" s="72">
        <f>ROUNDDOWN((H277*J277)+(H277*J277*L276),)</f>
        <v>0</v>
      </c>
      <c r="N276" s="49">
        <f t="shared" si="6"/>
        <v>7</v>
      </c>
    </row>
    <row r="277" spans="1:14" ht="21.75" hidden="1" customHeight="1">
      <c r="A277" s="400">
        <f>IF('6-3표준조사 1'!R454="둘레베기",1,)</f>
        <v>0</v>
      </c>
      <c r="B277" s="1955"/>
      <c r="C277" s="65" t="s">
        <v>761</v>
      </c>
      <c r="D277" s="103">
        <f>IF(A277&gt;0,D306,)</f>
        <v>0</v>
      </c>
      <c r="E277" s="67" t="s">
        <v>510</v>
      </c>
      <c r="F277" s="68">
        <v>0.18</v>
      </c>
      <c r="G277" s="67" t="s">
        <v>511</v>
      </c>
      <c r="H277" s="68">
        <f>ROUND(D277/100*F277,2)</f>
        <v>0</v>
      </c>
      <c r="I277" s="67" t="s">
        <v>509</v>
      </c>
      <c r="J277" s="69">
        <f>'7-1 단가조사'!L7</f>
        <v>172068</v>
      </c>
      <c r="K277" s="70" t="s">
        <v>539</v>
      </c>
      <c r="L277" s="71"/>
      <c r="M277" s="72"/>
      <c r="N277" s="49">
        <f t="shared" si="6"/>
        <v>7</v>
      </c>
    </row>
    <row r="278" spans="1:14" ht="21.75" hidden="1" customHeight="1">
      <c r="A278" s="400">
        <f>IF('6-3표준조사 1'!R454="줄베기",1,)</f>
        <v>0</v>
      </c>
      <c r="B278" s="1955"/>
      <c r="C278" s="57" t="s">
        <v>540</v>
      </c>
      <c r="D278" s="60"/>
      <c r="E278" s="59"/>
      <c r="F278" s="60"/>
      <c r="G278" s="59"/>
      <c r="H278" s="60"/>
      <c r="I278" s="59"/>
      <c r="J278" s="61"/>
      <c r="K278" s="62"/>
      <c r="L278" s="104"/>
      <c r="M278" s="64">
        <f>SUM(M279+M282+M285)</f>
        <v>0</v>
      </c>
      <c r="N278" s="49">
        <f t="shared" si="6"/>
        <v>7</v>
      </c>
    </row>
    <row r="279" spans="1:14" ht="21.75" hidden="1" customHeight="1">
      <c r="A279" s="400">
        <f>IF('6-3표준조사 1'!R454="줄베기",1,)</f>
        <v>0</v>
      </c>
      <c r="B279" s="1955"/>
      <c r="C279" s="65" t="s">
        <v>760</v>
      </c>
      <c r="D279" s="66"/>
      <c r="E279" s="67"/>
      <c r="F279" s="68"/>
      <c r="G279" s="67"/>
      <c r="H279" s="68"/>
      <c r="I279" s="67"/>
      <c r="J279" s="69"/>
      <c r="K279" s="70"/>
      <c r="L279" s="71">
        <f>K315/100</f>
        <v>0</v>
      </c>
      <c r="M279" s="72">
        <f>ROUNDDOWN((M280+M281)+((M280+M281)*L279),0)</f>
        <v>0</v>
      </c>
      <c r="N279" s="49">
        <f t="shared" si="6"/>
        <v>7</v>
      </c>
    </row>
    <row r="280" spans="1:14" ht="21.75" hidden="1" customHeight="1">
      <c r="A280" s="400">
        <f>IF('6-3표준조사 1'!R454="줄베기",1,)</f>
        <v>0</v>
      </c>
      <c r="B280" s="1955"/>
      <c r="C280" s="65" t="s">
        <v>762</v>
      </c>
      <c r="D280" s="66">
        <f>IF(A280&gt;0,D306,)</f>
        <v>0</v>
      </c>
      <c r="E280" s="67" t="s">
        <v>510</v>
      </c>
      <c r="F280" s="68">
        <v>7.0000000000000007E-2</v>
      </c>
      <c r="G280" s="67" t="s">
        <v>511</v>
      </c>
      <c r="H280" s="68">
        <f>ROUND(D280/100*F280,2)</f>
        <v>0</v>
      </c>
      <c r="I280" s="67" t="s">
        <v>509</v>
      </c>
      <c r="J280" s="69">
        <f>'7-1 단가조사'!L7</f>
        <v>172068</v>
      </c>
      <c r="K280" s="70" t="s">
        <v>539</v>
      </c>
      <c r="L280" s="71"/>
      <c r="M280" s="72">
        <f>ROUNDDOWN(H280*J280,)</f>
        <v>0</v>
      </c>
      <c r="N280" s="49">
        <f t="shared" si="6"/>
        <v>7</v>
      </c>
    </row>
    <row r="281" spans="1:14" ht="21.75" hidden="1" customHeight="1">
      <c r="A281" s="400">
        <f>IF('6-3표준조사 1'!R454="줄베기",1,)</f>
        <v>0</v>
      </c>
      <c r="B281" s="1955"/>
      <c r="C281" s="65" t="s">
        <v>763</v>
      </c>
      <c r="D281" s="75">
        <f>IF(A281&gt;0,1,)</f>
        <v>0</v>
      </c>
      <c r="E281" s="67" t="s">
        <v>406</v>
      </c>
      <c r="F281" s="68">
        <f>IF(D306&lt;=1500,$Q$8,IF(D306&gt;2999,$Q$10,$Q$9))</f>
        <v>2</v>
      </c>
      <c r="G281" s="67" t="s">
        <v>541</v>
      </c>
      <c r="H281" s="68">
        <f>ROUND(D281*F281,2)</f>
        <v>0</v>
      </c>
      <c r="I281" s="67" t="s">
        <v>509</v>
      </c>
      <c r="J281" s="69">
        <f>'7-1 단가조사'!L6</f>
        <v>226112</v>
      </c>
      <c r="K281" s="70" t="s">
        <v>542</v>
      </c>
      <c r="L281" s="71"/>
      <c r="M281" s="72">
        <f>ROUNDDOWN(H281*J281,)</f>
        <v>0</v>
      </c>
      <c r="N281" s="49">
        <f t="shared" si="6"/>
        <v>7</v>
      </c>
    </row>
    <row r="282" spans="1:14" ht="21.75" hidden="1" customHeight="1">
      <c r="A282" s="400">
        <f>IF('6-3표준조사 1'!R454="줄베기",1,)</f>
        <v>0</v>
      </c>
      <c r="B282" s="1955"/>
      <c r="C282" s="65" t="s">
        <v>764</v>
      </c>
      <c r="D282" s="66"/>
      <c r="E282" s="67"/>
      <c r="F282" s="68"/>
      <c r="G282" s="67"/>
      <c r="H282" s="68"/>
      <c r="I282" s="67"/>
      <c r="J282" s="69"/>
      <c r="K282" s="70"/>
      <c r="L282" s="73"/>
      <c r="M282" s="72">
        <f>M283+M284</f>
        <v>0</v>
      </c>
      <c r="N282" s="49">
        <f t="shared" si="6"/>
        <v>7</v>
      </c>
    </row>
    <row r="283" spans="1:14" ht="21.75" hidden="1" customHeight="1">
      <c r="A283" s="400">
        <f>IF('6-3표준조사 1'!R454="줄베기",1,)</f>
        <v>0</v>
      </c>
      <c r="B283" s="1955"/>
      <c r="C283" s="65" t="s">
        <v>765</v>
      </c>
      <c r="D283" s="75">
        <f>H281</f>
        <v>0</v>
      </c>
      <c r="E283" s="67" t="s">
        <v>541</v>
      </c>
      <c r="F283" s="68">
        <v>5</v>
      </c>
      <c r="G283" s="67" t="s">
        <v>512</v>
      </c>
      <c r="H283" s="68">
        <f>ROUND(D283*F283,2)</f>
        <v>0</v>
      </c>
      <c r="I283" s="67" t="s">
        <v>513</v>
      </c>
      <c r="J283" s="69">
        <f>'7-1 단가조사'!L11</f>
        <v>1720</v>
      </c>
      <c r="K283" s="70" t="s">
        <v>543</v>
      </c>
      <c r="L283" s="73"/>
      <c r="M283" s="72">
        <f>ROUNDDOWN(H283*J283,)</f>
        <v>0</v>
      </c>
      <c r="N283" s="49">
        <f t="shared" si="6"/>
        <v>7</v>
      </c>
    </row>
    <row r="284" spans="1:14" ht="21.75" hidden="1" customHeight="1">
      <c r="A284" s="400">
        <f>IF('6-3표준조사 1'!R454="줄베기",1,)</f>
        <v>0</v>
      </c>
      <c r="B284" s="1955"/>
      <c r="C284" s="65" t="s">
        <v>766</v>
      </c>
      <c r="D284" s="66">
        <f>M283</f>
        <v>0</v>
      </c>
      <c r="E284" s="67" t="s">
        <v>545</v>
      </c>
      <c r="F284" s="68">
        <v>0.1</v>
      </c>
      <c r="G284" s="67" t="s">
        <v>546</v>
      </c>
      <c r="H284" s="68"/>
      <c r="I284" s="67"/>
      <c r="J284" s="69"/>
      <c r="K284" s="70"/>
      <c r="L284" s="73"/>
      <c r="M284" s="72">
        <f>ROUNDDOWN(D284*F284,)</f>
        <v>0</v>
      </c>
      <c r="N284" s="49">
        <f t="shared" si="6"/>
        <v>7</v>
      </c>
    </row>
    <row r="285" spans="1:14" ht="21.75" hidden="1" customHeight="1">
      <c r="A285" s="400">
        <f>IF('6-3표준조사 1'!R454="줄베기",1,)</f>
        <v>0</v>
      </c>
      <c r="B285" s="1955"/>
      <c r="C285" s="105" t="s">
        <v>767</v>
      </c>
      <c r="D285" s="106">
        <f>D283</f>
        <v>0</v>
      </c>
      <c r="E285" s="107" t="s">
        <v>547</v>
      </c>
      <c r="F285" s="108">
        <v>8.3999999999999995E-3</v>
      </c>
      <c r="G285" s="107" t="s">
        <v>548</v>
      </c>
      <c r="H285" s="109"/>
      <c r="I285" s="107"/>
      <c r="J285" s="110">
        <f>'7-1 단가조사'!L14</f>
        <v>610000</v>
      </c>
      <c r="K285" s="111" t="s">
        <v>544</v>
      </c>
      <c r="L285" s="112"/>
      <c r="M285" s="113">
        <f>ROUNDDOWN(D285*F285*J285,)</f>
        <v>0</v>
      </c>
      <c r="N285" s="49">
        <f t="shared" si="6"/>
        <v>7</v>
      </c>
    </row>
    <row r="286" spans="1:14" ht="21.75" customHeight="1">
      <c r="A286" s="400">
        <f>IF('6-3표준조사 1'!R454="모두베기",1,)</f>
        <v>1</v>
      </c>
      <c r="B286" s="1955"/>
      <c r="C286" s="57" t="s">
        <v>549</v>
      </c>
      <c r="D286" s="58"/>
      <c r="E286" s="59"/>
      <c r="F286" s="60"/>
      <c r="G286" s="59"/>
      <c r="H286" s="60"/>
      <c r="I286" s="59"/>
      <c r="J286" s="61"/>
      <c r="K286" s="62"/>
      <c r="L286" s="63"/>
      <c r="M286" s="64">
        <f>M287+M292+M295</f>
        <v>1316536</v>
      </c>
      <c r="N286" s="49">
        <f t="shared" si="6"/>
        <v>7</v>
      </c>
    </row>
    <row r="287" spans="1:14" ht="21.75" customHeight="1">
      <c r="A287" s="400">
        <f>IF('6-3표준조사 1'!R454="모두베기",1,)</f>
        <v>1</v>
      </c>
      <c r="B287" s="1955"/>
      <c r="C287" s="65" t="s">
        <v>760</v>
      </c>
      <c r="D287" s="66"/>
      <c r="E287" s="67"/>
      <c r="F287" s="68"/>
      <c r="G287" s="67"/>
      <c r="H287" s="68"/>
      <c r="I287" s="67"/>
      <c r="J287" s="69"/>
      <c r="K287" s="70"/>
      <c r="L287" s="71">
        <f>L315/100</f>
        <v>0.1</v>
      </c>
      <c r="M287" s="72">
        <f>M288+M289+M290+M291</f>
        <v>1243616</v>
      </c>
      <c r="N287" s="49">
        <f t="shared" si="6"/>
        <v>7</v>
      </c>
    </row>
    <row r="288" spans="1:14" ht="21.75" customHeight="1">
      <c r="A288" s="400">
        <f>IF('6-3표준조사 1'!R454="모두베기",1,)</f>
        <v>1</v>
      </c>
      <c r="B288" s="1955"/>
      <c r="C288" s="65" t="s">
        <v>762</v>
      </c>
      <c r="D288" s="1433"/>
      <c r="E288" s="67" t="s">
        <v>510</v>
      </c>
      <c r="F288" s="68">
        <v>7.0000000000000007E-2</v>
      </c>
      <c r="G288" s="67" t="s">
        <v>511</v>
      </c>
      <c r="H288" s="68">
        <f>ROUND(D288/100*F288,2)</f>
        <v>0</v>
      </c>
      <c r="I288" s="67" t="s">
        <v>509</v>
      </c>
      <c r="J288" s="69">
        <f>'7-1 단가조사'!L7</f>
        <v>172068</v>
      </c>
      <c r="K288" s="70" t="s">
        <v>539</v>
      </c>
      <c r="L288" s="73"/>
      <c r="M288" s="72">
        <f>ROUNDDOWN(ROUND((H288+(H288*(L287))),2)*J288,0)</f>
        <v>0</v>
      </c>
      <c r="N288" s="49">
        <f t="shared" si="6"/>
        <v>7</v>
      </c>
    </row>
    <row r="289" spans="1:14" ht="21.75" customHeight="1">
      <c r="A289" s="400">
        <f>IF('6-3표준조사 1'!R454="모두베기",1,)</f>
        <v>1</v>
      </c>
      <c r="B289" s="1955"/>
      <c r="C289" s="74" t="s">
        <v>965</v>
      </c>
      <c r="D289" s="75">
        <f>IF(A289&gt;0,IF(D308="당해 년도",1,),)</f>
        <v>0</v>
      </c>
      <c r="E289" s="67" t="s">
        <v>406</v>
      </c>
      <c r="F289" s="68">
        <v>3.5</v>
      </c>
      <c r="G289" s="67" t="s">
        <v>541</v>
      </c>
      <c r="H289" s="68">
        <f>ROUND(D289*F289,2)</f>
        <v>0</v>
      </c>
      <c r="I289" s="67" t="s">
        <v>509</v>
      </c>
      <c r="J289" s="69">
        <f>'7-1 단가조사'!L6</f>
        <v>226112</v>
      </c>
      <c r="K289" s="70" t="s">
        <v>542</v>
      </c>
      <c r="L289" s="73"/>
      <c r="M289" s="72">
        <f>ROUNDDOWN(ROUND((H289+(H289*(L287))),2)*J289,0)</f>
        <v>0</v>
      </c>
      <c r="N289" s="49">
        <f t="shared" si="6"/>
        <v>7</v>
      </c>
    </row>
    <row r="290" spans="1:14" ht="21.75" customHeight="1">
      <c r="A290" s="400">
        <f>IF('6-3표준조사 1'!R454="모두베기",1,)</f>
        <v>1</v>
      </c>
      <c r="B290" s="1955"/>
      <c r="C290" s="74" t="s">
        <v>966</v>
      </c>
      <c r="D290" s="75">
        <f>IF(A290&gt;0,IF(D308="2년차",1,),)</f>
        <v>0</v>
      </c>
      <c r="E290" s="67" t="s">
        <v>406</v>
      </c>
      <c r="F290" s="68">
        <v>4</v>
      </c>
      <c r="G290" s="67" t="s">
        <v>541</v>
      </c>
      <c r="H290" s="68">
        <f>ROUND(D290*F290,2)</f>
        <v>0</v>
      </c>
      <c r="I290" s="67" t="s">
        <v>509</v>
      </c>
      <c r="J290" s="69">
        <f>'7-1 단가조사'!L6</f>
        <v>226112</v>
      </c>
      <c r="K290" s="70" t="s">
        <v>542</v>
      </c>
      <c r="L290" s="73"/>
      <c r="M290" s="72">
        <f>ROUNDDOWN(ROUND((H290+(H290*(L287))),2)*J290,0)</f>
        <v>0</v>
      </c>
      <c r="N290" s="49">
        <f t="shared" si="6"/>
        <v>7</v>
      </c>
    </row>
    <row r="291" spans="1:14" ht="21.75" customHeight="1">
      <c r="A291" s="400">
        <f>IF('6-3표준조사 1'!R454="모두베기",1,)</f>
        <v>1</v>
      </c>
      <c r="B291" s="1955"/>
      <c r="C291" s="74" t="s">
        <v>967</v>
      </c>
      <c r="D291" s="75">
        <f>IF(A291&gt;0,IF(D308="3년차 이상",1,),)</f>
        <v>1</v>
      </c>
      <c r="E291" s="67" t="s">
        <v>406</v>
      </c>
      <c r="F291" s="68">
        <v>5</v>
      </c>
      <c r="G291" s="67" t="s">
        <v>541</v>
      </c>
      <c r="H291" s="68">
        <f>ROUND(D291*F291,2)</f>
        <v>5</v>
      </c>
      <c r="I291" s="67" t="s">
        <v>509</v>
      </c>
      <c r="J291" s="69">
        <f>'7-1 단가조사'!L6</f>
        <v>226112</v>
      </c>
      <c r="K291" s="70" t="s">
        <v>542</v>
      </c>
      <c r="L291" s="73"/>
      <c r="M291" s="72">
        <f>ROUNDDOWN(ROUND((H291+(H291*(L287))),2)*J291,0)</f>
        <v>1243616</v>
      </c>
      <c r="N291" s="49">
        <f t="shared" si="6"/>
        <v>7</v>
      </c>
    </row>
    <row r="292" spans="1:14" ht="21.75" customHeight="1">
      <c r="A292" s="400">
        <f>IF('6-3표준조사 1'!R454="모두베기",1,)</f>
        <v>1</v>
      </c>
      <c r="B292" s="1955"/>
      <c r="C292" s="65" t="s">
        <v>764</v>
      </c>
      <c r="D292" s="66"/>
      <c r="E292" s="67"/>
      <c r="F292" s="68"/>
      <c r="G292" s="67"/>
      <c r="H292" s="68"/>
      <c r="I292" s="67"/>
      <c r="J292" s="69"/>
      <c r="K292" s="70"/>
      <c r="L292" s="73"/>
      <c r="M292" s="72">
        <f>M293+M294</f>
        <v>47300</v>
      </c>
      <c r="N292" s="49">
        <f t="shared" si="6"/>
        <v>7</v>
      </c>
    </row>
    <row r="293" spans="1:14" ht="21.75" customHeight="1">
      <c r="A293" s="400">
        <f>IF('6-3표준조사 1'!R454="모두베기",1,)</f>
        <v>1</v>
      </c>
      <c r="B293" s="1955"/>
      <c r="C293" s="65" t="s">
        <v>765</v>
      </c>
      <c r="D293" s="75">
        <f>(H289+H290+H291)</f>
        <v>5</v>
      </c>
      <c r="E293" s="67" t="s">
        <v>541</v>
      </c>
      <c r="F293" s="68">
        <v>5</v>
      </c>
      <c r="G293" s="67" t="s">
        <v>512</v>
      </c>
      <c r="H293" s="68">
        <f>ROUND(D293*F293,2)</f>
        <v>25</v>
      </c>
      <c r="I293" s="67" t="s">
        <v>513</v>
      </c>
      <c r="J293" s="69">
        <f>'7-1 단가조사'!L11</f>
        <v>1720</v>
      </c>
      <c r="K293" s="70" t="s">
        <v>543</v>
      </c>
      <c r="L293" s="73"/>
      <c r="M293" s="72">
        <f>ROUNDDOWN(H293*J293,)</f>
        <v>43000</v>
      </c>
      <c r="N293" s="49">
        <f t="shared" si="6"/>
        <v>7</v>
      </c>
    </row>
    <row r="294" spans="1:14" ht="21.75" customHeight="1">
      <c r="A294" s="400">
        <f>IF('6-3표준조사 1'!R454="모두베기",1,)</f>
        <v>1</v>
      </c>
      <c r="B294" s="1955"/>
      <c r="C294" s="65" t="s">
        <v>766</v>
      </c>
      <c r="D294" s="66">
        <f>M293</f>
        <v>43000</v>
      </c>
      <c r="E294" s="67" t="s">
        <v>545</v>
      </c>
      <c r="F294" s="68">
        <v>0.1</v>
      </c>
      <c r="G294" s="67" t="s">
        <v>546</v>
      </c>
      <c r="H294" s="68"/>
      <c r="I294" s="67"/>
      <c r="J294" s="69"/>
      <c r="K294" s="70"/>
      <c r="L294" s="73"/>
      <c r="M294" s="72">
        <f>ROUNDDOWN(D294*F294,)</f>
        <v>4300</v>
      </c>
      <c r="N294" s="49">
        <f t="shared" si="6"/>
        <v>7</v>
      </c>
    </row>
    <row r="295" spans="1:14" ht="21.75" customHeight="1">
      <c r="A295" s="400">
        <f>IF('6-3표준조사 1'!R454="모두베기",1,)</f>
        <v>1</v>
      </c>
      <c r="B295" s="1955"/>
      <c r="C295" s="76" t="s">
        <v>767</v>
      </c>
      <c r="D295" s="77">
        <f>D293</f>
        <v>5</v>
      </c>
      <c r="E295" s="78" t="s">
        <v>547</v>
      </c>
      <c r="F295" s="79">
        <v>8.3999999999999995E-3</v>
      </c>
      <c r="G295" s="78" t="s">
        <v>548</v>
      </c>
      <c r="H295" s="80"/>
      <c r="I295" s="78"/>
      <c r="J295" s="81">
        <f>'7-1 단가조사'!L14</f>
        <v>610000</v>
      </c>
      <c r="K295" s="82" t="s">
        <v>544</v>
      </c>
      <c r="L295" s="83"/>
      <c r="M295" s="84">
        <f>ROUNDDOWN(D295*F295*J295,)</f>
        <v>25620</v>
      </c>
      <c r="N295" s="49">
        <f t="shared" si="6"/>
        <v>7</v>
      </c>
    </row>
    <row r="296" spans="1:14" ht="21.75" hidden="1" customHeight="1">
      <c r="A296" s="400">
        <f>IF('6-3표준조사 1'!R454="맹아제거",1,)</f>
        <v>0</v>
      </c>
      <c r="B296" s="1955"/>
      <c r="C296" s="57" t="s">
        <v>550</v>
      </c>
      <c r="D296" s="60"/>
      <c r="E296" s="59"/>
      <c r="F296" s="60"/>
      <c r="G296" s="59"/>
      <c r="H296" s="60"/>
      <c r="I296" s="59"/>
      <c r="J296" s="61"/>
      <c r="K296" s="62"/>
      <c r="L296" s="102"/>
      <c r="M296" s="64">
        <f>M297</f>
        <v>0</v>
      </c>
      <c r="N296" s="49">
        <f t="shared" si="6"/>
        <v>7</v>
      </c>
    </row>
    <row r="297" spans="1:14" ht="21.75" hidden="1" customHeight="1">
      <c r="A297" s="400">
        <f>IF('6-3표준조사 1'!R454="맹아제거",1,)</f>
        <v>0</v>
      </c>
      <c r="B297" s="1955"/>
      <c r="C297" s="65" t="s">
        <v>760</v>
      </c>
      <c r="D297" s="103"/>
      <c r="E297" s="67"/>
      <c r="F297" s="68"/>
      <c r="G297" s="67"/>
      <c r="H297" s="68"/>
      <c r="I297" s="67"/>
      <c r="J297" s="69"/>
      <c r="K297" s="70"/>
      <c r="L297" s="71">
        <f>M315/100</f>
        <v>0</v>
      </c>
      <c r="M297" s="72">
        <f>ROUNDDOWN((H298*J298)+(H298*J298*L297),)</f>
        <v>0</v>
      </c>
      <c r="N297" s="49">
        <f t="shared" si="6"/>
        <v>7</v>
      </c>
    </row>
    <row r="298" spans="1:14" ht="21.75" hidden="1" customHeight="1">
      <c r="A298" s="400">
        <f>IF('6-3표준조사 1'!R454="맹아제거",1,)</f>
        <v>0</v>
      </c>
      <c r="B298" s="1955"/>
      <c r="C298" s="65" t="s">
        <v>768</v>
      </c>
      <c r="D298" s="103">
        <v>0</v>
      </c>
      <c r="E298" s="67" t="s">
        <v>510</v>
      </c>
      <c r="F298" s="68">
        <v>0.2</v>
      </c>
      <c r="G298" s="67" t="s">
        <v>511</v>
      </c>
      <c r="H298" s="68">
        <f>ROUND(D298/100*F298,2)</f>
        <v>0</v>
      </c>
      <c r="I298" s="67" t="s">
        <v>509</v>
      </c>
      <c r="J298" s="69">
        <f>'7-1 단가조사'!L7</f>
        <v>172068</v>
      </c>
      <c r="K298" s="70" t="s">
        <v>539</v>
      </c>
      <c r="L298" s="71">
        <f>M315/100</f>
        <v>0</v>
      </c>
      <c r="M298" s="72"/>
      <c r="N298" s="49">
        <f t="shared" si="6"/>
        <v>7</v>
      </c>
    </row>
    <row r="299" spans="1:14" ht="21.75" customHeight="1">
      <c r="A299" s="400">
        <f>IF(H272&gt;0,1,)</f>
        <v>1</v>
      </c>
      <c r="B299" s="1954" t="s">
        <v>514</v>
      </c>
      <c r="C299" s="57" t="s">
        <v>551</v>
      </c>
      <c r="D299" s="60"/>
      <c r="E299" s="59"/>
      <c r="F299" s="60"/>
      <c r="G299" s="59"/>
      <c r="H299" s="60"/>
      <c r="I299" s="59"/>
      <c r="J299" s="61"/>
      <c r="K299" s="62"/>
      <c r="L299" s="63"/>
      <c r="M299" s="64">
        <f>SUM(M300,M302,M303)</f>
        <v>1316536</v>
      </c>
      <c r="N299" s="49">
        <f t="shared" si="6"/>
        <v>7</v>
      </c>
    </row>
    <row r="300" spans="1:14" ht="21.75" customHeight="1">
      <c r="A300" s="400">
        <f>IF(H272&gt;0,1,)</f>
        <v>1</v>
      </c>
      <c r="B300" s="1956"/>
      <c r="C300" s="65" t="s">
        <v>769</v>
      </c>
      <c r="D300" s="68"/>
      <c r="E300" s="67"/>
      <c r="F300" s="68"/>
      <c r="G300" s="67"/>
      <c r="H300" s="68"/>
      <c r="I300" s="67"/>
      <c r="J300" s="69"/>
      <c r="K300" s="70"/>
      <c r="L300" s="73"/>
      <c r="M300" s="72">
        <f>M301</f>
        <v>1243616</v>
      </c>
      <c r="N300" s="49">
        <f t="shared" si="6"/>
        <v>7</v>
      </c>
    </row>
    <row r="301" spans="1:14" ht="21.75" customHeight="1">
      <c r="A301" s="400">
        <f>IF(H272&gt;0,1,)</f>
        <v>1</v>
      </c>
      <c r="B301" s="1956"/>
      <c r="C301" s="65" t="s">
        <v>770</v>
      </c>
      <c r="D301" s="68"/>
      <c r="E301" s="67"/>
      <c r="F301" s="68"/>
      <c r="G301" s="67"/>
      <c r="H301" s="68"/>
      <c r="I301" s="67"/>
      <c r="J301" s="69"/>
      <c r="K301" s="70"/>
      <c r="L301" s="73"/>
      <c r="M301" s="72">
        <f>M276+M279+M287+M297</f>
        <v>1243616</v>
      </c>
      <c r="N301" s="49">
        <f t="shared" si="6"/>
        <v>7</v>
      </c>
    </row>
    <row r="302" spans="1:14" ht="21.75" customHeight="1">
      <c r="A302" s="400">
        <f>IF(H272&gt;0,1,)</f>
        <v>1</v>
      </c>
      <c r="B302" s="1956"/>
      <c r="C302" s="65" t="s">
        <v>771</v>
      </c>
      <c r="D302" s="68"/>
      <c r="E302" s="67"/>
      <c r="F302" s="68"/>
      <c r="G302" s="67"/>
      <c r="H302" s="68"/>
      <c r="I302" s="67"/>
      <c r="J302" s="69"/>
      <c r="K302" s="70"/>
      <c r="L302" s="73"/>
      <c r="M302" s="72">
        <f>M282+M292</f>
        <v>47300</v>
      </c>
      <c r="N302" s="49">
        <f t="shared" si="6"/>
        <v>7</v>
      </c>
    </row>
    <row r="303" spans="1:14" ht="21.75" customHeight="1" thickBot="1">
      <c r="A303" s="400">
        <f>IF(H272&gt;0,1,)</f>
        <v>1</v>
      </c>
      <c r="B303" s="1957"/>
      <c r="C303" s="76" t="s">
        <v>772</v>
      </c>
      <c r="D303" s="85"/>
      <c r="E303" s="86"/>
      <c r="F303" s="85"/>
      <c r="G303" s="86"/>
      <c r="H303" s="85"/>
      <c r="I303" s="86"/>
      <c r="J303" s="87"/>
      <c r="K303" s="88"/>
      <c r="L303" s="89"/>
      <c r="M303" s="90">
        <f>M285+M295</f>
        <v>25620</v>
      </c>
      <c r="N303" s="49">
        <f t="shared" si="6"/>
        <v>7</v>
      </c>
    </row>
    <row r="304" spans="1:14" ht="21.75" customHeight="1">
      <c r="A304" s="400">
        <f>IF(H272&gt;0,1,)</f>
        <v>1</v>
      </c>
      <c r="B304" s="1958" t="s">
        <v>515</v>
      </c>
      <c r="C304" s="1958"/>
      <c r="D304" s="1958"/>
      <c r="E304" s="1958"/>
      <c r="F304" s="1958"/>
      <c r="G304" s="1958"/>
      <c r="H304" s="1958"/>
      <c r="I304" s="1958"/>
      <c r="J304" s="1958"/>
      <c r="K304" s="1958"/>
      <c r="L304" s="1958"/>
      <c r="M304" s="1958"/>
      <c r="N304" s="49">
        <f t="shared" si="6"/>
        <v>7</v>
      </c>
    </row>
    <row r="305" spans="1:14" ht="21.75" customHeight="1">
      <c r="A305" s="400">
        <f>IF(H272&gt;0,1,)</f>
        <v>1</v>
      </c>
      <c r="B305" s="1959" t="s">
        <v>516</v>
      </c>
      <c r="C305" s="1959"/>
      <c r="D305" s="1959"/>
      <c r="E305" s="1959"/>
      <c r="F305" s="1959"/>
      <c r="G305" s="1959"/>
      <c r="H305" s="1959"/>
      <c r="I305" s="1959"/>
      <c r="J305" s="1959"/>
      <c r="K305" s="1959"/>
      <c r="L305" s="1959"/>
      <c r="M305" s="1959"/>
      <c r="N305" s="49">
        <f t="shared" si="6"/>
        <v>7</v>
      </c>
    </row>
    <row r="306" spans="1:14" ht="21.75" customHeight="1">
      <c r="A306" s="400">
        <f>IF(H272&gt;0,1,)</f>
        <v>1</v>
      </c>
      <c r="B306" s="91" t="s">
        <v>517</v>
      </c>
      <c r="C306" s="92" t="s">
        <v>1025</v>
      </c>
      <c r="D306" s="93">
        <f>'6-3표준조사 1'!Q460</f>
        <v>2275</v>
      </c>
      <c r="E306" s="91" t="s">
        <v>510</v>
      </c>
      <c r="F306" s="484"/>
      <c r="G306" s="91"/>
      <c r="H306" s="94"/>
      <c r="I306" s="95"/>
      <c r="J306" s="95"/>
      <c r="K306" s="95"/>
      <c r="L306" s="96"/>
      <c r="M306" s="95"/>
      <c r="N306" s="49">
        <f t="shared" si="6"/>
        <v>7</v>
      </c>
    </row>
    <row r="307" spans="1:14" ht="21.75" hidden="1" customHeight="1">
      <c r="B307" s="91" t="s">
        <v>518</v>
      </c>
      <c r="C307" s="92" t="s">
        <v>759</v>
      </c>
      <c r="D307" s="1960">
        <f>'6-3표준조사 1'!S460</f>
        <v>0</v>
      </c>
      <c r="E307" s="1960"/>
      <c r="F307" s="484"/>
      <c r="G307" s="91"/>
      <c r="H307" s="94"/>
      <c r="I307" s="95"/>
      <c r="J307" s="95"/>
      <c r="K307" s="95"/>
      <c r="L307" s="96"/>
      <c r="M307" s="95"/>
      <c r="N307" s="49">
        <f t="shared" si="6"/>
        <v>7</v>
      </c>
    </row>
    <row r="308" spans="1:14" ht="21.75" hidden="1" customHeight="1">
      <c r="B308" s="91" t="s">
        <v>517</v>
      </c>
      <c r="C308" s="92" t="s">
        <v>962</v>
      </c>
      <c r="D308" s="1968" t="str">
        <f>'6-3표준조사 1'!R456</f>
        <v>3년차 이상</v>
      </c>
      <c r="E308" s="1968"/>
      <c r="F308" s="97"/>
      <c r="G308" s="97"/>
      <c r="H308" s="94"/>
      <c r="I308" s="95"/>
      <c r="J308" s="95"/>
      <c r="K308" s="95"/>
      <c r="L308" s="96"/>
      <c r="M308" s="95"/>
      <c r="N308" s="49">
        <f t="shared" si="6"/>
        <v>7</v>
      </c>
    </row>
    <row r="309" spans="1:14" ht="21.75" customHeight="1">
      <c r="A309" s="400">
        <f>IF(H272&gt;0,1,)</f>
        <v>1</v>
      </c>
      <c r="B309" s="1959" t="s">
        <v>773</v>
      </c>
      <c r="C309" s="1959"/>
      <c r="D309" s="1959"/>
      <c r="E309" s="1959"/>
      <c r="F309" s="1959"/>
      <c r="G309" s="1959"/>
      <c r="H309" s="1959"/>
      <c r="I309" s="1959"/>
      <c r="J309" s="1959"/>
      <c r="K309" s="1959"/>
      <c r="L309" s="1959"/>
      <c r="M309" s="1959"/>
      <c r="N309" s="49">
        <f t="shared" si="6"/>
        <v>7</v>
      </c>
    </row>
    <row r="310" spans="1:14" ht="21.75" customHeight="1">
      <c r="A310" s="400">
        <f>IF(H272&gt;0,1,)</f>
        <v>1</v>
      </c>
      <c r="B310" s="1969" t="s">
        <v>501</v>
      </c>
      <c r="C310" s="1969"/>
      <c r="D310" s="1970" t="s">
        <v>805</v>
      </c>
      <c r="E310" s="1970"/>
      <c r="F310" s="1970"/>
      <c r="G310" s="1970"/>
      <c r="H310" s="1970"/>
      <c r="I310" s="1971" t="s">
        <v>806</v>
      </c>
      <c r="J310" s="1971"/>
      <c r="K310" s="1971"/>
      <c r="L310" s="1971"/>
      <c r="M310" s="1971"/>
      <c r="N310" s="49">
        <f t="shared" si="6"/>
        <v>7</v>
      </c>
    </row>
    <row r="311" spans="1:14" ht="21.75" customHeight="1">
      <c r="A311" s="400">
        <f>IF(H272&gt;0,1,)</f>
        <v>1</v>
      </c>
      <c r="B311" s="1969"/>
      <c r="C311" s="1969"/>
      <c r="D311" s="1970"/>
      <c r="E311" s="1970"/>
      <c r="F311" s="1970"/>
      <c r="G311" s="1970"/>
      <c r="H311" s="1970"/>
      <c r="I311" s="98" t="s">
        <v>807</v>
      </c>
      <c r="J311" s="483" t="s">
        <v>808</v>
      </c>
      <c r="K311" s="483" t="s">
        <v>809</v>
      </c>
      <c r="L311" s="99" t="s">
        <v>810</v>
      </c>
      <c r="M311" s="483" t="s">
        <v>811</v>
      </c>
      <c r="N311" s="49">
        <f t="shared" si="6"/>
        <v>7</v>
      </c>
    </row>
    <row r="312" spans="1:14" ht="21.75" customHeight="1">
      <c r="A312" s="400">
        <f>IF(H272&gt;0,1,)</f>
        <v>1</v>
      </c>
      <c r="B312" s="1950" t="s">
        <v>531</v>
      </c>
      <c r="C312" s="1950"/>
      <c r="D312" s="1951" t="str">
        <f>'6-3표준조사 1'!P456</f>
        <v>중 (15˚ ~ 30˚)</v>
      </c>
      <c r="E312" s="1951"/>
      <c r="F312" s="1951"/>
      <c r="G312" s="1951"/>
      <c r="H312" s="1951"/>
      <c r="I312" s="485"/>
      <c r="J312" s="485" t="str">
        <f>IF(A275=0,"",IF(D312="완 (15˚ 이하)",0,IF(D312="중 (15˚ ~ 30˚)",5,IF(D312="급 (30˚ 초과)",10))))</f>
        <v/>
      </c>
      <c r="K312" s="485" t="str">
        <f>IF(A278=0,"",IF(D312="완 (15˚ 이하)",0,IF(D312="중 (15˚ ~ 30˚)",5,IF(D312="급 (30˚ 초과)",10))))</f>
        <v/>
      </c>
      <c r="L312" s="485">
        <f>IF(A286=0,"",IF(D312="완 (15˚ 이하)",0,IF(D312="중 (15˚ ~ 30˚)",5,IF(D312="급 (30˚ 초과)",10))))</f>
        <v>5</v>
      </c>
      <c r="M312" s="485" t="str">
        <f>IF(A296=0,"",IF(D312="완 (15˚ 이하)",0,IF(D312="중 (15˚ ~ 30˚)",5,IF(D312="급 (30˚ 초과)",10))))</f>
        <v/>
      </c>
      <c r="N312" s="49">
        <f t="shared" si="6"/>
        <v>7</v>
      </c>
    </row>
    <row r="313" spans="1:14" ht="21.75" customHeight="1">
      <c r="A313" s="400">
        <f>IF(H272&gt;0,1,)</f>
        <v>1</v>
      </c>
      <c r="B313" s="1972" t="s">
        <v>520</v>
      </c>
      <c r="C313" s="1972"/>
      <c r="D313" s="1951" t="str">
        <f>'6-3표준조사 1'!R456</f>
        <v>3년차 이상</v>
      </c>
      <c r="E313" s="1951"/>
      <c r="F313" s="1951"/>
      <c r="G313" s="1951"/>
      <c r="H313" s="1951"/>
      <c r="I313" s="485"/>
      <c r="J313" s="485"/>
      <c r="K313" s="485" t="str">
        <f>IF(A278=0,"",IF(D313="당해 년도",0,IF(D313="2년차",5,IF(D313="3년차 이상",10))))</f>
        <v/>
      </c>
      <c r="L313" s="485"/>
      <c r="M313" s="485"/>
      <c r="N313" s="49">
        <f t="shared" si="6"/>
        <v>7</v>
      </c>
    </row>
    <row r="314" spans="1:14" ht="21.75" customHeight="1">
      <c r="A314" s="400">
        <f>IF(H272&gt;0,1,)</f>
        <v>1</v>
      </c>
      <c r="B314" s="1950" t="s">
        <v>519</v>
      </c>
      <c r="C314" s="1950"/>
      <c r="D314" s="1951" t="str">
        <f>'6-3표준조사 1'!Q456</f>
        <v xml:space="preserve">개소당1~3ha미만 </v>
      </c>
      <c r="E314" s="1951"/>
      <c r="F314" s="1951"/>
      <c r="G314" s="1951"/>
      <c r="H314" s="1951"/>
      <c r="I314" s="1409"/>
      <c r="J314" s="1409" t="str">
        <f>IF(A275=0,"",IF(D314="개소당3ha이상",0,IF(D314="개소당1~3ha미만 ",5,IF(D314="개소당1ha미만",10))))</f>
        <v/>
      </c>
      <c r="K314" s="1409" t="str">
        <f>IF(A278=0,"",IF(D314="개소당3ha이상",0,IF(D314="개소당1~3ha미만 ",5,IF(D314="개소당1ha미만",10))))</f>
        <v/>
      </c>
      <c r="L314" s="1409">
        <f>IF(A286=0,"",IF(D314="개소당3ha이상",0,IF(D314="개소당1~3ha미만 ",5,IF(D314="개소당1ha미만",10))))</f>
        <v>5</v>
      </c>
      <c r="M314" s="1409" t="str">
        <f>IF(A296=0,"",IF(D314="개소당3ha이상",0,IF(D314="개소당1~3ha미만 ",5,IF(D314="개소당1ha미만",10))))</f>
        <v/>
      </c>
      <c r="N314" s="49">
        <f t="shared" si="6"/>
        <v>7</v>
      </c>
    </row>
    <row r="315" spans="1:14" ht="21.75" customHeight="1">
      <c r="A315" s="400">
        <f>IF(H272&gt;0,1,)</f>
        <v>1</v>
      </c>
      <c r="B315" s="1950" t="s">
        <v>514</v>
      </c>
      <c r="C315" s="1950"/>
      <c r="D315" s="1951"/>
      <c r="E315" s="1951"/>
      <c r="F315" s="1951"/>
      <c r="G315" s="1951"/>
      <c r="H315" s="1951"/>
      <c r="I315" s="485">
        <f>SUM(I312:I314)</f>
        <v>0</v>
      </c>
      <c r="J315" s="485">
        <f>SUM(J312:J314)</f>
        <v>0</v>
      </c>
      <c r="K315" s="485">
        <f>SUM(K312:K314)</f>
        <v>0</v>
      </c>
      <c r="L315" s="485">
        <f>SUM(L312:L314)</f>
        <v>10</v>
      </c>
      <c r="M315" s="485">
        <f>SUM(M312:M314)</f>
        <v>0</v>
      </c>
      <c r="N315" s="49">
        <f t="shared" si="6"/>
        <v>7</v>
      </c>
    </row>
    <row r="316" spans="1:14" ht="35.1" customHeight="1" thickBot="1">
      <c r="A316" s="400">
        <f>IF(H317&gt;0,1,)</f>
        <v>1</v>
      </c>
      <c r="B316" s="1973" t="s">
        <v>758</v>
      </c>
      <c r="C316" s="1973"/>
      <c r="D316" s="1973"/>
      <c r="E316" s="1973"/>
      <c r="F316" s="1973"/>
      <c r="G316" s="1973"/>
      <c r="H316" s="1973"/>
      <c r="I316" s="1973"/>
      <c r="J316" s="1973"/>
      <c r="K316" s="1973"/>
      <c r="L316" s="1973"/>
      <c r="M316" s="1973"/>
      <c r="N316" s="49">
        <f>IF(H$317&gt;0,8,)</f>
        <v>8</v>
      </c>
    </row>
    <row r="317" spans="1:14" ht="24.95" customHeight="1">
      <c r="A317" s="400">
        <f>IF(H317&gt;0,1,)</f>
        <v>1</v>
      </c>
      <c r="B317" s="1944" t="s">
        <v>774</v>
      </c>
      <c r="C317" s="1945"/>
      <c r="D317" s="1946" t="str">
        <f>CONCATENATE('6-3표준조사 1'!K529,"임반")</f>
        <v>61-0임반</v>
      </c>
      <c r="E317" s="1946"/>
      <c r="F317" s="1946" t="str">
        <f>CONCATENATE('6-3표준조사 1'!L529,"소반")</f>
        <v>64-0소반</v>
      </c>
      <c r="G317" s="1946"/>
      <c r="H317" s="1947">
        <f>'6-3표준조사 1'!Q529</f>
        <v>3.9</v>
      </c>
      <c r="I317" s="1947"/>
      <c r="J317" s="50"/>
      <c r="K317" s="51" t="s">
        <v>500</v>
      </c>
      <c r="L317" s="1948" t="str">
        <f>+'6-3표준조사 1'!R529</f>
        <v>모두베기</v>
      </c>
      <c r="M317" s="1949"/>
      <c r="N317" s="49">
        <f t="shared" ref="N317:N360" si="7">IF(H$317&gt;0,8,)</f>
        <v>8</v>
      </c>
    </row>
    <row r="318" spans="1:14" ht="21.75" customHeight="1">
      <c r="A318" s="400">
        <f>IF(H317&gt;0,1,)</f>
        <v>1</v>
      </c>
      <c r="B318" s="1961" t="s">
        <v>501</v>
      </c>
      <c r="C318" s="1962"/>
      <c r="D318" s="1963" t="s">
        <v>502</v>
      </c>
      <c r="E318" s="1962"/>
      <c r="F318" s="1964" t="s">
        <v>503</v>
      </c>
      <c r="G318" s="1965"/>
      <c r="H318" s="1964" t="s">
        <v>504</v>
      </c>
      <c r="I318" s="1965"/>
      <c r="J318" s="1963" t="s">
        <v>505</v>
      </c>
      <c r="K318" s="1962"/>
      <c r="L318" s="1966" t="s">
        <v>775</v>
      </c>
      <c r="M318" s="1952"/>
      <c r="N318" s="49">
        <f t="shared" si="7"/>
        <v>8</v>
      </c>
    </row>
    <row r="319" spans="1:14" ht="21.75" customHeight="1">
      <c r="A319" s="400">
        <f>IF(H317&gt;0,1,)</f>
        <v>1</v>
      </c>
      <c r="B319" s="52"/>
      <c r="C319" s="53" t="s">
        <v>506</v>
      </c>
      <c r="D319" s="54"/>
      <c r="E319" s="55" t="s">
        <v>507</v>
      </c>
      <c r="F319" s="54"/>
      <c r="G319" s="55" t="s">
        <v>507</v>
      </c>
      <c r="H319" s="54"/>
      <c r="I319" s="55" t="s">
        <v>507</v>
      </c>
      <c r="J319" s="56"/>
      <c r="K319" s="55" t="s">
        <v>508</v>
      </c>
      <c r="L319" s="1967"/>
      <c r="M319" s="1953"/>
      <c r="N319" s="49">
        <f t="shared" si="7"/>
        <v>8</v>
      </c>
    </row>
    <row r="320" spans="1:14" ht="21.75" hidden="1" customHeight="1">
      <c r="A320" s="400">
        <f>IF('6-3표준조사 1'!R529="둘레베기",1,)</f>
        <v>0</v>
      </c>
      <c r="B320" s="1954" t="s">
        <v>506</v>
      </c>
      <c r="C320" s="57" t="s">
        <v>538</v>
      </c>
      <c r="D320" s="60"/>
      <c r="E320" s="59"/>
      <c r="F320" s="60"/>
      <c r="G320" s="59"/>
      <c r="H320" s="60"/>
      <c r="I320" s="59"/>
      <c r="J320" s="61"/>
      <c r="K320" s="62"/>
      <c r="L320" s="102"/>
      <c r="M320" s="64">
        <f>M321</f>
        <v>0</v>
      </c>
      <c r="N320" s="49">
        <f t="shared" si="7"/>
        <v>8</v>
      </c>
    </row>
    <row r="321" spans="1:14" ht="21.75" hidden="1" customHeight="1">
      <c r="A321" s="400">
        <f>IF('6-3표준조사 1'!R529="둘레베기",1,)</f>
        <v>0</v>
      </c>
      <c r="B321" s="1955"/>
      <c r="C321" s="65" t="s">
        <v>760</v>
      </c>
      <c r="D321" s="103"/>
      <c r="E321" s="67"/>
      <c r="F321" s="68"/>
      <c r="G321" s="67"/>
      <c r="H321" s="68"/>
      <c r="I321" s="67"/>
      <c r="J321" s="69"/>
      <c r="K321" s="70"/>
      <c r="L321" s="71">
        <f>J360/100</f>
        <v>0</v>
      </c>
      <c r="M321" s="72">
        <f>ROUNDDOWN((H322*J322)+(H322*J322*L321),)</f>
        <v>0</v>
      </c>
      <c r="N321" s="49">
        <f t="shared" si="7"/>
        <v>8</v>
      </c>
    </row>
    <row r="322" spans="1:14" ht="21.75" hidden="1" customHeight="1">
      <c r="A322" s="400">
        <f>IF('6-3표준조사 1'!R529="둘레베기",1,)</f>
        <v>0</v>
      </c>
      <c r="B322" s="1955"/>
      <c r="C322" s="65" t="s">
        <v>761</v>
      </c>
      <c r="D322" s="103">
        <f>IF(A322&gt;0,D351,)</f>
        <v>0</v>
      </c>
      <c r="E322" s="67" t="s">
        <v>510</v>
      </c>
      <c r="F322" s="68">
        <v>0.18</v>
      </c>
      <c r="G322" s="67" t="s">
        <v>511</v>
      </c>
      <c r="H322" s="68">
        <f>ROUND(D322/100*F322,2)</f>
        <v>0</v>
      </c>
      <c r="I322" s="67" t="s">
        <v>509</v>
      </c>
      <c r="J322" s="69">
        <f>'7-1 단가조사'!L7</f>
        <v>172068</v>
      </c>
      <c r="K322" s="70" t="s">
        <v>539</v>
      </c>
      <c r="L322" s="71"/>
      <c r="M322" s="72"/>
      <c r="N322" s="49">
        <f t="shared" si="7"/>
        <v>8</v>
      </c>
    </row>
    <row r="323" spans="1:14" ht="21.75" hidden="1" customHeight="1">
      <c r="A323" s="400">
        <f>IF('6-3표준조사 1'!R529="줄베기",1,)</f>
        <v>0</v>
      </c>
      <c r="B323" s="1955"/>
      <c r="C323" s="57" t="s">
        <v>540</v>
      </c>
      <c r="D323" s="60"/>
      <c r="E323" s="59"/>
      <c r="F323" s="60"/>
      <c r="G323" s="59"/>
      <c r="H323" s="60"/>
      <c r="I323" s="59"/>
      <c r="J323" s="61"/>
      <c r="K323" s="62"/>
      <c r="L323" s="104"/>
      <c r="M323" s="64">
        <f>SUM(M324+M327+M330)</f>
        <v>0</v>
      </c>
      <c r="N323" s="49">
        <f t="shared" si="7"/>
        <v>8</v>
      </c>
    </row>
    <row r="324" spans="1:14" ht="21.75" hidden="1" customHeight="1">
      <c r="A324" s="400">
        <f>IF('6-3표준조사 1'!R529="줄베기",1,)</f>
        <v>0</v>
      </c>
      <c r="B324" s="1955"/>
      <c r="C324" s="65" t="s">
        <v>760</v>
      </c>
      <c r="D324" s="66"/>
      <c r="E324" s="67"/>
      <c r="F324" s="68"/>
      <c r="G324" s="67"/>
      <c r="H324" s="68"/>
      <c r="I324" s="67"/>
      <c r="J324" s="69"/>
      <c r="K324" s="70"/>
      <c r="L324" s="71">
        <f>K360/100</f>
        <v>0</v>
      </c>
      <c r="M324" s="72">
        <f>ROUNDDOWN((M325+M326)+((M325+M326)*L324),0)</f>
        <v>0</v>
      </c>
      <c r="N324" s="49">
        <f t="shared" si="7"/>
        <v>8</v>
      </c>
    </row>
    <row r="325" spans="1:14" ht="21.75" hidden="1" customHeight="1">
      <c r="A325" s="400">
        <f>IF('6-3표준조사 1'!R529="줄베기",1,)</f>
        <v>0</v>
      </c>
      <c r="B325" s="1955"/>
      <c r="C325" s="65" t="s">
        <v>762</v>
      </c>
      <c r="D325" s="66">
        <f>IF(A325&gt;0,D351,)</f>
        <v>0</v>
      </c>
      <c r="E325" s="67" t="s">
        <v>510</v>
      </c>
      <c r="F325" s="68">
        <v>7.0000000000000007E-2</v>
      </c>
      <c r="G325" s="67" t="s">
        <v>511</v>
      </c>
      <c r="H325" s="68">
        <f>ROUND(D325/100*F325,2)</f>
        <v>0</v>
      </c>
      <c r="I325" s="67" t="s">
        <v>509</v>
      </c>
      <c r="J325" s="69">
        <f>'7-1 단가조사'!L7</f>
        <v>172068</v>
      </c>
      <c r="K325" s="70" t="s">
        <v>539</v>
      </c>
      <c r="L325" s="71"/>
      <c r="M325" s="72">
        <f>ROUNDDOWN(H325*J325,)</f>
        <v>0</v>
      </c>
      <c r="N325" s="49">
        <f t="shared" si="7"/>
        <v>8</v>
      </c>
    </row>
    <row r="326" spans="1:14" ht="21.75" hidden="1" customHeight="1">
      <c r="A326" s="400">
        <f>IF('6-3표준조사 1'!R529="줄베기",1,)</f>
        <v>0</v>
      </c>
      <c r="B326" s="1955"/>
      <c r="C326" s="65" t="s">
        <v>763</v>
      </c>
      <c r="D326" s="75">
        <f>IF(A326&gt;0,1,)</f>
        <v>0</v>
      </c>
      <c r="E326" s="67" t="s">
        <v>406</v>
      </c>
      <c r="F326" s="68">
        <f>IF(D351&lt;=1500,$Q$8,IF(D351&gt;2999,$Q$10,$Q$9))</f>
        <v>2</v>
      </c>
      <c r="G326" s="67" t="s">
        <v>541</v>
      </c>
      <c r="H326" s="68">
        <f>ROUND(D326*F326,2)</f>
        <v>0</v>
      </c>
      <c r="I326" s="67" t="s">
        <v>509</v>
      </c>
      <c r="J326" s="69">
        <f>'7-1 단가조사'!L6</f>
        <v>226112</v>
      </c>
      <c r="K326" s="70" t="s">
        <v>542</v>
      </c>
      <c r="L326" s="71"/>
      <c r="M326" s="72">
        <f>ROUNDDOWN(H326*J326,)</f>
        <v>0</v>
      </c>
      <c r="N326" s="49">
        <f t="shared" si="7"/>
        <v>8</v>
      </c>
    </row>
    <row r="327" spans="1:14" ht="21.75" hidden="1" customHeight="1">
      <c r="A327" s="400">
        <f>IF('6-3표준조사 1'!R529="줄베기",1,)</f>
        <v>0</v>
      </c>
      <c r="B327" s="1955"/>
      <c r="C327" s="65" t="s">
        <v>764</v>
      </c>
      <c r="D327" s="66"/>
      <c r="E327" s="67"/>
      <c r="F327" s="68"/>
      <c r="G327" s="67"/>
      <c r="H327" s="68"/>
      <c r="I327" s="67"/>
      <c r="J327" s="69"/>
      <c r="K327" s="70"/>
      <c r="L327" s="73"/>
      <c r="M327" s="72">
        <f>M328+M329</f>
        <v>0</v>
      </c>
      <c r="N327" s="49">
        <f t="shared" si="7"/>
        <v>8</v>
      </c>
    </row>
    <row r="328" spans="1:14" ht="21.75" hidden="1" customHeight="1">
      <c r="A328" s="400">
        <f>IF('6-3표준조사 1'!R529="줄베기",1,)</f>
        <v>0</v>
      </c>
      <c r="B328" s="1955"/>
      <c r="C328" s="65" t="s">
        <v>765</v>
      </c>
      <c r="D328" s="75">
        <f>H326</f>
        <v>0</v>
      </c>
      <c r="E328" s="67" t="s">
        <v>541</v>
      </c>
      <c r="F328" s="68">
        <v>5</v>
      </c>
      <c r="G328" s="67" t="s">
        <v>512</v>
      </c>
      <c r="H328" s="68">
        <f>ROUND(D328*F328,2)</f>
        <v>0</v>
      </c>
      <c r="I328" s="67" t="s">
        <v>513</v>
      </c>
      <c r="J328" s="69">
        <f>'7-1 단가조사'!L11</f>
        <v>1720</v>
      </c>
      <c r="K328" s="70" t="s">
        <v>543</v>
      </c>
      <c r="L328" s="73"/>
      <c r="M328" s="72">
        <f>ROUNDDOWN(H328*J328,)</f>
        <v>0</v>
      </c>
      <c r="N328" s="49">
        <f t="shared" si="7"/>
        <v>8</v>
      </c>
    </row>
    <row r="329" spans="1:14" ht="21.75" hidden="1" customHeight="1">
      <c r="A329" s="400">
        <f>IF('6-3표준조사 1'!R529="줄베기",1,)</f>
        <v>0</v>
      </c>
      <c r="B329" s="1955"/>
      <c r="C329" s="65" t="s">
        <v>766</v>
      </c>
      <c r="D329" s="66">
        <f>M328</f>
        <v>0</v>
      </c>
      <c r="E329" s="67" t="s">
        <v>545</v>
      </c>
      <c r="F329" s="68">
        <v>0.1</v>
      </c>
      <c r="G329" s="67" t="s">
        <v>546</v>
      </c>
      <c r="H329" s="68"/>
      <c r="I329" s="67"/>
      <c r="J329" s="69"/>
      <c r="K329" s="70"/>
      <c r="L329" s="73"/>
      <c r="M329" s="72">
        <f>ROUNDDOWN(D329*F329,)</f>
        <v>0</v>
      </c>
      <c r="N329" s="49">
        <f t="shared" si="7"/>
        <v>8</v>
      </c>
    </row>
    <row r="330" spans="1:14" ht="21.75" hidden="1" customHeight="1">
      <c r="A330" s="400">
        <f>IF('6-3표준조사 1'!R529="줄베기",1,)</f>
        <v>0</v>
      </c>
      <c r="B330" s="1955"/>
      <c r="C330" s="105" t="s">
        <v>767</v>
      </c>
      <c r="D330" s="106">
        <f>D328</f>
        <v>0</v>
      </c>
      <c r="E330" s="107" t="s">
        <v>547</v>
      </c>
      <c r="F330" s="108">
        <v>8.3999999999999995E-3</v>
      </c>
      <c r="G330" s="107" t="s">
        <v>548</v>
      </c>
      <c r="H330" s="109"/>
      <c r="I330" s="107"/>
      <c r="J330" s="110">
        <f>'7-1 단가조사'!L14</f>
        <v>610000</v>
      </c>
      <c r="K330" s="111" t="s">
        <v>544</v>
      </c>
      <c r="L330" s="112"/>
      <c r="M330" s="113">
        <f>ROUNDDOWN(D330*F330*J330,)</f>
        <v>0</v>
      </c>
      <c r="N330" s="49">
        <f t="shared" si="7"/>
        <v>8</v>
      </c>
    </row>
    <row r="331" spans="1:14" ht="21.75" customHeight="1">
      <c r="A331" s="400">
        <f>IF('6-3표준조사 1'!R529="모두베기",1,)</f>
        <v>1</v>
      </c>
      <c r="B331" s="1955"/>
      <c r="C331" s="57" t="s">
        <v>549</v>
      </c>
      <c r="D331" s="58"/>
      <c r="E331" s="59"/>
      <c r="F331" s="60"/>
      <c r="G331" s="59"/>
      <c r="H331" s="60"/>
      <c r="I331" s="59"/>
      <c r="J331" s="61"/>
      <c r="K331" s="62"/>
      <c r="L331" s="63"/>
      <c r="M331" s="64">
        <f>M332+M337+M340</f>
        <v>1260008</v>
      </c>
      <c r="N331" s="49">
        <f t="shared" si="7"/>
        <v>8</v>
      </c>
    </row>
    <row r="332" spans="1:14" ht="21.75" customHeight="1">
      <c r="A332" s="400">
        <f>IF('6-3표준조사 1'!R529="모두베기",1,)</f>
        <v>1</v>
      </c>
      <c r="B332" s="1955"/>
      <c r="C332" s="65" t="s">
        <v>760</v>
      </c>
      <c r="D332" s="66"/>
      <c r="E332" s="67"/>
      <c r="F332" s="68"/>
      <c r="G332" s="67"/>
      <c r="H332" s="68"/>
      <c r="I332" s="67"/>
      <c r="J332" s="69"/>
      <c r="K332" s="70"/>
      <c r="L332" s="71">
        <f>L360/100</f>
        <v>0.05</v>
      </c>
      <c r="M332" s="72">
        <f>M333+M334+M335+M336</f>
        <v>1187088</v>
      </c>
      <c r="N332" s="49">
        <f t="shared" si="7"/>
        <v>8</v>
      </c>
    </row>
    <row r="333" spans="1:14" ht="21.75" customHeight="1">
      <c r="A333" s="400">
        <f>IF('6-3표준조사 1'!R529="모두베기",1,)</f>
        <v>1</v>
      </c>
      <c r="B333" s="1955"/>
      <c r="C333" s="65" t="s">
        <v>762</v>
      </c>
      <c r="D333" s="1433"/>
      <c r="E333" s="67" t="s">
        <v>510</v>
      </c>
      <c r="F333" s="68">
        <v>7.0000000000000007E-2</v>
      </c>
      <c r="G333" s="67" t="s">
        <v>511</v>
      </c>
      <c r="H333" s="68">
        <f>ROUND(D333/100*F333,2)</f>
        <v>0</v>
      </c>
      <c r="I333" s="67" t="s">
        <v>509</v>
      </c>
      <c r="J333" s="69">
        <f>'7-1 단가조사'!L7</f>
        <v>172068</v>
      </c>
      <c r="K333" s="70" t="s">
        <v>539</v>
      </c>
      <c r="L333" s="73"/>
      <c r="M333" s="72">
        <f>ROUNDDOWN(ROUND((H333+(H333*(L332))),2)*J333,0)</f>
        <v>0</v>
      </c>
      <c r="N333" s="49">
        <f t="shared" si="7"/>
        <v>8</v>
      </c>
    </row>
    <row r="334" spans="1:14" ht="21.75" customHeight="1">
      <c r="A334" s="400">
        <f>IF('6-3표준조사 1'!R529="모두베기",1,)</f>
        <v>1</v>
      </c>
      <c r="B334" s="1955"/>
      <c r="C334" s="74" t="s">
        <v>965</v>
      </c>
      <c r="D334" s="75">
        <f>IF(A334&gt;0,IF(D353="당해 년도",1,),)</f>
        <v>0</v>
      </c>
      <c r="E334" s="67" t="s">
        <v>406</v>
      </c>
      <c r="F334" s="68">
        <v>3.5</v>
      </c>
      <c r="G334" s="67" t="s">
        <v>541</v>
      </c>
      <c r="H334" s="68">
        <f>ROUND(D334*F334,2)</f>
        <v>0</v>
      </c>
      <c r="I334" s="67" t="s">
        <v>509</v>
      </c>
      <c r="J334" s="69">
        <f>'7-1 단가조사'!L6</f>
        <v>226112</v>
      </c>
      <c r="K334" s="70" t="s">
        <v>542</v>
      </c>
      <c r="L334" s="73"/>
      <c r="M334" s="72">
        <f>ROUNDDOWN(ROUND((H334+(H334*(L332))),2)*J334,0)</f>
        <v>0</v>
      </c>
      <c r="N334" s="49">
        <f t="shared" si="7"/>
        <v>8</v>
      </c>
    </row>
    <row r="335" spans="1:14" ht="21.75" customHeight="1">
      <c r="A335" s="400">
        <f>IF('6-3표준조사 1'!R529="모두베기",1,)</f>
        <v>1</v>
      </c>
      <c r="B335" s="1955"/>
      <c r="C335" s="74" t="s">
        <v>966</v>
      </c>
      <c r="D335" s="75">
        <f>IF(A335&gt;0,IF(D353="2년차",1,),)</f>
        <v>0</v>
      </c>
      <c r="E335" s="67" t="s">
        <v>406</v>
      </c>
      <c r="F335" s="68">
        <v>4</v>
      </c>
      <c r="G335" s="67" t="s">
        <v>541</v>
      </c>
      <c r="H335" s="68">
        <f>ROUND(D335*F335,2)</f>
        <v>0</v>
      </c>
      <c r="I335" s="67" t="s">
        <v>509</v>
      </c>
      <c r="J335" s="69">
        <f>'7-1 단가조사'!L6</f>
        <v>226112</v>
      </c>
      <c r="K335" s="70" t="s">
        <v>542</v>
      </c>
      <c r="L335" s="73"/>
      <c r="M335" s="72">
        <f>ROUNDDOWN(ROUND((H335+(H335*(L332))),2)*J335,0)</f>
        <v>0</v>
      </c>
      <c r="N335" s="49">
        <f t="shared" si="7"/>
        <v>8</v>
      </c>
    </row>
    <row r="336" spans="1:14" ht="21.75" customHeight="1">
      <c r="A336" s="400">
        <f>IF('6-3표준조사 1'!R529="모두베기",1,)</f>
        <v>1</v>
      </c>
      <c r="B336" s="1955"/>
      <c r="C336" s="74" t="s">
        <v>967</v>
      </c>
      <c r="D336" s="75">
        <f>IF(A336&gt;0,IF(D353="3년차 이상",1,),)</f>
        <v>1</v>
      </c>
      <c r="E336" s="67" t="s">
        <v>406</v>
      </c>
      <c r="F336" s="68">
        <v>5</v>
      </c>
      <c r="G336" s="67" t="s">
        <v>541</v>
      </c>
      <c r="H336" s="68">
        <f>ROUND(D336*F336,2)</f>
        <v>5</v>
      </c>
      <c r="I336" s="67" t="s">
        <v>509</v>
      </c>
      <c r="J336" s="69">
        <f>'7-1 단가조사'!L6</f>
        <v>226112</v>
      </c>
      <c r="K336" s="70" t="s">
        <v>542</v>
      </c>
      <c r="L336" s="73"/>
      <c r="M336" s="72">
        <f>ROUNDDOWN(ROUND((H336+(H336*(L332))),2)*J336,0)</f>
        <v>1187088</v>
      </c>
      <c r="N336" s="49">
        <f t="shared" si="7"/>
        <v>8</v>
      </c>
    </row>
    <row r="337" spans="1:14" ht="21.75" customHeight="1">
      <c r="A337" s="400">
        <f>IF('6-3표준조사 1'!R529="모두베기",1,)</f>
        <v>1</v>
      </c>
      <c r="B337" s="1955"/>
      <c r="C337" s="65" t="s">
        <v>764</v>
      </c>
      <c r="D337" s="66"/>
      <c r="E337" s="67"/>
      <c r="F337" s="68"/>
      <c r="G337" s="67"/>
      <c r="H337" s="68"/>
      <c r="I337" s="67"/>
      <c r="J337" s="69"/>
      <c r="K337" s="70"/>
      <c r="L337" s="73"/>
      <c r="M337" s="72">
        <f>M338+M339</f>
        <v>47300</v>
      </c>
      <c r="N337" s="49">
        <f t="shared" si="7"/>
        <v>8</v>
      </c>
    </row>
    <row r="338" spans="1:14" ht="21.75" customHeight="1">
      <c r="A338" s="400">
        <f>IF('6-3표준조사 1'!R529="모두베기",1,)</f>
        <v>1</v>
      </c>
      <c r="B338" s="1955"/>
      <c r="C338" s="65" t="s">
        <v>765</v>
      </c>
      <c r="D338" s="75">
        <f>(H334+H335+H336)</f>
        <v>5</v>
      </c>
      <c r="E338" s="67" t="s">
        <v>541</v>
      </c>
      <c r="F338" s="68">
        <v>5</v>
      </c>
      <c r="G338" s="67" t="s">
        <v>512</v>
      </c>
      <c r="H338" s="68">
        <f>ROUND(D338*F338,2)</f>
        <v>25</v>
      </c>
      <c r="I338" s="67" t="s">
        <v>513</v>
      </c>
      <c r="J338" s="69">
        <f>'7-1 단가조사'!L11</f>
        <v>1720</v>
      </c>
      <c r="K338" s="70" t="s">
        <v>543</v>
      </c>
      <c r="L338" s="73"/>
      <c r="M338" s="72">
        <f>ROUNDDOWN(H338*J338,)</f>
        <v>43000</v>
      </c>
      <c r="N338" s="49">
        <f t="shared" si="7"/>
        <v>8</v>
      </c>
    </row>
    <row r="339" spans="1:14" ht="21.75" customHeight="1">
      <c r="A339" s="400">
        <f>IF('6-3표준조사 1'!R529="모두베기",1,)</f>
        <v>1</v>
      </c>
      <c r="B339" s="1955"/>
      <c r="C339" s="65" t="s">
        <v>766</v>
      </c>
      <c r="D339" s="66">
        <f>M338</f>
        <v>43000</v>
      </c>
      <c r="E339" s="67" t="s">
        <v>545</v>
      </c>
      <c r="F339" s="68">
        <v>0.1</v>
      </c>
      <c r="G339" s="67" t="s">
        <v>546</v>
      </c>
      <c r="H339" s="68"/>
      <c r="I339" s="67"/>
      <c r="J339" s="69"/>
      <c r="K339" s="70"/>
      <c r="L339" s="73"/>
      <c r="M339" s="72">
        <f>ROUNDDOWN(D339*F339,)</f>
        <v>4300</v>
      </c>
      <c r="N339" s="49">
        <f t="shared" si="7"/>
        <v>8</v>
      </c>
    </row>
    <row r="340" spans="1:14" ht="21.75" customHeight="1">
      <c r="A340" s="400">
        <f>IF('6-3표준조사 1'!R529="모두베기",1,)</f>
        <v>1</v>
      </c>
      <c r="B340" s="1955"/>
      <c r="C340" s="76" t="s">
        <v>767</v>
      </c>
      <c r="D340" s="77">
        <f>D338</f>
        <v>5</v>
      </c>
      <c r="E340" s="78" t="s">
        <v>547</v>
      </c>
      <c r="F340" s="79">
        <v>8.3999999999999995E-3</v>
      </c>
      <c r="G340" s="78" t="s">
        <v>548</v>
      </c>
      <c r="H340" s="80"/>
      <c r="I340" s="78"/>
      <c r="J340" s="81">
        <f>'7-1 단가조사'!L14</f>
        <v>610000</v>
      </c>
      <c r="K340" s="82" t="s">
        <v>544</v>
      </c>
      <c r="L340" s="83"/>
      <c r="M340" s="84">
        <f>ROUNDDOWN(D340*F340*J340,)</f>
        <v>25620</v>
      </c>
      <c r="N340" s="49">
        <f t="shared" si="7"/>
        <v>8</v>
      </c>
    </row>
    <row r="341" spans="1:14" ht="21.75" hidden="1" customHeight="1">
      <c r="A341" s="400">
        <f>IF('6-3표준조사 1'!R529="맹아제거",1,)</f>
        <v>0</v>
      </c>
      <c r="B341" s="1955"/>
      <c r="C341" s="57" t="s">
        <v>550</v>
      </c>
      <c r="D341" s="60"/>
      <c r="E341" s="59"/>
      <c r="F341" s="60"/>
      <c r="G341" s="59"/>
      <c r="H341" s="60"/>
      <c r="I341" s="59"/>
      <c r="J341" s="61"/>
      <c r="K341" s="62"/>
      <c r="L341" s="102"/>
      <c r="M341" s="64">
        <f>M342</f>
        <v>0</v>
      </c>
      <c r="N341" s="49">
        <f t="shared" si="7"/>
        <v>8</v>
      </c>
    </row>
    <row r="342" spans="1:14" ht="21.75" hidden="1" customHeight="1">
      <c r="A342" s="400">
        <f>IF('6-3표준조사 1'!R529="맹아제거",1,)</f>
        <v>0</v>
      </c>
      <c r="B342" s="1955"/>
      <c r="C342" s="65" t="s">
        <v>760</v>
      </c>
      <c r="D342" s="103"/>
      <c r="E342" s="67"/>
      <c r="F342" s="68"/>
      <c r="G342" s="67"/>
      <c r="H342" s="68"/>
      <c r="I342" s="67"/>
      <c r="J342" s="69"/>
      <c r="K342" s="70"/>
      <c r="L342" s="71">
        <f>M360/100</f>
        <v>0</v>
      </c>
      <c r="M342" s="72">
        <f>ROUNDDOWN((H343*J343)+(H343*J343*L342),)</f>
        <v>0</v>
      </c>
      <c r="N342" s="49">
        <f t="shared" si="7"/>
        <v>8</v>
      </c>
    </row>
    <row r="343" spans="1:14" ht="21.75" hidden="1" customHeight="1">
      <c r="A343" s="400">
        <f>IF('6-3표준조사 1'!R529="맹아제거",1,)</f>
        <v>0</v>
      </c>
      <c r="B343" s="1955"/>
      <c r="C343" s="65" t="s">
        <v>768</v>
      </c>
      <c r="D343" s="103">
        <v>0</v>
      </c>
      <c r="E343" s="67" t="s">
        <v>510</v>
      </c>
      <c r="F343" s="68">
        <v>0.2</v>
      </c>
      <c r="G343" s="67" t="s">
        <v>511</v>
      </c>
      <c r="H343" s="68">
        <f>ROUND(D343/100*F343,2)</f>
        <v>0</v>
      </c>
      <c r="I343" s="67" t="s">
        <v>509</v>
      </c>
      <c r="J343" s="69">
        <f>'7-1 단가조사'!L7</f>
        <v>172068</v>
      </c>
      <c r="K343" s="70" t="s">
        <v>539</v>
      </c>
      <c r="L343" s="71">
        <f>M360/100</f>
        <v>0</v>
      </c>
      <c r="M343" s="72"/>
      <c r="N343" s="49">
        <f t="shared" si="7"/>
        <v>8</v>
      </c>
    </row>
    <row r="344" spans="1:14" ht="21.75" customHeight="1">
      <c r="A344" s="400">
        <f>IF(H317&gt;0,1,)</f>
        <v>1</v>
      </c>
      <c r="B344" s="1954" t="s">
        <v>514</v>
      </c>
      <c r="C344" s="57" t="s">
        <v>551</v>
      </c>
      <c r="D344" s="60"/>
      <c r="E344" s="59"/>
      <c r="F344" s="60"/>
      <c r="G344" s="59"/>
      <c r="H344" s="60"/>
      <c r="I344" s="59"/>
      <c r="J344" s="61"/>
      <c r="K344" s="62"/>
      <c r="L344" s="63"/>
      <c r="M344" s="64">
        <f>SUM(M345,M347,M348)</f>
        <v>1260008</v>
      </c>
      <c r="N344" s="49">
        <f t="shared" si="7"/>
        <v>8</v>
      </c>
    </row>
    <row r="345" spans="1:14" ht="21.75" customHeight="1">
      <c r="A345" s="400">
        <f>IF(H317&gt;0,1,)</f>
        <v>1</v>
      </c>
      <c r="B345" s="1956"/>
      <c r="C345" s="65" t="s">
        <v>769</v>
      </c>
      <c r="D345" s="68"/>
      <c r="E345" s="67"/>
      <c r="F345" s="68"/>
      <c r="G345" s="67"/>
      <c r="H345" s="68"/>
      <c r="I345" s="67"/>
      <c r="J345" s="69"/>
      <c r="K345" s="70"/>
      <c r="L345" s="73"/>
      <c r="M345" s="72">
        <f>M346</f>
        <v>1187088</v>
      </c>
      <c r="N345" s="49">
        <f t="shared" si="7"/>
        <v>8</v>
      </c>
    </row>
    <row r="346" spans="1:14" ht="21.75" customHeight="1">
      <c r="A346" s="400">
        <f>IF(H317&gt;0,1,)</f>
        <v>1</v>
      </c>
      <c r="B346" s="1956"/>
      <c r="C346" s="65" t="s">
        <v>770</v>
      </c>
      <c r="D346" s="68"/>
      <c r="E346" s="67"/>
      <c r="F346" s="68"/>
      <c r="G346" s="67"/>
      <c r="H346" s="68"/>
      <c r="I346" s="67"/>
      <c r="J346" s="69"/>
      <c r="K346" s="70"/>
      <c r="L346" s="73"/>
      <c r="M346" s="72">
        <f>M321+M324+M332+M342</f>
        <v>1187088</v>
      </c>
      <c r="N346" s="49">
        <f t="shared" si="7"/>
        <v>8</v>
      </c>
    </row>
    <row r="347" spans="1:14" ht="21.75" customHeight="1">
      <c r="A347" s="400">
        <f>IF(H317&gt;0,1,)</f>
        <v>1</v>
      </c>
      <c r="B347" s="1956"/>
      <c r="C347" s="65" t="s">
        <v>771</v>
      </c>
      <c r="D347" s="68"/>
      <c r="E347" s="67"/>
      <c r="F347" s="68"/>
      <c r="G347" s="67"/>
      <c r="H347" s="68"/>
      <c r="I347" s="67"/>
      <c r="J347" s="69"/>
      <c r="K347" s="70"/>
      <c r="L347" s="73"/>
      <c r="M347" s="72">
        <f>M327+M337</f>
        <v>47300</v>
      </c>
      <c r="N347" s="49">
        <f t="shared" si="7"/>
        <v>8</v>
      </c>
    </row>
    <row r="348" spans="1:14" ht="21.75" customHeight="1" thickBot="1">
      <c r="A348" s="400">
        <f>IF(H317&gt;0,1,)</f>
        <v>1</v>
      </c>
      <c r="B348" s="1957"/>
      <c r="C348" s="76" t="s">
        <v>772</v>
      </c>
      <c r="D348" s="85"/>
      <c r="E348" s="86"/>
      <c r="F348" s="85"/>
      <c r="G348" s="86"/>
      <c r="H348" s="85"/>
      <c r="I348" s="86"/>
      <c r="J348" s="87"/>
      <c r="K348" s="88"/>
      <c r="L348" s="89"/>
      <c r="M348" s="90">
        <f>M330+M340</f>
        <v>25620</v>
      </c>
      <c r="N348" s="49">
        <f t="shared" si="7"/>
        <v>8</v>
      </c>
    </row>
    <row r="349" spans="1:14" ht="21.75" customHeight="1">
      <c r="A349" s="400">
        <f>IF(H317&gt;0,1,)</f>
        <v>1</v>
      </c>
      <c r="B349" s="1958" t="s">
        <v>515</v>
      </c>
      <c r="C349" s="1958"/>
      <c r="D349" s="1958"/>
      <c r="E349" s="1958"/>
      <c r="F349" s="1958"/>
      <c r="G349" s="1958"/>
      <c r="H349" s="1958"/>
      <c r="I349" s="1958"/>
      <c r="J349" s="1958"/>
      <c r="K349" s="1958"/>
      <c r="L349" s="1958"/>
      <c r="M349" s="1958"/>
      <c r="N349" s="49">
        <f t="shared" si="7"/>
        <v>8</v>
      </c>
    </row>
    <row r="350" spans="1:14" ht="21.75" customHeight="1">
      <c r="A350" s="400">
        <f>IF(H317&gt;0,1,)</f>
        <v>1</v>
      </c>
      <c r="B350" s="1959" t="s">
        <v>516</v>
      </c>
      <c r="C350" s="1959"/>
      <c r="D350" s="1959"/>
      <c r="E350" s="1959"/>
      <c r="F350" s="1959"/>
      <c r="G350" s="1959"/>
      <c r="H350" s="1959"/>
      <c r="I350" s="1959"/>
      <c r="J350" s="1959"/>
      <c r="K350" s="1959"/>
      <c r="L350" s="1959"/>
      <c r="M350" s="1959"/>
      <c r="N350" s="49">
        <f t="shared" si="7"/>
        <v>8</v>
      </c>
    </row>
    <row r="351" spans="1:14" ht="21.75" customHeight="1">
      <c r="A351" s="400">
        <f>IF(H317&gt;0,1,)</f>
        <v>1</v>
      </c>
      <c r="B351" s="91" t="s">
        <v>517</v>
      </c>
      <c r="C351" s="92" t="s">
        <v>1025</v>
      </c>
      <c r="D351" s="93">
        <f>'6-3표준조사 1'!Q535</f>
        <v>2425</v>
      </c>
      <c r="E351" s="91" t="s">
        <v>510</v>
      </c>
      <c r="F351" s="484"/>
      <c r="G351" s="91"/>
      <c r="H351" s="94"/>
      <c r="I351" s="95"/>
      <c r="J351" s="95"/>
      <c r="K351" s="95"/>
      <c r="L351" s="96"/>
      <c r="M351" s="95"/>
      <c r="N351" s="49">
        <f t="shared" si="7"/>
        <v>8</v>
      </c>
    </row>
    <row r="352" spans="1:14" ht="21.75" hidden="1" customHeight="1">
      <c r="B352" s="91" t="s">
        <v>518</v>
      </c>
      <c r="C352" s="92" t="s">
        <v>759</v>
      </c>
      <c r="D352" s="1960" t="str">
        <f>'6-3표준조사 1'!S535</f>
        <v>8차사업 표준지 적용</v>
      </c>
      <c r="E352" s="1960"/>
      <c r="F352" s="484"/>
      <c r="G352" s="91"/>
      <c r="H352" s="94"/>
      <c r="I352" s="95"/>
      <c r="J352" s="95"/>
      <c r="K352" s="95"/>
      <c r="L352" s="96"/>
      <c r="M352" s="95"/>
      <c r="N352" s="49">
        <f t="shared" si="7"/>
        <v>8</v>
      </c>
    </row>
    <row r="353" spans="1:14" ht="21.75" hidden="1" customHeight="1">
      <c r="B353" s="91" t="s">
        <v>517</v>
      </c>
      <c r="C353" s="92" t="s">
        <v>962</v>
      </c>
      <c r="D353" s="1968" t="str">
        <f>'6-3표준조사 1'!R531</f>
        <v>3년차 이상</v>
      </c>
      <c r="E353" s="1968"/>
      <c r="F353" s="97"/>
      <c r="G353" s="97"/>
      <c r="H353" s="94"/>
      <c r="I353" s="95"/>
      <c r="J353" s="95"/>
      <c r="K353" s="95"/>
      <c r="L353" s="96"/>
      <c r="M353" s="95"/>
      <c r="N353" s="49">
        <f t="shared" si="7"/>
        <v>8</v>
      </c>
    </row>
    <row r="354" spans="1:14" ht="21.75" customHeight="1">
      <c r="A354" s="400">
        <f>IF(H317&gt;0,1,)</f>
        <v>1</v>
      </c>
      <c r="B354" s="1959" t="s">
        <v>773</v>
      </c>
      <c r="C354" s="1959"/>
      <c r="D354" s="1959"/>
      <c r="E354" s="1959"/>
      <c r="F354" s="1959"/>
      <c r="G354" s="1959"/>
      <c r="H354" s="1959"/>
      <c r="I354" s="1959"/>
      <c r="J354" s="1959"/>
      <c r="K354" s="1959"/>
      <c r="L354" s="1959"/>
      <c r="M354" s="1959"/>
      <c r="N354" s="49">
        <f t="shared" si="7"/>
        <v>8</v>
      </c>
    </row>
    <row r="355" spans="1:14" ht="21.75" customHeight="1">
      <c r="A355" s="400">
        <f>IF(H317&gt;0,1,)</f>
        <v>1</v>
      </c>
      <c r="B355" s="1969" t="s">
        <v>501</v>
      </c>
      <c r="C355" s="1969"/>
      <c r="D355" s="1970" t="s">
        <v>805</v>
      </c>
      <c r="E355" s="1970"/>
      <c r="F355" s="1970"/>
      <c r="G355" s="1970"/>
      <c r="H355" s="1970"/>
      <c r="I355" s="1971" t="s">
        <v>806</v>
      </c>
      <c r="J355" s="1971"/>
      <c r="K355" s="1971"/>
      <c r="L355" s="1971"/>
      <c r="M355" s="1971"/>
      <c r="N355" s="49">
        <f t="shared" si="7"/>
        <v>8</v>
      </c>
    </row>
    <row r="356" spans="1:14" ht="21.75" customHeight="1">
      <c r="A356" s="400">
        <f>IF(H317&gt;0,1,)</f>
        <v>1</v>
      </c>
      <c r="B356" s="1969"/>
      <c r="C356" s="1969"/>
      <c r="D356" s="1970"/>
      <c r="E356" s="1970"/>
      <c r="F356" s="1970"/>
      <c r="G356" s="1970"/>
      <c r="H356" s="1970"/>
      <c r="I356" s="98" t="s">
        <v>807</v>
      </c>
      <c r="J356" s="483" t="s">
        <v>808</v>
      </c>
      <c r="K356" s="483" t="s">
        <v>809</v>
      </c>
      <c r="L356" s="99" t="s">
        <v>810</v>
      </c>
      <c r="M356" s="483" t="s">
        <v>811</v>
      </c>
      <c r="N356" s="49">
        <f t="shared" si="7"/>
        <v>8</v>
      </c>
    </row>
    <row r="357" spans="1:14" ht="21.75" customHeight="1">
      <c r="A357" s="400">
        <f>IF(H317&gt;0,1,)</f>
        <v>1</v>
      </c>
      <c r="B357" s="1950" t="s">
        <v>531</v>
      </c>
      <c r="C357" s="1950"/>
      <c r="D357" s="1951" t="str">
        <f>'6-3표준조사 1'!P531</f>
        <v>중 (15˚ ~ 30˚)</v>
      </c>
      <c r="E357" s="1951"/>
      <c r="F357" s="1951"/>
      <c r="G357" s="1951"/>
      <c r="H357" s="1951"/>
      <c r="I357" s="485"/>
      <c r="J357" s="485" t="str">
        <f>IF(A320=0,"",IF(D357="완 (15˚ 이하)",0,IF(D357="중 (15˚ ~ 30˚)",5,IF(D357="급 (30˚ 초과)",10))))</f>
        <v/>
      </c>
      <c r="K357" s="485" t="str">
        <f>IF(A323=0,"",IF(D357="완 (15˚ 이하)",0,IF(D357="중 (15˚ ~ 30˚)",5,IF(D357="급 (30˚ 초과)",10))))</f>
        <v/>
      </c>
      <c r="L357" s="485">
        <f>IF(A331=0,"",IF(D357="완 (15˚ 이하)",0,IF(D357="중 (15˚ ~ 30˚)",5,IF(D357="급 (30˚ 초과)",10))))</f>
        <v>5</v>
      </c>
      <c r="M357" s="485" t="str">
        <f>IF(A341=0,"",IF(D357="완 (15˚ 이하)",0,IF(D357="중 (15˚ ~ 30˚)",5,IF(D357="급 (30˚ 초과)",10))))</f>
        <v/>
      </c>
      <c r="N357" s="49">
        <f t="shared" si="7"/>
        <v>8</v>
      </c>
    </row>
    <row r="358" spans="1:14" ht="21.75" customHeight="1">
      <c r="A358" s="400">
        <f>IF(H317&gt;0,1,)</f>
        <v>1</v>
      </c>
      <c r="B358" s="1972" t="s">
        <v>520</v>
      </c>
      <c r="C358" s="1972"/>
      <c r="D358" s="1951" t="str">
        <f>'6-3표준조사 1'!R531</f>
        <v>3년차 이상</v>
      </c>
      <c r="E358" s="1951"/>
      <c r="F358" s="1951"/>
      <c r="G358" s="1951"/>
      <c r="H358" s="1951"/>
      <c r="I358" s="485"/>
      <c r="J358" s="485"/>
      <c r="K358" s="485" t="str">
        <f>IF(A323=0,"",IF(D358="당해 년도",0,IF(D358="2년차",5,IF(D358="3년차 이상",10))))</f>
        <v/>
      </c>
      <c r="L358" s="485"/>
      <c r="M358" s="485"/>
      <c r="N358" s="49">
        <f t="shared" si="7"/>
        <v>8</v>
      </c>
    </row>
    <row r="359" spans="1:14" ht="21.75" customHeight="1">
      <c r="A359" s="400">
        <f>IF(H317&gt;0,1,)</f>
        <v>1</v>
      </c>
      <c r="B359" s="1950" t="s">
        <v>519</v>
      </c>
      <c r="C359" s="1950"/>
      <c r="D359" s="1951" t="str">
        <f>'6-3표준조사 1'!Q531</f>
        <v>개소당3ha이상</v>
      </c>
      <c r="E359" s="1951"/>
      <c r="F359" s="1951"/>
      <c r="G359" s="1951"/>
      <c r="H359" s="1951"/>
      <c r="I359" s="1409"/>
      <c r="J359" s="1409" t="str">
        <f>IF(A320=0,"",IF(D359="개소당3ha이상",0,IF(D359="개소당1~3ha미만 ",5,IF(D359="개소당1ha미만",10))))</f>
        <v/>
      </c>
      <c r="K359" s="1409" t="str">
        <f>IF(A323=0,"",IF(D359="개소당3ha이상",0,IF(D359="개소당1~3ha미만 ",5,IF(D359="개소당1ha미만",10))))</f>
        <v/>
      </c>
      <c r="L359" s="1409">
        <f>IF(A331=0,"",IF(D359="개소당3ha이상",0,IF(D359="개소당1~3ha미만 ",5,IF(D359="개소당1ha미만",10))))</f>
        <v>0</v>
      </c>
      <c r="M359" s="1409" t="str">
        <f>IF(A341=0,"",IF(D359="개소당3ha이상",0,IF(D359="개소당1~3ha미만 ",5,IF(D359="개소당1ha미만",10))))</f>
        <v/>
      </c>
      <c r="N359" s="49">
        <f t="shared" si="7"/>
        <v>8</v>
      </c>
    </row>
    <row r="360" spans="1:14" ht="21.75" customHeight="1">
      <c r="A360" s="400">
        <f>IF(H317&gt;0,1,)</f>
        <v>1</v>
      </c>
      <c r="B360" s="1950" t="s">
        <v>514</v>
      </c>
      <c r="C360" s="1950"/>
      <c r="D360" s="1951"/>
      <c r="E360" s="1951"/>
      <c r="F360" s="1951"/>
      <c r="G360" s="1951"/>
      <c r="H360" s="1951"/>
      <c r="I360" s="485">
        <f>SUM(I357:I359)</f>
        <v>0</v>
      </c>
      <c r="J360" s="485">
        <f>SUM(J357:J359)</f>
        <v>0</v>
      </c>
      <c r="K360" s="485">
        <f>SUM(K357:K359)</f>
        <v>0</v>
      </c>
      <c r="L360" s="485">
        <f>SUM(L357:L359)</f>
        <v>5</v>
      </c>
      <c r="M360" s="485">
        <f>SUM(M357:M359)</f>
        <v>0</v>
      </c>
      <c r="N360" s="49">
        <f t="shared" si="7"/>
        <v>8</v>
      </c>
    </row>
  </sheetData>
  <sheetProtection algorithmName="SHA-512" hashValue="puJ6GswdPsRAmzRLlV05k01rD5HwMgkDJ6vfZoiHrCB587TwCfCtsT92vFsEQvbFEzNxZ4Xq0Bo8VTBOdDJQkQ==" saltValue="lur5IjAxH07574aUtuYL3A==" spinCount="100000" sheet="1" objects="1" scenarios="1" selectLockedCells="1"/>
  <autoFilter ref="A2:A360" xr:uid="{00000000-0009-0000-0000-000017000000}">
    <filterColumn colId="0">
      <customFilters>
        <customFilter operator="notEqual" val=" "/>
      </customFilters>
    </filterColumn>
  </autoFilter>
  <mergeCells count="248">
    <mergeCell ref="B5:B28"/>
    <mergeCell ref="B29:B33"/>
    <mergeCell ref="B34:M34"/>
    <mergeCell ref="B35:M35"/>
    <mergeCell ref="D37:E37"/>
    <mergeCell ref="B1:M1"/>
    <mergeCell ref="B2:C2"/>
    <mergeCell ref="L2:M2"/>
    <mergeCell ref="B3:C3"/>
    <mergeCell ref="D3:E3"/>
    <mergeCell ref="F3:G3"/>
    <mergeCell ref="H3:I3"/>
    <mergeCell ref="J3:K3"/>
    <mergeCell ref="L3:L4"/>
    <mergeCell ref="M3:M4"/>
    <mergeCell ref="D2:E2"/>
    <mergeCell ref="F2:G2"/>
    <mergeCell ref="H2:I2"/>
    <mergeCell ref="B89:C89"/>
    <mergeCell ref="D89:H89"/>
    <mergeCell ref="B90:C90"/>
    <mergeCell ref="D90:H90"/>
    <mergeCell ref="D38:E38"/>
    <mergeCell ref="B39:M39"/>
    <mergeCell ref="B40:C41"/>
    <mergeCell ref="D40:H41"/>
    <mergeCell ref="I40:M40"/>
    <mergeCell ref="B42:C42"/>
    <mergeCell ref="D42:H42"/>
    <mergeCell ref="B45:C45"/>
    <mergeCell ref="D45:H45"/>
    <mergeCell ref="B43:C43"/>
    <mergeCell ref="B44:C44"/>
    <mergeCell ref="D44:H44"/>
    <mergeCell ref="D43:H43"/>
    <mergeCell ref="J48:K48"/>
    <mergeCell ref="L48:L49"/>
    <mergeCell ref="D83:E83"/>
    <mergeCell ref="B84:M84"/>
    <mergeCell ref="B85:C86"/>
    <mergeCell ref="D85:H86"/>
    <mergeCell ref="I85:M85"/>
    <mergeCell ref="B88:C88"/>
    <mergeCell ref="D88:H88"/>
    <mergeCell ref="B178:C178"/>
    <mergeCell ref="D178:H178"/>
    <mergeCell ref="B179:C179"/>
    <mergeCell ref="D179:H179"/>
    <mergeCell ref="B180:C180"/>
    <mergeCell ref="D180:H180"/>
    <mergeCell ref="B46:M46"/>
    <mergeCell ref="B47:C47"/>
    <mergeCell ref="D47:E47"/>
    <mergeCell ref="F47:G47"/>
    <mergeCell ref="H47:I47"/>
    <mergeCell ref="L47:M47"/>
    <mergeCell ref="B87:C87"/>
    <mergeCell ref="D87:H87"/>
    <mergeCell ref="M48:M49"/>
    <mergeCell ref="B50:B73"/>
    <mergeCell ref="B74:B78"/>
    <mergeCell ref="B79:M79"/>
    <mergeCell ref="B80:M80"/>
    <mergeCell ref="D82:E82"/>
    <mergeCell ref="B48:C48"/>
    <mergeCell ref="D48:E48"/>
    <mergeCell ref="F48:G48"/>
    <mergeCell ref="H48:I48"/>
    <mergeCell ref="B177:C177"/>
    <mergeCell ref="D177:H177"/>
    <mergeCell ref="M138:M139"/>
    <mergeCell ref="B140:B163"/>
    <mergeCell ref="B164:B168"/>
    <mergeCell ref="B169:M169"/>
    <mergeCell ref="B170:M170"/>
    <mergeCell ref="D172:E172"/>
    <mergeCell ref="B138:C138"/>
    <mergeCell ref="D138:E138"/>
    <mergeCell ref="F138:G138"/>
    <mergeCell ref="H138:I138"/>
    <mergeCell ref="J138:K138"/>
    <mergeCell ref="L138:L139"/>
    <mergeCell ref="D173:E173"/>
    <mergeCell ref="B174:M174"/>
    <mergeCell ref="B175:C176"/>
    <mergeCell ref="D175:H176"/>
    <mergeCell ref="I175:M175"/>
    <mergeCell ref="B134:C134"/>
    <mergeCell ref="D134:H134"/>
    <mergeCell ref="B135:C135"/>
    <mergeCell ref="D135:H135"/>
    <mergeCell ref="B136:M136"/>
    <mergeCell ref="B137:C137"/>
    <mergeCell ref="D137:E137"/>
    <mergeCell ref="F137:G137"/>
    <mergeCell ref="H137:I137"/>
    <mergeCell ref="L137:M137"/>
    <mergeCell ref="J93:K93"/>
    <mergeCell ref="L93:L94"/>
    <mergeCell ref="D128:E128"/>
    <mergeCell ref="B129:M129"/>
    <mergeCell ref="B130:C131"/>
    <mergeCell ref="D130:H131"/>
    <mergeCell ref="I130:M130"/>
    <mergeCell ref="B133:C133"/>
    <mergeCell ref="D133:H133"/>
    <mergeCell ref="B358:C358"/>
    <mergeCell ref="D358:H358"/>
    <mergeCell ref="B359:C359"/>
    <mergeCell ref="D359:H359"/>
    <mergeCell ref="B360:C360"/>
    <mergeCell ref="D360:H360"/>
    <mergeCell ref="B91:M91"/>
    <mergeCell ref="B92:C92"/>
    <mergeCell ref="D92:E92"/>
    <mergeCell ref="F92:G92"/>
    <mergeCell ref="H92:I92"/>
    <mergeCell ref="L92:M92"/>
    <mergeCell ref="B132:C132"/>
    <mergeCell ref="D132:H132"/>
    <mergeCell ref="M93:M94"/>
    <mergeCell ref="B95:B118"/>
    <mergeCell ref="B119:B123"/>
    <mergeCell ref="B124:M124"/>
    <mergeCell ref="B125:M125"/>
    <mergeCell ref="D127:E127"/>
    <mergeCell ref="B93:C93"/>
    <mergeCell ref="D93:E93"/>
    <mergeCell ref="F93:G93"/>
    <mergeCell ref="H93:I93"/>
    <mergeCell ref="B357:C357"/>
    <mergeCell ref="D357:H357"/>
    <mergeCell ref="M318:M319"/>
    <mergeCell ref="B320:B343"/>
    <mergeCell ref="B344:B348"/>
    <mergeCell ref="B349:M349"/>
    <mergeCell ref="B350:M350"/>
    <mergeCell ref="D352:E352"/>
    <mergeCell ref="B318:C318"/>
    <mergeCell ref="D318:E318"/>
    <mergeCell ref="F318:G318"/>
    <mergeCell ref="H318:I318"/>
    <mergeCell ref="J318:K318"/>
    <mergeCell ref="L318:L319"/>
    <mergeCell ref="D353:E353"/>
    <mergeCell ref="B354:M354"/>
    <mergeCell ref="B355:C356"/>
    <mergeCell ref="D355:H356"/>
    <mergeCell ref="I355:M355"/>
    <mergeCell ref="B313:C313"/>
    <mergeCell ref="D313:H313"/>
    <mergeCell ref="B314:C314"/>
    <mergeCell ref="D314:H314"/>
    <mergeCell ref="B315:C315"/>
    <mergeCell ref="D315:H315"/>
    <mergeCell ref="B316:M316"/>
    <mergeCell ref="B317:C317"/>
    <mergeCell ref="D317:E317"/>
    <mergeCell ref="F317:G317"/>
    <mergeCell ref="H317:I317"/>
    <mergeCell ref="L317:M317"/>
    <mergeCell ref="B312:C312"/>
    <mergeCell ref="D312:H312"/>
    <mergeCell ref="M273:M274"/>
    <mergeCell ref="B275:B298"/>
    <mergeCell ref="B299:B303"/>
    <mergeCell ref="B304:M304"/>
    <mergeCell ref="B305:M305"/>
    <mergeCell ref="D307:E307"/>
    <mergeCell ref="B273:C273"/>
    <mergeCell ref="D273:E273"/>
    <mergeCell ref="F273:G273"/>
    <mergeCell ref="H273:I273"/>
    <mergeCell ref="J273:K273"/>
    <mergeCell ref="L273:L274"/>
    <mergeCell ref="D308:E308"/>
    <mergeCell ref="B309:M309"/>
    <mergeCell ref="B310:C311"/>
    <mergeCell ref="D310:H311"/>
    <mergeCell ref="I310:M310"/>
    <mergeCell ref="B268:C268"/>
    <mergeCell ref="D268:H268"/>
    <mergeCell ref="B269:C269"/>
    <mergeCell ref="D269:H269"/>
    <mergeCell ref="B270:C270"/>
    <mergeCell ref="D270:H270"/>
    <mergeCell ref="B271:M271"/>
    <mergeCell ref="B272:C272"/>
    <mergeCell ref="D272:E272"/>
    <mergeCell ref="F272:G272"/>
    <mergeCell ref="H272:I272"/>
    <mergeCell ref="L272:M272"/>
    <mergeCell ref="B267:C267"/>
    <mergeCell ref="D267:H267"/>
    <mergeCell ref="M228:M229"/>
    <mergeCell ref="B230:B253"/>
    <mergeCell ref="B254:B258"/>
    <mergeCell ref="B259:M259"/>
    <mergeCell ref="B260:M260"/>
    <mergeCell ref="D262:E262"/>
    <mergeCell ref="B228:C228"/>
    <mergeCell ref="D228:E228"/>
    <mergeCell ref="F228:G228"/>
    <mergeCell ref="H228:I228"/>
    <mergeCell ref="J228:K228"/>
    <mergeCell ref="L228:L229"/>
    <mergeCell ref="D263:E263"/>
    <mergeCell ref="B264:M264"/>
    <mergeCell ref="B265:C266"/>
    <mergeCell ref="D265:H266"/>
    <mergeCell ref="I265:M265"/>
    <mergeCell ref="I220:M220"/>
    <mergeCell ref="B223:C223"/>
    <mergeCell ref="D223:H223"/>
    <mergeCell ref="B224:C224"/>
    <mergeCell ref="D224:H224"/>
    <mergeCell ref="B225:C225"/>
    <mergeCell ref="D225:H225"/>
    <mergeCell ref="B226:M226"/>
    <mergeCell ref="B227:C227"/>
    <mergeCell ref="D227:E227"/>
    <mergeCell ref="F227:G227"/>
    <mergeCell ref="H227:I227"/>
    <mergeCell ref="L227:M227"/>
    <mergeCell ref="B181:M181"/>
    <mergeCell ref="B182:C182"/>
    <mergeCell ref="D182:E182"/>
    <mergeCell ref="F182:G182"/>
    <mergeCell ref="H182:I182"/>
    <mergeCell ref="L182:M182"/>
    <mergeCell ref="B222:C222"/>
    <mergeCell ref="D222:H222"/>
    <mergeCell ref="M183:M184"/>
    <mergeCell ref="B185:B208"/>
    <mergeCell ref="B209:B213"/>
    <mergeCell ref="B214:M214"/>
    <mergeCell ref="B215:M215"/>
    <mergeCell ref="D217:E217"/>
    <mergeCell ref="B183:C183"/>
    <mergeCell ref="D183:E183"/>
    <mergeCell ref="F183:G183"/>
    <mergeCell ref="H183:I183"/>
    <mergeCell ref="J183:K183"/>
    <mergeCell ref="L183:L184"/>
    <mergeCell ref="D218:E218"/>
    <mergeCell ref="B219:M219"/>
    <mergeCell ref="B220:C221"/>
    <mergeCell ref="D220:H221"/>
  </mergeCells>
  <phoneticPr fontId="2" type="noConversion"/>
  <printOptions horizontalCentered="1"/>
  <pageMargins left="0.4" right="0.38" top="0.54" bottom="0.38" header="0" footer="0"/>
  <pageSetup paperSize="9" firstPageNumber="70" orientation="portrait" blackAndWhite="1" useFirstPageNumber="1" r:id="rId1"/>
  <rowBreaks count="7" manualBreakCount="7">
    <brk id="45" min="1" max="12" man="1"/>
    <brk id="90" min="1" max="12" man="1"/>
    <brk id="135" min="1" max="12" man="1"/>
    <brk id="180" min="1" max="12" man="1"/>
    <brk id="225" min="1" max="12" man="1"/>
    <brk id="270" min="1" max="12" man="1"/>
    <brk id="315" min="1" max="12"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1" filterMode="1">
    <tabColor theme="9" tint="0.79998168889431442"/>
  </sheetPr>
  <dimension ref="A1:R360"/>
  <sheetViews>
    <sheetView showZeros="0" view="pageBreakPreview" zoomScale="85" zoomScaleNormal="70" zoomScaleSheetLayoutView="85" workbookViewId="0"/>
  </sheetViews>
  <sheetFormatPr defaultColWidth="9" defaultRowHeight="12"/>
  <cols>
    <col min="1" max="1" width="8.125" style="400" customWidth="1"/>
    <col min="2" max="2" width="2.5" style="12" customWidth="1"/>
    <col min="3" max="3" width="17.5" style="12" customWidth="1"/>
    <col min="4" max="4" width="6.625" style="100" customWidth="1"/>
    <col min="5" max="5" width="6.625" style="12" customWidth="1"/>
    <col min="6" max="6" width="6.625" style="100" customWidth="1"/>
    <col min="7" max="7" width="6.625" style="12" customWidth="1"/>
    <col min="8" max="8" width="6.625" style="100" customWidth="1"/>
    <col min="9" max="11" width="6.625" style="12" customWidth="1"/>
    <col min="12" max="12" width="6.625" style="101" customWidth="1"/>
    <col min="13" max="13" width="6.625" style="12" customWidth="1"/>
    <col min="14" max="14" width="7.125" style="12" customWidth="1"/>
    <col min="15" max="16384" width="9" style="12"/>
  </cols>
  <sheetData>
    <row r="1" spans="1:17" ht="35.1" customHeight="1" thickTop="1" thickBot="1">
      <c r="A1" s="399" t="s">
        <v>837</v>
      </c>
      <c r="B1" s="1943" t="s">
        <v>758</v>
      </c>
      <c r="C1" s="1943"/>
      <c r="D1" s="1943"/>
      <c r="E1" s="1943"/>
      <c r="F1" s="1943"/>
      <c r="G1" s="1943"/>
      <c r="H1" s="1943"/>
      <c r="I1" s="1943"/>
      <c r="J1" s="1943"/>
      <c r="K1" s="1943"/>
      <c r="L1" s="1943"/>
      <c r="M1" s="1943"/>
      <c r="N1" s="49">
        <f>IF(H$2&gt;0,1,)</f>
        <v>1</v>
      </c>
    </row>
    <row r="2" spans="1:17" ht="24.95" customHeight="1" thickTop="1">
      <c r="A2" s="400">
        <f>IF(H2&gt;0,1,)</f>
        <v>1</v>
      </c>
      <c r="B2" s="1944" t="s">
        <v>774</v>
      </c>
      <c r="C2" s="1945"/>
      <c r="D2" s="1946" t="str">
        <f>CONCATENATE('6-3표준조사 2'!K4,"임반")</f>
        <v>64-0임반</v>
      </c>
      <c r="E2" s="1946"/>
      <c r="F2" s="1946" t="str">
        <f>CONCATENATE('6-3표준조사 2'!L4,"소반")</f>
        <v>49-0소반</v>
      </c>
      <c r="G2" s="1946"/>
      <c r="H2" s="1947">
        <f>'6-3표준조사 2'!Q4</f>
        <v>9.5</v>
      </c>
      <c r="I2" s="1947"/>
      <c r="J2" s="50"/>
      <c r="K2" s="51" t="s">
        <v>500</v>
      </c>
      <c r="L2" s="1948" t="str">
        <f>+'6-3표준조사 2'!R4</f>
        <v>모두베기</v>
      </c>
      <c r="M2" s="1949"/>
      <c r="N2" s="49">
        <f t="shared" ref="N2:N45" si="0">IF(H$2&gt;0,1,)</f>
        <v>1</v>
      </c>
    </row>
    <row r="3" spans="1:17" ht="21.75" customHeight="1">
      <c r="A3" s="400">
        <f>IF(H2&gt;0,1,)</f>
        <v>1</v>
      </c>
      <c r="B3" s="1961" t="s">
        <v>501</v>
      </c>
      <c r="C3" s="1962"/>
      <c r="D3" s="1963" t="s">
        <v>502</v>
      </c>
      <c r="E3" s="1962"/>
      <c r="F3" s="1964" t="s">
        <v>503</v>
      </c>
      <c r="G3" s="1965"/>
      <c r="H3" s="1964" t="s">
        <v>504</v>
      </c>
      <c r="I3" s="1965"/>
      <c r="J3" s="1963" t="s">
        <v>505</v>
      </c>
      <c r="K3" s="1962"/>
      <c r="L3" s="1966" t="s">
        <v>775</v>
      </c>
      <c r="M3" s="1952"/>
      <c r="N3" s="49">
        <f t="shared" si="0"/>
        <v>1</v>
      </c>
    </row>
    <row r="4" spans="1:17" ht="21.75" customHeight="1">
      <c r="A4" s="400">
        <f>IF(H2&gt;0,1,)</f>
        <v>1</v>
      </c>
      <c r="B4" s="52"/>
      <c r="C4" s="53" t="s">
        <v>506</v>
      </c>
      <c r="D4" s="54"/>
      <c r="E4" s="55" t="s">
        <v>507</v>
      </c>
      <c r="F4" s="54"/>
      <c r="G4" s="55" t="s">
        <v>507</v>
      </c>
      <c r="H4" s="54"/>
      <c r="I4" s="55" t="s">
        <v>507</v>
      </c>
      <c r="J4" s="56"/>
      <c r="K4" s="55" t="s">
        <v>508</v>
      </c>
      <c r="L4" s="1967"/>
      <c r="M4" s="1953"/>
      <c r="N4" s="49">
        <f t="shared" si="0"/>
        <v>1</v>
      </c>
    </row>
    <row r="5" spans="1:17" ht="21.75" hidden="1" customHeight="1">
      <c r="A5" s="400">
        <f>IF('6-3표준조사 2'!R4="둘레베기",1,)</f>
        <v>0</v>
      </c>
      <c r="B5" s="1954" t="s">
        <v>506</v>
      </c>
      <c r="C5" s="57" t="s">
        <v>538</v>
      </c>
      <c r="D5" s="60"/>
      <c r="E5" s="59"/>
      <c r="F5" s="60"/>
      <c r="G5" s="59"/>
      <c r="H5" s="60"/>
      <c r="I5" s="59"/>
      <c r="J5" s="61"/>
      <c r="K5" s="62"/>
      <c r="L5" s="102"/>
      <c r="M5" s="64">
        <f>M6</f>
        <v>0</v>
      </c>
      <c r="N5" s="49">
        <f t="shared" si="0"/>
        <v>1</v>
      </c>
    </row>
    <row r="6" spans="1:17" ht="21.75" hidden="1" customHeight="1">
      <c r="A6" s="400">
        <f>IF('6-3표준조사 2'!R4="둘레베기",1,)</f>
        <v>0</v>
      </c>
      <c r="B6" s="1955"/>
      <c r="C6" s="65" t="s">
        <v>760</v>
      </c>
      <c r="D6" s="103"/>
      <c r="E6" s="67"/>
      <c r="F6" s="68"/>
      <c r="G6" s="67"/>
      <c r="H6" s="68"/>
      <c r="I6" s="67"/>
      <c r="J6" s="69"/>
      <c r="K6" s="70"/>
      <c r="L6" s="71">
        <f>J45/100</f>
        <v>0</v>
      </c>
      <c r="M6" s="72">
        <f>ROUNDDOWN((H7*J7)+(H7*J7*L6),)</f>
        <v>0</v>
      </c>
      <c r="N6" s="49">
        <f t="shared" si="0"/>
        <v>1</v>
      </c>
    </row>
    <row r="7" spans="1:17" ht="21.75" hidden="1" customHeight="1">
      <c r="A7" s="400">
        <f>IF('6-3표준조사 2'!R4="둘레베기",1,)</f>
        <v>0</v>
      </c>
      <c r="B7" s="1955"/>
      <c r="C7" s="65" t="s">
        <v>761</v>
      </c>
      <c r="D7" s="103">
        <f>IF(A7&gt;0,D36,)</f>
        <v>0</v>
      </c>
      <c r="E7" s="67" t="s">
        <v>510</v>
      </c>
      <c r="F7" s="68">
        <v>0.18</v>
      </c>
      <c r="G7" s="67" t="s">
        <v>511</v>
      </c>
      <c r="H7" s="68">
        <f>ROUND(D7/100*F7,2)</f>
        <v>0</v>
      </c>
      <c r="I7" s="67" t="s">
        <v>509</v>
      </c>
      <c r="J7" s="69">
        <f>'7-1 단가조사'!L7</f>
        <v>172068</v>
      </c>
      <c r="K7" s="70" t="s">
        <v>539</v>
      </c>
      <c r="L7" s="71"/>
      <c r="M7" s="72"/>
      <c r="N7" s="49">
        <f t="shared" si="0"/>
        <v>1</v>
      </c>
    </row>
    <row r="8" spans="1:17" ht="21.75" hidden="1" customHeight="1">
      <c r="A8" s="400">
        <f>IF('6-3표준조사 2'!R4="줄베기",1,)</f>
        <v>0</v>
      </c>
      <c r="B8" s="1955"/>
      <c r="C8" s="57" t="s">
        <v>540</v>
      </c>
      <c r="D8" s="60"/>
      <c r="E8" s="59"/>
      <c r="F8" s="60"/>
      <c r="G8" s="59"/>
      <c r="H8" s="60"/>
      <c r="I8" s="59"/>
      <c r="J8" s="61"/>
      <c r="K8" s="62"/>
      <c r="L8" s="104"/>
      <c r="M8" s="64">
        <f>SUM(M9+M12+M15)</f>
        <v>0</v>
      </c>
      <c r="N8" s="49">
        <f t="shared" si="0"/>
        <v>1</v>
      </c>
      <c r="O8" s="1410"/>
      <c r="P8" s="1411" t="s">
        <v>1721</v>
      </c>
      <c r="Q8" s="1412">
        <v>1.5</v>
      </c>
    </row>
    <row r="9" spans="1:17" ht="21.75" hidden="1" customHeight="1">
      <c r="A9" s="400">
        <f>IF('6-3표준조사 2'!R4="줄베기",1,)</f>
        <v>0</v>
      </c>
      <c r="B9" s="1955"/>
      <c r="C9" s="65" t="s">
        <v>760</v>
      </c>
      <c r="D9" s="66"/>
      <c r="E9" s="67"/>
      <c r="F9" s="68"/>
      <c r="G9" s="67"/>
      <c r="H9" s="68"/>
      <c r="I9" s="67"/>
      <c r="J9" s="69"/>
      <c r="K9" s="70"/>
      <c r="L9" s="71">
        <f>K45/100</f>
        <v>0</v>
      </c>
      <c r="M9" s="72">
        <f>ROUNDDOWN((M10+M11)+((M10+M11)*L9),0)</f>
        <v>0</v>
      </c>
      <c r="N9" s="49">
        <f t="shared" si="0"/>
        <v>1</v>
      </c>
      <c r="P9" s="1411" t="s">
        <v>1722</v>
      </c>
      <c r="Q9" s="1412">
        <v>2</v>
      </c>
    </row>
    <row r="10" spans="1:17" ht="21.75" hidden="1" customHeight="1">
      <c r="A10" s="400">
        <f>IF('6-3표준조사 2'!R4="줄베기",1,)</f>
        <v>0</v>
      </c>
      <c r="B10" s="1955"/>
      <c r="C10" s="65" t="s">
        <v>762</v>
      </c>
      <c r="D10" s="66">
        <f>IF(A10&gt;0,D36,)</f>
        <v>0</v>
      </c>
      <c r="E10" s="67" t="s">
        <v>510</v>
      </c>
      <c r="F10" s="68">
        <v>7.0000000000000007E-2</v>
      </c>
      <c r="G10" s="67" t="s">
        <v>511</v>
      </c>
      <c r="H10" s="68">
        <f>ROUND(D10/100*F10,2)</f>
        <v>0</v>
      </c>
      <c r="I10" s="67" t="s">
        <v>509</v>
      </c>
      <c r="J10" s="69">
        <f>'7-1 단가조사'!L7</f>
        <v>172068</v>
      </c>
      <c r="K10" s="70" t="s">
        <v>539</v>
      </c>
      <c r="L10" s="71"/>
      <c r="M10" s="72">
        <f>ROUNDDOWN(H10*J10,)</f>
        <v>0</v>
      </c>
      <c r="N10" s="49">
        <f t="shared" si="0"/>
        <v>1</v>
      </c>
      <c r="P10" s="1411" t="s">
        <v>1723</v>
      </c>
      <c r="Q10" s="1412">
        <v>2.5</v>
      </c>
    </row>
    <row r="11" spans="1:17" ht="21.75" hidden="1" customHeight="1">
      <c r="A11" s="400">
        <f>IF('6-3표준조사 2'!R4="줄베기",1,)</f>
        <v>0</v>
      </c>
      <c r="B11" s="1955"/>
      <c r="C11" s="65" t="s">
        <v>763</v>
      </c>
      <c r="D11" s="75">
        <f>IF(A11&gt;0,1,)</f>
        <v>0</v>
      </c>
      <c r="E11" s="67" t="s">
        <v>406</v>
      </c>
      <c r="F11" s="68">
        <f>IF(D36&lt;=1500,$Q$8,IF(D36&gt;2999,$Q$10,$Q$9))</f>
        <v>2</v>
      </c>
      <c r="G11" s="67" t="s">
        <v>541</v>
      </c>
      <c r="H11" s="68">
        <f>ROUND(D11*F11,2)</f>
        <v>0</v>
      </c>
      <c r="I11" s="67" t="s">
        <v>509</v>
      </c>
      <c r="J11" s="69">
        <f>'7-1 단가조사'!L6</f>
        <v>226112</v>
      </c>
      <c r="K11" s="70" t="s">
        <v>542</v>
      </c>
      <c r="L11" s="71"/>
      <c r="M11" s="72">
        <f>ROUNDDOWN(H11*J11,)</f>
        <v>0</v>
      </c>
      <c r="N11" s="49">
        <f t="shared" si="0"/>
        <v>1</v>
      </c>
    </row>
    <row r="12" spans="1:17" ht="21.75" hidden="1" customHeight="1">
      <c r="A12" s="400">
        <f>IF('6-3표준조사 2'!R4="줄베기",1,)</f>
        <v>0</v>
      </c>
      <c r="B12" s="1955"/>
      <c r="C12" s="65" t="s">
        <v>764</v>
      </c>
      <c r="D12" s="66"/>
      <c r="E12" s="67"/>
      <c r="F12" s="68"/>
      <c r="G12" s="67"/>
      <c r="H12" s="68"/>
      <c r="I12" s="67"/>
      <c r="J12" s="69"/>
      <c r="K12" s="70"/>
      <c r="L12" s="73"/>
      <c r="M12" s="72">
        <f>M13+M14</f>
        <v>0</v>
      </c>
      <c r="N12" s="49">
        <f t="shared" si="0"/>
        <v>1</v>
      </c>
    </row>
    <row r="13" spans="1:17" ht="21.75" hidden="1" customHeight="1">
      <c r="A13" s="400">
        <f>IF('6-3표준조사 2'!R4="줄베기",1,)</f>
        <v>0</v>
      </c>
      <c r="B13" s="1955"/>
      <c r="C13" s="65" t="s">
        <v>765</v>
      </c>
      <c r="D13" s="75">
        <f>H11</f>
        <v>0</v>
      </c>
      <c r="E13" s="67" t="s">
        <v>541</v>
      </c>
      <c r="F13" s="68">
        <v>5</v>
      </c>
      <c r="G13" s="67" t="s">
        <v>512</v>
      </c>
      <c r="H13" s="68">
        <f>ROUND(D13*F13,2)</f>
        <v>0</v>
      </c>
      <c r="I13" s="67" t="s">
        <v>513</v>
      </c>
      <c r="J13" s="69">
        <f>'7-1 단가조사'!L11</f>
        <v>1720</v>
      </c>
      <c r="K13" s="70" t="s">
        <v>543</v>
      </c>
      <c r="L13" s="73"/>
      <c r="M13" s="72">
        <f>ROUNDDOWN(H13*J13,)</f>
        <v>0</v>
      </c>
      <c r="N13" s="49">
        <f t="shared" si="0"/>
        <v>1</v>
      </c>
    </row>
    <row r="14" spans="1:17" ht="21.75" hidden="1" customHeight="1">
      <c r="A14" s="400">
        <f>IF('6-3표준조사 2'!R4="줄베기",1,)</f>
        <v>0</v>
      </c>
      <c r="B14" s="1955"/>
      <c r="C14" s="65" t="s">
        <v>766</v>
      </c>
      <c r="D14" s="66">
        <f>M13</f>
        <v>0</v>
      </c>
      <c r="E14" s="67" t="s">
        <v>545</v>
      </c>
      <c r="F14" s="68">
        <v>0.1</v>
      </c>
      <c r="G14" s="67" t="s">
        <v>546</v>
      </c>
      <c r="H14" s="68"/>
      <c r="I14" s="67"/>
      <c r="J14" s="69"/>
      <c r="K14" s="70"/>
      <c r="L14" s="73"/>
      <c r="M14" s="72">
        <f>ROUNDDOWN(D14*F14,)</f>
        <v>0</v>
      </c>
      <c r="N14" s="49">
        <f t="shared" si="0"/>
        <v>1</v>
      </c>
    </row>
    <row r="15" spans="1:17" ht="21.75" hidden="1" customHeight="1">
      <c r="A15" s="400">
        <f>IF('6-3표준조사 2'!R4="줄베기",1,)</f>
        <v>0</v>
      </c>
      <c r="B15" s="1955"/>
      <c r="C15" s="105" t="s">
        <v>767</v>
      </c>
      <c r="D15" s="106">
        <f>D13</f>
        <v>0</v>
      </c>
      <c r="E15" s="107" t="s">
        <v>547</v>
      </c>
      <c r="F15" s="108">
        <v>8.3999999999999995E-3</v>
      </c>
      <c r="G15" s="107" t="s">
        <v>548</v>
      </c>
      <c r="H15" s="109"/>
      <c r="I15" s="107"/>
      <c r="J15" s="110">
        <f>'7-1 단가조사'!L14</f>
        <v>610000</v>
      </c>
      <c r="K15" s="111" t="s">
        <v>544</v>
      </c>
      <c r="L15" s="112"/>
      <c r="M15" s="113">
        <f>ROUNDDOWN(D15*F15*J15,)</f>
        <v>0</v>
      </c>
      <c r="N15" s="49">
        <f t="shared" si="0"/>
        <v>1</v>
      </c>
    </row>
    <row r="16" spans="1:17" ht="21.75" customHeight="1">
      <c r="A16" s="400">
        <f>IF('6-3표준조사 2'!R4="모두베기",1,)</f>
        <v>1</v>
      </c>
      <c r="B16" s="1955"/>
      <c r="C16" s="57" t="s">
        <v>549</v>
      </c>
      <c r="D16" s="58"/>
      <c r="E16" s="59"/>
      <c r="F16" s="60"/>
      <c r="G16" s="59"/>
      <c r="H16" s="60"/>
      <c r="I16" s="59"/>
      <c r="J16" s="61"/>
      <c r="K16" s="62"/>
      <c r="L16" s="63"/>
      <c r="M16" s="64">
        <f>M17+M22+M25</f>
        <v>1260008</v>
      </c>
      <c r="N16" s="49">
        <f t="shared" si="0"/>
        <v>1</v>
      </c>
    </row>
    <row r="17" spans="1:14" ht="21.75" customHeight="1">
      <c r="A17" s="400">
        <f>IF('6-3표준조사 2'!R4="모두베기",1,)</f>
        <v>1</v>
      </c>
      <c r="B17" s="1955"/>
      <c r="C17" s="65" t="s">
        <v>760</v>
      </c>
      <c r="D17" s="66"/>
      <c r="E17" s="67"/>
      <c r="F17" s="68"/>
      <c r="G17" s="67"/>
      <c r="H17" s="68"/>
      <c r="I17" s="67"/>
      <c r="J17" s="69"/>
      <c r="K17" s="70"/>
      <c r="L17" s="71">
        <f>L45/100</f>
        <v>0.05</v>
      </c>
      <c r="M17" s="72">
        <f>M18+M19+M20+M21</f>
        <v>1187088</v>
      </c>
      <c r="N17" s="49">
        <f t="shared" si="0"/>
        <v>1</v>
      </c>
    </row>
    <row r="18" spans="1:14" ht="21.75" customHeight="1">
      <c r="A18" s="400">
        <f>IF('6-3표준조사 2'!R4="모두베기",1,)</f>
        <v>1</v>
      </c>
      <c r="B18" s="1955"/>
      <c r="C18" s="65" t="s">
        <v>762</v>
      </c>
      <c r="D18" s="1433"/>
      <c r="E18" s="67" t="s">
        <v>510</v>
      </c>
      <c r="F18" s="68">
        <v>7.0000000000000007E-2</v>
      </c>
      <c r="G18" s="67" t="s">
        <v>511</v>
      </c>
      <c r="H18" s="68">
        <f>ROUND(D18/100*F18,2)</f>
        <v>0</v>
      </c>
      <c r="I18" s="67" t="s">
        <v>509</v>
      </c>
      <c r="J18" s="69">
        <f>'7-1 단가조사'!L7</f>
        <v>172068</v>
      </c>
      <c r="K18" s="70" t="s">
        <v>539</v>
      </c>
      <c r="L18" s="73"/>
      <c r="M18" s="72">
        <f>ROUNDDOWN(ROUND((H18+(H18*(L17))),2)*J18,0)</f>
        <v>0</v>
      </c>
      <c r="N18" s="49">
        <f t="shared" si="0"/>
        <v>1</v>
      </c>
    </row>
    <row r="19" spans="1:14" ht="21.75" customHeight="1">
      <c r="A19" s="400">
        <f>IF('6-3표준조사 2'!R4="모두베기",1,)</f>
        <v>1</v>
      </c>
      <c r="B19" s="1955"/>
      <c r="C19" s="74" t="s">
        <v>965</v>
      </c>
      <c r="D19" s="75">
        <f>IF(A19&gt;0,IF(D38="당해 년도",1,),)</f>
        <v>0</v>
      </c>
      <c r="E19" s="67" t="s">
        <v>406</v>
      </c>
      <c r="F19" s="68">
        <v>3.5</v>
      </c>
      <c r="G19" s="67" t="s">
        <v>541</v>
      </c>
      <c r="H19" s="68">
        <f>ROUND(D19*F19,2)</f>
        <v>0</v>
      </c>
      <c r="I19" s="67" t="s">
        <v>509</v>
      </c>
      <c r="J19" s="69">
        <f>'7-1 단가조사'!L6</f>
        <v>226112</v>
      </c>
      <c r="K19" s="70" t="s">
        <v>542</v>
      </c>
      <c r="L19" s="73"/>
      <c r="M19" s="72">
        <f>ROUNDDOWN(ROUND((H19+(H19*(L17))),2)*J19,0)</f>
        <v>0</v>
      </c>
      <c r="N19" s="49">
        <f t="shared" si="0"/>
        <v>1</v>
      </c>
    </row>
    <row r="20" spans="1:14" ht="21.75" customHeight="1">
      <c r="A20" s="400">
        <f>IF('6-3표준조사 2'!R4="모두베기",1,)</f>
        <v>1</v>
      </c>
      <c r="B20" s="1955"/>
      <c r="C20" s="74" t="s">
        <v>966</v>
      </c>
      <c r="D20" s="75">
        <f>IF(A20&gt;0,IF(D38="2년차",1,),)</f>
        <v>0</v>
      </c>
      <c r="E20" s="67" t="s">
        <v>406</v>
      </c>
      <c r="F20" s="68">
        <v>4</v>
      </c>
      <c r="G20" s="67" t="s">
        <v>541</v>
      </c>
      <c r="H20" s="68">
        <f>ROUND(D20*F20,2)</f>
        <v>0</v>
      </c>
      <c r="I20" s="67" t="s">
        <v>509</v>
      </c>
      <c r="J20" s="69">
        <f>'7-1 단가조사'!L6</f>
        <v>226112</v>
      </c>
      <c r="K20" s="70" t="s">
        <v>542</v>
      </c>
      <c r="L20" s="73"/>
      <c r="M20" s="72">
        <f>ROUNDDOWN(ROUND((H20+(H20*(L17))),2)*J20,0)</f>
        <v>0</v>
      </c>
      <c r="N20" s="49">
        <f t="shared" si="0"/>
        <v>1</v>
      </c>
    </row>
    <row r="21" spans="1:14" ht="21.75" customHeight="1">
      <c r="A21" s="400">
        <f>IF('6-3표준조사 2'!R4="모두베기",1,)</f>
        <v>1</v>
      </c>
      <c r="B21" s="1955"/>
      <c r="C21" s="74" t="s">
        <v>967</v>
      </c>
      <c r="D21" s="75">
        <f>IF(A21&gt;0,IF(D38="3년차 이상",1,),)</f>
        <v>1</v>
      </c>
      <c r="E21" s="67" t="s">
        <v>406</v>
      </c>
      <c r="F21" s="68">
        <v>5</v>
      </c>
      <c r="G21" s="67" t="s">
        <v>541</v>
      </c>
      <c r="H21" s="68">
        <f>ROUND(D21*F21,2)</f>
        <v>5</v>
      </c>
      <c r="I21" s="67" t="s">
        <v>509</v>
      </c>
      <c r="J21" s="69">
        <f>'7-1 단가조사'!L6</f>
        <v>226112</v>
      </c>
      <c r="K21" s="70" t="s">
        <v>542</v>
      </c>
      <c r="L21" s="73"/>
      <c r="M21" s="72">
        <f>ROUNDDOWN(ROUND((H21+(H21*(L17))),2)*J21,0)</f>
        <v>1187088</v>
      </c>
      <c r="N21" s="49">
        <f t="shared" si="0"/>
        <v>1</v>
      </c>
    </row>
    <row r="22" spans="1:14" ht="21.75" customHeight="1">
      <c r="A22" s="400">
        <f>IF('6-3표준조사 2'!R4="모두베기",1,)</f>
        <v>1</v>
      </c>
      <c r="B22" s="1955"/>
      <c r="C22" s="65" t="s">
        <v>764</v>
      </c>
      <c r="D22" s="66"/>
      <c r="E22" s="67"/>
      <c r="F22" s="68"/>
      <c r="G22" s="67"/>
      <c r="H22" s="68"/>
      <c r="I22" s="67"/>
      <c r="J22" s="69"/>
      <c r="K22" s="70"/>
      <c r="L22" s="73"/>
      <c r="M22" s="72">
        <f>M23+M24</f>
        <v>47300</v>
      </c>
      <c r="N22" s="49">
        <f t="shared" si="0"/>
        <v>1</v>
      </c>
    </row>
    <row r="23" spans="1:14" ht="21.75" customHeight="1">
      <c r="A23" s="400">
        <f>IF('6-3표준조사 2'!R4="모두베기",1,)</f>
        <v>1</v>
      </c>
      <c r="B23" s="1955"/>
      <c r="C23" s="65" t="s">
        <v>765</v>
      </c>
      <c r="D23" s="75">
        <f>(H19+H20+H21)</f>
        <v>5</v>
      </c>
      <c r="E23" s="67" t="s">
        <v>541</v>
      </c>
      <c r="F23" s="68">
        <v>5</v>
      </c>
      <c r="G23" s="67" t="s">
        <v>512</v>
      </c>
      <c r="H23" s="68">
        <f>ROUND(D23*F23,2)</f>
        <v>25</v>
      </c>
      <c r="I23" s="67" t="s">
        <v>513</v>
      </c>
      <c r="J23" s="69">
        <f>'7-1 단가조사'!L11</f>
        <v>1720</v>
      </c>
      <c r="K23" s="70" t="s">
        <v>543</v>
      </c>
      <c r="L23" s="73"/>
      <c r="M23" s="72">
        <f>ROUNDDOWN(H23*J23,)</f>
        <v>43000</v>
      </c>
      <c r="N23" s="49">
        <f t="shared" si="0"/>
        <v>1</v>
      </c>
    </row>
    <row r="24" spans="1:14" ht="21.75" customHeight="1">
      <c r="A24" s="400">
        <f>IF('6-3표준조사 2'!R4="모두베기",1,)</f>
        <v>1</v>
      </c>
      <c r="B24" s="1955"/>
      <c r="C24" s="65" t="s">
        <v>766</v>
      </c>
      <c r="D24" s="66">
        <f>M23</f>
        <v>43000</v>
      </c>
      <c r="E24" s="67" t="s">
        <v>545</v>
      </c>
      <c r="F24" s="68">
        <v>0.1</v>
      </c>
      <c r="G24" s="67" t="s">
        <v>546</v>
      </c>
      <c r="H24" s="68"/>
      <c r="I24" s="67"/>
      <c r="J24" s="69"/>
      <c r="K24" s="70"/>
      <c r="L24" s="73"/>
      <c r="M24" s="72">
        <f>ROUNDDOWN(D24*F24,)</f>
        <v>4300</v>
      </c>
      <c r="N24" s="49">
        <f t="shared" si="0"/>
        <v>1</v>
      </c>
    </row>
    <row r="25" spans="1:14" ht="21.75" customHeight="1">
      <c r="A25" s="400">
        <f>IF('6-3표준조사 2'!R4="모두베기",1,)</f>
        <v>1</v>
      </c>
      <c r="B25" s="1955"/>
      <c r="C25" s="76" t="s">
        <v>767</v>
      </c>
      <c r="D25" s="77">
        <f>D23</f>
        <v>5</v>
      </c>
      <c r="E25" s="78" t="s">
        <v>547</v>
      </c>
      <c r="F25" s="79">
        <v>8.3999999999999995E-3</v>
      </c>
      <c r="G25" s="78" t="s">
        <v>548</v>
      </c>
      <c r="H25" s="80"/>
      <c r="I25" s="78"/>
      <c r="J25" s="81">
        <f>'7-1 단가조사'!L14</f>
        <v>610000</v>
      </c>
      <c r="K25" s="82" t="s">
        <v>544</v>
      </c>
      <c r="L25" s="83"/>
      <c r="M25" s="84">
        <f>ROUNDDOWN(D25*F25*J25,)</f>
        <v>25620</v>
      </c>
      <c r="N25" s="49">
        <f t="shared" si="0"/>
        <v>1</v>
      </c>
    </row>
    <row r="26" spans="1:14" ht="21.75" hidden="1" customHeight="1">
      <c r="A26" s="400">
        <f>IF('6-3표준조사 2'!R4="맹아제거",1,)</f>
        <v>0</v>
      </c>
      <c r="B26" s="1955"/>
      <c r="C26" s="57" t="s">
        <v>550</v>
      </c>
      <c r="D26" s="60"/>
      <c r="E26" s="59"/>
      <c r="F26" s="60"/>
      <c r="G26" s="59"/>
      <c r="H26" s="60"/>
      <c r="I26" s="59"/>
      <c r="J26" s="61"/>
      <c r="K26" s="62"/>
      <c r="L26" s="102"/>
      <c r="M26" s="64">
        <f>M27</f>
        <v>0</v>
      </c>
      <c r="N26" s="49">
        <f t="shared" si="0"/>
        <v>1</v>
      </c>
    </row>
    <row r="27" spans="1:14" ht="21.75" hidden="1" customHeight="1">
      <c r="A27" s="400">
        <f>IF('6-3표준조사 2'!R4="맹아제거",1,)</f>
        <v>0</v>
      </c>
      <c r="B27" s="1955"/>
      <c r="C27" s="65" t="s">
        <v>760</v>
      </c>
      <c r="D27" s="103"/>
      <c r="E27" s="67"/>
      <c r="F27" s="68"/>
      <c r="G27" s="67"/>
      <c r="H27" s="68"/>
      <c r="I27" s="67"/>
      <c r="J27" s="69"/>
      <c r="K27" s="70"/>
      <c r="L27" s="71">
        <f>M45/100</f>
        <v>0</v>
      </c>
      <c r="M27" s="72">
        <f>ROUNDDOWN((H28*J28)+(H28*J28*L27),)</f>
        <v>0</v>
      </c>
      <c r="N27" s="49">
        <f t="shared" si="0"/>
        <v>1</v>
      </c>
    </row>
    <row r="28" spans="1:14" ht="21.75" hidden="1" customHeight="1">
      <c r="A28" s="400">
        <f>IF('6-3표준조사 2'!R4="맹아제거",1,)</f>
        <v>0</v>
      </c>
      <c r="B28" s="1955"/>
      <c r="C28" s="65" t="s">
        <v>768</v>
      </c>
      <c r="D28" s="103">
        <v>0</v>
      </c>
      <c r="E28" s="67" t="s">
        <v>510</v>
      </c>
      <c r="F28" s="68">
        <v>0.2</v>
      </c>
      <c r="G28" s="67" t="s">
        <v>511</v>
      </c>
      <c r="H28" s="68">
        <f>ROUND(D28/100*F28,2)</f>
        <v>0</v>
      </c>
      <c r="I28" s="67" t="s">
        <v>509</v>
      </c>
      <c r="J28" s="69">
        <f>'7-1 단가조사'!L7</f>
        <v>172068</v>
      </c>
      <c r="K28" s="70" t="s">
        <v>539</v>
      </c>
      <c r="L28" s="71">
        <f>M45/100</f>
        <v>0</v>
      </c>
      <c r="M28" s="72"/>
      <c r="N28" s="49">
        <f t="shared" si="0"/>
        <v>1</v>
      </c>
    </row>
    <row r="29" spans="1:14" ht="21.75" customHeight="1">
      <c r="A29" s="400">
        <f>IF(H2&gt;0,1,)</f>
        <v>1</v>
      </c>
      <c r="B29" s="1954" t="s">
        <v>514</v>
      </c>
      <c r="C29" s="57" t="s">
        <v>551</v>
      </c>
      <c r="D29" s="60"/>
      <c r="E29" s="59"/>
      <c r="F29" s="60"/>
      <c r="G29" s="59"/>
      <c r="H29" s="60"/>
      <c r="I29" s="59"/>
      <c r="J29" s="61"/>
      <c r="K29" s="62"/>
      <c r="L29" s="63"/>
      <c r="M29" s="64">
        <f>SUM(M30,M32,M33)</f>
        <v>1260008</v>
      </c>
      <c r="N29" s="49">
        <f t="shared" si="0"/>
        <v>1</v>
      </c>
    </row>
    <row r="30" spans="1:14" ht="21.75" customHeight="1">
      <c r="A30" s="400">
        <f>IF(H2&gt;0,1,)</f>
        <v>1</v>
      </c>
      <c r="B30" s="1956"/>
      <c r="C30" s="65" t="s">
        <v>769</v>
      </c>
      <c r="D30" s="68"/>
      <c r="E30" s="67"/>
      <c r="F30" s="68"/>
      <c r="G30" s="67"/>
      <c r="H30" s="68"/>
      <c r="I30" s="67"/>
      <c r="J30" s="69"/>
      <c r="K30" s="70"/>
      <c r="L30" s="73"/>
      <c r="M30" s="72">
        <f>M31</f>
        <v>1187088</v>
      </c>
      <c r="N30" s="49">
        <f t="shared" si="0"/>
        <v>1</v>
      </c>
    </row>
    <row r="31" spans="1:14" ht="21.75" customHeight="1">
      <c r="A31" s="400">
        <f>IF(H2&gt;0,1,)</f>
        <v>1</v>
      </c>
      <c r="B31" s="1956"/>
      <c r="C31" s="65" t="s">
        <v>770</v>
      </c>
      <c r="D31" s="68"/>
      <c r="E31" s="67"/>
      <c r="F31" s="68"/>
      <c r="G31" s="67"/>
      <c r="H31" s="68"/>
      <c r="I31" s="67"/>
      <c r="J31" s="69"/>
      <c r="K31" s="70"/>
      <c r="L31" s="73"/>
      <c r="M31" s="72">
        <f>M6+M9+M17+M27</f>
        <v>1187088</v>
      </c>
      <c r="N31" s="49">
        <f t="shared" si="0"/>
        <v>1</v>
      </c>
    </row>
    <row r="32" spans="1:14" ht="21.75" customHeight="1">
      <c r="A32" s="400">
        <f>IF(H2&gt;0,1,)</f>
        <v>1</v>
      </c>
      <c r="B32" s="1956"/>
      <c r="C32" s="65" t="s">
        <v>771</v>
      </c>
      <c r="D32" s="68"/>
      <c r="E32" s="67"/>
      <c r="F32" s="68"/>
      <c r="G32" s="67"/>
      <c r="H32" s="68"/>
      <c r="I32" s="67"/>
      <c r="J32" s="69"/>
      <c r="K32" s="70"/>
      <c r="L32" s="73"/>
      <c r="M32" s="72">
        <f>M12+M22</f>
        <v>47300</v>
      </c>
      <c r="N32" s="49">
        <f t="shared" si="0"/>
        <v>1</v>
      </c>
    </row>
    <row r="33" spans="1:14" ht="21.75" customHeight="1" thickBot="1">
      <c r="A33" s="400">
        <f>IF(H2&gt;0,1,)</f>
        <v>1</v>
      </c>
      <c r="B33" s="1957"/>
      <c r="C33" s="76" t="s">
        <v>772</v>
      </c>
      <c r="D33" s="85"/>
      <c r="E33" s="86"/>
      <c r="F33" s="85"/>
      <c r="G33" s="86"/>
      <c r="H33" s="85"/>
      <c r="I33" s="86"/>
      <c r="J33" s="87"/>
      <c r="K33" s="88"/>
      <c r="L33" s="89"/>
      <c r="M33" s="90">
        <f>M15+M25</f>
        <v>25620</v>
      </c>
      <c r="N33" s="49">
        <f t="shared" si="0"/>
        <v>1</v>
      </c>
    </row>
    <row r="34" spans="1:14" ht="21.75" customHeight="1">
      <c r="A34" s="400">
        <f>IF(H2&gt;0,1,)</f>
        <v>1</v>
      </c>
      <c r="B34" s="1958" t="s">
        <v>515</v>
      </c>
      <c r="C34" s="1958"/>
      <c r="D34" s="1958"/>
      <c r="E34" s="1958"/>
      <c r="F34" s="1958"/>
      <c r="G34" s="1958"/>
      <c r="H34" s="1958"/>
      <c r="I34" s="1958"/>
      <c r="J34" s="1958"/>
      <c r="K34" s="1958"/>
      <c r="L34" s="1958"/>
      <c r="M34" s="1958"/>
      <c r="N34" s="49">
        <f t="shared" si="0"/>
        <v>1</v>
      </c>
    </row>
    <row r="35" spans="1:14" ht="21.75" customHeight="1">
      <c r="A35" s="400">
        <f>IF(H2&gt;0,1,)</f>
        <v>1</v>
      </c>
      <c r="B35" s="1959" t="s">
        <v>516</v>
      </c>
      <c r="C35" s="1959"/>
      <c r="D35" s="1959"/>
      <c r="E35" s="1959"/>
      <c r="F35" s="1959"/>
      <c r="G35" s="1959"/>
      <c r="H35" s="1959"/>
      <c r="I35" s="1959"/>
      <c r="J35" s="1959"/>
      <c r="K35" s="1959"/>
      <c r="L35" s="1959"/>
      <c r="M35" s="1959"/>
      <c r="N35" s="49">
        <f t="shared" si="0"/>
        <v>1</v>
      </c>
    </row>
    <row r="36" spans="1:14" ht="21.75" customHeight="1">
      <c r="A36" s="400">
        <f>IF(H2&gt;0,1,)</f>
        <v>1</v>
      </c>
      <c r="B36" s="91" t="s">
        <v>517</v>
      </c>
      <c r="C36" s="92" t="s">
        <v>1025</v>
      </c>
      <c r="D36" s="93">
        <f>'6-3표준조사 2'!Q10</f>
        <v>1900</v>
      </c>
      <c r="E36" s="91" t="s">
        <v>510</v>
      </c>
      <c r="F36" s="633"/>
      <c r="G36" s="91"/>
      <c r="H36" s="94"/>
      <c r="I36" s="95"/>
      <c r="J36" s="95"/>
      <c r="K36" s="95"/>
      <c r="L36" s="96"/>
      <c r="M36" s="95"/>
      <c r="N36" s="49">
        <f t="shared" si="0"/>
        <v>1</v>
      </c>
    </row>
    <row r="37" spans="1:14" ht="21.75" hidden="1" customHeight="1">
      <c r="B37" s="91" t="s">
        <v>518</v>
      </c>
      <c r="C37" s="92" t="s">
        <v>759</v>
      </c>
      <c r="D37" s="1960" t="str">
        <f>'6-3표준조사 2'!S10</f>
        <v>8차사업 표준지 적용</v>
      </c>
      <c r="E37" s="1960"/>
      <c r="F37" s="633"/>
      <c r="G37" s="91"/>
      <c r="H37" s="94"/>
      <c r="I37" s="95"/>
      <c r="J37" s="95"/>
      <c r="K37" s="95"/>
      <c r="L37" s="96"/>
      <c r="M37" s="95"/>
      <c r="N37" s="49">
        <f t="shared" si="0"/>
        <v>1</v>
      </c>
    </row>
    <row r="38" spans="1:14" ht="21.75" hidden="1" customHeight="1">
      <c r="B38" s="91" t="s">
        <v>517</v>
      </c>
      <c r="C38" s="92" t="s">
        <v>962</v>
      </c>
      <c r="D38" s="1968" t="str">
        <f>'6-3표준조사 2'!R6</f>
        <v>3년차 이상</v>
      </c>
      <c r="E38" s="1968"/>
      <c r="F38" s="97"/>
      <c r="G38" s="97"/>
      <c r="H38" s="94"/>
      <c r="I38" s="95"/>
      <c r="J38" s="95"/>
      <c r="K38" s="95"/>
      <c r="L38" s="96"/>
      <c r="M38" s="95"/>
      <c r="N38" s="49">
        <f t="shared" si="0"/>
        <v>1</v>
      </c>
    </row>
    <row r="39" spans="1:14" ht="21.75" customHeight="1">
      <c r="A39" s="400">
        <f>IF(H2&gt;0,1,)</f>
        <v>1</v>
      </c>
      <c r="B39" s="1959" t="s">
        <v>773</v>
      </c>
      <c r="C39" s="1959"/>
      <c r="D39" s="1959"/>
      <c r="E39" s="1959"/>
      <c r="F39" s="1959"/>
      <c r="G39" s="1959"/>
      <c r="H39" s="1959"/>
      <c r="I39" s="1959"/>
      <c r="J39" s="1959"/>
      <c r="K39" s="1959"/>
      <c r="L39" s="1959"/>
      <c r="M39" s="1959"/>
      <c r="N39" s="49">
        <f t="shared" si="0"/>
        <v>1</v>
      </c>
    </row>
    <row r="40" spans="1:14" ht="21.75" customHeight="1">
      <c r="A40" s="400">
        <f>IF(H2&gt;0,1,)</f>
        <v>1</v>
      </c>
      <c r="B40" s="1969" t="s">
        <v>501</v>
      </c>
      <c r="C40" s="1969"/>
      <c r="D40" s="1970" t="s">
        <v>805</v>
      </c>
      <c r="E40" s="1970"/>
      <c r="F40" s="1970"/>
      <c r="G40" s="1970"/>
      <c r="H40" s="1970"/>
      <c r="I40" s="1971" t="s">
        <v>806</v>
      </c>
      <c r="J40" s="1971"/>
      <c r="K40" s="1971"/>
      <c r="L40" s="1971"/>
      <c r="M40" s="1971"/>
      <c r="N40" s="49">
        <f t="shared" si="0"/>
        <v>1</v>
      </c>
    </row>
    <row r="41" spans="1:14" ht="21.75" customHeight="1">
      <c r="A41" s="400">
        <f>IF(H2&gt;0,1,)</f>
        <v>1</v>
      </c>
      <c r="B41" s="1969"/>
      <c r="C41" s="1969"/>
      <c r="D41" s="1970"/>
      <c r="E41" s="1970"/>
      <c r="F41" s="1970"/>
      <c r="G41" s="1970"/>
      <c r="H41" s="1970"/>
      <c r="I41" s="98" t="s">
        <v>807</v>
      </c>
      <c r="J41" s="632" t="s">
        <v>494</v>
      </c>
      <c r="K41" s="632" t="s">
        <v>495</v>
      </c>
      <c r="L41" s="99" t="s">
        <v>496</v>
      </c>
      <c r="M41" s="632" t="s">
        <v>794</v>
      </c>
      <c r="N41" s="49">
        <f t="shared" si="0"/>
        <v>1</v>
      </c>
    </row>
    <row r="42" spans="1:14" ht="21.75" customHeight="1">
      <c r="A42" s="400">
        <f>IF(H2&gt;0,1,)</f>
        <v>1</v>
      </c>
      <c r="B42" s="1950" t="s">
        <v>531</v>
      </c>
      <c r="C42" s="1950"/>
      <c r="D42" s="1951" t="str">
        <f>'6-3표준조사 2'!P6</f>
        <v>중 (15˚ ~ 30˚)</v>
      </c>
      <c r="E42" s="1951"/>
      <c r="F42" s="1951"/>
      <c r="G42" s="1951"/>
      <c r="H42" s="1951"/>
      <c r="I42" s="634"/>
      <c r="J42" s="634" t="str">
        <f>IF(A5=0,"",IF(D42="완 (15˚ 이하)",0,IF(D42="중 (15˚ ~ 30˚)",5,IF(D42="급 (30˚ 초과)",10))))</f>
        <v/>
      </c>
      <c r="K42" s="634" t="str">
        <f>IF(A8=0,"",IF(D42="완 (15˚ 이하)",0,IF(D42="중 (15˚ ~ 30˚)",5,IF(D42="급 (30˚ 초과)",10))))</f>
        <v/>
      </c>
      <c r="L42" s="634">
        <f>IF(A16=0,"",IF(D42="완 (15˚ 이하)",0,IF(D42="중 (15˚ ~ 30˚)",5,IF(D42="급 (30˚ 초과)",10))))</f>
        <v>5</v>
      </c>
      <c r="M42" s="634" t="str">
        <f>IF(A26=0,"",IF(D42="완 (15˚ 이하)",0,IF(D42="중 (15˚ ~ 30˚)",5,IF(D42="급 (30˚ 초과)",10))))</f>
        <v/>
      </c>
      <c r="N42" s="49">
        <f t="shared" si="0"/>
        <v>1</v>
      </c>
    </row>
    <row r="43" spans="1:14" ht="21.75" customHeight="1">
      <c r="A43" s="400">
        <f>IF(H2&gt;0,1,)</f>
        <v>1</v>
      </c>
      <c r="B43" s="1972" t="s">
        <v>520</v>
      </c>
      <c r="C43" s="1972"/>
      <c r="D43" s="1951" t="str">
        <f>'6-3표준조사 2'!R6</f>
        <v>3년차 이상</v>
      </c>
      <c r="E43" s="1951"/>
      <c r="F43" s="1951"/>
      <c r="G43" s="1951"/>
      <c r="H43" s="1951"/>
      <c r="I43" s="634"/>
      <c r="J43" s="634"/>
      <c r="K43" s="634" t="str">
        <f>IF(A8=0,"",IF(D43="당해 년도",0,IF(D43="2년차",5,IF(D43="3년차 이상",10))))</f>
        <v/>
      </c>
      <c r="L43" s="634"/>
      <c r="M43" s="634"/>
      <c r="N43" s="49">
        <f t="shared" si="0"/>
        <v>1</v>
      </c>
    </row>
    <row r="44" spans="1:14" ht="21.75" customHeight="1">
      <c r="A44" s="400">
        <f>IF(H2&gt;0,1,)</f>
        <v>1</v>
      </c>
      <c r="B44" s="1950" t="s">
        <v>519</v>
      </c>
      <c r="C44" s="1950"/>
      <c r="D44" s="1951" t="str">
        <f>'6-3표준조사 2'!Q6</f>
        <v>개소당3ha이상</v>
      </c>
      <c r="E44" s="1951"/>
      <c r="F44" s="1951"/>
      <c r="G44" s="1951"/>
      <c r="H44" s="1951"/>
      <c r="I44" s="1409"/>
      <c r="J44" s="1409" t="str">
        <f>IF(A5=0,"",IF(D44="개소당3ha이상",0,IF(D44="개소당1~3ha미만 ",5,IF(D44="개소당1ha미만",10))))</f>
        <v/>
      </c>
      <c r="K44" s="1409" t="str">
        <f>IF(A8=0,"",IF(D44="개소당3ha이상",0,IF(D44="개소당1~3ha미만 ",5,IF(D44="개소당1ha미만",10))))</f>
        <v/>
      </c>
      <c r="L44" s="1409">
        <f>IF(A16=0,"",IF(D44="개소당3ha이상",0,IF(D44="개소당1~3ha미만 ",5,IF(D44="개소당1ha미만",10))))</f>
        <v>0</v>
      </c>
      <c r="M44" s="1409" t="str">
        <f>IF(A26=0,"",IF(D44="개소당3ha이상",0,IF(D44="개소당1~3ha미만 ",5,IF(D44="개소당1ha미만",10))))</f>
        <v/>
      </c>
      <c r="N44" s="49">
        <f t="shared" si="0"/>
        <v>1</v>
      </c>
    </row>
    <row r="45" spans="1:14" ht="21.75" customHeight="1">
      <c r="A45" s="400">
        <f>IF(H2&gt;0,1,)</f>
        <v>1</v>
      </c>
      <c r="B45" s="1950" t="s">
        <v>514</v>
      </c>
      <c r="C45" s="1950"/>
      <c r="D45" s="1951"/>
      <c r="E45" s="1951"/>
      <c r="F45" s="1951"/>
      <c r="G45" s="1951"/>
      <c r="H45" s="1951"/>
      <c r="I45" s="634">
        <f>SUM(I42:I44)</f>
        <v>0</v>
      </c>
      <c r="J45" s="634">
        <f>SUM(J42:J44)</f>
        <v>0</v>
      </c>
      <c r="K45" s="634">
        <f>SUM(K42:K44)</f>
        <v>0</v>
      </c>
      <c r="L45" s="634">
        <f>SUM(L42:L44)</f>
        <v>5</v>
      </c>
      <c r="M45" s="634">
        <f>SUM(M42:M44)</f>
        <v>0</v>
      </c>
      <c r="N45" s="49">
        <f t="shared" si="0"/>
        <v>1</v>
      </c>
    </row>
    <row r="46" spans="1:14" ht="35.1" hidden="1" customHeight="1" thickBot="1">
      <c r="A46" s="400">
        <f>IF(H47&gt;0,1,)</f>
        <v>0</v>
      </c>
      <c r="B46" s="1943" t="s">
        <v>758</v>
      </c>
      <c r="C46" s="1943"/>
      <c r="D46" s="1943"/>
      <c r="E46" s="1943"/>
      <c r="F46" s="1943"/>
      <c r="G46" s="1943"/>
      <c r="H46" s="1943"/>
      <c r="I46" s="1943"/>
      <c r="J46" s="1943"/>
      <c r="K46" s="1943"/>
      <c r="L46" s="1943"/>
      <c r="M46" s="1943"/>
      <c r="N46" s="49">
        <f>IF(H$47&gt;0,2,)</f>
        <v>0</v>
      </c>
    </row>
    <row r="47" spans="1:14" ht="24.95" hidden="1" customHeight="1">
      <c r="A47" s="400">
        <f>IF(H47&gt;0,1,)</f>
        <v>0</v>
      </c>
      <c r="B47" s="1944" t="s">
        <v>774</v>
      </c>
      <c r="C47" s="1945"/>
      <c r="D47" s="1946" t="str">
        <f>CONCATENATE('6-3표준조사 2'!K79,"임반")</f>
        <v>임반</v>
      </c>
      <c r="E47" s="1946"/>
      <c r="F47" s="1946" t="str">
        <f>CONCATENATE('6-3표준조사 2'!L79,"소반")</f>
        <v>소반</v>
      </c>
      <c r="G47" s="1946"/>
      <c r="H47" s="1947">
        <f>'6-3표준조사 2'!Q79</f>
        <v>0</v>
      </c>
      <c r="I47" s="1947"/>
      <c r="J47" s="50"/>
      <c r="K47" s="51" t="s">
        <v>500</v>
      </c>
      <c r="L47" s="1948" t="str">
        <f>+'6-3표준조사 2'!R79</f>
        <v>모두베기</v>
      </c>
      <c r="M47" s="1949"/>
      <c r="N47" s="49">
        <f t="shared" ref="N47:N90" si="1">IF(H$47&gt;0,2,)</f>
        <v>0</v>
      </c>
    </row>
    <row r="48" spans="1:14" ht="21.75" hidden="1" customHeight="1">
      <c r="A48" s="400">
        <f>IF(H47&gt;0,1,)</f>
        <v>0</v>
      </c>
      <c r="B48" s="1961" t="s">
        <v>501</v>
      </c>
      <c r="C48" s="1962"/>
      <c r="D48" s="1963" t="s">
        <v>502</v>
      </c>
      <c r="E48" s="1962"/>
      <c r="F48" s="1964" t="s">
        <v>503</v>
      </c>
      <c r="G48" s="1965"/>
      <c r="H48" s="1964" t="s">
        <v>504</v>
      </c>
      <c r="I48" s="1965"/>
      <c r="J48" s="1963" t="s">
        <v>505</v>
      </c>
      <c r="K48" s="1962"/>
      <c r="L48" s="1966" t="s">
        <v>775</v>
      </c>
      <c r="M48" s="1952"/>
      <c r="N48" s="49">
        <f t="shared" si="1"/>
        <v>0</v>
      </c>
    </row>
    <row r="49" spans="1:14" ht="21.75" hidden="1" customHeight="1">
      <c r="A49" s="400">
        <f>IF(H47&gt;0,1,)</f>
        <v>0</v>
      </c>
      <c r="B49" s="52"/>
      <c r="C49" s="53" t="s">
        <v>506</v>
      </c>
      <c r="D49" s="54"/>
      <c r="E49" s="55" t="s">
        <v>507</v>
      </c>
      <c r="F49" s="54"/>
      <c r="G49" s="55" t="s">
        <v>507</v>
      </c>
      <c r="H49" s="54"/>
      <c r="I49" s="55" t="s">
        <v>507</v>
      </c>
      <c r="J49" s="56"/>
      <c r="K49" s="55" t="s">
        <v>508</v>
      </c>
      <c r="L49" s="1967"/>
      <c r="M49" s="1953"/>
      <c r="N49" s="49">
        <f t="shared" si="1"/>
        <v>0</v>
      </c>
    </row>
    <row r="50" spans="1:14" ht="21.75" hidden="1" customHeight="1">
      <c r="A50" s="400">
        <f>IF('6-3표준조사 2'!R79="둘레베기",1,)</f>
        <v>0</v>
      </c>
      <c r="B50" s="1954" t="s">
        <v>506</v>
      </c>
      <c r="C50" s="57" t="s">
        <v>538</v>
      </c>
      <c r="D50" s="60"/>
      <c r="E50" s="59"/>
      <c r="F50" s="60"/>
      <c r="G50" s="59"/>
      <c r="H50" s="60"/>
      <c r="I50" s="59"/>
      <c r="J50" s="61"/>
      <c r="K50" s="62"/>
      <c r="L50" s="102"/>
      <c r="M50" s="64">
        <f>M51</f>
        <v>0</v>
      </c>
      <c r="N50" s="49">
        <f t="shared" si="1"/>
        <v>0</v>
      </c>
    </row>
    <row r="51" spans="1:14" ht="21.75" hidden="1" customHeight="1">
      <c r="A51" s="400">
        <f>IF('6-3표준조사 2'!R79="둘레베기",1,)</f>
        <v>0</v>
      </c>
      <c r="B51" s="1955"/>
      <c r="C51" s="65" t="s">
        <v>760</v>
      </c>
      <c r="D51" s="103"/>
      <c r="E51" s="67"/>
      <c r="F51" s="68"/>
      <c r="G51" s="67"/>
      <c r="H51" s="68"/>
      <c r="I51" s="67"/>
      <c r="J51" s="69"/>
      <c r="K51" s="70"/>
      <c r="L51" s="71">
        <f>J90/100</f>
        <v>0</v>
      </c>
      <c r="M51" s="72">
        <f>ROUNDDOWN((H52*J52)+(H52*J52*L51),)</f>
        <v>0</v>
      </c>
      <c r="N51" s="49">
        <f t="shared" si="1"/>
        <v>0</v>
      </c>
    </row>
    <row r="52" spans="1:14" ht="21.75" hidden="1" customHeight="1">
      <c r="A52" s="400">
        <f>IF('6-3표준조사 2'!R79="둘레베기",1,)</f>
        <v>0</v>
      </c>
      <c r="B52" s="1955"/>
      <c r="C52" s="65" t="s">
        <v>761</v>
      </c>
      <c r="D52" s="103">
        <f>IF(A52&gt;0,D81,)</f>
        <v>0</v>
      </c>
      <c r="E52" s="67" t="s">
        <v>510</v>
      </c>
      <c r="F52" s="68">
        <v>0.18</v>
      </c>
      <c r="G52" s="67" t="s">
        <v>511</v>
      </c>
      <c r="H52" s="68">
        <f>ROUND(D52/100*F52,2)</f>
        <v>0</v>
      </c>
      <c r="I52" s="67" t="s">
        <v>509</v>
      </c>
      <c r="J52" s="69">
        <f>'7-1 단가조사'!L7</f>
        <v>172068</v>
      </c>
      <c r="K52" s="70" t="s">
        <v>539</v>
      </c>
      <c r="L52" s="71"/>
      <c r="M52" s="72"/>
      <c r="N52" s="49">
        <f t="shared" si="1"/>
        <v>0</v>
      </c>
    </row>
    <row r="53" spans="1:14" ht="21.75" hidden="1" customHeight="1">
      <c r="A53" s="400">
        <f>IF('6-3표준조사 2'!R79="줄베기",1,)</f>
        <v>0</v>
      </c>
      <c r="B53" s="1955"/>
      <c r="C53" s="57" t="s">
        <v>540</v>
      </c>
      <c r="D53" s="60"/>
      <c r="E53" s="59"/>
      <c r="F53" s="60"/>
      <c r="G53" s="59"/>
      <c r="H53" s="60"/>
      <c r="I53" s="59"/>
      <c r="J53" s="61"/>
      <c r="K53" s="62"/>
      <c r="L53" s="104"/>
      <c r="M53" s="64">
        <f>SUM(M54+M57+M60)</f>
        <v>0</v>
      </c>
      <c r="N53" s="49">
        <f t="shared" si="1"/>
        <v>0</v>
      </c>
    </row>
    <row r="54" spans="1:14" ht="21.75" hidden="1" customHeight="1">
      <c r="A54" s="400">
        <f>IF('6-3표준조사 2'!R79="줄베기",1,)</f>
        <v>0</v>
      </c>
      <c r="B54" s="1955"/>
      <c r="C54" s="65" t="s">
        <v>760</v>
      </c>
      <c r="D54" s="66"/>
      <c r="E54" s="67"/>
      <c r="F54" s="68"/>
      <c r="G54" s="67"/>
      <c r="H54" s="68"/>
      <c r="I54" s="67"/>
      <c r="J54" s="69"/>
      <c r="K54" s="70"/>
      <c r="L54" s="71">
        <f>K90/100</f>
        <v>0</v>
      </c>
      <c r="M54" s="72">
        <f>ROUNDDOWN((M55+M56)+((M55+M56)*L54),0)</f>
        <v>0</v>
      </c>
      <c r="N54" s="49">
        <f t="shared" si="1"/>
        <v>0</v>
      </c>
    </row>
    <row r="55" spans="1:14" ht="21.75" hidden="1" customHeight="1">
      <c r="A55" s="400">
        <f>IF('6-3표준조사 2'!R79="줄베기",1,)</f>
        <v>0</v>
      </c>
      <c r="B55" s="1955"/>
      <c r="C55" s="65" t="s">
        <v>762</v>
      </c>
      <c r="D55" s="66">
        <f>IF(A55&gt;0,D81,)</f>
        <v>0</v>
      </c>
      <c r="E55" s="67" t="s">
        <v>510</v>
      </c>
      <c r="F55" s="68">
        <v>7.0000000000000007E-2</v>
      </c>
      <c r="G55" s="67" t="s">
        <v>511</v>
      </c>
      <c r="H55" s="68">
        <f>ROUND(D55/100*F55,2)</f>
        <v>0</v>
      </c>
      <c r="I55" s="67" t="s">
        <v>509</v>
      </c>
      <c r="J55" s="69">
        <f>'7-1 단가조사'!L7</f>
        <v>172068</v>
      </c>
      <c r="K55" s="70" t="s">
        <v>539</v>
      </c>
      <c r="L55" s="71"/>
      <c r="M55" s="72">
        <f>ROUNDDOWN(H55*J55,)</f>
        <v>0</v>
      </c>
      <c r="N55" s="49">
        <f t="shared" si="1"/>
        <v>0</v>
      </c>
    </row>
    <row r="56" spans="1:14" ht="21.75" hidden="1" customHeight="1">
      <c r="A56" s="400">
        <f>IF('6-3표준조사 2'!R79="줄베기",1,)</f>
        <v>0</v>
      </c>
      <c r="B56" s="1955"/>
      <c r="C56" s="65" t="s">
        <v>763</v>
      </c>
      <c r="D56" s="75">
        <f>IF(A56&gt;0,1,)</f>
        <v>0</v>
      </c>
      <c r="E56" s="67" t="s">
        <v>406</v>
      </c>
      <c r="F56" s="68">
        <f>IF(D81&lt;=1500,$Q$8,IF(D81&gt;2999,$Q$10,$Q$9))</f>
        <v>1.5</v>
      </c>
      <c r="G56" s="67" t="s">
        <v>541</v>
      </c>
      <c r="H56" s="68">
        <f>ROUND(D56*F56,2)</f>
        <v>0</v>
      </c>
      <c r="I56" s="67" t="s">
        <v>509</v>
      </c>
      <c r="J56" s="69">
        <f>'7-1 단가조사'!L6</f>
        <v>226112</v>
      </c>
      <c r="K56" s="70" t="s">
        <v>542</v>
      </c>
      <c r="L56" s="71"/>
      <c r="M56" s="72">
        <f>ROUNDDOWN(H56*J56,)</f>
        <v>0</v>
      </c>
      <c r="N56" s="49">
        <f t="shared" si="1"/>
        <v>0</v>
      </c>
    </row>
    <row r="57" spans="1:14" ht="21.75" hidden="1" customHeight="1">
      <c r="A57" s="400">
        <f>IF('6-3표준조사 2'!R79="줄베기",1,)</f>
        <v>0</v>
      </c>
      <c r="B57" s="1955"/>
      <c r="C57" s="65" t="s">
        <v>764</v>
      </c>
      <c r="D57" s="66"/>
      <c r="E57" s="67"/>
      <c r="F57" s="68"/>
      <c r="G57" s="67"/>
      <c r="H57" s="68"/>
      <c r="I57" s="67"/>
      <c r="J57" s="69"/>
      <c r="K57" s="70"/>
      <c r="L57" s="73"/>
      <c r="M57" s="72">
        <f>M58+M59</f>
        <v>0</v>
      </c>
      <c r="N57" s="49">
        <f t="shared" si="1"/>
        <v>0</v>
      </c>
    </row>
    <row r="58" spans="1:14" ht="21.75" hidden="1" customHeight="1">
      <c r="A58" s="400">
        <f>IF('6-3표준조사 2'!R79="줄베기",1,)</f>
        <v>0</v>
      </c>
      <c r="B58" s="1955"/>
      <c r="C58" s="65" t="s">
        <v>765</v>
      </c>
      <c r="D58" s="75">
        <f>H56</f>
        <v>0</v>
      </c>
      <c r="E58" s="67" t="s">
        <v>541</v>
      </c>
      <c r="F58" s="68">
        <v>5</v>
      </c>
      <c r="G58" s="67" t="s">
        <v>512</v>
      </c>
      <c r="H58" s="68">
        <f>ROUND(D58*F58,2)</f>
        <v>0</v>
      </c>
      <c r="I58" s="67" t="s">
        <v>513</v>
      </c>
      <c r="J58" s="69">
        <f>'7-1 단가조사'!L11</f>
        <v>1720</v>
      </c>
      <c r="K58" s="70" t="s">
        <v>543</v>
      </c>
      <c r="L58" s="73"/>
      <c r="M58" s="72">
        <f>ROUNDDOWN(H58*J58,)</f>
        <v>0</v>
      </c>
      <c r="N58" s="49">
        <f t="shared" si="1"/>
        <v>0</v>
      </c>
    </row>
    <row r="59" spans="1:14" ht="21.75" hidden="1" customHeight="1">
      <c r="A59" s="400">
        <f>IF('6-3표준조사 2'!R79="줄베기",1,)</f>
        <v>0</v>
      </c>
      <c r="B59" s="1955"/>
      <c r="C59" s="65" t="s">
        <v>766</v>
      </c>
      <c r="D59" s="66">
        <f>M58</f>
        <v>0</v>
      </c>
      <c r="E59" s="67" t="s">
        <v>545</v>
      </c>
      <c r="F59" s="68">
        <v>0.1</v>
      </c>
      <c r="G59" s="67" t="s">
        <v>546</v>
      </c>
      <c r="H59" s="68"/>
      <c r="I59" s="67"/>
      <c r="J59" s="69"/>
      <c r="K59" s="70"/>
      <c r="L59" s="73"/>
      <c r="M59" s="72">
        <f>ROUNDDOWN(D59*F59,)</f>
        <v>0</v>
      </c>
      <c r="N59" s="49">
        <f t="shared" si="1"/>
        <v>0</v>
      </c>
    </row>
    <row r="60" spans="1:14" ht="21.75" hidden="1" customHeight="1">
      <c r="A60" s="400">
        <f>IF('6-3표준조사 2'!R79="줄베기",1,)</f>
        <v>0</v>
      </c>
      <c r="B60" s="1955"/>
      <c r="C60" s="105" t="s">
        <v>767</v>
      </c>
      <c r="D60" s="106">
        <f>D58</f>
        <v>0</v>
      </c>
      <c r="E60" s="107" t="s">
        <v>547</v>
      </c>
      <c r="F60" s="108">
        <v>8.3999999999999995E-3</v>
      </c>
      <c r="G60" s="107" t="s">
        <v>548</v>
      </c>
      <c r="H60" s="109"/>
      <c r="I60" s="107"/>
      <c r="J60" s="110">
        <f>'7-1 단가조사'!L14</f>
        <v>610000</v>
      </c>
      <c r="K60" s="111" t="s">
        <v>544</v>
      </c>
      <c r="L60" s="112"/>
      <c r="M60" s="113">
        <f>ROUNDDOWN(D60*F60*J60,)</f>
        <v>0</v>
      </c>
      <c r="N60" s="49">
        <f t="shared" si="1"/>
        <v>0</v>
      </c>
    </row>
    <row r="61" spans="1:14" ht="21.75" customHeight="1">
      <c r="A61" s="400">
        <f>IF('6-3표준조사 2'!R79="모두베기",1,)</f>
        <v>1</v>
      </c>
      <c r="B61" s="1955"/>
      <c r="C61" s="57" t="s">
        <v>549</v>
      </c>
      <c r="D61" s="58"/>
      <c r="E61" s="59"/>
      <c r="F61" s="60"/>
      <c r="G61" s="59"/>
      <c r="H61" s="60"/>
      <c r="I61" s="59"/>
      <c r="J61" s="61"/>
      <c r="K61" s="62"/>
      <c r="L61" s="63"/>
      <c r="M61" s="64">
        <f>M62+M67+M70</f>
        <v>1008006</v>
      </c>
      <c r="N61" s="49">
        <f t="shared" si="1"/>
        <v>0</v>
      </c>
    </row>
    <row r="62" spans="1:14" ht="21.75" customHeight="1">
      <c r="A62" s="400">
        <f>IF('6-3표준조사 2'!R79="모두베기",1,)</f>
        <v>1</v>
      </c>
      <c r="B62" s="1955"/>
      <c r="C62" s="65" t="s">
        <v>760</v>
      </c>
      <c r="D62" s="66"/>
      <c r="E62" s="67"/>
      <c r="F62" s="68"/>
      <c r="G62" s="67"/>
      <c r="H62" s="68"/>
      <c r="I62" s="67"/>
      <c r="J62" s="69"/>
      <c r="K62" s="70"/>
      <c r="L62" s="71">
        <f>L90/100</f>
        <v>0.05</v>
      </c>
      <c r="M62" s="72">
        <f>M63+M64+M65+M66</f>
        <v>949670</v>
      </c>
      <c r="N62" s="49">
        <f t="shared" si="1"/>
        <v>0</v>
      </c>
    </row>
    <row r="63" spans="1:14" ht="21.75" customHeight="1">
      <c r="A63" s="400">
        <f>IF('6-3표준조사 2'!R79="모두베기",1,)</f>
        <v>1</v>
      </c>
      <c r="B63" s="1955"/>
      <c r="C63" s="65" t="s">
        <v>762</v>
      </c>
      <c r="D63" s="1439"/>
      <c r="E63" s="67" t="s">
        <v>510</v>
      </c>
      <c r="F63" s="68">
        <v>7.0000000000000007E-2</v>
      </c>
      <c r="G63" s="67" t="s">
        <v>511</v>
      </c>
      <c r="H63" s="68">
        <f>ROUND(D63/100*F63,2)</f>
        <v>0</v>
      </c>
      <c r="I63" s="67" t="s">
        <v>509</v>
      </c>
      <c r="J63" s="69">
        <f>'7-1 단가조사'!L7</f>
        <v>172068</v>
      </c>
      <c r="K63" s="70" t="s">
        <v>539</v>
      </c>
      <c r="L63" s="73"/>
      <c r="M63" s="72">
        <f>ROUNDDOWN(ROUND((H63+(H63*(L62))),2)*J63,0)</f>
        <v>0</v>
      </c>
      <c r="N63" s="49">
        <f t="shared" si="1"/>
        <v>0</v>
      </c>
    </row>
    <row r="64" spans="1:14" ht="21.75" customHeight="1">
      <c r="A64" s="400">
        <f>IF('6-3표준조사 2'!R79="모두베기",1,)</f>
        <v>1</v>
      </c>
      <c r="B64" s="1955"/>
      <c r="C64" s="74" t="s">
        <v>965</v>
      </c>
      <c r="D64" s="75">
        <f>IF(A64&gt;0,IF(D83="당해 년도",1,),)</f>
        <v>0</v>
      </c>
      <c r="E64" s="67" t="s">
        <v>406</v>
      </c>
      <c r="F64" s="68">
        <v>3.5</v>
      </c>
      <c r="G64" s="67" t="s">
        <v>541</v>
      </c>
      <c r="H64" s="68">
        <f>ROUND(D64*F64,2)</f>
        <v>0</v>
      </c>
      <c r="I64" s="67" t="s">
        <v>509</v>
      </c>
      <c r="J64" s="69">
        <f>'7-1 단가조사'!L6</f>
        <v>226112</v>
      </c>
      <c r="K64" s="70" t="s">
        <v>542</v>
      </c>
      <c r="L64" s="73"/>
      <c r="M64" s="72">
        <f>ROUNDDOWN(ROUND((H64+(H64*(L62))),2)*J64,0)</f>
        <v>0</v>
      </c>
      <c r="N64" s="49">
        <f t="shared" si="1"/>
        <v>0</v>
      </c>
    </row>
    <row r="65" spans="1:14" ht="21.75" customHeight="1">
      <c r="A65" s="400">
        <f>IF('6-3표준조사 2'!R79="모두베기",1,)</f>
        <v>1</v>
      </c>
      <c r="B65" s="1955"/>
      <c r="C65" s="74" t="s">
        <v>966</v>
      </c>
      <c r="D65" s="75">
        <f>IF(A65&gt;0,IF(D83="2년차",1,),)</f>
        <v>1</v>
      </c>
      <c r="E65" s="67" t="s">
        <v>406</v>
      </c>
      <c r="F65" s="68">
        <v>4</v>
      </c>
      <c r="G65" s="67" t="s">
        <v>541</v>
      </c>
      <c r="H65" s="68">
        <f>ROUND(D65*F65,2)</f>
        <v>4</v>
      </c>
      <c r="I65" s="67" t="s">
        <v>509</v>
      </c>
      <c r="J65" s="69">
        <f>'7-1 단가조사'!L6</f>
        <v>226112</v>
      </c>
      <c r="K65" s="70" t="s">
        <v>542</v>
      </c>
      <c r="L65" s="73"/>
      <c r="M65" s="72">
        <f>ROUNDDOWN(ROUND((H65+(H65*(L62))),2)*J65,0)</f>
        <v>949670</v>
      </c>
      <c r="N65" s="49">
        <f t="shared" si="1"/>
        <v>0</v>
      </c>
    </row>
    <row r="66" spans="1:14" ht="21.75" customHeight="1">
      <c r="A66" s="400">
        <f>IF('6-3표준조사 2'!R79="모두베기",1,)</f>
        <v>1</v>
      </c>
      <c r="B66" s="1955"/>
      <c r="C66" s="74" t="s">
        <v>967</v>
      </c>
      <c r="D66" s="75">
        <f>IF(A66&gt;0,IF(D83="3년차 이상",1,),)</f>
        <v>0</v>
      </c>
      <c r="E66" s="67" t="s">
        <v>406</v>
      </c>
      <c r="F66" s="68">
        <v>5</v>
      </c>
      <c r="G66" s="67" t="s">
        <v>541</v>
      </c>
      <c r="H66" s="68">
        <f>ROUND(D66*F66,2)</f>
        <v>0</v>
      </c>
      <c r="I66" s="67" t="s">
        <v>509</v>
      </c>
      <c r="J66" s="69">
        <f>'7-1 단가조사'!L6</f>
        <v>226112</v>
      </c>
      <c r="K66" s="70" t="s">
        <v>542</v>
      </c>
      <c r="L66" s="73"/>
      <c r="M66" s="72">
        <f>ROUNDDOWN(ROUND((H66+(H66*(L62))),2)*J66,0)</f>
        <v>0</v>
      </c>
      <c r="N66" s="49">
        <f t="shared" si="1"/>
        <v>0</v>
      </c>
    </row>
    <row r="67" spans="1:14" ht="21.75" customHeight="1">
      <c r="A67" s="400">
        <f>IF('6-3표준조사 2'!R79="모두베기",1,)</f>
        <v>1</v>
      </c>
      <c r="B67" s="1955"/>
      <c r="C67" s="65" t="s">
        <v>764</v>
      </c>
      <c r="D67" s="66"/>
      <c r="E67" s="67"/>
      <c r="F67" s="68"/>
      <c r="G67" s="67"/>
      <c r="H67" s="68"/>
      <c r="I67" s="67"/>
      <c r="J67" s="69"/>
      <c r="K67" s="70"/>
      <c r="L67" s="73"/>
      <c r="M67" s="72">
        <f>M68+M69</f>
        <v>37840</v>
      </c>
      <c r="N67" s="49">
        <f t="shared" si="1"/>
        <v>0</v>
      </c>
    </row>
    <row r="68" spans="1:14" ht="21.75" customHeight="1">
      <c r="A68" s="400">
        <f>IF('6-3표준조사 2'!R79="모두베기",1,)</f>
        <v>1</v>
      </c>
      <c r="B68" s="1955"/>
      <c r="C68" s="65" t="s">
        <v>765</v>
      </c>
      <c r="D68" s="75">
        <f>(H64+H65+H66)</f>
        <v>4</v>
      </c>
      <c r="E68" s="67" t="s">
        <v>541</v>
      </c>
      <c r="F68" s="68">
        <v>5</v>
      </c>
      <c r="G68" s="67" t="s">
        <v>512</v>
      </c>
      <c r="H68" s="68">
        <f>ROUND(D68*F68,2)</f>
        <v>20</v>
      </c>
      <c r="I68" s="67" t="s">
        <v>513</v>
      </c>
      <c r="J68" s="69">
        <f>'7-1 단가조사'!L11</f>
        <v>1720</v>
      </c>
      <c r="K68" s="70" t="s">
        <v>543</v>
      </c>
      <c r="L68" s="73"/>
      <c r="M68" s="72">
        <f>ROUNDDOWN(H68*J68,)</f>
        <v>34400</v>
      </c>
      <c r="N68" s="49">
        <f t="shared" si="1"/>
        <v>0</v>
      </c>
    </row>
    <row r="69" spans="1:14" ht="21.75" customHeight="1">
      <c r="A69" s="400">
        <f>IF('6-3표준조사 2'!R79="모두베기",1,)</f>
        <v>1</v>
      </c>
      <c r="B69" s="1955"/>
      <c r="C69" s="65" t="s">
        <v>766</v>
      </c>
      <c r="D69" s="66">
        <f>M68</f>
        <v>34400</v>
      </c>
      <c r="E69" s="67" t="s">
        <v>545</v>
      </c>
      <c r="F69" s="68">
        <v>0.1</v>
      </c>
      <c r="G69" s="67" t="s">
        <v>546</v>
      </c>
      <c r="H69" s="68"/>
      <c r="I69" s="67"/>
      <c r="J69" s="69"/>
      <c r="K69" s="70"/>
      <c r="L69" s="73"/>
      <c r="M69" s="72">
        <f>ROUNDDOWN(D69*F69,)</f>
        <v>3440</v>
      </c>
      <c r="N69" s="49">
        <f t="shared" si="1"/>
        <v>0</v>
      </c>
    </row>
    <row r="70" spans="1:14" ht="21.75" customHeight="1">
      <c r="A70" s="400">
        <f>IF('6-3표준조사 2'!R79="모두베기",1,)</f>
        <v>1</v>
      </c>
      <c r="B70" s="1955"/>
      <c r="C70" s="76" t="s">
        <v>767</v>
      </c>
      <c r="D70" s="77">
        <f>D68</f>
        <v>4</v>
      </c>
      <c r="E70" s="78" t="s">
        <v>547</v>
      </c>
      <c r="F70" s="79">
        <v>8.3999999999999995E-3</v>
      </c>
      <c r="G70" s="78" t="s">
        <v>548</v>
      </c>
      <c r="H70" s="80"/>
      <c r="I70" s="78"/>
      <c r="J70" s="81">
        <f>'7-1 단가조사'!L14</f>
        <v>610000</v>
      </c>
      <c r="K70" s="82" t="s">
        <v>544</v>
      </c>
      <c r="L70" s="83"/>
      <c r="M70" s="84">
        <f>ROUNDDOWN(D70*F70*J70,)</f>
        <v>20496</v>
      </c>
      <c r="N70" s="49">
        <f t="shared" si="1"/>
        <v>0</v>
      </c>
    </row>
    <row r="71" spans="1:14" ht="21.75" hidden="1" customHeight="1">
      <c r="A71" s="400">
        <f>IF('6-3표준조사 2'!R79="맹아제거",1,)</f>
        <v>0</v>
      </c>
      <c r="B71" s="1955"/>
      <c r="C71" s="57" t="s">
        <v>550</v>
      </c>
      <c r="D71" s="60"/>
      <c r="E71" s="59"/>
      <c r="F71" s="60"/>
      <c r="G71" s="59"/>
      <c r="H71" s="60"/>
      <c r="I71" s="59"/>
      <c r="J71" s="61"/>
      <c r="K71" s="62"/>
      <c r="L71" s="102"/>
      <c r="M71" s="64">
        <f>M72</f>
        <v>0</v>
      </c>
      <c r="N71" s="49">
        <f t="shared" si="1"/>
        <v>0</v>
      </c>
    </row>
    <row r="72" spans="1:14" ht="21.75" hidden="1" customHeight="1">
      <c r="A72" s="400">
        <f>IF('6-3표준조사 2'!R79="맹아제거",1,)</f>
        <v>0</v>
      </c>
      <c r="B72" s="1955"/>
      <c r="C72" s="65" t="s">
        <v>760</v>
      </c>
      <c r="D72" s="103"/>
      <c r="E72" s="67"/>
      <c r="F72" s="68"/>
      <c r="G72" s="67"/>
      <c r="H72" s="68"/>
      <c r="I72" s="67"/>
      <c r="J72" s="69"/>
      <c r="K72" s="70"/>
      <c r="L72" s="71">
        <f>M90/100</f>
        <v>0</v>
      </c>
      <c r="M72" s="72">
        <f>ROUNDDOWN((H73*J73)+(H73*J73*L72),)</f>
        <v>0</v>
      </c>
      <c r="N72" s="49">
        <f t="shared" si="1"/>
        <v>0</v>
      </c>
    </row>
    <row r="73" spans="1:14" ht="21.75" hidden="1" customHeight="1">
      <c r="A73" s="400">
        <f>IF('6-3표준조사 2'!R79="맹아제거",1,)</f>
        <v>0</v>
      </c>
      <c r="B73" s="1955"/>
      <c r="C73" s="65" t="s">
        <v>768</v>
      </c>
      <c r="D73" s="103">
        <v>0</v>
      </c>
      <c r="E73" s="67" t="s">
        <v>510</v>
      </c>
      <c r="F73" s="68">
        <v>0.2</v>
      </c>
      <c r="G73" s="67" t="s">
        <v>511</v>
      </c>
      <c r="H73" s="68">
        <f>ROUND(D73/100*F73,2)</f>
        <v>0</v>
      </c>
      <c r="I73" s="67" t="s">
        <v>509</v>
      </c>
      <c r="J73" s="69">
        <f>'7-1 단가조사'!L7</f>
        <v>172068</v>
      </c>
      <c r="K73" s="70" t="s">
        <v>539</v>
      </c>
      <c r="L73" s="71">
        <f>M90/100</f>
        <v>0</v>
      </c>
      <c r="M73" s="72"/>
      <c r="N73" s="49">
        <f t="shared" si="1"/>
        <v>0</v>
      </c>
    </row>
    <row r="74" spans="1:14" ht="21.75" hidden="1" customHeight="1">
      <c r="A74" s="400">
        <f>IF(H47&gt;0,1,)</f>
        <v>0</v>
      </c>
      <c r="B74" s="1954" t="s">
        <v>514</v>
      </c>
      <c r="C74" s="57" t="s">
        <v>551</v>
      </c>
      <c r="D74" s="60"/>
      <c r="E74" s="59"/>
      <c r="F74" s="60"/>
      <c r="G74" s="59"/>
      <c r="H74" s="60"/>
      <c r="I74" s="59"/>
      <c r="J74" s="61"/>
      <c r="K74" s="62"/>
      <c r="L74" s="63"/>
      <c r="M74" s="64">
        <f>SUM(M75,M77,M78)</f>
        <v>1008006</v>
      </c>
      <c r="N74" s="49">
        <f t="shared" si="1"/>
        <v>0</v>
      </c>
    </row>
    <row r="75" spans="1:14" ht="21.75" hidden="1" customHeight="1">
      <c r="A75" s="400">
        <f>IF(H47&gt;0,1,)</f>
        <v>0</v>
      </c>
      <c r="B75" s="1956"/>
      <c r="C75" s="65" t="s">
        <v>769</v>
      </c>
      <c r="D75" s="68"/>
      <c r="E75" s="67"/>
      <c r="F75" s="68"/>
      <c r="G75" s="67"/>
      <c r="H75" s="68"/>
      <c r="I75" s="67"/>
      <c r="J75" s="69"/>
      <c r="K75" s="70"/>
      <c r="L75" s="73"/>
      <c r="M75" s="72">
        <f>M76</f>
        <v>949670</v>
      </c>
      <c r="N75" s="49">
        <f t="shared" si="1"/>
        <v>0</v>
      </c>
    </row>
    <row r="76" spans="1:14" ht="21.75" hidden="1" customHeight="1">
      <c r="A76" s="400">
        <f>IF(H47&gt;0,1,)</f>
        <v>0</v>
      </c>
      <c r="B76" s="1956"/>
      <c r="C76" s="65" t="s">
        <v>770</v>
      </c>
      <c r="D76" s="68"/>
      <c r="E76" s="67"/>
      <c r="F76" s="68"/>
      <c r="G76" s="67"/>
      <c r="H76" s="68"/>
      <c r="I76" s="67"/>
      <c r="J76" s="69"/>
      <c r="K76" s="70"/>
      <c r="L76" s="73"/>
      <c r="M76" s="72">
        <f>M51+M54+M62+M72</f>
        <v>949670</v>
      </c>
      <c r="N76" s="49">
        <f t="shared" si="1"/>
        <v>0</v>
      </c>
    </row>
    <row r="77" spans="1:14" ht="21.75" hidden="1" customHeight="1">
      <c r="A77" s="400">
        <f>IF(H47&gt;0,1,)</f>
        <v>0</v>
      </c>
      <c r="B77" s="1956"/>
      <c r="C77" s="65" t="s">
        <v>771</v>
      </c>
      <c r="D77" s="68"/>
      <c r="E77" s="67"/>
      <c r="F77" s="68"/>
      <c r="G77" s="67"/>
      <c r="H77" s="68"/>
      <c r="I77" s="67"/>
      <c r="J77" s="69"/>
      <c r="K77" s="70"/>
      <c r="L77" s="73"/>
      <c r="M77" s="72">
        <f>M57+M67</f>
        <v>37840</v>
      </c>
      <c r="N77" s="49">
        <f t="shared" si="1"/>
        <v>0</v>
      </c>
    </row>
    <row r="78" spans="1:14" ht="21.75" hidden="1" customHeight="1" thickBot="1">
      <c r="A78" s="400">
        <f>IF(H47&gt;0,1,)</f>
        <v>0</v>
      </c>
      <c r="B78" s="1957"/>
      <c r="C78" s="76" t="s">
        <v>772</v>
      </c>
      <c r="D78" s="85"/>
      <c r="E78" s="86"/>
      <c r="F78" s="85"/>
      <c r="G78" s="86"/>
      <c r="H78" s="85"/>
      <c r="I78" s="86"/>
      <c r="J78" s="87"/>
      <c r="K78" s="88"/>
      <c r="L78" s="89"/>
      <c r="M78" s="90">
        <f>M60+M70</f>
        <v>20496</v>
      </c>
      <c r="N78" s="49">
        <f t="shared" si="1"/>
        <v>0</v>
      </c>
    </row>
    <row r="79" spans="1:14" ht="21.75" hidden="1" customHeight="1">
      <c r="A79" s="400">
        <f>IF(H47&gt;0,1,)</f>
        <v>0</v>
      </c>
      <c r="B79" s="1958" t="s">
        <v>515</v>
      </c>
      <c r="C79" s="1958"/>
      <c r="D79" s="1958"/>
      <c r="E79" s="1958"/>
      <c r="F79" s="1958"/>
      <c r="G79" s="1958"/>
      <c r="H79" s="1958"/>
      <c r="I79" s="1958"/>
      <c r="J79" s="1958"/>
      <c r="K79" s="1958"/>
      <c r="L79" s="1958"/>
      <c r="M79" s="1958"/>
      <c r="N79" s="49">
        <f t="shared" si="1"/>
        <v>0</v>
      </c>
    </row>
    <row r="80" spans="1:14" ht="21.75" hidden="1" customHeight="1">
      <c r="A80" s="400">
        <f>IF(H47&gt;0,1,)</f>
        <v>0</v>
      </c>
      <c r="B80" s="1959" t="s">
        <v>516</v>
      </c>
      <c r="C80" s="1959"/>
      <c r="D80" s="1959"/>
      <c r="E80" s="1959"/>
      <c r="F80" s="1959"/>
      <c r="G80" s="1959"/>
      <c r="H80" s="1959"/>
      <c r="I80" s="1959"/>
      <c r="J80" s="1959"/>
      <c r="K80" s="1959"/>
      <c r="L80" s="1959"/>
      <c r="M80" s="1959"/>
      <c r="N80" s="49">
        <f t="shared" si="1"/>
        <v>0</v>
      </c>
    </row>
    <row r="81" spans="1:14" ht="21.75" hidden="1" customHeight="1">
      <c r="A81" s="400">
        <f>IF(H47&gt;0,1,)</f>
        <v>0</v>
      </c>
      <c r="B81" s="91" t="s">
        <v>517</v>
      </c>
      <c r="C81" s="92" t="s">
        <v>1025</v>
      </c>
      <c r="D81" s="93">
        <f>'6-3표준조사 2'!Q85</f>
        <v>0</v>
      </c>
      <c r="E81" s="91" t="s">
        <v>510</v>
      </c>
      <c r="F81" s="633"/>
      <c r="G81" s="91"/>
      <c r="H81" s="94"/>
      <c r="I81" s="95"/>
      <c r="J81" s="95"/>
      <c r="K81" s="95"/>
      <c r="L81" s="96"/>
      <c r="M81" s="95"/>
      <c r="N81" s="49">
        <f t="shared" si="1"/>
        <v>0</v>
      </c>
    </row>
    <row r="82" spans="1:14" ht="21.75" hidden="1" customHeight="1">
      <c r="B82" s="91" t="s">
        <v>518</v>
      </c>
      <c r="C82" s="92" t="s">
        <v>759</v>
      </c>
      <c r="D82" s="1960">
        <f>'6-3표준조사 2'!S85</f>
        <v>0</v>
      </c>
      <c r="E82" s="1960"/>
      <c r="F82" s="633"/>
      <c r="G82" s="91"/>
      <c r="H82" s="94"/>
      <c r="I82" s="95"/>
      <c r="J82" s="95"/>
      <c r="K82" s="95"/>
      <c r="L82" s="96"/>
      <c r="M82" s="95"/>
      <c r="N82" s="49">
        <f t="shared" si="1"/>
        <v>0</v>
      </c>
    </row>
    <row r="83" spans="1:14" ht="21.75" hidden="1" customHeight="1">
      <c r="B83" s="91" t="s">
        <v>517</v>
      </c>
      <c r="C83" s="92" t="s">
        <v>962</v>
      </c>
      <c r="D83" s="1968" t="str">
        <f>'6-3표준조사 2'!R81</f>
        <v>2년차</v>
      </c>
      <c r="E83" s="1968"/>
      <c r="F83" s="97"/>
      <c r="G83" s="97"/>
      <c r="H83" s="94"/>
      <c r="I83" s="95"/>
      <c r="J83" s="95"/>
      <c r="K83" s="95"/>
      <c r="L83" s="96"/>
      <c r="M83" s="95"/>
      <c r="N83" s="49">
        <f t="shared" si="1"/>
        <v>0</v>
      </c>
    </row>
    <row r="84" spans="1:14" ht="21.75" hidden="1" customHeight="1">
      <c r="A84" s="400">
        <f>IF(H47&gt;0,1,)</f>
        <v>0</v>
      </c>
      <c r="B84" s="1959" t="s">
        <v>773</v>
      </c>
      <c r="C84" s="1959"/>
      <c r="D84" s="1959"/>
      <c r="E84" s="1959"/>
      <c r="F84" s="1959"/>
      <c r="G84" s="1959"/>
      <c r="H84" s="1959"/>
      <c r="I84" s="1959"/>
      <c r="J84" s="1959"/>
      <c r="K84" s="1959"/>
      <c r="L84" s="1959"/>
      <c r="M84" s="1959"/>
      <c r="N84" s="49">
        <f t="shared" si="1"/>
        <v>0</v>
      </c>
    </row>
    <row r="85" spans="1:14" ht="21.75" hidden="1" customHeight="1">
      <c r="A85" s="400">
        <f>IF(H47&gt;0,1,)</f>
        <v>0</v>
      </c>
      <c r="B85" s="1969" t="s">
        <v>501</v>
      </c>
      <c r="C85" s="1969"/>
      <c r="D85" s="1970" t="s">
        <v>805</v>
      </c>
      <c r="E85" s="1970"/>
      <c r="F85" s="1970"/>
      <c r="G85" s="1970"/>
      <c r="H85" s="1970"/>
      <c r="I85" s="1971" t="s">
        <v>806</v>
      </c>
      <c r="J85" s="1971"/>
      <c r="K85" s="1971"/>
      <c r="L85" s="1971"/>
      <c r="M85" s="1971"/>
      <c r="N85" s="49">
        <f t="shared" si="1"/>
        <v>0</v>
      </c>
    </row>
    <row r="86" spans="1:14" ht="21.75" hidden="1" customHeight="1">
      <c r="A86" s="400">
        <f>IF(H47&gt;0,1,)</f>
        <v>0</v>
      </c>
      <c r="B86" s="1969"/>
      <c r="C86" s="1969"/>
      <c r="D86" s="1970"/>
      <c r="E86" s="1970"/>
      <c r="F86" s="1970"/>
      <c r="G86" s="1970"/>
      <c r="H86" s="1970"/>
      <c r="I86" s="98" t="s">
        <v>807</v>
      </c>
      <c r="J86" s="632" t="s">
        <v>494</v>
      </c>
      <c r="K86" s="632" t="s">
        <v>495</v>
      </c>
      <c r="L86" s="99" t="s">
        <v>496</v>
      </c>
      <c r="M86" s="632" t="s">
        <v>794</v>
      </c>
      <c r="N86" s="49">
        <f t="shared" si="1"/>
        <v>0</v>
      </c>
    </row>
    <row r="87" spans="1:14" ht="21.75" hidden="1" customHeight="1">
      <c r="A87" s="400">
        <f>IF(H47&gt;0,1,)</f>
        <v>0</v>
      </c>
      <c r="B87" s="1950" t="s">
        <v>531</v>
      </c>
      <c r="C87" s="1950"/>
      <c r="D87" s="1951" t="str">
        <f>'6-3표준조사 2'!P81</f>
        <v>중 (15˚ ~ 30˚)</v>
      </c>
      <c r="E87" s="1951"/>
      <c r="F87" s="1951"/>
      <c r="G87" s="1951"/>
      <c r="H87" s="1951"/>
      <c r="I87" s="634"/>
      <c r="J87" s="634" t="str">
        <f>IF(A50=0,"",IF(D87="완 (15˚ 이하)",0,IF(D87="중 (15˚ ~ 30˚)",5,IF(D87="급 (30˚ 초과)",10))))</f>
        <v/>
      </c>
      <c r="K87" s="634" t="str">
        <f>IF(A53=0,"",IF(D87="완 (15˚ 이하)",0,IF(D87="중 (15˚ ~ 30˚)",5,IF(D87="급 (30˚ 초과)",10))))</f>
        <v/>
      </c>
      <c r="L87" s="634">
        <f>IF(A61=0,"",IF(D87="완 (15˚ 이하)",0,IF(D87="중 (15˚ ~ 30˚)",5,IF(D87="급 (30˚ 초과)",10))))</f>
        <v>5</v>
      </c>
      <c r="M87" s="634" t="str">
        <f>IF(A71=0,"",IF(D87="완 (15˚ 이하)",0,IF(D87="중 (15˚ ~ 30˚)",5,IF(D87="급 (30˚ 초과)",10))))</f>
        <v/>
      </c>
      <c r="N87" s="49">
        <f t="shared" si="1"/>
        <v>0</v>
      </c>
    </row>
    <row r="88" spans="1:14" ht="21.75" hidden="1" customHeight="1">
      <c r="A88" s="400">
        <f>IF(H47&gt;0,1,)</f>
        <v>0</v>
      </c>
      <c r="B88" s="1972" t="s">
        <v>520</v>
      </c>
      <c r="C88" s="1972"/>
      <c r="D88" s="1951" t="str">
        <f>'6-3표준조사 2'!R81</f>
        <v>2년차</v>
      </c>
      <c r="E88" s="1951"/>
      <c r="F88" s="1951"/>
      <c r="G88" s="1951"/>
      <c r="H88" s="1951"/>
      <c r="I88" s="634"/>
      <c r="J88" s="634"/>
      <c r="K88" s="634" t="str">
        <f>IF(A53=0,"",IF(D88="당해 년도",0,IF(D88="2년차",5,IF(D88="3년차 이상",10))))</f>
        <v/>
      </c>
      <c r="L88" s="634"/>
      <c r="M88" s="634"/>
      <c r="N88" s="49">
        <f t="shared" si="1"/>
        <v>0</v>
      </c>
    </row>
    <row r="89" spans="1:14" ht="21.75" hidden="1" customHeight="1">
      <c r="A89" s="400">
        <f>IF(H47&gt;0,1,)</f>
        <v>0</v>
      </c>
      <c r="B89" s="1950" t="s">
        <v>519</v>
      </c>
      <c r="C89" s="1950"/>
      <c r="D89" s="1951" t="str">
        <f>'6-3표준조사 2'!Q81</f>
        <v>개소당3ha이상</v>
      </c>
      <c r="E89" s="1951"/>
      <c r="F89" s="1951"/>
      <c r="G89" s="1951"/>
      <c r="H89" s="1951"/>
      <c r="I89" s="1409"/>
      <c r="J89" s="1409" t="str">
        <f>IF(A50=0,"",IF(D89="개소당3ha이상",0,IF(D89="개소당1~3ha미만 ",5,IF(D89="개소당1ha미만",10))))</f>
        <v/>
      </c>
      <c r="K89" s="1409" t="str">
        <f>IF(A53=0,"",IF(D89="개소당3ha이상",0,IF(D89="개소당1~3ha미만 ",5,IF(D89="개소당1ha미만",10))))</f>
        <v/>
      </c>
      <c r="L89" s="1409">
        <f>IF(A61=0,"",IF(D89="개소당3ha이상",0,IF(D89="개소당1~3ha미만 ",5,IF(D89="개소당1ha미만",10))))</f>
        <v>0</v>
      </c>
      <c r="M89" s="1409" t="str">
        <f>IF(A71=0,"",IF(D89="개소당3ha이상",0,IF(D89="개소당1~3ha미만 ",5,IF(D89="개소당1ha미만",10))))</f>
        <v/>
      </c>
      <c r="N89" s="49">
        <f t="shared" si="1"/>
        <v>0</v>
      </c>
    </row>
    <row r="90" spans="1:14" ht="21.75" hidden="1" customHeight="1">
      <c r="A90" s="400">
        <f>IF(H47&gt;0,1,)</f>
        <v>0</v>
      </c>
      <c r="B90" s="1950" t="s">
        <v>514</v>
      </c>
      <c r="C90" s="1950"/>
      <c r="D90" s="1951"/>
      <c r="E90" s="1951"/>
      <c r="F90" s="1951"/>
      <c r="G90" s="1951"/>
      <c r="H90" s="1951"/>
      <c r="I90" s="634">
        <f>SUM(I87:I89)</f>
        <v>0</v>
      </c>
      <c r="J90" s="634">
        <f>SUM(J87:J89)</f>
        <v>0</v>
      </c>
      <c r="K90" s="634">
        <f>SUM(K87:K89)</f>
        <v>0</v>
      </c>
      <c r="L90" s="634">
        <f>SUM(L87:L89)</f>
        <v>5</v>
      </c>
      <c r="M90" s="634">
        <f>SUM(M87:M89)</f>
        <v>0</v>
      </c>
      <c r="N90" s="49">
        <f t="shared" si="1"/>
        <v>0</v>
      </c>
    </row>
    <row r="91" spans="1:14" ht="35.1" hidden="1" customHeight="1" thickBot="1">
      <c r="A91" s="400">
        <f>IF(H92&gt;0,1,)</f>
        <v>0</v>
      </c>
      <c r="B91" s="1943" t="s">
        <v>758</v>
      </c>
      <c r="C91" s="1943"/>
      <c r="D91" s="1943"/>
      <c r="E91" s="1943"/>
      <c r="F91" s="1943"/>
      <c r="G91" s="1943"/>
      <c r="H91" s="1943"/>
      <c r="I91" s="1943"/>
      <c r="J91" s="1943"/>
      <c r="K91" s="1943"/>
      <c r="L91" s="1943"/>
      <c r="M91" s="1943"/>
      <c r="N91" s="49">
        <f>IF(H$92&gt;0,3,)</f>
        <v>0</v>
      </c>
    </row>
    <row r="92" spans="1:14" ht="24.95" hidden="1" customHeight="1">
      <c r="A92" s="400">
        <f>IF(H92&gt;0,1,)</f>
        <v>0</v>
      </c>
      <c r="B92" s="1944" t="s">
        <v>774</v>
      </c>
      <c r="C92" s="1945"/>
      <c r="D92" s="1946" t="str">
        <f>CONCATENATE('6-3표준조사 2'!K154,"임반")</f>
        <v>임반</v>
      </c>
      <c r="E92" s="1946"/>
      <c r="F92" s="1946" t="str">
        <f>CONCATENATE('6-3표준조사 2'!L154,"소반")</f>
        <v>소반</v>
      </c>
      <c r="G92" s="1946"/>
      <c r="H92" s="1947">
        <f>'6-3표준조사 2'!Q154</f>
        <v>0</v>
      </c>
      <c r="I92" s="1947"/>
      <c r="J92" s="50"/>
      <c r="K92" s="51" t="s">
        <v>500</v>
      </c>
      <c r="L92" s="1948" t="str">
        <f>+'6-3표준조사 2'!R154</f>
        <v>모두베기</v>
      </c>
      <c r="M92" s="1949"/>
      <c r="N92" s="49">
        <f t="shared" ref="N92:N135" si="2">IF(H$92&gt;0,3,)</f>
        <v>0</v>
      </c>
    </row>
    <row r="93" spans="1:14" ht="21.75" hidden="1" customHeight="1">
      <c r="A93" s="400">
        <f>IF(H92&gt;0,1,)</f>
        <v>0</v>
      </c>
      <c r="B93" s="1961" t="s">
        <v>501</v>
      </c>
      <c r="C93" s="1962"/>
      <c r="D93" s="1963" t="s">
        <v>502</v>
      </c>
      <c r="E93" s="1962"/>
      <c r="F93" s="1964" t="s">
        <v>503</v>
      </c>
      <c r="G93" s="1965"/>
      <c r="H93" s="1964" t="s">
        <v>504</v>
      </c>
      <c r="I93" s="1965"/>
      <c r="J93" s="1963" t="s">
        <v>505</v>
      </c>
      <c r="K93" s="1962"/>
      <c r="L93" s="1966" t="s">
        <v>775</v>
      </c>
      <c r="M93" s="1952"/>
      <c r="N93" s="49">
        <f t="shared" si="2"/>
        <v>0</v>
      </c>
    </row>
    <row r="94" spans="1:14" ht="21.75" hidden="1" customHeight="1">
      <c r="A94" s="400">
        <f>IF(H92&gt;0,1,)</f>
        <v>0</v>
      </c>
      <c r="B94" s="52"/>
      <c r="C94" s="53" t="s">
        <v>506</v>
      </c>
      <c r="D94" s="54"/>
      <c r="E94" s="55" t="s">
        <v>507</v>
      </c>
      <c r="F94" s="54"/>
      <c r="G94" s="55" t="s">
        <v>507</v>
      </c>
      <c r="H94" s="54"/>
      <c r="I94" s="55" t="s">
        <v>507</v>
      </c>
      <c r="J94" s="56"/>
      <c r="K94" s="55" t="s">
        <v>508</v>
      </c>
      <c r="L94" s="1967"/>
      <c r="M94" s="1953"/>
      <c r="N94" s="49">
        <f t="shared" si="2"/>
        <v>0</v>
      </c>
    </row>
    <row r="95" spans="1:14" ht="21.75" hidden="1" customHeight="1">
      <c r="A95" s="400">
        <f>IF('6-3표준조사 2'!R154="둘레베기",1,)</f>
        <v>0</v>
      </c>
      <c r="B95" s="1954" t="s">
        <v>506</v>
      </c>
      <c r="C95" s="57" t="s">
        <v>538</v>
      </c>
      <c r="D95" s="60"/>
      <c r="E95" s="59"/>
      <c r="F95" s="60"/>
      <c r="G95" s="59"/>
      <c r="H95" s="60"/>
      <c r="I95" s="59"/>
      <c r="J95" s="61"/>
      <c r="K95" s="62"/>
      <c r="L95" s="102"/>
      <c r="M95" s="64">
        <f>M96</f>
        <v>0</v>
      </c>
      <c r="N95" s="49">
        <f t="shared" si="2"/>
        <v>0</v>
      </c>
    </row>
    <row r="96" spans="1:14" ht="21.75" hidden="1" customHeight="1">
      <c r="A96" s="400">
        <f>IF('6-3표준조사 2'!R154="둘레베기",1,)</f>
        <v>0</v>
      </c>
      <c r="B96" s="1955"/>
      <c r="C96" s="65" t="s">
        <v>760</v>
      </c>
      <c r="D96" s="103"/>
      <c r="E96" s="67"/>
      <c r="F96" s="68"/>
      <c r="G96" s="67"/>
      <c r="H96" s="68"/>
      <c r="I96" s="67"/>
      <c r="J96" s="69"/>
      <c r="K96" s="70"/>
      <c r="L96" s="71">
        <f>J135/100</f>
        <v>0</v>
      </c>
      <c r="M96" s="72">
        <f>ROUNDDOWN((H97*J97)+(H97*J97*L96),)</f>
        <v>0</v>
      </c>
      <c r="N96" s="49">
        <f t="shared" si="2"/>
        <v>0</v>
      </c>
    </row>
    <row r="97" spans="1:14" ht="21.75" hidden="1" customHeight="1">
      <c r="A97" s="400">
        <f>IF('6-3표준조사 2'!R154="둘레베기",1,)</f>
        <v>0</v>
      </c>
      <c r="B97" s="1955"/>
      <c r="C97" s="65" t="s">
        <v>761</v>
      </c>
      <c r="D97" s="103">
        <f>IF(A97&gt;0,D126,)</f>
        <v>0</v>
      </c>
      <c r="E97" s="67" t="s">
        <v>510</v>
      </c>
      <c r="F97" s="68">
        <v>0.18</v>
      </c>
      <c r="G97" s="67" t="s">
        <v>511</v>
      </c>
      <c r="H97" s="68">
        <f>ROUND(D97/100*F97,2)</f>
        <v>0</v>
      </c>
      <c r="I97" s="67" t="s">
        <v>509</v>
      </c>
      <c r="J97" s="69">
        <f>'7-1 단가조사'!L7</f>
        <v>172068</v>
      </c>
      <c r="K97" s="70" t="s">
        <v>539</v>
      </c>
      <c r="L97" s="71"/>
      <c r="M97" s="72"/>
      <c r="N97" s="49">
        <f t="shared" si="2"/>
        <v>0</v>
      </c>
    </row>
    <row r="98" spans="1:14" ht="21.75" hidden="1" customHeight="1">
      <c r="A98" s="400">
        <f>IF('6-3표준조사 2'!R154="줄베기",1,)</f>
        <v>0</v>
      </c>
      <c r="B98" s="1955"/>
      <c r="C98" s="57" t="s">
        <v>540</v>
      </c>
      <c r="D98" s="60"/>
      <c r="E98" s="59"/>
      <c r="F98" s="60"/>
      <c r="G98" s="59"/>
      <c r="H98" s="60"/>
      <c r="I98" s="59"/>
      <c r="J98" s="61"/>
      <c r="K98" s="62"/>
      <c r="L98" s="104"/>
      <c r="M98" s="64">
        <f>SUM(M99+M102+M105)</f>
        <v>0</v>
      </c>
      <c r="N98" s="49">
        <f t="shared" si="2"/>
        <v>0</v>
      </c>
    </row>
    <row r="99" spans="1:14" ht="21.75" hidden="1" customHeight="1">
      <c r="A99" s="400">
        <f>IF('6-3표준조사 2'!R154="줄베기",1,)</f>
        <v>0</v>
      </c>
      <c r="B99" s="1955"/>
      <c r="C99" s="65" t="s">
        <v>760</v>
      </c>
      <c r="D99" s="66"/>
      <c r="E99" s="67"/>
      <c r="F99" s="68"/>
      <c r="G99" s="67"/>
      <c r="H99" s="68"/>
      <c r="I99" s="67"/>
      <c r="J99" s="69"/>
      <c r="K99" s="70"/>
      <c r="L99" s="71">
        <f>K135/100</f>
        <v>0</v>
      </c>
      <c r="M99" s="72">
        <f>ROUNDDOWN((M100+M101)+((M100+M101)*L99),0)</f>
        <v>0</v>
      </c>
      <c r="N99" s="49">
        <f t="shared" si="2"/>
        <v>0</v>
      </c>
    </row>
    <row r="100" spans="1:14" ht="21.75" hidden="1" customHeight="1">
      <c r="A100" s="400">
        <f>IF('6-3표준조사 2'!R154="줄베기",1,)</f>
        <v>0</v>
      </c>
      <c r="B100" s="1955"/>
      <c r="C100" s="65" t="s">
        <v>762</v>
      </c>
      <c r="D100" s="66">
        <f>IF(A100&gt;0,D126,)</f>
        <v>0</v>
      </c>
      <c r="E100" s="67" t="s">
        <v>510</v>
      </c>
      <c r="F100" s="68">
        <v>7.0000000000000007E-2</v>
      </c>
      <c r="G100" s="67" t="s">
        <v>511</v>
      </c>
      <c r="H100" s="68">
        <f>ROUND(D100/100*F100,2)</f>
        <v>0</v>
      </c>
      <c r="I100" s="67" t="s">
        <v>509</v>
      </c>
      <c r="J100" s="69">
        <f>'7-1 단가조사'!L7</f>
        <v>172068</v>
      </c>
      <c r="K100" s="70" t="s">
        <v>539</v>
      </c>
      <c r="L100" s="71"/>
      <c r="M100" s="72">
        <f>ROUNDDOWN(H100*J100,)</f>
        <v>0</v>
      </c>
      <c r="N100" s="49">
        <f t="shared" si="2"/>
        <v>0</v>
      </c>
    </row>
    <row r="101" spans="1:14" ht="21.75" hidden="1" customHeight="1">
      <c r="A101" s="400">
        <f>IF('6-3표준조사 2'!R154="줄베기",1,)</f>
        <v>0</v>
      </c>
      <c r="B101" s="1955"/>
      <c r="C101" s="65" t="s">
        <v>763</v>
      </c>
      <c r="D101" s="75">
        <f>IF(A101&gt;0,1,)</f>
        <v>0</v>
      </c>
      <c r="E101" s="67" t="s">
        <v>406</v>
      </c>
      <c r="F101" s="68">
        <f>IF(D126&lt;=1500,$Q$8,IF(D126&gt;2999,$Q$10,$Q$9))</f>
        <v>1.5</v>
      </c>
      <c r="G101" s="67" t="s">
        <v>541</v>
      </c>
      <c r="H101" s="68">
        <f>ROUND(D101*F101,2)</f>
        <v>0</v>
      </c>
      <c r="I101" s="67" t="s">
        <v>509</v>
      </c>
      <c r="J101" s="69">
        <f>'7-1 단가조사'!L6</f>
        <v>226112</v>
      </c>
      <c r="K101" s="70" t="s">
        <v>542</v>
      </c>
      <c r="L101" s="71"/>
      <c r="M101" s="72">
        <f>ROUNDDOWN(H101*J101,)</f>
        <v>0</v>
      </c>
      <c r="N101" s="49">
        <f t="shared" si="2"/>
        <v>0</v>
      </c>
    </row>
    <row r="102" spans="1:14" ht="21.75" hidden="1" customHeight="1">
      <c r="A102" s="400">
        <f>IF('6-3표준조사 2'!R154="줄베기",1,)</f>
        <v>0</v>
      </c>
      <c r="B102" s="1955"/>
      <c r="C102" s="65" t="s">
        <v>764</v>
      </c>
      <c r="D102" s="66"/>
      <c r="E102" s="67"/>
      <c r="F102" s="68"/>
      <c r="G102" s="67"/>
      <c r="H102" s="68"/>
      <c r="I102" s="67"/>
      <c r="J102" s="69"/>
      <c r="K102" s="70"/>
      <c r="L102" s="73"/>
      <c r="M102" s="72">
        <f>M103+M104</f>
        <v>0</v>
      </c>
      <c r="N102" s="49">
        <f t="shared" si="2"/>
        <v>0</v>
      </c>
    </row>
    <row r="103" spans="1:14" ht="21.75" hidden="1" customHeight="1">
      <c r="A103" s="400">
        <f>IF('6-3표준조사 2'!R154="줄베기",1,)</f>
        <v>0</v>
      </c>
      <c r="B103" s="1955"/>
      <c r="C103" s="65" t="s">
        <v>765</v>
      </c>
      <c r="D103" s="75">
        <f>H101</f>
        <v>0</v>
      </c>
      <c r="E103" s="67" t="s">
        <v>541</v>
      </c>
      <c r="F103" s="68">
        <v>5</v>
      </c>
      <c r="G103" s="67" t="s">
        <v>512</v>
      </c>
      <c r="H103" s="68">
        <f>ROUND(D103*F103,2)</f>
        <v>0</v>
      </c>
      <c r="I103" s="67" t="s">
        <v>513</v>
      </c>
      <c r="J103" s="69">
        <f>'7-1 단가조사'!L11</f>
        <v>1720</v>
      </c>
      <c r="K103" s="70" t="s">
        <v>543</v>
      </c>
      <c r="L103" s="73"/>
      <c r="M103" s="72">
        <f>ROUNDDOWN(H103*J103,)</f>
        <v>0</v>
      </c>
      <c r="N103" s="49">
        <f t="shared" si="2"/>
        <v>0</v>
      </c>
    </row>
    <row r="104" spans="1:14" ht="21.75" hidden="1" customHeight="1">
      <c r="A104" s="400">
        <f>IF('6-3표준조사 2'!R154="줄베기",1,)</f>
        <v>0</v>
      </c>
      <c r="B104" s="1955"/>
      <c r="C104" s="65" t="s">
        <v>766</v>
      </c>
      <c r="D104" s="66">
        <f>M103</f>
        <v>0</v>
      </c>
      <c r="E104" s="67" t="s">
        <v>545</v>
      </c>
      <c r="F104" s="68">
        <v>0.1</v>
      </c>
      <c r="G104" s="67" t="s">
        <v>546</v>
      </c>
      <c r="H104" s="68"/>
      <c r="I104" s="67"/>
      <c r="J104" s="69"/>
      <c r="K104" s="70"/>
      <c r="L104" s="73"/>
      <c r="M104" s="72">
        <f>ROUNDDOWN(D104*F104,)</f>
        <v>0</v>
      </c>
      <c r="N104" s="49">
        <f t="shared" si="2"/>
        <v>0</v>
      </c>
    </row>
    <row r="105" spans="1:14" ht="21.75" hidden="1" customHeight="1">
      <c r="A105" s="400">
        <f>IF('6-3표준조사 2'!R154="줄베기",1,)</f>
        <v>0</v>
      </c>
      <c r="B105" s="1955"/>
      <c r="C105" s="105" t="s">
        <v>767</v>
      </c>
      <c r="D105" s="106">
        <f>D103</f>
        <v>0</v>
      </c>
      <c r="E105" s="107" t="s">
        <v>547</v>
      </c>
      <c r="F105" s="108">
        <v>8.3999999999999995E-3</v>
      </c>
      <c r="G105" s="107" t="s">
        <v>548</v>
      </c>
      <c r="H105" s="109"/>
      <c r="I105" s="107"/>
      <c r="J105" s="110">
        <f>'7-1 단가조사'!L14</f>
        <v>610000</v>
      </c>
      <c r="K105" s="111" t="s">
        <v>544</v>
      </c>
      <c r="L105" s="112"/>
      <c r="M105" s="113">
        <f>ROUNDDOWN(D105*F105*J105,)</f>
        <v>0</v>
      </c>
      <c r="N105" s="49">
        <f t="shared" si="2"/>
        <v>0</v>
      </c>
    </row>
    <row r="106" spans="1:14" ht="21.75" customHeight="1">
      <c r="A106" s="400">
        <f>IF('6-3표준조사 2'!R154="모두베기",1,)</f>
        <v>1</v>
      </c>
      <c r="B106" s="1955"/>
      <c r="C106" s="57" t="s">
        <v>549</v>
      </c>
      <c r="D106" s="58"/>
      <c r="E106" s="59"/>
      <c r="F106" s="60"/>
      <c r="G106" s="59"/>
      <c r="H106" s="60"/>
      <c r="I106" s="59"/>
      <c r="J106" s="61"/>
      <c r="K106" s="62"/>
      <c r="L106" s="63"/>
      <c r="M106" s="64">
        <f>M107+M112+M115</f>
        <v>1008006</v>
      </c>
      <c r="N106" s="49">
        <f t="shared" si="2"/>
        <v>0</v>
      </c>
    </row>
    <row r="107" spans="1:14" ht="21.75" customHeight="1">
      <c r="A107" s="400">
        <f>IF('6-3표준조사 2'!R154="모두베기",1,)</f>
        <v>1</v>
      </c>
      <c r="B107" s="1955"/>
      <c r="C107" s="65" t="s">
        <v>760</v>
      </c>
      <c r="D107" s="66"/>
      <c r="E107" s="67"/>
      <c r="F107" s="68"/>
      <c r="G107" s="67"/>
      <c r="H107" s="68"/>
      <c r="I107" s="67"/>
      <c r="J107" s="69"/>
      <c r="K107" s="70"/>
      <c r="L107" s="71">
        <f>L135/100</f>
        <v>0.05</v>
      </c>
      <c r="M107" s="72">
        <f>M108+M109+M110+M111</f>
        <v>949670</v>
      </c>
      <c r="N107" s="49">
        <f t="shared" si="2"/>
        <v>0</v>
      </c>
    </row>
    <row r="108" spans="1:14" ht="21.75" customHeight="1">
      <c r="A108" s="400">
        <f>IF('6-3표준조사 2'!R154="모두베기",1,)</f>
        <v>1</v>
      </c>
      <c r="B108" s="1955"/>
      <c r="C108" s="65" t="s">
        <v>762</v>
      </c>
      <c r="D108" s="1439"/>
      <c r="E108" s="67" t="s">
        <v>510</v>
      </c>
      <c r="F108" s="68">
        <v>7.0000000000000007E-2</v>
      </c>
      <c r="G108" s="67" t="s">
        <v>511</v>
      </c>
      <c r="H108" s="68">
        <f>ROUND(D108/100*F108,2)</f>
        <v>0</v>
      </c>
      <c r="I108" s="67" t="s">
        <v>509</v>
      </c>
      <c r="J108" s="69">
        <f>'7-1 단가조사'!L7</f>
        <v>172068</v>
      </c>
      <c r="K108" s="70" t="s">
        <v>539</v>
      </c>
      <c r="L108" s="73"/>
      <c r="M108" s="72">
        <f>ROUNDDOWN(ROUND((H108+(H108*(L107))),2)*J108,0)</f>
        <v>0</v>
      </c>
      <c r="N108" s="49">
        <f t="shared" si="2"/>
        <v>0</v>
      </c>
    </row>
    <row r="109" spans="1:14" ht="21.75" customHeight="1">
      <c r="A109" s="400">
        <f>IF('6-3표준조사 2'!R154="모두베기",1,)</f>
        <v>1</v>
      </c>
      <c r="B109" s="1955"/>
      <c r="C109" s="74" t="s">
        <v>965</v>
      </c>
      <c r="D109" s="75">
        <f>IF(A109&gt;0,IF(D128="당해 년도",1,),)</f>
        <v>0</v>
      </c>
      <c r="E109" s="67" t="s">
        <v>406</v>
      </c>
      <c r="F109" s="68">
        <v>3.5</v>
      </c>
      <c r="G109" s="67" t="s">
        <v>541</v>
      </c>
      <c r="H109" s="68">
        <f>ROUND(D109*F109,2)</f>
        <v>0</v>
      </c>
      <c r="I109" s="67" t="s">
        <v>509</v>
      </c>
      <c r="J109" s="69">
        <f>'7-1 단가조사'!L6</f>
        <v>226112</v>
      </c>
      <c r="K109" s="70" t="s">
        <v>542</v>
      </c>
      <c r="L109" s="73"/>
      <c r="M109" s="72">
        <f>ROUNDDOWN(ROUND((H109+(H109*(L107))),2)*J109,0)</f>
        <v>0</v>
      </c>
      <c r="N109" s="49">
        <f t="shared" si="2"/>
        <v>0</v>
      </c>
    </row>
    <row r="110" spans="1:14" ht="21.75" customHeight="1">
      <c r="A110" s="400">
        <f>IF('6-3표준조사 2'!R154="모두베기",1,)</f>
        <v>1</v>
      </c>
      <c r="B110" s="1955"/>
      <c r="C110" s="74" t="s">
        <v>966</v>
      </c>
      <c r="D110" s="75">
        <f>IF(A110&gt;0,IF(D128="2년차",1,),)</f>
        <v>1</v>
      </c>
      <c r="E110" s="67" t="s">
        <v>406</v>
      </c>
      <c r="F110" s="68">
        <v>4</v>
      </c>
      <c r="G110" s="67" t="s">
        <v>541</v>
      </c>
      <c r="H110" s="68">
        <f>ROUND(D110*F110,2)</f>
        <v>4</v>
      </c>
      <c r="I110" s="67" t="s">
        <v>509</v>
      </c>
      <c r="J110" s="69">
        <f>'7-1 단가조사'!L6</f>
        <v>226112</v>
      </c>
      <c r="K110" s="70" t="s">
        <v>542</v>
      </c>
      <c r="L110" s="73"/>
      <c r="M110" s="72">
        <f>ROUNDDOWN(ROUND((H110+(H110*(L107))),2)*J110,0)</f>
        <v>949670</v>
      </c>
      <c r="N110" s="49">
        <f t="shared" si="2"/>
        <v>0</v>
      </c>
    </row>
    <row r="111" spans="1:14" ht="21.75" customHeight="1">
      <c r="A111" s="400">
        <f>IF('6-3표준조사 2'!R154="모두베기",1,)</f>
        <v>1</v>
      </c>
      <c r="B111" s="1955"/>
      <c r="C111" s="74" t="s">
        <v>967</v>
      </c>
      <c r="D111" s="75">
        <f>IF(A111&gt;0,IF(D128="3년차 이상",1,),)</f>
        <v>0</v>
      </c>
      <c r="E111" s="67" t="s">
        <v>406</v>
      </c>
      <c r="F111" s="68">
        <v>5</v>
      </c>
      <c r="G111" s="67" t="s">
        <v>541</v>
      </c>
      <c r="H111" s="68">
        <f>ROUND(D111*F111,2)</f>
        <v>0</v>
      </c>
      <c r="I111" s="67" t="s">
        <v>509</v>
      </c>
      <c r="J111" s="69">
        <f>'7-1 단가조사'!L6</f>
        <v>226112</v>
      </c>
      <c r="K111" s="70" t="s">
        <v>542</v>
      </c>
      <c r="L111" s="73"/>
      <c r="M111" s="72">
        <f>ROUNDDOWN(ROUND((H111+(H111*(L107))),2)*J111,0)</f>
        <v>0</v>
      </c>
      <c r="N111" s="49">
        <f t="shared" si="2"/>
        <v>0</v>
      </c>
    </row>
    <row r="112" spans="1:14" ht="21.75" customHeight="1">
      <c r="A112" s="400">
        <f>IF('6-3표준조사 2'!R154="모두베기",1,)</f>
        <v>1</v>
      </c>
      <c r="B112" s="1955"/>
      <c r="C112" s="65" t="s">
        <v>764</v>
      </c>
      <c r="D112" s="66"/>
      <c r="E112" s="67"/>
      <c r="F112" s="68"/>
      <c r="G112" s="67"/>
      <c r="H112" s="68"/>
      <c r="I112" s="67"/>
      <c r="J112" s="69"/>
      <c r="K112" s="70"/>
      <c r="L112" s="73"/>
      <c r="M112" s="72">
        <f>M113+M114</f>
        <v>37840</v>
      </c>
      <c r="N112" s="49">
        <f t="shared" si="2"/>
        <v>0</v>
      </c>
    </row>
    <row r="113" spans="1:18" ht="21.75" customHeight="1">
      <c r="A113" s="400">
        <f>IF('6-3표준조사 2'!R154="모두베기",1,)</f>
        <v>1</v>
      </c>
      <c r="B113" s="1955"/>
      <c r="C113" s="65" t="s">
        <v>765</v>
      </c>
      <c r="D113" s="75">
        <f>(H109+H110+H111)</f>
        <v>4</v>
      </c>
      <c r="E113" s="67" t="s">
        <v>541</v>
      </c>
      <c r="F113" s="68">
        <v>5</v>
      </c>
      <c r="G113" s="67" t="s">
        <v>512</v>
      </c>
      <c r="H113" s="68">
        <f>ROUND(D113*F113,2)</f>
        <v>20</v>
      </c>
      <c r="I113" s="67" t="s">
        <v>513</v>
      </c>
      <c r="J113" s="69">
        <f>'7-1 단가조사'!L11</f>
        <v>1720</v>
      </c>
      <c r="K113" s="70" t="s">
        <v>543</v>
      </c>
      <c r="L113" s="73"/>
      <c r="M113" s="72">
        <f>ROUNDDOWN(H113*J113,)</f>
        <v>34400</v>
      </c>
      <c r="N113" s="49">
        <f t="shared" si="2"/>
        <v>0</v>
      </c>
    </row>
    <row r="114" spans="1:18" ht="21.75" customHeight="1">
      <c r="A114" s="400">
        <f>IF('6-3표준조사 2'!R154="모두베기",1,)</f>
        <v>1</v>
      </c>
      <c r="B114" s="1955"/>
      <c r="C114" s="65" t="s">
        <v>766</v>
      </c>
      <c r="D114" s="66">
        <f>M113</f>
        <v>34400</v>
      </c>
      <c r="E114" s="67" t="s">
        <v>545</v>
      </c>
      <c r="F114" s="68">
        <v>0.1</v>
      </c>
      <c r="G114" s="67" t="s">
        <v>546</v>
      </c>
      <c r="H114" s="68"/>
      <c r="I114" s="67"/>
      <c r="J114" s="69"/>
      <c r="K114" s="70"/>
      <c r="L114" s="73"/>
      <c r="M114" s="72">
        <f>ROUNDDOWN(D114*F114,)</f>
        <v>3440</v>
      </c>
      <c r="N114" s="49">
        <f t="shared" si="2"/>
        <v>0</v>
      </c>
    </row>
    <row r="115" spans="1:18" ht="21.75" customHeight="1">
      <c r="A115" s="400">
        <f>IF('6-3표준조사 2'!R154="모두베기",1,)</f>
        <v>1</v>
      </c>
      <c r="B115" s="1955"/>
      <c r="C115" s="76" t="s">
        <v>767</v>
      </c>
      <c r="D115" s="77">
        <f>D113</f>
        <v>4</v>
      </c>
      <c r="E115" s="78" t="s">
        <v>547</v>
      </c>
      <c r="F115" s="79">
        <v>8.3999999999999995E-3</v>
      </c>
      <c r="G115" s="78" t="s">
        <v>548</v>
      </c>
      <c r="H115" s="80"/>
      <c r="I115" s="78"/>
      <c r="J115" s="81">
        <f>'7-1 단가조사'!L14</f>
        <v>610000</v>
      </c>
      <c r="K115" s="82" t="s">
        <v>544</v>
      </c>
      <c r="L115" s="83"/>
      <c r="M115" s="84">
        <f>ROUNDDOWN(D115*F115*J115,)</f>
        <v>20496</v>
      </c>
      <c r="N115" s="49">
        <f t="shared" si="2"/>
        <v>0</v>
      </c>
    </row>
    <row r="116" spans="1:18" ht="21.75" hidden="1" customHeight="1">
      <c r="A116" s="400">
        <f>IF('6-3표준조사 2'!R154="맹아제거",1,)</f>
        <v>0</v>
      </c>
      <c r="B116" s="1955"/>
      <c r="C116" s="57" t="s">
        <v>550</v>
      </c>
      <c r="D116" s="60"/>
      <c r="E116" s="59"/>
      <c r="F116" s="60"/>
      <c r="G116" s="59"/>
      <c r="H116" s="60"/>
      <c r="I116" s="59"/>
      <c r="J116" s="61"/>
      <c r="K116" s="62"/>
      <c r="L116" s="102"/>
      <c r="M116" s="64">
        <f>M117</f>
        <v>0</v>
      </c>
      <c r="N116" s="49">
        <f t="shared" si="2"/>
        <v>0</v>
      </c>
    </row>
    <row r="117" spans="1:18" ht="21.75" hidden="1" customHeight="1">
      <c r="A117" s="400">
        <f>IF('6-3표준조사 2'!R154="맹아제거",1,)</f>
        <v>0</v>
      </c>
      <c r="B117" s="1955"/>
      <c r="C117" s="65" t="s">
        <v>760</v>
      </c>
      <c r="D117" s="103"/>
      <c r="E117" s="67"/>
      <c r="F117" s="68"/>
      <c r="G117" s="67"/>
      <c r="H117" s="68"/>
      <c r="I117" s="67"/>
      <c r="J117" s="69"/>
      <c r="K117" s="70"/>
      <c r="L117" s="71">
        <f>M135/100</f>
        <v>0</v>
      </c>
      <c r="M117" s="72">
        <f>ROUNDDOWN((H118*J118)+(H118*J118*L117),)</f>
        <v>0</v>
      </c>
      <c r="N117" s="49">
        <f t="shared" si="2"/>
        <v>0</v>
      </c>
    </row>
    <row r="118" spans="1:18" ht="21.75" hidden="1" customHeight="1">
      <c r="A118" s="400">
        <f>IF('6-3표준조사 2'!R154="맹아제거",1,)</f>
        <v>0</v>
      </c>
      <c r="B118" s="1955"/>
      <c r="C118" s="65" t="s">
        <v>768</v>
      </c>
      <c r="D118" s="103">
        <v>0</v>
      </c>
      <c r="E118" s="67" t="s">
        <v>510</v>
      </c>
      <c r="F118" s="68">
        <v>0.2</v>
      </c>
      <c r="G118" s="67" t="s">
        <v>511</v>
      </c>
      <c r="H118" s="68">
        <f>ROUND(D118/100*F118,2)</f>
        <v>0</v>
      </c>
      <c r="I118" s="67" t="s">
        <v>509</v>
      </c>
      <c r="J118" s="69">
        <f>'7-1 단가조사'!L7</f>
        <v>172068</v>
      </c>
      <c r="K118" s="70" t="s">
        <v>539</v>
      </c>
      <c r="L118" s="71">
        <f>M135/100</f>
        <v>0</v>
      </c>
      <c r="M118" s="72"/>
      <c r="N118" s="49">
        <f t="shared" si="2"/>
        <v>0</v>
      </c>
    </row>
    <row r="119" spans="1:18" ht="21.75" hidden="1" customHeight="1">
      <c r="A119" s="400">
        <f>IF(H92&gt;0,1,)</f>
        <v>0</v>
      </c>
      <c r="B119" s="1954" t="s">
        <v>514</v>
      </c>
      <c r="C119" s="57" t="s">
        <v>551</v>
      </c>
      <c r="D119" s="60"/>
      <c r="E119" s="59"/>
      <c r="F119" s="60"/>
      <c r="G119" s="59"/>
      <c r="H119" s="60"/>
      <c r="I119" s="59"/>
      <c r="J119" s="61"/>
      <c r="K119" s="62"/>
      <c r="L119" s="63"/>
      <c r="M119" s="64">
        <f>SUM(M120,M122,M123)</f>
        <v>1008006</v>
      </c>
      <c r="N119" s="49">
        <f t="shared" si="2"/>
        <v>0</v>
      </c>
      <c r="R119" s="1244"/>
    </row>
    <row r="120" spans="1:18" ht="21.75" hidden="1" customHeight="1">
      <c r="A120" s="400">
        <f>IF(H92&gt;0,1,)</f>
        <v>0</v>
      </c>
      <c r="B120" s="1956"/>
      <c r="C120" s="65" t="s">
        <v>769</v>
      </c>
      <c r="D120" s="68"/>
      <c r="E120" s="67"/>
      <c r="F120" s="68"/>
      <c r="G120" s="67"/>
      <c r="H120" s="68"/>
      <c r="I120" s="67"/>
      <c r="J120" s="69"/>
      <c r="K120" s="70"/>
      <c r="L120" s="73"/>
      <c r="M120" s="72">
        <f>M121</f>
        <v>949670</v>
      </c>
      <c r="N120" s="49">
        <f t="shared" si="2"/>
        <v>0</v>
      </c>
    </row>
    <row r="121" spans="1:18" ht="21.75" hidden="1" customHeight="1">
      <c r="A121" s="400">
        <f>IF(H92&gt;0,1,)</f>
        <v>0</v>
      </c>
      <c r="B121" s="1956"/>
      <c r="C121" s="65" t="s">
        <v>770</v>
      </c>
      <c r="D121" s="68"/>
      <c r="E121" s="67"/>
      <c r="F121" s="68"/>
      <c r="G121" s="67"/>
      <c r="H121" s="68"/>
      <c r="I121" s="67"/>
      <c r="J121" s="69"/>
      <c r="K121" s="70"/>
      <c r="L121" s="73"/>
      <c r="M121" s="72">
        <f>M96+M99+M107+M117</f>
        <v>949670</v>
      </c>
      <c r="N121" s="49">
        <f t="shared" si="2"/>
        <v>0</v>
      </c>
    </row>
    <row r="122" spans="1:18" ht="21.75" hidden="1" customHeight="1">
      <c r="A122" s="400">
        <f>IF(H92&gt;0,1,)</f>
        <v>0</v>
      </c>
      <c r="B122" s="1956"/>
      <c r="C122" s="65" t="s">
        <v>771</v>
      </c>
      <c r="D122" s="68"/>
      <c r="E122" s="67"/>
      <c r="F122" s="68"/>
      <c r="G122" s="67"/>
      <c r="H122" s="68"/>
      <c r="I122" s="67"/>
      <c r="J122" s="69"/>
      <c r="K122" s="70"/>
      <c r="L122" s="73"/>
      <c r="M122" s="72">
        <f>M102+M112</f>
        <v>37840</v>
      </c>
      <c r="N122" s="49">
        <f t="shared" si="2"/>
        <v>0</v>
      </c>
    </row>
    <row r="123" spans="1:18" ht="21.75" hidden="1" customHeight="1" thickBot="1">
      <c r="A123" s="400">
        <f>IF(H92&gt;0,1,)</f>
        <v>0</v>
      </c>
      <c r="B123" s="1957"/>
      <c r="C123" s="76" t="s">
        <v>772</v>
      </c>
      <c r="D123" s="85"/>
      <c r="E123" s="86"/>
      <c r="F123" s="85"/>
      <c r="G123" s="86"/>
      <c r="H123" s="85"/>
      <c r="I123" s="86"/>
      <c r="J123" s="87"/>
      <c r="K123" s="88"/>
      <c r="L123" s="89"/>
      <c r="M123" s="90">
        <f>M105+M115</f>
        <v>20496</v>
      </c>
      <c r="N123" s="49">
        <f t="shared" si="2"/>
        <v>0</v>
      </c>
    </row>
    <row r="124" spans="1:18" ht="21.75" hidden="1" customHeight="1">
      <c r="A124" s="400">
        <f>IF(H92&gt;0,1,)</f>
        <v>0</v>
      </c>
      <c r="B124" s="1958" t="s">
        <v>515</v>
      </c>
      <c r="C124" s="1958"/>
      <c r="D124" s="1958"/>
      <c r="E124" s="1958"/>
      <c r="F124" s="1958"/>
      <c r="G124" s="1958"/>
      <c r="H124" s="1958"/>
      <c r="I124" s="1958"/>
      <c r="J124" s="1958"/>
      <c r="K124" s="1958"/>
      <c r="L124" s="1958"/>
      <c r="M124" s="1958"/>
      <c r="N124" s="49">
        <f t="shared" si="2"/>
        <v>0</v>
      </c>
    </row>
    <row r="125" spans="1:18" ht="21.75" hidden="1" customHeight="1">
      <c r="A125" s="400">
        <f>IF(H92&gt;0,1,)</f>
        <v>0</v>
      </c>
      <c r="B125" s="1959" t="s">
        <v>516</v>
      </c>
      <c r="C125" s="1959"/>
      <c r="D125" s="1959"/>
      <c r="E125" s="1959"/>
      <c r="F125" s="1959"/>
      <c r="G125" s="1959"/>
      <c r="H125" s="1959"/>
      <c r="I125" s="1959"/>
      <c r="J125" s="1959"/>
      <c r="K125" s="1959"/>
      <c r="L125" s="1959"/>
      <c r="M125" s="1959"/>
      <c r="N125" s="49">
        <f t="shared" si="2"/>
        <v>0</v>
      </c>
    </row>
    <row r="126" spans="1:18" ht="21.75" hidden="1" customHeight="1">
      <c r="A126" s="400">
        <f>IF(H92&gt;0,1,)</f>
        <v>0</v>
      </c>
      <c r="B126" s="91" t="s">
        <v>517</v>
      </c>
      <c r="C126" s="92" t="s">
        <v>1025</v>
      </c>
      <c r="D126" s="93">
        <f>'6-3표준조사 2'!Q160</f>
        <v>0</v>
      </c>
      <c r="E126" s="91" t="s">
        <v>510</v>
      </c>
      <c r="F126" s="633"/>
      <c r="G126" s="91"/>
      <c r="H126" s="94"/>
      <c r="I126" s="95"/>
      <c r="J126" s="95"/>
      <c r="K126" s="95"/>
      <c r="L126" s="96"/>
      <c r="M126" s="95"/>
      <c r="N126" s="49">
        <f t="shared" si="2"/>
        <v>0</v>
      </c>
    </row>
    <row r="127" spans="1:18" ht="21.75" hidden="1" customHeight="1">
      <c r="B127" s="91" t="s">
        <v>518</v>
      </c>
      <c r="C127" s="92" t="s">
        <v>1025</v>
      </c>
      <c r="D127" s="1960">
        <f>'6-3표준조사 2'!S160</f>
        <v>0</v>
      </c>
      <c r="E127" s="1960"/>
      <c r="F127" s="633"/>
      <c r="G127" s="91"/>
      <c r="H127" s="94"/>
      <c r="I127" s="95"/>
      <c r="J127" s="95"/>
      <c r="K127" s="95"/>
      <c r="L127" s="96"/>
      <c r="M127" s="95"/>
      <c r="N127" s="49">
        <f t="shared" si="2"/>
        <v>0</v>
      </c>
    </row>
    <row r="128" spans="1:18" ht="21.75" hidden="1" customHeight="1">
      <c r="B128" s="91" t="s">
        <v>517</v>
      </c>
      <c r="C128" s="92" t="s">
        <v>962</v>
      </c>
      <c r="D128" s="1968" t="str">
        <f>'6-3표준조사 2'!R156</f>
        <v>2년차</v>
      </c>
      <c r="E128" s="1968"/>
      <c r="F128" s="97"/>
      <c r="G128" s="97"/>
      <c r="H128" s="94"/>
      <c r="I128" s="95"/>
      <c r="J128" s="95"/>
      <c r="K128" s="95"/>
      <c r="L128" s="96"/>
      <c r="M128" s="95"/>
      <c r="N128" s="49">
        <f t="shared" si="2"/>
        <v>0</v>
      </c>
    </row>
    <row r="129" spans="1:14" ht="21.75" hidden="1" customHeight="1">
      <c r="A129" s="400">
        <f>IF(H92&gt;0,1,)</f>
        <v>0</v>
      </c>
      <c r="B129" s="1959" t="s">
        <v>773</v>
      </c>
      <c r="C129" s="1959"/>
      <c r="D129" s="1959"/>
      <c r="E129" s="1959"/>
      <c r="F129" s="1959"/>
      <c r="G129" s="1959"/>
      <c r="H129" s="1959"/>
      <c r="I129" s="1959"/>
      <c r="J129" s="1959"/>
      <c r="K129" s="1959"/>
      <c r="L129" s="1959"/>
      <c r="M129" s="1959"/>
      <c r="N129" s="49">
        <f t="shared" si="2"/>
        <v>0</v>
      </c>
    </row>
    <row r="130" spans="1:14" ht="21.75" hidden="1" customHeight="1">
      <c r="A130" s="400">
        <f>IF(H92&gt;0,1,)</f>
        <v>0</v>
      </c>
      <c r="B130" s="1969" t="s">
        <v>501</v>
      </c>
      <c r="C130" s="1969"/>
      <c r="D130" s="1970" t="s">
        <v>805</v>
      </c>
      <c r="E130" s="1970"/>
      <c r="F130" s="1970"/>
      <c r="G130" s="1970"/>
      <c r="H130" s="1970"/>
      <c r="I130" s="1971" t="s">
        <v>806</v>
      </c>
      <c r="J130" s="1971"/>
      <c r="K130" s="1971"/>
      <c r="L130" s="1971"/>
      <c r="M130" s="1971"/>
      <c r="N130" s="49">
        <f t="shared" si="2"/>
        <v>0</v>
      </c>
    </row>
    <row r="131" spans="1:14" ht="21.75" hidden="1" customHeight="1">
      <c r="A131" s="400">
        <f>IF(H92&gt;0,1,)</f>
        <v>0</v>
      </c>
      <c r="B131" s="1969"/>
      <c r="C131" s="1969"/>
      <c r="D131" s="1970"/>
      <c r="E131" s="1970"/>
      <c r="F131" s="1970"/>
      <c r="G131" s="1970"/>
      <c r="H131" s="1970"/>
      <c r="I131" s="98" t="s">
        <v>807</v>
      </c>
      <c r="J131" s="632" t="s">
        <v>494</v>
      </c>
      <c r="K131" s="632" t="s">
        <v>495</v>
      </c>
      <c r="L131" s="99" t="s">
        <v>496</v>
      </c>
      <c r="M131" s="632" t="s">
        <v>794</v>
      </c>
      <c r="N131" s="49">
        <f t="shared" si="2"/>
        <v>0</v>
      </c>
    </row>
    <row r="132" spans="1:14" ht="21.75" hidden="1" customHeight="1">
      <c r="A132" s="400">
        <f>IF(H92&gt;0,1,)</f>
        <v>0</v>
      </c>
      <c r="B132" s="1950" t="s">
        <v>531</v>
      </c>
      <c r="C132" s="1950"/>
      <c r="D132" s="1951" t="str">
        <f>'6-3표준조사 2'!P156</f>
        <v>중 (15˚ ~ 30˚)</v>
      </c>
      <c r="E132" s="1951"/>
      <c r="F132" s="1951"/>
      <c r="G132" s="1951"/>
      <c r="H132" s="1951"/>
      <c r="I132" s="634"/>
      <c r="J132" s="634" t="str">
        <f>IF(A95=0,"",IF(D132="완 (15˚ 이하)",0,IF(D132="중 (15˚ ~ 30˚)",5,IF(D132="급 (30˚ 초과)",10))))</f>
        <v/>
      </c>
      <c r="K132" s="634" t="str">
        <f>IF(A98=0,"",IF(D132="완 (15˚ 이하)",0,IF(D132="중 (15˚ ~ 30˚)",5,IF(D132="급 (30˚ 초과)",10))))</f>
        <v/>
      </c>
      <c r="L132" s="634">
        <f>IF(A106=0,"",IF(D132="완 (15˚ 이하)",0,IF(D132="중 (15˚ ~ 30˚)",5,IF(D132="급 (30˚ 초과)",10))))</f>
        <v>5</v>
      </c>
      <c r="M132" s="634" t="str">
        <f>IF(A116=0,"",IF(D132="완 (15˚ 이하)",0,IF(D132="중 (15˚ ~ 30˚)",5,IF(D132="급 (30˚ 초과)",10))))</f>
        <v/>
      </c>
      <c r="N132" s="49">
        <f t="shared" si="2"/>
        <v>0</v>
      </c>
    </row>
    <row r="133" spans="1:14" ht="21.75" hidden="1" customHeight="1">
      <c r="A133" s="400">
        <f>IF(H92&gt;0,1,)</f>
        <v>0</v>
      </c>
      <c r="B133" s="1972" t="s">
        <v>520</v>
      </c>
      <c r="C133" s="1972"/>
      <c r="D133" s="1951" t="str">
        <f>'6-3표준조사 2'!R156</f>
        <v>2년차</v>
      </c>
      <c r="E133" s="1951"/>
      <c r="F133" s="1951"/>
      <c r="G133" s="1951"/>
      <c r="H133" s="1951"/>
      <c r="I133" s="634"/>
      <c r="J133" s="634"/>
      <c r="K133" s="634" t="str">
        <f>IF(A98=0,"",IF(D133="당해 년도",0,IF(D133="2년차",5,IF(D133="3년차 이상",10))))</f>
        <v/>
      </c>
      <c r="L133" s="634"/>
      <c r="M133" s="634"/>
      <c r="N133" s="49">
        <f t="shared" si="2"/>
        <v>0</v>
      </c>
    </row>
    <row r="134" spans="1:14" ht="21.75" hidden="1" customHeight="1">
      <c r="A134" s="400">
        <f>IF(H92&gt;0,1,)</f>
        <v>0</v>
      </c>
      <c r="B134" s="1950" t="s">
        <v>519</v>
      </c>
      <c r="C134" s="1950"/>
      <c r="D134" s="1951" t="str">
        <f>'6-3표준조사 2'!Q156</f>
        <v>개소당3ha이상</v>
      </c>
      <c r="E134" s="1951"/>
      <c r="F134" s="1951"/>
      <c r="G134" s="1951"/>
      <c r="H134" s="1951"/>
      <c r="I134" s="1409"/>
      <c r="J134" s="1409" t="str">
        <f>IF(A95=0,"",IF(D134="개소당3ha이상",0,IF(D134="개소당1~3ha미만 ",5,IF(D134="개소당1ha미만",10))))</f>
        <v/>
      </c>
      <c r="K134" s="1409" t="str">
        <f>IF(A98=0,"",IF(D134="개소당3ha이상",0,IF(D134="개소당1~3ha미만 ",5,IF(D134="개소당1ha미만",10))))</f>
        <v/>
      </c>
      <c r="L134" s="1409">
        <f>IF(A106=0,"",IF(D134="개소당3ha이상",0,IF(D134="개소당1~3ha미만 ",5,IF(D134="개소당1ha미만",10))))</f>
        <v>0</v>
      </c>
      <c r="M134" s="1409" t="str">
        <f>IF(A116=0,"",IF(D134="개소당3ha이상",0,IF(D134="개소당1~3ha미만 ",5,IF(D134="개소당1ha미만",10))))</f>
        <v/>
      </c>
      <c r="N134" s="49">
        <f t="shared" si="2"/>
        <v>0</v>
      </c>
    </row>
    <row r="135" spans="1:14" ht="21.75" hidden="1" customHeight="1">
      <c r="A135" s="400">
        <f>IF(H92&gt;0,1,)</f>
        <v>0</v>
      </c>
      <c r="B135" s="1950" t="s">
        <v>514</v>
      </c>
      <c r="C135" s="1950"/>
      <c r="D135" s="1951"/>
      <c r="E135" s="1951"/>
      <c r="F135" s="1951"/>
      <c r="G135" s="1951"/>
      <c r="H135" s="1951"/>
      <c r="I135" s="634">
        <f>SUM(I132:I134)</f>
        <v>0</v>
      </c>
      <c r="J135" s="634">
        <f>SUM(J132:J134)</f>
        <v>0</v>
      </c>
      <c r="K135" s="634">
        <f>SUM(K132:K134)</f>
        <v>0</v>
      </c>
      <c r="L135" s="634">
        <f>SUM(L132:L134)</f>
        <v>5</v>
      </c>
      <c r="M135" s="634">
        <f>SUM(M132:M134)</f>
        <v>0</v>
      </c>
      <c r="N135" s="49">
        <f t="shared" si="2"/>
        <v>0</v>
      </c>
    </row>
    <row r="136" spans="1:14" ht="35.1" hidden="1" customHeight="1" thickBot="1">
      <c r="A136" s="400">
        <f>IF(H137&gt;0,1,)</f>
        <v>0</v>
      </c>
      <c r="B136" s="1943" t="s">
        <v>758</v>
      </c>
      <c r="C136" s="1943"/>
      <c r="D136" s="1943"/>
      <c r="E136" s="1943"/>
      <c r="F136" s="1943"/>
      <c r="G136" s="1943"/>
      <c r="H136" s="1943"/>
      <c r="I136" s="1943"/>
      <c r="J136" s="1943"/>
      <c r="K136" s="1943"/>
      <c r="L136" s="1943"/>
      <c r="M136" s="1943"/>
      <c r="N136" s="49">
        <f>IF(H$137&gt;0,4,)</f>
        <v>0</v>
      </c>
    </row>
    <row r="137" spans="1:14" ht="24.95" hidden="1" customHeight="1">
      <c r="A137" s="400">
        <f>IF(H137&gt;0,1,)</f>
        <v>0</v>
      </c>
      <c r="B137" s="1944" t="s">
        <v>774</v>
      </c>
      <c r="C137" s="1945"/>
      <c r="D137" s="1946" t="str">
        <f>CONCATENATE('6-3표준조사 2'!K229,"임반")</f>
        <v>임반</v>
      </c>
      <c r="E137" s="1946"/>
      <c r="F137" s="1946" t="str">
        <f>CONCATENATE('6-3표준조사 2'!L229,"소반")</f>
        <v>소반</v>
      </c>
      <c r="G137" s="1946"/>
      <c r="H137" s="1947">
        <f>'6-3표준조사 2'!Q229</f>
        <v>0</v>
      </c>
      <c r="I137" s="1947"/>
      <c r="J137" s="50"/>
      <c r="K137" s="51" t="s">
        <v>500</v>
      </c>
      <c r="L137" s="1948" t="str">
        <f>+'6-3표준조사 2'!R229</f>
        <v>모두베기</v>
      </c>
      <c r="M137" s="1949"/>
      <c r="N137" s="49">
        <f t="shared" ref="N137:N180" si="3">IF(H$137&gt;0,4,)</f>
        <v>0</v>
      </c>
    </row>
    <row r="138" spans="1:14" ht="21.75" hidden="1" customHeight="1">
      <c r="A138" s="400">
        <f>IF(H137&gt;0,1,)</f>
        <v>0</v>
      </c>
      <c r="B138" s="1961" t="s">
        <v>501</v>
      </c>
      <c r="C138" s="1962"/>
      <c r="D138" s="1963" t="s">
        <v>502</v>
      </c>
      <c r="E138" s="1962"/>
      <c r="F138" s="1964" t="s">
        <v>503</v>
      </c>
      <c r="G138" s="1965"/>
      <c r="H138" s="1964" t="s">
        <v>504</v>
      </c>
      <c r="I138" s="1965"/>
      <c r="J138" s="1963" t="s">
        <v>505</v>
      </c>
      <c r="K138" s="1962"/>
      <c r="L138" s="1966" t="s">
        <v>775</v>
      </c>
      <c r="M138" s="1952"/>
      <c r="N138" s="49">
        <f t="shared" si="3"/>
        <v>0</v>
      </c>
    </row>
    <row r="139" spans="1:14" ht="21.75" hidden="1" customHeight="1">
      <c r="A139" s="400">
        <f>IF(H137&gt;0,1,)</f>
        <v>0</v>
      </c>
      <c r="B139" s="52"/>
      <c r="C139" s="53" t="s">
        <v>506</v>
      </c>
      <c r="D139" s="54"/>
      <c r="E139" s="55" t="s">
        <v>507</v>
      </c>
      <c r="F139" s="54"/>
      <c r="G139" s="55" t="s">
        <v>507</v>
      </c>
      <c r="H139" s="54"/>
      <c r="I139" s="55" t="s">
        <v>507</v>
      </c>
      <c r="J139" s="56"/>
      <c r="K139" s="55" t="s">
        <v>508</v>
      </c>
      <c r="L139" s="1967"/>
      <c r="M139" s="1953"/>
      <c r="N139" s="49">
        <f t="shared" si="3"/>
        <v>0</v>
      </c>
    </row>
    <row r="140" spans="1:14" ht="21.75" hidden="1" customHeight="1">
      <c r="A140" s="400">
        <f>IF('6-3표준조사 2'!R229="둘레베기",1,)</f>
        <v>0</v>
      </c>
      <c r="B140" s="1954" t="s">
        <v>506</v>
      </c>
      <c r="C140" s="57" t="s">
        <v>538</v>
      </c>
      <c r="D140" s="60"/>
      <c r="E140" s="59"/>
      <c r="F140" s="60"/>
      <c r="G140" s="59"/>
      <c r="H140" s="60"/>
      <c r="I140" s="59"/>
      <c r="J140" s="61"/>
      <c r="K140" s="62"/>
      <c r="L140" s="102"/>
      <c r="M140" s="64">
        <f>M141</f>
        <v>0</v>
      </c>
      <c r="N140" s="49">
        <f t="shared" si="3"/>
        <v>0</v>
      </c>
    </row>
    <row r="141" spans="1:14" ht="21.75" hidden="1" customHeight="1">
      <c r="A141" s="400">
        <f>IF('6-3표준조사 2'!R229="둘레베기",1,)</f>
        <v>0</v>
      </c>
      <c r="B141" s="1955"/>
      <c r="C141" s="65" t="s">
        <v>760</v>
      </c>
      <c r="D141" s="103"/>
      <c r="E141" s="67"/>
      <c r="F141" s="68"/>
      <c r="G141" s="67"/>
      <c r="H141" s="68"/>
      <c r="I141" s="67"/>
      <c r="J141" s="69"/>
      <c r="K141" s="70"/>
      <c r="L141" s="71">
        <f>J180/100</f>
        <v>0</v>
      </c>
      <c r="M141" s="72">
        <f>ROUNDDOWN((H142*J142)+(H142*J142*L141),)</f>
        <v>0</v>
      </c>
      <c r="N141" s="49">
        <f t="shared" si="3"/>
        <v>0</v>
      </c>
    </row>
    <row r="142" spans="1:14" ht="21.75" hidden="1" customHeight="1">
      <c r="A142" s="400">
        <f>IF('6-3표준조사 2'!R229="둘레베기",1,)</f>
        <v>0</v>
      </c>
      <c r="B142" s="1955"/>
      <c r="C142" s="65" t="s">
        <v>761</v>
      </c>
      <c r="D142" s="103">
        <f>IF(A142&gt;0,D171,)</f>
        <v>0</v>
      </c>
      <c r="E142" s="67" t="s">
        <v>510</v>
      </c>
      <c r="F142" s="68">
        <v>0.18</v>
      </c>
      <c r="G142" s="67" t="s">
        <v>511</v>
      </c>
      <c r="H142" s="68">
        <f>ROUND(D142/100*F142,2)</f>
        <v>0</v>
      </c>
      <c r="I142" s="67" t="s">
        <v>509</v>
      </c>
      <c r="J142" s="69">
        <f>'7-1 단가조사'!L7</f>
        <v>172068</v>
      </c>
      <c r="K142" s="70" t="s">
        <v>539</v>
      </c>
      <c r="L142" s="71"/>
      <c r="M142" s="72"/>
      <c r="N142" s="49">
        <f t="shared" si="3"/>
        <v>0</v>
      </c>
    </row>
    <row r="143" spans="1:14" ht="21.75" hidden="1" customHeight="1">
      <c r="A143" s="400">
        <f>IF('6-3표준조사 2'!R229="줄베기",1,)</f>
        <v>0</v>
      </c>
      <c r="B143" s="1955"/>
      <c r="C143" s="57" t="s">
        <v>540</v>
      </c>
      <c r="D143" s="60"/>
      <c r="E143" s="59"/>
      <c r="F143" s="60"/>
      <c r="G143" s="59"/>
      <c r="H143" s="60"/>
      <c r="I143" s="59"/>
      <c r="J143" s="61"/>
      <c r="K143" s="62"/>
      <c r="L143" s="104"/>
      <c r="M143" s="64">
        <f>SUM(M144+M147+M150)</f>
        <v>0</v>
      </c>
      <c r="N143" s="49">
        <f t="shared" si="3"/>
        <v>0</v>
      </c>
    </row>
    <row r="144" spans="1:14" ht="21.75" hidden="1" customHeight="1">
      <c r="A144" s="400">
        <f>IF('6-3표준조사 2'!R229="줄베기",1,)</f>
        <v>0</v>
      </c>
      <c r="B144" s="1955"/>
      <c r="C144" s="65" t="s">
        <v>760</v>
      </c>
      <c r="D144" s="66"/>
      <c r="E144" s="67"/>
      <c r="F144" s="68"/>
      <c r="G144" s="67"/>
      <c r="H144" s="68"/>
      <c r="I144" s="67"/>
      <c r="J144" s="69"/>
      <c r="K144" s="70"/>
      <c r="L144" s="71">
        <f>K180/100</f>
        <v>0</v>
      </c>
      <c r="M144" s="72">
        <f>ROUNDDOWN((M145+M146)+((M145+M146)*L144),0)</f>
        <v>0</v>
      </c>
      <c r="N144" s="49">
        <f t="shared" si="3"/>
        <v>0</v>
      </c>
    </row>
    <row r="145" spans="1:14" ht="21.75" hidden="1" customHeight="1">
      <c r="A145" s="400">
        <f>IF('6-3표준조사 2'!R229="줄베기",1,)</f>
        <v>0</v>
      </c>
      <c r="B145" s="1955"/>
      <c r="C145" s="65" t="s">
        <v>762</v>
      </c>
      <c r="D145" s="66">
        <f>IF(A145&gt;0,D171,)</f>
        <v>0</v>
      </c>
      <c r="E145" s="67" t="s">
        <v>510</v>
      </c>
      <c r="F145" s="68">
        <v>7.0000000000000007E-2</v>
      </c>
      <c r="G145" s="67" t="s">
        <v>511</v>
      </c>
      <c r="H145" s="68">
        <f>ROUND(D145/100*F145,2)</f>
        <v>0</v>
      </c>
      <c r="I145" s="67" t="s">
        <v>509</v>
      </c>
      <c r="J145" s="69">
        <f>'7-1 단가조사'!L7</f>
        <v>172068</v>
      </c>
      <c r="K145" s="70" t="s">
        <v>539</v>
      </c>
      <c r="L145" s="71"/>
      <c r="M145" s="72">
        <f>ROUNDDOWN(H145*J145,)</f>
        <v>0</v>
      </c>
      <c r="N145" s="49">
        <f t="shared" si="3"/>
        <v>0</v>
      </c>
    </row>
    <row r="146" spans="1:14" ht="21.75" hidden="1" customHeight="1">
      <c r="A146" s="400">
        <f>IF('6-3표준조사 2'!R229="줄베기",1,)</f>
        <v>0</v>
      </c>
      <c r="B146" s="1955"/>
      <c r="C146" s="65" t="s">
        <v>763</v>
      </c>
      <c r="D146" s="75">
        <f>IF(A146&gt;0,1,)</f>
        <v>0</v>
      </c>
      <c r="E146" s="67" t="s">
        <v>406</v>
      </c>
      <c r="F146" s="68">
        <f>IF(D171&lt;=1500,$Q$8,IF(D171&gt;2999,$Q$10,$Q$9))</f>
        <v>1.5</v>
      </c>
      <c r="G146" s="67" t="s">
        <v>541</v>
      </c>
      <c r="H146" s="68">
        <f>ROUND(D146*F146,2)</f>
        <v>0</v>
      </c>
      <c r="I146" s="67" t="s">
        <v>509</v>
      </c>
      <c r="J146" s="69">
        <f>'7-1 단가조사'!L6</f>
        <v>226112</v>
      </c>
      <c r="K146" s="70" t="s">
        <v>542</v>
      </c>
      <c r="L146" s="71"/>
      <c r="M146" s="72">
        <f>ROUNDDOWN(H146*J146,)</f>
        <v>0</v>
      </c>
      <c r="N146" s="49">
        <f t="shared" si="3"/>
        <v>0</v>
      </c>
    </row>
    <row r="147" spans="1:14" ht="21.75" hidden="1" customHeight="1">
      <c r="A147" s="400">
        <f>IF('6-3표준조사 2'!R229="줄베기",1,)</f>
        <v>0</v>
      </c>
      <c r="B147" s="1955"/>
      <c r="C147" s="65" t="s">
        <v>764</v>
      </c>
      <c r="D147" s="66"/>
      <c r="E147" s="67"/>
      <c r="F147" s="68"/>
      <c r="G147" s="67"/>
      <c r="H147" s="68"/>
      <c r="I147" s="67"/>
      <c r="J147" s="69"/>
      <c r="K147" s="70"/>
      <c r="L147" s="73"/>
      <c r="M147" s="72">
        <f>M148+M149</f>
        <v>0</v>
      </c>
      <c r="N147" s="49">
        <f t="shared" si="3"/>
        <v>0</v>
      </c>
    </row>
    <row r="148" spans="1:14" ht="21.75" hidden="1" customHeight="1">
      <c r="A148" s="400">
        <f>IF('6-3표준조사 2'!R229="줄베기",1,)</f>
        <v>0</v>
      </c>
      <c r="B148" s="1955"/>
      <c r="C148" s="65" t="s">
        <v>765</v>
      </c>
      <c r="D148" s="75">
        <f>H146</f>
        <v>0</v>
      </c>
      <c r="E148" s="67" t="s">
        <v>541</v>
      </c>
      <c r="F148" s="68">
        <v>5</v>
      </c>
      <c r="G148" s="67" t="s">
        <v>512</v>
      </c>
      <c r="H148" s="68">
        <f>ROUND(D148*F148,2)</f>
        <v>0</v>
      </c>
      <c r="I148" s="67" t="s">
        <v>513</v>
      </c>
      <c r="J148" s="69">
        <f>'7-1 단가조사'!L11</f>
        <v>1720</v>
      </c>
      <c r="K148" s="70" t="s">
        <v>543</v>
      </c>
      <c r="L148" s="73"/>
      <c r="M148" s="72">
        <f>ROUNDDOWN(H148*J148,)</f>
        <v>0</v>
      </c>
      <c r="N148" s="49">
        <f t="shared" si="3"/>
        <v>0</v>
      </c>
    </row>
    <row r="149" spans="1:14" ht="21.75" hidden="1" customHeight="1">
      <c r="A149" s="400">
        <f>IF('6-3표준조사 2'!R229="줄베기",1,)</f>
        <v>0</v>
      </c>
      <c r="B149" s="1955"/>
      <c r="C149" s="65" t="s">
        <v>766</v>
      </c>
      <c r="D149" s="66">
        <f>M148</f>
        <v>0</v>
      </c>
      <c r="E149" s="67" t="s">
        <v>545</v>
      </c>
      <c r="F149" s="68">
        <v>0.1</v>
      </c>
      <c r="G149" s="67" t="s">
        <v>546</v>
      </c>
      <c r="H149" s="68"/>
      <c r="I149" s="67"/>
      <c r="J149" s="69"/>
      <c r="K149" s="70"/>
      <c r="L149" s="73"/>
      <c r="M149" s="72">
        <f>ROUNDDOWN(D149*F149,)</f>
        <v>0</v>
      </c>
      <c r="N149" s="49">
        <f t="shared" si="3"/>
        <v>0</v>
      </c>
    </row>
    <row r="150" spans="1:14" ht="21.75" hidden="1" customHeight="1">
      <c r="A150" s="400">
        <f>IF('6-3표준조사 2'!R229="줄베기",1,)</f>
        <v>0</v>
      </c>
      <c r="B150" s="1955"/>
      <c r="C150" s="105" t="s">
        <v>767</v>
      </c>
      <c r="D150" s="106">
        <f>D148</f>
        <v>0</v>
      </c>
      <c r="E150" s="107" t="s">
        <v>547</v>
      </c>
      <c r="F150" s="108">
        <v>8.3999999999999995E-3</v>
      </c>
      <c r="G150" s="107" t="s">
        <v>548</v>
      </c>
      <c r="H150" s="109"/>
      <c r="I150" s="107"/>
      <c r="J150" s="110">
        <f>'7-1 단가조사'!L14</f>
        <v>610000</v>
      </c>
      <c r="K150" s="111" t="s">
        <v>544</v>
      </c>
      <c r="L150" s="112"/>
      <c r="M150" s="113">
        <f>ROUNDDOWN(D150*F150*J150,)</f>
        <v>0</v>
      </c>
      <c r="N150" s="49">
        <f t="shared" si="3"/>
        <v>0</v>
      </c>
    </row>
    <row r="151" spans="1:14" ht="21.75" customHeight="1">
      <c r="A151" s="400">
        <f>IF('6-3표준조사 2'!R229="모두베기",1,)</f>
        <v>1</v>
      </c>
      <c r="B151" s="1955"/>
      <c r="C151" s="57" t="s">
        <v>549</v>
      </c>
      <c r="D151" s="58"/>
      <c r="E151" s="59"/>
      <c r="F151" s="60"/>
      <c r="G151" s="59"/>
      <c r="H151" s="60"/>
      <c r="I151" s="59"/>
      <c r="J151" s="61"/>
      <c r="K151" s="62"/>
      <c r="L151" s="63"/>
      <c r="M151" s="64">
        <f>M152+M157+M160</f>
        <v>1008006</v>
      </c>
      <c r="N151" s="49">
        <f t="shared" si="3"/>
        <v>0</v>
      </c>
    </row>
    <row r="152" spans="1:14" ht="21.75" customHeight="1">
      <c r="A152" s="400">
        <f>IF('6-3표준조사 2'!R229="모두베기",1,)</f>
        <v>1</v>
      </c>
      <c r="B152" s="1955"/>
      <c r="C152" s="65" t="s">
        <v>760</v>
      </c>
      <c r="D152" s="66"/>
      <c r="E152" s="67"/>
      <c r="F152" s="68"/>
      <c r="G152" s="67"/>
      <c r="H152" s="68"/>
      <c r="I152" s="67"/>
      <c r="J152" s="69"/>
      <c r="K152" s="70"/>
      <c r="L152" s="71">
        <f>L180/100</f>
        <v>0.05</v>
      </c>
      <c r="M152" s="72">
        <f>M153+M154+M155+M156</f>
        <v>949670</v>
      </c>
      <c r="N152" s="49">
        <f t="shared" si="3"/>
        <v>0</v>
      </c>
    </row>
    <row r="153" spans="1:14" ht="21.75" customHeight="1">
      <c r="A153" s="400">
        <f>IF('6-3표준조사 2'!R229="모두베기",1,)</f>
        <v>1</v>
      </c>
      <c r="B153" s="1955"/>
      <c r="C153" s="65" t="s">
        <v>762</v>
      </c>
      <c r="D153" s="1439"/>
      <c r="E153" s="67" t="s">
        <v>510</v>
      </c>
      <c r="F153" s="68">
        <v>7.0000000000000007E-2</v>
      </c>
      <c r="G153" s="67" t="s">
        <v>511</v>
      </c>
      <c r="H153" s="68">
        <f>ROUND(D153/100*F153,2)</f>
        <v>0</v>
      </c>
      <c r="I153" s="67" t="s">
        <v>509</v>
      </c>
      <c r="J153" s="69">
        <f>'7-1 단가조사'!L7</f>
        <v>172068</v>
      </c>
      <c r="K153" s="70" t="s">
        <v>539</v>
      </c>
      <c r="L153" s="73"/>
      <c r="M153" s="72">
        <f>ROUNDDOWN(ROUND((H153+(H153*(L152))),2)*J153,0)</f>
        <v>0</v>
      </c>
      <c r="N153" s="49">
        <f t="shared" si="3"/>
        <v>0</v>
      </c>
    </row>
    <row r="154" spans="1:14" ht="21.75" customHeight="1">
      <c r="A154" s="400">
        <f>IF('6-3표준조사 2'!R229="모두베기",1,)</f>
        <v>1</v>
      </c>
      <c r="B154" s="1955"/>
      <c r="C154" s="74" t="s">
        <v>965</v>
      </c>
      <c r="D154" s="75">
        <f>IF(A154&gt;0,IF(D173="당해 년도",1,),)</f>
        <v>0</v>
      </c>
      <c r="E154" s="67" t="s">
        <v>406</v>
      </c>
      <c r="F154" s="68">
        <v>3.5</v>
      </c>
      <c r="G154" s="67" t="s">
        <v>541</v>
      </c>
      <c r="H154" s="68">
        <f>ROUND(D154*F154,2)</f>
        <v>0</v>
      </c>
      <c r="I154" s="67" t="s">
        <v>509</v>
      </c>
      <c r="J154" s="69">
        <f>'7-1 단가조사'!L6</f>
        <v>226112</v>
      </c>
      <c r="K154" s="70" t="s">
        <v>542</v>
      </c>
      <c r="L154" s="73"/>
      <c r="M154" s="72">
        <f>ROUNDDOWN(ROUND((H154+(H154*(L152))),2)*J154,0)</f>
        <v>0</v>
      </c>
      <c r="N154" s="49">
        <f t="shared" si="3"/>
        <v>0</v>
      </c>
    </row>
    <row r="155" spans="1:14" ht="21.75" customHeight="1">
      <c r="A155" s="400">
        <f>IF('6-3표준조사 2'!R229="모두베기",1,)</f>
        <v>1</v>
      </c>
      <c r="B155" s="1955"/>
      <c r="C155" s="74" t="s">
        <v>966</v>
      </c>
      <c r="D155" s="75">
        <f>IF(A155&gt;0,IF(D173="2년차",1,),)</f>
        <v>1</v>
      </c>
      <c r="E155" s="67" t="s">
        <v>406</v>
      </c>
      <c r="F155" s="68">
        <v>4</v>
      </c>
      <c r="G155" s="67" t="s">
        <v>541</v>
      </c>
      <c r="H155" s="68">
        <f>ROUND(D155*F155,2)</f>
        <v>4</v>
      </c>
      <c r="I155" s="67" t="s">
        <v>509</v>
      </c>
      <c r="J155" s="69">
        <f>'7-1 단가조사'!L6</f>
        <v>226112</v>
      </c>
      <c r="K155" s="70" t="s">
        <v>542</v>
      </c>
      <c r="L155" s="73"/>
      <c r="M155" s="72">
        <f>ROUNDDOWN(ROUND((H155+(H155*(L152))),2)*J155,0)</f>
        <v>949670</v>
      </c>
      <c r="N155" s="49">
        <f t="shared" si="3"/>
        <v>0</v>
      </c>
    </row>
    <row r="156" spans="1:14" ht="21.75" customHeight="1">
      <c r="A156" s="400">
        <f>IF('6-3표준조사 2'!R229="모두베기",1,)</f>
        <v>1</v>
      </c>
      <c r="B156" s="1955"/>
      <c r="C156" s="74" t="s">
        <v>967</v>
      </c>
      <c r="D156" s="75">
        <f>IF(A156&gt;0,IF(D173="3년차 이상",1,),)</f>
        <v>0</v>
      </c>
      <c r="E156" s="67" t="s">
        <v>406</v>
      </c>
      <c r="F156" s="68">
        <v>5</v>
      </c>
      <c r="G156" s="67" t="s">
        <v>541</v>
      </c>
      <c r="H156" s="68">
        <f>ROUND(D156*F156,2)</f>
        <v>0</v>
      </c>
      <c r="I156" s="67" t="s">
        <v>509</v>
      </c>
      <c r="J156" s="69">
        <f>'7-1 단가조사'!L6</f>
        <v>226112</v>
      </c>
      <c r="K156" s="70" t="s">
        <v>542</v>
      </c>
      <c r="L156" s="73"/>
      <c r="M156" s="72">
        <f>ROUNDDOWN(ROUND((H156+(H156*(L152))),2)*J156,0)</f>
        <v>0</v>
      </c>
      <c r="N156" s="49">
        <f t="shared" si="3"/>
        <v>0</v>
      </c>
    </row>
    <row r="157" spans="1:14" ht="21.75" customHeight="1">
      <c r="A157" s="400">
        <f>IF('6-3표준조사 2'!R229="모두베기",1,)</f>
        <v>1</v>
      </c>
      <c r="B157" s="1955"/>
      <c r="C157" s="65" t="s">
        <v>764</v>
      </c>
      <c r="D157" s="66"/>
      <c r="E157" s="67"/>
      <c r="F157" s="68"/>
      <c r="G157" s="67"/>
      <c r="H157" s="68"/>
      <c r="I157" s="67"/>
      <c r="J157" s="69"/>
      <c r="K157" s="70"/>
      <c r="L157" s="73"/>
      <c r="M157" s="72">
        <f>M158+M159</f>
        <v>37840</v>
      </c>
      <c r="N157" s="49">
        <f t="shared" si="3"/>
        <v>0</v>
      </c>
    </row>
    <row r="158" spans="1:14" ht="21.75" customHeight="1">
      <c r="A158" s="400">
        <f>IF('6-3표준조사 2'!R229="모두베기",1,)</f>
        <v>1</v>
      </c>
      <c r="B158" s="1955"/>
      <c r="C158" s="65" t="s">
        <v>765</v>
      </c>
      <c r="D158" s="75">
        <f>(H154+H155+H156)</f>
        <v>4</v>
      </c>
      <c r="E158" s="67" t="s">
        <v>541</v>
      </c>
      <c r="F158" s="68">
        <v>5</v>
      </c>
      <c r="G158" s="67" t="s">
        <v>512</v>
      </c>
      <c r="H158" s="68">
        <f>ROUND(D158*F158,2)</f>
        <v>20</v>
      </c>
      <c r="I158" s="67" t="s">
        <v>513</v>
      </c>
      <c r="J158" s="69">
        <f>'7-1 단가조사'!L11</f>
        <v>1720</v>
      </c>
      <c r="K158" s="70" t="s">
        <v>543</v>
      </c>
      <c r="L158" s="73"/>
      <c r="M158" s="72">
        <f>ROUNDDOWN(H158*J158,)</f>
        <v>34400</v>
      </c>
      <c r="N158" s="49">
        <f t="shared" si="3"/>
        <v>0</v>
      </c>
    </row>
    <row r="159" spans="1:14" ht="21.75" customHeight="1">
      <c r="A159" s="400">
        <f>IF('6-3표준조사 2'!R229="모두베기",1,)</f>
        <v>1</v>
      </c>
      <c r="B159" s="1955"/>
      <c r="C159" s="65" t="s">
        <v>766</v>
      </c>
      <c r="D159" s="66">
        <f>M158</f>
        <v>34400</v>
      </c>
      <c r="E159" s="67" t="s">
        <v>545</v>
      </c>
      <c r="F159" s="68">
        <v>0.1</v>
      </c>
      <c r="G159" s="67" t="s">
        <v>546</v>
      </c>
      <c r="H159" s="68"/>
      <c r="I159" s="67"/>
      <c r="J159" s="69"/>
      <c r="K159" s="70"/>
      <c r="L159" s="73"/>
      <c r="M159" s="72">
        <f>ROUNDDOWN(D159*F159,)</f>
        <v>3440</v>
      </c>
      <c r="N159" s="49">
        <f t="shared" si="3"/>
        <v>0</v>
      </c>
    </row>
    <row r="160" spans="1:14" ht="21.75" customHeight="1">
      <c r="A160" s="400">
        <f>IF('6-3표준조사 2'!R229="모두베기",1,)</f>
        <v>1</v>
      </c>
      <c r="B160" s="1955"/>
      <c r="C160" s="76" t="s">
        <v>767</v>
      </c>
      <c r="D160" s="77">
        <f>D158</f>
        <v>4</v>
      </c>
      <c r="E160" s="78" t="s">
        <v>547</v>
      </c>
      <c r="F160" s="79">
        <v>8.3999999999999995E-3</v>
      </c>
      <c r="G160" s="78" t="s">
        <v>548</v>
      </c>
      <c r="H160" s="80"/>
      <c r="I160" s="78"/>
      <c r="J160" s="81">
        <f>'7-1 단가조사'!L14</f>
        <v>610000</v>
      </c>
      <c r="K160" s="82" t="s">
        <v>544</v>
      </c>
      <c r="L160" s="83"/>
      <c r="M160" s="84">
        <f>ROUNDDOWN(D160*F160*J160,)</f>
        <v>20496</v>
      </c>
      <c r="N160" s="49">
        <f t="shared" si="3"/>
        <v>0</v>
      </c>
    </row>
    <row r="161" spans="1:14" ht="21.75" hidden="1" customHeight="1">
      <c r="A161" s="400">
        <f>IF('6-3표준조사 2'!R229="맹아제거",1,)</f>
        <v>0</v>
      </c>
      <c r="B161" s="1955"/>
      <c r="C161" s="57" t="s">
        <v>550</v>
      </c>
      <c r="D161" s="60"/>
      <c r="E161" s="59"/>
      <c r="F161" s="60"/>
      <c r="G161" s="59"/>
      <c r="H161" s="60"/>
      <c r="I161" s="59"/>
      <c r="J161" s="61"/>
      <c r="K161" s="62"/>
      <c r="L161" s="102"/>
      <c r="M161" s="64">
        <f>M162</f>
        <v>0</v>
      </c>
      <c r="N161" s="49">
        <f t="shared" si="3"/>
        <v>0</v>
      </c>
    </row>
    <row r="162" spans="1:14" ht="21.75" hidden="1" customHeight="1">
      <c r="A162" s="400">
        <f>IF('6-3표준조사 2'!R229="맹아제거",1,)</f>
        <v>0</v>
      </c>
      <c r="B162" s="1955"/>
      <c r="C162" s="65" t="s">
        <v>760</v>
      </c>
      <c r="D162" s="103"/>
      <c r="E162" s="67"/>
      <c r="F162" s="68"/>
      <c r="G162" s="67"/>
      <c r="H162" s="68"/>
      <c r="I162" s="67"/>
      <c r="J162" s="69"/>
      <c r="K162" s="70"/>
      <c r="L162" s="71">
        <f>M180/100</f>
        <v>0</v>
      </c>
      <c r="M162" s="72">
        <f>ROUNDDOWN((H163*J163)+(H163*J163*L162),)</f>
        <v>0</v>
      </c>
      <c r="N162" s="49">
        <f t="shared" si="3"/>
        <v>0</v>
      </c>
    </row>
    <row r="163" spans="1:14" ht="21.75" hidden="1" customHeight="1">
      <c r="A163" s="400">
        <f>IF('6-3표준조사 2'!R229="맹아제거",1,)</f>
        <v>0</v>
      </c>
      <c r="B163" s="1955"/>
      <c r="C163" s="65" t="s">
        <v>768</v>
      </c>
      <c r="D163" s="103">
        <v>0</v>
      </c>
      <c r="E163" s="67" t="s">
        <v>510</v>
      </c>
      <c r="F163" s="68">
        <v>0.2</v>
      </c>
      <c r="G163" s="67" t="s">
        <v>511</v>
      </c>
      <c r="H163" s="68">
        <f>ROUND(D163/100*F163,2)</f>
        <v>0</v>
      </c>
      <c r="I163" s="67" t="s">
        <v>509</v>
      </c>
      <c r="J163" s="69">
        <f>'7-1 단가조사'!L7</f>
        <v>172068</v>
      </c>
      <c r="K163" s="70" t="s">
        <v>539</v>
      </c>
      <c r="L163" s="71">
        <f>M180/100</f>
        <v>0</v>
      </c>
      <c r="M163" s="72"/>
      <c r="N163" s="49">
        <f t="shared" si="3"/>
        <v>0</v>
      </c>
    </row>
    <row r="164" spans="1:14" ht="21.75" hidden="1" customHeight="1">
      <c r="A164" s="400">
        <f>IF(H137&gt;0,1,)</f>
        <v>0</v>
      </c>
      <c r="B164" s="1954" t="s">
        <v>514</v>
      </c>
      <c r="C164" s="57" t="s">
        <v>551</v>
      </c>
      <c r="D164" s="60"/>
      <c r="E164" s="59"/>
      <c r="F164" s="60"/>
      <c r="G164" s="59"/>
      <c r="H164" s="60"/>
      <c r="I164" s="59"/>
      <c r="J164" s="61"/>
      <c r="K164" s="62"/>
      <c r="L164" s="63"/>
      <c r="M164" s="64">
        <f>SUM(M165,M167,M168)</f>
        <v>1008006</v>
      </c>
      <c r="N164" s="49">
        <f t="shared" si="3"/>
        <v>0</v>
      </c>
    </row>
    <row r="165" spans="1:14" ht="21.75" hidden="1" customHeight="1">
      <c r="A165" s="400">
        <f>IF(H137&gt;0,1,)</f>
        <v>0</v>
      </c>
      <c r="B165" s="1956"/>
      <c r="C165" s="65" t="s">
        <v>769</v>
      </c>
      <c r="D165" s="68"/>
      <c r="E165" s="67"/>
      <c r="F165" s="68"/>
      <c r="G165" s="67"/>
      <c r="H165" s="68"/>
      <c r="I165" s="67"/>
      <c r="J165" s="69"/>
      <c r="K165" s="70"/>
      <c r="L165" s="73"/>
      <c r="M165" s="72">
        <f>M166</f>
        <v>949670</v>
      </c>
      <c r="N165" s="49">
        <f t="shared" si="3"/>
        <v>0</v>
      </c>
    </row>
    <row r="166" spans="1:14" ht="21.75" hidden="1" customHeight="1">
      <c r="A166" s="400">
        <f>IF(H137&gt;0,1,)</f>
        <v>0</v>
      </c>
      <c r="B166" s="1956"/>
      <c r="C166" s="65" t="s">
        <v>770</v>
      </c>
      <c r="D166" s="68"/>
      <c r="E166" s="67"/>
      <c r="F166" s="68"/>
      <c r="G166" s="67"/>
      <c r="H166" s="68"/>
      <c r="I166" s="67"/>
      <c r="J166" s="69"/>
      <c r="K166" s="70"/>
      <c r="L166" s="73"/>
      <c r="M166" s="72">
        <f>M141+M144+M152+M162</f>
        <v>949670</v>
      </c>
      <c r="N166" s="49">
        <f t="shared" si="3"/>
        <v>0</v>
      </c>
    </row>
    <row r="167" spans="1:14" ht="21.75" hidden="1" customHeight="1">
      <c r="A167" s="400">
        <f>IF(H137&gt;0,1,)</f>
        <v>0</v>
      </c>
      <c r="B167" s="1956"/>
      <c r="C167" s="65" t="s">
        <v>771</v>
      </c>
      <c r="D167" s="68"/>
      <c r="E167" s="67"/>
      <c r="F167" s="68"/>
      <c r="G167" s="67"/>
      <c r="H167" s="68"/>
      <c r="I167" s="67"/>
      <c r="J167" s="69"/>
      <c r="K167" s="70"/>
      <c r="L167" s="73"/>
      <c r="M167" s="72">
        <f>M147+M157</f>
        <v>37840</v>
      </c>
      <c r="N167" s="49">
        <f t="shared" si="3"/>
        <v>0</v>
      </c>
    </row>
    <row r="168" spans="1:14" ht="21.75" hidden="1" customHeight="1" thickBot="1">
      <c r="A168" s="400">
        <f>IF(H137&gt;0,1,)</f>
        <v>0</v>
      </c>
      <c r="B168" s="1957"/>
      <c r="C168" s="76" t="s">
        <v>772</v>
      </c>
      <c r="D168" s="85"/>
      <c r="E168" s="86"/>
      <c r="F168" s="85"/>
      <c r="G168" s="86"/>
      <c r="H168" s="85"/>
      <c r="I168" s="86"/>
      <c r="J168" s="87"/>
      <c r="K168" s="88"/>
      <c r="L168" s="89"/>
      <c r="M168" s="90">
        <f>M150+M160</f>
        <v>20496</v>
      </c>
      <c r="N168" s="49">
        <f t="shared" si="3"/>
        <v>0</v>
      </c>
    </row>
    <row r="169" spans="1:14" ht="21.75" hidden="1" customHeight="1">
      <c r="A169" s="400">
        <f>IF(H137&gt;0,1,)</f>
        <v>0</v>
      </c>
      <c r="B169" s="1958" t="s">
        <v>515</v>
      </c>
      <c r="C169" s="1958"/>
      <c r="D169" s="1958"/>
      <c r="E169" s="1958"/>
      <c r="F169" s="1958"/>
      <c r="G169" s="1958"/>
      <c r="H169" s="1958"/>
      <c r="I169" s="1958"/>
      <c r="J169" s="1958"/>
      <c r="K169" s="1958"/>
      <c r="L169" s="1958"/>
      <c r="M169" s="1958"/>
      <c r="N169" s="49">
        <f t="shared" si="3"/>
        <v>0</v>
      </c>
    </row>
    <row r="170" spans="1:14" ht="21.75" hidden="1" customHeight="1">
      <c r="A170" s="400">
        <f>IF(H137&gt;0,1,)</f>
        <v>0</v>
      </c>
      <c r="B170" s="1959" t="s">
        <v>516</v>
      </c>
      <c r="C170" s="1959"/>
      <c r="D170" s="1959"/>
      <c r="E170" s="1959"/>
      <c r="F170" s="1959"/>
      <c r="G170" s="1959"/>
      <c r="H170" s="1959"/>
      <c r="I170" s="1959"/>
      <c r="J170" s="1959"/>
      <c r="K170" s="1959"/>
      <c r="L170" s="1959"/>
      <c r="M170" s="1959"/>
      <c r="N170" s="49">
        <f t="shared" si="3"/>
        <v>0</v>
      </c>
    </row>
    <row r="171" spans="1:14" ht="21.75" hidden="1" customHeight="1">
      <c r="A171" s="400">
        <f>IF(H137&gt;0,1,)</f>
        <v>0</v>
      </c>
      <c r="B171" s="91" t="s">
        <v>517</v>
      </c>
      <c r="C171" s="92" t="s">
        <v>1025</v>
      </c>
      <c r="D171" s="93">
        <f>'6-3표준조사 2'!Q235</f>
        <v>0</v>
      </c>
      <c r="E171" s="91" t="s">
        <v>510</v>
      </c>
      <c r="F171" s="633"/>
      <c r="G171" s="91"/>
      <c r="H171" s="94"/>
      <c r="I171" s="95"/>
      <c r="J171" s="95"/>
      <c r="K171" s="95"/>
      <c r="L171" s="96"/>
      <c r="M171" s="95"/>
      <c r="N171" s="49">
        <f t="shared" si="3"/>
        <v>0</v>
      </c>
    </row>
    <row r="172" spans="1:14" ht="21.75" hidden="1" customHeight="1">
      <c r="B172" s="91" t="s">
        <v>518</v>
      </c>
      <c r="C172" s="92" t="s">
        <v>759</v>
      </c>
      <c r="D172" s="1960">
        <f>'6-3표준조사 2'!S235</f>
        <v>0</v>
      </c>
      <c r="E172" s="1960"/>
      <c r="F172" s="633"/>
      <c r="G172" s="91"/>
      <c r="H172" s="94"/>
      <c r="I172" s="95"/>
      <c r="J172" s="95"/>
      <c r="K172" s="95"/>
      <c r="L172" s="96"/>
      <c r="M172" s="95"/>
      <c r="N172" s="49">
        <f t="shared" si="3"/>
        <v>0</v>
      </c>
    </row>
    <row r="173" spans="1:14" ht="21.75" hidden="1" customHeight="1">
      <c r="B173" s="91" t="s">
        <v>517</v>
      </c>
      <c r="C173" s="92" t="s">
        <v>962</v>
      </c>
      <c r="D173" s="1968" t="str">
        <f>'6-3표준조사 2'!R231</f>
        <v>2년차</v>
      </c>
      <c r="E173" s="1968"/>
      <c r="F173" s="97"/>
      <c r="G173" s="97"/>
      <c r="H173" s="94"/>
      <c r="I173" s="95"/>
      <c r="J173" s="95"/>
      <c r="K173" s="95"/>
      <c r="L173" s="96"/>
      <c r="M173" s="95"/>
      <c r="N173" s="49">
        <f t="shared" si="3"/>
        <v>0</v>
      </c>
    </row>
    <row r="174" spans="1:14" ht="21.75" hidden="1" customHeight="1">
      <c r="A174" s="400">
        <f>IF(H137&gt;0,1,)</f>
        <v>0</v>
      </c>
      <c r="B174" s="1959" t="s">
        <v>773</v>
      </c>
      <c r="C174" s="1959"/>
      <c r="D174" s="1959"/>
      <c r="E174" s="1959"/>
      <c r="F174" s="1959"/>
      <c r="G174" s="1959"/>
      <c r="H174" s="1959"/>
      <c r="I174" s="1959"/>
      <c r="J174" s="1959"/>
      <c r="K174" s="1959"/>
      <c r="L174" s="1959"/>
      <c r="M174" s="1959"/>
      <c r="N174" s="49">
        <f t="shared" si="3"/>
        <v>0</v>
      </c>
    </row>
    <row r="175" spans="1:14" ht="21.75" hidden="1" customHeight="1">
      <c r="A175" s="400">
        <f>IF(H137&gt;0,1,)</f>
        <v>0</v>
      </c>
      <c r="B175" s="1969" t="s">
        <v>501</v>
      </c>
      <c r="C175" s="1969"/>
      <c r="D175" s="1970" t="s">
        <v>805</v>
      </c>
      <c r="E175" s="1970"/>
      <c r="F175" s="1970"/>
      <c r="G175" s="1970"/>
      <c r="H175" s="1970"/>
      <c r="I175" s="1971" t="s">
        <v>806</v>
      </c>
      <c r="J175" s="1971"/>
      <c r="K175" s="1971"/>
      <c r="L175" s="1971"/>
      <c r="M175" s="1971"/>
      <c r="N175" s="49">
        <f t="shared" si="3"/>
        <v>0</v>
      </c>
    </row>
    <row r="176" spans="1:14" ht="21.75" hidden="1" customHeight="1">
      <c r="A176" s="400">
        <f>IF(H137&gt;0,1,)</f>
        <v>0</v>
      </c>
      <c r="B176" s="1969"/>
      <c r="C176" s="1969"/>
      <c r="D176" s="1970"/>
      <c r="E176" s="1970"/>
      <c r="F176" s="1970"/>
      <c r="G176" s="1970"/>
      <c r="H176" s="1970"/>
      <c r="I176" s="98" t="s">
        <v>807</v>
      </c>
      <c r="J176" s="632" t="s">
        <v>494</v>
      </c>
      <c r="K176" s="632" t="s">
        <v>495</v>
      </c>
      <c r="L176" s="99" t="s">
        <v>496</v>
      </c>
      <c r="M176" s="632" t="s">
        <v>794</v>
      </c>
      <c r="N176" s="49">
        <f t="shared" si="3"/>
        <v>0</v>
      </c>
    </row>
    <row r="177" spans="1:14" ht="21.75" hidden="1" customHeight="1">
      <c r="A177" s="400">
        <f>IF(H137&gt;0,1,)</f>
        <v>0</v>
      </c>
      <c r="B177" s="1950" t="s">
        <v>531</v>
      </c>
      <c r="C177" s="1950"/>
      <c r="D177" s="1951" t="str">
        <f>'6-3표준조사 2'!P231</f>
        <v>중 (15˚ ~ 30˚)</v>
      </c>
      <c r="E177" s="1951"/>
      <c r="F177" s="1951"/>
      <c r="G177" s="1951"/>
      <c r="H177" s="1951"/>
      <c r="I177" s="634"/>
      <c r="J177" s="634" t="str">
        <f>IF(A140=0,"",IF(D177="완 (15˚ 이하)",0,IF(D177="중 (15˚ ~ 30˚)",5,IF(D177="급 (30˚ 초과)",10))))</f>
        <v/>
      </c>
      <c r="K177" s="634" t="str">
        <f>IF(A143=0,"",IF(D177="완 (15˚ 이하)",0,IF(D177="중 (15˚ ~ 30˚)",5,IF(D177="급 (30˚ 초과)",10))))</f>
        <v/>
      </c>
      <c r="L177" s="634">
        <f>IF(A151=0,"",IF(D177="완 (15˚ 이하)",0,IF(D177="중 (15˚ ~ 30˚)",5,IF(D177="급 (30˚ 초과)",10))))</f>
        <v>5</v>
      </c>
      <c r="M177" s="634" t="str">
        <f>IF(A161=0,"",IF(D177="완 (15˚ 이하)",0,IF(D177="중 (15˚ ~ 30˚)",5,IF(D177="급 (30˚ 초과)",10))))</f>
        <v/>
      </c>
      <c r="N177" s="49">
        <f t="shared" si="3"/>
        <v>0</v>
      </c>
    </row>
    <row r="178" spans="1:14" ht="21.75" hidden="1" customHeight="1">
      <c r="A178" s="400">
        <f>IF(H137&gt;0,1,)</f>
        <v>0</v>
      </c>
      <c r="B178" s="1972" t="s">
        <v>520</v>
      </c>
      <c r="C178" s="1972"/>
      <c r="D178" s="1951" t="str">
        <f>'6-3표준조사 2'!R231</f>
        <v>2년차</v>
      </c>
      <c r="E178" s="1951"/>
      <c r="F178" s="1951"/>
      <c r="G178" s="1951"/>
      <c r="H178" s="1951"/>
      <c r="I178" s="634"/>
      <c r="J178" s="634"/>
      <c r="K178" s="634" t="str">
        <f>IF(A143=0,"",IF(D178="당해 년도",0,IF(D178="2년차",5,IF(D178="3년차 이상",10))))</f>
        <v/>
      </c>
      <c r="L178" s="634"/>
      <c r="M178" s="634"/>
      <c r="N178" s="49">
        <f t="shared" si="3"/>
        <v>0</v>
      </c>
    </row>
    <row r="179" spans="1:14" ht="21.75" hidden="1" customHeight="1">
      <c r="A179" s="400">
        <f>IF(H137&gt;0,1,)</f>
        <v>0</v>
      </c>
      <c r="B179" s="1950" t="s">
        <v>519</v>
      </c>
      <c r="C179" s="1950"/>
      <c r="D179" s="1951" t="str">
        <f>'6-3표준조사 2'!Q231</f>
        <v>개소당3ha이상</v>
      </c>
      <c r="E179" s="1951"/>
      <c r="F179" s="1951"/>
      <c r="G179" s="1951"/>
      <c r="H179" s="1951"/>
      <c r="I179" s="1409"/>
      <c r="J179" s="1409" t="str">
        <f>IF(A140=0,"",IF(D179="개소당3ha이상",0,IF(D179="개소당1~3ha미만 ",5,IF(D179="개소당1ha미만",10))))</f>
        <v/>
      </c>
      <c r="K179" s="1409" t="str">
        <f>IF(A143=0,"",IF(D179="개소당3ha이상",0,IF(D179="개소당1~3ha미만 ",5,IF(D179="개소당1ha미만",10))))</f>
        <v/>
      </c>
      <c r="L179" s="1409">
        <f>IF(A151=0,"",IF(D179="개소당3ha이상",0,IF(D179="개소당1~3ha미만 ",5,IF(D179="개소당1ha미만",10))))</f>
        <v>0</v>
      </c>
      <c r="M179" s="1409" t="str">
        <f>IF(A161=0,"",IF(D179="개소당3ha이상",0,IF(D179="개소당1~3ha미만 ",5,IF(D179="개소당1ha미만",10))))</f>
        <v/>
      </c>
      <c r="N179" s="49">
        <f t="shared" si="3"/>
        <v>0</v>
      </c>
    </row>
    <row r="180" spans="1:14" ht="21.75" hidden="1" customHeight="1">
      <c r="A180" s="400">
        <f>IF(H137&gt;0,1,)</f>
        <v>0</v>
      </c>
      <c r="B180" s="1950" t="s">
        <v>514</v>
      </c>
      <c r="C180" s="1950"/>
      <c r="D180" s="1951"/>
      <c r="E180" s="1951"/>
      <c r="F180" s="1951"/>
      <c r="G180" s="1951"/>
      <c r="H180" s="1951"/>
      <c r="I180" s="634">
        <f>SUM(I177:I179)</f>
        <v>0</v>
      </c>
      <c r="J180" s="634">
        <f>SUM(J177:J179)</f>
        <v>0</v>
      </c>
      <c r="K180" s="634">
        <f>SUM(K177:K179)</f>
        <v>0</v>
      </c>
      <c r="L180" s="634">
        <f>SUM(L177:L179)</f>
        <v>5</v>
      </c>
      <c r="M180" s="634">
        <f>SUM(M177:M179)</f>
        <v>0</v>
      </c>
      <c r="N180" s="49">
        <f t="shared" si="3"/>
        <v>0</v>
      </c>
    </row>
    <row r="181" spans="1:14" ht="35.1" hidden="1" customHeight="1" thickBot="1">
      <c r="A181" s="400">
        <f>IF(H182&gt;0,1,)</f>
        <v>0</v>
      </c>
      <c r="B181" s="1943" t="s">
        <v>758</v>
      </c>
      <c r="C181" s="1943"/>
      <c r="D181" s="1943"/>
      <c r="E181" s="1943"/>
      <c r="F181" s="1943"/>
      <c r="G181" s="1943"/>
      <c r="H181" s="1943"/>
      <c r="I181" s="1943"/>
      <c r="J181" s="1943"/>
      <c r="K181" s="1943"/>
      <c r="L181" s="1943"/>
      <c r="M181" s="1943"/>
      <c r="N181" s="49">
        <f>IF(H$182&gt;0,5,)</f>
        <v>0</v>
      </c>
    </row>
    <row r="182" spans="1:14" ht="24.95" hidden="1" customHeight="1">
      <c r="A182" s="400">
        <f>IF(H182&gt;0,1,)</f>
        <v>0</v>
      </c>
      <c r="B182" s="1944" t="s">
        <v>774</v>
      </c>
      <c r="C182" s="1945"/>
      <c r="D182" s="1946" t="str">
        <f>CONCATENATE('6-3표준조사 2'!K304,"임반")</f>
        <v>임반</v>
      </c>
      <c r="E182" s="1946"/>
      <c r="F182" s="1946" t="str">
        <f>CONCATENATE('6-3표준조사 2'!L304,"소반")</f>
        <v>소반</v>
      </c>
      <c r="G182" s="1946"/>
      <c r="H182" s="1947">
        <f>'6-3표준조사 2'!Q304</f>
        <v>0</v>
      </c>
      <c r="I182" s="1947"/>
      <c r="J182" s="50"/>
      <c r="K182" s="51" t="s">
        <v>500</v>
      </c>
      <c r="L182" s="1948" t="str">
        <f>+'6-3표준조사 2'!R304</f>
        <v>모두베기</v>
      </c>
      <c r="M182" s="1949"/>
      <c r="N182" s="49">
        <f t="shared" ref="N182:N225" si="4">IF(H$182&gt;0,5,)</f>
        <v>0</v>
      </c>
    </row>
    <row r="183" spans="1:14" ht="21.75" hidden="1" customHeight="1">
      <c r="A183" s="400">
        <f>IF(H182&gt;0,1,)</f>
        <v>0</v>
      </c>
      <c r="B183" s="1961" t="s">
        <v>501</v>
      </c>
      <c r="C183" s="1962"/>
      <c r="D183" s="1963" t="s">
        <v>502</v>
      </c>
      <c r="E183" s="1962"/>
      <c r="F183" s="1964" t="s">
        <v>503</v>
      </c>
      <c r="G183" s="1965"/>
      <c r="H183" s="1964" t="s">
        <v>504</v>
      </c>
      <c r="I183" s="1965"/>
      <c r="J183" s="1963" t="s">
        <v>505</v>
      </c>
      <c r="K183" s="1962"/>
      <c r="L183" s="1966" t="s">
        <v>775</v>
      </c>
      <c r="M183" s="1952"/>
      <c r="N183" s="49">
        <f t="shared" si="4"/>
        <v>0</v>
      </c>
    </row>
    <row r="184" spans="1:14" ht="21.75" hidden="1" customHeight="1">
      <c r="A184" s="400">
        <f>IF(H182&gt;0,1,)</f>
        <v>0</v>
      </c>
      <c r="B184" s="52"/>
      <c r="C184" s="53" t="s">
        <v>506</v>
      </c>
      <c r="D184" s="54"/>
      <c r="E184" s="55" t="s">
        <v>507</v>
      </c>
      <c r="F184" s="54"/>
      <c r="G184" s="55" t="s">
        <v>507</v>
      </c>
      <c r="H184" s="54"/>
      <c r="I184" s="55" t="s">
        <v>507</v>
      </c>
      <c r="J184" s="56"/>
      <c r="K184" s="55" t="s">
        <v>508</v>
      </c>
      <c r="L184" s="1967"/>
      <c r="M184" s="1953"/>
      <c r="N184" s="49">
        <f t="shared" si="4"/>
        <v>0</v>
      </c>
    </row>
    <row r="185" spans="1:14" ht="21.75" hidden="1" customHeight="1">
      <c r="A185" s="400">
        <f>IF('6-3표준조사 2'!R304="둘레베기",1,)</f>
        <v>0</v>
      </c>
      <c r="B185" s="1954" t="s">
        <v>506</v>
      </c>
      <c r="C185" s="57" t="s">
        <v>538</v>
      </c>
      <c r="D185" s="60"/>
      <c r="E185" s="59"/>
      <c r="F185" s="60"/>
      <c r="G185" s="59"/>
      <c r="H185" s="60"/>
      <c r="I185" s="59"/>
      <c r="J185" s="61"/>
      <c r="K185" s="62"/>
      <c r="L185" s="102"/>
      <c r="M185" s="64">
        <f>M186</f>
        <v>0</v>
      </c>
      <c r="N185" s="49">
        <f t="shared" si="4"/>
        <v>0</v>
      </c>
    </row>
    <row r="186" spans="1:14" ht="21.75" hidden="1" customHeight="1">
      <c r="A186" s="400">
        <f>IF('6-3표준조사 2'!R304="둘레베기",1,)</f>
        <v>0</v>
      </c>
      <c r="B186" s="1955"/>
      <c r="C186" s="65" t="s">
        <v>760</v>
      </c>
      <c r="D186" s="103"/>
      <c r="E186" s="67"/>
      <c r="F186" s="68"/>
      <c r="G186" s="67"/>
      <c r="H186" s="68"/>
      <c r="I186" s="67"/>
      <c r="J186" s="69"/>
      <c r="K186" s="70"/>
      <c r="L186" s="71">
        <f>J225/100</f>
        <v>0</v>
      </c>
      <c r="M186" s="72">
        <f>ROUNDDOWN((H187*J187)+(H187*J187*L186),)</f>
        <v>0</v>
      </c>
      <c r="N186" s="49">
        <f t="shared" si="4"/>
        <v>0</v>
      </c>
    </row>
    <row r="187" spans="1:14" ht="21.75" hidden="1" customHeight="1">
      <c r="A187" s="400">
        <f>IF('6-3표준조사 2'!R304="둘레베기",1,)</f>
        <v>0</v>
      </c>
      <c r="B187" s="1955"/>
      <c r="C187" s="65" t="s">
        <v>761</v>
      </c>
      <c r="D187" s="103">
        <f>IF(A187&gt;0,D216,)</f>
        <v>0</v>
      </c>
      <c r="E187" s="67" t="s">
        <v>510</v>
      </c>
      <c r="F187" s="68">
        <v>0.18</v>
      </c>
      <c r="G187" s="67" t="s">
        <v>511</v>
      </c>
      <c r="H187" s="68">
        <f>ROUND(D187/100*F187,2)</f>
        <v>0</v>
      </c>
      <c r="I187" s="67" t="s">
        <v>509</v>
      </c>
      <c r="J187" s="69">
        <f>'7-1 단가조사'!L7</f>
        <v>172068</v>
      </c>
      <c r="K187" s="70" t="s">
        <v>539</v>
      </c>
      <c r="L187" s="71"/>
      <c r="M187" s="72"/>
      <c r="N187" s="49">
        <f t="shared" si="4"/>
        <v>0</v>
      </c>
    </row>
    <row r="188" spans="1:14" ht="21.75" hidden="1" customHeight="1">
      <c r="A188" s="400">
        <f>IF('6-3표준조사 2'!R304="줄베기",1,)</f>
        <v>0</v>
      </c>
      <c r="B188" s="1955"/>
      <c r="C188" s="57" t="s">
        <v>540</v>
      </c>
      <c r="D188" s="60"/>
      <c r="E188" s="59"/>
      <c r="F188" s="60"/>
      <c r="G188" s="59"/>
      <c r="H188" s="60"/>
      <c r="I188" s="59"/>
      <c r="J188" s="61"/>
      <c r="K188" s="62"/>
      <c r="L188" s="104"/>
      <c r="M188" s="64">
        <f>SUM(M189+M192+M195)</f>
        <v>0</v>
      </c>
      <c r="N188" s="49">
        <f t="shared" si="4"/>
        <v>0</v>
      </c>
    </row>
    <row r="189" spans="1:14" ht="21.75" hidden="1" customHeight="1">
      <c r="A189" s="400">
        <f>IF('6-3표준조사 2'!R304="줄베기",1,)</f>
        <v>0</v>
      </c>
      <c r="B189" s="1955"/>
      <c r="C189" s="65" t="s">
        <v>760</v>
      </c>
      <c r="D189" s="66"/>
      <c r="E189" s="67"/>
      <c r="F189" s="68"/>
      <c r="G189" s="67"/>
      <c r="H189" s="68"/>
      <c r="I189" s="67"/>
      <c r="J189" s="69"/>
      <c r="K189" s="70"/>
      <c r="L189" s="71">
        <f>K225/100</f>
        <v>0</v>
      </c>
      <c r="M189" s="72">
        <f>ROUNDDOWN((M190+M191)+((M190+M191)*L189),0)</f>
        <v>0</v>
      </c>
      <c r="N189" s="49">
        <f t="shared" si="4"/>
        <v>0</v>
      </c>
    </row>
    <row r="190" spans="1:14" ht="21.75" hidden="1" customHeight="1">
      <c r="A190" s="400">
        <f>IF('6-3표준조사 2'!R304="줄베기",1,)</f>
        <v>0</v>
      </c>
      <c r="B190" s="1955"/>
      <c r="C190" s="65" t="s">
        <v>762</v>
      </c>
      <c r="D190" s="66">
        <f>IF(A190&gt;0,D216,)</f>
        <v>0</v>
      </c>
      <c r="E190" s="67" t="s">
        <v>510</v>
      </c>
      <c r="F190" s="68">
        <v>7.0000000000000007E-2</v>
      </c>
      <c r="G190" s="67" t="s">
        <v>511</v>
      </c>
      <c r="H190" s="68">
        <f>ROUND(D190/100*F190,2)</f>
        <v>0</v>
      </c>
      <c r="I190" s="67" t="s">
        <v>509</v>
      </c>
      <c r="J190" s="69">
        <f>'7-1 단가조사'!L7</f>
        <v>172068</v>
      </c>
      <c r="K190" s="70" t="s">
        <v>539</v>
      </c>
      <c r="L190" s="71"/>
      <c r="M190" s="72">
        <f>ROUNDDOWN(H190*J190,)</f>
        <v>0</v>
      </c>
      <c r="N190" s="49">
        <f t="shared" si="4"/>
        <v>0</v>
      </c>
    </row>
    <row r="191" spans="1:14" ht="21.75" hidden="1" customHeight="1">
      <c r="A191" s="400">
        <f>IF('6-3표준조사 2'!R304="줄베기",1,)</f>
        <v>0</v>
      </c>
      <c r="B191" s="1955"/>
      <c r="C191" s="65" t="s">
        <v>763</v>
      </c>
      <c r="D191" s="75">
        <f>IF(A191&gt;0,1,)</f>
        <v>0</v>
      </c>
      <c r="E191" s="67" t="s">
        <v>406</v>
      </c>
      <c r="F191" s="68">
        <f>IF(D216&lt;=1500,$Q$8,IF(D216&gt;2999,$Q$10,$Q$9))</f>
        <v>1.5</v>
      </c>
      <c r="G191" s="67" t="s">
        <v>541</v>
      </c>
      <c r="H191" s="68">
        <f>ROUND(D191*F191,2)</f>
        <v>0</v>
      </c>
      <c r="I191" s="67" t="s">
        <v>509</v>
      </c>
      <c r="J191" s="69">
        <f>'7-1 단가조사'!L6</f>
        <v>226112</v>
      </c>
      <c r="K191" s="70" t="s">
        <v>542</v>
      </c>
      <c r="L191" s="71"/>
      <c r="M191" s="72">
        <f>ROUNDDOWN(H191*J191,)</f>
        <v>0</v>
      </c>
      <c r="N191" s="49">
        <f t="shared" si="4"/>
        <v>0</v>
      </c>
    </row>
    <row r="192" spans="1:14" ht="21.75" hidden="1" customHeight="1">
      <c r="A192" s="400">
        <f>IF('6-3표준조사 2'!R304="줄베기",1,)</f>
        <v>0</v>
      </c>
      <c r="B192" s="1955"/>
      <c r="C192" s="65" t="s">
        <v>764</v>
      </c>
      <c r="D192" s="66"/>
      <c r="E192" s="67"/>
      <c r="F192" s="68"/>
      <c r="G192" s="67"/>
      <c r="H192" s="68"/>
      <c r="I192" s="67"/>
      <c r="J192" s="69"/>
      <c r="K192" s="70"/>
      <c r="L192" s="73"/>
      <c r="M192" s="72">
        <f>M193+M194</f>
        <v>0</v>
      </c>
      <c r="N192" s="49">
        <f t="shared" si="4"/>
        <v>0</v>
      </c>
    </row>
    <row r="193" spans="1:14" ht="21.75" hidden="1" customHeight="1">
      <c r="A193" s="400">
        <f>IF('6-3표준조사 2'!R304="줄베기",1,)</f>
        <v>0</v>
      </c>
      <c r="B193" s="1955"/>
      <c r="C193" s="65" t="s">
        <v>765</v>
      </c>
      <c r="D193" s="75">
        <f>H191</f>
        <v>0</v>
      </c>
      <c r="E193" s="67" t="s">
        <v>541</v>
      </c>
      <c r="F193" s="68">
        <v>5</v>
      </c>
      <c r="G193" s="67" t="s">
        <v>512</v>
      </c>
      <c r="H193" s="68">
        <f>ROUND(D193*F193,2)</f>
        <v>0</v>
      </c>
      <c r="I193" s="67" t="s">
        <v>513</v>
      </c>
      <c r="J193" s="69">
        <f>'7-1 단가조사'!L11</f>
        <v>1720</v>
      </c>
      <c r="K193" s="70" t="s">
        <v>543</v>
      </c>
      <c r="L193" s="73"/>
      <c r="M193" s="72">
        <f>ROUNDDOWN(H193*J193,)</f>
        <v>0</v>
      </c>
      <c r="N193" s="49">
        <f t="shared" si="4"/>
        <v>0</v>
      </c>
    </row>
    <row r="194" spans="1:14" ht="21.75" hidden="1" customHeight="1">
      <c r="A194" s="400">
        <f>IF('6-3표준조사 2'!R304="줄베기",1,)</f>
        <v>0</v>
      </c>
      <c r="B194" s="1955"/>
      <c r="C194" s="65" t="s">
        <v>766</v>
      </c>
      <c r="D194" s="66">
        <f>M193</f>
        <v>0</v>
      </c>
      <c r="E194" s="67" t="s">
        <v>545</v>
      </c>
      <c r="F194" s="68">
        <v>0.1</v>
      </c>
      <c r="G194" s="67" t="s">
        <v>546</v>
      </c>
      <c r="H194" s="68"/>
      <c r="I194" s="67"/>
      <c r="J194" s="69"/>
      <c r="K194" s="70"/>
      <c r="L194" s="73"/>
      <c r="M194" s="72">
        <f>ROUNDDOWN(D194*F194,)</f>
        <v>0</v>
      </c>
      <c r="N194" s="49">
        <f t="shared" si="4"/>
        <v>0</v>
      </c>
    </row>
    <row r="195" spans="1:14" ht="21.75" hidden="1" customHeight="1">
      <c r="A195" s="400">
        <f>IF('6-3표준조사 2'!R304="줄베기",1,)</f>
        <v>0</v>
      </c>
      <c r="B195" s="1955"/>
      <c r="C195" s="105" t="s">
        <v>767</v>
      </c>
      <c r="D195" s="106">
        <f>D193</f>
        <v>0</v>
      </c>
      <c r="E195" s="107" t="s">
        <v>547</v>
      </c>
      <c r="F195" s="108">
        <v>8.3999999999999995E-3</v>
      </c>
      <c r="G195" s="107" t="s">
        <v>548</v>
      </c>
      <c r="H195" s="109"/>
      <c r="I195" s="107"/>
      <c r="J195" s="110">
        <f>'7-1 단가조사'!L14</f>
        <v>610000</v>
      </c>
      <c r="K195" s="111" t="s">
        <v>544</v>
      </c>
      <c r="L195" s="112"/>
      <c r="M195" s="113">
        <f>ROUNDDOWN(D195*F195*J195,)</f>
        <v>0</v>
      </c>
      <c r="N195" s="49">
        <f t="shared" si="4"/>
        <v>0</v>
      </c>
    </row>
    <row r="196" spans="1:14" ht="21.75" customHeight="1">
      <c r="A196" s="400">
        <f>IF('6-3표준조사 2'!R304="모두베기",1,)</f>
        <v>1</v>
      </c>
      <c r="B196" s="1955"/>
      <c r="C196" s="57" t="s">
        <v>549</v>
      </c>
      <c r="D196" s="58"/>
      <c r="E196" s="59"/>
      <c r="F196" s="60"/>
      <c r="G196" s="59"/>
      <c r="H196" s="60"/>
      <c r="I196" s="59"/>
      <c r="J196" s="61"/>
      <c r="K196" s="62"/>
      <c r="L196" s="63"/>
      <c r="M196" s="64">
        <f>M197+M202+M205</f>
        <v>1008006</v>
      </c>
      <c r="N196" s="49">
        <f t="shared" si="4"/>
        <v>0</v>
      </c>
    </row>
    <row r="197" spans="1:14" ht="21.75" customHeight="1">
      <c r="A197" s="400">
        <f>IF('6-3표준조사 2'!R304="모두베기",1,)</f>
        <v>1</v>
      </c>
      <c r="B197" s="1955"/>
      <c r="C197" s="65" t="s">
        <v>760</v>
      </c>
      <c r="D197" s="66"/>
      <c r="E197" s="67"/>
      <c r="F197" s="68"/>
      <c r="G197" s="67"/>
      <c r="H197" s="68"/>
      <c r="I197" s="67"/>
      <c r="J197" s="69"/>
      <c r="K197" s="70"/>
      <c r="L197" s="71">
        <f>L225/100</f>
        <v>0.05</v>
      </c>
      <c r="M197" s="72">
        <f>M198+M199+M200+M201</f>
        <v>949670</v>
      </c>
      <c r="N197" s="49">
        <f t="shared" si="4"/>
        <v>0</v>
      </c>
    </row>
    <row r="198" spans="1:14" ht="21.75" customHeight="1">
      <c r="A198" s="400">
        <f>IF('6-3표준조사 2'!R304="모두베기",1,)</f>
        <v>1</v>
      </c>
      <c r="B198" s="1955"/>
      <c r="C198" s="65" t="s">
        <v>762</v>
      </c>
      <c r="D198" s="1439"/>
      <c r="E198" s="67" t="s">
        <v>510</v>
      </c>
      <c r="F198" s="68">
        <v>7.0000000000000007E-2</v>
      </c>
      <c r="G198" s="67" t="s">
        <v>511</v>
      </c>
      <c r="H198" s="68">
        <f>ROUND(D198/100*F198,2)</f>
        <v>0</v>
      </c>
      <c r="I198" s="67" t="s">
        <v>509</v>
      </c>
      <c r="J198" s="69">
        <f>'7-1 단가조사'!L7</f>
        <v>172068</v>
      </c>
      <c r="K198" s="70" t="s">
        <v>539</v>
      </c>
      <c r="L198" s="73"/>
      <c r="M198" s="72">
        <f>ROUNDDOWN(ROUND((H198+(H198*(L197))),2)*J198,0)</f>
        <v>0</v>
      </c>
      <c r="N198" s="49">
        <f t="shared" si="4"/>
        <v>0</v>
      </c>
    </row>
    <row r="199" spans="1:14" ht="21.75" customHeight="1">
      <c r="A199" s="400">
        <f>IF('6-3표준조사 2'!R304="모두베기",1,)</f>
        <v>1</v>
      </c>
      <c r="B199" s="1955"/>
      <c r="C199" s="74" t="s">
        <v>965</v>
      </c>
      <c r="D199" s="75">
        <f>IF(A199&gt;0,IF(D218="당해 년도",1,),)</f>
        <v>0</v>
      </c>
      <c r="E199" s="67" t="s">
        <v>406</v>
      </c>
      <c r="F199" s="68">
        <v>3.5</v>
      </c>
      <c r="G199" s="67" t="s">
        <v>541</v>
      </c>
      <c r="H199" s="68">
        <f>ROUND(D199*F199,2)</f>
        <v>0</v>
      </c>
      <c r="I199" s="67" t="s">
        <v>509</v>
      </c>
      <c r="J199" s="69">
        <f>'7-1 단가조사'!L6</f>
        <v>226112</v>
      </c>
      <c r="K199" s="70" t="s">
        <v>542</v>
      </c>
      <c r="L199" s="73"/>
      <c r="M199" s="72">
        <f>ROUNDDOWN(ROUND((H199+(H199*(L197))),2)*J199,0)</f>
        <v>0</v>
      </c>
      <c r="N199" s="49">
        <f t="shared" si="4"/>
        <v>0</v>
      </c>
    </row>
    <row r="200" spans="1:14" ht="21.75" customHeight="1">
      <c r="A200" s="400">
        <f>IF('6-3표준조사 2'!R304="모두베기",1,)</f>
        <v>1</v>
      </c>
      <c r="B200" s="1955"/>
      <c r="C200" s="74" t="s">
        <v>966</v>
      </c>
      <c r="D200" s="75">
        <f>IF(A200&gt;0,IF(D218="2년차",1,),)</f>
        <v>1</v>
      </c>
      <c r="E200" s="67" t="s">
        <v>406</v>
      </c>
      <c r="F200" s="68">
        <v>4</v>
      </c>
      <c r="G200" s="67" t="s">
        <v>541</v>
      </c>
      <c r="H200" s="68">
        <f>ROUND(D200*F200,2)</f>
        <v>4</v>
      </c>
      <c r="I200" s="67" t="s">
        <v>509</v>
      </c>
      <c r="J200" s="69">
        <f>'7-1 단가조사'!L6</f>
        <v>226112</v>
      </c>
      <c r="K200" s="70" t="s">
        <v>542</v>
      </c>
      <c r="L200" s="73"/>
      <c r="M200" s="72">
        <f>ROUNDDOWN(ROUND((H200+(H200*(L197))),2)*J200,0)</f>
        <v>949670</v>
      </c>
      <c r="N200" s="49">
        <f t="shared" si="4"/>
        <v>0</v>
      </c>
    </row>
    <row r="201" spans="1:14" ht="21.75" customHeight="1">
      <c r="A201" s="400">
        <f>IF('6-3표준조사 2'!R304="모두베기",1,)</f>
        <v>1</v>
      </c>
      <c r="B201" s="1955"/>
      <c r="C201" s="74" t="s">
        <v>967</v>
      </c>
      <c r="D201" s="75">
        <f>IF(A201&gt;0,IF(D218="3년차 이상",1,),)</f>
        <v>0</v>
      </c>
      <c r="E201" s="67" t="s">
        <v>406</v>
      </c>
      <c r="F201" s="68">
        <v>5</v>
      </c>
      <c r="G201" s="67" t="s">
        <v>541</v>
      </c>
      <c r="H201" s="68">
        <f>ROUND(D201*F201,2)</f>
        <v>0</v>
      </c>
      <c r="I201" s="67" t="s">
        <v>509</v>
      </c>
      <c r="J201" s="69">
        <f>'7-1 단가조사'!L6</f>
        <v>226112</v>
      </c>
      <c r="K201" s="70" t="s">
        <v>542</v>
      </c>
      <c r="L201" s="73"/>
      <c r="M201" s="72">
        <f>ROUNDDOWN(ROUND((H201+(H201*(L197))),2)*J201,0)</f>
        <v>0</v>
      </c>
      <c r="N201" s="49">
        <f t="shared" si="4"/>
        <v>0</v>
      </c>
    </row>
    <row r="202" spans="1:14" ht="21.75" customHeight="1">
      <c r="A202" s="400">
        <f>IF('6-3표준조사 2'!R304="모두베기",1,)</f>
        <v>1</v>
      </c>
      <c r="B202" s="1955"/>
      <c r="C202" s="65" t="s">
        <v>764</v>
      </c>
      <c r="D202" s="66"/>
      <c r="E202" s="67"/>
      <c r="F202" s="68"/>
      <c r="G202" s="67"/>
      <c r="H202" s="68"/>
      <c r="I202" s="67"/>
      <c r="J202" s="69"/>
      <c r="K202" s="70"/>
      <c r="L202" s="73"/>
      <c r="M202" s="72">
        <f>M203+M204</f>
        <v>37840</v>
      </c>
      <c r="N202" s="49">
        <f t="shared" si="4"/>
        <v>0</v>
      </c>
    </row>
    <row r="203" spans="1:14" ht="21.75" customHeight="1">
      <c r="A203" s="400">
        <f>IF('6-3표준조사 2'!R304="모두베기",1,)</f>
        <v>1</v>
      </c>
      <c r="B203" s="1955"/>
      <c r="C203" s="65" t="s">
        <v>765</v>
      </c>
      <c r="D203" s="75">
        <f>(H199+H200+H201)</f>
        <v>4</v>
      </c>
      <c r="E203" s="67" t="s">
        <v>541</v>
      </c>
      <c r="F203" s="68">
        <v>5</v>
      </c>
      <c r="G203" s="67" t="s">
        <v>512</v>
      </c>
      <c r="H203" s="68">
        <f>ROUND(D203*F203,2)</f>
        <v>20</v>
      </c>
      <c r="I203" s="67" t="s">
        <v>513</v>
      </c>
      <c r="J203" s="69">
        <f>'7-1 단가조사'!L11</f>
        <v>1720</v>
      </c>
      <c r="K203" s="70" t="s">
        <v>543</v>
      </c>
      <c r="L203" s="73"/>
      <c r="M203" s="72">
        <f>ROUNDDOWN(H203*J203,)</f>
        <v>34400</v>
      </c>
      <c r="N203" s="49">
        <f t="shared" si="4"/>
        <v>0</v>
      </c>
    </row>
    <row r="204" spans="1:14" ht="21.75" customHeight="1">
      <c r="A204" s="400">
        <f>IF('6-3표준조사 2'!R304="모두베기",1,)</f>
        <v>1</v>
      </c>
      <c r="B204" s="1955"/>
      <c r="C204" s="65" t="s">
        <v>766</v>
      </c>
      <c r="D204" s="66">
        <f>M203</f>
        <v>34400</v>
      </c>
      <c r="E204" s="67" t="s">
        <v>545</v>
      </c>
      <c r="F204" s="68">
        <v>0.1</v>
      </c>
      <c r="G204" s="67" t="s">
        <v>546</v>
      </c>
      <c r="H204" s="68"/>
      <c r="I204" s="67"/>
      <c r="J204" s="69"/>
      <c r="K204" s="70"/>
      <c r="L204" s="73"/>
      <c r="M204" s="72">
        <f>ROUNDDOWN(D204*F204,)</f>
        <v>3440</v>
      </c>
      <c r="N204" s="49">
        <f t="shared" si="4"/>
        <v>0</v>
      </c>
    </row>
    <row r="205" spans="1:14" ht="21.75" customHeight="1">
      <c r="A205" s="400">
        <f>IF('6-3표준조사 2'!R304="모두베기",1,)</f>
        <v>1</v>
      </c>
      <c r="B205" s="1955"/>
      <c r="C205" s="76" t="s">
        <v>767</v>
      </c>
      <c r="D205" s="77">
        <f>D203</f>
        <v>4</v>
      </c>
      <c r="E205" s="78" t="s">
        <v>547</v>
      </c>
      <c r="F205" s="79">
        <v>8.3999999999999995E-3</v>
      </c>
      <c r="G205" s="78" t="s">
        <v>548</v>
      </c>
      <c r="H205" s="80"/>
      <c r="I205" s="78"/>
      <c r="J205" s="81">
        <f>'7-1 단가조사'!L14</f>
        <v>610000</v>
      </c>
      <c r="K205" s="82" t="s">
        <v>544</v>
      </c>
      <c r="L205" s="83"/>
      <c r="M205" s="84">
        <f>ROUNDDOWN(D205*F205*J205,)</f>
        <v>20496</v>
      </c>
      <c r="N205" s="49">
        <f t="shared" si="4"/>
        <v>0</v>
      </c>
    </row>
    <row r="206" spans="1:14" ht="21.75" hidden="1" customHeight="1">
      <c r="A206" s="400">
        <f>IF('6-3표준조사 2'!R304="맹아제거",1,)</f>
        <v>0</v>
      </c>
      <c r="B206" s="1955"/>
      <c r="C206" s="57" t="s">
        <v>550</v>
      </c>
      <c r="D206" s="60"/>
      <c r="E206" s="59"/>
      <c r="F206" s="60"/>
      <c r="G206" s="59"/>
      <c r="H206" s="60"/>
      <c r="I206" s="59"/>
      <c r="J206" s="61"/>
      <c r="K206" s="62"/>
      <c r="L206" s="102"/>
      <c r="M206" s="64">
        <f>M207</f>
        <v>0</v>
      </c>
      <c r="N206" s="49">
        <f t="shared" si="4"/>
        <v>0</v>
      </c>
    </row>
    <row r="207" spans="1:14" ht="21.75" hidden="1" customHeight="1">
      <c r="A207" s="400">
        <f>IF('6-3표준조사 2'!R304="맹아제거",1,)</f>
        <v>0</v>
      </c>
      <c r="B207" s="1955"/>
      <c r="C207" s="65" t="s">
        <v>760</v>
      </c>
      <c r="D207" s="103"/>
      <c r="E207" s="67"/>
      <c r="F207" s="68"/>
      <c r="G207" s="67"/>
      <c r="H207" s="68"/>
      <c r="I207" s="67"/>
      <c r="J207" s="69"/>
      <c r="K207" s="70"/>
      <c r="L207" s="71">
        <f>M225/100</f>
        <v>0</v>
      </c>
      <c r="M207" s="72">
        <f>ROUNDDOWN((H208*J208)+(H208*J208*L207),)</f>
        <v>0</v>
      </c>
      <c r="N207" s="49">
        <f t="shared" si="4"/>
        <v>0</v>
      </c>
    </row>
    <row r="208" spans="1:14" ht="21.75" hidden="1" customHeight="1">
      <c r="A208" s="400">
        <f>IF('6-3표준조사 2'!R304="맹아제거",1,)</f>
        <v>0</v>
      </c>
      <c r="B208" s="1955"/>
      <c r="C208" s="65" t="s">
        <v>768</v>
      </c>
      <c r="D208" s="103">
        <v>0</v>
      </c>
      <c r="E208" s="67" t="s">
        <v>510</v>
      </c>
      <c r="F208" s="68">
        <v>0.2</v>
      </c>
      <c r="G208" s="67" t="s">
        <v>511</v>
      </c>
      <c r="H208" s="68">
        <f>ROUND(D208/100*F208,2)</f>
        <v>0</v>
      </c>
      <c r="I208" s="67" t="s">
        <v>509</v>
      </c>
      <c r="J208" s="69">
        <f>'7-1 단가조사'!L7</f>
        <v>172068</v>
      </c>
      <c r="K208" s="70" t="s">
        <v>539</v>
      </c>
      <c r="L208" s="71">
        <f>M225/100</f>
        <v>0</v>
      </c>
      <c r="M208" s="72"/>
      <c r="N208" s="49">
        <f t="shared" si="4"/>
        <v>0</v>
      </c>
    </row>
    <row r="209" spans="1:14" ht="21.75" hidden="1" customHeight="1">
      <c r="A209" s="400">
        <f>IF(H182&gt;0,1,)</f>
        <v>0</v>
      </c>
      <c r="B209" s="1954" t="s">
        <v>514</v>
      </c>
      <c r="C209" s="57" t="s">
        <v>551</v>
      </c>
      <c r="D209" s="60"/>
      <c r="E209" s="59"/>
      <c r="F209" s="60"/>
      <c r="G209" s="59"/>
      <c r="H209" s="60"/>
      <c r="I209" s="59"/>
      <c r="J209" s="61"/>
      <c r="K209" s="62"/>
      <c r="L209" s="63"/>
      <c r="M209" s="64">
        <f>SUM(M210,M212,M213)</f>
        <v>1008006</v>
      </c>
      <c r="N209" s="49">
        <f t="shared" si="4"/>
        <v>0</v>
      </c>
    </row>
    <row r="210" spans="1:14" ht="21.75" hidden="1" customHeight="1">
      <c r="A210" s="400">
        <f>IF(H182&gt;0,1,)</f>
        <v>0</v>
      </c>
      <c r="B210" s="1956"/>
      <c r="C210" s="65" t="s">
        <v>769</v>
      </c>
      <c r="D210" s="68"/>
      <c r="E210" s="67"/>
      <c r="F210" s="68"/>
      <c r="G210" s="67"/>
      <c r="H210" s="68"/>
      <c r="I210" s="67"/>
      <c r="J210" s="69"/>
      <c r="K210" s="70"/>
      <c r="L210" s="73"/>
      <c r="M210" s="72">
        <f>M211</f>
        <v>949670</v>
      </c>
      <c r="N210" s="49">
        <f t="shared" si="4"/>
        <v>0</v>
      </c>
    </row>
    <row r="211" spans="1:14" ht="21.75" hidden="1" customHeight="1">
      <c r="A211" s="400">
        <f>IF(H182&gt;0,1,)</f>
        <v>0</v>
      </c>
      <c r="B211" s="1956"/>
      <c r="C211" s="65" t="s">
        <v>770</v>
      </c>
      <c r="D211" s="68"/>
      <c r="E211" s="67"/>
      <c r="F211" s="68"/>
      <c r="G211" s="67"/>
      <c r="H211" s="68"/>
      <c r="I211" s="67"/>
      <c r="J211" s="69"/>
      <c r="K211" s="70"/>
      <c r="L211" s="73"/>
      <c r="M211" s="72">
        <f>M186+M189+M197+M207</f>
        <v>949670</v>
      </c>
      <c r="N211" s="49">
        <f t="shared" si="4"/>
        <v>0</v>
      </c>
    </row>
    <row r="212" spans="1:14" ht="21.75" hidden="1" customHeight="1">
      <c r="A212" s="400">
        <f>IF(H182&gt;0,1,)</f>
        <v>0</v>
      </c>
      <c r="B212" s="1956"/>
      <c r="C212" s="65" t="s">
        <v>771</v>
      </c>
      <c r="D212" s="68"/>
      <c r="E212" s="67"/>
      <c r="F212" s="68"/>
      <c r="G212" s="67"/>
      <c r="H212" s="68"/>
      <c r="I212" s="67"/>
      <c r="J212" s="69"/>
      <c r="K212" s="70"/>
      <c r="L212" s="73"/>
      <c r="M212" s="72">
        <f>M192+M202</f>
        <v>37840</v>
      </c>
      <c r="N212" s="49">
        <f t="shared" si="4"/>
        <v>0</v>
      </c>
    </row>
    <row r="213" spans="1:14" ht="21.75" hidden="1" customHeight="1" thickBot="1">
      <c r="A213" s="400">
        <f>IF(H182&gt;0,1,)</f>
        <v>0</v>
      </c>
      <c r="B213" s="1957"/>
      <c r="C213" s="76" t="s">
        <v>772</v>
      </c>
      <c r="D213" s="85"/>
      <c r="E213" s="86"/>
      <c r="F213" s="85"/>
      <c r="G213" s="86"/>
      <c r="H213" s="85"/>
      <c r="I213" s="86"/>
      <c r="J213" s="87"/>
      <c r="K213" s="88"/>
      <c r="L213" s="89"/>
      <c r="M213" s="90">
        <f>M195+M205</f>
        <v>20496</v>
      </c>
      <c r="N213" s="49">
        <f t="shared" si="4"/>
        <v>0</v>
      </c>
    </row>
    <row r="214" spans="1:14" ht="21.75" hidden="1" customHeight="1">
      <c r="A214" s="400">
        <f>IF(H182&gt;0,1,)</f>
        <v>0</v>
      </c>
      <c r="B214" s="1958" t="s">
        <v>515</v>
      </c>
      <c r="C214" s="1958"/>
      <c r="D214" s="1958"/>
      <c r="E214" s="1958"/>
      <c r="F214" s="1958"/>
      <c r="G214" s="1958"/>
      <c r="H214" s="1958"/>
      <c r="I214" s="1958"/>
      <c r="J214" s="1958"/>
      <c r="K214" s="1958"/>
      <c r="L214" s="1958"/>
      <c r="M214" s="1958"/>
      <c r="N214" s="49">
        <f t="shared" si="4"/>
        <v>0</v>
      </c>
    </row>
    <row r="215" spans="1:14" ht="21.75" hidden="1" customHeight="1">
      <c r="A215" s="400">
        <f>IF(H182&gt;0,1,)</f>
        <v>0</v>
      </c>
      <c r="B215" s="1959" t="s">
        <v>516</v>
      </c>
      <c r="C215" s="1959"/>
      <c r="D215" s="1959"/>
      <c r="E215" s="1959"/>
      <c r="F215" s="1959"/>
      <c r="G215" s="1959"/>
      <c r="H215" s="1959"/>
      <c r="I215" s="1959"/>
      <c r="J215" s="1959"/>
      <c r="K215" s="1959"/>
      <c r="L215" s="1959"/>
      <c r="M215" s="1959"/>
      <c r="N215" s="49">
        <f t="shared" si="4"/>
        <v>0</v>
      </c>
    </row>
    <row r="216" spans="1:14" ht="21.75" hidden="1" customHeight="1">
      <c r="A216" s="400">
        <f>IF(H182&gt;0,1,)</f>
        <v>0</v>
      </c>
      <c r="B216" s="91" t="s">
        <v>517</v>
      </c>
      <c r="C216" s="92" t="s">
        <v>1025</v>
      </c>
      <c r="D216" s="439">
        <f>'6-3표준조사 2'!Q310</f>
        <v>50</v>
      </c>
      <c r="E216" s="91" t="s">
        <v>510</v>
      </c>
      <c r="F216" s="633"/>
      <c r="G216" s="91"/>
      <c r="H216" s="94"/>
      <c r="I216" s="95"/>
      <c r="J216" s="95"/>
      <c r="K216" s="95"/>
      <c r="L216" s="96"/>
      <c r="M216" s="95"/>
      <c r="N216" s="49">
        <f t="shared" si="4"/>
        <v>0</v>
      </c>
    </row>
    <row r="217" spans="1:14" ht="21.75" hidden="1" customHeight="1">
      <c r="B217" s="91" t="s">
        <v>518</v>
      </c>
      <c r="C217" s="92" t="s">
        <v>759</v>
      </c>
      <c r="D217" s="1960">
        <f>'6-3표준조사 2'!S310</f>
        <v>0</v>
      </c>
      <c r="E217" s="1960"/>
      <c r="F217" s="633"/>
      <c r="G217" s="91"/>
      <c r="H217" s="94"/>
      <c r="I217" s="95"/>
      <c r="J217" s="95"/>
      <c r="K217" s="95"/>
      <c r="L217" s="96"/>
      <c r="M217" s="95"/>
      <c r="N217" s="49">
        <f t="shared" si="4"/>
        <v>0</v>
      </c>
    </row>
    <row r="218" spans="1:14" ht="21.75" hidden="1" customHeight="1">
      <c r="B218" s="91" t="s">
        <v>517</v>
      </c>
      <c r="C218" s="92" t="s">
        <v>962</v>
      </c>
      <c r="D218" s="1968" t="str">
        <f>'6-3표준조사 2'!R306</f>
        <v>2년차</v>
      </c>
      <c r="E218" s="1968"/>
      <c r="F218" s="97"/>
      <c r="G218" s="97"/>
      <c r="H218" s="94"/>
      <c r="I218" s="95"/>
      <c r="J218" s="95"/>
      <c r="K218" s="95"/>
      <c r="L218" s="96"/>
      <c r="M218" s="95"/>
      <c r="N218" s="49">
        <f t="shared" si="4"/>
        <v>0</v>
      </c>
    </row>
    <row r="219" spans="1:14" ht="21.75" hidden="1" customHeight="1">
      <c r="A219" s="400">
        <f>IF(H182&gt;0,1,)</f>
        <v>0</v>
      </c>
      <c r="B219" s="1959" t="s">
        <v>773</v>
      </c>
      <c r="C219" s="1959"/>
      <c r="D219" s="1959"/>
      <c r="E219" s="1959"/>
      <c r="F219" s="1959"/>
      <c r="G219" s="1959"/>
      <c r="H219" s="1959"/>
      <c r="I219" s="1959"/>
      <c r="J219" s="1959"/>
      <c r="K219" s="1959"/>
      <c r="L219" s="1959"/>
      <c r="M219" s="1959"/>
      <c r="N219" s="49">
        <f t="shared" si="4"/>
        <v>0</v>
      </c>
    </row>
    <row r="220" spans="1:14" ht="21.75" hidden="1" customHeight="1">
      <c r="A220" s="400">
        <f>IF(H182&gt;0,1,)</f>
        <v>0</v>
      </c>
      <c r="B220" s="1969" t="s">
        <v>501</v>
      </c>
      <c r="C220" s="1969"/>
      <c r="D220" s="1970" t="s">
        <v>805</v>
      </c>
      <c r="E220" s="1970"/>
      <c r="F220" s="1970"/>
      <c r="G220" s="1970"/>
      <c r="H220" s="1970"/>
      <c r="I220" s="1971" t="s">
        <v>806</v>
      </c>
      <c r="J220" s="1971"/>
      <c r="K220" s="1971"/>
      <c r="L220" s="1971"/>
      <c r="M220" s="1971"/>
      <c r="N220" s="49">
        <f t="shared" si="4"/>
        <v>0</v>
      </c>
    </row>
    <row r="221" spans="1:14" ht="21.75" hidden="1" customHeight="1">
      <c r="A221" s="400">
        <f>IF(H182&gt;0,1,)</f>
        <v>0</v>
      </c>
      <c r="B221" s="1969"/>
      <c r="C221" s="1969"/>
      <c r="D221" s="1970"/>
      <c r="E221" s="1970"/>
      <c r="F221" s="1970"/>
      <c r="G221" s="1970"/>
      <c r="H221" s="1970"/>
      <c r="I221" s="98" t="s">
        <v>807</v>
      </c>
      <c r="J221" s="632" t="s">
        <v>494</v>
      </c>
      <c r="K221" s="632" t="s">
        <v>495</v>
      </c>
      <c r="L221" s="99" t="s">
        <v>496</v>
      </c>
      <c r="M221" s="632" t="s">
        <v>794</v>
      </c>
      <c r="N221" s="49">
        <f t="shared" si="4"/>
        <v>0</v>
      </c>
    </row>
    <row r="222" spans="1:14" ht="21.75" hidden="1" customHeight="1">
      <c r="A222" s="400">
        <f>IF(H182&gt;0,1,)</f>
        <v>0</v>
      </c>
      <c r="B222" s="1950" t="s">
        <v>531</v>
      </c>
      <c r="C222" s="1950"/>
      <c r="D222" s="1951" t="str">
        <f>'6-3표준조사 2'!P306</f>
        <v>중 (15˚ ~ 30˚)</v>
      </c>
      <c r="E222" s="1951"/>
      <c r="F222" s="1951"/>
      <c r="G222" s="1951"/>
      <c r="H222" s="1951"/>
      <c r="I222" s="634"/>
      <c r="J222" s="634" t="str">
        <f>IF(A185=0,"",IF(D222="완 (15˚ 이하)",0,IF(D222="중 (15˚ ~ 30˚)",5,IF(D222="급 (30˚ 초과)",10))))</f>
        <v/>
      </c>
      <c r="K222" s="634" t="str">
        <f>IF(A188=0,"",IF(D222="완 (15˚ 이하)",0,IF(D222="중 (15˚ ~ 30˚)",5,IF(D222="급 (30˚ 초과)",10))))</f>
        <v/>
      </c>
      <c r="L222" s="634">
        <f>IF(A196=0,"",IF(D222="완 (15˚ 이하)",0,IF(D222="중 (15˚ ~ 30˚)",5,IF(D222="급 (30˚ 초과)",10))))</f>
        <v>5</v>
      </c>
      <c r="M222" s="634" t="str">
        <f>IF(A206=0,"",IF(D222="완 (15˚ 이하)",0,IF(D222="중 (15˚ ~ 30˚)",5,IF(D222="급 (30˚ 초과)",10))))</f>
        <v/>
      </c>
      <c r="N222" s="49">
        <f t="shared" si="4"/>
        <v>0</v>
      </c>
    </row>
    <row r="223" spans="1:14" ht="21.75" hidden="1" customHeight="1">
      <c r="A223" s="400">
        <f>IF(H182&gt;0,1,)</f>
        <v>0</v>
      </c>
      <c r="B223" s="1972" t="s">
        <v>520</v>
      </c>
      <c r="C223" s="1972"/>
      <c r="D223" s="1951" t="str">
        <f>'6-3표준조사 2'!R306</f>
        <v>2년차</v>
      </c>
      <c r="E223" s="1951"/>
      <c r="F223" s="1951"/>
      <c r="G223" s="1951"/>
      <c r="H223" s="1951"/>
      <c r="I223" s="634"/>
      <c r="J223" s="634"/>
      <c r="K223" s="634" t="str">
        <f>IF(A188=0,"",IF(D223="당해 년도",0,IF(D223="2년차",5,IF(D223="3년차 이상",10))))</f>
        <v/>
      </c>
      <c r="L223" s="634"/>
      <c r="M223" s="634"/>
      <c r="N223" s="49">
        <f t="shared" si="4"/>
        <v>0</v>
      </c>
    </row>
    <row r="224" spans="1:14" ht="21.75" hidden="1" customHeight="1">
      <c r="A224" s="400">
        <f>IF(H182&gt;0,1,)</f>
        <v>0</v>
      </c>
      <c r="B224" s="1950" t="s">
        <v>519</v>
      </c>
      <c r="C224" s="1950"/>
      <c r="D224" s="1951" t="str">
        <f>'6-3표준조사 2'!Q306</f>
        <v>개소당3ha이상</v>
      </c>
      <c r="E224" s="1951"/>
      <c r="F224" s="1951"/>
      <c r="G224" s="1951"/>
      <c r="H224" s="1951"/>
      <c r="I224" s="1409"/>
      <c r="J224" s="1409" t="str">
        <f>IF(A185=0,"",IF(D224="개소당3ha이상",0,IF(D224="개소당1~3ha미만 ",5,IF(D224="개소당1ha미만",10))))</f>
        <v/>
      </c>
      <c r="K224" s="1409" t="str">
        <f>IF(A188=0,"",IF(D224="개소당3ha이상",0,IF(D224="개소당1~3ha미만 ",5,IF(D224="개소당1ha미만",10))))</f>
        <v/>
      </c>
      <c r="L224" s="1409">
        <f>IF(A196=0,"",IF(D224="개소당3ha이상",0,IF(D224="개소당1~3ha미만 ",5,IF(D224="개소당1ha미만",10))))</f>
        <v>0</v>
      </c>
      <c r="M224" s="1409" t="str">
        <f>IF(A206=0,"",IF(D224="개소당3ha이상",0,IF(D224="개소당1~3ha미만 ",5,IF(D224="개소당1ha미만",10))))</f>
        <v/>
      </c>
      <c r="N224" s="49">
        <f t="shared" si="4"/>
        <v>0</v>
      </c>
    </row>
    <row r="225" spans="1:14" ht="21.75" hidden="1" customHeight="1">
      <c r="A225" s="400">
        <f>IF(H182&gt;0,1,)</f>
        <v>0</v>
      </c>
      <c r="B225" s="1950" t="s">
        <v>514</v>
      </c>
      <c r="C225" s="1950"/>
      <c r="D225" s="1951"/>
      <c r="E225" s="1951"/>
      <c r="F225" s="1951"/>
      <c r="G225" s="1951"/>
      <c r="H225" s="1951"/>
      <c r="I225" s="634">
        <f>SUM(I222:I224)</f>
        <v>0</v>
      </c>
      <c r="J225" s="634">
        <f>SUM(J222:J224)</f>
        <v>0</v>
      </c>
      <c r="K225" s="634">
        <f>SUM(K222:K224)</f>
        <v>0</v>
      </c>
      <c r="L225" s="634">
        <f>SUM(L222:L224)</f>
        <v>5</v>
      </c>
      <c r="M225" s="634">
        <f>SUM(M222:M224)</f>
        <v>0</v>
      </c>
      <c r="N225" s="49">
        <f t="shared" si="4"/>
        <v>0</v>
      </c>
    </row>
    <row r="226" spans="1:14" ht="35.1" hidden="1" customHeight="1" thickBot="1">
      <c r="A226" s="400">
        <f>IF(H227&gt;0,1,)</f>
        <v>0</v>
      </c>
      <c r="B226" s="1943" t="s">
        <v>758</v>
      </c>
      <c r="C226" s="1943"/>
      <c r="D226" s="1943"/>
      <c r="E226" s="1943"/>
      <c r="F226" s="1943"/>
      <c r="G226" s="1943"/>
      <c r="H226" s="1943"/>
      <c r="I226" s="1943"/>
      <c r="J226" s="1943"/>
      <c r="K226" s="1943"/>
      <c r="L226" s="1943"/>
      <c r="M226" s="1943"/>
      <c r="N226" s="49">
        <f>IF(H$227&gt;0,6,)</f>
        <v>0</v>
      </c>
    </row>
    <row r="227" spans="1:14" ht="24.95" hidden="1" customHeight="1">
      <c r="A227" s="400">
        <f>IF(H227&gt;0,1,)</f>
        <v>0</v>
      </c>
      <c r="B227" s="1944" t="s">
        <v>774</v>
      </c>
      <c r="C227" s="1945"/>
      <c r="D227" s="1946" t="str">
        <f>CONCATENATE('6-3표준조사 2'!K379,"임반")</f>
        <v>임반</v>
      </c>
      <c r="E227" s="1946"/>
      <c r="F227" s="1946" t="str">
        <f>CONCATENATE('6-3표준조사 2'!L379,"소반")</f>
        <v>소반</v>
      </c>
      <c r="G227" s="1946"/>
      <c r="H227" s="1947">
        <f>'6-3표준조사 2'!Q379</f>
        <v>0</v>
      </c>
      <c r="I227" s="1947"/>
      <c r="J227" s="50"/>
      <c r="K227" s="51" t="s">
        <v>500</v>
      </c>
      <c r="L227" s="1948" t="str">
        <f>+'6-3표준조사 2'!R379</f>
        <v>모두베기</v>
      </c>
      <c r="M227" s="1949"/>
      <c r="N227" s="49">
        <f t="shared" ref="N227:N270" si="5">IF(H$227&gt;0,6,)</f>
        <v>0</v>
      </c>
    </row>
    <row r="228" spans="1:14" ht="21.75" hidden="1" customHeight="1">
      <c r="A228" s="400">
        <f>IF(H227&gt;0,1,)</f>
        <v>0</v>
      </c>
      <c r="B228" s="1961" t="s">
        <v>501</v>
      </c>
      <c r="C228" s="1962"/>
      <c r="D228" s="1963" t="s">
        <v>502</v>
      </c>
      <c r="E228" s="1962"/>
      <c r="F228" s="1964" t="s">
        <v>503</v>
      </c>
      <c r="G228" s="1965"/>
      <c r="H228" s="1964" t="s">
        <v>504</v>
      </c>
      <c r="I228" s="1965"/>
      <c r="J228" s="1963" t="s">
        <v>505</v>
      </c>
      <c r="K228" s="1962"/>
      <c r="L228" s="1966" t="s">
        <v>775</v>
      </c>
      <c r="M228" s="1952"/>
      <c r="N228" s="49">
        <f t="shared" si="5"/>
        <v>0</v>
      </c>
    </row>
    <row r="229" spans="1:14" ht="21.75" hidden="1" customHeight="1">
      <c r="A229" s="400">
        <f>IF(H227&gt;0,1,)</f>
        <v>0</v>
      </c>
      <c r="B229" s="52"/>
      <c r="C229" s="53" t="s">
        <v>506</v>
      </c>
      <c r="D229" s="54"/>
      <c r="E229" s="55" t="s">
        <v>507</v>
      </c>
      <c r="F229" s="54"/>
      <c r="G229" s="55" t="s">
        <v>507</v>
      </c>
      <c r="H229" s="54"/>
      <c r="I229" s="55" t="s">
        <v>507</v>
      </c>
      <c r="J229" s="56"/>
      <c r="K229" s="55" t="s">
        <v>508</v>
      </c>
      <c r="L229" s="1967"/>
      <c r="M229" s="1953"/>
      <c r="N229" s="49">
        <f t="shared" si="5"/>
        <v>0</v>
      </c>
    </row>
    <row r="230" spans="1:14" ht="21.75" hidden="1" customHeight="1">
      <c r="A230" s="400">
        <f>IF('6-3표준조사 2'!R379="둘레베기",1,)</f>
        <v>0</v>
      </c>
      <c r="B230" s="1954" t="s">
        <v>506</v>
      </c>
      <c r="C230" s="57" t="s">
        <v>538</v>
      </c>
      <c r="D230" s="60"/>
      <c r="E230" s="59"/>
      <c r="F230" s="60"/>
      <c r="G230" s="59"/>
      <c r="H230" s="60"/>
      <c r="I230" s="59"/>
      <c r="J230" s="61"/>
      <c r="K230" s="62"/>
      <c r="L230" s="102"/>
      <c r="M230" s="64">
        <f>M231</f>
        <v>0</v>
      </c>
      <c r="N230" s="49">
        <f t="shared" si="5"/>
        <v>0</v>
      </c>
    </row>
    <row r="231" spans="1:14" ht="21.75" hidden="1" customHeight="1">
      <c r="A231" s="400">
        <f>IF('6-3표준조사 2'!R379="둘레베기",1,)</f>
        <v>0</v>
      </c>
      <c r="B231" s="1955"/>
      <c r="C231" s="65" t="s">
        <v>760</v>
      </c>
      <c r="D231" s="103"/>
      <c r="E231" s="67"/>
      <c r="F231" s="68"/>
      <c r="G231" s="67"/>
      <c r="H231" s="68"/>
      <c r="I231" s="67"/>
      <c r="J231" s="69"/>
      <c r="K231" s="70"/>
      <c r="L231" s="71">
        <f>J270/100</f>
        <v>0</v>
      </c>
      <c r="M231" s="72">
        <f>ROUNDDOWN((H232*J232)+(H232*J232*L231),)</f>
        <v>0</v>
      </c>
      <c r="N231" s="49">
        <f t="shared" si="5"/>
        <v>0</v>
      </c>
    </row>
    <row r="232" spans="1:14" ht="21.75" hidden="1" customHeight="1">
      <c r="A232" s="400">
        <f>IF('6-3표준조사 2'!R379="둘레베기",1,)</f>
        <v>0</v>
      </c>
      <c r="B232" s="1955"/>
      <c r="C232" s="65" t="s">
        <v>761</v>
      </c>
      <c r="D232" s="103">
        <f>IF(A232&gt;0,D261,)</f>
        <v>0</v>
      </c>
      <c r="E232" s="67" t="s">
        <v>510</v>
      </c>
      <c r="F232" s="68">
        <v>0.18</v>
      </c>
      <c r="G232" s="67" t="s">
        <v>511</v>
      </c>
      <c r="H232" s="68">
        <f>ROUND(D232/100*F232,2)</f>
        <v>0</v>
      </c>
      <c r="I232" s="67" t="s">
        <v>509</v>
      </c>
      <c r="J232" s="69">
        <f>'7-1 단가조사'!L7</f>
        <v>172068</v>
      </c>
      <c r="K232" s="70" t="s">
        <v>539</v>
      </c>
      <c r="L232" s="71"/>
      <c r="M232" s="72"/>
      <c r="N232" s="49">
        <f t="shared" si="5"/>
        <v>0</v>
      </c>
    </row>
    <row r="233" spans="1:14" ht="21.75" hidden="1" customHeight="1">
      <c r="A233" s="400">
        <f>IF('6-3표준조사 2'!R379="줄베기",1,)</f>
        <v>0</v>
      </c>
      <c r="B233" s="1955"/>
      <c r="C233" s="57" t="s">
        <v>540</v>
      </c>
      <c r="D233" s="60"/>
      <c r="E233" s="59"/>
      <c r="F233" s="60"/>
      <c r="G233" s="59"/>
      <c r="H233" s="60"/>
      <c r="I233" s="59"/>
      <c r="J233" s="61"/>
      <c r="K233" s="62"/>
      <c r="L233" s="104"/>
      <c r="M233" s="64">
        <f>SUM(M234+M237+M240)</f>
        <v>0</v>
      </c>
      <c r="N233" s="49">
        <f t="shared" si="5"/>
        <v>0</v>
      </c>
    </row>
    <row r="234" spans="1:14" ht="21.75" hidden="1" customHeight="1">
      <c r="A234" s="400">
        <f>IF('6-3표준조사 2'!R379="줄베기",1,)</f>
        <v>0</v>
      </c>
      <c r="B234" s="1955"/>
      <c r="C234" s="65" t="s">
        <v>760</v>
      </c>
      <c r="D234" s="66"/>
      <c r="E234" s="67"/>
      <c r="F234" s="68"/>
      <c r="G234" s="67"/>
      <c r="H234" s="68"/>
      <c r="I234" s="67"/>
      <c r="J234" s="69"/>
      <c r="K234" s="70"/>
      <c r="L234" s="71">
        <f>K270/100</f>
        <v>0</v>
      </c>
      <c r="M234" s="72">
        <f>ROUNDDOWN((M235+M236)+((M235+M236)*L234),0)</f>
        <v>0</v>
      </c>
      <c r="N234" s="49">
        <f t="shared" si="5"/>
        <v>0</v>
      </c>
    </row>
    <row r="235" spans="1:14" ht="21.75" hidden="1" customHeight="1">
      <c r="A235" s="400">
        <f>IF('6-3표준조사 2'!R379="줄베기",1,)</f>
        <v>0</v>
      </c>
      <c r="B235" s="1955"/>
      <c r="C235" s="65" t="s">
        <v>762</v>
      </c>
      <c r="D235" s="66">
        <f>IF(A235&gt;0,D261,)</f>
        <v>0</v>
      </c>
      <c r="E235" s="67" t="s">
        <v>510</v>
      </c>
      <c r="F235" s="68">
        <v>7.0000000000000007E-2</v>
      </c>
      <c r="G235" s="67" t="s">
        <v>511</v>
      </c>
      <c r="H235" s="68">
        <f>ROUND(D235/100*F235,2)</f>
        <v>0</v>
      </c>
      <c r="I235" s="67" t="s">
        <v>509</v>
      </c>
      <c r="J235" s="69">
        <f>'7-1 단가조사'!L7</f>
        <v>172068</v>
      </c>
      <c r="K235" s="70" t="s">
        <v>539</v>
      </c>
      <c r="L235" s="71"/>
      <c r="M235" s="72">
        <f>ROUNDDOWN(H235*J235,)</f>
        <v>0</v>
      </c>
      <c r="N235" s="49">
        <f t="shared" si="5"/>
        <v>0</v>
      </c>
    </row>
    <row r="236" spans="1:14" ht="21.75" hidden="1" customHeight="1">
      <c r="A236" s="400">
        <f>IF('6-3표준조사 2'!R379="줄베기",1,)</f>
        <v>0</v>
      </c>
      <c r="B236" s="1955"/>
      <c r="C236" s="65" t="s">
        <v>763</v>
      </c>
      <c r="D236" s="75">
        <f>IF(A236&gt;0,1,)</f>
        <v>0</v>
      </c>
      <c r="E236" s="67" t="s">
        <v>406</v>
      </c>
      <c r="F236" s="68">
        <f>IF(D261&lt;=1500,$Q$8,IF(D261&gt;2999,$Q$10,$Q$9))</f>
        <v>1.5</v>
      </c>
      <c r="G236" s="67" t="s">
        <v>541</v>
      </c>
      <c r="H236" s="68">
        <f>ROUND(D236*F236,2)</f>
        <v>0</v>
      </c>
      <c r="I236" s="67" t="s">
        <v>509</v>
      </c>
      <c r="J236" s="69">
        <f>'7-1 단가조사'!L6</f>
        <v>226112</v>
      </c>
      <c r="K236" s="70" t="s">
        <v>542</v>
      </c>
      <c r="L236" s="71"/>
      <c r="M236" s="72">
        <f>ROUNDDOWN(H236*J236,)</f>
        <v>0</v>
      </c>
      <c r="N236" s="49">
        <f t="shared" si="5"/>
        <v>0</v>
      </c>
    </row>
    <row r="237" spans="1:14" ht="21.75" hidden="1" customHeight="1">
      <c r="A237" s="400">
        <f>IF('6-3표준조사 2'!R379="줄베기",1,)</f>
        <v>0</v>
      </c>
      <c r="B237" s="1955"/>
      <c r="C237" s="65" t="s">
        <v>764</v>
      </c>
      <c r="D237" s="66"/>
      <c r="E237" s="67"/>
      <c r="F237" s="68"/>
      <c r="G237" s="67"/>
      <c r="H237" s="68"/>
      <c r="I237" s="67"/>
      <c r="J237" s="69"/>
      <c r="K237" s="70"/>
      <c r="L237" s="73"/>
      <c r="M237" s="72">
        <f>M238+M239</f>
        <v>0</v>
      </c>
      <c r="N237" s="49">
        <f t="shared" si="5"/>
        <v>0</v>
      </c>
    </row>
    <row r="238" spans="1:14" ht="21.75" hidden="1" customHeight="1">
      <c r="A238" s="400">
        <f>IF('6-3표준조사 2'!R379="줄베기",1,)</f>
        <v>0</v>
      </c>
      <c r="B238" s="1955"/>
      <c r="C238" s="65" t="s">
        <v>765</v>
      </c>
      <c r="D238" s="75">
        <f>H236</f>
        <v>0</v>
      </c>
      <c r="E238" s="67" t="s">
        <v>541</v>
      </c>
      <c r="F238" s="68">
        <v>5</v>
      </c>
      <c r="G238" s="67" t="s">
        <v>512</v>
      </c>
      <c r="H238" s="68">
        <f>ROUND(D238*F238,2)</f>
        <v>0</v>
      </c>
      <c r="I238" s="67" t="s">
        <v>513</v>
      </c>
      <c r="J238" s="69">
        <f>'7-1 단가조사'!L11</f>
        <v>1720</v>
      </c>
      <c r="K238" s="70" t="s">
        <v>543</v>
      </c>
      <c r="L238" s="73"/>
      <c r="M238" s="72">
        <f>ROUNDDOWN(H238*J238,)</f>
        <v>0</v>
      </c>
      <c r="N238" s="49">
        <f t="shared" si="5"/>
        <v>0</v>
      </c>
    </row>
    <row r="239" spans="1:14" ht="21.75" hidden="1" customHeight="1">
      <c r="A239" s="400">
        <f>IF('6-3표준조사 2'!R379="줄베기",1,)</f>
        <v>0</v>
      </c>
      <c r="B239" s="1955"/>
      <c r="C239" s="65" t="s">
        <v>766</v>
      </c>
      <c r="D239" s="66">
        <f>M238</f>
        <v>0</v>
      </c>
      <c r="E239" s="67" t="s">
        <v>545</v>
      </c>
      <c r="F239" s="68">
        <v>0.1</v>
      </c>
      <c r="G239" s="67" t="s">
        <v>546</v>
      </c>
      <c r="H239" s="68"/>
      <c r="I239" s="67"/>
      <c r="J239" s="69"/>
      <c r="K239" s="70"/>
      <c r="L239" s="73"/>
      <c r="M239" s="72">
        <f>ROUNDDOWN(D239*F239,)</f>
        <v>0</v>
      </c>
      <c r="N239" s="49">
        <f t="shared" si="5"/>
        <v>0</v>
      </c>
    </row>
    <row r="240" spans="1:14" ht="21.75" hidden="1" customHeight="1">
      <c r="A240" s="400">
        <f>IF('6-3표준조사 2'!R379="줄베기",1,)</f>
        <v>0</v>
      </c>
      <c r="B240" s="1955"/>
      <c r="C240" s="105" t="s">
        <v>767</v>
      </c>
      <c r="D240" s="106">
        <f>D238</f>
        <v>0</v>
      </c>
      <c r="E240" s="107" t="s">
        <v>547</v>
      </c>
      <c r="F240" s="108">
        <v>8.3999999999999995E-3</v>
      </c>
      <c r="G240" s="107" t="s">
        <v>548</v>
      </c>
      <c r="H240" s="109"/>
      <c r="I240" s="107"/>
      <c r="J240" s="110">
        <f>'7-1 단가조사'!L14</f>
        <v>610000</v>
      </c>
      <c r="K240" s="111" t="s">
        <v>544</v>
      </c>
      <c r="L240" s="112"/>
      <c r="M240" s="113">
        <f>ROUNDDOWN(D240*F240*J240,)</f>
        <v>0</v>
      </c>
      <c r="N240" s="49">
        <f t="shared" si="5"/>
        <v>0</v>
      </c>
    </row>
    <row r="241" spans="1:14" ht="21.75" customHeight="1">
      <c r="A241" s="400">
        <f>IF('6-3표준조사 2'!R379="모두베기",1,)</f>
        <v>1</v>
      </c>
      <c r="B241" s="1955"/>
      <c r="C241" s="57" t="s">
        <v>549</v>
      </c>
      <c r="D241" s="58"/>
      <c r="E241" s="59"/>
      <c r="F241" s="60"/>
      <c r="G241" s="59"/>
      <c r="H241" s="60"/>
      <c r="I241" s="59"/>
      <c r="J241" s="61"/>
      <c r="K241" s="62"/>
      <c r="L241" s="63"/>
      <c r="M241" s="64">
        <f>M242+M247+M250</f>
        <v>1260008</v>
      </c>
      <c r="N241" s="49">
        <f t="shared" si="5"/>
        <v>0</v>
      </c>
    </row>
    <row r="242" spans="1:14" ht="21.75" customHeight="1">
      <c r="A242" s="400">
        <f>IF('6-3표준조사 2'!R379="모두베기",1,)</f>
        <v>1</v>
      </c>
      <c r="B242" s="1955"/>
      <c r="C242" s="65" t="s">
        <v>760</v>
      </c>
      <c r="D242" s="66"/>
      <c r="E242" s="67"/>
      <c r="F242" s="68"/>
      <c r="G242" s="67"/>
      <c r="H242" s="68"/>
      <c r="I242" s="67"/>
      <c r="J242" s="69"/>
      <c r="K242" s="70"/>
      <c r="L242" s="71">
        <f>L270/100</f>
        <v>0.05</v>
      </c>
      <c r="M242" s="72">
        <f>M243+M244+M245+M246</f>
        <v>1187088</v>
      </c>
      <c r="N242" s="49">
        <f t="shared" si="5"/>
        <v>0</v>
      </c>
    </row>
    <row r="243" spans="1:14" ht="21.75" customHeight="1">
      <c r="A243" s="400">
        <f>IF('6-3표준조사 2'!R379="모두베기",1,)</f>
        <v>1</v>
      </c>
      <c r="B243" s="1955"/>
      <c r="C243" s="65" t="s">
        <v>762</v>
      </c>
      <c r="D243" s="1439"/>
      <c r="E243" s="67" t="s">
        <v>510</v>
      </c>
      <c r="F243" s="68">
        <v>7.0000000000000007E-2</v>
      </c>
      <c r="G243" s="67" t="s">
        <v>511</v>
      </c>
      <c r="H243" s="68">
        <f>ROUND(D243/100*F243,2)</f>
        <v>0</v>
      </c>
      <c r="I243" s="67" t="s">
        <v>509</v>
      </c>
      <c r="J243" s="69">
        <f>'7-1 단가조사'!L7</f>
        <v>172068</v>
      </c>
      <c r="K243" s="70" t="s">
        <v>539</v>
      </c>
      <c r="L243" s="73"/>
      <c r="M243" s="72">
        <f>ROUNDDOWN(ROUND((H243+(H243*(L242))),2)*J243,0)</f>
        <v>0</v>
      </c>
      <c r="N243" s="49">
        <f t="shared" si="5"/>
        <v>0</v>
      </c>
    </row>
    <row r="244" spans="1:14" ht="21.75" customHeight="1">
      <c r="A244" s="400">
        <f>IF('6-3표준조사 2'!R379="모두베기",1,)</f>
        <v>1</v>
      </c>
      <c r="B244" s="1955"/>
      <c r="C244" s="74" t="s">
        <v>965</v>
      </c>
      <c r="D244" s="75">
        <f>IF(A244&gt;0,IF(D263="당해 년도",1,),)</f>
        <v>0</v>
      </c>
      <c r="E244" s="67" t="s">
        <v>406</v>
      </c>
      <c r="F244" s="68">
        <v>3.5</v>
      </c>
      <c r="G244" s="67" t="s">
        <v>541</v>
      </c>
      <c r="H244" s="68">
        <f>ROUND(D244*F244,2)</f>
        <v>0</v>
      </c>
      <c r="I244" s="67" t="s">
        <v>509</v>
      </c>
      <c r="J244" s="69">
        <f>'7-1 단가조사'!L6</f>
        <v>226112</v>
      </c>
      <c r="K244" s="70" t="s">
        <v>542</v>
      </c>
      <c r="L244" s="73"/>
      <c r="M244" s="72">
        <f>ROUNDDOWN(ROUND((H244+(H244*(L242))),2)*J244,0)</f>
        <v>0</v>
      </c>
      <c r="N244" s="49">
        <f t="shared" si="5"/>
        <v>0</v>
      </c>
    </row>
    <row r="245" spans="1:14" ht="21.75" customHeight="1">
      <c r="A245" s="400">
        <f>IF('6-3표준조사 2'!R379="모두베기",1,)</f>
        <v>1</v>
      </c>
      <c r="B245" s="1955"/>
      <c r="C245" s="74" t="s">
        <v>966</v>
      </c>
      <c r="D245" s="75">
        <f>IF(A245&gt;0,IF(D263="2년차",1,),)</f>
        <v>0</v>
      </c>
      <c r="E245" s="67" t="s">
        <v>406</v>
      </c>
      <c r="F245" s="68">
        <v>4</v>
      </c>
      <c r="G245" s="67" t="s">
        <v>541</v>
      </c>
      <c r="H245" s="68">
        <f>ROUND(D245*F245,2)</f>
        <v>0</v>
      </c>
      <c r="I245" s="67" t="s">
        <v>509</v>
      </c>
      <c r="J245" s="69">
        <f>'7-1 단가조사'!L6</f>
        <v>226112</v>
      </c>
      <c r="K245" s="70" t="s">
        <v>542</v>
      </c>
      <c r="L245" s="73"/>
      <c r="M245" s="72">
        <f>ROUNDDOWN(ROUND((H245+(H245*(L242))),2)*J245,0)</f>
        <v>0</v>
      </c>
      <c r="N245" s="49">
        <f t="shared" si="5"/>
        <v>0</v>
      </c>
    </row>
    <row r="246" spans="1:14" ht="21.75" customHeight="1">
      <c r="A246" s="400">
        <f>IF('6-3표준조사 2'!R379="모두베기",1,)</f>
        <v>1</v>
      </c>
      <c r="B246" s="1955"/>
      <c r="C246" s="74" t="s">
        <v>967</v>
      </c>
      <c r="D246" s="75">
        <f>IF(A246&gt;0,IF(D263="3년차 이상",1,),)</f>
        <v>1</v>
      </c>
      <c r="E246" s="67" t="s">
        <v>406</v>
      </c>
      <c r="F246" s="68">
        <v>5</v>
      </c>
      <c r="G246" s="67" t="s">
        <v>541</v>
      </c>
      <c r="H246" s="68">
        <f>ROUND(D246*F246,2)</f>
        <v>5</v>
      </c>
      <c r="I246" s="67" t="s">
        <v>509</v>
      </c>
      <c r="J246" s="69">
        <f>'7-1 단가조사'!L6</f>
        <v>226112</v>
      </c>
      <c r="K246" s="70" t="s">
        <v>542</v>
      </c>
      <c r="L246" s="73"/>
      <c r="M246" s="72">
        <f>ROUNDDOWN(ROUND((H246+(H246*(L242))),2)*J246,0)</f>
        <v>1187088</v>
      </c>
      <c r="N246" s="49">
        <f t="shared" si="5"/>
        <v>0</v>
      </c>
    </row>
    <row r="247" spans="1:14" ht="21.75" customHeight="1">
      <c r="A247" s="400">
        <f>IF('6-3표준조사 2'!R379="모두베기",1,)</f>
        <v>1</v>
      </c>
      <c r="B247" s="1955"/>
      <c r="C247" s="65" t="s">
        <v>764</v>
      </c>
      <c r="D247" s="66"/>
      <c r="E247" s="67"/>
      <c r="F247" s="68"/>
      <c r="G247" s="67"/>
      <c r="H247" s="68"/>
      <c r="I247" s="67"/>
      <c r="J247" s="69"/>
      <c r="K247" s="70"/>
      <c r="L247" s="73"/>
      <c r="M247" s="72">
        <f>M248+M249</f>
        <v>47300</v>
      </c>
      <c r="N247" s="49">
        <f t="shared" si="5"/>
        <v>0</v>
      </c>
    </row>
    <row r="248" spans="1:14" ht="21.75" customHeight="1">
      <c r="A248" s="400">
        <f>IF('6-3표준조사 2'!R379="모두베기",1,)</f>
        <v>1</v>
      </c>
      <c r="B248" s="1955"/>
      <c r="C248" s="65" t="s">
        <v>765</v>
      </c>
      <c r="D248" s="75">
        <f>(H244+H245+H246)</f>
        <v>5</v>
      </c>
      <c r="E248" s="67" t="s">
        <v>541</v>
      </c>
      <c r="F248" s="68">
        <v>5</v>
      </c>
      <c r="G248" s="67" t="s">
        <v>512</v>
      </c>
      <c r="H248" s="68">
        <f>ROUND(D248*F248,2)</f>
        <v>25</v>
      </c>
      <c r="I248" s="67" t="s">
        <v>513</v>
      </c>
      <c r="J248" s="69">
        <f>'7-1 단가조사'!L11</f>
        <v>1720</v>
      </c>
      <c r="K248" s="70" t="s">
        <v>543</v>
      </c>
      <c r="L248" s="73"/>
      <c r="M248" s="72">
        <f>ROUNDDOWN(H248*J248,)</f>
        <v>43000</v>
      </c>
      <c r="N248" s="49">
        <f t="shared" si="5"/>
        <v>0</v>
      </c>
    </row>
    <row r="249" spans="1:14" ht="21.75" customHeight="1">
      <c r="A249" s="400">
        <f>IF('6-3표준조사 2'!R379="모두베기",1,)</f>
        <v>1</v>
      </c>
      <c r="B249" s="1955"/>
      <c r="C249" s="65" t="s">
        <v>766</v>
      </c>
      <c r="D249" s="66">
        <f>M248</f>
        <v>43000</v>
      </c>
      <c r="E249" s="67" t="s">
        <v>545</v>
      </c>
      <c r="F249" s="68">
        <v>0.1</v>
      </c>
      <c r="G249" s="67" t="s">
        <v>546</v>
      </c>
      <c r="H249" s="68"/>
      <c r="I249" s="67"/>
      <c r="J249" s="69"/>
      <c r="K249" s="70"/>
      <c r="L249" s="73"/>
      <c r="M249" s="72">
        <f>ROUNDDOWN(D249*F249,)</f>
        <v>4300</v>
      </c>
      <c r="N249" s="49">
        <f t="shared" si="5"/>
        <v>0</v>
      </c>
    </row>
    <row r="250" spans="1:14" ht="21.75" customHeight="1">
      <c r="A250" s="400">
        <f>IF('6-3표준조사 2'!R379="모두베기",1,)</f>
        <v>1</v>
      </c>
      <c r="B250" s="1955"/>
      <c r="C250" s="76" t="s">
        <v>767</v>
      </c>
      <c r="D250" s="77">
        <f>D248</f>
        <v>5</v>
      </c>
      <c r="E250" s="78" t="s">
        <v>547</v>
      </c>
      <c r="F250" s="79">
        <v>8.3999999999999995E-3</v>
      </c>
      <c r="G250" s="78" t="s">
        <v>548</v>
      </c>
      <c r="H250" s="80"/>
      <c r="I250" s="78"/>
      <c r="J250" s="81">
        <f>'7-1 단가조사'!L14</f>
        <v>610000</v>
      </c>
      <c r="K250" s="82" t="s">
        <v>544</v>
      </c>
      <c r="L250" s="83"/>
      <c r="M250" s="84">
        <f>ROUNDDOWN(D250*F250*J250,)</f>
        <v>25620</v>
      </c>
      <c r="N250" s="49">
        <f t="shared" si="5"/>
        <v>0</v>
      </c>
    </row>
    <row r="251" spans="1:14" ht="21.75" hidden="1" customHeight="1">
      <c r="A251" s="400">
        <f>IF('6-3표준조사 2'!R379="맹아제거",1,)</f>
        <v>0</v>
      </c>
      <c r="B251" s="1955"/>
      <c r="C251" s="57" t="s">
        <v>550</v>
      </c>
      <c r="D251" s="60"/>
      <c r="E251" s="59"/>
      <c r="F251" s="60"/>
      <c r="G251" s="59"/>
      <c r="H251" s="60"/>
      <c r="I251" s="59"/>
      <c r="J251" s="61"/>
      <c r="K251" s="62"/>
      <c r="L251" s="102"/>
      <c r="M251" s="64">
        <f>M252</f>
        <v>0</v>
      </c>
      <c r="N251" s="49">
        <f t="shared" si="5"/>
        <v>0</v>
      </c>
    </row>
    <row r="252" spans="1:14" ht="21.75" hidden="1" customHeight="1">
      <c r="A252" s="400">
        <f>IF('6-3표준조사 2'!R379="맹아제거",1,)</f>
        <v>0</v>
      </c>
      <c r="B252" s="1955"/>
      <c r="C252" s="65" t="s">
        <v>760</v>
      </c>
      <c r="D252" s="103"/>
      <c r="E252" s="67"/>
      <c r="F252" s="68"/>
      <c r="G252" s="67"/>
      <c r="H252" s="68"/>
      <c r="I252" s="67"/>
      <c r="J252" s="69"/>
      <c r="K252" s="70"/>
      <c r="L252" s="71">
        <f>M270/100</f>
        <v>0</v>
      </c>
      <c r="M252" s="72">
        <f>ROUNDDOWN((H253*J253)+(H253*J253*L252),)</f>
        <v>0</v>
      </c>
      <c r="N252" s="49">
        <f t="shared" si="5"/>
        <v>0</v>
      </c>
    </row>
    <row r="253" spans="1:14" ht="21.75" hidden="1" customHeight="1">
      <c r="A253" s="400">
        <f>IF('6-3표준조사 2'!R379="맹아제거",1,)</f>
        <v>0</v>
      </c>
      <c r="B253" s="1955"/>
      <c r="C253" s="65" t="s">
        <v>768</v>
      </c>
      <c r="D253" s="103">
        <v>0</v>
      </c>
      <c r="E253" s="67" t="s">
        <v>510</v>
      </c>
      <c r="F253" s="68">
        <v>0.2</v>
      </c>
      <c r="G253" s="67" t="s">
        <v>511</v>
      </c>
      <c r="H253" s="68">
        <f>ROUND(D253/100*F253,2)</f>
        <v>0</v>
      </c>
      <c r="I253" s="67" t="s">
        <v>509</v>
      </c>
      <c r="J253" s="69">
        <f>'7-1 단가조사'!L7</f>
        <v>172068</v>
      </c>
      <c r="K253" s="70" t="s">
        <v>539</v>
      </c>
      <c r="L253" s="71">
        <f>M270/100</f>
        <v>0</v>
      </c>
      <c r="M253" s="72"/>
      <c r="N253" s="49">
        <f t="shared" si="5"/>
        <v>0</v>
      </c>
    </row>
    <row r="254" spans="1:14" ht="21.75" hidden="1" customHeight="1">
      <c r="A254" s="400">
        <f>IF(H227&gt;0,1,)</f>
        <v>0</v>
      </c>
      <c r="B254" s="1954" t="s">
        <v>514</v>
      </c>
      <c r="C254" s="57" t="s">
        <v>551</v>
      </c>
      <c r="D254" s="60"/>
      <c r="E254" s="59"/>
      <c r="F254" s="60"/>
      <c r="G254" s="59"/>
      <c r="H254" s="60"/>
      <c r="I254" s="59"/>
      <c r="J254" s="61"/>
      <c r="K254" s="62"/>
      <c r="L254" s="63"/>
      <c r="M254" s="64">
        <f>SUM(M255,M257,M258)</f>
        <v>1260008</v>
      </c>
      <c r="N254" s="49">
        <f t="shared" si="5"/>
        <v>0</v>
      </c>
    </row>
    <row r="255" spans="1:14" ht="21.75" hidden="1" customHeight="1">
      <c r="A255" s="400">
        <f>IF(H227&gt;0,1,)</f>
        <v>0</v>
      </c>
      <c r="B255" s="1956"/>
      <c r="C255" s="65" t="s">
        <v>769</v>
      </c>
      <c r="D255" s="68"/>
      <c r="E255" s="67"/>
      <c r="F255" s="68"/>
      <c r="G255" s="67"/>
      <c r="H255" s="68"/>
      <c r="I255" s="67"/>
      <c r="J255" s="69"/>
      <c r="K255" s="70"/>
      <c r="L255" s="73"/>
      <c r="M255" s="72">
        <f>M256</f>
        <v>1187088</v>
      </c>
      <c r="N255" s="49">
        <f t="shared" si="5"/>
        <v>0</v>
      </c>
    </row>
    <row r="256" spans="1:14" ht="21.75" hidden="1" customHeight="1">
      <c r="A256" s="400">
        <f>IF(H227&gt;0,1,)</f>
        <v>0</v>
      </c>
      <c r="B256" s="1956"/>
      <c r="C256" s="65" t="s">
        <v>770</v>
      </c>
      <c r="D256" s="68"/>
      <c r="E256" s="67"/>
      <c r="F256" s="68"/>
      <c r="G256" s="67"/>
      <c r="H256" s="68"/>
      <c r="I256" s="67"/>
      <c r="J256" s="69"/>
      <c r="K256" s="70"/>
      <c r="L256" s="73"/>
      <c r="M256" s="72">
        <f>M231+M234+M242+M252</f>
        <v>1187088</v>
      </c>
      <c r="N256" s="49">
        <f t="shared" si="5"/>
        <v>0</v>
      </c>
    </row>
    <row r="257" spans="1:14" ht="21.75" hidden="1" customHeight="1">
      <c r="A257" s="400">
        <f>IF(H227&gt;0,1,)</f>
        <v>0</v>
      </c>
      <c r="B257" s="1956"/>
      <c r="C257" s="65" t="s">
        <v>771</v>
      </c>
      <c r="D257" s="68"/>
      <c r="E257" s="67"/>
      <c r="F257" s="68"/>
      <c r="G257" s="67"/>
      <c r="H257" s="68"/>
      <c r="I257" s="67"/>
      <c r="J257" s="69"/>
      <c r="K257" s="70"/>
      <c r="L257" s="73"/>
      <c r="M257" s="72">
        <f>M237+M247</f>
        <v>47300</v>
      </c>
      <c r="N257" s="49">
        <f t="shared" si="5"/>
        <v>0</v>
      </c>
    </row>
    <row r="258" spans="1:14" ht="21.75" hidden="1" customHeight="1" thickBot="1">
      <c r="A258" s="400">
        <f>IF(H227&gt;0,1,)</f>
        <v>0</v>
      </c>
      <c r="B258" s="1957"/>
      <c r="C258" s="76" t="s">
        <v>772</v>
      </c>
      <c r="D258" s="85"/>
      <c r="E258" s="86"/>
      <c r="F258" s="85"/>
      <c r="G258" s="86"/>
      <c r="H258" s="85"/>
      <c r="I258" s="86"/>
      <c r="J258" s="87"/>
      <c r="K258" s="88"/>
      <c r="L258" s="89"/>
      <c r="M258" s="90">
        <f>M240+M250</f>
        <v>25620</v>
      </c>
      <c r="N258" s="49">
        <f t="shared" si="5"/>
        <v>0</v>
      </c>
    </row>
    <row r="259" spans="1:14" ht="21.75" hidden="1" customHeight="1">
      <c r="A259" s="400">
        <f>IF(H227&gt;0,1,)</f>
        <v>0</v>
      </c>
      <c r="B259" s="1958" t="s">
        <v>515</v>
      </c>
      <c r="C259" s="1958"/>
      <c r="D259" s="1958"/>
      <c r="E259" s="1958"/>
      <c r="F259" s="1958"/>
      <c r="G259" s="1958"/>
      <c r="H259" s="1958"/>
      <c r="I259" s="1958"/>
      <c r="J259" s="1958"/>
      <c r="K259" s="1958"/>
      <c r="L259" s="1958"/>
      <c r="M259" s="1958"/>
      <c r="N259" s="49">
        <f t="shared" si="5"/>
        <v>0</v>
      </c>
    </row>
    <row r="260" spans="1:14" ht="21.75" hidden="1" customHeight="1">
      <c r="A260" s="400">
        <f>IF(H227&gt;0,1,)</f>
        <v>0</v>
      </c>
      <c r="B260" s="1959" t="s">
        <v>516</v>
      </c>
      <c r="C260" s="1959"/>
      <c r="D260" s="1959"/>
      <c r="E260" s="1959"/>
      <c r="F260" s="1959"/>
      <c r="G260" s="1959"/>
      <c r="H260" s="1959"/>
      <c r="I260" s="1959"/>
      <c r="J260" s="1959"/>
      <c r="K260" s="1959"/>
      <c r="L260" s="1959"/>
      <c r="M260" s="1959"/>
      <c r="N260" s="49">
        <f t="shared" si="5"/>
        <v>0</v>
      </c>
    </row>
    <row r="261" spans="1:14" ht="21.75" hidden="1" customHeight="1">
      <c r="A261" s="400">
        <f>IF(H227&gt;0,1,)</f>
        <v>0</v>
      </c>
      <c r="B261" s="91" t="s">
        <v>517</v>
      </c>
      <c r="C261" s="92" t="s">
        <v>1025</v>
      </c>
      <c r="D261" s="93">
        <f>'6-3표준조사 2'!Q385</f>
        <v>50</v>
      </c>
      <c r="E261" s="91" t="s">
        <v>510</v>
      </c>
      <c r="F261" s="633"/>
      <c r="G261" s="91"/>
      <c r="H261" s="94"/>
      <c r="I261" s="95"/>
      <c r="J261" s="95"/>
      <c r="K261" s="95"/>
      <c r="L261" s="96"/>
      <c r="M261" s="95"/>
      <c r="N261" s="49">
        <f t="shared" si="5"/>
        <v>0</v>
      </c>
    </row>
    <row r="262" spans="1:14" ht="21.75" hidden="1" customHeight="1">
      <c r="B262" s="91" t="s">
        <v>518</v>
      </c>
      <c r="C262" s="92" t="s">
        <v>759</v>
      </c>
      <c r="D262" s="1960">
        <f>'6-3표준조사 2'!S385</f>
        <v>0</v>
      </c>
      <c r="E262" s="1960"/>
      <c r="F262" s="633"/>
      <c r="G262" s="91"/>
      <c r="H262" s="94"/>
      <c r="I262" s="95"/>
      <c r="J262" s="95"/>
      <c r="K262" s="95"/>
      <c r="L262" s="96"/>
      <c r="M262" s="95"/>
      <c r="N262" s="49">
        <f t="shared" si="5"/>
        <v>0</v>
      </c>
    </row>
    <row r="263" spans="1:14" ht="21.75" hidden="1" customHeight="1">
      <c r="B263" s="91" t="s">
        <v>517</v>
      </c>
      <c r="C263" s="92" t="s">
        <v>962</v>
      </c>
      <c r="D263" s="1968" t="str">
        <f>'6-3표준조사 2'!R381</f>
        <v>3년차 이상</v>
      </c>
      <c r="E263" s="1968"/>
      <c r="F263" s="97"/>
      <c r="G263" s="97"/>
      <c r="H263" s="94"/>
      <c r="I263" s="95"/>
      <c r="J263" s="95"/>
      <c r="K263" s="95"/>
      <c r="L263" s="96"/>
      <c r="M263" s="95"/>
      <c r="N263" s="49">
        <f t="shared" si="5"/>
        <v>0</v>
      </c>
    </row>
    <row r="264" spans="1:14" ht="21.75" hidden="1" customHeight="1">
      <c r="A264" s="400">
        <f>IF(H227&gt;0,1,)</f>
        <v>0</v>
      </c>
      <c r="B264" s="1959" t="s">
        <v>773</v>
      </c>
      <c r="C264" s="1959"/>
      <c r="D264" s="1959"/>
      <c r="E264" s="1959"/>
      <c r="F264" s="1959"/>
      <c r="G264" s="1959"/>
      <c r="H264" s="1959"/>
      <c r="I264" s="1959"/>
      <c r="J264" s="1959"/>
      <c r="K264" s="1959"/>
      <c r="L264" s="1959"/>
      <c r="M264" s="1959"/>
      <c r="N264" s="49">
        <f t="shared" si="5"/>
        <v>0</v>
      </c>
    </row>
    <row r="265" spans="1:14" ht="21.75" hidden="1" customHeight="1">
      <c r="A265" s="400">
        <f>IF(H227&gt;0,1,)</f>
        <v>0</v>
      </c>
      <c r="B265" s="1969" t="s">
        <v>501</v>
      </c>
      <c r="C265" s="1969"/>
      <c r="D265" s="1970" t="s">
        <v>805</v>
      </c>
      <c r="E265" s="1970"/>
      <c r="F265" s="1970"/>
      <c r="G265" s="1970"/>
      <c r="H265" s="1970"/>
      <c r="I265" s="1971" t="s">
        <v>806</v>
      </c>
      <c r="J265" s="1971"/>
      <c r="K265" s="1971"/>
      <c r="L265" s="1971"/>
      <c r="M265" s="1971"/>
      <c r="N265" s="49">
        <f t="shared" si="5"/>
        <v>0</v>
      </c>
    </row>
    <row r="266" spans="1:14" ht="21.75" hidden="1" customHeight="1">
      <c r="A266" s="400">
        <f>IF(H227&gt;0,1,)</f>
        <v>0</v>
      </c>
      <c r="B266" s="1969"/>
      <c r="C266" s="1969"/>
      <c r="D266" s="1970"/>
      <c r="E266" s="1970"/>
      <c r="F266" s="1970"/>
      <c r="G266" s="1970"/>
      <c r="H266" s="1970"/>
      <c r="I266" s="98" t="s">
        <v>807</v>
      </c>
      <c r="J266" s="632" t="s">
        <v>494</v>
      </c>
      <c r="K266" s="632" t="s">
        <v>495</v>
      </c>
      <c r="L266" s="99" t="s">
        <v>496</v>
      </c>
      <c r="M266" s="632" t="s">
        <v>794</v>
      </c>
      <c r="N266" s="49">
        <f t="shared" si="5"/>
        <v>0</v>
      </c>
    </row>
    <row r="267" spans="1:14" ht="21.75" hidden="1" customHeight="1">
      <c r="A267" s="400">
        <f>IF(H227&gt;0,1,)</f>
        <v>0</v>
      </c>
      <c r="B267" s="1950" t="s">
        <v>531</v>
      </c>
      <c r="C267" s="1950"/>
      <c r="D267" s="1951" t="str">
        <f>'6-3표준조사 2'!P381</f>
        <v>중 (15˚ ~ 30˚)</v>
      </c>
      <c r="E267" s="1951"/>
      <c r="F267" s="1951"/>
      <c r="G267" s="1951"/>
      <c r="H267" s="1951"/>
      <c r="I267" s="634"/>
      <c r="J267" s="634" t="str">
        <f>IF(A230=0,"",IF(D267="완 (15˚ 이하)",0,IF(D267="중 (15˚ ~ 30˚)",5,IF(D267="급 (30˚ 초과)",10))))</f>
        <v/>
      </c>
      <c r="K267" s="634" t="str">
        <f>IF(A233=0,"",IF(D267="완 (15˚ 이하)",0,IF(D267="중 (15˚ ~ 30˚)",5,IF(D267="급 (30˚ 초과)",10))))</f>
        <v/>
      </c>
      <c r="L267" s="634">
        <f>IF(A241=0,"",IF(D267="완 (15˚ 이하)",0,IF(D267="중 (15˚ ~ 30˚)",5,IF(D267="급 (30˚ 초과)",10))))</f>
        <v>5</v>
      </c>
      <c r="M267" s="634" t="str">
        <f>IF(A251=0,"",IF(D267="완 (15˚ 이하)",0,IF(D267="중 (15˚ ~ 30˚)",5,IF(D267="급 (30˚ 초과)",10))))</f>
        <v/>
      </c>
      <c r="N267" s="49">
        <f t="shared" si="5"/>
        <v>0</v>
      </c>
    </row>
    <row r="268" spans="1:14" ht="21.75" hidden="1" customHeight="1">
      <c r="A268" s="400">
        <f>IF(H227&gt;0,1,)</f>
        <v>0</v>
      </c>
      <c r="B268" s="1972" t="s">
        <v>520</v>
      </c>
      <c r="C268" s="1972"/>
      <c r="D268" s="1951" t="str">
        <f>'6-3표준조사 2'!R381</f>
        <v>3년차 이상</v>
      </c>
      <c r="E268" s="1951"/>
      <c r="F268" s="1951"/>
      <c r="G268" s="1951"/>
      <c r="H268" s="1951"/>
      <c r="I268" s="634"/>
      <c r="J268" s="634"/>
      <c r="K268" s="634" t="str">
        <f>IF(A233=0,"",IF(D268="당해 년도",0,IF(D268="2년차",5,IF(D268="3년차 이상",10))))</f>
        <v/>
      </c>
      <c r="L268" s="634"/>
      <c r="M268" s="634"/>
      <c r="N268" s="49">
        <f t="shared" si="5"/>
        <v>0</v>
      </c>
    </row>
    <row r="269" spans="1:14" ht="21.75" hidden="1" customHeight="1">
      <c r="A269" s="400">
        <f>IF(H227&gt;0,1,)</f>
        <v>0</v>
      </c>
      <c r="B269" s="1950" t="s">
        <v>519</v>
      </c>
      <c r="C269" s="1950"/>
      <c r="D269" s="1951" t="str">
        <f>'6-3표준조사 2'!Q381</f>
        <v>개소당3ha이상</v>
      </c>
      <c r="E269" s="1951"/>
      <c r="F269" s="1951"/>
      <c r="G269" s="1951"/>
      <c r="H269" s="1951"/>
      <c r="I269" s="1409"/>
      <c r="J269" s="1409" t="str">
        <f>IF(A230=0,"",IF(D269="개소당3ha이상",0,IF(D269="개소당1~3ha미만 ",5,IF(D269="개소당1ha미만",10))))</f>
        <v/>
      </c>
      <c r="K269" s="1409" t="str">
        <f>IF(A233=0,"",IF(D269="개소당3ha이상",0,IF(D269="개소당1~3ha미만 ",5,IF(D269="개소당1ha미만",10))))</f>
        <v/>
      </c>
      <c r="L269" s="1409">
        <f>IF(A241=0,"",IF(D269="개소당3ha이상",0,IF(D269="개소당1~3ha미만 ",5,IF(D269="개소당1ha미만",10))))</f>
        <v>0</v>
      </c>
      <c r="M269" s="1409" t="str">
        <f>IF(A251=0,"",IF(D269="개소당3ha이상",0,IF(D269="개소당1~3ha미만 ",5,IF(D269="개소당1ha미만",10))))</f>
        <v/>
      </c>
      <c r="N269" s="49">
        <f t="shared" si="5"/>
        <v>0</v>
      </c>
    </row>
    <row r="270" spans="1:14" ht="21.75" hidden="1" customHeight="1">
      <c r="A270" s="400">
        <f>IF(H227&gt;0,1,)</f>
        <v>0</v>
      </c>
      <c r="B270" s="1950" t="s">
        <v>514</v>
      </c>
      <c r="C270" s="1950"/>
      <c r="D270" s="1951"/>
      <c r="E270" s="1951"/>
      <c r="F270" s="1951"/>
      <c r="G270" s="1951"/>
      <c r="H270" s="1951"/>
      <c r="I270" s="634">
        <f>SUM(I267:I269)</f>
        <v>0</v>
      </c>
      <c r="J270" s="634">
        <f>SUM(J267:J269)</f>
        <v>0</v>
      </c>
      <c r="K270" s="634">
        <f>SUM(K267:K269)</f>
        <v>0</v>
      </c>
      <c r="L270" s="634">
        <f>SUM(L267:L269)</f>
        <v>5</v>
      </c>
      <c r="M270" s="634">
        <f>SUM(M267:M269)</f>
        <v>0</v>
      </c>
      <c r="N270" s="49">
        <f t="shared" si="5"/>
        <v>0</v>
      </c>
    </row>
    <row r="271" spans="1:14" ht="35.1" hidden="1" customHeight="1" thickBot="1">
      <c r="A271" s="400">
        <f>IF(H272&gt;0,1,)</f>
        <v>0</v>
      </c>
      <c r="B271" s="1943" t="s">
        <v>758</v>
      </c>
      <c r="C271" s="1943"/>
      <c r="D271" s="1943"/>
      <c r="E271" s="1943"/>
      <c r="F271" s="1943"/>
      <c r="G271" s="1943"/>
      <c r="H271" s="1943"/>
      <c r="I271" s="1943"/>
      <c r="J271" s="1943"/>
      <c r="K271" s="1943"/>
      <c r="L271" s="1943"/>
      <c r="M271" s="1943"/>
      <c r="N271" s="49">
        <f>IF(H$272&gt;0,7,)</f>
        <v>0</v>
      </c>
    </row>
    <row r="272" spans="1:14" ht="24.95" hidden="1" customHeight="1">
      <c r="A272" s="400">
        <f>IF(H272&gt;0,1,)</f>
        <v>0</v>
      </c>
      <c r="B272" s="1944" t="s">
        <v>774</v>
      </c>
      <c r="C272" s="1945"/>
      <c r="D272" s="1946" t="str">
        <f>CONCATENATE('6-3표준조사 2'!K454,"임반")</f>
        <v>임반</v>
      </c>
      <c r="E272" s="1946"/>
      <c r="F272" s="1946" t="str">
        <f>CONCATENATE('6-3표준조사 2'!L454,"소반")</f>
        <v>소반</v>
      </c>
      <c r="G272" s="1946"/>
      <c r="H272" s="1947">
        <f>'6-3표준조사 2'!Q454</f>
        <v>0</v>
      </c>
      <c r="I272" s="1947"/>
      <c r="J272" s="50"/>
      <c r="K272" s="51" t="s">
        <v>500</v>
      </c>
      <c r="L272" s="1948" t="str">
        <f>+'6-3표준조사 2'!R454</f>
        <v>모두베기</v>
      </c>
      <c r="M272" s="1949"/>
      <c r="N272" s="49">
        <f t="shared" ref="N272:N315" si="6">IF(H$272&gt;0,7,)</f>
        <v>0</v>
      </c>
    </row>
    <row r="273" spans="1:14" ht="21.75" hidden="1" customHeight="1">
      <c r="A273" s="400">
        <f>IF(H272&gt;0,1,)</f>
        <v>0</v>
      </c>
      <c r="B273" s="1961" t="s">
        <v>501</v>
      </c>
      <c r="C273" s="1962"/>
      <c r="D273" s="1963" t="s">
        <v>502</v>
      </c>
      <c r="E273" s="1962"/>
      <c r="F273" s="1964" t="s">
        <v>503</v>
      </c>
      <c r="G273" s="1965"/>
      <c r="H273" s="1964" t="s">
        <v>504</v>
      </c>
      <c r="I273" s="1965"/>
      <c r="J273" s="1963" t="s">
        <v>505</v>
      </c>
      <c r="K273" s="1962"/>
      <c r="L273" s="1966" t="s">
        <v>775</v>
      </c>
      <c r="M273" s="1952"/>
      <c r="N273" s="49">
        <f t="shared" si="6"/>
        <v>0</v>
      </c>
    </row>
    <row r="274" spans="1:14" ht="21.75" hidden="1" customHeight="1">
      <c r="A274" s="400">
        <f>IF(H272&gt;0,1,)</f>
        <v>0</v>
      </c>
      <c r="B274" s="52"/>
      <c r="C274" s="53" t="s">
        <v>506</v>
      </c>
      <c r="D274" s="54"/>
      <c r="E274" s="55" t="s">
        <v>507</v>
      </c>
      <c r="F274" s="54"/>
      <c r="G274" s="55" t="s">
        <v>507</v>
      </c>
      <c r="H274" s="54"/>
      <c r="I274" s="55" t="s">
        <v>507</v>
      </c>
      <c r="J274" s="56"/>
      <c r="K274" s="55" t="s">
        <v>508</v>
      </c>
      <c r="L274" s="1967"/>
      <c r="M274" s="1953"/>
      <c r="N274" s="49">
        <f t="shared" si="6"/>
        <v>0</v>
      </c>
    </row>
    <row r="275" spans="1:14" ht="21.75" hidden="1" customHeight="1">
      <c r="A275" s="400">
        <f>IF('6-3표준조사 2'!R454="둘레베기",1,)</f>
        <v>0</v>
      </c>
      <c r="B275" s="1954" t="s">
        <v>506</v>
      </c>
      <c r="C275" s="57" t="s">
        <v>538</v>
      </c>
      <c r="D275" s="60"/>
      <c r="E275" s="59"/>
      <c r="F275" s="60"/>
      <c r="G275" s="59"/>
      <c r="H275" s="60"/>
      <c r="I275" s="59"/>
      <c r="J275" s="61"/>
      <c r="K275" s="62"/>
      <c r="L275" s="102"/>
      <c r="M275" s="64">
        <f>M276</f>
        <v>0</v>
      </c>
      <c r="N275" s="49">
        <f t="shared" si="6"/>
        <v>0</v>
      </c>
    </row>
    <row r="276" spans="1:14" ht="21.75" hidden="1" customHeight="1">
      <c r="A276" s="400">
        <f>IF('6-3표준조사 2'!R454="둘레베기",1,)</f>
        <v>0</v>
      </c>
      <c r="B276" s="1955"/>
      <c r="C276" s="65" t="s">
        <v>760</v>
      </c>
      <c r="D276" s="103"/>
      <c r="E276" s="67"/>
      <c r="F276" s="68"/>
      <c r="G276" s="67"/>
      <c r="H276" s="68"/>
      <c r="I276" s="67"/>
      <c r="J276" s="69"/>
      <c r="K276" s="70"/>
      <c r="L276" s="71">
        <f>J315/100</f>
        <v>0</v>
      </c>
      <c r="M276" s="72">
        <f>ROUNDDOWN((H277*J277)+(H277*J277*L276),)</f>
        <v>0</v>
      </c>
      <c r="N276" s="49">
        <f t="shared" si="6"/>
        <v>0</v>
      </c>
    </row>
    <row r="277" spans="1:14" ht="21.75" hidden="1" customHeight="1">
      <c r="A277" s="400">
        <f>IF('6-3표준조사 2'!R454="둘레베기",1,)</f>
        <v>0</v>
      </c>
      <c r="B277" s="1955"/>
      <c r="C277" s="65" t="s">
        <v>761</v>
      </c>
      <c r="D277" s="103">
        <f>IF(A277&gt;0,D306,)</f>
        <v>0</v>
      </c>
      <c r="E277" s="67" t="s">
        <v>510</v>
      </c>
      <c r="F277" s="68">
        <v>0.18</v>
      </c>
      <c r="G277" s="67" t="s">
        <v>511</v>
      </c>
      <c r="H277" s="68">
        <f>ROUND(D277/100*F277,2)</f>
        <v>0</v>
      </c>
      <c r="I277" s="67" t="s">
        <v>509</v>
      </c>
      <c r="J277" s="69">
        <f>'7-1 단가조사'!L7</f>
        <v>172068</v>
      </c>
      <c r="K277" s="70" t="s">
        <v>539</v>
      </c>
      <c r="L277" s="71"/>
      <c r="M277" s="72"/>
      <c r="N277" s="49">
        <f t="shared" si="6"/>
        <v>0</v>
      </c>
    </row>
    <row r="278" spans="1:14" ht="21.75" hidden="1" customHeight="1">
      <c r="A278" s="400">
        <f>IF('6-3표준조사 2'!R454="줄베기",1,)</f>
        <v>0</v>
      </c>
      <c r="B278" s="1955"/>
      <c r="C278" s="57" t="s">
        <v>540</v>
      </c>
      <c r="D278" s="60"/>
      <c r="E278" s="59"/>
      <c r="F278" s="60"/>
      <c r="G278" s="59"/>
      <c r="H278" s="60"/>
      <c r="I278" s="59"/>
      <c r="J278" s="61"/>
      <c r="K278" s="62"/>
      <c r="L278" s="104"/>
      <c r="M278" s="64">
        <f>SUM(M279+M282+M285)</f>
        <v>0</v>
      </c>
      <c r="N278" s="49">
        <f t="shared" si="6"/>
        <v>0</v>
      </c>
    </row>
    <row r="279" spans="1:14" ht="21.75" hidden="1" customHeight="1">
      <c r="A279" s="400">
        <f>IF('6-3표준조사 2'!R454="줄베기",1,)</f>
        <v>0</v>
      </c>
      <c r="B279" s="1955"/>
      <c r="C279" s="65" t="s">
        <v>760</v>
      </c>
      <c r="D279" s="66"/>
      <c r="E279" s="67"/>
      <c r="F279" s="68"/>
      <c r="G279" s="67"/>
      <c r="H279" s="68"/>
      <c r="I279" s="67"/>
      <c r="J279" s="69"/>
      <c r="K279" s="70"/>
      <c r="L279" s="71">
        <f>K315/100</f>
        <v>0</v>
      </c>
      <c r="M279" s="72">
        <f>ROUNDDOWN((M280+M281)+((M280+M281)*L279),0)</f>
        <v>0</v>
      </c>
      <c r="N279" s="49">
        <f t="shared" si="6"/>
        <v>0</v>
      </c>
    </row>
    <row r="280" spans="1:14" ht="21.75" hidden="1" customHeight="1">
      <c r="A280" s="400">
        <f>IF('6-3표준조사 2'!R454="줄베기",1,)</f>
        <v>0</v>
      </c>
      <c r="B280" s="1955"/>
      <c r="C280" s="65" t="s">
        <v>762</v>
      </c>
      <c r="D280" s="66">
        <f>IF(A280&gt;0,D306,)</f>
        <v>0</v>
      </c>
      <c r="E280" s="67" t="s">
        <v>510</v>
      </c>
      <c r="F280" s="68">
        <v>7.0000000000000007E-2</v>
      </c>
      <c r="G280" s="67" t="s">
        <v>511</v>
      </c>
      <c r="H280" s="68">
        <f>ROUND(D280/100*F280,2)</f>
        <v>0</v>
      </c>
      <c r="I280" s="67" t="s">
        <v>509</v>
      </c>
      <c r="J280" s="69">
        <f>'7-1 단가조사'!L7</f>
        <v>172068</v>
      </c>
      <c r="K280" s="70" t="s">
        <v>539</v>
      </c>
      <c r="L280" s="71"/>
      <c r="M280" s="72">
        <f>ROUNDDOWN(H280*J280,)</f>
        <v>0</v>
      </c>
      <c r="N280" s="49">
        <f t="shared" si="6"/>
        <v>0</v>
      </c>
    </row>
    <row r="281" spans="1:14" ht="21.75" hidden="1" customHeight="1">
      <c r="A281" s="400">
        <f>IF('6-3표준조사 2'!R454="줄베기",1,)</f>
        <v>0</v>
      </c>
      <c r="B281" s="1955"/>
      <c r="C281" s="65" t="s">
        <v>763</v>
      </c>
      <c r="D281" s="75">
        <f>IF(A281&gt;0,1,)</f>
        <v>0</v>
      </c>
      <c r="E281" s="67" t="s">
        <v>406</v>
      </c>
      <c r="F281" s="68">
        <f>IF(D306&lt;=1500,$Q$8,IF(D306&gt;2999,$Q$10,$Q$9))</f>
        <v>1.5</v>
      </c>
      <c r="G281" s="67" t="s">
        <v>541</v>
      </c>
      <c r="H281" s="68">
        <f>ROUND(D281*F281,2)</f>
        <v>0</v>
      </c>
      <c r="I281" s="67" t="s">
        <v>509</v>
      </c>
      <c r="J281" s="69">
        <f>'7-1 단가조사'!L6</f>
        <v>226112</v>
      </c>
      <c r="K281" s="70" t="s">
        <v>542</v>
      </c>
      <c r="L281" s="71"/>
      <c r="M281" s="72">
        <f>ROUNDDOWN(H281*J281,)</f>
        <v>0</v>
      </c>
      <c r="N281" s="49">
        <f t="shared" si="6"/>
        <v>0</v>
      </c>
    </row>
    <row r="282" spans="1:14" ht="21.75" hidden="1" customHeight="1">
      <c r="A282" s="400">
        <f>IF('6-3표준조사 2'!R454="줄베기",1,)</f>
        <v>0</v>
      </c>
      <c r="B282" s="1955"/>
      <c r="C282" s="65" t="s">
        <v>764</v>
      </c>
      <c r="D282" s="66"/>
      <c r="E282" s="67"/>
      <c r="F282" s="68"/>
      <c r="G282" s="67"/>
      <c r="H282" s="68"/>
      <c r="I282" s="67"/>
      <c r="J282" s="69"/>
      <c r="K282" s="70"/>
      <c r="L282" s="73"/>
      <c r="M282" s="72">
        <f>M283+M284</f>
        <v>0</v>
      </c>
      <c r="N282" s="49">
        <f t="shared" si="6"/>
        <v>0</v>
      </c>
    </row>
    <row r="283" spans="1:14" ht="21.75" hidden="1" customHeight="1">
      <c r="A283" s="400">
        <f>IF('6-3표준조사 2'!R454="줄베기",1,)</f>
        <v>0</v>
      </c>
      <c r="B283" s="1955"/>
      <c r="C283" s="65" t="s">
        <v>765</v>
      </c>
      <c r="D283" s="75">
        <f>H281</f>
        <v>0</v>
      </c>
      <c r="E283" s="67" t="s">
        <v>541</v>
      </c>
      <c r="F283" s="68">
        <v>5</v>
      </c>
      <c r="G283" s="67" t="s">
        <v>512</v>
      </c>
      <c r="H283" s="68">
        <f>ROUND(D283*F283,2)</f>
        <v>0</v>
      </c>
      <c r="I283" s="67" t="s">
        <v>513</v>
      </c>
      <c r="J283" s="69">
        <f>'7-1 단가조사'!L11</f>
        <v>1720</v>
      </c>
      <c r="K283" s="70" t="s">
        <v>543</v>
      </c>
      <c r="L283" s="73"/>
      <c r="M283" s="72">
        <f>ROUNDDOWN(H283*J283,)</f>
        <v>0</v>
      </c>
      <c r="N283" s="49">
        <f t="shared" si="6"/>
        <v>0</v>
      </c>
    </row>
    <row r="284" spans="1:14" ht="21.75" hidden="1" customHeight="1">
      <c r="A284" s="400">
        <f>IF('6-3표준조사 2'!R454="줄베기",1,)</f>
        <v>0</v>
      </c>
      <c r="B284" s="1955"/>
      <c r="C284" s="65" t="s">
        <v>766</v>
      </c>
      <c r="D284" s="66">
        <f>M283</f>
        <v>0</v>
      </c>
      <c r="E284" s="67" t="s">
        <v>545</v>
      </c>
      <c r="F284" s="68">
        <v>0.1</v>
      </c>
      <c r="G284" s="67" t="s">
        <v>546</v>
      </c>
      <c r="H284" s="68"/>
      <c r="I284" s="67"/>
      <c r="J284" s="69"/>
      <c r="K284" s="70"/>
      <c r="L284" s="73"/>
      <c r="M284" s="72">
        <f>ROUNDDOWN(D284*F284,)</f>
        <v>0</v>
      </c>
      <c r="N284" s="49">
        <f t="shared" si="6"/>
        <v>0</v>
      </c>
    </row>
    <row r="285" spans="1:14" ht="21.75" hidden="1" customHeight="1">
      <c r="A285" s="400">
        <f>IF('6-3표준조사 2'!R454="줄베기",1,)</f>
        <v>0</v>
      </c>
      <c r="B285" s="1955"/>
      <c r="C285" s="105" t="s">
        <v>767</v>
      </c>
      <c r="D285" s="106">
        <f>D283</f>
        <v>0</v>
      </c>
      <c r="E285" s="107" t="s">
        <v>547</v>
      </c>
      <c r="F285" s="108">
        <v>8.3999999999999995E-3</v>
      </c>
      <c r="G285" s="107" t="s">
        <v>548</v>
      </c>
      <c r="H285" s="109"/>
      <c r="I285" s="107"/>
      <c r="J285" s="110">
        <f>'7-1 단가조사'!L14</f>
        <v>610000</v>
      </c>
      <c r="K285" s="111" t="s">
        <v>544</v>
      </c>
      <c r="L285" s="112"/>
      <c r="M285" s="113">
        <f>ROUNDDOWN(D285*F285*J285,)</f>
        <v>0</v>
      </c>
      <c r="N285" s="49">
        <f t="shared" si="6"/>
        <v>0</v>
      </c>
    </row>
    <row r="286" spans="1:14" ht="21.75" customHeight="1">
      <c r="A286" s="400">
        <f>IF('6-3표준조사 2'!R454="모두베기",1,)</f>
        <v>1</v>
      </c>
      <c r="B286" s="1955"/>
      <c r="C286" s="57" t="s">
        <v>549</v>
      </c>
      <c r="D286" s="58"/>
      <c r="E286" s="59"/>
      <c r="F286" s="60"/>
      <c r="G286" s="59"/>
      <c r="H286" s="60"/>
      <c r="I286" s="59"/>
      <c r="J286" s="61"/>
      <c r="K286" s="62"/>
      <c r="L286" s="63"/>
      <c r="M286" s="64">
        <f>M287+M292+M295</f>
        <v>1260008</v>
      </c>
      <c r="N286" s="49">
        <f t="shared" si="6"/>
        <v>0</v>
      </c>
    </row>
    <row r="287" spans="1:14" ht="21.75" customHeight="1">
      <c r="A287" s="400">
        <f>IF('6-3표준조사 2'!R454="모두베기",1,)</f>
        <v>1</v>
      </c>
      <c r="B287" s="1955"/>
      <c r="C287" s="65" t="s">
        <v>760</v>
      </c>
      <c r="D287" s="66"/>
      <c r="E287" s="67"/>
      <c r="F287" s="68"/>
      <c r="G287" s="67"/>
      <c r="H287" s="68"/>
      <c r="I287" s="67"/>
      <c r="J287" s="69"/>
      <c r="K287" s="70"/>
      <c r="L287" s="71">
        <f>L315/100</f>
        <v>0.05</v>
      </c>
      <c r="M287" s="72">
        <f>M288+M289+M290+M291</f>
        <v>1187088</v>
      </c>
      <c r="N287" s="49">
        <f t="shared" si="6"/>
        <v>0</v>
      </c>
    </row>
    <row r="288" spans="1:14" ht="21.75" customHeight="1">
      <c r="A288" s="400">
        <f>IF('6-3표준조사 2'!R454="모두베기",1,)</f>
        <v>1</v>
      </c>
      <c r="B288" s="1955"/>
      <c r="C288" s="65" t="s">
        <v>762</v>
      </c>
      <c r="D288" s="1433"/>
      <c r="E288" s="67" t="s">
        <v>510</v>
      </c>
      <c r="F288" s="68">
        <v>7.0000000000000007E-2</v>
      </c>
      <c r="G288" s="67" t="s">
        <v>511</v>
      </c>
      <c r="H288" s="68">
        <f>ROUND(D288/100*F288,2)</f>
        <v>0</v>
      </c>
      <c r="I288" s="67" t="s">
        <v>509</v>
      </c>
      <c r="J288" s="69">
        <f>'7-1 단가조사'!L7</f>
        <v>172068</v>
      </c>
      <c r="K288" s="70" t="s">
        <v>539</v>
      </c>
      <c r="L288" s="73"/>
      <c r="M288" s="72">
        <f>ROUNDDOWN(ROUND((H288+(H288*(L287))),2)*J288,0)</f>
        <v>0</v>
      </c>
      <c r="N288" s="49">
        <f t="shared" si="6"/>
        <v>0</v>
      </c>
    </row>
    <row r="289" spans="1:14" ht="21.75" customHeight="1">
      <c r="A289" s="400">
        <f>IF('6-3표준조사 2'!R454="모두베기",1,)</f>
        <v>1</v>
      </c>
      <c r="B289" s="1955"/>
      <c r="C289" s="74" t="s">
        <v>965</v>
      </c>
      <c r="D289" s="75">
        <f>IF(A289&gt;0,IF(D308="당해 년도",1,),)</f>
        <v>0</v>
      </c>
      <c r="E289" s="67" t="s">
        <v>406</v>
      </c>
      <c r="F289" s="68">
        <v>3.5</v>
      </c>
      <c r="G289" s="67" t="s">
        <v>541</v>
      </c>
      <c r="H289" s="68">
        <f>ROUND(D289*F289,2)</f>
        <v>0</v>
      </c>
      <c r="I289" s="67" t="s">
        <v>509</v>
      </c>
      <c r="J289" s="69">
        <f>'7-1 단가조사'!L6</f>
        <v>226112</v>
      </c>
      <c r="K289" s="70" t="s">
        <v>542</v>
      </c>
      <c r="L289" s="73"/>
      <c r="M289" s="72">
        <f>ROUNDDOWN(ROUND((H289+(H289*(L287))),2)*J289,0)</f>
        <v>0</v>
      </c>
      <c r="N289" s="49">
        <f t="shared" si="6"/>
        <v>0</v>
      </c>
    </row>
    <row r="290" spans="1:14" ht="21.75" customHeight="1">
      <c r="A290" s="400">
        <f>IF('6-3표준조사 2'!R454="모두베기",1,)</f>
        <v>1</v>
      </c>
      <c r="B290" s="1955"/>
      <c r="C290" s="74" t="s">
        <v>966</v>
      </c>
      <c r="D290" s="75">
        <f>IF(A290&gt;0,IF(D308="2년차",1,),)</f>
        <v>0</v>
      </c>
      <c r="E290" s="67" t="s">
        <v>406</v>
      </c>
      <c r="F290" s="68">
        <v>4</v>
      </c>
      <c r="G290" s="67" t="s">
        <v>541</v>
      </c>
      <c r="H290" s="68">
        <f>ROUND(D290*F290,2)</f>
        <v>0</v>
      </c>
      <c r="I290" s="67" t="s">
        <v>509</v>
      </c>
      <c r="J290" s="69">
        <f>'7-1 단가조사'!L6</f>
        <v>226112</v>
      </c>
      <c r="K290" s="70" t="s">
        <v>542</v>
      </c>
      <c r="L290" s="73"/>
      <c r="M290" s="72">
        <f>ROUNDDOWN(ROUND((H290+(H290*(L287))),2)*J290,0)</f>
        <v>0</v>
      </c>
      <c r="N290" s="49">
        <f t="shared" si="6"/>
        <v>0</v>
      </c>
    </row>
    <row r="291" spans="1:14" ht="21.75" customHeight="1">
      <c r="A291" s="400">
        <f>IF('6-3표준조사 2'!R454="모두베기",1,)</f>
        <v>1</v>
      </c>
      <c r="B291" s="1955"/>
      <c r="C291" s="74" t="s">
        <v>967</v>
      </c>
      <c r="D291" s="75">
        <f>IF(A291&gt;0,IF(D308="3년차 이상",1,),)</f>
        <v>1</v>
      </c>
      <c r="E291" s="67" t="s">
        <v>406</v>
      </c>
      <c r="F291" s="68">
        <v>5</v>
      </c>
      <c r="G291" s="67" t="s">
        <v>541</v>
      </c>
      <c r="H291" s="68">
        <f>ROUND(D291*F291,2)</f>
        <v>5</v>
      </c>
      <c r="I291" s="67" t="s">
        <v>509</v>
      </c>
      <c r="J291" s="69">
        <f>'7-1 단가조사'!L6</f>
        <v>226112</v>
      </c>
      <c r="K291" s="70" t="s">
        <v>542</v>
      </c>
      <c r="L291" s="73"/>
      <c r="M291" s="72">
        <f>ROUNDDOWN(ROUND((H291+(H291*(L287))),2)*J291,0)</f>
        <v>1187088</v>
      </c>
      <c r="N291" s="49">
        <f t="shared" si="6"/>
        <v>0</v>
      </c>
    </row>
    <row r="292" spans="1:14" ht="21.75" customHeight="1">
      <c r="A292" s="400">
        <f>IF('6-3표준조사 2'!R454="모두베기",1,)</f>
        <v>1</v>
      </c>
      <c r="B292" s="1955"/>
      <c r="C292" s="65" t="s">
        <v>764</v>
      </c>
      <c r="D292" s="66"/>
      <c r="E292" s="67"/>
      <c r="F292" s="68"/>
      <c r="G292" s="67"/>
      <c r="H292" s="68"/>
      <c r="I292" s="67"/>
      <c r="J292" s="69"/>
      <c r="K292" s="70"/>
      <c r="L292" s="73"/>
      <c r="M292" s="72">
        <f>M293+M294</f>
        <v>47300</v>
      </c>
      <c r="N292" s="49">
        <f t="shared" si="6"/>
        <v>0</v>
      </c>
    </row>
    <row r="293" spans="1:14" ht="21.75" customHeight="1">
      <c r="A293" s="400">
        <f>IF('6-3표준조사 2'!R454="모두베기",1,)</f>
        <v>1</v>
      </c>
      <c r="B293" s="1955"/>
      <c r="C293" s="65" t="s">
        <v>765</v>
      </c>
      <c r="D293" s="75">
        <f>(H289+H290+H291)</f>
        <v>5</v>
      </c>
      <c r="E293" s="67" t="s">
        <v>541</v>
      </c>
      <c r="F293" s="68">
        <v>5</v>
      </c>
      <c r="G293" s="67" t="s">
        <v>512</v>
      </c>
      <c r="H293" s="68">
        <f>ROUND(D293*F293,2)</f>
        <v>25</v>
      </c>
      <c r="I293" s="67" t="s">
        <v>513</v>
      </c>
      <c r="J293" s="69">
        <f>'7-1 단가조사'!L11</f>
        <v>1720</v>
      </c>
      <c r="K293" s="70" t="s">
        <v>543</v>
      </c>
      <c r="L293" s="73"/>
      <c r="M293" s="72">
        <f>ROUNDDOWN(H293*J293,)</f>
        <v>43000</v>
      </c>
      <c r="N293" s="49">
        <f t="shared" si="6"/>
        <v>0</v>
      </c>
    </row>
    <row r="294" spans="1:14" ht="21.75" customHeight="1">
      <c r="A294" s="400">
        <f>IF('6-3표준조사 2'!R454="모두베기",1,)</f>
        <v>1</v>
      </c>
      <c r="B294" s="1955"/>
      <c r="C294" s="65" t="s">
        <v>766</v>
      </c>
      <c r="D294" s="66">
        <f>M293</f>
        <v>43000</v>
      </c>
      <c r="E294" s="67" t="s">
        <v>545</v>
      </c>
      <c r="F294" s="68">
        <v>0.1</v>
      </c>
      <c r="G294" s="67" t="s">
        <v>546</v>
      </c>
      <c r="H294" s="68"/>
      <c r="I294" s="67"/>
      <c r="J294" s="69"/>
      <c r="K294" s="70"/>
      <c r="L294" s="73"/>
      <c r="M294" s="72">
        <f>ROUNDDOWN(D294*F294,)</f>
        <v>4300</v>
      </c>
      <c r="N294" s="49">
        <f t="shared" si="6"/>
        <v>0</v>
      </c>
    </row>
    <row r="295" spans="1:14" ht="21.75" customHeight="1">
      <c r="A295" s="400">
        <f>IF('6-3표준조사 2'!R454="모두베기",1,)</f>
        <v>1</v>
      </c>
      <c r="B295" s="1955"/>
      <c r="C295" s="76" t="s">
        <v>767</v>
      </c>
      <c r="D295" s="77">
        <f>D293</f>
        <v>5</v>
      </c>
      <c r="E295" s="78" t="s">
        <v>547</v>
      </c>
      <c r="F295" s="79">
        <v>8.3999999999999995E-3</v>
      </c>
      <c r="G295" s="78" t="s">
        <v>548</v>
      </c>
      <c r="H295" s="80"/>
      <c r="I295" s="78"/>
      <c r="J295" s="81">
        <f>'7-1 단가조사'!L14</f>
        <v>610000</v>
      </c>
      <c r="K295" s="82" t="s">
        <v>544</v>
      </c>
      <c r="L295" s="83"/>
      <c r="M295" s="84">
        <f>ROUNDDOWN(D295*F295*J295,)</f>
        <v>25620</v>
      </c>
      <c r="N295" s="49">
        <f t="shared" si="6"/>
        <v>0</v>
      </c>
    </row>
    <row r="296" spans="1:14" ht="21.75" hidden="1" customHeight="1">
      <c r="A296" s="400">
        <f>IF('6-3표준조사 2'!R454="맹아제거",1,)</f>
        <v>0</v>
      </c>
      <c r="B296" s="1955"/>
      <c r="C296" s="57" t="s">
        <v>550</v>
      </c>
      <c r="D296" s="60"/>
      <c r="E296" s="59"/>
      <c r="F296" s="60"/>
      <c r="G296" s="59"/>
      <c r="H296" s="60"/>
      <c r="I296" s="59"/>
      <c r="J296" s="61"/>
      <c r="K296" s="62"/>
      <c r="L296" s="102"/>
      <c r="M296" s="64">
        <f>M297</f>
        <v>0</v>
      </c>
      <c r="N296" s="49">
        <f t="shared" si="6"/>
        <v>0</v>
      </c>
    </row>
    <row r="297" spans="1:14" ht="21.75" hidden="1" customHeight="1">
      <c r="A297" s="400">
        <f>IF('6-3표준조사 2'!R454="맹아제거",1,)</f>
        <v>0</v>
      </c>
      <c r="B297" s="1955"/>
      <c r="C297" s="65" t="s">
        <v>760</v>
      </c>
      <c r="D297" s="103"/>
      <c r="E297" s="67"/>
      <c r="F297" s="68"/>
      <c r="G297" s="67"/>
      <c r="H297" s="68"/>
      <c r="I297" s="67"/>
      <c r="J297" s="69"/>
      <c r="K297" s="70"/>
      <c r="L297" s="71">
        <f>M315/100</f>
        <v>0</v>
      </c>
      <c r="M297" s="72">
        <f>ROUNDDOWN((H298*J298)+(H298*J298*L297),)</f>
        <v>0</v>
      </c>
      <c r="N297" s="49">
        <f t="shared" si="6"/>
        <v>0</v>
      </c>
    </row>
    <row r="298" spans="1:14" ht="21.75" hidden="1" customHeight="1">
      <c r="A298" s="400">
        <f>IF('6-3표준조사 2'!R454="맹아제거",1,)</f>
        <v>0</v>
      </c>
      <c r="B298" s="1955"/>
      <c r="C298" s="65" t="s">
        <v>768</v>
      </c>
      <c r="D298" s="103">
        <v>0</v>
      </c>
      <c r="E298" s="67" t="s">
        <v>510</v>
      </c>
      <c r="F298" s="68">
        <v>0.2</v>
      </c>
      <c r="G298" s="67" t="s">
        <v>511</v>
      </c>
      <c r="H298" s="68">
        <f>ROUND(D298/100*F298,2)</f>
        <v>0</v>
      </c>
      <c r="I298" s="67" t="s">
        <v>509</v>
      </c>
      <c r="J298" s="69">
        <f>'7-1 단가조사'!L7</f>
        <v>172068</v>
      </c>
      <c r="K298" s="70" t="s">
        <v>539</v>
      </c>
      <c r="L298" s="71">
        <f>M315/100</f>
        <v>0</v>
      </c>
      <c r="M298" s="72"/>
      <c r="N298" s="49">
        <f t="shared" si="6"/>
        <v>0</v>
      </c>
    </row>
    <row r="299" spans="1:14" ht="21.75" hidden="1" customHeight="1">
      <c r="A299" s="400">
        <f>IF(H272&gt;0,1,)</f>
        <v>0</v>
      </c>
      <c r="B299" s="1954" t="s">
        <v>514</v>
      </c>
      <c r="C299" s="57" t="s">
        <v>551</v>
      </c>
      <c r="D299" s="60"/>
      <c r="E299" s="59"/>
      <c r="F299" s="60"/>
      <c r="G299" s="59"/>
      <c r="H299" s="60"/>
      <c r="I299" s="59"/>
      <c r="J299" s="61"/>
      <c r="K299" s="62"/>
      <c r="L299" s="63"/>
      <c r="M299" s="64">
        <f>SUM(M300,M302,M303)</f>
        <v>1260008</v>
      </c>
      <c r="N299" s="49">
        <f t="shared" si="6"/>
        <v>0</v>
      </c>
    </row>
    <row r="300" spans="1:14" ht="21.75" hidden="1" customHeight="1">
      <c r="A300" s="400">
        <f>IF(H272&gt;0,1,)</f>
        <v>0</v>
      </c>
      <c r="B300" s="1956"/>
      <c r="C300" s="65" t="s">
        <v>769</v>
      </c>
      <c r="D300" s="68"/>
      <c r="E300" s="67"/>
      <c r="F300" s="68"/>
      <c r="G300" s="67"/>
      <c r="H300" s="68"/>
      <c r="I300" s="67"/>
      <c r="J300" s="69"/>
      <c r="K300" s="70"/>
      <c r="L300" s="73"/>
      <c r="M300" s="72">
        <f>M301</f>
        <v>1187088</v>
      </c>
      <c r="N300" s="49">
        <f t="shared" si="6"/>
        <v>0</v>
      </c>
    </row>
    <row r="301" spans="1:14" ht="21.75" hidden="1" customHeight="1">
      <c r="A301" s="400">
        <f>IF(H272&gt;0,1,)</f>
        <v>0</v>
      </c>
      <c r="B301" s="1956"/>
      <c r="C301" s="65" t="s">
        <v>770</v>
      </c>
      <c r="D301" s="68"/>
      <c r="E301" s="67"/>
      <c r="F301" s="68"/>
      <c r="G301" s="67"/>
      <c r="H301" s="68"/>
      <c r="I301" s="67"/>
      <c r="J301" s="69"/>
      <c r="K301" s="70"/>
      <c r="L301" s="73"/>
      <c r="M301" s="72">
        <f>M276+M279+M287+M297</f>
        <v>1187088</v>
      </c>
      <c r="N301" s="49">
        <f t="shared" si="6"/>
        <v>0</v>
      </c>
    </row>
    <row r="302" spans="1:14" ht="21.75" hidden="1" customHeight="1">
      <c r="A302" s="400">
        <f>IF(H272&gt;0,1,)</f>
        <v>0</v>
      </c>
      <c r="B302" s="1956"/>
      <c r="C302" s="65" t="s">
        <v>771</v>
      </c>
      <c r="D302" s="68"/>
      <c r="E302" s="67"/>
      <c r="F302" s="68"/>
      <c r="G302" s="67"/>
      <c r="H302" s="68"/>
      <c r="I302" s="67"/>
      <c r="J302" s="69"/>
      <c r="K302" s="70"/>
      <c r="L302" s="73"/>
      <c r="M302" s="72">
        <f>M282+M292</f>
        <v>47300</v>
      </c>
      <c r="N302" s="49">
        <f t="shared" si="6"/>
        <v>0</v>
      </c>
    </row>
    <row r="303" spans="1:14" ht="21.75" hidden="1" customHeight="1" thickBot="1">
      <c r="A303" s="400">
        <f>IF(H272&gt;0,1,)</f>
        <v>0</v>
      </c>
      <c r="B303" s="1957"/>
      <c r="C303" s="76" t="s">
        <v>772</v>
      </c>
      <c r="D303" s="85"/>
      <c r="E303" s="86"/>
      <c r="F303" s="85"/>
      <c r="G303" s="86"/>
      <c r="H303" s="85"/>
      <c r="I303" s="86"/>
      <c r="J303" s="87"/>
      <c r="K303" s="88"/>
      <c r="L303" s="89"/>
      <c r="M303" s="90">
        <f>M285+M295</f>
        <v>25620</v>
      </c>
      <c r="N303" s="49">
        <f t="shared" si="6"/>
        <v>0</v>
      </c>
    </row>
    <row r="304" spans="1:14" ht="21.75" hidden="1" customHeight="1">
      <c r="A304" s="400">
        <f>IF(H272&gt;0,1,)</f>
        <v>0</v>
      </c>
      <c r="B304" s="1958" t="s">
        <v>515</v>
      </c>
      <c r="C304" s="1958"/>
      <c r="D304" s="1958"/>
      <c r="E304" s="1958"/>
      <c r="F304" s="1958"/>
      <c r="G304" s="1958"/>
      <c r="H304" s="1958"/>
      <c r="I304" s="1958"/>
      <c r="J304" s="1958"/>
      <c r="K304" s="1958"/>
      <c r="L304" s="1958"/>
      <c r="M304" s="1958"/>
      <c r="N304" s="49">
        <f t="shared" si="6"/>
        <v>0</v>
      </c>
    </row>
    <row r="305" spans="1:14" ht="21.75" hidden="1" customHeight="1">
      <c r="A305" s="400">
        <f>IF(H272&gt;0,1,)</f>
        <v>0</v>
      </c>
      <c r="B305" s="1959" t="s">
        <v>516</v>
      </c>
      <c r="C305" s="1959"/>
      <c r="D305" s="1959"/>
      <c r="E305" s="1959"/>
      <c r="F305" s="1959"/>
      <c r="G305" s="1959"/>
      <c r="H305" s="1959"/>
      <c r="I305" s="1959"/>
      <c r="J305" s="1959"/>
      <c r="K305" s="1959"/>
      <c r="L305" s="1959"/>
      <c r="M305" s="1959"/>
      <c r="N305" s="49">
        <f t="shared" si="6"/>
        <v>0</v>
      </c>
    </row>
    <row r="306" spans="1:14" ht="21.75" hidden="1" customHeight="1">
      <c r="A306" s="400">
        <f>IF(H272&gt;0,1,)</f>
        <v>0</v>
      </c>
      <c r="B306" s="91" t="s">
        <v>517</v>
      </c>
      <c r="C306" s="92" t="s">
        <v>1025</v>
      </c>
      <c r="D306" s="93">
        <f>'6-3표준조사 2'!Q460</f>
        <v>0</v>
      </c>
      <c r="E306" s="91" t="s">
        <v>510</v>
      </c>
      <c r="F306" s="633"/>
      <c r="G306" s="91"/>
      <c r="H306" s="94"/>
      <c r="I306" s="95"/>
      <c r="J306" s="95"/>
      <c r="K306" s="95"/>
      <c r="L306" s="96"/>
      <c r="M306" s="95"/>
      <c r="N306" s="49">
        <f t="shared" si="6"/>
        <v>0</v>
      </c>
    </row>
    <row r="307" spans="1:14" ht="21.75" hidden="1" customHeight="1">
      <c r="B307" s="91" t="s">
        <v>518</v>
      </c>
      <c r="C307" s="92" t="s">
        <v>759</v>
      </c>
      <c r="D307" s="1960">
        <f>'6-3표준조사 2'!S460</f>
        <v>0</v>
      </c>
      <c r="E307" s="1960"/>
      <c r="F307" s="633"/>
      <c r="G307" s="91"/>
      <c r="H307" s="94"/>
      <c r="I307" s="95"/>
      <c r="J307" s="95"/>
      <c r="K307" s="95"/>
      <c r="L307" s="96"/>
      <c r="M307" s="95"/>
      <c r="N307" s="49">
        <f t="shared" si="6"/>
        <v>0</v>
      </c>
    </row>
    <row r="308" spans="1:14" ht="21.75" hidden="1" customHeight="1">
      <c r="B308" s="91" t="s">
        <v>517</v>
      </c>
      <c r="C308" s="92" t="s">
        <v>962</v>
      </c>
      <c r="D308" s="1968" t="str">
        <f>'6-3표준조사 2'!R456</f>
        <v>3년차 이상</v>
      </c>
      <c r="E308" s="1968"/>
      <c r="F308" s="97"/>
      <c r="G308" s="97"/>
      <c r="H308" s="94"/>
      <c r="I308" s="95"/>
      <c r="J308" s="95"/>
      <c r="K308" s="95"/>
      <c r="L308" s="96"/>
      <c r="M308" s="95"/>
      <c r="N308" s="49">
        <f t="shared" si="6"/>
        <v>0</v>
      </c>
    </row>
    <row r="309" spans="1:14" ht="21.75" hidden="1" customHeight="1">
      <c r="A309" s="400">
        <f>IF(H272&gt;0,1,)</f>
        <v>0</v>
      </c>
      <c r="B309" s="1959" t="s">
        <v>773</v>
      </c>
      <c r="C309" s="1959"/>
      <c r="D309" s="1959"/>
      <c r="E309" s="1959"/>
      <c r="F309" s="1959"/>
      <c r="G309" s="1959"/>
      <c r="H309" s="1959"/>
      <c r="I309" s="1959"/>
      <c r="J309" s="1959"/>
      <c r="K309" s="1959"/>
      <c r="L309" s="1959"/>
      <c r="M309" s="1959"/>
      <c r="N309" s="49">
        <f t="shared" si="6"/>
        <v>0</v>
      </c>
    </row>
    <row r="310" spans="1:14" ht="21.75" hidden="1" customHeight="1">
      <c r="A310" s="400">
        <f>IF(H272&gt;0,1,)</f>
        <v>0</v>
      </c>
      <c r="B310" s="1969" t="s">
        <v>501</v>
      </c>
      <c r="C310" s="1969"/>
      <c r="D310" s="1970" t="s">
        <v>805</v>
      </c>
      <c r="E310" s="1970"/>
      <c r="F310" s="1970"/>
      <c r="G310" s="1970"/>
      <c r="H310" s="1970"/>
      <c r="I310" s="1971" t="s">
        <v>806</v>
      </c>
      <c r="J310" s="1971"/>
      <c r="K310" s="1971"/>
      <c r="L310" s="1971"/>
      <c r="M310" s="1971"/>
      <c r="N310" s="49">
        <f t="shared" si="6"/>
        <v>0</v>
      </c>
    </row>
    <row r="311" spans="1:14" ht="21.75" hidden="1" customHeight="1">
      <c r="A311" s="400">
        <f>IF(H272&gt;0,1,)</f>
        <v>0</v>
      </c>
      <c r="B311" s="1969"/>
      <c r="C311" s="1969"/>
      <c r="D311" s="1970"/>
      <c r="E311" s="1970"/>
      <c r="F311" s="1970"/>
      <c r="G311" s="1970"/>
      <c r="H311" s="1970"/>
      <c r="I311" s="98" t="s">
        <v>807</v>
      </c>
      <c r="J311" s="632" t="s">
        <v>494</v>
      </c>
      <c r="K311" s="632" t="s">
        <v>495</v>
      </c>
      <c r="L311" s="99" t="s">
        <v>496</v>
      </c>
      <c r="M311" s="632" t="s">
        <v>794</v>
      </c>
      <c r="N311" s="49">
        <f t="shared" si="6"/>
        <v>0</v>
      </c>
    </row>
    <row r="312" spans="1:14" ht="21.75" hidden="1" customHeight="1">
      <c r="A312" s="400">
        <f>IF(H272&gt;0,1,)</f>
        <v>0</v>
      </c>
      <c r="B312" s="1950" t="s">
        <v>531</v>
      </c>
      <c r="C312" s="1950"/>
      <c r="D312" s="1951" t="str">
        <f>'6-3표준조사 2'!P456</f>
        <v>중 (15˚ ~ 30˚)</v>
      </c>
      <c r="E312" s="1951"/>
      <c r="F312" s="1951"/>
      <c r="G312" s="1951"/>
      <c r="H312" s="1951"/>
      <c r="I312" s="634"/>
      <c r="J312" s="634" t="str">
        <f>IF(A275=0,"",IF(D312="완 (15˚ 이하)",0,IF(D312="중 (15˚ ~ 30˚)",5,IF(D312="급 (30˚ 초과)",10))))</f>
        <v/>
      </c>
      <c r="K312" s="634" t="str">
        <f>IF(A278=0,"",IF(D312="완 (15˚ 이하)",0,IF(D312="중 (15˚ ~ 30˚)",5,IF(D312="급 (30˚ 초과)",10))))</f>
        <v/>
      </c>
      <c r="L312" s="634">
        <f>IF(A286=0,"",IF(D312="완 (15˚ 이하)",0,IF(D312="중 (15˚ ~ 30˚)",5,IF(D312="급 (30˚ 초과)",10))))</f>
        <v>5</v>
      </c>
      <c r="M312" s="634" t="str">
        <f>IF(A296=0,"",IF(D312="완 (15˚ 이하)",0,IF(D312="중 (15˚ ~ 30˚)",5,IF(D312="급 (30˚ 초과)",10))))</f>
        <v/>
      </c>
      <c r="N312" s="49">
        <f t="shared" si="6"/>
        <v>0</v>
      </c>
    </row>
    <row r="313" spans="1:14" ht="21.75" hidden="1" customHeight="1">
      <c r="A313" s="400">
        <f>IF(H272&gt;0,1,)</f>
        <v>0</v>
      </c>
      <c r="B313" s="1972" t="s">
        <v>520</v>
      </c>
      <c r="C313" s="1972"/>
      <c r="D313" s="1951" t="str">
        <f>'6-3표준조사 2'!R456</f>
        <v>3년차 이상</v>
      </c>
      <c r="E313" s="1951"/>
      <c r="F313" s="1951"/>
      <c r="G313" s="1951"/>
      <c r="H313" s="1951"/>
      <c r="I313" s="634"/>
      <c r="J313" s="634"/>
      <c r="K313" s="634" t="str">
        <f>IF(A278=0,"",IF(D313="당해 년도",0,IF(D313="2년차",5,IF(D313="3년차 이상",10))))</f>
        <v/>
      </c>
      <c r="L313" s="634"/>
      <c r="M313" s="634"/>
      <c r="N313" s="49">
        <f t="shared" si="6"/>
        <v>0</v>
      </c>
    </row>
    <row r="314" spans="1:14" ht="21.75" hidden="1" customHeight="1">
      <c r="A314" s="400">
        <f>IF(H272&gt;0,1,)</f>
        <v>0</v>
      </c>
      <c r="B314" s="1950" t="s">
        <v>519</v>
      </c>
      <c r="C314" s="1950"/>
      <c r="D314" s="1951" t="str">
        <f>'6-3표준조사 2'!Q456</f>
        <v>개소당3ha이상</v>
      </c>
      <c r="E314" s="1951"/>
      <c r="F314" s="1951"/>
      <c r="G314" s="1951"/>
      <c r="H314" s="1951"/>
      <c r="I314" s="1409"/>
      <c r="J314" s="1409" t="str">
        <f>IF(A275=0,"",IF(D314="개소당3ha이상",0,IF(D314="개소당1~3ha미만 ",5,IF(D314="개소당1ha미만",10))))</f>
        <v/>
      </c>
      <c r="K314" s="1409" t="str">
        <f>IF(A278=0,"",IF(D314="개소당3ha이상",0,IF(D314="개소당1~3ha미만 ",5,IF(D314="개소당1ha미만",10))))</f>
        <v/>
      </c>
      <c r="L314" s="1409">
        <f>IF(A286=0,"",IF(D314="개소당3ha이상",0,IF(D314="개소당1~3ha미만 ",5,IF(D314="개소당1ha미만",10))))</f>
        <v>0</v>
      </c>
      <c r="M314" s="1409" t="str">
        <f>IF(A296=0,"",IF(D314="개소당3ha이상",0,IF(D314="개소당1~3ha미만 ",5,IF(D314="개소당1ha미만",10))))</f>
        <v/>
      </c>
      <c r="N314" s="49">
        <f t="shared" si="6"/>
        <v>0</v>
      </c>
    </row>
    <row r="315" spans="1:14" ht="21.75" hidden="1" customHeight="1">
      <c r="A315" s="400">
        <f>IF(H272&gt;0,1,)</f>
        <v>0</v>
      </c>
      <c r="B315" s="1950" t="s">
        <v>514</v>
      </c>
      <c r="C315" s="1950"/>
      <c r="D315" s="1951"/>
      <c r="E315" s="1951"/>
      <c r="F315" s="1951"/>
      <c r="G315" s="1951"/>
      <c r="H315" s="1951"/>
      <c r="I315" s="634">
        <f>SUM(I312:I314)</f>
        <v>0</v>
      </c>
      <c r="J315" s="634">
        <f>SUM(J312:J314)</f>
        <v>0</v>
      </c>
      <c r="K315" s="634">
        <f>SUM(K312:K314)</f>
        <v>0</v>
      </c>
      <c r="L315" s="634">
        <f>SUM(L312:L314)</f>
        <v>5</v>
      </c>
      <c r="M315" s="634">
        <f>SUM(M312:M314)</f>
        <v>0</v>
      </c>
      <c r="N315" s="49">
        <f t="shared" si="6"/>
        <v>0</v>
      </c>
    </row>
    <row r="316" spans="1:14" ht="35.1" hidden="1" customHeight="1" thickBot="1">
      <c r="A316" s="400">
        <f>IF(H317&gt;0,1,)</f>
        <v>0</v>
      </c>
      <c r="B316" s="1973" t="s">
        <v>758</v>
      </c>
      <c r="C316" s="1973"/>
      <c r="D316" s="1973"/>
      <c r="E316" s="1973"/>
      <c r="F316" s="1973"/>
      <c r="G316" s="1973"/>
      <c r="H316" s="1973"/>
      <c r="I316" s="1973"/>
      <c r="J316" s="1973"/>
      <c r="K316" s="1973"/>
      <c r="L316" s="1973"/>
      <c r="M316" s="1973"/>
      <c r="N316" s="49">
        <f>IF(H$317&gt;0,8,)</f>
        <v>0</v>
      </c>
    </row>
    <row r="317" spans="1:14" ht="24.95" hidden="1" customHeight="1">
      <c r="A317" s="400">
        <f>IF(H317&gt;0,1,)</f>
        <v>0</v>
      </c>
      <c r="B317" s="1944" t="s">
        <v>774</v>
      </c>
      <c r="C317" s="1945"/>
      <c r="D317" s="1946" t="str">
        <f>CONCATENATE('6-3표준조사 2'!K529,"임반")</f>
        <v>임반</v>
      </c>
      <c r="E317" s="1946"/>
      <c r="F317" s="1946" t="str">
        <f>CONCATENATE('6-3표준조사 2'!L529,"소반")</f>
        <v>소반</v>
      </c>
      <c r="G317" s="1946"/>
      <c r="H317" s="1947">
        <f>'6-3표준조사 2'!Q529</f>
        <v>0</v>
      </c>
      <c r="I317" s="1947"/>
      <c r="J317" s="50"/>
      <c r="K317" s="51" t="s">
        <v>500</v>
      </c>
      <c r="L317" s="1948" t="str">
        <f>+'6-3표준조사 2'!R529</f>
        <v>모두베기</v>
      </c>
      <c r="M317" s="1949"/>
      <c r="N317" s="49">
        <f t="shared" ref="N317:N360" si="7">IF(H$317&gt;0,8,)</f>
        <v>0</v>
      </c>
    </row>
    <row r="318" spans="1:14" ht="21.75" hidden="1" customHeight="1">
      <c r="A318" s="400">
        <f>IF(H317&gt;0,1,)</f>
        <v>0</v>
      </c>
      <c r="B318" s="1961" t="s">
        <v>501</v>
      </c>
      <c r="C318" s="1962"/>
      <c r="D318" s="1963" t="s">
        <v>502</v>
      </c>
      <c r="E318" s="1962"/>
      <c r="F318" s="1964" t="s">
        <v>503</v>
      </c>
      <c r="G318" s="1965"/>
      <c r="H318" s="1964" t="s">
        <v>504</v>
      </c>
      <c r="I318" s="1965"/>
      <c r="J318" s="1963" t="s">
        <v>505</v>
      </c>
      <c r="K318" s="1962"/>
      <c r="L318" s="1966" t="s">
        <v>775</v>
      </c>
      <c r="M318" s="1952"/>
      <c r="N318" s="49">
        <f t="shared" si="7"/>
        <v>0</v>
      </c>
    </row>
    <row r="319" spans="1:14" ht="21.75" hidden="1" customHeight="1">
      <c r="A319" s="400">
        <f>IF(H317&gt;0,1,)</f>
        <v>0</v>
      </c>
      <c r="B319" s="52"/>
      <c r="C319" s="53" t="s">
        <v>506</v>
      </c>
      <c r="D319" s="54"/>
      <c r="E319" s="55" t="s">
        <v>507</v>
      </c>
      <c r="F319" s="54"/>
      <c r="G319" s="55" t="s">
        <v>507</v>
      </c>
      <c r="H319" s="54"/>
      <c r="I319" s="55" t="s">
        <v>507</v>
      </c>
      <c r="J319" s="56"/>
      <c r="K319" s="55" t="s">
        <v>508</v>
      </c>
      <c r="L319" s="1967"/>
      <c r="M319" s="1953"/>
      <c r="N319" s="49">
        <f t="shared" si="7"/>
        <v>0</v>
      </c>
    </row>
    <row r="320" spans="1:14" ht="21.75" hidden="1" customHeight="1">
      <c r="A320" s="400">
        <f>IF('6-3표준조사 2'!R529="둘레베기",1,)</f>
        <v>0</v>
      </c>
      <c r="B320" s="1954" t="s">
        <v>506</v>
      </c>
      <c r="C320" s="57" t="s">
        <v>538</v>
      </c>
      <c r="D320" s="60"/>
      <c r="E320" s="59"/>
      <c r="F320" s="60"/>
      <c r="G320" s="59"/>
      <c r="H320" s="60"/>
      <c r="I320" s="59"/>
      <c r="J320" s="61"/>
      <c r="K320" s="62"/>
      <c r="L320" s="102"/>
      <c r="M320" s="64">
        <f>M321</f>
        <v>0</v>
      </c>
      <c r="N320" s="49">
        <f t="shared" si="7"/>
        <v>0</v>
      </c>
    </row>
    <row r="321" spans="1:14" ht="21.75" hidden="1" customHeight="1">
      <c r="A321" s="400">
        <f>IF('6-3표준조사 2'!R529="둘레베기",1,)</f>
        <v>0</v>
      </c>
      <c r="B321" s="1955"/>
      <c r="C321" s="65" t="s">
        <v>760</v>
      </c>
      <c r="D321" s="103"/>
      <c r="E321" s="67"/>
      <c r="F321" s="68"/>
      <c r="G321" s="67"/>
      <c r="H321" s="68"/>
      <c r="I321" s="67"/>
      <c r="J321" s="69"/>
      <c r="K321" s="70"/>
      <c r="L321" s="71">
        <f>J360/100</f>
        <v>0</v>
      </c>
      <c r="M321" s="72">
        <f>ROUNDDOWN((H322*J322)+(H322*J322*L321),)</f>
        <v>0</v>
      </c>
      <c r="N321" s="49">
        <f t="shared" si="7"/>
        <v>0</v>
      </c>
    </row>
    <row r="322" spans="1:14" ht="21.75" hidden="1" customHeight="1">
      <c r="A322" s="400">
        <f>IF('6-3표준조사 2'!R529="둘레베기",1,)</f>
        <v>0</v>
      </c>
      <c r="B322" s="1955"/>
      <c r="C322" s="65" t="s">
        <v>761</v>
      </c>
      <c r="D322" s="103">
        <f>IF(A322&gt;0,D351,)</f>
        <v>0</v>
      </c>
      <c r="E322" s="67" t="s">
        <v>510</v>
      </c>
      <c r="F322" s="68">
        <v>0.18</v>
      </c>
      <c r="G322" s="67" t="s">
        <v>511</v>
      </c>
      <c r="H322" s="68">
        <f>ROUND(D322/100*F322,2)</f>
        <v>0</v>
      </c>
      <c r="I322" s="67" t="s">
        <v>509</v>
      </c>
      <c r="J322" s="69">
        <f>'7-1 단가조사'!L7</f>
        <v>172068</v>
      </c>
      <c r="K322" s="70" t="s">
        <v>539</v>
      </c>
      <c r="L322" s="71"/>
      <c r="M322" s="72"/>
      <c r="N322" s="49">
        <f t="shared" si="7"/>
        <v>0</v>
      </c>
    </row>
    <row r="323" spans="1:14" ht="21.75" hidden="1" customHeight="1">
      <c r="A323" s="400">
        <f>IF('6-3표준조사 2'!R529="줄베기",1,)</f>
        <v>0</v>
      </c>
      <c r="B323" s="1955"/>
      <c r="C323" s="57" t="s">
        <v>540</v>
      </c>
      <c r="D323" s="60"/>
      <c r="E323" s="59"/>
      <c r="F323" s="60"/>
      <c r="G323" s="59"/>
      <c r="H323" s="60"/>
      <c r="I323" s="59"/>
      <c r="J323" s="61"/>
      <c r="K323" s="62"/>
      <c r="L323" s="104"/>
      <c r="M323" s="64">
        <f>SUM(M324+M327+M330)</f>
        <v>0</v>
      </c>
      <c r="N323" s="49">
        <f t="shared" si="7"/>
        <v>0</v>
      </c>
    </row>
    <row r="324" spans="1:14" ht="21.75" hidden="1" customHeight="1">
      <c r="A324" s="400">
        <f>IF('6-3표준조사 2'!R529="줄베기",1,)</f>
        <v>0</v>
      </c>
      <c r="B324" s="1955"/>
      <c r="C324" s="65" t="s">
        <v>760</v>
      </c>
      <c r="D324" s="66"/>
      <c r="E324" s="67"/>
      <c r="F324" s="68"/>
      <c r="G324" s="67"/>
      <c r="H324" s="68"/>
      <c r="I324" s="67"/>
      <c r="J324" s="69"/>
      <c r="K324" s="70"/>
      <c r="L324" s="71">
        <f>K360/100</f>
        <v>0</v>
      </c>
      <c r="M324" s="72">
        <f>ROUNDDOWN((M325+M326)+((M325+M326)*L324),0)</f>
        <v>0</v>
      </c>
      <c r="N324" s="49">
        <f t="shared" si="7"/>
        <v>0</v>
      </c>
    </row>
    <row r="325" spans="1:14" ht="21.75" hidden="1" customHeight="1">
      <c r="A325" s="400">
        <f>IF('6-3표준조사 2'!R529="줄베기",1,)</f>
        <v>0</v>
      </c>
      <c r="B325" s="1955"/>
      <c r="C325" s="65" t="s">
        <v>762</v>
      </c>
      <c r="D325" s="66">
        <f>IF(A325&gt;0,D351,)</f>
        <v>0</v>
      </c>
      <c r="E325" s="67" t="s">
        <v>510</v>
      </c>
      <c r="F325" s="68">
        <v>7.0000000000000007E-2</v>
      </c>
      <c r="G325" s="67" t="s">
        <v>511</v>
      </c>
      <c r="H325" s="68">
        <f>ROUND(D325/100*F325,2)</f>
        <v>0</v>
      </c>
      <c r="I325" s="67" t="s">
        <v>509</v>
      </c>
      <c r="J325" s="69">
        <f>'7-1 단가조사'!L7</f>
        <v>172068</v>
      </c>
      <c r="K325" s="70" t="s">
        <v>539</v>
      </c>
      <c r="L325" s="71"/>
      <c r="M325" s="72">
        <f>ROUNDDOWN(H325*J325,)</f>
        <v>0</v>
      </c>
      <c r="N325" s="49">
        <f t="shared" si="7"/>
        <v>0</v>
      </c>
    </row>
    <row r="326" spans="1:14" ht="21.75" hidden="1" customHeight="1">
      <c r="A326" s="400">
        <f>IF('6-3표준조사 2'!R529="줄베기",1,)</f>
        <v>0</v>
      </c>
      <c r="B326" s="1955"/>
      <c r="C326" s="65" t="s">
        <v>763</v>
      </c>
      <c r="D326" s="75">
        <f>IF(A326&gt;0,1,)</f>
        <v>0</v>
      </c>
      <c r="E326" s="67" t="s">
        <v>406</v>
      </c>
      <c r="F326" s="68">
        <f>IF(D351&lt;=1500,$Q$8,IF(D351&gt;2999,$Q$10,$Q$9))</f>
        <v>1.5</v>
      </c>
      <c r="G326" s="67" t="s">
        <v>541</v>
      </c>
      <c r="H326" s="68">
        <f>ROUND(D326*F326,2)</f>
        <v>0</v>
      </c>
      <c r="I326" s="67" t="s">
        <v>509</v>
      </c>
      <c r="J326" s="69">
        <f>'7-1 단가조사'!L6</f>
        <v>226112</v>
      </c>
      <c r="K326" s="70" t="s">
        <v>542</v>
      </c>
      <c r="L326" s="71"/>
      <c r="M326" s="72">
        <f>ROUNDDOWN(H326*J326,)</f>
        <v>0</v>
      </c>
      <c r="N326" s="49">
        <f t="shared" si="7"/>
        <v>0</v>
      </c>
    </row>
    <row r="327" spans="1:14" ht="21.75" hidden="1" customHeight="1">
      <c r="A327" s="400">
        <f>IF('6-3표준조사 2'!R529="줄베기",1,)</f>
        <v>0</v>
      </c>
      <c r="B327" s="1955"/>
      <c r="C327" s="65" t="s">
        <v>764</v>
      </c>
      <c r="D327" s="66"/>
      <c r="E327" s="67"/>
      <c r="F327" s="68"/>
      <c r="G327" s="67"/>
      <c r="H327" s="68"/>
      <c r="I327" s="67"/>
      <c r="J327" s="69"/>
      <c r="K327" s="70"/>
      <c r="L327" s="73"/>
      <c r="M327" s="72">
        <f>M328+M329</f>
        <v>0</v>
      </c>
      <c r="N327" s="49">
        <f t="shared" si="7"/>
        <v>0</v>
      </c>
    </row>
    <row r="328" spans="1:14" ht="21.75" hidden="1" customHeight="1">
      <c r="A328" s="400">
        <f>IF('6-3표준조사 2'!R529="줄베기",1,)</f>
        <v>0</v>
      </c>
      <c r="B328" s="1955"/>
      <c r="C328" s="65" t="s">
        <v>765</v>
      </c>
      <c r="D328" s="75">
        <f>H326</f>
        <v>0</v>
      </c>
      <c r="E328" s="67" t="s">
        <v>541</v>
      </c>
      <c r="F328" s="68">
        <v>5</v>
      </c>
      <c r="G328" s="67" t="s">
        <v>512</v>
      </c>
      <c r="H328" s="68">
        <f>ROUND(D328*F328,2)</f>
        <v>0</v>
      </c>
      <c r="I328" s="67" t="s">
        <v>513</v>
      </c>
      <c r="J328" s="69">
        <f>'7-1 단가조사'!L11</f>
        <v>1720</v>
      </c>
      <c r="K328" s="70" t="s">
        <v>543</v>
      </c>
      <c r="L328" s="73"/>
      <c r="M328" s="72">
        <f>ROUNDDOWN(H328*J328,)</f>
        <v>0</v>
      </c>
      <c r="N328" s="49">
        <f t="shared" si="7"/>
        <v>0</v>
      </c>
    </row>
    <row r="329" spans="1:14" ht="21.75" hidden="1" customHeight="1">
      <c r="A329" s="400">
        <f>IF('6-3표준조사 2'!R529="줄베기",1,)</f>
        <v>0</v>
      </c>
      <c r="B329" s="1955"/>
      <c r="C329" s="65" t="s">
        <v>766</v>
      </c>
      <c r="D329" s="66">
        <f>M328</f>
        <v>0</v>
      </c>
      <c r="E329" s="67" t="s">
        <v>545</v>
      </c>
      <c r="F329" s="68">
        <v>0.1</v>
      </c>
      <c r="G329" s="67" t="s">
        <v>546</v>
      </c>
      <c r="H329" s="68"/>
      <c r="I329" s="67"/>
      <c r="J329" s="69"/>
      <c r="K329" s="70"/>
      <c r="L329" s="73"/>
      <c r="M329" s="72">
        <f>ROUNDDOWN(D329*F329,)</f>
        <v>0</v>
      </c>
      <c r="N329" s="49">
        <f t="shared" si="7"/>
        <v>0</v>
      </c>
    </row>
    <row r="330" spans="1:14" ht="21.75" hidden="1" customHeight="1">
      <c r="A330" s="400">
        <f>IF('6-3표준조사 2'!R529="줄베기",1,)</f>
        <v>0</v>
      </c>
      <c r="B330" s="1955"/>
      <c r="C330" s="105" t="s">
        <v>767</v>
      </c>
      <c r="D330" s="106">
        <f>D328</f>
        <v>0</v>
      </c>
      <c r="E330" s="107" t="s">
        <v>547</v>
      </c>
      <c r="F330" s="108">
        <v>8.3999999999999995E-3</v>
      </c>
      <c r="G330" s="107" t="s">
        <v>548</v>
      </c>
      <c r="H330" s="109"/>
      <c r="I330" s="107"/>
      <c r="J330" s="110">
        <f>'7-1 단가조사'!L14</f>
        <v>610000</v>
      </c>
      <c r="K330" s="111" t="s">
        <v>544</v>
      </c>
      <c r="L330" s="112"/>
      <c r="M330" s="113">
        <f>ROUNDDOWN(D330*F330*J330,)</f>
        <v>0</v>
      </c>
      <c r="N330" s="49">
        <f t="shared" si="7"/>
        <v>0</v>
      </c>
    </row>
    <row r="331" spans="1:14" ht="21.75" customHeight="1">
      <c r="A331" s="400">
        <f>IF('6-3표준조사 2'!R529="모두베기",1,)</f>
        <v>1</v>
      </c>
      <c r="B331" s="1955"/>
      <c r="C331" s="57" t="s">
        <v>549</v>
      </c>
      <c r="D331" s="58"/>
      <c r="E331" s="59"/>
      <c r="F331" s="60"/>
      <c r="G331" s="59"/>
      <c r="H331" s="60"/>
      <c r="I331" s="59"/>
      <c r="J331" s="61"/>
      <c r="K331" s="62"/>
      <c r="L331" s="63"/>
      <c r="M331" s="64">
        <f>M332+M337+M340</f>
        <v>1260008</v>
      </c>
      <c r="N331" s="49">
        <f t="shared" si="7"/>
        <v>0</v>
      </c>
    </row>
    <row r="332" spans="1:14" ht="21.75" customHeight="1">
      <c r="A332" s="400">
        <f>IF('6-3표준조사 2'!R529="모두베기",1,)</f>
        <v>1</v>
      </c>
      <c r="B332" s="1955"/>
      <c r="C332" s="65" t="s">
        <v>760</v>
      </c>
      <c r="D332" s="66"/>
      <c r="E332" s="67"/>
      <c r="F332" s="68"/>
      <c r="G332" s="67"/>
      <c r="H332" s="68"/>
      <c r="I332" s="67"/>
      <c r="J332" s="69"/>
      <c r="K332" s="70"/>
      <c r="L332" s="71">
        <f>L360/100</f>
        <v>0.05</v>
      </c>
      <c r="M332" s="72">
        <f>M333+M334+M335+M336</f>
        <v>1187088</v>
      </c>
      <c r="N332" s="49">
        <f t="shared" si="7"/>
        <v>0</v>
      </c>
    </row>
    <row r="333" spans="1:14" ht="21.75" customHeight="1">
      <c r="A333" s="400">
        <f>IF('6-3표준조사 2'!R529="모두베기",1,)</f>
        <v>1</v>
      </c>
      <c r="B333" s="1955"/>
      <c r="C333" s="65" t="s">
        <v>762</v>
      </c>
      <c r="D333" s="1439"/>
      <c r="E333" s="67" t="s">
        <v>510</v>
      </c>
      <c r="F333" s="68">
        <v>7.0000000000000007E-2</v>
      </c>
      <c r="G333" s="67" t="s">
        <v>511</v>
      </c>
      <c r="H333" s="68">
        <f>ROUND(D333/100*F333,2)</f>
        <v>0</v>
      </c>
      <c r="I333" s="67" t="s">
        <v>509</v>
      </c>
      <c r="J333" s="69">
        <f>'7-1 단가조사'!L7</f>
        <v>172068</v>
      </c>
      <c r="K333" s="70" t="s">
        <v>539</v>
      </c>
      <c r="L333" s="73"/>
      <c r="M333" s="72">
        <f>ROUNDDOWN(ROUND((H333+(H333*(L332))),2)*J333,0)</f>
        <v>0</v>
      </c>
      <c r="N333" s="49">
        <f t="shared" si="7"/>
        <v>0</v>
      </c>
    </row>
    <row r="334" spans="1:14" ht="21.75" customHeight="1">
      <c r="A334" s="400">
        <f>IF('6-3표준조사 2'!R529="모두베기",1,)</f>
        <v>1</v>
      </c>
      <c r="B334" s="1955"/>
      <c r="C334" s="74" t="s">
        <v>965</v>
      </c>
      <c r="D334" s="75">
        <f>IF(A334&gt;0,IF(D353="당해 년도",1,),)</f>
        <v>0</v>
      </c>
      <c r="E334" s="67" t="s">
        <v>406</v>
      </c>
      <c r="F334" s="68">
        <v>3.5</v>
      </c>
      <c r="G334" s="67" t="s">
        <v>541</v>
      </c>
      <c r="H334" s="68">
        <f>ROUND(D334*F334,2)</f>
        <v>0</v>
      </c>
      <c r="I334" s="67" t="s">
        <v>509</v>
      </c>
      <c r="J334" s="69">
        <f>'7-1 단가조사'!L6</f>
        <v>226112</v>
      </c>
      <c r="K334" s="70" t="s">
        <v>542</v>
      </c>
      <c r="L334" s="73"/>
      <c r="M334" s="72">
        <f>ROUNDDOWN(ROUND((H334+(H334*(L332))),2)*J334,0)</f>
        <v>0</v>
      </c>
      <c r="N334" s="49">
        <f t="shared" si="7"/>
        <v>0</v>
      </c>
    </row>
    <row r="335" spans="1:14" ht="21.75" customHeight="1">
      <c r="A335" s="400">
        <f>IF('6-3표준조사 2'!R529="모두베기",1,)</f>
        <v>1</v>
      </c>
      <c r="B335" s="1955"/>
      <c r="C335" s="74" t="s">
        <v>966</v>
      </c>
      <c r="D335" s="75">
        <f>IF(A335&gt;0,IF(D353="2년차",1,),)</f>
        <v>0</v>
      </c>
      <c r="E335" s="67" t="s">
        <v>406</v>
      </c>
      <c r="F335" s="68">
        <v>4</v>
      </c>
      <c r="G335" s="67" t="s">
        <v>541</v>
      </c>
      <c r="H335" s="68">
        <f>ROUND(D335*F335,2)</f>
        <v>0</v>
      </c>
      <c r="I335" s="67" t="s">
        <v>509</v>
      </c>
      <c r="J335" s="69">
        <f>'7-1 단가조사'!L6</f>
        <v>226112</v>
      </c>
      <c r="K335" s="70" t="s">
        <v>542</v>
      </c>
      <c r="L335" s="73"/>
      <c r="M335" s="72">
        <f>ROUNDDOWN(ROUND((H335+(H335*(L332))),2)*J335,0)</f>
        <v>0</v>
      </c>
      <c r="N335" s="49">
        <f t="shared" si="7"/>
        <v>0</v>
      </c>
    </row>
    <row r="336" spans="1:14" ht="21.75" customHeight="1">
      <c r="A336" s="400">
        <f>IF('6-3표준조사 2'!R529="모두베기",1,)</f>
        <v>1</v>
      </c>
      <c r="B336" s="1955"/>
      <c r="C336" s="74" t="s">
        <v>967</v>
      </c>
      <c r="D336" s="75">
        <f>IF(A336&gt;0,IF(D353="3년차 이상",1,),)</f>
        <v>1</v>
      </c>
      <c r="E336" s="67" t="s">
        <v>406</v>
      </c>
      <c r="F336" s="68">
        <v>5</v>
      </c>
      <c r="G336" s="67" t="s">
        <v>541</v>
      </c>
      <c r="H336" s="68">
        <f>ROUND(D336*F336,2)</f>
        <v>5</v>
      </c>
      <c r="I336" s="67" t="s">
        <v>509</v>
      </c>
      <c r="J336" s="69">
        <f>'7-1 단가조사'!L6</f>
        <v>226112</v>
      </c>
      <c r="K336" s="70" t="s">
        <v>542</v>
      </c>
      <c r="L336" s="73"/>
      <c r="M336" s="72">
        <f>ROUNDDOWN(ROUND((H336+(H336*(L332))),2)*J336,0)</f>
        <v>1187088</v>
      </c>
      <c r="N336" s="49">
        <f t="shared" si="7"/>
        <v>0</v>
      </c>
    </row>
    <row r="337" spans="1:14" ht="21.75" customHeight="1">
      <c r="A337" s="400">
        <f>IF('6-3표준조사 2'!R529="모두베기",1,)</f>
        <v>1</v>
      </c>
      <c r="B337" s="1955"/>
      <c r="C337" s="65" t="s">
        <v>764</v>
      </c>
      <c r="D337" s="66"/>
      <c r="E337" s="67"/>
      <c r="F337" s="68"/>
      <c r="G337" s="67"/>
      <c r="H337" s="68"/>
      <c r="I337" s="67"/>
      <c r="J337" s="69"/>
      <c r="K337" s="70"/>
      <c r="L337" s="73"/>
      <c r="M337" s="72">
        <f>M338+M339</f>
        <v>47300</v>
      </c>
      <c r="N337" s="49">
        <f t="shared" si="7"/>
        <v>0</v>
      </c>
    </row>
    <row r="338" spans="1:14" ht="21.75" customHeight="1">
      <c r="A338" s="400">
        <f>IF('6-3표준조사 2'!R529="모두베기",1,)</f>
        <v>1</v>
      </c>
      <c r="B338" s="1955"/>
      <c r="C338" s="65" t="s">
        <v>765</v>
      </c>
      <c r="D338" s="75">
        <f>(H334+H335+H336)</f>
        <v>5</v>
      </c>
      <c r="E338" s="67" t="s">
        <v>541</v>
      </c>
      <c r="F338" s="68">
        <v>5</v>
      </c>
      <c r="G338" s="67" t="s">
        <v>512</v>
      </c>
      <c r="H338" s="68">
        <f>ROUND(D338*F338,2)</f>
        <v>25</v>
      </c>
      <c r="I338" s="67" t="s">
        <v>513</v>
      </c>
      <c r="J338" s="69">
        <f>'7-1 단가조사'!L11</f>
        <v>1720</v>
      </c>
      <c r="K338" s="70" t="s">
        <v>543</v>
      </c>
      <c r="L338" s="73"/>
      <c r="M338" s="72">
        <f>ROUNDDOWN(H338*J338,)</f>
        <v>43000</v>
      </c>
      <c r="N338" s="49">
        <f t="shared" si="7"/>
        <v>0</v>
      </c>
    </row>
    <row r="339" spans="1:14" ht="21.75" customHeight="1">
      <c r="A339" s="400">
        <f>IF('6-3표준조사 2'!R529="모두베기",1,)</f>
        <v>1</v>
      </c>
      <c r="B339" s="1955"/>
      <c r="C339" s="65" t="s">
        <v>766</v>
      </c>
      <c r="D339" s="66">
        <f>M338</f>
        <v>43000</v>
      </c>
      <c r="E339" s="67" t="s">
        <v>545</v>
      </c>
      <c r="F339" s="68">
        <v>0.1</v>
      </c>
      <c r="G339" s="67" t="s">
        <v>546</v>
      </c>
      <c r="H339" s="68"/>
      <c r="I339" s="67"/>
      <c r="J339" s="69"/>
      <c r="K339" s="70"/>
      <c r="L339" s="73"/>
      <c r="M339" s="72">
        <f>ROUNDDOWN(D339*F339,)</f>
        <v>4300</v>
      </c>
      <c r="N339" s="49">
        <f t="shared" si="7"/>
        <v>0</v>
      </c>
    </row>
    <row r="340" spans="1:14" ht="21.75" customHeight="1">
      <c r="A340" s="400">
        <f>IF('6-3표준조사 2'!R529="모두베기",1,)</f>
        <v>1</v>
      </c>
      <c r="B340" s="1955"/>
      <c r="C340" s="76" t="s">
        <v>767</v>
      </c>
      <c r="D340" s="77">
        <f>D338</f>
        <v>5</v>
      </c>
      <c r="E340" s="78" t="s">
        <v>547</v>
      </c>
      <c r="F340" s="79">
        <v>8.3999999999999995E-3</v>
      </c>
      <c r="G340" s="78" t="s">
        <v>548</v>
      </c>
      <c r="H340" s="80"/>
      <c r="I340" s="78"/>
      <c r="J340" s="81">
        <f>'7-1 단가조사'!L14</f>
        <v>610000</v>
      </c>
      <c r="K340" s="82" t="s">
        <v>544</v>
      </c>
      <c r="L340" s="83"/>
      <c r="M340" s="84">
        <f>ROUNDDOWN(D340*F340*J340,)</f>
        <v>25620</v>
      </c>
      <c r="N340" s="49">
        <f t="shared" si="7"/>
        <v>0</v>
      </c>
    </row>
    <row r="341" spans="1:14" ht="21.75" hidden="1" customHeight="1">
      <c r="A341" s="400">
        <f>IF('6-3표준조사 2'!R529="맹아제거",1,)</f>
        <v>0</v>
      </c>
      <c r="B341" s="1955"/>
      <c r="C341" s="57" t="s">
        <v>550</v>
      </c>
      <c r="D341" s="60"/>
      <c r="E341" s="59"/>
      <c r="F341" s="60"/>
      <c r="G341" s="59"/>
      <c r="H341" s="60"/>
      <c r="I341" s="59"/>
      <c r="J341" s="61"/>
      <c r="K341" s="62"/>
      <c r="L341" s="102"/>
      <c r="M341" s="64">
        <f>M342</f>
        <v>0</v>
      </c>
      <c r="N341" s="49">
        <f t="shared" si="7"/>
        <v>0</v>
      </c>
    </row>
    <row r="342" spans="1:14" ht="21.75" hidden="1" customHeight="1">
      <c r="A342" s="400">
        <f>IF('6-3표준조사 2'!R529="맹아제거",1,)</f>
        <v>0</v>
      </c>
      <c r="B342" s="1955"/>
      <c r="C342" s="65" t="s">
        <v>760</v>
      </c>
      <c r="D342" s="103"/>
      <c r="E342" s="67"/>
      <c r="F342" s="68"/>
      <c r="G342" s="67"/>
      <c r="H342" s="68"/>
      <c r="I342" s="67"/>
      <c r="J342" s="69"/>
      <c r="K342" s="70"/>
      <c r="L342" s="71">
        <f>M360/100</f>
        <v>0</v>
      </c>
      <c r="M342" s="72">
        <f>ROUNDDOWN((H343*J343)+(H343*J343*L342),)</f>
        <v>0</v>
      </c>
      <c r="N342" s="49">
        <f t="shared" si="7"/>
        <v>0</v>
      </c>
    </row>
    <row r="343" spans="1:14" ht="21.75" hidden="1" customHeight="1">
      <c r="A343" s="400">
        <f>IF('6-3표준조사 2'!R529="맹아제거",1,)</f>
        <v>0</v>
      </c>
      <c r="B343" s="1955"/>
      <c r="C343" s="65" t="s">
        <v>768</v>
      </c>
      <c r="D343" s="103">
        <v>0</v>
      </c>
      <c r="E343" s="67" t="s">
        <v>510</v>
      </c>
      <c r="F343" s="68">
        <v>0.2</v>
      </c>
      <c r="G343" s="67" t="s">
        <v>511</v>
      </c>
      <c r="H343" s="68">
        <f>ROUND(D343/100*F343,2)</f>
        <v>0</v>
      </c>
      <c r="I343" s="67" t="s">
        <v>509</v>
      </c>
      <c r="J343" s="69">
        <f>'7-1 단가조사'!L7</f>
        <v>172068</v>
      </c>
      <c r="K343" s="70" t="s">
        <v>539</v>
      </c>
      <c r="L343" s="71">
        <f>M360/100</f>
        <v>0</v>
      </c>
      <c r="M343" s="72"/>
      <c r="N343" s="49">
        <f t="shared" si="7"/>
        <v>0</v>
      </c>
    </row>
    <row r="344" spans="1:14" ht="21.75" hidden="1" customHeight="1">
      <c r="A344" s="400">
        <f>IF(H317&gt;0,1,)</f>
        <v>0</v>
      </c>
      <c r="B344" s="1954" t="s">
        <v>514</v>
      </c>
      <c r="C344" s="57" t="s">
        <v>551</v>
      </c>
      <c r="D344" s="60"/>
      <c r="E344" s="59"/>
      <c r="F344" s="60"/>
      <c r="G344" s="59"/>
      <c r="H344" s="60"/>
      <c r="I344" s="59"/>
      <c r="J344" s="61"/>
      <c r="K344" s="62"/>
      <c r="L344" s="63"/>
      <c r="M344" s="64">
        <f>SUM(M345,M347,M348)</f>
        <v>1260008</v>
      </c>
      <c r="N344" s="49">
        <f t="shared" si="7"/>
        <v>0</v>
      </c>
    </row>
    <row r="345" spans="1:14" ht="21.75" hidden="1" customHeight="1">
      <c r="A345" s="400">
        <f>IF(H317&gt;0,1,)</f>
        <v>0</v>
      </c>
      <c r="B345" s="1956"/>
      <c r="C345" s="65" t="s">
        <v>769</v>
      </c>
      <c r="D345" s="68"/>
      <c r="E345" s="67"/>
      <c r="F345" s="68"/>
      <c r="G345" s="67"/>
      <c r="H345" s="68"/>
      <c r="I345" s="67"/>
      <c r="J345" s="69"/>
      <c r="K345" s="70"/>
      <c r="L345" s="73"/>
      <c r="M345" s="72">
        <f>M346</f>
        <v>1187088</v>
      </c>
      <c r="N345" s="49">
        <f t="shared" si="7"/>
        <v>0</v>
      </c>
    </row>
    <row r="346" spans="1:14" ht="21.75" hidden="1" customHeight="1">
      <c r="A346" s="400">
        <f>IF(H317&gt;0,1,)</f>
        <v>0</v>
      </c>
      <c r="B346" s="1956"/>
      <c r="C346" s="65" t="s">
        <v>770</v>
      </c>
      <c r="D346" s="68"/>
      <c r="E346" s="67"/>
      <c r="F346" s="68"/>
      <c r="G346" s="67"/>
      <c r="H346" s="68"/>
      <c r="I346" s="67"/>
      <c r="J346" s="69"/>
      <c r="K346" s="70"/>
      <c r="L346" s="73"/>
      <c r="M346" s="72">
        <f>M321+M324+M332+M342</f>
        <v>1187088</v>
      </c>
      <c r="N346" s="49">
        <f t="shared" si="7"/>
        <v>0</v>
      </c>
    </row>
    <row r="347" spans="1:14" ht="21.75" hidden="1" customHeight="1">
      <c r="A347" s="400">
        <f>IF(H317&gt;0,1,)</f>
        <v>0</v>
      </c>
      <c r="B347" s="1956"/>
      <c r="C347" s="65" t="s">
        <v>771</v>
      </c>
      <c r="D347" s="68"/>
      <c r="E347" s="67"/>
      <c r="F347" s="68"/>
      <c r="G347" s="67"/>
      <c r="H347" s="68"/>
      <c r="I347" s="67"/>
      <c r="J347" s="69"/>
      <c r="K347" s="70"/>
      <c r="L347" s="73"/>
      <c r="M347" s="72">
        <f>M327+M337</f>
        <v>47300</v>
      </c>
      <c r="N347" s="49">
        <f t="shared" si="7"/>
        <v>0</v>
      </c>
    </row>
    <row r="348" spans="1:14" ht="21.75" hidden="1" customHeight="1" thickBot="1">
      <c r="A348" s="400">
        <f>IF(H317&gt;0,1,)</f>
        <v>0</v>
      </c>
      <c r="B348" s="1957"/>
      <c r="C348" s="76" t="s">
        <v>772</v>
      </c>
      <c r="D348" s="85"/>
      <c r="E348" s="86"/>
      <c r="F348" s="85"/>
      <c r="G348" s="86"/>
      <c r="H348" s="85"/>
      <c r="I348" s="86"/>
      <c r="J348" s="87"/>
      <c r="K348" s="88"/>
      <c r="L348" s="89"/>
      <c r="M348" s="90">
        <f>M330+M340</f>
        <v>25620</v>
      </c>
      <c r="N348" s="49">
        <f t="shared" si="7"/>
        <v>0</v>
      </c>
    </row>
    <row r="349" spans="1:14" ht="21.75" hidden="1" customHeight="1">
      <c r="A349" s="400">
        <f>IF(H317&gt;0,1,)</f>
        <v>0</v>
      </c>
      <c r="B349" s="1958" t="s">
        <v>515</v>
      </c>
      <c r="C349" s="1958"/>
      <c r="D349" s="1958"/>
      <c r="E349" s="1958"/>
      <c r="F349" s="1958"/>
      <c r="G349" s="1958"/>
      <c r="H349" s="1958"/>
      <c r="I349" s="1958"/>
      <c r="J349" s="1958"/>
      <c r="K349" s="1958"/>
      <c r="L349" s="1958"/>
      <c r="M349" s="1958"/>
      <c r="N349" s="49">
        <f t="shared" si="7"/>
        <v>0</v>
      </c>
    </row>
    <row r="350" spans="1:14" ht="21.75" hidden="1" customHeight="1">
      <c r="A350" s="400">
        <f>IF(H317&gt;0,1,)</f>
        <v>0</v>
      </c>
      <c r="B350" s="1959" t="s">
        <v>516</v>
      </c>
      <c r="C350" s="1959"/>
      <c r="D350" s="1959"/>
      <c r="E350" s="1959"/>
      <c r="F350" s="1959"/>
      <c r="G350" s="1959"/>
      <c r="H350" s="1959"/>
      <c r="I350" s="1959"/>
      <c r="J350" s="1959"/>
      <c r="K350" s="1959"/>
      <c r="L350" s="1959"/>
      <c r="M350" s="1959"/>
      <c r="N350" s="49">
        <f t="shared" si="7"/>
        <v>0</v>
      </c>
    </row>
    <row r="351" spans="1:14" ht="21.75" hidden="1" customHeight="1">
      <c r="A351" s="400">
        <f>IF(H317&gt;0,1,)</f>
        <v>0</v>
      </c>
      <c r="B351" s="91" t="s">
        <v>517</v>
      </c>
      <c r="C351" s="92" t="s">
        <v>1025</v>
      </c>
      <c r="D351" s="93">
        <f>'6-3표준조사 2'!Q535</f>
        <v>0</v>
      </c>
      <c r="E351" s="91" t="s">
        <v>510</v>
      </c>
      <c r="F351" s="633"/>
      <c r="G351" s="91"/>
      <c r="H351" s="94"/>
      <c r="I351" s="95"/>
      <c r="J351" s="95"/>
      <c r="K351" s="95"/>
      <c r="L351" s="96"/>
      <c r="M351" s="95"/>
      <c r="N351" s="49">
        <f t="shared" si="7"/>
        <v>0</v>
      </c>
    </row>
    <row r="352" spans="1:14" ht="21.75" hidden="1" customHeight="1">
      <c r="B352" s="91" t="s">
        <v>518</v>
      </c>
      <c r="C352" s="92" t="s">
        <v>759</v>
      </c>
      <c r="D352" s="1960">
        <f>'6-3표준조사 2'!S535</f>
        <v>0</v>
      </c>
      <c r="E352" s="1960"/>
      <c r="F352" s="633"/>
      <c r="G352" s="91"/>
      <c r="H352" s="94"/>
      <c r="I352" s="95"/>
      <c r="J352" s="95"/>
      <c r="K352" s="95"/>
      <c r="L352" s="96"/>
      <c r="M352" s="95"/>
      <c r="N352" s="49">
        <f t="shared" si="7"/>
        <v>0</v>
      </c>
    </row>
    <row r="353" spans="1:14" ht="21.75" hidden="1" customHeight="1">
      <c r="B353" s="91" t="s">
        <v>517</v>
      </c>
      <c r="C353" s="92" t="s">
        <v>962</v>
      </c>
      <c r="D353" s="1968" t="str">
        <f>'6-3표준조사 2'!R531</f>
        <v>3년차 이상</v>
      </c>
      <c r="E353" s="1968"/>
      <c r="F353" s="97"/>
      <c r="G353" s="97"/>
      <c r="H353" s="94"/>
      <c r="I353" s="95"/>
      <c r="J353" s="95"/>
      <c r="K353" s="95"/>
      <c r="L353" s="96"/>
      <c r="M353" s="95"/>
      <c r="N353" s="49">
        <f t="shared" si="7"/>
        <v>0</v>
      </c>
    </row>
    <row r="354" spans="1:14" ht="21.75" hidden="1" customHeight="1">
      <c r="A354" s="400">
        <f>IF(H317&gt;0,1,)</f>
        <v>0</v>
      </c>
      <c r="B354" s="1959" t="s">
        <v>773</v>
      </c>
      <c r="C354" s="1959"/>
      <c r="D354" s="1959"/>
      <c r="E354" s="1959"/>
      <c r="F354" s="1959"/>
      <c r="G354" s="1959"/>
      <c r="H354" s="1959"/>
      <c r="I354" s="1959"/>
      <c r="J354" s="1959"/>
      <c r="K354" s="1959"/>
      <c r="L354" s="1959"/>
      <c r="M354" s="1959"/>
      <c r="N354" s="49">
        <f t="shared" si="7"/>
        <v>0</v>
      </c>
    </row>
    <row r="355" spans="1:14" ht="21.75" hidden="1" customHeight="1">
      <c r="A355" s="400">
        <f>IF(H317&gt;0,1,)</f>
        <v>0</v>
      </c>
      <c r="B355" s="1969" t="s">
        <v>501</v>
      </c>
      <c r="C355" s="1969"/>
      <c r="D355" s="1970" t="s">
        <v>805</v>
      </c>
      <c r="E355" s="1970"/>
      <c r="F355" s="1970"/>
      <c r="G355" s="1970"/>
      <c r="H355" s="1970"/>
      <c r="I355" s="1971" t="s">
        <v>806</v>
      </c>
      <c r="J355" s="1971"/>
      <c r="K355" s="1971"/>
      <c r="L355" s="1971"/>
      <c r="M355" s="1971"/>
      <c r="N355" s="49">
        <f t="shared" si="7"/>
        <v>0</v>
      </c>
    </row>
    <row r="356" spans="1:14" ht="21.75" hidden="1" customHeight="1">
      <c r="A356" s="400">
        <f>IF(H317&gt;0,1,)</f>
        <v>0</v>
      </c>
      <c r="B356" s="1969"/>
      <c r="C356" s="1969"/>
      <c r="D356" s="1970"/>
      <c r="E356" s="1970"/>
      <c r="F356" s="1970"/>
      <c r="G356" s="1970"/>
      <c r="H356" s="1970"/>
      <c r="I356" s="98" t="s">
        <v>807</v>
      </c>
      <c r="J356" s="632" t="s">
        <v>494</v>
      </c>
      <c r="K356" s="632" t="s">
        <v>495</v>
      </c>
      <c r="L356" s="99" t="s">
        <v>496</v>
      </c>
      <c r="M356" s="632" t="s">
        <v>794</v>
      </c>
      <c r="N356" s="49">
        <f t="shared" si="7"/>
        <v>0</v>
      </c>
    </row>
    <row r="357" spans="1:14" ht="21.75" hidden="1" customHeight="1">
      <c r="A357" s="400">
        <f>IF(H317&gt;0,1,)</f>
        <v>0</v>
      </c>
      <c r="B357" s="1950" t="s">
        <v>531</v>
      </c>
      <c r="C357" s="1950"/>
      <c r="D357" s="1951" t="str">
        <f>'6-3표준조사 2'!P531</f>
        <v>중 (15˚ ~ 30˚)</v>
      </c>
      <c r="E357" s="1951"/>
      <c r="F357" s="1951"/>
      <c r="G357" s="1951"/>
      <c r="H357" s="1951"/>
      <c r="I357" s="634"/>
      <c r="J357" s="634" t="str">
        <f>IF(A320=0,"",IF(D357="완 (15˚ 이하)",0,IF(D357="중 (15˚ ~ 30˚)",5,IF(D357="급 (30˚ 초과)",10))))</f>
        <v/>
      </c>
      <c r="K357" s="634" t="str">
        <f>IF(A323=0,"",IF(D357="완 (15˚ 이하)",0,IF(D357="중 (15˚ ~ 30˚)",5,IF(D357="급 (30˚ 초과)",10))))</f>
        <v/>
      </c>
      <c r="L357" s="634">
        <f>IF(A331=0,"",IF(D357="완 (15˚ 이하)",0,IF(D357="중 (15˚ ~ 30˚)",5,IF(D357="급 (30˚ 초과)",10))))</f>
        <v>5</v>
      </c>
      <c r="M357" s="634" t="str">
        <f>IF(A341=0,"",IF(D357="완 (15˚ 이하)",0,IF(D357="중 (15˚ ~ 30˚)",5,IF(D357="급 (30˚ 초과)",10))))</f>
        <v/>
      </c>
      <c r="N357" s="49">
        <f t="shared" si="7"/>
        <v>0</v>
      </c>
    </row>
    <row r="358" spans="1:14" ht="21.75" hidden="1" customHeight="1">
      <c r="A358" s="400">
        <f>IF(H317&gt;0,1,)</f>
        <v>0</v>
      </c>
      <c r="B358" s="1972" t="s">
        <v>520</v>
      </c>
      <c r="C358" s="1972"/>
      <c r="D358" s="1951" t="str">
        <f>'6-3표준조사 2'!R531</f>
        <v>3년차 이상</v>
      </c>
      <c r="E358" s="1951"/>
      <c r="F358" s="1951"/>
      <c r="G358" s="1951"/>
      <c r="H358" s="1951"/>
      <c r="I358" s="634"/>
      <c r="J358" s="634"/>
      <c r="K358" s="634" t="str">
        <f>IF(A323=0,"",IF(D358="당해 년도",0,IF(D358="2년차",5,IF(D358="3년차 이상",10))))</f>
        <v/>
      </c>
      <c r="L358" s="634"/>
      <c r="M358" s="634"/>
      <c r="N358" s="49">
        <f t="shared" si="7"/>
        <v>0</v>
      </c>
    </row>
    <row r="359" spans="1:14" ht="21.75" hidden="1" customHeight="1">
      <c r="A359" s="400">
        <f>IF(H317&gt;0,1,)</f>
        <v>0</v>
      </c>
      <c r="B359" s="1950" t="s">
        <v>519</v>
      </c>
      <c r="C359" s="1950"/>
      <c r="D359" s="1951" t="str">
        <f>'6-3표준조사 2'!Q531</f>
        <v>개소당3ha이상</v>
      </c>
      <c r="E359" s="1951"/>
      <c r="F359" s="1951"/>
      <c r="G359" s="1951"/>
      <c r="H359" s="1951"/>
      <c r="I359" s="1409"/>
      <c r="J359" s="1409" t="str">
        <f>IF(A320=0,"",IF(D359="개소당3ha이상",0,IF(D359="개소당1~3ha미만 ",5,IF(D359="개소당1ha미만",10))))</f>
        <v/>
      </c>
      <c r="K359" s="1409" t="str">
        <f>IF(A323=0,"",IF(D359="개소당3ha이상",0,IF(D359="개소당1~3ha미만 ",5,IF(D359="개소당1ha미만",10))))</f>
        <v/>
      </c>
      <c r="L359" s="1409">
        <f>IF(A331=0,"",IF(D359="개소당3ha이상",0,IF(D359="개소당1~3ha미만 ",5,IF(D359="개소당1ha미만",10))))</f>
        <v>0</v>
      </c>
      <c r="M359" s="1409" t="str">
        <f>IF(A341=0,"",IF(D359="개소당3ha이상",0,IF(D359="개소당1~3ha미만 ",5,IF(D359="개소당1ha미만",10))))</f>
        <v/>
      </c>
      <c r="N359" s="49">
        <f t="shared" si="7"/>
        <v>0</v>
      </c>
    </row>
    <row r="360" spans="1:14" ht="21.75" hidden="1" customHeight="1">
      <c r="A360" s="400">
        <f>IF(H317&gt;0,1,)</f>
        <v>0</v>
      </c>
      <c r="B360" s="1950" t="s">
        <v>514</v>
      </c>
      <c r="C360" s="1950"/>
      <c r="D360" s="1951"/>
      <c r="E360" s="1951"/>
      <c r="F360" s="1951"/>
      <c r="G360" s="1951"/>
      <c r="H360" s="1951"/>
      <c r="I360" s="634">
        <f>SUM(I357:I359)</f>
        <v>0</v>
      </c>
      <c r="J360" s="634">
        <f>SUM(J357:J359)</f>
        <v>0</v>
      </c>
      <c r="K360" s="634">
        <f>SUM(K357:K359)</f>
        <v>0</v>
      </c>
      <c r="L360" s="634">
        <f>SUM(L357:L359)</f>
        <v>5</v>
      </c>
      <c r="M360" s="634">
        <f>SUM(M357:M359)</f>
        <v>0</v>
      </c>
      <c r="N360" s="49">
        <f t="shared" si="7"/>
        <v>0</v>
      </c>
    </row>
  </sheetData>
  <sheetProtection algorithmName="SHA-512" hashValue="j2yWjypAS5GZBj1ZaBe47tZZgaDVdj6ooCXRiOgRoV2D50EsyPgtmsQJfyx8sPXGtZNMgG0HYXfoh77vlUNWdA==" saltValue="TN/w+ofN2sxlJYkvcf79Og==" spinCount="100000" sheet="1" objects="1" scenarios="1" selectLockedCells="1"/>
  <autoFilter ref="A2:A360" xr:uid="{00000000-0009-0000-0000-000018000000}">
    <filterColumn colId="0">
      <customFilters>
        <customFilter operator="notEqual" val=" "/>
      </customFilters>
    </filterColumn>
  </autoFilter>
  <mergeCells count="248">
    <mergeCell ref="B358:C358"/>
    <mergeCell ref="D358:H358"/>
    <mergeCell ref="B359:C359"/>
    <mergeCell ref="D359:H359"/>
    <mergeCell ref="B360:C360"/>
    <mergeCell ref="D360:H360"/>
    <mergeCell ref="D353:E353"/>
    <mergeCell ref="B354:M354"/>
    <mergeCell ref="B355:C356"/>
    <mergeCell ref="D355:H356"/>
    <mergeCell ref="I355:M355"/>
    <mergeCell ref="B357:C357"/>
    <mergeCell ref="D357:H357"/>
    <mergeCell ref="M318:M319"/>
    <mergeCell ref="B320:B343"/>
    <mergeCell ref="B344:B348"/>
    <mergeCell ref="B349:M349"/>
    <mergeCell ref="B350:M350"/>
    <mergeCell ref="D352:E352"/>
    <mergeCell ref="B318:C318"/>
    <mergeCell ref="D318:E318"/>
    <mergeCell ref="F318:G318"/>
    <mergeCell ref="H318:I318"/>
    <mergeCell ref="J318:K318"/>
    <mergeCell ref="L318:L319"/>
    <mergeCell ref="B316:M316"/>
    <mergeCell ref="B317:C317"/>
    <mergeCell ref="D317:E317"/>
    <mergeCell ref="F317:G317"/>
    <mergeCell ref="H317:I317"/>
    <mergeCell ref="L317:M317"/>
    <mergeCell ref="B313:C313"/>
    <mergeCell ref="D313:H313"/>
    <mergeCell ref="B314:C314"/>
    <mergeCell ref="D314:H314"/>
    <mergeCell ref="B315:C315"/>
    <mergeCell ref="D315:H315"/>
    <mergeCell ref="D308:E308"/>
    <mergeCell ref="B309:M309"/>
    <mergeCell ref="B310:C311"/>
    <mergeCell ref="D310:H311"/>
    <mergeCell ref="I310:M310"/>
    <mergeCell ref="B312:C312"/>
    <mergeCell ref="D312:H312"/>
    <mergeCell ref="M273:M274"/>
    <mergeCell ref="B275:B298"/>
    <mergeCell ref="B299:B303"/>
    <mergeCell ref="B304:M304"/>
    <mergeCell ref="B305:M305"/>
    <mergeCell ref="D307:E307"/>
    <mergeCell ref="B273:C273"/>
    <mergeCell ref="D273:E273"/>
    <mergeCell ref="F273:G273"/>
    <mergeCell ref="H273:I273"/>
    <mergeCell ref="J273:K273"/>
    <mergeCell ref="L273:L274"/>
    <mergeCell ref="B271:M271"/>
    <mergeCell ref="B272:C272"/>
    <mergeCell ref="D272:E272"/>
    <mergeCell ref="F272:G272"/>
    <mergeCell ref="H272:I272"/>
    <mergeCell ref="L272:M272"/>
    <mergeCell ref="B268:C268"/>
    <mergeCell ref="D268:H268"/>
    <mergeCell ref="B269:C269"/>
    <mergeCell ref="D269:H269"/>
    <mergeCell ref="B270:C270"/>
    <mergeCell ref="D270:H270"/>
    <mergeCell ref="D263:E263"/>
    <mergeCell ref="B264:M264"/>
    <mergeCell ref="B265:C266"/>
    <mergeCell ref="D265:H266"/>
    <mergeCell ref="I265:M265"/>
    <mergeCell ref="B267:C267"/>
    <mergeCell ref="D267:H267"/>
    <mergeCell ref="M228:M229"/>
    <mergeCell ref="B230:B253"/>
    <mergeCell ref="B254:B258"/>
    <mergeCell ref="B259:M259"/>
    <mergeCell ref="B260:M260"/>
    <mergeCell ref="D262:E262"/>
    <mergeCell ref="B228:C228"/>
    <mergeCell ref="D228:E228"/>
    <mergeCell ref="F228:G228"/>
    <mergeCell ref="H228:I228"/>
    <mergeCell ref="J228:K228"/>
    <mergeCell ref="L228:L229"/>
    <mergeCell ref="B226:M226"/>
    <mergeCell ref="B227:C227"/>
    <mergeCell ref="D227:E227"/>
    <mergeCell ref="F227:G227"/>
    <mergeCell ref="H227:I227"/>
    <mergeCell ref="L227:M227"/>
    <mergeCell ref="B223:C223"/>
    <mergeCell ref="D223:H223"/>
    <mergeCell ref="B224:C224"/>
    <mergeCell ref="D224:H224"/>
    <mergeCell ref="B225:C225"/>
    <mergeCell ref="D225:H225"/>
    <mergeCell ref="D218:E218"/>
    <mergeCell ref="B219:M219"/>
    <mergeCell ref="B220:C221"/>
    <mergeCell ref="D220:H221"/>
    <mergeCell ref="I220:M220"/>
    <mergeCell ref="B222:C222"/>
    <mergeCell ref="D222:H222"/>
    <mergeCell ref="M183:M184"/>
    <mergeCell ref="B185:B208"/>
    <mergeCell ref="B209:B213"/>
    <mergeCell ref="B214:M214"/>
    <mergeCell ref="B215:M215"/>
    <mergeCell ref="D217:E217"/>
    <mergeCell ref="B183:C183"/>
    <mergeCell ref="D183:E183"/>
    <mergeCell ref="F183:G183"/>
    <mergeCell ref="H183:I183"/>
    <mergeCell ref="J183:K183"/>
    <mergeCell ref="L183:L184"/>
    <mergeCell ref="B181:M181"/>
    <mergeCell ref="B182:C182"/>
    <mergeCell ref="D182:E182"/>
    <mergeCell ref="F182:G182"/>
    <mergeCell ref="H182:I182"/>
    <mergeCell ref="L182:M182"/>
    <mergeCell ref="B178:C178"/>
    <mergeCell ref="D178:H178"/>
    <mergeCell ref="B179:C179"/>
    <mergeCell ref="D179:H179"/>
    <mergeCell ref="B180:C180"/>
    <mergeCell ref="D180:H180"/>
    <mergeCell ref="D173:E173"/>
    <mergeCell ref="B174:M174"/>
    <mergeCell ref="B175:C176"/>
    <mergeCell ref="D175:H176"/>
    <mergeCell ref="I175:M175"/>
    <mergeCell ref="B177:C177"/>
    <mergeCell ref="D177:H177"/>
    <mergeCell ref="M138:M139"/>
    <mergeCell ref="B140:B163"/>
    <mergeCell ref="B164:B168"/>
    <mergeCell ref="B169:M169"/>
    <mergeCell ref="B170:M170"/>
    <mergeCell ref="D172:E172"/>
    <mergeCell ref="B138:C138"/>
    <mergeCell ref="D138:E138"/>
    <mergeCell ref="F138:G138"/>
    <mergeCell ref="H138:I138"/>
    <mergeCell ref="J138:K138"/>
    <mergeCell ref="L138:L139"/>
    <mergeCell ref="B136:M136"/>
    <mergeCell ref="B137:C137"/>
    <mergeCell ref="D137:E137"/>
    <mergeCell ref="F137:G137"/>
    <mergeCell ref="H137:I137"/>
    <mergeCell ref="L137:M137"/>
    <mergeCell ref="B133:C133"/>
    <mergeCell ref="D133:H133"/>
    <mergeCell ref="B134:C134"/>
    <mergeCell ref="D134:H134"/>
    <mergeCell ref="B135:C135"/>
    <mergeCell ref="D135:H135"/>
    <mergeCell ref="D128:E128"/>
    <mergeCell ref="B129:M129"/>
    <mergeCell ref="B130:C131"/>
    <mergeCell ref="D130:H131"/>
    <mergeCell ref="I130:M130"/>
    <mergeCell ref="B132:C132"/>
    <mergeCell ref="D132:H132"/>
    <mergeCell ref="M93:M94"/>
    <mergeCell ref="B95:B118"/>
    <mergeCell ref="B119:B123"/>
    <mergeCell ref="B124:M124"/>
    <mergeCell ref="B125:M125"/>
    <mergeCell ref="D127:E127"/>
    <mergeCell ref="B93:C93"/>
    <mergeCell ref="D93:E93"/>
    <mergeCell ref="F93:G93"/>
    <mergeCell ref="H93:I93"/>
    <mergeCell ref="J93:K93"/>
    <mergeCell ref="L93:L94"/>
    <mergeCell ref="B91:M91"/>
    <mergeCell ref="B92:C92"/>
    <mergeCell ref="D92:E92"/>
    <mergeCell ref="F92:G92"/>
    <mergeCell ref="H92:I92"/>
    <mergeCell ref="L92:M92"/>
    <mergeCell ref="B88:C88"/>
    <mergeCell ref="D88:H88"/>
    <mergeCell ref="B89:C89"/>
    <mergeCell ref="D89:H89"/>
    <mergeCell ref="B90:C90"/>
    <mergeCell ref="D90:H90"/>
    <mergeCell ref="D83:E83"/>
    <mergeCell ref="B84:M84"/>
    <mergeCell ref="B85:C86"/>
    <mergeCell ref="D85:H86"/>
    <mergeCell ref="I85:M85"/>
    <mergeCell ref="B87:C87"/>
    <mergeCell ref="D87:H87"/>
    <mergeCell ref="M48:M49"/>
    <mergeCell ref="B50:B73"/>
    <mergeCell ref="B74:B78"/>
    <mergeCell ref="B79:M79"/>
    <mergeCell ref="B80:M80"/>
    <mergeCell ref="D82:E82"/>
    <mergeCell ref="B48:C48"/>
    <mergeCell ref="D48:E48"/>
    <mergeCell ref="F48:G48"/>
    <mergeCell ref="H48:I48"/>
    <mergeCell ref="J48:K48"/>
    <mergeCell ref="L48:L49"/>
    <mergeCell ref="B46:M46"/>
    <mergeCell ref="B47:C47"/>
    <mergeCell ref="D47:E47"/>
    <mergeCell ref="F47:G47"/>
    <mergeCell ref="H47:I47"/>
    <mergeCell ref="L47:M47"/>
    <mergeCell ref="B43:C43"/>
    <mergeCell ref="D43:H43"/>
    <mergeCell ref="B44:C44"/>
    <mergeCell ref="D44:H44"/>
    <mergeCell ref="B45:C45"/>
    <mergeCell ref="D45:H45"/>
    <mergeCell ref="B39:M39"/>
    <mergeCell ref="B40:C41"/>
    <mergeCell ref="D40:H41"/>
    <mergeCell ref="I40:M40"/>
    <mergeCell ref="B42:C42"/>
    <mergeCell ref="D42:H42"/>
    <mergeCell ref="B5:B28"/>
    <mergeCell ref="B29:B33"/>
    <mergeCell ref="B34:M34"/>
    <mergeCell ref="B35:M35"/>
    <mergeCell ref="D37:E37"/>
    <mergeCell ref="D38:E38"/>
    <mergeCell ref="B3:C3"/>
    <mergeCell ref="D3:E3"/>
    <mergeCell ref="F3:G3"/>
    <mergeCell ref="H3:I3"/>
    <mergeCell ref="J3:K3"/>
    <mergeCell ref="L3:L4"/>
    <mergeCell ref="M3:M4"/>
    <mergeCell ref="B1:M1"/>
    <mergeCell ref="B2:C2"/>
    <mergeCell ref="D2:E2"/>
    <mergeCell ref="F2:G2"/>
    <mergeCell ref="H2:I2"/>
    <mergeCell ref="L2:M2"/>
  </mergeCells>
  <phoneticPr fontId="2" type="noConversion"/>
  <printOptions horizontalCentered="1"/>
  <pageMargins left="0.4" right="0.38" top="0.54" bottom="0.38" header="0" footer="0"/>
  <pageSetup paperSize="9" firstPageNumber="70" orientation="portrait" blackAndWhite="1" useFirstPageNumber="1" r:id="rId1"/>
  <rowBreaks count="7" manualBreakCount="7">
    <brk id="45" min="1" max="12" man="1"/>
    <brk id="90" min="1" max="12" man="1"/>
    <brk id="135" min="1" max="12" man="1"/>
    <brk id="180" min="1" max="12" man="1"/>
    <brk id="225" min="1" max="12" man="1"/>
    <brk id="270" min="1" max="12" man="1"/>
    <brk id="315" min="1" max="12"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2" filterMode="1">
    <tabColor theme="9" tint="0.79998168889431442"/>
  </sheetPr>
  <dimension ref="A1:R360"/>
  <sheetViews>
    <sheetView showZeros="0" view="pageBreakPreview" topLeftCell="A133" zoomScaleNormal="70" zoomScaleSheetLayoutView="100" workbookViewId="0"/>
  </sheetViews>
  <sheetFormatPr defaultColWidth="9" defaultRowHeight="11.25" customHeight="1"/>
  <cols>
    <col min="1" max="1" width="8.125" style="400" customWidth="1"/>
    <col min="2" max="2" width="2.5" style="12" customWidth="1"/>
    <col min="3" max="3" width="17.5" style="12" customWidth="1"/>
    <col min="4" max="4" width="6.625" style="100" customWidth="1"/>
    <col min="5" max="5" width="6.625" style="12" customWidth="1"/>
    <col min="6" max="6" width="6.625" style="100" customWidth="1"/>
    <col min="7" max="7" width="6.625" style="12" customWidth="1"/>
    <col min="8" max="8" width="6.625" style="100" customWidth="1"/>
    <col min="9" max="11" width="6.625" style="12" customWidth="1"/>
    <col min="12" max="12" width="6.625" style="101" customWidth="1"/>
    <col min="13" max="13" width="6.625" style="12" customWidth="1"/>
    <col min="14" max="14" width="7.125" style="12" customWidth="1"/>
    <col min="15" max="16384" width="9" style="12"/>
  </cols>
  <sheetData>
    <row r="1" spans="1:17" ht="35.1" customHeight="1" thickTop="1" thickBot="1">
      <c r="A1" s="399" t="s">
        <v>837</v>
      </c>
      <c r="B1" s="1943" t="s">
        <v>758</v>
      </c>
      <c r="C1" s="1943"/>
      <c r="D1" s="1943"/>
      <c r="E1" s="1943"/>
      <c r="F1" s="1943"/>
      <c r="G1" s="1943"/>
      <c r="H1" s="1943"/>
      <c r="I1" s="1943"/>
      <c r="J1" s="1943"/>
      <c r="K1" s="1943"/>
      <c r="L1" s="1943"/>
      <c r="M1" s="1943"/>
      <c r="N1" s="49">
        <f>IF(H$2&gt;0,1,)</f>
        <v>0</v>
      </c>
    </row>
    <row r="2" spans="1:17" ht="24.95" customHeight="1" thickTop="1">
      <c r="A2" s="400">
        <f>IF(H2&gt;0,1,)</f>
        <v>0</v>
      </c>
      <c r="B2" s="1944" t="s">
        <v>774</v>
      </c>
      <c r="C2" s="1945"/>
      <c r="D2" s="1946" t="str">
        <f>CONCATENATE('6-3표준조사 3'!K4,"임반")</f>
        <v>61-1임반</v>
      </c>
      <c r="E2" s="1946"/>
      <c r="F2" s="1946" t="str">
        <f>CONCATENATE('6-3표준조사 3'!L4,"소반")</f>
        <v>15-0소반</v>
      </c>
      <c r="G2" s="1946"/>
      <c r="H2" s="1947">
        <f>'6-3표준조사 3'!Q4</f>
        <v>0</v>
      </c>
      <c r="I2" s="1947"/>
      <c r="J2" s="50"/>
      <c r="K2" s="51" t="s">
        <v>500</v>
      </c>
      <c r="L2" s="1948" t="str">
        <f>+'6-3표준조사 3'!R4</f>
        <v>모두베기</v>
      </c>
      <c r="M2" s="1949"/>
      <c r="N2" s="49">
        <f t="shared" ref="N2:N45" si="0">IF(H$2&gt;0,1,)</f>
        <v>0</v>
      </c>
    </row>
    <row r="3" spans="1:17" ht="21.75" customHeight="1">
      <c r="A3" s="400">
        <f>IF(H2&gt;0,1,)</f>
        <v>0</v>
      </c>
      <c r="B3" s="1961" t="s">
        <v>501</v>
      </c>
      <c r="C3" s="1962"/>
      <c r="D3" s="1963" t="s">
        <v>502</v>
      </c>
      <c r="E3" s="1962"/>
      <c r="F3" s="1964" t="s">
        <v>503</v>
      </c>
      <c r="G3" s="1965"/>
      <c r="H3" s="1964" t="s">
        <v>504</v>
      </c>
      <c r="I3" s="1965"/>
      <c r="J3" s="1963" t="s">
        <v>505</v>
      </c>
      <c r="K3" s="1962"/>
      <c r="L3" s="1966" t="s">
        <v>775</v>
      </c>
      <c r="M3" s="1952"/>
      <c r="N3" s="49">
        <f t="shared" si="0"/>
        <v>0</v>
      </c>
    </row>
    <row r="4" spans="1:17" ht="21.75" customHeight="1">
      <c r="A4" s="400">
        <f>IF(H2&gt;0,1,)</f>
        <v>0</v>
      </c>
      <c r="B4" s="52"/>
      <c r="C4" s="53" t="s">
        <v>506</v>
      </c>
      <c r="D4" s="54"/>
      <c r="E4" s="55" t="s">
        <v>507</v>
      </c>
      <c r="F4" s="54"/>
      <c r="G4" s="55" t="s">
        <v>507</v>
      </c>
      <c r="H4" s="54"/>
      <c r="I4" s="55" t="s">
        <v>507</v>
      </c>
      <c r="J4" s="56"/>
      <c r="K4" s="55" t="s">
        <v>508</v>
      </c>
      <c r="L4" s="1967"/>
      <c r="M4" s="1953"/>
      <c r="N4" s="49">
        <f t="shared" si="0"/>
        <v>0</v>
      </c>
    </row>
    <row r="5" spans="1:17" ht="21.75" hidden="1" customHeight="1">
      <c r="A5" s="400">
        <f>IF('6-3표준조사 3'!R4="둘레베기",1,)</f>
        <v>0</v>
      </c>
      <c r="B5" s="1954" t="s">
        <v>506</v>
      </c>
      <c r="C5" s="57" t="s">
        <v>538</v>
      </c>
      <c r="D5" s="60"/>
      <c r="E5" s="59"/>
      <c r="F5" s="60"/>
      <c r="G5" s="59"/>
      <c r="H5" s="60"/>
      <c r="I5" s="59"/>
      <c r="J5" s="61"/>
      <c r="K5" s="62"/>
      <c r="L5" s="102"/>
      <c r="M5" s="64">
        <f>M6</f>
        <v>0</v>
      </c>
      <c r="N5" s="49">
        <f t="shared" si="0"/>
        <v>0</v>
      </c>
    </row>
    <row r="6" spans="1:17" ht="21.75" hidden="1" customHeight="1">
      <c r="A6" s="400">
        <f>IF('6-3표준조사 3'!R4="둘레베기",1,)</f>
        <v>0</v>
      </c>
      <c r="B6" s="1955"/>
      <c r="C6" s="65" t="s">
        <v>760</v>
      </c>
      <c r="D6" s="103"/>
      <c r="E6" s="67"/>
      <c r="F6" s="68"/>
      <c r="G6" s="67"/>
      <c r="H6" s="68"/>
      <c r="I6" s="67"/>
      <c r="J6" s="69"/>
      <c r="K6" s="70"/>
      <c r="L6" s="71">
        <f>J45/100</f>
        <v>0</v>
      </c>
      <c r="M6" s="72">
        <f>ROUNDDOWN((H7*J7)+(H7*J7*L6),)</f>
        <v>0</v>
      </c>
      <c r="N6" s="49">
        <f t="shared" si="0"/>
        <v>0</v>
      </c>
    </row>
    <row r="7" spans="1:17" ht="21.75" hidden="1" customHeight="1">
      <c r="A7" s="400">
        <f>IF('6-3표준조사 3'!R4="둘레베기",1,)</f>
        <v>0</v>
      </c>
      <c r="B7" s="1955"/>
      <c r="C7" s="65" t="s">
        <v>761</v>
      </c>
      <c r="D7" s="103">
        <f>IF(A7&gt;0,D36,)</f>
        <v>0</v>
      </c>
      <c r="E7" s="67" t="s">
        <v>510</v>
      </c>
      <c r="F7" s="68">
        <v>0.18</v>
      </c>
      <c r="G7" s="67" t="s">
        <v>511</v>
      </c>
      <c r="H7" s="68">
        <f>ROUND(D7/100*F7,2)</f>
        <v>0</v>
      </c>
      <c r="I7" s="67" t="s">
        <v>509</v>
      </c>
      <c r="J7" s="69">
        <f>'7-1 단가조사'!L7</f>
        <v>172068</v>
      </c>
      <c r="K7" s="70" t="s">
        <v>539</v>
      </c>
      <c r="L7" s="71"/>
      <c r="M7" s="72"/>
      <c r="N7" s="49">
        <f t="shared" si="0"/>
        <v>0</v>
      </c>
    </row>
    <row r="8" spans="1:17" ht="21.75" hidden="1" customHeight="1">
      <c r="A8" s="400">
        <f>IF('6-3표준조사 3'!R4="줄베기",1,)</f>
        <v>0</v>
      </c>
      <c r="B8" s="1955"/>
      <c r="C8" s="57" t="s">
        <v>540</v>
      </c>
      <c r="D8" s="60"/>
      <c r="E8" s="59"/>
      <c r="F8" s="60"/>
      <c r="G8" s="59"/>
      <c r="H8" s="60"/>
      <c r="I8" s="59"/>
      <c r="J8" s="61"/>
      <c r="K8" s="62"/>
      <c r="L8" s="104"/>
      <c r="M8" s="64">
        <f>SUM(M9+M12+M15)</f>
        <v>0</v>
      </c>
      <c r="N8" s="49">
        <f t="shared" si="0"/>
        <v>0</v>
      </c>
      <c r="O8" s="1410"/>
      <c r="P8" s="1411" t="s">
        <v>1721</v>
      </c>
      <c r="Q8" s="1412">
        <v>1.5</v>
      </c>
    </row>
    <row r="9" spans="1:17" ht="21.75" hidden="1" customHeight="1">
      <c r="A9" s="400">
        <f>IF('6-3표준조사 3'!R4="줄베기",1,)</f>
        <v>0</v>
      </c>
      <c r="B9" s="1955"/>
      <c r="C9" s="65" t="s">
        <v>760</v>
      </c>
      <c r="D9" s="66"/>
      <c r="E9" s="67"/>
      <c r="F9" s="68"/>
      <c r="G9" s="67"/>
      <c r="H9" s="68"/>
      <c r="I9" s="67"/>
      <c r="J9" s="69"/>
      <c r="K9" s="70"/>
      <c r="L9" s="71">
        <f>K45/100</f>
        <v>0</v>
      </c>
      <c r="M9" s="72">
        <f>ROUNDDOWN((M10+M11)+((M10+M11)*L9),0)</f>
        <v>0</v>
      </c>
      <c r="N9" s="49">
        <f t="shared" si="0"/>
        <v>0</v>
      </c>
      <c r="P9" s="1411" t="s">
        <v>1722</v>
      </c>
      <c r="Q9" s="1412">
        <v>2</v>
      </c>
    </row>
    <row r="10" spans="1:17" ht="21.75" hidden="1" customHeight="1">
      <c r="A10" s="400">
        <f>IF('6-3표준조사 3'!R4="줄베기",1,)</f>
        <v>0</v>
      </c>
      <c r="B10" s="1955"/>
      <c r="C10" s="65" t="s">
        <v>762</v>
      </c>
      <c r="D10" s="66">
        <f>IF(A10&gt;0,D36,)</f>
        <v>0</v>
      </c>
      <c r="E10" s="67" t="s">
        <v>510</v>
      </c>
      <c r="F10" s="68">
        <v>7.0000000000000007E-2</v>
      </c>
      <c r="G10" s="67" t="s">
        <v>511</v>
      </c>
      <c r="H10" s="68">
        <f>ROUND(D10/100*F10,2)</f>
        <v>0</v>
      </c>
      <c r="I10" s="67" t="s">
        <v>509</v>
      </c>
      <c r="J10" s="69">
        <f>'7-1 단가조사'!L7</f>
        <v>172068</v>
      </c>
      <c r="K10" s="70" t="s">
        <v>539</v>
      </c>
      <c r="L10" s="71"/>
      <c r="M10" s="72">
        <f>ROUNDDOWN(H10*J10,)</f>
        <v>0</v>
      </c>
      <c r="N10" s="49">
        <f t="shared" si="0"/>
        <v>0</v>
      </c>
      <c r="P10" s="1411" t="s">
        <v>1723</v>
      </c>
      <c r="Q10" s="1412">
        <v>2.5</v>
      </c>
    </row>
    <row r="11" spans="1:17" ht="21.75" hidden="1" customHeight="1">
      <c r="A11" s="400">
        <f>IF('6-3표준조사 3'!R4="줄베기",1,)</f>
        <v>0</v>
      </c>
      <c r="B11" s="1955"/>
      <c r="C11" s="65" t="s">
        <v>763</v>
      </c>
      <c r="D11" s="75">
        <f>IF(A11&gt;0,1,)</f>
        <v>0</v>
      </c>
      <c r="E11" s="67" t="s">
        <v>406</v>
      </c>
      <c r="F11" s="68">
        <f>IF(D36&lt;=1500,$Q$8,IF(D36&gt;2999,$Q$10,$Q$9))</f>
        <v>1.5</v>
      </c>
      <c r="G11" s="67" t="s">
        <v>541</v>
      </c>
      <c r="H11" s="68">
        <f>ROUND(D11*F11,2)</f>
        <v>0</v>
      </c>
      <c r="I11" s="67" t="s">
        <v>509</v>
      </c>
      <c r="J11" s="69">
        <f>'7-1 단가조사'!L6</f>
        <v>226112</v>
      </c>
      <c r="K11" s="70" t="s">
        <v>542</v>
      </c>
      <c r="L11" s="71"/>
      <c r="M11" s="72">
        <f>ROUNDDOWN(H11*J11,)</f>
        <v>0</v>
      </c>
      <c r="N11" s="49">
        <f t="shared" si="0"/>
        <v>0</v>
      </c>
    </row>
    <row r="12" spans="1:17" ht="21.75" hidden="1" customHeight="1">
      <c r="A12" s="400">
        <f>IF('6-3표준조사 3'!R4="줄베기",1,)</f>
        <v>0</v>
      </c>
      <c r="B12" s="1955"/>
      <c r="C12" s="65" t="s">
        <v>764</v>
      </c>
      <c r="D12" s="66"/>
      <c r="E12" s="67"/>
      <c r="F12" s="68"/>
      <c r="G12" s="67"/>
      <c r="H12" s="68"/>
      <c r="I12" s="67"/>
      <c r="J12" s="69"/>
      <c r="K12" s="70"/>
      <c r="L12" s="73"/>
      <c r="M12" s="72">
        <f>M13+M14</f>
        <v>0</v>
      </c>
      <c r="N12" s="49">
        <f t="shared" si="0"/>
        <v>0</v>
      </c>
    </row>
    <row r="13" spans="1:17" ht="21.75" hidden="1" customHeight="1">
      <c r="A13" s="400">
        <f>IF('6-3표준조사 3'!R4="줄베기",1,)</f>
        <v>0</v>
      </c>
      <c r="B13" s="1955"/>
      <c r="C13" s="65" t="s">
        <v>765</v>
      </c>
      <c r="D13" s="75">
        <f>H11</f>
        <v>0</v>
      </c>
      <c r="E13" s="67" t="s">
        <v>541</v>
      </c>
      <c r="F13" s="68">
        <v>5</v>
      </c>
      <c r="G13" s="67" t="s">
        <v>512</v>
      </c>
      <c r="H13" s="68">
        <f>ROUND(D13*F13,2)</f>
        <v>0</v>
      </c>
      <c r="I13" s="67" t="s">
        <v>513</v>
      </c>
      <c r="J13" s="69">
        <f>'7-1 단가조사'!L11</f>
        <v>1720</v>
      </c>
      <c r="K13" s="70" t="s">
        <v>543</v>
      </c>
      <c r="L13" s="73"/>
      <c r="M13" s="72">
        <f>ROUNDDOWN(H13*J13,)</f>
        <v>0</v>
      </c>
      <c r="N13" s="49">
        <f t="shared" si="0"/>
        <v>0</v>
      </c>
    </row>
    <row r="14" spans="1:17" ht="21.75" hidden="1" customHeight="1">
      <c r="A14" s="400">
        <f>IF('6-3표준조사 3'!R4="줄베기",1,)</f>
        <v>0</v>
      </c>
      <c r="B14" s="1955"/>
      <c r="C14" s="65" t="s">
        <v>766</v>
      </c>
      <c r="D14" s="66">
        <f>M13</f>
        <v>0</v>
      </c>
      <c r="E14" s="67" t="s">
        <v>545</v>
      </c>
      <c r="F14" s="68">
        <v>0.1</v>
      </c>
      <c r="G14" s="67" t="s">
        <v>546</v>
      </c>
      <c r="H14" s="68"/>
      <c r="I14" s="67"/>
      <c r="J14" s="69"/>
      <c r="K14" s="70"/>
      <c r="L14" s="73"/>
      <c r="M14" s="72">
        <f>ROUNDDOWN(D14*F14,)</f>
        <v>0</v>
      </c>
      <c r="N14" s="49">
        <f t="shared" si="0"/>
        <v>0</v>
      </c>
    </row>
    <row r="15" spans="1:17" ht="21.75" hidden="1" customHeight="1">
      <c r="A15" s="400">
        <f>IF('6-3표준조사 3'!R4="줄베기",1,)</f>
        <v>0</v>
      </c>
      <c r="B15" s="1955"/>
      <c r="C15" s="105" t="s">
        <v>767</v>
      </c>
      <c r="D15" s="106">
        <f>D13</f>
        <v>0</v>
      </c>
      <c r="E15" s="107" t="s">
        <v>547</v>
      </c>
      <c r="F15" s="108">
        <v>8.3999999999999995E-3</v>
      </c>
      <c r="G15" s="107" t="s">
        <v>548</v>
      </c>
      <c r="H15" s="109"/>
      <c r="I15" s="107"/>
      <c r="J15" s="110">
        <f>'7-1 단가조사'!L14</f>
        <v>610000</v>
      </c>
      <c r="K15" s="111" t="s">
        <v>544</v>
      </c>
      <c r="L15" s="112"/>
      <c r="M15" s="113">
        <f>ROUNDDOWN(D15*F15*J15,)</f>
        <v>0</v>
      </c>
      <c r="N15" s="49">
        <f t="shared" si="0"/>
        <v>0</v>
      </c>
    </row>
    <row r="16" spans="1:17" ht="21.75" customHeight="1">
      <c r="A16" s="400">
        <f>IF('6-3표준조사 3'!R4="모두베기",1,)</f>
        <v>1</v>
      </c>
      <c r="B16" s="1955"/>
      <c r="C16" s="57" t="s">
        <v>549</v>
      </c>
      <c r="D16" s="58"/>
      <c r="E16" s="59"/>
      <c r="F16" s="60"/>
      <c r="G16" s="59"/>
      <c r="H16" s="60"/>
      <c r="I16" s="59"/>
      <c r="J16" s="61"/>
      <c r="K16" s="62"/>
      <c r="L16" s="63"/>
      <c r="M16" s="64">
        <f>M17+M22+M25</f>
        <v>1323418</v>
      </c>
      <c r="N16" s="49">
        <f t="shared" si="0"/>
        <v>0</v>
      </c>
    </row>
    <row r="17" spans="1:14" ht="21.75" customHeight="1">
      <c r="A17" s="400">
        <f>IF('6-3표준조사 3'!R4="모두베기",1,)</f>
        <v>1</v>
      </c>
      <c r="B17" s="1955"/>
      <c r="C17" s="65" t="s">
        <v>760</v>
      </c>
      <c r="D17" s="66"/>
      <c r="E17" s="67"/>
      <c r="F17" s="68"/>
      <c r="G17" s="67"/>
      <c r="H17" s="68"/>
      <c r="I17" s="67"/>
      <c r="J17" s="69"/>
      <c r="K17" s="70"/>
      <c r="L17" s="71">
        <f>L45/100</f>
        <v>0.1</v>
      </c>
      <c r="M17" s="72">
        <f>M18+M19+M20+M21</f>
        <v>1250498</v>
      </c>
      <c r="N17" s="49">
        <f t="shared" si="0"/>
        <v>0</v>
      </c>
    </row>
    <row r="18" spans="1:14" ht="21.75" customHeight="1">
      <c r="A18" s="400">
        <f>IF('6-3표준조사 3'!R4="모두베기",1,)</f>
        <v>1</v>
      </c>
      <c r="B18" s="1955"/>
      <c r="C18" s="65" t="s">
        <v>762</v>
      </c>
      <c r="D18" s="66">
        <f>IF(A18&gt;0,D36,)</f>
        <v>50</v>
      </c>
      <c r="E18" s="67" t="s">
        <v>510</v>
      </c>
      <c r="F18" s="68">
        <v>7.0000000000000007E-2</v>
      </c>
      <c r="G18" s="67" t="s">
        <v>511</v>
      </c>
      <c r="H18" s="68">
        <f>ROUND(D18/100*F18,2)</f>
        <v>0.04</v>
      </c>
      <c r="I18" s="67" t="s">
        <v>509</v>
      </c>
      <c r="J18" s="69">
        <f>'7-1 단가조사'!L7</f>
        <v>172068</v>
      </c>
      <c r="K18" s="70" t="s">
        <v>539</v>
      </c>
      <c r="L18" s="73"/>
      <c r="M18" s="72">
        <f>ROUNDDOWN(ROUND((H18+(H18*(L17))),2)*J18,0)</f>
        <v>6882</v>
      </c>
      <c r="N18" s="49">
        <f t="shared" si="0"/>
        <v>0</v>
      </c>
    </row>
    <row r="19" spans="1:14" ht="21.75" customHeight="1">
      <c r="A19" s="400">
        <f>IF('6-3표준조사 3'!R4="모두베기",1,)</f>
        <v>1</v>
      </c>
      <c r="B19" s="1955"/>
      <c r="C19" s="74" t="s">
        <v>965</v>
      </c>
      <c r="D19" s="75">
        <f>IF(A19&gt;0,IF(D38="당해 년도",1,),)</f>
        <v>0</v>
      </c>
      <c r="E19" s="67" t="s">
        <v>406</v>
      </c>
      <c r="F19" s="68">
        <v>3.5</v>
      </c>
      <c r="G19" s="67" t="s">
        <v>541</v>
      </c>
      <c r="H19" s="68">
        <f>ROUND(D19*F19,2)</f>
        <v>0</v>
      </c>
      <c r="I19" s="67" t="s">
        <v>509</v>
      </c>
      <c r="J19" s="69">
        <f>'7-1 단가조사'!L6</f>
        <v>226112</v>
      </c>
      <c r="K19" s="70" t="s">
        <v>542</v>
      </c>
      <c r="L19" s="73"/>
      <c r="M19" s="72">
        <f>ROUNDDOWN(ROUND((H19+(H19*(L17))),2)*J19,0)</f>
        <v>0</v>
      </c>
      <c r="N19" s="49">
        <f t="shared" si="0"/>
        <v>0</v>
      </c>
    </row>
    <row r="20" spans="1:14" ht="21.75" customHeight="1">
      <c r="A20" s="400">
        <f>IF('6-3표준조사 3'!R4="모두베기",1,)</f>
        <v>1</v>
      </c>
      <c r="B20" s="1955"/>
      <c r="C20" s="74" t="s">
        <v>966</v>
      </c>
      <c r="D20" s="75">
        <f>IF(A20&gt;0,IF(D38="2년차",1,),)</f>
        <v>0</v>
      </c>
      <c r="E20" s="67" t="s">
        <v>406</v>
      </c>
      <c r="F20" s="68">
        <v>4</v>
      </c>
      <c r="G20" s="67" t="s">
        <v>541</v>
      </c>
      <c r="H20" s="68">
        <f>ROUND(D20*F20,2)</f>
        <v>0</v>
      </c>
      <c r="I20" s="67" t="s">
        <v>509</v>
      </c>
      <c r="J20" s="69">
        <f>'7-1 단가조사'!L6</f>
        <v>226112</v>
      </c>
      <c r="K20" s="70" t="s">
        <v>542</v>
      </c>
      <c r="L20" s="73"/>
      <c r="M20" s="72">
        <f>ROUNDDOWN(ROUND((H20+(H20*(L17))),2)*J20,0)</f>
        <v>0</v>
      </c>
      <c r="N20" s="49">
        <f t="shared" si="0"/>
        <v>0</v>
      </c>
    </row>
    <row r="21" spans="1:14" ht="21.75" customHeight="1">
      <c r="A21" s="400">
        <f>IF('6-3표준조사 3'!R4="모두베기",1,)</f>
        <v>1</v>
      </c>
      <c r="B21" s="1955"/>
      <c r="C21" s="74" t="s">
        <v>967</v>
      </c>
      <c r="D21" s="75">
        <f>IF(A21&gt;0,IF(D38="3년차 이상",1,),)</f>
        <v>1</v>
      </c>
      <c r="E21" s="67" t="s">
        <v>406</v>
      </c>
      <c r="F21" s="68">
        <v>5</v>
      </c>
      <c r="G21" s="67" t="s">
        <v>541</v>
      </c>
      <c r="H21" s="68">
        <f>ROUND(D21*F21,2)</f>
        <v>5</v>
      </c>
      <c r="I21" s="67" t="s">
        <v>509</v>
      </c>
      <c r="J21" s="69">
        <f>'7-1 단가조사'!L6</f>
        <v>226112</v>
      </c>
      <c r="K21" s="70" t="s">
        <v>542</v>
      </c>
      <c r="L21" s="73"/>
      <c r="M21" s="72">
        <f>ROUNDDOWN(ROUND((H21+(H21*(L17))),2)*J21,0)</f>
        <v>1243616</v>
      </c>
      <c r="N21" s="49">
        <f t="shared" si="0"/>
        <v>0</v>
      </c>
    </row>
    <row r="22" spans="1:14" ht="21.75" customHeight="1">
      <c r="A22" s="400">
        <f>IF('6-3표준조사 3'!R4="모두베기",1,)</f>
        <v>1</v>
      </c>
      <c r="B22" s="1955"/>
      <c r="C22" s="65" t="s">
        <v>764</v>
      </c>
      <c r="D22" s="66"/>
      <c r="E22" s="67"/>
      <c r="F22" s="68"/>
      <c r="G22" s="67"/>
      <c r="H22" s="68"/>
      <c r="I22" s="67"/>
      <c r="J22" s="69"/>
      <c r="K22" s="70"/>
      <c r="L22" s="73"/>
      <c r="M22" s="72">
        <f>M23+M24</f>
        <v>47300</v>
      </c>
      <c r="N22" s="49">
        <f t="shared" si="0"/>
        <v>0</v>
      </c>
    </row>
    <row r="23" spans="1:14" ht="21.75" customHeight="1">
      <c r="A23" s="400">
        <f>IF('6-3표준조사 3'!R4="모두베기",1,)</f>
        <v>1</v>
      </c>
      <c r="B23" s="1955"/>
      <c r="C23" s="65" t="s">
        <v>765</v>
      </c>
      <c r="D23" s="75">
        <f>(H19+H20+H21)</f>
        <v>5</v>
      </c>
      <c r="E23" s="67" t="s">
        <v>541</v>
      </c>
      <c r="F23" s="68">
        <v>5</v>
      </c>
      <c r="G23" s="67" t="s">
        <v>512</v>
      </c>
      <c r="H23" s="68">
        <f>ROUND(D23*F23,2)</f>
        <v>25</v>
      </c>
      <c r="I23" s="67" t="s">
        <v>513</v>
      </c>
      <c r="J23" s="69">
        <f>'7-1 단가조사'!L11</f>
        <v>1720</v>
      </c>
      <c r="K23" s="70" t="s">
        <v>543</v>
      </c>
      <c r="L23" s="73"/>
      <c r="M23" s="72">
        <f>ROUNDDOWN(H23*J23,)</f>
        <v>43000</v>
      </c>
      <c r="N23" s="49">
        <f t="shared" si="0"/>
        <v>0</v>
      </c>
    </row>
    <row r="24" spans="1:14" ht="21.75" customHeight="1">
      <c r="A24" s="400">
        <f>IF('6-3표준조사 3'!R4="모두베기",1,)</f>
        <v>1</v>
      </c>
      <c r="B24" s="1955"/>
      <c r="C24" s="65" t="s">
        <v>766</v>
      </c>
      <c r="D24" s="66">
        <f>M23</f>
        <v>43000</v>
      </c>
      <c r="E24" s="67" t="s">
        <v>545</v>
      </c>
      <c r="F24" s="68">
        <v>0.1</v>
      </c>
      <c r="G24" s="67" t="s">
        <v>546</v>
      </c>
      <c r="H24" s="68"/>
      <c r="I24" s="67"/>
      <c r="J24" s="69"/>
      <c r="K24" s="70"/>
      <c r="L24" s="73"/>
      <c r="M24" s="72">
        <f>ROUNDDOWN(D24*F24,)</f>
        <v>4300</v>
      </c>
      <c r="N24" s="49">
        <f t="shared" si="0"/>
        <v>0</v>
      </c>
    </row>
    <row r="25" spans="1:14" ht="21.75" customHeight="1">
      <c r="A25" s="400">
        <f>IF('6-3표준조사 3'!R4="모두베기",1,)</f>
        <v>1</v>
      </c>
      <c r="B25" s="1955"/>
      <c r="C25" s="76" t="s">
        <v>767</v>
      </c>
      <c r="D25" s="77">
        <f>D23</f>
        <v>5</v>
      </c>
      <c r="E25" s="78" t="s">
        <v>547</v>
      </c>
      <c r="F25" s="79">
        <v>8.3999999999999995E-3</v>
      </c>
      <c r="G25" s="78" t="s">
        <v>548</v>
      </c>
      <c r="H25" s="80"/>
      <c r="I25" s="78"/>
      <c r="J25" s="81">
        <f>'7-1 단가조사'!L14</f>
        <v>610000</v>
      </c>
      <c r="K25" s="82" t="s">
        <v>544</v>
      </c>
      <c r="L25" s="83"/>
      <c r="M25" s="84">
        <f>ROUNDDOWN(D25*F25*J25,)</f>
        <v>25620</v>
      </c>
      <c r="N25" s="49">
        <f t="shared" si="0"/>
        <v>0</v>
      </c>
    </row>
    <row r="26" spans="1:14" ht="21.75" hidden="1" customHeight="1">
      <c r="A26" s="400">
        <f>IF('6-3표준조사 3'!R4="맹아제거",1,)</f>
        <v>0</v>
      </c>
      <c r="B26" s="1955"/>
      <c r="C26" s="57" t="s">
        <v>550</v>
      </c>
      <c r="D26" s="60"/>
      <c r="E26" s="59"/>
      <c r="F26" s="60"/>
      <c r="G26" s="59"/>
      <c r="H26" s="60"/>
      <c r="I26" s="59"/>
      <c r="J26" s="61"/>
      <c r="K26" s="62"/>
      <c r="L26" s="102"/>
      <c r="M26" s="64">
        <f>M27</f>
        <v>0</v>
      </c>
      <c r="N26" s="49">
        <f t="shared" si="0"/>
        <v>0</v>
      </c>
    </row>
    <row r="27" spans="1:14" ht="21.75" hidden="1" customHeight="1">
      <c r="A27" s="400">
        <f>IF('6-3표준조사 3'!R4="맹아제거",1,)</f>
        <v>0</v>
      </c>
      <c r="B27" s="1955"/>
      <c r="C27" s="65" t="s">
        <v>760</v>
      </c>
      <c r="D27" s="103"/>
      <c r="E27" s="67"/>
      <c r="F27" s="68"/>
      <c r="G27" s="67"/>
      <c r="H27" s="68"/>
      <c r="I27" s="67"/>
      <c r="J27" s="69"/>
      <c r="K27" s="70"/>
      <c r="L27" s="71">
        <f>M45/100</f>
        <v>0</v>
      </c>
      <c r="M27" s="72">
        <f>ROUNDDOWN((H28*J28)+(H28*J28*L27),)</f>
        <v>0</v>
      </c>
      <c r="N27" s="49">
        <f t="shared" si="0"/>
        <v>0</v>
      </c>
    </row>
    <row r="28" spans="1:14" ht="21.75" hidden="1" customHeight="1">
      <c r="A28" s="400">
        <f>IF('6-3표준조사 3'!R4="맹아제거",1,)</f>
        <v>0</v>
      </c>
      <c r="B28" s="1955"/>
      <c r="C28" s="65" t="s">
        <v>768</v>
      </c>
      <c r="D28" s="103">
        <v>0</v>
      </c>
      <c r="E28" s="67" t="s">
        <v>510</v>
      </c>
      <c r="F28" s="68">
        <v>0.2</v>
      </c>
      <c r="G28" s="67" t="s">
        <v>511</v>
      </c>
      <c r="H28" s="68">
        <f>ROUND(D28/100*F28,2)</f>
        <v>0</v>
      </c>
      <c r="I28" s="67" t="s">
        <v>509</v>
      </c>
      <c r="J28" s="69">
        <f>'7-1 단가조사'!L7</f>
        <v>172068</v>
      </c>
      <c r="K28" s="70" t="s">
        <v>539</v>
      </c>
      <c r="L28" s="71">
        <f>M45/100</f>
        <v>0</v>
      </c>
      <c r="M28" s="72"/>
      <c r="N28" s="49">
        <f t="shared" si="0"/>
        <v>0</v>
      </c>
    </row>
    <row r="29" spans="1:14" ht="21.75" customHeight="1">
      <c r="A29" s="400">
        <f>IF(H2&gt;0,1,)</f>
        <v>0</v>
      </c>
      <c r="B29" s="1954" t="s">
        <v>514</v>
      </c>
      <c r="C29" s="57" t="s">
        <v>551</v>
      </c>
      <c r="D29" s="60"/>
      <c r="E29" s="59"/>
      <c r="F29" s="60"/>
      <c r="G29" s="59"/>
      <c r="H29" s="60"/>
      <c r="I29" s="59"/>
      <c r="J29" s="61"/>
      <c r="K29" s="62"/>
      <c r="L29" s="63"/>
      <c r="M29" s="64">
        <f>SUM(M30,M32,M33)</f>
        <v>1323418</v>
      </c>
      <c r="N29" s="49">
        <f t="shared" si="0"/>
        <v>0</v>
      </c>
    </row>
    <row r="30" spans="1:14" ht="21.75" customHeight="1">
      <c r="A30" s="400">
        <f>IF(H2&gt;0,1,)</f>
        <v>0</v>
      </c>
      <c r="B30" s="1956"/>
      <c r="C30" s="65" t="s">
        <v>769</v>
      </c>
      <c r="D30" s="68"/>
      <c r="E30" s="67"/>
      <c r="F30" s="68"/>
      <c r="G30" s="67"/>
      <c r="H30" s="68"/>
      <c r="I30" s="67"/>
      <c r="J30" s="69"/>
      <c r="K30" s="70"/>
      <c r="L30" s="73"/>
      <c r="M30" s="72">
        <f>M31</f>
        <v>1250498</v>
      </c>
      <c r="N30" s="49">
        <f t="shared" si="0"/>
        <v>0</v>
      </c>
    </row>
    <row r="31" spans="1:14" ht="21.75" customHeight="1">
      <c r="A31" s="400">
        <f>IF(H2&gt;0,1,)</f>
        <v>0</v>
      </c>
      <c r="B31" s="1956"/>
      <c r="C31" s="65" t="s">
        <v>770</v>
      </c>
      <c r="D31" s="68"/>
      <c r="E31" s="67"/>
      <c r="F31" s="68"/>
      <c r="G31" s="67"/>
      <c r="H31" s="68"/>
      <c r="I31" s="67"/>
      <c r="J31" s="69"/>
      <c r="K31" s="70"/>
      <c r="L31" s="73"/>
      <c r="M31" s="72">
        <f>M6+M9+M17+M27</f>
        <v>1250498</v>
      </c>
      <c r="N31" s="49">
        <f t="shared" si="0"/>
        <v>0</v>
      </c>
    </row>
    <row r="32" spans="1:14" ht="21.75" customHeight="1">
      <c r="A32" s="400">
        <f>IF(H2&gt;0,1,)</f>
        <v>0</v>
      </c>
      <c r="B32" s="1956"/>
      <c r="C32" s="65" t="s">
        <v>771</v>
      </c>
      <c r="D32" s="68"/>
      <c r="E32" s="67"/>
      <c r="F32" s="68"/>
      <c r="G32" s="67"/>
      <c r="H32" s="68"/>
      <c r="I32" s="67"/>
      <c r="J32" s="69"/>
      <c r="K32" s="70"/>
      <c r="L32" s="73"/>
      <c r="M32" s="72">
        <f>M12+M22</f>
        <v>47300</v>
      </c>
      <c r="N32" s="49">
        <f t="shared" si="0"/>
        <v>0</v>
      </c>
    </row>
    <row r="33" spans="1:14" ht="21.75" customHeight="1" thickBot="1">
      <c r="A33" s="400">
        <f>IF(H2&gt;0,1,)</f>
        <v>0</v>
      </c>
      <c r="B33" s="1957"/>
      <c r="C33" s="76" t="s">
        <v>772</v>
      </c>
      <c r="D33" s="85"/>
      <c r="E33" s="86"/>
      <c r="F33" s="85"/>
      <c r="G33" s="86"/>
      <c r="H33" s="85"/>
      <c r="I33" s="86"/>
      <c r="J33" s="87"/>
      <c r="K33" s="88"/>
      <c r="L33" s="89"/>
      <c r="M33" s="90">
        <f>M15+M25</f>
        <v>25620</v>
      </c>
      <c r="N33" s="49">
        <f t="shared" si="0"/>
        <v>0</v>
      </c>
    </row>
    <row r="34" spans="1:14" ht="21.75" customHeight="1">
      <c r="A34" s="400">
        <f>IF(H2&gt;0,1,)</f>
        <v>0</v>
      </c>
      <c r="B34" s="1958" t="s">
        <v>515</v>
      </c>
      <c r="C34" s="1958"/>
      <c r="D34" s="1958"/>
      <c r="E34" s="1958"/>
      <c r="F34" s="1958"/>
      <c r="G34" s="1958"/>
      <c r="H34" s="1958"/>
      <c r="I34" s="1958"/>
      <c r="J34" s="1958"/>
      <c r="K34" s="1958"/>
      <c r="L34" s="1958"/>
      <c r="M34" s="1958"/>
      <c r="N34" s="49">
        <f t="shared" si="0"/>
        <v>0</v>
      </c>
    </row>
    <row r="35" spans="1:14" ht="21.75" customHeight="1">
      <c r="A35" s="400">
        <f>IF(H2&gt;0,1,)</f>
        <v>0</v>
      </c>
      <c r="B35" s="1959" t="s">
        <v>516</v>
      </c>
      <c r="C35" s="1959"/>
      <c r="D35" s="1959"/>
      <c r="E35" s="1959"/>
      <c r="F35" s="1959"/>
      <c r="G35" s="1959"/>
      <c r="H35" s="1959"/>
      <c r="I35" s="1959"/>
      <c r="J35" s="1959"/>
      <c r="K35" s="1959"/>
      <c r="L35" s="1959"/>
      <c r="M35" s="1959"/>
      <c r="N35" s="49">
        <f t="shared" si="0"/>
        <v>0</v>
      </c>
    </row>
    <row r="36" spans="1:14" ht="21.75" customHeight="1">
      <c r="A36" s="400">
        <f>IF(H2&gt;0,1,)</f>
        <v>0</v>
      </c>
      <c r="B36" s="91" t="s">
        <v>517</v>
      </c>
      <c r="C36" s="92" t="s">
        <v>1025</v>
      </c>
      <c r="D36" s="93">
        <f>'6-3표준조사 3'!Q10</f>
        <v>50</v>
      </c>
      <c r="E36" s="91" t="s">
        <v>510</v>
      </c>
      <c r="F36" s="633"/>
      <c r="G36" s="91"/>
      <c r="H36" s="94"/>
      <c r="I36" s="95"/>
      <c r="J36" s="95"/>
      <c r="K36" s="95"/>
      <c r="L36" s="96"/>
      <c r="M36" s="95"/>
      <c r="N36" s="49">
        <f t="shared" si="0"/>
        <v>0</v>
      </c>
    </row>
    <row r="37" spans="1:14" ht="21.75" hidden="1" customHeight="1">
      <c r="B37" s="91" t="s">
        <v>518</v>
      </c>
      <c r="C37" s="92" t="s">
        <v>759</v>
      </c>
      <c r="D37" s="1960">
        <f>'6-3표준조사 3'!S10</f>
        <v>0</v>
      </c>
      <c r="E37" s="1960"/>
      <c r="F37" s="633"/>
      <c r="G37" s="91"/>
      <c r="H37" s="94"/>
      <c r="I37" s="95"/>
      <c r="J37" s="95"/>
      <c r="K37" s="95"/>
      <c r="L37" s="96"/>
      <c r="M37" s="95"/>
      <c r="N37" s="49">
        <f t="shared" si="0"/>
        <v>0</v>
      </c>
    </row>
    <row r="38" spans="1:14" ht="21.75" customHeight="1">
      <c r="A38" s="400">
        <f>IF(H2&gt;0,1,)</f>
        <v>0</v>
      </c>
      <c r="B38" s="91" t="s">
        <v>517</v>
      </c>
      <c r="C38" s="92" t="s">
        <v>962</v>
      </c>
      <c r="D38" s="1968" t="str">
        <f>'6-3표준조사 3'!R6</f>
        <v>3년차 이상</v>
      </c>
      <c r="E38" s="1968"/>
      <c r="F38" s="97"/>
      <c r="G38" s="97"/>
      <c r="H38" s="94"/>
      <c r="I38" s="95"/>
      <c r="J38" s="95"/>
      <c r="K38" s="95"/>
      <c r="L38" s="96"/>
      <c r="M38" s="95"/>
      <c r="N38" s="49">
        <f t="shared" si="0"/>
        <v>0</v>
      </c>
    </row>
    <row r="39" spans="1:14" ht="21.75" customHeight="1">
      <c r="A39" s="400">
        <f>IF(H2&gt;0,1,)</f>
        <v>0</v>
      </c>
      <c r="B39" s="1959" t="s">
        <v>773</v>
      </c>
      <c r="C39" s="1959"/>
      <c r="D39" s="1959"/>
      <c r="E39" s="1959"/>
      <c r="F39" s="1959"/>
      <c r="G39" s="1959"/>
      <c r="H39" s="1959"/>
      <c r="I39" s="1959"/>
      <c r="J39" s="1959"/>
      <c r="K39" s="1959"/>
      <c r="L39" s="1959"/>
      <c r="M39" s="1959"/>
      <c r="N39" s="49">
        <f t="shared" si="0"/>
        <v>0</v>
      </c>
    </row>
    <row r="40" spans="1:14" ht="21.75" customHeight="1">
      <c r="A40" s="400">
        <f>IF(H2&gt;0,1,)</f>
        <v>0</v>
      </c>
      <c r="B40" s="1969" t="s">
        <v>501</v>
      </c>
      <c r="C40" s="1969"/>
      <c r="D40" s="1970" t="s">
        <v>805</v>
      </c>
      <c r="E40" s="1970"/>
      <c r="F40" s="1970"/>
      <c r="G40" s="1970"/>
      <c r="H40" s="1970"/>
      <c r="I40" s="1971" t="s">
        <v>806</v>
      </c>
      <c r="J40" s="1971"/>
      <c r="K40" s="1971"/>
      <c r="L40" s="1971"/>
      <c r="M40" s="1971"/>
      <c r="N40" s="49">
        <f t="shared" si="0"/>
        <v>0</v>
      </c>
    </row>
    <row r="41" spans="1:14" ht="21.75" customHeight="1">
      <c r="A41" s="400">
        <f>IF(H2&gt;0,1,)</f>
        <v>0</v>
      </c>
      <c r="B41" s="1969"/>
      <c r="C41" s="1969"/>
      <c r="D41" s="1970"/>
      <c r="E41" s="1970"/>
      <c r="F41" s="1970"/>
      <c r="G41" s="1970"/>
      <c r="H41" s="1970"/>
      <c r="I41" s="98" t="s">
        <v>807</v>
      </c>
      <c r="J41" s="632" t="s">
        <v>494</v>
      </c>
      <c r="K41" s="632" t="s">
        <v>495</v>
      </c>
      <c r="L41" s="99" t="s">
        <v>496</v>
      </c>
      <c r="M41" s="632" t="s">
        <v>794</v>
      </c>
      <c r="N41" s="49">
        <f t="shared" si="0"/>
        <v>0</v>
      </c>
    </row>
    <row r="42" spans="1:14" ht="21.75" customHeight="1">
      <c r="A42" s="400">
        <f>IF(H2&gt;0,1,)</f>
        <v>0</v>
      </c>
      <c r="B42" s="1950" t="s">
        <v>531</v>
      </c>
      <c r="C42" s="1950"/>
      <c r="D42" s="1951" t="str">
        <f>'6-3표준조사 3'!P6</f>
        <v>중 (15˚ ~ 30˚)</v>
      </c>
      <c r="E42" s="1951"/>
      <c r="F42" s="1951"/>
      <c r="G42" s="1951"/>
      <c r="H42" s="1951"/>
      <c r="I42" s="634"/>
      <c r="J42" s="634" t="str">
        <f>IF(A5=0,"",IF(D42="완 (15˚ 이하)",0,IF(D42="중 (15˚ ~ 30˚)",5,IF(D42="급 (30˚ 초과)",10))))</f>
        <v/>
      </c>
      <c r="K42" s="634" t="str">
        <f>IF(A8=0,"",IF(D42="완 (15˚ 이하)",0,IF(D42="중 (15˚ ~ 30˚)",5,IF(D42="급 (30˚ 초과)",10))))</f>
        <v/>
      </c>
      <c r="L42" s="634">
        <f>IF(A16=0,"",IF(D42="완 (15˚ 이하)",0,IF(D42="중 (15˚ ~ 30˚)",5,IF(D42="급 (30˚ 초과)",10))))</f>
        <v>5</v>
      </c>
      <c r="M42" s="634" t="str">
        <f>IF(A26=0,"",IF(D42="완 (15˚ 이하)",0,IF(D42="중 (15˚ ~ 30˚)",5,IF(D42="급 (30˚ 초과)",10))))</f>
        <v/>
      </c>
      <c r="N42" s="49">
        <f t="shared" si="0"/>
        <v>0</v>
      </c>
    </row>
    <row r="43" spans="1:14" ht="21.75" customHeight="1">
      <c r="A43" s="400">
        <f>IF(H2&gt;0,1,)</f>
        <v>0</v>
      </c>
      <c r="B43" s="1972" t="s">
        <v>520</v>
      </c>
      <c r="C43" s="1972"/>
      <c r="D43" s="1951" t="str">
        <f>'6-3표준조사 3'!R6</f>
        <v>3년차 이상</v>
      </c>
      <c r="E43" s="1951"/>
      <c r="F43" s="1951"/>
      <c r="G43" s="1951"/>
      <c r="H43" s="1951"/>
      <c r="I43" s="634"/>
      <c r="J43" s="634"/>
      <c r="K43" s="634" t="str">
        <f>IF(A8=0,"",IF(D43="당해 년도",0,IF(D43="2년차",5,IF(D43="3년차 이상",10))))</f>
        <v/>
      </c>
      <c r="L43" s="634"/>
      <c r="M43" s="634"/>
      <c r="N43" s="49">
        <f t="shared" si="0"/>
        <v>0</v>
      </c>
    </row>
    <row r="44" spans="1:14" ht="21.75" customHeight="1">
      <c r="A44" s="400">
        <f>IF(H2&gt;0,1,)</f>
        <v>0</v>
      </c>
      <c r="B44" s="1950" t="s">
        <v>519</v>
      </c>
      <c r="C44" s="1950"/>
      <c r="D44" s="1951" t="str">
        <f>'6-3표준조사 3'!Q6</f>
        <v xml:space="preserve">개소당1~3ha미만 </v>
      </c>
      <c r="E44" s="1951"/>
      <c r="F44" s="1951"/>
      <c r="G44" s="1951"/>
      <c r="H44" s="1951"/>
      <c r="I44" s="1409"/>
      <c r="J44" s="1409" t="str">
        <f>IF(A5=0,"",IF(D44="개소당3ha이상",0,IF(D44="개소당1~3ha미만 ",5,IF(D44="개소당1ha미만",10))))</f>
        <v/>
      </c>
      <c r="K44" s="1409" t="str">
        <f>IF(A8=0,"",IF(D44="개소당3ha이상",0,IF(D44="개소당1~3ha미만 ",5,IF(D44="개소당1ha미만",10))))</f>
        <v/>
      </c>
      <c r="L44" s="1409">
        <f>IF(A16=0,"",IF(D44="개소당3ha이상",0,IF(D44="개소당1~3ha미만 ",5,IF(D44="개소당1ha미만",10))))</f>
        <v>5</v>
      </c>
      <c r="M44" s="1409" t="str">
        <f>IF(A26=0,"",IF(D44="개소당3ha이상",0,IF(D44="개소당1~3ha미만 ",5,IF(D44="개소당1ha미만",10))))</f>
        <v/>
      </c>
      <c r="N44" s="49">
        <f t="shared" si="0"/>
        <v>0</v>
      </c>
    </row>
    <row r="45" spans="1:14" ht="21.75" customHeight="1">
      <c r="A45" s="400">
        <f>IF(H2&gt;0,1,)</f>
        <v>0</v>
      </c>
      <c r="B45" s="1950" t="s">
        <v>514</v>
      </c>
      <c r="C45" s="1950"/>
      <c r="D45" s="1951"/>
      <c r="E45" s="1951"/>
      <c r="F45" s="1951"/>
      <c r="G45" s="1951"/>
      <c r="H45" s="1951"/>
      <c r="I45" s="634">
        <f>SUM(I42:I44)</f>
        <v>0</v>
      </c>
      <c r="J45" s="634">
        <f>SUM(J42:J44)</f>
        <v>0</v>
      </c>
      <c r="K45" s="634">
        <f>SUM(K42:K44)</f>
        <v>0</v>
      </c>
      <c r="L45" s="634">
        <f>SUM(L42:L44)</f>
        <v>10</v>
      </c>
      <c r="M45" s="634">
        <f>SUM(M42:M44)</f>
        <v>0</v>
      </c>
      <c r="N45" s="49">
        <f t="shared" si="0"/>
        <v>0</v>
      </c>
    </row>
    <row r="46" spans="1:14" ht="35.1" customHeight="1" thickBot="1">
      <c r="A46" s="400">
        <f>IF(H47&gt;0,1,)</f>
        <v>0</v>
      </c>
      <c r="B46" s="1943" t="s">
        <v>758</v>
      </c>
      <c r="C46" s="1943"/>
      <c r="D46" s="1943"/>
      <c r="E46" s="1943"/>
      <c r="F46" s="1943"/>
      <c r="G46" s="1943"/>
      <c r="H46" s="1943"/>
      <c r="I46" s="1943"/>
      <c r="J46" s="1943"/>
      <c r="K46" s="1943"/>
      <c r="L46" s="1943"/>
      <c r="M46" s="1943"/>
      <c r="N46" s="49">
        <f>IF(H$47&gt;0,2,)</f>
        <v>0</v>
      </c>
    </row>
    <row r="47" spans="1:14" ht="24.95" customHeight="1">
      <c r="A47" s="400">
        <f>IF(H47&gt;0,1,)</f>
        <v>0</v>
      </c>
      <c r="B47" s="1944" t="s">
        <v>774</v>
      </c>
      <c r="C47" s="1945"/>
      <c r="D47" s="1946" t="str">
        <f>CONCATENATE('6-3표준조사 3'!K79,"임반")</f>
        <v>66-0임반</v>
      </c>
      <c r="E47" s="1946"/>
      <c r="F47" s="1946" t="str">
        <f>CONCATENATE('6-3표준조사 3'!L79,"소반")</f>
        <v>14-7소반</v>
      </c>
      <c r="G47" s="1946"/>
      <c r="H47" s="1947">
        <f>'6-3표준조사 3'!Q79</f>
        <v>0</v>
      </c>
      <c r="I47" s="1947"/>
      <c r="J47" s="50"/>
      <c r="K47" s="51" t="s">
        <v>500</v>
      </c>
      <c r="L47" s="1948" t="str">
        <f>+'6-3표준조사 3'!R79</f>
        <v>모두베기</v>
      </c>
      <c r="M47" s="1949"/>
      <c r="N47" s="49">
        <f t="shared" ref="N47:N90" si="1">IF(H$47&gt;0,2,)</f>
        <v>0</v>
      </c>
    </row>
    <row r="48" spans="1:14" ht="21.75" customHeight="1">
      <c r="A48" s="400">
        <f>IF(H47&gt;0,1,)</f>
        <v>0</v>
      </c>
      <c r="B48" s="1961" t="s">
        <v>501</v>
      </c>
      <c r="C48" s="1962"/>
      <c r="D48" s="1963" t="s">
        <v>502</v>
      </c>
      <c r="E48" s="1962"/>
      <c r="F48" s="1964" t="s">
        <v>503</v>
      </c>
      <c r="G48" s="1965"/>
      <c r="H48" s="1964" t="s">
        <v>504</v>
      </c>
      <c r="I48" s="1965"/>
      <c r="J48" s="1963" t="s">
        <v>505</v>
      </c>
      <c r="K48" s="1962"/>
      <c r="L48" s="1966" t="s">
        <v>775</v>
      </c>
      <c r="M48" s="1952"/>
      <c r="N48" s="49">
        <f t="shared" si="1"/>
        <v>0</v>
      </c>
    </row>
    <row r="49" spans="1:14" ht="21.75" customHeight="1">
      <c r="A49" s="400">
        <f>IF(H47&gt;0,1,)</f>
        <v>0</v>
      </c>
      <c r="B49" s="52"/>
      <c r="C49" s="53" t="s">
        <v>506</v>
      </c>
      <c r="D49" s="54"/>
      <c r="E49" s="55" t="s">
        <v>507</v>
      </c>
      <c r="F49" s="54"/>
      <c r="G49" s="55" t="s">
        <v>507</v>
      </c>
      <c r="H49" s="54"/>
      <c r="I49" s="55" t="s">
        <v>507</v>
      </c>
      <c r="J49" s="56"/>
      <c r="K49" s="55" t="s">
        <v>508</v>
      </c>
      <c r="L49" s="1967"/>
      <c r="M49" s="1953"/>
      <c r="N49" s="49">
        <f t="shared" si="1"/>
        <v>0</v>
      </c>
    </row>
    <row r="50" spans="1:14" ht="21.75" hidden="1" customHeight="1">
      <c r="A50" s="400">
        <f>IF('6-3표준조사 3'!R79="둘레베기",1,)</f>
        <v>0</v>
      </c>
      <c r="B50" s="1954" t="s">
        <v>506</v>
      </c>
      <c r="C50" s="57" t="s">
        <v>538</v>
      </c>
      <c r="D50" s="60"/>
      <c r="E50" s="59"/>
      <c r="F50" s="60"/>
      <c r="G50" s="59"/>
      <c r="H50" s="60"/>
      <c r="I50" s="59"/>
      <c r="J50" s="61"/>
      <c r="K50" s="62"/>
      <c r="L50" s="102"/>
      <c r="M50" s="64">
        <f>M51</f>
        <v>0</v>
      </c>
      <c r="N50" s="49">
        <f t="shared" si="1"/>
        <v>0</v>
      </c>
    </row>
    <row r="51" spans="1:14" ht="21.75" hidden="1" customHeight="1">
      <c r="A51" s="400">
        <f>IF('6-3표준조사 3'!R79="둘레베기",1,)</f>
        <v>0</v>
      </c>
      <c r="B51" s="1955"/>
      <c r="C51" s="65" t="s">
        <v>760</v>
      </c>
      <c r="D51" s="103"/>
      <c r="E51" s="67"/>
      <c r="F51" s="68"/>
      <c r="G51" s="67"/>
      <c r="H51" s="68"/>
      <c r="I51" s="67"/>
      <c r="J51" s="69"/>
      <c r="K51" s="70"/>
      <c r="L51" s="71">
        <f>J90/100</f>
        <v>0</v>
      </c>
      <c r="M51" s="72">
        <f>ROUNDDOWN((H52*J52)+(H52*J52*L51),)</f>
        <v>0</v>
      </c>
      <c r="N51" s="49">
        <f t="shared" si="1"/>
        <v>0</v>
      </c>
    </row>
    <row r="52" spans="1:14" ht="21.75" hidden="1" customHeight="1">
      <c r="A52" s="400">
        <f>IF('6-3표준조사 3'!R79="둘레베기",1,)</f>
        <v>0</v>
      </c>
      <c r="B52" s="1955"/>
      <c r="C52" s="65" t="s">
        <v>761</v>
      </c>
      <c r="D52" s="103">
        <f>IF(A52&gt;0,D81,)</f>
        <v>0</v>
      </c>
      <c r="E52" s="67" t="s">
        <v>510</v>
      </c>
      <c r="F52" s="68">
        <v>0.18</v>
      </c>
      <c r="G52" s="67" t="s">
        <v>511</v>
      </c>
      <c r="H52" s="68">
        <f>ROUND(D52/100*F52,2)</f>
        <v>0</v>
      </c>
      <c r="I52" s="67" t="s">
        <v>509</v>
      </c>
      <c r="J52" s="69">
        <f>'7-1 단가조사'!L7</f>
        <v>172068</v>
      </c>
      <c r="K52" s="70" t="s">
        <v>539</v>
      </c>
      <c r="L52" s="71"/>
      <c r="M52" s="72"/>
      <c r="N52" s="49">
        <f t="shared" si="1"/>
        <v>0</v>
      </c>
    </row>
    <row r="53" spans="1:14" ht="21.75" hidden="1" customHeight="1">
      <c r="A53" s="400">
        <f>IF('6-3표준조사 3'!R79="줄베기",1,)</f>
        <v>0</v>
      </c>
      <c r="B53" s="1955"/>
      <c r="C53" s="57" t="s">
        <v>540</v>
      </c>
      <c r="D53" s="60"/>
      <c r="E53" s="59"/>
      <c r="F53" s="60"/>
      <c r="G53" s="59"/>
      <c r="H53" s="60"/>
      <c r="I53" s="59"/>
      <c r="J53" s="61"/>
      <c r="K53" s="62"/>
      <c r="L53" s="104"/>
      <c r="M53" s="64">
        <f>SUM(M54+M57+M60)</f>
        <v>0</v>
      </c>
      <c r="N53" s="49">
        <f t="shared" si="1"/>
        <v>0</v>
      </c>
    </row>
    <row r="54" spans="1:14" ht="21.75" hidden="1" customHeight="1">
      <c r="A54" s="400">
        <f>IF('6-3표준조사 3'!R79="줄베기",1,)</f>
        <v>0</v>
      </c>
      <c r="B54" s="1955"/>
      <c r="C54" s="65" t="s">
        <v>760</v>
      </c>
      <c r="D54" s="66"/>
      <c r="E54" s="67"/>
      <c r="F54" s="68"/>
      <c r="G54" s="67"/>
      <c r="H54" s="68"/>
      <c r="I54" s="67"/>
      <c r="J54" s="69"/>
      <c r="K54" s="70"/>
      <c r="L54" s="71">
        <f>K90/100</f>
        <v>0</v>
      </c>
      <c r="M54" s="72">
        <f>ROUNDDOWN((M55+M56)+((M55+M56)*L54),0)</f>
        <v>0</v>
      </c>
      <c r="N54" s="49">
        <f t="shared" si="1"/>
        <v>0</v>
      </c>
    </row>
    <row r="55" spans="1:14" ht="21.75" hidden="1" customHeight="1">
      <c r="A55" s="400">
        <f>IF('6-3표준조사 3'!R79="줄베기",1,)</f>
        <v>0</v>
      </c>
      <c r="B55" s="1955"/>
      <c r="C55" s="65" t="s">
        <v>762</v>
      </c>
      <c r="D55" s="66">
        <f>IF(A55&gt;0,D81,)</f>
        <v>0</v>
      </c>
      <c r="E55" s="67" t="s">
        <v>510</v>
      </c>
      <c r="F55" s="68">
        <v>7.0000000000000007E-2</v>
      </c>
      <c r="G55" s="67" t="s">
        <v>511</v>
      </c>
      <c r="H55" s="68">
        <f>ROUND(D55/100*F55,2)</f>
        <v>0</v>
      </c>
      <c r="I55" s="67" t="s">
        <v>509</v>
      </c>
      <c r="J55" s="69">
        <f>'7-1 단가조사'!L7</f>
        <v>172068</v>
      </c>
      <c r="K55" s="70" t="s">
        <v>539</v>
      </c>
      <c r="L55" s="71"/>
      <c r="M55" s="72">
        <f>ROUNDDOWN(H55*J55,)</f>
        <v>0</v>
      </c>
      <c r="N55" s="49">
        <f t="shared" si="1"/>
        <v>0</v>
      </c>
    </row>
    <row r="56" spans="1:14" ht="21.75" hidden="1" customHeight="1">
      <c r="A56" s="400">
        <f>IF('6-3표준조사 3'!R79="줄베기",1,)</f>
        <v>0</v>
      </c>
      <c r="B56" s="1955"/>
      <c r="C56" s="65" t="s">
        <v>763</v>
      </c>
      <c r="D56" s="75">
        <f>IF(A56&gt;0,1,)</f>
        <v>0</v>
      </c>
      <c r="E56" s="67" t="s">
        <v>406</v>
      </c>
      <c r="F56" s="68">
        <f>IF(D81&lt;=1500,$Q$8,IF(D81&gt;2999,$Q$10,$Q$9))</f>
        <v>1.5</v>
      </c>
      <c r="G56" s="67" t="s">
        <v>541</v>
      </c>
      <c r="H56" s="68">
        <f>ROUND(D56*F56,2)</f>
        <v>0</v>
      </c>
      <c r="I56" s="67" t="s">
        <v>509</v>
      </c>
      <c r="J56" s="69">
        <f>'7-1 단가조사'!L6</f>
        <v>226112</v>
      </c>
      <c r="K56" s="70" t="s">
        <v>542</v>
      </c>
      <c r="L56" s="71"/>
      <c r="M56" s="72">
        <f>ROUNDDOWN(H56*J56,)</f>
        <v>0</v>
      </c>
      <c r="N56" s="49">
        <f t="shared" si="1"/>
        <v>0</v>
      </c>
    </row>
    <row r="57" spans="1:14" ht="21.75" hidden="1" customHeight="1">
      <c r="A57" s="400">
        <f>IF('6-3표준조사 3'!R79="줄베기",1,)</f>
        <v>0</v>
      </c>
      <c r="B57" s="1955"/>
      <c r="C57" s="65" t="s">
        <v>764</v>
      </c>
      <c r="D57" s="66"/>
      <c r="E57" s="67"/>
      <c r="F57" s="68"/>
      <c r="G57" s="67"/>
      <c r="H57" s="68"/>
      <c r="I57" s="67"/>
      <c r="J57" s="69"/>
      <c r="K57" s="70"/>
      <c r="L57" s="73"/>
      <c r="M57" s="72">
        <f>M58+M59</f>
        <v>0</v>
      </c>
      <c r="N57" s="49">
        <f t="shared" si="1"/>
        <v>0</v>
      </c>
    </row>
    <row r="58" spans="1:14" ht="21.75" hidden="1" customHeight="1">
      <c r="A58" s="400">
        <f>IF('6-3표준조사 3'!R79="줄베기",1,)</f>
        <v>0</v>
      </c>
      <c r="B58" s="1955"/>
      <c r="C58" s="65" t="s">
        <v>765</v>
      </c>
      <c r="D58" s="75">
        <f>H56</f>
        <v>0</v>
      </c>
      <c r="E58" s="67" t="s">
        <v>541</v>
      </c>
      <c r="F58" s="68">
        <v>5</v>
      </c>
      <c r="G58" s="67" t="s">
        <v>512</v>
      </c>
      <c r="H58" s="68">
        <f>ROUND(D58*F58,2)</f>
        <v>0</v>
      </c>
      <c r="I58" s="67" t="s">
        <v>513</v>
      </c>
      <c r="J58" s="69">
        <f>'7-1 단가조사'!L11</f>
        <v>1720</v>
      </c>
      <c r="K58" s="70" t="s">
        <v>543</v>
      </c>
      <c r="L58" s="73"/>
      <c r="M58" s="72">
        <f>ROUNDDOWN(H58*J58,)</f>
        <v>0</v>
      </c>
      <c r="N58" s="49">
        <f t="shared" si="1"/>
        <v>0</v>
      </c>
    </row>
    <row r="59" spans="1:14" ht="21.75" hidden="1" customHeight="1">
      <c r="A59" s="400">
        <f>IF('6-3표준조사 3'!R79="줄베기",1,)</f>
        <v>0</v>
      </c>
      <c r="B59" s="1955"/>
      <c r="C59" s="65" t="s">
        <v>766</v>
      </c>
      <c r="D59" s="66">
        <f>M58</f>
        <v>0</v>
      </c>
      <c r="E59" s="67" t="s">
        <v>545</v>
      </c>
      <c r="F59" s="68">
        <v>0.1</v>
      </c>
      <c r="G59" s="67" t="s">
        <v>546</v>
      </c>
      <c r="H59" s="68"/>
      <c r="I59" s="67"/>
      <c r="J59" s="69"/>
      <c r="K59" s="70"/>
      <c r="L59" s="73"/>
      <c r="M59" s="72">
        <f>ROUNDDOWN(D59*F59,)</f>
        <v>0</v>
      </c>
      <c r="N59" s="49">
        <f t="shared" si="1"/>
        <v>0</v>
      </c>
    </row>
    <row r="60" spans="1:14" ht="21.75" hidden="1" customHeight="1">
      <c r="A60" s="400">
        <f>IF('6-3표준조사 3'!R79="줄베기",1,)</f>
        <v>0</v>
      </c>
      <c r="B60" s="1955"/>
      <c r="C60" s="105" t="s">
        <v>767</v>
      </c>
      <c r="D60" s="106">
        <f>D58</f>
        <v>0</v>
      </c>
      <c r="E60" s="107" t="s">
        <v>547</v>
      </c>
      <c r="F60" s="108">
        <v>8.3999999999999995E-3</v>
      </c>
      <c r="G60" s="107" t="s">
        <v>548</v>
      </c>
      <c r="H60" s="109"/>
      <c r="I60" s="107"/>
      <c r="J60" s="110">
        <f>'7-1 단가조사'!L14</f>
        <v>610000</v>
      </c>
      <c r="K60" s="111" t="s">
        <v>544</v>
      </c>
      <c r="L60" s="112"/>
      <c r="M60" s="113">
        <f>ROUNDDOWN(D60*F60*J60,)</f>
        <v>0</v>
      </c>
      <c r="N60" s="49">
        <f t="shared" si="1"/>
        <v>0</v>
      </c>
    </row>
    <row r="61" spans="1:14" ht="21.75" customHeight="1">
      <c r="A61" s="400">
        <f>IF('6-3표준조사 3'!R79="모두베기",1,)</f>
        <v>1</v>
      </c>
      <c r="B61" s="1955"/>
      <c r="C61" s="57" t="s">
        <v>549</v>
      </c>
      <c r="D61" s="58"/>
      <c r="E61" s="59"/>
      <c r="F61" s="60"/>
      <c r="G61" s="59"/>
      <c r="H61" s="60"/>
      <c r="I61" s="59"/>
      <c r="J61" s="61"/>
      <c r="K61" s="62"/>
      <c r="L61" s="63"/>
      <c r="M61" s="64">
        <f>M62+M67+M70</f>
        <v>1203480</v>
      </c>
      <c r="N61" s="49">
        <f t="shared" si="1"/>
        <v>0</v>
      </c>
    </row>
    <row r="62" spans="1:14" ht="21.75" customHeight="1">
      <c r="A62" s="400">
        <f>IF('6-3표준조사 3'!R79="모두베기",1,)</f>
        <v>1</v>
      </c>
      <c r="B62" s="1955"/>
      <c r="C62" s="65" t="s">
        <v>760</v>
      </c>
      <c r="D62" s="66"/>
      <c r="E62" s="67"/>
      <c r="F62" s="68"/>
      <c r="G62" s="67"/>
      <c r="H62" s="68"/>
      <c r="I62" s="67"/>
      <c r="J62" s="69"/>
      <c r="K62" s="70"/>
      <c r="L62" s="71">
        <f>L90/100</f>
        <v>0</v>
      </c>
      <c r="M62" s="72">
        <f>M63+M64+M65+M66</f>
        <v>1130560</v>
      </c>
      <c r="N62" s="49">
        <f t="shared" si="1"/>
        <v>0</v>
      </c>
    </row>
    <row r="63" spans="1:14" ht="21.75" customHeight="1">
      <c r="A63" s="400">
        <f>IF('6-3표준조사 3'!R79="모두베기",1,)</f>
        <v>1</v>
      </c>
      <c r="B63" s="1955"/>
      <c r="C63" s="65" t="s">
        <v>762</v>
      </c>
      <c r="D63" s="1433"/>
      <c r="E63" s="67" t="s">
        <v>510</v>
      </c>
      <c r="F63" s="68">
        <v>7.0000000000000007E-2</v>
      </c>
      <c r="G63" s="67" t="s">
        <v>511</v>
      </c>
      <c r="H63" s="68">
        <f>ROUND(D63/100*F63,2)</f>
        <v>0</v>
      </c>
      <c r="I63" s="67" t="s">
        <v>509</v>
      </c>
      <c r="J63" s="69">
        <f>'7-1 단가조사'!L7</f>
        <v>172068</v>
      </c>
      <c r="K63" s="70" t="s">
        <v>539</v>
      </c>
      <c r="L63" s="73"/>
      <c r="M63" s="72">
        <f>ROUNDDOWN(ROUND((H63+(H63*(L62))),2)*J63,0)</f>
        <v>0</v>
      </c>
      <c r="N63" s="49">
        <f t="shared" si="1"/>
        <v>0</v>
      </c>
    </row>
    <row r="64" spans="1:14" ht="21.75" customHeight="1">
      <c r="A64" s="400">
        <f>IF('6-3표준조사 3'!R79="모두베기",1,)</f>
        <v>1</v>
      </c>
      <c r="B64" s="1955"/>
      <c r="C64" s="74" t="s">
        <v>965</v>
      </c>
      <c r="D64" s="75">
        <f>IF(A64&gt;0,IF(D83="당해 년도",1,),)</f>
        <v>0</v>
      </c>
      <c r="E64" s="67" t="s">
        <v>406</v>
      </c>
      <c r="F64" s="68">
        <v>3.5</v>
      </c>
      <c r="G64" s="67" t="s">
        <v>541</v>
      </c>
      <c r="H64" s="68">
        <f>ROUND(D64*F64,2)</f>
        <v>0</v>
      </c>
      <c r="I64" s="67" t="s">
        <v>509</v>
      </c>
      <c r="J64" s="69">
        <f>'7-1 단가조사'!L6</f>
        <v>226112</v>
      </c>
      <c r="K64" s="70" t="s">
        <v>542</v>
      </c>
      <c r="L64" s="73"/>
      <c r="M64" s="72">
        <f>ROUNDDOWN(ROUND((H64+(H64*(L62))),2)*J64,0)</f>
        <v>0</v>
      </c>
      <c r="N64" s="49">
        <f t="shared" si="1"/>
        <v>0</v>
      </c>
    </row>
    <row r="65" spans="1:14" ht="21.75" customHeight="1">
      <c r="A65" s="400">
        <f>IF('6-3표준조사 3'!R79="모두베기",1,)</f>
        <v>1</v>
      </c>
      <c r="B65" s="1955"/>
      <c r="C65" s="74" t="s">
        <v>966</v>
      </c>
      <c r="D65" s="75">
        <f>IF(A65&gt;0,IF(D83="2년차",1,),)</f>
        <v>0</v>
      </c>
      <c r="E65" s="67" t="s">
        <v>406</v>
      </c>
      <c r="F65" s="68">
        <v>4</v>
      </c>
      <c r="G65" s="67" t="s">
        <v>541</v>
      </c>
      <c r="H65" s="68">
        <f>ROUND(D65*F65,2)</f>
        <v>0</v>
      </c>
      <c r="I65" s="67" t="s">
        <v>509</v>
      </c>
      <c r="J65" s="69">
        <f>'7-1 단가조사'!L6</f>
        <v>226112</v>
      </c>
      <c r="K65" s="70" t="s">
        <v>542</v>
      </c>
      <c r="L65" s="73"/>
      <c r="M65" s="72">
        <f>ROUNDDOWN(ROUND((H65+(H65*(L62))),2)*J65,0)</f>
        <v>0</v>
      </c>
      <c r="N65" s="49">
        <f t="shared" si="1"/>
        <v>0</v>
      </c>
    </row>
    <row r="66" spans="1:14" ht="21.75" customHeight="1">
      <c r="A66" s="400">
        <f>IF('6-3표준조사 3'!R79="모두베기",1,)</f>
        <v>1</v>
      </c>
      <c r="B66" s="1955"/>
      <c r="C66" s="74" t="s">
        <v>967</v>
      </c>
      <c r="D66" s="75">
        <f>IF(A66&gt;0,IF(D83="3년차 이상",1,),)</f>
        <v>1</v>
      </c>
      <c r="E66" s="67" t="s">
        <v>406</v>
      </c>
      <c r="F66" s="68">
        <v>5</v>
      </c>
      <c r="G66" s="67" t="s">
        <v>541</v>
      </c>
      <c r="H66" s="68">
        <f>ROUND(D66*F66,2)</f>
        <v>5</v>
      </c>
      <c r="I66" s="67" t="s">
        <v>509</v>
      </c>
      <c r="J66" s="69">
        <f>'7-1 단가조사'!L6</f>
        <v>226112</v>
      </c>
      <c r="K66" s="70" t="s">
        <v>542</v>
      </c>
      <c r="L66" s="73"/>
      <c r="M66" s="72">
        <f>ROUNDDOWN(ROUND((H66+(H66*(L62))),2)*J66,0)</f>
        <v>1130560</v>
      </c>
      <c r="N66" s="49">
        <f t="shared" si="1"/>
        <v>0</v>
      </c>
    </row>
    <row r="67" spans="1:14" ht="21.75" customHeight="1">
      <c r="A67" s="400">
        <f>IF('6-3표준조사 3'!R79="모두베기",1,)</f>
        <v>1</v>
      </c>
      <c r="B67" s="1955"/>
      <c r="C67" s="65" t="s">
        <v>764</v>
      </c>
      <c r="D67" s="66"/>
      <c r="E67" s="67"/>
      <c r="F67" s="68"/>
      <c r="G67" s="67"/>
      <c r="H67" s="68"/>
      <c r="I67" s="67"/>
      <c r="J67" s="69"/>
      <c r="K67" s="70"/>
      <c r="L67" s="73"/>
      <c r="M67" s="72">
        <f>M68+M69</f>
        <v>47300</v>
      </c>
      <c r="N67" s="49">
        <f t="shared" si="1"/>
        <v>0</v>
      </c>
    </row>
    <row r="68" spans="1:14" ht="21.75" customHeight="1">
      <c r="A68" s="400">
        <f>IF('6-3표준조사 3'!R79="모두베기",1,)</f>
        <v>1</v>
      </c>
      <c r="B68" s="1955"/>
      <c r="C68" s="65" t="s">
        <v>765</v>
      </c>
      <c r="D68" s="75">
        <f>(H64+H65+H66)</f>
        <v>5</v>
      </c>
      <c r="E68" s="67" t="s">
        <v>541</v>
      </c>
      <c r="F68" s="68">
        <v>5</v>
      </c>
      <c r="G68" s="67" t="s">
        <v>512</v>
      </c>
      <c r="H68" s="68">
        <f>ROUND(D68*F68,2)</f>
        <v>25</v>
      </c>
      <c r="I68" s="67" t="s">
        <v>513</v>
      </c>
      <c r="J68" s="69">
        <f>'7-1 단가조사'!L11</f>
        <v>1720</v>
      </c>
      <c r="K68" s="70" t="s">
        <v>543</v>
      </c>
      <c r="L68" s="73"/>
      <c r="M68" s="72">
        <f>ROUNDDOWN(H68*J68,)</f>
        <v>43000</v>
      </c>
      <c r="N68" s="49">
        <f t="shared" si="1"/>
        <v>0</v>
      </c>
    </row>
    <row r="69" spans="1:14" ht="21.75" customHeight="1">
      <c r="A69" s="400">
        <f>IF('6-3표준조사 3'!R79="모두베기",1,)</f>
        <v>1</v>
      </c>
      <c r="B69" s="1955"/>
      <c r="C69" s="65" t="s">
        <v>766</v>
      </c>
      <c r="D69" s="66">
        <f>M68</f>
        <v>43000</v>
      </c>
      <c r="E69" s="67" t="s">
        <v>545</v>
      </c>
      <c r="F69" s="68">
        <v>0.1</v>
      </c>
      <c r="G69" s="67" t="s">
        <v>546</v>
      </c>
      <c r="H69" s="68"/>
      <c r="I69" s="67"/>
      <c r="J69" s="69"/>
      <c r="K69" s="70"/>
      <c r="L69" s="73"/>
      <c r="M69" s="72">
        <f>ROUNDDOWN(D69*F69,)</f>
        <v>4300</v>
      </c>
      <c r="N69" s="49">
        <f t="shared" si="1"/>
        <v>0</v>
      </c>
    </row>
    <row r="70" spans="1:14" ht="21.75" customHeight="1">
      <c r="A70" s="400">
        <f>IF('6-3표준조사 3'!R79="모두베기",1,)</f>
        <v>1</v>
      </c>
      <c r="B70" s="1955"/>
      <c r="C70" s="76" t="s">
        <v>767</v>
      </c>
      <c r="D70" s="77">
        <f>D68</f>
        <v>5</v>
      </c>
      <c r="E70" s="78" t="s">
        <v>547</v>
      </c>
      <c r="F70" s="79">
        <v>8.3999999999999995E-3</v>
      </c>
      <c r="G70" s="78" t="s">
        <v>548</v>
      </c>
      <c r="H70" s="80"/>
      <c r="I70" s="78"/>
      <c r="J70" s="81">
        <f>'7-1 단가조사'!L14</f>
        <v>610000</v>
      </c>
      <c r="K70" s="82" t="s">
        <v>544</v>
      </c>
      <c r="L70" s="83"/>
      <c r="M70" s="84">
        <f>ROUNDDOWN(D70*F70*J70,)</f>
        <v>25620</v>
      </c>
      <c r="N70" s="49">
        <f t="shared" si="1"/>
        <v>0</v>
      </c>
    </row>
    <row r="71" spans="1:14" ht="21.75" hidden="1" customHeight="1">
      <c r="A71" s="400">
        <f>IF('6-3표준조사 3'!R79="맹아제거",1,)</f>
        <v>0</v>
      </c>
      <c r="B71" s="1955"/>
      <c r="C71" s="57" t="s">
        <v>550</v>
      </c>
      <c r="D71" s="60"/>
      <c r="E71" s="59"/>
      <c r="F71" s="60"/>
      <c r="G71" s="59"/>
      <c r="H71" s="60"/>
      <c r="I71" s="59"/>
      <c r="J71" s="61"/>
      <c r="K71" s="62"/>
      <c r="L71" s="102"/>
      <c r="M71" s="64">
        <f>M72</f>
        <v>0</v>
      </c>
      <c r="N71" s="49">
        <f t="shared" si="1"/>
        <v>0</v>
      </c>
    </row>
    <row r="72" spans="1:14" ht="21.75" hidden="1" customHeight="1">
      <c r="A72" s="400">
        <f>IF('6-3표준조사 3'!R79="맹아제거",1,)</f>
        <v>0</v>
      </c>
      <c r="B72" s="1955"/>
      <c r="C72" s="65" t="s">
        <v>760</v>
      </c>
      <c r="D72" s="103"/>
      <c r="E72" s="67"/>
      <c r="F72" s="68"/>
      <c r="G72" s="67"/>
      <c r="H72" s="68"/>
      <c r="I72" s="67"/>
      <c r="J72" s="69"/>
      <c r="K72" s="70"/>
      <c r="L72" s="71">
        <f>M90/100</f>
        <v>0</v>
      </c>
      <c r="M72" s="72">
        <f>ROUNDDOWN((H73*J73)+(H73*J73*L72),)</f>
        <v>0</v>
      </c>
      <c r="N72" s="49">
        <f t="shared" si="1"/>
        <v>0</v>
      </c>
    </row>
    <row r="73" spans="1:14" ht="21.75" hidden="1" customHeight="1">
      <c r="A73" s="400">
        <f>IF('6-3표준조사 3'!R79="맹아제거",1,)</f>
        <v>0</v>
      </c>
      <c r="B73" s="1955"/>
      <c r="C73" s="65" t="s">
        <v>768</v>
      </c>
      <c r="D73" s="103">
        <v>0</v>
      </c>
      <c r="E73" s="67" t="s">
        <v>510</v>
      </c>
      <c r="F73" s="68">
        <v>0.2</v>
      </c>
      <c r="G73" s="67" t="s">
        <v>511</v>
      </c>
      <c r="H73" s="68">
        <f>ROUND(D73/100*F73,2)</f>
        <v>0</v>
      </c>
      <c r="I73" s="67" t="s">
        <v>509</v>
      </c>
      <c r="J73" s="69">
        <f>'7-1 단가조사'!L7</f>
        <v>172068</v>
      </c>
      <c r="K73" s="70" t="s">
        <v>539</v>
      </c>
      <c r="L73" s="71">
        <f>M90/100</f>
        <v>0</v>
      </c>
      <c r="M73" s="72"/>
      <c r="N73" s="49">
        <f t="shared" si="1"/>
        <v>0</v>
      </c>
    </row>
    <row r="74" spans="1:14" ht="21.75" customHeight="1">
      <c r="A74" s="400">
        <f>IF(H47&gt;0,1,)</f>
        <v>0</v>
      </c>
      <c r="B74" s="1954" t="s">
        <v>514</v>
      </c>
      <c r="C74" s="57" t="s">
        <v>551</v>
      </c>
      <c r="D74" s="60"/>
      <c r="E74" s="59"/>
      <c r="F74" s="60"/>
      <c r="G74" s="59"/>
      <c r="H74" s="60"/>
      <c r="I74" s="59"/>
      <c r="J74" s="61"/>
      <c r="K74" s="62"/>
      <c r="L74" s="63"/>
      <c r="M74" s="64">
        <f>SUM(M75,M77,M78)</f>
        <v>1203480</v>
      </c>
      <c r="N74" s="49">
        <f t="shared" si="1"/>
        <v>0</v>
      </c>
    </row>
    <row r="75" spans="1:14" ht="21.75" customHeight="1">
      <c r="A75" s="400">
        <f>IF(H47&gt;0,1,)</f>
        <v>0</v>
      </c>
      <c r="B75" s="1956"/>
      <c r="C75" s="65" t="s">
        <v>769</v>
      </c>
      <c r="D75" s="68"/>
      <c r="E75" s="67"/>
      <c r="F75" s="68"/>
      <c r="G75" s="67"/>
      <c r="H75" s="68"/>
      <c r="I75" s="67"/>
      <c r="J75" s="69"/>
      <c r="K75" s="70"/>
      <c r="L75" s="73"/>
      <c r="M75" s="72">
        <f>M76</f>
        <v>1130560</v>
      </c>
      <c r="N75" s="49">
        <f t="shared" si="1"/>
        <v>0</v>
      </c>
    </row>
    <row r="76" spans="1:14" ht="21.75" customHeight="1">
      <c r="A76" s="400">
        <f>IF(H47&gt;0,1,)</f>
        <v>0</v>
      </c>
      <c r="B76" s="1956"/>
      <c r="C76" s="65" t="s">
        <v>770</v>
      </c>
      <c r="D76" s="68"/>
      <c r="E76" s="67"/>
      <c r="F76" s="68"/>
      <c r="G76" s="67"/>
      <c r="H76" s="68"/>
      <c r="I76" s="67"/>
      <c r="J76" s="69"/>
      <c r="K76" s="70"/>
      <c r="L76" s="73"/>
      <c r="M76" s="72">
        <f>M51+M54+M62+M72</f>
        <v>1130560</v>
      </c>
      <c r="N76" s="49">
        <f t="shared" si="1"/>
        <v>0</v>
      </c>
    </row>
    <row r="77" spans="1:14" ht="21.75" customHeight="1">
      <c r="A77" s="400">
        <f>IF(H47&gt;0,1,)</f>
        <v>0</v>
      </c>
      <c r="B77" s="1956"/>
      <c r="C77" s="65" t="s">
        <v>771</v>
      </c>
      <c r="D77" s="68"/>
      <c r="E77" s="67"/>
      <c r="F77" s="68"/>
      <c r="G77" s="67"/>
      <c r="H77" s="68"/>
      <c r="I77" s="67"/>
      <c r="J77" s="69"/>
      <c r="K77" s="70"/>
      <c r="L77" s="73"/>
      <c r="M77" s="72">
        <f>M57+M67</f>
        <v>47300</v>
      </c>
      <c r="N77" s="49">
        <f t="shared" si="1"/>
        <v>0</v>
      </c>
    </row>
    <row r="78" spans="1:14" ht="21.75" customHeight="1" thickBot="1">
      <c r="A78" s="400">
        <f>IF(H47&gt;0,1,)</f>
        <v>0</v>
      </c>
      <c r="B78" s="1957"/>
      <c r="C78" s="76" t="s">
        <v>772</v>
      </c>
      <c r="D78" s="85"/>
      <c r="E78" s="86"/>
      <c r="F78" s="85"/>
      <c r="G78" s="86"/>
      <c r="H78" s="85"/>
      <c r="I78" s="86"/>
      <c r="J78" s="87"/>
      <c r="K78" s="88"/>
      <c r="L78" s="89"/>
      <c r="M78" s="90">
        <f>M60+M70</f>
        <v>25620</v>
      </c>
      <c r="N78" s="49">
        <f t="shared" si="1"/>
        <v>0</v>
      </c>
    </row>
    <row r="79" spans="1:14" ht="21.75" customHeight="1">
      <c r="A79" s="400">
        <f>IF(H47&gt;0,1,)</f>
        <v>0</v>
      </c>
      <c r="B79" s="1958" t="s">
        <v>515</v>
      </c>
      <c r="C79" s="1958"/>
      <c r="D79" s="1958"/>
      <c r="E79" s="1958"/>
      <c r="F79" s="1958"/>
      <c r="G79" s="1958"/>
      <c r="H79" s="1958"/>
      <c r="I79" s="1958"/>
      <c r="J79" s="1958"/>
      <c r="K79" s="1958"/>
      <c r="L79" s="1958"/>
      <c r="M79" s="1958"/>
      <c r="N79" s="49">
        <f t="shared" si="1"/>
        <v>0</v>
      </c>
    </row>
    <row r="80" spans="1:14" ht="21.75" customHeight="1">
      <c r="A80" s="400">
        <f>IF(H47&gt;0,1,)</f>
        <v>0</v>
      </c>
      <c r="B80" s="1959" t="s">
        <v>516</v>
      </c>
      <c r="C80" s="1959"/>
      <c r="D80" s="1959"/>
      <c r="E80" s="1959"/>
      <c r="F80" s="1959"/>
      <c r="G80" s="1959"/>
      <c r="H80" s="1959"/>
      <c r="I80" s="1959"/>
      <c r="J80" s="1959"/>
      <c r="K80" s="1959"/>
      <c r="L80" s="1959"/>
      <c r="M80" s="1959"/>
      <c r="N80" s="49">
        <f t="shared" si="1"/>
        <v>0</v>
      </c>
    </row>
    <row r="81" spans="1:14" ht="21.75" customHeight="1">
      <c r="A81" s="400">
        <f>IF(H47&gt;0,1,)</f>
        <v>0</v>
      </c>
      <c r="B81" s="91" t="s">
        <v>517</v>
      </c>
      <c r="C81" s="92" t="s">
        <v>1025</v>
      </c>
      <c r="D81" s="93">
        <f>'6-3표준조사 3'!Q85</f>
        <v>50</v>
      </c>
      <c r="E81" s="91" t="s">
        <v>510</v>
      </c>
      <c r="F81" s="633"/>
      <c r="G81" s="91"/>
      <c r="H81" s="94"/>
      <c r="I81" s="95"/>
      <c r="J81" s="95"/>
      <c r="K81" s="95"/>
      <c r="L81" s="96"/>
      <c r="M81" s="95"/>
      <c r="N81" s="49">
        <f t="shared" si="1"/>
        <v>0</v>
      </c>
    </row>
    <row r="82" spans="1:14" ht="21.75" hidden="1" customHeight="1">
      <c r="B82" s="91" t="s">
        <v>518</v>
      </c>
      <c r="C82" s="92" t="s">
        <v>759</v>
      </c>
      <c r="D82" s="1960">
        <f>'6-3표준조사 3'!S85</f>
        <v>0</v>
      </c>
      <c r="E82" s="1960"/>
      <c r="F82" s="633"/>
      <c r="G82" s="91"/>
      <c r="H82" s="94"/>
      <c r="I82" s="95"/>
      <c r="J82" s="95"/>
      <c r="K82" s="95"/>
      <c r="L82" s="96"/>
      <c r="M82" s="95"/>
      <c r="N82" s="49">
        <f t="shared" si="1"/>
        <v>0</v>
      </c>
    </row>
    <row r="83" spans="1:14" ht="21.75" hidden="1" customHeight="1">
      <c r="B83" s="91" t="s">
        <v>517</v>
      </c>
      <c r="C83" s="92" t="s">
        <v>962</v>
      </c>
      <c r="D83" s="1968" t="str">
        <f>'6-3표준조사 3'!R81</f>
        <v>3년차 이상</v>
      </c>
      <c r="E83" s="1968"/>
      <c r="F83" s="97"/>
      <c r="G83" s="97"/>
      <c r="H83" s="94"/>
      <c r="I83" s="95"/>
      <c r="J83" s="95"/>
      <c r="K83" s="95"/>
      <c r="L83" s="96"/>
      <c r="M83" s="95"/>
      <c r="N83" s="49">
        <f t="shared" si="1"/>
        <v>0</v>
      </c>
    </row>
    <row r="84" spans="1:14" ht="21.75" customHeight="1">
      <c r="A84" s="400">
        <f>IF(H47&gt;0,1,)</f>
        <v>0</v>
      </c>
      <c r="B84" s="1959" t="s">
        <v>773</v>
      </c>
      <c r="C84" s="1959"/>
      <c r="D84" s="1959"/>
      <c r="E84" s="1959"/>
      <c r="F84" s="1959"/>
      <c r="G84" s="1959"/>
      <c r="H84" s="1959"/>
      <c r="I84" s="1959"/>
      <c r="J84" s="1959"/>
      <c r="K84" s="1959"/>
      <c r="L84" s="1959"/>
      <c r="M84" s="1959"/>
      <c r="N84" s="49">
        <f t="shared" si="1"/>
        <v>0</v>
      </c>
    </row>
    <row r="85" spans="1:14" ht="21.75" customHeight="1">
      <c r="A85" s="400">
        <f>IF(H47&gt;0,1,)</f>
        <v>0</v>
      </c>
      <c r="B85" s="1969" t="s">
        <v>501</v>
      </c>
      <c r="C85" s="1969"/>
      <c r="D85" s="1970" t="s">
        <v>805</v>
      </c>
      <c r="E85" s="1970"/>
      <c r="F85" s="1970"/>
      <c r="G85" s="1970"/>
      <c r="H85" s="1970"/>
      <c r="I85" s="1971" t="s">
        <v>806</v>
      </c>
      <c r="J85" s="1971"/>
      <c r="K85" s="1971"/>
      <c r="L85" s="1971"/>
      <c r="M85" s="1971"/>
      <c r="N85" s="49">
        <f t="shared" si="1"/>
        <v>0</v>
      </c>
    </row>
    <row r="86" spans="1:14" ht="21.75" customHeight="1">
      <c r="A86" s="400">
        <f>IF(H47&gt;0,1,)</f>
        <v>0</v>
      </c>
      <c r="B86" s="1969"/>
      <c r="C86" s="1969"/>
      <c r="D86" s="1970"/>
      <c r="E86" s="1970"/>
      <c r="F86" s="1970"/>
      <c r="G86" s="1970"/>
      <c r="H86" s="1970"/>
      <c r="I86" s="98" t="s">
        <v>807</v>
      </c>
      <c r="J86" s="632" t="s">
        <v>494</v>
      </c>
      <c r="K86" s="632" t="s">
        <v>495</v>
      </c>
      <c r="L86" s="99" t="s">
        <v>496</v>
      </c>
      <c r="M86" s="632" t="s">
        <v>794</v>
      </c>
      <c r="N86" s="49">
        <f t="shared" si="1"/>
        <v>0</v>
      </c>
    </row>
    <row r="87" spans="1:14" ht="21.75" customHeight="1">
      <c r="A87" s="400">
        <f>IF(H47&gt;0,1,)</f>
        <v>0</v>
      </c>
      <c r="B87" s="1950" t="s">
        <v>531</v>
      </c>
      <c r="C87" s="1950"/>
      <c r="D87" s="1951" t="str">
        <f>'6-3표준조사 3'!P81</f>
        <v>중 (15˚ ~ 30˚)</v>
      </c>
      <c r="E87" s="1951"/>
      <c r="F87" s="1951"/>
      <c r="G87" s="1951"/>
      <c r="H87" s="1951"/>
      <c r="I87" s="634"/>
      <c r="J87" s="634" t="str">
        <f>IF(A50=0,"",IF(D87="완 (15˚ 이하)",0,IF(D87="중 (15˚ ~ 30˚)",5,IF(D87="급 (30˚ 초과)",10))))</f>
        <v/>
      </c>
      <c r="K87" s="634" t="str">
        <f>IF(A53=0,"",IF(D87="완 (15˚ 이하)",0,IF(D87="중 (15˚ ~ 30˚)",5,IF(D87="급 (30˚ 초과)",10))))</f>
        <v/>
      </c>
      <c r="L87" s="634">
        <f>IF(A61=0,"",IF(D87="완 (15˚ 이하)",0,IF(D87="중 (15˚ ~ 30˚)",5,IF(D87="급 (30˚ 초과)",10))))</f>
        <v>5</v>
      </c>
      <c r="M87" s="634" t="str">
        <f>IF(A71=0,"",IF(D87="완 (15˚ 이하)",0,IF(D87="중 (15˚ ~ 30˚)",5,IF(D87="급 (30˚ 초과)",10))))</f>
        <v/>
      </c>
      <c r="N87" s="49">
        <f t="shared" si="1"/>
        <v>0</v>
      </c>
    </row>
    <row r="88" spans="1:14" ht="21.75" customHeight="1">
      <c r="A88" s="400">
        <f>IF(H47&gt;0,1,)</f>
        <v>0</v>
      </c>
      <c r="B88" s="1972" t="s">
        <v>520</v>
      </c>
      <c r="C88" s="1972"/>
      <c r="D88" s="1951" t="str">
        <f>'6-3표준조사 3'!R81</f>
        <v>3년차 이상</v>
      </c>
      <c r="E88" s="1951"/>
      <c r="F88" s="1951"/>
      <c r="G88" s="1951"/>
      <c r="H88" s="1951"/>
      <c r="I88" s="634"/>
      <c r="J88" s="634"/>
      <c r="K88" s="634" t="str">
        <f>IF(A53=0,"",IF(D88="당해 년도",0,IF(D88="2년차",5,IF(D88="3년차 이상",10))))</f>
        <v/>
      </c>
      <c r="L88" s="634"/>
      <c r="M88" s="634"/>
      <c r="N88" s="49">
        <f t="shared" si="1"/>
        <v>0</v>
      </c>
    </row>
    <row r="89" spans="1:14" ht="21.75" customHeight="1">
      <c r="A89" s="400">
        <f>IF(H47&gt;0,1,)</f>
        <v>0</v>
      </c>
      <c r="B89" s="1950" t="s">
        <v>519</v>
      </c>
      <c r="C89" s="1950"/>
      <c r="D89" s="1951" t="str">
        <f>'6-3표준조사 3'!Q81</f>
        <v>개소당1ha미만</v>
      </c>
      <c r="E89" s="1951"/>
      <c r="F89" s="1951"/>
      <c r="G89" s="1951"/>
      <c r="H89" s="1951"/>
      <c r="I89" s="1409"/>
      <c r="J89" s="1409" t="str">
        <f>IF(A50=0,"",IF(D89="개소당3ha이상",0,IF(D89="개소당1~3ha미만 ",5,IF(D89="개소당1ha미만",10))))</f>
        <v/>
      </c>
      <c r="K89" s="1409" t="str">
        <f>IF(A53=0,"",IF(D89="개소당3ha이상",0,IF(D89="개소당1~3ha미만 ",5,IF(D89="개소당1ha미만",10))))</f>
        <v/>
      </c>
      <c r="L89" s="1409">
        <f>IF(A61=0,"",IF(D89="개소당3ha이상",0,IF(D89="개소당1~3ha미만 ",5,IF(D89="개소당1ha미만",10))))</f>
        <v>10</v>
      </c>
      <c r="M89" s="1409" t="str">
        <f>IF(A71=0,"",IF(D89="개소당3ha이상",0,IF(D89="개소당1~3ha미만 ",5,IF(D89="개소당1ha미만",10))))</f>
        <v/>
      </c>
      <c r="N89" s="49">
        <f t="shared" si="1"/>
        <v>0</v>
      </c>
    </row>
    <row r="90" spans="1:14" ht="21.75" customHeight="1">
      <c r="A90" s="400">
        <f>IF(H47&gt;0,1,)</f>
        <v>0</v>
      </c>
      <c r="B90" s="1950" t="s">
        <v>514</v>
      </c>
      <c r="C90" s="1950"/>
      <c r="D90" s="1951" t="s">
        <v>1716</v>
      </c>
      <c r="E90" s="1951"/>
      <c r="F90" s="1951"/>
      <c r="G90" s="1951"/>
      <c r="H90" s="1951"/>
      <c r="I90" s="634">
        <f>SUM(I87:I89)</f>
        <v>0</v>
      </c>
      <c r="J90" s="634">
        <f>SUM(J87:J89)</f>
        <v>0</v>
      </c>
      <c r="K90" s="634">
        <f>SUM(K87:K89)</f>
        <v>0</v>
      </c>
      <c r="L90" s="634"/>
      <c r="M90" s="634">
        <f>SUM(M87:M89)</f>
        <v>0</v>
      </c>
      <c r="N90" s="49">
        <f t="shared" si="1"/>
        <v>0</v>
      </c>
    </row>
    <row r="91" spans="1:14" ht="35.1" customHeight="1" thickBot="1">
      <c r="A91" s="400">
        <f>IF(H92&gt;0,1,)</f>
        <v>0</v>
      </c>
      <c r="B91" s="1943" t="s">
        <v>758</v>
      </c>
      <c r="C91" s="1943"/>
      <c r="D91" s="1943"/>
      <c r="E91" s="1943"/>
      <c r="F91" s="1943"/>
      <c r="G91" s="1943"/>
      <c r="H91" s="1943"/>
      <c r="I91" s="1943"/>
      <c r="J91" s="1943"/>
      <c r="K91" s="1943"/>
      <c r="L91" s="1943"/>
      <c r="M91" s="1943"/>
      <c r="N91" s="49">
        <f>IF(H$92&gt;0,3,)</f>
        <v>0</v>
      </c>
    </row>
    <row r="92" spans="1:14" ht="24.95" customHeight="1">
      <c r="A92" s="400">
        <f>IF(H92&gt;0,1,)</f>
        <v>0</v>
      </c>
      <c r="B92" s="1944" t="s">
        <v>774</v>
      </c>
      <c r="C92" s="1945"/>
      <c r="D92" s="1946" t="str">
        <f>CONCATENATE('6-3표준조사 3'!K154,"임반")</f>
        <v>66-0임반</v>
      </c>
      <c r="E92" s="1946"/>
      <c r="F92" s="1946" t="str">
        <f>CONCATENATE('6-3표준조사 3'!L154,"소반")</f>
        <v>14-7소반</v>
      </c>
      <c r="G92" s="1946"/>
      <c r="H92" s="1947">
        <f>'6-3표준조사 3'!Q154</f>
        <v>0</v>
      </c>
      <c r="I92" s="1947"/>
      <c r="J92" s="50"/>
      <c r="K92" s="51" t="s">
        <v>500</v>
      </c>
      <c r="L92" s="1948" t="str">
        <f>+'6-3표준조사 3'!R154</f>
        <v>모두베기</v>
      </c>
      <c r="M92" s="1949"/>
      <c r="N92" s="49">
        <f t="shared" ref="N92:N135" si="2">IF(H$92&gt;0,3,)</f>
        <v>0</v>
      </c>
    </row>
    <row r="93" spans="1:14" ht="21.75" customHeight="1">
      <c r="A93" s="400">
        <f>IF(H92&gt;0,1,)</f>
        <v>0</v>
      </c>
      <c r="B93" s="1961" t="s">
        <v>501</v>
      </c>
      <c r="C93" s="1962"/>
      <c r="D93" s="1963" t="s">
        <v>502</v>
      </c>
      <c r="E93" s="1962"/>
      <c r="F93" s="1964" t="s">
        <v>503</v>
      </c>
      <c r="G93" s="1965"/>
      <c r="H93" s="1964" t="s">
        <v>504</v>
      </c>
      <c r="I93" s="1965"/>
      <c r="J93" s="1963" t="s">
        <v>505</v>
      </c>
      <c r="K93" s="1962"/>
      <c r="L93" s="1966" t="s">
        <v>775</v>
      </c>
      <c r="M93" s="1952"/>
      <c r="N93" s="49">
        <f t="shared" si="2"/>
        <v>0</v>
      </c>
    </row>
    <row r="94" spans="1:14" ht="21.75" customHeight="1">
      <c r="A94" s="400">
        <f>IF(H92&gt;0,1,)</f>
        <v>0</v>
      </c>
      <c r="B94" s="52"/>
      <c r="C94" s="53" t="s">
        <v>506</v>
      </c>
      <c r="D94" s="54"/>
      <c r="E94" s="55" t="s">
        <v>507</v>
      </c>
      <c r="F94" s="54"/>
      <c r="G94" s="55" t="s">
        <v>507</v>
      </c>
      <c r="H94" s="54"/>
      <c r="I94" s="55" t="s">
        <v>507</v>
      </c>
      <c r="J94" s="56"/>
      <c r="K94" s="55" t="s">
        <v>508</v>
      </c>
      <c r="L94" s="1967"/>
      <c r="M94" s="1953"/>
      <c r="N94" s="49">
        <f t="shared" si="2"/>
        <v>0</v>
      </c>
    </row>
    <row r="95" spans="1:14" ht="21.75" hidden="1" customHeight="1">
      <c r="A95" s="400">
        <f>IF('6-3표준조사 3'!R154="둘레베기",1,)</f>
        <v>0</v>
      </c>
      <c r="B95" s="1954" t="s">
        <v>506</v>
      </c>
      <c r="C95" s="57" t="s">
        <v>538</v>
      </c>
      <c r="D95" s="60"/>
      <c r="E95" s="59"/>
      <c r="F95" s="60"/>
      <c r="G95" s="59"/>
      <c r="H95" s="60"/>
      <c r="I95" s="59"/>
      <c r="J95" s="61"/>
      <c r="K95" s="62"/>
      <c r="L95" s="102"/>
      <c r="M95" s="64">
        <f>M96</f>
        <v>0</v>
      </c>
      <c r="N95" s="49">
        <f t="shared" si="2"/>
        <v>0</v>
      </c>
    </row>
    <row r="96" spans="1:14" ht="21.75" hidden="1" customHeight="1">
      <c r="A96" s="400">
        <f>IF('6-3표준조사 3'!R154="둘레베기",1,)</f>
        <v>0</v>
      </c>
      <c r="B96" s="1955"/>
      <c r="C96" s="65" t="s">
        <v>760</v>
      </c>
      <c r="D96" s="103"/>
      <c r="E96" s="67"/>
      <c r="F96" s="68"/>
      <c r="G96" s="67"/>
      <c r="H96" s="68"/>
      <c r="I96" s="67"/>
      <c r="J96" s="69"/>
      <c r="K96" s="70"/>
      <c r="L96" s="71">
        <f>J135/100</f>
        <v>0</v>
      </c>
      <c r="M96" s="72">
        <f>ROUNDDOWN((H97*J97)+(H97*J97*L96),)</f>
        <v>0</v>
      </c>
      <c r="N96" s="49">
        <f t="shared" si="2"/>
        <v>0</v>
      </c>
    </row>
    <row r="97" spans="1:14" ht="21.75" hidden="1" customHeight="1">
      <c r="A97" s="400">
        <f>IF('6-3표준조사 3'!R154="둘레베기",1,)</f>
        <v>0</v>
      </c>
      <c r="B97" s="1955"/>
      <c r="C97" s="65" t="s">
        <v>761</v>
      </c>
      <c r="D97" s="103">
        <f>IF(A97&gt;0,D126,)</f>
        <v>0</v>
      </c>
      <c r="E97" s="67" t="s">
        <v>510</v>
      </c>
      <c r="F97" s="68">
        <v>0.18</v>
      </c>
      <c r="G97" s="67" t="s">
        <v>511</v>
      </c>
      <c r="H97" s="68">
        <f>ROUND(D97/100*F97,2)</f>
        <v>0</v>
      </c>
      <c r="I97" s="67" t="s">
        <v>509</v>
      </c>
      <c r="J97" s="69">
        <f>'7-1 단가조사'!L7</f>
        <v>172068</v>
      </c>
      <c r="K97" s="70" t="s">
        <v>539</v>
      </c>
      <c r="L97" s="71"/>
      <c r="M97" s="72"/>
      <c r="N97" s="49">
        <f t="shared" si="2"/>
        <v>0</v>
      </c>
    </row>
    <row r="98" spans="1:14" ht="21.75" hidden="1" customHeight="1">
      <c r="A98" s="400">
        <f>IF('6-3표준조사 3'!R154="줄베기",1,)</f>
        <v>0</v>
      </c>
      <c r="B98" s="1955"/>
      <c r="C98" s="57" t="s">
        <v>540</v>
      </c>
      <c r="D98" s="60"/>
      <c r="E98" s="59"/>
      <c r="F98" s="60"/>
      <c r="G98" s="59"/>
      <c r="H98" s="60"/>
      <c r="I98" s="59"/>
      <c r="J98" s="61"/>
      <c r="K98" s="62"/>
      <c r="L98" s="104"/>
      <c r="M98" s="64">
        <f>SUM(M99+M102+M105)</f>
        <v>0</v>
      </c>
      <c r="N98" s="49">
        <f t="shared" si="2"/>
        <v>0</v>
      </c>
    </row>
    <row r="99" spans="1:14" ht="21.75" hidden="1" customHeight="1">
      <c r="A99" s="400">
        <f>IF('6-3표준조사 3'!R154="줄베기",1,)</f>
        <v>0</v>
      </c>
      <c r="B99" s="1955"/>
      <c r="C99" s="65" t="s">
        <v>760</v>
      </c>
      <c r="D99" s="66"/>
      <c r="E99" s="67"/>
      <c r="F99" s="68"/>
      <c r="G99" s="67"/>
      <c r="H99" s="68"/>
      <c r="I99" s="67"/>
      <c r="J99" s="69"/>
      <c r="K99" s="70"/>
      <c r="L99" s="71">
        <f>K135/100</f>
        <v>0</v>
      </c>
      <c r="M99" s="72">
        <f>ROUNDDOWN((M100+M101)+((M100+M101)*L99),0)</f>
        <v>0</v>
      </c>
      <c r="N99" s="49">
        <f t="shared" si="2"/>
        <v>0</v>
      </c>
    </row>
    <row r="100" spans="1:14" ht="21.75" hidden="1" customHeight="1">
      <c r="A100" s="400">
        <f>IF('6-3표준조사 3'!R154="줄베기",1,)</f>
        <v>0</v>
      </c>
      <c r="B100" s="1955"/>
      <c r="C100" s="65" t="s">
        <v>762</v>
      </c>
      <c r="D100" s="66">
        <f>IF(A100&gt;0,D126,)</f>
        <v>0</v>
      </c>
      <c r="E100" s="67" t="s">
        <v>510</v>
      </c>
      <c r="F100" s="68">
        <v>7.0000000000000007E-2</v>
      </c>
      <c r="G100" s="67" t="s">
        <v>511</v>
      </c>
      <c r="H100" s="68">
        <f>ROUND(D100/100*F100,2)</f>
        <v>0</v>
      </c>
      <c r="I100" s="67" t="s">
        <v>509</v>
      </c>
      <c r="J100" s="69">
        <f>'7-1 단가조사'!L7</f>
        <v>172068</v>
      </c>
      <c r="K100" s="70" t="s">
        <v>539</v>
      </c>
      <c r="L100" s="71"/>
      <c r="M100" s="72">
        <f>ROUNDDOWN(H100*J100,)</f>
        <v>0</v>
      </c>
      <c r="N100" s="49">
        <f t="shared" si="2"/>
        <v>0</v>
      </c>
    </row>
    <row r="101" spans="1:14" ht="21.75" hidden="1" customHeight="1">
      <c r="A101" s="400">
        <f>IF('6-3표준조사 3'!R154="줄베기",1,)</f>
        <v>0</v>
      </c>
      <c r="B101" s="1955"/>
      <c r="C101" s="65" t="s">
        <v>763</v>
      </c>
      <c r="D101" s="75">
        <f>IF(A101&gt;0,1,)</f>
        <v>0</v>
      </c>
      <c r="E101" s="67" t="s">
        <v>406</v>
      </c>
      <c r="F101" s="68">
        <f>IF(D126&lt;=1500,$Q$8,IF(D126&gt;2999,$Q$10,$Q$9))</f>
        <v>1.5</v>
      </c>
      <c r="G101" s="67" t="s">
        <v>541</v>
      </c>
      <c r="H101" s="68">
        <f>ROUND(D101*F101,2)</f>
        <v>0</v>
      </c>
      <c r="I101" s="67" t="s">
        <v>509</v>
      </c>
      <c r="J101" s="69">
        <f>'7-1 단가조사'!L6</f>
        <v>226112</v>
      </c>
      <c r="K101" s="70" t="s">
        <v>542</v>
      </c>
      <c r="L101" s="71"/>
      <c r="M101" s="72">
        <f>ROUNDDOWN(H101*J101,)</f>
        <v>0</v>
      </c>
      <c r="N101" s="49">
        <f t="shared" si="2"/>
        <v>0</v>
      </c>
    </row>
    <row r="102" spans="1:14" ht="21.75" hidden="1" customHeight="1">
      <c r="A102" s="400">
        <f>IF('6-3표준조사 3'!R154="줄베기",1,)</f>
        <v>0</v>
      </c>
      <c r="B102" s="1955"/>
      <c r="C102" s="65" t="s">
        <v>764</v>
      </c>
      <c r="D102" s="66"/>
      <c r="E102" s="67"/>
      <c r="F102" s="68"/>
      <c r="G102" s="67"/>
      <c r="H102" s="68"/>
      <c r="I102" s="67"/>
      <c r="J102" s="69"/>
      <c r="K102" s="70"/>
      <c r="L102" s="73"/>
      <c r="M102" s="72">
        <f>M103+M104</f>
        <v>0</v>
      </c>
      <c r="N102" s="49">
        <f t="shared" si="2"/>
        <v>0</v>
      </c>
    </row>
    <row r="103" spans="1:14" ht="21.75" hidden="1" customHeight="1">
      <c r="A103" s="400">
        <f>IF('6-3표준조사 3'!R154="줄베기",1,)</f>
        <v>0</v>
      </c>
      <c r="B103" s="1955"/>
      <c r="C103" s="65" t="s">
        <v>765</v>
      </c>
      <c r="D103" s="75">
        <f>H101</f>
        <v>0</v>
      </c>
      <c r="E103" s="67" t="s">
        <v>541</v>
      </c>
      <c r="F103" s="68">
        <v>5</v>
      </c>
      <c r="G103" s="67" t="s">
        <v>512</v>
      </c>
      <c r="H103" s="68">
        <f>ROUND(D103*F103,2)</f>
        <v>0</v>
      </c>
      <c r="I103" s="67" t="s">
        <v>513</v>
      </c>
      <c r="J103" s="69">
        <f>'7-1 단가조사'!L11</f>
        <v>1720</v>
      </c>
      <c r="K103" s="70" t="s">
        <v>543</v>
      </c>
      <c r="L103" s="73"/>
      <c r="M103" s="72">
        <f>ROUNDDOWN(H103*J103,)</f>
        <v>0</v>
      </c>
      <c r="N103" s="49">
        <f t="shared" si="2"/>
        <v>0</v>
      </c>
    </row>
    <row r="104" spans="1:14" ht="21.75" hidden="1" customHeight="1">
      <c r="A104" s="400">
        <f>IF('6-3표준조사 3'!R154="줄베기",1,)</f>
        <v>0</v>
      </c>
      <c r="B104" s="1955"/>
      <c r="C104" s="65" t="s">
        <v>766</v>
      </c>
      <c r="D104" s="66">
        <f>M103</f>
        <v>0</v>
      </c>
      <c r="E104" s="67" t="s">
        <v>545</v>
      </c>
      <c r="F104" s="68">
        <v>0.1</v>
      </c>
      <c r="G104" s="67" t="s">
        <v>546</v>
      </c>
      <c r="H104" s="68"/>
      <c r="I104" s="67"/>
      <c r="J104" s="69"/>
      <c r="K104" s="70"/>
      <c r="L104" s="73"/>
      <c r="M104" s="72">
        <f>ROUNDDOWN(D104*F104,)</f>
        <v>0</v>
      </c>
      <c r="N104" s="49">
        <f t="shared" si="2"/>
        <v>0</v>
      </c>
    </row>
    <row r="105" spans="1:14" ht="21.75" hidden="1" customHeight="1">
      <c r="A105" s="400">
        <f>IF('6-3표준조사 3'!R154="줄베기",1,)</f>
        <v>0</v>
      </c>
      <c r="B105" s="1955"/>
      <c r="C105" s="105" t="s">
        <v>767</v>
      </c>
      <c r="D105" s="106">
        <f>D103</f>
        <v>0</v>
      </c>
      <c r="E105" s="107" t="s">
        <v>547</v>
      </c>
      <c r="F105" s="108">
        <v>8.3999999999999995E-3</v>
      </c>
      <c r="G105" s="107" t="s">
        <v>548</v>
      </c>
      <c r="H105" s="109"/>
      <c r="I105" s="107"/>
      <c r="J105" s="110">
        <f>'7-1 단가조사'!L14</f>
        <v>610000</v>
      </c>
      <c r="K105" s="111" t="s">
        <v>544</v>
      </c>
      <c r="L105" s="112"/>
      <c r="M105" s="113">
        <f>ROUNDDOWN(D105*F105*J105,)</f>
        <v>0</v>
      </c>
      <c r="N105" s="49">
        <f t="shared" si="2"/>
        <v>0</v>
      </c>
    </row>
    <row r="106" spans="1:14" ht="21.75" customHeight="1">
      <c r="A106" s="400">
        <f>IF('6-3표준조사 3'!R154="모두베기",1,)</f>
        <v>1</v>
      </c>
      <c r="B106" s="1955"/>
      <c r="C106" s="57" t="s">
        <v>549</v>
      </c>
      <c r="D106" s="58"/>
      <c r="E106" s="59"/>
      <c r="F106" s="60"/>
      <c r="G106" s="59"/>
      <c r="H106" s="60"/>
      <c r="I106" s="59"/>
      <c r="J106" s="61"/>
      <c r="K106" s="62"/>
      <c r="L106" s="63"/>
      <c r="M106" s="64">
        <f>M107+M112+M115</f>
        <v>1203480</v>
      </c>
      <c r="N106" s="49">
        <f t="shared" si="2"/>
        <v>0</v>
      </c>
    </row>
    <row r="107" spans="1:14" ht="21.75" customHeight="1">
      <c r="A107" s="400">
        <f>IF('6-3표준조사 3'!R154="모두베기",1,)</f>
        <v>1</v>
      </c>
      <c r="B107" s="1955"/>
      <c r="C107" s="65" t="s">
        <v>760</v>
      </c>
      <c r="D107" s="66"/>
      <c r="E107" s="67"/>
      <c r="F107" s="68"/>
      <c r="G107" s="67"/>
      <c r="H107" s="68"/>
      <c r="I107" s="67"/>
      <c r="J107" s="69"/>
      <c r="K107" s="70"/>
      <c r="L107" s="71">
        <f>L135/100</f>
        <v>0</v>
      </c>
      <c r="M107" s="72">
        <f>M108+M109+M110+M111</f>
        <v>1130560</v>
      </c>
      <c r="N107" s="49">
        <f t="shared" si="2"/>
        <v>0</v>
      </c>
    </row>
    <row r="108" spans="1:14" ht="21.75" customHeight="1">
      <c r="A108" s="400">
        <f>IF('6-3표준조사 3'!R154="모두베기",1,)</f>
        <v>1</v>
      </c>
      <c r="B108" s="1955"/>
      <c r="C108" s="65" t="s">
        <v>762</v>
      </c>
      <c r="D108" s="1433"/>
      <c r="E108" s="67" t="s">
        <v>510</v>
      </c>
      <c r="F108" s="68">
        <v>7.0000000000000007E-2</v>
      </c>
      <c r="G108" s="67" t="s">
        <v>511</v>
      </c>
      <c r="H108" s="68">
        <f>ROUND(D108/100*F108,2)</f>
        <v>0</v>
      </c>
      <c r="I108" s="67" t="s">
        <v>509</v>
      </c>
      <c r="J108" s="69">
        <f>'7-1 단가조사'!L7</f>
        <v>172068</v>
      </c>
      <c r="K108" s="70" t="s">
        <v>539</v>
      </c>
      <c r="L108" s="73"/>
      <c r="M108" s="72">
        <f>ROUNDDOWN(ROUND((H108+(H108*(L107))),2)*J108,0)</f>
        <v>0</v>
      </c>
      <c r="N108" s="49">
        <f t="shared" si="2"/>
        <v>0</v>
      </c>
    </row>
    <row r="109" spans="1:14" ht="21.75" customHeight="1">
      <c r="A109" s="400">
        <f>IF('6-3표준조사 3'!R154="모두베기",1,)</f>
        <v>1</v>
      </c>
      <c r="B109" s="1955"/>
      <c r="C109" s="74" t="s">
        <v>965</v>
      </c>
      <c r="D109" s="75">
        <f>IF(A109&gt;0,IF(D128="당해 년도",1,),)</f>
        <v>0</v>
      </c>
      <c r="E109" s="67" t="s">
        <v>406</v>
      </c>
      <c r="F109" s="68">
        <v>3.5</v>
      </c>
      <c r="G109" s="67" t="s">
        <v>541</v>
      </c>
      <c r="H109" s="68">
        <f>ROUND(D109*F109,2)</f>
        <v>0</v>
      </c>
      <c r="I109" s="67" t="s">
        <v>509</v>
      </c>
      <c r="J109" s="69">
        <f>'7-1 단가조사'!L6</f>
        <v>226112</v>
      </c>
      <c r="K109" s="70" t="s">
        <v>542</v>
      </c>
      <c r="L109" s="73"/>
      <c r="M109" s="72">
        <f>ROUNDDOWN(ROUND((H109+(H109*(L107))),2)*J109,0)</f>
        <v>0</v>
      </c>
      <c r="N109" s="49">
        <f t="shared" si="2"/>
        <v>0</v>
      </c>
    </row>
    <row r="110" spans="1:14" ht="21.75" customHeight="1">
      <c r="A110" s="400">
        <f>IF('6-3표준조사 3'!R154="모두베기",1,)</f>
        <v>1</v>
      </c>
      <c r="B110" s="1955"/>
      <c r="C110" s="74" t="s">
        <v>966</v>
      </c>
      <c r="D110" s="75">
        <f>IF(A110&gt;0,IF(D128="2년차",1,),)</f>
        <v>0</v>
      </c>
      <c r="E110" s="67" t="s">
        <v>406</v>
      </c>
      <c r="F110" s="68">
        <v>4</v>
      </c>
      <c r="G110" s="67" t="s">
        <v>541</v>
      </c>
      <c r="H110" s="68">
        <f>ROUND(D110*F110,2)</f>
        <v>0</v>
      </c>
      <c r="I110" s="67" t="s">
        <v>509</v>
      </c>
      <c r="J110" s="69">
        <f>'7-1 단가조사'!L6</f>
        <v>226112</v>
      </c>
      <c r="K110" s="70" t="s">
        <v>542</v>
      </c>
      <c r="L110" s="73"/>
      <c r="M110" s="72">
        <f>ROUNDDOWN(ROUND((H110+(H110*(L107))),2)*J110,0)</f>
        <v>0</v>
      </c>
      <c r="N110" s="49">
        <f t="shared" si="2"/>
        <v>0</v>
      </c>
    </row>
    <row r="111" spans="1:14" ht="21.75" customHeight="1">
      <c r="A111" s="400">
        <f>IF('6-3표준조사 3'!R154="모두베기",1,)</f>
        <v>1</v>
      </c>
      <c r="B111" s="1955"/>
      <c r="C111" s="74" t="s">
        <v>967</v>
      </c>
      <c r="D111" s="75">
        <f>IF(A111&gt;0,IF(D128="3년차 이상",1,),)</f>
        <v>1</v>
      </c>
      <c r="E111" s="67" t="s">
        <v>406</v>
      </c>
      <c r="F111" s="68">
        <v>5</v>
      </c>
      <c r="G111" s="67" t="s">
        <v>541</v>
      </c>
      <c r="H111" s="68">
        <f>ROUND(D111*F111,2)</f>
        <v>5</v>
      </c>
      <c r="I111" s="67" t="s">
        <v>509</v>
      </c>
      <c r="J111" s="69">
        <f>'7-1 단가조사'!L6</f>
        <v>226112</v>
      </c>
      <c r="K111" s="70" t="s">
        <v>542</v>
      </c>
      <c r="L111" s="73"/>
      <c r="M111" s="72">
        <f>ROUNDDOWN(ROUND((H111+(H111*(L107))),2)*J111,0)</f>
        <v>1130560</v>
      </c>
      <c r="N111" s="49">
        <f t="shared" si="2"/>
        <v>0</v>
      </c>
    </row>
    <row r="112" spans="1:14" ht="21.75" customHeight="1">
      <c r="A112" s="400">
        <f>IF('6-3표준조사 3'!R154="모두베기",1,)</f>
        <v>1</v>
      </c>
      <c r="B112" s="1955"/>
      <c r="C112" s="65" t="s">
        <v>764</v>
      </c>
      <c r="D112" s="66"/>
      <c r="E112" s="67"/>
      <c r="F112" s="68"/>
      <c r="G112" s="67"/>
      <c r="H112" s="68"/>
      <c r="I112" s="67"/>
      <c r="J112" s="69"/>
      <c r="K112" s="70"/>
      <c r="L112" s="73"/>
      <c r="M112" s="72">
        <f>M113+M114</f>
        <v>47300</v>
      </c>
      <c r="N112" s="49">
        <f t="shared" si="2"/>
        <v>0</v>
      </c>
    </row>
    <row r="113" spans="1:18" ht="21.75" customHeight="1">
      <c r="A113" s="400">
        <f>IF('6-3표준조사 3'!R154="모두베기",1,)</f>
        <v>1</v>
      </c>
      <c r="B113" s="1955"/>
      <c r="C113" s="65" t="s">
        <v>765</v>
      </c>
      <c r="D113" s="75">
        <f>(H109+H110+H111)</f>
        <v>5</v>
      </c>
      <c r="E113" s="67" t="s">
        <v>541</v>
      </c>
      <c r="F113" s="68">
        <v>5</v>
      </c>
      <c r="G113" s="67" t="s">
        <v>512</v>
      </c>
      <c r="H113" s="68">
        <f>ROUND(D113*F113,2)</f>
        <v>25</v>
      </c>
      <c r="I113" s="67" t="s">
        <v>513</v>
      </c>
      <c r="J113" s="69">
        <f>'7-1 단가조사'!L11</f>
        <v>1720</v>
      </c>
      <c r="K113" s="70" t="s">
        <v>543</v>
      </c>
      <c r="L113" s="73"/>
      <c r="M113" s="72">
        <f>ROUNDDOWN(H113*J113,)</f>
        <v>43000</v>
      </c>
      <c r="N113" s="49">
        <f t="shared" si="2"/>
        <v>0</v>
      </c>
    </row>
    <row r="114" spans="1:18" ht="21.75" customHeight="1">
      <c r="A114" s="400">
        <f>IF('6-3표준조사 3'!R154="모두베기",1,)</f>
        <v>1</v>
      </c>
      <c r="B114" s="1955"/>
      <c r="C114" s="65" t="s">
        <v>766</v>
      </c>
      <c r="D114" s="66">
        <f>M113</f>
        <v>43000</v>
      </c>
      <c r="E114" s="67" t="s">
        <v>545</v>
      </c>
      <c r="F114" s="68">
        <v>0.1</v>
      </c>
      <c r="G114" s="67" t="s">
        <v>546</v>
      </c>
      <c r="H114" s="68"/>
      <c r="I114" s="67"/>
      <c r="J114" s="69"/>
      <c r="K114" s="70"/>
      <c r="L114" s="73"/>
      <c r="M114" s="72">
        <f>ROUNDDOWN(D114*F114,)</f>
        <v>4300</v>
      </c>
      <c r="N114" s="49">
        <f t="shared" si="2"/>
        <v>0</v>
      </c>
    </row>
    <row r="115" spans="1:18" ht="21.75" customHeight="1">
      <c r="A115" s="400">
        <f>IF('6-3표준조사 3'!R154="모두베기",1,)</f>
        <v>1</v>
      </c>
      <c r="B115" s="1955"/>
      <c r="C115" s="76" t="s">
        <v>767</v>
      </c>
      <c r="D115" s="77">
        <f>D113</f>
        <v>5</v>
      </c>
      <c r="E115" s="78" t="s">
        <v>547</v>
      </c>
      <c r="F115" s="79">
        <v>8.3999999999999995E-3</v>
      </c>
      <c r="G115" s="78" t="s">
        <v>548</v>
      </c>
      <c r="H115" s="80"/>
      <c r="I115" s="78"/>
      <c r="J115" s="81">
        <f>'7-1 단가조사'!L14</f>
        <v>610000</v>
      </c>
      <c r="K115" s="82" t="s">
        <v>544</v>
      </c>
      <c r="L115" s="83"/>
      <c r="M115" s="84">
        <f>ROUNDDOWN(D115*F115*J115,)</f>
        <v>25620</v>
      </c>
      <c r="N115" s="49">
        <f t="shared" si="2"/>
        <v>0</v>
      </c>
    </row>
    <row r="116" spans="1:18" ht="21.75" hidden="1" customHeight="1">
      <c r="A116" s="400">
        <f>IF('6-3표준조사 3'!R154="맹아제거",1,)</f>
        <v>0</v>
      </c>
      <c r="B116" s="1955"/>
      <c r="C116" s="57" t="s">
        <v>550</v>
      </c>
      <c r="D116" s="60"/>
      <c r="E116" s="59"/>
      <c r="F116" s="60"/>
      <c r="G116" s="59"/>
      <c r="H116" s="60"/>
      <c r="I116" s="59"/>
      <c r="J116" s="61"/>
      <c r="K116" s="62"/>
      <c r="L116" s="102"/>
      <c r="M116" s="64">
        <f>M117</f>
        <v>0</v>
      </c>
      <c r="N116" s="49">
        <f t="shared" si="2"/>
        <v>0</v>
      </c>
    </row>
    <row r="117" spans="1:18" ht="21.75" hidden="1" customHeight="1">
      <c r="A117" s="400">
        <f>IF('6-3표준조사 3'!R154="맹아제거",1,)</f>
        <v>0</v>
      </c>
      <c r="B117" s="1955"/>
      <c r="C117" s="65" t="s">
        <v>760</v>
      </c>
      <c r="D117" s="103"/>
      <c r="E117" s="67"/>
      <c r="F117" s="68"/>
      <c r="G117" s="67"/>
      <c r="H117" s="68"/>
      <c r="I117" s="67"/>
      <c r="J117" s="69"/>
      <c r="K117" s="70"/>
      <c r="L117" s="71">
        <f>M135/100</f>
        <v>0</v>
      </c>
      <c r="M117" s="72">
        <f>ROUNDDOWN((H118*J118)+(H118*J118*L117),)</f>
        <v>0</v>
      </c>
      <c r="N117" s="49">
        <f t="shared" si="2"/>
        <v>0</v>
      </c>
    </row>
    <row r="118" spans="1:18" ht="21.75" hidden="1" customHeight="1">
      <c r="A118" s="400">
        <f>IF('6-3표준조사 3'!R154="맹아제거",1,)</f>
        <v>0</v>
      </c>
      <c r="B118" s="1955"/>
      <c r="C118" s="65" t="s">
        <v>768</v>
      </c>
      <c r="D118" s="103">
        <v>0</v>
      </c>
      <c r="E118" s="67" t="s">
        <v>510</v>
      </c>
      <c r="F118" s="68">
        <v>0.2</v>
      </c>
      <c r="G118" s="67" t="s">
        <v>511</v>
      </c>
      <c r="H118" s="68">
        <f>ROUND(D118/100*F118,2)</f>
        <v>0</v>
      </c>
      <c r="I118" s="67" t="s">
        <v>509</v>
      </c>
      <c r="J118" s="69">
        <f>'7-1 단가조사'!L7</f>
        <v>172068</v>
      </c>
      <c r="K118" s="70" t="s">
        <v>539</v>
      </c>
      <c r="L118" s="71">
        <f>M135/100</f>
        <v>0</v>
      </c>
      <c r="M118" s="72"/>
      <c r="N118" s="49">
        <f t="shared" si="2"/>
        <v>0</v>
      </c>
    </row>
    <row r="119" spans="1:18" ht="21.75" customHeight="1">
      <c r="A119" s="400">
        <f>IF(H92&gt;0,1,)</f>
        <v>0</v>
      </c>
      <c r="B119" s="1954" t="s">
        <v>514</v>
      </c>
      <c r="C119" s="57" t="s">
        <v>551</v>
      </c>
      <c r="D119" s="60"/>
      <c r="E119" s="59"/>
      <c r="F119" s="60"/>
      <c r="G119" s="59"/>
      <c r="H119" s="60"/>
      <c r="I119" s="59"/>
      <c r="J119" s="61"/>
      <c r="K119" s="62"/>
      <c r="L119" s="63"/>
      <c r="M119" s="64">
        <f>SUM(M120,M122,M123)</f>
        <v>1203480</v>
      </c>
      <c r="N119" s="49">
        <f t="shared" si="2"/>
        <v>0</v>
      </c>
      <c r="R119" s="1244"/>
    </row>
    <row r="120" spans="1:18" ht="21.75" customHeight="1">
      <c r="A120" s="400">
        <f>IF(H92&gt;0,1,)</f>
        <v>0</v>
      </c>
      <c r="B120" s="1956"/>
      <c r="C120" s="65" t="s">
        <v>769</v>
      </c>
      <c r="D120" s="68"/>
      <c r="E120" s="67"/>
      <c r="F120" s="68"/>
      <c r="G120" s="67"/>
      <c r="H120" s="68"/>
      <c r="I120" s="67"/>
      <c r="J120" s="69"/>
      <c r="K120" s="70"/>
      <c r="L120" s="73"/>
      <c r="M120" s="72">
        <f>M121</f>
        <v>1130560</v>
      </c>
      <c r="N120" s="49">
        <f t="shared" si="2"/>
        <v>0</v>
      </c>
    </row>
    <row r="121" spans="1:18" ht="21.75" customHeight="1">
      <c r="A121" s="400">
        <f>IF(H92&gt;0,1,)</f>
        <v>0</v>
      </c>
      <c r="B121" s="1956"/>
      <c r="C121" s="65" t="s">
        <v>770</v>
      </c>
      <c r="D121" s="68"/>
      <c r="E121" s="67"/>
      <c r="F121" s="68"/>
      <c r="G121" s="67"/>
      <c r="H121" s="68"/>
      <c r="I121" s="67"/>
      <c r="J121" s="69"/>
      <c r="K121" s="70"/>
      <c r="L121" s="73"/>
      <c r="M121" s="72">
        <f>M96+M99+M107+M117</f>
        <v>1130560</v>
      </c>
      <c r="N121" s="49">
        <f t="shared" si="2"/>
        <v>0</v>
      </c>
    </row>
    <row r="122" spans="1:18" ht="21.75" customHeight="1">
      <c r="A122" s="400">
        <f>IF(H92&gt;0,1,)</f>
        <v>0</v>
      </c>
      <c r="B122" s="1956"/>
      <c r="C122" s="65" t="s">
        <v>771</v>
      </c>
      <c r="D122" s="68"/>
      <c r="E122" s="67"/>
      <c r="F122" s="68"/>
      <c r="G122" s="67"/>
      <c r="H122" s="68"/>
      <c r="I122" s="67"/>
      <c r="J122" s="69"/>
      <c r="K122" s="70"/>
      <c r="L122" s="73"/>
      <c r="M122" s="72">
        <f>M102+M112</f>
        <v>47300</v>
      </c>
      <c r="N122" s="49">
        <f t="shared" si="2"/>
        <v>0</v>
      </c>
    </row>
    <row r="123" spans="1:18" ht="21.75" customHeight="1" thickBot="1">
      <c r="A123" s="400">
        <f>IF(H92&gt;0,1,)</f>
        <v>0</v>
      </c>
      <c r="B123" s="1957"/>
      <c r="C123" s="76" t="s">
        <v>772</v>
      </c>
      <c r="D123" s="85"/>
      <c r="E123" s="86"/>
      <c r="F123" s="85"/>
      <c r="G123" s="86"/>
      <c r="H123" s="85"/>
      <c r="I123" s="86"/>
      <c r="J123" s="87"/>
      <c r="K123" s="88"/>
      <c r="L123" s="89"/>
      <c r="M123" s="90">
        <f>M105+M115</f>
        <v>25620</v>
      </c>
      <c r="N123" s="49">
        <f t="shared" si="2"/>
        <v>0</v>
      </c>
    </row>
    <row r="124" spans="1:18" ht="21.75" customHeight="1">
      <c r="A124" s="400">
        <f>IF(H92&gt;0,1,)</f>
        <v>0</v>
      </c>
      <c r="B124" s="1958" t="s">
        <v>515</v>
      </c>
      <c r="C124" s="1958"/>
      <c r="D124" s="1958"/>
      <c r="E124" s="1958"/>
      <c r="F124" s="1958"/>
      <c r="G124" s="1958"/>
      <c r="H124" s="1958"/>
      <c r="I124" s="1958"/>
      <c r="J124" s="1958"/>
      <c r="K124" s="1958"/>
      <c r="L124" s="1958"/>
      <c r="M124" s="1958"/>
      <c r="N124" s="49">
        <f t="shared" si="2"/>
        <v>0</v>
      </c>
    </row>
    <row r="125" spans="1:18" ht="21.75" customHeight="1">
      <c r="A125" s="400">
        <f>IF(H92&gt;0,1,)</f>
        <v>0</v>
      </c>
      <c r="B125" s="1959" t="s">
        <v>516</v>
      </c>
      <c r="C125" s="1959"/>
      <c r="D125" s="1959"/>
      <c r="E125" s="1959"/>
      <c r="F125" s="1959"/>
      <c r="G125" s="1959"/>
      <c r="H125" s="1959"/>
      <c r="I125" s="1959"/>
      <c r="J125" s="1959"/>
      <c r="K125" s="1959"/>
      <c r="L125" s="1959"/>
      <c r="M125" s="1959"/>
      <c r="N125" s="49">
        <f t="shared" si="2"/>
        <v>0</v>
      </c>
    </row>
    <row r="126" spans="1:18" ht="21.75" customHeight="1">
      <c r="A126" s="400">
        <f>IF(H92&gt;0,1,)</f>
        <v>0</v>
      </c>
      <c r="B126" s="91" t="s">
        <v>517</v>
      </c>
      <c r="C126" s="92" t="s">
        <v>1025</v>
      </c>
      <c r="D126" s="93">
        <f>'6-3표준조사 3'!Q160</f>
        <v>50</v>
      </c>
      <c r="E126" s="91" t="s">
        <v>510</v>
      </c>
      <c r="F126" s="633"/>
      <c r="G126" s="91"/>
      <c r="H126" s="94"/>
      <c r="I126" s="95"/>
      <c r="J126" s="95"/>
      <c r="K126" s="95"/>
      <c r="L126" s="96"/>
      <c r="M126" s="95"/>
      <c r="N126" s="49">
        <f t="shared" si="2"/>
        <v>0</v>
      </c>
    </row>
    <row r="127" spans="1:18" ht="21.75" hidden="1" customHeight="1">
      <c r="B127" s="91" t="s">
        <v>518</v>
      </c>
      <c r="C127" s="92" t="s">
        <v>1025</v>
      </c>
      <c r="D127" s="1960">
        <f>'6-3표준조사 3'!S160</f>
        <v>0</v>
      </c>
      <c r="E127" s="1960"/>
      <c r="F127" s="633"/>
      <c r="G127" s="91"/>
      <c r="H127" s="94"/>
      <c r="I127" s="95"/>
      <c r="J127" s="95"/>
      <c r="K127" s="95"/>
      <c r="L127" s="96"/>
      <c r="M127" s="95"/>
      <c r="N127" s="49">
        <f t="shared" si="2"/>
        <v>0</v>
      </c>
    </row>
    <row r="128" spans="1:18" ht="21.75" hidden="1" customHeight="1">
      <c r="B128" s="91" t="s">
        <v>517</v>
      </c>
      <c r="C128" s="92" t="s">
        <v>962</v>
      </c>
      <c r="D128" s="1968" t="str">
        <f>'6-3표준조사 3'!R156</f>
        <v>3년차 이상</v>
      </c>
      <c r="E128" s="1968"/>
      <c r="F128" s="97"/>
      <c r="G128" s="97"/>
      <c r="H128" s="94"/>
      <c r="I128" s="95"/>
      <c r="J128" s="95"/>
      <c r="K128" s="95"/>
      <c r="L128" s="96"/>
      <c r="M128" s="95"/>
      <c r="N128" s="49">
        <f t="shared" si="2"/>
        <v>0</v>
      </c>
    </row>
    <row r="129" spans="1:14" ht="21.75" customHeight="1">
      <c r="A129" s="400">
        <f>IF(H92&gt;0,1,)</f>
        <v>0</v>
      </c>
      <c r="B129" s="1959" t="s">
        <v>773</v>
      </c>
      <c r="C129" s="1959"/>
      <c r="D129" s="1959"/>
      <c r="E129" s="1959"/>
      <c r="F129" s="1959"/>
      <c r="G129" s="1959"/>
      <c r="H129" s="1959"/>
      <c r="I129" s="1959"/>
      <c r="J129" s="1959"/>
      <c r="K129" s="1959"/>
      <c r="L129" s="1959"/>
      <c r="M129" s="1959"/>
      <c r="N129" s="49">
        <f t="shared" si="2"/>
        <v>0</v>
      </c>
    </row>
    <row r="130" spans="1:14" ht="21.75" customHeight="1">
      <c r="A130" s="400">
        <f>IF(H92&gt;0,1,)</f>
        <v>0</v>
      </c>
      <c r="B130" s="1969" t="s">
        <v>501</v>
      </c>
      <c r="C130" s="1969"/>
      <c r="D130" s="1970" t="s">
        <v>805</v>
      </c>
      <c r="E130" s="1970"/>
      <c r="F130" s="1970"/>
      <c r="G130" s="1970"/>
      <c r="H130" s="1970"/>
      <c r="I130" s="1971" t="s">
        <v>806</v>
      </c>
      <c r="J130" s="1971"/>
      <c r="K130" s="1971"/>
      <c r="L130" s="1971"/>
      <c r="M130" s="1971"/>
      <c r="N130" s="49">
        <f t="shared" si="2"/>
        <v>0</v>
      </c>
    </row>
    <row r="131" spans="1:14" ht="21.75" customHeight="1">
      <c r="A131" s="400">
        <f>IF(H92&gt;0,1,)</f>
        <v>0</v>
      </c>
      <c r="B131" s="1969"/>
      <c r="C131" s="1969"/>
      <c r="D131" s="1970"/>
      <c r="E131" s="1970"/>
      <c r="F131" s="1970"/>
      <c r="G131" s="1970"/>
      <c r="H131" s="1970"/>
      <c r="I131" s="98" t="s">
        <v>807</v>
      </c>
      <c r="J131" s="632" t="s">
        <v>494</v>
      </c>
      <c r="K131" s="632" t="s">
        <v>495</v>
      </c>
      <c r="L131" s="99" t="s">
        <v>496</v>
      </c>
      <c r="M131" s="632" t="s">
        <v>794</v>
      </c>
      <c r="N131" s="49">
        <f t="shared" si="2"/>
        <v>0</v>
      </c>
    </row>
    <row r="132" spans="1:14" ht="21.75" customHeight="1">
      <c r="A132" s="400">
        <f>IF(H92&gt;0,1,)</f>
        <v>0</v>
      </c>
      <c r="B132" s="1950" t="s">
        <v>531</v>
      </c>
      <c r="C132" s="1950"/>
      <c r="D132" s="1951" t="str">
        <f>'6-3표준조사 3'!P156</f>
        <v>중 (15˚ ~ 30˚)</v>
      </c>
      <c r="E132" s="1951"/>
      <c r="F132" s="1951"/>
      <c r="G132" s="1951"/>
      <c r="H132" s="1951"/>
      <c r="I132" s="634"/>
      <c r="J132" s="634" t="str">
        <f>IF(A95=0,"",IF(D132="완 (15˚ 이하)",0,IF(D132="중 (15˚ ~ 30˚)",5,IF(D132="급 (30˚ 초과)",10))))</f>
        <v/>
      </c>
      <c r="K132" s="634" t="str">
        <f>IF(A98=0,"",IF(D132="완 (15˚ 이하)",0,IF(D132="중 (15˚ ~ 30˚)",5,IF(D132="급 (30˚ 초과)",10))))</f>
        <v/>
      </c>
      <c r="L132" s="634">
        <f>IF(A106=0,"",IF(D132="완 (15˚ 이하)",0,IF(D132="중 (15˚ ~ 30˚)",5,IF(D132="급 (30˚ 초과)",10))))</f>
        <v>5</v>
      </c>
      <c r="M132" s="634" t="str">
        <f>IF(A116=0,"",IF(D132="완 (15˚ 이하)",0,IF(D132="중 (15˚ ~ 30˚)",5,IF(D132="급 (30˚ 초과)",10))))</f>
        <v/>
      </c>
      <c r="N132" s="49">
        <f t="shared" si="2"/>
        <v>0</v>
      </c>
    </row>
    <row r="133" spans="1:14" ht="21.75" customHeight="1">
      <c r="A133" s="400">
        <f>IF(H92&gt;0,1,)</f>
        <v>0</v>
      </c>
      <c r="B133" s="1972" t="s">
        <v>520</v>
      </c>
      <c r="C133" s="1972"/>
      <c r="D133" s="1951" t="str">
        <f>'6-3표준조사 3'!R156</f>
        <v>3년차 이상</v>
      </c>
      <c r="E133" s="1951"/>
      <c r="F133" s="1951"/>
      <c r="G133" s="1951"/>
      <c r="H133" s="1951"/>
      <c r="I133" s="634"/>
      <c r="J133" s="634"/>
      <c r="K133" s="634" t="str">
        <f>IF(A98=0,"",IF(D133="당해 년도",0,IF(D133="2년차",5,IF(D133="3년차 이상",10))))</f>
        <v/>
      </c>
      <c r="L133" s="634"/>
      <c r="M133" s="634"/>
      <c r="N133" s="49">
        <f t="shared" si="2"/>
        <v>0</v>
      </c>
    </row>
    <row r="134" spans="1:14" ht="21.75" customHeight="1">
      <c r="A134" s="400">
        <f>IF(H92&gt;0,1,)</f>
        <v>0</v>
      </c>
      <c r="B134" s="1950" t="s">
        <v>519</v>
      </c>
      <c r="C134" s="1950"/>
      <c r="D134" s="1951" t="str">
        <f>'6-3표준조사 3'!Q156</f>
        <v>개소당3ha이상</v>
      </c>
      <c r="E134" s="1951"/>
      <c r="F134" s="1951"/>
      <c r="G134" s="1951"/>
      <c r="H134" s="1951"/>
      <c r="I134" s="1409"/>
      <c r="J134" s="1409" t="str">
        <f>IF(A95=0,"",IF(D134="개소당3ha이상",0,IF(D134="개소당1~3ha미만 ",5,IF(D134="개소당1ha미만",10))))</f>
        <v/>
      </c>
      <c r="K134" s="1409" t="str">
        <f>IF(A98=0,"",IF(D134="개소당3ha이상",0,IF(D134="개소당1~3ha미만 ",5,IF(D134="개소당1ha미만",10))))</f>
        <v/>
      </c>
      <c r="L134" s="1409">
        <f>IF(A106=0,"",IF(D134="개소당3ha이상",0,IF(D134="개소당1~3ha미만 ",5,IF(D134="개소당1ha미만",10))))</f>
        <v>0</v>
      </c>
      <c r="M134" s="1409" t="str">
        <f>IF(A116=0,"",IF(D134="개소당3ha이상",0,IF(D134="개소당1~3ha미만 ",5,IF(D134="개소당1ha미만",10))))</f>
        <v/>
      </c>
      <c r="N134" s="49">
        <f t="shared" si="2"/>
        <v>0</v>
      </c>
    </row>
    <row r="135" spans="1:14" ht="21.75" customHeight="1">
      <c r="A135" s="400">
        <f>IF(H92&gt;0,1,)</f>
        <v>0</v>
      </c>
      <c r="B135" s="1950" t="s">
        <v>514</v>
      </c>
      <c r="C135" s="1950"/>
      <c r="D135" s="1951" t="s">
        <v>1716</v>
      </c>
      <c r="E135" s="1951"/>
      <c r="F135" s="1951"/>
      <c r="G135" s="1951"/>
      <c r="H135" s="1951"/>
      <c r="I135" s="634">
        <f>SUM(I132:I134)</f>
        <v>0</v>
      </c>
      <c r="J135" s="634">
        <f>SUM(J132:J134)</f>
        <v>0</v>
      </c>
      <c r="K135" s="634">
        <f>SUM(K132:K134)</f>
        <v>0</v>
      </c>
      <c r="L135" s="634"/>
      <c r="M135" s="634">
        <f>SUM(M132:M134)</f>
        <v>0</v>
      </c>
      <c r="N135" s="49">
        <f t="shared" si="2"/>
        <v>0</v>
      </c>
    </row>
    <row r="136" spans="1:14" ht="35.1" customHeight="1" thickBot="1">
      <c r="A136" s="400">
        <f>IF(H137&gt;0,1,)</f>
        <v>0</v>
      </c>
      <c r="B136" s="1943" t="s">
        <v>758</v>
      </c>
      <c r="C136" s="1943"/>
      <c r="D136" s="1943"/>
      <c r="E136" s="1943"/>
      <c r="F136" s="1943"/>
      <c r="G136" s="1943"/>
      <c r="H136" s="1943"/>
      <c r="I136" s="1943"/>
      <c r="J136" s="1943"/>
      <c r="K136" s="1943"/>
      <c r="L136" s="1943"/>
      <c r="M136" s="1943"/>
      <c r="N136" s="49">
        <f>IF(H$137&gt;0,4,)</f>
        <v>0</v>
      </c>
    </row>
    <row r="137" spans="1:14" ht="24.95" customHeight="1">
      <c r="A137" s="400">
        <f>IF(H137&gt;0,1,)</f>
        <v>0</v>
      </c>
      <c r="B137" s="1944" t="s">
        <v>774</v>
      </c>
      <c r="C137" s="1945"/>
      <c r="D137" s="1946" t="str">
        <f>CONCATENATE('6-3표준조사 3'!K229,"임반")</f>
        <v>9-2임반</v>
      </c>
      <c r="E137" s="1946"/>
      <c r="F137" s="1946" t="str">
        <f>CONCATENATE('6-3표준조사 3'!L229,"소반")</f>
        <v>8-0소반</v>
      </c>
      <c r="G137" s="1946"/>
      <c r="H137" s="1947">
        <f>'6-3표준조사 3'!Q229</f>
        <v>0</v>
      </c>
      <c r="I137" s="1947"/>
      <c r="J137" s="50"/>
      <c r="K137" s="51" t="s">
        <v>500</v>
      </c>
      <c r="L137" s="1948" t="str">
        <f>+'6-3표준조사 3'!R229</f>
        <v>모두베기</v>
      </c>
      <c r="M137" s="1949"/>
      <c r="N137" s="49">
        <f t="shared" ref="N137:N180" si="3">IF(H$137&gt;0,4,)</f>
        <v>0</v>
      </c>
    </row>
    <row r="138" spans="1:14" ht="21.75" customHeight="1">
      <c r="A138" s="400">
        <f>IF(H137&gt;0,1,)</f>
        <v>0</v>
      </c>
      <c r="B138" s="1961" t="s">
        <v>501</v>
      </c>
      <c r="C138" s="1962"/>
      <c r="D138" s="1963" t="s">
        <v>502</v>
      </c>
      <c r="E138" s="1962"/>
      <c r="F138" s="1964" t="s">
        <v>503</v>
      </c>
      <c r="G138" s="1965"/>
      <c r="H138" s="1964" t="s">
        <v>504</v>
      </c>
      <c r="I138" s="1965"/>
      <c r="J138" s="1963" t="s">
        <v>505</v>
      </c>
      <c r="K138" s="1962"/>
      <c r="L138" s="1966" t="s">
        <v>775</v>
      </c>
      <c r="M138" s="1952"/>
      <c r="N138" s="49">
        <f t="shared" si="3"/>
        <v>0</v>
      </c>
    </row>
    <row r="139" spans="1:14" ht="21.75" customHeight="1">
      <c r="A139" s="400">
        <f>IF(H137&gt;0,1,)</f>
        <v>0</v>
      </c>
      <c r="B139" s="52"/>
      <c r="C139" s="53" t="s">
        <v>506</v>
      </c>
      <c r="D139" s="54"/>
      <c r="E139" s="55" t="s">
        <v>507</v>
      </c>
      <c r="F139" s="54"/>
      <c r="G139" s="55" t="s">
        <v>507</v>
      </c>
      <c r="H139" s="54"/>
      <c r="I139" s="55" t="s">
        <v>507</v>
      </c>
      <c r="J139" s="56"/>
      <c r="K139" s="55" t="s">
        <v>508</v>
      </c>
      <c r="L139" s="1967"/>
      <c r="M139" s="1953"/>
      <c r="N139" s="49">
        <f t="shared" si="3"/>
        <v>0</v>
      </c>
    </row>
    <row r="140" spans="1:14" ht="21.75" hidden="1" customHeight="1">
      <c r="A140" s="400">
        <f>IF('6-3표준조사 3'!R229="둘레베기",1,)</f>
        <v>0</v>
      </c>
      <c r="B140" s="1954" t="s">
        <v>506</v>
      </c>
      <c r="C140" s="57" t="s">
        <v>538</v>
      </c>
      <c r="D140" s="60"/>
      <c r="E140" s="59"/>
      <c r="F140" s="60"/>
      <c r="G140" s="59"/>
      <c r="H140" s="60"/>
      <c r="I140" s="59"/>
      <c r="J140" s="61"/>
      <c r="K140" s="62"/>
      <c r="L140" s="102"/>
      <c r="M140" s="64">
        <f>M141</f>
        <v>0</v>
      </c>
      <c r="N140" s="49">
        <f t="shared" si="3"/>
        <v>0</v>
      </c>
    </row>
    <row r="141" spans="1:14" ht="21.75" hidden="1" customHeight="1">
      <c r="A141" s="400">
        <f>IF('6-3표준조사 3'!R229="둘레베기",1,)</f>
        <v>0</v>
      </c>
      <c r="B141" s="1955"/>
      <c r="C141" s="65" t="s">
        <v>760</v>
      </c>
      <c r="D141" s="103"/>
      <c r="E141" s="67"/>
      <c r="F141" s="68"/>
      <c r="G141" s="67"/>
      <c r="H141" s="68"/>
      <c r="I141" s="67"/>
      <c r="J141" s="69"/>
      <c r="K141" s="70"/>
      <c r="L141" s="71">
        <f>J180/100</f>
        <v>0</v>
      </c>
      <c r="M141" s="72">
        <f>ROUNDDOWN((H142*J142)+(H142*J142*L141),)</f>
        <v>0</v>
      </c>
      <c r="N141" s="49">
        <f t="shared" si="3"/>
        <v>0</v>
      </c>
    </row>
    <row r="142" spans="1:14" ht="21.75" hidden="1" customHeight="1">
      <c r="A142" s="400">
        <f>IF('6-3표준조사 3'!R229="둘레베기",1,)</f>
        <v>0</v>
      </c>
      <c r="B142" s="1955"/>
      <c r="C142" s="65" t="s">
        <v>761</v>
      </c>
      <c r="D142" s="103">
        <f>IF(A142&gt;0,D171,)</f>
        <v>0</v>
      </c>
      <c r="E142" s="67" t="s">
        <v>510</v>
      </c>
      <c r="F142" s="68">
        <v>0.18</v>
      </c>
      <c r="G142" s="67" t="s">
        <v>511</v>
      </c>
      <c r="H142" s="68">
        <f>ROUND(D142/100*F142,2)</f>
        <v>0</v>
      </c>
      <c r="I142" s="67" t="s">
        <v>509</v>
      </c>
      <c r="J142" s="69">
        <f>'7-1 단가조사'!L7</f>
        <v>172068</v>
      </c>
      <c r="K142" s="70" t="s">
        <v>539</v>
      </c>
      <c r="L142" s="71"/>
      <c r="M142" s="72"/>
      <c r="N142" s="49">
        <f t="shared" si="3"/>
        <v>0</v>
      </c>
    </row>
    <row r="143" spans="1:14" ht="21.75" hidden="1" customHeight="1">
      <c r="A143" s="400">
        <f>IF('6-3표준조사 3'!R229="줄베기",1,)</f>
        <v>0</v>
      </c>
      <c r="B143" s="1955"/>
      <c r="C143" s="57" t="s">
        <v>540</v>
      </c>
      <c r="D143" s="60"/>
      <c r="E143" s="59"/>
      <c r="F143" s="60"/>
      <c r="G143" s="59"/>
      <c r="H143" s="60"/>
      <c r="I143" s="59"/>
      <c r="J143" s="61"/>
      <c r="K143" s="62"/>
      <c r="L143" s="104"/>
      <c r="M143" s="64">
        <f>SUM(M144+M147+M150)</f>
        <v>0</v>
      </c>
      <c r="N143" s="49">
        <f t="shared" si="3"/>
        <v>0</v>
      </c>
    </row>
    <row r="144" spans="1:14" ht="21.75" hidden="1" customHeight="1">
      <c r="A144" s="400">
        <f>IF('6-3표준조사 3'!R229="줄베기",1,)</f>
        <v>0</v>
      </c>
      <c r="B144" s="1955"/>
      <c r="C144" s="65" t="s">
        <v>760</v>
      </c>
      <c r="D144" s="66"/>
      <c r="E144" s="67"/>
      <c r="F144" s="68"/>
      <c r="G144" s="67"/>
      <c r="H144" s="68"/>
      <c r="I144" s="67"/>
      <c r="J144" s="69"/>
      <c r="K144" s="70"/>
      <c r="L144" s="71">
        <f>K180/100</f>
        <v>0</v>
      </c>
      <c r="M144" s="72">
        <f>ROUNDDOWN((M145+M146)+((M145+M146)*L144),0)</f>
        <v>0</v>
      </c>
      <c r="N144" s="49">
        <f t="shared" si="3"/>
        <v>0</v>
      </c>
    </row>
    <row r="145" spans="1:14" ht="21.75" hidden="1" customHeight="1">
      <c r="A145" s="400">
        <f>IF('6-3표준조사 3'!R229="줄베기",1,)</f>
        <v>0</v>
      </c>
      <c r="B145" s="1955"/>
      <c r="C145" s="65" t="s">
        <v>762</v>
      </c>
      <c r="D145" s="66">
        <f>IF(A145&gt;0,D171,)</f>
        <v>0</v>
      </c>
      <c r="E145" s="67" t="s">
        <v>510</v>
      </c>
      <c r="F145" s="68">
        <v>7.0000000000000007E-2</v>
      </c>
      <c r="G145" s="67" t="s">
        <v>511</v>
      </c>
      <c r="H145" s="68">
        <f>ROUND(D145/100*F145,2)</f>
        <v>0</v>
      </c>
      <c r="I145" s="67" t="s">
        <v>509</v>
      </c>
      <c r="J145" s="69">
        <f>'7-1 단가조사'!L7</f>
        <v>172068</v>
      </c>
      <c r="K145" s="70" t="s">
        <v>539</v>
      </c>
      <c r="L145" s="71"/>
      <c r="M145" s="72">
        <f>ROUNDDOWN(H145*J145,)</f>
        <v>0</v>
      </c>
      <c r="N145" s="49">
        <f t="shared" si="3"/>
        <v>0</v>
      </c>
    </row>
    <row r="146" spans="1:14" ht="21.75" hidden="1" customHeight="1">
      <c r="A146" s="400">
        <f>IF('6-3표준조사 3'!R229="줄베기",1,)</f>
        <v>0</v>
      </c>
      <c r="B146" s="1955"/>
      <c r="C146" s="65" t="s">
        <v>763</v>
      </c>
      <c r="D146" s="75">
        <f>IF(A146&gt;0,1,)</f>
        <v>0</v>
      </c>
      <c r="E146" s="67" t="s">
        <v>406</v>
      </c>
      <c r="F146" s="68">
        <f>IF(D171&lt;=1500,$Q$8,IF(D171&gt;2999,$Q$10,$Q$9))</f>
        <v>1.5</v>
      </c>
      <c r="G146" s="67" t="s">
        <v>541</v>
      </c>
      <c r="H146" s="68">
        <f>ROUND(D146*F146,2)</f>
        <v>0</v>
      </c>
      <c r="I146" s="67" t="s">
        <v>509</v>
      </c>
      <c r="J146" s="69">
        <f>'7-1 단가조사'!L6</f>
        <v>226112</v>
      </c>
      <c r="K146" s="70" t="s">
        <v>542</v>
      </c>
      <c r="L146" s="71"/>
      <c r="M146" s="72">
        <f>ROUNDDOWN(H146*J146,)</f>
        <v>0</v>
      </c>
      <c r="N146" s="49">
        <f t="shared" si="3"/>
        <v>0</v>
      </c>
    </row>
    <row r="147" spans="1:14" ht="21.75" hidden="1" customHeight="1">
      <c r="A147" s="400">
        <f>IF('6-3표준조사 3'!R229="줄베기",1,)</f>
        <v>0</v>
      </c>
      <c r="B147" s="1955"/>
      <c r="C147" s="65" t="s">
        <v>764</v>
      </c>
      <c r="D147" s="66"/>
      <c r="E147" s="67"/>
      <c r="F147" s="68"/>
      <c r="G147" s="67"/>
      <c r="H147" s="68"/>
      <c r="I147" s="67"/>
      <c r="J147" s="69"/>
      <c r="K147" s="70"/>
      <c r="L147" s="73"/>
      <c r="M147" s="72">
        <f>M148+M149</f>
        <v>0</v>
      </c>
      <c r="N147" s="49">
        <f t="shared" si="3"/>
        <v>0</v>
      </c>
    </row>
    <row r="148" spans="1:14" ht="21.75" hidden="1" customHeight="1">
      <c r="A148" s="400">
        <f>IF('6-3표준조사 3'!R229="줄베기",1,)</f>
        <v>0</v>
      </c>
      <c r="B148" s="1955"/>
      <c r="C148" s="65" t="s">
        <v>765</v>
      </c>
      <c r="D148" s="75">
        <f>H146</f>
        <v>0</v>
      </c>
      <c r="E148" s="67" t="s">
        <v>541</v>
      </c>
      <c r="F148" s="68">
        <v>5</v>
      </c>
      <c r="G148" s="67" t="s">
        <v>512</v>
      </c>
      <c r="H148" s="68">
        <f>ROUND(D148*F148,2)</f>
        <v>0</v>
      </c>
      <c r="I148" s="67" t="s">
        <v>513</v>
      </c>
      <c r="J148" s="69">
        <f>'7-1 단가조사'!L11</f>
        <v>1720</v>
      </c>
      <c r="K148" s="70" t="s">
        <v>543</v>
      </c>
      <c r="L148" s="73"/>
      <c r="M148" s="72">
        <f>ROUNDDOWN(H148*J148,)</f>
        <v>0</v>
      </c>
      <c r="N148" s="49">
        <f t="shared" si="3"/>
        <v>0</v>
      </c>
    </row>
    <row r="149" spans="1:14" ht="21.75" hidden="1" customHeight="1">
      <c r="A149" s="400">
        <f>IF('6-3표준조사 3'!R229="줄베기",1,)</f>
        <v>0</v>
      </c>
      <c r="B149" s="1955"/>
      <c r="C149" s="65" t="s">
        <v>766</v>
      </c>
      <c r="D149" s="66">
        <f>M148</f>
        <v>0</v>
      </c>
      <c r="E149" s="67" t="s">
        <v>545</v>
      </c>
      <c r="F149" s="68">
        <v>0.1</v>
      </c>
      <c r="G149" s="67" t="s">
        <v>546</v>
      </c>
      <c r="H149" s="68"/>
      <c r="I149" s="67"/>
      <c r="J149" s="69"/>
      <c r="K149" s="70"/>
      <c r="L149" s="73"/>
      <c r="M149" s="72">
        <f>ROUNDDOWN(D149*F149,)</f>
        <v>0</v>
      </c>
      <c r="N149" s="49">
        <f t="shared" si="3"/>
        <v>0</v>
      </c>
    </row>
    <row r="150" spans="1:14" ht="21.75" hidden="1" customHeight="1">
      <c r="A150" s="400">
        <f>IF('6-3표준조사 3'!R229="줄베기",1,)</f>
        <v>0</v>
      </c>
      <c r="B150" s="1955"/>
      <c r="C150" s="105" t="s">
        <v>767</v>
      </c>
      <c r="D150" s="106">
        <f>D148</f>
        <v>0</v>
      </c>
      <c r="E150" s="107" t="s">
        <v>547</v>
      </c>
      <c r="F150" s="108">
        <v>8.3999999999999995E-3</v>
      </c>
      <c r="G150" s="107" t="s">
        <v>548</v>
      </c>
      <c r="H150" s="109"/>
      <c r="I150" s="107"/>
      <c r="J150" s="110">
        <f>'7-1 단가조사'!L14</f>
        <v>610000</v>
      </c>
      <c r="K150" s="111" t="s">
        <v>544</v>
      </c>
      <c r="L150" s="112"/>
      <c r="M150" s="113">
        <f>ROUNDDOWN(D150*F150*J150,)</f>
        <v>0</v>
      </c>
      <c r="N150" s="49">
        <f t="shared" si="3"/>
        <v>0</v>
      </c>
    </row>
    <row r="151" spans="1:14" ht="21.75" customHeight="1">
      <c r="A151" s="400">
        <f>IF('6-3표준조사 3'!R229="모두베기",1,)</f>
        <v>1</v>
      </c>
      <c r="B151" s="1955"/>
      <c r="C151" s="57" t="s">
        <v>549</v>
      </c>
      <c r="D151" s="58"/>
      <c r="E151" s="59"/>
      <c r="F151" s="60"/>
      <c r="G151" s="59"/>
      <c r="H151" s="60"/>
      <c r="I151" s="59"/>
      <c r="J151" s="61"/>
      <c r="K151" s="62"/>
      <c r="L151" s="63"/>
      <c r="M151" s="64">
        <f>M152+M157+M160</f>
        <v>1203480</v>
      </c>
      <c r="N151" s="49">
        <f t="shared" si="3"/>
        <v>0</v>
      </c>
    </row>
    <row r="152" spans="1:14" ht="21.75" customHeight="1">
      <c r="A152" s="400">
        <f>IF('6-3표준조사 3'!R229="모두베기",1,)</f>
        <v>1</v>
      </c>
      <c r="B152" s="1955"/>
      <c r="C152" s="65" t="s">
        <v>760</v>
      </c>
      <c r="D152" s="66"/>
      <c r="E152" s="67"/>
      <c r="F152" s="68"/>
      <c r="G152" s="67"/>
      <c r="H152" s="68"/>
      <c r="I152" s="67"/>
      <c r="J152" s="69"/>
      <c r="K152" s="70"/>
      <c r="L152" s="71">
        <f>L180/100</f>
        <v>0</v>
      </c>
      <c r="M152" s="72">
        <f>M153+M154+M155+M156</f>
        <v>1130560</v>
      </c>
      <c r="N152" s="49">
        <f t="shared" si="3"/>
        <v>0</v>
      </c>
    </row>
    <row r="153" spans="1:14" ht="21.75" customHeight="1">
      <c r="A153" s="400">
        <f>IF('6-3표준조사 3'!R229="모두베기",1,)</f>
        <v>1</v>
      </c>
      <c r="B153" s="1955"/>
      <c r="C153" s="65" t="s">
        <v>762</v>
      </c>
      <c r="D153" s="1433"/>
      <c r="E153" s="67" t="s">
        <v>510</v>
      </c>
      <c r="F153" s="68">
        <v>7.0000000000000007E-2</v>
      </c>
      <c r="G153" s="67" t="s">
        <v>511</v>
      </c>
      <c r="H153" s="68">
        <f>ROUND(D153/100*F153,2)</f>
        <v>0</v>
      </c>
      <c r="I153" s="67" t="s">
        <v>509</v>
      </c>
      <c r="J153" s="69">
        <f>'7-1 단가조사'!L7</f>
        <v>172068</v>
      </c>
      <c r="K153" s="70" t="s">
        <v>539</v>
      </c>
      <c r="L153" s="73"/>
      <c r="M153" s="72">
        <f>ROUNDDOWN(ROUND((H153+(H153*(L152))),2)*J153,0)</f>
        <v>0</v>
      </c>
      <c r="N153" s="49">
        <f t="shared" si="3"/>
        <v>0</v>
      </c>
    </row>
    <row r="154" spans="1:14" ht="21.75" customHeight="1">
      <c r="A154" s="400">
        <f>IF('6-3표준조사 3'!R229="모두베기",1,)</f>
        <v>1</v>
      </c>
      <c r="B154" s="1955"/>
      <c r="C154" s="74" t="s">
        <v>965</v>
      </c>
      <c r="D154" s="75">
        <f>IF(A154&gt;0,IF(D173="당해 년도",1,),)</f>
        <v>0</v>
      </c>
      <c r="E154" s="67" t="s">
        <v>406</v>
      </c>
      <c r="F154" s="68">
        <v>3.5</v>
      </c>
      <c r="G154" s="67" t="s">
        <v>541</v>
      </c>
      <c r="H154" s="68">
        <f>ROUND(D154*F154,2)</f>
        <v>0</v>
      </c>
      <c r="I154" s="67" t="s">
        <v>509</v>
      </c>
      <c r="J154" s="69">
        <f>'7-1 단가조사'!L6</f>
        <v>226112</v>
      </c>
      <c r="K154" s="70" t="s">
        <v>542</v>
      </c>
      <c r="L154" s="73"/>
      <c r="M154" s="72">
        <f>ROUNDDOWN(ROUND((H154+(H154*(L152))),2)*J154,0)</f>
        <v>0</v>
      </c>
      <c r="N154" s="49">
        <f t="shared" si="3"/>
        <v>0</v>
      </c>
    </row>
    <row r="155" spans="1:14" ht="21.75" customHeight="1">
      <c r="A155" s="400">
        <f>IF('6-3표준조사 3'!R229="모두베기",1,)</f>
        <v>1</v>
      </c>
      <c r="B155" s="1955"/>
      <c r="C155" s="74" t="s">
        <v>966</v>
      </c>
      <c r="D155" s="75">
        <f>IF(A155&gt;0,IF(D173="2년차",1,),)</f>
        <v>0</v>
      </c>
      <c r="E155" s="67" t="s">
        <v>406</v>
      </c>
      <c r="F155" s="68">
        <v>4</v>
      </c>
      <c r="G155" s="67" t="s">
        <v>541</v>
      </c>
      <c r="H155" s="68">
        <f>ROUND(D155*F155,2)</f>
        <v>0</v>
      </c>
      <c r="I155" s="67" t="s">
        <v>509</v>
      </c>
      <c r="J155" s="69">
        <f>'7-1 단가조사'!L6</f>
        <v>226112</v>
      </c>
      <c r="K155" s="70" t="s">
        <v>542</v>
      </c>
      <c r="L155" s="73"/>
      <c r="M155" s="72">
        <f>ROUNDDOWN(ROUND((H155+(H155*(L152))),2)*J155,0)</f>
        <v>0</v>
      </c>
      <c r="N155" s="49">
        <f t="shared" si="3"/>
        <v>0</v>
      </c>
    </row>
    <row r="156" spans="1:14" ht="21.75" customHeight="1">
      <c r="A156" s="400">
        <f>IF('6-3표준조사 3'!R229="모두베기",1,)</f>
        <v>1</v>
      </c>
      <c r="B156" s="1955"/>
      <c r="C156" s="74" t="s">
        <v>967</v>
      </c>
      <c r="D156" s="75">
        <f>IF(A156&gt;0,IF(D173="3년차 이상",1,),)</f>
        <v>1</v>
      </c>
      <c r="E156" s="67" t="s">
        <v>406</v>
      </c>
      <c r="F156" s="68">
        <v>5</v>
      </c>
      <c r="G156" s="67" t="s">
        <v>541</v>
      </c>
      <c r="H156" s="68">
        <f>ROUND(D156*F156,2)</f>
        <v>5</v>
      </c>
      <c r="I156" s="67" t="s">
        <v>509</v>
      </c>
      <c r="J156" s="69">
        <f>'7-1 단가조사'!L6</f>
        <v>226112</v>
      </c>
      <c r="K156" s="70" t="s">
        <v>542</v>
      </c>
      <c r="L156" s="73"/>
      <c r="M156" s="72">
        <f>ROUNDDOWN(ROUND((H156+(H156*(L152))),2)*J156,0)</f>
        <v>1130560</v>
      </c>
      <c r="N156" s="49">
        <f t="shared" si="3"/>
        <v>0</v>
      </c>
    </row>
    <row r="157" spans="1:14" ht="21.75" customHeight="1">
      <c r="A157" s="400">
        <f>IF('6-3표준조사 3'!R229="모두베기",1,)</f>
        <v>1</v>
      </c>
      <c r="B157" s="1955"/>
      <c r="C157" s="65" t="s">
        <v>764</v>
      </c>
      <c r="D157" s="66"/>
      <c r="E157" s="67"/>
      <c r="F157" s="68"/>
      <c r="G157" s="67"/>
      <c r="H157" s="68"/>
      <c r="I157" s="67"/>
      <c r="J157" s="69"/>
      <c r="K157" s="70"/>
      <c r="L157" s="73"/>
      <c r="M157" s="72">
        <f>M158+M159</f>
        <v>47300</v>
      </c>
      <c r="N157" s="49">
        <f t="shared" si="3"/>
        <v>0</v>
      </c>
    </row>
    <row r="158" spans="1:14" ht="21.75" customHeight="1">
      <c r="A158" s="400">
        <f>IF('6-3표준조사 3'!R229="모두베기",1,)</f>
        <v>1</v>
      </c>
      <c r="B158" s="1955"/>
      <c r="C158" s="65" t="s">
        <v>765</v>
      </c>
      <c r="D158" s="75">
        <f>(H154+H155+H156)</f>
        <v>5</v>
      </c>
      <c r="E158" s="67" t="s">
        <v>541</v>
      </c>
      <c r="F158" s="68">
        <v>5</v>
      </c>
      <c r="G158" s="67" t="s">
        <v>512</v>
      </c>
      <c r="H158" s="68">
        <f>ROUND(D158*F158,2)</f>
        <v>25</v>
      </c>
      <c r="I158" s="67" t="s">
        <v>513</v>
      </c>
      <c r="J158" s="69">
        <f>'7-1 단가조사'!L11</f>
        <v>1720</v>
      </c>
      <c r="K158" s="70" t="s">
        <v>543</v>
      </c>
      <c r="L158" s="73"/>
      <c r="M158" s="72">
        <f>ROUNDDOWN(H158*J158,)</f>
        <v>43000</v>
      </c>
      <c r="N158" s="49">
        <f t="shared" si="3"/>
        <v>0</v>
      </c>
    </row>
    <row r="159" spans="1:14" ht="21.75" customHeight="1">
      <c r="A159" s="400">
        <f>IF('6-3표준조사 3'!R229="모두베기",1,)</f>
        <v>1</v>
      </c>
      <c r="B159" s="1955"/>
      <c r="C159" s="65" t="s">
        <v>766</v>
      </c>
      <c r="D159" s="66">
        <f>M158</f>
        <v>43000</v>
      </c>
      <c r="E159" s="67" t="s">
        <v>545</v>
      </c>
      <c r="F159" s="68">
        <v>0.1</v>
      </c>
      <c r="G159" s="67" t="s">
        <v>546</v>
      </c>
      <c r="H159" s="68"/>
      <c r="I159" s="67"/>
      <c r="J159" s="69"/>
      <c r="K159" s="70"/>
      <c r="L159" s="73"/>
      <c r="M159" s="72">
        <f>ROUNDDOWN(D159*F159,)</f>
        <v>4300</v>
      </c>
      <c r="N159" s="49">
        <f t="shared" si="3"/>
        <v>0</v>
      </c>
    </row>
    <row r="160" spans="1:14" ht="21.75" customHeight="1">
      <c r="A160" s="400">
        <f>IF('6-3표준조사 3'!R229="모두베기",1,)</f>
        <v>1</v>
      </c>
      <c r="B160" s="1955"/>
      <c r="C160" s="76" t="s">
        <v>767</v>
      </c>
      <c r="D160" s="77">
        <f>D158</f>
        <v>5</v>
      </c>
      <c r="E160" s="78" t="s">
        <v>547</v>
      </c>
      <c r="F160" s="79">
        <v>8.3999999999999995E-3</v>
      </c>
      <c r="G160" s="78" t="s">
        <v>548</v>
      </c>
      <c r="H160" s="80"/>
      <c r="I160" s="78"/>
      <c r="J160" s="81">
        <f>'7-1 단가조사'!L14</f>
        <v>610000</v>
      </c>
      <c r="K160" s="82" t="s">
        <v>544</v>
      </c>
      <c r="L160" s="83"/>
      <c r="M160" s="84">
        <f>ROUNDDOWN(D160*F160*J160,)</f>
        <v>25620</v>
      </c>
      <c r="N160" s="49">
        <f t="shared" si="3"/>
        <v>0</v>
      </c>
    </row>
    <row r="161" spans="1:14" ht="21.75" hidden="1" customHeight="1">
      <c r="A161" s="400">
        <f>IF('6-3표준조사 3'!R229="맹아제거",1,)</f>
        <v>0</v>
      </c>
      <c r="B161" s="1955"/>
      <c r="C161" s="57" t="s">
        <v>550</v>
      </c>
      <c r="D161" s="60"/>
      <c r="E161" s="59"/>
      <c r="F161" s="60"/>
      <c r="G161" s="59"/>
      <c r="H161" s="60"/>
      <c r="I161" s="59"/>
      <c r="J161" s="61"/>
      <c r="K161" s="62"/>
      <c r="L161" s="102"/>
      <c r="M161" s="64">
        <f>M162</f>
        <v>0</v>
      </c>
      <c r="N161" s="49">
        <f t="shared" si="3"/>
        <v>0</v>
      </c>
    </row>
    <row r="162" spans="1:14" ht="21.75" hidden="1" customHeight="1">
      <c r="A162" s="400">
        <f>IF('6-3표준조사 3'!R229="맹아제거",1,)</f>
        <v>0</v>
      </c>
      <c r="B162" s="1955"/>
      <c r="C162" s="65" t="s">
        <v>760</v>
      </c>
      <c r="D162" s="103"/>
      <c r="E162" s="67"/>
      <c r="F162" s="68"/>
      <c r="G162" s="67"/>
      <c r="H162" s="68"/>
      <c r="I162" s="67"/>
      <c r="J162" s="69"/>
      <c r="K162" s="70"/>
      <c r="L162" s="71">
        <f>M180/100</f>
        <v>0</v>
      </c>
      <c r="M162" s="72">
        <f>ROUNDDOWN((H163*J163)+(H163*J163*L162),)</f>
        <v>0</v>
      </c>
      <c r="N162" s="49">
        <f t="shared" si="3"/>
        <v>0</v>
      </c>
    </row>
    <row r="163" spans="1:14" ht="21.75" hidden="1" customHeight="1">
      <c r="A163" s="400">
        <f>IF('6-3표준조사 3'!R229="맹아제거",1,)</f>
        <v>0</v>
      </c>
      <c r="B163" s="1955"/>
      <c r="C163" s="65" t="s">
        <v>768</v>
      </c>
      <c r="D163" s="103">
        <v>0</v>
      </c>
      <c r="E163" s="67" t="s">
        <v>510</v>
      </c>
      <c r="F163" s="68">
        <v>0.2</v>
      </c>
      <c r="G163" s="67" t="s">
        <v>511</v>
      </c>
      <c r="H163" s="68">
        <f>ROUND(D163/100*F163,2)</f>
        <v>0</v>
      </c>
      <c r="I163" s="67" t="s">
        <v>509</v>
      </c>
      <c r="J163" s="69">
        <f>'7-1 단가조사'!L7</f>
        <v>172068</v>
      </c>
      <c r="K163" s="70" t="s">
        <v>539</v>
      </c>
      <c r="L163" s="71">
        <f>M180/100</f>
        <v>0</v>
      </c>
      <c r="M163" s="72"/>
      <c r="N163" s="49">
        <f t="shared" si="3"/>
        <v>0</v>
      </c>
    </row>
    <row r="164" spans="1:14" ht="21.75" customHeight="1">
      <c r="A164" s="400">
        <f>IF(H137&gt;0,1,)</f>
        <v>0</v>
      </c>
      <c r="B164" s="1954" t="s">
        <v>514</v>
      </c>
      <c r="C164" s="57" t="s">
        <v>551</v>
      </c>
      <c r="D164" s="60"/>
      <c r="E164" s="59"/>
      <c r="F164" s="60"/>
      <c r="G164" s="59"/>
      <c r="H164" s="60"/>
      <c r="I164" s="59"/>
      <c r="J164" s="61"/>
      <c r="K164" s="62"/>
      <c r="L164" s="63"/>
      <c r="M164" s="64">
        <f>SUM(M165,M167,M168)</f>
        <v>1203480</v>
      </c>
      <c r="N164" s="49">
        <f t="shared" si="3"/>
        <v>0</v>
      </c>
    </row>
    <row r="165" spans="1:14" ht="21.75" customHeight="1">
      <c r="A165" s="400">
        <f>IF(H137&gt;0,1,)</f>
        <v>0</v>
      </c>
      <c r="B165" s="1956"/>
      <c r="C165" s="65" t="s">
        <v>769</v>
      </c>
      <c r="D165" s="68"/>
      <c r="E165" s="67"/>
      <c r="F165" s="68"/>
      <c r="G165" s="67"/>
      <c r="H165" s="68"/>
      <c r="I165" s="67"/>
      <c r="J165" s="69"/>
      <c r="K165" s="70"/>
      <c r="L165" s="73"/>
      <c r="M165" s="72">
        <f>M166</f>
        <v>1130560</v>
      </c>
      <c r="N165" s="49">
        <f t="shared" si="3"/>
        <v>0</v>
      </c>
    </row>
    <row r="166" spans="1:14" ht="21.75" customHeight="1">
      <c r="A166" s="400">
        <f>IF(H137&gt;0,1,)</f>
        <v>0</v>
      </c>
      <c r="B166" s="1956"/>
      <c r="C166" s="65" t="s">
        <v>770</v>
      </c>
      <c r="D166" s="68"/>
      <c r="E166" s="67"/>
      <c r="F166" s="68"/>
      <c r="G166" s="67"/>
      <c r="H166" s="68"/>
      <c r="I166" s="67"/>
      <c r="J166" s="69"/>
      <c r="K166" s="70"/>
      <c r="L166" s="73"/>
      <c r="M166" s="72">
        <f>M141+M144+M152+M162</f>
        <v>1130560</v>
      </c>
      <c r="N166" s="49">
        <f t="shared" si="3"/>
        <v>0</v>
      </c>
    </row>
    <row r="167" spans="1:14" ht="21.75" customHeight="1">
      <c r="A167" s="400">
        <f>IF(H137&gt;0,1,)</f>
        <v>0</v>
      </c>
      <c r="B167" s="1956"/>
      <c r="C167" s="65" t="s">
        <v>771</v>
      </c>
      <c r="D167" s="68"/>
      <c r="E167" s="67"/>
      <c r="F167" s="68"/>
      <c r="G167" s="67"/>
      <c r="H167" s="68"/>
      <c r="I167" s="67"/>
      <c r="J167" s="69"/>
      <c r="K167" s="70"/>
      <c r="L167" s="73"/>
      <c r="M167" s="72">
        <f>M147+M157</f>
        <v>47300</v>
      </c>
      <c r="N167" s="49">
        <f t="shared" si="3"/>
        <v>0</v>
      </c>
    </row>
    <row r="168" spans="1:14" ht="21.75" customHeight="1" thickBot="1">
      <c r="A168" s="400">
        <f>IF(H137&gt;0,1,)</f>
        <v>0</v>
      </c>
      <c r="B168" s="1957"/>
      <c r="C168" s="76" t="s">
        <v>772</v>
      </c>
      <c r="D168" s="85"/>
      <c r="E168" s="86"/>
      <c r="F168" s="85"/>
      <c r="G168" s="86"/>
      <c r="H168" s="85"/>
      <c r="I168" s="86"/>
      <c r="J168" s="87"/>
      <c r="K168" s="88"/>
      <c r="L168" s="89"/>
      <c r="M168" s="90">
        <f>M150+M160</f>
        <v>25620</v>
      </c>
      <c r="N168" s="49">
        <f t="shared" si="3"/>
        <v>0</v>
      </c>
    </row>
    <row r="169" spans="1:14" ht="21.75" customHeight="1">
      <c r="A169" s="400">
        <f>IF(H137&gt;0,1,)</f>
        <v>0</v>
      </c>
      <c r="B169" s="1958" t="s">
        <v>515</v>
      </c>
      <c r="C169" s="1958"/>
      <c r="D169" s="1958"/>
      <c r="E169" s="1958"/>
      <c r="F169" s="1958"/>
      <c r="G169" s="1958"/>
      <c r="H169" s="1958"/>
      <c r="I169" s="1958"/>
      <c r="J169" s="1958"/>
      <c r="K169" s="1958"/>
      <c r="L169" s="1958"/>
      <c r="M169" s="1958"/>
      <c r="N169" s="49">
        <f t="shared" si="3"/>
        <v>0</v>
      </c>
    </row>
    <row r="170" spans="1:14" ht="21.75" customHeight="1">
      <c r="A170" s="400">
        <f>IF(H137&gt;0,1,)</f>
        <v>0</v>
      </c>
      <c r="B170" s="1959" t="s">
        <v>516</v>
      </c>
      <c r="C170" s="1959"/>
      <c r="D170" s="1959"/>
      <c r="E170" s="1959"/>
      <c r="F170" s="1959"/>
      <c r="G170" s="1959"/>
      <c r="H170" s="1959"/>
      <c r="I170" s="1959"/>
      <c r="J170" s="1959"/>
      <c r="K170" s="1959"/>
      <c r="L170" s="1959"/>
      <c r="M170" s="1959"/>
      <c r="N170" s="49">
        <f t="shared" si="3"/>
        <v>0</v>
      </c>
    </row>
    <row r="171" spans="1:14" ht="21.75" customHeight="1">
      <c r="A171" s="400">
        <f>IF(H137&gt;0,1,)</f>
        <v>0</v>
      </c>
      <c r="B171" s="91" t="s">
        <v>517</v>
      </c>
      <c r="C171" s="92" t="s">
        <v>1025</v>
      </c>
      <c r="D171" s="93">
        <f>'6-3표준조사 3'!Q235</f>
        <v>50</v>
      </c>
      <c r="E171" s="91" t="s">
        <v>510</v>
      </c>
      <c r="F171" s="633"/>
      <c r="G171" s="91"/>
      <c r="H171" s="94"/>
      <c r="I171" s="95"/>
      <c r="J171" s="95"/>
      <c r="K171" s="95"/>
      <c r="L171" s="96"/>
      <c r="M171" s="95"/>
      <c r="N171" s="49">
        <f t="shared" si="3"/>
        <v>0</v>
      </c>
    </row>
    <row r="172" spans="1:14" ht="21.75" hidden="1" customHeight="1">
      <c r="B172" s="91" t="s">
        <v>518</v>
      </c>
      <c r="C172" s="92" t="s">
        <v>759</v>
      </c>
      <c r="D172" s="1960">
        <f>'6-3표준조사 3'!S235</f>
        <v>0</v>
      </c>
      <c r="E172" s="1960"/>
      <c r="F172" s="633"/>
      <c r="G172" s="91"/>
      <c r="H172" s="94"/>
      <c r="I172" s="95"/>
      <c r="J172" s="95"/>
      <c r="K172" s="95"/>
      <c r="L172" s="96"/>
      <c r="M172" s="95"/>
      <c r="N172" s="49">
        <f t="shared" si="3"/>
        <v>0</v>
      </c>
    </row>
    <row r="173" spans="1:14" ht="21.75" hidden="1" customHeight="1">
      <c r="B173" s="91" t="s">
        <v>517</v>
      </c>
      <c r="C173" s="92" t="s">
        <v>962</v>
      </c>
      <c r="D173" s="1968" t="str">
        <f>'6-3표준조사 3'!R231</f>
        <v>3년차 이상</v>
      </c>
      <c r="E173" s="1968"/>
      <c r="F173" s="97"/>
      <c r="G173" s="97"/>
      <c r="H173" s="94"/>
      <c r="I173" s="95"/>
      <c r="J173" s="95"/>
      <c r="K173" s="95"/>
      <c r="L173" s="96"/>
      <c r="M173" s="95"/>
      <c r="N173" s="49">
        <f t="shared" si="3"/>
        <v>0</v>
      </c>
    </row>
    <row r="174" spans="1:14" ht="21.75" customHeight="1">
      <c r="A174" s="400">
        <f>IF(H137&gt;0,1,)</f>
        <v>0</v>
      </c>
      <c r="B174" s="1959" t="s">
        <v>773</v>
      </c>
      <c r="C174" s="1959"/>
      <c r="D174" s="1959"/>
      <c r="E174" s="1959"/>
      <c r="F174" s="1959"/>
      <c r="G174" s="1959"/>
      <c r="H174" s="1959"/>
      <c r="I174" s="1959"/>
      <c r="J174" s="1959"/>
      <c r="K174" s="1959"/>
      <c r="L174" s="1959"/>
      <c r="M174" s="1959"/>
      <c r="N174" s="49">
        <f t="shared" si="3"/>
        <v>0</v>
      </c>
    </row>
    <row r="175" spans="1:14" ht="21.75" customHeight="1">
      <c r="A175" s="400">
        <f>IF(H137&gt;0,1,)</f>
        <v>0</v>
      </c>
      <c r="B175" s="1969" t="s">
        <v>501</v>
      </c>
      <c r="C175" s="1969"/>
      <c r="D175" s="1970" t="s">
        <v>805</v>
      </c>
      <c r="E175" s="1970"/>
      <c r="F175" s="1970"/>
      <c r="G175" s="1970"/>
      <c r="H175" s="1970"/>
      <c r="I175" s="1971" t="s">
        <v>806</v>
      </c>
      <c r="J175" s="1971"/>
      <c r="K175" s="1971"/>
      <c r="L175" s="1971"/>
      <c r="M175" s="1971"/>
      <c r="N175" s="49">
        <f t="shared" si="3"/>
        <v>0</v>
      </c>
    </row>
    <row r="176" spans="1:14" ht="21.75" customHeight="1">
      <c r="A176" s="400">
        <f>IF(H137&gt;0,1,)</f>
        <v>0</v>
      </c>
      <c r="B176" s="1969"/>
      <c r="C176" s="1969"/>
      <c r="D176" s="1970"/>
      <c r="E176" s="1970"/>
      <c r="F176" s="1970"/>
      <c r="G176" s="1970"/>
      <c r="H176" s="1970"/>
      <c r="I176" s="98" t="s">
        <v>807</v>
      </c>
      <c r="J176" s="632" t="s">
        <v>494</v>
      </c>
      <c r="K176" s="632" t="s">
        <v>495</v>
      </c>
      <c r="L176" s="99" t="s">
        <v>496</v>
      </c>
      <c r="M176" s="632" t="s">
        <v>794</v>
      </c>
      <c r="N176" s="49">
        <f t="shared" si="3"/>
        <v>0</v>
      </c>
    </row>
    <row r="177" spans="1:14" ht="21.75" customHeight="1">
      <c r="A177" s="400">
        <f>IF(H137&gt;0,1,)</f>
        <v>0</v>
      </c>
      <c r="B177" s="1950" t="s">
        <v>531</v>
      </c>
      <c r="C177" s="1950"/>
      <c r="D177" s="1951" t="str">
        <f>'6-3표준조사 3'!P231</f>
        <v>중 (15˚ ~ 30˚)</v>
      </c>
      <c r="E177" s="1951"/>
      <c r="F177" s="1951"/>
      <c r="G177" s="1951"/>
      <c r="H177" s="1951"/>
      <c r="I177" s="634"/>
      <c r="J177" s="634" t="str">
        <f>IF(A140=0,"",IF(D177="완 (15˚ 이하)",0,IF(D177="중 (15˚ ~ 30˚)",5,IF(D177="급 (30˚ 초과)",10))))</f>
        <v/>
      </c>
      <c r="K177" s="634" t="str">
        <f>IF(A143=0,"",IF(D177="완 (15˚ 이하)",0,IF(D177="중 (15˚ ~ 30˚)",5,IF(D177="급 (30˚ 초과)",10))))</f>
        <v/>
      </c>
      <c r="L177" s="634">
        <f>IF(A151=0,"",IF(D177="완 (15˚ 이하)",0,IF(D177="중 (15˚ ~ 30˚)",5,IF(D177="급 (30˚ 초과)",10))))</f>
        <v>5</v>
      </c>
      <c r="M177" s="634" t="str">
        <f>IF(A161=0,"",IF(D177="완 (15˚ 이하)",0,IF(D177="중 (15˚ ~ 30˚)",5,IF(D177="급 (30˚ 초과)",10))))</f>
        <v/>
      </c>
      <c r="N177" s="49">
        <f t="shared" si="3"/>
        <v>0</v>
      </c>
    </row>
    <row r="178" spans="1:14" ht="21.75" customHeight="1">
      <c r="A178" s="400">
        <f>IF(H137&gt;0,1,)</f>
        <v>0</v>
      </c>
      <c r="B178" s="1972" t="s">
        <v>520</v>
      </c>
      <c r="C178" s="1972"/>
      <c r="D178" s="1951" t="str">
        <f>'6-3표준조사 3'!R231</f>
        <v>3년차 이상</v>
      </c>
      <c r="E178" s="1951"/>
      <c r="F178" s="1951"/>
      <c r="G178" s="1951"/>
      <c r="H178" s="1951"/>
      <c r="I178" s="634"/>
      <c r="J178" s="634"/>
      <c r="K178" s="634" t="str">
        <f>IF(A143=0,"",IF(D178="당해 년도",0,IF(D178="2년차",5,IF(D178="3년차 이상",10))))</f>
        <v/>
      </c>
      <c r="L178" s="634"/>
      <c r="M178" s="634"/>
      <c r="N178" s="49">
        <f t="shared" si="3"/>
        <v>0</v>
      </c>
    </row>
    <row r="179" spans="1:14" ht="21.75" customHeight="1">
      <c r="A179" s="400">
        <f>IF(H137&gt;0,1,)</f>
        <v>0</v>
      </c>
      <c r="B179" s="1950" t="s">
        <v>519</v>
      </c>
      <c r="C179" s="1950"/>
      <c r="D179" s="1951" t="str">
        <f>'6-3표준조사 3'!Q231</f>
        <v xml:space="preserve">개소당1~3ha미만 </v>
      </c>
      <c r="E179" s="1951"/>
      <c r="F179" s="1951"/>
      <c r="G179" s="1951"/>
      <c r="H179" s="1951"/>
      <c r="I179" s="1409"/>
      <c r="J179" s="1409" t="str">
        <f>IF(A140=0,"",IF(D179="개소당3ha이상",0,IF(D179="개소당1~3ha미만 ",5,IF(D179="개소당1ha미만",10))))</f>
        <v/>
      </c>
      <c r="K179" s="1409" t="str">
        <f>IF(A143=0,"",IF(D179="개소당3ha이상",0,IF(D179="개소당1~3ha미만 ",5,IF(D179="개소당1ha미만",10))))</f>
        <v/>
      </c>
      <c r="L179" s="1409">
        <f>IF(A151=0,"",IF(D179="개소당3ha이상",0,IF(D179="개소당1~3ha미만 ",5,IF(D179="개소당1ha미만",10))))</f>
        <v>5</v>
      </c>
      <c r="M179" s="1409" t="str">
        <f>IF(A161=0,"",IF(D179="개소당3ha이상",0,IF(D179="개소당1~3ha미만 ",5,IF(D179="개소당1ha미만",10))))</f>
        <v/>
      </c>
      <c r="N179" s="49">
        <f t="shared" si="3"/>
        <v>0</v>
      </c>
    </row>
    <row r="180" spans="1:14" ht="21.75" customHeight="1">
      <c r="A180" s="400">
        <f>IF(H137&gt;0,1,)</f>
        <v>0</v>
      </c>
      <c r="B180" s="1950" t="s">
        <v>514</v>
      </c>
      <c r="C180" s="1950"/>
      <c r="D180" s="1951" t="s">
        <v>1716</v>
      </c>
      <c r="E180" s="1951"/>
      <c r="F180" s="1951"/>
      <c r="G180" s="1951"/>
      <c r="H180" s="1951"/>
      <c r="I180" s="634">
        <f>SUM(I177:I179)</f>
        <v>0</v>
      </c>
      <c r="J180" s="634">
        <f>SUM(J177:J179)</f>
        <v>0</v>
      </c>
      <c r="K180" s="634">
        <f>SUM(K177:K179)</f>
        <v>0</v>
      </c>
      <c r="L180" s="634"/>
      <c r="M180" s="634">
        <f>SUM(M177:M179)</f>
        <v>0</v>
      </c>
      <c r="N180" s="49">
        <f t="shared" si="3"/>
        <v>0</v>
      </c>
    </row>
    <row r="181" spans="1:14" ht="35.1" customHeight="1" thickBot="1">
      <c r="A181" s="400">
        <f>IF(H182&gt;0,1,)</f>
        <v>0</v>
      </c>
      <c r="B181" s="1943" t="s">
        <v>758</v>
      </c>
      <c r="C181" s="1943"/>
      <c r="D181" s="1943"/>
      <c r="E181" s="1943"/>
      <c r="F181" s="1943"/>
      <c r="G181" s="1943"/>
      <c r="H181" s="1943"/>
      <c r="I181" s="1943"/>
      <c r="J181" s="1943"/>
      <c r="K181" s="1943"/>
      <c r="L181" s="1943"/>
      <c r="M181" s="1943"/>
      <c r="N181" s="49">
        <f>IF(H$182&gt;0,5,)</f>
        <v>0</v>
      </c>
    </row>
    <row r="182" spans="1:14" ht="24.95" customHeight="1">
      <c r="A182" s="400">
        <f>IF(H182&gt;0,1,)</f>
        <v>0</v>
      </c>
      <c r="B182" s="1944" t="s">
        <v>774</v>
      </c>
      <c r="C182" s="1945"/>
      <c r="D182" s="1946" t="str">
        <f>CONCATENATE('6-3표준조사 3'!K304,"임반")</f>
        <v>62-0임반</v>
      </c>
      <c r="E182" s="1946"/>
      <c r="F182" s="1946" t="str">
        <f>CONCATENATE('6-3표준조사 3'!L304,"소반")</f>
        <v>14-0소반</v>
      </c>
      <c r="G182" s="1946"/>
      <c r="H182" s="1947">
        <f>'6-3표준조사 3'!Q304</f>
        <v>0</v>
      </c>
      <c r="I182" s="1947"/>
      <c r="J182" s="50"/>
      <c r="K182" s="51" t="s">
        <v>500</v>
      </c>
      <c r="L182" s="1948" t="str">
        <f>+'6-3표준조사 3'!R304</f>
        <v>모두베기</v>
      </c>
      <c r="M182" s="1949"/>
      <c r="N182" s="49">
        <f t="shared" ref="N182:N225" si="4">IF(H$182&gt;0,5,)</f>
        <v>0</v>
      </c>
    </row>
    <row r="183" spans="1:14" ht="21.75" customHeight="1">
      <c r="A183" s="400">
        <f>IF(H182&gt;0,1,)</f>
        <v>0</v>
      </c>
      <c r="B183" s="1961" t="s">
        <v>501</v>
      </c>
      <c r="C183" s="1962"/>
      <c r="D183" s="1963" t="s">
        <v>502</v>
      </c>
      <c r="E183" s="1962"/>
      <c r="F183" s="1964" t="s">
        <v>503</v>
      </c>
      <c r="G183" s="1965"/>
      <c r="H183" s="1964" t="s">
        <v>504</v>
      </c>
      <c r="I183" s="1965"/>
      <c r="J183" s="1963" t="s">
        <v>505</v>
      </c>
      <c r="K183" s="1962"/>
      <c r="L183" s="1966" t="s">
        <v>775</v>
      </c>
      <c r="M183" s="1952"/>
      <c r="N183" s="49">
        <f t="shared" si="4"/>
        <v>0</v>
      </c>
    </row>
    <row r="184" spans="1:14" ht="21.75" customHeight="1">
      <c r="A184" s="400">
        <f>IF(H182&gt;0,1,)</f>
        <v>0</v>
      </c>
      <c r="B184" s="52"/>
      <c r="C184" s="53" t="s">
        <v>506</v>
      </c>
      <c r="D184" s="54"/>
      <c r="E184" s="55" t="s">
        <v>507</v>
      </c>
      <c r="F184" s="54"/>
      <c r="G184" s="55" t="s">
        <v>507</v>
      </c>
      <c r="H184" s="54"/>
      <c r="I184" s="55" t="s">
        <v>507</v>
      </c>
      <c r="J184" s="56"/>
      <c r="K184" s="55" t="s">
        <v>508</v>
      </c>
      <c r="L184" s="1967"/>
      <c r="M184" s="1953"/>
      <c r="N184" s="49">
        <f t="shared" si="4"/>
        <v>0</v>
      </c>
    </row>
    <row r="185" spans="1:14" ht="21.75" hidden="1" customHeight="1">
      <c r="A185" s="400">
        <f>IF('6-3표준조사 3'!R304="둘레베기",1,)</f>
        <v>0</v>
      </c>
      <c r="B185" s="1954" t="s">
        <v>506</v>
      </c>
      <c r="C185" s="57" t="s">
        <v>538</v>
      </c>
      <c r="D185" s="60"/>
      <c r="E185" s="59"/>
      <c r="F185" s="60"/>
      <c r="G185" s="59"/>
      <c r="H185" s="60"/>
      <c r="I185" s="59"/>
      <c r="J185" s="61"/>
      <c r="K185" s="62"/>
      <c r="L185" s="102"/>
      <c r="M185" s="64">
        <f>M186</f>
        <v>0</v>
      </c>
      <c r="N185" s="49">
        <f t="shared" si="4"/>
        <v>0</v>
      </c>
    </row>
    <row r="186" spans="1:14" ht="21.75" hidden="1" customHeight="1">
      <c r="A186" s="400">
        <f>IF('6-3표준조사 3'!R304="둘레베기",1,)</f>
        <v>0</v>
      </c>
      <c r="B186" s="1955"/>
      <c r="C186" s="65" t="s">
        <v>760</v>
      </c>
      <c r="D186" s="103"/>
      <c r="E186" s="67"/>
      <c r="F186" s="68"/>
      <c r="G186" s="67"/>
      <c r="H186" s="68"/>
      <c r="I186" s="67"/>
      <c r="J186" s="69"/>
      <c r="K186" s="70"/>
      <c r="L186" s="71">
        <f>J225/100</f>
        <v>0</v>
      </c>
      <c r="M186" s="72">
        <f>ROUNDDOWN((H187*J187)+(H187*J187*L186),)</f>
        <v>0</v>
      </c>
      <c r="N186" s="49">
        <f t="shared" si="4"/>
        <v>0</v>
      </c>
    </row>
    <row r="187" spans="1:14" ht="21.75" hidden="1" customHeight="1">
      <c r="A187" s="400">
        <f>IF('6-3표준조사 3'!R304="둘레베기",1,)</f>
        <v>0</v>
      </c>
      <c r="B187" s="1955"/>
      <c r="C187" s="65" t="s">
        <v>761</v>
      </c>
      <c r="D187" s="103">
        <f>IF(A187&gt;0,D216,)</f>
        <v>0</v>
      </c>
      <c r="E187" s="67" t="s">
        <v>510</v>
      </c>
      <c r="F187" s="68">
        <v>0.18</v>
      </c>
      <c r="G187" s="67" t="s">
        <v>511</v>
      </c>
      <c r="H187" s="68">
        <f>ROUND(D187/100*F187,2)</f>
        <v>0</v>
      </c>
      <c r="I187" s="67" t="s">
        <v>509</v>
      </c>
      <c r="J187" s="69">
        <f>'7-1 단가조사'!L7</f>
        <v>172068</v>
      </c>
      <c r="K187" s="70" t="s">
        <v>539</v>
      </c>
      <c r="L187" s="71"/>
      <c r="M187" s="72"/>
      <c r="N187" s="49">
        <f t="shared" si="4"/>
        <v>0</v>
      </c>
    </row>
    <row r="188" spans="1:14" ht="21.75" hidden="1" customHeight="1">
      <c r="A188" s="400">
        <f>IF('6-3표준조사 3'!R304="줄베기",1,)</f>
        <v>0</v>
      </c>
      <c r="B188" s="1955"/>
      <c r="C188" s="57" t="s">
        <v>540</v>
      </c>
      <c r="D188" s="60"/>
      <c r="E188" s="59"/>
      <c r="F188" s="60"/>
      <c r="G188" s="59"/>
      <c r="H188" s="60"/>
      <c r="I188" s="59"/>
      <c r="J188" s="61"/>
      <c r="K188" s="62"/>
      <c r="L188" s="104"/>
      <c r="M188" s="64">
        <f>SUM(M189+M192+M195)</f>
        <v>0</v>
      </c>
      <c r="N188" s="49">
        <f t="shared" si="4"/>
        <v>0</v>
      </c>
    </row>
    <row r="189" spans="1:14" ht="21.75" hidden="1" customHeight="1">
      <c r="A189" s="400">
        <f>IF('6-3표준조사 3'!R304="줄베기",1,)</f>
        <v>0</v>
      </c>
      <c r="B189" s="1955"/>
      <c r="C189" s="65" t="s">
        <v>760</v>
      </c>
      <c r="D189" s="66"/>
      <c r="E189" s="67"/>
      <c r="F189" s="68"/>
      <c r="G189" s="67"/>
      <c r="H189" s="68"/>
      <c r="I189" s="67"/>
      <c r="J189" s="69"/>
      <c r="K189" s="70"/>
      <c r="L189" s="71">
        <f>K225/100</f>
        <v>0</v>
      </c>
      <c r="M189" s="72">
        <f>ROUNDDOWN((M190+M191)+((M190+M191)*L189),0)</f>
        <v>0</v>
      </c>
      <c r="N189" s="49">
        <f t="shared" si="4"/>
        <v>0</v>
      </c>
    </row>
    <row r="190" spans="1:14" ht="21.75" hidden="1" customHeight="1">
      <c r="A190" s="400">
        <f>IF('6-3표준조사 3'!R304="줄베기",1,)</f>
        <v>0</v>
      </c>
      <c r="B190" s="1955"/>
      <c r="C190" s="65" t="s">
        <v>762</v>
      </c>
      <c r="D190" s="66">
        <f>IF(A190&gt;0,D216,)</f>
        <v>0</v>
      </c>
      <c r="E190" s="67" t="s">
        <v>510</v>
      </c>
      <c r="F190" s="68">
        <v>7.0000000000000007E-2</v>
      </c>
      <c r="G190" s="67" t="s">
        <v>511</v>
      </c>
      <c r="H190" s="68">
        <f>ROUND(D190/100*F190,2)</f>
        <v>0</v>
      </c>
      <c r="I190" s="67" t="s">
        <v>509</v>
      </c>
      <c r="J190" s="69">
        <f>'7-1 단가조사'!L7</f>
        <v>172068</v>
      </c>
      <c r="K190" s="70" t="s">
        <v>539</v>
      </c>
      <c r="L190" s="71"/>
      <c r="M190" s="72">
        <f>ROUNDDOWN(H190*J190,)</f>
        <v>0</v>
      </c>
      <c r="N190" s="49">
        <f t="shared" si="4"/>
        <v>0</v>
      </c>
    </row>
    <row r="191" spans="1:14" ht="21.75" hidden="1" customHeight="1">
      <c r="A191" s="400">
        <f>IF('6-3표준조사 3'!R304="줄베기",1,)</f>
        <v>0</v>
      </c>
      <c r="B191" s="1955"/>
      <c r="C191" s="65" t="s">
        <v>763</v>
      </c>
      <c r="D191" s="75">
        <f>IF(A191&gt;0,1,)</f>
        <v>0</v>
      </c>
      <c r="E191" s="67" t="s">
        <v>406</v>
      </c>
      <c r="F191" s="68">
        <f>IF(D216&lt;=1500,$Q$8,IF(D216&gt;2999,$Q$10,$Q$9))</f>
        <v>1.5</v>
      </c>
      <c r="G191" s="67" t="s">
        <v>541</v>
      </c>
      <c r="H191" s="68">
        <f>ROUND(D191*F191,2)</f>
        <v>0</v>
      </c>
      <c r="I191" s="67" t="s">
        <v>509</v>
      </c>
      <c r="J191" s="69">
        <f>'7-1 단가조사'!L6</f>
        <v>226112</v>
      </c>
      <c r="K191" s="70" t="s">
        <v>542</v>
      </c>
      <c r="L191" s="71"/>
      <c r="M191" s="72">
        <f>ROUNDDOWN(H191*J191,)</f>
        <v>0</v>
      </c>
      <c r="N191" s="49">
        <f t="shared" si="4"/>
        <v>0</v>
      </c>
    </row>
    <row r="192" spans="1:14" ht="21.75" hidden="1" customHeight="1">
      <c r="A192" s="400">
        <f>IF('6-3표준조사 3'!R304="줄베기",1,)</f>
        <v>0</v>
      </c>
      <c r="B192" s="1955"/>
      <c r="C192" s="65" t="s">
        <v>764</v>
      </c>
      <c r="D192" s="66"/>
      <c r="E192" s="67"/>
      <c r="F192" s="68"/>
      <c r="G192" s="67"/>
      <c r="H192" s="68"/>
      <c r="I192" s="67"/>
      <c r="J192" s="69"/>
      <c r="K192" s="70"/>
      <c r="L192" s="73"/>
      <c r="M192" s="72">
        <f>M193+M194</f>
        <v>0</v>
      </c>
      <c r="N192" s="49">
        <f t="shared" si="4"/>
        <v>0</v>
      </c>
    </row>
    <row r="193" spans="1:14" ht="21.75" hidden="1" customHeight="1">
      <c r="A193" s="400">
        <f>IF('6-3표준조사 3'!R304="줄베기",1,)</f>
        <v>0</v>
      </c>
      <c r="B193" s="1955"/>
      <c r="C193" s="65" t="s">
        <v>765</v>
      </c>
      <c r="D193" s="75">
        <f>H191</f>
        <v>0</v>
      </c>
      <c r="E193" s="67" t="s">
        <v>541</v>
      </c>
      <c r="F193" s="68">
        <v>5</v>
      </c>
      <c r="G193" s="67" t="s">
        <v>512</v>
      </c>
      <c r="H193" s="68">
        <f>ROUND(D193*F193,2)</f>
        <v>0</v>
      </c>
      <c r="I193" s="67" t="s">
        <v>513</v>
      </c>
      <c r="J193" s="69">
        <f>'7-1 단가조사'!L11</f>
        <v>1720</v>
      </c>
      <c r="K193" s="70" t="s">
        <v>543</v>
      </c>
      <c r="L193" s="73"/>
      <c r="M193" s="72">
        <f>ROUNDDOWN(H193*J193,)</f>
        <v>0</v>
      </c>
      <c r="N193" s="49">
        <f t="shared" si="4"/>
        <v>0</v>
      </c>
    </row>
    <row r="194" spans="1:14" ht="21.75" hidden="1" customHeight="1">
      <c r="A194" s="400">
        <f>IF('6-3표준조사 3'!R304="줄베기",1,)</f>
        <v>0</v>
      </c>
      <c r="B194" s="1955"/>
      <c r="C194" s="65" t="s">
        <v>766</v>
      </c>
      <c r="D194" s="66">
        <f>M193</f>
        <v>0</v>
      </c>
      <c r="E194" s="67" t="s">
        <v>545</v>
      </c>
      <c r="F194" s="68">
        <v>0.1</v>
      </c>
      <c r="G194" s="67" t="s">
        <v>546</v>
      </c>
      <c r="H194" s="68"/>
      <c r="I194" s="67"/>
      <c r="J194" s="69"/>
      <c r="K194" s="70"/>
      <c r="L194" s="73"/>
      <c r="M194" s="72">
        <f>ROUNDDOWN(D194*F194,)</f>
        <v>0</v>
      </c>
      <c r="N194" s="49">
        <f t="shared" si="4"/>
        <v>0</v>
      </c>
    </row>
    <row r="195" spans="1:14" ht="21.75" hidden="1" customHeight="1">
      <c r="A195" s="400">
        <f>IF('6-3표준조사 3'!R304="줄베기",1,)</f>
        <v>0</v>
      </c>
      <c r="B195" s="1955"/>
      <c r="C195" s="105" t="s">
        <v>767</v>
      </c>
      <c r="D195" s="106">
        <f>D193</f>
        <v>0</v>
      </c>
      <c r="E195" s="107" t="s">
        <v>547</v>
      </c>
      <c r="F195" s="108">
        <v>8.3999999999999995E-3</v>
      </c>
      <c r="G195" s="107" t="s">
        <v>548</v>
      </c>
      <c r="H195" s="109"/>
      <c r="I195" s="107"/>
      <c r="J195" s="110">
        <f>'7-1 단가조사'!L14</f>
        <v>610000</v>
      </c>
      <c r="K195" s="111" t="s">
        <v>544</v>
      </c>
      <c r="L195" s="112"/>
      <c r="M195" s="113">
        <f>ROUNDDOWN(D195*F195*J195,)</f>
        <v>0</v>
      </c>
      <c r="N195" s="49">
        <f t="shared" si="4"/>
        <v>0</v>
      </c>
    </row>
    <row r="196" spans="1:14" ht="21.75" customHeight="1">
      <c r="A196" s="400">
        <f>IF('6-3표준조사 3'!R304="모두베기",1,)</f>
        <v>1</v>
      </c>
      <c r="B196" s="1955"/>
      <c r="C196" s="57" t="s">
        <v>549</v>
      </c>
      <c r="D196" s="58"/>
      <c r="E196" s="59"/>
      <c r="F196" s="60"/>
      <c r="G196" s="59"/>
      <c r="H196" s="60"/>
      <c r="I196" s="59"/>
      <c r="J196" s="61"/>
      <c r="K196" s="62"/>
      <c r="L196" s="63"/>
      <c r="M196" s="64">
        <f>M197+M202+M205</f>
        <v>1260008</v>
      </c>
      <c r="N196" s="49">
        <f t="shared" si="4"/>
        <v>0</v>
      </c>
    </row>
    <row r="197" spans="1:14" ht="21.75" customHeight="1">
      <c r="A197" s="400">
        <f>IF('6-3표준조사 3'!R304="모두베기",1,)</f>
        <v>1</v>
      </c>
      <c r="B197" s="1955"/>
      <c r="C197" s="65" t="s">
        <v>760</v>
      </c>
      <c r="D197" s="66"/>
      <c r="E197" s="67"/>
      <c r="F197" s="68"/>
      <c r="G197" s="67"/>
      <c r="H197" s="68"/>
      <c r="I197" s="67"/>
      <c r="J197" s="69"/>
      <c r="K197" s="70"/>
      <c r="L197" s="71">
        <f>L225/100</f>
        <v>0.05</v>
      </c>
      <c r="M197" s="72">
        <f>M198+M199+M200+M201</f>
        <v>1187088</v>
      </c>
      <c r="N197" s="49">
        <f t="shared" si="4"/>
        <v>0</v>
      </c>
    </row>
    <row r="198" spans="1:14" ht="21.75" customHeight="1">
      <c r="A198" s="400">
        <f>IF('6-3표준조사 3'!R304="모두베기",1,)</f>
        <v>1</v>
      </c>
      <c r="B198" s="1955"/>
      <c r="C198" s="65" t="s">
        <v>762</v>
      </c>
      <c r="D198" s="1433"/>
      <c r="E198" s="67" t="s">
        <v>510</v>
      </c>
      <c r="F198" s="68">
        <v>7.0000000000000007E-2</v>
      </c>
      <c r="G198" s="67" t="s">
        <v>511</v>
      </c>
      <c r="H198" s="68">
        <f>ROUND(D198/100*F198,2)</f>
        <v>0</v>
      </c>
      <c r="I198" s="67" t="s">
        <v>509</v>
      </c>
      <c r="J198" s="69">
        <f>'7-1 단가조사'!L7</f>
        <v>172068</v>
      </c>
      <c r="K198" s="70" t="s">
        <v>539</v>
      </c>
      <c r="L198" s="73"/>
      <c r="M198" s="72">
        <f>ROUNDDOWN(ROUND((H198+(H198*(L197))),2)*J198,0)</f>
        <v>0</v>
      </c>
      <c r="N198" s="49">
        <f t="shared" si="4"/>
        <v>0</v>
      </c>
    </row>
    <row r="199" spans="1:14" ht="21.75" customHeight="1">
      <c r="A199" s="400">
        <f>IF('6-3표준조사 3'!R304="모두베기",1,)</f>
        <v>1</v>
      </c>
      <c r="B199" s="1955"/>
      <c r="C199" s="74" t="s">
        <v>965</v>
      </c>
      <c r="D199" s="75">
        <f>IF(A199&gt;0,IF(D218="당해 년도",1,),)</f>
        <v>0</v>
      </c>
      <c r="E199" s="67" t="s">
        <v>406</v>
      </c>
      <c r="F199" s="68">
        <v>3.5</v>
      </c>
      <c r="G199" s="67" t="s">
        <v>541</v>
      </c>
      <c r="H199" s="68">
        <f>ROUND(D199*F199,2)</f>
        <v>0</v>
      </c>
      <c r="I199" s="67" t="s">
        <v>509</v>
      </c>
      <c r="J199" s="69">
        <f>'7-1 단가조사'!L6</f>
        <v>226112</v>
      </c>
      <c r="K199" s="70" t="s">
        <v>542</v>
      </c>
      <c r="L199" s="73"/>
      <c r="M199" s="72">
        <f>ROUNDDOWN(ROUND((H199+(H199*(L197))),2)*J199,0)</f>
        <v>0</v>
      </c>
      <c r="N199" s="49">
        <f t="shared" si="4"/>
        <v>0</v>
      </c>
    </row>
    <row r="200" spans="1:14" ht="21.75" customHeight="1">
      <c r="A200" s="400">
        <f>IF('6-3표준조사 3'!R304="모두베기",1,)</f>
        <v>1</v>
      </c>
      <c r="B200" s="1955"/>
      <c r="C200" s="74" t="s">
        <v>966</v>
      </c>
      <c r="D200" s="75">
        <f>IF(A200&gt;0,IF(D218="2년차",1,),)</f>
        <v>0</v>
      </c>
      <c r="E200" s="67" t="s">
        <v>406</v>
      </c>
      <c r="F200" s="68">
        <v>4</v>
      </c>
      <c r="G200" s="67" t="s">
        <v>541</v>
      </c>
      <c r="H200" s="68">
        <f>ROUND(D200*F200,2)</f>
        <v>0</v>
      </c>
      <c r="I200" s="67" t="s">
        <v>509</v>
      </c>
      <c r="J200" s="69">
        <f>'7-1 단가조사'!L6</f>
        <v>226112</v>
      </c>
      <c r="K200" s="70" t="s">
        <v>542</v>
      </c>
      <c r="L200" s="73"/>
      <c r="M200" s="72">
        <f>ROUNDDOWN(ROUND((H200+(H200*(L197))),2)*J200,0)</f>
        <v>0</v>
      </c>
      <c r="N200" s="49">
        <f t="shared" si="4"/>
        <v>0</v>
      </c>
    </row>
    <row r="201" spans="1:14" ht="21.75" customHeight="1">
      <c r="A201" s="400">
        <f>IF('6-3표준조사 3'!R304="모두베기",1,)</f>
        <v>1</v>
      </c>
      <c r="B201" s="1955"/>
      <c r="C201" s="74" t="s">
        <v>967</v>
      </c>
      <c r="D201" s="75">
        <f>IF(A201&gt;0,IF(D218="3년차 이상",1,),)</f>
        <v>1</v>
      </c>
      <c r="E201" s="67" t="s">
        <v>406</v>
      </c>
      <c r="F201" s="68">
        <v>5</v>
      </c>
      <c r="G201" s="67" t="s">
        <v>541</v>
      </c>
      <c r="H201" s="68">
        <f>ROUND(D201*F201,2)</f>
        <v>5</v>
      </c>
      <c r="I201" s="67" t="s">
        <v>509</v>
      </c>
      <c r="J201" s="69">
        <f>'7-1 단가조사'!L6</f>
        <v>226112</v>
      </c>
      <c r="K201" s="70" t="s">
        <v>542</v>
      </c>
      <c r="L201" s="73"/>
      <c r="M201" s="72">
        <f>ROUNDDOWN(ROUND((H201+(H201*(L197))),2)*J201,0)</f>
        <v>1187088</v>
      </c>
      <c r="N201" s="49">
        <f t="shared" si="4"/>
        <v>0</v>
      </c>
    </row>
    <row r="202" spans="1:14" ht="21.75" customHeight="1">
      <c r="A202" s="400">
        <f>IF('6-3표준조사 3'!R304="모두베기",1,)</f>
        <v>1</v>
      </c>
      <c r="B202" s="1955"/>
      <c r="C202" s="65" t="s">
        <v>764</v>
      </c>
      <c r="D202" s="66"/>
      <c r="E202" s="67"/>
      <c r="F202" s="68"/>
      <c r="G202" s="67"/>
      <c r="H202" s="68"/>
      <c r="I202" s="67"/>
      <c r="J202" s="69"/>
      <c r="K202" s="70"/>
      <c r="L202" s="73"/>
      <c r="M202" s="72">
        <f>M203+M204</f>
        <v>47300</v>
      </c>
      <c r="N202" s="49">
        <f t="shared" si="4"/>
        <v>0</v>
      </c>
    </row>
    <row r="203" spans="1:14" ht="21.75" customHeight="1">
      <c r="A203" s="400">
        <f>IF('6-3표준조사 3'!R304="모두베기",1,)</f>
        <v>1</v>
      </c>
      <c r="B203" s="1955"/>
      <c r="C203" s="65" t="s">
        <v>765</v>
      </c>
      <c r="D203" s="75">
        <f>(H199+H200+H201)</f>
        <v>5</v>
      </c>
      <c r="E203" s="67" t="s">
        <v>541</v>
      </c>
      <c r="F203" s="68">
        <v>5</v>
      </c>
      <c r="G203" s="67" t="s">
        <v>512</v>
      </c>
      <c r="H203" s="68">
        <f>ROUND(D203*F203,2)</f>
        <v>25</v>
      </c>
      <c r="I203" s="67" t="s">
        <v>513</v>
      </c>
      <c r="J203" s="69">
        <f>'7-1 단가조사'!L11</f>
        <v>1720</v>
      </c>
      <c r="K203" s="70" t="s">
        <v>543</v>
      </c>
      <c r="L203" s="73"/>
      <c r="M203" s="72">
        <f>ROUNDDOWN(H203*J203,)</f>
        <v>43000</v>
      </c>
      <c r="N203" s="49">
        <f t="shared" si="4"/>
        <v>0</v>
      </c>
    </row>
    <row r="204" spans="1:14" ht="21.75" customHeight="1">
      <c r="A204" s="400">
        <f>IF('6-3표준조사 3'!R304="모두베기",1,)</f>
        <v>1</v>
      </c>
      <c r="B204" s="1955"/>
      <c r="C204" s="65" t="s">
        <v>766</v>
      </c>
      <c r="D204" s="66">
        <f>M203</f>
        <v>43000</v>
      </c>
      <c r="E204" s="67" t="s">
        <v>545</v>
      </c>
      <c r="F204" s="68">
        <v>0.1</v>
      </c>
      <c r="G204" s="67" t="s">
        <v>546</v>
      </c>
      <c r="H204" s="68"/>
      <c r="I204" s="67"/>
      <c r="J204" s="69"/>
      <c r="K204" s="70"/>
      <c r="L204" s="73"/>
      <c r="M204" s="72">
        <f>ROUNDDOWN(D204*F204,)</f>
        <v>4300</v>
      </c>
      <c r="N204" s="49">
        <f t="shared" si="4"/>
        <v>0</v>
      </c>
    </row>
    <row r="205" spans="1:14" ht="21.75" customHeight="1">
      <c r="A205" s="400">
        <f>IF('6-3표준조사 3'!R304="모두베기",1,)</f>
        <v>1</v>
      </c>
      <c r="B205" s="1955"/>
      <c r="C205" s="76" t="s">
        <v>767</v>
      </c>
      <c r="D205" s="77">
        <f>D203</f>
        <v>5</v>
      </c>
      <c r="E205" s="78" t="s">
        <v>547</v>
      </c>
      <c r="F205" s="79">
        <v>8.3999999999999995E-3</v>
      </c>
      <c r="G205" s="78" t="s">
        <v>548</v>
      </c>
      <c r="H205" s="80"/>
      <c r="I205" s="78"/>
      <c r="J205" s="81">
        <f>'7-1 단가조사'!L14</f>
        <v>610000</v>
      </c>
      <c r="K205" s="82" t="s">
        <v>544</v>
      </c>
      <c r="L205" s="83"/>
      <c r="M205" s="84">
        <f>ROUNDDOWN(D205*F205*J205,)</f>
        <v>25620</v>
      </c>
      <c r="N205" s="49">
        <f t="shared" si="4"/>
        <v>0</v>
      </c>
    </row>
    <row r="206" spans="1:14" ht="21.75" hidden="1" customHeight="1">
      <c r="A206" s="400">
        <f>IF('6-3표준조사 3'!R304="맹아제거",1,)</f>
        <v>0</v>
      </c>
      <c r="B206" s="1955"/>
      <c r="C206" s="57" t="s">
        <v>550</v>
      </c>
      <c r="D206" s="60"/>
      <c r="E206" s="59"/>
      <c r="F206" s="60"/>
      <c r="G206" s="59"/>
      <c r="H206" s="60"/>
      <c r="I206" s="59"/>
      <c r="J206" s="61"/>
      <c r="K206" s="62"/>
      <c r="L206" s="102"/>
      <c r="M206" s="64">
        <f>M207</f>
        <v>0</v>
      </c>
      <c r="N206" s="49">
        <f t="shared" si="4"/>
        <v>0</v>
      </c>
    </row>
    <row r="207" spans="1:14" ht="21.75" hidden="1" customHeight="1">
      <c r="A207" s="400">
        <f>IF('6-3표준조사 3'!R304="맹아제거",1,)</f>
        <v>0</v>
      </c>
      <c r="B207" s="1955"/>
      <c r="C207" s="65" t="s">
        <v>760</v>
      </c>
      <c r="D207" s="103"/>
      <c r="E207" s="67"/>
      <c r="F207" s="68"/>
      <c r="G207" s="67"/>
      <c r="H207" s="68"/>
      <c r="I207" s="67"/>
      <c r="J207" s="69"/>
      <c r="K207" s="70"/>
      <c r="L207" s="71">
        <f>M225/100</f>
        <v>0</v>
      </c>
      <c r="M207" s="72">
        <f>ROUNDDOWN((H208*J208)+(H208*J208*L207),)</f>
        <v>0</v>
      </c>
      <c r="N207" s="49">
        <f t="shared" si="4"/>
        <v>0</v>
      </c>
    </row>
    <row r="208" spans="1:14" ht="21.75" hidden="1" customHeight="1">
      <c r="A208" s="400">
        <f>IF('6-3표준조사 3'!R304="맹아제거",1,)</f>
        <v>0</v>
      </c>
      <c r="B208" s="1955"/>
      <c r="C208" s="65" t="s">
        <v>768</v>
      </c>
      <c r="D208" s="103">
        <v>0</v>
      </c>
      <c r="E208" s="67" t="s">
        <v>510</v>
      </c>
      <c r="F208" s="68">
        <v>0.2</v>
      </c>
      <c r="G208" s="67" t="s">
        <v>511</v>
      </c>
      <c r="H208" s="68">
        <f>ROUND(D208/100*F208,2)</f>
        <v>0</v>
      </c>
      <c r="I208" s="67" t="s">
        <v>509</v>
      </c>
      <c r="J208" s="69">
        <f>'7-1 단가조사'!L7</f>
        <v>172068</v>
      </c>
      <c r="K208" s="70" t="s">
        <v>539</v>
      </c>
      <c r="L208" s="71">
        <f>M225/100</f>
        <v>0</v>
      </c>
      <c r="M208" s="72"/>
      <c r="N208" s="49">
        <f t="shared" si="4"/>
        <v>0</v>
      </c>
    </row>
    <row r="209" spans="1:14" ht="21.75" customHeight="1">
      <c r="A209" s="400">
        <f>IF(H182&gt;0,1,)</f>
        <v>0</v>
      </c>
      <c r="B209" s="1954" t="s">
        <v>514</v>
      </c>
      <c r="C209" s="57" t="s">
        <v>551</v>
      </c>
      <c r="D209" s="60"/>
      <c r="E209" s="59"/>
      <c r="F209" s="60"/>
      <c r="G209" s="59"/>
      <c r="H209" s="60"/>
      <c r="I209" s="59"/>
      <c r="J209" s="61"/>
      <c r="K209" s="62"/>
      <c r="L209" s="63"/>
      <c r="M209" s="64">
        <f>SUM(M210,M212,M213)</f>
        <v>1260008</v>
      </c>
      <c r="N209" s="49">
        <f t="shared" si="4"/>
        <v>0</v>
      </c>
    </row>
    <row r="210" spans="1:14" ht="21.75" customHeight="1">
      <c r="A210" s="400">
        <f>IF(H182&gt;0,1,)</f>
        <v>0</v>
      </c>
      <c r="B210" s="1956"/>
      <c r="C210" s="65" t="s">
        <v>769</v>
      </c>
      <c r="D210" s="68"/>
      <c r="E210" s="67"/>
      <c r="F210" s="68"/>
      <c r="G210" s="67"/>
      <c r="H210" s="68"/>
      <c r="I210" s="67"/>
      <c r="J210" s="69"/>
      <c r="K210" s="70"/>
      <c r="L210" s="73"/>
      <c r="M210" s="72">
        <f>M211</f>
        <v>1187088</v>
      </c>
      <c r="N210" s="49">
        <f t="shared" si="4"/>
        <v>0</v>
      </c>
    </row>
    <row r="211" spans="1:14" ht="21.75" customHeight="1">
      <c r="A211" s="400">
        <f>IF(H182&gt;0,1,)</f>
        <v>0</v>
      </c>
      <c r="B211" s="1956"/>
      <c r="C211" s="65" t="s">
        <v>770</v>
      </c>
      <c r="D211" s="68"/>
      <c r="E211" s="67"/>
      <c r="F211" s="68"/>
      <c r="G211" s="67"/>
      <c r="H211" s="68"/>
      <c r="I211" s="67"/>
      <c r="J211" s="69"/>
      <c r="K211" s="70"/>
      <c r="L211" s="73"/>
      <c r="M211" s="72">
        <f>M186+M189+M197+M207</f>
        <v>1187088</v>
      </c>
      <c r="N211" s="49">
        <f t="shared" si="4"/>
        <v>0</v>
      </c>
    </row>
    <row r="212" spans="1:14" ht="21.75" customHeight="1">
      <c r="A212" s="400">
        <f>IF(H182&gt;0,1,)</f>
        <v>0</v>
      </c>
      <c r="B212" s="1956"/>
      <c r="C212" s="65" t="s">
        <v>771</v>
      </c>
      <c r="D212" s="68"/>
      <c r="E212" s="67"/>
      <c r="F212" s="68"/>
      <c r="G212" s="67"/>
      <c r="H212" s="68"/>
      <c r="I212" s="67"/>
      <c r="J212" s="69"/>
      <c r="K212" s="70"/>
      <c r="L212" s="73"/>
      <c r="M212" s="72">
        <f>M192+M202</f>
        <v>47300</v>
      </c>
      <c r="N212" s="49">
        <f t="shared" si="4"/>
        <v>0</v>
      </c>
    </row>
    <row r="213" spans="1:14" ht="21.75" customHeight="1" thickBot="1">
      <c r="A213" s="400">
        <f>IF(H182&gt;0,1,)</f>
        <v>0</v>
      </c>
      <c r="B213" s="1957"/>
      <c r="C213" s="76" t="s">
        <v>772</v>
      </c>
      <c r="D213" s="85"/>
      <c r="E213" s="86"/>
      <c r="F213" s="85"/>
      <c r="G213" s="86"/>
      <c r="H213" s="85"/>
      <c r="I213" s="86"/>
      <c r="J213" s="87"/>
      <c r="K213" s="88"/>
      <c r="L213" s="89"/>
      <c r="M213" s="90">
        <f>M195+M205</f>
        <v>25620</v>
      </c>
      <c r="N213" s="49">
        <f t="shared" si="4"/>
        <v>0</v>
      </c>
    </row>
    <row r="214" spans="1:14" ht="21.75" customHeight="1">
      <c r="A214" s="400">
        <f>IF(H182&gt;0,1,)</f>
        <v>0</v>
      </c>
      <c r="B214" s="1958" t="s">
        <v>515</v>
      </c>
      <c r="C214" s="1958"/>
      <c r="D214" s="1958"/>
      <c r="E214" s="1958"/>
      <c r="F214" s="1958"/>
      <c r="G214" s="1958"/>
      <c r="H214" s="1958"/>
      <c r="I214" s="1958"/>
      <c r="J214" s="1958"/>
      <c r="K214" s="1958"/>
      <c r="L214" s="1958"/>
      <c r="M214" s="1958"/>
      <c r="N214" s="49">
        <f t="shared" si="4"/>
        <v>0</v>
      </c>
    </row>
    <row r="215" spans="1:14" ht="21.75" customHeight="1">
      <c r="A215" s="400">
        <f>IF(H182&gt;0,1,)</f>
        <v>0</v>
      </c>
      <c r="B215" s="1959" t="s">
        <v>516</v>
      </c>
      <c r="C215" s="1959"/>
      <c r="D215" s="1959"/>
      <c r="E215" s="1959"/>
      <c r="F215" s="1959"/>
      <c r="G215" s="1959"/>
      <c r="H215" s="1959"/>
      <c r="I215" s="1959"/>
      <c r="J215" s="1959"/>
      <c r="K215" s="1959"/>
      <c r="L215" s="1959"/>
      <c r="M215" s="1959"/>
      <c r="N215" s="49">
        <f t="shared" si="4"/>
        <v>0</v>
      </c>
    </row>
    <row r="216" spans="1:14" ht="21.75" customHeight="1">
      <c r="A216" s="400">
        <f>IF(H182&gt;0,1,)</f>
        <v>0</v>
      </c>
      <c r="B216" s="91" t="s">
        <v>517</v>
      </c>
      <c r="C216" s="92" t="s">
        <v>1025</v>
      </c>
      <c r="D216" s="439">
        <f>'6-3표준조사 3'!Q310</f>
        <v>0</v>
      </c>
      <c r="E216" s="91" t="s">
        <v>510</v>
      </c>
      <c r="F216" s="633"/>
      <c r="G216" s="91"/>
      <c r="H216" s="94"/>
      <c r="I216" s="95"/>
      <c r="J216" s="95"/>
      <c r="K216" s="95"/>
      <c r="L216" s="96"/>
      <c r="M216" s="95"/>
      <c r="N216" s="49">
        <f t="shared" si="4"/>
        <v>0</v>
      </c>
    </row>
    <row r="217" spans="1:14" ht="21.75" hidden="1" customHeight="1">
      <c r="B217" s="91" t="s">
        <v>518</v>
      </c>
      <c r="C217" s="92" t="s">
        <v>759</v>
      </c>
      <c r="D217" s="1960">
        <f>'6-3표준조사 3'!S310</f>
        <v>0</v>
      </c>
      <c r="E217" s="1960"/>
      <c r="F217" s="633"/>
      <c r="G217" s="91"/>
      <c r="H217" s="94"/>
      <c r="I217" s="95"/>
      <c r="J217" s="95"/>
      <c r="K217" s="95"/>
      <c r="L217" s="96"/>
      <c r="M217" s="95"/>
      <c r="N217" s="49">
        <f t="shared" si="4"/>
        <v>0</v>
      </c>
    </row>
    <row r="218" spans="1:14" ht="21.75" hidden="1" customHeight="1">
      <c r="B218" s="91" t="s">
        <v>517</v>
      </c>
      <c r="C218" s="92" t="s">
        <v>962</v>
      </c>
      <c r="D218" s="1968" t="str">
        <f>'6-3표준조사 3'!R306</f>
        <v>3년차 이상</v>
      </c>
      <c r="E218" s="1968"/>
      <c r="F218" s="97"/>
      <c r="G218" s="97"/>
      <c r="H218" s="94"/>
      <c r="I218" s="95"/>
      <c r="J218" s="95"/>
      <c r="K218" s="95"/>
      <c r="L218" s="96"/>
      <c r="M218" s="95"/>
      <c r="N218" s="49">
        <f t="shared" si="4"/>
        <v>0</v>
      </c>
    </row>
    <row r="219" spans="1:14" ht="21.75" customHeight="1">
      <c r="A219" s="400">
        <f>IF(H182&gt;0,1,)</f>
        <v>0</v>
      </c>
      <c r="B219" s="1959" t="s">
        <v>773</v>
      </c>
      <c r="C219" s="1959"/>
      <c r="D219" s="1959"/>
      <c r="E219" s="1959"/>
      <c r="F219" s="1959"/>
      <c r="G219" s="1959"/>
      <c r="H219" s="1959"/>
      <c r="I219" s="1959"/>
      <c r="J219" s="1959"/>
      <c r="K219" s="1959"/>
      <c r="L219" s="1959"/>
      <c r="M219" s="1959"/>
      <c r="N219" s="49">
        <f t="shared" si="4"/>
        <v>0</v>
      </c>
    </row>
    <row r="220" spans="1:14" ht="21.75" customHeight="1">
      <c r="A220" s="400">
        <f>IF(H182&gt;0,1,)</f>
        <v>0</v>
      </c>
      <c r="B220" s="1969" t="s">
        <v>501</v>
      </c>
      <c r="C220" s="1969"/>
      <c r="D220" s="1970" t="s">
        <v>805</v>
      </c>
      <c r="E220" s="1970"/>
      <c r="F220" s="1970"/>
      <c r="G220" s="1970"/>
      <c r="H220" s="1970"/>
      <c r="I220" s="1971" t="s">
        <v>806</v>
      </c>
      <c r="J220" s="1971"/>
      <c r="K220" s="1971"/>
      <c r="L220" s="1971"/>
      <c r="M220" s="1971"/>
      <c r="N220" s="49">
        <f t="shared" si="4"/>
        <v>0</v>
      </c>
    </row>
    <row r="221" spans="1:14" ht="21.75" customHeight="1">
      <c r="A221" s="400">
        <f>IF(H182&gt;0,1,)</f>
        <v>0</v>
      </c>
      <c r="B221" s="1969"/>
      <c r="C221" s="1969"/>
      <c r="D221" s="1970"/>
      <c r="E221" s="1970"/>
      <c r="F221" s="1970"/>
      <c r="G221" s="1970"/>
      <c r="H221" s="1970"/>
      <c r="I221" s="98" t="s">
        <v>807</v>
      </c>
      <c r="J221" s="632" t="s">
        <v>494</v>
      </c>
      <c r="K221" s="632" t="s">
        <v>495</v>
      </c>
      <c r="L221" s="99" t="s">
        <v>496</v>
      </c>
      <c r="M221" s="632" t="s">
        <v>794</v>
      </c>
      <c r="N221" s="49">
        <f t="shared" si="4"/>
        <v>0</v>
      </c>
    </row>
    <row r="222" spans="1:14" ht="21.75" customHeight="1">
      <c r="A222" s="400">
        <f>IF(H182&gt;0,1,)</f>
        <v>0</v>
      </c>
      <c r="B222" s="1950" t="s">
        <v>531</v>
      </c>
      <c r="C222" s="1950"/>
      <c r="D222" s="1951" t="str">
        <f>'6-3표준조사 3'!P306</f>
        <v>중 (15˚ ~ 30˚)</v>
      </c>
      <c r="E222" s="1951"/>
      <c r="F222" s="1951"/>
      <c r="G222" s="1951"/>
      <c r="H222" s="1951"/>
      <c r="I222" s="634"/>
      <c r="J222" s="634" t="str">
        <f>IF(A185=0,"",IF(D222="완 (15˚ 이하)",0,IF(D222="중 (15˚ ~ 30˚)",5,IF(D222="급 (30˚ 초과)",10))))</f>
        <v/>
      </c>
      <c r="K222" s="634" t="str">
        <f>IF(A188=0,"",IF(D222="완 (15˚ 이하)",0,IF(D222="중 (15˚ ~ 30˚)",5,IF(D222="급 (30˚ 초과)",10))))</f>
        <v/>
      </c>
      <c r="L222" s="634">
        <f>IF(A196=0,"",IF(D222="완 (15˚ 이하)",0,IF(D222="중 (15˚ ~ 30˚)",5,IF(D222="급 (30˚ 초과)",10))))</f>
        <v>5</v>
      </c>
      <c r="M222" s="634" t="str">
        <f>IF(A206=0,"",IF(D222="완 (15˚ 이하)",0,IF(D222="중 (15˚ ~ 30˚)",5,IF(D222="급 (30˚ 초과)",10))))</f>
        <v/>
      </c>
      <c r="N222" s="49">
        <f t="shared" si="4"/>
        <v>0</v>
      </c>
    </row>
    <row r="223" spans="1:14" ht="21.75" customHeight="1">
      <c r="A223" s="400">
        <f>IF(H182&gt;0,1,)</f>
        <v>0</v>
      </c>
      <c r="B223" s="1972" t="s">
        <v>520</v>
      </c>
      <c r="C223" s="1972"/>
      <c r="D223" s="1951" t="str">
        <f>'6-3표준조사 3'!R306</f>
        <v>3년차 이상</v>
      </c>
      <c r="E223" s="1951"/>
      <c r="F223" s="1951"/>
      <c r="G223" s="1951"/>
      <c r="H223" s="1951"/>
      <c r="I223" s="634"/>
      <c r="J223" s="634"/>
      <c r="K223" s="634" t="str">
        <f>IF(A188=0,"",IF(D223="당해 년도",0,IF(D223="2년차",5,IF(D223="3년차 이상",10))))</f>
        <v/>
      </c>
      <c r="L223" s="634"/>
      <c r="M223" s="634"/>
      <c r="N223" s="49">
        <f t="shared" si="4"/>
        <v>0</v>
      </c>
    </row>
    <row r="224" spans="1:14" ht="21.75" customHeight="1">
      <c r="A224" s="400">
        <f>IF(H182&gt;0,1,)</f>
        <v>0</v>
      </c>
      <c r="B224" s="1950" t="s">
        <v>519</v>
      </c>
      <c r="C224" s="1950"/>
      <c r="D224" s="1951" t="str">
        <f>'6-3표준조사 3'!Q306</f>
        <v>개소당3ha이상</v>
      </c>
      <c r="E224" s="1951"/>
      <c r="F224" s="1951"/>
      <c r="G224" s="1951"/>
      <c r="H224" s="1951"/>
      <c r="I224" s="1409"/>
      <c r="J224" s="1409" t="str">
        <f>IF(A185=0,"",IF(D224="개소당3ha이상",0,IF(D224="개소당1~3ha미만 ",5,IF(D224="개소당1ha미만",10))))</f>
        <v/>
      </c>
      <c r="K224" s="1409" t="str">
        <f>IF(A188=0,"",IF(D224="개소당3ha이상",0,IF(D224="개소당1~3ha미만 ",5,IF(D224="개소당1ha미만",10))))</f>
        <v/>
      </c>
      <c r="L224" s="1409">
        <f>IF(A196=0,"",IF(D224="개소당3ha이상",0,IF(D224="개소당1~3ha미만 ",5,IF(D224="개소당1ha미만",10))))</f>
        <v>0</v>
      </c>
      <c r="M224" s="1409" t="str">
        <f>IF(A206=0,"",IF(D224="개소당3ha이상",0,IF(D224="개소당1~3ha미만 ",5,IF(D224="개소당1ha미만",10))))</f>
        <v/>
      </c>
      <c r="N224" s="49">
        <f t="shared" si="4"/>
        <v>0</v>
      </c>
    </row>
    <row r="225" spans="1:14" ht="21.75" customHeight="1">
      <c r="A225" s="400">
        <f>IF(H182&gt;0,1,)</f>
        <v>0</v>
      </c>
      <c r="B225" s="1950" t="s">
        <v>514</v>
      </c>
      <c r="C225" s="1950"/>
      <c r="D225" s="1951"/>
      <c r="E225" s="1951"/>
      <c r="F225" s="1951"/>
      <c r="G225" s="1951"/>
      <c r="H225" s="1951"/>
      <c r="I225" s="634">
        <f>SUM(I222:I224)</f>
        <v>0</v>
      </c>
      <c r="J225" s="634">
        <f>SUM(J222:J224)</f>
        <v>0</v>
      </c>
      <c r="K225" s="634">
        <f>SUM(K222:K224)</f>
        <v>0</v>
      </c>
      <c r="L225" s="634">
        <f>SUM(L222:L224)</f>
        <v>5</v>
      </c>
      <c r="M225" s="634">
        <f>SUM(M222:M224)</f>
        <v>0</v>
      </c>
      <c r="N225" s="49">
        <f t="shared" si="4"/>
        <v>0</v>
      </c>
    </row>
    <row r="226" spans="1:14" ht="35.1" customHeight="1" thickBot="1">
      <c r="A226" s="400">
        <f>IF(H227&gt;0,1,)</f>
        <v>0</v>
      </c>
      <c r="B226" s="1943" t="s">
        <v>758</v>
      </c>
      <c r="C226" s="1943"/>
      <c r="D226" s="1943"/>
      <c r="E226" s="1943"/>
      <c r="F226" s="1943"/>
      <c r="G226" s="1943"/>
      <c r="H226" s="1943"/>
      <c r="I226" s="1943"/>
      <c r="J226" s="1943"/>
      <c r="K226" s="1943"/>
      <c r="L226" s="1943"/>
      <c r="M226" s="1943"/>
      <c r="N226" s="49">
        <f>IF(H$227&gt;0,6,)</f>
        <v>0</v>
      </c>
    </row>
    <row r="227" spans="1:14" ht="24.95" customHeight="1">
      <c r="A227" s="400">
        <f>IF(H227&gt;0,1,)</f>
        <v>0</v>
      </c>
      <c r="B227" s="1944" t="s">
        <v>774</v>
      </c>
      <c r="C227" s="1945"/>
      <c r="D227" s="1946" t="str">
        <f>CONCATENATE('6-3표준조사 3'!K379,"임반")</f>
        <v>62-0임반</v>
      </c>
      <c r="E227" s="1946"/>
      <c r="F227" s="1946" t="str">
        <f>CONCATENATE('6-3표준조사 3'!L379,"소반")</f>
        <v>14-0소반</v>
      </c>
      <c r="G227" s="1946"/>
      <c r="H227" s="1947">
        <f>'6-3표준조사 3'!Q379</f>
        <v>0</v>
      </c>
      <c r="I227" s="1947"/>
      <c r="J227" s="50"/>
      <c r="K227" s="51" t="s">
        <v>500</v>
      </c>
      <c r="L227" s="1948" t="str">
        <f>+'6-3표준조사 3'!R379</f>
        <v>모두베기</v>
      </c>
      <c r="M227" s="1949"/>
      <c r="N227" s="49">
        <f t="shared" ref="N227:N270" si="5">IF(H$227&gt;0,6,)</f>
        <v>0</v>
      </c>
    </row>
    <row r="228" spans="1:14" ht="21.75" customHeight="1">
      <c r="A228" s="400">
        <f>IF(H227&gt;0,1,)</f>
        <v>0</v>
      </c>
      <c r="B228" s="1961" t="s">
        <v>501</v>
      </c>
      <c r="C228" s="1962"/>
      <c r="D228" s="1963" t="s">
        <v>502</v>
      </c>
      <c r="E228" s="1962"/>
      <c r="F228" s="1964" t="s">
        <v>503</v>
      </c>
      <c r="G228" s="1965"/>
      <c r="H228" s="1964" t="s">
        <v>504</v>
      </c>
      <c r="I228" s="1965"/>
      <c r="J228" s="1963" t="s">
        <v>505</v>
      </c>
      <c r="K228" s="1962"/>
      <c r="L228" s="1966" t="s">
        <v>775</v>
      </c>
      <c r="M228" s="1952"/>
      <c r="N228" s="49">
        <f t="shared" si="5"/>
        <v>0</v>
      </c>
    </row>
    <row r="229" spans="1:14" ht="21.75" customHeight="1">
      <c r="A229" s="400">
        <f>IF(H227&gt;0,1,)</f>
        <v>0</v>
      </c>
      <c r="B229" s="52"/>
      <c r="C229" s="53" t="s">
        <v>506</v>
      </c>
      <c r="D229" s="54"/>
      <c r="E229" s="55" t="s">
        <v>507</v>
      </c>
      <c r="F229" s="54"/>
      <c r="G229" s="55" t="s">
        <v>507</v>
      </c>
      <c r="H229" s="54"/>
      <c r="I229" s="55" t="s">
        <v>507</v>
      </c>
      <c r="J229" s="56"/>
      <c r="K229" s="55" t="s">
        <v>508</v>
      </c>
      <c r="L229" s="1967"/>
      <c r="M229" s="1953"/>
      <c r="N229" s="49">
        <f t="shared" si="5"/>
        <v>0</v>
      </c>
    </row>
    <row r="230" spans="1:14" ht="21.75" hidden="1" customHeight="1">
      <c r="A230" s="400">
        <f>IF('6-3표준조사 3'!R379="둘레베기",1,)</f>
        <v>0</v>
      </c>
      <c r="B230" s="1954" t="s">
        <v>506</v>
      </c>
      <c r="C230" s="57" t="s">
        <v>538</v>
      </c>
      <c r="D230" s="60"/>
      <c r="E230" s="59"/>
      <c r="F230" s="60"/>
      <c r="G230" s="59"/>
      <c r="H230" s="60"/>
      <c r="I230" s="59"/>
      <c r="J230" s="61"/>
      <c r="K230" s="62"/>
      <c r="L230" s="102"/>
      <c r="M230" s="64">
        <f>M231</f>
        <v>0</v>
      </c>
      <c r="N230" s="49">
        <f t="shared" si="5"/>
        <v>0</v>
      </c>
    </row>
    <row r="231" spans="1:14" ht="21.75" hidden="1" customHeight="1">
      <c r="A231" s="400">
        <f>IF('6-3표준조사 3'!R379="둘레베기",1,)</f>
        <v>0</v>
      </c>
      <c r="B231" s="1955"/>
      <c r="C231" s="65" t="s">
        <v>760</v>
      </c>
      <c r="D231" s="103"/>
      <c r="E231" s="67"/>
      <c r="F231" s="68"/>
      <c r="G231" s="67"/>
      <c r="H231" s="68"/>
      <c r="I231" s="67"/>
      <c r="J231" s="69"/>
      <c r="K231" s="70"/>
      <c r="L231" s="71">
        <f>J270/100</f>
        <v>0</v>
      </c>
      <c r="M231" s="72">
        <f>ROUNDDOWN((H232*J232)+(H232*J232*L231),)</f>
        <v>0</v>
      </c>
      <c r="N231" s="49">
        <f t="shared" si="5"/>
        <v>0</v>
      </c>
    </row>
    <row r="232" spans="1:14" ht="21.75" hidden="1" customHeight="1">
      <c r="A232" s="400">
        <f>IF('6-3표준조사 3'!R379="둘레베기",1,)</f>
        <v>0</v>
      </c>
      <c r="B232" s="1955"/>
      <c r="C232" s="65" t="s">
        <v>761</v>
      </c>
      <c r="D232" s="103">
        <f>IF(A232&gt;0,D261,)</f>
        <v>0</v>
      </c>
      <c r="E232" s="67" t="s">
        <v>510</v>
      </c>
      <c r="F232" s="68">
        <v>0.18</v>
      </c>
      <c r="G232" s="67" t="s">
        <v>511</v>
      </c>
      <c r="H232" s="68">
        <f>ROUND(D232/100*F232,2)</f>
        <v>0</v>
      </c>
      <c r="I232" s="67" t="s">
        <v>509</v>
      </c>
      <c r="J232" s="69">
        <f>'7-1 단가조사'!L7</f>
        <v>172068</v>
      </c>
      <c r="K232" s="70" t="s">
        <v>539</v>
      </c>
      <c r="L232" s="71"/>
      <c r="M232" s="72"/>
      <c r="N232" s="49">
        <f t="shared" si="5"/>
        <v>0</v>
      </c>
    </row>
    <row r="233" spans="1:14" ht="21.75" hidden="1" customHeight="1">
      <c r="A233" s="400">
        <f>IF('6-3표준조사 3'!R379="줄베기",1,)</f>
        <v>0</v>
      </c>
      <c r="B233" s="1955"/>
      <c r="C233" s="57" t="s">
        <v>540</v>
      </c>
      <c r="D233" s="60"/>
      <c r="E233" s="59"/>
      <c r="F233" s="60"/>
      <c r="G233" s="59"/>
      <c r="H233" s="60"/>
      <c r="I233" s="59"/>
      <c r="J233" s="61"/>
      <c r="K233" s="62"/>
      <c r="L233" s="104"/>
      <c r="M233" s="64">
        <f>SUM(M234+M237+M240)</f>
        <v>0</v>
      </c>
      <c r="N233" s="49">
        <f t="shared" si="5"/>
        <v>0</v>
      </c>
    </row>
    <row r="234" spans="1:14" ht="21.75" hidden="1" customHeight="1">
      <c r="A234" s="400">
        <f>IF('6-3표준조사 3'!R379="줄베기",1,)</f>
        <v>0</v>
      </c>
      <c r="B234" s="1955"/>
      <c r="C234" s="65" t="s">
        <v>760</v>
      </c>
      <c r="D234" s="66"/>
      <c r="E234" s="67"/>
      <c r="F234" s="68"/>
      <c r="G234" s="67"/>
      <c r="H234" s="68"/>
      <c r="I234" s="67"/>
      <c r="J234" s="69"/>
      <c r="K234" s="70"/>
      <c r="L234" s="71">
        <f>K270/100</f>
        <v>0</v>
      </c>
      <c r="M234" s="72">
        <f>ROUNDDOWN((M235+M236)+((M235+M236)*L234),0)</f>
        <v>0</v>
      </c>
      <c r="N234" s="49">
        <f t="shared" si="5"/>
        <v>0</v>
      </c>
    </row>
    <row r="235" spans="1:14" ht="21.75" hidden="1" customHeight="1">
      <c r="A235" s="400">
        <f>IF('6-3표준조사 3'!R379="줄베기",1,)</f>
        <v>0</v>
      </c>
      <c r="B235" s="1955"/>
      <c r="C235" s="65" t="s">
        <v>762</v>
      </c>
      <c r="D235" s="66">
        <f>IF(A235&gt;0,D261,)</f>
        <v>0</v>
      </c>
      <c r="E235" s="67" t="s">
        <v>510</v>
      </c>
      <c r="F235" s="68">
        <v>7.0000000000000007E-2</v>
      </c>
      <c r="G235" s="67" t="s">
        <v>511</v>
      </c>
      <c r="H235" s="68">
        <f>ROUND(D235/100*F235,2)</f>
        <v>0</v>
      </c>
      <c r="I235" s="67" t="s">
        <v>509</v>
      </c>
      <c r="J235" s="69">
        <f>'7-1 단가조사'!L7</f>
        <v>172068</v>
      </c>
      <c r="K235" s="70" t="s">
        <v>539</v>
      </c>
      <c r="L235" s="71"/>
      <c r="M235" s="72">
        <f>ROUNDDOWN(H235*J235,)</f>
        <v>0</v>
      </c>
      <c r="N235" s="49">
        <f t="shared" si="5"/>
        <v>0</v>
      </c>
    </row>
    <row r="236" spans="1:14" ht="21.75" hidden="1" customHeight="1">
      <c r="A236" s="400">
        <f>IF('6-3표준조사 3'!R379="줄베기",1,)</f>
        <v>0</v>
      </c>
      <c r="B236" s="1955"/>
      <c r="C236" s="65" t="s">
        <v>763</v>
      </c>
      <c r="D236" s="75">
        <f>IF(A236&gt;0,1,)</f>
        <v>0</v>
      </c>
      <c r="E236" s="67" t="s">
        <v>406</v>
      </c>
      <c r="F236" s="68">
        <f>IF(D261&lt;=1500,$Q$8,IF(D261&gt;2999,$Q$10,$Q$9))</f>
        <v>1.5</v>
      </c>
      <c r="G236" s="67" t="s">
        <v>541</v>
      </c>
      <c r="H236" s="68">
        <f>ROUND(D236*F236,2)</f>
        <v>0</v>
      </c>
      <c r="I236" s="67" t="s">
        <v>509</v>
      </c>
      <c r="J236" s="69">
        <f>'7-1 단가조사'!L6</f>
        <v>226112</v>
      </c>
      <c r="K236" s="70" t="s">
        <v>542</v>
      </c>
      <c r="L236" s="71"/>
      <c r="M236" s="72">
        <f>ROUNDDOWN(H236*J236,)</f>
        <v>0</v>
      </c>
      <c r="N236" s="49">
        <f t="shared" si="5"/>
        <v>0</v>
      </c>
    </row>
    <row r="237" spans="1:14" ht="21.75" hidden="1" customHeight="1">
      <c r="A237" s="400">
        <f>IF('6-3표준조사 3'!R379="줄베기",1,)</f>
        <v>0</v>
      </c>
      <c r="B237" s="1955"/>
      <c r="C237" s="65" t="s">
        <v>764</v>
      </c>
      <c r="D237" s="66"/>
      <c r="E237" s="67"/>
      <c r="F237" s="68"/>
      <c r="G237" s="67"/>
      <c r="H237" s="68"/>
      <c r="I237" s="67"/>
      <c r="J237" s="69"/>
      <c r="K237" s="70"/>
      <c r="L237" s="73"/>
      <c r="M237" s="72">
        <f>M238+M239</f>
        <v>0</v>
      </c>
      <c r="N237" s="49">
        <f t="shared" si="5"/>
        <v>0</v>
      </c>
    </row>
    <row r="238" spans="1:14" ht="21.75" hidden="1" customHeight="1">
      <c r="A238" s="400">
        <f>IF('6-3표준조사 3'!R379="줄베기",1,)</f>
        <v>0</v>
      </c>
      <c r="B238" s="1955"/>
      <c r="C238" s="65" t="s">
        <v>765</v>
      </c>
      <c r="D238" s="75">
        <f>H236</f>
        <v>0</v>
      </c>
      <c r="E238" s="67" t="s">
        <v>541</v>
      </c>
      <c r="F238" s="68">
        <v>5</v>
      </c>
      <c r="G238" s="67" t="s">
        <v>512</v>
      </c>
      <c r="H238" s="68">
        <f>ROUND(D238*F238,2)</f>
        <v>0</v>
      </c>
      <c r="I238" s="67" t="s">
        <v>513</v>
      </c>
      <c r="J238" s="69">
        <f>'7-1 단가조사'!L11</f>
        <v>1720</v>
      </c>
      <c r="K238" s="70" t="s">
        <v>543</v>
      </c>
      <c r="L238" s="73"/>
      <c r="M238" s="72">
        <f>ROUNDDOWN(H238*J238,)</f>
        <v>0</v>
      </c>
      <c r="N238" s="49">
        <f t="shared" si="5"/>
        <v>0</v>
      </c>
    </row>
    <row r="239" spans="1:14" ht="21.75" hidden="1" customHeight="1">
      <c r="A239" s="400">
        <f>IF('6-3표준조사 3'!R379="줄베기",1,)</f>
        <v>0</v>
      </c>
      <c r="B239" s="1955"/>
      <c r="C239" s="65" t="s">
        <v>766</v>
      </c>
      <c r="D239" s="66">
        <f>M238</f>
        <v>0</v>
      </c>
      <c r="E239" s="67" t="s">
        <v>545</v>
      </c>
      <c r="F239" s="68">
        <v>0.1</v>
      </c>
      <c r="G239" s="67" t="s">
        <v>546</v>
      </c>
      <c r="H239" s="68"/>
      <c r="I239" s="67"/>
      <c r="J239" s="69"/>
      <c r="K239" s="70"/>
      <c r="L239" s="73"/>
      <c r="M239" s="72">
        <f>ROUNDDOWN(D239*F239,)</f>
        <v>0</v>
      </c>
      <c r="N239" s="49">
        <f t="shared" si="5"/>
        <v>0</v>
      </c>
    </row>
    <row r="240" spans="1:14" ht="21.75" hidden="1" customHeight="1">
      <c r="A240" s="400">
        <f>IF('6-3표준조사 3'!R379="줄베기",1,)</f>
        <v>0</v>
      </c>
      <c r="B240" s="1955"/>
      <c r="C240" s="105" t="s">
        <v>767</v>
      </c>
      <c r="D240" s="106">
        <f>D238</f>
        <v>0</v>
      </c>
      <c r="E240" s="107" t="s">
        <v>547</v>
      </c>
      <c r="F240" s="108">
        <v>8.3999999999999995E-3</v>
      </c>
      <c r="G240" s="107" t="s">
        <v>548</v>
      </c>
      <c r="H240" s="109"/>
      <c r="I240" s="107"/>
      <c r="J240" s="110">
        <f>'7-1 단가조사'!L14</f>
        <v>610000</v>
      </c>
      <c r="K240" s="111" t="s">
        <v>544</v>
      </c>
      <c r="L240" s="112"/>
      <c r="M240" s="113">
        <f>ROUNDDOWN(D240*F240*J240,)</f>
        <v>0</v>
      </c>
      <c r="N240" s="49">
        <f t="shared" si="5"/>
        <v>0</v>
      </c>
    </row>
    <row r="241" spans="1:14" ht="21.75" customHeight="1">
      <c r="A241" s="400">
        <f>IF('6-3표준조사 3'!R379="모두베기",1,)</f>
        <v>1</v>
      </c>
      <c r="B241" s="1955"/>
      <c r="C241" s="57" t="s">
        <v>549</v>
      </c>
      <c r="D241" s="58"/>
      <c r="E241" s="59"/>
      <c r="F241" s="60"/>
      <c r="G241" s="59"/>
      <c r="H241" s="60"/>
      <c r="I241" s="59"/>
      <c r="J241" s="61"/>
      <c r="K241" s="62"/>
      <c r="L241" s="63"/>
      <c r="M241" s="64">
        <f>M242+M247+M250</f>
        <v>1260008</v>
      </c>
      <c r="N241" s="49">
        <f t="shared" si="5"/>
        <v>0</v>
      </c>
    </row>
    <row r="242" spans="1:14" ht="21.75" customHeight="1">
      <c r="A242" s="400">
        <f>IF('6-3표준조사 3'!R379="모두베기",1,)</f>
        <v>1</v>
      </c>
      <c r="B242" s="1955"/>
      <c r="C242" s="65" t="s">
        <v>760</v>
      </c>
      <c r="D242" s="66"/>
      <c r="E242" s="67"/>
      <c r="F242" s="68"/>
      <c r="G242" s="67"/>
      <c r="H242" s="68"/>
      <c r="I242" s="67"/>
      <c r="J242" s="69"/>
      <c r="K242" s="70"/>
      <c r="L242" s="71">
        <f>L270/100</f>
        <v>0.05</v>
      </c>
      <c r="M242" s="72">
        <f>M243+M244+M245+M246</f>
        <v>1187088</v>
      </c>
      <c r="N242" s="49">
        <f t="shared" si="5"/>
        <v>0</v>
      </c>
    </row>
    <row r="243" spans="1:14" ht="21.75" customHeight="1">
      <c r="A243" s="400">
        <f>IF('6-3표준조사 3'!R379="모두베기",1,)</f>
        <v>1</v>
      </c>
      <c r="B243" s="1955"/>
      <c r="C243" s="65" t="s">
        <v>762</v>
      </c>
      <c r="D243" s="1433"/>
      <c r="E243" s="67" t="s">
        <v>510</v>
      </c>
      <c r="F243" s="68">
        <v>7.0000000000000007E-2</v>
      </c>
      <c r="G243" s="67" t="s">
        <v>511</v>
      </c>
      <c r="H243" s="68">
        <f>ROUND(D243/100*F243,2)</f>
        <v>0</v>
      </c>
      <c r="I243" s="67" t="s">
        <v>509</v>
      </c>
      <c r="J243" s="69">
        <f>'7-1 단가조사'!L7</f>
        <v>172068</v>
      </c>
      <c r="K243" s="70" t="s">
        <v>539</v>
      </c>
      <c r="L243" s="73"/>
      <c r="M243" s="72">
        <f>ROUNDDOWN(ROUND((H243+(H243*(L242))),2)*J243,0)</f>
        <v>0</v>
      </c>
      <c r="N243" s="49">
        <f t="shared" si="5"/>
        <v>0</v>
      </c>
    </row>
    <row r="244" spans="1:14" ht="21.75" customHeight="1">
      <c r="A244" s="400">
        <f>IF('6-3표준조사 3'!R379="모두베기",1,)</f>
        <v>1</v>
      </c>
      <c r="B244" s="1955"/>
      <c r="C244" s="74" t="s">
        <v>965</v>
      </c>
      <c r="D244" s="75">
        <f>IF(A244&gt;0,IF(D263="당해 년도",1,),)</f>
        <v>0</v>
      </c>
      <c r="E244" s="67" t="s">
        <v>406</v>
      </c>
      <c r="F244" s="68">
        <v>3.5</v>
      </c>
      <c r="G244" s="67" t="s">
        <v>541</v>
      </c>
      <c r="H244" s="68">
        <f>ROUND(D244*F244,2)</f>
        <v>0</v>
      </c>
      <c r="I244" s="67" t="s">
        <v>509</v>
      </c>
      <c r="J244" s="69">
        <f>'7-1 단가조사'!L6</f>
        <v>226112</v>
      </c>
      <c r="K244" s="70" t="s">
        <v>542</v>
      </c>
      <c r="L244" s="73"/>
      <c r="M244" s="72">
        <f>ROUNDDOWN(ROUND((H244+(H244*(L242))),2)*J244,0)</f>
        <v>0</v>
      </c>
      <c r="N244" s="49">
        <f t="shared" si="5"/>
        <v>0</v>
      </c>
    </row>
    <row r="245" spans="1:14" ht="21.75" customHeight="1">
      <c r="A245" s="400">
        <f>IF('6-3표준조사 3'!R379="모두베기",1,)</f>
        <v>1</v>
      </c>
      <c r="B245" s="1955"/>
      <c r="C245" s="74" t="s">
        <v>966</v>
      </c>
      <c r="D245" s="75">
        <f>IF(A245&gt;0,IF(D263="2년차",1,),)</f>
        <v>0</v>
      </c>
      <c r="E245" s="67" t="s">
        <v>406</v>
      </c>
      <c r="F245" s="68">
        <v>4</v>
      </c>
      <c r="G245" s="67" t="s">
        <v>541</v>
      </c>
      <c r="H245" s="68">
        <f>ROUND(D245*F245,2)</f>
        <v>0</v>
      </c>
      <c r="I245" s="67" t="s">
        <v>509</v>
      </c>
      <c r="J245" s="69">
        <f>'7-1 단가조사'!L6</f>
        <v>226112</v>
      </c>
      <c r="K245" s="70" t="s">
        <v>542</v>
      </c>
      <c r="L245" s="73"/>
      <c r="M245" s="72">
        <f>ROUNDDOWN(ROUND((H245+(H245*(L242))),2)*J245,0)</f>
        <v>0</v>
      </c>
      <c r="N245" s="49">
        <f t="shared" si="5"/>
        <v>0</v>
      </c>
    </row>
    <row r="246" spans="1:14" ht="21.75" customHeight="1">
      <c r="A246" s="400">
        <f>IF('6-3표준조사 3'!R379="모두베기",1,)</f>
        <v>1</v>
      </c>
      <c r="B246" s="1955"/>
      <c r="C246" s="74" t="s">
        <v>967</v>
      </c>
      <c r="D246" s="75">
        <f>IF(A246&gt;0,IF(D263="3년차 이상",1,),)</f>
        <v>1</v>
      </c>
      <c r="E246" s="67" t="s">
        <v>406</v>
      </c>
      <c r="F246" s="68">
        <v>5</v>
      </c>
      <c r="G246" s="67" t="s">
        <v>541</v>
      </c>
      <c r="H246" s="68">
        <f>ROUND(D246*F246,2)</f>
        <v>5</v>
      </c>
      <c r="I246" s="67" t="s">
        <v>509</v>
      </c>
      <c r="J246" s="69">
        <f>'7-1 단가조사'!L6</f>
        <v>226112</v>
      </c>
      <c r="K246" s="70" t="s">
        <v>542</v>
      </c>
      <c r="L246" s="73"/>
      <c r="M246" s="72">
        <f>ROUNDDOWN(ROUND((H246+(H246*(L242))),2)*J246,0)</f>
        <v>1187088</v>
      </c>
      <c r="N246" s="49">
        <f t="shared" si="5"/>
        <v>0</v>
      </c>
    </row>
    <row r="247" spans="1:14" ht="21.75" customHeight="1">
      <c r="A247" s="400">
        <f>IF('6-3표준조사 3'!R379="모두베기",1,)</f>
        <v>1</v>
      </c>
      <c r="B247" s="1955"/>
      <c r="C247" s="65" t="s">
        <v>764</v>
      </c>
      <c r="D247" s="66"/>
      <c r="E247" s="67"/>
      <c r="F247" s="68"/>
      <c r="G247" s="67"/>
      <c r="H247" s="68"/>
      <c r="I247" s="67"/>
      <c r="J247" s="69"/>
      <c r="K247" s="70"/>
      <c r="L247" s="73"/>
      <c r="M247" s="72">
        <f>M248+M249</f>
        <v>47300</v>
      </c>
      <c r="N247" s="49">
        <f t="shared" si="5"/>
        <v>0</v>
      </c>
    </row>
    <row r="248" spans="1:14" ht="21.75" customHeight="1">
      <c r="A248" s="400">
        <f>IF('6-3표준조사 3'!R379="모두베기",1,)</f>
        <v>1</v>
      </c>
      <c r="B248" s="1955"/>
      <c r="C248" s="65" t="s">
        <v>765</v>
      </c>
      <c r="D248" s="75">
        <f>(H244+H245+H246)</f>
        <v>5</v>
      </c>
      <c r="E248" s="67" t="s">
        <v>541</v>
      </c>
      <c r="F248" s="68">
        <v>5</v>
      </c>
      <c r="G248" s="67" t="s">
        <v>512</v>
      </c>
      <c r="H248" s="68">
        <f>ROUND(D248*F248,2)</f>
        <v>25</v>
      </c>
      <c r="I248" s="67" t="s">
        <v>513</v>
      </c>
      <c r="J248" s="69">
        <f>'7-1 단가조사'!L11</f>
        <v>1720</v>
      </c>
      <c r="K248" s="70" t="s">
        <v>543</v>
      </c>
      <c r="L248" s="73"/>
      <c r="M248" s="72">
        <f>ROUNDDOWN(H248*J248,)</f>
        <v>43000</v>
      </c>
      <c r="N248" s="49">
        <f t="shared" si="5"/>
        <v>0</v>
      </c>
    </row>
    <row r="249" spans="1:14" ht="21.75" customHeight="1">
      <c r="A249" s="400">
        <f>IF('6-3표준조사 3'!R379="모두베기",1,)</f>
        <v>1</v>
      </c>
      <c r="B249" s="1955"/>
      <c r="C249" s="65" t="s">
        <v>766</v>
      </c>
      <c r="D249" s="66">
        <f>M248</f>
        <v>43000</v>
      </c>
      <c r="E249" s="67" t="s">
        <v>545</v>
      </c>
      <c r="F249" s="68">
        <v>0.1</v>
      </c>
      <c r="G249" s="67" t="s">
        <v>546</v>
      </c>
      <c r="H249" s="68"/>
      <c r="I249" s="67"/>
      <c r="J249" s="69"/>
      <c r="K249" s="70"/>
      <c r="L249" s="73"/>
      <c r="M249" s="72">
        <f>ROUNDDOWN(D249*F249,)</f>
        <v>4300</v>
      </c>
      <c r="N249" s="49">
        <f t="shared" si="5"/>
        <v>0</v>
      </c>
    </row>
    <row r="250" spans="1:14" ht="21.75" customHeight="1">
      <c r="A250" s="400">
        <f>IF('6-3표준조사 3'!R379="모두베기",1,)</f>
        <v>1</v>
      </c>
      <c r="B250" s="1955"/>
      <c r="C250" s="76" t="s">
        <v>767</v>
      </c>
      <c r="D250" s="77">
        <f>D248</f>
        <v>5</v>
      </c>
      <c r="E250" s="78" t="s">
        <v>547</v>
      </c>
      <c r="F250" s="79">
        <v>8.3999999999999995E-3</v>
      </c>
      <c r="G250" s="78" t="s">
        <v>548</v>
      </c>
      <c r="H250" s="80"/>
      <c r="I250" s="78"/>
      <c r="J250" s="81">
        <f>'7-1 단가조사'!L14</f>
        <v>610000</v>
      </c>
      <c r="K250" s="82" t="s">
        <v>544</v>
      </c>
      <c r="L250" s="83"/>
      <c r="M250" s="84">
        <f>ROUNDDOWN(D250*F250*J250,)</f>
        <v>25620</v>
      </c>
      <c r="N250" s="49">
        <f t="shared" si="5"/>
        <v>0</v>
      </c>
    </row>
    <row r="251" spans="1:14" ht="21.75" hidden="1" customHeight="1">
      <c r="A251" s="400">
        <f>IF('6-3표준조사 3'!R379="맹아제거",1,)</f>
        <v>0</v>
      </c>
      <c r="B251" s="1955"/>
      <c r="C251" s="57" t="s">
        <v>550</v>
      </c>
      <c r="D251" s="60"/>
      <c r="E251" s="59"/>
      <c r="F251" s="60"/>
      <c r="G251" s="59"/>
      <c r="H251" s="60"/>
      <c r="I251" s="59"/>
      <c r="J251" s="61"/>
      <c r="K251" s="62"/>
      <c r="L251" s="102"/>
      <c r="M251" s="64">
        <f>M252</f>
        <v>0</v>
      </c>
      <c r="N251" s="49">
        <f t="shared" si="5"/>
        <v>0</v>
      </c>
    </row>
    <row r="252" spans="1:14" ht="21.75" hidden="1" customHeight="1">
      <c r="A252" s="400">
        <f>IF('6-3표준조사 3'!R379="맹아제거",1,)</f>
        <v>0</v>
      </c>
      <c r="B252" s="1955"/>
      <c r="C252" s="65" t="s">
        <v>760</v>
      </c>
      <c r="D252" s="103"/>
      <c r="E252" s="67"/>
      <c r="F252" s="68"/>
      <c r="G252" s="67"/>
      <c r="H252" s="68"/>
      <c r="I252" s="67"/>
      <c r="J252" s="69"/>
      <c r="K252" s="70"/>
      <c r="L252" s="71">
        <f>M270/100</f>
        <v>0</v>
      </c>
      <c r="M252" s="72">
        <f>ROUNDDOWN((H253*J253)+(H253*J253*L252),)</f>
        <v>0</v>
      </c>
      <c r="N252" s="49">
        <f t="shared" si="5"/>
        <v>0</v>
      </c>
    </row>
    <row r="253" spans="1:14" ht="21.75" hidden="1" customHeight="1">
      <c r="A253" s="400">
        <f>IF('6-3표준조사 3'!R379="맹아제거",1,)</f>
        <v>0</v>
      </c>
      <c r="B253" s="1955"/>
      <c r="C253" s="65" t="s">
        <v>768</v>
      </c>
      <c r="D253" s="103">
        <v>0</v>
      </c>
      <c r="E253" s="67" t="s">
        <v>510</v>
      </c>
      <c r="F253" s="68">
        <v>0.2</v>
      </c>
      <c r="G253" s="67" t="s">
        <v>511</v>
      </c>
      <c r="H253" s="68">
        <f>ROUND(D253/100*F253,2)</f>
        <v>0</v>
      </c>
      <c r="I253" s="67" t="s">
        <v>509</v>
      </c>
      <c r="J253" s="69">
        <f>'7-1 단가조사'!L7</f>
        <v>172068</v>
      </c>
      <c r="K253" s="70" t="s">
        <v>539</v>
      </c>
      <c r="L253" s="71">
        <f>M270/100</f>
        <v>0</v>
      </c>
      <c r="M253" s="72"/>
      <c r="N253" s="49">
        <f t="shared" si="5"/>
        <v>0</v>
      </c>
    </row>
    <row r="254" spans="1:14" ht="21.75" customHeight="1">
      <c r="A254" s="400">
        <f>IF(H227&gt;0,1,)</f>
        <v>0</v>
      </c>
      <c r="B254" s="1954" t="s">
        <v>514</v>
      </c>
      <c r="C254" s="57" t="s">
        <v>551</v>
      </c>
      <c r="D254" s="60"/>
      <c r="E254" s="59"/>
      <c r="F254" s="60"/>
      <c r="G254" s="59"/>
      <c r="H254" s="60"/>
      <c r="I254" s="59"/>
      <c r="J254" s="61"/>
      <c r="K254" s="62"/>
      <c r="L254" s="63"/>
      <c r="M254" s="64">
        <f>SUM(M255,M257,M258)</f>
        <v>1260008</v>
      </c>
      <c r="N254" s="49">
        <f t="shared" si="5"/>
        <v>0</v>
      </c>
    </row>
    <row r="255" spans="1:14" ht="21.75" customHeight="1">
      <c r="A255" s="400">
        <f>IF(H227&gt;0,1,)</f>
        <v>0</v>
      </c>
      <c r="B255" s="1956"/>
      <c r="C255" s="65" t="s">
        <v>769</v>
      </c>
      <c r="D255" s="68"/>
      <c r="E255" s="67"/>
      <c r="F255" s="68"/>
      <c r="G255" s="67"/>
      <c r="H255" s="68"/>
      <c r="I255" s="67"/>
      <c r="J255" s="69"/>
      <c r="K255" s="70"/>
      <c r="L255" s="73"/>
      <c r="M255" s="72">
        <f>M256</f>
        <v>1187088</v>
      </c>
      <c r="N255" s="49">
        <f t="shared" si="5"/>
        <v>0</v>
      </c>
    </row>
    <row r="256" spans="1:14" ht="21.75" customHeight="1">
      <c r="A256" s="400">
        <f>IF(H227&gt;0,1,)</f>
        <v>0</v>
      </c>
      <c r="B256" s="1956"/>
      <c r="C256" s="65" t="s">
        <v>770</v>
      </c>
      <c r="D256" s="68"/>
      <c r="E256" s="67"/>
      <c r="F256" s="68"/>
      <c r="G256" s="67"/>
      <c r="H256" s="68"/>
      <c r="I256" s="67"/>
      <c r="J256" s="69"/>
      <c r="K256" s="70"/>
      <c r="L256" s="73"/>
      <c r="M256" s="72">
        <f>M231+M234+M242+M252</f>
        <v>1187088</v>
      </c>
      <c r="N256" s="49">
        <f t="shared" si="5"/>
        <v>0</v>
      </c>
    </row>
    <row r="257" spans="1:14" ht="21.75" customHeight="1">
      <c r="A257" s="400">
        <f>IF(H227&gt;0,1,)</f>
        <v>0</v>
      </c>
      <c r="B257" s="1956"/>
      <c r="C257" s="65" t="s">
        <v>771</v>
      </c>
      <c r="D257" s="68"/>
      <c r="E257" s="67"/>
      <c r="F257" s="68"/>
      <c r="G257" s="67"/>
      <c r="H257" s="68"/>
      <c r="I257" s="67"/>
      <c r="J257" s="69"/>
      <c r="K257" s="70"/>
      <c r="L257" s="73"/>
      <c r="M257" s="72">
        <f>M237+M247</f>
        <v>47300</v>
      </c>
      <c r="N257" s="49">
        <f t="shared" si="5"/>
        <v>0</v>
      </c>
    </row>
    <row r="258" spans="1:14" ht="21.75" customHeight="1" thickBot="1">
      <c r="A258" s="400">
        <f>IF(H227&gt;0,1,)</f>
        <v>0</v>
      </c>
      <c r="B258" s="1957"/>
      <c r="C258" s="76" t="s">
        <v>772</v>
      </c>
      <c r="D258" s="85"/>
      <c r="E258" s="86"/>
      <c r="F258" s="85"/>
      <c r="G258" s="86"/>
      <c r="H258" s="85"/>
      <c r="I258" s="86"/>
      <c r="J258" s="87"/>
      <c r="K258" s="88"/>
      <c r="L258" s="89"/>
      <c r="M258" s="90">
        <f>M240+M250</f>
        <v>25620</v>
      </c>
      <c r="N258" s="49">
        <f t="shared" si="5"/>
        <v>0</v>
      </c>
    </row>
    <row r="259" spans="1:14" ht="21.75" customHeight="1">
      <c r="A259" s="400">
        <f>IF(H227&gt;0,1,)</f>
        <v>0</v>
      </c>
      <c r="B259" s="1958" t="s">
        <v>515</v>
      </c>
      <c r="C259" s="1958"/>
      <c r="D259" s="1958"/>
      <c r="E259" s="1958"/>
      <c r="F259" s="1958"/>
      <c r="G259" s="1958"/>
      <c r="H259" s="1958"/>
      <c r="I259" s="1958"/>
      <c r="J259" s="1958"/>
      <c r="K259" s="1958"/>
      <c r="L259" s="1958"/>
      <c r="M259" s="1958"/>
      <c r="N259" s="49">
        <f t="shared" si="5"/>
        <v>0</v>
      </c>
    </row>
    <row r="260" spans="1:14" ht="21.75" customHeight="1">
      <c r="A260" s="400">
        <f>IF(H227&gt;0,1,)</f>
        <v>0</v>
      </c>
      <c r="B260" s="1959" t="s">
        <v>516</v>
      </c>
      <c r="C260" s="1959"/>
      <c r="D260" s="1959"/>
      <c r="E260" s="1959"/>
      <c r="F260" s="1959"/>
      <c r="G260" s="1959"/>
      <c r="H260" s="1959"/>
      <c r="I260" s="1959"/>
      <c r="J260" s="1959"/>
      <c r="K260" s="1959"/>
      <c r="L260" s="1959"/>
      <c r="M260" s="1959"/>
      <c r="N260" s="49">
        <f t="shared" si="5"/>
        <v>0</v>
      </c>
    </row>
    <row r="261" spans="1:14" ht="21.75" customHeight="1">
      <c r="A261" s="400">
        <f>IF(H227&gt;0,1,)</f>
        <v>0</v>
      </c>
      <c r="B261" s="91" t="s">
        <v>517</v>
      </c>
      <c r="C261" s="92" t="s">
        <v>1025</v>
      </c>
      <c r="D261" s="93">
        <f>'6-3표준조사 3'!Q385</f>
        <v>0</v>
      </c>
      <c r="E261" s="91" t="s">
        <v>510</v>
      </c>
      <c r="F261" s="633"/>
      <c r="G261" s="91"/>
      <c r="H261" s="94"/>
      <c r="I261" s="95"/>
      <c r="J261" s="95"/>
      <c r="K261" s="95"/>
      <c r="L261" s="96"/>
      <c r="M261" s="95"/>
      <c r="N261" s="49">
        <f t="shared" si="5"/>
        <v>0</v>
      </c>
    </row>
    <row r="262" spans="1:14" ht="21.75" hidden="1" customHeight="1">
      <c r="B262" s="91" t="s">
        <v>518</v>
      </c>
      <c r="C262" s="92" t="s">
        <v>759</v>
      </c>
      <c r="D262" s="1960">
        <f>'6-3표준조사 3'!S385</f>
        <v>0</v>
      </c>
      <c r="E262" s="1960"/>
      <c r="F262" s="633"/>
      <c r="G262" s="91"/>
      <c r="H262" s="94"/>
      <c r="I262" s="95"/>
      <c r="J262" s="95"/>
      <c r="K262" s="95"/>
      <c r="L262" s="96"/>
      <c r="M262" s="95"/>
      <c r="N262" s="49">
        <f t="shared" si="5"/>
        <v>0</v>
      </c>
    </row>
    <row r="263" spans="1:14" ht="21.75" hidden="1" customHeight="1">
      <c r="B263" s="91" t="s">
        <v>517</v>
      </c>
      <c r="C263" s="92" t="s">
        <v>962</v>
      </c>
      <c r="D263" s="1968" t="str">
        <f>'6-3표준조사 3'!R381</f>
        <v>3년차 이상</v>
      </c>
      <c r="E263" s="1968"/>
      <c r="F263" s="97"/>
      <c r="G263" s="97"/>
      <c r="H263" s="94"/>
      <c r="I263" s="95"/>
      <c r="J263" s="95"/>
      <c r="K263" s="95"/>
      <c r="L263" s="96"/>
      <c r="M263" s="95"/>
      <c r="N263" s="49">
        <f t="shared" si="5"/>
        <v>0</v>
      </c>
    </row>
    <row r="264" spans="1:14" ht="21.75" customHeight="1">
      <c r="A264" s="400">
        <f>IF(H227&gt;0,1,)</f>
        <v>0</v>
      </c>
      <c r="B264" s="1959" t="s">
        <v>773</v>
      </c>
      <c r="C264" s="1959"/>
      <c r="D264" s="1959"/>
      <c r="E264" s="1959"/>
      <c r="F264" s="1959"/>
      <c r="G264" s="1959"/>
      <c r="H264" s="1959"/>
      <c r="I264" s="1959"/>
      <c r="J264" s="1959"/>
      <c r="K264" s="1959"/>
      <c r="L264" s="1959"/>
      <c r="M264" s="1959"/>
      <c r="N264" s="49">
        <f t="shared" si="5"/>
        <v>0</v>
      </c>
    </row>
    <row r="265" spans="1:14" ht="21.75" customHeight="1">
      <c r="A265" s="400">
        <f>IF(H227&gt;0,1,)</f>
        <v>0</v>
      </c>
      <c r="B265" s="1969" t="s">
        <v>501</v>
      </c>
      <c r="C265" s="1969"/>
      <c r="D265" s="1970" t="s">
        <v>805</v>
      </c>
      <c r="E265" s="1970"/>
      <c r="F265" s="1970"/>
      <c r="G265" s="1970"/>
      <c r="H265" s="1970"/>
      <c r="I265" s="1971" t="s">
        <v>806</v>
      </c>
      <c r="J265" s="1971"/>
      <c r="K265" s="1971"/>
      <c r="L265" s="1971"/>
      <c r="M265" s="1971"/>
      <c r="N265" s="49">
        <f t="shared" si="5"/>
        <v>0</v>
      </c>
    </row>
    <row r="266" spans="1:14" ht="21.75" customHeight="1">
      <c r="A266" s="400">
        <f>IF(H227&gt;0,1,)</f>
        <v>0</v>
      </c>
      <c r="B266" s="1969"/>
      <c r="C266" s="1969"/>
      <c r="D266" s="1970"/>
      <c r="E266" s="1970"/>
      <c r="F266" s="1970"/>
      <c r="G266" s="1970"/>
      <c r="H266" s="1970"/>
      <c r="I266" s="98" t="s">
        <v>807</v>
      </c>
      <c r="J266" s="632" t="s">
        <v>494</v>
      </c>
      <c r="K266" s="632" t="s">
        <v>495</v>
      </c>
      <c r="L266" s="99" t="s">
        <v>496</v>
      </c>
      <c r="M266" s="632" t="s">
        <v>794</v>
      </c>
      <c r="N266" s="49">
        <f t="shared" si="5"/>
        <v>0</v>
      </c>
    </row>
    <row r="267" spans="1:14" ht="21.75" customHeight="1">
      <c r="A267" s="400">
        <f>IF(H227&gt;0,1,)</f>
        <v>0</v>
      </c>
      <c r="B267" s="1950" t="s">
        <v>531</v>
      </c>
      <c r="C267" s="1950"/>
      <c r="D267" s="1951" t="str">
        <f>'6-3표준조사 3'!P381</f>
        <v>중 (15˚ ~ 30˚)</v>
      </c>
      <c r="E267" s="1951"/>
      <c r="F267" s="1951"/>
      <c r="G267" s="1951"/>
      <c r="H267" s="1951"/>
      <c r="I267" s="634"/>
      <c r="J267" s="634" t="str">
        <f>IF(A230=0,"",IF(D267="완 (15˚ 이하)",0,IF(D267="중 (15˚ ~ 30˚)",5,IF(D267="급 (30˚ 초과)",10))))</f>
        <v/>
      </c>
      <c r="K267" s="634" t="str">
        <f>IF(A233=0,"",IF(D267="완 (15˚ 이하)",0,IF(D267="중 (15˚ ~ 30˚)",5,IF(D267="급 (30˚ 초과)",10))))</f>
        <v/>
      </c>
      <c r="L267" s="634">
        <f>IF(A241=0,"",IF(D267="완 (15˚ 이하)",0,IF(D267="중 (15˚ ~ 30˚)",5,IF(D267="급 (30˚ 초과)",10))))</f>
        <v>5</v>
      </c>
      <c r="M267" s="634" t="str">
        <f>IF(A251=0,"",IF(D267="완 (15˚ 이하)",0,IF(D267="중 (15˚ ~ 30˚)",5,IF(D267="급 (30˚ 초과)",10))))</f>
        <v/>
      </c>
      <c r="N267" s="49">
        <f t="shared" si="5"/>
        <v>0</v>
      </c>
    </row>
    <row r="268" spans="1:14" ht="21.75" customHeight="1">
      <c r="A268" s="400">
        <f>IF(H227&gt;0,1,)</f>
        <v>0</v>
      </c>
      <c r="B268" s="1972" t="s">
        <v>520</v>
      </c>
      <c r="C268" s="1972"/>
      <c r="D268" s="1951" t="str">
        <f>'6-3표준조사 3'!R381</f>
        <v>3년차 이상</v>
      </c>
      <c r="E268" s="1951"/>
      <c r="F268" s="1951"/>
      <c r="G268" s="1951"/>
      <c r="H268" s="1951"/>
      <c r="I268" s="634"/>
      <c r="J268" s="634"/>
      <c r="K268" s="634" t="str">
        <f>IF(A233=0,"",IF(D268="당해 년도",0,IF(D268="2년차",5,IF(D268="3년차 이상",10))))</f>
        <v/>
      </c>
      <c r="L268" s="634"/>
      <c r="M268" s="634"/>
      <c r="N268" s="49">
        <f t="shared" si="5"/>
        <v>0</v>
      </c>
    </row>
    <row r="269" spans="1:14" ht="21.75" customHeight="1">
      <c r="A269" s="400">
        <f>IF(H227&gt;0,1,)</f>
        <v>0</v>
      </c>
      <c r="B269" s="1950" t="s">
        <v>519</v>
      </c>
      <c r="C269" s="1950"/>
      <c r="D269" s="1951" t="str">
        <f>'6-3표준조사 3'!Q381</f>
        <v>개소당3ha이상</v>
      </c>
      <c r="E269" s="1951"/>
      <c r="F269" s="1951"/>
      <c r="G269" s="1951"/>
      <c r="H269" s="1951"/>
      <c r="I269" s="1409"/>
      <c r="J269" s="1409" t="str">
        <f>IF(A230=0,"",IF(D269="개소당3ha이상",0,IF(D269="개소당1~3ha미만 ",5,IF(D269="개소당1ha미만",10))))</f>
        <v/>
      </c>
      <c r="K269" s="1409" t="str">
        <f>IF(A233=0,"",IF(D269="개소당3ha이상",0,IF(D269="개소당1~3ha미만 ",5,IF(D269="개소당1ha미만",10))))</f>
        <v/>
      </c>
      <c r="L269" s="1409">
        <f>IF(A241=0,"",IF(D269="개소당3ha이상",0,IF(D269="개소당1~3ha미만 ",5,IF(D269="개소당1ha미만",10))))</f>
        <v>0</v>
      </c>
      <c r="M269" s="1409" t="str">
        <f>IF(A251=0,"",IF(D269="개소당3ha이상",0,IF(D269="개소당1~3ha미만 ",5,IF(D269="개소당1ha미만",10))))</f>
        <v/>
      </c>
      <c r="N269" s="49">
        <f t="shared" si="5"/>
        <v>0</v>
      </c>
    </row>
    <row r="270" spans="1:14" ht="21.75" customHeight="1">
      <c r="A270" s="400">
        <f>IF(H227&gt;0,1,)</f>
        <v>0</v>
      </c>
      <c r="B270" s="1950" t="s">
        <v>514</v>
      </c>
      <c r="C270" s="1950"/>
      <c r="D270" s="1951"/>
      <c r="E270" s="1951"/>
      <c r="F270" s="1951"/>
      <c r="G270" s="1951"/>
      <c r="H270" s="1951"/>
      <c r="I270" s="634">
        <f>SUM(I267:I269)</f>
        <v>0</v>
      </c>
      <c r="J270" s="634">
        <f>SUM(J267:J269)</f>
        <v>0</v>
      </c>
      <c r="K270" s="634">
        <f>SUM(K267:K269)</f>
        <v>0</v>
      </c>
      <c r="L270" s="634">
        <f>SUM(L267:L269)</f>
        <v>5</v>
      </c>
      <c r="M270" s="634">
        <f>SUM(M267:M269)</f>
        <v>0</v>
      </c>
      <c r="N270" s="49">
        <f t="shared" si="5"/>
        <v>0</v>
      </c>
    </row>
    <row r="271" spans="1:14" ht="35.1" customHeight="1" thickBot="1">
      <c r="A271" s="400">
        <f>IF(H272&gt;0,1,)</f>
        <v>0</v>
      </c>
      <c r="B271" s="1943" t="s">
        <v>758</v>
      </c>
      <c r="C271" s="1943"/>
      <c r="D271" s="1943"/>
      <c r="E271" s="1943"/>
      <c r="F271" s="1943"/>
      <c r="G271" s="1943"/>
      <c r="H271" s="1943"/>
      <c r="I271" s="1943"/>
      <c r="J271" s="1943"/>
      <c r="K271" s="1943"/>
      <c r="L271" s="1943"/>
      <c r="M271" s="1943"/>
      <c r="N271" s="49">
        <f>IF(H$272&gt;0,7,)</f>
        <v>0</v>
      </c>
    </row>
    <row r="272" spans="1:14" ht="24.95" customHeight="1">
      <c r="A272" s="400">
        <f>IF(H272&gt;0,1,)</f>
        <v>0</v>
      </c>
      <c r="B272" s="1944" t="s">
        <v>774</v>
      </c>
      <c r="C272" s="1945"/>
      <c r="D272" s="1946" t="str">
        <f>CONCATENATE('6-3표준조사 3'!K454,"임반")</f>
        <v>62-0임반</v>
      </c>
      <c r="E272" s="1946"/>
      <c r="F272" s="1946" t="str">
        <f>CONCATENATE('6-3표준조사 3'!L454,"소반")</f>
        <v>14-0소반</v>
      </c>
      <c r="G272" s="1946"/>
      <c r="H272" s="1947">
        <f>'6-3표준조사 3'!Q454</f>
        <v>0</v>
      </c>
      <c r="I272" s="1947"/>
      <c r="J272" s="50"/>
      <c r="K272" s="51" t="s">
        <v>500</v>
      </c>
      <c r="L272" s="1948" t="str">
        <f>+'6-3표준조사 3'!R454</f>
        <v>모두베기</v>
      </c>
      <c r="M272" s="1949"/>
      <c r="N272" s="49">
        <f t="shared" ref="N272:N315" si="6">IF(H$272&gt;0,7,)</f>
        <v>0</v>
      </c>
    </row>
    <row r="273" spans="1:14" ht="21.75" customHeight="1">
      <c r="A273" s="400">
        <f>IF(H272&gt;0,1,)</f>
        <v>0</v>
      </c>
      <c r="B273" s="1961" t="s">
        <v>501</v>
      </c>
      <c r="C273" s="1962"/>
      <c r="D273" s="1963" t="s">
        <v>502</v>
      </c>
      <c r="E273" s="1962"/>
      <c r="F273" s="1964" t="s">
        <v>503</v>
      </c>
      <c r="G273" s="1965"/>
      <c r="H273" s="1964" t="s">
        <v>504</v>
      </c>
      <c r="I273" s="1965"/>
      <c r="J273" s="1963" t="s">
        <v>505</v>
      </c>
      <c r="K273" s="1962"/>
      <c r="L273" s="1966" t="s">
        <v>775</v>
      </c>
      <c r="M273" s="1952"/>
      <c r="N273" s="49">
        <f t="shared" si="6"/>
        <v>0</v>
      </c>
    </row>
    <row r="274" spans="1:14" ht="21.75" customHeight="1">
      <c r="A274" s="400">
        <f>IF(H272&gt;0,1,)</f>
        <v>0</v>
      </c>
      <c r="B274" s="52"/>
      <c r="C274" s="53" t="s">
        <v>506</v>
      </c>
      <c r="D274" s="54"/>
      <c r="E274" s="55" t="s">
        <v>507</v>
      </c>
      <c r="F274" s="54"/>
      <c r="G274" s="55" t="s">
        <v>507</v>
      </c>
      <c r="H274" s="54"/>
      <c r="I274" s="55" t="s">
        <v>507</v>
      </c>
      <c r="J274" s="56"/>
      <c r="K274" s="55" t="s">
        <v>508</v>
      </c>
      <c r="L274" s="1967"/>
      <c r="M274" s="1953"/>
      <c r="N274" s="49">
        <f t="shared" si="6"/>
        <v>0</v>
      </c>
    </row>
    <row r="275" spans="1:14" ht="21.75" hidden="1" customHeight="1">
      <c r="A275" s="400">
        <f>IF('6-3표준조사 3'!R454="둘레베기",1,)</f>
        <v>0</v>
      </c>
      <c r="B275" s="1954" t="s">
        <v>506</v>
      </c>
      <c r="C275" s="57" t="s">
        <v>538</v>
      </c>
      <c r="D275" s="60"/>
      <c r="E275" s="59"/>
      <c r="F275" s="60"/>
      <c r="G275" s="59"/>
      <c r="H275" s="60"/>
      <c r="I275" s="59"/>
      <c r="J275" s="61"/>
      <c r="K275" s="62"/>
      <c r="L275" s="102"/>
      <c r="M275" s="64">
        <f>M276</f>
        <v>0</v>
      </c>
      <c r="N275" s="49">
        <f t="shared" si="6"/>
        <v>0</v>
      </c>
    </row>
    <row r="276" spans="1:14" ht="21.75" hidden="1" customHeight="1">
      <c r="A276" s="400">
        <f>IF('6-3표준조사 3'!R454="둘레베기",1,)</f>
        <v>0</v>
      </c>
      <c r="B276" s="1955"/>
      <c r="C276" s="65" t="s">
        <v>760</v>
      </c>
      <c r="D276" s="103"/>
      <c r="E276" s="67"/>
      <c r="F276" s="68"/>
      <c r="G276" s="67"/>
      <c r="H276" s="68"/>
      <c r="I276" s="67"/>
      <c r="J276" s="69"/>
      <c r="K276" s="70"/>
      <c r="L276" s="71">
        <f>J315/100</f>
        <v>0</v>
      </c>
      <c r="M276" s="72">
        <f>ROUNDDOWN((H277*J277)+(H277*J277*L276),)</f>
        <v>0</v>
      </c>
      <c r="N276" s="49">
        <f t="shared" si="6"/>
        <v>0</v>
      </c>
    </row>
    <row r="277" spans="1:14" ht="21.75" hidden="1" customHeight="1">
      <c r="A277" s="400">
        <f>IF('6-3표준조사 3'!R454="둘레베기",1,)</f>
        <v>0</v>
      </c>
      <c r="B277" s="1955"/>
      <c r="C277" s="65" t="s">
        <v>761</v>
      </c>
      <c r="D277" s="103">
        <f>IF(A277&gt;0,D306,)</f>
        <v>0</v>
      </c>
      <c r="E277" s="67" t="s">
        <v>510</v>
      </c>
      <c r="F277" s="68">
        <v>0.18</v>
      </c>
      <c r="G277" s="67" t="s">
        <v>511</v>
      </c>
      <c r="H277" s="68">
        <f>ROUND(D277/100*F277,2)</f>
        <v>0</v>
      </c>
      <c r="I277" s="67" t="s">
        <v>509</v>
      </c>
      <c r="J277" s="69">
        <f>'7-1 단가조사'!L7</f>
        <v>172068</v>
      </c>
      <c r="K277" s="70" t="s">
        <v>539</v>
      </c>
      <c r="L277" s="71"/>
      <c r="M277" s="72"/>
      <c r="N277" s="49">
        <f t="shared" si="6"/>
        <v>0</v>
      </c>
    </row>
    <row r="278" spans="1:14" ht="21.75" hidden="1" customHeight="1">
      <c r="A278" s="400">
        <f>IF('6-3표준조사 3'!R454="줄베기",1,)</f>
        <v>0</v>
      </c>
      <c r="B278" s="1955"/>
      <c r="C278" s="57" t="s">
        <v>540</v>
      </c>
      <c r="D278" s="60"/>
      <c r="E278" s="59"/>
      <c r="F278" s="60"/>
      <c r="G278" s="59"/>
      <c r="H278" s="60"/>
      <c r="I278" s="59"/>
      <c r="J278" s="61"/>
      <c r="K278" s="62"/>
      <c r="L278" s="104"/>
      <c r="M278" s="64">
        <f>SUM(M279+M282+M285)</f>
        <v>0</v>
      </c>
      <c r="N278" s="49">
        <f t="shared" si="6"/>
        <v>0</v>
      </c>
    </row>
    <row r="279" spans="1:14" ht="21.75" hidden="1" customHeight="1">
      <c r="A279" s="400">
        <f>IF('6-3표준조사 3'!R454="줄베기",1,)</f>
        <v>0</v>
      </c>
      <c r="B279" s="1955"/>
      <c r="C279" s="65" t="s">
        <v>760</v>
      </c>
      <c r="D279" s="66"/>
      <c r="E279" s="67"/>
      <c r="F279" s="68"/>
      <c r="G279" s="67"/>
      <c r="H279" s="68"/>
      <c r="I279" s="67"/>
      <c r="J279" s="69"/>
      <c r="K279" s="70"/>
      <c r="L279" s="71">
        <f>K315/100</f>
        <v>0</v>
      </c>
      <c r="M279" s="72">
        <f>ROUNDDOWN((M280+M281)+((M280+M281)*L279),0)</f>
        <v>0</v>
      </c>
      <c r="N279" s="49">
        <f t="shared" si="6"/>
        <v>0</v>
      </c>
    </row>
    <row r="280" spans="1:14" ht="21.75" hidden="1" customHeight="1">
      <c r="A280" s="400">
        <f>IF('6-3표준조사 3'!R454="줄베기",1,)</f>
        <v>0</v>
      </c>
      <c r="B280" s="1955"/>
      <c r="C280" s="65" t="s">
        <v>762</v>
      </c>
      <c r="D280" s="66">
        <f>IF(A280&gt;0,D306,)</f>
        <v>0</v>
      </c>
      <c r="E280" s="67" t="s">
        <v>510</v>
      </c>
      <c r="F280" s="68">
        <v>7.0000000000000007E-2</v>
      </c>
      <c r="G280" s="67" t="s">
        <v>511</v>
      </c>
      <c r="H280" s="68">
        <f>ROUND(D280/100*F280,2)</f>
        <v>0</v>
      </c>
      <c r="I280" s="67" t="s">
        <v>509</v>
      </c>
      <c r="J280" s="69">
        <f>'7-1 단가조사'!L7</f>
        <v>172068</v>
      </c>
      <c r="K280" s="70" t="s">
        <v>539</v>
      </c>
      <c r="L280" s="71"/>
      <c r="M280" s="72">
        <f>ROUNDDOWN(H280*J280,)</f>
        <v>0</v>
      </c>
      <c r="N280" s="49">
        <f t="shared" si="6"/>
        <v>0</v>
      </c>
    </row>
    <row r="281" spans="1:14" ht="21.75" hidden="1" customHeight="1">
      <c r="A281" s="400">
        <f>IF('6-3표준조사 3'!R454="줄베기",1,)</f>
        <v>0</v>
      </c>
      <c r="B281" s="1955"/>
      <c r="C281" s="65" t="s">
        <v>763</v>
      </c>
      <c r="D281" s="75">
        <f>IF(A281&gt;0,1,)</f>
        <v>0</v>
      </c>
      <c r="E281" s="67" t="s">
        <v>406</v>
      </c>
      <c r="F281" s="68">
        <f>IF(D306&lt;=1500,$Q$8,IF(D306&gt;2999,$Q$10,$Q$9))</f>
        <v>1.5</v>
      </c>
      <c r="G281" s="67" t="s">
        <v>541</v>
      </c>
      <c r="H281" s="68">
        <f>ROUND(D281*F281,2)</f>
        <v>0</v>
      </c>
      <c r="I281" s="67" t="s">
        <v>509</v>
      </c>
      <c r="J281" s="69">
        <f>'7-1 단가조사'!L6</f>
        <v>226112</v>
      </c>
      <c r="K281" s="70" t="s">
        <v>542</v>
      </c>
      <c r="L281" s="71"/>
      <c r="M281" s="72">
        <f>ROUNDDOWN(H281*J281,)</f>
        <v>0</v>
      </c>
      <c r="N281" s="49">
        <f t="shared" si="6"/>
        <v>0</v>
      </c>
    </row>
    <row r="282" spans="1:14" ht="21.75" hidden="1" customHeight="1">
      <c r="A282" s="400">
        <f>IF('6-3표준조사 3'!R454="줄베기",1,)</f>
        <v>0</v>
      </c>
      <c r="B282" s="1955"/>
      <c r="C282" s="65" t="s">
        <v>764</v>
      </c>
      <c r="D282" s="66"/>
      <c r="E282" s="67"/>
      <c r="F282" s="68"/>
      <c r="G282" s="67"/>
      <c r="H282" s="68"/>
      <c r="I282" s="67"/>
      <c r="J282" s="69"/>
      <c r="K282" s="70"/>
      <c r="L282" s="73"/>
      <c r="M282" s="72">
        <f>M283+M284</f>
        <v>0</v>
      </c>
      <c r="N282" s="49">
        <f t="shared" si="6"/>
        <v>0</v>
      </c>
    </row>
    <row r="283" spans="1:14" ht="21.75" hidden="1" customHeight="1">
      <c r="A283" s="400">
        <f>IF('6-3표준조사 3'!R454="줄베기",1,)</f>
        <v>0</v>
      </c>
      <c r="B283" s="1955"/>
      <c r="C283" s="65" t="s">
        <v>765</v>
      </c>
      <c r="D283" s="75">
        <f>H281</f>
        <v>0</v>
      </c>
      <c r="E283" s="67" t="s">
        <v>541</v>
      </c>
      <c r="F283" s="68">
        <v>5</v>
      </c>
      <c r="G283" s="67" t="s">
        <v>512</v>
      </c>
      <c r="H283" s="68">
        <f>ROUND(D283*F283,2)</f>
        <v>0</v>
      </c>
      <c r="I283" s="67" t="s">
        <v>513</v>
      </c>
      <c r="J283" s="69">
        <f>'7-1 단가조사'!L11</f>
        <v>1720</v>
      </c>
      <c r="K283" s="70" t="s">
        <v>543</v>
      </c>
      <c r="L283" s="73"/>
      <c r="M283" s="72">
        <f>ROUNDDOWN(H283*J283,)</f>
        <v>0</v>
      </c>
      <c r="N283" s="49">
        <f t="shared" si="6"/>
        <v>0</v>
      </c>
    </row>
    <row r="284" spans="1:14" ht="21.75" hidden="1" customHeight="1">
      <c r="A284" s="400">
        <f>IF('6-3표준조사 3'!R454="줄베기",1,)</f>
        <v>0</v>
      </c>
      <c r="B284" s="1955"/>
      <c r="C284" s="65" t="s">
        <v>766</v>
      </c>
      <c r="D284" s="66">
        <f>M283</f>
        <v>0</v>
      </c>
      <c r="E284" s="67" t="s">
        <v>545</v>
      </c>
      <c r="F284" s="68">
        <v>0.1</v>
      </c>
      <c r="G284" s="67" t="s">
        <v>546</v>
      </c>
      <c r="H284" s="68"/>
      <c r="I284" s="67"/>
      <c r="J284" s="69"/>
      <c r="K284" s="70"/>
      <c r="L284" s="73"/>
      <c r="M284" s="72">
        <f>ROUNDDOWN(D284*F284,)</f>
        <v>0</v>
      </c>
      <c r="N284" s="49">
        <f t="shared" si="6"/>
        <v>0</v>
      </c>
    </row>
    <row r="285" spans="1:14" ht="21.75" hidden="1" customHeight="1">
      <c r="A285" s="400">
        <f>IF('6-3표준조사 3'!R454="줄베기",1,)</f>
        <v>0</v>
      </c>
      <c r="B285" s="1955"/>
      <c r="C285" s="105" t="s">
        <v>767</v>
      </c>
      <c r="D285" s="106">
        <f>D283</f>
        <v>0</v>
      </c>
      <c r="E285" s="107" t="s">
        <v>547</v>
      </c>
      <c r="F285" s="108">
        <v>8.3999999999999995E-3</v>
      </c>
      <c r="G285" s="107" t="s">
        <v>548</v>
      </c>
      <c r="H285" s="109"/>
      <c r="I285" s="107"/>
      <c r="J285" s="110">
        <f>'7-1 단가조사'!L14</f>
        <v>610000</v>
      </c>
      <c r="K285" s="111" t="s">
        <v>544</v>
      </c>
      <c r="L285" s="112"/>
      <c r="M285" s="113">
        <f>ROUNDDOWN(D285*F285*J285,)</f>
        <v>0</v>
      </c>
      <c r="N285" s="49">
        <f t="shared" si="6"/>
        <v>0</v>
      </c>
    </row>
    <row r="286" spans="1:14" ht="21.75" customHeight="1">
      <c r="A286" s="400">
        <f>IF('6-3표준조사 3'!R454="모두베기",1,)</f>
        <v>1</v>
      </c>
      <c r="B286" s="1955"/>
      <c r="C286" s="57" t="s">
        <v>549</v>
      </c>
      <c r="D286" s="58"/>
      <c r="E286" s="59"/>
      <c r="F286" s="60"/>
      <c r="G286" s="59"/>
      <c r="H286" s="60"/>
      <c r="I286" s="59"/>
      <c r="J286" s="61"/>
      <c r="K286" s="62"/>
      <c r="L286" s="63"/>
      <c r="M286" s="64">
        <f>M287+M292+M295</f>
        <v>1260008</v>
      </c>
      <c r="N286" s="49">
        <f t="shared" si="6"/>
        <v>0</v>
      </c>
    </row>
    <row r="287" spans="1:14" ht="21.75" customHeight="1">
      <c r="A287" s="400">
        <f>IF('6-3표준조사 3'!R454="모두베기",1,)</f>
        <v>1</v>
      </c>
      <c r="B287" s="1955"/>
      <c r="C287" s="65" t="s">
        <v>760</v>
      </c>
      <c r="D287" s="66"/>
      <c r="E287" s="67"/>
      <c r="F287" s="68"/>
      <c r="G287" s="67"/>
      <c r="H287" s="68"/>
      <c r="I287" s="67"/>
      <c r="J287" s="69"/>
      <c r="K287" s="70"/>
      <c r="L287" s="71">
        <f>L315/100</f>
        <v>0.05</v>
      </c>
      <c r="M287" s="72">
        <f>M288+M289+M290+M291</f>
        <v>1187088</v>
      </c>
      <c r="N287" s="49">
        <f t="shared" si="6"/>
        <v>0</v>
      </c>
    </row>
    <row r="288" spans="1:14" ht="21.75" customHeight="1">
      <c r="A288" s="400">
        <f>IF('6-3표준조사 3'!R454="모두베기",1,)</f>
        <v>1</v>
      </c>
      <c r="B288" s="1955"/>
      <c r="C288" s="65" t="s">
        <v>762</v>
      </c>
      <c r="D288" s="1433"/>
      <c r="E288" s="67" t="s">
        <v>510</v>
      </c>
      <c r="F288" s="68">
        <v>7.0000000000000007E-2</v>
      </c>
      <c r="G288" s="67" t="s">
        <v>511</v>
      </c>
      <c r="H288" s="68">
        <f>ROUND(D288/100*F288,2)</f>
        <v>0</v>
      </c>
      <c r="I288" s="67" t="s">
        <v>509</v>
      </c>
      <c r="J288" s="69">
        <f>'7-1 단가조사'!L7</f>
        <v>172068</v>
      </c>
      <c r="K288" s="70" t="s">
        <v>539</v>
      </c>
      <c r="L288" s="73"/>
      <c r="M288" s="72">
        <f>ROUNDDOWN(ROUND((H288+(H288*(L287))),2)*J288,0)</f>
        <v>0</v>
      </c>
      <c r="N288" s="49">
        <f t="shared" si="6"/>
        <v>0</v>
      </c>
    </row>
    <row r="289" spans="1:14" ht="21.75" customHeight="1">
      <c r="A289" s="400">
        <f>IF('6-3표준조사 3'!R454="모두베기",1,)</f>
        <v>1</v>
      </c>
      <c r="B289" s="1955"/>
      <c r="C289" s="74" t="s">
        <v>965</v>
      </c>
      <c r="D289" s="75">
        <f>IF(A289&gt;0,IF(D308="당해 년도",1,),)</f>
        <v>0</v>
      </c>
      <c r="E289" s="67" t="s">
        <v>406</v>
      </c>
      <c r="F289" s="68">
        <v>3.5</v>
      </c>
      <c r="G289" s="67" t="s">
        <v>541</v>
      </c>
      <c r="H289" s="68">
        <f>ROUND(D289*F289,2)</f>
        <v>0</v>
      </c>
      <c r="I289" s="67" t="s">
        <v>509</v>
      </c>
      <c r="J289" s="69">
        <f>'7-1 단가조사'!L6</f>
        <v>226112</v>
      </c>
      <c r="K289" s="70" t="s">
        <v>542</v>
      </c>
      <c r="L289" s="73"/>
      <c r="M289" s="72">
        <f>ROUNDDOWN(ROUND((H289+(H289*(L287))),2)*J289,0)</f>
        <v>0</v>
      </c>
      <c r="N289" s="49">
        <f t="shared" si="6"/>
        <v>0</v>
      </c>
    </row>
    <row r="290" spans="1:14" ht="21.75" customHeight="1">
      <c r="A290" s="400">
        <f>IF('6-3표준조사 3'!R454="모두베기",1,)</f>
        <v>1</v>
      </c>
      <c r="B290" s="1955"/>
      <c r="C290" s="74" t="s">
        <v>966</v>
      </c>
      <c r="D290" s="75">
        <f>IF(A290&gt;0,IF(D308="2년차",1,),)</f>
        <v>0</v>
      </c>
      <c r="E290" s="67" t="s">
        <v>406</v>
      </c>
      <c r="F290" s="68">
        <v>4</v>
      </c>
      <c r="G290" s="67" t="s">
        <v>541</v>
      </c>
      <c r="H290" s="68">
        <f>ROUND(D290*F290,2)</f>
        <v>0</v>
      </c>
      <c r="I290" s="67" t="s">
        <v>509</v>
      </c>
      <c r="J290" s="69">
        <f>'7-1 단가조사'!L6</f>
        <v>226112</v>
      </c>
      <c r="K290" s="70" t="s">
        <v>542</v>
      </c>
      <c r="L290" s="73"/>
      <c r="M290" s="72">
        <f>ROUNDDOWN(ROUND((H290+(H290*(L287))),2)*J290,0)</f>
        <v>0</v>
      </c>
      <c r="N290" s="49">
        <f t="shared" si="6"/>
        <v>0</v>
      </c>
    </row>
    <row r="291" spans="1:14" ht="21.75" customHeight="1">
      <c r="A291" s="400">
        <f>IF('6-3표준조사 3'!R454="모두베기",1,)</f>
        <v>1</v>
      </c>
      <c r="B291" s="1955"/>
      <c r="C291" s="74" t="s">
        <v>967</v>
      </c>
      <c r="D291" s="75">
        <f>IF(A291&gt;0,IF(D308="3년차 이상",1,),)</f>
        <v>1</v>
      </c>
      <c r="E291" s="67" t="s">
        <v>406</v>
      </c>
      <c r="F291" s="68">
        <v>5</v>
      </c>
      <c r="G291" s="67" t="s">
        <v>541</v>
      </c>
      <c r="H291" s="68">
        <f>ROUND(D291*F291,2)</f>
        <v>5</v>
      </c>
      <c r="I291" s="67" t="s">
        <v>509</v>
      </c>
      <c r="J291" s="69">
        <f>'7-1 단가조사'!L6</f>
        <v>226112</v>
      </c>
      <c r="K291" s="70" t="s">
        <v>542</v>
      </c>
      <c r="L291" s="73"/>
      <c r="M291" s="72">
        <f>ROUNDDOWN(ROUND((H291+(H291*(L287))),2)*J291,0)</f>
        <v>1187088</v>
      </c>
      <c r="N291" s="49">
        <f t="shared" si="6"/>
        <v>0</v>
      </c>
    </row>
    <row r="292" spans="1:14" ht="21.75" customHeight="1">
      <c r="A292" s="400">
        <f>IF('6-3표준조사 3'!R454="모두베기",1,)</f>
        <v>1</v>
      </c>
      <c r="B292" s="1955"/>
      <c r="C292" s="65" t="s">
        <v>764</v>
      </c>
      <c r="D292" s="66"/>
      <c r="E292" s="67"/>
      <c r="F292" s="68"/>
      <c r="G292" s="67"/>
      <c r="H292" s="68"/>
      <c r="I292" s="67"/>
      <c r="J292" s="69"/>
      <c r="K292" s="70"/>
      <c r="L292" s="73"/>
      <c r="M292" s="72">
        <f>M293+M294</f>
        <v>47300</v>
      </c>
      <c r="N292" s="49">
        <f t="shared" si="6"/>
        <v>0</v>
      </c>
    </row>
    <row r="293" spans="1:14" ht="21.75" customHeight="1">
      <c r="A293" s="400">
        <f>IF('6-3표준조사 3'!R454="모두베기",1,)</f>
        <v>1</v>
      </c>
      <c r="B293" s="1955"/>
      <c r="C293" s="65" t="s">
        <v>765</v>
      </c>
      <c r="D293" s="75">
        <f>(H289+H290+H291)</f>
        <v>5</v>
      </c>
      <c r="E293" s="67" t="s">
        <v>541</v>
      </c>
      <c r="F293" s="68">
        <v>5</v>
      </c>
      <c r="G293" s="67" t="s">
        <v>512</v>
      </c>
      <c r="H293" s="68">
        <f>ROUND(D293*F293,2)</f>
        <v>25</v>
      </c>
      <c r="I293" s="67" t="s">
        <v>513</v>
      </c>
      <c r="J293" s="69">
        <f>'7-1 단가조사'!L11</f>
        <v>1720</v>
      </c>
      <c r="K293" s="70" t="s">
        <v>543</v>
      </c>
      <c r="L293" s="73"/>
      <c r="M293" s="72">
        <f>ROUNDDOWN(H293*J293,)</f>
        <v>43000</v>
      </c>
      <c r="N293" s="49">
        <f t="shared" si="6"/>
        <v>0</v>
      </c>
    </row>
    <row r="294" spans="1:14" ht="21.75" customHeight="1">
      <c r="A294" s="400">
        <f>IF('6-3표준조사 3'!R454="모두베기",1,)</f>
        <v>1</v>
      </c>
      <c r="B294" s="1955"/>
      <c r="C294" s="65" t="s">
        <v>766</v>
      </c>
      <c r="D294" s="66">
        <f>M293</f>
        <v>43000</v>
      </c>
      <c r="E294" s="67" t="s">
        <v>545</v>
      </c>
      <c r="F294" s="68">
        <v>0.1</v>
      </c>
      <c r="G294" s="67" t="s">
        <v>546</v>
      </c>
      <c r="H294" s="68"/>
      <c r="I294" s="67"/>
      <c r="J294" s="69"/>
      <c r="K294" s="70"/>
      <c r="L294" s="73"/>
      <c r="M294" s="72">
        <f>ROUNDDOWN(D294*F294,)</f>
        <v>4300</v>
      </c>
      <c r="N294" s="49">
        <f t="shared" si="6"/>
        <v>0</v>
      </c>
    </row>
    <row r="295" spans="1:14" ht="21.75" customHeight="1">
      <c r="A295" s="400">
        <f>IF('6-3표준조사 3'!R454="모두베기",1,)</f>
        <v>1</v>
      </c>
      <c r="B295" s="1955"/>
      <c r="C295" s="76" t="s">
        <v>767</v>
      </c>
      <c r="D295" s="77">
        <f>D293</f>
        <v>5</v>
      </c>
      <c r="E295" s="78" t="s">
        <v>547</v>
      </c>
      <c r="F295" s="79">
        <v>8.3999999999999995E-3</v>
      </c>
      <c r="G295" s="78" t="s">
        <v>548</v>
      </c>
      <c r="H295" s="80"/>
      <c r="I295" s="78"/>
      <c r="J295" s="81">
        <f>'7-1 단가조사'!L14</f>
        <v>610000</v>
      </c>
      <c r="K295" s="82" t="s">
        <v>544</v>
      </c>
      <c r="L295" s="83"/>
      <c r="M295" s="84">
        <f>ROUNDDOWN(D295*F295*J295,)</f>
        <v>25620</v>
      </c>
      <c r="N295" s="49">
        <f t="shared" si="6"/>
        <v>0</v>
      </c>
    </row>
    <row r="296" spans="1:14" ht="21.75" hidden="1" customHeight="1">
      <c r="A296" s="400">
        <f>IF('6-3표준조사 3'!R454="맹아제거",1,)</f>
        <v>0</v>
      </c>
      <c r="B296" s="1955"/>
      <c r="C296" s="57" t="s">
        <v>550</v>
      </c>
      <c r="D296" s="60"/>
      <c r="E296" s="59"/>
      <c r="F296" s="60"/>
      <c r="G296" s="59"/>
      <c r="H296" s="60"/>
      <c r="I296" s="59"/>
      <c r="J296" s="61"/>
      <c r="K296" s="62"/>
      <c r="L296" s="102"/>
      <c r="M296" s="64">
        <f>M297</f>
        <v>0</v>
      </c>
      <c r="N296" s="49">
        <f t="shared" si="6"/>
        <v>0</v>
      </c>
    </row>
    <row r="297" spans="1:14" ht="21.75" hidden="1" customHeight="1">
      <c r="A297" s="400">
        <f>IF('6-3표준조사 3'!R454="맹아제거",1,)</f>
        <v>0</v>
      </c>
      <c r="B297" s="1955"/>
      <c r="C297" s="65" t="s">
        <v>760</v>
      </c>
      <c r="D297" s="103"/>
      <c r="E297" s="67"/>
      <c r="F297" s="68"/>
      <c r="G297" s="67"/>
      <c r="H297" s="68"/>
      <c r="I297" s="67"/>
      <c r="J297" s="69"/>
      <c r="K297" s="70"/>
      <c r="L297" s="71">
        <f>M315/100</f>
        <v>0</v>
      </c>
      <c r="M297" s="72">
        <f>ROUNDDOWN((H298*J298)+(H298*J298*L297),)</f>
        <v>0</v>
      </c>
      <c r="N297" s="49">
        <f t="shared" si="6"/>
        <v>0</v>
      </c>
    </row>
    <row r="298" spans="1:14" ht="21.75" hidden="1" customHeight="1">
      <c r="A298" s="400">
        <f>IF('6-3표준조사 3'!R454="맹아제거",1,)</f>
        <v>0</v>
      </c>
      <c r="B298" s="1955"/>
      <c r="C298" s="65" t="s">
        <v>768</v>
      </c>
      <c r="D298" s="103">
        <v>0</v>
      </c>
      <c r="E298" s="67" t="s">
        <v>510</v>
      </c>
      <c r="F298" s="68">
        <v>0.2</v>
      </c>
      <c r="G298" s="67" t="s">
        <v>511</v>
      </c>
      <c r="H298" s="68">
        <f>ROUND(D298/100*F298,2)</f>
        <v>0</v>
      </c>
      <c r="I298" s="67" t="s">
        <v>509</v>
      </c>
      <c r="J298" s="69">
        <f>'7-1 단가조사'!L7</f>
        <v>172068</v>
      </c>
      <c r="K298" s="70" t="s">
        <v>539</v>
      </c>
      <c r="L298" s="71">
        <f>M315/100</f>
        <v>0</v>
      </c>
      <c r="M298" s="72"/>
      <c r="N298" s="49">
        <f t="shared" si="6"/>
        <v>0</v>
      </c>
    </row>
    <row r="299" spans="1:14" ht="21.75" customHeight="1">
      <c r="A299" s="400">
        <f>IF(H272&gt;0,1,)</f>
        <v>0</v>
      </c>
      <c r="B299" s="1954" t="s">
        <v>514</v>
      </c>
      <c r="C299" s="57" t="s">
        <v>551</v>
      </c>
      <c r="D299" s="60"/>
      <c r="E299" s="59"/>
      <c r="F299" s="60"/>
      <c r="G299" s="59"/>
      <c r="H299" s="60"/>
      <c r="I299" s="59"/>
      <c r="J299" s="61"/>
      <c r="K299" s="62"/>
      <c r="L299" s="63"/>
      <c r="M299" s="64">
        <f>SUM(M300,M302,M303)</f>
        <v>1260008</v>
      </c>
      <c r="N299" s="49">
        <f t="shared" si="6"/>
        <v>0</v>
      </c>
    </row>
    <row r="300" spans="1:14" ht="21.75" customHeight="1">
      <c r="A300" s="400">
        <f>IF(H272&gt;0,1,)</f>
        <v>0</v>
      </c>
      <c r="B300" s="1956"/>
      <c r="C300" s="65" t="s">
        <v>769</v>
      </c>
      <c r="D300" s="68"/>
      <c r="E300" s="67"/>
      <c r="F300" s="68"/>
      <c r="G300" s="67"/>
      <c r="H300" s="68"/>
      <c r="I300" s="67"/>
      <c r="J300" s="69"/>
      <c r="K300" s="70"/>
      <c r="L300" s="73"/>
      <c r="M300" s="72">
        <f>M301</f>
        <v>1187088</v>
      </c>
      <c r="N300" s="49">
        <f t="shared" si="6"/>
        <v>0</v>
      </c>
    </row>
    <row r="301" spans="1:14" ht="21.75" customHeight="1">
      <c r="A301" s="400">
        <f>IF(H272&gt;0,1,)</f>
        <v>0</v>
      </c>
      <c r="B301" s="1956"/>
      <c r="C301" s="65" t="s">
        <v>770</v>
      </c>
      <c r="D301" s="68"/>
      <c r="E301" s="67"/>
      <c r="F301" s="68"/>
      <c r="G301" s="67"/>
      <c r="H301" s="68"/>
      <c r="I301" s="67"/>
      <c r="J301" s="69"/>
      <c r="K301" s="70"/>
      <c r="L301" s="73"/>
      <c r="M301" s="72">
        <f>M276+M279+M287+M297</f>
        <v>1187088</v>
      </c>
      <c r="N301" s="49">
        <f t="shared" si="6"/>
        <v>0</v>
      </c>
    </row>
    <row r="302" spans="1:14" ht="21.75" customHeight="1">
      <c r="A302" s="400">
        <f>IF(H272&gt;0,1,)</f>
        <v>0</v>
      </c>
      <c r="B302" s="1956"/>
      <c r="C302" s="65" t="s">
        <v>771</v>
      </c>
      <c r="D302" s="68"/>
      <c r="E302" s="67"/>
      <c r="F302" s="68"/>
      <c r="G302" s="67"/>
      <c r="H302" s="68"/>
      <c r="I302" s="67"/>
      <c r="J302" s="69"/>
      <c r="K302" s="70"/>
      <c r="L302" s="73"/>
      <c r="M302" s="72">
        <f>M282+M292</f>
        <v>47300</v>
      </c>
      <c r="N302" s="49">
        <f t="shared" si="6"/>
        <v>0</v>
      </c>
    </row>
    <row r="303" spans="1:14" ht="21.75" customHeight="1" thickBot="1">
      <c r="A303" s="400">
        <f>IF(H272&gt;0,1,)</f>
        <v>0</v>
      </c>
      <c r="B303" s="1957"/>
      <c r="C303" s="76" t="s">
        <v>772</v>
      </c>
      <c r="D303" s="85"/>
      <c r="E303" s="86"/>
      <c r="F303" s="85"/>
      <c r="G303" s="86"/>
      <c r="H303" s="85"/>
      <c r="I303" s="86"/>
      <c r="J303" s="87"/>
      <c r="K303" s="88"/>
      <c r="L303" s="89"/>
      <c r="M303" s="90">
        <f>M285+M295</f>
        <v>25620</v>
      </c>
      <c r="N303" s="49">
        <f t="shared" si="6"/>
        <v>0</v>
      </c>
    </row>
    <row r="304" spans="1:14" ht="21.75" customHeight="1">
      <c r="A304" s="400">
        <f>IF(H272&gt;0,1,)</f>
        <v>0</v>
      </c>
      <c r="B304" s="1958" t="s">
        <v>515</v>
      </c>
      <c r="C304" s="1958"/>
      <c r="D304" s="1958"/>
      <c r="E304" s="1958"/>
      <c r="F304" s="1958"/>
      <c r="G304" s="1958"/>
      <c r="H304" s="1958"/>
      <c r="I304" s="1958"/>
      <c r="J304" s="1958"/>
      <c r="K304" s="1958"/>
      <c r="L304" s="1958"/>
      <c r="M304" s="1958"/>
      <c r="N304" s="49">
        <f t="shared" si="6"/>
        <v>0</v>
      </c>
    </row>
    <row r="305" spans="1:14" ht="21.75" customHeight="1">
      <c r="A305" s="400">
        <f>IF(H272&gt;0,1,)</f>
        <v>0</v>
      </c>
      <c r="B305" s="1959" t="s">
        <v>516</v>
      </c>
      <c r="C305" s="1959"/>
      <c r="D305" s="1959"/>
      <c r="E305" s="1959"/>
      <c r="F305" s="1959"/>
      <c r="G305" s="1959"/>
      <c r="H305" s="1959"/>
      <c r="I305" s="1959"/>
      <c r="J305" s="1959"/>
      <c r="K305" s="1959"/>
      <c r="L305" s="1959"/>
      <c r="M305" s="1959"/>
      <c r="N305" s="49">
        <f t="shared" si="6"/>
        <v>0</v>
      </c>
    </row>
    <row r="306" spans="1:14" ht="21.75" customHeight="1">
      <c r="A306" s="400">
        <f>IF(H272&gt;0,1,)</f>
        <v>0</v>
      </c>
      <c r="B306" s="91" t="s">
        <v>517</v>
      </c>
      <c r="C306" s="92" t="s">
        <v>1025</v>
      </c>
      <c r="D306" s="93">
        <f>'6-3표준조사 3'!Q460</f>
        <v>0</v>
      </c>
      <c r="E306" s="91" t="s">
        <v>510</v>
      </c>
      <c r="F306" s="633"/>
      <c r="G306" s="91"/>
      <c r="H306" s="94"/>
      <c r="I306" s="95"/>
      <c r="J306" s="95"/>
      <c r="K306" s="95"/>
      <c r="L306" s="96"/>
      <c r="M306" s="95"/>
      <c r="N306" s="49">
        <f t="shared" si="6"/>
        <v>0</v>
      </c>
    </row>
    <row r="307" spans="1:14" ht="21.75" hidden="1" customHeight="1">
      <c r="B307" s="91" t="s">
        <v>518</v>
      </c>
      <c r="C307" s="92" t="s">
        <v>759</v>
      </c>
      <c r="D307" s="1960">
        <f>'6-3표준조사 3'!S460</f>
        <v>0</v>
      </c>
      <c r="E307" s="1960"/>
      <c r="F307" s="633"/>
      <c r="G307" s="91"/>
      <c r="H307" s="94"/>
      <c r="I307" s="95"/>
      <c r="J307" s="95"/>
      <c r="K307" s="95"/>
      <c r="L307" s="96"/>
      <c r="M307" s="95"/>
      <c r="N307" s="49">
        <f t="shared" si="6"/>
        <v>0</v>
      </c>
    </row>
    <row r="308" spans="1:14" ht="21.75" hidden="1" customHeight="1">
      <c r="B308" s="91" t="s">
        <v>517</v>
      </c>
      <c r="C308" s="92" t="s">
        <v>962</v>
      </c>
      <c r="D308" s="1968" t="str">
        <f>'6-3표준조사 3'!R456</f>
        <v>3년차 이상</v>
      </c>
      <c r="E308" s="1968"/>
      <c r="F308" s="97"/>
      <c r="G308" s="97"/>
      <c r="H308" s="94"/>
      <c r="I308" s="95"/>
      <c r="J308" s="95"/>
      <c r="K308" s="95"/>
      <c r="L308" s="96"/>
      <c r="M308" s="95"/>
      <c r="N308" s="49">
        <f t="shared" si="6"/>
        <v>0</v>
      </c>
    </row>
    <row r="309" spans="1:14" ht="21.75" customHeight="1">
      <c r="A309" s="400">
        <f>IF(H272&gt;0,1,)</f>
        <v>0</v>
      </c>
      <c r="B309" s="1959" t="s">
        <v>773</v>
      </c>
      <c r="C309" s="1959"/>
      <c r="D309" s="1959"/>
      <c r="E309" s="1959"/>
      <c r="F309" s="1959"/>
      <c r="G309" s="1959"/>
      <c r="H309" s="1959"/>
      <c r="I309" s="1959"/>
      <c r="J309" s="1959"/>
      <c r="K309" s="1959"/>
      <c r="L309" s="1959"/>
      <c r="M309" s="1959"/>
      <c r="N309" s="49">
        <f t="shared" si="6"/>
        <v>0</v>
      </c>
    </row>
    <row r="310" spans="1:14" ht="21.75" customHeight="1">
      <c r="A310" s="400">
        <f>IF(H272&gt;0,1,)</f>
        <v>0</v>
      </c>
      <c r="B310" s="1969" t="s">
        <v>501</v>
      </c>
      <c r="C310" s="1969"/>
      <c r="D310" s="1970" t="s">
        <v>805</v>
      </c>
      <c r="E310" s="1970"/>
      <c r="F310" s="1970"/>
      <c r="G310" s="1970"/>
      <c r="H310" s="1970"/>
      <c r="I310" s="1971" t="s">
        <v>806</v>
      </c>
      <c r="J310" s="1971"/>
      <c r="K310" s="1971"/>
      <c r="L310" s="1971"/>
      <c r="M310" s="1971"/>
      <c r="N310" s="49">
        <f t="shared" si="6"/>
        <v>0</v>
      </c>
    </row>
    <row r="311" spans="1:14" ht="21.75" customHeight="1">
      <c r="A311" s="400">
        <f>IF(H272&gt;0,1,)</f>
        <v>0</v>
      </c>
      <c r="B311" s="1969"/>
      <c r="C311" s="1969"/>
      <c r="D311" s="1970"/>
      <c r="E311" s="1970"/>
      <c r="F311" s="1970"/>
      <c r="G311" s="1970"/>
      <c r="H311" s="1970"/>
      <c r="I311" s="98" t="s">
        <v>807</v>
      </c>
      <c r="J311" s="632" t="s">
        <v>494</v>
      </c>
      <c r="K311" s="632" t="s">
        <v>495</v>
      </c>
      <c r="L311" s="99" t="s">
        <v>496</v>
      </c>
      <c r="M311" s="632" t="s">
        <v>794</v>
      </c>
      <c r="N311" s="49">
        <f t="shared" si="6"/>
        <v>0</v>
      </c>
    </row>
    <row r="312" spans="1:14" ht="21.75" customHeight="1">
      <c r="A312" s="400">
        <f>IF(H272&gt;0,1,)</f>
        <v>0</v>
      </c>
      <c r="B312" s="1950" t="s">
        <v>531</v>
      </c>
      <c r="C312" s="1950"/>
      <c r="D312" s="1951" t="str">
        <f>'6-3표준조사 3'!P456</f>
        <v>중 (15˚ ~ 30˚)</v>
      </c>
      <c r="E312" s="1951"/>
      <c r="F312" s="1951"/>
      <c r="G312" s="1951"/>
      <c r="H312" s="1951"/>
      <c r="I312" s="634"/>
      <c r="J312" s="634" t="str">
        <f>IF(A275=0,"",IF(D312="완 (15˚ 이하)",0,IF(D312="중 (15˚ ~ 30˚)",5,IF(D312="급 (30˚ 초과)",10))))</f>
        <v/>
      </c>
      <c r="K312" s="634" t="str">
        <f>IF(A278=0,"",IF(D312="완 (15˚ 이하)",0,IF(D312="중 (15˚ ~ 30˚)",5,IF(D312="급 (30˚ 초과)",10))))</f>
        <v/>
      </c>
      <c r="L312" s="634">
        <f>IF(A286=0,"",IF(D312="완 (15˚ 이하)",0,IF(D312="중 (15˚ ~ 30˚)",5,IF(D312="급 (30˚ 초과)",10))))</f>
        <v>5</v>
      </c>
      <c r="M312" s="634" t="str">
        <f>IF(A296=0,"",IF(D312="완 (15˚ 이하)",0,IF(D312="중 (15˚ ~ 30˚)",5,IF(D312="급 (30˚ 초과)",10))))</f>
        <v/>
      </c>
      <c r="N312" s="49">
        <f t="shared" si="6"/>
        <v>0</v>
      </c>
    </row>
    <row r="313" spans="1:14" ht="21.75" customHeight="1">
      <c r="A313" s="400">
        <f>IF(H272&gt;0,1,)</f>
        <v>0</v>
      </c>
      <c r="B313" s="1972" t="s">
        <v>520</v>
      </c>
      <c r="C313" s="1972"/>
      <c r="D313" s="1951" t="str">
        <f>'6-3표준조사 3'!R456</f>
        <v>3년차 이상</v>
      </c>
      <c r="E313" s="1951"/>
      <c r="F313" s="1951"/>
      <c r="G313" s="1951"/>
      <c r="H313" s="1951"/>
      <c r="I313" s="634"/>
      <c r="J313" s="634"/>
      <c r="K313" s="634" t="str">
        <f>IF(A278=0,"",IF(D313="당해 년도",0,IF(D313="2년차",5,IF(D313="3년차 이상",10))))</f>
        <v/>
      </c>
      <c r="L313" s="634"/>
      <c r="M313" s="634"/>
      <c r="N313" s="49">
        <f t="shared" si="6"/>
        <v>0</v>
      </c>
    </row>
    <row r="314" spans="1:14" ht="21.75" customHeight="1">
      <c r="A314" s="400">
        <f>IF(H272&gt;0,1,)</f>
        <v>0</v>
      </c>
      <c r="B314" s="1950" t="s">
        <v>519</v>
      </c>
      <c r="C314" s="1950"/>
      <c r="D314" s="1951" t="str">
        <f>'6-3표준조사 3'!Q456</f>
        <v>개소당3ha이상</v>
      </c>
      <c r="E314" s="1951"/>
      <c r="F314" s="1951"/>
      <c r="G314" s="1951"/>
      <c r="H314" s="1951"/>
      <c r="I314" s="1409"/>
      <c r="J314" s="1409" t="str">
        <f>IF(A275=0,"",IF(D314="개소당3ha이상",0,IF(D314="개소당1~3ha미만 ",5,IF(D314="개소당1ha미만",10))))</f>
        <v/>
      </c>
      <c r="K314" s="1409" t="str">
        <f>IF(A278=0,"",IF(D314="개소당3ha이상",0,IF(D314="개소당1~3ha미만 ",5,IF(D314="개소당1ha미만",10))))</f>
        <v/>
      </c>
      <c r="L314" s="1409">
        <f>IF(A286=0,"",IF(D314="개소당3ha이상",0,IF(D314="개소당1~3ha미만 ",5,IF(D314="개소당1ha미만",10))))</f>
        <v>0</v>
      </c>
      <c r="M314" s="1409" t="str">
        <f>IF(A296=0,"",IF(D314="개소당3ha이상",0,IF(D314="개소당1~3ha미만 ",5,IF(D314="개소당1ha미만",10))))</f>
        <v/>
      </c>
      <c r="N314" s="49">
        <f t="shared" si="6"/>
        <v>0</v>
      </c>
    </row>
    <row r="315" spans="1:14" ht="21.75" customHeight="1">
      <c r="A315" s="400">
        <f>IF(H272&gt;0,1,)</f>
        <v>0</v>
      </c>
      <c r="B315" s="1950" t="s">
        <v>514</v>
      </c>
      <c r="C315" s="1950"/>
      <c r="D315" s="1951"/>
      <c r="E315" s="1951"/>
      <c r="F315" s="1951"/>
      <c r="G315" s="1951"/>
      <c r="H315" s="1951"/>
      <c r="I315" s="634">
        <f>SUM(I312:I314)</f>
        <v>0</v>
      </c>
      <c r="J315" s="634">
        <f>SUM(J312:J314)</f>
        <v>0</v>
      </c>
      <c r="K315" s="634">
        <f>SUM(K312:K314)</f>
        <v>0</v>
      </c>
      <c r="L315" s="634">
        <f>SUM(L312:L314)</f>
        <v>5</v>
      </c>
      <c r="M315" s="634">
        <f>SUM(M312:M314)</f>
        <v>0</v>
      </c>
      <c r="N315" s="49">
        <f t="shared" si="6"/>
        <v>0</v>
      </c>
    </row>
    <row r="316" spans="1:14" ht="35.1" customHeight="1" thickBot="1">
      <c r="A316" s="400">
        <f>IF(H317&gt;0,1,)</f>
        <v>0</v>
      </c>
      <c r="B316" s="1973" t="s">
        <v>758</v>
      </c>
      <c r="C316" s="1973"/>
      <c r="D316" s="1973"/>
      <c r="E316" s="1973"/>
      <c r="F316" s="1973"/>
      <c r="G316" s="1973"/>
      <c r="H316" s="1973"/>
      <c r="I316" s="1973"/>
      <c r="J316" s="1973"/>
      <c r="K316" s="1973"/>
      <c r="L316" s="1973"/>
      <c r="M316" s="1973"/>
      <c r="N316" s="49">
        <f>IF(H$317&gt;0,8,)</f>
        <v>0</v>
      </c>
    </row>
    <row r="317" spans="1:14" ht="24.95" customHeight="1">
      <c r="A317" s="400">
        <f>IF(H317&gt;0,1,)</f>
        <v>0</v>
      </c>
      <c r="B317" s="1944" t="s">
        <v>774</v>
      </c>
      <c r="C317" s="1945"/>
      <c r="D317" s="1946" t="str">
        <f>CONCATENATE('6-3표준조사 3'!K529,"임반")</f>
        <v>61-0임반</v>
      </c>
      <c r="E317" s="1946"/>
      <c r="F317" s="1946" t="str">
        <f>CONCATENATE('6-3표준조사 3'!L529,"소반")</f>
        <v>20-6소반</v>
      </c>
      <c r="G317" s="1946"/>
      <c r="H317" s="1947">
        <f>'6-3표준조사 3'!Q529</f>
        <v>0</v>
      </c>
      <c r="I317" s="1947"/>
      <c r="J317" s="50"/>
      <c r="K317" s="51" t="s">
        <v>500</v>
      </c>
      <c r="L317" s="1948" t="str">
        <f>+'6-3표준조사 3'!R529</f>
        <v>모두베기</v>
      </c>
      <c r="M317" s="1949"/>
      <c r="N317" s="49">
        <f t="shared" ref="N317:N360" si="7">IF(H$317&gt;0,8,)</f>
        <v>0</v>
      </c>
    </row>
    <row r="318" spans="1:14" ht="21.75" customHeight="1">
      <c r="A318" s="400">
        <f>IF(H317&gt;0,1,)</f>
        <v>0</v>
      </c>
      <c r="B318" s="1961" t="s">
        <v>501</v>
      </c>
      <c r="C318" s="1962"/>
      <c r="D318" s="1963" t="s">
        <v>502</v>
      </c>
      <c r="E318" s="1962"/>
      <c r="F318" s="1964" t="s">
        <v>503</v>
      </c>
      <c r="G318" s="1965"/>
      <c r="H318" s="1964" t="s">
        <v>504</v>
      </c>
      <c r="I318" s="1965"/>
      <c r="J318" s="1963" t="s">
        <v>505</v>
      </c>
      <c r="K318" s="1962"/>
      <c r="L318" s="1966" t="s">
        <v>775</v>
      </c>
      <c r="M318" s="1952"/>
      <c r="N318" s="49">
        <f t="shared" si="7"/>
        <v>0</v>
      </c>
    </row>
    <row r="319" spans="1:14" ht="21.75" customHeight="1">
      <c r="A319" s="400">
        <f>IF(H317&gt;0,1,)</f>
        <v>0</v>
      </c>
      <c r="B319" s="52"/>
      <c r="C319" s="53" t="s">
        <v>506</v>
      </c>
      <c r="D319" s="54"/>
      <c r="E319" s="55" t="s">
        <v>507</v>
      </c>
      <c r="F319" s="54"/>
      <c r="G319" s="55" t="s">
        <v>507</v>
      </c>
      <c r="H319" s="54"/>
      <c r="I319" s="55" t="s">
        <v>507</v>
      </c>
      <c r="J319" s="56"/>
      <c r="K319" s="55" t="s">
        <v>508</v>
      </c>
      <c r="L319" s="1967"/>
      <c r="M319" s="1953"/>
      <c r="N319" s="49">
        <f t="shared" si="7"/>
        <v>0</v>
      </c>
    </row>
    <row r="320" spans="1:14" ht="21.75" hidden="1" customHeight="1">
      <c r="A320" s="400">
        <f>IF('6-3표준조사 3'!R529="둘레베기",1,)</f>
        <v>0</v>
      </c>
      <c r="B320" s="1954" t="s">
        <v>506</v>
      </c>
      <c r="C320" s="57" t="s">
        <v>538</v>
      </c>
      <c r="D320" s="60"/>
      <c r="E320" s="59"/>
      <c r="F320" s="60"/>
      <c r="G320" s="59"/>
      <c r="H320" s="60"/>
      <c r="I320" s="59"/>
      <c r="J320" s="61"/>
      <c r="K320" s="62"/>
      <c r="L320" s="102"/>
      <c r="M320" s="64">
        <f>M321</f>
        <v>0</v>
      </c>
      <c r="N320" s="49">
        <f t="shared" si="7"/>
        <v>0</v>
      </c>
    </row>
    <row r="321" spans="1:14" ht="21.75" hidden="1" customHeight="1">
      <c r="A321" s="400">
        <f>IF('6-3표준조사 3'!R529="둘레베기",1,)</f>
        <v>0</v>
      </c>
      <c r="B321" s="1955"/>
      <c r="C321" s="65" t="s">
        <v>760</v>
      </c>
      <c r="D321" s="103"/>
      <c r="E321" s="67"/>
      <c r="F321" s="68"/>
      <c r="G321" s="67"/>
      <c r="H321" s="68"/>
      <c r="I321" s="67"/>
      <c r="J321" s="69"/>
      <c r="K321" s="70"/>
      <c r="L321" s="71">
        <f>J360/100</f>
        <v>0</v>
      </c>
      <c r="M321" s="72">
        <f>ROUNDDOWN((H322*J322)+(H322*J322*L321),)</f>
        <v>0</v>
      </c>
      <c r="N321" s="49">
        <f t="shared" si="7"/>
        <v>0</v>
      </c>
    </row>
    <row r="322" spans="1:14" ht="21.75" hidden="1" customHeight="1">
      <c r="A322" s="400">
        <f>IF('6-3표준조사 3'!R529="둘레베기",1,)</f>
        <v>0</v>
      </c>
      <c r="B322" s="1955"/>
      <c r="C322" s="65" t="s">
        <v>761</v>
      </c>
      <c r="D322" s="103">
        <f>IF(A322&gt;0,D351,)</f>
        <v>0</v>
      </c>
      <c r="E322" s="67" t="s">
        <v>510</v>
      </c>
      <c r="F322" s="68">
        <v>0.18</v>
      </c>
      <c r="G322" s="67" t="s">
        <v>511</v>
      </c>
      <c r="H322" s="68">
        <f>ROUND(D322/100*F322,2)</f>
        <v>0</v>
      </c>
      <c r="I322" s="67" t="s">
        <v>509</v>
      </c>
      <c r="J322" s="69">
        <f>'7-1 단가조사'!L7</f>
        <v>172068</v>
      </c>
      <c r="K322" s="70" t="s">
        <v>539</v>
      </c>
      <c r="L322" s="71"/>
      <c r="M322" s="72"/>
      <c r="N322" s="49">
        <f t="shared" si="7"/>
        <v>0</v>
      </c>
    </row>
    <row r="323" spans="1:14" ht="21.75" hidden="1" customHeight="1">
      <c r="A323" s="400">
        <f>IF('6-3표준조사 3'!R529="줄베기",1,)</f>
        <v>0</v>
      </c>
      <c r="B323" s="1955"/>
      <c r="C323" s="57" t="s">
        <v>540</v>
      </c>
      <c r="D323" s="60"/>
      <c r="E323" s="59"/>
      <c r="F323" s="60"/>
      <c r="G323" s="59"/>
      <c r="H323" s="60"/>
      <c r="I323" s="59"/>
      <c r="J323" s="61"/>
      <c r="K323" s="62"/>
      <c r="L323" s="104"/>
      <c r="M323" s="64">
        <f>SUM(M324+M327+M330)</f>
        <v>0</v>
      </c>
      <c r="N323" s="49">
        <f t="shared" si="7"/>
        <v>0</v>
      </c>
    </row>
    <row r="324" spans="1:14" ht="21.75" hidden="1" customHeight="1">
      <c r="A324" s="400">
        <f>IF('6-3표준조사 3'!R529="줄베기",1,)</f>
        <v>0</v>
      </c>
      <c r="B324" s="1955"/>
      <c r="C324" s="65" t="s">
        <v>760</v>
      </c>
      <c r="D324" s="66"/>
      <c r="E324" s="67"/>
      <c r="F324" s="68"/>
      <c r="G324" s="67"/>
      <c r="H324" s="68"/>
      <c r="I324" s="67"/>
      <c r="J324" s="69"/>
      <c r="K324" s="70"/>
      <c r="L324" s="71">
        <f>K360/100</f>
        <v>0</v>
      </c>
      <c r="M324" s="72">
        <f>ROUNDDOWN((M325+M326)+((M325+M326)*L324),0)</f>
        <v>0</v>
      </c>
      <c r="N324" s="49">
        <f t="shared" si="7"/>
        <v>0</v>
      </c>
    </row>
    <row r="325" spans="1:14" ht="21.75" hidden="1" customHeight="1">
      <c r="A325" s="400">
        <f>IF('6-3표준조사 3'!R529="줄베기",1,)</f>
        <v>0</v>
      </c>
      <c r="B325" s="1955"/>
      <c r="C325" s="65" t="s">
        <v>762</v>
      </c>
      <c r="D325" s="66">
        <f>IF(A325&gt;0,D351,)</f>
        <v>0</v>
      </c>
      <c r="E325" s="67" t="s">
        <v>510</v>
      </c>
      <c r="F325" s="68">
        <v>7.0000000000000007E-2</v>
      </c>
      <c r="G325" s="67" t="s">
        <v>511</v>
      </c>
      <c r="H325" s="68">
        <f>ROUND(D325/100*F325,2)</f>
        <v>0</v>
      </c>
      <c r="I325" s="67" t="s">
        <v>509</v>
      </c>
      <c r="J325" s="69">
        <f>'7-1 단가조사'!L7</f>
        <v>172068</v>
      </c>
      <c r="K325" s="70" t="s">
        <v>539</v>
      </c>
      <c r="L325" s="71"/>
      <c r="M325" s="72">
        <f>ROUNDDOWN(H325*J325,)</f>
        <v>0</v>
      </c>
      <c r="N325" s="49">
        <f t="shared" si="7"/>
        <v>0</v>
      </c>
    </row>
    <row r="326" spans="1:14" ht="21.75" hidden="1" customHeight="1">
      <c r="A326" s="400">
        <f>IF('6-3표준조사 3'!R529="줄베기",1,)</f>
        <v>0</v>
      </c>
      <c r="B326" s="1955"/>
      <c r="C326" s="65" t="s">
        <v>763</v>
      </c>
      <c r="D326" s="75">
        <f>IF(A326&gt;0,1,)</f>
        <v>0</v>
      </c>
      <c r="E326" s="67" t="s">
        <v>406</v>
      </c>
      <c r="F326" s="68">
        <f>IF(D351&lt;=1500,$Q$8,IF(D351&gt;2999,$Q$10,$Q$9))</f>
        <v>1.5</v>
      </c>
      <c r="G326" s="67" t="s">
        <v>541</v>
      </c>
      <c r="H326" s="68">
        <f>ROUND(D326*F326,2)</f>
        <v>0</v>
      </c>
      <c r="I326" s="67" t="s">
        <v>509</v>
      </c>
      <c r="J326" s="69">
        <f>'7-1 단가조사'!L6</f>
        <v>226112</v>
      </c>
      <c r="K326" s="70" t="s">
        <v>542</v>
      </c>
      <c r="L326" s="71"/>
      <c r="M326" s="72">
        <f>ROUNDDOWN(H326*J326,)</f>
        <v>0</v>
      </c>
      <c r="N326" s="49">
        <f t="shared" si="7"/>
        <v>0</v>
      </c>
    </row>
    <row r="327" spans="1:14" ht="21.75" hidden="1" customHeight="1">
      <c r="A327" s="400">
        <f>IF('6-3표준조사 3'!R529="줄베기",1,)</f>
        <v>0</v>
      </c>
      <c r="B327" s="1955"/>
      <c r="C327" s="65" t="s">
        <v>764</v>
      </c>
      <c r="D327" s="66"/>
      <c r="E327" s="67"/>
      <c r="F327" s="68"/>
      <c r="G327" s="67"/>
      <c r="H327" s="68"/>
      <c r="I327" s="67"/>
      <c r="J327" s="69"/>
      <c r="K327" s="70"/>
      <c r="L327" s="73"/>
      <c r="M327" s="72">
        <f>M328+M329</f>
        <v>0</v>
      </c>
      <c r="N327" s="49">
        <f t="shared" si="7"/>
        <v>0</v>
      </c>
    </row>
    <row r="328" spans="1:14" ht="21.75" hidden="1" customHeight="1">
      <c r="A328" s="400">
        <f>IF('6-3표준조사 3'!R529="줄베기",1,)</f>
        <v>0</v>
      </c>
      <c r="B328" s="1955"/>
      <c r="C328" s="65" t="s">
        <v>765</v>
      </c>
      <c r="D328" s="75">
        <f>H326</f>
        <v>0</v>
      </c>
      <c r="E328" s="67" t="s">
        <v>541</v>
      </c>
      <c r="F328" s="68">
        <v>5</v>
      </c>
      <c r="G328" s="67" t="s">
        <v>512</v>
      </c>
      <c r="H328" s="68">
        <f>ROUND(D328*F328,2)</f>
        <v>0</v>
      </c>
      <c r="I328" s="67" t="s">
        <v>513</v>
      </c>
      <c r="J328" s="69">
        <f>'7-1 단가조사'!L11</f>
        <v>1720</v>
      </c>
      <c r="K328" s="70" t="s">
        <v>543</v>
      </c>
      <c r="L328" s="73"/>
      <c r="M328" s="72">
        <f>ROUNDDOWN(H328*J328,)</f>
        <v>0</v>
      </c>
      <c r="N328" s="49">
        <f t="shared" si="7"/>
        <v>0</v>
      </c>
    </row>
    <row r="329" spans="1:14" ht="21.75" hidden="1" customHeight="1">
      <c r="A329" s="400">
        <f>IF('6-3표준조사 3'!R529="줄베기",1,)</f>
        <v>0</v>
      </c>
      <c r="B329" s="1955"/>
      <c r="C329" s="65" t="s">
        <v>766</v>
      </c>
      <c r="D329" s="66">
        <f>M328</f>
        <v>0</v>
      </c>
      <c r="E329" s="67" t="s">
        <v>545</v>
      </c>
      <c r="F329" s="68">
        <v>0.1</v>
      </c>
      <c r="G329" s="67" t="s">
        <v>546</v>
      </c>
      <c r="H329" s="68"/>
      <c r="I329" s="67"/>
      <c r="J329" s="69"/>
      <c r="K329" s="70"/>
      <c r="L329" s="73"/>
      <c r="M329" s="72">
        <f>ROUNDDOWN(D329*F329,)</f>
        <v>0</v>
      </c>
      <c r="N329" s="49">
        <f t="shared" si="7"/>
        <v>0</v>
      </c>
    </row>
    <row r="330" spans="1:14" ht="21.75" hidden="1" customHeight="1">
      <c r="A330" s="400">
        <f>IF('6-3표준조사 3'!R529="줄베기",1,)</f>
        <v>0</v>
      </c>
      <c r="B330" s="1955"/>
      <c r="C330" s="105" t="s">
        <v>767</v>
      </c>
      <c r="D330" s="106">
        <f>D328</f>
        <v>0</v>
      </c>
      <c r="E330" s="107" t="s">
        <v>547</v>
      </c>
      <c r="F330" s="108">
        <v>8.3999999999999995E-3</v>
      </c>
      <c r="G330" s="107" t="s">
        <v>548</v>
      </c>
      <c r="H330" s="109"/>
      <c r="I330" s="107"/>
      <c r="J330" s="110">
        <f>'7-1 단가조사'!L14</f>
        <v>610000</v>
      </c>
      <c r="K330" s="111" t="s">
        <v>544</v>
      </c>
      <c r="L330" s="112"/>
      <c r="M330" s="113">
        <f>ROUNDDOWN(D330*F330*J330,)</f>
        <v>0</v>
      </c>
      <c r="N330" s="49">
        <f t="shared" si="7"/>
        <v>0</v>
      </c>
    </row>
    <row r="331" spans="1:14" ht="21.75" customHeight="1">
      <c r="A331" s="400">
        <f>IF('6-3표준조사 3'!R529="모두베기",1,)</f>
        <v>1</v>
      </c>
      <c r="B331" s="1955"/>
      <c r="C331" s="57" t="s">
        <v>549</v>
      </c>
      <c r="D331" s="58"/>
      <c r="E331" s="59"/>
      <c r="F331" s="60"/>
      <c r="G331" s="59"/>
      <c r="H331" s="60"/>
      <c r="I331" s="59"/>
      <c r="J331" s="61"/>
      <c r="K331" s="62"/>
      <c r="L331" s="63"/>
      <c r="M331" s="64">
        <f>M332+M337+M340</f>
        <v>1373064</v>
      </c>
      <c r="N331" s="49">
        <f t="shared" si="7"/>
        <v>0</v>
      </c>
    </row>
    <row r="332" spans="1:14" ht="21.75" customHeight="1">
      <c r="A332" s="400">
        <f>IF('6-3표준조사 3'!R529="모두베기",1,)</f>
        <v>1</v>
      </c>
      <c r="B332" s="1955"/>
      <c r="C332" s="65" t="s">
        <v>760</v>
      </c>
      <c r="D332" s="66"/>
      <c r="E332" s="67"/>
      <c r="F332" s="68"/>
      <c r="G332" s="67"/>
      <c r="H332" s="68"/>
      <c r="I332" s="67"/>
      <c r="J332" s="69"/>
      <c r="K332" s="70"/>
      <c r="L332" s="71">
        <f>L360/100</f>
        <v>0.15</v>
      </c>
      <c r="M332" s="72">
        <f>M333+M334+M335+M336</f>
        <v>1300144</v>
      </c>
      <c r="N332" s="49">
        <f t="shared" si="7"/>
        <v>0</v>
      </c>
    </row>
    <row r="333" spans="1:14" ht="21.75" customHeight="1">
      <c r="A333" s="400">
        <f>IF('6-3표준조사 3'!R529="모두베기",1,)</f>
        <v>1</v>
      </c>
      <c r="B333" s="1955"/>
      <c r="C333" s="65" t="s">
        <v>762</v>
      </c>
      <c r="D333" s="1433"/>
      <c r="E333" s="67" t="s">
        <v>510</v>
      </c>
      <c r="F333" s="68">
        <v>7.0000000000000007E-2</v>
      </c>
      <c r="G333" s="67" t="s">
        <v>511</v>
      </c>
      <c r="H333" s="68">
        <f>ROUND(D333/100*F333,2)</f>
        <v>0</v>
      </c>
      <c r="I333" s="67" t="s">
        <v>509</v>
      </c>
      <c r="J333" s="69">
        <f>'7-1 단가조사'!L7</f>
        <v>172068</v>
      </c>
      <c r="K333" s="70" t="s">
        <v>539</v>
      </c>
      <c r="L333" s="73"/>
      <c r="M333" s="72">
        <f>ROUNDDOWN(ROUND((H333+(H333*(L332))),2)*J333,0)</f>
        <v>0</v>
      </c>
      <c r="N333" s="49">
        <f t="shared" si="7"/>
        <v>0</v>
      </c>
    </row>
    <row r="334" spans="1:14" ht="21.75" customHeight="1">
      <c r="A334" s="400">
        <f>IF('6-3표준조사 3'!R529="모두베기",1,)</f>
        <v>1</v>
      </c>
      <c r="B334" s="1955"/>
      <c r="C334" s="74" t="s">
        <v>965</v>
      </c>
      <c r="D334" s="75">
        <f>IF(A334&gt;0,IF(D353="당해 년도",1,),)</f>
        <v>0</v>
      </c>
      <c r="E334" s="67" t="s">
        <v>406</v>
      </c>
      <c r="F334" s="68">
        <v>3.5</v>
      </c>
      <c r="G334" s="67" t="s">
        <v>541</v>
      </c>
      <c r="H334" s="68">
        <f>ROUND(D334*F334,2)</f>
        <v>0</v>
      </c>
      <c r="I334" s="67" t="s">
        <v>509</v>
      </c>
      <c r="J334" s="69">
        <f>'7-1 단가조사'!L6</f>
        <v>226112</v>
      </c>
      <c r="K334" s="70" t="s">
        <v>542</v>
      </c>
      <c r="L334" s="73"/>
      <c r="M334" s="72">
        <f>ROUNDDOWN(ROUND((H334+(H334*(L332))),2)*J334,0)</f>
        <v>0</v>
      </c>
      <c r="N334" s="49">
        <f t="shared" si="7"/>
        <v>0</v>
      </c>
    </row>
    <row r="335" spans="1:14" ht="21.75" customHeight="1">
      <c r="A335" s="400">
        <f>IF('6-3표준조사 3'!R529="모두베기",1,)</f>
        <v>1</v>
      </c>
      <c r="B335" s="1955"/>
      <c r="C335" s="74" t="s">
        <v>966</v>
      </c>
      <c r="D335" s="75">
        <f>IF(A335&gt;0,IF(D353="2년차",1,),)</f>
        <v>0</v>
      </c>
      <c r="E335" s="67" t="s">
        <v>406</v>
      </c>
      <c r="F335" s="68">
        <v>4</v>
      </c>
      <c r="G335" s="67" t="s">
        <v>541</v>
      </c>
      <c r="H335" s="68">
        <f>ROUND(D335*F335,2)</f>
        <v>0</v>
      </c>
      <c r="I335" s="67" t="s">
        <v>509</v>
      </c>
      <c r="J335" s="69">
        <f>'7-1 단가조사'!L6</f>
        <v>226112</v>
      </c>
      <c r="K335" s="70" t="s">
        <v>542</v>
      </c>
      <c r="L335" s="73"/>
      <c r="M335" s="72">
        <f>ROUNDDOWN(ROUND((H335+(H335*(L332))),2)*J335,0)</f>
        <v>0</v>
      </c>
      <c r="N335" s="49">
        <f t="shared" si="7"/>
        <v>0</v>
      </c>
    </row>
    <row r="336" spans="1:14" ht="21.75" customHeight="1">
      <c r="A336" s="400">
        <f>IF('6-3표준조사 3'!R529="모두베기",1,)</f>
        <v>1</v>
      </c>
      <c r="B336" s="1955"/>
      <c r="C336" s="74" t="s">
        <v>967</v>
      </c>
      <c r="D336" s="75">
        <f>IF(A336&gt;0,IF(D353="3년차 이상",1,),)</f>
        <v>1</v>
      </c>
      <c r="E336" s="67" t="s">
        <v>406</v>
      </c>
      <c r="F336" s="68">
        <v>5</v>
      </c>
      <c r="G336" s="67" t="s">
        <v>541</v>
      </c>
      <c r="H336" s="68">
        <f>ROUND(D336*F336,2)</f>
        <v>5</v>
      </c>
      <c r="I336" s="67" t="s">
        <v>509</v>
      </c>
      <c r="J336" s="69">
        <f>'7-1 단가조사'!L6</f>
        <v>226112</v>
      </c>
      <c r="K336" s="70" t="s">
        <v>542</v>
      </c>
      <c r="L336" s="73"/>
      <c r="M336" s="72">
        <f>ROUNDDOWN(ROUND((H336+(H336*(L332))),2)*J336,0)</f>
        <v>1300144</v>
      </c>
      <c r="N336" s="49">
        <f t="shared" si="7"/>
        <v>0</v>
      </c>
    </row>
    <row r="337" spans="1:14" ht="21.75" customHeight="1">
      <c r="A337" s="400">
        <f>IF('6-3표준조사 3'!R529="모두베기",1,)</f>
        <v>1</v>
      </c>
      <c r="B337" s="1955"/>
      <c r="C337" s="65" t="s">
        <v>764</v>
      </c>
      <c r="D337" s="66"/>
      <c r="E337" s="67"/>
      <c r="F337" s="68"/>
      <c r="G337" s="67"/>
      <c r="H337" s="68"/>
      <c r="I337" s="67"/>
      <c r="J337" s="69"/>
      <c r="K337" s="70"/>
      <c r="L337" s="73"/>
      <c r="M337" s="72">
        <f>M338+M339</f>
        <v>47300</v>
      </c>
      <c r="N337" s="49">
        <f t="shared" si="7"/>
        <v>0</v>
      </c>
    </row>
    <row r="338" spans="1:14" ht="21.75" customHeight="1">
      <c r="A338" s="400">
        <f>IF('6-3표준조사 3'!R529="모두베기",1,)</f>
        <v>1</v>
      </c>
      <c r="B338" s="1955"/>
      <c r="C338" s="65" t="s">
        <v>765</v>
      </c>
      <c r="D338" s="75">
        <f>(H334+H335+H336)</f>
        <v>5</v>
      </c>
      <c r="E338" s="67" t="s">
        <v>541</v>
      </c>
      <c r="F338" s="68">
        <v>5</v>
      </c>
      <c r="G338" s="67" t="s">
        <v>512</v>
      </c>
      <c r="H338" s="68">
        <f>ROUND(D338*F338,2)</f>
        <v>25</v>
      </c>
      <c r="I338" s="67" t="s">
        <v>513</v>
      </c>
      <c r="J338" s="69">
        <f>'7-1 단가조사'!L11</f>
        <v>1720</v>
      </c>
      <c r="K338" s="70" t="s">
        <v>543</v>
      </c>
      <c r="L338" s="73"/>
      <c r="M338" s="72">
        <f>ROUNDDOWN(H338*J338,)</f>
        <v>43000</v>
      </c>
      <c r="N338" s="49">
        <f t="shared" si="7"/>
        <v>0</v>
      </c>
    </row>
    <row r="339" spans="1:14" ht="21.75" customHeight="1">
      <c r="A339" s="400">
        <f>IF('6-3표준조사 3'!R529="모두베기",1,)</f>
        <v>1</v>
      </c>
      <c r="B339" s="1955"/>
      <c r="C339" s="65" t="s">
        <v>766</v>
      </c>
      <c r="D339" s="66">
        <f>M338</f>
        <v>43000</v>
      </c>
      <c r="E339" s="67" t="s">
        <v>545</v>
      </c>
      <c r="F339" s="68">
        <v>0.1</v>
      </c>
      <c r="G339" s="67" t="s">
        <v>546</v>
      </c>
      <c r="H339" s="68"/>
      <c r="I339" s="67"/>
      <c r="J339" s="69"/>
      <c r="K339" s="70"/>
      <c r="L339" s="73"/>
      <c r="M339" s="72">
        <f>ROUNDDOWN(D339*F339,)</f>
        <v>4300</v>
      </c>
      <c r="N339" s="49">
        <f t="shared" si="7"/>
        <v>0</v>
      </c>
    </row>
    <row r="340" spans="1:14" ht="21.75" customHeight="1">
      <c r="A340" s="400">
        <f>IF('6-3표준조사 3'!R529="모두베기",1,)</f>
        <v>1</v>
      </c>
      <c r="B340" s="1955"/>
      <c r="C340" s="76" t="s">
        <v>767</v>
      </c>
      <c r="D340" s="77">
        <f>D338</f>
        <v>5</v>
      </c>
      <c r="E340" s="78" t="s">
        <v>547</v>
      </c>
      <c r="F340" s="79">
        <v>8.3999999999999995E-3</v>
      </c>
      <c r="G340" s="78" t="s">
        <v>548</v>
      </c>
      <c r="H340" s="80"/>
      <c r="I340" s="78"/>
      <c r="J340" s="81">
        <f>'7-1 단가조사'!L14</f>
        <v>610000</v>
      </c>
      <c r="K340" s="82" t="s">
        <v>544</v>
      </c>
      <c r="L340" s="83"/>
      <c r="M340" s="84">
        <f>ROUNDDOWN(D340*F340*J340,)</f>
        <v>25620</v>
      </c>
      <c r="N340" s="49">
        <f t="shared" si="7"/>
        <v>0</v>
      </c>
    </row>
    <row r="341" spans="1:14" ht="21.75" hidden="1" customHeight="1">
      <c r="A341" s="400">
        <f>IF('6-3표준조사 3'!R529="맹아제거",1,)</f>
        <v>0</v>
      </c>
      <c r="B341" s="1955"/>
      <c r="C341" s="57" t="s">
        <v>550</v>
      </c>
      <c r="D341" s="60"/>
      <c r="E341" s="59"/>
      <c r="F341" s="60"/>
      <c r="G341" s="59"/>
      <c r="H341" s="60"/>
      <c r="I341" s="59"/>
      <c r="J341" s="61"/>
      <c r="K341" s="62"/>
      <c r="L341" s="102"/>
      <c r="M341" s="64">
        <f>M342</f>
        <v>0</v>
      </c>
      <c r="N341" s="49">
        <f t="shared" si="7"/>
        <v>0</v>
      </c>
    </row>
    <row r="342" spans="1:14" ht="21.75" hidden="1" customHeight="1">
      <c r="A342" s="400">
        <f>IF('6-3표준조사 3'!R529="맹아제거",1,)</f>
        <v>0</v>
      </c>
      <c r="B342" s="1955"/>
      <c r="C342" s="65" t="s">
        <v>760</v>
      </c>
      <c r="D342" s="103"/>
      <c r="E342" s="67"/>
      <c r="F342" s="68"/>
      <c r="G342" s="67"/>
      <c r="H342" s="68"/>
      <c r="I342" s="67"/>
      <c r="J342" s="69"/>
      <c r="K342" s="70"/>
      <c r="L342" s="71">
        <f>M360/100</f>
        <v>0</v>
      </c>
      <c r="M342" s="72">
        <f>ROUNDDOWN((H343*J343)+(H343*J343*L342),)</f>
        <v>0</v>
      </c>
      <c r="N342" s="49">
        <f t="shared" si="7"/>
        <v>0</v>
      </c>
    </row>
    <row r="343" spans="1:14" ht="21.75" hidden="1" customHeight="1">
      <c r="A343" s="400">
        <f>IF('6-3표준조사 3'!R529="맹아제거",1,)</f>
        <v>0</v>
      </c>
      <c r="B343" s="1955"/>
      <c r="C343" s="65" t="s">
        <v>768</v>
      </c>
      <c r="D343" s="103">
        <v>0</v>
      </c>
      <c r="E343" s="67" t="s">
        <v>510</v>
      </c>
      <c r="F343" s="68">
        <v>0.2</v>
      </c>
      <c r="G343" s="67" t="s">
        <v>511</v>
      </c>
      <c r="H343" s="68">
        <f>ROUND(D343/100*F343,2)</f>
        <v>0</v>
      </c>
      <c r="I343" s="67" t="s">
        <v>509</v>
      </c>
      <c r="J343" s="69">
        <f>'7-1 단가조사'!L7</f>
        <v>172068</v>
      </c>
      <c r="K343" s="70" t="s">
        <v>539</v>
      </c>
      <c r="L343" s="71">
        <f>M360/100</f>
        <v>0</v>
      </c>
      <c r="M343" s="72"/>
      <c r="N343" s="49">
        <f t="shared" si="7"/>
        <v>0</v>
      </c>
    </row>
    <row r="344" spans="1:14" ht="21.75" customHeight="1">
      <c r="A344" s="400">
        <f>IF(H317&gt;0,1,)</f>
        <v>0</v>
      </c>
      <c r="B344" s="1954" t="s">
        <v>514</v>
      </c>
      <c r="C344" s="57" t="s">
        <v>551</v>
      </c>
      <c r="D344" s="60"/>
      <c r="E344" s="59"/>
      <c r="F344" s="60"/>
      <c r="G344" s="59"/>
      <c r="H344" s="60"/>
      <c r="I344" s="59"/>
      <c r="J344" s="61"/>
      <c r="K344" s="62"/>
      <c r="L344" s="63"/>
      <c r="M344" s="64">
        <f>SUM(M345,M347,M348)</f>
        <v>1373064</v>
      </c>
      <c r="N344" s="49">
        <f t="shared" si="7"/>
        <v>0</v>
      </c>
    </row>
    <row r="345" spans="1:14" ht="21.75" customHeight="1">
      <c r="A345" s="400">
        <f>IF(H317&gt;0,1,)</f>
        <v>0</v>
      </c>
      <c r="B345" s="1956"/>
      <c r="C345" s="65" t="s">
        <v>769</v>
      </c>
      <c r="D345" s="68"/>
      <c r="E345" s="67"/>
      <c r="F345" s="68"/>
      <c r="G345" s="67"/>
      <c r="H345" s="68"/>
      <c r="I345" s="67"/>
      <c r="J345" s="69"/>
      <c r="K345" s="70"/>
      <c r="L345" s="73"/>
      <c r="M345" s="72">
        <f>M346</f>
        <v>1300144</v>
      </c>
      <c r="N345" s="49">
        <f t="shared" si="7"/>
        <v>0</v>
      </c>
    </row>
    <row r="346" spans="1:14" ht="21.75" customHeight="1">
      <c r="A346" s="400">
        <f>IF(H317&gt;0,1,)</f>
        <v>0</v>
      </c>
      <c r="B346" s="1956"/>
      <c r="C346" s="65" t="s">
        <v>770</v>
      </c>
      <c r="D346" s="68"/>
      <c r="E346" s="67"/>
      <c r="F346" s="68"/>
      <c r="G346" s="67"/>
      <c r="H346" s="68"/>
      <c r="I346" s="67"/>
      <c r="J346" s="69"/>
      <c r="K346" s="70"/>
      <c r="L346" s="73"/>
      <c r="M346" s="72">
        <f>M321+M324+M332+M342</f>
        <v>1300144</v>
      </c>
      <c r="N346" s="49">
        <f t="shared" si="7"/>
        <v>0</v>
      </c>
    </row>
    <row r="347" spans="1:14" ht="21.75" customHeight="1">
      <c r="A347" s="400">
        <f>IF(H317&gt;0,1,)</f>
        <v>0</v>
      </c>
      <c r="B347" s="1956"/>
      <c r="C347" s="65" t="s">
        <v>771</v>
      </c>
      <c r="D347" s="68"/>
      <c r="E347" s="67"/>
      <c r="F347" s="68"/>
      <c r="G347" s="67"/>
      <c r="H347" s="68"/>
      <c r="I347" s="67"/>
      <c r="J347" s="69"/>
      <c r="K347" s="70"/>
      <c r="L347" s="73"/>
      <c r="M347" s="72">
        <f>M327+M337</f>
        <v>47300</v>
      </c>
      <c r="N347" s="49">
        <f t="shared" si="7"/>
        <v>0</v>
      </c>
    </row>
    <row r="348" spans="1:14" ht="21.75" customHeight="1" thickBot="1">
      <c r="A348" s="400">
        <f>IF(H317&gt;0,1,)</f>
        <v>0</v>
      </c>
      <c r="B348" s="1957"/>
      <c r="C348" s="76" t="s">
        <v>772</v>
      </c>
      <c r="D348" s="85"/>
      <c r="E348" s="86"/>
      <c r="F348" s="85"/>
      <c r="G348" s="86"/>
      <c r="H348" s="85"/>
      <c r="I348" s="86"/>
      <c r="J348" s="87"/>
      <c r="K348" s="88"/>
      <c r="L348" s="89"/>
      <c r="M348" s="90">
        <f>M330+M340</f>
        <v>25620</v>
      </c>
      <c r="N348" s="49">
        <f t="shared" si="7"/>
        <v>0</v>
      </c>
    </row>
    <row r="349" spans="1:14" ht="21.75" customHeight="1">
      <c r="A349" s="400">
        <f>IF(H317&gt;0,1,)</f>
        <v>0</v>
      </c>
      <c r="B349" s="1958" t="s">
        <v>515</v>
      </c>
      <c r="C349" s="1958"/>
      <c r="D349" s="1958"/>
      <c r="E349" s="1958"/>
      <c r="F349" s="1958"/>
      <c r="G349" s="1958"/>
      <c r="H349" s="1958"/>
      <c r="I349" s="1958"/>
      <c r="J349" s="1958"/>
      <c r="K349" s="1958"/>
      <c r="L349" s="1958"/>
      <c r="M349" s="1958"/>
      <c r="N349" s="49">
        <f t="shared" si="7"/>
        <v>0</v>
      </c>
    </row>
    <row r="350" spans="1:14" ht="21.75" customHeight="1">
      <c r="A350" s="400">
        <f>IF(H317&gt;0,1,)</f>
        <v>0</v>
      </c>
      <c r="B350" s="1959" t="s">
        <v>516</v>
      </c>
      <c r="C350" s="1959"/>
      <c r="D350" s="1959"/>
      <c r="E350" s="1959"/>
      <c r="F350" s="1959"/>
      <c r="G350" s="1959"/>
      <c r="H350" s="1959"/>
      <c r="I350" s="1959"/>
      <c r="J350" s="1959"/>
      <c r="K350" s="1959"/>
      <c r="L350" s="1959"/>
      <c r="M350" s="1959"/>
      <c r="N350" s="49">
        <f t="shared" si="7"/>
        <v>0</v>
      </c>
    </row>
    <row r="351" spans="1:14" ht="18" customHeight="1">
      <c r="A351" s="400">
        <f>IF(H317&gt;0,1,)</f>
        <v>0</v>
      </c>
      <c r="B351" s="91" t="s">
        <v>517</v>
      </c>
      <c r="C351" s="92" t="s">
        <v>1025</v>
      </c>
      <c r="D351" s="93">
        <f>'6-3표준조사 3'!Q535</f>
        <v>0</v>
      </c>
      <c r="E351" s="91" t="s">
        <v>510</v>
      </c>
      <c r="F351" s="633"/>
      <c r="G351" s="91"/>
      <c r="H351" s="94"/>
      <c r="I351" s="95"/>
      <c r="J351" s="95"/>
      <c r="K351" s="95"/>
      <c r="L351" s="96"/>
      <c r="M351" s="95"/>
      <c r="N351" s="49">
        <f t="shared" si="7"/>
        <v>0</v>
      </c>
    </row>
    <row r="352" spans="1:14" ht="21.75" hidden="1" customHeight="1">
      <c r="B352" s="91" t="s">
        <v>518</v>
      </c>
      <c r="C352" s="92" t="s">
        <v>759</v>
      </c>
      <c r="D352" s="1960">
        <f>'6-3표준조사 3'!S535</f>
        <v>0</v>
      </c>
      <c r="E352" s="1960"/>
      <c r="F352" s="633"/>
      <c r="G352" s="91"/>
      <c r="H352" s="94"/>
      <c r="I352" s="95"/>
      <c r="J352" s="95"/>
      <c r="K352" s="95"/>
      <c r="L352" s="96"/>
      <c r="M352" s="95"/>
      <c r="N352" s="49">
        <f t="shared" si="7"/>
        <v>0</v>
      </c>
    </row>
    <row r="353" spans="1:14" ht="24.75" hidden="1" customHeight="1">
      <c r="B353" s="91" t="s">
        <v>517</v>
      </c>
      <c r="C353" s="92" t="s">
        <v>962</v>
      </c>
      <c r="D353" s="1968" t="str">
        <f>'6-3표준조사 3'!R531</f>
        <v>3년차 이상</v>
      </c>
      <c r="E353" s="1968"/>
      <c r="F353" s="97"/>
      <c r="G353" s="97"/>
      <c r="H353" s="94"/>
      <c r="I353" s="95"/>
      <c r="J353" s="95"/>
      <c r="K353" s="95"/>
      <c r="L353" s="96"/>
      <c r="M353" s="95"/>
      <c r="N353" s="49">
        <f t="shared" si="7"/>
        <v>0</v>
      </c>
    </row>
    <row r="354" spans="1:14" ht="18" customHeight="1">
      <c r="A354" s="400">
        <f>IF(H317&gt;0,1,)</f>
        <v>0</v>
      </c>
      <c r="B354" s="1959" t="s">
        <v>773</v>
      </c>
      <c r="C354" s="1959"/>
      <c r="D354" s="1959"/>
      <c r="E354" s="1959"/>
      <c r="F354" s="1959"/>
      <c r="G354" s="1959"/>
      <c r="H354" s="1959"/>
      <c r="I354" s="1959"/>
      <c r="J354" s="1959"/>
      <c r="K354" s="1959"/>
      <c r="L354" s="1959"/>
      <c r="M354" s="1959"/>
      <c r="N354" s="49">
        <f t="shared" si="7"/>
        <v>0</v>
      </c>
    </row>
    <row r="355" spans="1:14" ht="21.75" customHeight="1">
      <c r="A355" s="400">
        <f>IF(H317&gt;0,1,)</f>
        <v>0</v>
      </c>
      <c r="B355" s="1969" t="s">
        <v>501</v>
      </c>
      <c r="C355" s="1969"/>
      <c r="D355" s="1970" t="s">
        <v>805</v>
      </c>
      <c r="E355" s="1970"/>
      <c r="F355" s="1970"/>
      <c r="G355" s="1970"/>
      <c r="H355" s="1970"/>
      <c r="I355" s="1971" t="s">
        <v>806</v>
      </c>
      <c r="J355" s="1971"/>
      <c r="K355" s="1971"/>
      <c r="L355" s="1971"/>
      <c r="M355" s="1971"/>
      <c r="N355" s="49">
        <f t="shared" si="7"/>
        <v>0</v>
      </c>
    </row>
    <row r="356" spans="1:14" ht="21.75" customHeight="1">
      <c r="A356" s="400">
        <f>IF(H317&gt;0,1,)</f>
        <v>0</v>
      </c>
      <c r="B356" s="1969"/>
      <c r="C356" s="1969"/>
      <c r="D356" s="1970"/>
      <c r="E356" s="1970"/>
      <c r="F356" s="1970"/>
      <c r="G356" s="1970"/>
      <c r="H356" s="1970"/>
      <c r="I356" s="98" t="s">
        <v>807</v>
      </c>
      <c r="J356" s="632" t="s">
        <v>494</v>
      </c>
      <c r="K356" s="632" t="s">
        <v>495</v>
      </c>
      <c r="L356" s="99" t="s">
        <v>496</v>
      </c>
      <c r="M356" s="632" t="s">
        <v>794</v>
      </c>
      <c r="N356" s="49">
        <f t="shared" si="7"/>
        <v>0</v>
      </c>
    </row>
    <row r="357" spans="1:14" ht="21.75" customHeight="1">
      <c r="A357" s="400">
        <f>IF(H317&gt;0,1,)</f>
        <v>0</v>
      </c>
      <c r="B357" s="1950" t="s">
        <v>531</v>
      </c>
      <c r="C357" s="1950"/>
      <c r="D357" s="1951" t="str">
        <f>'6-3표준조사 3'!P531</f>
        <v>중 (15˚ ~ 30˚)</v>
      </c>
      <c r="E357" s="1951"/>
      <c r="F357" s="1951"/>
      <c r="G357" s="1951"/>
      <c r="H357" s="1951"/>
      <c r="I357" s="634"/>
      <c r="J357" s="634" t="str">
        <f>IF(A320=0,"",IF(D357="완 (15˚ 이하)",0,IF(D357="중 (15˚ ~ 30˚)",5,IF(D357="급 (30˚ 초과)",10))))</f>
        <v/>
      </c>
      <c r="K357" s="634" t="str">
        <f>IF(A323=0,"",IF(D357="완 (15˚ 이하)",0,IF(D357="중 (15˚ ~ 30˚)",5,IF(D357="급 (30˚ 초과)",10))))</f>
        <v/>
      </c>
      <c r="L357" s="634">
        <f>IF(A331=0,"",IF(D357="완 (15˚ 이하)",0,IF(D357="중 (15˚ ~ 30˚)",5,IF(D357="급 (30˚ 초과)",10))))</f>
        <v>5</v>
      </c>
      <c r="M357" s="634" t="str">
        <f>IF(A341=0,"",IF(D357="완 (15˚ 이하)",0,IF(D357="중 (15˚ ~ 30˚)",5,IF(D357="급 (30˚ 초과)",10))))</f>
        <v/>
      </c>
      <c r="N357" s="49">
        <f t="shared" si="7"/>
        <v>0</v>
      </c>
    </row>
    <row r="358" spans="1:14" ht="21.75" customHeight="1">
      <c r="A358" s="400">
        <f>IF(H317&gt;0,1,)</f>
        <v>0</v>
      </c>
      <c r="B358" s="1972" t="s">
        <v>520</v>
      </c>
      <c r="C358" s="1972"/>
      <c r="D358" s="1951" t="str">
        <f>'6-3표준조사 3'!R531</f>
        <v>3년차 이상</v>
      </c>
      <c r="E358" s="1951"/>
      <c r="F358" s="1951"/>
      <c r="G358" s="1951"/>
      <c r="H358" s="1951"/>
      <c r="I358" s="634"/>
      <c r="J358" s="634"/>
      <c r="K358" s="634" t="str">
        <f>IF(A323=0,"",IF(D358="당해 년도",0,IF(D358="2년차",5,IF(D358="3년차 이상",10))))</f>
        <v/>
      </c>
      <c r="L358" s="634"/>
      <c r="M358" s="634"/>
      <c r="N358" s="49">
        <f t="shared" si="7"/>
        <v>0</v>
      </c>
    </row>
    <row r="359" spans="1:14" ht="21.75" customHeight="1">
      <c r="A359" s="400">
        <f>IF(H317&gt;0,1,)</f>
        <v>0</v>
      </c>
      <c r="B359" s="1950" t="s">
        <v>519</v>
      </c>
      <c r="C359" s="1950"/>
      <c r="D359" s="1951" t="str">
        <f>'6-3표준조사 3'!Q531</f>
        <v>개소당1ha미만</v>
      </c>
      <c r="E359" s="1951"/>
      <c r="F359" s="1951"/>
      <c r="G359" s="1951"/>
      <c r="H359" s="1951"/>
      <c r="I359" s="1409"/>
      <c r="J359" s="1409" t="str">
        <f>IF(A320=0,"",IF(D359="개소당3ha이상",0,IF(D359="개소당1~3ha미만 ",5,IF(D359="개소당1ha미만",10))))</f>
        <v/>
      </c>
      <c r="K359" s="1409" t="str">
        <f>IF(A323=0,"",IF(D359="개소당3ha이상",0,IF(D359="개소당1~3ha미만 ",5,IF(D359="개소당1ha미만",10))))</f>
        <v/>
      </c>
      <c r="L359" s="1409">
        <f>IF(A331=0,"",IF(D359="개소당3ha이상",0,IF(D359="개소당1~3ha미만 ",5,IF(D359="개소당1ha미만",10))))</f>
        <v>10</v>
      </c>
      <c r="M359" s="1409" t="str">
        <f>IF(A341=0,"",IF(D359="개소당3ha이상",0,IF(D359="개소당1~3ha미만 ",5,IF(D359="개소당1ha미만",10))))</f>
        <v/>
      </c>
      <c r="N359" s="49">
        <f t="shared" si="7"/>
        <v>0</v>
      </c>
    </row>
    <row r="360" spans="1:14" ht="21.75" customHeight="1">
      <c r="A360" s="400">
        <f>IF(H317&gt;0,1,)</f>
        <v>0</v>
      </c>
      <c r="B360" s="1950" t="s">
        <v>514</v>
      </c>
      <c r="C360" s="1950"/>
      <c r="D360" s="1951"/>
      <c r="E360" s="1951"/>
      <c r="F360" s="1951"/>
      <c r="G360" s="1951"/>
      <c r="H360" s="1951"/>
      <c r="I360" s="634">
        <f>SUM(I357:I359)</f>
        <v>0</v>
      </c>
      <c r="J360" s="634">
        <f>SUM(J357:J359)</f>
        <v>0</v>
      </c>
      <c r="K360" s="634">
        <f>SUM(K357:K359)</f>
        <v>0</v>
      </c>
      <c r="L360" s="634">
        <f>SUM(L357:L359)</f>
        <v>15</v>
      </c>
      <c r="M360" s="634">
        <f>SUM(M357:M359)</f>
        <v>0</v>
      </c>
      <c r="N360" s="49">
        <f t="shared" si="7"/>
        <v>0</v>
      </c>
    </row>
  </sheetData>
  <sheetProtection algorithmName="SHA-512" hashValue="lYqBv9WVLBLFaH7CfklImOkYJ+IUkIowTs8bQ1gp+OwiPmYyjZaZVpCboNs3MQcRpOtENwJrE9VFecJxl0Iefw==" saltValue="8WFPJ3sWi4Dlr73cMt5+zw==" spinCount="100000" sheet="1" objects="1" scenarios="1" selectLockedCells="1"/>
  <autoFilter ref="A1:N360" xr:uid="{00000000-0009-0000-0000-000019000000}">
    <filterColumn colId="0">
      <customFilters>
        <customFilter operator="notEqual" val=" "/>
      </customFilters>
    </filterColumn>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248">
    <mergeCell ref="B358:C358"/>
    <mergeCell ref="D358:H358"/>
    <mergeCell ref="B359:C359"/>
    <mergeCell ref="D359:H359"/>
    <mergeCell ref="B360:C360"/>
    <mergeCell ref="D360:H360"/>
    <mergeCell ref="D353:E353"/>
    <mergeCell ref="B354:M354"/>
    <mergeCell ref="B355:C356"/>
    <mergeCell ref="D355:H356"/>
    <mergeCell ref="I355:M355"/>
    <mergeCell ref="B357:C357"/>
    <mergeCell ref="D357:H357"/>
    <mergeCell ref="M318:M319"/>
    <mergeCell ref="B320:B343"/>
    <mergeCell ref="B344:B348"/>
    <mergeCell ref="B349:M349"/>
    <mergeCell ref="B350:M350"/>
    <mergeCell ref="D352:E352"/>
    <mergeCell ref="B318:C318"/>
    <mergeCell ref="D318:E318"/>
    <mergeCell ref="F318:G318"/>
    <mergeCell ref="H318:I318"/>
    <mergeCell ref="J318:K318"/>
    <mergeCell ref="L318:L319"/>
    <mergeCell ref="B316:M316"/>
    <mergeCell ref="B317:C317"/>
    <mergeCell ref="D317:E317"/>
    <mergeCell ref="F317:G317"/>
    <mergeCell ref="H317:I317"/>
    <mergeCell ref="L317:M317"/>
    <mergeCell ref="B313:C313"/>
    <mergeCell ref="D313:H313"/>
    <mergeCell ref="B314:C314"/>
    <mergeCell ref="D314:H314"/>
    <mergeCell ref="B315:C315"/>
    <mergeCell ref="D315:H315"/>
    <mergeCell ref="D308:E308"/>
    <mergeCell ref="B309:M309"/>
    <mergeCell ref="B310:C311"/>
    <mergeCell ref="D310:H311"/>
    <mergeCell ref="I310:M310"/>
    <mergeCell ref="B312:C312"/>
    <mergeCell ref="D312:H312"/>
    <mergeCell ref="M273:M274"/>
    <mergeCell ref="B275:B298"/>
    <mergeCell ref="B299:B303"/>
    <mergeCell ref="B304:M304"/>
    <mergeCell ref="B305:M305"/>
    <mergeCell ref="D307:E307"/>
    <mergeCell ref="B273:C273"/>
    <mergeCell ref="D273:E273"/>
    <mergeCell ref="F273:G273"/>
    <mergeCell ref="H273:I273"/>
    <mergeCell ref="J273:K273"/>
    <mergeCell ref="L273:L274"/>
    <mergeCell ref="B271:M271"/>
    <mergeCell ref="B272:C272"/>
    <mergeCell ref="D272:E272"/>
    <mergeCell ref="F272:G272"/>
    <mergeCell ref="H272:I272"/>
    <mergeCell ref="L272:M272"/>
    <mergeCell ref="B268:C268"/>
    <mergeCell ref="D268:H268"/>
    <mergeCell ref="B269:C269"/>
    <mergeCell ref="D269:H269"/>
    <mergeCell ref="B270:C270"/>
    <mergeCell ref="D270:H270"/>
    <mergeCell ref="D263:E263"/>
    <mergeCell ref="B264:M264"/>
    <mergeCell ref="B265:C266"/>
    <mergeCell ref="D265:H266"/>
    <mergeCell ref="I265:M265"/>
    <mergeCell ref="B267:C267"/>
    <mergeCell ref="D267:H267"/>
    <mergeCell ref="M228:M229"/>
    <mergeCell ref="B230:B253"/>
    <mergeCell ref="B254:B258"/>
    <mergeCell ref="B259:M259"/>
    <mergeCell ref="B260:M260"/>
    <mergeCell ref="D262:E262"/>
    <mergeCell ref="B228:C228"/>
    <mergeCell ref="D228:E228"/>
    <mergeCell ref="F228:G228"/>
    <mergeCell ref="H228:I228"/>
    <mergeCell ref="J228:K228"/>
    <mergeCell ref="L228:L229"/>
    <mergeCell ref="B226:M226"/>
    <mergeCell ref="B227:C227"/>
    <mergeCell ref="D227:E227"/>
    <mergeCell ref="F227:G227"/>
    <mergeCell ref="H227:I227"/>
    <mergeCell ref="L227:M227"/>
    <mergeCell ref="B223:C223"/>
    <mergeCell ref="D223:H223"/>
    <mergeCell ref="B224:C224"/>
    <mergeCell ref="D224:H224"/>
    <mergeCell ref="B225:C225"/>
    <mergeCell ref="D225:H225"/>
    <mergeCell ref="D218:E218"/>
    <mergeCell ref="B219:M219"/>
    <mergeCell ref="B220:C221"/>
    <mergeCell ref="D220:H221"/>
    <mergeCell ref="I220:M220"/>
    <mergeCell ref="B222:C222"/>
    <mergeCell ref="D222:H222"/>
    <mergeCell ref="M183:M184"/>
    <mergeCell ref="B185:B208"/>
    <mergeCell ref="B209:B213"/>
    <mergeCell ref="B214:M214"/>
    <mergeCell ref="B215:M215"/>
    <mergeCell ref="D217:E217"/>
    <mergeCell ref="B183:C183"/>
    <mergeCell ref="D183:E183"/>
    <mergeCell ref="F183:G183"/>
    <mergeCell ref="H183:I183"/>
    <mergeCell ref="J183:K183"/>
    <mergeCell ref="L183:L184"/>
    <mergeCell ref="B181:M181"/>
    <mergeCell ref="B182:C182"/>
    <mergeCell ref="D182:E182"/>
    <mergeCell ref="F182:G182"/>
    <mergeCell ref="H182:I182"/>
    <mergeCell ref="L182:M182"/>
    <mergeCell ref="B178:C178"/>
    <mergeCell ref="D178:H178"/>
    <mergeCell ref="B179:C179"/>
    <mergeCell ref="D179:H179"/>
    <mergeCell ref="B180:C180"/>
    <mergeCell ref="D180:H180"/>
    <mergeCell ref="D173:E173"/>
    <mergeCell ref="B174:M174"/>
    <mergeCell ref="B175:C176"/>
    <mergeCell ref="D175:H176"/>
    <mergeCell ref="I175:M175"/>
    <mergeCell ref="B177:C177"/>
    <mergeCell ref="D177:H177"/>
    <mergeCell ref="M138:M139"/>
    <mergeCell ref="B140:B163"/>
    <mergeCell ref="B164:B168"/>
    <mergeCell ref="B169:M169"/>
    <mergeCell ref="B170:M170"/>
    <mergeCell ref="D172:E172"/>
    <mergeCell ref="B138:C138"/>
    <mergeCell ref="D138:E138"/>
    <mergeCell ref="F138:G138"/>
    <mergeCell ref="H138:I138"/>
    <mergeCell ref="J138:K138"/>
    <mergeCell ref="L138:L139"/>
    <mergeCell ref="B136:M136"/>
    <mergeCell ref="B137:C137"/>
    <mergeCell ref="D137:E137"/>
    <mergeCell ref="F137:G137"/>
    <mergeCell ref="H137:I137"/>
    <mergeCell ref="L137:M137"/>
    <mergeCell ref="B133:C133"/>
    <mergeCell ref="D133:H133"/>
    <mergeCell ref="B134:C134"/>
    <mergeCell ref="D134:H134"/>
    <mergeCell ref="B135:C135"/>
    <mergeCell ref="D135:H135"/>
    <mergeCell ref="D128:E128"/>
    <mergeCell ref="B129:M129"/>
    <mergeCell ref="B130:C131"/>
    <mergeCell ref="D130:H131"/>
    <mergeCell ref="I130:M130"/>
    <mergeCell ref="B132:C132"/>
    <mergeCell ref="D132:H132"/>
    <mergeCell ref="M93:M94"/>
    <mergeCell ref="B95:B118"/>
    <mergeCell ref="B119:B123"/>
    <mergeCell ref="B124:M124"/>
    <mergeCell ref="B125:M125"/>
    <mergeCell ref="D127:E127"/>
    <mergeCell ref="B93:C93"/>
    <mergeCell ref="D93:E93"/>
    <mergeCell ref="F93:G93"/>
    <mergeCell ref="H93:I93"/>
    <mergeCell ref="J93:K93"/>
    <mergeCell ref="L93:L94"/>
    <mergeCell ref="B91:M91"/>
    <mergeCell ref="B92:C92"/>
    <mergeCell ref="D92:E92"/>
    <mergeCell ref="F92:G92"/>
    <mergeCell ref="H92:I92"/>
    <mergeCell ref="L92:M92"/>
    <mergeCell ref="B88:C88"/>
    <mergeCell ref="D88:H88"/>
    <mergeCell ref="B89:C89"/>
    <mergeCell ref="D89:H89"/>
    <mergeCell ref="B90:C90"/>
    <mergeCell ref="D90:H90"/>
    <mergeCell ref="D83:E83"/>
    <mergeCell ref="B84:M84"/>
    <mergeCell ref="B85:C86"/>
    <mergeCell ref="D85:H86"/>
    <mergeCell ref="I85:M85"/>
    <mergeCell ref="B87:C87"/>
    <mergeCell ref="D87:H87"/>
    <mergeCell ref="M48:M49"/>
    <mergeCell ref="B50:B73"/>
    <mergeCell ref="B74:B78"/>
    <mergeCell ref="B79:M79"/>
    <mergeCell ref="B80:M80"/>
    <mergeCell ref="D82:E82"/>
    <mergeCell ref="B48:C48"/>
    <mergeCell ref="D48:E48"/>
    <mergeCell ref="F48:G48"/>
    <mergeCell ref="H48:I48"/>
    <mergeCell ref="J48:K48"/>
    <mergeCell ref="L48:L49"/>
    <mergeCell ref="B46:M46"/>
    <mergeCell ref="B47:C47"/>
    <mergeCell ref="D47:E47"/>
    <mergeCell ref="F47:G47"/>
    <mergeCell ref="H47:I47"/>
    <mergeCell ref="L47:M47"/>
    <mergeCell ref="B43:C43"/>
    <mergeCell ref="D43:H43"/>
    <mergeCell ref="B44:C44"/>
    <mergeCell ref="D44:H44"/>
    <mergeCell ref="B45:C45"/>
    <mergeCell ref="D45:H45"/>
    <mergeCell ref="B39:M39"/>
    <mergeCell ref="B40:C41"/>
    <mergeCell ref="D40:H41"/>
    <mergeCell ref="I40:M40"/>
    <mergeCell ref="B42:C42"/>
    <mergeCell ref="D42:H42"/>
    <mergeCell ref="B5:B28"/>
    <mergeCell ref="B29:B33"/>
    <mergeCell ref="B34:M34"/>
    <mergeCell ref="B35:M35"/>
    <mergeCell ref="D37:E37"/>
    <mergeCell ref="D38:E38"/>
    <mergeCell ref="B3:C3"/>
    <mergeCell ref="D3:E3"/>
    <mergeCell ref="F3:G3"/>
    <mergeCell ref="H3:I3"/>
    <mergeCell ref="J3:K3"/>
    <mergeCell ref="L3:L4"/>
    <mergeCell ref="M3:M4"/>
    <mergeCell ref="B1:M1"/>
    <mergeCell ref="B2:C2"/>
    <mergeCell ref="D2:E2"/>
    <mergeCell ref="F2:G2"/>
    <mergeCell ref="H2:I2"/>
    <mergeCell ref="L2:M2"/>
  </mergeCells>
  <phoneticPr fontId="2" type="noConversion"/>
  <printOptions horizontalCentered="1"/>
  <pageMargins left="0.4" right="0.38" top="0.54" bottom="0.38" header="0" footer="0"/>
  <pageSetup paperSize="9" firstPageNumber="70" orientation="portrait" blackAndWhite="1" useFirstPageNumber="1" r:id="rId1"/>
  <rowBreaks count="7" manualBreakCount="7">
    <brk id="45" min="1" max="12" man="1"/>
    <brk id="90" min="1" max="12" man="1"/>
    <brk id="135" min="1" max="12" man="1"/>
    <brk id="180" min="1" max="12" man="1"/>
    <brk id="225" min="1" max="12" man="1"/>
    <brk id="270" min="1" max="12" man="1"/>
    <brk id="315" min="1" max="12"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8" filterMode="1">
    <tabColor theme="9" tint="0.79998168889431442"/>
  </sheetPr>
  <dimension ref="A1:R360"/>
  <sheetViews>
    <sheetView showZeros="0" view="pageBreakPreview" topLeftCell="A154" zoomScaleNormal="70" zoomScaleSheetLayoutView="100" workbookViewId="0"/>
  </sheetViews>
  <sheetFormatPr defaultColWidth="9" defaultRowHeight="12"/>
  <cols>
    <col min="1" max="1" width="8.125" style="400" customWidth="1"/>
    <col min="2" max="2" width="2.5" style="12" customWidth="1"/>
    <col min="3" max="3" width="17.5" style="12" customWidth="1"/>
    <col min="4" max="4" width="6.625" style="100" customWidth="1"/>
    <col min="5" max="5" width="6.625" style="12" customWidth="1"/>
    <col min="6" max="6" width="6.625" style="100" customWidth="1"/>
    <col min="7" max="7" width="6.625" style="12" customWidth="1"/>
    <col min="8" max="8" width="6.625" style="100" customWidth="1"/>
    <col min="9" max="11" width="6.625" style="12" customWidth="1"/>
    <col min="12" max="12" width="6.625" style="101" customWidth="1"/>
    <col min="13" max="13" width="6.625" style="12" customWidth="1"/>
    <col min="14" max="14" width="7.125" style="12" customWidth="1"/>
    <col min="15" max="16384" width="9" style="12"/>
  </cols>
  <sheetData>
    <row r="1" spans="1:17" ht="35.1" customHeight="1" thickTop="1" thickBot="1">
      <c r="A1" s="399" t="s">
        <v>837</v>
      </c>
      <c r="B1" s="1943" t="s">
        <v>758</v>
      </c>
      <c r="C1" s="1943"/>
      <c r="D1" s="1943"/>
      <c r="E1" s="1943"/>
      <c r="F1" s="1943"/>
      <c r="G1" s="1943"/>
      <c r="H1" s="1943"/>
      <c r="I1" s="1943"/>
      <c r="J1" s="1943"/>
      <c r="K1" s="1943"/>
      <c r="L1" s="1943"/>
      <c r="M1" s="1943"/>
      <c r="N1" s="49">
        <f>IF(H$2&gt;0,1,)</f>
        <v>0</v>
      </c>
    </row>
    <row r="2" spans="1:17" ht="24.95" customHeight="1" thickTop="1">
      <c r="A2" s="400">
        <f>IF(H2&gt;0,1,)</f>
        <v>0</v>
      </c>
      <c r="B2" s="1944" t="s">
        <v>774</v>
      </c>
      <c r="C2" s="1945"/>
      <c r="D2" s="1946" t="str">
        <f>CONCATENATE('6-3표준조사 4'!K4,"임반")</f>
        <v>7-0임반</v>
      </c>
      <c r="E2" s="1946"/>
      <c r="F2" s="1946" t="str">
        <f>CONCATENATE('6-3표준조사 4'!L4,"소반")</f>
        <v>10-0소반</v>
      </c>
      <c r="G2" s="1946"/>
      <c r="H2" s="1947">
        <f>'6-3표준조사 4'!Q4</f>
        <v>0</v>
      </c>
      <c r="I2" s="1947"/>
      <c r="J2" s="50"/>
      <c r="K2" s="51" t="s">
        <v>500</v>
      </c>
      <c r="L2" s="1948" t="str">
        <f>+'6-3표준조사 4'!R4</f>
        <v>모두베기</v>
      </c>
      <c r="M2" s="1949"/>
      <c r="N2" s="49">
        <f t="shared" ref="N2:N45" si="0">IF(H$2&gt;0,1,)</f>
        <v>0</v>
      </c>
    </row>
    <row r="3" spans="1:17" ht="21.75" customHeight="1">
      <c r="A3" s="400">
        <f>IF(H2&gt;0,1,)</f>
        <v>0</v>
      </c>
      <c r="B3" s="1961" t="s">
        <v>501</v>
      </c>
      <c r="C3" s="1962"/>
      <c r="D3" s="1963" t="s">
        <v>502</v>
      </c>
      <c r="E3" s="1962"/>
      <c r="F3" s="1964" t="s">
        <v>503</v>
      </c>
      <c r="G3" s="1965"/>
      <c r="H3" s="1964" t="s">
        <v>504</v>
      </c>
      <c r="I3" s="1965"/>
      <c r="J3" s="1963" t="s">
        <v>505</v>
      </c>
      <c r="K3" s="1962"/>
      <c r="L3" s="1966" t="s">
        <v>775</v>
      </c>
      <c r="M3" s="1952"/>
      <c r="N3" s="49">
        <f t="shared" si="0"/>
        <v>0</v>
      </c>
    </row>
    <row r="4" spans="1:17" ht="21.75" customHeight="1">
      <c r="A4" s="400">
        <f>IF(H2&gt;0,1,)</f>
        <v>0</v>
      </c>
      <c r="B4" s="52"/>
      <c r="C4" s="53" t="s">
        <v>506</v>
      </c>
      <c r="D4" s="54"/>
      <c r="E4" s="55" t="s">
        <v>507</v>
      </c>
      <c r="F4" s="54"/>
      <c r="G4" s="55" t="s">
        <v>507</v>
      </c>
      <c r="H4" s="54"/>
      <c r="I4" s="55" t="s">
        <v>507</v>
      </c>
      <c r="J4" s="56"/>
      <c r="K4" s="55" t="s">
        <v>508</v>
      </c>
      <c r="L4" s="1967"/>
      <c r="M4" s="1953"/>
      <c r="N4" s="49">
        <f t="shared" si="0"/>
        <v>0</v>
      </c>
    </row>
    <row r="5" spans="1:17" ht="21.75" hidden="1" customHeight="1">
      <c r="A5" s="400">
        <f>IF('6-3표준조사 4'!R4="둘레베기",1,)</f>
        <v>0</v>
      </c>
      <c r="B5" s="1954" t="s">
        <v>506</v>
      </c>
      <c r="C5" s="57" t="s">
        <v>538</v>
      </c>
      <c r="D5" s="60"/>
      <c r="E5" s="59"/>
      <c r="F5" s="60"/>
      <c r="G5" s="59"/>
      <c r="H5" s="60"/>
      <c r="I5" s="59"/>
      <c r="J5" s="61"/>
      <c r="K5" s="62"/>
      <c r="L5" s="102"/>
      <c r="M5" s="64">
        <f>M6</f>
        <v>0</v>
      </c>
      <c r="N5" s="49">
        <f t="shared" si="0"/>
        <v>0</v>
      </c>
    </row>
    <row r="6" spans="1:17" ht="21.75" hidden="1" customHeight="1">
      <c r="A6" s="400">
        <f>IF('6-3표준조사 4'!R4="둘레베기",1,)</f>
        <v>0</v>
      </c>
      <c r="B6" s="1955"/>
      <c r="C6" s="65" t="s">
        <v>760</v>
      </c>
      <c r="D6" s="103"/>
      <c r="E6" s="67"/>
      <c r="F6" s="68"/>
      <c r="G6" s="67"/>
      <c r="H6" s="68"/>
      <c r="I6" s="67"/>
      <c r="J6" s="69"/>
      <c r="K6" s="70"/>
      <c r="L6" s="71">
        <f>J45/100</f>
        <v>0</v>
      </c>
      <c r="M6" s="72">
        <f>ROUNDDOWN((H7*J7)+(H7*J7*L6),)</f>
        <v>0</v>
      </c>
      <c r="N6" s="49">
        <f t="shared" si="0"/>
        <v>0</v>
      </c>
    </row>
    <row r="7" spans="1:17" ht="21.75" hidden="1" customHeight="1">
      <c r="A7" s="400">
        <f>IF('6-3표준조사 4'!R4="둘레베기",1,)</f>
        <v>0</v>
      </c>
      <c r="B7" s="1955"/>
      <c r="C7" s="65" t="s">
        <v>761</v>
      </c>
      <c r="D7" s="103">
        <f>IF(A7&gt;0,D36,)</f>
        <v>0</v>
      </c>
      <c r="E7" s="67" t="s">
        <v>510</v>
      </c>
      <c r="F7" s="68">
        <v>0.18</v>
      </c>
      <c r="G7" s="67" t="s">
        <v>511</v>
      </c>
      <c r="H7" s="68">
        <f>ROUND(D7/100*F7,2)</f>
        <v>0</v>
      </c>
      <c r="I7" s="67" t="s">
        <v>509</v>
      </c>
      <c r="J7" s="69">
        <f>'7-1 단가조사'!L7</f>
        <v>172068</v>
      </c>
      <c r="K7" s="70" t="s">
        <v>539</v>
      </c>
      <c r="L7" s="71"/>
      <c r="M7" s="72"/>
      <c r="N7" s="49">
        <f t="shared" si="0"/>
        <v>0</v>
      </c>
    </row>
    <row r="8" spans="1:17" ht="21.75" hidden="1" customHeight="1">
      <c r="A8" s="400">
        <f>IF('6-3표준조사 4'!R4="줄베기",1,)</f>
        <v>0</v>
      </c>
      <c r="B8" s="1955"/>
      <c r="C8" s="57" t="s">
        <v>540</v>
      </c>
      <c r="D8" s="60"/>
      <c r="E8" s="59"/>
      <c r="F8" s="60"/>
      <c r="G8" s="59"/>
      <c r="H8" s="60"/>
      <c r="I8" s="59"/>
      <c r="J8" s="61"/>
      <c r="K8" s="62"/>
      <c r="L8" s="104"/>
      <c r="M8" s="64">
        <f>SUM(M9+M12+M15)</f>
        <v>0</v>
      </c>
      <c r="N8" s="49">
        <f t="shared" si="0"/>
        <v>0</v>
      </c>
      <c r="O8" s="1410"/>
      <c r="P8" s="1411" t="s">
        <v>1721</v>
      </c>
      <c r="Q8" s="1412">
        <v>1.5</v>
      </c>
    </row>
    <row r="9" spans="1:17" ht="21.75" hidden="1" customHeight="1">
      <c r="A9" s="400">
        <f>IF('6-3표준조사 4'!R4="줄베기",1,)</f>
        <v>0</v>
      </c>
      <c r="B9" s="1955"/>
      <c r="C9" s="65" t="s">
        <v>760</v>
      </c>
      <c r="D9" s="66"/>
      <c r="E9" s="67"/>
      <c r="F9" s="68"/>
      <c r="G9" s="67"/>
      <c r="H9" s="68"/>
      <c r="I9" s="67"/>
      <c r="J9" s="69"/>
      <c r="K9" s="70"/>
      <c r="L9" s="71">
        <f>K45/100</f>
        <v>0</v>
      </c>
      <c r="M9" s="72">
        <f>ROUNDDOWN((M10+M11)+((M10+M11)*L9),0)</f>
        <v>0</v>
      </c>
      <c r="N9" s="49">
        <f t="shared" si="0"/>
        <v>0</v>
      </c>
      <c r="P9" s="1411" t="s">
        <v>1722</v>
      </c>
      <c r="Q9" s="1412">
        <v>2</v>
      </c>
    </row>
    <row r="10" spans="1:17" ht="21.75" hidden="1" customHeight="1">
      <c r="A10" s="400">
        <f>IF('6-3표준조사 4'!R4="줄베기",1,)</f>
        <v>0</v>
      </c>
      <c r="B10" s="1955"/>
      <c r="C10" s="65" t="s">
        <v>762</v>
      </c>
      <c r="D10" s="66">
        <f>IF(A10&gt;0,D36,)</f>
        <v>0</v>
      </c>
      <c r="E10" s="67" t="s">
        <v>510</v>
      </c>
      <c r="F10" s="68">
        <v>7.0000000000000007E-2</v>
      </c>
      <c r="G10" s="67" t="s">
        <v>511</v>
      </c>
      <c r="H10" s="68">
        <f>ROUND(D10/100*F10,2)</f>
        <v>0</v>
      </c>
      <c r="I10" s="67" t="s">
        <v>509</v>
      </c>
      <c r="J10" s="69">
        <f>'7-1 단가조사'!L7</f>
        <v>172068</v>
      </c>
      <c r="K10" s="70" t="s">
        <v>539</v>
      </c>
      <c r="L10" s="71"/>
      <c r="M10" s="72">
        <f>ROUNDDOWN(H10*J10,)</f>
        <v>0</v>
      </c>
      <c r="N10" s="49">
        <f t="shared" si="0"/>
        <v>0</v>
      </c>
      <c r="P10" s="1411" t="s">
        <v>1723</v>
      </c>
      <c r="Q10" s="1412">
        <v>2.5</v>
      </c>
    </row>
    <row r="11" spans="1:17" ht="21.75" hidden="1" customHeight="1">
      <c r="A11" s="400">
        <f>IF('6-3표준조사 4'!R4="줄베기",1,)</f>
        <v>0</v>
      </c>
      <c r="B11" s="1955"/>
      <c r="C11" s="65" t="s">
        <v>763</v>
      </c>
      <c r="D11" s="75">
        <f>IF(A11&gt;0,1,)</f>
        <v>0</v>
      </c>
      <c r="E11" s="67" t="s">
        <v>406</v>
      </c>
      <c r="F11" s="68">
        <f>IF(D36&lt;=1500,$Q$8,IF(D36&gt;2999,$Q$10,$Q$9))</f>
        <v>1.5</v>
      </c>
      <c r="G11" s="67" t="s">
        <v>541</v>
      </c>
      <c r="H11" s="68">
        <f>ROUND(D11*F11,2)</f>
        <v>0</v>
      </c>
      <c r="I11" s="67" t="s">
        <v>509</v>
      </c>
      <c r="J11" s="69">
        <f>'7-1 단가조사'!L6</f>
        <v>226112</v>
      </c>
      <c r="K11" s="70" t="s">
        <v>542</v>
      </c>
      <c r="L11" s="71"/>
      <c r="M11" s="72">
        <f>ROUNDDOWN(H11*J11,)</f>
        <v>0</v>
      </c>
      <c r="N11" s="49">
        <f t="shared" si="0"/>
        <v>0</v>
      </c>
    </row>
    <row r="12" spans="1:17" ht="21.75" hidden="1" customHeight="1">
      <c r="A12" s="400">
        <f>IF('6-3표준조사 4'!R4="줄베기",1,)</f>
        <v>0</v>
      </c>
      <c r="B12" s="1955"/>
      <c r="C12" s="65" t="s">
        <v>764</v>
      </c>
      <c r="D12" s="66"/>
      <c r="E12" s="67"/>
      <c r="F12" s="68"/>
      <c r="G12" s="67"/>
      <c r="H12" s="68"/>
      <c r="I12" s="67"/>
      <c r="J12" s="69"/>
      <c r="K12" s="70"/>
      <c r="L12" s="73"/>
      <c r="M12" s="72">
        <f>M13+M14</f>
        <v>0</v>
      </c>
      <c r="N12" s="49">
        <f t="shared" si="0"/>
        <v>0</v>
      </c>
    </row>
    <row r="13" spans="1:17" ht="21.75" hidden="1" customHeight="1">
      <c r="A13" s="400">
        <f>IF('6-3표준조사 4'!R4="줄베기",1,)</f>
        <v>0</v>
      </c>
      <c r="B13" s="1955"/>
      <c r="C13" s="65" t="s">
        <v>765</v>
      </c>
      <c r="D13" s="75">
        <f>H11</f>
        <v>0</v>
      </c>
      <c r="E13" s="67" t="s">
        <v>541</v>
      </c>
      <c r="F13" s="68">
        <v>5</v>
      </c>
      <c r="G13" s="67" t="s">
        <v>512</v>
      </c>
      <c r="H13" s="68">
        <f>ROUND(D13*F13,2)</f>
        <v>0</v>
      </c>
      <c r="I13" s="67" t="s">
        <v>513</v>
      </c>
      <c r="J13" s="69">
        <f>'7-1 단가조사'!L11</f>
        <v>1720</v>
      </c>
      <c r="K13" s="70" t="s">
        <v>543</v>
      </c>
      <c r="L13" s="73"/>
      <c r="M13" s="72">
        <f>ROUNDDOWN(H13*J13,)</f>
        <v>0</v>
      </c>
      <c r="N13" s="49">
        <f t="shared" si="0"/>
        <v>0</v>
      </c>
    </row>
    <row r="14" spans="1:17" ht="21.75" hidden="1" customHeight="1">
      <c r="A14" s="400">
        <f>IF('6-3표준조사 4'!R4="줄베기",1,)</f>
        <v>0</v>
      </c>
      <c r="B14" s="1955"/>
      <c r="C14" s="65" t="s">
        <v>766</v>
      </c>
      <c r="D14" s="66">
        <f>M13</f>
        <v>0</v>
      </c>
      <c r="E14" s="67" t="s">
        <v>545</v>
      </c>
      <c r="F14" s="68">
        <v>0.1</v>
      </c>
      <c r="G14" s="67" t="s">
        <v>546</v>
      </c>
      <c r="H14" s="68"/>
      <c r="I14" s="67"/>
      <c r="J14" s="69"/>
      <c r="K14" s="70"/>
      <c r="L14" s="73"/>
      <c r="M14" s="72">
        <f>ROUNDDOWN(D14*F14,)</f>
        <v>0</v>
      </c>
      <c r="N14" s="49">
        <f t="shared" si="0"/>
        <v>0</v>
      </c>
    </row>
    <row r="15" spans="1:17" ht="21.75" hidden="1" customHeight="1">
      <c r="A15" s="400">
        <f>IF('6-3표준조사 4'!R4="줄베기",1,)</f>
        <v>0</v>
      </c>
      <c r="B15" s="1955"/>
      <c r="C15" s="105" t="s">
        <v>767</v>
      </c>
      <c r="D15" s="106">
        <f>D13</f>
        <v>0</v>
      </c>
      <c r="E15" s="107" t="s">
        <v>547</v>
      </c>
      <c r="F15" s="108">
        <v>8.3999999999999995E-3</v>
      </c>
      <c r="G15" s="107" t="s">
        <v>548</v>
      </c>
      <c r="H15" s="109"/>
      <c r="I15" s="107"/>
      <c r="J15" s="110">
        <f>'7-1 단가조사'!L14</f>
        <v>610000</v>
      </c>
      <c r="K15" s="111" t="s">
        <v>544</v>
      </c>
      <c r="L15" s="112"/>
      <c r="M15" s="113">
        <f>ROUNDDOWN(D15*F15*J15,)</f>
        <v>0</v>
      </c>
      <c r="N15" s="49">
        <f t="shared" si="0"/>
        <v>0</v>
      </c>
    </row>
    <row r="16" spans="1:17" ht="21.75" customHeight="1">
      <c r="A16" s="400">
        <f>IF('6-3표준조사 4'!R4="모두베기",1,)</f>
        <v>1</v>
      </c>
      <c r="B16" s="1955"/>
      <c r="C16" s="57" t="s">
        <v>549</v>
      </c>
      <c r="D16" s="58"/>
      <c r="E16" s="59"/>
      <c r="F16" s="60"/>
      <c r="G16" s="59"/>
      <c r="H16" s="60"/>
      <c r="I16" s="59"/>
      <c r="J16" s="61"/>
      <c r="K16" s="62"/>
      <c r="L16" s="63"/>
      <c r="M16" s="64">
        <f>M17+M22+M25</f>
        <v>1260008</v>
      </c>
      <c r="N16" s="49">
        <f t="shared" si="0"/>
        <v>0</v>
      </c>
    </row>
    <row r="17" spans="1:14" ht="21.75" customHeight="1">
      <c r="A17" s="400">
        <f>IF('6-3표준조사 4'!R4="모두베기",1,)</f>
        <v>1</v>
      </c>
      <c r="B17" s="1955"/>
      <c r="C17" s="65" t="s">
        <v>760</v>
      </c>
      <c r="D17" s="66"/>
      <c r="E17" s="67"/>
      <c r="F17" s="68"/>
      <c r="G17" s="67"/>
      <c r="H17" s="68"/>
      <c r="I17" s="67"/>
      <c r="J17" s="69"/>
      <c r="K17" s="70"/>
      <c r="L17" s="71">
        <f>L45/100</f>
        <v>0.05</v>
      </c>
      <c r="M17" s="72">
        <f>M18+M19+M20+M21</f>
        <v>1187088</v>
      </c>
      <c r="N17" s="49">
        <f t="shared" si="0"/>
        <v>0</v>
      </c>
    </row>
    <row r="18" spans="1:14" ht="21.75" customHeight="1">
      <c r="A18" s="400">
        <f>IF('6-3표준조사 4'!R4="모두베기",1,)</f>
        <v>1</v>
      </c>
      <c r="B18" s="1955"/>
      <c r="C18" s="65" t="s">
        <v>762</v>
      </c>
      <c r="D18" s="1433"/>
      <c r="E18" s="67" t="s">
        <v>510</v>
      </c>
      <c r="F18" s="68">
        <v>7.0000000000000007E-2</v>
      </c>
      <c r="G18" s="67" t="s">
        <v>511</v>
      </c>
      <c r="H18" s="68">
        <f>ROUND(D18/100*F18,2)</f>
        <v>0</v>
      </c>
      <c r="I18" s="67" t="s">
        <v>509</v>
      </c>
      <c r="J18" s="69">
        <f>'7-1 단가조사'!L7</f>
        <v>172068</v>
      </c>
      <c r="K18" s="70" t="s">
        <v>539</v>
      </c>
      <c r="L18" s="73"/>
      <c r="M18" s="72">
        <f>ROUNDDOWN(ROUND((H18+(H18*(L17))),2)*J18,0)</f>
        <v>0</v>
      </c>
      <c r="N18" s="49">
        <f t="shared" si="0"/>
        <v>0</v>
      </c>
    </row>
    <row r="19" spans="1:14" ht="21.75" customHeight="1">
      <c r="A19" s="400">
        <f>IF('6-3표준조사 4'!R4="모두베기",1,)</f>
        <v>1</v>
      </c>
      <c r="B19" s="1955"/>
      <c r="C19" s="74" t="s">
        <v>965</v>
      </c>
      <c r="D19" s="75">
        <f>IF(A19&gt;0,IF(D38="당해 년도",1,),)</f>
        <v>0</v>
      </c>
      <c r="E19" s="67" t="s">
        <v>406</v>
      </c>
      <c r="F19" s="68">
        <v>3.5</v>
      </c>
      <c r="G19" s="67" t="s">
        <v>541</v>
      </c>
      <c r="H19" s="68">
        <f>ROUND(D19*F19,2)</f>
        <v>0</v>
      </c>
      <c r="I19" s="67" t="s">
        <v>509</v>
      </c>
      <c r="J19" s="69">
        <f>'7-1 단가조사'!L6</f>
        <v>226112</v>
      </c>
      <c r="K19" s="70" t="s">
        <v>542</v>
      </c>
      <c r="L19" s="73"/>
      <c r="M19" s="72">
        <f>ROUNDDOWN(ROUND((H19+(H19*(L17))),2)*J19,0)</f>
        <v>0</v>
      </c>
      <c r="N19" s="49">
        <f t="shared" si="0"/>
        <v>0</v>
      </c>
    </row>
    <row r="20" spans="1:14" ht="21.75" customHeight="1">
      <c r="A20" s="400">
        <f>IF('6-3표준조사 4'!R4="모두베기",1,)</f>
        <v>1</v>
      </c>
      <c r="B20" s="1955"/>
      <c r="C20" s="74" t="s">
        <v>966</v>
      </c>
      <c r="D20" s="75">
        <f>IF(A20&gt;0,IF(D38="2년차",1,),)</f>
        <v>0</v>
      </c>
      <c r="E20" s="67" t="s">
        <v>406</v>
      </c>
      <c r="F20" s="68">
        <v>4</v>
      </c>
      <c r="G20" s="67" t="s">
        <v>541</v>
      </c>
      <c r="H20" s="68">
        <f>ROUND(D20*F20,2)</f>
        <v>0</v>
      </c>
      <c r="I20" s="67" t="s">
        <v>509</v>
      </c>
      <c r="J20" s="69">
        <f>'7-1 단가조사'!L6</f>
        <v>226112</v>
      </c>
      <c r="K20" s="70" t="s">
        <v>542</v>
      </c>
      <c r="L20" s="73"/>
      <c r="M20" s="72">
        <f>ROUNDDOWN(ROUND((H20+(H20*(L17))),2)*J20,0)</f>
        <v>0</v>
      </c>
      <c r="N20" s="49">
        <f t="shared" si="0"/>
        <v>0</v>
      </c>
    </row>
    <row r="21" spans="1:14" ht="21.75" customHeight="1">
      <c r="A21" s="400">
        <f>IF('6-3표준조사 4'!R4="모두베기",1,)</f>
        <v>1</v>
      </c>
      <c r="B21" s="1955"/>
      <c r="C21" s="74" t="s">
        <v>967</v>
      </c>
      <c r="D21" s="75">
        <f>IF(A21&gt;0,IF(D38="3년차 이상",1,),)</f>
        <v>1</v>
      </c>
      <c r="E21" s="67" t="s">
        <v>406</v>
      </c>
      <c r="F21" s="68">
        <v>5</v>
      </c>
      <c r="G21" s="67" t="s">
        <v>541</v>
      </c>
      <c r="H21" s="68">
        <f>ROUND(D21*F21,2)</f>
        <v>5</v>
      </c>
      <c r="I21" s="67" t="s">
        <v>509</v>
      </c>
      <c r="J21" s="69">
        <f>'7-1 단가조사'!L6</f>
        <v>226112</v>
      </c>
      <c r="K21" s="70" t="s">
        <v>542</v>
      </c>
      <c r="L21" s="73"/>
      <c r="M21" s="72">
        <f>ROUNDDOWN(ROUND((H21+(H21*(L17))),2)*J21,0)</f>
        <v>1187088</v>
      </c>
      <c r="N21" s="49">
        <f t="shared" si="0"/>
        <v>0</v>
      </c>
    </row>
    <row r="22" spans="1:14" ht="21.75" customHeight="1">
      <c r="A22" s="400">
        <f>IF('6-3표준조사 4'!R4="모두베기",1,)</f>
        <v>1</v>
      </c>
      <c r="B22" s="1955"/>
      <c r="C22" s="65" t="s">
        <v>764</v>
      </c>
      <c r="D22" s="66"/>
      <c r="E22" s="67"/>
      <c r="F22" s="68"/>
      <c r="G22" s="67"/>
      <c r="H22" s="68"/>
      <c r="I22" s="67"/>
      <c r="J22" s="69"/>
      <c r="K22" s="70"/>
      <c r="L22" s="73"/>
      <c r="M22" s="72">
        <f>M23+M24</f>
        <v>47300</v>
      </c>
      <c r="N22" s="49">
        <f t="shared" si="0"/>
        <v>0</v>
      </c>
    </row>
    <row r="23" spans="1:14" ht="21.75" customHeight="1">
      <c r="A23" s="400">
        <f>IF('6-3표준조사 4'!R4="모두베기",1,)</f>
        <v>1</v>
      </c>
      <c r="B23" s="1955"/>
      <c r="C23" s="65" t="s">
        <v>765</v>
      </c>
      <c r="D23" s="75">
        <f>(H19+H20+H21)</f>
        <v>5</v>
      </c>
      <c r="E23" s="67" t="s">
        <v>541</v>
      </c>
      <c r="F23" s="68">
        <v>5</v>
      </c>
      <c r="G23" s="67" t="s">
        <v>512</v>
      </c>
      <c r="H23" s="68">
        <f>ROUND(D23*F23,2)</f>
        <v>25</v>
      </c>
      <c r="I23" s="67" t="s">
        <v>513</v>
      </c>
      <c r="J23" s="69">
        <f>'7-1 단가조사'!L11</f>
        <v>1720</v>
      </c>
      <c r="K23" s="70" t="s">
        <v>543</v>
      </c>
      <c r="L23" s="73"/>
      <c r="M23" s="72">
        <f>ROUNDDOWN(H23*J23,)</f>
        <v>43000</v>
      </c>
      <c r="N23" s="49">
        <f t="shared" si="0"/>
        <v>0</v>
      </c>
    </row>
    <row r="24" spans="1:14" ht="21.75" customHeight="1">
      <c r="A24" s="400">
        <f>IF('6-3표준조사 4'!R4="모두베기",1,)</f>
        <v>1</v>
      </c>
      <c r="B24" s="1955"/>
      <c r="C24" s="65" t="s">
        <v>766</v>
      </c>
      <c r="D24" s="66">
        <f>M23</f>
        <v>43000</v>
      </c>
      <c r="E24" s="67" t="s">
        <v>545</v>
      </c>
      <c r="F24" s="68">
        <v>0.1</v>
      </c>
      <c r="G24" s="67" t="s">
        <v>546</v>
      </c>
      <c r="H24" s="68"/>
      <c r="I24" s="67"/>
      <c r="J24" s="69"/>
      <c r="K24" s="70"/>
      <c r="L24" s="73"/>
      <c r="M24" s="72">
        <f>ROUNDDOWN(D24*F24,)</f>
        <v>4300</v>
      </c>
      <c r="N24" s="49">
        <f t="shared" si="0"/>
        <v>0</v>
      </c>
    </row>
    <row r="25" spans="1:14" ht="21.75" customHeight="1">
      <c r="A25" s="400">
        <f>IF('6-3표준조사 4'!R4="모두베기",1,)</f>
        <v>1</v>
      </c>
      <c r="B25" s="1955"/>
      <c r="C25" s="76" t="s">
        <v>767</v>
      </c>
      <c r="D25" s="77">
        <f>D23</f>
        <v>5</v>
      </c>
      <c r="E25" s="78" t="s">
        <v>547</v>
      </c>
      <c r="F25" s="79">
        <v>8.3999999999999995E-3</v>
      </c>
      <c r="G25" s="78" t="s">
        <v>548</v>
      </c>
      <c r="H25" s="80"/>
      <c r="I25" s="78"/>
      <c r="J25" s="81">
        <f>'7-1 단가조사'!L14</f>
        <v>610000</v>
      </c>
      <c r="K25" s="82" t="s">
        <v>544</v>
      </c>
      <c r="L25" s="83"/>
      <c r="M25" s="84">
        <f>ROUNDDOWN(D25*F25*J25,)</f>
        <v>25620</v>
      </c>
      <c r="N25" s="49">
        <f t="shared" si="0"/>
        <v>0</v>
      </c>
    </row>
    <row r="26" spans="1:14" ht="21.75" hidden="1" customHeight="1">
      <c r="A26" s="400">
        <f>IF('6-3표준조사 4'!R4="맹아제거",1,)</f>
        <v>0</v>
      </c>
      <c r="B26" s="1955"/>
      <c r="C26" s="57" t="s">
        <v>550</v>
      </c>
      <c r="D26" s="60"/>
      <c r="E26" s="59"/>
      <c r="F26" s="60"/>
      <c r="G26" s="59"/>
      <c r="H26" s="60"/>
      <c r="I26" s="59"/>
      <c r="J26" s="61"/>
      <c r="K26" s="62"/>
      <c r="L26" s="102"/>
      <c r="M26" s="64">
        <f>M27</f>
        <v>0</v>
      </c>
      <c r="N26" s="49">
        <f t="shared" si="0"/>
        <v>0</v>
      </c>
    </row>
    <row r="27" spans="1:14" ht="21.75" hidden="1" customHeight="1">
      <c r="A27" s="400">
        <f>IF('6-3표준조사 4'!R4="맹아제거",1,)</f>
        <v>0</v>
      </c>
      <c r="B27" s="1955"/>
      <c r="C27" s="65" t="s">
        <v>760</v>
      </c>
      <c r="D27" s="103"/>
      <c r="E27" s="67"/>
      <c r="F27" s="68"/>
      <c r="G27" s="67"/>
      <c r="H27" s="68"/>
      <c r="I27" s="67"/>
      <c r="J27" s="69"/>
      <c r="K27" s="70"/>
      <c r="L27" s="71">
        <f>M45/100</f>
        <v>0</v>
      </c>
      <c r="M27" s="72">
        <f>ROUNDDOWN((H28*J28)+(H28*J28*L27),)</f>
        <v>0</v>
      </c>
      <c r="N27" s="49">
        <f t="shared" si="0"/>
        <v>0</v>
      </c>
    </row>
    <row r="28" spans="1:14" ht="21.75" hidden="1" customHeight="1">
      <c r="A28" s="400">
        <f>IF('6-3표준조사 4'!R4="맹아제거",1,)</f>
        <v>0</v>
      </c>
      <c r="B28" s="1955"/>
      <c r="C28" s="65" t="s">
        <v>768</v>
      </c>
      <c r="D28" s="103">
        <v>0</v>
      </c>
      <c r="E28" s="67" t="s">
        <v>510</v>
      </c>
      <c r="F28" s="68">
        <v>0.2</v>
      </c>
      <c r="G28" s="67" t="s">
        <v>511</v>
      </c>
      <c r="H28" s="68">
        <f>ROUND(D28/100*F28,2)</f>
        <v>0</v>
      </c>
      <c r="I28" s="67" t="s">
        <v>509</v>
      </c>
      <c r="J28" s="69">
        <f>'7-1 단가조사'!L7</f>
        <v>172068</v>
      </c>
      <c r="K28" s="70" t="s">
        <v>539</v>
      </c>
      <c r="L28" s="71">
        <f>M45/100</f>
        <v>0</v>
      </c>
      <c r="M28" s="72"/>
      <c r="N28" s="49">
        <f t="shared" si="0"/>
        <v>0</v>
      </c>
    </row>
    <row r="29" spans="1:14" ht="21.75" customHeight="1">
      <c r="A29" s="400">
        <f>IF(H2&gt;0,1,)</f>
        <v>0</v>
      </c>
      <c r="B29" s="1954" t="s">
        <v>514</v>
      </c>
      <c r="C29" s="57" t="s">
        <v>551</v>
      </c>
      <c r="D29" s="60"/>
      <c r="E29" s="59"/>
      <c r="F29" s="60"/>
      <c r="G29" s="59"/>
      <c r="H29" s="60"/>
      <c r="I29" s="59"/>
      <c r="J29" s="61"/>
      <c r="K29" s="62"/>
      <c r="L29" s="63"/>
      <c r="M29" s="64">
        <f>SUM(M30,M32,M33)</f>
        <v>1260008</v>
      </c>
      <c r="N29" s="49">
        <f t="shared" si="0"/>
        <v>0</v>
      </c>
    </row>
    <row r="30" spans="1:14" ht="21.75" customHeight="1">
      <c r="A30" s="400">
        <f>IF(H2&gt;0,1,)</f>
        <v>0</v>
      </c>
      <c r="B30" s="1956"/>
      <c r="C30" s="65" t="s">
        <v>769</v>
      </c>
      <c r="D30" s="68"/>
      <c r="E30" s="67"/>
      <c r="F30" s="68"/>
      <c r="G30" s="67"/>
      <c r="H30" s="68"/>
      <c r="I30" s="67"/>
      <c r="J30" s="69"/>
      <c r="K30" s="70"/>
      <c r="L30" s="73"/>
      <c r="M30" s="72">
        <f>M31</f>
        <v>1187088</v>
      </c>
      <c r="N30" s="49">
        <f t="shared" si="0"/>
        <v>0</v>
      </c>
    </row>
    <row r="31" spans="1:14" ht="21.75" customHeight="1">
      <c r="A31" s="400">
        <f>IF(H2&gt;0,1,)</f>
        <v>0</v>
      </c>
      <c r="B31" s="1956"/>
      <c r="C31" s="65" t="s">
        <v>770</v>
      </c>
      <c r="D31" s="68"/>
      <c r="E31" s="67"/>
      <c r="F31" s="68"/>
      <c r="G31" s="67"/>
      <c r="H31" s="68"/>
      <c r="I31" s="67"/>
      <c r="J31" s="69"/>
      <c r="K31" s="70"/>
      <c r="L31" s="73"/>
      <c r="M31" s="72">
        <f>M6+M9+M17+M27</f>
        <v>1187088</v>
      </c>
      <c r="N31" s="49">
        <f t="shared" si="0"/>
        <v>0</v>
      </c>
    </row>
    <row r="32" spans="1:14" ht="21.75" customHeight="1">
      <c r="A32" s="400">
        <f>IF(H2&gt;0,1,)</f>
        <v>0</v>
      </c>
      <c r="B32" s="1956"/>
      <c r="C32" s="65" t="s">
        <v>771</v>
      </c>
      <c r="D32" s="68"/>
      <c r="E32" s="67"/>
      <c r="F32" s="68"/>
      <c r="G32" s="67"/>
      <c r="H32" s="68"/>
      <c r="I32" s="67"/>
      <c r="J32" s="69"/>
      <c r="K32" s="70"/>
      <c r="L32" s="73"/>
      <c r="M32" s="72">
        <f>M12+M22</f>
        <v>47300</v>
      </c>
      <c r="N32" s="49">
        <f t="shared" si="0"/>
        <v>0</v>
      </c>
    </row>
    <row r="33" spans="1:14" ht="21.75" customHeight="1" thickBot="1">
      <c r="A33" s="400">
        <f>IF(H2&gt;0,1,)</f>
        <v>0</v>
      </c>
      <c r="B33" s="1957"/>
      <c r="C33" s="76" t="s">
        <v>772</v>
      </c>
      <c r="D33" s="85"/>
      <c r="E33" s="86"/>
      <c r="F33" s="85"/>
      <c r="G33" s="86"/>
      <c r="H33" s="85"/>
      <c r="I33" s="86"/>
      <c r="J33" s="87"/>
      <c r="K33" s="88"/>
      <c r="L33" s="89"/>
      <c r="M33" s="90">
        <f>M15+M25</f>
        <v>25620</v>
      </c>
      <c r="N33" s="49">
        <f t="shared" si="0"/>
        <v>0</v>
      </c>
    </row>
    <row r="34" spans="1:14" ht="21.75" customHeight="1">
      <c r="A34" s="400">
        <f>IF(H2&gt;0,1,)</f>
        <v>0</v>
      </c>
      <c r="B34" s="1958" t="s">
        <v>515</v>
      </c>
      <c r="C34" s="1958"/>
      <c r="D34" s="1958"/>
      <c r="E34" s="1958"/>
      <c r="F34" s="1958"/>
      <c r="G34" s="1958"/>
      <c r="H34" s="1958"/>
      <c r="I34" s="1958"/>
      <c r="J34" s="1958"/>
      <c r="K34" s="1958"/>
      <c r="L34" s="1958"/>
      <c r="M34" s="1958"/>
      <c r="N34" s="49">
        <f t="shared" si="0"/>
        <v>0</v>
      </c>
    </row>
    <row r="35" spans="1:14" ht="21.75" customHeight="1">
      <c r="A35" s="400">
        <f>IF(H2&gt;0,1,)</f>
        <v>0</v>
      </c>
      <c r="B35" s="1959" t="s">
        <v>516</v>
      </c>
      <c r="C35" s="1959"/>
      <c r="D35" s="1959"/>
      <c r="E35" s="1959"/>
      <c r="F35" s="1959"/>
      <c r="G35" s="1959"/>
      <c r="H35" s="1959"/>
      <c r="I35" s="1959"/>
      <c r="J35" s="1959"/>
      <c r="K35" s="1959"/>
      <c r="L35" s="1959"/>
      <c r="M35" s="1959"/>
      <c r="N35" s="49">
        <f t="shared" si="0"/>
        <v>0</v>
      </c>
    </row>
    <row r="36" spans="1:14" ht="21.75" customHeight="1">
      <c r="A36" s="400">
        <f>IF(H2&gt;0,1,)</f>
        <v>0</v>
      </c>
      <c r="B36" s="91" t="s">
        <v>517</v>
      </c>
      <c r="C36" s="92" t="s">
        <v>1025</v>
      </c>
      <c r="D36" s="93">
        <f>'6-3표준조사 4'!Q10</f>
        <v>0</v>
      </c>
      <c r="E36" s="91" t="s">
        <v>510</v>
      </c>
      <c r="F36" s="633"/>
      <c r="G36" s="91"/>
      <c r="H36" s="94"/>
      <c r="I36" s="95"/>
      <c r="J36" s="95"/>
      <c r="K36" s="95"/>
      <c r="L36" s="96"/>
      <c r="M36" s="95"/>
      <c r="N36" s="49">
        <f t="shared" si="0"/>
        <v>0</v>
      </c>
    </row>
    <row r="37" spans="1:14" ht="21.75" hidden="1" customHeight="1">
      <c r="B37" s="91" t="s">
        <v>518</v>
      </c>
      <c r="C37" s="92" t="s">
        <v>759</v>
      </c>
      <c r="D37" s="1960">
        <f>'6-3표준조사 4'!S10</f>
        <v>0</v>
      </c>
      <c r="E37" s="1960"/>
      <c r="F37" s="633"/>
      <c r="G37" s="91"/>
      <c r="H37" s="94"/>
      <c r="I37" s="95"/>
      <c r="J37" s="95"/>
      <c r="K37" s="95"/>
      <c r="L37" s="96"/>
      <c r="M37" s="95"/>
      <c r="N37" s="49">
        <f t="shared" si="0"/>
        <v>0</v>
      </c>
    </row>
    <row r="38" spans="1:14" ht="21.75" hidden="1" customHeight="1">
      <c r="B38" s="91" t="s">
        <v>517</v>
      </c>
      <c r="C38" s="92" t="s">
        <v>962</v>
      </c>
      <c r="D38" s="1968" t="str">
        <f>'6-3표준조사 4'!R6</f>
        <v>3년차 이상</v>
      </c>
      <c r="E38" s="1968"/>
      <c r="F38" s="97"/>
      <c r="G38" s="97"/>
      <c r="H38" s="94"/>
      <c r="I38" s="95"/>
      <c r="J38" s="95"/>
      <c r="K38" s="95"/>
      <c r="L38" s="96"/>
      <c r="M38" s="95"/>
      <c r="N38" s="49">
        <f t="shared" si="0"/>
        <v>0</v>
      </c>
    </row>
    <row r="39" spans="1:14" ht="21.75" customHeight="1">
      <c r="A39" s="400">
        <f>IF(H2&gt;0,1,)</f>
        <v>0</v>
      </c>
      <c r="B39" s="1959" t="s">
        <v>773</v>
      </c>
      <c r="C39" s="1959"/>
      <c r="D39" s="1959"/>
      <c r="E39" s="1959"/>
      <c r="F39" s="1959"/>
      <c r="G39" s="1959"/>
      <c r="H39" s="1959"/>
      <c r="I39" s="1959"/>
      <c r="J39" s="1959"/>
      <c r="K39" s="1959"/>
      <c r="L39" s="1959"/>
      <c r="M39" s="1959"/>
      <c r="N39" s="49">
        <f t="shared" si="0"/>
        <v>0</v>
      </c>
    </row>
    <row r="40" spans="1:14" ht="21.75" customHeight="1">
      <c r="A40" s="400">
        <f>IF(H2&gt;0,1,)</f>
        <v>0</v>
      </c>
      <c r="B40" s="1969" t="s">
        <v>501</v>
      </c>
      <c r="C40" s="1969"/>
      <c r="D40" s="1970" t="s">
        <v>805</v>
      </c>
      <c r="E40" s="1970"/>
      <c r="F40" s="1970"/>
      <c r="G40" s="1970"/>
      <c r="H40" s="1970"/>
      <c r="I40" s="1971" t="s">
        <v>806</v>
      </c>
      <c r="J40" s="1971"/>
      <c r="K40" s="1971"/>
      <c r="L40" s="1971"/>
      <c r="M40" s="1971"/>
      <c r="N40" s="49">
        <f t="shared" si="0"/>
        <v>0</v>
      </c>
    </row>
    <row r="41" spans="1:14" ht="21.75" customHeight="1">
      <c r="A41" s="400">
        <f>IF(H2&gt;0,1,)</f>
        <v>0</v>
      </c>
      <c r="B41" s="1969"/>
      <c r="C41" s="1969"/>
      <c r="D41" s="1970"/>
      <c r="E41" s="1970"/>
      <c r="F41" s="1970"/>
      <c r="G41" s="1970"/>
      <c r="H41" s="1970"/>
      <c r="I41" s="98" t="s">
        <v>807</v>
      </c>
      <c r="J41" s="632" t="s">
        <v>494</v>
      </c>
      <c r="K41" s="632" t="s">
        <v>495</v>
      </c>
      <c r="L41" s="99" t="s">
        <v>496</v>
      </c>
      <c r="M41" s="632" t="s">
        <v>794</v>
      </c>
      <c r="N41" s="49">
        <f t="shared" si="0"/>
        <v>0</v>
      </c>
    </row>
    <row r="42" spans="1:14" ht="21.75" customHeight="1">
      <c r="A42" s="400">
        <f>IF(H2&gt;0,1,)</f>
        <v>0</v>
      </c>
      <c r="B42" s="1950" t="s">
        <v>531</v>
      </c>
      <c r="C42" s="1950"/>
      <c r="D42" s="1951" t="str">
        <f>'6-3표준조사 4'!P6</f>
        <v>중 (15˚ ~ 30˚)</v>
      </c>
      <c r="E42" s="1951"/>
      <c r="F42" s="1951"/>
      <c r="G42" s="1951"/>
      <c r="H42" s="1951"/>
      <c r="I42" s="634"/>
      <c r="J42" s="634" t="str">
        <f>IF(A5=0,"",IF(D42="완 (15˚ 이하)",0,IF(D42="중 (15˚ ~ 30˚)",5,IF(D42="급 (30˚ 초과)",10))))</f>
        <v/>
      </c>
      <c r="K42" s="634" t="str">
        <f>IF(A8=0,"",IF(D42="완 (15˚ 이하)",0,IF(D42="중 (15˚ ~ 30˚)",5,IF(D42="급 (30˚ 초과)",10))))</f>
        <v/>
      </c>
      <c r="L42" s="634">
        <f>IF(A16=0,"",IF(D42="완 (15˚ 이하)",0,IF(D42="중 (15˚ ~ 30˚)",5,IF(D42="급 (30˚ 초과)",10))))</f>
        <v>5</v>
      </c>
      <c r="M42" s="634" t="str">
        <f>IF(A26=0,"",IF(D42="완 (15˚ 이하)",0,IF(D42="중 (15˚ ~ 30˚)",5,IF(D42="급 (30˚ 초과)",10))))</f>
        <v/>
      </c>
      <c r="N42" s="49">
        <f t="shared" si="0"/>
        <v>0</v>
      </c>
    </row>
    <row r="43" spans="1:14" ht="21.75" customHeight="1">
      <c r="A43" s="400">
        <f>IF(H2&gt;0,1,)</f>
        <v>0</v>
      </c>
      <c r="B43" s="1972" t="s">
        <v>520</v>
      </c>
      <c r="C43" s="1972"/>
      <c r="D43" s="1951" t="str">
        <f>'6-3표준조사 4'!R6</f>
        <v>3년차 이상</v>
      </c>
      <c r="E43" s="1951"/>
      <c r="F43" s="1951"/>
      <c r="G43" s="1951"/>
      <c r="H43" s="1951"/>
      <c r="I43" s="634"/>
      <c r="J43" s="634"/>
      <c r="K43" s="634" t="str">
        <f>IF(A8=0,"",IF(D43="당해 년도",0,IF(D43="2년차",5,IF(D43="3년차 이상",10))))</f>
        <v/>
      </c>
      <c r="L43" s="634"/>
      <c r="M43" s="634"/>
      <c r="N43" s="49">
        <f t="shared" si="0"/>
        <v>0</v>
      </c>
    </row>
    <row r="44" spans="1:14" ht="21.75" customHeight="1">
      <c r="A44" s="400">
        <f>IF(H2&gt;0,1,)</f>
        <v>0</v>
      </c>
      <c r="B44" s="1950" t="s">
        <v>519</v>
      </c>
      <c r="C44" s="1950"/>
      <c r="D44" s="1951" t="str">
        <f>'6-3표준조사 4'!Q6</f>
        <v>개소당3ha이상</v>
      </c>
      <c r="E44" s="1951"/>
      <c r="F44" s="1951"/>
      <c r="G44" s="1951"/>
      <c r="H44" s="1951"/>
      <c r="I44" s="1409"/>
      <c r="J44" s="1409" t="str">
        <f>IF(A5=0,"",IF(D44="개소당3ha이상",0,IF(D44="개소당1~3ha미만 ",5,IF(D44="개소당1ha미만",10))))</f>
        <v/>
      </c>
      <c r="K44" s="1409" t="str">
        <f>IF(A8=0,"",IF(D44="개소당3ha이상",0,IF(D44="개소당1~3ha미만 ",5,IF(D44="개소당1ha미만",10))))</f>
        <v/>
      </c>
      <c r="L44" s="1434">
        <f>IF(A16=0,"",IF(D44="개소당3ha이상",0,IF(D44="개소당1~3ha미만 ",5,IF(D44="개소당1ha미만",10))))</f>
        <v>0</v>
      </c>
      <c r="M44" s="1409" t="str">
        <f>IF(A26=0,"",IF(D44="개소당3ha이상",0,IF(D44="개소당1~3ha미만 ",5,IF(D44="개소당1ha미만",10))))</f>
        <v/>
      </c>
      <c r="N44" s="49">
        <f t="shared" si="0"/>
        <v>0</v>
      </c>
    </row>
    <row r="45" spans="1:14" ht="21.75" customHeight="1">
      <c r="A45" s="400">
        <f>IF(H2&gt;0,1,)</f>
        <v>0</v>
      </c>
      <c r="B45" s="1950" t="s">
        <v>514</v>
      </c>
      <c r="C45" s="1950"/>
      <c r="D45" s="1951"/>
      <c r="E45" s="1951"/>
      <c r="F45" s="1951"/>
      <c r="G45" s="1951"/>
      <c r="H45" s="1951"/>
      <c r="I45" s="634">
        <f>SUM(I42:I44)</f>
        <v>0</v>
      </c>
      <c r="J45" s="634">
        <f>SUM(J42:J44)</f>
        <v>0</v>
      </c>
      <c r="K45" s="634">
        <f>SUM(K42:K44)</f>
        <v>0</v>
      </c>
      <c r="L45" s="634">
        <f>SUM(L42:L44)</f>
        <v>5</v>
      </c>
      <c r="M45" s="634">
        <f>SUM(M42:M44)</f>
        <v>0</v>
      </c>
      <c r="N45" s="49">
        <f t="shared" si="0"/>
        <v>0</v>
      </c>
    </row>
    <row r="46" spans="1:14" ht="35.1" customHeight="1" thickBot="1">
      <c r="A46" s="400">
        <f>IF(H47&gt;0,1,)</f>
        <v>0</v>
      </c>
      <c r="B46" s="1943" t="s">
        <v>758</v>
      </c>
      <c r="C46" s="1943"/>
      <c r="D46" s="1943"/>
      <c r="E46" s="1943"/>
      <c r="F46" s="1943"/>
      <c r="G46" s="1943"/>
      <c r="H46" s="1943"/>
      <c r="I46" s="1943"/>
      <c r="J46" s="1943"/>
      <c r="K46" s="1943"/>
      <c r="L46" s="1943"/>
      <c r="M46" s="1943"/>
      <c r="N46" s="49">
        <f>IF(H$47&gt;0,2,)</f>
        <v>0</v>
      </c>
    </row>
    <row r="47" spans="1:14" ht="24.95" customHeight="1">
      <c r="A47" s="400">
        <f>IF(H47&gt;0,1,)</f>
        <v>0</v>
      </c>
      <c r="B47" s="1944" t="s">
        <v>774</v>
      </c>
      <c r="C47" s="1945"/>
      <c r="D47" s="1946" t="str">
        <f>CONCATENATE('6-3표준조사 4'!K79,"임반")</f>
        <v>9-3임반</v>
      </c>
      <c r="E47" s="1946"/>
      <c r="F47" s="1946" t="str">
        <f>CONCATENATE('6-3표준조사 4'!L79,"소반")</f>
        <v>6-0소반</v>
      </c>
      <c r="G47" s="1946"/>
      <c r="H47" s="1947">
        <f>'6-3표준조사 4'!Q79</f>
        <v>0</v>
      </c>
      <c r="I47" s="1947"/>
      <c r="J47" s="50"/>
      <c r="K47" s="51" t="s">
        <v>500</v>
      </c>
      <c r="L47" s="1948" t="str">
        <f>+'6-3표준조사 4'!R79</f>
        <v>모두베기</v>
      </c>
      <c r="M47" s="1949"/>
      <c r="N47" s="49">
        <f t="shared" ref="N47:N90" si="1">IF(H$47&gt;0,2,)</f>
        <v>0</v>
      </c>
    </row>
    <row r="48" spans="1:14" ht="21.75" customHeight="1">
      <c r="A48" s="400">
        <f>IF(H47&gt;0,1,)</f>
        <v>0</v>
      </c>
      <c r="B48" s="1961" t="s">
        <v>501</v>
      </c>
      <c r="C48" s="1962"/>
      <c r="D48" s="1963" t="s">
        <v>502</v>
      </c>
      <c r="E48" s="1962"/>
      <c r="F48" s="1964" t="s">
        <v>503</v>
      </c>
      <c r="G48" s="1965"/>
      <c r="H48" s="1964" t="s">
        <v>504</v>
      </c>
      <c r="I48" s="1965"/>
      <c r="J48" s="1963" t="s">
        <v>505</v>
      </c>
      <c r="K48" s="1962"/>
      <c r="L48" s="1966" t="s">
        <v>775</v>
      </c>
      <c r="M48" s="1952"/>
      <c r="N48" s="49">
        <f t="shared" si="1"/>
        <v>0</v>
      </c>
    </row>
    <row r="49" spans="1:14" ht="21.75" customHeight="1">
      <c r="A49" s="400">
        <f>IF(H47&gt;0,1,)</f>
        <v>0</v>
      </c>
      <c r="B49" s="52"/>
      <c r="C49" s="53" t="s">
        <v>506</v>
      </c>
      <c r="D49" s="54"/>
      <c r="E49" s="55" t="s">
        <v>507</v>
      </c>
      <c r="F49" s="54"/>
      <c r="G49" s="55" t="s">
        <v>507</v>
      </c>
      <c r="H49" s="54"/>
      <c r="I49" s="55" t="s">
        <v>507</v>
      </c>
      <c r="J49" s="56"/>
      <c r="K49" s="55" t="s">
        <v>508</v>
      </c>
      <c r="L49" s="1967"/>
      <c r="M49" s="1953"/>
      <c r="N49" s="49">
        <f t="shared" si="1"/>
        <v>0</v>
      </c>
    </row>
    <row r="50" spans="1:14" ht="21.75" hidden="1" customHeight="1">
      <c r="A50" s="400">
        <f>IF('6-3표준조사 4'!R79="둘레베기",1,)</f>
        <v>0</v>
      </c>
      <c r="B50" s="1954" t="s">
        <v>506</v>
      </c>
      <c r="C50" s="57" t="s">
        <v>538</v>
      </c>
      <c r="D50" s="60"/>
      <c r="E50" s="59"/>
      <c r="F50" s="60"/>
      <c r="G50" s="59"/>
      <c r="H50" s="60"/>
      <c r="I50" s="59"/>
      <c r="J50" s="61"/>
      <c r="K50" s="62"/>
      <c r="L50" s="102"/>
      <c r="M50" s="64">
        <f>M51</f>
        <v>0</v>
      </c>
      <c r="N50" s="49">
        <f t="shared" si="1"/>
        <v>0</v>
      </c>
    </row>
    <row r="51" spans="1:14" ht="21.75" hidden="1" customHeight="1">
      <c r="A51" s="400">
        <f>IF('6-3표준조사 4'!R79="둘레베기",1,)</f>
        <v>0</v>
      </c>
      <c r="B51" s="1955"/>
      <c r="C51" s="65" t="s">
        <v>760</v>
      </c>
      <c r="D51" s="103"/>
      <c r="E51" s="67"/>
      <c r="F51" s="68"/>
      <c r="G51" s="67"/>
      <c r="H51" s="68"/>
      <c r="I51" s="67"/>
      <c r="J51" s="69"/>
      <c r="K51" s="70"/>
      <c r="L51" s="71">
        <f>J90/100</f>
        <v>0</v>
      </c>
      <c r="M51" s="72">
        <f>ROUNDDOWN((H52*J52)+(H52*J52*L51),)</f>
        <v>0</v>
      </c>
      <c r="N51" s="49">
        <f t="shared" si="1"/>
        <v>0</v>
      </c>
    </row>
    <row r="52" spans="1:14" ht="21.75" hidden="1" customHeight="1">
      <c r="A52" s="400">
        <f>IF('6-3표준조사 4'!R79="둘레베기",1,)</f>
        <v>0</v>
      </c>
      <c r="B52" s="1955"/>
      <c r="C52" s="65" t="s">
        <v>761</v>
      </c>
      <c r="D52" s="103">
        <f>IF(A52&gt;0,D81,)</f>
        <v>0</v>
      </c>
      <c r="E52" s="67" t="s">
        <v>510</v>
      </c>
      <c r="F52" s="68">
        <v>0.18</v>
      </c>
      <c r="G52" s="67" t="s">
        <v>511</v>
      </c>
      <c r="H52" s="68">
        <f>ROUND(D52/100*F52,2)</f>
        <v>0</v>
      </c>
      <c r="I52" s="67" t="s">
        <v>509</v>
      </c>
      <c r="J52" s="69">
        <f>'7-1 단가조사'!L7</f>
        <v>172068</v>
      </c>
      <c r="K52" s="70" t="s">
        <v>539</v>
      </c>
      <c r="L52" s="71"/>
      <c r="M52" s="72"/>
      <c r="N52" s="49">
        <f t="shared" si="1"/>
        <v>0</v>
      </c>
    </row>
    <row r="53" spans="1:14" ht="21.75" hidden="1" customHeight="1">
      <c r="A53" s="400">
        <f>IF('6-3표준조사 4'!R79="줄베기",1,)</f>
        <v>0</v>
      </c>
      <c r="B53" s="1955"/>
      <c r="C53" s="57" t="s">
        <v>540</v>
      </c>
      <c r="D53" s="60"/>
      <c r="E53" s="59"/>
      <c r="F53" s="60"/>
      <c r="G53" s="59"/>
      <c r="H53" s="60"/>
      <c r="I53" s="59"/>
      <c r="J53" s="61"/>
      <c r="K53" s="62"/>
      <c r="L53" s="104"/>
      <c r="M53" s="64">
        <f>SUM(M54+M57+M60)</f>
        <v>0</v>
      </c>
      <c r="N53" s="49">
        <f t="shared" si="1"/>
        <v>0</v>
      </c>
    </row>
    <row r="54" spans="1:14" ht="21.75" hidden="1" customHeight="1">
      <c r="A54" s="400">
        <f>IF('6-3표준조사 4'!R79="줄베기",1,)</f>
        <v>0</v>
      </c>
      <c r="B54" s="1955"/>
      <c r="C54" s="65" t="s">
        <v>760</v>
      </c>
      <c r="D54" s="66"/>
      <c r="E54" s="67"/>
      <c r="F54" s="68"/>
      <c r="G54" s="67"/>
      <c r="H54" s="68"/>
      <c r="I54" s="67"/>
      <c r="J54" s="69"/>
      <c r="K54" s="70"/>
      <c r="L54" s="71">
        <f>K90/100</f>
        <v>0</v>
      </c>
      <c r="M54" s="72">
        <f>ROUNDDOWN((M55+M56)+((M55+M56)*L54),0)</f>
        <v>0</v>
      </c>
      <c r="N54" s="49">
        <f t="shared" si="1"/>
        <v>0</v>
      </c>
    </row>
    <row r="55" spans="1:14" ht="21.75" hidden="1" customHeight="1">
      <c r="A55" s="400">
        <f>IF('6-3표준조사 4'!R79="줄베기",1,)</f>
        <v>0</v>
      </c>
      <c r="B55" s="1955"/>
      <c r="C55" s="65" t="s">
        <v>762</v>
      </c>
      <c r="D55" s="66">
        <f>IF(A55&gt;0,D81,)</f>
        <v>0</v>
      </c>
      <c r="E55" s="67" t="s">
        <v>510</v>
      </c>
      <c r="F55" s="68">
        <v>7.0000000000000007E-2</v>
      </c>
      <c r="G55" s="67" t="s">
        <v>511</v>
      </c>
      <c r="H55" s="68">
        <f>ROUND(D55/100*F55,2)</f>
        <v>0</v>
      </c>
      <c r="I55" s="67" t="s">
        <v>509</v>
      </c>
      <c r="J55" s="69">
        <f>'7-1 단가조사'!L7</f>
        <v>172068</v>
      </c>
      <c r="K55" s="70" t="s">
        <v>539</v>
      </c>
      <c r="L55" s="71"/>
      <c r="M55" s="72">
        <f>ROUNDDOWN(H55*J55,)</f>
        <v>0</v>
      </c>
      <c r="N55" s="49">
        <f t="shared" si="1"/>
        <v>0</v>
      </c>
    </row>
    <row r="56" spans="1:14" ht="21.75" hidden="1" customHeight="1">
      <c r="A56" s="400">
        <f>IF('6-3표준조사 4'!R79="줄베기",1,)</f>
        <v>0</v>
      </c>
      <c r="B56" s="1955"/>
      <c r="C56" s="65" t="s">
        <v>763</v>
      </c>
      <c r="D56" s="75">
        <f>IF(A56&gt;0,1,)</f>
        <v>0</v>
      </c>
      <c r="E56" s="67" t="s">
        <v>406</v>
      </c>
      <c r="F56" s="68">
        <f>IF(D81&lt;=1500,$Q$8,IF(D81&gt;2999,$Q$10,$Q$9))</f>
        <v>1.5</v>
      </c>
      <c r="G56" s="67" t="s">
        <v>541</v>
      </c>
      <c r="H56" s="68">
        <f>ROUND(D56*F56,2)</f>
        <v>0</v>
      </c>
      <c r="I56" s="67" t="s">
        <v>509</v>
      </c>
      <c r="J56" s="69">
        <f>'7-1 단가조사'!L6</f>
        <v>226112</v>
      </c>
      <c r="K56" s="70" t="s">
        <v>542</v>
      </c>
      <c r="L56" s="71"/>
      <c r="M56" s="72">
        <f>ROUNDDOWN(H56*J56,)</f>
        <v>0</v>
      </c>
      <c r="N56" s="49">
        <f t="shared" si="1"/>
        <v>0</v>
      </c>
    </row>
    <row r="57" spans="1:14" ht="21.75" hidden="1" customHeight="1">
      <c r="A57" s="400">
        <f>IF('6-3표준조사 4'!R79="줄베기",1,)</f>
        <v>0</v>
      </c>
      <c r="B57" s="1955"/>
      <c r="C57" s="65" t="s">
        <v>764</v>
      </c>
      <c r="D57" s="66"/>
      <c r="E57" s="67"/>
      <c r="F57" s="68"/>
      <c r="G57" s="67"/>
      <c r="H57" s="68"/>
      <c r="I57" s="67"/>
      <c r="J57" s="69"/>
      <c r="K57" s="70"/>
      <c r="L57" s="73"/>
      <c r="M57" s="72">
        <f>M58+M59</f>
        <v>0</v>
      </c>
      <c r="N57" s="49">
        <f t="shared" si="1"/>
        <v>0</v>
      </c>
    </row>
    <row r="58" spans="1:14" ht="21.75" hidden="1" customHeight="1">
      <c r="A58" s="400">
        <f>IF('6-3표준조사 4'!R79="줄베기",1,)</f>
        <v>0</v>
      </c>
      <c r="B58" s="1955"/>
      <c r="C58" s="65" t="s">
        <v>765</v>
      </c>
      <c r="D58" s="75">
        <f>H56</f>
        <v>0</v>
      </c>
      <c r="E58" s="67" t="s">
        <v>541</v>
      </c>
      <c r="F58" s="68">
        <v>5</v>
      </c>
      <c r="G58" s="67" t="s">
        <v>512</v>
      </c>
      <c r="H58" s="68">
        <f>ROUND(D58*F58,2)</f>
        <v>0</v>
      </c>
      <c r="I58" s="67" t="s">
        <v>513</v>
      </c>
      <c r="J58" s="69">
        <f>'7-1 단가조사'!L11</f>
        <v>1720</v>
      </c>
      <c r="K58" s="70" t="s">
        <v>543</v>
      </c>
      <c r="L58" s="73"/>
      <c r="M58" s="72">
        <f>ROUNDDOWN(H58*J58,)</f>
        <v>0</v>
      </c>
      <c r="N58" s="49">
        <f t="shared" si="1"/>
        <v>0</v>
      </c>
    </row>
    <row r="59" spans="1:14" ht="21.75" hidden="1" customHeight="1">
      <c r="A59" s="400">
        <f>IF('6-3표준조사 4'!R79="줄베기",1,)</f>
        <v>0</v>
      </c>
      <c r="B59" s="1955"/>
      <c r="C59" s="65" t="s">
        <v>766</v>
      </c>
      <c r="D59" s="66">
        <f>M58</f>
        <v>0</v>
      </c>
      <c r="E59" s="67" t="s">
        <v>545</v>
      </c>
      <c r="F59" s="68">
        <v>0.1</v>
      </c>
      <c r="G59" s="67" t="s">
        <v>546</v>
      </c>
      <c r="H59" s="68"/>
      <c r="I59" s="67"/>
      <c r="J59" s="69"/>
      <c r="K59" s="70"/>
      <c r="L59" s="73"/>
      <c r="M59" s="72">
        <f>ROUNDDOWN(D59*F59,)</f>
        <v>0</v>
      </c>
      <c r="N59" s="49">
        <f t="shared" si="1"/>
        <v>0</v>
      </c>
    </row>
    <row r="60" spans="1:14" ht="21.75" hidden="1" customHeight="1">
      <c r="A60" s="400">
        <f>IF('6-3표준조사 4'!R79="줄베기",1,)</f>
        <v>0</v>
      </c>
      <c r="B60" s="1955"/>
      <c r="C60" s="105" t="s">
        <v>767</v>
      </c>
      <c r="D60" s="106">
        <f>D58</f>
        <v>0</v>
      </c>
      <c r="E60" s="107" t="s">
        <v>547</v>
      </c>
      <c r="F60" s="108">
        <v>8.3999999999999995E-3</v>
      </c>
      <c r="G60" s="107" t="s">
        <v>548</v>
      </c>
      <c r="H60" s="109"/>
      <c r="I60" s="107"/>
      <c r="J60" s="110">
        <f>'7-1 단가조사'!L14</f>
        <v>610000</v>
      </c>
      <c r="K60" s="111" t="s">
        <v>544</v>
      </c>
      <c r="L60" s="112"/>
      <c r="M60" s="113">
        <f>ROUNDDOWN(D60*F60*J60,)</f>
        <v>0</v>
      </c>
      <c r="N60" s="49">
        <f t="shared" si="1"/>
        <v>0</v>
      </c>
    </row>
    <row r="61" spans="1:14" ht="21.75" customHeight="1">
      <c r="A61" s="400">
        <f>IF('6-3표준조사 4'!R79="모두베기",1,)</f>
        <v>1</v>
      </c>
      <c r="B61" s="1955"/>
      <c r="C61" s="57" t="s">
        <v>549</v>
      </c>
      <c r="D61" s="58"/>
      <c r="E61" s="59"/>
      <c r="F61" s="60"/>
      <c r="G61" s="59"/>
      <c r="H61" s="60"/>
      <c r="I61" s="59"/>
      <c r="J61" s="61"/>
      <c r="K61" s="62"/>
      <c r="L61" s="63"/>
      <c r="M61" s="64">
        <f>M62+M67+M70</f>
        <v>1316536</v>
      </c>
      <c r="N61" s="49">
        <f t="shared" si="1"/>
        <v>0</v>
      </c>
    </row>
    <row r="62" spans="1:14" ht="21.75" customHeight="1">
      <c r="A62" s="400">
        <f>IF('6-3표준조사 4'!R79="모두베기",1,)</f>
        <v>1</v>
      </c>
      <c r="B62" s="1955"/>
      <c r="C62" s="65" t="s">
        <v>760</v>
      </c>
      <c r="D62" s="66"/>
      <c r="E62" s="67"/>
      <c r="F62" s="68"/>
      <c r="G62" s="67"/>
      <c r="H62" s="68"/>
      <c r="I62" s="67"/>
      <c r="J62" s="69"/>
      <c r="K62" s="70"/>
      <c r="L62" s="71">
        <f>L90/100</f>
        <v>0.1</v>
      </c>
      <c r="M62" s="72">
        <f>M63+M64+M65+M66</f>
        <v>1243616</v>
      </c>
      <c r="N62" s="49">
        <f t="shared" si="1"/>
        <v>0</v>
      </c>
    </row>
    <row r="63" spans="1:14" ht="21.75" customHeight="1">
      <c r="A63" s="400">
        <f>IF('6-3표준조사 4'!R79="모두베기",1,)</f>
        <v>1</v>
      </c>
      <c r="B63" s="1955"/>
      <c r="C63" s="65" t="s">
        <v>762</v>
      </c>
      <c r="D63" s="1433"/>
      <c r="E63" s="67" t="s">
        <v>510</v>
      </c>
      <c r="F63" s="68">
        <v>7.0000000000000007E-2</v>
      </c>
      <c r="G63" s="67" t="s">
        <v>511</v>
      </c>
      <c r="H63" s="68">
        <f>ROUND(D63/100*F63,2)</f>
        <v>0</v>
      </c>
      <c r="I63" s="67" t="s">
        <v>509</v>
      </c>
      <c r="J63" s="69">
        <f>'7-1 단가조사'!L7</f>
        <v>172068</v>
      </c>
      <c r="K63" s="70" t="s">
        <v>539</v>
      </c>
      <c r="L63" s="73"/>
      <c r="M63" s="72">
        <f>ROUNDDOWN(ROUND((H63+(H63*(L62))),2)*J63,0)</f>
        <v>0</v>
      </c>
      <c r="N63" s="49">
        <f t="shared" si="1"/>
        <v>0</v>
      </c>
    </row>
    <row r="64" spans="1:14" ht="21.75" customHeight="1">
      <c r="A64" s="400">
        <f>IF('6-3표준조사 4'!R79="모두베기",1,)</f>
        <v>1</v>
      </c>
      <c r="B64" s="1955"/>
      <c r="C64" s="74" t="s">
        <v>965</v>
      </c>
      <c r="D64" s="75">
        <f>IF(A64&gt;0,IF(D83="당해 년도",1,),)</f>
        <v>0</v>
      </c>
      <c r="E64" s="67" t="s">
        <v>406</v>
      </c>
      <c r="F64" s="68">
        <v>3.5</v>
      </c>
      <c r="G64" s="67" t="s">
        <v>541</v>
      </c>
      <c r="H64" s="68">
        <f>ROUND(D64*F64,2)</f>
        <v>0</v>
      </c>
      <c r="I64" s="67" t="s">
        <v>509</v>
      </c>
      <c r="J64" s="69">
        <f>'7-1 단가조사'!L6</f>
        <v>226112</v>
      </c>
      <c r="K64" s="70" t="s">
        <v>542</v>
      </c>
      <c r="L64" s="73"/>
      <c r="M64" s="72">
        <f>ROUNDDOWN(ROUND((H64+(H64*(L62))),2)*J64,0)</f>
        <v>0</v>
      </c>
      <c r="N64" s="49">
        <f t="shared" si="1"/>
        <v>0</v>
      </c>
    </row>
    <row r="65" spans="1:14" ht="21.75" customHeight="1">
      <c r="A65" s="400">
        <f>IF('6-3표준조사 4'!R79="모두베기",1,)</f>
        <v>1</v>
      </c>
      <c r="B65" s="1955"/>
      <c r="C65" s="74" t="s">
        <v>966</v>
      </c>
      <c r="D65" s="75">
        <f>IF(A65&gt;0,IF(D83="2년차",1,),)</f>
        <v>0</v>
      </c>
      <c r="E65" s="67" t="s">
        <v>406</v>
      </c>
      <c r="F65" s="68">
        <v>4</v>
      </c>
      <c r="G65" s="67" t="s">
        <v>541</v>
      </c>
      <c r="H65" s="68">
        <f>ROUND(D65*F65,2)</f>
        <v>0</v>
      </c>
      <c r="I65" s="67" t="s">
        <v>509</v>
      </c>
      <c r="J65" s="69">
        <f>'7-1 단가조사'!L6</f>
        <v>226112</v>
      </c>
      <c r="K65" s="70" t="s">
        <v>542</v>
      </c>
      <c r="L65" s="73"/>
      <c r="M65" s="72">
        <f>ROUNDDOWN(ROUND((H65+(H65*(L62))),2)*J65,0)</f>
        <v>0</v>
      </c>
      <c r="N65" s="49">
        <f t="shared" si="1"/>
        <v>0</v>
      </c>
    </row>
    <row r="66" spans="1:14" ht="21.75" customHeight="1">
      <c r="A66" s="400">
        <f>IF('6-3표준조사 4'!R79="모두베기",1,)</f>
        <v>1</v>
      </c>
      <c r="B66" s="1955"/>
      <c r="C66" s="74" t="s">
        <v>967</v>
      </c>
      <c r="D66" s="75">
        <f>IF(A66&gt;0,IF(D83="3년차 이상",1,),)</f>
        <v>1</v>
      </c>
      <c r="E66" s="67" t="s">
        <v>406</v>
      </c>
      <c r="F66" s="68">
        <v>5</v>
      </c>
      <c r="G66" s="67" t="s">
        <v>541</v>
      </c>
      <c r="H66" s="68">
        <f>ROUND(D66*F66,2)</f>
        <v>5</v>
      </c>
      <c r="I66" s="67" t="s">
        <v>509</v>
      </c>
      <c r="J66" s="69">
        <f>'7-1 단가조사'!L6</f>
        <v>226112</v>
      </c>
      <c r="K66" s="70" t="s">
        <v>542</v>
      </c>
      <c r="L66" s="73"/>
      <c r="M66" s="72">
        <f>ROUNDDOWN(ROUND((H66+(H66*(L62))),2)*J66,0)</f>
        <v>1243616</v>
      </c>
      <c r="N66" s="49">
        <f t="shared" si="1"/>
        <v>0</v>
      </c>
    </row>
    <row r="67" spans="1:14" ht="21.75" customHeight="1">
      <c r="A67" s="400">
        <f>IF('6-3표준조사 4'!R79="모두베기",1,)</f>
        <v>1</v>
      </c>
      <c r="B67" s="1955"/>
      <c r="C67" s="65" t="s">
        <v>764</v>
      </c>
      <c r="D67" s="66"/>
      <c r="E67" s="67"/>
      <c r="F67" s="68"/>
      <c r="G67" s="67"/>
      <c r="H67" s="68"/>
      <c r="I67" s="67"/>
      <c r="J67" s="69"/>
      <c r="K67" s="70"/>
      <c r="L67" s="73"/>
      <c r="M67" s="72">
        <f>M68+M69</f>
        <v>47300</v>
      </c>
      <c r="N67" s="49">
        <f t="shared" si="1"/>
        <v>0</v>
      </c>
    </row>
    <row r="68" spans="1:14" ht="21.75" customHeight="1">
      <c r="A68" s="400">
        <f>IF('6-3표준조사 4'!R79="모두베기",1,)</f>
        <v>1</v>
      </c>
      <c r="B68" s="1955"/>
      <c r="C68" s="65" t="s">
        <v>765</v>
      </c>
      <c r="D68" s="75">
        <f>(H64+H65+H66)</f>
        <v>5</v>
      </c>
      <c r="E68" s="67" t="s">
        <v>541</v>
      </c>
      <c r="F68" s="68">
        <v>5</v>
      </c>
      <c r="G68" s="67" t="s">
        <v>512</v>
      </c>
      <c r="H68" s="68">
        <f>ROUND(D68*F68,2)</f>
        <v>25</v>
      </c>
      <c r="I68" s="67" t="s">
        <v>513</v>
      </c>
      <c r="J68" s="69">
        <f>'7-1 단가조사'!L11</f>
        <v>1720</v>
      </c>
      <c r="K68" s="70" t="s">
        <v>543</v>
      </c>
      <c r="L68" s="73"/>
      <c r="M68" s="72">
        <f>ROUNDDOWN(H68*J68,)</f>
        <v>43000</v>
      </c>
      <c r="N68" s="49">
        <f t="shared" si="1"/>
        <v>0</v>
      </c>
    </row>
    <row r="69" spans="1:14" ht="21.75" customHeight="1">
      <c r="A69" s="400">
        <f>IF('6-3표준조사 4'!R79="모두베기",1,)</f>
        <v>1</v>
      </c>
      <c r="B69" s="1955"/>
      <c r="C69" s="65" t="s">
        <v>766</v>
      </c>
      <c r="D69" s="66">
        <f>M68</f>
        <v>43000</v>
      </c>
      <c r="E69" s="67" t="s">
        <v>545</v>
      </c>
      <c r="F69" s="68">
        <v>0.1</v>
      </c>
      <c r="G69" s="67" t="s">
        <v>546</v>
      </c>
      <c r="H69" s="68"/>
      <c r="I69" s="67"/>
      <c r="J69" s="69"/>
      <c r="K69" s="70"/>
      <c r="L69" s="73"/>
      <c r="M69" s="72">
        <f>ROUNDDOWN(D69*F69,)</f>
        <v>4300</v>
      </c>
      <c r="N69" s="49">
        <f t="shared" si="1"/>
        <v>0</v>
      </c>
    </row>
    <row r="70" spans="1:14" ht="21.75" customHeight="1">
      <c r="A70" s="400">
        <f>IF('6-3표준조사 4'!R79="모두베기",1,)</f>
        <v>1</v>
      </c>
      <c r="B70" s="1955"/>
      <c r="C70" s="76" t="s">
        <v>767</v>
      </c>
      <c r="D70" s="77">
        <f>D68</f>
        <v>5</v>
      </c>
      <c r="E70" s="78" t="s">
        <v>547</v>
      </c>
      <c r="F70" s="79">
        <v>8.3999999999999995E-3</v>
      </c>
      <c r="G70" s="78" t="s">
        <v>548</v>
      </c>
      <c r="H70" s="80"/>
      <c r="I70" s="78"/>
      <c r="J70" s="81">
        <f>'7-1 단가조사'!L14</f>
        <v>610000</v>
      </c>
      <c r="K70" s="82" t="s">
        <v>544</v>
      </c>
      <c r="L70" s="83"/>
      <c r="M70" s="84">
        <f>ROUNDDOWN(D70*F70*J70,)</f>
        <v>25620</v>
      </c>
      <c r="N70" s="49">
        <f t="shared" si="1"/>
        <v>0</v>
      </c>
    </row>
    <row r="71" spans="1:14" ht="21.75" hidden="1" customHeight="1">
      <c r="A71" s="400">
        <f>IF('6-3표준조사 4'!R79="맹아제거",1,)</f>
        <v>0</v>
      </c>
      <c r="B71" s="1955"/>
      <c r="C71" s="57" t="s">
        <v>550</v>
      </c>
      <c r="D71" s="60"/>
      <c r="E71" s="59"/>
      <c r="F71" s="60"/>
      <c r="G71" s="59"/>
      <c r="H71" s="60"/>
      <c r="I71" s="59"/>
      <c r="J71" s="61"/>
      <c r="K71" s="62"/>
      <c r="L71" s="102"/>
      <c r="M71" s="64">
        <f>M72</f>
        <v>0</v>
      </c>
      <c r="N71" s="49">
        <f t="shared" si="1"/>
        <v>0</v>
      </c>
    </row>
    <row r="72" spans="1:14" ht="21.75" hidden="1" customHeight="1">
      <c r="A72" s="400">
        <f>IF('6-3표준조사 4'!R79="맹아제거",1,)</f>
        <v>0</v>
      </c>
      <c r="B72" s="1955"/>
      <c r="C72" s="65" t="s">
        <v>760</v>
      </c>
      <c r="D72" s="103"/>
      <c r="E72" s="67"/>
      <c r="F72" s="68"/>
      <c r="G72" s="67"/>
      <c r="H72" s="68"/>
      <c r="I72" s="67"/>
      <c r="J72" s="69"/>
      <c r="K72" s="70"/>
      <c r="L72" s="71">
        <f>M90/100</f>
        <v>0</v>
      </c>
      <c r="M72" s="72">
        <f>ROUNDDOWN((H73*J73)+(H73*J73*L72),)</f>
        <v>0</v>
      </c>
      <c r="N72" s="49">
        <f t="shared" si="1"/>
        <v>0</v>
      </c>
    </row>
    <row r="73" spans="1:14" ht="21.75" hidden="1" customHeight="1">
      <c r="A73" s="400">
        <f>IF('6-3표준조사 4'!R79="맹아제거",1,)</f>
        <v>0</v>
      </c>
      <c r="B73" s="1955"/>
      <c r="C73" s="65" t="s">
        <v>768</v>
      </c>
      <c r="D73" s="103">
        <v>0</v>
      </c>
      <c r="E73" s="67" t="s">
        <v>510</v>
      </c>
      <c r="F73" s="68">
        <v>0.2</v>
      </c>
      <c r="G73" s="67" t="s">
        <v>511</v>
      </c>
      <c r="H73" s="68">
        <f>ROUND(D73/100*F73,2)</f>
        <v>0</v>
      </c>
      <c r="I73" s="67" t="s">
        <v>509</v>
      </c>
      <c r="J73" s="69">
        <f>'7-1 단가조사'!L7</f>
        <v>172068</v>
      </c>
      <c r="K73" s="70" t="s">
        <v>539</v>
      </c>
      <c r="L73" s="71">
        <f>M90/100</f>
        <v>0</v>
      </c>
      <c r="M73" s="72"/>
      <c r="N73" s="49">
        <f t="shared" si="1"/>
        <v>0</v>
      </c>
    </row>
    <row r="74" spans="1:14" ht="21.75" customHeight="1">
      <c r="A74" s="400">
        <f>IF(H47&gt;0,1,)</f>
        <v>0</v>
      </c>
      <c r="B74" s="1954" t="s">
        <v>514</v>
      </c>
      <c r="C74" s="57" t="s">
        <v>551</v>
      </c>
      <c r="D74" s="60"/>
      <c r="E74" s="59"/>
      <c r="F74" s="60"/>
      <c r="G74" s="59"/>
      <c r="H74" s="60"/>
      <c r="I74" s="59"/>
      <c r="J74" s="61"/>
      <c r="K74" s="62"/>
      <c r="L74" s="63"/>
      <c r="M74" s="64">
        <f>SUM(M75,M77,M78)</f>
        <v>1316536</v>
      </c>
      <c r="N74" s="49">
        <f t="shared" si="1"/>
        <v>0</v>
      </c>
    </row>
    <row r="75" spans="1:14" ht="21.75" customHeight="1">
      <c r="A75" s="400">
        <f>IF(H47&gt;0,1,)</f>
        <v>0</v>
      </c>
      <c r="B75" s="1956"/>
      <c r="C75" s="65" t="s">
        <v>769</v>
      </c>
      <c r="D75" s="68"/>
      <c r="E75" s="67"/>
      <c r="F75" s="68"/>
      <c r="G75" s="67"/>
      <c r="H75" s="68"/>
      <c r="I75" s="67"/>
      <c r="J75" s="69"/>
      <c r="K75" s="70"/>
      <c r="L75" s="73"/>
      <c r="M75" s="72">
        <f>M76</f>
        <v>1243616</v>
      </c>
      <c r="N75" s="49">
        <f t="shared" si="1"/>
        <v>0</v>
      </c>
    </row>
    <row r="76" spans="1:14" ht="21.75" customHeight="1">
      <c r="A76" s="400">
        <f>IF(H47&gt;0,1,)</f>
        <v>0</v>
      </c>
      <c r="B76" s="1956"/>
      <c r="C76" s="65" t="s">
        <v>770</v>
      </c>
      <c r="D76" s="68"/>
      <c r="E76" s="67"/>
      <c r="F76" s="68"/>
      <c r="G76" s="67"/>
      <c r="H76" s="68"/>
      <c r="I76" s="67"/>
      <c r="J76" s="69"/>
      <c r="K76" s="70"/>
      <c r="L76" s="73"/>
      <c r="M76" s="72">
        <f>M51+M54+M62+M72</f>
        <v>1243616</v>
      </c>
      <c r="N76" s="49">
        <f t="shared" si="1"/>
        <v>0</v>
      </c>
    </row>
    <row r="77" spans="1:14" ht="21.75" customHeight="1">
      <c r="A77" s="400">
        <f>IF(H47&gt;0,1,)</f>
        <v>0</v>
      </c>
      <c r="B77" s="1956"/>
      <c r="C77" s="65" t="s">
        <v>771</v>
      </c>
      <c r="D77" s="68"/>
      <c r="E77" s="67"/>
      <c r="F77" s="68"/>
      <c r="G77" s="67"/>
      <c r="H77" s="68"/>
      <c r="I77" s="67"/>
      <c r="J77" s="69"/>
      <c r="K77" s="70"/>
      <c r="L77" s="73"/>
      <c r="M77" s="72">
        <f>M57+M67</f>
        <v>47300</v>
      </c>
      <c r="N77" s="49">
        <f t="shared" si="1"/>
        <v>0</v>
      </c>
    </row>
    <row r="78" spans="1:14" ht="21.75" customHeight="1" thickBot="1">
      <c r="A78" s="400">
        <f>IF(H47&gt;0,1,)</f>
        <v>0</v>
      </c>
      <c r="B78" s="1957"/>
      <c r="C78" s="76" t="s">
        <v>772</v>
      </c>
      <c r="D78" s="85"/>
      <c r="E78" s="86"/>
      <c r="F78" s="85"/>
      <c r="G78" s="86"/>
      <c r="H78" s="85"/>
      <c r="I78" s="86"/>
      <c r="J78" s="87"/>
      <c r="K78" s="88"/>
      <c r="L78" s="89"/>
      <c r="M78" s="90">
        <f>M60+M70</f>
        <v>25620</v>
      </c>
      <c r="N78" s="49">
        <f t="shared" si="1"/>
        <v>0</v>
      </c>
    </row>
    <row r="79" spans="1:14" ht="21.75" customHeight="1">
      <c r="A79" s="400">
        <f>IF(H47&gt;0,1,)</f>
        <v>0</v>
      </c>
      <c r="B79" s="1958" t="s">
        <v>515</v>
      </c>
      <c r="C79" s="1958"/>
      <c r="D79" s="1958"/>
      <c r="E79" s="1958"/>
      <c r="F79" s="1958"/>
      <c r="G79" s="1958"/>
      <c r="H79" s="1958"/>
      <c r="I79" s="1958"/>
      <c r="J79" s="1958"/>
      <c r="K79" s="1958"/>
      <c r="L79" s="1958"/>
      <c r="M79" s="1958"/>
      <c r="N79" s="49">
        <f t="shared" si="1"/>
        <v>0</v>
      </c>
    </row>
    <row r="80" spans="1:14" ht="21.75" customHeight="1">
      <c r="A80" s="400">
        <f>IF(H47&gt;0,1,)</f>
        <v>0</v>
      </c>
      <c r="B80" s="1959" t="s">
        <v>516</v>
      </c>
      <c r="C80" s="1959"/>
      <c r="D80" s="1959"/>
      <c r="E80" s="1959"/>
      <c r="F80" s="1959"/>
      <c r="G80" s="1959"/>
      <c r="H80" s="1959"/>
      <c r="I80" s="1959"/>
      <c r="J80" s="1959"/>
      <c r="K80" s="1959"/>
      <c r="L80" s="1959"/>
      <c r="M80" s="1959"/>
      <c r="N80" s="49">
        <f t="shared" si="1"/>
        <v>0</v>
      </c>
    </row>
    <row r="81" spans="1:14" ht="21.75" customHeight="1">
      <c r="A81" s="400">
        <f>IF(H47&gt;0,1,)</f>
        <v>0</v>
      </c>
      <c r="B81" s="91" t="s">
        <v>517</v>
      </c>
      <c r="C81" s="92" t="s">
        <v>1025</v>
      </c>
      <c r="D81" s="93">
        <f>'6-3표준조사 4'!Q85</f>
        <v>0</v>
      </c>
      <c r="E81" s="91" t="s">
        <v>510</v>
      </c>
      <c r="F81" s="633"/>
      <c r="G81" s="91"/>
      <c r="H81" s="94"/>
      <c r="I81" s="95"/>
      <c r="J81" s="95"/>
      <c r="K81" s="95"/>
      <c r="L81" s="96"/>
      <c r="M81" s="95"/>
      <c r="N81" s="49">
        <f t="shared" si="1"/>
        <v>0</v>
      </c>
    </row>
    <row r="82" spans="1:14" ht="21.75" hidden="1" customHeight="1">
      <c r="B82" s="91" t="s">
        <v>518</v>
      </c>
      <c r="C82" s="92" t="s">
        <v>759</v>
      </c>
      <c r="D82" s="1960">
        <f>'6-3표준조사 4'!S85</f>
        <v>0</v>
      </c>
      <c r="E82" s="1960"/>
      <c r="F82" s="633"/>
      <c r="G82" s="91"/>
      <c r="H82" s="94"/>
      <c r="I82" s="95"/>
      <c r="J82" s="95"/>
      <c r="K82" s="95"/>
      <c r="L82" s="96"/>
      <c r="M82" s="95"/>
      <c r="N82" s="49">
        <f t="shared" si="1"/>
        <v>0</v>
      </c>
    </row>
    <row r="83" spans="1:14" ht="21.75" hidden="1" customHeight="1">
      <c r="B83" s="91" t="s">
        <v>517</v>
      </c>
      <c r="C83" s="92" t="s">
        <v>962</v>
      </c>
      <c r="D83" s="1968" t="str">
        <f>'6-3표준조사 4'!R81</f>
        <v>3년차 이상</v>
      </c>
      <c r="E83" s="1968"/>
      <c r="F83" s="97"/>
      <c r="G83" s="97"/>
      <c r="H83" s="94"/>
      <c r="I83" s="95"/>
      <c r="J83" s="95"/>
      <c r="K83" s="95"/>
      <c r="L83" s="96"/>
      <c r="M83" s="95"/>
      <c r="N83" s="49">
        <f t="shared" si="1"/>
        <v>0</v>
      </c>
    </row>
    <row r="84" spans="1:14" ht="21.75" customHeight="1">
      <c r="A84" s="400">
        <f>IF(H47&gt;0,1,)</f>
        <v>0</v>
      </c>
      <c r="B84" s="1959" t="s">
        <v>773</v>
      </c>
      <c r="C84" s="1959"/>
      <c r="D84" s="1959"/>
      <c r="E84" s="1959"/>
      <c r="F84" s="1959"/>
      <c r="G84" s="1959"/>
      <c r="H84" s="1959"/>
      <c r="I84" s="1959"/>
      <c r="J84" s="1959"/>
      <c r="K84" s="1959"/>
      <c r="L84" s="1959"/>
      <c r="M84" s="1959"/>
      <c r="N84" s="49">
        <f t="shared" si="1"/>
        <v>0</v>
      </c>
    </row>
    <row r="85" spans="1:14" ht="21.75" customHeight="1">
      <c r="A85" s="400">
        <f>IF(H47&gt;0,1,)</f>
        <v>0</v>
      </c>
      <c r="B85" s="1969" t="s">
        <v>501</v>
      </c>
      <c r="C85" s="1969"/>
      <c r="D85" s="1970" t="s">
        <v>805</v>
      </c>
      <c r="E85" s="1970"/>
      <c r="F85" s="1970"/>
      <c r="G85" s="1970"/>
      <c r="H85" s="1970"/>
      <c r="I85" s="1971" t="s">
        <v>806</v>
      </c>
      <c r="J85" s="1971"/>
      <c r="K85" s="1971"/>
      <c r="L85" s="1971"/>
      <c r="M85" s="1971"/>
      <c r="N85" s="49">
        <f t="shared" si="1"/>
        <v>0</v>
      </c>
    </row>
    <row r="86" spans="1:14" ht="21.75" customHeight="1">
      <c r="A86" s="400">
        <f>IF(H47&gt;0,1,)</f>
        <v>0</v>
      </c>
      <c r="B86" s="1969"/>
      <c r="C86" s="1969"/>
      <c r="D86" s="1970"/>
      <c r="E86" s="1970"/>
      <c r="F86" s="1970"/>
      <c r="G86" s="1970"/>
      <c r="H86" s="1970"/>
      <c r="I86" s="98" t="s">
        <v>807</v>
      </c>
      <c r="J86" s="632" t="s">
        <v>494</v>
      </c>
      <c r="K86" s="632" t="s">
        <v>495</v>
      </c>
      <c r="L86" s="99" t="s">
        <v>496</v>
      </c>
      <c r="M86" s="632" t="s">
        <v>794</v>
      </c>
      <c r="N86" s="49">
        <f t="shared" si="1"/>
        <v>0</v>
      </c>
    </row>
    <row r="87" spans="1:14" ht="21.75" customHeight="1">
      <c r="A87" s="400">
        <f>IF(H47&gt;0,1,)</f>
        <v>0</v>
      </c>
      <c r="B87" s="1950" t="s">
        <v>531</v>
      </c>
      <c r="C87" s="1950"/>
      <c r="D87" s="1951" t="str">
        <f>'6-3표준조사 4'!P81</f>
        <v>완 (15˚ 이하)</v>
      </c>
      <c r="E87" s="1951"/>
      <c r="F87" s="1951"/>
      <c r="G87" s="1951"/>
      <c r="H87" s="1951"/>
      <c r="I87" s="634"/>
      <c r="J87" s="634" t="str">
        <f>IF(A50=0,"",IF(D87="완 (15˚ 이하)",0,IF(D87="중 (15˚ ~ 30˚)",5,IF(D87="급 (30˚ 초과)",10))))</f>
        <v/>
      </c>
      <c r="K87" s="634" t="str">
        <f>IF(A53=0,"",IF(D87="완 (15˚ 이하)",0,IF(D87="중 (15˚ ~ 30˚)",5,IF(D87="급 (30˚ 초과)",10))))</f>
        <v/>
      </c>
      <c r="L87" s="634">
        <f>IF(A61=0,"",IF(D87="완 (15˚ 이하)",0,IF(D87="중 (15˚ ~ 30˚)",5,IF(D87="급 (30˚ 초과)",10))))</f>
        <v>0</v>
      </c>
      <c r="M87" s="634" t="str">
        <f>IF(A71=0,"",IF(D87="완 (15˚ 이하)",0,IF(D87="중 (15˚ ~ 30˚)",5,IF(D87="급 (30˚ 초과)",10))))</f>
        <v/>
      </c>
      <c r="N87" s="49">
        <f t="shared" si="1"/>
        <v>0</v>
      </c>
    </row>
    <row r="88" spans="1:14" ht="21.75" customHeight="1">
      <c r="A88" s="400">
        <f>IF(H47&gt;0,1,)</f>
        <v>0</v>
      </c>
      <c r="B88" s="1972" t="s">
        <v>520</v>
      </c>
      <c r="C88" s="1972"/>
      <c r="D88" s="1951" t="str">
        <f>'6-3표준조사 4'!R81</f>
        <v>3년차 이상</v>
      </c>
      <c r="E88" s="1951"/>
      <c r="F88" s="1951"/>
      <c r="G88" s="1951"/>
      <c r="H88" s="1951"/>
      <c r="I88" s="634"/>
      <c r="J88" s="634"/>
      <c r="K88" s="634" t="str">
        <f>IF(A53=0,"",IF(D88="당해 년도",0,IF(D88="2년차",5,IF(D88="3년차 이상",10))))</f>
        <v/>
      </c>
      <c r="L88" s="634"/>
      <c r="M88" s="634"/>
      <c r="N88" s="49">
        <f t="shared" si="1"/>
        <v>0</v>
      </c>
    </row>
    <row r="89" spans="1:14" ht="21.75" customHeight="1">
      <c r="A89" s="400">
        <f>IF(H47&gt;0,1,)</f>
        <v>0</v>
      </c>
      <c r="B89" s="1950" t="s">
        <v>519</v>
      </c>
      <c r="C89" s="1950"/>
      <c r="D89" s="1951" t="str">
        <f>'6-3표준조사 4'!Q81</f>
        <v>개소당1ha미만</v>
      </c>
      <c r="E89" s="1951"/>
      <c r="F89" s="1951"/>
      <c r="G89" s="1951"/>
      <c r="H89" s="1951"/>
      <c r="I89" s="1409"/>
      <c r="J89" s="1409" t="str">
        <f>IF(A50=0,"",IF(D89="개소당3ha이상",0,IF(D89="개소당1~3ha미만 ",5,IF(D89="개소당1ha미만",10))))</f>
        <v/>
      </c>
      <c r="K89" s="1409" t="str">
        <f>IF(A53=0,"",IF(D89="개소당3ha이상",0,IF(D89="개소당1~3ha미만 ",5,IF(D89="개소당1ha미만",10))))</f>
        <v/>
      </c>
      <c r="L89" s="1409">
        <f>IF(A61=0,"",IF(D89="개소당3ha이상",0,IF(D89="개소당1~3ha미만 ",5,IF(D89="개소당1ha미만",10))))</f>
        <v>10</v>
      </c>
      <c r="M89" s="1409" t="str">
        <f>IF(A71=0,"",IF(D89="개소당3ha이상",0,IF(D89="개소당1~3ha미만 ",5,IF(D89="개소당1ha미만",10))))</f>
        <v/>
      </c>
      <c r="N89" s="49">
        <f t="shared" si="1"/>
        <v>0</v>
      </c>
    </row>
    <row r="90" spans="1:14" ht="21.75" customHeight="1">
      <c r="A90" s="400">
        <f>IF(H47&gt;0,1,)</f>
        <v>0</v>
      </c>
      <c r="B90" s="1950" t="s">
        <v>514</v>
      </c>
      <c r="C90" s="1950"/>
      <c r="D90" s="1951"/>
      <c r="E90" s="1951"/>
      <c r="F90" s="1951"/>
      <c r="G90" s="1951"/>
      <c r="H90" s="1951"/>
      <c r="I90" s="634">
        <f>SUM(I87:I89)</f>
        <v>0</v>
      </c>
      <c r="J90" s="634">
        <f>SUM(J87:J89)</f>
        <v>0</v>
      </c>
      <c r="K90" s="634">
        <f>SUM(K87:K89)</f>
        <v>0</v>
      </c>
      <c r="L90" s="634">
        <f>SUM(L87:L89)</f>
        <v>10</v>
      </c>
      <c r="M90" s="634">
        <f>SUM(M87:M89)</f>
        <v>0</v>
      </c>
      <c r="N90" s="49">
        <f t="shared" si="1"/>
        <v>0</v>
      </c>
    </row>
    <row r="91" spans="1:14" ht="35.1" hidden="1" customHeight="1" thickBot="1">
      <c r="A91" s="400">
        <f>IF(H92&gt;0,1,)</f>
        <v>0</v>
      </c>
      <c r="B91" s="1943" t="s">
        <v>758</v>
      </c>
      <c r="C91" s="1943"/>
      <c r="D91" s="1943"/>
      <c r="E91" s="1943"/>
      <c r="F91" s="1943"/>
      <c r="G91" s="1943"/>
      <c r="H91" s="1943"/>
      <c r="I91" s="1943"/>
      <c r="J91" s="1943"/>
      <c r="K91" s="1943"/>
      <c r="L91" s="1943"/>
      <c r="M91" s="1943"/>
      <c r="N91" s="49">
        <f>IF(H$92&gt;0,3,)</f>
        <v>0</v>
      </c>
    </row>
    <row r="92" spans="1:14" ht="24.95" hidden="1" customHeight="1">
      <c r="A92" s="400">
        <f>IF(H92&gt;0,1,)</f>
        <v>0</v>
      </c>
      <c r="B92" s="1944" t="s">
        <v>774</v>
      </c>
      <c r="C92" s="1945"/>
      <c r="D92" s="1946" t="str">
        <f>CONCATENATE('6-3표준조사 4'!K154,"임반")</f>
        <v>62-0임반</v>
      </c>
      <c r="E92" s="1946"/>
      <c r="F92" s="1946" t="str">
        <f>CONCATENATE('6-3표준조사 4'!L154,"소반")</f>
        <v>24-0소반</v>
      </c>
      <c r="G92" s="1946"/>
      <c r="H92" s="1947">
        <f>'6-3표준조사 4'!Q154</f>
        <v>0</v>
      </c>
      <c r="I92" s="1947"/>
      <c r="J92" s="50"/>
      <c r="K92" s="51" t="s">
        <v>500</v>
      </c>
      <c r="L92" s="1948" t="str">
        <f>+'6-3표준조사 4'!R154</f>
        <v>모두베기</v>
      </c>
      <c r="M92" s="1949"/>
      <c r="N92" s="49">
        <f t="shared" ref="N92:N135" si="2">IF(H$92&gt;0,3,)</f>
        <v>0</v>
      </c>
    </row>
    <row r="93" spans="1:14" ht="21.75" hidden="1" customHeight="1">
      <c r="A93" s="400">
        <f>IF(H92&gt;0,1,)</f>
        <v>0</v>
      </c>
      <c r="B93" s="1961" t="s">
        <v>501</v>
      </c>
      <c r="C93" s="1962"/>
      <c r="D93" s="1963" t="s">
        <v>502</v>
      </c>
      <c r="E93" s="1962"/>
      <c r="F93" s="1964" t="s">
        <v>503</v>
      </c>
      <c r="G93" s="1965"/>
      <c r="H93" s="1964" t="s">
        <v>504</v>
      </c>
      <c r="I93" s="1965"/>
      <c r="J93" s="1963" t="s">
        <v>505</v>
      </c>
      <c r="K93" s="1962"/>
      <c r="L93" s="1966" t="s">
        <v>775</v>
      </c>
      <c r="M93" s="1952"/>
      <c r="N93" s="49">
        <f t="shared" si="2"/>
        <v>0</v>
      </c>
    </row>
    <row r="94" spans="1:14" ht="21.75" hidden="1" customHeight="1">
      <c r="A94" s="400">
        <f>IF(H92&gt;0,1,)</f>
        <v>0</v>
      </c>
      <c r="B94" s="52"/>
      <c r="C94" s="53" t="s">
        <v>506</v>
      </c>
      <c r="D94" s="54"/>
      <c r="E94" s="55" t="s">
        <v>507</v>
      </c>
      <c r="F94" s="54"/>
      <c r="G94" s="55" t="s">
        <v>507</v>
      </c>
      <c r="H94" s="54"/>
      <c r="I94" s="55" t="s">
        <v>507</v>
      </c>
      <c r="J94" s="56"/>
      <c r="K94" s="55" t="s">
        <v>508</v>
      </c>
      <c r="L94" s="1967"/>
      <c r="M94" s="1953"/>
      <c r="N94" s="49">
        <f t="shared" si="2"/>
        <v>0</v>
      </c>
    </row>
    <row r="95" spans="1:14" ht="21.75" hidden="1" customHeight="1">
      <c r="A95" s="400">
        <f>IF('6-3표준조사 4'!R154="둘레베기",1,)</f>
        <v>0</v>
      </c>
      <c r="B95" s="1954" t="s">
        <v>506</v>
      </c>
      <c r="C95" s="57" t="s">
        <v>538</v>
      </c>
      <c r="D95" s="60"/>
      <c r="E95" s="59"/>
      <c r="F95" s="60"/>
      <c r="G95" s="59"/>
      <c r="H95" s="60"/>
      <c r="I95" s="59"/>
      <c r="J95" s="61"/>
      <c r="K95" s="62"/>
      <c r="L95" s="102"/>
      <c r="M95" s="64">
        <f>M96</f>
        <v>0</v>
      </c>
      <c r="N95" s="49">
        <f t="shared" si="2"/>
        <v>0</v>
      </c>
    </row>
    <row r="96" spans="1:14" ht="21.75" hidden="1" customHeight="1">
      <c r="A96" s="400">
        <f>IF('6-3표준조사 4'!R154="둘레베기",1,)</f>
        <v>0</v>
      </c>
      <c r="B96" s="1955"/>
      <c r="C96" s="65" t="s">
        <v>760</v>
      </c>
      <c r="D96" s="103"/>
      <c r="E96" s="67"/>
      <c r="F96" s="68"/>
      <c r="G96" s="67"/>
      <c r="H96" s="68"/>
      <c r="I96" s="67"/>
      <c r="J96" s="69"/>
      <c r="K96" s="70"/>
      <c r="L96" s="71">
        <f>J135/100</f>
        <v>0</v>
      </c>
      <c r="M96" s="72">
        <f>ROUNDDOWN((H97*J97)+(H97*J97*L96),)</f>
        <v>0</v>
      </c>
      <c r="N96" s="49">
        <f t="shared" si="2"/>
        <v>0</v>
      </c>
    </row>
    <row r="97" spans="1:14" ht="21.75" hidden="1" customHeight="1">
      <c r="A97" s="400">
        <f>IF('6-3표준조사 4'!R154="둘레베기",1,)</f>
        <v>0</v>
      </c>
      <c r="B97" s="1955"/>
      <c r="C97" s="65" t="s">
        <v>761</v>
      </c>
      <c r="D97" s="103">
        <f>IF(A97&gt;0,D126,)</f>
        <v>0</v>
      </c>
      <c r="E97" s="67" t="s">
        <v>510</v>
      </c>
      <c r="F97" s="68">
        <v>0.18</v>
      </c>
      <c r="G97" s="67" t="s">
        <v>511</v>
      </c>
      <c r="H97" s="68">
        <f>ROUND(D97/100*F97,2)</f>
        <v>0</v>
      </c>
      <c r="I97" s="67" t="s">
        <v>509</v>
      </c>
      <c r="J97" s="69">
        <f>'7-1 단가조사'!L7</f>
        <v>172068</v>
      </c>
      <c r="K97" s="70" t="s">
        <v>539</v>
      </c>
      <c r="L97" s="71"/>
      <c r="M97" s="72"/>
      <c r="N97" s="49">
        <f t="shared" si="2"/>
        <v>0</v>
      </c>
    </row>
    <row r="98" spans="1:14" ht="21.75" hidden="1" customHeight="1">
      <c r="A98" s="400">
        <f>IF('6-3표준조사 4'!R154="줄베기",1,)</f>
        <v>0</v>
      </c>
      <c r="B98" s="1955"/>
      <c r="C98" s="57" t="s">
        <v>540</v>
      </c>
      <c r="D98" s="60"/>
      <c r="E98" s="59"/>
      <c r="F98" s="60"/>
      <c r="G98" s="59"/>
      <c r="H98" s="60"/>
      <c r="I98" s="59"/>
      <c r="J98" s="61"/>
      <c r="K98" s="62"/>
      <c r="L98" s="104"/>
      <c r="M98" s="64">
        <f>SUM(M99+M102+M105)</f>
        <v>0</v>
      </c>
      <c r="N98" s="49">
        <f t="shared" si="2"/>
        <v>0</v>
      </c>
    </row>
    <row r="99" spans="1:14" ht="21.75" hidden="1" customHeight="1">
      <c r="A99" s="400">
        <f>IF('6-3표준조사 4'!R154="줄베기",1,)</f>
        <v>0</v>
      </c>
      <c r="B99" s="1955"/>
      <c r="C99" s="65" t="s">
        <v>760</v>
      </c>
      <c r="D99" s="66"/>
      <c r="E99" s="67"/>
      <c r="F99" s="68"/>
      <c r="G99" s="67"/>
      <c r="H99" s="68"/>
      <c r="I99" s="67"/>
      <c r="J99" s="69"/>
      <c r="K99" s="70"/>
      <c r="L99" s="71">
        <f>K135/100</f>
        <v>0</v>
      </c>
      <c r="M99" s="72">
        <f>ROUNDDOWN((M100+M101)+((M100+M101)*L99),0)</f>
        <v>0</v>
      </c>
      <c r="N99" s="49">
        <f t="shared" si="2"/>
        <v>0</v>
      </c>
    </row>
    <row r="100" spans="1:14" ht="21.75" hidden="1" customHeight="1">
      <c r="A100" s="400">
        <f>IF('6-3표준조사 4'!R154="줄베기",1,)</f>
        <v>0</v>
      </c>
      <c r="B100" s="1955"/>
      <c r="C100" s="65" t="s">
        <v>762</v>
      </c>
      <c r="D100" s="66">
        <f>IF(A100&gt;0,D126,)</f>
        <v>0</v>
      </c>
      <c r="E100" s="67" t="s">
        <v>510</v>
      </c>
      <c r="F100" s="68">
        <v>7.0000000000000007E-2</v>
      </c>
      <c r="G100" s="67" t="s">
        <v>511</v>
      </c>
      <c r="H100" s="68">
        <f>ROUND(D100/100*F100,2)</f>
        <v>0</v>
      </c>
      <c r="I100" s="67" t="s">
        <v>509</v>
      </c>
      <c r="J100" s="69">
        <f>'7-1 단가조사'!L7</f>
        <v>172068</v>
      </c>
      <c r="K100" s="70" t="s">
        <v>539</v>
      </c>
      <c r="L100" s="71"/>
      <c r="M100" s="72">
        <f>ROUNDDOWN(H100*J100,)</f>
        <v>0</v>
      </c>
      <c r="N100" s="49">
        <f t="shared" si="2"/>
        <v>0</v>
      </c>
    </row>
    <row r="101" spans="1:14" ht="21.75" hidden="1" customHeight="1">
      <c r="A101" s="400">
        <f>IF('6-3표준조사 4'!R154="줄베기",1,)</f>
        <v>0</v>
      </c>
      <c r="B101" s="1955"/>
      <c r="C101" s="65" t="s">
        <v>763</v>
      </c>
      <c r="D101" s="75">
        <f>IF(A101&gt;0,1,)</f>
        <v>0</v>
      </c>
      <c r="E101" s="67" t="s">
        <v>406</v>
      </c>
      <c r="F101" s="68">
        <f>IF(D126&lt;=1500,$Q$8,IF(D126&gt;2999,$Q$10,$Q$9))</f>
        <v>2</v>
      </c>
      <c r="G101" s="67" t="s">
        <v>541</v>
      </c>
      <c r="H101" s="68">
        <f>ROUND(D101*F101,2)</f>
        <v>0</v>
      </c>
      <c r="I101" s="67" t="s">
        <v>509</v>
      </c>
      <c r="J101" s="69">
        <f>'7-1 단가조사'!L6</f>
        <v>226112</v>
      </c>
      <c r="K101" s="70" t="s">
        <v>542</v>
      </c>
      <c r="L101" s="71"/>
      <c r="M101" s="72">
        <f>ROUNDDOWN(H101*J101,)</f>
        <v>0</v>
      </c>
      <c r="N101" s="49">
        <f t="shared" si="2"/>
        <v>0</v>
      </c>
    </row>
    <row r="102" spans="1:14" ht="21.75" hidden="1" customHeight="1">
      <c r="A102" s="400">
        <f>IF('6-3표준조사 4'!R154="줄베기",1,)</f>
        <v>0</v>
      </c>
      <c r="B102" s="1955"/>
      <c r="C102" s="65" t="s">
        <v>764</v>
      </c>
      <c r="D102" s="66"/>
      <c r="E102" s="67"/>
      <c r="F102" s="68"/>
      <c r="G102" s="67"/>
      <c r="H102" s="68"/>
      <c r="I102" s="67"/>
      <c r="J102" s="69"/>
      <c r="K102" s="70"/>
      <c r="L102" s="73"/>
      <c r="M102" s="72">
        <f>M103+M104</f>
        <v>0</v>
      </c>
      <c r="N102" s="49">
        <f t="shared" si="2"/>
        <v>0</v>
      </c>
    </row>
    <row r="103" spans="1:14" ht="21.75" hidden="1" customHeight="1">
      <c r="A103" s="400">
        <f>IF('6-3표준조사 4'!R154="줄베기",1,)</f>
        <v>0</v>
      </c>
      <c r="B103" s="1955"/>
      <c r="C103" s="65" t="s">
        <v>765</v>
      </c>
      <c r="D103" s="75">
        <f>H101</f>
        <v>0</v>
      </c>
      <c r="E103" s="67" t="s">
        <v>541</v>
      </c>
      <c r="F103" s="68">
        <v>5</v>
      </c>
      <c r="G103" s="67" t="s">
        <v>512</v>
      </c>
      <c r="H103" s="68">
        <f>ROUND(D103*F103,2)</f>
        <v>0</v>
      </c>
      <c r="I103" s="67" t="s">
        <v>513</v>
      </c>
      <c r="J103" s="69">
        <f>'7-1 단가조사'!L11</f>
        <v>1720</v>
      </c>
      <c r="K103" s="70" t="s">
        <v>543</v>
      </c>
      <c r="L103" s="73"/>
      <c r="M103" s="72">
        <f>ROUNDDOWN(H103*J103,)</f>
        <v>0</v>
      </c>
      <c r="N103" s="49">
        <f t="shared" si="2"/>
        <v>0</v>
      </c>
    </row>
    <row r="104" spans="1:14" ht="21.75" hidden="1" customHeight="1">
      <c r="A104" s="400">
        <f>IF('6-3표준조사 4'!R154="줄베기",1,)</f>
        <v>0</v>
      </c>
      <c r="B104" s="1955"/>
      <c r="C104" s="65" t="s">
        <v>766</v>
      </c>
      <c r="D104" s="66">
        <f>M103</f>
        <v>0</v>
      </c>
      <c r="E104" s="67" t="s">
        <v>545</v>
      </c>
      <c r="F104" s="68">
        <v>0.1</v>
      </c>
      <c r="G104" s="67" t="s">
        <v>546</v>
      </c>
      <c r="H104" s="68"/>
      <c r="I104" s="67"/>
      <c r="J104" s="69"/>
      <c r="K104" s="70"/>
      <c r="L104" s="73"/>
      <c r="M104" s="72">
        <f>ROUNDDOWN(D104*F104,)</f>
        <v>0</v>
      </c>
      <c r="N104" s="49">
        <f t="shared" si="2"/>
        <v>0</v>
      </c>
    </row>
    <row r="105" spans="1:14" ht="21.75" hidden="1" customHeight="1">
      <c r="A105" s="400">
        <f>IF('6-3표준조사 4'!R154="줄베기",1,)</f>
        <v>0</v>
      </c>
      <c r="B105" s="1955"/>
      <c r="C105" s="105" t="s">
        <v>767</v>
      </c>
      <c r="D105" s="106">
        <f>D103</f>
        <v>0</v>
      </c>
      <c r="E105" s="107" t="s">
        <v>547</v>
      </c>
      <c r="F105" s="108">
        <v>8.3999999999999995E-3</v>
      </c>
      <c r="G105" s="107" t="s">
        <v>548</v>
      </c>
      <c r="H105" s="109"/>
      <c r="I105" s="107"/>
      <c r="J105" s="110">
        <f>'7-1 단가조사'!L14</f>
        <v>610000</v>
      </c>
      <c r="K105" s="111" t="s">
        <v>544</v>
      </c>
      <c r="L105" s="112"/>
      <c r="M105" s="113">
        <f>ROUNDDOWN(D105*F105*J105,)</f>
        <v>0</v>
      </c>
      <c r="N105" s="49">
        <f t="shared" si="2"/>
        <v>0</v>
      </c>
    </row>
    <row r="106" spans="1:14" ht="21.75" customHeight="1">
      <c r="A106" s="400">
        <f>IF('6-3표준조사 4'!R154="모두베기",1,)</f>
        <v>1</v>
      </c>
      <c r="B106" s="1955"/>
      <c r="C106" s="57" t="s">
        <v>549</v>
      </c>
      <c r="D106" s="58"/>
      <c r="E106" s="59"/>
      <c r="F106" s="60"/>
      <c r="G106" s="59"/>
      <c r="H106" s="60"/>
      <c r="I106" s="59"/>
      <c r="J106" s="61"/>
      <c r="K106" s="62"/>
      <c r="L106" s="63"/>
      <c r="M106" s="64">
        <f>M107+M112+M115</f>
        <v>227129</v>
      </c>
      <c r="N106" s="49">
        <f t="shared" si="2"/>
        <v>0</v>
      </c>
    </row>
    <row r="107" spans="1:14" ht="21.75" customHeight="1">
      <c r="A107" s="400">
        <f>IF('6-3표준조사 4'!R154="모두베기",1,)</f>
        <v>1</v>
      </c>
      <c r="B107" s="1955"/>
      <c r="C107" s="65" t="s">
        <v>760</v>
      </c>
      <c r="D107" s="66"/>
      <c r="E107" s="67"/>
      <c r="F107" s="68"/>
      <c r="G107" s="67"/>
      <c r="H107" s="68"/>
      <c r="I107" s="67"/>
      <c r="J107" s="69"/>
      <c r="K107" s="70"/>
      <c r="L107" s="71">
        <f>L135/100</f>
        <v>0.05</v>
      </c>
      <c r="M107" s="72">
        <f>M108+M109+M110+M111</f>
        <v>227129</v>
      </c>
      <c r="N107" s="49">
        <f t="shared" si="2"/>
        <v>0</v>
      </c>
    </row>
    <row r="108" spans="1:14" ht="21.75" customHeight="1">
      <c r="A108" s="400">
        <f>IF('6-3표준조사 4'!R154="모두베기",1,)</f>
        <v>1</v>
      </c>
      <c r="B108" s="1955"/>
      <c r="C108" s="65" t="s">
        <v>762</v>
      </c>
      <c r="D108" s="66">
        <f>IF(A108&gt;0,D126,)</f>
        <v>1800</v>
      </c>
      <c r="E108" s="67" t="s">
        <v>510</v>
      </c>
      <c r="F108" s="68">
        <v>7.0000000000000007E-2</v>
      </c>
      <c r="G108" s="67" t="s">
        <v>511</v>
      </c>
      <c r="H108" s="68">
        <f>ROUND(D108/100*F108,2)</f>
        <v>1.26</v>
      </c>
      <c r="I108" s="67" t="s">
        <v>509</v>
      </c>
      <c r="J108" s="69">
        <f>'7-1 단가조사'!L7</f>
        <v>172068</v>
      </c>
      <c r="K108" s="70" t="s">
        <v>539</v>
      </c>
      <c r="L108" s="73"/>
      <c r="M108" s="72">
        <f>ROUNDDOWN(ROUND((H108+(H108*(L107))),2)*J108,0)</f>
        <v>227129</v>
      </c>
      <c r="N108" s="49">
        <f t="shared" si="2"/>
        <v>0</v>
      </c>
    </row>
    <row r="109" spans="1:14" ht="21.75" customHeight="1">
      <c r="A109" s="400">
        <f>IF('6-3표준조사 4'!R154="모두베기",1,)</f>
        <v>1</v>
      </c>
      <c r="B109" s="1955"/>
      <c r="C109" s="74" t="s">
        <v>965</v>
      </c>
      <c r="D109" s="75">
        <f>IF(A109&gt;0,IF(D128="당해 년도",1,),)</f>
        <v>0</v>
      </c>
      <c r="E109" s="67" t="s">
        <v>406</v>
      </c>
      <c r="F109" s="68">
        <v>3.5</v>
      </c>
      <c r="G109" s="67" t="s">
        <v>541</v>
      </c>
      <c r="H109" s="68">
        <f>ROUND(D109*F109,2)</f>
        <v>0</v>
      </c>
      <c r="I109" s="67" t="s">
        <v>509</v>
      </c>
      <c r="J109" s="69">
        <f>'7-1 단가조사'!L6</f>
        <v>226112</v>
      </c>
      <c r="K109" s="70" t="s">
        <v>542</v>
      </c>
      <c r="L109" s="73"/>
      <c r="M109" s="72">
        <f>ROUNDDOWN(ROUND((H109+(H109*(L107))),2)*J109,0)</f>
        <v>0</v>
      </c>
      <c r="N109" s="49">
        <f t="shared" si="2"/>
        <v>0</v>
      </c>
    </row>
    <row r="110" spans="1:14" ht="21.75" customHeight="1">
      <c r="A110" s="400">
        <f>IF('6-3표준조사 4'!R154="모두베기",1,)</f>
        <v>1</v>
      </c>
      <c r="B110" s="1955"/>
      <c r="C110" s="74" t="s">
        <v>966</v>
      </c>
      <c r="D110" s="75">
        <f>IF(A110&gt;0,IF(D128="2년차",1,),)</f>
        <v>0</v>
      </c>
      <c r="E110" s="67" t="s">
        <v>406</v>
      </c>
      <c r="F110" s="68">
        <v>4</v>
      </c>
      <c r="G110" s="67" t="s">
        <v>541</v>
      </c>
      <c r="H110" s="68">
        <f>ROUND(D110*F110,2)</f>
        <v>0</v>
      </c>
      <c r="I110" s="67" t="s">
        <v>509</v>
      </c>
      <c r="J110" s="69">
        <f>'7-1 단가조사'!L6</f>
        <v>226112</v>
      </c>
      <c r="K110" s="70" t="s">
        <v>542</v>
      </c>
      <c r="L110" s="73"/>
      <c r="M110" s="72">
        <f>ROUNDDOWN(ROUND((H110+(H110*(L107))),2)*J110,0)</f>
        <v>0</v>
      </c>
      <c r="N110" s="49">
        <f t="shared" si="2"/>
        <v>0</v>
      </c>
    </row>
    <row r="111" spans="1:14" ht="21.75" customHeight="1">
      <c r="A111" s="400">
        <f>IF('6-3표준조사 4'!R154="모두베기",1,)</f>
        <v>1</v>
      </c>
      <c r="B111" s="1955"/>
      <c r="C111" s="74" t="s">
        <v>967</v>
      </c>
      <c r="D111" s="75">
        <f>IF(A111&gt;0,IF(D128="3년차 이상",1,),)</f>
        <v>0</v>
      </c>
      <c r="E111" s="67" t="s">
        <v>406</v>
      </c>
      <c r="F111" s="68">
        <v>5</v>
      </c>
      <c r="G111" s="67" t="s">
        <v>541</v>
      </c>
      <c r="H111" s="68">
        <f>ROUND(D111*F111,2)</f>
        <v>0</v>
      </c>
      <c r="I111" s="67" t="s">
        <v>509</v>
      </c>
      <c r="J111" s="69">
        <f>'7-1 단가조사'!L6</f>
        <v>226112</v>
      </c>
      <c r="K111" s="70" t="s">
        <v>542</v>
      </c>
      <c r="L111" s="73"/>
      <c r="M111" s="72">
        <f>ROUNDDOWN(ROUND((H111+(H111*(L107))),2)*J111,0)</f>
        <v>0</v>
      </c>
      <c r="N111" s="49">
        <f t="shared" si="2"/>
        <v>0</v>
      </c>
    </row>
    <row r="112" spans="1:14" ht="21.75" customHeight="1">
      <c r="A112" s="400">
        <f>IF('6-3표준조사 4'!R154="모두베기",1,)</f>
        <v>1</v>
      </c>
      <c r="B112" s="1955"/>
      <c r="C112" s="65" t="s">
        <v>764</v>
      </c>
      <c r="D112" s="66"/>
      <c r="E112" s="67"/>
      <c r="F112" s="68"/>
      <c r="G112" s="67"/>
      <c r="H112" s="68"/>
      <c r="I112" s="67"/>
      <c r="J112" s="69"/>
      <c r="K112" s="70"/>
      <c r="L112" s="73"/>
      <c r="M112" s="72">
        <f>M113+M114</f>
        <v>0</v>
      </c>
      <c r="N112" s="49">
        <f t="shared" si="2"/>
        <v>0</v>
      </c>
    </row>
    <row r="113" spans="1:18" ht="21.75" customHeight="1">
      <c r="A113" s="400">
        <f>IF('6-3표준조사 4'!R154="모두베기",1,)</f>
        <v>1</v>
      </c>
      <c r="B113" s="1955"/>
      <c r="C113" s="65" t="s">
        <v>765</v>
      </c>
      <c r="D113" s="75">
        <f>(H109+H110+H111)</f>
        <v>0</v>
      </c>
      <c r="E113" s="67" t="s">
        <v>541</v>
      </c>
      <c r="F113" s="68">
        <v>5</v>
      </c>
      <c r="G113" s="67" t="s">
        <v>512</v>
      </c>
      <c r="H113" s="68">
        <f>ROUND(D113*F113,2)</f>
        <v>0</v>
      </c>
      <c r="I113" s="67" t="s">
        <v>513</v>
      </c>
      <c r="J113" s="69">
        <f>'7-1 단가조사'!L11</f>
        <v>1720</v>
      </c>
      <c r="K113" s="70" t="s">
        <v>543</v>
      </c>
      <c r="L113" s="73"/>
      <c r="M113" s="72">
        <f>ROUNDDOWN(H113*J113,)</f>
        <v>0</v>
      </c>
      <c r="N113" s="49">
        <f t="shared" si="2"/>
        <v>0</v>
      </c>
    </row>
    <row r="114" spans="1:18" ht="21.75" customHeight="1">
      <c r="A114" s="400">
        <f>IF('6-3표준조사 4'!R154="모두베기",1,)</f>
        <v>1</v>
      </c>
      <c r="B114" s="1955"/>
      <c r="C114" s="65" t="s">
        <v>766</v>
      </c>
      <c r="D114" s="66">
        <f>M113</f>
        <v>0</v>
      </c>
      <c r="E114" s="67" t="s">
        <v>545</v>
      </c>
      <c r="F114" s="68">
        <v>0.1</v>
      </c>
      <c r="G114" s="67" t="s">
        <v>546</v>
      </c>
      <c r="H114" s="68"/>
      <c r="I114" s="67"/>
      <c r="J114" s="69"/>
      <c r="K114" s="70"/>
      <c r="L114" s="73"/>
      <c r="M114" s="72">
        <f>ROUNDDOWN(D114*F114,)</f>
        <v>0</v>
      </c>
      <c r="N114" s="49">
        <f t="shared" si="2"/>
        <v>0</v>
      </c>
    </row>
    <row r="115" spans="1:18" ht="21.75" customHeight="1">
      <c r="A115" s="400">
        <f>IF('6-3표준조사 4'!R154="모두베기",1,)</f>
        <v>1</v>
      </c>
      <c r="B115" s="1955"/>
      <c r="C115" s="76" t="s">
        <v>767</v>
      </c>
      <c r="D115" s="77">
        <f>D113</f>
        <v>0</v>
      </c>
      <c r="E115" s="78" t="s">
        <v>547</v>
      </c>
      <c r="F115" s="79">
        <v>8.3999999999999995E-3</v>
      </c>
      <c r="G115" s="78" t="s">
        <v>548</v>
      </c>
      <c r="H115" s="80"/>
      <c r="I115" s="78"/>
      <c r="J115" s="81">
        <f>'7-1 단가조사'!L14</f>
        <v>610000</v>
      </c>
      <c r="K115" s="82" t="s">
        <v>544</v>
      </c>
      <c r="L115" s="83"/>
      <c r="M115" s="84">
        <f>ROUNDDOWN(D115*F115*J115,)</f>
        <v>0</v>
      </c>
      <c r="N115" s="49">
        <f t="shared" si="2"/>
        <v>0</v>
      </c>
    </row>
    <row r="116" spans="1:18" ht="21.75" hidden="1" customHeight="1">
      <c r="A116" s="400">
        <f>IF('6-3표준조사 4'!R154="맹아제거",1,)</f>
        <v>0</v>
      </c>
      <c r="B116" s="1955"/>
      <c r="C116" s="57" t="s">
        <v>550</v>
      </c>
      <c r="D116" s="60"/>
      <c r="E116" s="59"/>
      <c r="F116" s="60"/>
      <c r="G116" s="59"/>
      <c r="H116" s="60"/>
      <c r="I116" s="59"/>
      <c r="J116" s="61"/>
      <c r="K116" s="62"/>
      <c r="L116" s="102"/>
      <c r="M116" s="64">
        <f>M117</f>
        <v>0</v>
      </c>
      <c r="N116" s="49">
        <f t="shared" si="2"/>
        <v>0</v>
      </c>
    </row>
    <row r="117" spans="1:18" ht="21.75" hidden="1" customHeight="1">
      <c r="A117" s="400">
        <f>IF('6-3표준조사 4'!R154="맹아제거",1,)</f>
        <v>0</v>
      </c>
      <c r="B117" s="1955"/>
      <c r="C117" s="65" t="s">
        <v>760</v>
      </c>
      <c r="D117" s="103"/>
      <c r="E117" s="67"/>
      <c r="F117" s="68"/>
      <c r="G117" s="67"/>
      <c r="H117" s="68"/>
      <c r="I117" s="67"/>
      <c r="J117" s="69"/>
      <c r="K117" s="70"/>
      <c r="L117" s="71">
        <f>M135/100</f>
        <v>0</v>
      </c>
      <c r="M117" s="72">
        <f>ROUNDDOWN((H118*J118)+(H118*J118*L117),)</f>
        <v>0</v>
      </c>
      <c r="N117" s="49">
        <f t="shared" si="2"/>
        <v>0</v>
      </c>
    </row>
    <row r="118" spans="1:18" ht="21.75" hidden="1" customHeight="1">
      <c r="A118" s="400">
        <f>IF('6-3표준조사 4'!R154="맹아제거",1,)</f>
        <v>0</v>
      </c>
      <c r="B118" s="1955"/>
      <c r="C118" s="65" t="s">
        <v>768</v>
      </c>
      <c r="D118" s="103">
        <v>0</v>
      </c>
      <c r="E118" s="67" t="s">
        <v>510</v>
      </c>
      <c r="F118" s="68">
        <v>0.2</v>
      </c>
      <c r="G118" s="67" t="s">
        <v>511</v>
      </c>
      <c r="H118" s="68">
        <f>ROUND(D118/100*F118,2)</f>
        <v>0</v>
      </c>
      <c r="I118" s="67" t="s">
        <v>509</v>
      </c>
      <c r="J118" s="69">
        <f>'7-1 단가조사'!L7</f>
        <v>172068</v>
      </c>
      <c r="K118" s="70" t="s">
        <v>539</v>
      </c>
      <c r="L118" s="71">
        <f>M135/100</f>
        <v>0</v>
      </c>
      <c r="M118" s="72"/>
      <c r="N118" s="49">
        <f t="shared" si="2"/>
        <v>0</v>
      </c>
    </row>
    <row r="119" spans="1:18" ht="21.75" hidden="1" customHeight="1">
      <c r="A119" s="400">
        <f>IF(H92&gt;0,1,)</f>
        <v>0</v>
      </c>
      <c r="B119" s="1954" t="s">
        <v>514</v>
      </c>
      <c r="C119" s="57" t="s">
        <v>551</v>
      </c>
      <c r="D119" s="60"/>
      <c r="E119" s="59"/>
      <c r="F119" s="60"/>
      <c r="G119" s="59"/>
      <c r="H119" s="60"/>
      <c r="I119" s="59"/>
      <c r="J119" s="61"/>
      <c r="K119" s="62"/>
      <c r="L119" s="63"/>
      <c r="M119" s="64">
        <f>SUM(M120,M122,M123)</f>
        <v>227129</v>
      </c>
      <c r="N119" s="49">
        <f t="shared" si="2"/>
        <v>0</v>
      </c>
      <c r="R119" s="1244"/>
    </row>
    <row r="120" spans="1:18" ht="21.75" hidden="1" customHeight="1">
      <c r="A120" s="400">
        <f>IF(H92&gt;0,1,)</f>
        <v>0</v>
      </c>
      <c r="B120" s="1956"/>
      <c r="C120" s="65" t="s">
        <v>769</v>
      </c>
      <c r="D120" s="68"/>
      <c r="E120" s="67"/>
      <c r="F120" s="68"/>
      <c r="G120" s="67"/>
      <c r="H120" s="68"/>
      <c r="I120" s="67"/>
      <c r="J120" s="69"/>
      <c r="K120" s="70"/>
      <c r="L120" s="73"/>
      <c r="M120" s="72">
        <f>M121</f>
        <v>227129</v>
      </c>
      <c r="N120" s="49">
        <f t="shared" si="2"/>
        <v>0</v>
      </c>
    </row>
    <row r="121" spans="1:18" ht="21.75" hidden="1" customHeight="1">
      <c r="A121" s="400">
        <f>IF(H92&gt;0,1,)</f>
        <v>0</v>
      </c>
      <c r="B121" s="1956"/>
      <c r="C121" s="65" t="s">
        <v>770</v>
      </c>
      <c r="D121" s="68"/>
      <c r="E121" s="67"/>
      <c r="F121" s="68"/>
      <c r="G121" s="67"/>
      <c r="H121" s="68"/>
      <c r="I121" s="67"/>
      <c r="J121" s="69"/>
      <c r="K121" s="70"/>
      <c r="L121" s="73"/>
      <c r="M121" s="72">
        <f>M96+M99+M107+M117</f>
        <v>227129</v>
      </c>
      <c r="N121" s="49">
        <f t="shared" si="2"/>
        <v>0</v>
      </c>
    </row>
    <row r="122" spans="1:18" ht="21.75" hidden="1" customHeight="1">
      <c r="A122" s="400">
        <f>IF(H92&gt;0,1,)</f>
        <v>0</v>
      </c>
      <c r="B122" s="1956"/>
      <c r="C122" s="65" t="s">
        <v>771</v>
      </c>
      <c r="D122" s="68"/>
      <c r="E122" s="67"/>
      <c r="F122" s="68"/>
      <c r="G122" s="67"/>
      <c r="H122" s="68"/>
      <c r="I122" s="67"/>
      <c r="J122" s="69"/>
      <c r="K122" s="70"/>
      <c r="L122" s="73"/>
      <c r="M122" s="72">
        <f>M102+M112</f>
        <v>0</v>
      </c>
      <c r="N122" s="49">
        <f t="shared" si="2"/>
        <v>0</v>
      </c>
    </row>
    <row r="123" spans="1:18" ht="21.75" hidden="1" customHeight="1" thickBot="1">
      <c r="A123" s="400">
        <f>IF(H92&gt;0,1,)</f>
        <v>0</v>
      </c>
      <c r="B123" s="1957"/>
      <c r="C123" s="76" t="s">
        <v>772</v>
      </c>
      <c r="D123" s="85"/>
      <c r="E123" s="86"/>
      <c r="F123" s="85"/>
      <c r="G123" s="86"/>
      <c r="H123" s="85"/>
      <c r="I123" s="86"/>
      <c r="J123" s="87"/>
      <c r="K123" s="88"/>
      <c r="L123" s="89"/>
      <c r="M123" s="90">
        <f>M105+M115</f>
        <v>0</v>
      </c>
      <c r="N123" s="49">
        <f t="shared" si="2"/>
        <v>0</v>
      </c>
    </row>
    <row r="124" spans="1:18" ht="21.75" hidden="1" customHeight="1">
      <c r="A124" s="400">
        <f>IF(H92&gt;0,1,)</f>
        <v>0</v>
      </c>
      <c r="B124" s="1958" t="s">
        <v>515</v>
      </c>
      <c r="C124" s="1958"/>
      <c r="D124" s="1958"/>
      <c r="E124" s="1958"/>
      <c r="F124" s="1958"/>
      <c r="G124" s="1958"/>
      <c r="H124" s="1958"/>
      <c r="I124" s="1958"/>
      <c r="J124" s="1958"/>
      <c r="K124" s="1958"/>
      <c r="L124" s="1958"/>
      <c r="M124" s="1958"/>
      <c r="N124" s="49">
        <f t="shared" si="2"/>
        <v>0</v>
      </c>
    </row>
    <row r="125" spans="1:18" ht="21.75" hidden="1" customHeight="1">
      <c r="A125" s="400">
        <f>IF(H92&gt;0,1,)</f>
        <v>0</v>
      </c>
      <c r="B125" s="1959" t="s">
        <v>516</v>
      </c>
      <c r="C125" s="1959"/>
      <c r="D125" s="1959"/>
      <c r="E125" s="1959"/>
      <c r="F125" s="1959"/>
      <c r="G125" s="1959"/>
      <c r="H125" s="1959"/>
      <c r="I125" s="1959"/>
      <c r="J125" s="1959"/>
      <c r="K125" s="1959"/>
      <c r="L125" s="1959"/>
      <c r="M125" s="1959"/>
      <c r="N125" s="49">
        <f t="shared" si="2"/>
        <v>0</v>
      </c>
    </row>
    <row r="126" spans="1:18" ht="21.75" hidden="1" customHeight="1">
      <c r="A126" s="400">
        <f>IF(H92&gt;0,1,)</f>
        <v>0</v>
      </c>
      <c r="B126" s="91" t="s">
        <v>517</v>
      </c>
      <c r="C126" s="92" t="s">
        <v>1025</v>
      </c>
      <c r="D126" s="93">
        <f>'6-3표준조사 4'!Q160</f>
        <v>1800</v>
      </c>
      <c r="E126" s="91" t="s">
        <v>510</v>
      </c>
      <c r="F126" s="633"/>
      <c r="G126" s="91"/>
      <c r="H126" s="94"/>
      <c r="I126" s="95"/>
      <c r="J126" s="95"/>
      <c r="K126" s="95"/>
      <c r="L126" s="96"/>
      <c r="M126" s="95"/>
      <c r="N126" s="49">
        <f t="shared" si="2"/>
        <v>0</v>
      </c>
    </row>
    <row r="127" spans="1:18" ht="21.75" hidden="1" customHeight="1">
      <c r="B127" s="91" t="s">
        <v>518</v>
      </c>
      <c r="C127" s="92" t="s">
        <v>1025</v>
      </c>
      <c r="D127" s="1960">
        <f>'6-3표준조사 4'!S160</f>
        <v>0</v>
      </c>
      <c r="E127" s="1960"/>
      <c r="F127" s="633"/>
      <c r="G127" s="91"/>
      <c r="H127" s="94"/>
      <c r="I127" s="95"/>
      <c r="J127" s="95"/>
      <c r="K127" s="95"/>
      <c r="L127" s="96"/>
      <c r="M127" s="95"/>
      <c r="N127" s="49">
        <f t="shared" si="2"/>
        <v>0</v>
      </c>
    </row>
    <row r="128" spans="1:18" ht="21.75" hidden="1" customHeight="1">
      <c r="B128" s="91" t="s">
        <v>517</v>
      </c>
      <c r="C128" s="92" t="s">
        <v>962</v>
      </c>
      <c r="D128" s="1968">
        <f>'6-3표준조사 4'!R156</f>
        <v>0</v>
      </c>
      <c r="E128" s="1968"/>
      <c r="F128" s="97"/>
      <c r="G128" s="97"/>
      <c r="H128" s="94"/>
      <c r="I128" s="95"/>
      <c r="J128" s="95"/>
      <c r="K128" s="95"/>
      <c r="L128" s="96"/>
      <c r="M128" s="95"/>
      <c r="N128" s="49">
        <f t="shared" si="2"/>
        <v>0</v>
      </c>
    </row>
    <row r="129" spans="1:14" ht="21.75" hidden="1" customHeight="1">
      <c r="A129" s="400">
        <f>IF(H92&gt;0,1,)</f>
        <v>0</v>
      </c>
      <c r="B129" s="1959" t="s">
        <v>773</v>
      </c>
      <c r="C129" s="1959"/>
      <c r="D129" s="1959"/>
      <c r="E129" s="1959"/>
      <c r="F129" s="1959"/>
      <c r="G129" s="1959"/>
      <c r="H129" s="1959"/>
      <c r="I129" s="1959"/>
      <c r="J129" s="1959"/>
      <c r="K129" s="1959"/>
      <c r="L129" s="1959"/>
      <c r="M129" s="1959"/>
      <c r="N129" s="49">
        <f t="shared" si="2"/>
        <v>0</v>
      </c>
    </row>
    <row r="130" spans="1:14" ht="21.75" hidden="1" customHeight="1">
      <c r="A130" s="400">
        <f>IF(H92&gt;0,1,)</f>
        <v>0</v>
      </c>
      <c r="B130" s="1969" t="s">
        <v>501</v>
      </c>
      <c r="C130" s="1969"/>
      <c r="D130" s="1970" t="s">
        <v>805</v>
      </c>
      <c r="E130" s="1970"/>
      <c r="F130" s="1970"/>
      <c r="G130" s="1970"/>
      <c r="H130" s="1970"/>
      <c r="I130" s="1971" t="s">
        <v>806</v>
      </c>
      <c r="J130" s="1971"/>
      <c r="K130" s="1971"/>
      <c r="L130" s="1971"/>
      <c r="M130" s="1971"/>
      <c r="N130" s="49">
        <f t="shared" si="2"/>
        <v>0</v>
      </c>
    </row>
    <row r="131" spans="1:14" ht="21.75" hidden="1" customHeight="1">
      <c r="A131" s="400">
        <f>IF(H92&gt;0,1,)</f>
        <v>0</v>
      </c>
      <c r="B131" s="1969"/>
      <c r="C131" s="1969"/>
      <c r="D131" s="1970"/>
      <c r="E131" s="1970"/>
      <c r="F131" s="1970"/>
      <c r="G131" s="1970"/>
      <c r="H131" s="1970"/>
      <c r="I131" s="98" t="s">
        <v>807</v>
      </c>
      <c r="J131" s="632" t="s">
        <v>494</v>
      </c>
      <c r="K131" s="632" t="s">
        <v>495</v>
      </c>
      <c r="L131" s="99" t="s">
        <v>496</v>
      </c>
      <c r="M131" s="632" t="s">
        <v>794</v>
      </c>
      <c r="N131" s="49">
        <f t="shared" si="2"/>
        <v>0</v>
      </c>
    </row>
    <row r="132" spans="1:14" ht="21.75" hidden="1" customHeight="1">
      <c r="A132" s="400">
        <f>IF(H92&gt;0,1,)</f>
        <v>0</v>
      </c>
      <c r="B132" s="1950" t="s">
        <v>531</v>
      </c>
      <c r="C132" s="1950"/>
      <c r="D132" s="1951" t="str">
        <f>'6-3표준조사 4'!P156</f>
        <v>중 (15˚ ~ 30˚)</v>
      </c>
      <c r="E132" s="1951"/>
      <c r="F132" s="1951"/>
      <c r="G132" s="1951"/>
      <c r="H132" s="1951"/>
      <c r="I132" s="634"/>
      <c r="J132" s="634" t="str">
        <f>IF(A95=0,"",IF(D132="완 (15˚ 이하)",0,IF(D132="중 (15˚ ~ 30˚)",5,IF(D132="급 (30˚ 초과)",10))))</f>
        <v/>
      </c>
      <c r="K132" s="634" t="str">
        <f>IF(A98=0,"",IF(D132="완 (15˚ 이하)",0,IF(D132="중 (15˚ ~ 30˚)",5,IF(D132="급 (30˚ 초과)",10))))</f>
        <v/>
      </c>
      <c r="L132" s="634">
        <f>IF(A106=0,"",IF(D132="완 (15˚ 이하)",0,IF(D132="중 (15˚ ~ 30˚)",5,IF(D132="급 (30˚ 초과)",10))))</f>
        <v>5</v>
      </c>
      <c r="M132" s="634" t="str">
        <f>IF(A116=0,"",IF(D132="완 (15˚ 이하)",0,IF(D132="중 (15˚ ~ 30˚)",5,IF(D132="급 (30˚ 초과)",10))))</f>
        <v/>
      </c>
      <c r="N132" s="49">
        <f t="shared" si="2"/>
        <v>0</v>
      </c>
    </row>
    <row r="133" spans="1:14" ht="21.75" hidden="1" customHeight="1">
      <c r="A133" s="400">
        <f>IF(H92&gt;0,1,)</f>
        <v>0</v>
      </c>
      <c r="B133" s="1972" t="s">
        <v>520</v>
      </c>
      <c r="C133" s="1972"/>
      <c r="D133" s="1951">
        <f>'6-3표준조사 4'!R156</f>
        <v>0</v>
      </c>
      <c r="E133" s="1951"/>
      <c r="F133" s="1951"/>
      <c r="G133" s="1951"/>
      <c r="H133" s="1951"/>
      <c r="I133" s="634"/>
      <c r="J133" s="634"/>
      <c r="K133" s="634" t="str">
        <f>IF(A98=0,"",IF(D133="당해 년도",0,IF(D133="2년차",5,IF(D133="3년차 이상",10))))</f>
        <v/>
      </c>
      <c r="L133" s="634"/>
      <c r="M133" s="634"/>
      <c r="N133" s="49">
        <f t="shared" si="2"/>
        <v>0</v>
      </c>
    </row>
    <row r="134" spans="1:14" ht="21.75" hidden="1" customHeight="1">
      <c r="A134" s="400">
        <f>IF(H92&gt;0,1,)</f>
        <v>0</v>
      </c>
      <c r="B134" s="1950" t="s">
        <v>519</v>
      </c>
      <c r="C134" s="1950"/>
      <c r="D134" s="1951" t="str">
        <f>'6-3표준조사 4'!Q156</f>
        <v>개소당3ha이상</v>
      </c>
      <c r="E134" s="1951"/>
      <c r="F134" s="1951"/>
      <c r="G134" s="1951"/>
      <c r="H134" s="1951"/>
      <c r="I134" s="1409"/>
      <c r="J134" s="1409" t="str">
        <f>IF(A95=0,"",IF(D134="개소당3ha이상",0,IF(D134="개소당1~3ha미만 ",5,IF(D134="개소당1ha미만",10))))</f>
        <v/>
      </c>
      <c r="K134" s="1409" t="str">
        <f>IF(A98=0,"",IF(D134="개소당3ha이상",0,IF(D134="개소당1~3ha미만 ",5,IF(D134="개소당1ha미만",10))))</f>
        <v/>
      </c>
      <c r="L134" s="1409">
        <f>IF(A106=0,"",IF(D134="개소당3ha이상",0,IF(D134="개소당1~3ha미만 ",5,IF(D134="개소당1ha미만",10))))</f>
        <v>0</v>
      </c>
      <c r="M134" s="1409" t="str">
        <f>IF(A116=0,"",IF(D134="개소당3ha이상",0,IF(D134="개소당1~3ha미만 ",5,IF(D134="개소당1ha미만",10))))</f>
        <v/>
      </c>
      <c r="N134" s="49">
        <f t="shared" si="2"/>
        <v>0</v>
      </c>
    </row>
    <row r="135" spans="1:14" ht="21.75" hidden="1" customHeight="1">
      <c r="A135" s="400">
        <f>IF(H92&gt;0,1,)</f>
        <v>0</v>
      </c>
      <c r="B135" s="1950" t="s">
        <v>514</v>
      </c>
      <c r="C135" s="1950"/>
      <c r="D135" s="1951"/>
      <c r="E135" s="1951"/>
      <c r="F135" s="1951"/>
      <c r="G135" s="1951"/>
      <c r="H135" s="1951"/>
      <c r="I135" s="634">
        <f>SUM(I132:I134)</f>
        <v>0</v>
      </c>
      <c r="J135" s="634">
        <f>SUM(J132:J134)</f>
        <v>0</v>
      </c>
      <c r="K135" s="634">
        <f>SUM(K132:K134)</f>
        <v>0</v>
      </c>
      <c r="L135" s="634">
        <f>SUM(L132:L134)</f>
        <v>5</v>
      </c>
      <c r="M135" s="634">
        <f>SUM(M132:M134)</f>
        <v>0</v>
      </c>
      <c r="N135" s="49">
        <f t="shared" si="2"/>
        <v>0</v>
      </c>
    </row>
    <row r="136" spans="1:14" ht="35.1" hidden="1" customHeight="1" thickBot="1">
      <c r="A136" s="400">
        <f>IF(H137&gt;0,1,)</f>
        <v>0</v>
      </c>
      <c r="B136" s="1943" t="s">
        <v>758</v>
      </c>
      <c r="C136" s="1943"/>
      <c r="D136" s="1943"/>
      <c r="E136" s="1943"/>
      <c r="F136" s="1943"/>
      <c r="G136" s="1943"/>
      <c r="H136" s="1943"/>
      <c r="I136" s="1943"/>
      <c r="J136" s="1943"/>
      <c r="K136" s="1943"/>
      <c r="L136" s="1943"/>
      <c r="M136" s="1943"/>
      <c r="N136" s="49">
        <f>IF(H$137&gt;0,4,)</f>
        <v>0</v>
      </c>
    </row>
    <row r="137" spans="1:14" ht="24.95" hidden="1" customHeight="1">
      <c r="A137" s="400">
        <f>IF(H137&gt;0,1,)</f>
        <v>0</v>
      </c>
      <c r="B137" s="1944" t="s">
        <v>774</v>
      </c>
      <c r="C137" s="1945"/>
      <c r="D137" s="1946" t="str">
        <f>CONCATENATE('6-3표준조사 4'!K229,"임반")</f>
        <v>62-0임반</v>
      </c>
      <c r="E137" s="1946"/>
      <c r="F137" s="1946" t="str">
        <f>CONCATENATE('6-3표준조사 4'!L229,"소반")</f>
        <v>24-0소반</v>
      </c>
      <c r="G137" s="1946"/>
      <c r="H137" s="1947">
        <f>'6-3표준조사 4'!Q229</f>
        <v>0</v>
      </c>
      <c r="I137" s="1947"/>
      <c r="J137" s="50"/>
      <c r="K137" s="51" t="s">
        <v>500</v>
      </c>
      <c r="L137" s="1948" t="str">
        <f>+'6-3표준조사 4'!R229</f>
        <v>모두베기</v>
      </c>
      <c r="M137" s="1949"/>
      <c r="N137" s="49">
        <f t="shared" ref="N137:N180" si="3">IF(H$137&gt;0,4,)</f>
        <v>0</v>
      </c>
    </row>
    <row r="138" spans="1:14" ht="21.75" hidden="1" customHeight="1">
      <c r="A138" s="400">
        <f>IF(H137&gt;0,1,)</f>
        <v>0</v>
      </c>
      <c r="B138" s="1961" t="s">
        <v>501</v>
      </c>
      <c r="C138" s="1962"/>
      <c r="D138" s="1963" t="s">
        <v>502</v>
      </c>
      <c r="E138" s="1962"/>
      <c r="F138" s="1964" t="s">
        <v>503</v>
      </c>
      <c r="G138" s="1965"/>
      <c r="H138" s="1964" t="s">
        <v>504</v>
      </c>
      <c r="I138" s="1965"/>
      <c r="J138" s="1963" t="s">
        <v>505</v>
      </c>
      <c r="K138" s="1962"/>
      <c r="L138" s="1966" t="s">
        <v>775</v>
      </c>
      <c r="M138" s="1952"/>
      <c r="N138" s="49">
        <f t="shared" si="3"/>
        <v>0</v>
      </c>
    </row>
    <row r="139" spans="1:14" ht="21.75" hidden="1" customHeight="1">
      <c r="A139" s="400">
        <f>IF(H137&gt;0,1,)</f>
        <v>0</v>
      </c>
      <c r="B139" s="52"/>
      <c r="C139" s="53" t="s">
        <v>506</v>
      </c>
      <c r="D139" s="54"/>
      <c r="E139" s="55" t="s">
        <v>507</v>
      </c>
      <c r="F139" s="54"/>
      <c r="G139" s="55" t="s">
        <v>507</v>
      </c>
      <c r="H139" s="54"/>
      <c r="I139" s="55" t="s">
        <v>507</v>
      </c>
      <c r="J139" s="56"/>
      <c r="K139" s="55" t="s">
        <v>508</v>
      </c>
      <c r="L139" s="1967"/>
      <c r="M139" s="1953"/>
      <c r="N139" s="49">
        <f t="shared" si="3"/>
        <v>0</v>
      </c>
    </row>
    <row r="140" spans="1:14" ht="21.75" hidden="1" customHeight="1">
      <c r="A140" s="400">
        <f>IF('6-3표준조사 4'!R229="둘레베기",1,)</f>
        <v>0</v>
      </c>
      <c r="B140" s="1954" t="s">
        <v>506</v>
      </c>
      <c r="C140" s="57" t="s">
        <v>538</v>
      </c>
      <c r="D140" s="60"/>
      <c r="E140" s="59"/>
      <c r="F140" s="60"/>
      <c r="G140" s="59"/>
      <c r="H140" s="60"/>
      <c r="I140" s="59"/>
      <c r="J140" s="61"/>
      <c r="K140" s="62"/>
      <c r="L140" s="102"/>
      <c r="M140" s="64">
        <f>M141</f>
        <v>0</v>
      </c>
      <c r="N140" s="49">
        <f t="shared" si="3"/>
        <v>0</v>
      </c>
    </row>
    <row r="141" spans="1:14" ht="21.75" hidden="1" customHeight="1">
      <c r="A141" s="400">
        <f>IF('6-3표준조사 4'!R229="둘레베기",1,)</f>
        <v>0</v>
      </c>
      <c r="B141" s="1955"/>
      <c r="C141" s="65" t="s">
        <v>760</v>
      </c>
      <c r="D141" s="103"/>
      <c r="E141" s="67"/>
      <c r="F141" s="68"/>
      <c r="G141" s="67"/>
      <c r="H141" s="68"/>
      <c r="I141" s="67"/>
      <c r="J141" s="69"/>
      <c r="K141" s="70"/>
      <c r="L141" s="71">
        <f>J180/100</f>
        <v>0</v>
      </c>
      <c r="M141" s="72">
        <f>ROUNDDOWN((H142*J142)+(H142*J142*L141),)</f>
        <v>0</v>
      </c>
      <c r="N141" s="49">
        <f t="shared" si="3"/>
        <v>0</v>
      </c>
    </row>
    <row r="142" spans="1:14" ht="21.75" hidden="1" customHeight="1">
      <c r="A142" s="400">
        <f>IF('6-3표준조사 4'!R229="둘레베기",1,)</f>
        <v>0</v>
      </c>
      <c r="B142" s="1955"/>
      <c r="C142" s="65" t="s">
        <v>761</v>
      </c>
      <c r="D142" s="103">
        <f>IF(A142&gt;0,D171,)</f>
        <v>0</v>
      </c>
      <c r="E142" s="67" t="s">
        <v>510</v>
      </c>
      <c r="F142" s="68">
        <v>0.18</v>
      </c>
      <c r="G142" s="67" t="s">
        <v>511</v>
      </c>
      <c r="H142" s="68">
        <f>ROUND(D142/100*F142,2)</f>
        <v>0</v>
      </c>
      <c r="I142" s="67" t="s">
        <v>509</v>
      </c>
      <c r="J142" s="69">
        <f>'7-1 단가조사'!L7</f>
        <v>172068</v>
      </c>
      <c r="K142" s="70" t="s">
        <v>539</v>
      </c>
      <c r="L142" s="71"/>
      <c r="M142" s="72"/>
      <c r="N142" s="49">
        <f t="shared" si="3"/>
        <v>0</v>
      </c>
    </row>
    <row r="143" spans="1:14" ht="21.75" hidden="1" customHeight="1">
      <c r="A143" s="400">
        <f>IF('6-3표준조사 4'!R229="줄베기",1,)</f>
        <v>0</v>
      </c>
      <c r="B143" s="1955"/>
      <c r="C143" s="57" t="s">
        <v>540</v>
      </c>
      <c r="D143" s="60"/>
      <c r="E143" s="59"/>
      <c r="F143" s="60"/>
      <c r="G143" s="59"/>
      <c r="H143" s="60"/>
      <c r="I143" s="59"/>
      <c r="J143" s="61"/>
      <c r="K143" s="62"/>
      <c r="L143" s="104"/>
      <c r="M143" s="64">
        <f>SUM(M144+M147+M150)</f>
        <v>0</v>
      </c>
      <c r="N143" s="49">
        <f t="shared" si="3"/>
        <v>0</v>
      </c>
    </row>
    <row r="144" spans="1:14" ht="21.75" hidden="1" customHeight="1">
      <c r="A144" s="400">
        <f>IF('6-3표준조사 4'!R229="줄베기",1,)</f>
        <v>0</v>
      </c>
      <c r="B144" s="1955"/>
      <c r="C144" s="65" t="s">
        <v>760</v>
      </c>
      <c r="D144" s="66"/>
      <c r="E144" s="67"/>
      <c r="F144" s="68"/>
      <c r="G144" s="67"/>
      <c r="H144" s="68"/>
      <c r="I144" s="67"/>
      <c r="J144" s="69"/>
      <c r="K144" s="70"/>
      <c r="L144" s="71">
        <f>K180/100</f>
        <v>0</v>
      </c>
      <c r="M144" s="72">
        <f>ROUNDDOWN((M145+M146)+((M145+M146)*L144),0)</f>
        <v>0</v>
      </c>
      <c r="N144" s="49">
        <f t="shared" si="3"/>
        <v>0</v>
      </c>
    </row>
    <row r="145" spans="1:14" ht="21.75" hidden="1" customHeight="1">
      <c r="A145" s="400">
        <f>IF('6-3표준조사 4'!R229="줄베기",1,)</f>
        <v>0</v>
      </c>
      <c r="B145" s="1955"/>
      <c r="C145" s="65" t="s">
        <v>762</v>
      </c>
      <c r="D145" s="66">
        <f>IF(A145&gt;0,D171,)</f>
        <v>0</v>
      </c>
      <c r="E145" s="67" t="s">
        <v>510</v>
      </c>
      <c r="F145" s="68">
        <v>7.0000000000000007E-2</v>
      </c>
      <c r="G145" s="67" t="s">
        <v>511</v>
      </c>
      <c r="H145" s="68">
        <f>ROUND(D145/100*F145,2)</f>
        <v>0</v>
      </c>
      <c r="I145" s="67" t="s">
        <v>509</v>
      </c>
      <c r="J145" s="69">
        <f>'7-1 단가조사'!L7</f>
        <v>172068</v>
      </c>
      <c r="K145" s="70" t="s">
        <v>539</v>
      </c>
      <c r="L145" s="71"/>
      <c r="M145" s="72">
        <f>ROUNDDOWN(H145*J145,)</f>
        <v>0</v>
      </c>
      <c r="N145" s="49">
        <f t="shared" si="3"/>
        <v>0</v>
      </c>
    </row>
    <row r="146" spans="1:14" ht="21.75" hidden="1" customHeight="1">
      <c r="A146" s="400">
        <f>IF('6-3표준조사 4'!R229="줄베기",1,)</f>
        <v>0</v>
      </c>
      <c r="B146" s="1955"/>
      <c r="C146" s="65" t="s">
        <v>763</v>
      </c>
      <c r="D146" s="75">
        <f>IF(A146&gt;0,1,)</f>
        <v>0</v>
      </c>
      <c r="E146" s="67" t="s">
        <v>406</v>
      </c>
      <c r="F146" s="68">
        <f>IF(D171&lt;=1500,$Q$8,IF(D171&gt;2999,$Q$10,$Q$9))</f>
        <v>2</v>
      </c>
      <c r="G146" s="67" t="s">
        <v>541</v>
      </c>
      <c r="H146" s="68">
        <f>ROUND(D146*F146,2)</f>
        <v>0</v>
      </c>
      <c r="I146" s="67" t="s">
        <v>509</v>
      </c>
      <c r="J146" s="69">
        <f>'7-1 단가조사'!L6</f>
        <v>226112</v>
      </c>
      <c r="K146" s="70" t="s">
        <v>542</v>
      </c>
      <c r="L146" s="71"/>
      <c r="M146" s="72">
        <f>ROUNDDOWN(H146*J146,)</f>
        <v>0</v>
      </c>
      <c r="N146" s="49">
        <f t="shared" si="3"/>
        <v>0</v>
      </c>
    </row>
    <row r="147" spans="1:14" ht="21.75" hidden="1" customHeight="1">
      <c r="A147" s="400">
        <f>IF('6-3표준조사 4'!R229="줄베기",1,)</f>
        <v>0</v>
      </c>
      <c r="B147" s="1955"/>
      <c r="C147" s="65" t="s">
        <v>764</v>
      </c>
      <c r="D147" s="66"/>
      <c r="E147" s="67"/>
      <c r="F147" s="68"/>
      <c r="G147" s="67"/>
      <c r="H147" s="68"/>
      <c r="I147" s="67"/>
      <c r="J147" s="69"/>
      <c r="K147" s="70"/>
      <c r="L147" s="73"/>
      <c r="M147" s="72">
        <f>M148+M149</f>
        <v>0</v>
      </c>
      <c r="N147" s="49">
        <f t="shared" si="3"/>
        <v>0</v>
      </c>
    </row>
    <row r="148" spans="1:14" ht="21.75" hidden="1" customHeight="1">
      <c r="A148" s="400">
        <f>IF('6-3표준조사 4'!R229="줄베기",1,)</f>
        <v>0</v>
      </c>
      <c r="B148" s="1955"/>
      <c r="C148" s="65" t="s">
        <v>765</v>
      </c>
      <c r="D148" s="75">
        <f>H146</f>
        <v>0</v>
      </c>
      <c r="E148" s="67" t="s">
        <v>541</v>
      </c>
      <c r="F148" s="68">
        <v>5</v>
      </c>
      <c r="G148" s="67" t="s">
        <v>512</v>
      </c>
      <c r="H148" s="68">
        <f>ROUND(D148*F148,2)</f>
        <v>0</v>
      </c>
      <c r="I148" s="67" t="s">
        <v>513</v>
      </c>
      <c r="J148" s="69">
        <f>'7-1 단가조사'!L11</f>
        <v>1720</v>
      </c>
      <c r="K148" s="70" t="s">
        <v>543</v>
      </c>
      <c r="L148" s="73"/>
      <c r="M148" s="72">
        <f>ROUNDDOWN(H148*J148,)</f>
        <v>0</v>
      </c>
      <c r="N148" s="49">
        <f t="shared" si="3"/>
        <v>0</v>
      </c>
    </row>
    <row r="149" spans="1:14" ht="21.75" hidden="1" customHeight="1">
      <c r="A149" s="400">
        <f>IF('6-3표준조사 4'!R229="줄베기",1,)</f>
        <v>0</v>
      </c>
      <c r="B149" s="1955"/>
      <c r="C149" s="65" t="s">
        <v>766</v>
      </c>
      <c r="D149" s="66">
        <f>M148</f>
        <v>0</v>
      </c>
      <c r="E149" s="67" t="s">
        <v>545</v>
      </c>
      <c r="F149" s="68">
        <v>0.1</v>
      </c>
      <c r="G149" s="67" t="s">
        <v>546</v>
      </c>
      <c r="H149" s="68"/>
      <c r="I149" s="67"/>
      <c r="J149" s="69"/>
      <c r="K149" s="70"/>
      <c r="L149" s="73"/>
      <c r="M149" s="72">
        <f>ROUNDDOWN(D149*F149,)</f>
        <v>0</v>
      </c>
      <c r="N149" s="49">
        <f t="shared" si="3"/>
        <v>0</v>
      </c>
    </row>
    <row r="150" spans="1:14" ht="21.75" hidden="1" customHeight="1">
      <c r="A150" s="400">
        <f>IF('6-3표준조사 4'!R229="줄베기",1,)</f>
        <v>0</v>
      </c>
      <c r="B150" s="1955"/>
      <c r="C150" s="105" t="s">
        <v>767</v>
      </c>
      <c r="D150" s="106">
        <f>D148</f>
        <v>0</v>
      </c>
      <c r="E150" s="107" t="s">
        <v>547</v>
      </c>
      <c r="F150" s="108">
        <v>8.3999999999999995E-3</v>
      </c>
      <c r="G150" s="107" t="s">
        <v>548</v>
      </c>
      <c r="H150" s="109"/>
      <c r="I150" s="107"/>
      <c r="J150" s="110">
        <f>'7-1 단가조사'!L14</f>
        <v>610000</v>
      </c>
      <c r="K150" s="111" t="s">
        <v>544</v>
      </c>
      <c r="L150" s="112"/>
      <c r="M150" s="113">
        <f>ROUNDDOWN(D150*F150*J150,)</f>
        <v>0</v>
      </c>
      <c r="N150" s="49">
        <f t="shared" si="3"/>
        <v>0</v>
      </c>
    </row>
    <row r="151" spans="1:14" ht="21.75" customHeight="1">
      <c r="A151" s="400">
        <f>IF('6-3표준조사 4'!R229="모두베기",1,)</f>
        <v>1</v>
      </c>
      <c r="B151" s="1955"/>
      <c r="C151" s="57" t="s">
        <v>549</v>
      </c>
      <c r="D151" s="58"/>
      <c r="E151" s="59"/>
      <c r="F151" s="60"/>
      <c r="G151" s="59"/>
      <c r="H151" s="60"/>
      <c r="I151" s="59"/>
      <c r="J151" s="61"/>
      <c r="K151" s="62"/>
      <c r="L151" s="63"/>
      <c r="M151" s="64">
        <f>M152+M157+M160</f>
        <v>240895</v>
      </c>
      <c r="N151" s="49">
        <f t="shared" si="3"/>
        <v>0</v>
      </c>
    </row>
    <row r="152" spans="1:14" ht="21.75" customHeight="1">
      <c r="A152" s="400">
        <f>IF('6-3표준조사 4'!R229="모두베기",1,)</f>
        <v>1</v>
      </c>
      <c r="B152" s="1955"/>
      <c r="C152" s="65" t="s">
        <v>760</v>
      </c>
      <c r="D152" s="66"/>
      <c r="E152" s="67"/>
      <c r="F152" s="68"/>
      <c r="G152" s="67"/>
      <c r="H152" s="68"/>
      <c r="I152" s="67"/>
      <c r="J152" s="69"/>
      <c r="K152" s="70"/>
      <c r="L152" s="71">
        <f>L180/100</f>
        <v>0.05</v>
      </c>
      <c r="M152" s="72">
        <f>M153+M154+M155+M156</f>
        <v>240895</v>
      </c>
      <c r="N152" s="49">
        <f t="shared" si="3"/>
        <v>0</v>
      </c>
    </row>
    <row r="153" spans="1:14" ht="21.75" customHeight="1">
      <c r="A153" s="400">
        <f>IF('6-3표준조사 4'!R229="모두베기",1,)</f>
        <v>1</v>
      </c>
      <c r="B153" s="1955"/>
      <c r="C153" s="65" t="s">
        <v>762</v>
      </c>
      <c r="D153" s="66">
        <f>IF(A153&gt;0,D171,)</f>
        <v>1900</v>
      </c>
      <c r="E153" s="67" t="s">
        <v>510</v>
      </c>
      <c r="F153" s="68">
        <v>7.0000000000000007E-2</v>
      </c>
      <c r="G153" s="67" t="s">
        <v>511</v>
      </c>
      <c r="H153" s="68">
        <f>ROUND(D153/100*F153,2)</f>
        <v>1.33</v>
      </c>
      <c r="I153" s="67" t="s">
        <v>509</v>
      </c>
      <c r="J153" s="69">
        <f>'7-1 단가조사'!L7</f>
        <v>172068</v>
      </c>
      <c r="K153" s="70" t="s">
        <v>539</v>
      </c>
      <c r="L153" s="73"/>
      <c r="M153" s="72">
        <f>ROUNDDOWN(ROUND((H153+(H153*(L152))),2)*J153,0)</f>
        <v>240895</v>
      </c>
      <c r="N153" s="49">
        <f t="shared" si="3"/>
        <v>0</v>
      </c>
    </row>
    <row r="154" spans="1:14" ht="21.75" customHeight="1">
      <c r="A154" s="400">
        <f>IF('6-3표준조사 4'!R229="모두베기",1,)</f>
        <v>1</v>
      </c>
      <c r="B154" s="1955"/>
      <c r="C154" s="74" t="s">
        <v>965</v>
      </c>
      <c r="D154" s="75">
        <f>IF(A154&gt;0,IF(D173="당해 년도",1,),)</f>
        <v>0</v>
      </c>
      <c r="E154" s="67" t="s">
        <v>406</v>
      </c>
      <c r="F154" s="68">
        <v>3.5</v>
      </c>
      <c r="G154" s="67" t="s">
        <v>541</v>
      </c>
      <c r="H154" s="68">
        <f>ROUND(D154*F154,2)</f>
        <v>0</v>
      </c>
      <c r="I154" s="67" t="s">
        <v>509</v>
      </c>
      <c r="J154" s="69">
        <f>'7-1 단가조사'!L6</f>
        <v>226112</v>
      </c>
      <c r="K154" s="70" t="s">
        <v>542</v>
      </c>
      <c r="L154" s="73"/>
      <c r="M154" s="72">
        <f>ROUNDDOWN(ROUND((H154+(H154*(L152))),2)*J154,0)</f>
        <v>0</v>
      </c>
      <c r="N154" s="49">
        <f t="shared" si="3"/>
        <v>0</v>
      </c>
    </row>
    <row r="155" spans="1:14" ht="21.75" customHeight="1">
      <c r="A155" s="400">
        <f>IF('6-3표준조사 4'!R229="모두베기",1,)</f>
        <v>1</v>
      </c>
      <c r="B155" s="1955"/>
      <c r="C155" s="74" t="s">
        <v>966</v>
      </c>
      <c r="D155" s="75">
        <f>IF(A155&gt;0,IF(D173="2년차",1,),)</f>
        <v>0</v>
      </c>
      <c r="E155" s="67" t="s">
        <v>406</v>
      </c>
      <c r="F155" s="68">
        <v>4</v>
      </c>
      <c r="G155" s="67" t="s">
        <v>541</v>
      </c>
      <c r="H155" s="68">
        <f>ROUND(D155*F155,2)</f>
        <v>0</v>
      </c>
      <c r="I155" s="67" t="s">
        <v>509</v>
      </c>
      <c r="J155" s="69">
        <f>'7-1 단가조사'!L6</f>
        <v>226112</v>
      </c>
      <c r="K155" s="70" t="s">
        <v>542</v>
      </c>
      <c r="L155" s="73"/>
      <c r="M155" s="72">
        <f>ROUNDDOWN(ROUND((H155+(H155*(L152))),2)*J155,0)</f>
        <v>0</v>
      </c>
      <c r="N155" s="49">
        <f t="shared" si="3"/>
        <v>0</v>
      </c>
    </row>
    <row r="156" spans="1:14" ht="21.75" customHeight="1">
      <c r="A156" s="400">
        <f>IF('6-3표준조사 4'!R229="모두베기",1,)</f>
        <v>1</v>
      </c>
      <c r="B156" s="1955"/>
      <c r="C156" s="74" t="s">
        <v>967</v>
      </c>
      <c r="D156" s="75">
        <f>IF(A156&gt;0,IF(D173="3년차 이상",1,),)</f>
        <v>0</v>
      </c>
      <c r="E156" s="67" t="s">
        <v>406</v>
      </c>
      <c r="F156" s="68">
        <v>5</v>
      </c>
      <c r="G156" s="67" t="s">
        <v>541</v>
      </c>
      <c r="H156" s="68">
        <f>ROUND(D156*F156,2)</f>
        <v>0</v>
      </c>
      <c r="I156" s="67" t="s">
        <v>509</v>
      </c>
      <c r="J156" s="69">
        <f>'7-1 단가조사'!L6</f>
        <v>226112</v>
      </c>
      <c r="K156" s="70" t="s">
        <v>542</v>
      </c>
      <c r="L156" s="73"/>
      <c r="M156" s="72">
        <f>ROUNDDOWN(ROUND((H156+(H156*(L152))),2)*J156,0)</f>
        <v>0</v>
      </c>
      <c r="N156" s="49">
        <f t="shared" si="3"/>
        <v>0</v>
      </c>
    </row>
    <row r="157" spans="1:14" ht="21.75" customHeight="1">
      <c r="A157" s="400">
        <f>IF('6-3표준조사 4'!R229="모두베기",1,)</f>
        <v>1</v>
      </c>
      <c r="B157" s="1955"/>
      <c r="C157" s="65" t="s">
        <v>764</v>
      </c>
      <c r="D157" s="66"/>
      <c r="E157" s="67"/>
      <c r="F157" s="68"/>
      <c r="G157" s="67"/>
      <c r="H157" s="68"/>
      <c r="I157" s="67"/>
      <c r="J157" s="69"/>
      <c r="K157" s="70"/>
      <c r="L157" s="73"/>
      <c r="M157" s="72">
        <f>M158+M159</f>
        <v>0</v>
      </c>
      <c r="N157" s="49">
        <f t="shared" si="3"/>
        <v>0</v>
      </c>
    </row>
    <row r="158" spans="1:14" ht="21.75" customHeight="1">
      <c r="A158" s="400">
        <f>IF('6-3표준조사 4'!R229="모두베기",1,)</f>
        <v>1</v>
      </c>
      <c r="B158" s="1955"/>
      <c r="C158" s="65" t="s">
        <v>765</v>
      </c>
      <c r="D158" s="75">
        <f>(H154+H155+H156)</f>
        <v>0</v>
      </c>
      <c r="E158" s="67" t="s">
        <v>541</v>
      </c>
      <c r="F158" s="68">
        <v>5</v>
      </c>
      <c r="G158" s="67" t="s">
        <v>512</v>
      </c>
      <c r="H158" s="68">
        <f>ROUND(D158*F158,2)</f>
        <v>0</v>
      </c>
      <c r="I158" s="67" t="s">
        <v>513</v>
      </c>
      <c r="J158" s="69">
        <f>'7-1 단가조사'!L11</f>
        <v>1720</v>
      </c>
      <c r="K158" s="70" t="s">
        <v>543</v>
      </c>
      <c r="L158" s="73"/>
      <c r="M158" s="72">
        <f>ROUNDDOWN(H158*J158,)</f>
        <v>0</v>
      </c>
      <c r="N158" s="49">
        <f t="shared" si="3"/>
        <v>0</v>
      </c>
    </row>
    <row r="159" spans="1:14" ht="21.75" customHeight="1">
      <c r="A159" s="400">
        <f>IF('6-3표준조사 4'!R229="모두베기",1,)</f>
        <v>1</v>
      </c>
      <c r="B159" s="1955"/>
      <c r="C159" s="65" t="s">
        <v>766</v>
      </c>
      <c r="D159" s="66">
        <f>M158</f>
        <v>0</v>
      </c>
      <c r="E159" s="67" t="s">
        <v>545</v>
      </c>
      <c r="F159" s="68">
        <v>0.1</v>
      </c>
      <c r="G159" s="67" t="s">
        <v>546</v>
      </c>
      <c r="H159" s="68"/>
      <c r="I159" s="67"/>
      <c r="J159" s="69"/>
      <c r="K159" s="70"/>
      <c r="L159" s="73"/>
      <c r="M159" s="72">
        <f>ROUNDDOWN(D159*F159,)</f>
        <v>0</v>
      </c>
      <c r="N159" s="49">
        <f t="shared" si="3"/>
        <v>0</v>
      </c>
    </row>
    <row r="160" spans="1:14" ht="21.75" customHeight="1">
      <c r="A160" s="400">
        <f>IF('6-3표준조사 4'!R229="모두베기",1,)</f>
        <v>1</v>
      </c>
      <c r="B160" s="1955"/>
      <c r="C160" s="76" t="s">
        <v>767</v>
      </c>
      <c r="D160" s="77">
        <f>D158</f>
        <v>0</v>
      </c>
      <c r="E160" s="78" t="s">
        <v>547</v>
      </c>
      <c r="F160" s="79">
        <v>8.3999999999999995E-3</v>
      </c>
      <c r="G160" s="78" t="s">
        <v>548</v>
      </c>
      <c r="H160" s="80"/>
      <c r="I160" s="78"/>
      <c r="J160" s="81">
        <f>'7-1 단가조사'!L14</f>
        <v>610000</v>
      </c>
      <c r="K160" s="82" t="s">
        <v>544</v>
      </c>
      <c r="L160" s="83"/>
      <c r="M160" s="84">
        <f>ROUNDDOWN(D160*F160*J160,)</f>
        <v>0</v>
      </c>
      <c r="N160" s="49">
        <f t="shared" si="3"/>
        <v>0</v>
      </c>
    </row>
    <row r="161" spans="1:14" ht="21.75" hidden="1" customHeight="1">
      <c r="A161" s="400">
        <f>IF('6-3표준조사 4'!R229="맹아제거",1,)</f>
        <v>0</v>
      </c>
      <c r="B161" s="1955"/>
      <c r="C161" s="57" t="s">
        <v>550</v>
      </c>
      <c r="D161" s="60"/>
      <c r="E161" s="59"/>
      <c r="F161" s="60"/>
      <c r="G161" s="59"/>
      <c r="H161" s="60"/>
      <c r="I161" s="59"/>
      <c r="J161" s="61"/>
      <c r="K161" s="62"/>
      <c r="L161" s="102"/>
      <c r="M161" s="64">
        <f>M162</f>
        <v>0</v>
      </c>
      <c r="N161" s="49">
        <f t="shared" si="3"/>
        <v>0</v>
      </c>
    </row>
    <row r="162" spans="1:14" ht="21.75" hidden="1" customHeight="1">
      <c r="A162" s="400">
        <f>IF('6-3표준조사 4'!R229="맹아제거",1,)</f>
        <v>0</v>
      </c>
      <c r="B162" s="1955"/>
      <c r="C162" s="65" t="s">
        <v>760</v>
      </c>
      <c r="D162" s="103"/>
      <c r="E162" s="67"/>
      <c r="F162" s="68"/>
      <c r="G162" s="67"/>
      <c r="H162" s="68"/>
      <c r="I162" s="67"/>
      <c r="J162" s="69"/>
      <c r="K162" s="70"/>
      <c r="L162" s="71">
        <f>M180/100</f>
        <v>0</v>
      </c>
      <c r="M162" s="72">
        <f>ROUNDDOWN((H163*J163)+(H163*J163*L162),)</f>
        <v>0</v>
      </c>
      <c r="N162" s="49">
        <f t="shared" si="3"/>
        <v>0</v>
      </c>
    </row>
    <row r="163" spans="1:14" ht="21.75" hidden="1" customHeight="1">
      <c r="A163" s="400">
        <f>IF('6-3표준조사 4'!R229="맹아제거",1,)</f>
        <v>0</v>
      </c>
      <c r="B163" s="1955"/>
      <c r="C163" s="65" t="s">
        <v>768</v>
      </c>
      <c r="D163" s="103">
        <v>0</v>
      </c>
      <c r="E163" s="67" t="s">
        <v>510</v>
      </c>
      <c r="F163" s="68">
        <v>0.2</v>
      </c>
      <c r="G163" s="67" t="s">
        <v>511</v>
      </c>
      <c r="H163" s="68">
        <f>ROUND(D163/100*F163,2)</f>
        <v>0</v>
      </c>
      <c r="I163" s="67" t="s">
        <v>509</v>
      </c>
      <c r="J163" s="69">
        <f>'7-1 단가조사'!L7</f>
        <v>172068</v>
      </c>
      <c r="K163" s="70" t="s">
        <v>539</v>
      </c>
      <c r="L163" s="71">
        <f>M180/100</f>
        <v>0</v>
      </c>
      <c r="M163" s="72"/>
      <c r="N163" s="49">
        <f t="shared" si="3"/>
        <v>0</v>
      </c>
    </row>
    <row r="164" spans="1:14" ht="21.75" hidden="1" customHeight="1">
      <c r="A164" s="400">
        <f>IF(H137&gt;0,1,)</f>
        <v>0</v>
      </c>
      <c r="B164" s="1954" t="s">
        <v>514</v>
      </c>
      <c r="C164" s="57" t="s">
        <v>551</v>
      </c>
      <c r="D164" s="60"/>
      <c r="E164" s="59"/>
      <c r="F164" s="60"/>
      <c r="G164" s="59"/>
      <c r="H164" s="60"/>
      <c r="I164" s="59"/>
      <c r="J164" s="61"/>
      <c r="K164" s="62"/>
      <c r="L164" s="63"/>
      <c r="M164" s="64">
        <f>SUM(M165,M167,M168)</f>
        <v>240895</v>
      </c>
      <c r="N164" s="49">
        <f t="shared" si="3"/>
        <v>0</v>
      </c>
    </row>
    <row r="165" spans="1:14" ht="21.75" hidden="1" customHeight="1">
      <c r="A165" s="400">
        <f>IF(H137&gt;0,1,)</f>
        <v>0</v>
      </c>
      <c r="B165" s="1956"/>
      <c r="C165" s="65" t="s">
        <v>769</v>
      </c>
      <c r="D165" s="68"/>
      <c r="E165" s="67"/>
      <c r="F165" s="68"/>
      <c r="G165" s="67"/>
      <c r="H165" s="68"/>
      <c r="I165" s="67"/>
      <c r="J165" s="69"/>
      <c r="K165" s="70"/>
      <c r="L165" s="73"/>
      <c r="M165" s="72">
        <f>M166</f>
        <v>240895</v>
      </c>
      <c r="N165" s="49">
        <f t="shared" si="3"/>
        <v>0</v>
      </c>
    </row>
    <row r="166" spans="1:14" ht="21.75" hidden="1" customHeight="1">
      <c r="A166" s="400">
        <f>IF(H137&gt;0,1,)</f>
        <v>0</v>
      </c>
      <c r="B166" s="1956"/>
      <c r="C166" s="65" t="s">
        <v>770</v>
      </c>
      <c r="D166" s="68"/>
      <c r="E166" s="67"/>
      <c r="F166" s="68"/>
      <c r="G166" s="67"/>
      <c r="H166" s="68"/>
      <c r="I166" s="67"/>
      <c r="J166" s="69"/>
      <c r="K166" s="70"/>
      <c r="L166" s="73"/>
      <c r="M166" s="72">
        <f>M141+M144+M152+M162</f>
        <v>240895</v>
      </c>
      <c r="N166" s="49">
        <f t="shared" si="3"/>
        <v>0</v>
      </c>
    </row>
    <row r="167" spans="1:14" ht="21.75" hidden="1" customHeight="1">
      <c r="A167" s="400">
        <f>IF(H137&gt;0,1,)</f>
        <v>0</v>
      </c>
      <c r="B167" s="1956"/>
      <c r="C167" s="65" t="s">
        <v>771</v>
      </c>
      <c r="D167" s="68"/>
      <c r="E167" s="67"/>
      <c r="F167" s="68"/>
      <c r="G167" s="67"/>
      <c r="H167" s="68"/>
      <c r="I167" s="67"/>
      <c r="J167" s="69"/>
      <c r="K167" s="70"/>
      <c r="L167" s="73"/>
      <c r="M167" s="72">
        <f>M147+M157</f>
        <v>0</v>
      </c>
      <c r="N167" s="49">
        <f t="shared" si="3"/>
        <v>0</v>
      </c>
    </row>
    <row r="168" spans="1:14" ht="21.75" hidden="1" customHeight="1" thickBot="1">
      <c r="A168" s="400">
        <f>IF(H137&gt;0,1,)</f>
        <v>0</v>
      </c>
      <c r="B168" s="1957"/>
      <c r="C168" s="76" t="s">
        <v>772</v>
      </c>
      <c r="D168" s="85"/>
      <c r="E168" s="86"/>
      <c r="F168" s="85"/>
      <c r="G168" s="86"/>
      <c r="H168" s="85"/>
      <c r="I168" s="86"/>
      <c r="J168" s="87"/>
      <c r="K168" s="88"/>
      <c r="L168" s="89"/>
      <c r="M168" s="90">
        <f>M150+M160</f>
        <v>0</v>
      </c>
      <c r="N168" s="49">
        <f t="shared" si="3"/>
        <v>0</v>
      </c>
    </row>
    <row r="169" spans="1:14" ht="21.75" hidden="1" customHeight="1">
      <c r="A169" s="400">
        <f>IF(H137&gt;0,1,)</f>
        <v>0</v>
      </c>
      <c r="B169" s="1958" t="s">
        <v>515</v>
      </c>
      <c r="C169" s="1958"/>
      <c r="D169" s="1958"/>
      <c r="E169" s="1958"/>
      <c r="F169" s="1958"/>
      <c r="G169" s="1958"/>
      <c r="H169" s="1958"/>
      <c r="I169" s="1958"/>
      <c r="J169" s="1958"/>
      <c r="K169" s="1958"/>
      <c r="L169" s="1958"/>
      <c r="M169" s="1958"/>
      <c r="N169" s="49">
        <f t="shared" si="3"/>
        <v>0</v>
      </c>
    </row>
    <row r="170" spans="1:14" ht="21.75" hidden="1" customHeight="1">
      <c r="A170" s="400">
        <f>IF(H137&gt;0,1,)</f>
        <v>0</v>
      </c>
      <c r="B170" s="1959" t="s">
        <v>516</v>
      </c>
      <c r="C170" s="1959"/>
      <c r="D170" s="1959"/>
      <c r="E170" s="1959"/>
      <c r="F170" s="1959"/>
      <c r="G170" s="1959"/>
      <c r="H170" s="1959"/>
      <c r="I170" s="1959"/>
      <c r="J170" s="1959"/>
      <c r="K170" s="1959"/>
      <c r="L170" s="1959"/>
      <c r="M170" s="1959"/>
      <c r="N170" s="49">
        <f t="shared" si="3"/>
        <v>0</v>
      </c>
    </row>
    <row r="171" spans="1:14" ht="21.75" hidden="1" customHeight="1">
      <c r="A171" s="400">
        <f>IF(H137&gt;0,1,)</f>
        <v>0</v>
      </c>
      <c r="B171" s="91" t="s">
        <v>517</v>
      </c>
      <c r="C171" s="92" t="s">
        <v>1025</v>
      </c>
      <c r="D171" s="93">
        <f>'6-3표준조사 4'!Q235</f>
        <v>1900</v>
      </c>
      <c r="E171" s="91" t="s">
        <v>510</v>
      </c>
      <c r="F171" s="633"/>
      <c r="G171" s="91"/>
      <c r="H171" s="94"/>
      <c r="I171" s="95"/>
      <c r="J171" s="95"/>
      <c r="K171" s="95"/>
      <c r="L171" s="96"/>
      <c r="M171" s="95"/>
      <c r="N171" s="49">
        <f t="shared" si="3"/>
        <v>0</v>
      </c>
    </row>
    <row r="172" spans="1:14" ht="21.75" hidden="1" customHeight="1">
      <c r="B172" s="91" t="s">
        <v>518</v>
      </c>
      <c r="C172" s="92" t="s">
        <v>759</v>
      </c>
      <c r="D172" s="1960">
        <f>'6-3표준조사 4'!S235</f>
        <v>0</v>
      </c>
      <c r="E172" s="1960"/>
      <c r="F172" s="633"/>
      <c r="G172" s="91"/>
      <c r="H172" s="94"/>
      <c r="I172" s="95"/>
      <c r="J172" s="95"/>
      <c r="K172" s="95"/>
      <c r="L172" s="96"/>
      <c r="M172" s="95"/>
      <c r="N172" s="49">
        <f t="shared" si="3"/>
        <v>0</v>
      </c>
    </row>
    <row r="173" spans="1:14" ht="21.75" hidden="1" customHeight="1">
      <c r="B173" s="91" t="s">
        <v>517</v>
      </c>
      <c r="C173" s="92" t="s">
        <v>962</v>
      </c>
      <c r="D173" s="1968">
        <f>'6-3표준조사 4'!R231</f>
        <v>0</v>
      </c>
      <c r="E173" s="1968"/>
      <c r="F173" s="97"/>
      <c r="G173" s="97"/>
      <c r="H173" s="94"/>
      <c r="I173" s="95"/>
      <c r="J173" s="95"/>
      <c r="K173" s="95"/>
      <c r="L173" s="96"/>
      <c r="M173" s="95"/>
      <c r="N173" s="49">
        <f t="shared" si="3"/>
        <v>0</v>
      </c>
    </row>
    <row r="174" spans="1:14" ht="21.75" hidden="1" customHeight="1">
      <c r="A174" s="400">
        <f>IF(H137&gt;0,1,)</f>
        <v>0</v>
      </c>
      <c r="B174" s="1959" t="s">
        <v>773</v>
      </c>
      <c r="C174" s="1959"/>
      <c r="D174" s="1959"/>
      <c r="E174" s="1959"/>
      <c r="F174" s="1959"/>
      <c r="G174" s="1959"/>
      <c r="H174" s="1959"/>
      <c r="I174" s="1959"/>
      <c r="J174" s="1959"/>
      <c r="K174" s="1959"/>
      <c r="L174" s="1959"/>
      <c r="M174" s="1959"/>
      <c r="N174" s="49">
        <f t="shared" si="3"/>
        <v>0</v>
      </c>
    </row>
    <row r="175" spans="1:14" ht="21.75" hidden="1" customHeight="1">
      <c r="A175" s="400">
        <f>IF(H137&gt;0,1,)</f>
        <v>0</v>
      </c>
      <c r="B175" s="1969" t="s">
        <v>501</v>
      </c>
      <c r="C175" s="1969"/>
      <c r="D175" s="1970" t="s">
        <v>805</v>
      </c>
      <c r="E175" s="1970"/>
      <c r="F175" s="1970"/>
      <c r="G175" s="1970"/>
      <c r="H175" s="1970"/>
      <c r="I175" s="1971" t="s">
        <v>806</v>
      </c>
      <c r="J175" s="1971"/>
      <c r="K175" s="1971"/>
      <c r="L175" s="1971"/>
      <c r="M175" s="1971"/>
      <c r="N175" s="49">
        <f t="shared" si="3"/>
        <v>0</v>
      </c>
    </row>
    <row r="176" spans="1:14" ht="21.75" hidden="1" customHeight="1">
      <c r="A176" s="400">
        <f>IF(H137&gt;0,1,)</f>
        <v>0</v>
      </c>
      <c r="B176" s="1969"/>
      <c r="C176" s="1969"/>
      <c r="D176" s="1970"/>
      <c r="E176" s="1970"/>
      <c r="F176" s="1970"/>
      <c r="G176" s="1970"/>
      <c r="H176" s="1970"/>
      <c r="I176" s="98" t="s">
        <v>807</v>
      </c>
      <c r="J176" s="632" t="s">
        <v>494</v>
      </c>
      <c r="K176" s="632" t="s">
        <v>495</v>
      </c>
      <c r="L176" s="99" t="s">
        <v>496</v>
      </c>
      <c r="M176" s="632" t="s">
        <v>794</v>
      </c>
      <c r="N176" s="49">
        <f t="shared" si="3"/>
        <v>0</v>
      </c>
    </row>
    <row r="177" spans="1:14" ht="21.75" hidden="1" customHeight="1">
      <c r="A177" s="400">
        <f>IF(H137&gt;0,1,)</f>
        <v>0</v>
      </c>
      <c r="B177" s="1950" t="s">
        <v>531</v>
      </c>
      <c r="C177" s="1950"/>
      <c r="D177" s="1951" t="str">
        <f>'6-3표준조사 4'!P231</f>
        <v>중 (15˚ ~ 30˚)</v>
      </c>
      <c r="E177" s="1951"/>
      <c r="F177" s="1951"/>
      <c r="G177" s="1951"/>
      <c r="H177" s="1951"/>
      <c r="I177" s="634"/>
      <c r="J177" s="634" t="str">
        <f>IF(A140=0,"",IF(D177="완 (15˚ 이하)",0,IF(D177="중 (15˚ ~ 30˚)",5,IF(D177="급 (30˚ 초과)",10))))</f>
        <v/>
      </c>
      <c r="K177" s="634" t="str">
        <f>IF(A143=0,"",IF(D177="완 (15˚ 이하)",0,IF(D177="중 (15˚ ~ 30˚)",5,IF(D177="급 (30˚ 초과)",10))))</f>
        <v/>
      </c>
      <c r="L177" s="634">
        <f>IF(A151=0,"",IF(D177="완 (15˚ 이하)",0,IF(D177="중 (15˚ ~ 30˚)",5,IF(D177="급 (30˚ 초과)",10))))</f>
        <v>5</v>
      </c>
      <c r="M177" s="634" t="str">
        <f>IF(A161=0,"",IF(D177="완 (15˚ 이하)",0,IF(D177="중 (15˚ ~ 30˚)",5,IF(D177="급 (30˚ 초과)",10))))</f>
        <v/>
      </c>
      <c r="N177" s="49">
        <f t="shared" si="3"/>
        <v>0</v>
      </c>
    </row>
    <row r="178" spans="1:14" ht="21.75" hidden="1" customHeight="1">
      <c r="A178" s="400">
        <f>IF(H137&gt;0,1,)</f>
        <v>0</v>
      </c>
      <c r="B178" s="1972" t="s">
        <v>520</v>
      </c>
      <c r="C178" s="1972"/>
      <c r="D178" s="1951">
        <f>'6-3표준조사 4'!R231</f>
        <v>0</v>
      </c>
      <c r="E178" s="1951"/>
      <c r="F178" s="1951"/>
      <c r="G178" s="1951"/>
      <c r="H178" s="1951"/>
      <c r="I178" s="634"/>
      <c r="J178" s="634"/>
      <c r="K178" s="634" t="str">
        <f>IF(A143=0,"",IF(D178="당해 년도",0,IF(D178="2년차",5,IF(D178="3년차 이상",10))))</f>
        <v/>
      </c>
      <c r="L178" s="634"/>
      <c r="M178" s="634"/>
      <c r="N178" s="49">
        <f t="shared" si="3"/>
        <v>0</v>
      </c>
    </row>
    <row r="179" spans="1:14" ht="21.75" hidden="1" customHeight="1">
      <c r="A179" s="400">
        <f>IF(H137&gt;0,1,)</f>
        <v>0</v>
      </c>
      <c r="B179" s="1950" t="s">
        <v>519</v>
      </c>
      <c r="C179" s="1950"/>
      <c r="D179" s="1951" t="str">
        <f>'6-3표준조사 4'!Q231</f>
        <v>개소당5ha이상</v>
      </c>
      <c r="E179" s="1951"/>
      <c r="F179" s="1951"/>
      <c r="G179" s="1951"/>
      <c r="H179" s="1951"/>
      <c r="I179" s="1409"/>
      <c r="J179" s="1409" t="str">
        <f>IF(A140=0,"",IF(D179="개소당3ha이상",0,IF(D179="개소당1~3ha미만 ",5,IF(D179="개소당1ha미만",10))))</f>
        <v/>
      </c>
      <c r="K179" s="1409" t="str">
        <f>IF(A143=0,"",IF(D179="개소당3ha이상",0,IF(D179="개소당1~3ha미만 ",5,IF(D179="개소당1ha미만",10))))</f>
        <v/>
      </c>
      <c r="L179" s="1409" t="b">
        <f>IF(A151=0,"",IF(D179="개소당3ha이상",0,IF(D179="개소당1~3ha미만 ",5,IF(D179="개소당1ha미만",10))))</f>
        <v>0</v>
      </c>
      <c r="M179" s="1409" t="str">
        <f>IF(A161=0,"",IF(D179="개소당3ha이상",0,IF(D179="개소당1~3ha미만 ",5,IF(D179="개소당1ha미만",10))))</f>
        <v/>
      </c>
      <c r="N179" s="49">
        <f t="shared" si="3"/>
        <v>0</v>
      </c>
    </row>
    <row r="180" spans="1:14" ht="21.75" hidden="1" customHeight="1">
      <c r="A180" s="400">
        <f>IF(H137&gt;0,1,)</f>
        <v>0</v>
      </c>
      <c r="B180" s="1950" t="s">
        <v>514</v>
      </c>
      <c r="C180" s="1950"/>
      <c r="D180" s="1951"/>
      <c r="E180" s="1951"/>
      <c r="F180" s="1951"/>
      <c r="G180" s="1951"/>
      <c r="H180" s="1951"/>
      <c r="I180" s="634">
        <f>SUM(I177:I179)</f>
        <v>0</v>
      </c>
      <c r="J180" s="634">
        <f>SUM(J177:J179)</f>
        <v>0</v>
      </c>
      <c r="K180" s="634">
        <f>SUM(K177:K179)</f>
        <v>0</v>
      </c>
      <c r="L180" s="634">
        <f>SUM(L177:L179)</f>
        <v>5</v>
      </c>
      <c r="M180" s="634">
        <f>SUM(M177:M179)</f>
        <v>0</v>
      </c>
      <c r="N180" s="49">
        <f t="shared" si="3"/>
        <v>0</v>
      </c>
    </row>
    <row r="181" spans="1:14" ht="35.1" hidden="1" customHeight="1" thickBot="1">
      <c r="A181" s="400">
        <f>IF(H182&gt;0,1,)</f>
        <v>0</v>
      </c>
      <c r="B181" s="1943" t="s">
        <v>758</v>
      </c>
      <c r="C181" s="1943"/>
      <c r="D181" s="1943"/>
      <c r="E181" s="1943"/>
      <c r="F181" s="1943"/>
      <c r="G181" s="1943"/>
      <c r="H181" s="1943"/>
      <c r="I181" s="1943"/>
      <c r="J181" s="1943"/>
      <c r="K181" s="1943"/>
      <c r="L181" s="1943"/>
      <c r="M181" s="1943"/>
      <c r="N181" s="49">
        <f>IF(H$182&gt;0,5,)</f>
        <v>0</v>
      </c>
    </row>
    <row r="182" spans="1:14" ht="24.95" hidden="1" customHeight="1">
      <c r="A182" s="400">
        <f>IF(H182&gt;0,1,)</f>
        <v>0</v>
      </c>
      <c r="B182" s="1944" t="s">
        <v>774</v>
      </c>
      <c r="C182" s="1945"/>
      <c r="D182" s="1946" t="str">
        <f>CONCATENATE('6-3표준조사 4'!K304,"임반")</f>
        <v>62-0임반</v>
      </c>
      <c r="E182" s="1946"/>
      <c r="F182" s="1946" t="str">
        <f>CONCATENATE('6-3표준조사 4'!L304,"소반")</f>
        <v>24-0소반</v>
      </c>
      <c r="G182" s="1946"/>
      <c r="H182" s="1947">
        <f>'6-3표준조사 4'!Q304</f>
        <v>0</v>
      </c>
      <c r="I182" s="1947"/>
      <c r="J182" s="50"/>
      <c r="K182" s="51" t="s">
        <v>500</v>
      </c>
      <c r="L182" s="1948" t="str">
        <f>+'6-3표준조사 4'!R304</f>
        <v>모두베기</v>
      </c>
      <c r="M182" s="1949"/>
      <c r="N182" s="49">
        <f t="shared" ref="N182:N225" si="4">IF(H$182&gt;0,5,)</f>
        <v>0</v>
      </c>
    </row>
    <row r="183" spans="1:14" ht="21.75" hidden="1" customHeight="1">
      <c r="A183" s="400">
        <f>IF(H182&gt;0,1,)</f>
        <v>0</v>
      </c>
      <c r="B183" s="1961" t="s">
        <v>501</v>
      </c>
      <c r="C183" s="1962"/>
      <c r="D183" s="1963" t="s">
        <v>502</v>
      </c>
      <c r="E183" s="1962"/>
      <c r="F183" s="1964" t="s">
        <v>503</v>
      </c>
      <c r="G183" s="1965"/>
      <c r="H183" s="1964" t="s">
        <v>504</v>
      </c>
      <c r="I183" s="1965"/>
      <c r="J183" s="1963" t="s">
        <v>505</v>
      </c>
      <c r="K183" s="1962"/>
      <c r="L183" s="1966" t="s">
        <v>775</v>
      </c>
      <c r="M183" s="1952"/>
      <c r="N183" s="49">
        <f t="shared" si="4"/>
        <v>0</v>
      </c>
    </row>
    <row r="184" spans="1:14" ht="21.75" hidden="1" customHeight="1">
      <c r="A184" s="400">
        <f>IF(H182&gt;0,1,)</f>
        <v>0</v>
      </c>
      <c r="B184" s="52"/>
      <c r="C184" s="53" t="s">
        <v>506</v>
      </c>
      <c r="D184" s="54"/>
      <c r="E184" s="55" t="s">
        <v>507</v>
      </c>
      <c r="F184" s="54"/>
      <c r="G184" s="55" t="s">
        <v>507</v>
      </c>
      <c r="H184" s="54"/>
      <c r="I184" s="55" t="s">
        <v>507</v>
      </c>
      <c r="J184" s="56"/>
      <c r="K184" s="55" t="s">
        <v>508</v>
      </c>
      <c r="L184" s="1967"/>
      <c r="M184" s="1953"/>
      <c r="N184" s="49">
        <f t="shared" si="4"/>
        <v>0</v>
      </c>
    </row>
    <row r="185" spans="1:14" ht="21.75" hidden="1" customHeight="1">
      <c r="A185" s="400">
        <f>IF('6-3표준조사 4'!R304="둘레베기",1,)</f>
        <v>0</v>
      </c>
      <c r="B185" s="1954" t="s">
        <v>506</v>
      </c>
      <c r="C185" s="57" t="s">
        <v>538</v>
      </c>
      <c r="D185" s="60"/>
      <c r="E185" s="59"/>
      <c r="F185" s="60"/>
      <c r="G185" s="59"/>
      <c r="H185" s="60"/>
      <c r="I185" s="59"/>
      <c r="J185" s="61"/>
      <c r="K185" s="62"/>
      <c r="L185" s="102"/>
      <c r="M185" s="64">
        <f>M186</f>
        <v>0</v>
      </c>
      <c r="N185" s="49">
        <f t="shared" si="4"/>
        <v>0</v>
      </c>
    </row>
    <row r="186" spans="1:14" ht="21.75" hidden="1" customHeight="1">
      <c r="A186" s="400">
        <f>IF('6-3표준조사 4'!R304="둘레베기",1,)</f>
        <v>0</v>
      </c>
      <c r="B186" s="1955"/>
      <c r="C186" s="65" t="s">
        <v>760</v>
      </c>
      <c r="D186" s="103"/>
      <c r="E186" s="67"/>
      <c r="F186" s="68"/>
      <c r="G186" s="67"/>
      <c r="H186" s="68"/>
      <c r="I186" s="67"/>
      <c r="J186" s="69"/>
      <c r="K186" s="70"/>
      <c r="L186" s="71">
        <f>J225/100</f>
        <v>0</v>
      </c>
      <c r="M186" s="72">
        <f>ROUNDDOWN((H187*J187)+(H187*J187*L186),)</f>
        <v>0</v>
      </c>
      <c r="N186" s="49">
        <f t="shared" si="4"/>
        <v>0</v>
      </c>
    </row>
    <row r="187" spans="1:14" ht="21.75" hidden="1" customHeight="1">
      <c r="A187" s="400">
        <f>IF('6-3표준조사 4'!R304="둘레베기",1,)</f>
        <v>0</v>
      </c>
      <c r="B187" s="1955"/>
      <c r="C187" s="65" t="s">
        <v>761</v>
      </c>
      <c r="D187" s="103">
        <f>IF(A187&gt;0,D216,)</f>
        <v>0</v>
      </c>
      <c r="E187" s="67" t="s">
        <v>510</v>
      </c>
      <c r="F187" s="68">
        <v>0.18</v>
      </c>
      <c r="G187" s="67" t="s">
        <v>511</v>
      </c>
      <c r="H187" s="68">
        <f>ROUND(D187/100*F187,2)</f>
        <v>0</v>
      </c>
      <c r="I187" s="67" t="s">
        <v>509</v>
      </c>
      <c r="J187" s="69">
        <f>'7-1 단가조사'!L7</f>
        <v>172068</v>
      </c>
      <c r="K187" s="70" t="s">
        <v>539</v>
      </c>
      <c r="L187" s="71"/>
      <c r="M187" s="72"/>
      <c r="N187" s="49">
        <f t="shared" si="4"/>
        <v>0</v>
      </c>
    </row>
    <row r="188" spans="1:14" ht="21.75" hidden="1" customHeight="1">
      <c r="A188" s="400">
        <f>IF('6-3표준조사 4'!R304="줄베기",1,)</f>
        <v>0</v>
      </c>
      <c r="B188" s="1955"/>
      <c r="C188" s="57" t="s">
        <v>540</v>
      </c>
      <c r="D188" s="60"/>
      <c r="E188" s="59"/>
      <c r="F188" s="60"/>
      <c r="G188" s="59"/>
      <c r="H188" s="60"/>
      <c r="I188" s="59"/>
      <c r="J188" s="61"/>
      <c r="K188" s="62"/>
      <c r="L188" s="104"/>
      <c r="M188" s="64">
        <f>SUM(M189+M192+M195)</f>
        <v>0</v>
      </c>
      <c r="N188" s="49">
        <f t="shared" si="4"/>
        <v>0</v>
      </c>
    </row>
    <row r="189" spans="1:14" ht="21.75" hidden="1" customHeight="1">
      <c r="A189" s="400">
        <f>IF('6-3표준조사 4'!R304="줄베기",1,)</f>
        <v>0</v>
      </c>
      <c r="B189" s="1955"/>
      <c r="C189" s="65" t="s">
        <v>760</v>
      </c>
      <c r="D189" s="66"/>
      <c r="E189" s="67"/>
      <c r="F189" s="68"/>
      <c r="G189" s="67"/>
      <c r="H189" s="68"/>
      <c r="I189" s="67"/>
      <c r="J189" s="69"/>
      <c r="K189" s="70"/>
      <c r="L189" s="71">
        <f>K225/100</f>
        <v>0</v>
      </c>
      <c r="M189" s="72">
        <f>ROUNDDOWN((M190+M191)+((M190+M191)*L189),0)</f>
        <v>0</v>
      </c>
      <c r="N189" s="49">
        <f t="shared" si="4"/>
        <v>0</v>
      </c>
    </row>
    <row r="190" spans="1:14" ht="21.75" hidden="1" customHeight="1">
      <c r="A190" s="400">
        <f>IF('6-3표준조사 4'!R304="줄베기",1,)</f>
        <v>0</v>
      </c>
      <c r="B190" s="1955"/>
      <c r="C190" s="65" t="s">
        <v>762</v>
      </c>
      <c r="D190" s="66">
        <f>IF(A190&gt;0,D216,)</f>
        <v>0</v>
      </c>
      <c r="E190" s="67" t="s">
        <v>510</v>
      </c>
      <c r="F190" s="68">
        <v>7.0000000000000007E-2</v>
      </c>
      <c r="G190" s="67" t="s">
        <v>511</v>
      </c>
      <c r="H190" s="68">
        <f>ROUND(D190/100*F190,2)</f>
        <v>0</v>
      </c>
      <c r="I190" s="67" t="s">
        <v>509</v>
      </c>
      <c r="J190" s="69">
        <f>'7-1 단가조사'!L7</f>
        <v>172068</v>
      </c>
      <c r="K190" s="70" t="s">
        <v>539</v>
      </c>
      <c r="L190" s="71"/>
      <c r="M190" s="72">
        <f>ROUNDDOWN(H190*J190,)</f>
        <v>0</v>
      </c>
      <c r="N190" s="49">
        <f t="shared" si="4"/>
        <v>0</v>
      </c>
    </row>
    <row r="191" spans="1:14" ht="21.75" hidden="1" customHeight="1">
      <c r="A191" s="400">
        <f>IF('6-3표준조사 4'!R304="줄베기",1,)</f>
        <v>0</v>
      </c>
      <c r="B191" s="1955"/>
      <c r="C191" s="65" t="s">
        <v>763</v>
      </c>
      <c r="D191" s="75">
        <f>IF(A191&gt;0,1,)</f>
        <v>0</v>
      </c>
      <c r="E191" s="67" t="s">
        <v>406</v>
      </c>
      <c r="F191" s="68">
        <f>IF(D216&lt;=1500,$Q$8,IF(D216&gt;2999,$Q$10,$Q$9))</f>
        <v>1.5</v>
      </c>
      <c r="G191" s="67" t="s">
        <v>541</v>
      </c>
      <c r="H191" s="68">
        <f>ROUND(D191*F191,2)</f>
        <v>0</v>
      </c>
      <c r="I191" s="67" t="s">
        <v>509</v>
      </c>
      <c r="J191" s="69">
        <f>'7-1 단가조사'!L6</f>
        <v>226112</v>
      </c>
      <c r="K191" s="70" t="s">
        <v>542</v>
      </c>
      <c r="L191" s="71"/>
      <c r="M191" s="72">
        <f>ROUNDDOWN(H191*J191,)</f>
        <v>0</v>
      </c>
      <c r="N191" s="49">
        <f t="shared" si="4"/>
        <v>0</v>
      </c>
    </row>
    <row r="192" spans="1:14" ht="21.75" hidden="1" customHeight="1">
      <c r="A192" s="400">
        <f>IF('6-3표준조사 4'!R304="줄베기",1,)</f>
        <v>0</v>
      </c>
      <c r="B192" s="1955"/>
      <c r="C192" s="65" t="s">
        <v>764</v>
      </c>
      <c r="D192" s="66"/>
      <c r="E192" s="67"/>
      <c r="F192" s="68"/>
      <c r="G192" s="67"/>
      <c r="H192" s="68"/>
      <c r="I192" s="67"/>
      <c r="J192" s="69"/>
      <c r="K192" s="70"/>
      <c r="L192" s="73"/>
      <c r="M192" s="72">
        <f>M193+M194</f>
        <v>0</v>
      </c>
      <c r="N192" s="49">
        <f t="shared" si="4"/>
        <v>0</v>
      </c>
    </row>
    <row r="193" spans="1:14" ht="21.75" hidden="1" customHeight="1">
      <c r="A193" s="400">
        <f>IF('6-3표준조사 4'!R304="줄베기",1,)</f>
        <v>0</v>
      </c>
      <c r="B193" s="1955"/>
      <c r="C193" s="65" t="s">
        <v>765</v>
      </c>
      <c r="D193" s="75">
        <f>H191</f>
        <v>0</v>
      </c>
      <c r="E193" s="67" t="s">
        <v>541</v>
      </c>
      <c r="F193" s="68">
        <v>5</v>
      </c>
      <c r="G193" s="67" t="s">
        <v>512</v>
      </c>
      <c r="H193" s="68">
        <f>ROUND(D193*F193,2)</f>
        <v>0</v>
      </c>
      <c r="I193" s="67" t="s">
        <v>513</v>
      </c>
      <c r="J193" s="69">
        <f>'7-1 단가조사'!L11</f>
        <v>1720</v>
      </c>
      <c r="K193" s="70" t="s">
        <v>543</v>
      </c>
      <c r="L193" s="73"/>
      <c r="M193" s="72">
        <f>ROUNDDOWN(H193*J193,)</f>
        <v>0</v>
      </c>
      <c r="N193" s="49">
        <f t="shared" si="4"/>
        <v>0</v>
      </c>
    </row>
    <row r="194" spans="1:14" ht="21.75" hidden="1" customHeight="1">
      <c r="A194" s="400">
        <f>IF('6-3표준조사 4'!R304="줄베기",1,)</f>
        <v>0</v>
      </c>
      <c r="B194" s="1955"/>
      <c r="C194" s="65" t="s">
        <v>766</v>
      </c>
      <c r="D194" s="66">
        <f>M193</f>
        <v>0</v>
      </c>
      <c r="E194" s="67" t="s">
        <v>545</v>
      </c>
      <c r="F194" s="68">
        <v>0.1</v>
      </c>
      <c r="G194" s="67" t="s">
        <v>546</v>
      </c>
      <c r="H194" s="68"/>
      <c r="I194" s="67"/>
      <c r="J194" s="69"/>
      <c r="K194" s="70"/>
      <c r="L194" s="73"/>
      <c r="M194" s="72">
        <f>ROUNDDOWN(D194*F194,)</f>
        <v>0</v>
      </c>
      <c r="N194" s="49">
        <f t="shared" si="4"/>
        <v>0</v>
      </c>
    </row>
    <row r="195" spans="1:14" ht="21.75" hidden="1" customHeight="1">
      <c r="A195" s="400">
        <f>IF('6-3표준조사 4'!R304="줄베기",1,)</f>
        <v>0</v>
      </c>
      <c r="B195" s="1955"/>
      <c r="C195" s="105" t="s">
        <v>767</v>
      </c>
      <c r="D195" s="106">
        <f>D193</f>
        <v>0</v>
      </c>
      <c r="E195" s="107" t="s">
        <v>547</v>
      </c>
      <c r="F195" s="108">
        <v>8.3999999999999995E-3</v>
      </c>
      <c r="G195" s="107" t="s">
        <v>548</v>
      </c>
      <c r="H195" s="109"/>
      <c r="I195" s="107"/>
      <c r="J195" s="110">
        <f>'7-1 단가조사'!L14</f>
        <v>610000</v>
      </c>
      <c r="K195" s="111" t="s">
        <v>544</v>
      </c>
      <c r="L195" s="112"/>
      <c r="M195" s="113">
        <f>ROUNDDOWN(D195*F195*J195,)</f>
        <v>0</v>
      </c>
      <c r="N195" s="49">
        <f t="shared" si="4"/>
        <v>0</v>
      </c>
    </row>
    <row r="196" spans="1:14" ht="21.75" customHeight="1">
      <c r="A196" s="400">
        <f>IF('6-3표준조사 4'!R304="모두베기",1,)</f>
        <v>1</v>
      </c>
      <c r="B196" s="1955"/>
      <c r="C196" s="57" t="s">
        <v>549</v>
      </c>
      <c r="D196" s="58"/>
      <c r="E196" s="59"/>
      <c r="F196" s="60"/>
      <c r="G196" s="59"/>
      <c r="H196" s="60"/>
      <c r="I196" s="59"/>
      <c r="J196" s="61"/>
      <c r="K196" s="62"/>
      <c r="L196" s="63"/>
      <c r="M196" s="64">
        <f>M197+M202+M205</f>
        <v>6882</v>
      </c>
      <c r="N196" s="49">
        <f t="shared" si="4"/>
        <v>0</v>
      </c>
    </row>
    <row r="197" spans="1:14" ht="21.75" customHeight="1">
      <c r="A197" s="400">
        <f>IF('6-3표준조사 4'!R304="모두베기",1,)</f>
        <v>1</v>
      </c>
      <c r="B197" s="1955"/>
      <c r="C197" s="65" t="s">
        <v>760</v>
      </c>
      <c r="D197" s="66"/>
      <c r="E197" s="67"/>
      <c r="F197" s="68"/>
      <c r="G197" s="67"/>
      <c r="H197" s="68"/>
      <c r="I197" s="67"/>
      <c r="J197" s="69"/>
      <c r="K197" s="70"/>
      <c r="L197" s="71">
        <f>L225/100</f>
        <v>0.05</v>
      </c>
      <c r="M197" s="72">
        <f>M198+M199+M200+M201</f>
        <v>6882</v>
      </c>
      <c r="N197" s="49">
        <f t="shared" si="4"/>
        <v>0</v>
      </c>
    </row>
    <row r="198" spans="1:14" ht="21.75" customHeight="1">
      <c r="A198" s="400">
        <f>IF('6-3표준조사 4'!R304="모두베기",1,)</f>
        <v>1</v>
      </c>
      <c r="B198" s="1955"/>
      <c r="C198" s="65" t="s">
        <v>762</v>
      </c>
      <c r="D198" s="66">
        <f>IF(A198&gt;0,D216,)</f>
        <v>50</v>
      </c>
      <c r="E198" s="67" t="s">
        <v>510</v>
      </c>
      <c r="F198" s="68">
        <v>7.0000000000000007E-2</v>
      </c>
      <c r="G198" s="67" t="s">
        <v>511</v>
      </c>
      <c r="H198" s="68">
        <f>ROUND(D198/100*F198,2)</f>
        <v>0.04</v>
      </c>
      <c r="I198" s="67" t="s">
        <v>509</v>
      </c>
      <c r="J198" s="69">
        <f>'7-1 단가조사'!L7</f>
        <v>172068</v>
      </c>
      <c r="K198" s="70" t="s">
        <v>539</v>
      </c>
      <c r="L198" s="73"/>
      <c r="M198" s="72">
        <f>ROUNDDOWN(ROUND((H198+(H198*(L197))),2)*J198,0)</f>
        <v>6882</v>
      </c>
      <c r="N198" s="49">
        <f t="shared" si="4"/>
        <v>0</v>
      </c>
    </row>
    <row r="199" spans="1:14" ht="21.75" customHeight="1">
      <c r="A199" s="400">
        <f>IF('6-3표준조사 4'!R304="모두베기",1,)</f>
        <v>1</v>
      </c>
      <c r="B199" s="1955"/>
      <c r="C199" s="74" t="s">
        <v>965</v>
      </c>
      <c r="D199" s="75">
        <f>IF(A199&gt;0,IF(D218="당해 년도",1,),)</f>
        <v>0</v>
      </c>
      <c r="E199" s="67" t="s">
        <v>406</v>
      </c>
      <c r="F199" s="68">
        <v>3.5</v>
      </c>
      <c r="G199" s="67" t="s">
        <v>541</v>
      </c>
      <c r="H199" s="68">
        <f>ROUND(D199*F199,2)</f>
        <v>0</v>
      </c>
      <c r="I199" s="67" t="s">
        <v>509</v>
      </c>
      <c r="J199" s="69">
        <f>'7-1 단가조사'!L6</f>
        <v>226112</v>
      </c>
      <c r="K199" s="70" t="s">
        <v>542</v>
      </c>
      <c r="L199" s="73"/>
      <c r="M199" s="72">
        <f>ROUNDDOWN(ROUND((H199+(H199*(L197))),2)*J199,0)</f>
        <v>0</v>
      </c>
      <c r="N199" s="49">
        <f t="shared" si="4"/>
        <v>0</v>
      </c>
    </row>
    <row r="200" spans="1:14" ht="21.75" customHeight="1">
      <c r="A200" s="400">
        <f>IF('6-3표준조사 4'!R304="모두베기",1,)</f>
        <v>1</v>
      </c>
      <c r="B200" s="1955"/>
      <c r="C200" s="74" t="s">
        <v>966</v>
      </c>
      <c r="D200" s="75">
        <f>IF(A200&gt;0,IF(D218="2년차",1,),)</f>
        <v>0</v>
      </c>
      <c r="E200" s="67" t="s">
        <v>406</v>
      </c>
      <c r="F200" s="68">
        <v>4</v>
      </c>
      <c r="G200" s="67" t="s">
        <v>541</v>
      </c>
      <c r="H200" s="68">
        <f>ROUND(D200*F200,2)</f>
        <v>0</v>
      </c>
      <c r="I200" s="67" t="s">
        <v>509</v>
      </c>
      <c r="J200" s="69">
        <f>'7-1 단가조사'!L6</f>
        <v>226112</v>
      </c>
      <c r="K200" s="70" t="s">
        <v>542</v>
      </c>
      <c r="L200" s="73"/>
      <c r="M200" s="72">
        <f>ROUNDDOWN(ROUND((H200+(H200*(L197))),2)*J200,0)</f>
        <v>0</v>
      </c>
      <c r="N200" s="49">
        <f t="shared" si="4"/>
        <v>0</v>
      </c>
    </row>
    <row r="201" spans="1:14" ht="21.75" customHeight="1">
      <c r="A201" s="400">
        <f>IF('6-3표준조사 4'!R304="모두베기",1,)</f>
        <v>1</v>
      </c>
      <c r="B201" s="1955"/>
      <c r="C201" s="74" t="s">
        <v>967</v>
      </c>
      <c r="D201" s="75">
        <f>IF(A201&gt;0,IF(D218="3년차 이상",1,),)</f>
        <v>0</v>
      </c>
      <c r="E201" s="67" t="s">
        <v>406</v>
      </c>
      <c r="F201" s="68">
        <v>5</v>
      </c>
      <c r="G201" s="67" t="s">
        <v>541</v>
      </c>
      <c r="H201" s="68">
        <f>ROUND(D201*F201,2)</f>
        <v>0</v>
      </c>
      <c r="I201" s="67" t="s">
        <v>509</v>
      </c>
      <c r="J201" s="69">
        <f>'7-1 단가조사'!L6</f>
        <v>226112</v>
      </c>
      <c r="K201" s="70" t="s">
        <v>542</v>
      </c>
      <c r="L201" s="73"/>
      <c r="M201" s="72">
        <f>ROUNDDOWN(ROUND((H201+(H201*(L197))),2)*J201,0)</f>
        <v>0</v>
      </c>
      <c r="N201" s="49">
        <f t="shared" si="4"/>
        <v>0</v>
      </c>
    </row>
    <row r="202" spans="1:14" ht="21.75" customHeight="1">
      <c r="A202" s="400">
        <f>IF('6-3표준조사 4'!R304="모두베기",1,)</f>
        <v>1</v>
      </c>
      <c r="B202" s="1955"/>
      <c r="C202" s="65" t="s">
        <v>764</v>
      </c>
      <c r="D202" s="66"/>
      <c r="E202" s="67"/>
      <c r="F202" s="68"/>
      <c r="G202" s="67"/>
      <c r="H202" s="68"/>
      <c r="I202" s="67"/>
      <c r="J202" s="69"/>
      <c r="K202" s="70"/>
      <c r="L202" s="73"/>
      <c r="M202" s="72">
        <f>M203+M204</f>
        <v>0</v>
      </c>
      <c r="N202" s="49">
        <f t="shared" si="4"/>
        <v>0</v>
      </c>
    </row>
    <row r="203" spans="1:14" ht="21.75" customHeight="1">
      <c r="A203" s="400">
        <f>IF('6-3표준조사 4'!R304="모두베기",1,)</f>
        <v>1</v>
      </c>
      <c r="B203" s="1955"/>
      <c r="C203" s="65" t="s">
        <v>765</v>
      </c>
      <c r="D203" s="75">
        <f>(H199+H200+H201)</f>
        <v>0</v>
      </c>
      <c r="E203" s="67" t="s">
        <v>541</v>
      </c>
      <c r="F203" s="68">
        <v>5</v>
      </c>
      <c r="G203" s="67" t="s">
        <v>512</v>
      </c>
      <c r="H203" s="68">
        <f>ROUND(D203*F203,2)</f>
        <v>0</v>
      </c>
      <c r="I203" s="67" t="s">
        <v>513</v>
      </c>
      <c r="J203" s="69">
        <f>'7-1 단가조사'!L11</f>
        <v>1720</v>
      </c>
      <c r="K203" s="70" t="s">
        <v>543</v>
      </c>
      <c r="L203" s="73"/>
      <c r="M203" s="72">
        <f>ROUNDDOWN(H203*J203,)</f>
        <v>0</v>
      </c>
      <c r="N203" s="49">
        <f t="shared" si="4"/>
        <v>0</v>
      </c>
    </row>
    <row r="204" spans="1:14" ht="21.75" customHeight="1">
      <c r="A204" s="400">
        <f>IF('6-3표준조사 4'!R304="모두베기",1,)</f>
        <v>1</v>
      </c>
      <c r="B204" s="1955"/>
      <c r="C204" s="65" t="s">
        <v>766</v>
      </c>
      <c r="D204" s="66">
        <f>M203</f>
        <v>0</v>
      </c>
      <c r="E204" s="67" t="s">
        <v>545</v>
      </c>
      <c r="F204" s="68">
        <v>0.1</v>
      </c>
      <c r="G204" s="67" t="s">
        <v>546</v>
      </c>
      <c r="H204" s="68"/>
      <c r="I204" s="67"/>
      <c r="J204" s="69"/>
      <c r="K204" s="70"/>
      <c r="L204" s="73"/>
      <c r="M204" s="72">
        <f>ROUNDDOWN(D204*F204,)</f>
        <v>0</v>
      </c>
      <c r="N204" s="49">
        <f t="shared" si="4"/>
        <v>0</v>
      </c>
    </row>
    <row r="205" spans="1:14" ht="21.75" customHeight="1">
      <c r="A205" s="400">
        <f>IF('6-3표준조사 4'!R304="모두베기",1,)</f>
        <v>1</v>
      </c>
      <c r="B205" s="1955"/>
      <c r="C205" s="76" t="s">
        <v>767</v>
      </c>
      <c r="D205" s="77">
        <f>D203</f>
        <v>0</v>
      </c>
      <c r="E205" s="78" t="s">
        <v>547</v>
      </c>
      <c r="F205" s="79">
        <v>8.3999999999999995E-3</v>
      </c>
      <c r="G205" s="78" t="s">
        <v>548</v>
      </c>
      <c r="H205" s="80"/>
      <c r="I205" s="78"/>
      <c r="J205" s="81">
        <f>'7-1 단가조사'!L14</f>
        <v>610000</v>
      </c>
      <c r="K205" s="82" t="s">
        <v>544</v>
      </c>
      <c r="L205" s="83"/>
      <c r="M205" s="84">
        <f>ROUNDDOWN(D205*F205*J205,)</f>
        <v>0</v>
      </c>
      <c r="N205" s="49">
        <f t="shared" si="4"/>
        <v>0</v>
      </c>
    </row>
    <row r="206" spans="1:14" ht="21.75" hidden="1" customHeight="1">
      <c r="A206" s="400">
        <f>IF('6-3표준조사 4'!R304="맹아제거",1,)</f>
        <v>0</v>
      </c>
      <c r="B206" s="1955"/>
      <c r="C206" s="57" t="s">
        <v>550</v>
      </c>
      <c r="D206" s="60"/>
      <c r="E206" s="59"/>
      <c r="F206" s="60"/>
      <c r="G206" s="59"/>
      <c r="H206" s="60"/>
      <c r="I206" s="59"/>
      <c r="J206" s="61"/>
      <c r="K206" s="62"/>
      <c r="L206" s="102"/>
      <c r="M206" s="64">
        <f>M207</f>
        <v>0</v>
      </c>
      <c r="N206" s="49">
        <f t="shared" si="4"/>
        <v>0</v>
      </c>
    </row>
    <row r="207" spans="1:14" ht="21.75" hidden="1" customHeight="1">
      <c r="A207" s="400">
        <f>IF('6-3표준조사 4'!R304="맹아제거",1,)</f>
        <v>0</v>
      </c>
      <c r="B207" s="1955"/>
      <c r="C207" s="65" t="s">
        <v>760</v>
      </c>
      <c r="D207" s="103"/>
      <c r="E207" s="67"/>
      <c r="F207" s="68"/>
      <c r="G207" s="67"/>
      <c r="H207" s="68"/>
      <c r="I207" s="67"/>
      <c r="J207" s="69"/>
      <c r="K207" s="70"/>
      <c r="L207" s="71">
        <f>M225/100</f>
        <v>0</v>
      </c>
      <c r="M207" s="72">
        <f>ROUNDDOWN((H208*J208)+(H208*J208*L207),)</f>
        <v>0</v>
      </c>
      <c r="N207" s="49">
        <f t="shared" si="4"/>
        <v>0</v>
      </c>
    </row>
    <row r="208" spans="1:14" ht="21.75" hidden="1" customHeight="1">
      <c r="A208" s="400">
        <f>IF('6-3표준조사 4'!R304="맹아제거",1,)</f>
        <v>0</v>
      </c>
      <c r="B208" s="1955"/>
      <c r="C208" s="65" t="s">
        <v>768</v>
      </c>
      <c r="D208" s="103">
        <v>0</v>
      </c>
      <c r="E208" s="67" t="s">
        <v>510</v>
      </c>
      <c r="F208" s="68">
        <v>0.2</v>
      </c>
      <c r="G208" s="67" t="s">
        <v>511</v>
      </c>
      <c r="H208" s="68">
        <f>ROUND(D208/100*F208,2)</f>
        <v>0</v>
      </c>
      <c r="I208" s="67" t="s">
        <v>509</v>
      </c>
      <c r="J208" s="69">
        <f>'7-1 단가조사'!L7</f>
        <v>172068</v>
      </c>
      <c r="K208" s="70" t="s">
        <v>539</v>
      </c>
      <c r="L208" s="71">
        <f>M225/100</f>
        <v>0</v>
      </c>
      <c r="M208" s="72"/>
      <c r="N208" s="49">
        <f t="shared" si="4"/>
        <v>0</v>
      </c>
    </row>
    <row r="209" spans="1:14" ht="21.75" hidden="1" customHeight="1">
      <c r="A209" s="400">
        <f>IF(H182&gt;0,1,)</f>
        <v>0</v>
      </c>
      <c r="B209" s="1954" t="s">
        <v>514</v>
      </c>
      <c r="C209" s="57" t="s">
        <v>551</v>
      </c>
      <c r="D209" s="60"/>
      <c r="E209" s="59"/>
      <c r="F209" s="60"/>
      <c r="G209" s="59"/>
      <c r="H209" s="60"/>
      <c r="I209" s="59"/>
      <c r="J209" s="61"/>
      <c r="K209" s="62"/>
      <c r="L209" s="63"/>
      <c r="M209" s="64">
        <f>SUM(M210,M212,M213)</f>
        <v>6882</v>
      </c>
      <c r="N209" s="49">
        <f t="shared" si="4"/>
        <v>0</v>
      </c>
    </row>
    <row r="210" spans="1:14" ht="21.75" hidden="1" customHeight="1">
      <c r="A210" s="400">
        <f>IF(H182&gt;0,1,)</f>
        <v>0</v>
      </c>
      <c r="B210" s="1956"/>
      <c r="C210" s="65" t="s">
        <v>769</v>
      </c>
      <c r="D210" s="68"/>
      <c r="E210" s="67"/>
      <c r="F210" s="68"/>
      <c r="G210" s="67"/>
      <c r="H210" s="68"/>
      <c r="I210" s="67"/>
      <c r="J210" s="69"/>
      <c r="K210" s="70"/>
      <c r="L210" s="73"/>
      <c r="M210" s="72">
        <f>M211</f>
        <v>6882</v>
      </c>
      <c r="N210" s="49">
        <f t="shared" si="4"/>
        <v>0</v>
      </c>
    </row>
    <row r="211" spans="1:14" ht="21.75" hidden="1" customHeight="1">
      <c r="A211" s="400">
        <f>IF(H182&gt;0,1,)</f>
        <v>0</v>
      </c>
      <c r="B211" s="1956"/>
      <c r="C211" s="65" t="s">
        <v>770</v>
      </c>
      <c r="D211" s="68"/>
      <c r="E211" s="67"/>
      <c r="F211" s="68"/>
      <c r="G211" s="67"/>
      <c r="H211" s="68"/>
      <c r="I211" s="67"/>
      <c r="J211" s="69"/>
      <c r="K211" s="70"/>
      <c r="L211" s="73"/>
      <c r="M211" s="72">
        <f>M186+M189+M197+M207</f>
        <v>6882</v>
      </c>
      <c r="N211" s="49">
        <f t="shared" si="4"/>
        <v>0</v>
      </c>
    </row>
    <row r="212" spans="1:14" ht="21.75" hidden="1" customHeight="1">
      <c r="A212" s="400">
        <f>IF(H182&gt;0,1,)</f>
        <v>0</v>
      </c>
      <c r="B212" s="1956"/>
      <c r="C212" s="65" t="s">
        <v>771</v>
      </c>
      <c r="D212" s="68"/>
      <c r="E212" s="67"/>
      <c r="F212" s="68"/>
      <c r="G212" s="67"/>
      <c r="H212" s="68"/>
      <c r="I212" s="67"/>
      <c r="J212" s="69"/>
      <c r="K212" s="70"/>
      <c r="L212" s="73"/>
      <c r="M212" s="72">
        <f>M192+M202</f>
        <v>0</v>
      </c>
      <c r="N212" s="49">
        <f t="shared" si="4"/>
        <v>0</v>
      </c>
    </row>
    <row r="213" spans="1:14" ht="21.75" hidden="1" customHeight="1" thickBot="1">
      <c r="A213" s="400">
        <f>IF(H182&gt;0,1,)</f>
        <v>0</v>
      </c>
      <c r="B213" s="1957"/>
      <c r="C213" s="76" t="s">
        <v>772</v>
      </c>
      <c r="D213" s="85"/>
      <c r="E213" s="86"/>
      <c r="F213" s="85"/>
      <c r="G213" s="86"/>
      <c r="H213" s="85"/>
      <c r="I213" s="86"/>
      <c r="J213" s="87"/>
      <c r="K213" s="88"/>
      <c r="L213" s="89"/>
      <c r="M213" s="90">
        <f>M195+M205</f>
        <v>0</v>
      </c>
      <c r="N213" s="49">
        <f t="shared" si="4"/>
        <v>0</v>
      </c>
    </row>
    <row r="214" spans="1:14" ht="21.75" hidden="1" customHeight="1">
      <c r="A214" s="400">
        <f>IF(H182&gt;0,1,)</f>
        <v>0</v>
      </c>
      <c r="B214" s="1958" t="s">
        <v>515</v>
      </c>
      <c r="C214" s="1958"/>
      <c r="D214" s="1958"/>
      <c r="E214" s="1958"/>
      <c r="F214" s="1958"/>
      <c r="G214" s="1958"/>
      <c r="H214" s="1958"/>
      <c r="I214" s="1958"/>
      <c r="J214" s="1958"/>
      <c r="K214" s="1958"/>
      <c r="L214" s="1958"/>
      <c r="M214" s="1958"/>
      <c r="N214" s="49">
        <f t="shared" si="4"/>
        <v>0</v>
      </c>
    </row>
    <row r="215" spans="1:14" ht="21.75" hidden="1" customHeight="1">
      <c r="A215" s="400">
        <f>IF(H182&gt;0,1,)</f>
        <v>0</v>
      </c>
      <c r="B215" s="1959" t="s">
        <v>516</v>
      </c>
      <c r="C215" s="1959"/>
      <c r="D215" s="1959"/>
      <c r="E215" s="1959"/>
      <c r="F215" s="1959"/>
      <c r="G215" s="1959"/>
      <c r="H215" s="1959"/>
      <c r="I215" s="1959"/>
      <c r="J215" s="1959"/>
      <c r="K215" s="1959"/>
      <c r="L215" s="1959"/>
      <c r="M215" s="1959"/>
      <c r="N215" s="49">
        <f t="shared" si="4"/>
        <v>0</v>
      </c>
    </row>
    <row r="216" spans="1:14" ht="21.75" hidden="1" customHeight="1">
      <c r="A216" s="400">
        <f>IF(H182&gt;0,1,)</f>
        <v>0</v>
      </c>
      <c r="B216" s="91" t="s">
        <v>517</v>
      </c>
      <c r="C216" s="92" t="s">
        <v>1025</v>
      </c>
      <c r="D216" s="439">
        <f>'6-3표준조사 4'!Q310</f>
        <v>50</v>
      </c>
      <c r="E216" s="91" t="s">
        <v>510</v>
      </c>
      <c r="F216" s="633"/>
      <c r="G216" s="91"/>
      <c r="H216" s="94"/>
      <c r="I216" s="95"/>
      <c r="J216" s="95"/>
      <c r="K216" s="95"/>
      <c r="L216" s="96"/>
      <c r="M216" s="95"/>
      <c r="N216" s="49">
        <f t="shared" si="4"/>
        <v>0</v>
      </c>
    </row>
    <row r="217" spans="1:14" ht="21.75" hidden="1" customHeight="1">
      <c r="B217" s="91" t="s">
        <v>518</v>
      </c>
      <c r="C217" s="92" t="s">
        <v>759</v>
      </c>
      <c r="D217" s="1960">
        <f>'6-3표준조사 4'!S310</f>
        <v>0</v>
      </c>
      <c r="E217" s="1960"/>
      <c r="F217" s="633"/>
      <c r="G217" s="91"/>
      <c r="H217" s="94"/>
      <c r="I217" s="95"/>
      <c r="J217" s="95"/>
      <c r="K217" s="95"/>
      <c r="L217" s="96"/>
      <c r="M217" s="95"/>
      <c r="N217" s="49">
        <f t="shared" si="4"/>
        <v>0</v>
      </c>
    </row>
    <row r="218" spans="1:14" ht="21.75" hidden="1" customHeight="1">
      <c r="B218" s="91" t="s">
        <v>517</v>
      </c>
      <c r="C218" s="92" t="s">
        <v>962</v>
      </c>
      <c r="D218" s="1968">
        <f>'6-3표준조사 4'!R306</f>
        <v>0</v>
      </c>
      <c r="E218" s="1968"/>
      <c r="F218" s="97"/>
      <c r="G218" s="97"/>
      <c r="H218" s="94"/>
      <c r="I218" s="95"/>
      <c r="J218" s="95"/>
      <c r="K218" s="95"/>
      <c r="L218" s="96"/>
      <c r="M218" s="95"/>
      <c r="N218" s="49">
        <f t="shared" si="4"/>
        <v>0</v>
      </c>
    </row>
    <row r="219" spans="1:14" ht="21.75" hidden="1" customHeight="1">
      <c r="A219" s="400">
        <f>IF(H182&gt;0,1,)</f>
        <v>0</v>
      </c>
      <c r="B219" s="1959" t="s">
        <v>773</v>
      </c>
      <c r="C219" s="1959"/>
      <c r="D219" s="1959"/>
      <c r="E219" s="1959"/>
      <c r="F219" s="1959"/>
      <c r="G219" s="1959"/>
      <c r="H219" s="1959"/>
      <c r="I219" s="1959"/>
      <c r="J219" s="1959"/>
      <c r="K219" s="1959"/>
      <c r="L219" s="1959"/>
      <c r="M219" s="1959"/>
      <c r="N219" s="49">
        <f t="shared" si="4"/>
        <v>0</v>
      </c>
    </row>
    <row r="220" spans="1:14" ht="21.75" hidden="1" customHeight="1">
      <c r="A220" s="400">
        <f>IF(H182&gt;0,1,)</f>
        <v>0</v>
      </c>
      <c r="B220" s="1969" t="s">
        <v>501</v>
      </c>
      <c r="C220" s="1969"/>
      <c r="D220" s="1970" t="s">
        <v>805</v>
      </c>
      <c r="E220" s="1970"/>
      <c r="F220" s="1970"/>
      <c r="G220" s="1970"/>
      <c r="H220" s="1970"/>
      <c r="I220" s="1971" t="s">
        <v>806</v>
      </c>
      <c r="J220" s="1971"/>
      <c r="K220" s="1971"/>
      <c r="L220" s="1971"/>
      <c r="M220" s="1971"/>
      <c r="N220" s="49">
        <f t="shared" si="4"/>
        <v>0</v>
      </c>
    </row>
    <row r="221" spans="1:14" ht="21.75" hidden="1" customHeight="1">
      <c r="A221" s="400">
        <f>IF(H182&gt;0,1,)</f>
        <v>0</v>
      </c>
      <c r="B221" s="1969"/>
      <c r="C221" s="1969"/>
      <c r="D221" s="1970"/>
      <c r="E221" s="1970"/>
      <c r="F221" s="1970"/>
      <c r="G221" s="1970"/>
      <c r="H221" s="1970"/>
      <c r="I221" s="98" t="s">
        <v>807</v>
      </c>
      <c r="J221" s="632" t="s">
        <v>494</v>
      </c>
      <c r="K221" s="632" t="s">
        <v>495</v>
      </c>
      <c r="L221" s="99" t="s">
        <v>496</v>
      </c>
      <c r="M221" s="632" t="s">
        <v>794</v>
      </c>
      <c r="N221" s="49">
        <f t="shared" si="4"/>
        <v>0</v>
      </c>
    </row>
    <row r="222" spans="1:14" ht="21.75" hidden="1" customHeight="1">
      <c r="A222" s="400">
        <f>IF(H182&gt;0,1,)</f>
        <v>0</v>
      </c>
      <c r="B222" s="1950" t="s">
        <v>531</v>
      </c>
      <c r="C222" s="1950"/>
      <c r="D222" s="1951" t="str">
        <f>'6-3표준조사 4'!P306</f>
        <v>중 (15˚ ~ 30˚)</v>
      </c>
      <c r="E222" s="1951"/>
      <c r="F222" s="1951"/>
      <c r="G222" s="1951"/>
      <c r="H222" s="1951"/>
      <c r="I222" s="634"/>
      <c r="J222" s="634" t="str">
        <f>IF(A185=0,"",IF(D222="완 (15˚ 이하)",0,IF(D222="중 (15˚ ~ 30˚)",5,IF(D222="급 (30˚ 초과)",10))))</f>
        <v/>
      </c>
      <c r="K222" s="634" t="str">
        <f>IF(A188=0,"",IF(D222="완 (15˚ 이하)",0,IF(D222="중 (15˚ ~ 30˚)",5,IF(D222="급 (30˚ 초과)",10))))</f>
        <v/>
      </c>
      <c r="L222" s="634">
        <f>IF(A196=0,"",IF(D222="완 (15˚ 이하)",0,IF(D222="중 (15˚ ~ 30˚)",5,IF(D222="급 (30˚ 초과)",10))))</f>
        <v>5</v>
      </c>
      <c r="M222" s="634" t="str">
        <f>IF(A206=0,"",IF(D222="완 (15˚ 이하)",0,IF(D222="중 (15˚ ~ 30˚)",5,IF(D222="급 (30˚ 초과)",10))))</f>
        <v/>
      </c>
      <c r="N222" s="49">
        <f t="shared" si="4"/>
        <v>0</v>
      </c>
    </row>
    <row r="223" spans="1:14" ht="21.75" hidden="1" customHeight="1">
      <c r="A223" s="400">
        <f>IF(H182&gt;0,1,)</f>
        <v>0</v>
      </c>
      <c r="B223" s="1972" t="s">
        <v>520</v>
      </c>
      <c r="C223" s="1972"/>
      <c r="D223" s="1951">
        <f>'6-3표준조사 4'!R306</f>
        <v>0</v>
      </c>
      <c r="E223" s="1951"/>
      <c r="F223" s="1951"/>
      <c r="G223" s="1951"/>
      <c r="H223" s="1951"/>
      <c r="I223" s="634"/>
      <c r="J223" s="634"/>
      <c r="K223" s="634" t="str">
        <f>IF(A188=0,"",IF(D223="당해 년도",0,IF(D223="2년차",5,IF(D223="3년차 이상",10))))</f>
        <v/>
      </c>
      <c r="L223" s="634"/>
      <c r="M223" s="634"/>
      <c r="N223" s="49">
        <f t="shared" si="4"/>
        <v>0</v>
      </c>
    </row>
    <row r="224" spans="1:14" ht="21.75" hidden="1" customHeight="1">
      <c r="A224" s="400">
        <f>IF(H182&gt;0,1,)</f>
        <v>0</v>
      </c>
      <c r="B224" s="1950" t="s">
        <v>519</v>
      </c>
      <c r="C224" s="1950"/>
      <c r="D224" s="1951" t="str">
        <f>'6-3표준조사 4'!Q306</f>
        <v>개소당5ha이상</v>
      </c>
      <c r="E224" s="1951"/>
      <c r="F224" s="1951"/>
      <c r="G224" s="1951"/>
      <c r="H224" s="1951"/>
      <c r="I224" s="1409"/>
      <c r="J224" s="1409" t="str">
        <f>IF(A185=0,"",IF(D224="개소당3ha이상",0,IF(D224="개소당1~3ha미만 ",5,IF(D224="개소당1ha미만",10))))</f>
        <v/>
      </c>
      <c r="K224" s="1409" t="str">
        <f>IF(A188=0,"",IF(D224="개소당3ha이상",0,IF(D224="개소당1~3ha미만 ",5,IF(D224="개소당1ha미만",10))))</f>
        <v/>
      </c>
      <c r="L224" s="1409" t="b">
        <f>IF(A196=0,"",IF(D224="개소당3ha이상",0,IF(D224="개소당1~3ha미만 ",5,IF(D224="개소당1ha미만",10))))</f>
        <v>0</v>
      </c>
      <c r="M224" s="1409" t="str">
        <f>IF(A206=0,"",IF(D224="개소당3ha이상",0,IF(D224="개소당1~3ha미만 ",5,IF(D224="개소당1ha미만",10))))</f>
        <v/>
      </c>
      <c r="N224" s="49">
        <f t="shared" si="4"/>
        <v>0</v>
      </c>
    </row>
    <row r="225" spans="1:14" ht="21.75" hidden="1" customHeight="1">
      <c r="A225" s="400">
        <f>IF(H182&gt;0,1,)</f>
        <v>0</v>
      </c>
      <c r="B225" s="1950" t="s">
        <v>514</v>
      </c>
      <c r="C225" s="1950"/>
      <c r="D225" s="1951"/>
      <c r="E225" s="1951"/>
      <c r="F225" s="1951"/>
      <c r="G225" s="1951"/>
      <c r="H225" s="1951"/>
      <c r="I225" s="634">
        <f>SUM(I222:I224)</f>
        <v>0</v>
      </c>
      <c r="J225" s="634">
        <f>SUM(J222:J224)</f>
        <v>0</v>
      </c>
      <c r="K225" s="634">
        <f>SUM(K222:K224)</f>
        <v>0</v>
      </c>
      <c r="L225" s="634">
        <f>SUM(L222:L224)</f>
        <v>5</v>
      </c>
      <c r="M225" s="634">
        <f>SUM(M222:M224)</f>
        <v>0</v>
      </c>
      <c r="N225" s="49">
        <f t="shared" si="4"/>
        <v>0</v>
      </c>
    </row>
    <row r="226" spans="1:14" ht="35.1" hidden="1" customHeight="1" thickBot="1">
      <c r="A226" s="400">
        <f>IF(H227&gt;0,1,)</f>
        <v>0</v>
      </c>
      <c r="B226" s="1943" t="s">
        <v>758</v>
      </c>
      <c r="C226" s="1943"/>
      <c r="D226" s="1943"/>
      <c r="E226" s="1943"/>
      <c r="F226" s="1943"/>
      <c r="G226" s="1943"/>
      <c r="H226" s="1943"/>
      <c r="I226" s="1943"/>
      <c r="J226" s="1943"/>
      <c r="K226" s="1943"/>
      <c r="L226" s="1943"/>
      <c r="M226" s="1943"/>
      <c r="N226" s="49">
        <f>IF(H$227&gt;0,6,)</f>
        <v>0</v>
      </c>
    </row>
    <row r="227" spans="1:14" ht="24.95" hidden="1" customHeight="1">
      <c r="A227" s="400">
        <f>IF(H227&gt;0,1,)</f>
        <v>0</v>
      </c>
      <c r="B227" s="1944" t="s">
        <v>774</v>
      </c>
      <c r="C227" s="1945"/>
      <c r="D227" s="1946" t="str">
        <f>CONCATENATE('6-3표준조사 4'!K379,"임반")</f>
        <v>7-0임반</v>
      </c>
      <c r="E227" s="1946"/>
      <c r="F227" s="1946" t="str">
        <f>CONCATENATE('6-3표준조사 4'!L379,"소반")</f>
        <v>10-0소반</v>
      </c>
      <c r="G227" s="1946"/>
      <c r="H227" s="1947">
        <f>'6-3표준조사 4'!Q379</f>
        <v>0</v>
      </c>
      <c r="I227" s="1947"/>
      <c r="J227" s="50"/>
      <c r="K227" s="51" t="s">
        <v>500</v>
      </c>
      <c r="L227" s="1948" t="str">
        <f>+'6-3표준조사 4'!R379</f>
        <v>모두베기</v>
      </c>
      <c r="M227" s="1949"/>
      <c r="N227" s="49">
        <f t="shared" ref="N227:N270" si="5">IF(H$227&gt;0,6,)</f>
        <v>0</v>
      </c>
    </row>
    <row r="228" spans="1:14" ht="21.75" hidden="1" customHeight="1">
      <c r="A228" s="400">
        <f>IF(H227&gt;0,1,)</f>
        <v>0</v>
      </c>
      <c r="B228" s="1961" t="s">
        <v>501</v>
      </c>
      <c r="C228" s="1962"/>
      <c r="D228" s="1963" t="s">
        <v>502</v>
      </c>
      <c r="E228" s="1962"/>
      <c r="F228" s="1964" t="s">
        <v>503</v>
      </c>
      <c r="G228" s="1965"/>
      <c r="H228" s="1964" t="s">
        <v>504</v>
      </c>
      <c r="I228" s="1965"/>
      <c r="J228" s="1963" t="s">
        <v>505</v>
      </c>
      <c r="K228" s="1962"/>
      <c r="L228" s="1966" t="s">
        <v>775</v>
      </c>
      <c r="M228" s="1952"/>
      <c r="N228" s="49">
        <f t="shared" si="5"/>
        <v>0</v>
      </c>
    </row>
    <row r="229" spans="1:14" ht="21.75" hidden="1" customHeight="1">
      <c r="A229" s="400">
        <f>IF(H227&gt;0,1,)</f>
        <v>0</v>
      </c>
      <c r="B229" s="52"/>
      <c r="C229" s="53" t="s">
        <v>506</v>
      </c>
      <c r="D229" s="54"/>
      <c r="E229" s="55" t="s">
        <v>507</v>
      </c>
      <c r="F229" s="54"/>
      <c r="G229" s="55" t="s">
        <v>507</v>
      </c>
      <c r="H229" s="54"/>
      <c r="I229" s="55" t="s">
        <v>507</v>
      </c>
      <c r="J229" s="56"/>
      <c r="K229" s="55" t="s">
        <v>508</v>
      </c>
      <c r="L229" s="1967"/>
      <c r="M229" s="1953"/>
      <c r="N229" s="49">
        <f t="shared" si="5"/>
        <v>0</v>
      </c>
    </row>
    <row r="230" spans="1:14" ht="21.75" hidden="1" customHeight="1">
      <c r="A230" s="400">
        <f>IF('6-3표준조사 4'!R379="둘레베기",1,)</f>
        <v>0</v>
      </c>
      <c r="B230" s="1954" t="s">
        <v>506</v>
      </c>
      <c r="C230" s="57" t="s">
        <v>538</v>
      </c>
      <c r="D230" s="60"/>
      <c r="E230" s="59"/>
      <c r="F230" s="60"/>
      <c r="G230" s="59"/>
      <c r="H230" s="60"/>
      <c r="I230" s="59"/>
      <c r="J230" s="61"/>
      <c r="K230" s="62"/>
      <c r="L230" s="102"/>
      <c r="M230" s="64">
        <f>M231</f>
        <v>0</v>
      </c>
      <c r="N230" s="49">
        <f t="shared" si="5"/>
        <v>0</v>
      </c>
    </row>
    <row r="231" spans="1:14" ht="21.75" hidden="1" customHeight="1">
      <c r="A231" s="400">
        <f>IF('6-3표준조사 4'!R379="둘레베기",1,)</f>
        <v>0</v>
      </c>
      <c r="B231" s="1955"/>
      <c r="C231" s="65" t="s">
        <v>760</v>
      </c>
      <c r="D231" s="103"/>
      <c r="E231" s="67"/>
      <c r="F231" s="68"/>
      <c r="G231" s="67"/>
      <c r="H231" s="68"/>
      <c r="I231" s="67"/>
      <c r="J231" s="69"/>
      <c r="K231" s="70"/>
      <c r="L231" s="71">
        <f>J270/100</f>
        <v>0</v>
      </c>
      <c r="M231" s="72">
        <f>ROUNDDOWN((H232*J232)+(H232*J232*L231),)</f>
        <v>0</v>
      </c>
      <c r="N231" s="49">
        <f t="shared" si="5"/>
        <v>0</v>
      </c>
    </row>
    <row r="232" spans="1:14" ht="21.75" hidden="1" customHeight="1">
      <c r="A232" s="400">
        <f>IF('6-3표준조사 4'!R379="둘레베기",1,)</f>
        <v>0</v>
      </c>
      <c r="B232" s="1955"/>
      <c r="C232" s="65" t="s">
        <v>761</v>
      </c>
      <c r="D232" s="103">
        <f>IF(A232&gt;0,D261,)</f>
        <v>0</v>
      </c>
      <c r="E232" s="67" t="s">
        <v>510</v>
      </c>
      <c r="F232" s="68">
        <v>0.18</v>
      </c>
      <c r="G232" s="67" t="s">
        <v>511</v>
      </c>
      <c r="H232" s="68">
        <f>ROUND(D232/100*F232,2)</f>
        <v>0</v>
      </c>
      <c r="I232" s="67" t="s">
        <v>509</v>
      </c>
      <c r="J232" s="69">
        <f>'7-1 단가조사'!L7</f>
        <v>172068</v>
      </c>
      <c r="K232" s="70" t="s">
        <v>539</v>
      </c>
      <c r="L232" s="71"/>
      <c r="M232" s="72"/>
      <c r="N232" s="49">
        <f t="shared" si="5"/>
        <v>0</v>
      </c>
    </row>
    <row r="233" spans="1:14" ht="21.75" hidden="1" customHeight="1">
      <c r="A233" s="400">
        <f>IF('6-3표준조사 4'!R379="줄베기",1,)</f>
        <v>0</v>
      </c>
      <c r="B233" s="1955"/>
      <c r="C233" s="57" t="s">
        <v>540</v>
      </c>
      <c r="D233" s="60"/>
      <c r="E233" s="59"/>
      <c r="F233" s="60"/>
      <c r="G233" s="59"/>
      <c r="H233" s="60"/>
      <c r="I233" s="59"/>
      <c r="J233" s="61"/>
      <c r="K233" s="62"/>
      <c r="L233" s="104"/>
      <c r="M233" s="64">
        <f>SUM(M234+M237+M240)</f>
        <v>0</v>
      </c>
      <c r="N233" s="49">
        <f t="shared" si="5"/>
        <v>0</v>
      </c>
    </row>
    <row r="234" spans="1:14" ht="21.75" hidden="1" customHeight="1">
      <c r="A234" s="400">
        <f>IF('6-3표준조사 4'!R379="줄베기",1,)</f>
        <v>0</v>
      </c>
      <c r="B234" s="1955"/>
      <c r="C234" s="65" t="s">
        <v>760</v>
      </c>
      <c r="D234" s="66"/>
      <c r="E234" s="67"/>
      <c r="F234" s="68"/>
      <c r="G234" s="67"/>
      <c r="H234" s="68"/>
      <c r="I234" s="67"/>
      <c r="J234" s="69"/>
      <c r="K234" s="70"/>
      <c r="L234" s="71">
        <f>K270/100</f>
        <v>0</v>
      </c>
      <c r="M234" s="72">
        <f>ROUNDDOWN((M235+M236)+((M235+M236)*L234),0)</f>
        <v>0</v>
      </c>
      <c r="N234" s="49">
        <f t="shared" si="5"/>
        <v>0</v>
      </c>
    </row>
    <row r="235" spans="1:14" ht="21.75" hidden="1" customHeight="1">
      <c r="A235" s="400">
        <f>IF('6-3표준조사 4'!R379="줄베기",1,)</f>
        <v>0</v>
      </c>
      <c r="B235" s="1955"/>
      <c r="C235" s="65" t="s">
        <v>762</v>
      </c>
      <c r="D235" s="66">
        <f>IF(A235&gt;0,D261,)</f>
        <v>0</v>
      </c>
      <c r="E235" s="67" t="s">
        <v>510</v>
      </c>
      <c r="F235" s="68">
        <v>7.0000000000000007E-2</v>
      </c>
      <c r="G235" s="67" t="s">
        <v>511</v>
      </c>
      <c r="H235" s="68">
        <f>ROUND(D235/100*F235,2)</f>
        <v>0</v>
      </c>
      <c r="I235" s="67" t="s">
        <v>509</v>
      </c>
      <c r="J235" s="69">
        <f>'7-1 단가조사'!L7</f>
        <v>172068</v>
      </c>
      <c r="K235" s="70" t="s">
        <v>539</v>
      </c>
      <c r="L235" s="71"/>
      <c r="M235" s="72">
        <f>ROUNDDOWN(H235*J235,)</f>
        <v>0</v>
      </c>
      <c r="N235" s="49">
        <f t="shared" si="5"/>
        <v>0</v>
      </c>
    </row>
    <row r="236" spans="1:14" ht="21.75" hidden="1" customHeight="1">
      <c r="A236" s="400">
        <f>IF('6-3표준조사 4'!R379="줄베기",1,)</f>
        <v>0</v>
      </c>
      <c r="B236" s="1955"/>
      <c r="C236" s="65" t="s">
        <v>763</v>
      </c>
      <c r="D236" s="75">
        <f>IF(A236&gt;0,1,)</f>
        <v>0</v>
      </c>
      <c r="E236" s="67" t="s">
        <v>406</v>
      </c>
      <c r="F236" s="68">
        <f>IF(D261&lt;=1500,$Q$8,IF(D261&gt;2999,$Q$10,$Q$9))</f>
        <v>1.5</v>
      </c>
      <c r="G236" s="67" t="s">
        <v>541</v>
      </c>
      <c r="H236" s="68">
        <f>ROUND(D236*F236,2)</f>
        <v>0</v>
      </c>
      <c r="I236" s="67" t="s">
        <v>509</v>
      </c>
      <c r="J236" s="69">
        <f>'7-1 단가조사'!L6</f>
        <v>226112</v>
      </c>
      <c r="K236" s="70" t="s">
        <v>542</v>
      </c>
      <c r="L236" s="71"/>
      <c r="M236" s="72">
        <f>ROUNDDOWN(H236*J236,)</f>
        <v>0</v>
      </c>
      <c r="N236" s="49">
        <f t="shared" si="5"/>
        <v>0</v>
      </c>
    </row>
    <row r="237" spans="1:14" ht="21.75" hidden="1" customHeight="1">
      <c r="A237" s="400">
        <f>IF('6-3표준조사 4'!R379="줄베기",1,)</f>
        <v>0</v>
      </c>
      <c r="B237" s="1955"/>
      <c r="C237" s="65" t="s">
        <v>764</v>
      </c>
      <c r="D237" s="66"/>
      <c r="E237" s="67"/>
      <c r="F237" s="68"/>
      <c r="G237" s="67"/>
      <c r="H237" s="68"/>
      <c r="I237" s="67"/>
      <c r="J237" s="69"/>
      <c r="K237" s="70"/>
      <c r="L237" s="73"/>
      <c r="M237" s="72">
        <f>M238+M239</f>
        <v>0</v>
      </c>
      <c r="N237" s="49">
        <f t="shared" si="5"/>
        <v>0</v>
      </c>
    </row>
    <row r="238" spans="1:14" ht="21.75" hidden="1" customHeight="1">
      <c r="A238" s="400">
        <f>IF('6-3표준조사 4'!R379="줄베기",1,)</f>
        <v>0</v>
      </c>
      <c r="B238" s="1955"/>
      <c r="C238" s="65" t="s">
        <v>765</v>
      </c>
      <c r="D238" s="75">
        <f>H236</f>
        <v>0</v>
      </c>
      <c r="E238" s="67" t="s">
        <v>541</v>
      </c>
      <c r="F238" s="68">
        <v>5</v>
      </c>
      <c r="G238" s="67" t="s">
        <v>512</v>
      </c>
      <c r="H238" s="68">
        <f>ROUND(D238*F238,2)</f>
        <v>0</v>
      </c>
      <c r="I238" s="67" t="s">
        <v>513</v>
      </c>
      <c r="J238" s="69">
        <f>'7-1 단가조사'!L11</f>
        <v>1720</v>
      </c>
      <c r="K238" s="70" t="s">
        <v>543</v>
      </c>
      <c r="L238" s="73"/>
      <c r="M238" s="72">
        <f>ROUNDDOWN(H238*J238,)</f>
        <v>0</v>
      </c>
      <c r="N238" s="49">
        <f t="shared" si="5"/>
        <v>0</v>
      </c>
    </row>
    <row r="239" spans="1:14" ht="21.75" hidden="1" customHeight="1">
      <c r="A239" s="400">
        <f>IF('6-3표준조사 4'!R379="줄베기",1,)</f>
        <v>0</v>
      </c>
      <c r="B239" s="1955"/>
      <c r="C239" s="65" t="s">
        <v>766</v>
      </c>
      <c r="D239" s="66">
        <f>M238</f>
        <v>0</v>
      </c>
      <c r="E239" s="67" t="s">
        <v>545</v>
      </c>
      <c r="F239" s="68">
        <v>0.1</v>
      </c>
      <c r="G239" s="67" t="s">
        <v>546</v>
      </c>
      <c r="H239" s="68"/>
      <c r="I239" s="67"/>
      <c r="J239" s="69"/>
      <c r="K239" s="70"/>
      <c r="L239" s="73"/>
      <c r="M239" s="72">
        <f>ROUNDDOWN(D239*F239,)</f>
        <v>0</v>
      </c>
      <c r="N239" s="49">
        <f t="shared" si="5"/>
        <v>0</v>
      </c>
    </row>
    <row r="240" spans="1:14" ht="21.75" hidden="1" customHeight="1">
      <c r="A240" s="400">
        <f>IF('6-3표준조사 4'!R379="줄베기",1,)</f>
        <v>0</v>
      </c>
      <c r="B240" s="1955"/>
      <c r="C240" s="105" t="s">
        <v>767</v>
      </c>
      <c r="D240" s="106">
        <f>D238</f>
        <v>0</v>
      </c>
      <c r="E240" s="107" t="s">
        <v>547</v>
      </c>
      <c r="F240" s="108">
        <v>8.3999999999999995E-3</v>
      </c>
      <c r="G240" s="107" t="s">
        <v>548</v>
      </c>
      <c r="H240" s="109"/>
      <c r="I240" s="107"/>
      <c r="J240" s="110">
        <f>'7-1 단가조사'!L14</f>
        <v>610000</v>
      </c>
      <c r="K240" s="111" t="s">
        <v>544</v>
      </c>
      <c r="L240" s="112"/>
      <c r="M240" s="113">
        <f>ROUNDDOWN(D240*F240*J240,)</f>
        <v>0</v>
      </c>
      <c r="N240" s="49">
        <f t="shared" si="5"/>
        <v>0</v>
      </c>
    </row>
    <row r="241" spans="1:14" ht="21.75" customHeight="1">
      <c r="A241" s="400">
        <f>IF('6-3표준조사 4'!R379="모두베기",1,)</f>
        <v>1</v>
      </c>
      <c r="B241" s="1955"/>
      <c r="C241" s="57" t="s">
        <v>549</v>
      </c>
      <c r="D241" s="58"/>
      <c r="E241" s="59"/>
      <c r="F241" s="60"/>
      <c r="G241" s="59"/>
      <c r="H241" s="60"/>
      <c r="I241" s="59"/>
      <c r="J241" s="61"/>
      <c r="K241" s="62"/>
      <c r="L241" s="63"/>
      <c r="M241" s="64">
        <f>M242+M247+M250</f>
        <v>1266890</v>
      </c>
      <c r="N241" s="49">
        <f t="shared" si="5"/>
        <v>0</v>
      </c>
    </row>
    <row r="242" spans="1:14" ht="21.75" customHeight="1">
      <c r="A242" s="400">
        <f>IF('6-3표준조사 4'!R379="모두베기",1,)</f>
        <v>1</v>
      </c>
      <c r="B242" s="1955"/>
      <c r="C242" s="65" t="s">
        <v>760</v>
      </c>
      <c r="D242" s="66"/>
      <c r="E242" s="67"/>
      <c r="F242" s="68"/>
      <c r="G242" s="67"/>
      <c r="H242" s="68"/>
      <c r="I242" s="67"/>
      <c r="J242" s="69"/>
      <c r="K242" s="70"/>
      <c r="L242" s="71">
        <f>L270/100</f>
        <v>0.05</v>
      </c>
      <c r="M242" s="72">
        <f>M243+M244+M245+M246</f>
        <v>1193970</v>
      </c>
      <c r="N242" s="49">
        <f t="shared" si="5"/>
        <v>0</v>
      </c>
    </row>
    <row r="243" spans="1:14" ht="21.75" customHeight="1">
      <c r="A243" s="400">
        <f>IF('6-3표준조사 4'!R379="모두베기",1,)</f>
        <v>1</v>
      </c>
      <c r="B243" s="1955"/>
      <c r="C243" s="65" t="s">
        <v>762</v>
      </c>
      <c r="D243" s="66">
        <f>IF(A243&gt;0,D261,)</f>
        <v>50</v>
      </c>
      <c r="E243" s="67" t="s">
        <v>510</v>
      </c>
      <c r="F243" s="68">
        <v>7.0000000000000007E-2</v>
      </c>
      <c r="G243" s="67" t="s">
        <v>511</v>
      </c>
      <c r="H243" s="68">
        <f>ROUND(D243/100*F243,2)</f>
        <v>0.04</v>
      </c>
      <c r="I243" s="67" t="s">
        <v>509</v>
      </c>
      <c r="J243" s="69">
        <f>'7-1 단가조사'!L7</f>
        <v>172068</v>
      </c>
      <c r="K243" s="70" t="s">
        <v>539</v>
      </c>
      <c r="L243" s="73"/>
      <c r="M243" s="72">
        <f>ROUNDDOWN(ROUND((H243+(H243*(L242))),2)*J243,0)</f>
        <v>6882</v>
      </c>
      <c r="N243" s="49">
        <f t="shared" si="5"/>
        <v>0</v>
      </c>
    </row>
    <row r="244" spans="1:14" ht="21.75" customHeight="1">
      <c r="A244" s="400">
        <f>IF('6-3표준조사 4'!R379="모두베기",1,)</f>
        <v>1</v>
      </c>
      <c r="B244" s="1955"/>
      <c r="C244" s="74" t="s">
        <v>965</v>
      </c>
      <c r="D244" s="75">
        <f>IF(A244&gt;0,IF(D263="당해 년도",1,),)</f>
        <v>0</v>
      </c>
      <c r="E244" s="67" t="s">
        <v>406</v>
      </c>
      <c r="F244" s="68">
        <v>3.5</v>
      </c>
      <c r="G244" s="67" t="s">
        <v>541</v>
      </c>
      <c r="H244" s="68">
        <f>ROUND(D244*F244,2)</f>
        <v>0</v>
      </c>
      <c r="I244" s="67" t="s">
        <v>509</v>
      </c>
      <c r="J244" s="69">
        <f>'7-1 단가조사'!L6</f>
        <v>226112</v>
      </c>
      <c r="K244" s="70" t="s">
        <v>542</v>
      </c>
      <c r="L244" s="73"/>
      <c r="M244" s="72">
        <f>ROUNDDOWN(ROUND((H244+(H244*(L242))),2)*J244,0)</f>
        <v>0</v>
      </c>
      <c r="N244" s="49">
        <f t="shared" si="5"/>
        <v>0</v>
      </c>
    </row>
    <row r="245" spans="1:14" ht="21.75" customHeight="1">
      <c r="A245" s="400">
        <f>IF('6-3표준조사 4'!R379="모두베기",1,)</f>
        <v>1</v>
      </c>
      <c r="B245" s="1955"/>
      <c r="C245" s="74" t="s">
        <v>966</v>
      </c>
      <c r="D245" s="75">
        <f>IF(A245&gt;0,IF(D263="2년차",1,),)</f>
        <v>0</v>
      </c>
      <c r="E245" s="67" t="s">
        <v>406</v>
      </c>
      <c r="F245" s="68">
        <v>4</v>
      </c>
      <c r="G245" s="67" t="s">
        <v>541</v>
      </c>
      <c r="H245" s="68">
        <f>ROUND(D245*F245,2)</f>
        <v>0</v>
      </c>
      <c r="I245" s="67" t="s">
        <v>509</v>
      </c>
      <c r="J245" s="69">
        <f>'7-1 단가조사'!L6</f>
        <v>226112</v>
      </c>
      <c r="K245" s="70" t="s">
        <v>542</v>
      </c>
      <c r="L245" s="73"/>
      <c r="M245" s="72">
        <f>ROUNDDOWN(ROUND((H245+(H245*(L242))),2)*J245,0)</f>
        <v>0</v>
      </c>
      <c r="N245" s="49">
        <f t="shared" si="5"/>
        <v>0</v>
      </c>
    </row>
    <row r="246" spans="1:14" ht="21.75" customHeight="1">
      <c r="A246" s="400">
        <f>IF('6-3표준조사 4'!R379="모두베기",1,)</f>
        <v>1</v>
      </c>
      <c r="B246" s="1955"/>
      <c r="C246" s="74" t="s">
        <v>967</v>
      </c>
      <c r="D246" s="75">
        <f>IF(A246&gt;0,IF(D263="3년차 이상",1,),)</f>
        <v>1</v>
      </c>
      <c r="E246" s="67" t="s">
        <v>406</v>
      </c>
      <c r="F246" s="68">
        <v>5</v>
      </c>
      <c r="G246" s="67" t="s">
        <v>541</v>
      </c>
      <c r="H246" s="68">
        <f>ROUND(D246*F246,2)</f>
        <v>5</v>
      </c>
      <c r="I246" s="67" t="s">
        <v>509</v>
      </c>
      <c r="J246" s="69">
        <f>'7-1 단가조사'!L6</f>
        <v>226112</v>
      </c>
      <c r="K246" s="70" t="s">
        <v>542</v>
      </c>
      <c r="L246" s="73"/>
      <c r="M246" s="72">
        <f>ROUNDDOWN(ROUND((H246+(H246*(L242))),2)*J246,0)</f>
        <v>1187088</v>
      </c>
      <c r="N246" s="49">
        <f t="shared" si="5"/>
        <v>0</v>
      </c>
    </row>
    <row r="247" spans="1:14" ht="21.75" customHeight="1">
      <c r="A247" s="400">
        <f>IF('6-3표준조사 4'!R379="모두베기",1,)</f>
        <v>1</v>
      </c>
      <c r="B247" s="1955"/>
      <c r="C247" s="65" t="s">
        <v>764</v>
      </c>
      <c r="D247" s="66"/>
      <c r="E247" s="67"/>
      <c r="F247" s="68"/>
      <c r="G247" s="67"/>
      <c r="H247" s="68"/>
      <c r="I247" s="67"/>
      <c r="J247" s="69"/>
      <c r="K247" s="70"/>
      <c r="L247" s="73"/>
      <c r="M247" s="72">
        <f>M248+M249</f>
        <v>47300</v>
      </c>
      <c r="N247" s="49">
        <f t="shared" si="5"/>
        <v>0</v>
      </c>
    </row>
    <row r="248" spans="1:14" ht="21.75" customHeight="1">
      <c r="A248" s="400">
        <f>IF('6-3표준조사 4'!R379="모두베기",1,)</f>
        <v>1</v>
      </c>
      <c r="B248" s="1955"/>
      <c r="C248" s="65" t="s">
        <v>765</v>
      </c>
      <c r="D248" s="75">
        <f>(H244+H245+H246)</f>
        <v>5</v>
      </c>
      <c r="E248" s="67" t="s">
        <v>541</v>
      </c>
      <c r="F248" s="68">
        <v>5</v>
      </c>
      <c r="G248" s="67" t="s">
        <v>512</v>
      </c>
      <c r="H248" s="68">
        <f>ROUND(D248*F248,2)</f>
        <v>25</v>
      </c>
      <c r="I248" s="67" t="s">
        <v>513</v>
      </c>
      <c r="J248" s="69">
        <f>'7-1 단가조사'!L11</f>
        <v>1720</v>
      </c>
      <c r="K248" s="70" t="s">
        <v>543</v>
      </c>
      <c r="L248" s="73"/>
      <c r="M248" s="72">
        <f>ROUNDDOWN(H248*J248,)</f>
        <v>43000</v>
      </c>
      <c r="N248" s="49">
        <f t="shared" si="5"/>
        <v>0</v>
      </c>
    </row>
    <row r="249" spans="1:14" ht="21.75" customHeight="1">
      <c r="A249" s="400">
        <f>IF('6-3표준조사 4'!R379="모두베기",1,)</f>
        <v>1</v>
      </c>
      <c r="B249" s="1955"/>
      <c r="C249" s="65" t="s">
        <v>766</v>
      </c>
      <c r="D249" s="66">
        <f>M248</f>
        <v>43000</v>
      </c>
      <c r="E249" s="67" t="s">
        <v>545</v>
      </c>
      <c r="F249" s="68">
        <v>0.1</v>
      </c>
      <c r="G249" s="67" t="s">
        <v>546</v>
      </c>
      <c r="H249" s="68"/>
      <c r="I249" s="67"/>
      <c r="J249" s="69"/>
      <c r="K249" s="70"/>
      <c r="L249" s="73"/>
      <c r="M249" s="72">
        <f>ROUNDDOWN(D249*F249,)</f>
        <v>4300</v>
      </c>
      <c r="N249" s="49">
        <f t="shared" si="5"/>
        <v>0</v>
      </c>
    </row>
    <row r="250" spans="1:14" ht="21.75" customHeight="1">
      <c r="A250" s="400">
        <f>IF('6-3표준조사 4'!R379="모두베기",1,)</f>
        <v>1</v>
      </c>
      <c r="B250" s="1955"/>
      <c r="C250" s="76" t="s">
        <v>767</v>
      </c>
      <c r="D250" s="77">
        <f>D248</f>
        <v>5</v>
      </c>
      <c r="E250" s="78" t="s">
        <v>547</v>
      </c>
      <c r="F250" s="79">
        <v>8.3999999999999995E-3</v>
      </c>
      <c r="G250" s="78" t="s">
        <v>548</v>
      </c>
      <c r="H250" s="80"/>
      <c r="I250" s="78"/>
      <c r="J250" s="81">
        <f>'7-1 단가조사'!L14</f>
        <v>610000</v>
      </c>
      <c r="K250" s="82" t="s">
        <v>544</v>
      </c>
      <c r="L250" s="83"/>
      <c r="M250" s="84">
        <f>ROUNDDOWN(D250*F250*J250,)</f>
        <v>25620</v>
      </c>
      <c r="N250" s="49">
        <f t="shared" si="5"/>
        <v>0</v>
      </c>
    </row>
    <row r="251" spans="1:14" ht="21.75" hidden="1" customHeight="1">
      <c r="A251" s="400">
        <f>IF('6-3표준조사 4'!R379="맹아제거",1,)</f>
        <v>0</v>
      </c>
      <c r="B251" s="1955"/>
      <c r="C251" s="57" t="s">
        <v>550</v>
      </c>
      <c r="D251" s="60"/>
      <c r="E251" s="59"/>
      <c r="F251" s="60"/>
      <c r="G251" s="59"/>
      <c r="H251" s="60"/>
      <c r="I251" s="59"/>
      <c r="J251" s="61"/>
      <c r="K251" s="62"/>
      <c r="L251" s="102"/>
      <c r="M251" s="64">
        <f>M252</f>
        <v>0</v>
      </c>
      <c r="N251" s="49">
        <f t="shared" si="5"/>
        <v>0</v>
      </c>
    </row>
    <row r="252" spans="1:14" ht="21.75" hidden="1" customHeight="1">
      <c r="A252" s="400">
        <f>IF('6-3표준조사 4'!R379="맹아제거",1,)</f>
        <v>0</v>
      </c>
      <c r="B252" s="1955"/>
      <c r="C252" s="65" t="s">
        <v>760</v>
      </c>
      <c r="D252" s="103"/>
      <c r="E252" s="67"/>
      <c r="F252" s="68"/>
      <c r="G252" s="67"/>
      <c r="H252" s="68"/>
      <c r="I252" s="67"/>
      <c r="J252" s="69"/>
      <c r="K252" s="70"/>
      <c r="L252" s="71">
        <f>M270/100</f>
        <v>0</v>
      </c>
      <c r="M252" s="72">
        <f>ROUNDDOWN((H253*J253)+(H253*J253*L252),)</f>
        <v>0</v>
      </c>
      <c r="N252" s="49">
        <f t="shared" si="5"/>
        <v>0</v>
      </c>
    </row>
    <row r="253" spans="1:14" ht="21.75" hidden="1" customHeight="1">
      <c r="A253" s="400">
        <f>IF('6-3표준조사 4'!R379="맹아제거",1,)</f>
        <v>0</v>
      </c>
      <c r="B253" s="1955"/>
      <c r="C253" s="65" t="s">
        <v>768</v>
      </c>
      <c r="D253" s="103">
        <v>0</v>
      </c>
      <c r="E253" s="67" t="s">
        <v>510</v>
      </c>
      <c r="F253" s="68">
        <v>0.2</v>
      </c>
      <c r="G253" s="67" t="s">
        <v>511</v>
      </c>
      <c r="H253" s="68">
        <f>ROUND(D253/100*F253,2)</f>
        <v>0</v>
      </c>
      <c r="I253" s="67" t="s">
        <v>509</v>
      </c>
      <c r="J253" s="69">
        <f>'7-1 단가조사'!L7</f>
        <v>172068</v>
      </c>
      <c r="K253" s="70" t="s">
        <v>539</v>
      </c>
      <c r="L253" s="71">
        <f>M270/100</f>
        <v>0</v>
      </c>
      <c r="M253" s="72"/>
      <c r="N253" s="49">
        <f t="shared" si="5"/>
        <v>0</v>
      </c>
    </row>
    <row r="254" spans="1:14" ht="21.75" hidden="1" customHeight="1">
      <c r="A254" s="400">
        <f>IF(H227&gt;0,1,)</f>
        <v>0</v>
      </c>
      <c r="B254" s="1954" t="s">
        <v>514</v>
      </c>
      <c r="C254" s="57" t="s">
        <v>551</v>
      </c>
      <c r="D254" s="60"/>
      <c r="E254" s="59"/>
      <c r="F254" s="60"/>
      <c r="G254" s="59"/>
      <c r="H254" s="60"/>
      <c r="I254" s="59"/>
      <c r="J254" s="61"/>
      <c r="K254" s="62"/>
      <c r="L254" s="63"/>
      <c r="M254" s="64">
        <f>SUM(M255,M257,M258)</f>
        <v>1266890</v>
      </c>
      <c r="N254" s="49">
        <f t="shared" si="5"/>
        <v>0</v>
      </c>
    </row>
    <row r="255" spans="1:14" ht="21.75" hidden="1" customHeight="1">
      <c r="A255" s="400">
        <f>IF(H227&gt;0,1,)</f>
        <v>0</v>
      </c>
      <c r="B255" s="1956"/>
      <c r="C255" s="65" t="s">
        <v>769</v>
      </c>
      <c r="D255" s="68"/>
      <c r="E255" s="67"/>
      <c r="F255" s="68"/>
      <c r="G255" s="67"/>
      <c r="H255" s="68"/>
      <c r="I255" s="67"/>
      <c r="J255" s="69"/>
      <c r="K255" s="70"/>
      <c r="L255" s="73"/>
      <c r="M255" s="72">
        <f>M256</f>
        <v>1193970</v>
      </c>
      <c r="N255" s="49">
        <f t="shared" si="5"/>
        <v>0</v>
      </c>
    </row>
    <row r="256" spans="1:14" ht="21.75" hidden="1" customHeight="1">
      <c r="A256" s="400">
        <f>IF(H227&gt;0,1,)</f>
        <v>0</v>
      </c>
      <c r="B256" s="1956"/>
      <c r="C256" s="65" t="s">
        <v>770</v>
      </c>
      <c r="D256" s="68"/>
      <c r="E256" s="67"/>
      <c r="F256" s="68"/>
      <c r="G256" s="67"/>
      <c r="H256" s="68"/>
      <c r="I256" s="67"/>
      <c r="J256" s="69"/>
      <c r="K256" s="70"/>
      <c r="L256" s="73"/>
      <c r="M256" s="72">
        <f>M231+M234+M242+M252</f>
        <v>1193970</v>
      </c>
      <c r="N256" s="49">
        <f t="shared" si="5"/>
        <v>0</v>
      </c>
    </row>
    <row r="257" spans="1:14" ht="21.75" hidden="1" customHeight="1">
      <c r="A257" s="400">
        <f>IF(H227&gt;0,1,)</f>
        <v>0</v>
      </c>
      <c r="B257" s="1956"/>
      <c r="C257" s="65" t="s">
        <v>771</v>
      </c>
      <c r="D257" s="68"/>
      <c r="E257" s="67"/>
      <c r="F257" s="68"/>
      <c r="G257" s="67"/>
      <c r="H257" s="68"/>
      <c r="I257" s="67"/>
      <c r="J257" s="69"/>
      <c r="K257" s="70"/>
      <c r="L257" s="73"/>
      <c r="M257" s="72">
        <f>M237+M247</f>
        <v>47300</v>
      </c>
      <c r="N257" s="49">
        <f t="shared" si="5"/>
        <v>0</v>
      </c>
    </row>
    <row r="258" spans="1:14" ht="21.75" hidden="1" customHeight="1" thickBot="1">
      <c r="A258" s="400">
        <f>IF(H227&gt;0,1,)</f>
        <v>0</v>
      </c>
      <c r="B258" s="1957"/>
      <c r="C258" s="76" t="s">
        <v>772</v>
      </c>
      <c r="D258" s="85"/>
      <c r="E258" s="86"/>
      <c r="F258" s="85"/>
      <c r="G258" s="86"/>
      <c r="H258" s="85"/>
      <c r="I258" s="86"/>
      <c r="J258" s="87"/>
      <c r="K258" s="88"/>
      <c r="L258" s="89"/>
      <c r="M258" s="90">
        <f>M240+M250</f>
        <v>25620</v>
      </c>
      <c r="N258" s="49">
        <f t="shared" si="5"/>
        <v>0</v>
      </c>
    </row>
    <row r="259" spans="1:14" ht="21.75" hidden="1" customHeight="1">
      <c r="A259" s="400">
        <f>IF(H227&gt;0,1,)</f>
        <v>0</v>
      </c>
      <c r="B259" s="1958" t="s">
        <v>515</v>
      </c>
      <c r="C259" s="1958"/>
      <c r="D259" s="1958"/>
      <c r="E259" s="1958"/>
      <c r="F259" s="1958"/>
      <c r="G259" s="1958"/>
      <c r="H259" s="1958"/>
      <c r="I259" s="1958"/>
      <c r="J259" s="1958"/>
      <c r="K259" s="1958"/>
      <c r="L259" s="1958"/>
      <c r="M259" s="1958"/>
      <c r="N259" s="49">
        <f t="shared" si="5"/>
        <v>0</v>
      </c>
    </row>
    <row r="260" spans="1:14" ht="21.75" hidden="1" customHeight="1">
      <c r="A260" s="400">
        <f>IF(H227&gt;0,1,)</f>
        <v>0</v>
      </c>
      <c r="B260" s="1959" t="s">
        <v>516</v>
      </c>
      <c r="C260" s="1959"/>
      <c r="D260" s="1959"/>
      <c r="E260" s="1959"/>
      <c r="F260" s="1959"/>
      <c r="G260" s="1959"/>
      <c r="H260" s="1959"/>
      <c r="I260" s="1959"/>
      <c r="J260" s="1959"/>
      <c r="K260" s="1959"/>
      <c r="L260" s="1959"/>
      <c r="M260" s="1959"/>
      <c r="N260" s="49">
        <f t="shared" si="5"/>
        <v>0</v>
      </c>
    </row>
    <row r="261" spans="1:14" ht="21.75" hidden="1" customHeight="1">
      <c r="A261" s="400">
        <f>IF(H227&gt;0,1,)</f>
        <v>0</v>
      </c>
      <c r="B261" s="91" t="s">
        <v>517</v>
      </c>
      <c r="C261" s="92" t="s">
        <v>1025</v>
      </c>
      <c r="D261" s="93">
        <f>'6-3표준조사 4'!Q385</f>
        <v>50</v>
      </c>
      <c r="E261" s="91" t="s">
        <v>510</v>
      </c>
      <c r="F261" s="633"/>
      <c r="G261" s="91"/>
      <c r="H261" s="94"/>
      <c r="I261" s="95"/>
      <c r="J261" s="95"/>
      <c r="K261" s="95"/>
      <c r="L261" s="96"/>
      <c r="M261" s="95"/>
      <c r="N261" s="49">
        <f t="shared" si="5"/>
        <v>0</v>
      </c>
    </row>
    <row r="262" spans="1:14" ht="21.75" hidden="1" customHeight="1">
      <c r="B262" s="91" t="s">
        <v>518</v>
      </c>
      <c r="C262" s="92" t="s">
        <v>759</v>
      </c>
      <c r="D262" s="1960">
        <f>'6-3표준조사 4'!S385</f>
        <v>0</v>
      </c>
      <c r="E262" s="1960"/>
      <c r="F262" s="633"/>
      <c r="G262" s="91"/>
      <c r="H262" s="94"/>
      <c r="I262" s="95"/>
      <c r="J262" s="95"/>
      <c r="K262" s="95"/>
      <c r="L262" s="96"/>
      <c r="M262" s="95"/>
      <c r="N262" s="49">
        <f t="shared" si="5"/>
        <v>0</v>
      </c>
    </row>
    <row r="263" spans="1:14" ht="21.75" hidden="1" customHeight="1">
      <c r="B263" s="91" t="s">
        <v>517</v>
      </c>
      <c r="C263" s="92" t="s">
        <v>962</v>
      </c>
      <c r="D263" s="1968" t="str">
        <f>'6-3표준조사 4'!R381</f>
        <v>3년차 이상</v>
      </c>
      <c r="E263" s="1968"/>
      <c r="F263" s="97"/>
      <c r="G263" s="97"/>
      <c r="H263" s="94"/>
      <c r="I263" s="95"/>
      <c r="J263" s="95"/>
      <c r="K263" s="95"/>
      <c r="L263" s="96"/>
      <c r="M263" s="95"/>
      <c r="N263" s="49">
        <f t="shared" si="5"/>
        <v>0</v>
      </c>
    </row>
    <row r="264" spans="1:14" ht="21.75" hidden="1" customHeight="1">
      <c r="A264" s="400">
        <f>IF(H227&gt;0,1,)</f>
        <v>0</v>
      </c>
      <c r="B264" s="1959" t="s">
        <v>773</v>
      </c>
      <c r="C264" s="1959"/>
      <c r="D264" s="1959"/>
      <c r="E264" s="1959"/>
      <c r="F264" s="1959"/>
      <c r="G264" s="1959"/>
      <c r="H264" s="1959"/>
      <c r="I264" s="1959"/>
      <c r="J264" s="1959"/>
      <c r="K264" s="1959"/>
      <c r="L264" s="1959"/>
      <c r="M264" s="1959"/>
      <c r="N264" s="49">
        <f t="shared" si="5"/>
        <v>0</v>
      </c>
    </row>
    <row r="265" spans="1:14" ht="21.75" hidden="1" customHeight="1">
      <c r="A265" s="400">
        <f>IF(H227&gt;0,1,)</f>
        <v>0</v>
      </c>
      <c r="B265" s="1969" t="s">
        <v>501</v>
      </c>
      <c r="C265" s="1969"/>
      <c r="D265" s="1970" t="s">
        <v>805</v>
      </c>
      <c r="E265" s="1970"/>
      <c r="F265" s="1970"/>
      <c r="G265" s="1970"/>
      <c r="H265" s="1970"/>
      <c r="I265" s="1971" t="s">
        <v>806</v>
      </c>
      <c r="J265" s="1971"/>
      <c r="K265" s="1971"/>
      <c r="L265" s="1971"/>
      <c r="M265" s="1971"/>
      <c r="N265" s="49">
        <f t="shared" si="5"/>
        <v>0</v>
      </c>
    </row>
    <row r="266" spans="1:14" ht="21.75" hidden="1" customHeight="1">
      <c r="A266" s="400">
        <f>IF(H227&gt;0,1,)</f>
        <v>0</v>
      </c>
      <c r="B266" s="1969"/>
      <c r="C266" s="1969"/>
      <c r="D266" s="1970"/>
      <c r="E266" s="1970"/>
      <c r="F266" s="1970"/>
      <c r="G266" s="1970"/>
      <c r="H266" s="1970"/>
      <c r="I266" s="98" t="s">
        <v>807</v>
      </c>
      <c r="J266" s="632" t="s">
        <v>494</v>
      </c>
      <c r="K266" s="632" t="s">
        <v>495</v>
      </c>
      <c r="L266" s="99" t="s">
        <v>496</v>
      </c>
      <c r="M266" s="632" t="s">
        <v>794</v>
      </c>
      <c r="N266" s="49">
        <f t="shared" si="5"/>
        <v>0</v>
      </c>
    </row>
    <row r="267" spans="1:14" ht="21.75" hidden="1" customHeight="1">
      <c r="A267" s="400">
        <f>IF(H227&gt;0,1,)</f>
        <v>0</v>
      </c>
      <c r="B267" s="1950" t="s">
        <v>531</v>
      </c>
      <c r="C267" s="1950"/>
      <c r="D267" s="1951" t="str">
        <f>'6-3표준조사 4'!P381</f>
        <v>중 (15˚ ~ 30˚)</v>
      </c>
      <c r="E267" s="1951"/>
      <c r="F267" s="1951"/>
      <c r="G267" s="1951"/>
      <c r="H267" s="1951"/>
      <c r="I267" s="634"/>
      <c r="J267" s="634" t="str">
        <f>IF(A230=0,"",IF(D267="완 (15˚ 이하)",0,IF(D267="중 (15˚ ~ 30˚)",5,IF(D267="급 (30˚ 초과)",10))))</f>
        <v/>
      </c>
      <c r="K267" s="634" t="str">
        <f>IF(A233=0,"",IF(D267="완 (15˚ 이하)",0,IF(D267="중 (15˚ ~ 30˚)",5,IF(D267="급 (30˚ 초과)",10))))</f>
        <v/>
      </c>
      <c r="L267" s="634">
        <f>IF(A241=0,"",IF(D267="완 (15˚ 이하)",0,IF(D267="중 (15˚ ~ 30˚)",5,IF(D267="급 (30˚ 초과)",10))))</f>
        <v>5</v>
      </c>
      <c r="M267" s="634" t="str">
        <f>IF(A251=0,"",IF(D267="완 (15˚ 이하)",0,IF(D267="중 (15˚ ~ 30˚)",5,IF(D267="급 (30˚ 초과)",10))))</f>
        <v/>
      </c>
      <c r="N267" s="49">
        <f t="shared" si="5"/>
        <v>0</v>
      </c>
    </row>
    <row r="268" spans="1:14" ht="21.75" hidden="1" customHeight="1">
      <c r="A268" s="400">
        <f>IF(H227&gt;0,1,)</f>
        <v>0</v>
      </c>
      <c r="B268" s="1972" t="s">
        <v>520</v>
      </c>
      <c r="C268" s="1972"/>
      <c r="D268" s="1951" t="str">
        <f>'6-3표준조사 4'!R381</f>
        <v>3년차 이상</v>
      </c>
      <c r="E268" s="1951"/>
      <c r="F268" s="1951"/>
      <c r="G268" s="1951"/>
      <c r="H268" s="1951"/>
      <c r="I268" s="634"/>
      <c r="J268" s="634"/>
      <c r="K268" s="634" t="str">
        <f>IF(A233=0,"",IF(D268="당해 년도",0,IF(D268="2년차",5,IF(D268="3년차 이상",10))))</f>
        <v/>
      </c>
      <c r="L268" s="634"/>
      <c r="M268" s="634"/>
      <c r="N268" s="49">
        <f t="shared" si="5"/>
        <v>0</v>
      </c>
    </row>
    <row r="269" spans="1:14" ht="21.75" hidden="1" customHeight="1">
      <c r="A269" s="400">
        <f>IF(H227&gt;0,1,)</f>
        <v>0</v>
      </c>
      <c r="B269" s="1950" t="s">
        <v>519</v>
      </c>
      <c r="C269" s="1950"/>
      <c r="D269" s="1951" t="str">
        <f>'6-3표준조사 4'!Q381</f>
        <v>개소당5ha이상</v>
      </c>
      <c r="E269" s="1951"/>
      <c r="F269" s="1951"/>
      <c r="G269" s="1951"/>
      <c r="H269" s="1951"/>
      <c r="I269" s="1409"/>
      <c r="J269" s="1409" t="str">
        <f>IF(A230=0,"",IF(D269="개소당3ha이상",0,IF(D269="개소당1~3ha미만 ",5,IF(D269="개소당1ha미만",10))))</f>
        <v/>
      </c>
      <c r="K269" s="1409" t="str">
        <f>IF(A233=0,"",IF(D269="개소당3ha이상",0,IF(D269="개소당1~3ha미만 ",5,IF(D269="개소당1ha미만",10))))</f>
        <v/>
      </c>
      <c r="L269" s="1409" t="b">
        <f>IF(A241=0,"",IF(D269="개소당3ha이상",0,IF(D269="개소당1~3ha미만 ",5,IF(D269="개소당1ha미만",10))))</f>
        <v>0</v>
      </c>
      <c r="M269" s="1409" t="str">
        <f>IF(A251=0,"",IF(D269="개소당3ha이상",0,IF(D269="개소당1~3ha미만 ",5,IF(D269="개소당1ha미만",10))))</f>
        <v/>
      </c>
      <c r="N269" s="49">
        <f t="shared" si="5"/>
        <v>0</v>
      </c>
    </row>
    <row r="270" spans="1:14" ht="21.75" hidden="1" customHeight="1">
      <c r="A270" s="400">
        <f>IF(H227&gt;0,1,)</f>
        <v>0</v>
      </c>
      <c r="B270" s="1950" t="s">
        <v>514</v>
      </c>
      <c r="C270" s="1950"/>
      <c r="D270" s="1951"/>
      <c r="E270" s="1951"/>
      <c r="F270" s="1951"/>
      <c r="G270" s="1951"/>
      <c r="H270" s="1951"/>
      <c r="I270" s="634">
        <f>SUM(I267:I269)</f>
        <v>0</v>
      </c>
      <c r="J270" s="634">
        <f>SUM(J267:J269)</f>
        <v>0</v>
      </c>
      <c r="K270" s="634">
        <f>SUM(K267:K269)</f>
        <v>0</v>
      </c>
      <c r="L270" s="634">
        <f>SUM(L267:L269)</f>
        <v>5</v>
      </c>
      <c r="M270" s="634">
        <f>SUM(M267:M269)</f>
        <v>0</v>
      </c>
      <c r="N270" s="49">
        <f t="shared" si="5"/>
        <v>0</v>
      </c>
    </row>
    <row r="271" spans="1:14" ht="35.1" hidden="1" customHeight="1" thickBot="1">
      <c r="A271" s="400">
        <f>IF(H272&gt;0,1,)</f>
        <v>0</v>
      </c>
      <c r="B271" s="1943" t="s">
        <v>758</v>
      </c>
      <c r="C271" s="1943"/>
      <c r="D271" s="1943"/>
      <c r="E271" s="1943"/>
      <c r="F271" s="1943"/>
      <c r="G271" s="1943"/>
      <c r="H271" s="1943"/>
      <c r="I271" s="1943"/>
      <c r="J271" s="1943"/>
      <c r="K271" s="1943"/>
      <c r="L271" s="1943"/>
      <c r="M271" s="1943"/>
      <c r="N271" s="49">
        <f>IF(H$272&gt;0,7,)</f>
        <v>0</v>
      </c>
    </row>
    <row r="272" spans="1:14" ht="24.95" hidden="1" customHeight="1">
      <c r="A272" s="400">
        <f>IF(H272&gt;0,1,)</f>
        <v>0</v>
      </c>
      <c r="B272" s="1944" t="s">
        <v>774</v>
      </c>
      <c r="C272" s="1945"/>
      <c r="D272" s="1946" t="str">
        <f>CONCATENATE('6-3표준조사 4'!K454,"임반")</f>
        <v>9-3임반</v>
      </c>
      <c r="E272" s="1946"/>
      <c r="F272" s="1946" t="str">
        <f>CONCATENATE('6-3표준조사 4'!L454,"소반")</f>
        <v>6-0소반</v>
      </c>
      <c r="G272" s="1946"/>
      <c r="H272" s="1947">
        <f>'6-3표준조사 4'!Q454</f>
        <v>0</v>
      </c>
      <c r="I272" s="1947"/>
      <c r="J272" s="50"/>
      <c r="K272" s="51" t="s">
        <v>500</v>
      </c>
      <c r="L272" s="1948" t="str">
        <f>+'6-3표준조사 4'!R454</f>
        <v>모두베기</v>
      </c>
      <c r="M272" s="1949"/>
      <c r="N272" s="49">
        <f t="shared" ref="N272:N315" si="6">IF(H$272&gt;0,7,)</f>
        <v>0</v>
      </c>
    </row>
    <row r="273" spans="1:14" ht="21.75" hidden="1" customHeight="1">
      <c r="A273" s="400">
        <f>IF(H272&gt;0,1,)</f>
        <v>0</v>
      </c>
      <c r="B273" s="1961" t="s">
        <v>501</v>
      </c>
      <c r="C273" s="1962"/>
      <c r="D273" s="1963" t="s">
        <v>502</v>
      </c>
      <c r="E273" s="1962"/>
      <c r="F273" s="1964" t="s">
        <v>503</v>
      </c>
      <c r="G273" s="1965"/>
      <c r="H273" s="1964" t="s">
        <v>504</v>
      </c>
      <c r="I273" s="1965"/>
      <c r="J273" s="1963" t="s">
        <v>505</v>
      </c>
      <c r="K273" s="1962"/>
      <c r="L273" s="1966" t="s">
        <v>775</v>
      </c>
      <c r="M273" s="1952"/>
      <c r="N273" s="49">
        <f t="shared" si="6"/>
        <v>0</v>
      </c>
    </row>
    <row r="274" spans="1:14" ht="21.75" hidden="1" customHeight="1">
      <c r="A274" s="400">
        <f>IF(H272&gt;0,1,)</f>
        <v>0</v>
      </c>
      <c r="B274" s="52"/>
      <c r="C274" s="53" t="s">
        <v>506</v>
      </c>
      <c r="D274" s="54"/>
      <c r="E274" s="55" t="s">
        <v>507</v>
      </c>
      <c r="F274" s="54"/>
      <c r="G274" s="55" t="s">
        <v>507</v>
      </c>
      <c r="H274" s="54"/>
      <c r="I274" s="55" t="s">
        <v>507</v>
      </c>
      <c r="J274" s="56"/>
      <c r="K274" s="55" t="s">
        <v>508</v>
      </c>
      <c r="L274" s="1967"/>
      <c r="M274" s="1953"/>
      <c r="N274" s="49">
        <f t="shared" si="6"/>
        <v>0</v>
      </c>
    </row>
    <row r="275" spans="1:14" ht="21.75" hidden="1" customHeight="1">
      <c r="A275" s="400">
        <f>IF('6-3표준조사 4'!R454="둘레베기",1,)</f>
        <v>0</v>
      </c>
      <c r="B275" s="1954" t="s">
        <v>506</v>
      </c>
      <c r="C275" s="57" t="s">
        <v>538</v>
      </c>
      <c r="D275" s="60"/>
      <c r="E275" s="59"/>
      <c r="F275" s="60"/>
      <c r="G275" s="59"/>
      <c r="H275" s="60"/>
      <c r="I275" s="59"/>
      <c r="J275" s="61"/>
      <c r="K275" s="62"/>
      <c r="L275" s="102"/>
      <c r="M275" s="64">
        <f>M276</f>
        <v>0</v>
      </c>
      <c r="N275" s="49">
        <f t="shared" si="6"/>
        <v>0</v>
      </c>
    </row>
    <row r="276" spans="1:14" ht="21.75" hidden="1" customHeight="1">
      <c r="A276" s="400">
        <f>IF('6-3표준조사 4'!R454="둘레베기",1,)</f>
        <v>0</v>
      </c>
      <c r="B276" s="1955"/>
      <c r="C276" s="65" t="s">
        <v>760</v>
      </c>
      <c r="D276" s="103"/>
      <c r="E276" s="67"/>
      <c r="F276" s="68"/>
      <c r="G276" s="67"/>
      <c r="H276" s="68"/>
      <c r="I276" s="67"/>
      <c r="J276" s="69"/>
      <c r="K276" s="70"/>
      <c r="L276" s="71">
        <f>J315/100</f>
        <v>0</v>
      </c>
      <c r="M276" s="72">
        <f>ROUNDDOWN((H277*J277)+(H277*J277*L276),)</f>
        <v>0</v>
      </c>
      <c r="N276" s="49">
        <f t="shared" si="6"/>
        <v>0</v>
      </c>
    </row>
    <row r="277" spans="1:14" ht="21.75" hidden="1" customHeight="1">
      <c r="A277" s="400">
        <f>IF('6-3표준조사 4'!R454="둘레베기",1,)</f>
        <v>0</v>
      </c>
      <c r="B277" s="1955"/>
      <c r="C277" s="65" t="s">
        <v>761</v>
      </c>
      <c r="D277" s="103">
        <f>IF(A277&gt;0,D306,)</f>
        <v>0</v>
      </c>
      <c r="E277" s="67" t="s">
        <v>510</v>
      </c>
      <c r="F277" s="68">
        <v>0.18</v>
      </c>
      <c r="G277" s="67" t="s">
        <v>511</v>
      </c>
      <c r="H277" s="68">
        <f>ROUND(D277/100*F277,2)</f>
        <v>0</v>
      </c>
      <c r="I277" s="67" t="s">
        <v>509</v>
      </c>
      <c r="J277" s="69">
        <f>'7-1 단가조사'!L7</f>
        <v>172068</v>
      </c>
      <c r="K277" s="70" t="s">
        <v>539</v>
      </c>
      <c r="L277" s="71"/>
      <c r="M277" s="72"/>
      <c r="N277" s="49">
        <f t="shared" si="6"/>
        <v>0</v>
      </c>
    </row>
    <row r="278" spans="1:14" ht="21.75" hidden="1" customHeight="1">
      <c r="A278" s="400">
        <f>IF('6-3표준조사 4'!R454="줄베기",1,)</f>
        <v>0</v>
      </c>
      <c r="B278" s="1955"/>
      <c r="C278" s="57" t="s">
        <v>540</v>
      </c>
      <c r="D278" s="60"/>
      <c r="E278" s="59"/>
      <c r="F278" s="60"/>
      <c r="G278" s="59"/>
      <c r="H278" s="60"/>
      <c r="I278" s="59"/>
      <c r="J278" s="61"/>
      <c r="K278" s="62"/>
      <c r="L278" s="104"/>
      <c r="M278" s="64">
        <f>SUM(M279+M282+M285)</f>
        <v>0</v>
      </c>
      <c r="N278" s="49">
        <f t="shared" si="6"/>
        <v>0</v>
      </c>
    </row>
    <row r="279" spans="1:14" ht="21.75" hidden="1" customHeight="1">
      <c r="A279" s="400">
        <f>IF('6-3표준조사 4'!R454="줄베기",1,)</f>
        <v>0</v>
      </c>
      <c r="B279" s="1955"/>
      <c r="C279" s="65" t="s">
        <v>760</v>
      </c>
      <c r="D279" s="66"/>
      <c r="E279" s="67"/>
      <c r="F279" s="68"/>
      <c r="G279" s="67"/>
      <c r="H279" s="68"/>
      <c r="I279" s="67"/>
      <c r="J279" s="69"/>
      <c r="K279" s="70"/>
      <c r="L279" s="71">
        <f>K315/100</f>
        <v>0</v>
      </c>
      <c r="M279" s="72">
        <f>ROUNDDOWN((M280+M281)+((M280+M281)*L279),0)</f>
        <v>0</v>
      </c>
      <c r="N279" s="49">
        <f t="shared" si="6"/>
        <v>0</v>
      </c>
    </row>
    <row r="280" spans="1:14" ht="21.75" hidden="1" customHeight="1">
      <c r="A280" s="400">
        <f>IF('6-3표준조사 4'!R454="줄베기",1,)</f>
        <v>0</v>
      </c>
      <c r="B280" s="1955"/>
      <c r="C280" s="65" t="s">
        <v>762</v>
      </c>
      <c r="D280" s="66">
        <f>IF(A280&gt;0,D306,)</f>
        <v>0</v>
      </c>
      <c r="E280" s="67" t="s">
        <v>510</v>
      </c>
      <c r="F280" s="68">
        <v>7.0000000000000007E-2</v>
      </c>
      <c r="G280" s="67" t="s">
        <v>511</v>
      </c>
      <c r="H280" s="68">
        <f>ROUND(D280/100*F280,2)</f>
        <v>0</v>
      </c>
      <c r="I280" s="67" t="s">
        <v>509</v>
      </c>
      <c r="J280" s="69">
        <f>'7-1 단가조사'!L7</f>
        <v>172068</v>
      </c>
      <c r="K280" s="70" t="s">
        <v>539</v>
      </c>
      <c r="L280" s="71"/>
      <c r="M280" s="72">
        <f>ROUNDDOWN(H280*J280,)</f>
        <v>0</v>
      </c>
      <c r="N280" s="49">
        <f t="shared" si="6"/>
        <v>0</v>
      </c>
    </row>
    <row r="281" spans="1:14" ht="21.75" hidden="1" customHeight="1">
      <c r="A281" s="400">
        <f>IF('6-3표준조사 4'!R454="줄베기",1,)</f>
        <v>0</v>
      </c>
      <c r="B281" s="1955"/>
      <c r="C281" s="65" t="s">
        <v>763</v>
      </c>
      <c r="D281" s="75">
        <f>IF(A281&gt;0,1,)</f>
        <v>0</v>
      </c>
      <c r="E281" s="67" t="s">
        <v>406</v>
      </c>
      <c r="F281" s="68">
        <f>IF(D306&lt;=1500,$Q$8,IF(D306&gt;2999,$Q$10,$Q$9))</f>
        <v>1.5</v>
      </c>
      <c r="G281" s="67" t="s">
        <v>541</v>
      </c>
      <c r="H281" s="68">
        <f>ROUND(D281*F281,2)</f>
        <v>0</v>
      </c>
      <c r="I281" s="67" t="s">
        <v>509</v>
      </c>
      <c r="J281" s="69">
        <f>'7-1 단가조사'!L6</f>
        <v>226112</v>
      </c>
      <c r="K281" s="70" t="s">
        <v>542</v>
      </c>
      <c r="L281" s="71"/>
      <c r="M281" s="72">
        <f>ROUNDDOWN(H281*J281,)</f>
        <v>0</v>
      </c>
      <c r="N281" s="49">
        <f t="shared" si="6"/>
        <v>0</v>
      </c>
    </row>
    <row r="282" spans="1:14" ht="21.75" hidden="1" customHeight="1">
      <c r="A282" s="400">
        <f>IF('6-3표준조사 4'!R454="줄베기",1,)</f>
        <v>0</v>
      </c>
      <c r="B282" s="1955"/>
      <c r="C282" s="65" t="s">
        <v>764</v>
      </c>
      <c r="D282" s="66"/>
      <c r="E282" s="67"/>
      <c r="F282" s="68"/>
      <c r="G282" s="67"/>
      <c r="H282" s="68"/>
      <c r="I282" s="67"/>
      <c r="J282" s="69"/>
      <c r="K282" s="70"/>
      <c r="L282" s="73"/>
      <c r="M282" s="72">
        <f>M283+M284</f>
        <v>0</v>
      </c>
      <c r="N282" s="49">
        <f t="shared" si="6"/>
        <v>0</v>
      </c>
    </row>
    <row r="283" spans="1:14" ht="21.75" hidden="1" customHeight="1">
      <c r="A283" s="400">
        <f>IF('6-3표준조사 4'!R454="줄베기",1,)</f>
        <v>0</v>
      </c>
      <c r="B283" s="1955"/>
      <c r="C283" s="65" t="s">
        <v>765</v>
      </c>
      <c r="D283" s="75">
        <f>H281</f>
        <v>0</v>
      </c>
      <c r="E283" s="67" t="s">
        <v>541</v>
      </c>
      <c r="F283" s="68">
        <v>5</v>
      </c>
      <c r="G283" s="67" t="s">
        <v>512</v>
      </c>
      <c r="H283" s="68">
        <f>ROUND(D283*F283,2)</f>
        <v>0</v>
      </c>
      <c r="I283" s="67" t="s">
        <v>513</v>
      </c>
      <c r="J283" s="69">
        <f>'7-1 단가조사'!L11</f>
        <v>1720</v>
      </c>
      <c r="K283" s="70" t="s">
        <v>543</v>
      </c>
      <c r="L283" s="73"/>
      <c r="M283" s="72">
        <f>ROUNDDOWN(H283*J283,)</f>
        <v>0</v>
      </c>
      <c r="N283" s="49">
        <f t="shared" si="6"/>
        <v>0</v>
      </c>
    </row>
    <row r="284" spans="1:14" ht="21.75" hidden="1" customHeight="1">
      <c r="A284" s="400">
        <f>IF('6-3표준조사 4'!R454="줄베기",1,)</f>
        <v>0</v>
      </c>
      <c r="B284" s="1955"/>
      <c r="C284" s="65" t="s">
        <v>766</v>
      </c>
      <c r="D284" s="66">
        <f>M283</f>
        <v>0</v>
      </c>
      <c r="E284" s="67" t="s">
        <v>545</v>
      </c>
      <c r="F284" s="68">
        <v>0.1</v>
      </c>
      <c r="G284" s="67" t="s">
        <v>546</v>
      </c>
      <c r="H284" s="68"/>
      <c r="I284" s="67"/>
      <c r="J284" s="69"/>
      <c r="K284" s="70"/>
      <c r="L284" s="73"/>
      <c r="M284" s="72">
        <f>ROUNDDOWN(D284*F284,)</f>
        <v>0</v>
      </c>
      <c r="N284" s="49">
        <f t="shared" si="6"/>
        <v>0</v>
      </c>
    </row>
    <row r="285" spans="1:14" ht="21.75" hidden="1" customHeight="1">
      <c r="A285" s="400">
        <f>IF('6-3표준조사 4'!R454="줄베기",1,)</f>
        <v>0</v>
      </c>
      <c r="B285" s="1955"/>
      <c r="C285" s="105" t="s">
        <v>767</v>
      </c>
      <c r="D285" s="106">
        <f>D283</f>
        <v>0</v>
      </c>
      <c r="E285" s="107" t="s">
        <v>547</v>
      </c>
      <c r="F285" s="108">
        <v>8.3999999999999995E-3</v>
      </c>
      <c r="G285" s="107" t="s">
        <v>548</v>
      </c>
      <c r="H285" s="109"/>
      <c r="I285" s="107"/>
      <c r="J285" s="110">
        <f>'7-1 단가조사'!L14</f>
        <v>610000</v>
      </c>
      <c r="K285" s="111" t="s">
        <v>544</v>
      </c>
      <c r="L285" s="112"/>
      <c r="M285" s="113">
        <f>ROUNDDOWN(D285*F285*J285,)</f>
        <v>0</v>
      </c>
      <c r="N285" s="49">
        <f t="shared" si="6"/>
        <v>0</v>
      </c>
    </row>
    <row r="286" spans="1:14" ht="21.75" customHeight="1">
      <c r="A286" s="400">
        <f>IF('6-3표준조사 4'!R454="모두베기",1,)</f>
        <v>1</v>
      </c>
      <c r="B286" s="1955"/>
      <c r="C286" s="57" t="s">
        <v>549</v>
      </c>
      <c r="D286" s="58"/>
      <c r="E286" s="59"/>
      <c r="F286" s="60"/>
      <c r="G286" s="59"/>
      <c r="H286" s="60"/>
      <c r="I286" s="59"/>
      <c r="J286" s="61"/>
      <c r="K286" s="62"/>
      <c r="L286" s="63"/>
      <c r="M286" s="64">
        <f>M287+M292+M295</f>
        <v>1210362</v>
      </c>
      <c r="N286" s="49">
        <f t="shared" si="6"/>
        <v>0</v>
      </c>
    </row>
    <row r="287" spans="1:14" ht="21.75" customHeight="1">
      <c r="A287" s="400">
        <f>IF('6-3표준조사 4'!R454="모두베기",1,)</f>
        <v>1</v>
      </c>
      <c r="B287" s="1955"/>
      <c r="C287" s="65" t="s">
        <v>760</v>
      </c>
      <c r="D287" s="66"/>
      <c r="E287" s="67"/>
      <c r="F287" s="68"/>
      <c r="G287" s="67"/>
      <c r="H287" s="68"/>
      <c r="I287" s="67"/>
      <c r="J287" s="69"/>
      <c r="K287" s="70"/>
      <c r="L287" s="71">
        <f>L315/100</f>
        <v>0</v>
      </c>
      <c r="M287" s="72">
        <f>M288+M289+M290+M291</f>
        <v>1137442</v>
      </c>
      <c r="N287" s="49">
        <f t="shared" si="6"/>
        <v>0</v>
      </c>
    </row>
    <row r="288" spans="1:14" ht="21.75" customHeight="1">
      <c r="A288" s="400">
        <f>IF('6-3표준조사 4'!R454="모두베기",1,)</f>
        <v>1</v>
      </c>
      <c r="B288" s="1955"/>
      <c r="C288" s="65" t="s">
        <v>762</v>
      </c>
      <c r="D288" s="66">
        <f>IF(A288&gt;0,D306,)</f>
        <v>50</v>
      </c>
      <c r="E288" s="67" t="s">
        <v>510</v>
      </c>
      <c r="F288" s="68">
        <v>7.0000000000000007E-2</v>
      </c>
      <c r="G288" s="67" t="s">
        <v>511</v>
      </c>
      <c r="H288" s="68">
        <f>ROUND(D288/100*F288,2)</f>
        <v>0.04</v>
      </c>
      <c r="I288" s="67" t="s">
        <v>509</v>
      </c>
      <c r="J288" s="69">
        <f>'7-1 단가조사'!L7</f>
        <v>172068</v>
      </c>
      <c r="K288" s="70" t="s">
        <v>539</v>
      </c>
      <c r="L288" s="73"/>
      <c r="M288" s="72">
        <f>ROUNDDOWN(ROUND((H288+(H288*(L287))),2)*J288,0)</f>
        <v>6882</v>
      </c>
      <c r="N288" s="49">
        <f t="shared" si="6"/>
        <v>0</v>
      </c>
    </row>
    <row r="289" spans="1:14" ht="21.75" customHeight="1">
      <c r="A289" s="400">
        <f>IF('6-3표준조사 4'!R454="모두베기",1,)</f>
        <v>1</v>
      </c>
      <c r="B289" s="1955"/>
      <c r="C289" s="74" t="s">
        <v>965</v>
      </c>
      <c r="D289" s="75">
        <f>IF(A289&gt;0,IF(D308="당해 년도",1,),)</f>
        <v>0</v>
      </c>
      <c r="E289" s="67" t="s">
        <v>406</v>
      </c>
      <c r="F289" s="68">
        <v>3.5</v>
      </c>
      <c r="G289" s="67" t="s">
        <v>541</v>
      </c>
      <c r="H289" s="68">
        <f>ROUND(D289*F289,2)</f>
        <v>0</v>
      </c>
      <c r="I289" s="67" t="s">
        <v>509</v>
      </c>
      <c r="J289" s="69">
        <f>'7-1 단가조사'!L6</f>
        <v>226112</v>
      </c>
      <c r="K289" s="70" t="s">
        <v>542</v>
      </c>
      <c r="L289" s="73"/>
      <c r="M289" s="72">
        <f>ROUNDDOWN(ROUND((H289+(H289*(L287))),2)*J289,0)</f>
        <v>0</v>
      </c>
      <c r="N289" s="49">
        <f t="shared" si="6"/>
        <v>0</v>
      </c>
    </row>
    <row r="290" spans="1:14" ht="21.75" customHeight="1">
      <c r="A290" s="400">
        <f>IF('6-3표준조사 4'!R454="모두베기",1,)</f>
        <v>1</v>
      </c>
      <c r="B290" s="1955"/>
      <c r="C290" s="74" t="s">
        <v>966</v>
      </c>
      <c r="D290" s="75">
        <f>IF(A290&gt;0,IF(D308="2년차",1,),)</f>
        <v>0</v>
      </c>
      <c r="E290" s="67" t="s">
        <v>406</v>
      </c>
      <c r="F290" s="68">
        <v>4</v>
      </c>
      <c r="G290" s="67" t="s">
        <v>541</v>
      </c>
      <c r="H290" s="68">
        <f>ROUND(D290*F290,2)</f>
        <v>0</v>
      </c>
      <c r="I290" s="67" t="s">
        <v>509</v>
      </c>
      <c r="J290" s="69">
        <f>'7-1 단가조사'!L6</f>
        <v>226112</v>
      </c>
      <c r="K290" s="70" t="s">
        <v>542</v>
      </c>
      <c r="L290" s="73"/>
      <c r="M290" s="72">
        <f>ROUNDDOWN(ROUND((H290+(H290*(L287))),2)*J290,0)</f>
        <v>0</v>
      </c>
      <c r="N290" s="49">
        <f t="shared" si="6"/>
        <v>0</v>
      </c>
    </row>
    <row r="291" spans="1:14" ht="21.75" customHeight="1">
      <c r="A291" s="400">
        <f>IF('6-3표준조사 4'!R454="모두베기",1,)</f>
        <v>1</v>
      </c>
      <c r="B291" s="1955"/>
      <c r="C291" s="74" t="s">
        <v>967</v>
      </c>
      <c r="D291" s="75">
        <f>IF(A291&gt;0,IF(D308="3년차 이상",1,),)</f>
        <v>1</v>
      </c>
      <c r="E291" s="67" t="s">
        <v>406</v>
      </c>
      <c r="F291" s="68">
        <v>5</v>
      </c>
      <c r="G291" s="67" t="s">
        <v>541</v>
      </c>
      <c r="H291" s="68">
        <f>ROUND(D291*F291,2)</f>
        <v>5</v>
      </c>
      <c r="I291" s="67" t="s">
        <v>509</v>
      </c>
      <c r="J291" s="69">
        <f>'7-1 단가조사'!L6</f>
        <v>226112</v>
      </c>
      <c r="K291" s="70" t="s">
        <v>542</v>
      </c>
      <c r="L291" s="73"/>
      <c r="M291" s="72">
        <f>ROUNDDOWN(ROUND((H291+(H291*(L287))),2)*J291,0)</f>
        <v>1130560</v>
      </c>
      <c r="N291" s="49">
        <f t="shared" si="6"/>
        <v>0</v>
      </c>
    </row>
    <row r="292" spans="1:14" ht="21.75" customHeight="1">
      <c r="A292" s="400">
        <f>IF('6-3표준조사 4'!R454="모두베기",1,)</f>
        <v>1</v>
      </c>
      <c r="B292" s="1955"/>
      <c r="C292" s="65" t="s">
        <v>764</v>
      </c>
      <c r="D292" s="66"/>
      <c r="E292" s="67"/>
      <c r="F292" s="68"/>
      <c r="G292" s="67"/>
      <c r="H292" s="68"/>
      <c r="I292" s="67"/>
      <c r="J292" s="69"/>
      <c r="K292" s="70"/>
      <c r="L292" s="73"/>
      <c r="M292" s="72">
        <f>M293+M294</f>
        <v>47300</v>
      </c>
      <c r="N292" s="49">
        <f t="shared" si="6"/>
        <v>0</v>
      </c>
    </row>
    <row r="293" spans="1:14" ht="21.75" customHeight="1">
      <c r="A293" s="400">
        <f>IF('6-3표준조사 4'!R454="모두베기",1,)</f>
        <v>1</v>
      </c>
      <c r="B293" s="1955"/>
      <c r="C293" s="65" t="s">
        <v>765</v>
      </c>
      <c r="D293" s="75">
        <f>(H289+H290+H291)</f>
        <v>5</v>
      </c>
      <c r="E293" s="67" t="s">
        <v>541</v>
      </c>
      <c r="F293" s="68">
        <v>5</v>
      </c>
      <c r="G293" s="67" t="s">
        <v>512</v>
      </c>
      <c r="H293" s="68">
        <f>ROUND(D293*F293,2)</f>
        <v>25</v>
      </c>
      <c r="I293" s="67" t="s">
        <v>513</v>
      </c>
      <c r="J293" s="69">
        <f>'7-1 단가조사'!L11</f>
        <v>1720</v>
      </c>
      <c r="K293" s="70" t="s">
        <v>543</v>
      </c>
      <c r="L293" s="73"/>
      <c r="M293" s="72">
        <f>ROUNDDOWN(H293*J293,)</f>
        <v>43000</v>
      </c>
      <c r="N293" s="49">
        <f t="shared" si="6"/>
        <v>0</v>
      </c>
    </row>
    <row r="294" spans="1:14" ht="21.75" customHeight="1">
      <c r="A294" s="400">
        <f>IF('6-3표준조사 4'!R454="모두베기",1,)</f>
        <v>1</v>
      </c>
      <c r="B294" s="1955"/>
      <c r="C294" s="65" t="s">
        <v>766</v>
      </c>
      <c r="D294" s="66">
        <f>M293</f>
        <v>43000</v>
      </c>
      <c r="E294" s="67" t="s">
        <v>545</v>
      </c>
      <c r="F294" s="68">
        <v>0.1</v>
      </c>
      <c r="G294" s="67" t="s">
        <v>546</v>
      </c>
      <c r="H294" s="68"/>
      <c r="I294" s="67"/>
      <c r="J294" s="69"/>
      <c r="K294" s="70"/>
      <c r="L294" s="73"/>
      <c r="M294" s="72">
        <f>ROUNDDOWN(D294*F294,)</f>
        <v>4300</v>
      </c>
      <c r="N294" s="49">
        <f t="shared" si="6"/>
        <v>0</v>
      </c>
    </row>
    <row r="295" spans="1:14" ht="21.75" customHeight="1">
      <c r="A295" s="400">
        <f>IF('6-3표준조사 4'!R454="모두베기",1,)</f>
        <v>1</v>
      </c>
      <c r="B295" s="1955"/>
      <c r="C295" s="76" t="s">
        <v>767</v>
      </c>
      <c r="D295" s="77">
        <f>D293</f>
        <v>5</v>
      </c>
      <c r="E295" s="78" t="s">
        <v>547</v>
      </c>
      <c r="F295" s="79">
        <v>8.3999999999999995E-3</v>
      </c>
      <c r="G295" s="78" t="s">
        <v>548</v>
      </c>
      <c r="H295" s="80"/>
      <c r="I295" s="78"/>
      <c r="J295" s="81">
        <f>'7-1 단가조사'!L14</f>
        <v>610000</v>
      </c>
      <c r="K295" s="82" t="s">
        <v>544</v>
      </c>
      <c r="L295" s="83"/>
      <c r="M295" s="84">
        <f>ROUNDDOWN(D295*F295*J295,)</f>
        <v>25620</v>
      </c>
      <c r="N295" s="49">
        <f t="shared" si="6"/>
        <v>0</v>
      </c>
    </row>
    <row r="296" spans="1:14" ht="21.75" hidden="1" customHeight="1">
      <c r="A296" s="400">
        <f>IF('6-3표준조사 4'!R454="맹아제거",1,)</f>
        <v>0</v>
      </c>
      <c r="B296" s="1955"/>
      <c r="C296" s="57" t="s">
        <v>550</v>
      </c>
      <c r="D296" s="60"/>
      <c r="E296" s="59"/>
      <c r="F296" s="60"/>
      <c r="G296" s="59"/>
      <c r="H296" s="60"/>
      <c r="I296" s="59"/>
      <c r="J296" s="61"/>
      <c r="K296" s="62"/>
      <c r="L296" s="102"/>
      <c r="M296" s="64">
        <f>M297</f>
        <v>0</v>
      </c>
      <c r="N296" s="49">
        <f t="shared" si="6"/>
        <v>0</v>
      </c>
    </row>
    <row r="297" spans="1:14" ht="21.75" hidden="1" customHeight="1">
      <c r="A297" s="400">
        <f>IF('6-3표준조사 4'!R454="맹아제거",1,)</f>
        <v>0</v>
      </c>
      <c r="B297" s="1955"/>
      <c r="C297" s="65" t="s">
        <v>760</v>
      </c>
      <c r="D297" s="103"/>
      <c r="E297" s="67"/>
      <c r="F297" s="68"/>
      <c r="G297" s="67"/>
      <c r="H297" s="68"/>
      <c r="I297" s="67"/>
      <c r="J297" s="69"/>
      <c r="K297" s="70"/>
      <c r="L297" s="71">
        <f>M315/100</f>
        <v>0</v>
      </c>
      <c r="M297" s="72">
        <f>ROUNDDOWN((H298*J298)+(H298*J298*L297),)</f>
        <v>0</v>
      </c>
      <c r="N297" s="49">
        <f t="shared" si="6"/>
        <v>0</v>
      </c>
    </row>
    <row r="298" spans="1:14" ht="21.75" hidden="1" customHeight="1">
      <c r="A298" s="400">
        <f>IF('6-3표준조사 4'!R454="맹아제거",1,)</f>
        <v>0</v>
      </c>
      <c r="B298" s="1955"/>
      <c r="C298" s="65" t="s">
        <v>768</v>
      </c>
      <c r="D298" s="103">
        <v>0</v>
      </c>
      <c r="E298" s="67" t="s">
        <v>510</v>
      </c>
      <c r="F298" s="68">
        <v>0.2</v>
      </c>
      <c r="G298" s="67" t="s">
        <v>511</v>
      </c>
      <c r="H298" s="68">
        <f>ROUND(D298/100*F298,2)</f>
        <v>0</v>
      </c>
      <c r="I298" s="67" t="s">
        <v>509</v>
      </c>
      <c r="J298" s="69">
        <f>'7-1 단가조사'!L7</f>
        <v>172068</v>
      </c>
      <c r="K298" s="70" t="s">
        <v>539</v>
      </c>
      <c r="L298" s="71">
        <f>M315/100</f>
        <v>0</v>
      </c>
      <c r="M298" s="72"/>
      <c r="N298" s="49">
        <f t="shared" si="6"/>
        <v>0</v>
      </c>
    </row>
    <row r="299" spans="1:14" ht="21.75" hidden="1" customHeight="1">
      <c r="A299" s="400">
        <f>IF(H272&gt;0,1,)</f>
        <v>0</v>
      </c>
      <c r="B299" s="1954" t="s">
        <v>514</v>
      </c>
      <c r="C299" s="57" t="s">
        <v>551</v>
      </c>
      <c r="D299" s="60"/>
      <c r="E299" s="59"/>
      <c r="F299" s="60"/>
      <c r="G299" s="59"/>
      <c r="H299" s="60"/>
      <c r="I299" s="59"/>
      <c r="J299" s="61"/>
      <c r="K299" s="62"/>
      <c r="L299" s="63"/>
      <c r="M299" s="64">
        <f>SUM(M300,M302,M303)</f>
        <v>1210362</v>
      </c>
      <c r="N299" s="49">
        <f t="shared" si="6"/>
        <v>0</v>
      </c>
    </row>
    <row r="300" spans="1:14" ht="21.75" hidden="1" customHeight="1">
      <c r="A300" s="400">
        <f>IF(H272&gt;0,1,)</f>
        <v>0</v>
      </c>
      <c r="B300" s="1956"/>
      <c r="C300" s="65" t="s">
        <v>769</v>
      </c>
      <c r="D300" s="68"/>
      <c r="E300" s="67"/>
      <c r="F300" s="68"/>
      <c r="G300" s="67"/>
      <c r="H300" s="68"/>
      <c r="I300" s="67"/>
      <c r="J300" s="69"/>
      <c r="K300" s="70"/>
      <c r="L300" s="73"/>
      <c r="M300" s="72">
        <f>M301</f>
        <v>1137442</v>
      </c>
      <c r="N300" s="49">
        <f t="shared" si="6"/>
        <v>0</v>
      </c>
    </row>
    <row r="301" spans="1:14" ht="21.75" hidden="1" customHeight="1">
      <c r="A301" s="400">
        <f>IF(H272&gt;0,1,)</f>
        <v>0</v>
      </c>
      <c r="B301" s="1956"/>
      <c r="C301" s="65" t="s">
        <v>770</v>
      </c>
      <c r="D301" s="68"/>
      <c r="E301" s="67"/>
      <c r="F301" s="68"/>
      <c r="G301" s="67"/>
      <c r="H301" s="68"/>
      <c r="I301" s="67"/>
      <c r="J301" s="69"/>
      <c r="K301" s="70"/>
      <c r="L301" s="73"/>
      <c r="M301" s="72">
        <f>M276+M279+M287+M297</f>
        <v>1137442</v>
      </c>
      <c r="N301" s="49">
        <f t="shared" si="6"/>
        <v>0</v>
      </c>
    </row>
    <row r="302" spans="1:14" ht="21.75" hidden="1" customHeight="1">
      <c r="A302" s="400">
        <f>IF(H272&gt;0,1,)</f>
        <v>0</v>
      </c>
      <c r="B302" s="1956"/>
      <c r="C302" s="65" t="s">
        <v>771</v>
      </c>
      <c r="D302" s="68"/>
      <c r="E302" s="67"/>
      <c r="F302" s="68"/>
      <c r="G302" s="67"/>
      <c r="H302" s="68"/>
      <c r="I302" s="67"/>
      <c r="J302" s="69"/>
      <c r="K302" s="70"/>
      <c r="L302" s="73"/>
      <c r="M302" s="72">
        <f>M282+M292</f>
        <v>47300</v>
      </c>
      <c r="N302" s="49">
        <f t="shared" si="6"/>
        <v>0</v>
      </c>
    </row>
    <row r="303" spans="1:14" ht="21.75" hidden="1" customHeight="1" thickBot="1">
      <c r="A303" s="400">
        <f>IF(H272&gt;0,1,)</f>
        <v>0</v>
      </c>
      <c r="B303" s="1957"/>
      <c r="C303" s="76" t="s">
        <v>772</v>
      </c>
      <c r="D303" s="85"/>
      <c r="E303" s="86"/>
      <c r="F303" s="85"/>
      <c r="G303" s="86"/>
      <c r="H303" s="85"/>
      <c r="I303" s="86"/>
      <c r="J303" s="87"/>
      <c r="K303" s="88"/>
      <c r="L303" s="89"/>
      <c r="M303" s="90">
        <f>M285+M295</f>
        <v>25620</v>
      </c>
      <c r="N303" s="49">
        <f t="shared" si="6"/>
        <v>0</v>
      </c>
    </row>
    <row r="304" spans="1:14" ht="21.75" hidden="1" customHeight="1">
      <c r="A304" s="400">
        <f>IF(H272&gt;0,1,)</f>
        <v>0</v>
      </c>
      <c r="B304" s="1958" t="s">
        <v>515</v>
      </c>
      <c r="C304" s="1958"/>
      <c r="D304" s="1958"/>
      <c r="E304" s="1958"/>
      <c r="F304" s="1958"/>
      <c r="G304" s="1958"/>
      <c r="H304" s="1958"/>
      <c r="I304" s="1958"/>
      <c r="J304" s="1958"/>
      <c r="K304" s="1958"/>
      <c r="L304" s="1958"/>
      <c r="M304" s="1958"/>
      <c r="N304" s="49">
        <f t="shared" si="6"/>
        <v>0</v>
      </c>
    </row>
    <row r="305" spans="1:14" ht="21.75" hidden="1" customHeight="1">
      <c r="A305" s="400">
        <f>IF(H272&gt;0,1,)</f>
        <v>0</v>
      </c>
      <c r="B305" s="1959" t="s">
        <v>516</v>
      </c>
      <c r="C305" s="1959"/>
      <c r="D305" s="1959"/>
      <c r="E305" s="1959"/>
      <c r="F305" s="1959"/>
      <c r="G305" s="1959"/>
      <c r="H305" s="1959"/>
      <c r="I305" s="1959"/>
      <c r="J305" s="1959"/>
      <c r="K305" s="1959"/>
      <c r="L305" s="1959"/>
      <c r="M305" s="1959"/>
      <c r="N305" s="49">
        <f t="shared" si="6"/>
        <v>0</v>
      </c>
    </row>
    <row r="306" spans="1:14" ht="21.75" hidden="1" customHeight="1">
      <c r="A306" s="400">
        <f>IF(H272&gt;0,1,)</f>
        <v>0</v>
      </c>
      <c r="B306" s="91" t="s">
        <v>517</v>
      </c>
      <c r="C306" s="92" t="s">
        <v>1025</v>
      </c>
      <c r="D306" s="93">
        <f>'6-3표준조사 4'!Q460</f>
        <v>50</v>
      </c>
      <c r="E306" s="91" t="s">
        <v>510</v>
      </c>
      <c r="F306" s="633"/>
      <c r="G306" s="91"/>
      <c r="H306" s="94"/>
      <c r="I306" s="95"/>
      <c r="J306" s="95"/>
      <c r="K306" s="95"/>
      <c r="L306" s="96"/>
      <c r="M306" s="95"/>
      <c r="N306" s="49">
        <f t="shared" si="6"/>
        <v>0</v>
      </c>
    </row>
    <row r="307" spans="1:14" ht="21.75" hidden="1" customHeight="1">
      <c r="B307" s="91" t="s">
        <v>518</v>
      </c>
      <c r="C307" s="92" t="s">
        <v>759</v>
      </c>
      <c r="D307" s="1960">
        <f>'6-3표준조사 4'!S460</f>
        <v>0</v>
      </c>
      <c r="E307" s="1960"/>
      <c r="F307" s="633"/>
      <c r="G307" s="91"/>
      <c r="H307" s="94"/>
      <c r="I307" s="95"/>
      <c r="J307" s="95"/>
      <c r="K307" s="95"/>
      <c r="L307" s="96"/>
      <c r="M307" s="95"/>
      <c r="N307" s="49">
        <f t="shared" si="6"/>
        <v>0</v>
      </c>
    </row>
    <row r="308" spans="1:14" ht="21.75" hidden="1" customHeight="1">
      <c r="B308" s="91" t="s">
        <v>517</v>
      </c>
      <c r="C308" s="92" t="s">
        <v>962</v>
      </c>
      <c r="D308" s="1968" t="str">
        <f>'6-3표준조사 4'!R456</f>
        <v>3년차 이상</v>
      </c>
      <c r="E308" s="1968"/>
      <c r="F308" s="97"/>
      <c r="G308" s="97"/>
      <c r="H308" s="94"/>
      <c r="I308" s="95"/>
      <c r="J308" s="95"/>
      <c r="K308" s="95"/>
      <c r="L308" s="96"/>
      <c r="M308" s="95"/>
      <c r="N308" s="49">
        <f t="shared" si="6"/>
        <v>0</v>
      </c>
    </row>
    <row r="309" spans="1:14" ht="21.75" hidden="1" customHeight="1">
      <c r="A309" s="400">
        <f>IF(H272&gt;0,1,)</f>
        <v>0</v>
      </c>
      <c r="B309" s="1959" t="s">
        <v>773</v>
      </c>
      <c r="C309" s="1959"/>
      <c r="D309" s="1959"/>
      <c r="E309" s="1959"/>
      <c r="F309" s="1959"/>
      <c r="G309" s="1959"/>
      <c r="H309" s="1959"/>
      <c r="I309" s="1959"/>
      <c r="J309" s="1959"/>
      <c r="K309" s="1959"/>
      <c r="L309" s="1959"/>
      <c r="M309" s="1959"/>
      <c r="N309" s="49">
        <f t="shared" si="6"/>
        <v>0</v>
      </c>
    </row>
    <row r="310" spans="1:14" ht="21.75" hidden="1" customHeight="1">
      <c r="A310" s="400">
        <f>IF(H272&gt;0,1,)</f>
        <v>0</v>
      </c>
      <c r="B310" s="1969" t="s">
        <v>501</v>
      </c>
      <c r="C310" s="1969"/>
      <c r="D310" s="1970" t="s">
        <v>805</v>
      </c>
      <c r="E310" s="1970"/>
      <c r="F310" s="1970"/>
      <c r="G310" s="1970"/>
      <c r="H310" s="1970"/>
      <c r="I310" s="1971" t="s">
        <v>806</v>
      </c>
      <c r="J310" s="1971"/>
      <c r="K310" s="1971"/>
      <c r="L310" s="1971"/>
      <c r="M310" s="1971"/>
      <c r="N310" s="49">
        <f t="shared" si="6"/>
        <v>0</v>
      </c>
    </row>
    <row r="311" spans="1:14" ht="21.75" hidden="1" customHeight="1">
      <c r="A311" s="400">
        <f>IF(H272&gt;0,1,)</f>
        <v>0</v>
      </c>
      <c r="B311" s="1969"/>
      <c r="C311" s="1969"/>
      <c r="D311" s="1970"/>
      <c r="E311" s="1970"/>
      <c r="F311" s="1970"/>
      <c r="G311" s="1970"/>
      <c r="H311" s="1970"/>
      <c r="I311" s="98" t="s">
        <v>807</v>
      </c>
      <c r="J311" s="632" t="s">
        <v>494</v>
      </c>
      <c r="K311" s="632" t="s">
        <v>495</v>
      </c>
      <c r="L311" s="99" t="s">
        <v>496</v>
      </c>
      <c r="M311" s="632" t="s">
        <v>794</v>
      </c>
      <c r="N311" s="49">
        <f t="shared" si="6"/>
        <v>0</v>
      </c>
    </row>
    <row r="312" spans="1:14" ht="21.75" hidden="1" customHeight="1">
      <c r="A312" s="400">
        <f>IF(H272&gt;0,1,)</f>
        <v>0</v>
      </c>
      <c r="B312" s="1950" t="s">
        <v>531</v>
      </c>
      <c r="C312" s="1950"/>
      <c r="D312" s="1951" t="str">
        <f>'6-3표준조사 4'!P456</f>
        <v>완 (15˚ 이하)</v>
      </c>
      <c r="E312" s="1951"/>
      <c r="F312" s="1951"/>
      <c r="G312" s="1951"/>
      <c r="H312" s="1951"/>
      <c r="I312" s="634"/>
      <c r="J312" s="634" t="str">
        <f>IF(A275=0,"",IF(D312="완 (15˚ 이하)",0,IF(D312="중 (15˚ ~ 30˚)",5,IF(D312="급 (30˚ 초과)",10))))</f>
        <v/>
      </c>
      <c r="K312" s="634" t="str">
        <f>IF(A278=0,"",IF(D312="완 (15˚ 이하)",0,IF(D312="중 (15˚ ~ 30˚)",5,IF(D312="급 (30˚ 초과)",10))))</f>
        <v/>
      </c>
      <c r="L312" s="634">
        <f>IF(A286=0,"",IF(D312="완 (15˚ 이하)",0,IF(D312="중 (15˚ ~ 30˚)",5,IF(D312="급 (30˚ 초과)",10))))</f>
        <v>0</v>
      </c>
      <c r="M312" s="634" t="str">
        <f>IF(A296=0,"",IF(D312="완 (15˚ 이하)",0,IF(D312="중 (15˚ ~ 30˚)",5,IF(D312="급 (30˚ 초과)",10))))</f>
        <v/>
      </c>
      <c r="N312" s="49">
        <f t="shared" si="6"/>
        <v>0</v>
      </c>
    </row>
    <row r="313" spans="1:14" ht="21.75" hidden="1" customHeight="1">
      <c r="A313" s="400">
        <f>IF(H272&gt;0,1,)</f>
        <v>0</v>
      </c>
      <c r="B313" s="1972" t="s">
        <v>520</v>
      </c>
      <c r="C313" s="1972"/>
      <c r="D313" s="1951" t="str">
        <f>'6-3표준조사 4'!R456</f>
        <v>3년차 이상</v>
      </c>
      <c r="E313" s="1951"/>
      <c r="F313" s="1951"/>
      <c r="G313" s="1951"/>
      <c r="H313" s="1951"/>
      <c r="I313" s="634"/>
      <c r="J313" s="634"/>
      <c r="K313" s="634" t="str">
        <f>IF(A278=0,"",IF(D313="당해 년도",0,IF(D313="2년차",5,IF(D313="3년차 이상",10))))</f>
        <v/>
      </c>
      <c r="L313" s="634"/>
      <c r="M313" s="634"/>
      <c r="N313" s="49">
        <f t="shared" si="6"/>
        <v>0</v>
      </c>
    </row>
    <row r="314" spans="1:14" ht="21.75" hidden="1" customHeight="1">
      <c r="A314" s="400">
        <f>IF(H272&gt;0,1,)</f>
        <v>0</v>
      </c>
      <c r="B314" s="1950" t="s">
        <v>519</v>
      </c>
      <c r="C314" s="1950"/>
      <c r="D314" s="1951" t="str">
        <f>'6-3표준조사 4'!Q456</f>
        <v>개소당5ha이상</v>
      </c>
      <c r="E314" s="1951"/>
      <c r="F314" s="1951"/>
      <c r="G314" s="1951"/>
      <c r="H314" s="1951"/>
      <c r="I314" s="1409"/>
      <c r="J314" s="1409" t="str">
        <f>IF(A275=0,"",IF(D314="개소당3ha이상",0,IF(D314="개소당1~3ha미만 ",5,IF(D314="개소당1ha미만",10))))</f>
        <v/>
      </c>
      <c r="K314" s="1409" t="str">
        <f>IF(A278=0,"",IF(D314="개소당3ha이상",0,IF(D314="개소당1~3ha미만 ",5,IF(D314="개소당1ha미만",10))))</f>
        <v/>
      </c>
      <c r="L314" s="1409" t="b">
        <f>IF(A286=0,"",IF(D314="개소당3ha이상",0,IF(D314="개소당1~3ha미만 ",5,IF(D314="개소당1ha미만",10))))</f>
        <v>0</v>
      </c>
      <c r="M314" s="1409" t="str">
        <f>IF(A296=0,"",IF(D314="개소당3ha이상",0,IF(D314="개소당1~3ha미만 ",5,IF(D314="개소당1ha미만",10))))</f>
        <v/>
      </c>
      <c r="N314" s="49">
        <f t="shared" si="6"/>
        <v>0</v>
      </c>
    </row>
    <row r="315" spans="1:14" ht="21.75" hidden="1" customHeight="1">
      <c r="A315" s="400">
        <f>IF(H272&gt;0,1,)</f>
        <v>0</v>
      </c>
      <c r="B315" s="1950" t="s">
        <v>514</v>
      </c>
      <c r="C315" s="1950"/>
      <c r="D315" s="1951"/>
      <c r="E315" s="1951"/>
      <c r="F315" s="1951"/>
      <c r="G315" s="1951"/>
      <c r="H315" s="1951"/>
      <c r="I315" s="634">
        <f>SUM(I312:I314)</f>
        <v>0</v>
      </c>
      <c r="J315" s="634">
        <f>SUM(J312:J314)</f>
        <v>0</v>
      </c>
      <c r="K315" s="634">
        <f>SUM(K312:K314)</f>
        <v>0</v>
      </c>
      <c r="L315" s="634">
        <f>SUM(L312:L314)</f>
        <v>0</v>
      </c>
      <c r="M315" s="634">
        <f>SUM(M312:M314)</f>
        <v>0</v>
      </c>
      <c r="N315" s="49">
        <f t="shared" si="6"/>
        <v>0</v>
      </c>
    </row>
    <row r="316" spans="1:14" ht="35.1" hidden="1" customHeight="1" thickBot="1">
      <c r="A316" s="400">
        <f>IF(H317&gt;0,1,)</f>
        <v>0</v>
      </c>
      <c r="B316" s="1973" t="s">
        <v>758</v>
      </c>
      <c r="C316" s="1973"/>
      <c r="D316" s="1973"/>
      <c r="E316" s="1973"/>
      <c r="F316" s="1973"/>
      <c r="G316" s="1973"/>
      <c r="H316" s="1973"/>
      <c r="I316" s="1973"/>
      <c r="J316" s="1973"/>
      <c r="K316" s="1973"/>
      <c r="L316" s="1973"/>
      <c r="M316" s="1973"/>
      <c r="N316" s="49">
        <f>IF(H$317&gt;0,8,)</f>
        <v>0</v>
      </c>
    </row>
    <row r="317" spans="1:14" ht="24.95" hidden="1" customHeight="1">
      <c r="A317" s="400">
        <f>IF(H317&gt;0,1,)</f>
        <v>0</v>
      </c>
      <c r="B317" s="1944" t="s">
        <v>774</v>
      </c>
      <c r="C317" s="1945"/>
      <c r="D317" s="1946" t="str">
        <f>CONCATENATE('6-3표준조사 4'!K529,"임반")</f>
        <v>임반</v>
      </c>
      <c r="E317" s="1946"/>
      <c r="F317" s="1946" t="str">
        <f>CONCATENATE('6-3표준조사 4'!L529,"소반")</f>
        <v>소반</v>
      </c>
      <c r="G317" s="1946"/>
      <c r="H317" s="1947">
        <f>'6-3표준조사 4'!Q529</f>
        <v>0</v>
      </c>
      <c r="I317" s="1947"/>
      <c r="J317" s="50"/>
      <c r="K317" s="51" t="s">
        <v>500</v>
      </c>
      <c r="L317" s="1948" t="str">
        <f>+'6-3표준조사 4'!R529</f>
        <v>모두베기</v>
      </c>
      <c r="M317" s="1949"/>
      <c r="N317" s="49">
        <f t="shared" ref="N317:N360" si="7">IF(H$317&gt;0,8,)</f>
        <v>0</v>
      </c>
    </row>
    <row r="318" spans="1:14" ht="21.75" hidden="1" customHeight="1">
      <c r="A318" s="400">
        <f>IF(H317&gt;0,1,)</f>
        <v>0</v>
      </c>
      <c r="B318" s="1961" t="s">
        <v>501</v>
      </c>
      <c r="C318" s="1962"/>
      <c r="D318" s="1963" t="s">
        <v>502</v>
      </c>
      <c r="E318" s="1962"/>
      <c r="F318" s="1964" t="s">
        <v>503</v>
      </c>
      <c r="G318" s="1965"/>
      <c r="H318" s="1964" t="s">
        <v>504</v>
      </c>
      <c r="I318" s="1965"/>
      <c r="J318" s="1963" t="s">
        <v>505</v>
      </c>
      <c r="K318" s="1962"/>
      <c r="L318" s="1966" t="s">
        <v>775</v>
      </c>
      <c r="M318" s="1952"/>
      <c r="N318" s="49">
        <f t="shared" si="7"/>
        <v>0</v>
      </c>
    </row>
    <row r="319" spans="1:14" ht="21.75" hidden="1" customHeight="1">
      <c r="A319" s="400">
        <f>IF(H317&gt;0,1,)</f>
        <v>0</v>
      </c>
      <c r="B319" s="52"/>
      <c r="C319" s="53" t="s">
        <v>506</v>
      </c>
      <c r="D319" s="54"/>
      <c r="E319" s="55" t="s">
        <v>507</v>
      </c>
      <c r="F319" s="54"/>
      <c r="G319" s="55" t="s">
        <v>507</v>
      </c>
      <c r="H319" s="54"/>
      <c r="I319" s="55" t="s">
        <v>507</v>
      </c>
      <c r="J319" s="56"/>
      <c r="K319" s="55" t="s">
        <v>508</v>
      </c>
      <c r="L319" s="1967"/>
      <c r="M319" s="1953"/>
      <c r="N319" s="49">
        <f t="shared" si="7"/>
        <v>0</v>
      </c>
    </row>
    <row r="320" spans="1:14" ht="21.75" hidden="1" customHeight="1">
      <c r="A320" s="400">
        <f>IF('6-3표준조사 4'!R529="둘레베기",1,)</f>
        <v>0</v>
      </c>
      <c r="B320" s="1954" t="s">
        <v>506</v>
      </c>
      <c r="C320" s="57" t="s">
        <v>538</v>
      </c>
      <c r="D320" s="60"/>
      <c r="E320" s="59"/>
      <c r="F320" s="60"/>
      <c r="G320" s="59"/>
      <c r="H320" s="60"/>
      <c r="I320" s="59"/>
      <c r="J320" s="61"/>
      <c r="K320" s="62"/>
      <c r="L320" s="102"/>
      <c r="M320" s="64">
        <f>M321</f>
        <v>0</v>
      </c>
      <c r="N320" s="49">
        <f t="shared" si="7"/>
        <v>0</v>
      </c>
    </row>
    <row r="321" spans="1:14" ht="21.75" hidden="1" customHeight="1">
      <c r="A321" s="400">
        <f>IF('6-3표준조사 4'!R529="둘레베기",1,)</f>
        <v>0</v>
      </c>
      <c r="B321" s="1955"/>
      <c r="C321" s="65" t="s">
        <v>760</v>
      </c>
      <c r="D321" s="103"/>
      <c r="E321" s="67"/>
      <c r="F321" s="68"/>
      <c r="G321" s="67"/>
      <c r="H321" s="68"/>
      <c r="I321" s="67"/>
      <c r="J321" s="69"/>
      <c r="K321" s="70"/>
      <c r="L321" s="71">
        <f>J360/100</f>
        <v>0</v>
      </c>
      <c r="M321" s="72">
        <f>ROUNDDOWN((H322*J322)+(H322*J322*L321),)</f>
        <v>0</v>
      </c>
      <c r="N321" s="49">
        <f t="shared" si="7"/>
        <v>0</v>
      </c>
    </row>
    <row r="322" spans="1:14" ht="21.75" hidden="1" customHeight="1">
      <c r="A322" s="400">
        <f>IF('6-3표준조사 4'!R529="둘레베기",1,)</f>
        <v>0</v>
      </c>
      <c r="B322" s="1955"/>
      <c r="C322" s="65" t="s">
        <v>761</v>
      </c>
      <c r="D322" s="103">
        <f>IF(A322&gt;0,D351,)</f>
        <v>0</v>
      </c>
      <c r="E322" s="67" t="s">
        <v>510</v>
      </c>
      <c r="F322" s="68">
        <v>0.18</v>
      </c>
      <c r="G322" s="67" t="s">
        <v>511</v>
      </c>
      <c r="H322" s="68">
        <f>ROUND(D322/100*F322,2)</f>
        <v>0</v>
      </c>
      <c r="I322" s="67" t="s">
        <v>509</v>
      </c>
      <c r="J322" s="69">
        <f>'7-1 단가조사'!L7</f>
        <v>172068</v>
      </c>
      <c r="K322" s="70" t="s">
        <v>539</v>
      </c>
      <c r="L322" s="71"/>
      <c r="M322" s="72"/>
      <c r="N322" s="49">
        <f t="shared" si="7"/>
        <v>0</v>
      </c>
    </row>
    <row r="323" spans="1:14" ht="21.75" hidden="1" customHeight="1">
      <c r="A323" s="400">
        <f>IF('6-3표준조사 4'!R529="줄베기",1,)</f>
        <v>0</v>
      </c>
      <c r="B323" s="1955"/>
      <c r="C323" s="57" t="s">
        <v>540</v>
      </c>
      <c r="D323" s="60"/>
      <c r="E323" s="59"/>
      <c r="F323" s="60"/>
      <c r="G323" s="59"/>
      <c r="H323" s="60"/>
      <c r="I323" s="59"/>
      <c r="J323" s="61"/>
      <c r="K323" s="62"/>
      <c r="L323" s="104"/>
      <c r="M323" s="64">
        <f>SUM(M324+M327+M330)</f>
        <v>0</v>
      </c>
      <c r="N323" s="49">
        <f t="shared" si="7"/>
        <v>0</v>
      </c>
    </row>
    <row r="324" spans="1:14" ht="21.75" hidden="1" customHeight="1">
      <c r="A324" s="400">
        <f>IF('6-3표준조사 4'!R529="줄베기",1,)</f>
        <v>0</v>
      </c>
      <c r="B324" s="1955"/>
      <c r="C324" s="65" t="s">
        <v>760</v>
      </c>
      <c r="D324" s="66"/>
      <c r="E324" s="67"/>
      <c r="F324" s="68"/>
      <c r="G324" s="67"/>
      <c r="H324" s="68"/>
      <c r="I324" s="67"/>
      <c r="J324" s="69"/>
      <c r="K324" s="70"/>
      <c r="L324" s="71">
        <f>K360/100</f>
        <v>0</v>
      </c>
      <c r="M324" s="72">
        <f>ROUNDDOWN((M325+M326)+((M325+M326)*L324),0)</f>
        <v>0</v>
      </c>
      <c r="N324" s="49">
        <f t="shared" si="7"/>
        <v>0</v>
      </c>
    </row>
    <row r="325" spans="1:14" ht="21.75" hidden="1" customHeight="1">
      <c r="A325" s="400">
        <f>IF('6-3표준조사 4'!R529="줄베기",1,)</f>
        <v>0</v>
      </c>
      <c r="B325" s="1955"/>
      <c r="C325" s="65" t="s">
        <v>762</v>
      </c>
      <c r="D325" s="66">
        <f>IF(A325&gt;0,D351,)</f>
        <v>0</v>
      </c>
      <c r="E325" s="67" t="s">
        <v>510</v>
      </c>
      <c r="F325" s="68">
        <v>7.0000000000000007E-2</v>
      </c>
      <c r="G325" s="67" t="s">
        <v>511</v>
      </c>
      <c r="H325" s="68">
        <f>ROUND(D325/100*F325,2)</f>
        <v>0</v>
      </c>
      <c r="I325" s="67" t="s">
        <v>509</v>
      </c>
      <c r="J325" s="69">
        <f>'7-1 단가조사'!L7</f>
        <v>172068</v>
      </c>
      <c r="K325" s="70" t="s">
        <v>539</v>
      </c>
      <c r="L325" s="71"/>
      <c r="M325" s="72">
        <f>ROUNDDOWN(H325*J325,)</f>
        <v>0</v>
      </c>
      <c r="N325" s="49">
        <f t="shared" si="7"/>
        <v>0</v>
      </c>
    </row>
    <row r="326" spans="1:14" ht="21.75" hidden="1" customHeight="1">
      <c r="A326" s="400">
        <f>IF('6-3표준조사 4'!R529="줄베기",1,)</f>
        <v>0</v>
      </c>
      <c r="B326" s="1955"/>
      <c r="C326" s="65" t="s">
        <v>763</v>
      </c>
      <c r="D326" s="75">
        <f>IF(A326&gt;0,1,)</f>
        <v>0</v>
      </c>
      <c r="E326" s="67" t="s">
        <v>406</v>
      </c>
      <c r="F326" s="68">
        <f>IF(D351&lt;=1500,$Q$8,IF(D351&gt;2999,$Q$10,$Q$9))</f>
        <v>1.5</v>
      </c>
      <c r="G326" s="67" t="s">
        <v>541</v>
      </c>
      <c r="H326" s="68">
        <f>ROUND(D326*F326,2)</f>
        <v>0</v>
      </c>
      <c r="I326" s="67" t="s">
        <v>509</v>
      </c>
      <c r="J326" s="69">
        <f>'7-1 단가조사'!L6</f>
        <v>226112</v>
      </c>
      <c r="K326" s="70" t="s">
        <v>542</v>
      </c>
      <c r="L326" s="71"/>
      <c r="M326" s="72">
        <f>ROUNDDOWN(H326*J326,)</f>
        <v>0</v>
      </c>
      <c r="N326" s="49">
        <f t="shared" si="7"/>
        <v>0</v>
      </c>
    </row>
    <row r="327" spans="1:14" ht="21.75" hidden="1" customHeight="1">
      <c r="A327" s="400">
        <f>IF('6-3표준조사 4'!R529="줄베기",1,)</f>
        <v>0</v>
      </c>
      <c r="B327" s="1955"/>
      <c r="C327" s="65" t="s">
        <v>764</v>
      </c>
      <c r="D327" s="66"/>
      <c r="E327" s="67"/>
      <c r="F327" s="68"/>
      <c r="G327" s="67"/>
      <c r="H327" s="68"/>
      <c r="I327" s="67"/>
      <c r="J327" s="69"/>
      <c r="K327" s="70"/>
      <c r="L327" s="73"/>
      <c r="M327" s="72">
        <f>M328+M329</f>
        <v>0</v>
      </c>
      <c r="N327" s="49">
        <f t="shared" si="7"/>
        <v>0</v>
      </c>
    </row>
    <row r="328" spans="1:14" ht="21.75" hidden="1" customHeight="1">
      <c r="A328" s="400">
        <f>IF('6-3표준조사 4'!R529="줄베기",1,)</f>
        <v>0</v>
      </c>
      <c r="B328" s="1955"/>
      <c r="C328" s="65" t="s">
        <v>765</v>
      </c>
      <c r="D328" s="75">
        <f>H326</f>
        <v>0</v>
      </c>
      <c r="E328" s="67" t="s">
        <v>541</v>
      </c>
      <c r="F328" s="68">
        <v>5</v>
      </c>
      <c r="G328" s="67" t="s">
        <v>512</v>
      </c>
      <c r="H328" s="68">
        <f>ROUND(D328*F328,2)</f>
        <v>0</v>
      </c>
      <c r="I328" s="67" t="s">
        <v>513</v>
      </c>
      <c r="J328" s="69">
        <f>'7-1 단가조사'!L11</f>
        <v>1720</v>
      </c>
      <c r="K328" s="70" t="s">
        <v>543</v>
      </c>
      <c r="L328" s="73"/>
      <c r="M328" s="72">
        <f>ROUNDDOWN(H328*J328,)</f>
        <v>0</v>
      </c>
      <c r="N328" s="49">
        <f t="shared" si="7"/>
        <v>0</v>
      </c>
    </row>
    <row r="329" spans="1:14" ht="21.75" hidden="1" customHeight="1">
      <c r="A329" s="400">
        <f>IF('6-3표준조사 4'!R529="줄베기",1,)</f>
        <v>0</v>
      </c>
      <c r="B329" s="1955"/>
      <c r="C329" s="65" t="s">
        <v>766</v>
      </c>
      <c r="D329" s="66">
        <f>M328</f>
        <v>0</v>
      </c>
      <c r="E329" s="67" t="s">
        <v>545</v>
      </c>
      <c r="F329" s="68">
        <v>0.1</v>
      </c>
      <c r="G329" s="67" t="s">
        <v>546</v>
      </c>
      <c r="H329" s="68"/>
      <c r="I329" s="67"/>
      <c r="J329" s="69"/>
      <c r="K329" s="70"/>
      <c r="L329" s="73"/>
      <c r="M329" s="72">
        <f>ROUNDDOWN(D329*F329,)</f>
        <v>0</v>
      </c>
      <c r="N329" s="49">
        <f t="shared" si="7"/>
        <v>0</v>
      </c>
    </row>
    <row r="330" spans="1:14" ht="21.75" hidden="1" customHeight="1">
      <c r="A330" s="400">
        <f>IF('6-3표준조사 4'!R529="줄베기",1,)</f>
        <v>0</v>
      </c>
      <c r="B330" s="1955"/>
      <c r="C330" s="105" t="s">
        <v>767</v>
      </c>
      <c r="D330" s="106">
        <f>D328</f>
        <v>0</v>
      </c>
      <c r="E330" s="107" t="s">
        <v>547</v>
      </c>
      <c r="F330" s="108">
        <v>8.3999999999999995E-3</v>
      </c>
      <c r="G330" s="107" t="s">
        <v>548</v>
      </c>
      <c r="H330" s="109"/>
      <c r="I330" s="107"/>
      <c r="J330" s="110">
        <f>'7-1 단가조사'!L14</f>
        <v>610000</v>
      </c>
      <c r="K330" s="111" t="s">
        <v>544</v>
      </c>
      <c r="L330" s="112"/>
      <c r="M330" s="113">
        <f>ROUNDDOWN(D330*F330*J330,)</f>
        <v>0</v>
      </c>
      <c r="N330" s="49">
        <f t="shared" si="7"/>
        <v>0</v>
      </c>
    </row>
    <row r="331" spans="1:14" ht="21.75" customHeight="1">
      <c r="A331" s="400">
        <f>IF('6-3표준조사 4'!R529="모두베기",1,)</f>
        <v>1</v>
      </c>
      <c r="B331" s="1955"/>
      <c r="C331" s="57" t="s">
        <v>549</v>
      </c>
      <c r="D331" s="58"/>
      <c r="E331" s="59"/>
      <c r="F331" s="60"/>
      <c r="G331" s="59"/>
      <c r="H331" s="60"/>
      <c r="I331" s="59"/>
      <c r="J331" s="61"/>
      <c r="K331" s="62"/>
      <c r="L331" s="63"/>
      <c r="M331" s="64">
        <f>M332+M337+M340</f>
        <v>6882</v>
      </c>
      <c r="N331" s="49">
        <f t="shared" si="7"/>
        <v>0</v>
      </c>
    </row>
    <row r="332" spans="1:14" ht="21.75" customHeight="1">
      <c r="A332" s="400">
        <f>IF('6-3표준조사 4'!R529="모두베기",1,)</f>
        <v>1</v>
      </c>
      <c r="B332" s="1955"/>
      <c r="C332" s="65" t="s">
        <v>760</v>
      </c>
      <c r="D332" s="66"/>
      <c r="E332" s="67"/>
      <c r="F332" s="68"/>
      <c r="G332" s="67"/>
      <c r="H332" s="68"/>
      <c r="I332" s="67"/>
      <c r="J332" s="69"/>
      <c r="K332" s="70"/>
      <c r="L332" s="71">
        <f>L360/100</f>
        <v>0</v>
      </c>
      <c r="M332" s="72">
        <f>M333+M334+M335+M336</f>
        <v>6882</v>
      </c>
      <c r="N332" s="49">
        <f t="shared" si="7"/>
        <v>0</v>
      </c>
    </row>
    <row r="333" spans="1:14" ht="21.75" customHeight="1">
      <c r="A333" s="400">
        <f>IF('6-3표준조사 4'!R529="모두베기",1,)</f>
        <v>1</v>
      </c>
      <c r="B333" s="1955"/>
      <c r="C333" s="65" t="s">
        <v>762</v>
      </c>
      <c r="D333" s="66">
        <f>IF(A333&gt;0,D351,)</f>
        <v>50</v>
      </c>
      <c r="E333" s="67" t="s">
        <v>510</v>
      </c>
      <c r="F333" s="68">
        <v>7.0000000000000007E-2</v>
      </c>
      <c r="G333" s="67" t="s">
        <v>511</v>
      </c>
      <c r="H333" s="68">
        <f>ROUND(D333/100*F333,2)</f>
        <v>0.04</v>
      </c>
      <c r="I333" s="67" t="s">
        <v>509</v>
      </c>
      <c r="J333" s="69">
        <f>'7-1 단가조사'!L7</f>
        <v>172068</v>
      </c>
      <c r="K333" s="70" t="s">
        <v>539</v>
      </c>
      <c r="L333" s="73"/>
      <c r="M333" s="72">
        <f>ROUNDDOWN(ROUND((H333+(H333*(L332))),2)*J333,0)</f>
        <v>6882</v>
      </c>
      <c r="N333" s="49">
        <f t="shared" si="7"/>
        <v>0</v>
      </c>
    </row>
    <row r="334" spans="1:14" ht="21.75" customHeight="1">
      <c r="A334" s="400">
        <f>IF('6-3표준조사 4'!R529="모두베기",1,)</f>
        <v>1</v>
      </c>
      <c r="B334" s="1955"/>
      <c r="C334" s="74" t="s">
        <v>965</v>
      </c>
      <c r="D334" s="75">
        <f>IF(A334&gt;0,IF(D353="당해 년도",1,),)</f>
        <v>0</v>
      </c>
      <c r="E334" s="67" t="s">
        <v>406</v>
      </c>
      <c r="F334" s="68">
        <v>3.5</v>
      </c>
      <c r="G334" s="67" t="s">
        <v>541</v>
      </c>
      <c r="H334" s="68">
        <f>ROUND(D334*F334,2)</f>
        <v>0</v>
      </c>
      <c r="I334" s="67" t="s">
        <v>509</v>
      </c>
      <c r="J334" s="69">
        <f>'7-1 단가조사'!L6</f>
        <v>226112</v>
      </c>
      <c r="K334" s="70" t="s">
        <v>542</v>
      </c>
      <c r="L334" s="73"/>
      <c r="M334" s="72">
        <f>ROUNDDOWN(ROUND((H334+(H334*(L332))),2)*J334,0)</f>
        <v>0</v>
      </c>
      <c r="N334" s="49">
        <f t="shared" si="7"/>
        <v>0</v>
      </c>
    </row>
    <row r="335" spans="1:14" ht="21.75" customHeight="1">
      <c r="A335" s="400">
        <f>IF('6-3표준조사 4'!R529="모두베기",1,)</f>
        <v>1</v>
      </c>
      <c r="B335" s="1955"/>
      <c r="C335" s="74" t="s">
        <v>966</v>
      </c>
      <c r="D335" s="75">
        <f>IF(A335&gt;0,IF(D353="2년차",1,),)</f>
        <v>0</v>
      </c>
      <c r="E335" s="67" t="s">
        <v>406</v>
      </c>
      <c r="F335" s="68">
        <v>4</v>
      </c>
      <c r="G335" s="67" t="s">
        <v>541</v>
      </c>
      <c r="H335" s="68">
        <f>ROUND(D335*F335,2)</f>
        <v>0</v>
      </c>
      <c r="I335" s="67" t="s">
        <v>509</v>
      </c>
      <c r="J335" s="69">
        <f>'7-1 단가조사'!L6</f>
        <v>226112</v>
      </c>
      <c r="K335" s="70" t="s">
        <v>542</v>
      </c>
      <c r="L335" s="73"/>
      <c r="M335" s="72">
        <f>ROUNDDOWN(ROUND((H335+(H335*(L332))),2)*J335,0)</f>
        <v>0</v>
      </c>
      <c r="N335" s="49">
        <f t="shared" si="7"/>
        <v>0</v>
      </c>
    </row>
    <row r="336" spans="1:14" ht="21.75" customHeight="1">
      <c r="A336" s="400">
        <f>IF('6-3표준조사 4'!R529="모두베기",1,)</f>
        <v>1</v>
      </c>
      <c r="B336" s="1955"/>
      <c r="C336" s="74" t="s">
        <v>967</v>
      </c>
      <c r="D336" s="75">
        <f>IF(A336&gt;0,IF(D353="3년차 이상",1,),)</f>
        <v>0</v>
      </c>
      <c r="E336" s="67" t="s">
        <v>406</v>
      </c>
      <c r="F336" s="68">
        <v>5</v>
      </c>
      <c r="G336" s="67" t="s">
        <v>541</v>
      </c>
      <c r="H336" s="68">
        <f>ROUND(D336*F336,2)</f>
        <v>0</v>
      </c>
      <c r="I336" s="67" t="s">
        <v>509</v>
      </c>
      <c r="J336" s="69">
        <f>'7-1 단가조사'!L6</f>
        <v>226112</v>
      </c>
      <c r="K336" s="70" t="s">
        <v>542</v>
      </c>
      <c r="L336" s="73"/>
      <c r="M336" s="72">
        <f>ROUNDDOWN(ROUND((H336+(H336*(L332))),2)*J336,0)</f>
        <v>0</v>
      </c>
      <c r="N336" s="49">
        <f t="shared" si="7"/>
        <v>0</v>
      </c>
    </row>
    <row r="337" spans="1:14" ht="21.75" customHeight="1">
      <c r="A337" s="400">
        <f>IF('6-3표준조사 4'!R529="모두베기",1,)</f>
        <v>1</v>
      </c>
      <c r="B337" s="1955"/>
      <c r="C337" s="65" t="s">
        <v>764</v>
      </c>
      <c r="D337" s="66"/>
      <c r="E337" s="67"/>
      <c r="F337" s="68"/>
      <c r="G337" s="67"/>
      <c r="H337" s="68"/>
      <c r="I337" s="67"/>
      <c r="J337" s="69"/>
      <c r="K337" s="70"/>
      <c r="L337" s="73"/>
      <c r="M337" s="72">
        <f>M338+M339</f>
        <v>0</v>
      </c>
      <c r="N337" s="49">
        <f t="shared" si="7"/>
        <v>0</v>
      </c>
    </row>
    <row r="338" spans="1:14" ht="21.75" customHeight="1">
      <c r="A338" s="400">
        <f>IF('6-3표준조사 4'!R529="모두베기",1,)</f>
        <v>1</v>
      </c>
      <c r="B338" s="1955"/>
      <c r="C338" s="65" t="s">
        <v>765</v>
      </c>
      <c r="D338" s="75">
        <f>(H334+H335+H336)</f>
        <v>0</v>
      </c>
      <c r="E338" s="67" t="s">
        <v>541</v>
      </c>
      <c r="F338" s="68">
        <v>5</v>
      </c>
      <c r="G338" s="67" t="s">
        <v>512</v>
      </c>
      <c r="H338" s="68">
        <f>ROUND(D338*F338,2)</f>
        <v>0</v>
      </c>
      <c r="I338" s="67" t="s">
        <v>513</v>
      </c>
      <c r="J338" s="69">
        <f>'7-1 단가조사'!L11</f>
        <v>1720</v>
      </c>
      <c r="K338" s="70" t="s">
        <v>543</v>
      </c>
      <c r="L338" s="73"/>
      <c r="M338" s="72">
        <f>ROUNDDOWN(H338*J338,)</f>
        <v>0</v>
      </c>
      <c r="N338" s="49">
        <f t="shared" si="7"/>
        <v>0</v>
      </c>
    </row>
    <row r="339" spans="1:14" ht="21.75" customHeight="1">
      <c r="A339" s="400">
        <f>IF('6-3표준조사 4'!R529="모두베기",1,)</f>
        <v>1</v>
      </c>
      <c r="B339" s="1955"/>
      <c r="C339" s="65" t="s">
        <v>766</v>
      </c>
      <c r="D339" s="66">
        <f>M338</f>
        <v>0</v>
      </c>
      <c r="E339" s="67" t="s">
        <v>545</v>
      </c>
      <c r="F339" s="68">
        <v>0.1</v>
      </c>
      <c r="G339" s="67" t="s">
        <v>546</v>
      </c>
      <c r="H339" s="68"/>
      <c r="I339" s="67"/>
      <c r="J339" s="69"/>
      <c r="K339" s="70"/>
      <c r="L339" s="73"/>
      <c r="M339" s="72">
        <f>ROUNDDOWN(D339*F339,)</f>
        <v>0</v>
      </c>
      <c r="N339" s="49">
        <f t="shared" si="7"/>
        <v>0</v>
      </c>
    </row>
    <row r="340" spans="1:14" ht="21.75" customHeight="1">
      <c r="A340" s="400">
        <f>IF('6-3표준조사 4'!R529="모두베기",1,)</f>
        <v>1</v>
      </c>
      <c r="B340" s="1955"/>
      <c r="C340" s="76" t="s">
        <v>767</v>
      </c>
      <c r="D340" s="77">
        <f>D338</f>
        <v>0</v>
      </c>
      <c r="E340" s="78" t="s">
        <v>547</v>
      </c>
      <c r="F340" s="79">
        <v>8.3999999999999995E-3</v>
      </c>
      <c r="G340" s="78" t="s">
        <v>548</v>
      </c>
      <c r="H340" s="80"/>
      <c r="I340" s="78"/>
      <c r="J340" s="81">
        <f>'7-1 단가조사'!L14</f>
        <v>610000</v>
      </c>
      <c r="K340" s="82" t="s">
        <v>544</v>
      </c>
      <c r="L340" s="83"/>
      <c r="M340" s="84">
        <f>ROUNDDOWN(D340*F340*J340,)</f>
        <v>0</v>
      </c>
      <c r="N340" s="49">
        <f t="shared" si="7"/>
        <v>0</v>
      </c>
    </row>
    <row r="341" spans="1:14" ht="21.75" hidden="1" customHeight="1">
      <c r="A341" s="400">
        <f>IF('6-3표준조사 4'!R529="맹아제거",1,)</f>
        <v>0</v>
      </c>
      <c r="B341" s="1955"/>
      <c r="C341" s="57" t="s">
        <v>550</v>
      </c>
      <c r="D341" s="60"/>
      <c r="E341" s="59"/>
      <c r="F341" s="60"/>
      <c r="G341" s="59"/>
      <c r="H341" s="60"/>
      <c r="I341" s="59"/>
      <c r="J341" s="61"/>
      <c r="K341" s="62"/>
      <c r="L341" s="102"/>
      <c r="M341" s="64">
        <f>M342</f>
        <v>0</v>
      </c>
      <c r="N341" s="49">
        <f t="shared" si="7"/>
        <v>0</v>
      </c>
    </row>
    <row r="342" spans="1:14" ht="21.75" hidden="1" customHeight="1">
      <c r="A342" s="400">
        <f>IF('6-3표준조사 4'!R529="맹아제거",1,)</f>
        <v>0</v>
      </c>
      <c r="B342" s="1955"/>
      <c r="C342" s="65" t="s">
        <v>760</v>
      </c>
      <c r="D342" s="103"/>
      <c r="E342" s="67"/>
      <c r="F342" s="68"/>
      <c r="G342" s="67"/>
      <c r="H342" s="68"/>
      <c r="I342" s="67"/>
      <c r="J342" s="69"/>
      <c r="K342" s="70"/>
      <c r="L342" s="71">
        <f>M360/100</f>
        <v>0</v>
      </c>
      <c r="M342" s="72">
        <f>ROUNDDOWN((H343*J343)+(H343*J343*L342),)</f>
        <v>0</v>
      </c>
      <c r="N342" s="49">
        <f t="shared" si="7"/>
        <v>0</v>
      </c>
    </row>
    <row r="343" spans="1:14" ht="21.75" hidden="1" customHeight="1">
      <c r="A343" s="400">
        <f>IF('6-3표준조사 4'!R529="맹아제거",1,)</f>
        <v>0</v>
      </c>
      <c r="B343" s="1955"/>
      <c r="C343" s="65" t="s">
        <v>768</v>
      </c>
      <c r="D343" s="103">
        <v>0</v>
      </c>
      <c r="E343" s="67" t="s">
        <v>510</v>
      </c>
      <c r="F343" s="68">
        <v>0.2</v>
      </c>
      <c r="G343" s="67" t="s">
        <v>511</v>
      </c>
      <c r="H343" s="68">
        <f>ROUND(D343/100*F343,2)</f>
        <v>0</v>
      </c>
      <c r="I343" s="67" t="s">
        <v>509</v>
      </c>
      <c r="J343" s="69">
        <f>'7-1 단가조사'!L7</f>
        <v>172068</v>
      </c>
      <c r="K343" s="70" t="s">
        <v>539</v>
      </c>
      <c r="L343" s="71">
        <f>M360/100</f>
        <v>0</v>
      </c>
      <c r="M343" s="72"/>
      <c r="N343" s="49">
        <f t="shared" si="7"/>
        <v>0</v>
      </c>
    </row>
    <row r="344" spans="1:14" ht="21.75" hidden="1" customHeight="1">
      <c r="A344" s="400">
        <f>IF(H317&gt;0,1,)</f>
        <v>0</v>
      </c>
      <c r="B344" s="1954" t="s">
        <v>514</v>
      </c>
      <c r="C344" s="57" t="s">
        <v>551</v>
      </c>
      <c r="D344" s="60"/>
      <c r="E344" s="59"/>
      <c r="F344" s="60"/>
      <c r="G344" s="59"/>
      <c r="H344" s="60"/>
      <c r="I344" s="59"/>
      <c r="J344" s="61"/>
      <c r="K344" s="62"/>
      <c r="L344" s="63"/>
      <c r="M344" s="64">
        <f>SUM(M345,M347,M348)</f>
        <v>6882</v>
      </c>
      <c r="N344" s="49">
        <f t="shared" si="7"/>
        <v>0</v>
      </c>
    </row>
    <row r="345" spans="1:14" ht="21.75" hidden="1" customHeight="1">
      <c r="A345" s="400">
        <f>IF(H317&gt;0,1,)</f>
        <v>0</v>
      </c>
      <c r="B345" s="1956"/>
      <c r="C345" s="65" t="s">
        <v>769</v>
      </c>
      <c r="D345" s="68"/>
      <c r="E345" s="67"/>
      <c r="F345" s="68"/>
      <c r="G345" s="67"/>
      <c r="H345" s="68"/>
      <c r="I345" s="67"/>
      <c r="J345" s="69"/>
      <c r="K345" s="70"/>
      <c r="L345" s="73"/>
      <c r="M345" s="72">
        <f>M346</f>
        <v>6882</v>
      </c>
      <c r="N345" s="49">
        <f t="shared" si="7"/>
        <v>0</v>
      </c>
    </row>
    <row r="346" spans="1:14" ht="21.75" hidden="1" customHeight="1">
      <c r="A346" s="400">
        <f>IF(H317&gt;0,1,)</f>
        <v>0</v>
      </c>
      <c r="B346" s="1956"/>
      <c r="C346" s="65" t="s">
        <v>770</v>
      </c>
      <c r="D346" s="68"/>
      <c r="E346" s="67"/>
      <c r="F346" s="68"/>
      <c r="G346" s="67"/>
      <c r="H346" s="68"/>
      <c r="I346" s="67"/>
      <c r="J346" s="69"/>
      <c r="K346" s="70"/>
      <c r="L346" s="73"/>
      <c r="M346" s="72">
        <f>M321+M324+M332+M342</f>
        <v>6882</v>
      </c>
      <c r="N346" s="49">
        <f t="shared" si="7"/>
        <v>0</v>
      </c>
    </row>
    <row r="347" spans="1:14" ht="21.75" hidden="1" customHeight="1">
      <c r="A347" s="400">
        <f>IF(H317&gt;0,1,)</f>
        <v>0</v>
      </c>
      <c r="B347" s="1956"/>
      <c r="C347" s="65" t="s">
        <v>771</v>
      </c>
      <c r="D347" s="68"/>
      <c r="E347" s="67"/>
      <c r="F347" s="68"/>
      <c r="G347" s="67"/>
      <c r="H347" s="68"/>
      <c r="I347" s="67"/>
      <c r="J347" s="69"/>
      <c r="K347" s="70"/>
      <c r="L347" s="73"/>
      <c r="M347" s="72">
        <f>M327+M337</f>
        <v>0</v>
      </c>
      <c r="N347" s="49">
        <f t="shared" si="7"/>
        <v>0</v>
      </c>
    </row>
    <row r="348" spans="1:14" ht="21.75" hidden="1" customHeight="1" thickBot="1">
      <c r="A348" s="400">
        <f>IF(H317&gt;0,1,)</f>
        <v>0</v>
      </c>
      <c r="B348" s="1957"/>
      <c r="C348" s="76" t="s">
        <v>772</v>
      </c>
      <c r="D348" s="85"/>
      <c r="E348" s="86"/>
      <c r="F348" s="85"/>
      <c r="G348" s="86"/>
      <c r="H348" s="85"/>
      <c r="I348" s="86"/>
      <c r="J348" s="87"/>
      <c r="K348" s="88"/>
      <c r="L348" s="89"/>
      <c r="M348" s="90">
        <f>M330+M340</f>
        <v>0</v>
      </c>
      <c r="N348" s="49">
        <f t="shared" si="7"/>
        <v>0</v>
      </c>
    </row>
    <row r="349" spans="1:14" ht="21.75" hidden="1" customHeight="1">
      <c r="A349" s="400">
        <f>IF(H317&gt;0,1,)</f>
        <v>0</v>
      </c>
      <c r="B349" s="1958" t="s">
        <v>515</v>
      </c>
      <c r="C349" s="1958"/>
      <c r="D349" s="1958"/>
      <c r="E349" s="1958"/>
      <c r="F349" s="1958"/>
      <c r="G349" s="1958"/>
      <c r="H349" s="1958"/>
      <c r="I349" s="1958"/>
      <c r="J349" s="1958"/>
      <c r="K349" s="1958"/>
      <c r="L349" s="1958"/>
      <c r="M349" s="1958"/>
      <c r="N349" s="49">
        <f t="shared" si="7"/>
        <v>0</v>
      </c>
    </row>
    <row r="350" spans="1:14" ht="21.75" hidden="1" customHeight="1">
      <c r="A350" s="400">
        <f>IF(H317&gt;0,1,)</f>
        <v>0</v>
      </c>
      <c r="B350" s="1959" t="s">
        <v>516</v>
      </c>
      <c r="C350" s="1959"/>
      <c r="D350" s="1959"/>
      <c r="E350" s="1959"/>
      <c r="F350" s="1959"/>
      <c r="G350" s="1959"/>
      <c r="H350" s="1959"/>
      <c r="I350" s="1959"/>
      <c r="J350" s="1959"/>
      <c r="K350" s="1959"/>
      <c r="L350" s="1959"/>
      <c r="M350" s="1959"/>
      <c r="N350" s="49">
        <f t="shared" si="7"/>
        <v>0</v>
      </c>
    </row>
    <row r="351" spans="1:14" ht="21.75" hidden="1" customHeight="1">
      <c r="A351" s="400">
        <f>IF(H317&gt;0,1,)</f>
        <v>0</v>
      </c>
      <c r="B351" s="91" t="s">
        <v>517</v>
      </c>
      <c r="C351" s="92" t="s">
        <v>1025</v>
      </c>
      <c r="D351" s="93">
        <f>'6-3표준조사 4'!Q535</f>
        <v>50</v>
      </c>
      <c r="E351" s="91" t="s">
        <v>510</v>
      </c>
      <c r="F351" s="633"/>
      <c r="G351" s="91"/>
      <c r="H351" s="94"/>
      <c r="I351" s="95"/>
      <c r="J351" s="95"/>
      <c r="K351" s="95"/>
      <c r="L351" s="96"/>
      <c r="M351" s="95"/>
      <c r="N351" s="49">
        <f t="shared" si="7"/>
        <v>0</v>
      </c>
    </row>
    <row r="352" spans="1:14" ht="21.75" hidden="1" customHeight="1">
      <c r="B352" s="91" t="s">
        <v>518</v>
      </c>
      <c r="C352" s="92" t="s">
        <v>759</v>
      </c>
      <c r="D352" s="1960">
        <f>'6-3표준조사 4'!S535</f>
        <v>0</v>
      </c>
      <c r="E352" s="1960"/>
      <c r="F352" s="633"/>
      <c r="G352" s="91"/>
      <c r="H352" s="94"/>
      <c r="I352" s="95"/>
      <c r="J352" s="95"/>
      <c r="K352" s="95"/>
      <c r="L352" s="96"/>
      <c r="M352" s="95"/>
      <c r="N352" s="49">
        <f t="shared" si="7"/>
        <v>0</v>
      </c>
    </row>
    <row r="353" spans="1:14" ht="21.75" hidden="1" customHeight="1">
      <c r="B353" s="91" t="s">
        <v>517</v>
      </c>
      <c r="C353" s="92" t="s">
        <v>962</v>
      </c>
      <c r="D353" s="1968">
        <f>'6-3표준조사 4'!R531</f>
        <v>0</v>
      </c>
      <c r="E353" s="1968"/>
      <c r="F353" s="97"/>
      <c r="G353" s="97"/>
      <c r="H353" s="94"/>
      <c r="I353" s="95"/>
      <c r="J353" s="95"/>
      <c r="K353" s="95"/>
      <c r="L353" s="96"/>
      <c r="M353" s="95"/>
      <c r="N353" s="49">
        <f t="shared" si="7"/>
        <v>0</v>
      </c>
    </row>
    <row r="354" spans="1:14" ht="21.75" hidden="1" customHeight="1">
      <c r="A354" s="400">
        <f>IF(H317&gt;0,1,)</f>
        <v>0</v>
      </c>
      <c r="B354" s="1959" t="s">
        <v>773</v>
      </c>
      <c r="C354" s="1959"/>
      <c r="D354" s="1959"/>
      <c r="E354" s="1959"/>
      <c r="F354" s="1959"/>
      <c r="G354" s="1959"/>
      <c r="H354" s="1959"/>
      <c r="I354" s="1959"/>
      <c r="J354" s="1959"/>
      <c r="K354" s="1959"/>
      <c r="L354" s="1959"/>
      <c r="M354" s="1959"/>
      <c r="N354" s="49">
        <f t="shared" si="7"/>
        <v>0</v>
      </c>
    </row>
    <row r="355" spans="1:14" ht="21.75" hidden="1" customHeight="1">
      <c r="A355" s="400">
        <f>IF(H317&gt;0,1,)</f>
        <v>0</v>
      </c>
      <c r="B355" s="1969" t="s">
        <v>501</v>
      </c>
      <c r="C355" s="1969"/>
      <c r="D355" s="1970" t="s">
        <v>805</v>
      </c>
      <c r="E355" s="1970"/>
      <c r="F355" s="1970"/>
      <c r="G355" s="1970"/>
      <c r="H355" s="1970"/>
      <c r="I355" s="1971" t="s">
        <v>806</v>
      </c>
      <c r="J355" s="1971"/>
      <c r="K355" s="1971"/>
      <c r="L355" s="1971"/>
      <c r="M355" s="1971"/>
      <c r="N355" s="49">
        <f t="shared" si="7"/>
        <v>0</v>
      </c>
    </row>
    <row r="356" spans="1:14" ht="21.75" hidden="1" customHeight="1">
      <c r="A356" s="400">
        <f>IF(H317&gt;0,1,)</f>
        <v>0</v>
      </c>
      <c r="B356" s="1969"/>
      <c r="C356" s="1969"/>
      <c r="D356" s="1970"/>
      <c r="E356" s="1970"/>
      <c r="F356" s="1970"/>
      <c r="G356" s="1970"/>
      <c r="H356" s="1970"/>
      <c r="I356" s="98" t="s">
        <v>807</v>
      </c>
      <c r="J356" s="632" t="s">
        <v>494</v>
      </c>
      <c r="K356" s="632" t="s">
        <v>495</v>
      </c>
      <c r="L356" s="99" t="s">
        <v>496</v>
      </c>
      <c r="M356" s="632" t="s">
        <v>794</v>
      </c>
      <c r="N356" s="49">
        <f t="shared" si="7"/>
        <v>0</v>
      </c>
    </row>
    <row r="357" spans="1:14" ht="21.75" hidden="1" customHeight="1">
      <c r="A357" s="400">
        <f>IF(H317&gt;0,1,)</f>
        <v>0</v>
      </c>
      <c r="B357" s="1950" t="s">
        <v>531</v>
      </c>
      <c r="C357" s="1950"/>
      <c r="D357" s="1951" t="str">
        <f>'6-3표준조사 4'!P531</f>
        <v>완 (15˚ 이하)</v>
      </c>
      <c r="E357" s="1951"/>
      <c r="F357" s="1951"/>
      <c r="G357" s="1951"/>
      <c r="H357" s="1951"/>
      <c r="I357" s="634"/>
      <c r="J357" s="634" t="str">
        <f>IF(A320=0,"",IF(D357="완 (15˚ 이하)",0,IF(D357="중 (15˚ ~ 30˚)",5,IF(D357="급 (30˚ 초과)",10))))</f>
        <v/>
      </c>
      <c r="K357" s="634" t="str">
        <f>IF(A323=0,"",IF(D357="완 (15˚ 이하)",0,IF(D357="중 (15˚ ~ 30˚)",5,IF(D357="급 (30˚ 초과)",10))))</f>
        <v/>
      </c>
      <c r="L357" s="634">
        <f>IF(A331=0,"",IF(D357="완 (15˚ 이하)",0,IF(D357="중 (15˚ ~ 30˚)",5,IF(D357="급 (30˚ 초과)",10))))</f>
        <v>0</v>
      </c>
      <c r="M357" s="634" t="str">
        <f>IF(A341=0,"",IF(D357="완 (15˚ 이하)",0,IF(D357="중 (15˚ ~ 30˚)",5,IF(D357="급 (30˚ 초과)",10))))</f>
        <v/>
      </c>
      <c r="N357" s="49">
        <f t="shared" si="7"/>
        <v>0</v>
      </c>
    </row>
    <row r="358" spans="1:14" ht="21.75" hidden="1" customHeight="1">
      <c r="A358" s="400">
        <f>IF(H317&gt;0,1,)</f>
        <v>0</v>
      </c>
      <c r="B358" s="1972" t="s">
        <v>520</v>
      </c>
      <c r="C358" s="1972"/>
      <c r="D358" s="1951">
        <f>'6-3표준조사 4'!R531</f>
        <v>0</v>
      </c>
      <c r="E358" s="1951"/>
      <c r="F358" s="1951"/>
      <c r="G358" s="1951"/>
      <c r="H358" s="1951"/>
      <c r="I358" s="634"/>
      <c r="J358" s="634"/>
      <c r="K358" s="634" t="str">
        <f>IF(A323=0,"",IF(D358="당해 년도",0,IF(D358="2년차",5,IF(D358="3년차 이상",10))))</f>
        <v/>
      </c>
      <c r="L358" s="634"/>
      <c r="M358" s="634"/>
      <c r="N358" s="49">
        <f t="shared" si="7"/>
        <v>0</v>
      </c>
    </row>
    <row r="359" spans="1:14" ht="21.75" hidden="1" customHeight="1">
      <c r="A359" s="400">
        <f>IF(H317&gt;0,1,)</f>
        <v>0</v>
      </c>
      <c r="B359" s="1950" t="s">
        <v>519</v>
      </c>
      <c r="C359" s="1950"/>
      <c r="D359" s="1951" t="str">
        <f>'6-3표준조사 4'!Q531</f>
        <v>개소당5ha이상</v>
      </c>
      <c r="E359" s="1951"/>
      <c r="F359" s="1951"/>
      <c r="G359" s="1951"/>
      <c r="H359" s="1951"/>
      <c r="I359" s="1409"/>
      <c r="J359" s="1409" t="str">
        <f>IF(A320=0,"",IF(D359="개소당3ha이상",0,IF(D359="개소당1~3ha미만 ",5,IF(D359="개소당1ha미만",10))))</f>
        <v/>
      </c>
      <c r="K359" s="1409" t="str">
        <f>IF(A323=0,"",IF(D359="개소당3ha이상",0,IF(D359="개소당1~3ha미만 ",5,IF(D359="개소당1ha미만",10))))</f>
        <v/>
      </c>
      <c r="L359" s="1409" t="b">
        <f>IF(A331=0,"",IF(D359="개소당3ha이상",0,IF(D359="개소당1~3ha미만 ",5,IF(D359="개소당1ha미만",10))))</f>
        <v>0</v>
      </c>
      <c r="M359" s="1409" t="str">
        <f>IF(A341=0,"",IF(D359="개소당3ha이상",0,IF(D359="개소당1~3ha미만 ",5,IF(D359="개소당1ha미만",10))))</f>
        <v/>
      </c>
      <c r="N359" s="49">
        <f t="shared" si="7"/>
        <v>0</v>
      </c>
    </row>
    <row r="360" spans="1:14" ht="21.75" hidden="1" customHeight="1">
      <c r="A360" s="400">
        <f>IF(H317&gt;0,1,)</f>
        <v>0</v>
      </c>
      <c r="B360" s="1950" t="s">
        <v>514</v>
      </c>
      <c r="C360" s="1950"/>
      <c r="D360" s="1951"/>
      <c r="E360" s="1951"/>
      <c r="F360" s="1951"/>
      <c r="G360" s="1951"/>
      <c r="H360" s="1951"/>
      <c r="I360" s="634">
        <f>SUM(I357:I359)</f>
        <v>0</v>
      </c>
      <c r="J360" s="634">
        <f>SUM(J357:J359)</f>
        <v>0</v>
      </c>
      <c r="K360" s="634">
        <f>SUM(K357:K359)</f>
        <v>0</v>
      </c>
      <c r="L360" s="634">
        <f>SUM(L357:L359)</f>
        <v>0</v>
      </c>
      <c r="M360" s="634">
        <f>SUM(M357:M359)</f>
        <v>0</v>
      </c>
      <c r="N360" s="49">
        <f t="shared" si="7"/>
        <v>0</v>
      </c>
    </row>
  </sheetData>
  <sheetProtection algorithmName="SHA-512" hashValue="9RbR6JU/Gyl+rzqjWMYojoujfkzix8i6BbkhOte7/duAFdXUIPsyNtN8JtpxDn2mCsG/OfV0NZ2adZAqtuzOMQ==" saltValue="6nvHiskBBaT6JLuL/c5JHQ==" spinCount="100000" sheet="1" objects="1" scenarios="1" selectLockedCells="1"/>
  <autoFilter ref="A2:A360" xr:uid="{00000000-0009-0000-0000-00001A000000}">
    <filterColumn colId="0">
      <customFilters>
        <customFilter operator="notEqual" val=" "/>
      </customFilters>
    </filterColumn>
  </autoFilter>
  <mergeCells count="248">
    <mergeCell ref="B358:C358"/>
    <mergeCell ref="D358:H358"/>
    <mergeCell ref="B359:C359"/>
    <mergeCell ref="D359:H359"/>
    <mergeCell ref="B360:C360"/>
    <mergeCell ref="D360:H360"/>
    <mergeCell ref="D353:E353"/>
    <mergeCell ref="B354:M354"/>
    <mergeCell ref="B355:C356"/>
    <mergeCell ref="D355:H356"/>
    <mergeCell ref="I355:M355"/>
    <mergeCell ref="B357:C357"/>
    <mergeCell ref="D357:H357"/>
    <mergeCell ref="M318:M319"/>
    <mergeCell ref="B320:B343"/>
    <mergeCell ref="B344:B348"/>
    <mergeCell ref="B349:M349"/>
    <mergeCell ref="B350:M350"/>
    <mergeCell ref="D352:E352"/>
    <mergeCell ref="B318:C318"/>
    <mergeCell ref="D318:E318"/>
    <mergeCell ref="F318:G318"/>
    <mergeCell ref="H318:I318"/>
    <mergeCell ref="J318:K318"/>
    <mergeCell ref="L318:L319"/>
    <mergeCell ref="B316:M316"/>
    <mergeCell ref="B317:C317"/>
    <mergeCell ref="D317:E317"/>
    <mergeCell ref="F317:G317"/>
    <mergeCell ref="H317:I317"/>
    <mergeCell ref="L317:M317"/>
    <mergeCell ref="B313:C313"/>
    <mergeCell ref="D313:H313"/>
    <mergeCell ref="B314:C314"/>
    <mergeCell ref="D314:H314"/>
    <mergeCell ref="B315:C315"/>
    <mergeCell ref="D315:H315"/>
    <mergeCell ref="D308:E308"/>
    <mergeCell ref="B309:M309"/>
    <mergeCell ref="B310:C311"/>
    <mergeCell ref="D310:H311"/>
    <mergeCell ref="I310:M310"/>
    <mergeCell ref="B312:C312"/>
    <mergeCell ref="D312:H312"/>
    <mergeCell ref="M273:M274"/>
    <mergeCell ref="B275:B298"/>
    <mergeCell ref="B299:B303"/>
    <mergeCell ref="B304:M304"/>
    <mergeCell ref="B305:M305"/>
    <mergeCell ref="D307:E307"/>
    <mergeCell ref="B273:C273"/>
    <mergeCell ref="D273:E273"/>
    <mergeCell ref="F273:G273"/>
    <mergeCell ref="H273:I273"/>
    <mergeCell ref="J273:K273"/>
    <mergeCell ref="L273:L274"/>
    <mergeCell ref="B271:M271"/>
    <mergeCell ref="B272:C272"/>
    <mergeCell ref="D272:E272"/>
    <mergeCell ref="F272:G272"/>
    <mergeCell ref="H272:I272"/>
    <mergeCell ref="L272:M272"/>
    <mergeCell ref="B268:C268"/>
    <mergeCell ref="D268:H268"/>
    <mergeCell ref="B269:C269"/>
    <mergeCell ref="D269:H269"/>
    <mergeCell ref="B270:C270"/>
    <mergeCell ref="D270:H270"/>
    <mergeCell ref="D263:E263"/>
    <mergeCell ref="B264:M264"/>
    <mergeCell ref="B265:C266"/>
    <mergeCell ref="D265:H266"/>
    <mergeCell ref="I265:M265"/>
    <mergeCell ref="B267:C267"/>
    <mergeCell ref="D267:H267"/>
    <mergeCell ref="M228:M229"/>
    <mergeCell ref="B230:B253"/>
    <mergeCell ref="B254:B258"/>
    <mergeCell ref="B259:M259"/>
    <mergeCell ref="B260:M260"/>
    <mergeCell ref="D262:E262"/>
    <mergeCell ref="B228:C228"/>
    <mergeCell ref="D228:E228"/>
    <mergeCell ref="F228:G228"/>
    <mergeCell ref="H228:I228"/>
    <mergeCell ref="J228:K228"/>
    <mergeCell ref="L228:L229"/>
    <mergeCell ref="B226:M226"/>
    <mergeCell ref="B227:C227"/>
    <mergeCell ref="D227:E227"/>
    <mergeCell ref="F227:G227"/>
    <mergeCell ref="H227:I227"/>
    <mergeCell ref="L227:M227"/>
    <mergeCell ref="B223:C223"/>
    <mergeCell ref="D223:H223"/>
    <mergeCell ref="B224:C224"/>
    <mergeCell ref="D224:H224"/>
    <mergeCell ref="B225:C225"/>
    <mergeCell ref="D225:H225"/>
    <mergeCell ref="D218:E218"/>
    <mergeCell ref="B219:M219"/>
    <mergeCell ref="B220:C221"/>
    <mergeCell ref="D220:H221"/>
    <mergeCell ref="I220:M220"/>
    <mergeCell ref="B222:C222"/>
    <mergeCell ref="D222:H222"/>
    <mergeCell ref="M183:M184"/>
    <mergeCell ref="B185:B208"/>
    <mergeCell ref="B209:B213"/>
    <mergeCell ref="B214:M214"/>
    <mergeCell ref="B215:M215"/>
    <mergeCell ref="D217:E217"/>
    <mergeCell ref="B183:C183"/>
    <mergeCell ref="D183:E183"/>
    <mergeCell ref="F183:G183"/>
    <mergeCell ref="H183:I183"/>
    <mergeCell ref="J183:K183"/>
    <mergeCell ref="L183:L184"/>
    <mergeCell ref="B181:M181"/>
    <mergeCell ref="B182:C182"/>
    <mergeCell ref="D182:E182"/>
    <mergeCell ref="F182:G182"/>
    <mergeCell ref="H182:I182"/>
    <mergeCell ref="L182:M182"/>
    <mergeCell ref="B178:C178"/>
    <mergeCell ref="D178:H178"/>
    <mergeCell ref="B179:C179"/>
    <mergeCell ref="D179:H179"/>
    <mergeCell ref="B180:C180"/>
    <mergeCell ref="D180:H180"/>
    <mergeCell ref="D173:E173"/>
    <mergeCell ref="B174:M174"/>
    <mergeCell ref="B175:C176"/>
    <mergeCell ref="D175:H176"/>
    <mergeCell ref="I175:M175"/>
    <mergeCell ref="B177:C177"/>
    <mergeCell ref="D177:H177"/>
    <mergeCell ref="M138:M139"/>
    <mergeCell ref="B140:B163"/>
    <mergeCell ref="B164:B168"/>
    <mergeCell ref="B169:M169"/>
    <mergeCell ref="B170:M170"/>
    <mergeCell ref="D172:E172"/>
    <mergeCell ref="B138:C138"/>
    <mergeCell ref="D138:E138"/>
    <mergeCell ref="F138:G138"/>
    <mergeCell ref="H138:I138"/>
    <mergeCell ref="J138:K138"/>
    <mergeCell ref="L138:L139"/>
    <mergeCell ref="B136:M136"/>
    <mergeCell ref="B137:C137"/>
    <mergeCell ref="D137:E137"/>
    <mergeCell ref="F137:G137"/>
    <mergeCell ref="H137:I137"/>
    <mergeCell ref="L137:M137"/>
    <mergeCell ref="B133:C133"/>
    <mergeCell ref="D133:H133"/>
    <mergeCell ref="B134:C134"/>
    <mergeCell ref="D134:H134"/>
    <mergeCell ref="B135:C135"/>
    <mergeCell ref="D135:H135"/>
    <mergeCell ref="D128:E128"/>
    <mergeCell ref="B129:M129"/>
    <mergeCell ref="B130:C131"/>
    <mergeCell ref="D130:H131"/>
    <mergeCell ref="I130:M130"/>
    <mergeCell ref="B132:C132"/>
    <mergeCell ref="D132:H132"/>
    <mergeCell ref="M93:M94"/>
    <mergeCell ref="B95:B118"/>
    <mergeCell ref="B119:B123"/>
    <mergeCell ref="B124:M124"/>
    <mergeCell ref="B125:M125"/>
    <mergeCell ref="D127:E127"/>
    <mergeCell ref="B93:C93"/>
    <mergeCell ref="D93:E93"/>
    <mergeCell ref="F93:G93"/>
    <mergeCell ref="H93:I93"/>
    <mergeCell ref="J93:K93"/>
    <mergeCell ref="L93:L94"/>
    <mergeCell ref="B91:M91"/>
    <mergeCell ref="B92:C92"/>
    <mergeCell ref="D92:E92"/>
    <mergeCell ref="F92:G92"/>
    <mergeCell ref="H92:I92"/>
    <mergeCell ref="L92:M92"/>
    <mergeCell ref="B88:C88"/>
    <mergeCell ref="D88:H88"/>
    <mergeCell ref="B89:C89"/>
    <mergeCell ref="D89:H89"/>
    <mergeCell ref="B90:C90"/>
    <mergeCell ref="D90:H90"/>
    <mergeCell ref="D83:E83"/>
    <mergeCell ref="B84:M84"/>
    <mergeCell ref="B85:C86"/>
    <mergeCell ref="D85:H86"/>
    <mergeCell ref="I85:M85"/>
    <mergeCell ref="B87:C87"/>
    <mergeCell ref="D87:H87"/>
    <mergeCell ref="M48:M49"/>
    <mergeCell ref="B50:B73"/>
    <mergeCell ref="B74:B78"/>
    <mergeCell ref="B79:M79"/>
    <mergeCell ref="B80:M80"/>
    <mergeCell ref="D82:E82"/>
    <mergeCell ref="B48:C48"/>
    <mergeCell ref="D48:E48"/>
    <mergeCell ref="F48:G48"/>
    <mergeCell ref="H48:I48"/>
    <mergeCell ref="J48:K48"/>
    <mergeCell ref="L48:L49"/>
    <mergeCell ref="B46:M46"/>
    <mergeCell ref="B47:C47"/>
    <mergeCell ref="D47:E47"/>
    <mergeCell ref="F47:G47"/>
    <mergeCell ref="H47:I47"/>
    <mergeCell ref="L47:M47"/>
    <mergeCell ref="B43:C43"/>
    <mergeCell ref="D43:H43"/>
    <mergeCell ref="B44:C44"/>
    <mergeCell ref="D44:H44"/>
    <mergeCell ref="B45:C45"/>
    <mergeCell ref="D45:H45"/>
    <mergeCell ref="B39:M39"/>
    <mergeCell ref="B40:C41"/>
    <mergeCell ref="D40:H41"/>
    <mergeCell ref="I40:M40"/>
    <mergeCell ref="B42:C42"/>
    <mergeCell ref="D42:H42"/>
    <mergeCell ref="B5:B28"/>
    <mergeCell ref="B29:B33"/>
    <mergeCell ref="B34:M34"/>
    <mergeCell ref="B35:M35"/>
    <mergeCell ref="D37:E37"/>
    <mergeCell ref="D38:E38"/>
    <mergeCell ref="B3:C3"/>
    <mergeCell ref="D3:E3"/>
    <mergeCell ref="F3:G3"/>
    <mergeCell ref="H3:I3"/>
    <mergeCell ref="J3:K3"/>
    <mergeCell ref="L3:L4"/>
    <mergeCell ref="M3:M4"/>
    <mergeCell ref="B1:M1"/>
    <mergeCell ref="B2:C2"/>
    <mergeCell ref="D2:E2"/>
    <mergeCell ref="F2:G2"/>
    <mergeCell ref="H2:I2"/>
    <mergeCell ref="L2:M2"/>
  </mergeCells>
  <phoneticPr fontId="2" type="noConversion"/>
  <printOptions horizontalCentered="1"/>
  <pageMargins left="0.4" right="0.38" top="0.54" bottom="0.38" header="0" footer="0"/>
  <pageSetup paperSize="9" firstPageNumber="70" orientation="portrait" blackAndWhite="1" useFirstPageNumber="1" r:id="rId1"/>
  <rowBreaks count="7" manualBreakCount="7">
    <brk id="45" min="1" max="12" man="1"/>
    <brk id="90" min="1" max="12" man="1"/>
    <brk id="135" min="1" max="12" man="1"/>
    <brk id="180" min="1" max="12" man="1"/>
    <brk id="225" min="1" max="12" man="1"/>
    <brk id="270" min="1" max="12" man="1"/>
    <brk id="315" min="1" max="12"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tabColor theme="9" tint="0.79998168889431442"/>
  </sheetPr>
  <dimension ref="A1:R360"/>
  <sheetViews>
    <sheetView showZeros="0" view="pageBreakPreview" topLeftCell="A244" zoomScaleNormal="70" zoomScaleSheetLayoutView="100" workbookViewId="0"/>
  </sheetViews>
  <sheetFormatPr defaultColWidth="9" defaultRowHeight="12"/>
  <cols>
    <col min="1" max="1" width="8.125" style="400" customWidth="1"/>
    <col min="2" max="2" width="2.5" style="12" customWidth="1"/>
    <col min="3" max="3" width="17.5" style="12" customWidth="1"/>
    <col min="4" max="4" width="6.625" style="100" customWidth="1"/>
    <col min="5" max="5" width="6.625" style="12" customWidth="1"/>
    <col min="6" max="6" width="6.625" style="100" customWidth="1"/>
    <col min="7" max="7" width="6.625" style="12" customWidth="1"/>
    <col min="8" max="8" width="6.625" style="100" customWidth="1"/>
    <col min="9" max="11" width="6.625" style="12" customWidth="1"/>
    <col min="12" max="12" width="6.625" style="101" customWidth="1"/>
    <col min="13" max="13" width="6.625" style="12" customWidth="1"/>
    <col min="14" max="14" width="7.125" style="12" customWidth="1"/>
    <col min="15" max="16384" width="9" style="12"/>
  </cols>
  <sheetData>
    <row r="1" spans="1:17" ht="35.1" customHeight="1" thickTop="1" thickBot="1">
      <c r="A1" s="399" t="s">
        <v>837</v>
      </c>
      <c r="B1" s="1943" t="s">
        <v>758</v>
      </c>
      <c r="C1" s="1943"/>
      <c r="D1" s="1943"/>
      <c r="E1" s="1943"/>
      <c r="F1" s="1943"/>
      <c r="G1" s="1943"/>
      <c r="H1" s="1943"/>
      <c r="I1" s="1943"/>
      <c r="J1" s="1943"/>
      <c r="K1" s="1943"/>
      <c r="L1" s="1943"/>
      <c r="M1" s="1943"/>
      <c r="N1" s="49">
        <f>IF(H$2&gt;0,1,)</f>
        <v>0</v>
      </c>
    </row>
    <row r="2" spans="1:17" ht="24.95" customHeight="1" thickTop="1">
      <c r="A2" s="400">
        <f>IF(H2&gt;0,1,)</f>
        <v>0</v>
      </c>
      <c r="B2" s="1944" t="s">
        <v>774</v>
      </c>
      <c r="C2" s="1945"/>
      <c r="D2" s="1946" t="str">
        <f>CONCATENATE('6-3표준조사 5'!K4,"임반")</f>
        <v>임반</v>
      </c>
      <c r="E2" s="1946"/>
      <c r="F2" s="1946" t="str">
        <f>CONCATENATE('6-3표준조사 5'!L4,"소반")</f>
        <v>소반</v>
      </c>
      <c r="G2" s="1946"/>
      <c r="H2" s="1947">
        <f>'6-3표준조사 5'!Q4</f>
        <v>0</v>
      </c>
      <c r="I2" s="1947"/>
      <c r="J2" s="50"/>
      <c r="K2" s="51" t="s">
        <v>500</v>
      </c>
      <c r="L2" s="1948" t="str">
        <f>+'6-3표준조사 5'!R4</f>
        <v>모두베기</v>
      </c>
      <c r="M2" s="1949"/>
      <c r="N2" s="49">
        <f t="shared" ref="N2:N45" si="0">IF(H$2&gt;0,1,)</f>
        <v>0</v>
      </c>
    </row>
    <row r="3" spans="1:17" ht="21.75" customHeight="1">
      <c r="A3" s="400">
        <f>IF(H2&gt;0,1,)</f>
        <v>0</v>
      </c>
      <c r="B3" s="1961" t="s">
        <v>501</v>
      </c>
      <c r="C3" s="1962"/>
      <c r="D3" s="1963" t="s">
        <v>502</v>
      </c>
      <c r="E3" s="1962"/>
      <c r="F3" s="1964" t="s">
        <v>503</v>
      </c>
      <c r="G3" s="1965"/>
      <c r="H3" s="1964" t="s">
        <v>504</v>
      </c>
      <c r="I3" s="1965"/>
      <c r="J3" s="1963" t="s">
        <v>505</v>
      </c>
      <c r="K3" s="1962"/>
      <c r="L3" s="1966" t="s">
        <v>775</v>
      </c>
      <c r="M3" s="1952"/>
      <c r="N3" s="49">
        <f t="shared" si="0"/>
        <v>0</v>
      </c>
    </row>
    <row r="4" spans="1:17" ht="21.75" customHeight="1">
      <c r="A4" s="400">
        <f>IF(H2&gt;0,1,)</f>
        <v>0</v>
      </c>
      <c r="B4" s="52"/>
      <c r="C4" s="53" t="s">
        <v>506</v>
      </c>
      <c r="D4" s="54"/>
      <c r="E4" s="55" t="s">
        <v>507</v>
      </c>
      <c r="F4" s="54"/>
      <c r="G4" s="55" t="s">
        <v>507</v>
      </c>
      <c r="H4" s="54"/>
      <c r="I4" s="55" t="s">
        <v>507</v>
      </c>
      <c r="J4" s="56"/>
      <c r="K4" s="55" t="s">
        <v>508</v>
      </c>
      <c r="L4" s="1967"/>
      <c r="M4" s="1953"/>
      <c r="N4" s="49">
        <f t="shared" si="0"/>
        <v>0</v>
      </c>
    </row>
    <row r="5" spans="1:17" ht="21.75" customHeight="1">
      <c r="A5" s="400">
        <f>IF('6-3표준조사 5'!R4="둘레베기",1,)</f>
        <v>0</v>
      </c>
      <c r="B5" s="1954" t="s">
        <v>506</v>
      </c>
      <c r="C5" s="57" t="s">
        <v>538</v>
      </c>
      <c r="D5" s="60"/>
      <c r="E5" s="59"/>
      <c r="F5" s="60"/>
      <c r="G5" s="59"/>
      <c r="H5" s="60"/>
      <c r="I5" s="59"/>
      <c r="J5" s="61"/>
      <c r="K5" s="62"/>
      <c r="L5" s="102"/>
      <c r="M5" s="64">
        <f>M6</f>
        <v>0</v>
      </c>
      <c r="N5" s="49">
        <f t="shared" si="0"/>
        <v>0</v>
      </c>
    </row>
    <row r="6" spans="1:17" ht="21.75" customHeight="1">
      <c r="A6" s="400">
        <f>IF('6-3표준조사 5'!R4="둘레베기",1,)</f>
        <v>0</v>
      </c>
      <c r="B6" s="1955"/>
      <c r="C6" s="65" t="s">
        <v>760</v>
      </c>
      <c r="D6" s="103"/>
      <c r="E6" s="67"/>
      <c r="F6" s="68"/>
      <c r="G6" s="67"/>
      <c r="H6" s="68"/>
      <c r="I6" s="67"/>
      <c r="J6" s="69"/>
      <c r="K6" s="70"/>
      <c r="L6" s="71">
        <f>J45/100</f>
        <v>0</v>
      </c>
      <c r="M6" s="72">
        <f>ROUNDDOWN((H7*J7)+(H7*J7*L6),)</f>
        <v>0</v>
      </c>
      <c r="N6" s="49">
        <f t="shared" si="0"/>
        <v>0</v>
      </c>
    </row>
    <row r="7" spans="1:17" ht="21.75" customHeight="1">
      <c r="A7" s="400">
        <f>IF('6-3표준조사 5'!R4="둘레베기",1,)</f>
        <v>0</v>
      </c>
      <c r="B7" s="1955"/>
      <c r="C7" s="65" t="s">
        <v>761</v>
      </c>
      <c r="D7" s="103">
        <f>IF(A7&gt;0,D36,)</f>
        <v>0</v>
      </c>
      <c r="E7" s="67" t="s">
        <v>510</v>
      </c>
      <c r="F7" s="68">
        <v>0.18</v>
      </c>
      <c r="G7" s="67" t="s">
        <v>511</v>
      </c>
      <c r="H7" s="68">
        <f>ROUND(D7/100*F7,2)</f>
        <v>0</v>
      </c>
      <c r="I7" s="67" t="s">
        <v>509</v>
      </c>
      <c r="J7" s="69">
        <f>'7-1 단가조사'!L7</f>
        <v>172068</v>
      </c>
      <c r="K7" s="70" t="s">
        <v>539</v>
      </c>
      <c r="L7" s="71"/>
      <c r="M7" s="72"/>
      <c r="N7" s="49">
        <f t="shared" si="0"/>
        <v>0</v>
      </c>
    </row>
    <row r="8" spans="1:17" ht="21.75" customHeight="1">
      <c r="A8" s="400">
        <f>IF('6-3표준조사 5'!R4="줄베기",1,)</f>
        <v>0</v>
      </c>
      <c r="B8" s="1955"/>
      <c r="C8" s="57" t="s">
        <v>540</v>
      </c>
      <c r="D8" s="60"/>
      <c r="E8" s="59"/>
      <c r="F8" s="60"/>
      <c r="G8" s="59"/>
      <c r="H8" s="60"/>
      <c r="I8" s="59"/>
      <c r="J8" s="61"/>
      <c r="K8" s="62"/>
      <c r="L8" s="104"/>
      <c r="M8" s="64">
        <f>SUM(M9+M12+M15)</f>
        <v>0</v>
      </c>
      <c r="N8" s="49">
        <f t="shared" si="0"/>
        <v>0</v>
      </c>
      <c r="O8" s="1410"/>
      <c r="P8" s="1411" t="s">
        <v>1721</v>
      </c>
      <c r="Q8" s="1412">
        <v>1.5</v>
      </c>
    </row>
    <row r="9" spans="1:17" ht="21.75" customHeight="1">
      <c r="A9" s="400">
        <f>IF('6-3표준조사 5'!R4="줄베기",1,)</f>
        <v>0</v>
      </c>
      <c r="B9" s="1955"/>
      <c r="C9" s="65" t="s">
        <v>760</v>
      </c>
      <c r="D9" s="66"/>
      <c r="E9" s="67"/>
      <c r="F9" s="68"/>
      <c r="G9" s="67"/>
      <c r="H9" s="68"/>
      <c r="I9" s="67"/>
      <c r="J9" s="69"/>
      <c r="K9" s="70"/>
      <c r="L9" s="71">
        <f>K45/100</f>
        <v>0</v>
      </c>
      <c r="M9" s="72">
        <f>ROUNDDOWN((M10+M11)+((M10+M11)*L9),0)</f>
        <v>0</v>
      </c>
      <c r="N9" s="49">
        <f t="shared" si="0"/>
        <v>0</v>
      </c>
      <c r="P9" s="1411" t="s">
        <v>1722</v>
      </c>
      <c r="Q9" s="1412">
        <v>2</v>
      </c>
    </row>
    <row r="10" spans="1:17" ht="21.75" customHeight="1">
      <c r="A10" s="400">
        <f>IF('6-3표준조사 5'!R4="줄베기",1,)</f>
        <v>0</v>
      </c>
      <c r="B10" s="1955"/>
      <c r="C10" s="65" t="s">
        <v>762</v>
      </c>
      <c r="D10" s="66">
        <f>IF(A10&gt;0,D36,)</f>
        <v>0</v>
      </c>
      <c r="E10" s="67" t="s">
        <v>510</v>
      </c>
      <c r="F10" s="68">
        <v>7.0000000000000007E-2</v>
      </c>
      <c r="G10" s="67" t="s">
        <v>511</v>
      </c>
      <c r="H10" s="68">
        <f>ROUND(D10/100*F10,2)</f>
        <v>0</v>
      </c>
      <c r="I10" s="67" t="s">
        <v>509</v>
      </c>
      <c r="J10" s="69">
        <f>'7-1 단가조사'!L7</f>
        <v>172068</v>
      </c>
      <c r="K10" s="70" t="s">
        <v>539</v>
      </c>
      <c r="L10" s="71"/>
      <c r="M10" s="72">
        <f>ROUNDDOWN(H10*J10,)</f>
        <v>0</v>
      </c>
      <c r="N10" s="49">
        <f t="shared" si="0"/>
        <v>0</v>
      </c>
      <c r="P10" s="1411" t="s">
        <v>1723</v>
      </c>
      <c r="Q10" s="1412">
        <v>2.5</v>
      </c>
    </row>
    <row r="11" spans="1:17" ht="21.75" customHeight="1">
      <c r="A11" s="400">
        <f>IF('6-3표준조사 5'!R4="줄베기",1,)</f>
        <v>0</v>
      </c>
      <c r="B11" s="1955"/>
      <c r="C11" s="65" t="s">
        <v>763</v>
      </c>
      <c r="D11" s="75">
        <f>IF(A11&gt;0,1,)</f>
        <v>0</v>
      </c>
      <c r="E11" s="67" t="s">
        <v>406</v>
      </c>
      <c r="F11" s="68">
        <f>IF(D36&lt;=1500,$Q$8,IF(D36&gt;2999,$Q$10,$Q$9))</f>
        <v>1.5</v>
      </c>
      <c r="G11" s="67" t="s">
        <v>541</v>
      </c>
      <c r="H11" s="68">
        <f>ROUND(D11*F11,2)</f>
        <v>0</v>
      </c>
      <c r="I11" s="67" t="s">
        <v>509</v>
      </c>
      <c r="J11" s="69">
        <f>'7-1 단가조사'!L6</f>
        <v>226112</v>
      </c>
      <c r="K11" s="70" t="s">
        <v>542</v>
      </c>
      <c r="L11" s="71"/>
      <c r="M11" s="72">
        <f>ROUNDDOWN(H11*J11,)</f>
        <v>0</v>
      </c>
      <c r="N11" s="49">
        <f t="shared" si="0"/>
        <v>0</v>
      </c>
    </row>
    <row r="12" spans="1:17" ht="21.75" customHeight="1">
      <c r="A12" s="400">
        <f>IF('6-3표준조사 5'!R4="줄베기",1,)</f>
        <v>0</v>
      </c>
      <c r="B12" s="1955"/>
      <c r="C12" s="65" t="s">
        <v>764</v>
      </c>
      <c r="D12" s="66"/>
      <c r="E12" s="67"/>
      <c r="F12" s="68"/>
      <c r="G12" s="67"/>
      <c r="H12" s="68"/>
      <c r="I12" s="67"/>
      <c r="J12" s="69"/>
      <c r="K12" s="70"/>
      <c r="L12" s="73"/>
      <c r="M12" s="72">
        <f>M13+M14</f>
        <v>0</v>
      </c>
      <c r="N12" s="49">
        <f t="shared" si="0"/>
        <v>0</v>
      </c>
    </row>
    <row r="13" spans="1:17" ht="21.75" customHeight="1">
      <c r="A13" s="400">
        <f>IF('6-3표준조사 5'!R4="줄베기",1,)</f>
        <v>0</v>
      </c>
      <c r="B13" s="1955"/>
      <c r="C13" s="65" t="s">
        <v>765</v>
      </c>
      <c r="D13" s="75">
        <f>H11</f>
        <v>0</v>
      </c>
      <c r="E13" s="67" t="s">
        <v>541</v>
      </c>
      <c r="F13" s="68">
        <v>5</v>
      </c>
      <c r="G13" s="67" t="s">
        <v>512</v>
      </c>
      <c r="H13" s="68">
        <f>ROUND(D13*F13,2)</f>
        <v>0</v>
      </c>
      <c r="I13" s="67" t="s">
        <v>513</v>
      </c>
      <c r="J13" s="69">
        <f>'7-1 단가조사'!L11</f>
        <v>1720</v>
      </c>
      <c r="K13" s="70" t="s">
        <v>543</v>
      </c>
      <c r="L13" s="73"/>
      <c r="M13" s="72">
        <f>ROUNDDOWN(H13*J13,)</f>
        <v>0</v>
      </c>
      <c r="N13" s="49">
        <f t="shared" si="0"/>
        <v>0</v>
      </c>
    </row>
    <row r="14" spans="1:17" ht="21.75" customHeight="1">
      <c r="A14" s="400">
        <f>IF('6-3표준조사 5'!R4="줄베기",1,)</f>
        <v>0</v>
      </c>
      <c r="B14" s="1955"/>
      <c r="C14" s="65" t="s">
        <v>766</v>
      </c>
      <c r="D14" s="66">
        <f>M13</f>
        <v>0</v>
      </c>
      <c r="E14" s="67" t="s">
        <v>545</v>
      </c>
      <c r="F14" s="68">
        <v>0.1</v>
      </c>
      <c r="G14" s="67" t="s">
        <v>546</v>
      </c>
      <c r="H14" s="68"/>
      <c r="I14" s="67"/>
      <c r="J14" s="69"/>
      <c r="K14" s="70"/>
      <c r="L14" s="73"/>
      <c r="M14" s="72">
        <f>ROUNDDOWN(D14*F14,)</f>
        <v>0</v>
      </c>
      <c r="N14" s="49">
        <f t="shared" si="0"/>
        <v>0</v>
      </c>
    </row>
    <row r="15" spans="1:17" ht="21.75" customHeight="1">
      <c r="A15" s="400">
        <f>IF('6-3표준조사 5'!R4="줄베기",1,)</f>
        <v>0</v>
      </c>
      <c r="B15" s="1955"/>
      <c r="C15" s="105" t="s">
        <v>767</v>
      </c>
      <c r="D15" s="106">
        <f>D13</f>
        <v>0</v>
      </c>
      <c r="E15" s="107" t="s">
        <v>547</v>
      </c>
      <c r="F15" s="108">
        <v>8.3999999999999995E-3</v>
      </c>
      <c r="G15" s="107" t="s">
        <v>548</v>
      </c>
      <c r="H15" s="109"/>
      <c r="I15" s="107"/>
      <c r="J15" s="110">
        <f>'7-1 단가조사'!L14</f>
        <v>610000</v>
      </c>
      <c r="K15" s="111" t="s">
        <v>544</v>
      </c>
      <c r="L15" s="112"/>
      <c r="M15" s="113">
        <f>ROUNDDOWN(D15*F15*J15,)</f>
        <v>0</v>
      </c>
      <c r="N15" s="49">
        <f t="shared" si="0"/>
        <v>0</v>
      </c>
    </row>
    <row r="16" spans="1:17" ht="21.75" customHeight="1">
      <c r="A16" s="400">
        <f>IF('6-3표준조사 5'!R4="모두베기",1,)</f>
        <v>1</v>
      </c>
      <c r="B16" s="1955"/>
      <c r="C16" s="57" t="s">
        <v>549</v>
      </c>
      <c r="D16" s="58"/>
      <c r="E16" s="59"/>
      <c r="F16" s="60"/>
      <c r="G16" s="59"/>
      <c r="H16" s="60"/>
      <c r="I16" s="59"/>
      <c r="J16" s="61"/>
      <c r="K16" s="62"/>
      <c r="L16" s="63"/>
      <c r="M16" s="64">
        <f>M17+M22+M25</f>
        <v>1266890</v>
      </c>
      <c r="N16" s="49">
        <f t="shared" si="0"/>
        <v>0</v>
      </c>
    </row>
    <row r="17" spans="1:14" ht="21.75" customHeight="1">
      <c r="A17" s="400">
        <f>IF('6-3표준조사 5'!R4="모두베기",1,)</f>
        <v>1</v>
      </c>
      <c r="B17" s="1955"/>
      <c r="C17" s="65" t="s">
        <v>760</v>
      </c>
      <c r="D17" s="66"/>
      <c r="E17" s="67"/>
      <c r="F17" s="68"/>
      <c r="G17" s="67"/>
      <c r="H17" s="68"/>
      <c r="I17" s="67"/>
      <c r="J17" s="69"/>
      <c r="K17" s="70"/>
      <c r="L17" s="71">
        <f>L45/100</f>
        <v>0.05</v>
      </c>
      <c r="M17" s="72">
        <f>M18+M19+M20+M21</f>
        <v>1193970</v>
      </c>
      <c r="N17" s="49">
        <f t="shared" si="0"/>
        <v>0</v>
      </c>
    </row>
    <row r="18" spans="1:14" ht="21.75" customHeight="1">
      <c r="A18" s="400">
        <f>IF('6-3표준조사 5'!R4="모두베기",1,)</f>
        <v>1</v>
      </c>
      <c r="B18" s="1955"/>
      <c r="C18" s="65" t="s">
        <v>762</v>
      </c>
      <c r="D18" s="66">
        <f>IF(A18&gt;0,D36,)</f>
        <v>50</v>
      </c>
      <c r="E18" s="67" t="s">
        <v>510</v>
      </c>
      <c r="F18" s="68">
        <v>7.0000000000000007E-2</v>
      </c>
      <c r="G18" s="67" t="s">
        <v>511</v>
      </c>
      <c r="H18" s="68">
        <f>ROUND(D18/100*F18,2)</f>
        <v>0.04</v>
      </c>
      <c r="I18" s="67" t="s">
        <v>509</v>
      </c>
      <c r="J18" s="69">
        <f>'7-1 단가조사'!L7</f>
        <v>172068</v>
      </c>
      <c r="K18" s="70" t="s">
        <v>539</v>
      </c>
      <c r="L18" s="73"/>
      <c r="M18" s="72">
        <f>ROUNDDOWN(ROUND((H18+(H18*(L17))),2)*J18,0)</f>
        <v>6882</v>
      </c>
      <c r="N18" s="49">
        <f t="shared" si="0"/>
        <v>0</v>
      </c>
    </row>
    <row r="19" spans="1:14" ht="21.75" customHeight="1">
      <c r="A19" s="400">
        <f>IF('6-3표준조사 5'!R4="모두베기",1,)</f>
        <v>1</v>
      </c>
      <c r="B19" s="1955"/>
      <c r="C19" s="74" t="s">
        <v>965</v>
      </c>
      <c r="D19" s="75">
        <f>IF(A19&gt;0,IF(D38="당해 년도",1,),)</f>
        <v>0</v>
      </c>
      <c r="E19" s="67" t="s">
        <v>406</v>
      </c>
      <c r="F19" s="68">
        <v>3.5</v>
      </c>
      <c r="G19" s="67" t="s">
        <v>541</v>
      </c>
      <c r="H19" s="68">
        <f>ROUND(D19*F19,2)</f>
        <v>0</v>
      </c>
      <c r="I19" s="67" t="s">
        <v>509</v>
      </c>
      <c r="J19" s="69">
        <f>'7-1 단가조사'!L6</f>
        <v>226112</v>
      </c>
      <c r="K19" s="70" t="s">
        <v>542</v>
      </c>
      <c r="L19" s="73"/>
      <c r="M19" s="72">
        <f>ROUNDDOWN(ROUND((H19+(H19*(L17))),2)*J19,0)</f>
        <v>0</v>
      </c>
      <c r="N19" s="49">
        <f t="shared" si="0"/>
        <v>0</v>
      </c>
    </row>
    <row r="20" spans="1:14" ht="21.75" customHeight="1">
      <c r="A20" s="400">
        <f>IF('6-3표준조사 5'!R4="모두베기",1,)</f>
        <v>1</v>
      </c>
      <c r="B20" s="1955"/>
      <c r="C20" s="74" t="s">
        <v>966</v>
      </c>
      <c r="D20" s="75">
        <f>IF(A20&gt;0,IF(D38="2년차",1,),)</f>
        <v>0</v>
      </c>
      <c r="E20" s="67" t="s">
        <v>406</v>
      </c>
      <c r="F20" s="68">
        <v>4</v>
      </c>
      <c r="G20" s="67" t="s">
        <v>541</v>
      </c>
      <c r="H20" s="68">
        <f>ROUND(D20*F20,2)</f>
        <v>0</v>
      </c>
      <c r="I20" s="67" t="s">
        <v>509</v>
      </c>
      <c r="J20" s="69">
        <f>'7-1 단가조사'!L6</f>
        <v>226112</v>
      </c>
      <c r="K20" s="70" t="s">
        <v>542</v>
      </c>
      <c r="L20" s="73"/>
      <c r="M20" s="72">
        <f>ROUNDDOWN(ROUND((H20+(H20*(L17))),2)*J20,0)</f>
        <v>0</v>
      </c>
      <c r="N20" s="49">
        <f t="shared" si="0"/>
        <v>0</v>
      </c>
    </row>
    <row r="21" spans="1:14" ht="21.75" customHeight="1">
      <c r="A21" s="400">
        <f>IF('6-3표준조사 5'!R4="모두베기",1,)</f>
        <v>1</v>
      </c>
      <c r="B21" s="1955"/>
      <c r="C21" s="74" t="s">
        <v>967</v>
      </c>
      <c r="D21" s="75">
        <f>IF(A21&gt;0,IF(D38="3년차 이상",1,),)</f>
        <v>1</v>
      </c>
      <c r="E21" s="67" t="s">
        <v>406</v>
      </c>
      <c r="F21" s="68">
        <v>5</v>
      </c>
      <c r="G21" s="67" t="s">
        <v>541</v>
      </c>
      <c r="H21" s="68">
        <f>ROUND(D21*F21,2)</f>
        <v>5</v>
      </c>
      <c r="I21" s="67" t="s">
        <v>509</v>
      </c>
      <c r="J21" s="69">
        <f>'7-1 단가조사'!L6</f>
        <v>226112</v>
      </c>
      <c r="K21" s="70" t="s">
        <v>542</v>
      </c>
      <c r="L21" s="73"/>
      <c r="M21" s="72">
        <f>ROUNDDOWN(ROUND((H21+(H21*(L17))),2)*J21,0)</f>
        <v>1187088</v>
      </c>
      <c r="N21" s="49">
        <f t="shared" si="0"/>
        <v>0</v>
      </c>
    </row>
    <row r="22" spans="1:14" ht="21.75" customHeight="1">
      <c r="A22" s="400">
        <f>IF('6-3표준조사 5'!R4="모두베기",1,)</f>
        <v>1</v>
      </c>
      <c r="B22" s="1955"/>
      <c r="C22" s="65" t="s">
        <v>764</v>
      </c>
      <c r="D22" s="66"/>
      <c r="E22" s="67"/>
      <c r="F22" s="68"/>
      <c r="G22" s="67"/>
      <c r="H22" s="68"/>
      <c r="I22" s="67"/>
      <c r="J22" s="69"/>
      <c r="K22" s="70"/>
      <c r="L22" s="73"/>
      <c r="M22" s="72">
        <f>M23+M24</f>
        <v>47300</v>
      </c>
      <c r="N22" s="49">
        <f t="shared" si="0"/>
        <v>0</v>
      </c>
    </row>
    <row r="23" spans="1:14" ht="21.75" customHeight="1">
      <c r="A23" s="400">
        <f>IF('6-3표준조사 5'!R4="모두베기",1,)</f>
        <v>1</v>
      </c>
      <c r="B23" s="1955"/>
      <c r="C23" s="65" t="s">
        <v>765</v>
      </c>
      <c r="D23" s="75">
        <f>(H19+H20+H21)</f>
        <v>5</v>
      </c>
      <c r="E23" s="67" t="s">
        <v>541</v>
      </c>
      <c r="F23" s="68">
        <v>5</v>
      </c>
      <c r="G23" s="67" t="s">
        <v>512</v>
      </c>
      <c r="H23" s="68">
        <f>ROUND(D23*F23,2)</f>
        <v>25</v>
      </c>
      <c r="I23" s="67" t="s">
        <v>513</v>
      </c>
      <c r="J23" s="69">
        <f>'7-1 단가조사'!L11</f>
        <v>1720</v>
      </c>
      <c r="K23" s="70" t="s">
        <v>543</v>
      </c>
      <c r="L23" s="73"/>
      <c r="M23" s="72">
        <f>ROUNDDOWN(H23*J23,)</f>
        <v>43000</v>
      </c>
      <c r="N23" s="49">
        <f t="shared" si="0"/>
        <v>0</v>
      </c>
    </row>
    <row r="24" spans="1:14" ht="21.75" customHeight="1">
      <c r="A24" s="400">
        <f>IF('6-3표준조사 5'!R4="모두베기",1,)</f>
        <v>1</v>
      </c>
      <c r="B24" s="1955"/>
      <c r="C24" s="65" t="s">
        <v>766</v>
      </c>
      <c r="D24" s="66">
        <f>M23</f>
        <v>43000</v>
      </c>
      <c r="E24" s="67" t="s">
        <v>545</v>
      </c>
      <c r="F24" s="68">
        <v>0.1</v>
      </c>
      <c r="G24" s="67" t="s">
        <v>546</v>
      </c>
      <c r="H24" s="68"/>
      <c r="I24" s="67"/>
      <c r="J24" s="69"/>
      <c r="K24" s="70"/>
      <c r="L24" s="73"/>
      <c r="M24" s="72">
        <f>ROUNDDOWN(D24*F24,)</f>
        <v>4300</v>
      </c>
      <c r="N24" s="49">
        <f t="shared" si="0"/>
        <v>0</v>
      </c>
    </row>
    <row r="25" spans="1:14" ht="21.75" customHeight="1">
      <c r="A25" s="400">
        <f>IF('6-3표준조사 5'!R4="모두베기",1,)</f>
        <v>1</v>
      </c>
      <c r="B25" s="1955"/>
      <c r="C25" s="76" t="s">
        <v>767</v>
      </c>
      <c r="D25" s="77">
        <f>D23</f>
        <v>5</v>
      </c>
      <c r="E25" s="78" t="s">
        <v>547</v>
      </c>
      <c r="F25" s="79">
        <v>8.3999999999999995E-3</v>
      </c>
      <c r="G25" s="78" t="s">
        <v>548</v>
      </c>
      <c r="H25" s="80"/>
      <c r="I25" s="78"/>
      <c r="J25" s="81">
        <f>'7-1 단가조사'!L14</f>
        <v>610000</v>
      </c>
      <c r="K25" s="82" t="s">
        <v>544</v>
      </c>
      <c r="L25" s="83"/>
      <c r="M25" s="84">
        <f>ROUNDDOWN(D25*F25*J25,)</f>
        <v>25620</v>
      </c>
      <c r="N25" s="49">
        <f t="shared" si="0"/>
        <v>0</v>
      </c>
    </row>
    <row r="26" spans="1:14" ht="21.75" customHeight="1">
      <c r="A26" s="400">
        <f>IF('6-3표준조사 5'!R4="맹아제거",1,)</f>
        <v>0</v>
      </c>
      <c r="B26" s="1955"/>
      <c r="C26" s="57" t="s">
        <v>550</v>
      </c>
      <c r="D26" s="60"/>
      <c r="E26" s="59"/>
      <c r="F26" s="60"/>
      <c r="G26" s="59"/>
      <c r="H26" s="60"/>
      <c r="I26" s="59"/>
      <c r="J26" s="61"/>
      <c r="K26" s="62"/>
      <c r="L26" s="102"/>
      <c r="M26" s="64">
        <f>M27</f>
        <v>0</v>
      </c>
      <c r="N26" s="49">
        <f t="shared" si="0"/>
        <v>0</v>
      </c>
    </row>
    <row r="27" spans="1:14" ht="21.75" customHeight="1">
      <c r="A27" s="400">
        <f>IF('6-3표준조사 5'!R4="맹아제거",1,)</f>
        <v>0</v>
      </c>
      <c r="B27" s="1955"/>
      <c r="C27" s="65" t="s">
        <v>760</v>
      </c>
      <c r="D27" s="103"/>
      <c r="E27" s="67"/>
      <c r="F27" s="68"/>
      <c r="G27" s="67"/>
      <c r="H27" s="68"/>
      <c r="I27" s="67"/>
      <c r="J27" s="69"/>
      <c r="K27" s="70"/>
      <c r="L27" s="71">
        <f>M45/100</f>
        <v>0</v>
      </c>
      <c r="M27" s="72">
        <f>ROUNDDOWN((H28*J28)+(H28*J28*L27),)</f>
        <v>0</v>
      </c>
      <c r="N27" s="49">
        <f t="shared" si="0"/>
        <v>0</v>
      </c>
    </row>
    <row r="28" spans="1:14" ht="21.75" customHeight="1">
      <c r="A28" s="400">
        <f>IF('6-3표준조사 5'!R4="맹아제거",1,)</f>
        <v>0</v>
      </c>
      <c r="B28" s="1955"/>
      <c r="C28" s="65" t="s">
        <v>768</v>
      </c>
      <c r="D28" s="103">
        <v>0</v>
      </c>
      <c r="E28" s="67" t="s">
        <v>510</v>
      </c>
      <c r="F28" s="68">
        <v>0.2</v>
      </c>
      <c r="G28" s="67" t="s">
        <v>511</v>
      </c>
      <c r="H28" s="68">
        <f>ROUND(D28/100*F28,2)</f>
        <v>0</v>
      </c>
      <c r="I28" s="67" t="s">
        <v>509</v>
      </c>
      <c r="J28" s="69">
        <f>'7-1 단가조사'!L7</f>
        <v>172068</v>
      </c>
      <c r="K28" s="70" t="s">
        <v>539</v>
      </c>
      <c r="L28" s="71">
        <f>M45/100</f>
        <v>0</v>
      </c>
      <c r="M28" s="72"/>
      <c r="N28" s="49">
        <f t="shared" si="0"/>
        <v>0</v>
      </c>
    </row>
    <row r="29" spans="1:14" ht="21.75" customHeight="1">
      <c r="A29" s="400">
        <f>IF(H2&gt;0,1,)</f>
        <v>0</v>
      </c>
      <c r="B29" s="1954" t="s">
        <v>514</v>
      </c>
      <c r="C29" s="57" t="s">
        <v>551</v>
      </c>
      <c r="D29" s="60"/>
      <c r="E29" s="59"/>
      <c r="F29" s="60"/>
      <c r="G29" s="59"/>
      <c r="H29" s="60"/>
      <c r="I29" s="59"/>
      <c r="J29" s="61"/>
      <c r="K29" s="62"/>
      <c r="L29" s="63"/>
      <c r="M29" s="64">
        <f>SUM(M30,M32,M33)</f>
        <v>1266890</v>
      </c>
      <c r="N29" s="49">
        <f t="shared" si="0"/>
        <v>0</v>
      </c>
    </row>
    <row r="30" spans="1:14" ht="21.75" customHeight="1">
      <c r="A30" s="400">
        <f>IF(H2&gt;0,1,)</f>
        <v>0</v>
      </c>
      <c r="B30" s="1956"/>
      <c r="C30" s="65" t="s">
        <v>769</v>
      </c>
      <c r="D30" s="68"/>
      <c r="E30" s="67"/>
      <c r="F30" s="68"/>
      <c r="G30" s="67"/>
      <c r="H30" s="68"/>
      <c r="I30" s="67"/>
      <c r="J30" s="69"/>
      <c r="K30" s="70"/>
      <c r="L30" s="73"/>
      <c r="M30" s="72">
        <f>M31</f>
        <v>1193970</v>
      </c>
      <c r="N30" s="49">
        <f t="shared" si="0"/>
        <v>0</v>
      </c>
    </row>
    <row r="31" spans="1:14" ht="21.75" customHeight="1">
      <c r="A31" s="400">
        <f>IF(H2&gt;0,1,)</f>
        <v>0</v>
      </c>
      <c r="B31" s="1956"/>
      <c r="C31" s="65" t="s">
        <v>770</v>
      </c>
      <c r="D31" s="68"/>
      <c r="E31" s="67"/>
      <c r="F31" s="68"/>
      <c r="G31" s="67"/>
      <c r="H31" s="68"/>
      <c r="I31" s="67"/>
      <c r="J31" s="69"/>
      <c r="K31" s="70"/>
      <c r="L31" s="73"/>
      <c r="M31" s="72">
        <f>M6+M9+M17+M27</f>
        <v>1193970</v>
      </c>
      <c r="N31" s="49">
        <f t="shared" si="0"/>
        <v>0</v>
      </c>
    </row>
    <row r="32" spans="1:14" ht="21.75" customHeight="1">
      <c r="A32" s="400">
        <f>IF(H2&gt;0,1,)</f>
        <v>0</v>
      </c>
      <c r="B32" s="1956"/>
      <c r="C32" s="65" t="s">
        <v>771</v>
      </c>
      <c r="D32" s="68"/>
      <c r="E32" s="67"/>
      <c r="F32" s="68"/>
      <c r="G32" s="67"/>
      <c r="H32" s="68"/>
      <c r="I32" s="67"/>
      <c r="J32" s="69"/>
      <c r="K32" s="70"/>
      <c r="L32" s="73"/>
      <c r="M32" s="72">
        <f>M12+M22</f>
        <v>47300</v>
      </c>
      <c r="N32" s="49">
        <f t="shared" si="0"/>
        <v>0</v>
      </c>
    </row>
    <row r="33" spans="1:14" ht="21.75" customHeight="1" thickBot="1">
      <c r="A33" s="400">
        <f>IF(H2&gt;0,1,)</f>
        <v>0</v>
      </c>
      <c r="B33" s="1957"/>
      <c r="C33" s="76" t="s">
        <v>772</v>
      </c>
      <c r="D33" s="85"/>
      <c r="E33" s="86"/>
      <c r="F33" s="85"/>
      <c r="G33" s="86"/>
      <c r="H33" s="85"/>
      <c r="I33" s="86"/>
      <c r="J33" s="87"/>
      <c r="K33" s="88"/>
      <c r="L33" s="89"/>
      <c r="M33" s="90">
        <f>M15+M25</f>
        <v>25620</v>
      </c>
      <c r="N33" s="49">
        <f t="shared" si="0"/>
        <v>0</v>
      </c>
    </row>
    <row r="34" spans="1:14" ht="21.75" customHeight="1">
      <c r="A34" s="400">
        <f>IF(H2&gt;0,1,)</f>
        <v>0</v>
      </c>
      <c r="B34" s="1958" t="s">
        <v>515</v>
      </c>
      <c r="C34" s="1958"/>
      <c r="D34" s="1958"/>
      <c r="E34" s="1958"/>
      <c r="F34" s="1958"/>
      <c r="G34" s="1958"/>
      <c r="H34" s="1958"/>
      <c r="I34" s="1958"/>
      <c r="J34" s="1958"/>
      <c r="K34" s="1958"/>
      <c r="L34" s="1958"/>
      <c r="M34" s="1958"/>
      <c r="N34" s="49">
        <f t="shared" si="0"/>
        <v>0</v>
      </c>
    </row>
    <row r="35" spans="1:14" ht="21.75" customHeight="1">
      <c r="A35" s="400">
        <f>IF(H2&gt;0,1,)</f>
        <v>0</v>
      </c>
      <c r="B35" s="1959" t="s">
        <v>516</v>
      </c>
      <c r="C35" s="1959"/>
      <c r="D35" s="1959"/>
      <c r="E35" s="1959"/>
      <c r="F35" s="1959"/>
      <c r="G35" s="1959"/>
      <c r="H35" s="1959"/>
      <c r="I35" s="1959"/>
      <c r="J35" s="1959"/>
      <c r="K35" s="1959"/>
      <c r="L35" s="1959"/>
      <c r="M35" s="1959"/>
      <c r="N35" s="49">
        <f t="shared" si="0"/>
        <v>0</v>
      </c>
    </row>
    <row r="36" spans="1:14" ht="21.75" customHeight="1">
      <c r="A36" s="400">
        <f>IF(H2&gt;0,1,)</f>
        <v>0</v>
      </c>
      <c r="B36" s="91" t="s">
        <v>517</v>
      </c>
      <c r="C36" s="92" t="s">
        <v>1025</v>
      </c>
      <c r="D36" s="93">
        <f>'6-3표준조사 5'!Q10</f>
        <v>50</v>
      </c>
      <c r="E36" s="91" t="s">
        <v>510</v>
      </c>
      <c r="F36" s="633"/>
      <c r="G36" s="91"/>
      <c r="H36" s="94"/>
      <c r="I36" s="95"/>
      <c r="J36" s="95"/>
      <c r="K36" s="95"/>
      <c r="L36" s="96"/>
      <c r="M36" s="95"/>
      <c r="N36" s="49">
        <f t="shared" si="0"/>
        <v>0</v>
      </c>
    </row>
    <row r="37" spans="1:14" ht="21.75" customHeight="1">
      <c r="B37" s="91" t="s">
        <v>518</v>
      </c>
      <c r="C37" s="92" t="s">
        <v>759</v>
      </c>
      <c r="D37" s="1960">
        <f>'6-3표준조사 5'!S10</f>
        <v>0</v>
      </c>
      <c r="E37" s="1960"/>
      <c r="F37" s="633"/>
      <c r="G37" s="91"/>
      <c r="H37" s="94"/>
      <c r="I37" s="95"/>
      <c r="J37" s="95"/>
      <c r="K37" s="95"/>
      <c r="L37" s="96"/>
      <c r="M37" s="95"/>
      <c r="N37" s="49">
        <f t="shared" si="0"/>
        <v>0</v>
      </c>
    </row>
    <row r="38" spans="1:14" ht="21.75" customHeight="1">
      <c r="B38" s="91" t="s">
        <v>517</v>
      </c>
      <c r="C38" s="92" t="s">
        <v>962</v>
      </c>
      <c r="D38" s="1968" t="str">
        <f>'6-3표준조사 5'!R6</f>
        <v>3년차 이상</v>
      </c>
      <c r="E38" s="1968"/>
      <c r="F38" s="97"/>
      <c r="G38" s="97"/>
      <c r="H38" s="94"/>
      <c r="I38" s="95"/>
      <c r="J38" s="95"/>
      <c r="K38" s="95"/>
      <c r="L38" s="96"/>
      <c r="M38" s="95"/>
      <c r="N38" s="49">
        <f t="shared" si="0"/>
        <v>0</v>
      </c>
    </row>
    <row r="39" spans="1:14" ht="21.75" customHeight="1">
      <c r="A39" s="400">
        <f>IF(H2&gt;0,1,)</f>
        <v>0</v>
      </c>
      <c r="B39" s="1959" t="s">
        <v>773</v>
      </c>
      <c r="C39" s="1959"/>
      <c r="D39" s="1959"/>
      <c r="E39" s="1959"/>
      <c r="F39" s="1959"/>
      <c r="G39" s="1959"/>
      <c r="H39" s="1959"/>
      <c r="I39" s="1959"/>
      <c r="J39" s="1959"/>
      <c r="K39" s="1959"/>
      <c r="L39" s="1959"/>
      <c r="M39" s="1959"/>
      <c r="N39" s="49">
        <f t="shared" si="0"/>
        <v>0</v>
      </c>
    </row>
    <row r="40" spans="1:14" ht="21.75" customHeight="1">
      <c r="A40" s="400">
        <f>IF(H2&gt;0,1,)</f>
        <v>0</v>
      </c>
      <c r="B40" s="1969" t="s">
        <v>501</v>
      </c>
      <c r="C40" s="1969"/>
      <c r="D40" s="1970" t="s">
        <v>805</v>
      </c>
      <c r="E40" s="1970"/>
      <c r="F40" s="1970"/>
      <c r="G40" s="1970"/>
      <c r="H40" s="1970"/>
      <c r="I40" s="1971" t="s">
        <v>806</v>
      </c>
      <c r="J40" s="1971"/>
      <c r="K40" s="1971"/>
      <c r="L40" s="1971"/>
      <c r="M40" s="1971"/>
      <c r="N40" s="49">
        <f t="shared" si="0"/>
        <v>0</v>
      </c>
    </row>
    <row r="41" spans="1:14" ht="21.75" customHeight="1">
      <c r="A41" s="400">
        <f>IF(H2&gt;0,1,)</f>
        <v>0</v>
      </c>
      <c r="B41" s="1969"/>
      <c r="C41" s="1969"/>
      <c r="D41" s="1970"/>
      <c r="E41" s="1970"/>
      <c r="F41" s="1970"/>
      <c r="G41" s="1970"/>
      <c r="H41" s="1970"/>
      <c r="I41" s="98" t="s">
        <v>807</v>
      </c>
      <c r="J41" s="632" t="s">
        <v>494</v>
      </c>
      <c r="K41" s="632" t="s">
        <v>495</v>
      </c>
      <c r="L41" s="99" t="s">
        <v>496</v>
      </c>
      <c r="M41" s="632" t="s">
        <v>794</v>
      </c>
      <c r="N41" s="49">
        <f t="shared" si="0"/>
        <v>0</v>
      </c>
    </row>
    <row r="42" spans="1:14" ht="21.75" customHeight="1">
      <c r="A42" s="400">
        <f>IF(H2&gt;0,1,)</f>
        <v>0</v>
      </c>
      <c r="B42" s="1950" t="s">
        <v>531</v>
      </c>
      <c r="C42" s="1950"/>
      <c r="D42" s="1951" t="str">
        <f>'6-3표준조사 5'!P6</f>
        <v>중 (15˚ ~ 30˚)</v>
      </c>
      <c r="E42" s="1951"/>
      <c r="F42" s="1951"/>
      <c r="G42" s="1951"/>
      <c r="H42" s="1951"/>
      <c r="I42" s="634"/>
      <c r="J42" s="634" t="str">
        <f>IF(A5=0,"",IF(D42="완 (15˚ 이하)",0,IF(D42="중 (15˚ ~ 30˚)",5,IF(D42="급 (30˚ 초과)",10))))</f>
        <v/>
      </c>
      <c r="K42" s="634" t="str">
        <f>IF(A8=0,"",IF(D42="완 (15˚ 이하)",0,IF(D42="중 (15˚ ~ 30˚)",5,IF(D42="급 (30˚ 초과)",10))))</f>
        <v/>
      </c>
      <c r="L42" s="634">
        <f>IF(A16=0,"",IF(D42="완 (15˚ 이하)",0,IF(D42="중 (15˚ ~ 30˚)",5,IF(D42="급 (30˚ 초과)",10))))</f>
        <v>5</v>
      </c>
      <c r="M42" s="634" t="str">
        <f>IF(A26=0,"",IF(D42="완 (15˚ 이하)",0,IF(D42="중 (15˚ ~ 30˚)",5,IF(D42="급 (30˚ 초과)",10))))</f>
        <v/>
      </c>
      <c r="N42" s="49">
        <f t="shared" si="0"/>
        <v>0</v>
      </c>
    </row>
    <row r="43" spans="1:14" ht="21.75" customHeight="1">
      <c r="A43" s="400">
        <f>IF(H2&gt;0,1,)</f>
        <v>0</v>
      </c>
      <c r="B43" s="1972" t="s">
        <v>520</v>
      </c>
      <c r="C43" s="1972"/>
      <c r="D43" s="1951" t="str">
        <f>'6-3표준조사 5'!R6</f>
        <v>3년차 이상</v>
      </c>
      <c r="E43" s="1951"/>
      <c r="F43" s="1951"/>
      <c r="G43" s="1951"/>
      <c r="H43" s="1951"/>
      <c r="I43" s="634"/>
      <c r="J43" s="634"/>
      <c r="K43" s="634" t="str">
        <f>IF(A8=0,"",IF(D43="당해 년도",0,IF(D43="2년차",5,IF(D43="3년차 이상",10))))</f>
        <v/>
      </c>
      <c r="L43" s="634"/>
      <c r="M43" s="634"/>
      <c r="N43" s="49">
        <f t="shared" si="0"/>
        <v>0</v>
      </c>
    </row>
    <row r="44" spans="1:14" ht="21.75" customHeight="1">
      <c r="A44" s="400">
        <f>IF(H2&gt;0,1,)</f>
        <v>0</v>
      </c>
      <c r="B44" s="1950" t="s">
        <v>519</v>
      </c>
      <c r="C44" s="1950"/>
      <c r="D44" s="1951" t="str">
        <f>'6-3표준조사 5'!Q6</f>
        <v>개소당5ha이상</v>
      </c>
      <c r="E44" s="1951"/>
      <c r="F44" s="1951"/>
      <c r="G44" s="1951"/>
      <c r="H44" s="1951"/>
      <c r="I44" s="1409"/>
      <c r="J44" s="1409" t="str">
        <f>IF(A5=0,"",IF(D44="개소당3ha이상",0,IF(D44="개소당1~3ha미만 ",5,IF(D44="개소당1ha미만",10))))</f>
        <v/>
      </c>
      <c r="K44" s="1409" t="str">
        <f>IF(A8=0,"",IF(D44="개소당3ha이상",0,IF(D44="개소당1~3ha미만 ",5,IF(D44="개소당1ha미만",10))))</f>
        <v/>
      </c>
      <c r="L44" s="1409" t="b">
        <f>IF(A16=0,"",IF(D44="개소당3ha이상",0,IF(D44="개소당1~3ha미만 ",5,IF(D44="개소당1ha미만",10))))</f>
        <v>0</v>
      </c>
      <c r="M44" s="1409" t="str">
        <f>IF(A26=0,"",IF(D44="개소당3ha이상",0,IF(D44="개소당1~3ha미만 ",5,IF(D44="개소당1ha미만",10))))</f>
        <v/>
      </c>
      <c r="N44" s="49">
        <f t="shared" si="0"/>
        <v>0</v>
      </c>
    </row>
    <row r="45" spans="1:14" ht="21.75" customHeight="1">
      <c r="A45" s="400">
        <f>IF(H2&gt;0,1,)</f>
        <v>0</v>
      </c>
      <c r="B45" s="1950" t="s">
        <v>514</v>
      </c>
      <c r="C45" s="1950"/>
      <c r="D45" s="1951"/>
      <c r="E45" s="1951"/>
      <c r="F45" s="1951"/>
      <c r="G45" s="1951"/>
      <c r="H45" s="1951"/>
      <c r="I45" s="634">
        <f>SUM(I42:I44)</f>
        <v>0</v>
      </c>
      <c r="J45" s="634">
        <f>SUM(J42:J44)</f>
        <v>0</v>
      </c>
      <c r="K45" s="634">
        <f>SUM(K42:K44)</f>
        <v>0</v>
      </c>
      <c r="L45" s="634">
        <f>SUM(L42:L44)</f>
        <v>5</v>
      </c>
      <c r="M45" s="634">
        <f>SUM(M42:M44)</f>
        <v>0</v>
      </c>
      <c r="N45" s="49">
        <f t="shared" si="0"/>
        <v>0</v>
      </c>
    </row>
    <row r="46" spans="1:14" ht="35.1" customHeight="1" thickBot="1">
      <c r="A46" s="400">
        <f>IF(H47&gt;0,1,)</f>
        <v>0</v>
      </c>
      <c r="B46" s="1943" t="s">
        <v>758</v>
      </c>
      <c r="C46" s="1943"/>
      <c r="D46" s="1943"/>
      <c r="E46" s="1943"/>
      <c r="F46" s="1943"/>
      <c r="G46" s="1943"/>
      <c r="H46" s="1943"/>
      <c r="I46" s="1943"/>
      <c r="J46" s="1943"/>
      <c r="K46" s="1943"/>
      <c r="L46" s="1943"/>
      <c r="M46" s="1943"/>
      <c r="N46" s="49">
        <f>IF(H$47&gt;0,2,)</f>
        <v>0</v>
      </c>
    </row>
    <row r="47" spans="1:14" ht="24.95" customHeight="1">
      <c r="A47" s="400">
        <f>IF(H47&gt;0,1,)</f>
        <v>0</v>
      </c>
      <c r="B47" s="1944" t="s">
        <v>774</v>
      </c>
      <c r="C47" s="1945"/>
      <c r="D47" s="1946" t="str">
        <f>CONCATENATE('6-3표준조사 5'!K79,"임반")</f>
        <v>임반</v>
      </c>
      <c r="E47" s="1946"/>
      <c r="F47" s="1946" t="str">
        <f>CONCATENATE('6-3표준조사 5'!L79,"소반")</f>
        <v>소반</v>
      </c>
      <c r="G47" s="1946"/>
      <c r="H47" s="1947">
        <f>'6-3표준조사 5'!Q79</f>
        <v>0</v>
      </c>
      <c r="I47" s="1947"/>
      <c r="J47" s="50"/>
      <c r="K47" s="51" t="s">
        <v>500</v>
      </c>
      <c r="L47" s="1948" t="str">
        <f>+'6-3표준조사 5'!R79</f>
        <v>모두베기</v>
      </c>
      <c r="M47" s="1949"/>
      <c r="N47" s="49">
        <f t="shared" ref="N47:N90" si="1">IF(H$47&gt;0,2,)</f>
        <v>0</v>
      </c>
    </row>
    <row r="48" spans="1:14" ht="21.75" customHeight="1">
      <c r="A48" s="400">
        <f>IF(H47&gt;0,1,)</f>
        <v>0</v>
      </c>
      <c r="B48" s="1961" t="s">
        <v>501</v>
      </c>
      <c r="C48" s="1962"/>
      <c r="D48" s="1963" t="s">
        <v>502</v>
      </c>
      <c r="E48" s="1962"/>
      <c r="F48" s="1964" t="s">
        <v>503</v>
      </c>
      <c r="G48" s="1965"/>
      <c r="H48" s="1964" t="s">
        <v>504</v>
      </c>
      <c r="I48" s="1965"/>
      <c r="J48" s="1963" t="s">
        <v>505</v>
      </c>
      <c r="K48" s="1962"/>
      <c r="L48" s="1966" t="s">
        <v>775</v>
      </c>
      <c r="M48" s="1952"/>
      <c r="N48" s="49">
        <f t="shared" si="1"/>
        <v>0</v>
      </c>
    </row>
    <row r="49" spans="1:14" ht="21.75" customHeight="1">
      <c r="A49" s="400">
        <f>IF(H47&gt;0,1,)</f>
        <v>0</v>
      </c>
      <c r="B49" s="52"/>
      <c r="C49" s="53" t="s">
        <v>506</v>
      </c>
      <c r="D49" s="54"/>
      <c r="E49" s="55" t="s">
        <v>507</v>
      </c>
      <c r="F49" s="54"/>
      <c r="G49" s="55" t="s">
        <v>507</v>
      </c>
      <c r="H49" s="54"/>
      <c r="I49" s="55" t="s">
        <v>507</v>
      </c>
      <c r="J49" s="56"/>
      <c r="K49" s="55" t="s">
        <v>508</v>
      </c>
      <c r="L49" s="1967"/>
      <c r="M49" s="1953"/>
      <c r="N49" s="49">
        <f t="shared" si="1"/>
        <v>0</v>
      </c>
    </row>
    <row r="50" spans="1:14" ht="21.75" customHeight="1">
      <c r="A50" s="400">
        <f>IF('6-3표준조사 5'!R79="둘레베기",1,)</f>
        <v>0</v>
      </c>
      <c r="B50" s="1954" t="s">
        <v>506</v>
      </c>
      <c r="C50" s="57" t="s">
        <v>538</v>
      </c>
      <c r="D50" s="60"/>
      <c r="E50" s="59"/>
      <c r="F50" s="60"/>
      <c r="G50" s="59"/>
      <c r="H50" s="60"/>
      <c r="I50" s="59"/>
      <c r="J50" s="61"/>
      <c r="K50" s="62"/>
      <c r="L50" s="102"/>
      <c r="M50" s="64">
        <f>M51</f>
        <v>0</v>
      </c>
      <c r="N50" s="49">
        <f t="shared" si="1"/>
        <v>0</v>
      </c>
    </row>
    <row r="51" spans="1:14" ht="21.75" customHeight="1">
      <c r="A51" s="400">
        <f>IF('6-3표준조사 5'!R79="둘레베기",1,)</f>
        <v>0</v>
      </c>
      <c r="B51" s="1955"/>
      <c r="C51" s="65" t="s">
        <v>760</v>
      </c>
      <c r="D51" s="103"/>
      <c r="E51" s="67"/>
      <c r="F51" s="68"/>
      <c r="G51" s="67"/>
      <c r="H51" s="68"/>
      <c r="I51" s="67"/>
      <c r="J51" s="69"/>
      <c r="K51" s="70"/>
      <c r="L51" s="71">
        <f>J90/100</f>
        <v>0</v>
      </c>
      <c r="M51" s="72">
        <f>ROUNDDOWN((H52*J52)+(H52*J52*L51),)</f>
        <v>0</v>
      </c>
      <c r="N51" s="49">
        <f t="shared" si="1"/>
        <v>0</v>
      </c>
    </row>
    <row r="52" spans="1:14" ht="21.75" customHeight="1">
      <c r="A52" s="400">
        <f>IF('6-3표준조사 5'!R79="둘레베기",1,)</f>
        <v>0</v>
      </c>
      <c r="B52" s="1955"/>
      <c r="C52" s="65" t="s">
        <v>761</v>
      </c>
      <c r="D52" s="103">
        <f>IF(A52&gt;0,D81,)</f>
        <v>0</v>
      </c>
      <c r="E52" s="67" t="s">
        <v>510</v>
      </c>
      <c r="F52" s="68">
        <v>0.18</v>
      </c>
      <c r="G52" s="67" t="s">
        <v>511</v>
      </c>
      <c r="H52" s="68">
        <f>ROUND(D52/100*F52,2)</f>
        <v>0</v>
      </c>
      <c r="I52" s="67" t="s">
        <v>509</v>
      </c>
      <c r="J52" s="69">
        <f>'7-1 단가조사'!L7</f>
        <v>172068</v>
      </c>
      <c r="K52" s="70" t="s">
        <v>539</v>
      </c>
      <c r="L52" s="71"/>
      <c r="M52" s="72"/>
      <c r="N52" s="49">
        <f t="shared" si="1"/>
        <v>0</v>
      </c>
    </row>
    <row r="53" spans="1:14" ht="21.75" customHeight="1">
      <c r="A53" s="400">
        <f>IF('6-3표준조사 5'!R79="줄베기",1,)</f>
        <v>0</v>
      </c>
      <c r="B53" s="1955"/>
      <c r="C53" s="57" t="s">
        <v>540</v>
      </c>
      <c r="D53" s="60"/>
      <c r="E53" s="59"/>
      <c r="F53" s="60"/>
      <c r="G53" s="59"/>
      <c r="H53" s="60"/>
      <c r="I53" s="59"/>
      <c r="J53" s="61"/>
      <c r="K53" s="62"/>
      <c r="L53" s="104"/>
      <c r="M53" s="64">
        <f>SUM(M54+M57+M60)</f>
        <v>0</v>
      </c>
      <c r="N53" s="49">
        <f t="shared" si="1"/>
        <v>0</v>
      </c>
    </row>
    <row r="54" spans="1:14" ht="21.75" customHeight="1">
      <c r="A54" s="400">
        <f>IF('6-3표준조사 5'!R79="줄베기",1,)</f>
        <v>0</v>
      </c>
      <c r="B54" s="1955"/>
      <c r="C54" s="65" t="s">
        <v>760</v>
      </c>
      <c r="D54" s="66"/>
      <c r="E54" s="67"/>
      <c r="F54" s="68"/>
      <c r="G54" s="67"/>
      <c r="H54" s="68"/>
      <c r="I54" s="67"/>
      <c r="J54" s="69"/>
      <c r="K54" s="70"/>
      <c r="L54" s="71">
        <f>K90/100</f>
        <v>0</v>
      </c>
      <c r="M54" s="72">
        <f>ROUNDDOWN((M55+M56)+((M55+M56)*L54),0)</f>
        <v>0</v>
      </c>
      <c r="N54" s="49">
        <f t="shared" si="1"/>
        <v>0</v>
      </c>
    </row>
    <row r="55" spans="1:14" ht="21.75" customHeight="1">
      <c r="A55" s="400">
        <f>IF('6-3표준조사 5'!R79="줄베기",1,)</f>
        <v>0</v>
      </c>
      <c r="B55" s="1955"/>
      <c r="C55" s="65" t="s">
        <v>762</v>
      </c>
      <c r="D55" s="66">
        <f>IF(A55&gt;0,D81,)</f>
        <v>0</v>
      </c>
      <c r="E55" s="67" t="s">
        <v>510</v>
      </c>
      <c r="F55" s="68">
        <v>7.0000000000000007E-2</v>
      </c>
      <c r="G55" s="67" t="s">
        <v>511</v>
      </c>
      <c r="H55" s="68">
        <f>ROUND(D55/100*F55,2)</f>
        <v>0</v>
      </c>
      <c r="I55" s="67" t="s">
        <v>509</v>
      </c>
      <c r="J55" s="69">
        <f>'7-1 단가조사'!L7</f>
        <v>172068</v>
      </c>
      <c r="K55" s="70" t="s">
        <v>539</v>
      </c>
      <c r="L55" s="71"/>
      <c r="M55" s="72">
        <f>ROUNDDOWN(H55*J55,)</f>
        <v>0</v>
      </c>
      <c r="N55" s="49">
        <f t="shared" si="1"/>
        <v>0</v>
      </c>
    </row>
    <row r="56" spans="1:14" ht="21.75" customHeight="1">
      <c r="A56" s="400">
        <f>IF('6-3표준조사 5'!R79="줄베기",1,)</f>
        <v>0</v>
      </c>
      <c r="B56" s="1955"/>
      <c r="C56" s="65" t="s">
        <v>763</v>
      </c>
      <c r="D56" s="75">
        <f>IF(A56&gt;0,1,)</f>
        <v>0</v>
      </c>
      <c r="E56" s="67" t="s">
        <v>406</v>
      </c>
      <c r="F56" s="68">
        <f>IF(D81&lt;=1500,$Q$8,IF(D81&gt;2999,$Q$10,$Q$9))</f>
        <v>1.5</v>
      </c>
      <c r="G56" s="67" t="s">
        <v>541</v>
      </c>
      <c r="H56" s="68">
        <f>ROUND(D56*F56,2)</f>
        <v>0</v>
      </c>
      <c r="I56" s="67" t="s">
        <v>509</v>
      </c>
      <c r="J56" s="69">
        <f>'7-1 단가조사'!L6</f>
        <v>226112</v>
      </c>
      <c r="K56" s="70" t="s">
        <v>542</v>
      </c>
      <c r="L56" s="71"/>
      <c r="M56" s="72">
        <f>ROUNDDOWN(H56*J56,)</f>
        <v>0</v>
      </c>
      <c r="N56" s="49">
        <f t="shared" si="1"/>
        <v>0</v>
      </c>
    </row>
    <row r="57" spans="1:14" ht="21.75" customHeight="1">
      <c r="A57" s="400">
        <f>IF('6-3표준조사 5'!R79="줄베기",1,)</f>
        <v>0</v>
      </c>
      <c r="B57" s="1955"/>
      <c r="C57" s="65" t="s">
        <v>764</v>
      </c>
      <c r="D57" s="66"/>
      <c r="E57" s="67"/>
      <c r="F57" s="68"/>
      <c r="G57" s="67"/>
      <c r="H57" s="68"/>
      <c r="I57" s="67"/>
      <c r="J57" s="69"/>
      <c r="K57" s="70"/>
      <c r="L57" s="73"/>
      <c r="M57" s="72">
        <f>M58+M59</f>
        <v>0</v>
      </c>
      <c r="N57" s="49">
        <f t="shared" si="1"/>
        <v>0</v>
      </c>
    </row>
    <row r="58" spans="1:14" ht="21.75" customHeight="1">
      <c r="A58" s="400">
        <f>IF('6-3표준조사 5'!R79="줄베기",1,)</f>
        <v>0</v>
      </c>
      <c r="B58" s="1955"/>
      <c r="C58" s="65" t="s">
        <v>765</v>
      </c>
      <c r="D58" s="75">
        <f>H56</f>
        <v>0</v>
      </c>
      <c r="E58" s="67" t="s">
        <v>541</v>
      </c>
      <c r="F58" s="68">
        <v>5</v>
      </c>
      <c r="G58" s="67" t="s">
        <v>512</v>
      </c>
      <c r="H58" s="68">
        <f>ROUND(D58*F58,2)</f>
        <v>0</v>
      </c>
      <c r="I58" s="67" t="s">
        <v>513</v>
      </c>
      <c r="J58" s="69">
        <f>'7-1 단가조사'!L11</f>
        <v>1720</v>
      </c>
      <c r="K58" s="70" t="s">
        <v>543</v>
      </c>
      <c r="L58" s="73"/>
      <c r="M58" s="72">
        <f>ROUNDDOWN(H58*J58,)</f>
        <v>0</v>
      </c>
      <c r="N58" s="49">
        <f t="shared" si="1"/>
        <v>0</v>
      </c>
    </row>
    <row r="59" spans="1:14" ht="21.75" customHeight="1">
      <c r="A59" s="400">
        <f>IF('6-3표준조사 5'!R79="줄베기",1,)</f>
        <v>0</v>
      </c>
      <c r="B59" s="1955"/>
      <c r="C59" s="65" t="s">
        <v>766</v>
      </c>
      <c r="D59" s="66">
        <f>M58</f>
        <v>0</v>
      </c>
      <c r="E59" s="67" t="s">
        <v>545</v>
      </c>
      <c r="F59" s="68">
        <v>0.1</v>
      </c>
      <c r="G59" s="67" t="s">
        <v>546</v>
      </c>
      <c r="H59" s="68"/>
      <c r="I59" s="67"/>
      <c r="J59" s="69"/>
      <c r="K59" s="70"/>
      <c r="L59" s="73"/>
      <c r="M59" s="72">
        <f>ROUNDDOWN(D59*F59,)</f>
        <v>0</v>
      </c>
      <c r="N59" s="49">
        <f t="shared" si="1"/>
        <v>0</v>
      </c>
    </row>
    <row r="60" spans="1:14" ht="21.75" customHeight="1">
      <c r="A60" s="400">
        <f>IF('6-3표준조사 5'!R79="줄베기",1,)</f>
        <v>0</v>
      </c>
      <c r="B60" s="1955"/>
      <c r="C60" s="105" t="s">
        <v>767</v>
      </c>
      <c r="D60" s="106">
        <f>D58</f>
        <v>0</v>
      </c>
      <c r="E60" s="107" t="s">
        <v>547</v>
      </c>
      <c r="F60" s="108">
        <v>8.3999999999999995E-3</v>
      </c>
      <c r="G60" s="107" t="s">
        <v>548</v>
      </c>
      <c r="H60" s="109"/>
      <c r="I60" s="107"/>
      <c r="J60" s="110">
        <f>'7-1 단가조사'!L14</f>
        <v>610000</v>
      </c>
      <c r="K60" s="111" t="s">
        <v>544</v>
      </c>
      <c r="L60" s="112"/>
      <c r="M60" s="113">
        <f>ROUNDDOWN(D60*F60*J60,)</f>
        <v>0</v>
      </c>
      <c r="N60" s="49">
        <f t="shared" si="1"/>
        <v>0</v>
      </c>
    </row>
    <row r="61" spans="1:14" ht="21.75" customHeight="1">
      <c r="A61" s="400">
        <f>IF('6-3표준조사 5'!R79="모두베기",1,)</f>
        <v>1</v>
      </c>
      <c r="B61" s="1955"/>
      <c r="C61" s="57" t="s">
        <v>549</v>
      </c>
      <c r="D61" s="58"/>
      <c r="E61" s="59"/>
      <c r="F61" s="60"/>
      <c r="G61" s="59"/>
      <c r="H61" s="60"/>
      <c r="I61" s="59"/>
      <c r="J61" s="61"/>
      <c r="K61" s="62"/>
      <c r="L61" s="63"/>
      <c r="M61" s="64">
        <f>M62+M67+M70</f>
        <v>1266890</v>
      </c>
      <c r="N61" s="49">
        <f t="shared" si="1"/>
        <v>0</v>
      </c>
    </row>
    <row r="62" spans="1:14" ht="21.75" customHeight="1">
      <c r="A62" s="400">
        <f>IF('6-3표준조사 5'!R79="모두베기",1,)</f>
        <v>1</v>
      </c>
      <c r="B62" s="1955"/>
      <c r="C62" s="65" t="s">
        <v>760</v>
      </c>
      <c r="D62" s="66"/>
      <c r="E62" s="67"/>
      <c r="F62" s="68"/>
      <c r="G62" s="67"/>
      <c r="H62" s="68"/>
      <c r="I62" s="67"/>
      <c r="J62" s="69"/>
      <c r="K62" s="70"/>
      <c r="L62" s="71">
        <f>L90/100</f>
        <v>0.05</v>
      </c>
      <c r="M62" s="72">
        <f>M63+M64+M65+M66</f>
        <v>1193970</v>
      </c>
      <c r="N62" s="49">
        <f t="shared" si="1"/>
        <v>0</v>
      </c>
    </row>
    <row r="63" spans="1:14" ht="21.75" customHeight="1">
      <c r="A63" s="400">
        <f>IF('6-3표준조사 5'!R79="모두베기",1,)</f>
        <v>1</v>
      </c>
      <c r="B63" s="1955"/>
      <c r="C63" s="65" t="s">
        <v>762</v>
      </c>
      <c r="D63" s="66">
        <f>IF(A63&gt;0,D81,)</f>
        <v>50</v>
      </c>
      <c r="E63" s="67" t="s">
        <v>510</v>
      </c>
      <c r="F63" s="68">
        <v>7.0000000000000007E-2</v>
      </c>
      <c r="G63" s="67" t="s">
        <v>511</v>
      </c>
      <c r="H63" s="68">
        <f>ROUND(D63/100*F63,2)</f>
        <v>0.04</v>
      </c>
      <c r="I63" s="67" t="s">
        <v>509</v>
      </c>
      <c r="J63" s="69">
        <f>'7-1 단가조사'!L7</f>
        <v>172068</v>
      </c>
      <c r="K63" s="70" t="s">
        <v>539</v>
      </c>
      <c r="L63" s="73"/>
      <c r="M63" s="72">
        <f>ROUNDDOWN(ROUND((H63+(H63*(L62))),2)*J63,0)</f>
        <v>6882</v>
      </c>
      <c r="N63" s="49">
        <f t="shared" si="1"/>
        <v>0</v>
      </c>
    </row>
    <row r="64" spans="1:14" ht="21.75" customHeight="1">
      <c r="A64" s="400">
        <f>IF('6-3표준조사 5'!R79="모두베기",1,)</f>
        <v>1</v>
      </c>
      <c r="B64" s="1955"/>
      <c r="C64" s="74" t="s">
        <v>965</v>
      </c>
      <c r="D64" s="75">
        <f>IF(A64&gt;0,IF(D83="당해 년도",1,),)</f>
        <v>0</v>
      </c>
      <c r="E64" s="67" t="s">
        <v>406</v>
      </c>
      <c r="F64" s="68">
        <v>3.5</v>
      </c>
      <c r="G64" s="67" t="s">
        <v>541</v>
      </c>
      <c r="H64" s="68">
        <f>ROUND(D64*F64,2)</f>
        <v>0</v>
      </c>
      <c r="I64" s="67" t="s">
        <v>509</v>
      </c>
      <c r="J64" s="69">
        <f>'7-1 단가조사'!L6</f>
        <v>226112</v>
      </c>
      <c r="K64" s="70" t="s">
        <v>542</v>
      </c>
      <c r="L64" s="73"/>
      <c r="M64" s="72">
        <f>ROUNDDOWN(ROUND((H64+(H64*(L62))),2)*J64,0)</f>
        <v>0</v>
      </c>
      <c r="N64" s="49">
        <f t="shared" si="1"/>
        <v>0</v>
      </c>
    </row>
    <row r="65" spans="1:14" ht="21.75" customHeight="1">
      <c r="A65" s="400">
        <f>IF('6-3표준조사 5'!R79="모두베기",1,)</f>
        <v>1</v>
      </c>
      <c r="B65" s="1955"/>
      <c r="C65" s="74" t="s">
        <v>966</v>
      </c>
      <c r="D65" s="75">
        <f>IF(A65&gt;0,IF(D83="2년차",1,),)</f>
        <v>0</v>
      </c>
      <c r="E65" s="67" t="s">
        <v>406</v>
      </c>
      <c r="F65" s="68">
        <v>4</v>
      </c>
      <c r="G65" s="67" t="s">
        <v>541</v>
      </c>
      <c r="H65" s="68">
        <f>ROUND(D65*F65,2)</f>
        <v>0</v>
      </c>
      <c r="I65" s="67" t="s">
        <v>509</v>
      </c>
      <c r="J65" s="69">
        <f>'7-1 단가조사'!L6</f>
        <v>226112</v>
      </c>
      <c r="K65" s="70" t="s">
        <v>542</v>
      </c>
      <c r="L65" s="73"/>
      <c r="M65" s="72">
        <f>ROUNDDOWN(ROUND((H65+(H65*(L62))),2)*J65,0)</f>
        <v>0</v>
      </c>
      <c r="N65" s="49">
        <f t="shared" si="1"/>
        <v>0</v>
      </c>
    </row>
    <row r="66" spans="1:14" ht="21.75" customHeight="1">
      <c r="A66" s="400">
        <f>IF('6-3표준조사 5'!R79="모두베기",1,)</f>
        <v>1</v>
      </c>
      <c r="B66" s="1955"/>
      <c r="C66" s="74" t="s">
        <v>967</v>
      </c>
      <c r="D66" s="75">
        <f>IF(A66&gt;0,IF(D83="3년차 이상",1,),)</f>
        <v>1</v>
      </c>
      <c r="E66" s="67" t="s">
        <v>406</v>
      </c>
      <c r="F66" s="68">
        <v>5</v>
      </c>
      <c r="G66" s="67" t="s">
        <v>541</v>
      </c>
      <c r="H66" s="68">
        <f>ROUND(D66*F66,2)</f>
        <v>5</v>
      </c>
      <c r="I66" s="67" t="s">
        <v>509</v>
      </c>
      <c r="J66" s="69">
        <f>'7-1 단가조사'!L6</f>
        <v>226112</v>
      </c>
      <c r="K66" s="70" t="s">
        <v>542</v>
      </c>
      <c r="L66" s="73"/>
      <c r="M66" s="72">
        <f>ROUNDDOWN(ROUND((H66+(H66*(L62))),2)*J66,0)</f>
        <v>1187088</v>
      </c>
      <c r="N66" s="49">
        <f t="shared" si="1"/>
        <v>0</v>
      </c>
    </row>
    <row r="67" spans="1:14" ht="21.75" customHeight="1">
      <c r="A67" s="400">
        <f>IF('6-3표준조사 5'!R79="모두베기",1,)</f>
        <v>1</v>
      </c>
      <c r="B67" s="1955"/>
      <c r="C67" s="65" t="s">
        <v>764</v>
      </c>
      <c r="D67" s="66"/>
      <c r="E67" s="67"/>
      <c r="F67" s="68"/>
      <c r="G67" s="67"/>
      <c r="H67" s="68"/>
      <c r="I67" s="67"/>
      <c r="J67" s="69"/>
      <c r="K67" s="70"/>
      <c r="L67" s="73"/>
      <c r="M67" s="72">
        <f>M68+M69</f>
        <v>47300</v>
      </c>
      <c r="N67" s="49">
        <f t="shared" si="1"/>
        <v>0</v>
      </c>
    </row>
    <row r="68" spans="1:14" ht="21.75" customHeight="1">
      <c r="A68" s="400">
        <f>IF('6-3표준조사 5'!R79="모두베기",1,)</f>
        <v>1</v>
      </c>
      <c r="B68" s="1955"/>
      <c r="C68" s="65" t="s">
        <v>765</v>
      </c>
      <c r="D68" s="75">
        <f>(H64+H65+H66)</f>
        <v>5</v>
      </c>
      <c r="E68" s="67" t="s">
        <v>541</v>
      </c>
      <c r="F68" s="68">
        <v>5</v>
      </c>
      <c r="G68" s="67" t="s">
        <v>512</v>
      </c>
      <c r="H68" s="68">
        <f>ROUND(D68*F68,2)</f>
        <v>25</v>
      </c>
      <c r="I68" s="67" t="s">
        <v>513</v>
      </c>
      <c r="J68" s="69">
        <f>'7-1 단가조사'!L11</f>
        <v>1720</v>
      </c>
      <c r="K68" s="70" t="s">
        <v>543</v>
      </c>
      <c r="L68" s="73"/>
      <c r="M68" s="72">
        <f>ROUNDDOWN(H68*J68,)</f>
        <v>43000</v>
      </c>
      <c r="N68" s="49">
        <f t="shared" si="1"/>
        <v>0</v>
      </c>
    </row>
    <row r="69" spans="1:14" ht="21.75" customHeight="1">
      <c r="A69" s="400">
        <f>IF('6-3표준조사 5'!R79="모두베기",1,)</f>
        <v>1</v>
      </c>
      <c r="B69" s="1955"/>
      <c r="C69" s="65" t="s">
        <v>766</v>
      </c>
      <c r="D69" s="66">
        <f>M68</f>
        <v>43000</v>
      </c>
      <c r="E69" s="67" t="s">
        <v>545</v>
      </c>
      <c r="F69" s="68">
        <v>0.1</v>
      </c>
      <c r="G69" s="67" t="s">
        <v>546</v>
      </c>
      <c r="H69" s="68"/>
      <c r="I69" s="67"/>
      <c r="J69" s="69"/>
      <c r="K69" s="70"/>
      <c r="L69" s="73"/>
      <c r="M69" s="72">
        <f>ROUNDDOWN(D69*F69,)</f>
        <v>4300</v>
      </c>
      <c r="N69" s="49">
        <f t="shared" si="1"/>
        <v>0</v>
      </c>
    </row>
    <row r="70" spans="1:14" ht="21.75" customHeight="1">
      <c r="A70" s="400">
        <f>IF('6-3표준조사 5'!R79="모두베기",1,)</f>
        <v>1</v>
      </c>
      <c r="B70" s="1955"/>
      <c r="C70" s="76" t="s">
        <v>767</v>
      </c>
      <c r="D70" s="77">
        <f>D68</f>
        <v>5</v>
      </c>
      <c r="E70" s="78" t="s">
        <v>547</v>
      </c>
      <c r="F70" s="79">
        <v>8.3999999999999995E-3</v>
      </c>
      <c r="G70" s="78" t="s">
        <v>548</v>
      </c>
      <c r="H70" s="80"/>
      <c r="I70" s="78"/>
      <c r="J70" s="81">
        <f>'7-1 단가조사'!L14</f>
        <v>610000</v>
      </c>
      <c r="K70" s="82" t="s">
        <v>544</v>
      </c>
      <c r="L70" s="83"/>
      <c r="M70" s="84">
        <f>ROUNDDOWN(D70*F70*J70,)</f>
        <v>25620</v>
      </c>
      <c r="N70" s="49">
        <f t="shared" si="1"/>
        <v>0</v>
      </c>
    </row>
    <row r="71" spans="1:14" ht="21.75" customHeight="1">
      <c r="A71" s="400">
        <f>IF('6-3표준조사 5'!R79="맹아제거",1,)</f>
        <v>0</v>
      </c>
      <c r="B71" s="1955"/>
      <c r="C71" s="57" t="s">
        <v>550</v>
      </c>
      <c r="D71" s="60"/>
      <c r="E71" s="59"/>
      <c r="F71" s="60"/>
      <c r="G71" s="59"/>
      <c r="H71" s="60"/>
      <c r="I71" s="59"/>
      <c r="J71" s="61"/>
      <c r="K71" s="62"/>
      <c r="L71" s="102"/>
      <c r="M71" s="64">
        <f>M72</f>
        <v>0</v>
      </c>
      <c r="N71" s="49">
        <f t="shared" si="1"/>
        <v>0</v>
      </c>
    </row>
    <row r="72" spans="1:14" ht="21.75" customHeight="1">
      <c r="A72" s="400">
        <f>IF('6-3표준조사 5'!R79="맹아제거",1,)</f>
        <v>0</v>
      </c>
      <c r="B72" s="1955"/>
      <c r="C72" s="65" t="s">
        <v>760</v>
      </c>
      <c r="D72" s="103"/>
      <c r="E72" s="67"/>
      <c r="F72" s="68"/>
      <c r="G72" s="67"/>
      <c r="H72" s="68"/>
      <c r="I72" s="67"/>
      <c r="J72" s="69"/>
      <c r="K72" s="70"/>
      <c r="L72" s="71">
        <f>M90/100</f>
        <v>0</v>
      </c>
      <c r="M72" s="72">
        <f>ROUNDDOWN((H73*J73)+(H73*J73*L72),)</f>
        <v>0</v>
      </c>
      <c r="N72" s="49">
        <f t="shared" si="1"/>
        <v>0</v>
      </c>
    </row>
    <row r="73" spans="1:14" ht="21.75" customHeight="1">
      <c r="A73" s="400">
        <f>IF('6-3표준조사 5'!R79="맹아제거",1,)</f>
        <v>0</v>
      </c>
      <c r="B73" s="1955"/>
      <c r="C73" s="65" t="s">
        <v>768</v>
      </c>
      <c r="D73" s="103">
        <v>0</v>
      </c>
      <c r="E73" s="67" t="s">
        <v>510</v>
      </c>
      <c r="F73" s="68">
        <v>0.2</v>
      </c>
      <c r="G73" s="67" t="s">
        <v>511</v>
      </c>
      <c r="H73" s="68">
        <f>ROUND(D73/100*F73,2)</f>
        <v>0</v>
      </c>
      <c r="I73" s="67" t="s">
        <v>509</v>
      </c>
      <c r="J73" s="69">
        <f>'7-1 단가조사'!L7</f>
        <v>172068</v>
      </c>
      <c r="K73" s="70" t="s">
        <v>539</v>
      </c>
      <c r="L73" s="71">
        <f>M90/100</f>
        <v>0</v>
      </c>
      <c r="M73" s="72"/>
      <c r="N73" s="49">
        <f t="shared" si="1"/>
        <v>0</v>
      </c>
    </row>
    <row r="74" spans="1:14" ht="21.75" customHeight="1">
      <c r="A74" s="400">
        <f>IF(H47&gt;0,1,)</f>
        <v>0</v>
      </c>
      <c r="B74" s="1954" t="s">
        <v>514</v>
      </c>
      <c r="C74" s="57" t="s">
        <v>551</v>
      </c>
      <c r="D74" s="60"/>
      <c r="E74" s="59"/>
      <c r="F74" s="60"/>
      <c r="G74" s="59"/>
      <c r="H74" s="60"/>
      <c r="I74" s="59"/>
      <c r="J74" s="61"/>
      <c r="K74" s="62"/>
      <c r="L74" s="63"/>
      <c r="M74" s="64">
        <f>SUM(M75,M77,M78)</f>
        <v>1266890</v>
      </c>
      <c r="N74" s="49">
        <f t="shared" si="1"/>
        <v>0</v>
      </c>
    </row>
    <row r="75" spans="1:14" ht="21.75" customHeight="1">
      <c r="A75" s="400">
        <f>IF(H47&gt;0,1,)</f>
        <v>0</v>
      </c>
      <c r="B75" s="1956"/>
      <c r="C75" s="65" t="s">
        <v>769</v>
      </c>
      <c r="D75" s="68"/>
      <c r="E75" s="67"/>
      <c r="F75" s="68"/>
      <c r="G75" s="67"/>
      <c r="H75" s="68"/>
      <c r="I75" s="67"/>
      <c r="J75" s="69"/>
      <c r="K75" s="70"/>
      <c r="L75" s="73"/>
      <c r="M75" s="72">
        <f>M76</f>
        <v>1193970</v>
      </c>
      <c r="N75" s="49">
        <f t="shared" si="1"/>
        <v>0</v>
      </c>
    </row>
    <row r="76" spans="1:14" ht="21.75" customHeight="1">
      <c r="A76" s="400">
        <f>IF(H47&gt;0,1,)</f>
        <v>0</v>
      </c>
      <c r="B76" s="1956"/>
      <c r="C76" s="65" t="s">
        <v>770</v>
      </c>
      <c r="D76" s="68"/>
      <c r="E76" s="67"/>
      <c r="F76" s="68"/>
      <c r="G76" s="67"/>
      <c r="H76" s="68"/>
      <c r="I76" s="67"/>
      <c r="J76" s="69"/>
      <c r="K76" s="70"/>
      <c r="L76" s="73"/>
      <c r="M76" s="72">
        <f>M51+M54+M62+M72</f>
        <v>1193970</v>
      </c>
      <c r="N76" s="49">
        <f t="shared" si="1"/>
        <v>0</v>
      </c>
    </row>
    <row r="77" spans="1:14" ht="21.75" customHeight="1">
      <c r="A77" s="400">
        <f>IF(H47&gt;0,1,)</f>
        <v>0</v>
      </c>
      <c r="B77" s="1956"/>
      <c r="C77" s="65" t="s">
        <v>771</v>
      </c>
      <c r="D77" s="68"/>
      <c r="E77" s="67"/>
      <c r="F77" s="68"/>
      <c r="G77" s="67"/>
      <c r="H77" s="68"/>
      <c r="I77" s="67"/>
      <c r="J77" s="69"/>
      <c r="K77" s="70"/>
      <c r="L77" s="73"/>
      <c r="M77" s="72">
        <f>M57+M67</f>
        <v>47300</v>
      </c>
      <c r="N77" s="49">
        <f t="shared" si="1"/>
        <v>0</v>
      </c>
    </row>
    <row r="78" spans="1:14" ht="21.75" customHeight="1" thickBot="1">
      <c r="A78" s="400">
        <f>IF(H47&gt;0,1,)</f>
        <v>0</v>
      </c>
      <c r="B78" s="1957"/>
      <c r="C78" s="76" t="s">
        <v>772</v>
      </c>
      <c r="D78" s="85"/>
      <c r="E78" s="86"/>
      <c r="F78" s="85"/>
      <c r="G78" s="86"/>
      <c r="H78" s="85"/>
      <c r="I78" s="86"/>
      <c r="J78" s="87"/>
      <c r="K78" s="88"/>
      <c r="L78" s="89"/>
      <c r="M78" s="90">
        <f>M60+M70</f>
        <v>25620</v>
      </c>
      <c r="N78" s="49">
        <f t="shared" si="1"/>
        <v>0</v>
      </c>
    </row>
    <row r="79" spans="1:14" ht="21.75" customHeight="1">
      <c r="A79" s="400">
        <f>IF(H47&gt;0,1,)</f>
        <v>0</v>
      </c>
      <c r="B79" s="1958" t="s">
        <v>515</v>
      </c>
      <c r="C79" s="1958"/>
      <c r="D79" s="1958"/>
      <c r="E79" s="1958"/>
      <c r="F79" s="1958"/>
      <c r="G79" s="1958"/>
      <c r="H79" s="1958"/>
      <c r="I79" s="1958"/>
      <c r="J79" s="1958"/>
      <c r="K79" s="1958"/>
      <c r="L79" s="1958"/>
      <c r="M79" s="1958"/>
      <c r="N79" s="49">
        <f t="shared" si="1"/>
        <v>0</v>
      </c>
    </row>
    <row r="80" spans="1:14" ht="21.75" customHeight="1">
      <c r="A80" s="400">
        <f>IF(H47&gt;0,1,)</f>
        <v>0</v>
      </c>
      <c r="B80" s="1959" t="s">
        <v>516</v>
      </c>
      <c r="C80" s="1959"/>
      <c r="D80" s="1959"/>
      <c r="E80" s="1959"/>
      <c r="F80" s="1959"/>
      <c r="G80" s="1959"/>
      <c r="H80" s="1959"/>
      <c r="I80" s="1959"/>
      <c r="J80" s="1959"/>
      <c r="K80" s="1959"/>
      <c r="L80" s="1959"/>
      <c r="M80" s="1959"/>
      <c r="N80" s="49">
        <f t="shared" si="1"/>
        <v>0</v>
      </c>
    </row>
    <row r="81" spans="1:14" ht="21.75" customHeight="1">
      <c r="A81" s="400">
        <f>IF(H47&gt;0,1,)</f>
        <v>0</v>
      </c>
      <c r="B81" s="91" t="s">
        <v>517</v>
      </c>
      <c r="C81" s="92" t="s">
        <v>1025</v>
      </c>
      <c r="D81" s="93">
        <f>'6-3표준조사 5'!Q85</f>
        <v>50</v>
      </c>
      <c r="E81" s="91" t="s">
        <v>510</v>
      </c>
      <c r="F81" s="633"/>
      <c r="G81" s="91"/>
      <c r="H81" s="94"/>
      <c r="I81" s="95"/>
      <c r="J81" s="95"/>
      <c r="K81" s="95"/>
      <c r="L81" s="96"/>
      <c r="M81" s="95"/>
      <c r="N81" s="49">
        <f t="shared" si="1"/>
        <v>0</v>
      </c>
    </row>
    <row r="82" spans="1:14" ht="21.75" customHeight="1">
      <c r="B82" s="91" t="s">
        <v>518</v>
      </c>
      <c r="C82" s="92" t="s">
        <v>759</v>
      </c>
      <c r="D82" s="1960">
        <f>'6-3표준조사 5'!S85</f>
        <v>0</v>
      </c>
      <c r="E82" s="1960"/>
      <c r="F82" s="633"/>
      <c r="G82" s="91"/>
      <c r="H82" s="94"/>
      <c r="I82" s="95"/>
      <c r="J82" s="95"/>
      <c r="K82" s="95"/>
      <c r="L82" s="96"/>
      <c r="M82" s="95"/>
      <c r="N82" s="49">
        <f t="shared" si="1"/>
        <v>0</v>
      </c>
    </row>
    <row r="83" spans="1:14" ht="21.75" customHeight="1">
      <c r="B83" s="91" t="s">
        <v>517</v>
      </c>
      <c r="C83" s="92" t="s">
        <v>962</v>
      </c>
      <c r="D83" s="1968" t="str">
        <f>'6-3표준조사 5'!R81</f>
        <v>3년차 이상</v>
      </c>
      <c r="E83" s="1968"/>
      <c r="F83" s="97"/>
      <c r="G83" s="97"/>
      <c r="H83" s="94"/>
      <c r="I83" s="95"/>
      <c r="J83" s="95"/>
      <c r="K83" s="95"/>
      <c r="L83" s="96"/>
      <c r="M83" s="95"/>
      <c r="N83" s="49">
        <f t="shared" si="1"/>
        <v>0</v>
      </c>
    </row>
    <row r="84" spans="1:14" ht="21.75" customHeight="1">
      <c r="A84" s="400">
        <f>IF(H47&gt;0,1,)</f>
        <v>0</v>
      </c>
      <c r="B84" s="1959" t="s">
        <v>773</v>
      </c>
      <c r="C84" s="1959"/>
      <c r="D84" s="1959"/>
      <c r="E84" s="1959"/>
      <c r="F84" s="1959"/>
      <c r="G84" s="1959"/>
      <c r="H84" s="1959"/>
      <c r="I84" s="1959"/>
      <c r="J84" s="1959"/>
      <c r="K84" s="1959"/>
      <c r="L84" s="1959"/>
      <c r="M84" s="1959"/>
      <c r="N84" s="49">
        <f t="shared" si="1"/>
        <v>0</v>
      </c>
    </row>
    <row r="85" spans="1:14" ht="21.75" customHeight="1">
      <c r="A85" s="400">
        <f>IF(H47&gt;0,1,)</f>
        <v>0</v>
      </c>
      <c r="B85" s="1969" t="s">
        <v>501</v>
      </c>
      <c r="C85" s="1969"/>
      <c r="D85" s="1970" t="s">
        <v>805</v>
      </c>
      <c r="E85" s="1970"/>
      <c r="F85" s="1970"/>
      <c r="G85" s="1970"/>
      <c r="H85" s="1970"/>
      <c r="I85" s="1971" t="s">
        <v>806</v>
      </c>
      <c r="J85" s="1971"/>
      <c r="K85" s="1971"/>
      <c r="L85" s="1971"/>
      <c r="M85" s="1971"/>
      <c r="N85" s="49">
        <f t="shared" si="1"/>
        <v>0</v>
      </c>
    </row>
    <row r="86" spans="1:14" ht="21.75" customHeight="1">
      <c r="A86" s="400">
        <f>IF(H47&gt;0,1,)</f>
        <v>0</v>
      </c>
      <c r="B86" s="1969"/>
      <c r="C86" s="1969"/>
      <c r="D86" s="1970"/>
      <c r="E86" s="1970"/>
      <c r="F86" s="1970"/>
      <c r="G86" s="1970"/>
      <c r="H86" s="1970"/>
      <c r="I86" s="98" t="s">
        <v>807</v>
      </c>
      <c r="J86" s="632" t="s">
        <v>494</v>
      </c>
      <c r="K86" s="632" t="s">
        <v>495</v>
      </c>
      <c r="L86" s="99" t="s">
        <v>496</v>
      </c>
      <c r="M86" s="632" t="s">
        <v>794</v>
      </c>
      <c r="N86" s="49">
        <f t="shared" si="1"/>
        <v>0</v>
      </c>
    </row>
    <row r="87" spans="1:14" ht="21.75" customHeight="1">
      <c r="A87" s="400">
        <f>IF(H47&gt;0,1,)</f>
        <v>0</v>
      </c>
      <c r="B87" s="1950" t="s">
        <v>531</v>
      </c>
      <c r="C87" s="1950"/>
      <c r="D87" s="1951" t="str">
        <f>'6-3표준조사 5'!P81</f>
        <v>중 (15˚ ~ 30˚)</v>
      </c>
      <c r="E87" s="1951"/>
      <c r="F87" s="1951"/>
      <c r="G87" s="1951"/>
      <c r="H87" s="1951"/>
      <c r="I87" s="634"/>
      <c r="J87" s="634" t="str">
        <f>IF(A50=0,"",IF(D87="완 (15˚ 이하)",0,IF(D87="중 (15˚ ~ 30˚)",5,IF(D87="급 (30˚ 초과)",10))))</f>
        <v/>
      </c>
      <c r="K87" s="634" t="str">
        <f>IF(A53=0,"",IF(D87="완 (15˚ 이하)",0,IF(D87="중 (15˚ ~ 30˚)",5,IF(D87="급 (30˚ 초과)",10))))</f>
        <v/>
      </c>
      <c r="L87" s="634">
        <f>IF(A61=0,"",IF(D87="완 (15˚ 이하)",0,IF(D87="중 (15˚ ~ 30˚)",5,IF(D87="급 (30˚ 초과)",10))))</f>
        <v>5</v>
      </c>
      <c r="M87" s="634" t="str">
        <f>IF(A71=0,"",IF(D87="완 (15˚ 이하)",0,IF(D87="중 (15˚ ~ 30˚)",5,IF(D87="급 (30˚ 초과)",10))))</f>
        <v/>
      </c>
      <c r="N87" s="49">
        <f t="shared" si="1"/>
        <v>0</v>
      </c>
    </row>
    <row r="88" spans="1:14" ht="21.75" customHeight="1">
      <c r="A88" s="400">
        <f>IF(H47&gt;0,1,)</f>
        <v>0</v>
      </c>
      <c r="B88" s="1972" t="s">
        <v>520</v>
      </c>
      <c r="C88" s="1972"/>
      <c r="D88" s="1951" t="str">
        <f>'6-3표준조사 5'!R81</f>
        <v>3년차 이상</v>
      </c>
      <c r="E88" s="1951"/>
      <c r="F88" s="1951"/>
      <c r="G88" s="1951"/>
      <c r="H88" s="1951"/>
      <c r="I88" s="634"/>
      <c r="J88" s="634"/>
      <c r="K88" s="634" t="str">
        <f>IF(A53=0,"",IF(D88="당해 년도",0,IF(D88="2년차",5,IF(D88="3년차 이상",10))))</f>
        <v/>
      </c>
      <c r="L88" s="634"/>
      <c r="M88" s="634"/>
      <c r="N88" s="49">
        <f t="shared" si="1"/>
        <v>0</v>
      </c>
    </row>
    <row r="89" spans="1:14" ht="21.75" customHeight="1">
      <c r="A89" s="400">
        <f>IF(H47&gt;0,1,)</f>
        <v>0</v>
      </c>
      <c r="B89" s="1950" t="s">
        <v>519</v>
      </c>
      <c r="C89" s="1950"/>
      <c r="D89" s="1951" t="str">
        <f>'6-3표준조사 5'!Q81</f>
        <v>개소당5ha이상</v>
      </c>
      <c r="E89" s="1951"/>
      <c r="F89" s="1951"/>
      <c r="G89" s="1951"/>
      <c r="H89" s="1951"/>
      <c r="I89" s="1409"/>
      <c r="J89" s="1409" t="str">
        <f>IF(A50=0,"",IF(D89="개소당3ha이상",0,IF(D89="개소당1~3ha미만 ",5,IF(D89="개소당1ha미만",10))))</f>
        <v/>
      </c>
      <c r="K89" s="1409" t="str">
        <f>IF(A53=0,"",IF(D89="개소당3ha이상",0,IF(D89="개소당1~3ha미만 ",5,IF(D89="개소당1ha미만",10))))</f>
        <v/>
      </c>
      <c r="L89" s="1409" t="b">
        <f>IF(A61=0,"",IF(D89="개소당3ha이상",0,IF(D89="개소당1~3ha미만 ",5,IF(D89="개소당1ha미만",10))))</f>
        <v>0</v>
      </c>
      <c r="M89" s="1409" t="str">
        <f>IF(A71=0,"",IF(D89="개소당3ha이상",0,IF(D89="개소당1~3ha미만 ",5,IF(D89="개소당1ha미만",10))))</f>
        <v/>
      </c>
      <c r="N89" s="49">
        <f t="shared" si="1"/>
        <v>0</v>
      </c>
    </row>
    <row r="90" spans="1:14" ht="21.75" customHeight="1">
      <c r="A90" s="400">
        <f>IF(H47&gt;0,1,)</f>
        <v>0</v>
      </c>
      <c r="B90" s="1950" t="s">
        <v>514</v>
      </c>
      <c r="C90" s="1950"/>
      <c r="D90" s="1951"/>
      <c r="E90" s="1951"/>
      <c r="F90" s="1951"/>
      <c r="G90" s="1951"/>
      <c r="H90" s="1951"/>
      <c r="I90" s="634">
        <f>SUM(I87:I89)</f>
        <v>0</v>
      </c>
      <c r="J90" s="634">
        <f>SUM(J87:J89)</f>
        <v>0</v>
      </c>
      <c r="K90" s="634">
        <f>SUM(K87:K89)</f>
        <v>0</v>
      </c>
      <c r="L90" s="634">
        <f>SUM(L87:L89)</f>
        <v>5</v>
      </c>
      <c r="M90" s="634">
        <f>SUM(M87:M89)</f>
        <v>0</v>
      </c>
      <c r="N90" s="49">
        <f t="shared" si="1"/>
        <v>0</v>
      </c>
    </row>
    <row r="91" spans="1:14" ht="35.1" customHeight="1" thickBot="1">
      <c r="A91" s="400">
        <f>IF(H92&gt;0,1,)</f>
        <v>0</v>
      </c>
      <c r="B91" s="1943" t="s">
        <v>758</v>
      </c>
      <c r="C91" s="1943"/>
      <c r="D91" s="1943"/>
      <c r="E91" s="1943"/>
      <c r="F91" s="1943"/>
      <c r="G91" s="1943"/>
      <c r="H91" s="1943"/>
      <c r="I91" s="1943"/>
      <c r="J91" s="1943"/>
      <c r="K91" s="1943"/>
      <c r="L91" s="1943"/>
      <c r="M91" s="1943"/>
      <c r="N91" s="49">
        <f>IF(H$92&gt;0,3,)</f>
        <v>0</v>
      </c>
    </row>
    <row r="92" spans="1:14" ht="24.95" customHeight="1">
      <c r="A92" s="400">
        <f>IF(H92&gt;0,1,)</f>
        <v>0</v>
      </c>
      <c r="B92" s="1944" t="s">
        <v>774</v>
      </c>
      <c r="C92" s="1945"/>
      <c r="D92" s="1946" t="str">
        <f>CONCATENATE('6-3표준조사 5'!K154,"임반")</f>
        <v>임반</v>
      </c>
      <c r="E92" s="1946"/>
      <c r="F92" s="1946" t="str">
        <f>CONCATENATE('6-3표준조사 5'!L154,"소반")</f>
        <v>소반</v>
      </c>
      <c r="G92" s="1946"/>
      <c r="H92" s="1947">
        <f>'6-3표준조사 5'!Q154</f>
        <v>0</v>
      </c>
      <c r="I92" s="1947"/>
      <c r="J92" s="50"/>
      <c r="K92" s="51" t="s">
        <v>500</v>
      </c>
      <c r="L92" s="1948">
        <f>+'6-3표준조사 5'!R154</f>
        <v>0</v>
      </c>
      <c r="M92" s="1949"/>
      <c r="N92" s="49">
        <f t="shared" ref="N92:N135" si="2">IF(H$92&gt;0,3,)</f>
        <v>0</v>
      </c>
    </row>
    <row r="93" spans="1:14" ht="21.75" customHeight="1">
      <c r="A93" s="400">
        <f>IF(H92&gt;0,1,)</f>
        <v>0</v>
      </c>
      <c r="B93" s="1961" t="s">
        <v>501</v>
      </c>
      <c r="C93" s="1962"/>
      <c r="D93" s="1963" t="s">
        <v>502</v>
      </c>
      <c r="E93" s="1962"/>
      <c r="F93" s="1964" t="s">
        <v>503</v>
      </c>
      <c r="G93" s="1965"/>
      <c r="H93" s="1964" t="s">
        <v>504</v>
      </c>
      <c r="I93" s="1965"/>
      <c r="J93" s="1963" t="s">
        <v>505</v>
      </c>
      <c r="K93" s="1962"/>
      <c r="L93" s="1966" t="s">
        <v>775</v>
      </c>
      <c r="M93" s="1952"/>
      <c r="N93" s="49">
        <f t="shared" si="2"/>
        <v>0</v>
      </c>
    </row>
    <row r="94" spans="1:14" ht="21.75" customHeight="1">
      <c r="A94" s="400">
        <f>IF(H92&gt;0,1,)</f>
        <v>0</v>
      </c>
      <c r="B94" s="52"/>
      <c r="C94" s="53" t="s">
        <v>506</v>
      </c>
      <c r="D94" s="54"/>
      <c r="E94" s="55" t="s">
        <v>507</v>
      </c>
      <c r="F94" s="54"/>
      <c r="G94" s="55" t="s">
        <v>507</v>
      </c>
      <c r="H94" s="54"/>
      <c r="I94" s="55" t="s">
        <v>507</v>
      </c>
      <c r="J94" s="56"/>
      <c r="K94" s="55" t="s">
        <v>508</v>
      </c>
      <c r="L94" s="1967"/>
      <c r="M94" s="1953"/>
      <c r="N94" s="49">
        <f t="shared" si="2"/>
        <v>0</v>
      </c>
    </row>
    <row r="95" spans="1:14" ht="21.75" customHeight="1">
      <c r="A95" s="400">
        <f>IF('6-3표준조사 5'!R154="둘레베기",1,)</f>
        <v>0</v>
      </c>
      <c r="B95" s="1954" t="s">
        <v>506</v>
      </c>
      <c r="C95" s="57" t="s">
        <v>538</v>
      </c>
      <c r="D95" s="60"/>
      <c r="E95" s="59"/>
      <c r="F95" s="60"/>
      <c r="G95" s="59"/>
      <c r="H95" s="60"/>
      <c r="I95" s="59"/>
      <c r="J95" s="61"/>
      <c r="K95" s="62"/>
      <c r="L95" s="102"/>
      <c r="M95" s="64">
        <f>M96</f>
        <v>0</v>
      </c>
      <c r="N95" s="49">
        <f t="shared" si="2"/>
        <v>0</v>
      </c>
    </row>
    <row r="96" spans="1:14" ht="21.75" customHeight="1">
      <c r="A96" s="400">
        <f>IF('6-3표준조사 5'!R154="둘레베기",1,)</f>
        <v>0</v>
      </c>
      <c r="B96" s="1955"/>
      <c r="C96" s="65" t="s">
        <v>760</v>
      </c>
      <c r="D96" s="103"/>
      <c r="E96" s="67"/>
      <c r="F96" s="68"/>
      <c r="G96" s="67"/>
      <c r="H96" s="68"/>
      <c r="I96" s="67"/>
      <c r="J96" s="69"/>
      <c r="K96" s="70"/>
      <c r="L96" s="71">
        <f>J135/100</f>
        <v>0</v>
      </c>
      <c r="M96" s="72">
        <f>ROUNDDOWN((H97*J97)+(H97*J97*L96),)</f>
        <v>0</v>
      </c>
      <c r="N96" s="49">
        <f t="shared" si="2"/>
        <v>0</v>
      </c>
    </row>
    <row r="97" spans="1:14" ht="21.75" customHeight="1">
      <c r="A97" s="400">
        <f>IF('6-3표준조사 5'!R154="둘레베기",1,)</f>
        <v>0</v>
      </c>
      <c r="B97" s="1955"/>
      <c r="C97" s="65" t="s">
        <v>761</v>
      </c>
      <c r="D97" s="103">
        <f>IF(A97&gt;0,D126,)</f>
        <v>0</v>
      </c>
      <c r="E97" s="67" t="s">
        <v>510</v>
      </c>
      <c r="F97" s="68">
        <v>0.18</v>
      </c>
      <c r="G97" s="67" t="s">
        <v>511</v>
      </c>
      <c r="H97" s="68">
        <f>ROUND(D97/100*F97,2)</f>
        <v>0</v>
      </c>
      <c r="I97" s="67" t="s">
        <v>509</v>
      </c>
      <c r="J97" s="69">
        <f>'7-1 단가조사'!L7</f>
        <v>172068</v>
      </c>
      <c r="K97" s="70" t="s">
        <v>539</v>
      </c>
      <c r="L97" s="71"/>
      <c r="M97" s="72"/>
      <c r="N97" s="49">
        <f t="shared" si="2"/>
        <v>0</v>
      </c>
    </row>
    <row r="98" spans="1:14" ht="21.75" customHeight="1">
      <c r="A98" s="400">
        <f>IF('6-3표준조사 5'!R154="줄베기",1,)</f>
        <v>0</v>
      </c>
      <c r="B98" s="1955"/>
      <c r="C98" s="57" t="s">
        <v>540</v>
      </c>
      <c r="D98" s="60"/>
      <c r="E98" s="59"/>
      <c r="F98" s="60"/>
      <c r="G98" s="59"/>
      <c r="H98" s="60"/>
      <c r="I98" s="59"/>
      <c r="J98" s="61"/>
      <c r="K98" s="62"/>
      <c r="L98" s="104"/>
      <c r="M98" s="64">
        <f>SUM(M99+M102+M105)</f>
        <v>0</v>
      </c>
      <c r="N98" s="49">
        <f t="shared" si="2"/>
        <v>0</v>
      </c>
    </row>
    <row r="99" spans="1:14" ht="21.75" customHeight="1">
      <c r="A99" s="400">
        <f>IF('6-3표준조사 5'!R154="줄베기",1,)</f>
        <v>0</v>
      </c>
      <c r="B99" s="1955"/>
      <c r="C99" s="65" t="s">
        <v>760</v>
      </c>
      <c r="D99" s="66"/>
      <c r="E99" s="67"/>
      <c r="F99" s="68"/>
      <c r="G99" s="67"/>
      <c r="H99" s="68"/>
      <c r="I99" s="67"/>
      <c r="J99" s="69"/>
      <c r="K99" s="70"/>
      <c r="L99" s="71">
        <f>K135/100</f>
        <v>0</v>
      </c>
      <c r="M99" s="72">
        <f>ROUNDDOWN((M100+M101)+((M100+M101)*L99),0)</f>
        <v>0</v>
      </c>
      <c r="N99" s="49">
        <f t="shared" si="2"/>
        <v>0</v>
      </c>
    </row>
    <row r="100" spans="1:14" ht="21.75" customHeight="1">
      <c r="A100" s="400">
        <f>IF('6-3표준조사 5'!R154="줄베기",1,)</f>
        <v>0</v>
      </c>
      <c r="B100" s="1955"/>
      <c r="C100" s="65" t="s">
        <v>762</v>
      </c>
      <c r="D100" s="66">
        <f>IF(A100&gt;0,D126,)</f>
        <v>0</v>
      </c>
      <c r="E100" s="67" t="s">
        <v>510</v>
      </c>
      <c r="F100" s="68">
        <v>7.0000000000000007E-2</v>
      </c>
      <c r="G100" s="67" t="s">
        <v>511</v>
      </c>
      <c r="H100" s="68">
        <f>ROUND(D100/100*F100,2)</f>
        <v>0</v>
      </c>
      <c r="I100" s="67" t="s">
        <v>509</v>
      </c>
      <c r="J100" s="69">
        <f>'7-1 단가조사'!L7</f>
        <v>172068</v>
      </c>
      <c r="K100" s="70" t="s">
        <v>539</v>
      </c>
      <c r="L100" s="71"/>
      <c r="M100" s="72">
        <f>ROUNDDOWN(H100*J100,)</f>
        <v>0</v>
      </c>
      <c r="N100" s="49">
        <f t="shared" si="2"/>
        <v>0</v>
      </c>
    </row>
    <row r="101" spans="1:14" ht="21.75" customHeight="1">
      <c r="A101" s="400">
        <f>IF('6-3표준조사 5'!R154="줄베기",1,)</f>
        <v>0</v>
      </c>
      <c r="B101" s="1955"/>
      <c r="C101" s="65" t="s">
        <v>763</v>
      </c>
      <c r="D101" s="75">
        <f>IF(A101&gt;0,1,)</f>
        <v>0</v>
      </c>
      <c r="E101" s="67" t="s">
        <v>406</v>
      </c>
      <c r="F101" s="68">
        <f>IF(D126&lt;=1500,$Q$8,IF(D126&gt;2999,$Q$10,$Q$9))</f>
        <v>1.5</v>
      </c>
      <c r="G101" s="67" t="s">
        <v>541</v>
      </c>
      <c r="H101" s="68">
        <f>ROUND(D101*F101,2)</f>
        <v>0</v>
      </c>
      <c r="I101" s="67" t="s">
        <v>509</v>
      </c>
      <c r="J101" s="69">
        <f>'7-1 단가조사'!L6</f>
        <v>226112</v>
      </c>
      <c r="K101" s="70" t="s">
        <v>542</v>
      </c>
      <c r="L101" s="71"/>
      <c r="M101" s="72">
        <f>ROUNDDOWN(H101*J101,)</f>
        <v>0</v>
      </c>
      <c r="N101" s="49">
        <f t="shared" si="2"/>
        <v>0</v>
      </c>
    </row>
    <row r="102" spans="1:14" ht="21.75" customHeight="1">
      <c r="A102" s="400">
        <f>IF('6-3표준조사 5'!R154="줄베기",1,)</f>
        <v>0</v>
      </c>
      <c r="B102" s="1955"/>
      <c r="C102" s="65" t="s">
        <v>764</v>
      </c>
      <c r="D102" s="66"/>
      <c r="E102" s="67"/>
      <c r="F102" s="68"/>
      <c r="G102" s="67"/>
      <c r="H102" s="68"/>
      <c r="I102" s="67"/>
      <c r="J102" s="69"/>
      <c r="K102" s="70"/>
      <c r="L102" s="73"/>
      <c r="M102" s="72">
        <f>M103+M104</f>
        <v>0</v>
      </c>
      <c r="N102" s="49">
        <f t="shared" si="2"/>
        <v>0</v>
      </c>
    </row>
    <row r="103" spans="1:14" ht="21.75" customHeight="1">
      <c r="A103" s="400">
        <f>IF('6-3표준조사 5'!R154="줄베기",1,)</f>
        <v>0</v>
      </c>
      <c r="B103" s="1955"/>
      <c r="C103" s="65" t="s">
        <v>765</v>
      </c>
      <c r="D103" s="75">
        <f>H101</f>
        <v>0</v>
      </c>
      <c r="E103" s="67" t="s">
        <v>541</v>
      </c>
      <c r="F103" s="68">
        <v>5</v>
      </c>
      <c r="G103" s="67" t="s">
        <v>512</v>
      </c>
      <c r="H103" s="68">
        <f>ROUND(D103*F103,2)</f>
        <v>0</v>
      </c>
      <c r="I103" s="67" t="s">
        <v>513</v>
      </c>
      <c r="J103" s="69">
        <f>'7-1 단가조사'!L11</f>
        <v>1720</v>
      </c>
      <c r="K103" s="70" t="s">
        <v>543</v>
      </c>
      <c r="L103" s="73"/>
      <c r="M103" s="72">
        <f>ROUNDDOWN(H103*J103,)</f>
        <v>0</v>
      </c>
      <c r="N103" s="49">
        <f t="shared" si="2"/>
        <v>0</v>
      </c>
    </row>
    <row r="104" spans="1:14" ht="21.75" customHeight="1">
      <c r="A104" s="400">
        <f>IF('6-3표준조사 5'!R154="줄베기",1,)</f>
        <v>0</v>
      </c>
      <c r="B104" s="1955"/>
      <c r="C104" s="65" t="s">
        <v>766</v>
      </c>
      <c r="D104" s="66">
        <f>M103</f>
        <v>0</v>
      </c>
      <c r="E104" s="67" t="s">
        <v>545</v>
      </c>
      <c r="F104" s="68">
        <v>0.1</v>
      </c>
      <c r="G104" s="67" t="s">
        <v>546</v>
      </c>
      <c r="H104" s="68"/>
      <c r="I104" s="67"/>
      <c r="J104" s="69"/>
      <c r="K104" s="70"/>
      <c r="L104" s="73"/>
      <c r="M104" s="72">
        <f>ROUNDDOWN(D104*F104,)</f>
        <v>0</v>
      </c>
      <c r="N104" s="49">
        <f t="shared" si="2"/>
        <v>0</v>
      </c>
    </row>
    <row r="105" spans="1:14" ht="21.75" customHeight="1">
      <c r="A105" s="400">
        <f>IF('6-3표준조사 5'!R154="줄베기",1,)</f>
        <v>0</v>
      </c>
      <c r="B105" s="1955"/>
      <c r="C105" s="105" t="s">
        <v>767</v>
      </c>
      <c r="D105" s="106">
        <f>D103</f>
        <v>0</v>
      </c>
      <c r="E105" s="107" t="s">
        <v>547</v>
      </c>
      <c r="F105" s="108">
        <v>8.3999999999999995E-3</v>
      </c>
      <c r="G105" s="107" t="s">
        <v>548</v>
      </c>
      <c r="H105" s="109"/>
      <c r="I105" s="107"/>
      <c r="J105" s="110">
        <f>'7-1 단가조사'!L14</f>
        <v>610000</v>
      </c>
      <c r="K105" s="111" t="s">
        <v>544</v>
      </c>
      <c r="L105" s="112"/>
      <c r="M105" s="113">
        <f>ROUNDDOWN(D105*F105*J105,)</f>
        <v>0</v>
      </c>
      <c r="N105" s="49">
        <f t="shared" si="2"/>
        <v>0</v>
      </c>
    </row>
    <row r="106" spans="1:14" ht="21.75" customHeight="1">
      <c r="A106" s="400">
        <f>IF('6-3표준조사 5'!R154="모두베기",1,)</f>
        <v>0</v>
      </c>
      <c r="B106" s="1955"/>
      <c r="C106" s="57" t="s">
        <v>549</v>
      </c>
      <c r="D106" s="58"/>
      <c r="E106" s="59"/>
      <c r="F106" s="60"/>
      <c r="G106" s="59"/>
      <c r="H106" s="60"/>
      <c r="I106" s="59"/>
      <c r="J106" s="61"/>
      <c r="K106" s="62"/>
      <c r="L106" s="63"/>
      <c r="M106" s="64">
        <f>M107+M112+M115</f>
        <v>0</v>
      </c>
      <c r="N106" s="49">
        <f t="shared" si="2"/>
        <v>0</v>
      </c>
    </row>
    <row r="107" spans="1:14" ht="21.75" customHeight="1">
      <c r="A107" s="400">
        <f>IF('6-3표준조사 5'!R154="모두베기",1,)</f>
        <v>0</v>
      </c>
      <c r="B107" s="1955"/>
      <c r="C107" s="65" t="s">
        <v>760</v>
      </c>
      <c r="D107" s="66"/>
      <c r="E107" s="67"/>
      <c r="F107" s="68"/>
      <c r="G107" s="67"/>
      <c r="H107" s="68"/>
      <c r="I107" s="67"/>
      <c r="J107" s="69"/>
      <c r="K107" s="70"/>
      <c r="L107" s="71">
        <f>L135/100</f>
        <v>0</v>
      </c>
      <c r="M107" s="72">
        <f>M108+M109+M110+M111</f>
        <v>0</v>
      </c>
      <c r="N107" s="49">
        <f t="shared" si="2"/>
        <v>0</v>
      </c>
    </row>
    <row r="108" spans="1:14" ht="21.75" customHeight="1">
      <c r="A108" s="400">
        <f>IF('6-3표준조사 5'!R154="모두베기",1,)</f>
        <v>0</v>
      </c>
      <c r="B108" s="1955"/>
      <c r="C108" s="65" t="s">
        <v>762</v>
      </c>
      <c r="D108" s="66">
        <f>IF(A108&gt;0,D126,)</f>
        <v>0</v>
      </c>
      <c r="E108" s="67" t="s">
        <v>510</v>
      </c>
      <c r="F108" s="68">
        <v>7.0000000000000007E-2</v>
      </c>
      <c r="G108" s="67" t="s">
        <v>511</v>
      </c>
      <c r="H108" s="68">
        <f>ROUND(D108/100*F108,2)</f>
        <v>0</v>
      </c>
      <c r="I108" s="67" t="s">
        <v>509</v>
      </c>
      <c r="J108" s="69">
        <f>'7-1 단가조사'!L7</f>
        <v>172068</v>
      </c>
      <c r="K108" s="70" t="s">
        <v>539</v>
      </c>
      <c r="L108" s="73"/>
      <c r="M108" s="72">
        <f>ROUNDDOWN(ROUND((H108+(H108*(L107))),2)*J108,0)</f>
        <v>0</v>
      </c>
      <c r="N108" s="49">
        <f t="shared" si="2"/>
        <v>0</v>
      </c>
    </row>
    <row r="109" spans="1:14" ht="21.75" customHeight="1">
      <c r="A109" s="400">
        <f>IF('6-3표준조사 5'!R154="모두베기",1,)</f>
        <v>0</v>
      </c>
      <c r="B109" s="1955"/>
      <c r="C109" s="74" t="s">
        <v>965</v>
      </c>
      <c r="D109" s="75">
        <f>IF(A109&gt;0,IF(D128="당해 년도",1,),)</f>
        <v>0</v>
      </c>
      <c r="E109" s="67" t="s">
        <v>406</v>
      </c>
      <c r="F109" s="68">
        <v>3.5</v>
      </c>
      <c r="G109" s="67" t="s">
        <v>541</v>
      </c>
      <c r="H109" s="68">
        <f>ROUND(D109*F109,2)</f>
        <v>0</v>
      </c>
      <c r="I109" s="67" t="s">
        <v>509</v>
      </c>
      <c r="J109" s="69">
        <f>'7-1 단가조사'!L6</f>
        <v>226112</v>
      </c>
      <c r="K109" s="70" t="s">
        <v>542</v>
      </c>
      <c r="L109" s="73"/>
      <c r="M109" s="72">
        <f>ROUNDDOWN(ROUND((H109+(H109*(L107))),2)*J109,0)</f>
        <v>0</v>
      </c>
      <c r="N109" s="49">
        <f t="shared" si="2"/>
        <v>0</v>
      </c>
    </row>
    <row r="110" spans="1:14" ht="21.75" customHeight="1">
      <c r="A110" s="400">
        <f>IF('6-3표준조사 5'!R154="모두베기",1,)</f>
        <v>0</v>
      </c>
      <c r="B110" s="1955"/>
      <c r="C110" s="74" t="s">
        <v>966</v>
      </c>
      <c r="D110" s="75">
        <f>IF(A110&gt;0,IF(D128="2년차",1,),)</f>
        <v>0</v>
      </c>
      <c r="E110" s="67" t="s">
        <v>406</v>
      </c>
      <c r="F110" s="68">
        <v>4</v>
      </c>
      <c r="G110" s="67" t="s">
        <v>541</v>
      </c>
      <c r="H110" s="68">
        <f>ROUND(D110*F110,2)</f>
        <v>0</v>
      </c>
      <c r="I110" s="67" t="s">
        <v>509</v>
      </c>
      <c r="J110" s="69">
        <f>'7-1 단가조사'!L6</f>
        <v>226112</v>
      </c>
      <c r="K110" s="70" t="s">
        <v>542</v>
      </c>
      <c r="L110" s="73"/>
      <c r="M110" s="72">
        <f>ROUNDDOWN(ROUND((H110+(H110*(L107))),2)*J110,0)</f>
        <v>0</v>
      </c>
      <c r="N110" s="49">
        <f t="shared" si="2"/>
        <v>0</v>
      </c>
    </row>
    <row r="111" spans="1:14" ht="21.75" customHeight="1">
      <c r="A111" s="400">
        <f>IF('6-3표준조사 5'!R154="모두베기",1,)</f>
        <v>0</v>
      </c>
      <c r="B111" s="1955"/>
      <c r="C111" s="74" t="s">
        <v>967</v>
      </c>
      <c r="D111" s="75">
        <f>IF(A111&gt;0,IF(D128="3년차 이상",1,),)</f>
        <v>0</v>
      </c>
      <c r="E111" s="67" t="s">
        <v>406</v>
      </c>
      <c r="F111" s="68">
        <v>5</v>
      </c>
      <c r="G111" s="67" t="s">
        <v>541</v>
      </c>
      <c r="H111" s="68">
        <f>ROUND(D111*F111,2)</f>
        <v>0</v>
      </c>
      <c r="I111" s="67" t="s">
        <v>509</v>
      </c>
      <c r="J111" s="69">
        <f>'7-1 단가조사'!L6</f>
        <v>226112</v>
      </c>
      <c r="K111" s="70" t="s">
        <v>542</v>
      </c>
      <c r="L111" s="73"/>
      <c r="M111" s="72">
        <f>ROUNDDOWN(ROUND((H111+(H111*(L107))),2)*J111,0)</f>
        <v>0</v>
      </c>
      <c r="N111" s="49">
        <f t="shared" si="2"/>
        <v>0</v>
      </c>
    </row>
    <row r="112" spans="1:14" ht="21.75" customHeight="1">
      <c r="A112" s="400">
        <f>IF('6-3표준조사 5'!R154="모두베기",1,)</f>
        <v>0</v>
      </c>
      <c r="B112" s="1955"/>
      <c r="C112" s="65" t="s">
        <v>764</v>
      </c>
      <c r="D112" s="66"/>
      <c r="E112" s="67"/>
      <c r="F112" s="68"/>
      <c r="G112" s="67"/>
      <c r="H112" s="68"/>
      <c r="I112" s="67"/>
      <c r="J112" s="69"/>
      <c r="K112" s="70"/>
      <c r="L112" s="73"/>
      <c r="M112" s="72">
        <f>M113+M114</f>
        <v>0</v>
      </c>
      <c r="N112" s="49">
        <f t="shared" si="2"/>
        <v>0</v>
      </c>
    </row>
    <row r="113" spans="1:18" ht="21.75" customHeight="1">
      <c r="A113" s="400">
        <f>IF('6-3표준조사 5'!R154="모두베기",1,)</f>
        <v>0</v>
      </c>
      <c r="B113" s="1955"/>
      <c r="C113" s="65" t="s">
        <v>765</v>
      </c>
      <c r="D113" s="75">
        <f>(H109+H110+H111)</f>
        <v>0</v>
      </c>
      <c r="E113" s="67" t="s">
        <v>541</v>
      </c>
      <c r="F113" s="68">
        <v>5</v>
      </c>
      <c r="G113" s="67" t="s">
        <v>512</v>
      </c>
      <c r="H113" s="68">
        <f>ROUND(D113*F113,2)</f>
        <v>0</v>
      </c>
      <c r="I113" s="67" t="s">
        <v>513</v>
      </c>
      <c r="J113" s="69">
        <f>'7-1 단가조사'!L11</f>
        <v>1720</v>
      </c>
      <c r="K113" s="70" t="s">
        <v>543</v>
      </c>
      <c r="L113" s="73"/>
      <c r="M113" s="72">
        <f>ROUNDDOWN(H113*J113,)</f>
        <v>0</v>
      </c>
      <c r="N113" s="49">
        <f t="shared" si="2"/>
        <v>0</v>
      </c>
    </row>
    <row r="114" spans="1:18" ht="21.75" customHeight="1">
      <c r="A114" s="400">
        <f>IF('6-3표준조사 5'!R154="모두베기",1,)</f>
        <v>0</v>
      </c>
      <c r="B114" s="1955"/>
      <c r="C114" s="65" t="s">
        <v>766</v>
      </c>
      <c r="D114" s="66">
        <f>M113</f>
        <v>0</v>
      </c>
      <c r="E114" s="67" t="s">
        <v>545</v>
      </c>
      <c r="F114" s="68">
        <v>0.1</v>
      </c>
      <c r="G114" s="67" t="s">
        <v>546</v>
      </c>
      <c r="H114" s="68"/>
      <c r="I114" s="67"/>
      <c r="J114" s="69"/>
      <c r="K114" s="70"/>
      <c r="L114" s="73"/>
      <c r="M114" s="72">
        <f>ROUNDDOWN(D114*F114,)</f>
        <v>0</v>
      </c>
      <c r="N114" s="49">
        <f t="shared" si="2"/>
        <v>0</v>
      </c>
    </row>
    <row r="115" spans="1:18" ht="21.75" customHeight="1">
      <c r="A115" s="400">
        <f>IF('6-3표준조사 5'!R154="모두베기",1,)</f>
        <v>0</v>
      </c>
      <c r="B115" s="1955"/>
      <c r="C115" s="76" t="s">
        <v>767</v>
      </c>
      <c r="D115" s="77">
        <f>D113</f>
        <v>0</v>
      </c>
      <c r="E115" s="78" t="s">
        <v>547</v>
      </c>
      <c r="F115" s="79">
        <v>8.3999999999999995E-3</v>
      </c>
      <c r="G115" s="78" t="s">
        <v>548</v>
      </c>
      <c r="H115" s="80"/>
      <c r="I115" s="78"/>
      <c r="J115" s="81">
        <f>'7-1 단가조사'!L14</f>
        <v>610000</v>
      </c>
      <c r="K115" s="82" t="s">
        <v>544</v>
      </c>
      <c r="L115" s="83"/>
      <c r="M115" s="84">
        <f>ROUNDDOWN(D115*F115*J115,)</f>
        <v>0</v>
      </c>
      <c r="N115" s="49">
        <f t="shared" si="2"/>
        <v>0</v>
      </c>
    </row>
    <row r="116" spans="1:18" ht="21.75" customHeight="1">
      <c r="A116" s="400">
        <f>IF('6-3표준조사 5'!R154="맹아제거",1,)</f>
        <v>0</v>
      </c>
      <c r="B116" s="1955"/>
      <c r="C116" s="57" t="s">
        <v>550</v>
      </c>
      <c r="D116" s="60"/>
      <c r="E116" s="59"/>
      <c r="F116" s="60"/>
      <c r="G116" s="59"/>
      <c r="H116" s="60"/>
      <c r="I116" s="59"/>
      <c r="J116" s="61"/>
      <c r="K116" s="62"/>
      <c r="L116" s="102"/>
      <c r="M116" s="64">
        <f>M117</f>
        <v>0</v>
      </c>
      <c r="N116" s="49">
        <f t="shared" si="2"/>
        <v>0</v>
      </c>
    </row>
    <row r="117" spans="1:18" ht="21.75" customHeight="1">
      <c r="A117" s="400">
        <f>IF('6-3표준조사 5'!R154="맹아제거",1,)</f>
        <v>0</v>
      </c>
      <c r="B117" s="1955"/>
      <c r="C117" s="65" t="s">
        <v>760</v>
      </c>
      <c r="D117" s="103"/>
      <c r="E117" s="67"/>
      <c r="F117" s="68"/>
      <c r="G117" s="67"/>
      <c r="H117" s="68"/>
      <c r="I117" s="67"/>
      <c r="J117" s="69"/>
      <c r="K117" s="70"/>
      <c r="L117" s="71">
        <f>M135/100</f>
        <v>0</v>
      </c>
      <c r="M117" s="72">
        <f>ROUNDDOWN((H118*J118)+(H118*J118*L117),)</f>
        <v>0</v>
      </c>
      <c r="N117" s="49">
        <f t="shared" si="2"/>
        <v>0</v>
      </c>
    </row>
    <row r="118" spans="1:18" ht="21.75" customHeight="1">
      <c r="A118" s="400">
        <f>IF('6-3표준조사 5'!R154="맹아제거",1,)</f>
        <v>0</v>
      </c>
      <c r="B118" s="1955"/>
      <c r="C118" s="65" t="s">
        <v>768</v>
      </c>
      <c r="D118" s="103">
        <v>0</v>
      </c>
      <c r="E118" s="67" t="s">
        <v>510</v>
      </c>
      <c r="F118" s="68">
        <v>0.2</v>
      </c>
      <c r="G118" s="67" t="s">
        <v>511</v>
      </c>
      <c r="H118" s="68">
        <f>ROUND(D118/100*F118,2)</f>
        <v>0</v>
      </c>
      <c r="I118" s="67" t="s">
        <v>509</v>
      </c>
      <c r="J118" s="69">
        <f>'7-1 단가조사'!L7</f>
        <v>172068</v>
      </c>
      <c r="K118" s="70" t="s">
        <v>539</v>
      </c>
      <c r="L118" s="71">
        <f>M135/100</f>
        <v>0</v>
      </c>
      <c r="M118" s="72"/>
      <c r="N118" s="49">
        <f t="shared" si="2"/>
        <v>0</v>
      </c>
    </row>
    <row r="119" spans="1:18" ht="21.75" customHeight="1">
      <c r="A119" s="400">
        <f>IF(H92&gt;0,1,)</f>
        <v>0</v>
      </c>
      <c r="B119" s="1954" t="s">
        <v>514</v>
      </c>
      <c r="C119" s="57" t="s">
        <v>551</v>
      </c>
      <c r="D119" s="60"/>
      <c r="E119" s="59"/>
      <c r="F119" s="60"/>
      <c r="G119" s="59"/>
      <c r="H119" s="60"/>
      <c r="I119" s="59"/>
      <c r="J119" s="61"/>
      <c r="K119" s="62"/>
      <c r="L119" s="63"/>
      <c r="M119" s="64">
        <f>SUM(M120,M122,M123)</f>
        <v>0</v>
      </c>
      <c r="N119" s="49">
        <f t="shared" si="2"/>
        <v>0</v>
      </c>
      <c r="R119" s="1244"/>
    </row>
    <row r="120" spans="1:18" ht="21.75" customHeight="1">
      <c r="A120" s="400">
        <f>IF(H92&gt;0,1,)</f>
        <v>0</v>
      </c>
      <c r="B120" s="1956"/>
      <c r="C120" s="65" t="s">
        <v>769</v>
      </c>
      <c r="D120" s="68"/>
      <c r="E120" s="67"/>
      <c r="F120" s="68"/>
      <c r="G120" s="67"/>
      <c r="H120" s="68"/>
      <c r="I120" s="67"/>
      <c r="J120" s="69"/>
      <c r="K120" s="70"/>
      <c r="L120" s="73"/>
      <c r="M120" s="72">
        <f>M121</f>
        <v>0</v>
      </c>
      <c r="N120" s="49">
        <f t="shared" si="2"/>
        <v>0</v>
      </c>
    </row>
    <row r="121" spans="1:18" ht="21.75" customHeight="1">
      <c r="A121" s="400">
        <f>IF(H92&gt;0,1,)</f>
        <v>0</v>
      </c>
      <c r="B121" s="1956"/>
      <c r="C121" s="65" t="s">
        <v>770</v>
      </c>
      <c r="D121" s="68"/>
      <c r="E121" s="67"/>
      <c r="F121" s="68"/>
      <c r="G121" s="67"/>
      <c r="H121" s="68"/>
      <c r="I121" s="67"/>
      <c r="J121" s="69"/>
      <c r="K121" s="70"/>
      <c r="L121" s="73"/>
      <c r="M121" s="72">
        <f>M96+M99+M107+M117</f>
        <v>0</v>
      </c>
      <c r="N121" s="49">
        <f t="shared" si="2"/>
        <v>0</v>
      </c>
    </row>
    <row r="122" spans="1:18" ht="21.75" customHeight="1">
      <c r="A122" s="400">
        <f>IF(H92&gt;0,1,)</f>
        <v>0</v>
      </c>
      <c r="B122" s="1956"/>
      <c r="C122" s="65" t="s">
        <v>771</v>
      </c>
      <c r="D122" s="68"/>
      <c r="E122" s="67"/>
      <c r="F122" s="68"/>
      <c r="G122" s="67"/>
      <c r="H122" s="68"/>
      <c r="I122" s="67"/>
      <c r="J122" s="69"/>
      <c r="K122" s="70"/>
      <c r="L122" s="73"/>
      <c r="M122" s="72">
        <f>M102+M112</f>
        <v>0</v>
      </c>
      <c r="N122" s="49">
        <f t="shared" si="2"/>
        <v>0</v>
      </c>
    </row>
    <row r="123" spans="1:18" ht="21.75" customHeight="1" thickBot="1">
      <c r="A123" s="400">
        <f>IF(H92&gt;0,1,)</f>
        <v>0</v>
      </c>
      <c r="B123" s="1957"/>
      <c r="C123" s="76" t="s">
        <v>772</v>
      </c>
      <c r="D123" s="85"/>
      <c r="E123" s="86"/>
      <c r="F123" s="85"/>
      <c r="G123" s="86"/>
      <c r="H123" s="85"/>
      <c r="I123" s="86"/>
      <c r="J123" s="87"/>
      <c r="K123" s="88"/>
      <c r="L123" s="89"/>
      <c r="M123" s="90">
        <f>M105+M115</f>
        <v>0</v>
      </c>
      <c r="N123" s="49">
        <f t="shared" si="2"/>
        <v>0</v>
      </c>
    </row>
    <row r="124" spans="1:18" ht="21.75" customHeight="1">
      <c r="A124" s="400">
        <f>IF(H92&gt;0,1,)</f>
        <v>0</v>
      </c>
      <c r="B124" s="1958" t="s">
        <v>515</v>
      </c>
      <c r="C124" s="1958"/>
      <c r="D124" s="1958"/>
      <c r="E124" s="1958"/>
      <c r="F124" s="1958"/>
      <c r="G124" s="1958"/>
      <c r="H124" s="1958"/>
      <c r="I124" s="1958"/>
      <c r="J124" s="1958"/>
      <c r="K124" s="1958"/>
      <c r="L124" s="1958"/>
      <c r="M124" s="1958"/>
      <c r="N124" s="49">
        <f t="shared" si="2"/>
        <v>0</v>
      </c>
    </row>
    <row r="125" spans="1:18" ht="21.75" customHeight="1">
      <c r="A125" s="400">
        <f>IF(H92&gt;0,1,)</f>
        <v>0</v>
      </c>
      <c r="B125" s="1959" t="s">
        <v>516</v>
      </c>
      <c r="C125" s="1959"/>
      <c r="D125" s="1959"/>
      <c r="E125" s="1959"/>
      <c r="F125" s="1959"/>
      <c r="G125" s="1959"/>
      <c r="H125" s="1959"/>
      <c r="I125" s="1959"/>
      <c r="J125" s="1959"/>
      <c r="K125" s="1959"/>
      <c r="L125" s="1959"/>
      <c r="M125" s="1959"/>
      <c r="N125" s="49">
        <f t="shared" si="2"/>
        <v>0</v>
      </c>
    </row>
    <row r="126" spans="1:18" ht="21.75" customHeight="1">
      <c r="A126" s="400">
        <f>IF(H92&gt;0,1,)</f>
        <v>0</v>
      </c>
      <c r="B126" s="91" t="s">
        <v>517</v>
      </c>
      <c r="C126" s="92" t="s">
        <v>1025</v>
      </c>
      <c r="D126" s="93">
        <f>'6-3표준조사 5'!Q160</f>
        <v>0</v>
      </c>
      <c r="E126" s="91" t="s">
        <v>510</v>
      </c>
      <c r="F126" s="633"/>
      <c r="G126" s="91"/>
      <c r="H126" s="94"/>
      <c r="I126" s="95"/>
      <c r="J126" s="95"/>
      <c r="K126" s="95"/>
      <c r="L126" s="96"/>
      <c r="M126" s="95"/>
      <c r="N126" s="49">
        <f t="shared" si="2"/>
        <v>0</v>
      </c>
    </row>
    <row r="127" spans="1:18" ht="21.75" customHeight="1">
      <c r="B127" s="91" t="s">
        <v>518</v>
      </c>
      <c r="C127" s="92" t="s">
        <v>1025</v>
      </c>
      <c r="D127" s="1960">
        <f>'6-3표준조사 5'!S160</f>
        <v>0</v>
      </c>
      <c r="E127" s="1960"/>
      <c r="F127" s="633"/>
      <c r="G127" s="91"/>
      <c r="H127" s="94"/>
      <c r="I127" s="95"/>
      <c r="J127" s="95"/>
      <c r="K127" s="95"/>
      <c r="L127" s="96"/>
      <c r="M127" s="95"/>
      <c r="N127" s="49">
        <f t="shared" si="2"/>
        <v>0</v>
      </c>
    </row>
    <row r="128" spans="1:18" ht="21.75" customHeight="1">
      <c r="B128" s="91" t="s">
        <v>517</v>
      </c>
      <c r="C128" s="92" t="s">
        <v>962</v>
      </c>
      <c r="D128" s="1968">
        <f>'6-3표준조사 5'!R156</f>
        <v>0</v>
      </c>
      <c r="E128" s="1968"/>
      <c r="F128" s="97"/>
      <c r="G128" s="97"/>
      <c r="H128" s="94"/>
      <c r="I128" s="95"/>
      <c r="J128" s="95"/>
      <c r="K128" s="95"/>
      <c r="L128" s="96"/>
      <c r="M128" s="95"/>
      <c r="N128" s="49">
        <f t="shared" si="2"/>
        <v>0</v>
      </c>
    </row>
    <row r="129" spans="1:14" ht="21.75" customHeight="1">
      <c r="A129" s="400">
        <f>IF(H92&gt;0,1,)</f>
        <v>0</v>
      </c>
      <c r="B129" s="1959" t="s">
        <v>773</v>
      </c>
      <c r="C129" s="1959"/>
      <c r="D129" s="1959"/>
      <c r="E129" s="1959"/>
      <c r="F129" s="1959"/>
      <c r="G129" s="1959"/>
      <c r="H129" s="1959"/>
      <c r="I129" s="1959"/>
      <c r="J129" s="1959"/>
      <c r="K129" s="1959"/>
      <c r="L129" s="1959"/>
      <c r="M129" s="1959"/>
      <c r="N129" s="49">
        <f t="shared" si="2"/>
        <v>0</v>
      </c>
    </row>
    <row r="130" spans="1:14" ht="21.75" customHeight="1">
      <c r="A130" s="400">
        <f>IF(H92&gt;0,1,)</f>
        <v>0</v>
      </c>
      <c r="B130" s="1969" t="s">
        <v>501</v>
      </c>
      <c r="C130" s="1969"/>
      <c r="D130" s="1970" t="s">
        <v>805</v>
      </c>
      <c r="E130" s="1970"/>
      <c r="F130" s="1970"/>
      <c r="G130" s="1970"/>
      <c r="H130" s="1970"/>
      <c r="I130" s="1971" t="s">
        <v>806</v>
      </c>
      <c r="J130" s="1971"/>
      <c r="K130" s="1971"/>
      <c r="L130" s="1971"/>
      <c r="M130" s="1971"/>
      <c r="N130" s="49">
        <f t="shared" si="2"/>
        <v>0</v>
      </c>
    </row>
    <row r="131" spans="1:14" ht="21.75" customHeight="1">
      <c r="A131" s="400">
        <f>IF(H92&gt;0,1,)</f>
        <v>0</v>
      </c>
      <c r="B131" s="1969"/>
      <c r="C131" s="1969"/>
      <c r="D131" s="1970"/>
      <c r="E131" s="1970"/>
      <c r="F131" s="1970"/>
      <c r="G131" s="1970"/>
      <c r="H131" s="1970"/>
      <c r="I131" s="98" t="s">
        <v>807</v>
      </c>
      <c r="J131" s="632" t="s">
        <v>494</v>
      </c>
      <c r="K131" s="632" t="s">
        <v>495</v>
      </c>
      <c r="L131" s="99" t="s">
        <v>496</v>
      </c>
      <c r="M131" s="632" t="s">
        <v>794</v>
      </c>
      <c r="N131" s="49">
        <f t="shared" si="2"/>
        <v>0</v>
      </c>
    </row>
    <row r="132" spans="1:14" ht="21.75" customHeight="1">
      <c r="A132" s="400">
        <f>IF(H92&gt;0,1,)</f>
        <v>0</v>
      </c>
      <c r="B132" s="1950" t="s">
        <v>531</v>
      </c>
      <c r="C132" s="1950"/>
      <c r="D132" s="1951" t="str">
        <f>'6-3표준조사 5'!P156</f>
        <v>완 (15˚ 이하)</v>
      </c>
      <c r="E132" s="1951"/>
      <c r="F132" s="1951"/>
      <c r="G132" s="1951"/>
      <c r="H132" s="1951"/>
      <c r="I132" s="634"/>
      <c r="J132" s="634" t="str">
        <f>IF(A95=0,"",IF(D132="완 (15˚ 이하)",0,IF(D132="중 (15˚ ~ 30˚)",5,IF(D132="급 (30˚ 초과)",10))))</f>
        <v/>
      </c>
      <c r="K132" s="634" t="str">
        <f>IF(A98=0,"",IF(D132="완 (15˚ 이하)",0,IF(D132="중 (15˚ ~ 30˚)",5,IF(D132="급 (30˚ 초과)",10))))</f>
        <v/>
      </c>
      <c r="L132" s="634" t="str">
        <f>IF(A106=0,"",IF(D132="완 (15˚ 이하)",0,IF(D132="중 (15˚ ~ 30˚)",5,IF(D132="급 (30˚ 초과)",10))))</f>
        <v/>
      </c>
      <c r="M132" s="634" t="str">
        <f>IF(A116=0,"",IF(D132="완 (15˚ 이하)",0,IF(D132="중 (15˚ ~ 30˚)",5,IF(D132="급 (30˚ 초과)",10))))</f>
        <v/>
      </c>
      <c r="N132" s="49">
        <f t="shared" si="2"/>
        <v>0</v>
      </c>
    </row>
    <row r="133" spans="1:14" ht="21.75" customHeight="1">
      <c r="A133" s="400">
        <f>IF(H92&gt;0,1,)</f>
        <v>0</v>
      </c>
      <c r="B133" s="1972" t="s">
        <v>520</v>
      </c>
      <c r="C133" s="1972"/>
      <c r="D133" s="1951">
        <f>'6-3표준조사 5'!R156</f>
        <v>0</v>
      </c>
      <c r="E133" s="1951"/>
      <c r="F133" s="1951"/>
      <c r="G133" s="1951"/>
      <c r="H133" s="1951"/>
      <c r="I133" s="634"/>
      <c r="J133" s="634"/>
      <c r="K133" s="634" t="str">
        <f>IF(A98=0,"",IF(D133="당해 년도",0,IF(D133="2년차",5,IF(D133="3년차 이상",10))))</f>
        <v/>
      </c>
      <c r="L133" s="634"/>
      <c r="M133" s="634"/>
      <c r="N133" s="49">
        <f t="shared" si="2"/>
        <v>0</v>
      </c>
    </row>
    <row r="134" spans="1:14" ht="21.75" customHeight="1">
      <c r="A134" s="400">
        <f>IF(H92&gt;0,1,)</f>
        <v>0</v>
      </c>
      <c r="B134" s="1950" t="s">
        <v>519</v>
      </c>
      <c r="C134" s="1950"/>
      <c r="D134" s="1951">
        <f>'6-3표준조사 5'!Q156</f>
        <v>0</v>
      </c>
      <c r="E134" s="1951"/>
      <c r="F134" s="1951"/>
      <c r="G134" s="1951"/>
      <c r="H134" s="1951"/>
      <c r="I134" s="1409"/>
      <c r="J134" s="1409" t="str">
        <f>IF(A95=0,"",IF(D134="개소당3ha이상",0,IF(D134="개소당1~3ha미만 ",5,IF(D134="개소당1ha미만",10))))</f>
        <v/>
      </c>
      <c r="K134" s="1409" t="str">
        <f>IF(A98=0,"",IF(D134="개소당3ha이상",0,IF(D134="개소당1~3ha미만 ",5,IF(D134="개소당1ha미만",10))))</f>
        <v/>
      </c>
      <c r="L134" s="1409" t="str">
        <f>IF(A106=0,"",IF(D134="개소당3ha이상",0,IF(D134="개소당1~3ha미만 ",5,IF(D134="개소당1ha미만",10))))</f>
        <v/>
      </c>
      <c r="M134" s="1409" t="str">
        <f>IF(A116=0,"",IF(D134="개소당3ha이상",0,IF(D134="개소당1~3ha미만 ",5,IF(D134="개소당1ha미만",10))))</f>
        <v/>
      </c>
      <c r="N134" s="49">
        <f t="shared" si="2"/>
        <v>0</v>
      </c>
    </row>
    <row r="135" spans="1:14" ht="21.75" customHeight="1">
      <c r="A135" s="400">
        <f>IF(H92&gt;0,1,)</f>
        <v>0</v>
      </c>
      <c r="B135" s="1950" t="s">
        <v>514</v>
      </c>
      <c r="C135" s="1950"/>
      <c r="D135" s="1951"/>
      <c r="E135" s="1951"/>
      <c r="F135" s="1951"/>
      <c r="G135" s="1951"/>
      <c r="H135" s="1951"/>
      <c r="I135" s="634">
        <f>SUM(I132:I134)</f>
        <v>0</v>
      </c>
      <c r="J135" s="634">
        <f>SUM(J132:J134)</f>
        <v>0</v>
      </c>
      <c r="K135" s="634">
        <f>SUM(K132:K134)</f>
        <v>0</v>
      </c>
      <c r="L135" s="634">
        <f>SUM(L132:L134)</f>
        <v>0</v>
      </c>
      <c r="M135" s="634">
        <f>SUM(M132:M134)</f>
        <v>0</v>
      </c>
      <c r="N135" s="49">
        <f t="shared" si="2"/>
        <v>0</v>
      </c>
    </row>
    <row r="136" spans="1:14" ht="35.1" customHeight="1" thickBot="1">
      <c r="A136" s="400">
        <f>IF(H137&gt;0,1,)</f>
        <v>0</v>
      </c>
      <c r="B136" s="1943" t="s">
        <v>758</v>
      </c>
      <c r="C136" s="1943"/>
      <c r="D136" s="1943"/>
      <c r="E136" s="1943"/>
      <c r="F136" s="1943"/>
      <c r="G136" s="1943"/>
      <c r="H136" s="1943"/>
      <c r="I136" s="1943"/>
      <c r="J136" s="1943"/>
      <c r="K136" s="1943"/>
      <c r="L136" s="1943"/>
      <c r="M136" s="1943"/>
      <c r="N136" s="49">
        <f>IF(H$137&gt;0,4,)</f>
        <v>0</v>
      </c>
    </row>
    <row r="137" spans="1:14" ht="24.95" customHeight="1">
      <c r="A137" s="400">
        <f>IF(H137&gt;0,1,)</f>
        <v>0</v>
      </c>
      <c r="B137" s="1944" t="s">
        <v>774</v>
      </c>
      <c r="C137" s="1945"/>
      <c r="D137" s="1946" t="str">
        <f>CONCATENATE('6-3표준조사 5'!K229,"임반")</f>
        <v>임반</v>
      </c>
      <c r="E137" s="1946"/>
      <c r="F137" s="1946" t="str">
        <f>CONCATENATE('6-3표준조사 5'!L229,"소반")</f>
        <v>소반</v>
      </c>
      <c r="G137" s="1946"/>
      <c r="H137" s="1947">
        <f>'6-3표준조사 5'!Q229</f>
        <v>0</v>
      </c>
      <c r="I137" s="1947"/>
      <c r="J137" s="50"/>
      <c r="K137" s="51" t="s">
        <v>500</v>
      </c>
      <c r="L137" s="1948">
        <f>+'6-3표준조사 5'!R229</f>
        <v>0</v>
      </c>
      <c r="M137" s="1949"/>
      <c r="N137" s="49">
        <f t="shared" ref="N137:N180" si="3">IF(H$137&gt;0,4,)</f>
        <v>0</v>
      </c>
    </row>
    <row r="138" spans="1:14" ht="21.75" customHeight="1">
      <c r="A138" s="400">
        <f>IF(H137&gt;0,1,)</f>
        <v>0</v>
      </c>
      <c r="B138" s="1961" t="s">
        <v>501</v>
      </c>
      <c r="C138" s="1962"/>
      <c r="D138" s="1963" t="s">
        <v>502</v>
      </c>
      <c r="E138" s="1962"/>
      <c r="F138" s="1964" t="s">
        <v>503</v>
      </c>
      <c r="G138" s="1965"/>
      <c r="H138" s="1964" t="s">
        <v>504</v>
      </c>
      <c r="I138" s="1965"/>
      <c r="J138" s="1963" t="s">
        <v>505</v>
      </c>
      <c r="K138" s="1962"/>
      <c r="L138" s="1966" t="s">
        <v>775</v>
      </c>
      <c r="M138" s="1952"/>
      <c r="N138" s="49">
        <f t="shared" si="3"/>
        <v>0</v>
      </c>
    </row>
    <row r="139" spans="1:14" ht="21.75" customHeight="1">
      <c r="A139" s="400">
        <f>IF(H137&gt;0,1,)</f>
        <v>0</v>
      </c>
      <c r="B139" s="52"/>
      <c r="C139" s="53" t="s">
        <v>506</v>
      </c>
      <c r="D139" s="54"/>
      <c r="E139" s="55" t="s">
        <v>507</v>
      </c>
      <c r="F139" s="54"/>
      <c r="G139" s="55" t="s">
        <v>507</v>
      </c>
      <c r="H139" s="54"/>
      <c r="I139" s="55" t="s">
        <v>507</v>
      </c>
      <c r="J139" s="56"/>
      <c r="K139" s="55" t="s">
        <v>508</v>
      </c>
      <c r="L139" s="1967"/>
      <c r="M139" s="1953"/>
      <c r="N139" s="49">
        <f t="shared" si="3"/>
        <v>0</v>
      </c>
    </row>
    <row r="140" spans="1:14" ht="21.75" customHeight="1">
      <c r="A140" s="400">
        <f>IF('6-3표준조사 5'!R229="둘레베기",1,)</f>
        <v>0</v>
      </c>
      <c r="B140" s="1954" t="s">
        <v>506</v>
      </c>
      <c r="C140" s="57" t="s">
        <v>538</v>
      </c>
      <c r="D140" s="60"/>
      <c r="E140" s="59"/>
      <c r="F140" s="60"/>
      <c r="G140" s="59"/>
      <c r="H140" s="60"/>
      <c r="I140" s="59"/>
      <c r="J140" s="61"/>
      <c r="K140" s="62"/>
      <c r="L140" s="102"/>
      <c r="M140" s="64">
        <f>M141</f>
        <v>0</v>
      </c>
      <c r="N140" s="49">
        <f t="shared" si="3"/>
        <v>0</v>
      </c>
    </row>
    <row r="141" spans="1:14" ht="21.75" customHeight="1">
      <c r="A141" s="400">
        <f>IF('6-3표준조사 5'!R229="둘레베기",1,)</f>
        <v>0</v>
      </c>
      <c r="B141" s="1955"/>
      <c r="C141" s="65" t="s">
        <v>760</v>
      </c>
      <c r="D141" s="103"/>
      <c r="E141" s="67"/>
      <c r="F141" s="68"/>
      <c r="G141" s="67"/>
      <c r="H141" s="68"/>
      <c r="I141" s="67"/>
      <c r="J141" s="69"/>
      <c r="K141" s="70"/>
      <c r="L141" s="71">
        <f>J180/100</f>
        <v>0</v>
      </c>
      <c r="M141" s="72">
        <f>ROUNDDOWN((H142*J142)+(H142*J142*L141),)</f>
        <v>0</v>
      </c>
      <c r="N141" s="49">
        <f t="shared" si="3"/>
        <v>0</v>
      </c>
    </row>
    <row r="142" spans="1:14" ht="21.75" customHeight="1">
      <c r="A142" s="400">
        <f>IF('6-3표준조사 5'!R229="둘레베기",1,)</f>
        <v>0</v>
      </c>
      <c r="B142" s="1955"/>
      <c r="C142" s="65" t="s">
        <v>761</v>
      </c>
      <c r="D142" s="103">
        <f>IF(A142&gt;0,D171,)</f>
        <v>0</v>
      </c>
      <c r="E142" s="67" t="s">
        <v>510</v>
      </c>
      <c r="F142" s="68">
        <v>0.18</v>
      </c>
      <c r="G142" s="67" t="s">
        <v>511</v>
      </c>
      <c r="H142" s="68">
        <f>ROUND(D142/100*F142,2)</f>
        <v>0</v>
      </c>
      <c r="I142" s="67" t="s">
        <v>509</v>
      </c>
      <c r="J142" s="69">
        <f>'7-1 단가조사'!L7</f>
        <v>172068</v>
      </c>
      <c r="K142" s="70" t="s">
        <v>539</v>
      </c>
      <c r="L142" s="71"/>
      <c r="M142" s="72"/>
      <c r="N142" s="49">
        <f t="shared" si="3"/>
        <v>0</v>
      </c>
    </row>
    <row r="143" spans="1:14" ht="21.75" customHeight="1">
      <c r="A143" s="400">
        <f>IF('6-3표준조사 5'!R229="줄베기",1,)</f>
        <v>0</v>
      </c>
      <c r="B143" s="1955"/>
      <c r="C143" s="57" t="s">
        <v>540</v>
      </c>
      <c r="D143" s="60"/>
      <c r="E143" s="59"/>
      <c r="F143" s="60"/>
      <c r="G143" s="59"/>
      <c r="H143" s="60"/>
      <c r="I143" s="59"/>
      <c r="J143" s="61"/>
      <c r="K143" s="62"/>
      <c r="L143" s="104"/>
      <c r="M143" s="64">
        <f>SUM(M144+M147+M150)</f>
        <v>0</v>
      </c>
      <c r="N143" s="49">
        <f t="shared" si="3"/>
        <v>0</v>
      </c>
    </row>
    <row r="144" spans="1:14" ht="21.75" customHeight="1">
      <c r="A144" s="400">
        <f>IF('6-3표준조사 5'!R229="줄베기",1,)</f>
        <v>0</v>
      </c>
      <c r="B144" s="1955"/>
      <c r="C144" s="65" t="s">
        <v>760</v>
      </c>
      <c r="D144" s="66"/>
      <c r="E144" s="67"/>
      <c r="F144" s="68"/>
      <c r="G144" s="67"/>
      <c r="H144" s="68"/>
      <c r="I144" s="67"/>
      <c r="J144" s="69"/>
      <c r="K144" s="70"/>
      <c r="L144" s="71">
        <f>K180/100</f>
        <v>0</v>
      </c>
      <c r="M144" s="72">
        <f>ROUNDDOWN((M145+M146)+((M145+M146)*L144),0)</f>
        <v>0</v>
      </c>
      <c r="N144" s="49">
        <f t="shared" si="3"/>
        <v>0</v>
      </c>
    </row>
    <row r="145" spans="1:14" ht="21.75" customHeight="1">
      <c r="A145" s="400">
        <f>IF('6-3표준조사 5'!R229="줄베기",1,)</f>
        <v>0</v>
      </c>
      <c r="B145" s="1955"/>
      <c r="C145" s="65" t="s">
        <v>762</v>
      </c>
      <c r="D145" s="66">
        <f>IF(A145&gt;0,D171,)</f>
        <v>0</v>
      </c>
      <c r="E145" s="67" t="s">
        <v>510</v>
      </c>
      <c r="F145" s="68">
        <v>7.0000000000000007E-2</v>
      </c>
      <c r="G145" s="67" t="s">
        <v>511</v>
      </c>
      <c r="H145" s="68">
        <f>ROUND(D145/100*F145,2)</f>
        <v>0</v>
      </c>
      <c r="I145" s="67" t="s">
        <v>509</v>
      </c>
      <c r="J145" s="69">
        <f>'7-1 단가조사'!L7</f>
        <v>172068</v>
      </c>
      <c r="K145" s="70" t="s">
        <v>539</v>
      </c>
      <c r="L145" s="71"/>
      <c r="M145" s="72">
        <f>ROUNDDOWN(H145*J145,)</f>
        <v>0</v>
      </c>
      <c r="N145" s="49">
        <f t="shared" si="3"/>
        <v>0</v>
      </c>
    </row>
    <row r="146" spans="1:14" ht="21.75" customHeight="1">
      <c r="A146" s="400">
        <f>IF('6-3표준조사 5'!R229="줄베기",1,)</f>
        <v>0</v>
      </c>
      <c r="B146" s="1955"/>
      <c r="C146" s="65" t="s">
        <v>763</v>
      </c>
      <c r="D146" s="75">
        <f>IF(A146&gt;0,1,)</f>
        <v>0</v>
      </c>
      <c r="E146" s="67" t="s">
        <v>406</v>
      </c>
      <c r="F146" s="68">
        <f>IF(D171&lt;=1500,$Q$8,IF(D171&gt;2999,$Q$10,$Q$9))</f>
        <v>1.5</v>
      </c>
      <c r="G146" s="67" t="s">
        <v>541</v>
      </c>
      <c r="H146" s="68">
        <f>ROUND(D146*F146,2)</f>
        <v>0</v>
      </c>
      <c r="I146" s="67" t="s">
        <v>509</v>
      </c>
      <c r="J146" s="69">
        <f>'7-1 단가조사'!L6</f>
        <v>226112</v>
      </c>
      <c r="K146" s="70" t="s">
        <v>542</v>
      </c>
      <c r="L146" s="71"/>
      <c r="M146" s="72">
        <f>ROUNDDOWN(H146*J146,)</f>
        <v>0</v>
      </c>
      <c r="N146" s="49">
        <f t="shared" si="3"/>
        <v>0</v>
      </c>
    </row>
    <row r="147" spans="1:14" ht="21.75" customHeight="1">
      <c r="A147" s="400">
        <f>IF('6-3표준조사 5'!R229="줄베기",1,)</f>
        <v>0</v>
      </c>
      <c r="B147" s="1955"/>
      <c r="C147" s="65" t="s">
        <v>764</v>
      </c>
      <c r="D147" s="66"/>
      <c r="E147" s="67"/>
      <c r="F147" s="68"/>
      <c r="G147" s="67"/>
      <c r="H147" s="68"/>
      <c r="I147" s="67"/>
      <c r="J147" s="69"/>
      <c r="K147" s="70"/>
      <c r="L147" s="73"/>
      <c r="M147" s="72">
        <f>M148+M149</f>
        <v>0</v>
      </c>
      <c r="N147" s="49">
        <f t="shared" si="3"/>
        <v>0</v>
      </c>
    </row>
    <row r="148" spans="1:14" ht="21.75" customHeight="1">
      <c r="A148" s="400">
        <f>IF('6-3표준조사 5'!R229="줄베기",1,)</f>
        <v>0</v>
      </c>
      <c r="B148" s="1955"/>
      <c r="C148" s="65" t="s">
        <v>765</v>
      </c>
      <c r="D148" s="75">
        <f>H146</f>
        <v>0</v>
      </c>
      <c r="E148" s="67" t="s">
        <v>541</v>
      </c>
      <c r="F148" s="68">
        <v>5</v>
      </c>
      <c r="G148" s="67" t="s">
        <v>512</v>
      </c>
      <c r="H148" s="68">
        <f>ROUND(D148*F148,2)</f>
        <v>0</v>
      </c>
      <c r="I148" s="67" t="s">
        <v>513</v>
      </c>
      <c r="J148" s="69">
        <f>'7-1 단가조사'!L11</f>
        <v>1720</v>
      </c>
      <c r="K148" s="70" t="s">
        <v>543</v>
      </c>
      <c r="L148" s="73"/>
      <c r="M148" s="72">
        <f>ROUNDDOWN(H148*J148,)</f>
        <v>0</v>
      </c>
      <c r="N148" s="49">
        <f t="shared" si="3"/>
        <v>0</v>
      </c>
    </row>
    <row r="149" spans="1:14" ht="21.75" customHeight="1">
      <c r="A149" s="400">
        <f>IF('6-3표준조사 5'!R229="줄베기",1,)</f>
        <v>0</v>
      </c>
      <c r="B149" s="1955"/>
      <c r="C149" s="65" t="s">
        <v>766</v>
      </c>
      <c r="D149" s="66">
        <f>M148</f>
        <v>0</v>
      </c>
      <c r="E149" s="67" t="s">
        <v>545</v>
      </c>
      <c r="F149" s="68">
        <v>0.1</v>
      </c>
      <c r="G149" s="67" t="s">
        <v>546</v>
      </c>
      <c r="H149" s="68"/>
      <c r="I149" s="67"/>
      <c r="J149" s="69"/>
      <c r="K149" s="70"/>
      <c r="L149" s="73"/>
      <c r="M149" s="72">
        <f>ROUNDDOWN(D149*F149,)</f>
        <v>0</v>
      </c>
      <c r="N149" s="49">
        <f t="shared" si="3"/>
        <v>0</v>
      </c>
    </row>
    <row r="150" spans="1:14" ht="21.75" customHeight="1">
      <c r="A150" s="400">
        <f>IF('6-3표준조사 5'!R229="줄베기",1,)</f>
        <v>0</v>
      </c>
      <c r="B150" s="1955"/>
      <c r="C150" s="105" t="s">
        <v>767</v>
      </c>
      <c r="D150" s="106">
        <f>D148</f>
        <v>0</v>
      </c>
      <c r="E150" s="107" t="s">
        <v>547</v>
      </c>
      <c r="F150" s="108">
        <v>8.3999999999999995E-3</v>
      </c>
      <c r="G150" s="107" t="s">
        <v>548</v>
      </c>
      <c r="H150" s="109"/>
      <c r="I150" s="107"/>
      <c r="J150" s="110">
        <f>'7-1 단가조사'!L14</f>
        <v>610000</v>
      </c>
      <c r="K150" s="111" t="s">
        <v>544</v>
      </c>
      <c r="L150" s="112"/>
      <c r="M150" s="113">
        <f>ROUNDDOWN(D150*F150*J150,)</f>
        <v>0</v>
      </c>
      <c r="N150" s="49">
        <f t="shared" si="3"/>
        <v>0</v>
      </c>
    </row>
    <row r="151" spans="1:14" ht="21.75" customHeight="1">
      <c r="A151" s="400">
        <f>IF('6-3표준조사 5'!R229="모두베기",1,)</f>
        <v>0</v>
      </c>
      <c r="B151" s="1955"/>
      <c r="C151" s="57" t="s">
        <v>549</v>
      </c>
      <c r="D151" s="58"/>
      <c r="E151" s="59"/>
      <c r="F151" s="60"/>
      <c r="G151" s="59"/>
      <c r="H151" s="60"/>
      <c r="I151" s="59"/>
      <c r="J151" s="61"/>
      <c r="K151" s="62"/>
      <c r="L151" s="63"/>
      <c r="M151" s="64">
        <f>M152+M157+M160</f>
        <v>0</v>
      </c>
      <c r="N151" s="49">
        <f t="shared" si="3"/>
        <v>0</v>
      </c>
    </row>
    <row r="152" spans="1:14" ht="21.75" customHeight="1">
      <c r="A152" s="400">
        <f>IF('6-3표준조사 5'!R229="모두베기",1,)</f>
        <v>0</v>
      </c>
      <c r="B152" s="1955"/>
      <c r="C152" s="65" t="s">
        <v>760</v>
      </c>
      <c r="D152" s="66"/>
      <c r="E152" s="67"/>
      <c r="F152" s="68"/>
      <c r="G152" s="67"/>
      <c r="H152" s="68"/>
      <c r="I152" s="67"/>
      <c r="J152" s="69"/>
      <c r="K152" s="70"/>
      <c r="L152" s="71">
        <f>L180/100</f>
        <v>0</v>
      </c>
      <c r="M152" s="72">
        <f>M153+M154+M155+M156</f>
        <v>0</v>
      </c>
      <c r="N152" s="49">
        <f t="shared" si="3"/>
        <v>0</v>
      </c>
    </row>
    <row r="153" spans="1:14" ht="21.75" customHeight="1">
      <c r="A153" s="400">
        <f>IF('6-3표준조사 5'!R229="모두베기",1,)</f>
        <v>0</v>
      </c>
      <c r="B153" s="1955"/>
      <c r="C153" s="65" t="s">
        <v>762</v>
      </c>
      <c r="D153" s="66">
        <f>IF(A153&gt;0,D171,)</f>
        <v>0</v>
      </c>
      <c r="E153" s="67" t="s">
        <v>510</v>
      </c>
      <c r="F153" s="68">
        <v>7.0000000000000007E-2</v>
      </c>
      <c r="G153" s="67" t="s">
        <v>511</v>
      </c>
      <c r="H153" s="68">
        <f>ROUND(D153/100*F153,2)</f>
        <v>0</v>
      </c>
      <c r="I153" s="67" t="s">
        <v>509</v>
      </c>
      <c r="J153" s="69">
        <f>'7-1 단가조사'!L7</f>
        <v>172068</v>
      </c>
      <c r="K153" s="70" t="s">
        <v>539</v>
      </c>
      <c r="L153" s="73"/>
      <c r="M153" s="72">
        <f>ROUNDDOWN(ROUND((H153+(H153*(L152))),2)*J153,0)</f>
        <v>0</v>
      </c>
      <c r="N153" s="49">
        <f t="shared" si="3"/>
        <v>0</v>
      </c>
    </row>
    <row r="154" spans="1:14" ht="21.75" customHeight="1">
      <c r="A154" s="400">
        <f>IF('6-3표준조사 5'!R229="모두베기",1,)</f>
        <v>0</v>
      </c>
      <c r="B154" s="1955"/>
      <c r="C154" s="74" t="s">
        <v>965</v>
      </c>
      <c r="D154" s="75">
        <f>IF(A154&gt;0,IF(D173="당해 년도",1,),)</f>
        <v>0</v>
      </c>
      <c r="E154" s="67" t="s">
        <v>406</v>
      </c>
      <c r="F154" s="68">
        <v>3.5</v>
      </c>
      <c r="G154" s="67" t="s">
        <v>541</v>
      </c>
      <c r="H154" s="68">
        <f>ROUND(D154*F154,2)</f>
        <v>0</v>
      </c>
      <c r="I154" s="67" t="s">
        <v>509</v>
      </c>
      <c r="J154" s="69">
        <f>'7-1 단가조사'!L6</f>
        <v>226112</v>
      </c>
      <c r="K154" s="70" t="s">
        <v>542</v>
      </c>
      <c r="L154" s="73"/>
      <c r="M154" s="72">
        <f>ROUNDDOWN(ROUND((H154+(H154*(L152))),2)*J154,0)</f>
        <v>0</v>
      </c>
      <c r="N154" s="49">
        <f t="shared" si="3"/>
        <v>0</v>
      </c>
    </row>
    <row r="155" spans="1:14" ht="21.75" customHeight="1">
      <c r="A155" s="400">
        <f>IF('6-3표준조사 5'!R229="모두베기",1,)</f>
        <v>0</v>
      </c>
      <c r="B155" s="1955"/>
      <c r="C155" s="74" t="s">
        <v>966</v>
      </c>
      <c r="D155" s="75">
        <f>IF(A155&gt;0,IF(D173="2년차",1,),)</f>
        <v>0</v>
      </c>
      <c r="E155" s="67" t="s">
        <v>406</v>
      </c>
      <c r="F155" s="68">
        <v>4</v>
      </c>
      <c r="G155" s="67" t="s">
        <v>541</v>
      </c>
      <c r="H155" s="68">
        <f>ROUND(D155*F155,2)</f>
        <v>0</v>
      </c>
      <c r="I155" s="67" t="s">
        <v>509</v>
      </c>
      <c r="J155" s="69">
        <f>'7-1 단가조사'!L6</f>
        <v>226112</v>
      </c>
      <c r="K155" s="70" t="s">
        <v>542</v>
      </c>
      <c r="L155" s="73"/>
      <c r="M155" s="72">
        <f>ROUNDDOWN(ROUND((H155+(H155*(L152))),2)*J155,0)</f>
        <v>0</v>
      </c>
      <c r="N155" s="49">
        <f t="shared" si="3"/>
        <v>0</v>
      </c>
    </row>
    <row r="156" spans="1:14" ht="21.75" customHeight="1">
      <c r="A156" s="400">
        <f>IF('6-3표준조사 5'!R229="모두베기",1,)</f>
        <v>0</v>
      </c>
      <c r="B156" s="1955"/>
      <c r="C156" s="74" t="s">
        <v>967</v>
      </c>
      <c r="D156" s="75">
        <f>IF(A156&gt;0,IF(D173="3년차 이상",1,),)</f>
        <v>0</v>
      </c>
      <c r="E156" s="67" t="s">
        <v>406</v>
      </c>
      <c r="F156" s="68">
        <v>5</v>
      </c>
      <c r="G156" s="67" t="s">
        <v>541</v>
      </c>
      <c r="H156" s="68">
        <f>ROUND(D156*F156,2)</f>
        <v>0</v>
      </c>
      <c r="I156" s="67" t="s">
        <v>509</v>
      </c>
      <c r="J156" s="69">
        <f>'7-1 단가조사'!L6</f>
        <v>226112</v>
      </c>
      <c r="K156" s="70" t="s">
        <v>542</v>
      </c>
      <c r="L156" s="73"/>
      <c r="M156" s="72">
        <f>ROUNDDOWN(ROUND((H156+(H156*(L152))),2)*J156,0)</f>
        <v>0</v>
      </c>
      <c r="N156" s="49">
        <f t="shared" si="3"/>
        <v>0</v>
      </c>
    </row>
    <row r="157" spans="1:14" ht="21.75" customHeight="1">
      <c r="A157" s="400">
        <f>IF('6-3표준조사 5'!R229="모두베기",1,)</f>
        <v>0</v>
      </c>
      <c r="B157" s="1955"/>
      <c r="C157" s="65" t="s">
        <v>764</v>
      </c>
      <c r="D157" s="66"/>
      <c r="E157" s="67"/>
      <c r="F157" s="68"/>
      <c r="G157" s="67"/>
      <c r="H157" s="68"/>
      <c r="I157" s="67"/>
      <c r="J157" s="69"/>
      <c r="K157" s="70"/>
      <c r="L157" s="73"/>
      <c r="M157" s="72">
        <f>M158+M159</f>
        <v>0</v>
      </c>
      <c r="N157" s="49">
        <f t="shared" si="3"/>
        <v>0</v>
      </c>
    </row>
    <row r="158" spans="1:14" ht="21.75" customHeight="1">
      <c r="A158" s="400">
        <f>IF('6-3표준조사 5'!R229="모두베기",1,)</f>
        <v>0</v>
      </c>
      <c r="B158" s="1955"/>
      <c r="C158" s="65" t="s">
        <v>765</v>
      </c>
      <c r="D158" s="75">
        <f>(H154+H155+H156)</f>
        <v>0</v>
      </c>
      <c r="E158" s="67" t="s">
        <v>541</v>
      </c>
      <c r="F158" s="68">
        <v>5</v>
      </c>
      <c r="G158" s="67" t="s">
        <v>512</v>
      </c>
      <c r="H158" s="68">
        <f>ROUND(D158*F158,2)</f>
        <v>0</v>
      </c>
      <c r="I158" s="67" t="s">
        <v>513</v>
      </c>
      <c r="J158" s="69">
        <f>'7-1 단가조사'!L11</f>
        <v>1720</v>
      </c>
      <c r="K158" s="70" t="s">
        <v>543</v>
      </c>
      <c r="L158" s="73"/>
      <c r="M158" s="72">
        <f>ROUNDDOWN(H158*J158,)</f>
        <v>0</v>
      </c>
      <c r="N158" s="49">
        <f t="shared" si="3"/>
        <v>0</v>
      </c>
    </row>
    <row r="159" spans="1:14" ht="21.75" customHeight="1">
      <c r="A159" s="400">
        <f>IF('6-3표준조사 5'!R229="모두베기",1,)</f>
        <v>0</v>
      </c>
      <c r="B159" s="1955"/>
      <c r="C159" s="65" t="s">
        <v>766</v>
      </c>
      <c r="D159" s="66">
        <f>M158</f>
        <v>0</v>
      </c>
      <c r="E159" s="67" t="s">
        <v>545</v>
      </c>
      <c r="F159" s="68">
        <v>0.1</v>
      </c>
      <c r="G159" s="67" t="s">
        <v>546</v>
      </c>
      <c r="H159" s="68"/>
      <c r="I159" s="67"/>
      <c r="J159" s="69"/>
      <c r="K159" s="70"/>
      <c r="L159" s="73"/>
      <c r="M159" s="72">
        <f>ROUNDDOWN(D159*F159,)</f>
        <v>0</v>
      </c>
      <c r="N159" s="49">
        <f t="shared" si="3"/>
        <v>0</v>
      </c>
    </row>
    <row r="160" spans="1:14" ht="21.75" customHeight="1">
      <c r="A160" s="400">
        <f>IF('6-3표준조사 5'!R229="모두베기",1,)</f>
        <v>0</v>
      </c>
      <c r="B160" s="1955"/>
      <c r="C160" s="76" t="s">
        <v>767</v>
      </c>
      <c r="D160" s="77">
        <f>D158</f>
        <v>0</v>
      </c>
      <c r="E160" s="78" t="s">
        <v>547</v>
      </c>
      <c r="F160" s="79">
        <v>8.3999999999999995E-3</v>
      </c>
      <c r="G160" s="78" t="s">
        <v>548</v>
      </c>
      <c r="H160" s="80"/>
      <c r="I160" s="78"/>
      <c r="J160" s="81">
        <f>'7-1 단가조사'!L14</f>
        <v>610000</v>
      </c>
      <c r="K160" s="82" t="s">
        <v>544</v>
      </c>
      <c r="L160" s="83"/>
      <c r="M160" s="84">
        <f>ROUNDDOWN(D160*F160*J160,)</f>
        <v>0</v>
      </c>
      <c r="N160" s="49">
        <f t="shared" si="3"/>
        <v>0</v>
      </c>
    </row>
    <row r="161" spans="1:14" ht="21.75" customHeight="1">
      <c r="A161" s="400">
        <f>IF('6-3표준조사 5'!R229="맹아제거",1,)</f>
        <v>0</v>
      </c>
      <c r="B161" s="1955"/>
      <c r="C161" s="57" t="s">
        <v>550</v>
      </c>
      <c r="D161" s="60"/>
      <c r="E161" s="59"/>
      <c r="F161" s="60"/>
      <c r="G161" s="59"/>
      <c r="H161" s="60"/>
      <c r="I161" s="59"/>
      <c r="J161" s="61"/>
      <c r="K161" s="62"/>
      <c r="L161" s="102"/>
      <c r="M161" s="64">
        <f>M162</f>
        <v>0</v>
      </c>
      <c r="N161" s="49">
        <f t="shared" si="3"/>
        <v>0</v>
      </c>
    </row>
    <row r="162" spans="1:14" ht="21.75" customHeight="1">
      <c r="A162" s="400">
        <f>IF('6-3표준조사 5'!R229="맹아제거",1,)</f>
        <v>0</v>
      </c>
      <c r="B162" s="1955"/>
      <c r="C162" s="65" t="s">
        <v>760</v>
      </c>
      <c r="D162" s="103"/>
      <c r="E162" s="67"/>
      <c r="F162" s="68"/>
      <c r="G162" s="67"/>
      <c r="H162" s="68"/>
      <c r="I162" s="67"/>
      <c r="J162" s="69"/>
      <c r="K162" s="70"/>
      <c r="L162" s="71">
        <f>M180/100</f>
        <v>0</v>
      </c>
      <c r="M162" s="72">
        <f>ROUNDDOWN((H163*J163)+(H163*J163*L162),)</f>
        <v>0</v>
      </c>
      <c r="N162" s="49">
        <f t="shared" si="3"/>
        <v>0</v>
      </c>
    </row>
    <row r="163" spans="1:14" ht="21.75" customHeight="1">
      <c r="A163" s="400">
        <f>IF('6-3표준조사 5'!R229="맹아제거",1,)</f>
        <v>0</v>
      </c>
      <c r="B163" s="1955"/>
      <c r="C163" s="65" t="s">
        <v>768</v>
      </c>
      <c r="D163" s="103">
        <v>0</v>
      </c>
      <c r="E163" s="67" t="s">
        <v>510</v>
      </c>
      <c r="F163" s="68">
        <v>0.2</v>
      </c>
      <c r="G163" s="67" t="s">
        <v>511</v>
      </c>
      <c r="H163" s="68">
        <f>ROUND(D163/100*F163,2)</f>
        <v>0</v>
      </c>
      <c r="I163" s="67" t="s">
        <v>509</v>
      </c>
      <c r="J163" s="69">
        <f>'7-1 단가조사'!L7</f>
        <v>172068</v>
      </c>
      <c r="K163" s="70" t="s">
        <v>539</v>
      </c>
      <c r="L163" s="71">
        <f>M180/100</f>
        <v>0</v>
      </c>
      <c r="M163" s="72"/>
      <c r="N163" s="49">
        <f t="shared" si="3"/>
        <v>0</v>
      </c>
    </row>
    <row r="164" spans="1:14" ht="21.75" customHeight="1">
      <c r="A164" s="400">
        <f>IF(H137&gt;0,1,)</f>
        <v>0</v>
      </c>
      <c r="B164" s="1954" t="s">
        <v>514</v>
      </c>
      <c r="C164" s="57" t="s">
        <v>551</v>
      </c>
      <c r="D164" s="60"/>
      <c r="E164" s="59"/>
      <c r="F164" s="60"/>
      <c r="G164" s="59"/>
      <c r="H164" s="60"/>
      <c r="I164" s="59"/>
      <c r="J164" s="61"/>
      <c r="K164" s="62"/>
      <c r="L164" s="63"/>
      <c r="M164" s="64">
        <f>SUM(M165,M167,M168)</f>
        <v>0</v>
      </c>
      <c r="N164" s="49">
        <f t="shared" si="3"/>
        <v>0</v>
      </c>
    </row>
    <row r="165" spans="1:14" ht="21.75" customHeight="1">
      <c r="A165" s="400">
        <f>IF(H137&gt;0,1,)</f>
        <v>0</v>
      </c>
      <c r="B165" s="1956"/>
      <c r="C165" s="65" t="s">
        <v>769</v>
      </c>
      <c r="D165" s="68"/>
      <c r="E165" s="67"/>
      <c r="F165" s="68"/>
      <c r="G165" s="67"/>
      <c r="H165" s="68"/>
      <c r="I165" s="67"/>
      <c r="J165" s="69"/>
      <c r="K165" s="70"/>
      <c r="L165" s="73"/>
      <c r="M165" s="72">
        <f>M166</f>
        <v>0</v>
      </c>
      <c r="N165" s="49">
        <f t="shared" si="3"/>
        <v>0</v>
      </c>
    </row>
    <row r="166" spans="1:14" ht="21.75" customHeight="1">
      <c r="A166" s="400">
        <f>IF(H137&gt;0,1,)</f>
        <v>0</v>
      </c>
      <c r="B166" s="1956"/>
      <c r="C166" s="65" t="s">
        <v>770</v>
      </c>
      <c r="D166" s="68"/>
      <c r="E166" s="67"/>
      <c r="F166" s="68"/>
      <c r="G166" s="67"/>
      <c r="H166" s="68"/>
      <c r="I166" s="67"/>
      <c r="J166" s="69"/>
      <c r="K166" s="70"/>
      <c r="L166" s="73"/>
      <c r="M166" s="72">
        <f>M141+M144+M152+M162</f>
        <v>0</v>
      </c>
      <c r="N166" s="49">
        <f t="shared" si="3"/>
        <v>0</v>
      </c>
    </row>
    <row r="167" spans="1:14" ht="21.75" customHeight="1">
      <c r="A167" s="400">
        <f>IF(H137&gt;0,1,)</f>
        <v>0</v>
      </c>
      <c r="B167" s="1956"/>
      <c r="C167" s="65" t="s">
        <v>771</v>
      </c>
      <c r="D167" s="68"/>
      <c r="E167" s="67"/>
      <c r="F167" s="68"/>
      <c r="G167" s="67"/>
      <c r="H167" s="68"/>
      <c r="I167" s="67"/>
      <c r="J167" s="69"/>
      <c r="K167" s="70"/>
      <c r="L167" s="73"/>
      <c r="M167" s="72">
        <f>M147+M157</f>
        <v>0</v>
      </c>
      <c r="N167" s="49">
        <f t="shared" si="3"/>
        <v>0</v>
      </c>
    </row>
    <row r="168" spans="1:14" ht="21.75" customHeight="1" thickBot="1">
      <c r="A168" s="400">
        <f>IF(H137&gt;0,1,)</f>
        <v>0</v>
      </c>
      <c r="B168" s="1957"/>
      <c r="C168" s="76" t="s">
        <v>772</v>
      </c>
      <c r="D168" s="85"/>
      <c r="E168" s="86"/>
      <c r="F168" s="85"/>
      <c r="G168" s="86"/>
      <c r="H168" s="85"/>
      <c r="I168" s="86"/>
      <c r="J168" s="87"/>
      <c r="K168" s="88"/>
      <c r="L168" s="89"/>
      <c r="M168" s="90">
        <f>M150+M160</f>
        <v>0</v>
      </c>
      <c r="N168" s="49">
        <f t="shared" si="3"/>
        <v>0</v>
      </c>
    </row>
    <row r="169" spans="1:14" ht="21.75" customHeight="1">
      <c r="A169" s="400">
        <f>IF(H137&gt;0,1,)</f>
        <v>0</v>
      </c>
      <c r="B169" s="1958" t="s">
        <v>515</v>
      </c>
      <c r="C169" s="1958"/>
      <c r="D169" s="1958"/>
      <c r="E169" s="1958"/>
      <c r="F169" s="1958"/>
      <c r="G169" s="1958"/>
      <c r="H169" s="1958"/>
      <c r="I169" s="1958"/>
      <c r="J169" s="1958"/>
      <c r="K169" s="1958"/>
      <c r="L169" s="1958"/>
      <c r="M169" s="1958"/>
      <c r="N169" s="49">
        <f t="shared" si="3"/>
        <v>0</v>
      </c>
    </row>
    <row r="170" spans="1:14" ht="21.75" customHeight="1">
      <c r="A170" s="400">
        <f>IF(H137&gt;0,1,)</f>
        <v>0</v>
      </c>
      <c r="B170" s="1959" t="s">
        <v>516</v>
      </c>
      <c r="C170" s="1959"/>
      <c r="D170" s="1959"/>
      <c r="E170" s="1959"/>
      <c r="F170" s="1959"/>
      <c r="G170" s="1959"/>
      <c r="H170" s="1959"/>
      <c r="I170" s="1959"/>
      <c r="J170" s="1959"/>
      <c r="K170" s="1959"/>
      <c r="L170" s="1959"/>
      <c r="M170" s="1959"/>
      <c r="N170" s="49">
        <f t="shared" si="3"/>
        <v>0</v>
      </c>
    </row>
    <row r="171" spans="1:14" ht="21.75" customHeight="1">
      <c r="A171" s="400">
        <f>IF(H137&gt;0,1,)</f>
        <v>0</v>
      </c>
      <c r="B171" s="91" t="s">
        <v>517</v>
      </c>
      <c r="C171" s="92" t="s">
        <v>1025</v>
      </c>
      <c r="D171" s="93">
        <f>'6-3표준조사 5'!Q235</f>
        <v>0</v>
      </c>
      <c r="E171" s="91" t="s">
        <v>510</v>
      </c>
      <c r="F171" s="633"/>
      <c r="G171" s="91"/>
      <c r="H171" s="94"/>
      <c r="I171" s="95"/>
      <c r="J171" s="95"/>
      <c r="K171" s="95"/>
      <c r="L171" s="96"/>
      <c r="M171" s="95"/>
      <c r="N171" s="49">
        <f t="shared" si="3"/>
        <v>0</v>
      </c>
    </row>
    <row r="172" spans="1:14" ht="21.75" customHeight="1">
      <c r="B172" s="91" t="s">
        <v>518</v>
      </c>
      <c r="C172" s="92" t="s">
        <v>759</v>
      </c>
      <c r="D172" s="1960">
        <f>'6-3표준조사 5'!S235</f>
        <v>0</v>
      </c>
      <c r="E172" s="1960"/>
      <c r="F172" s="633"/>
      <c r="G172" s="91"/>
      <c r="H172" s="94"/>
      <c r="I172" s="95"/>
      <c r="J172" s="95"/>
      <c r="K172" s="95"/>
      <c r="L172" s="96"/>
      <c r="M172" s="95"/>
      <c r="N172" s="49">
        <f t="shared" si="3"/>
        <v>0</v>
      </c>
    </row>
    <row r="173" spans="1:14" ht="21.75" customHeight="1">
      <c r="B173" s="91" t="s">
        <v>517</v>
      </c>
      <c r="C173" s="92" t="s">
        <v>962</v>
      </c>
      <c r="D173" s="1968" t="str">
        <f>'6-3표준조사 5'!R231</f>
        <v>3년차 이상</v>
      </c>
      <c r="E173" s="1968"/>
      <c r="F173" s="97"/>
      <c r="G173" s="97"/>
      <c r="H173" s="94"/>
      <c r="I173" s="95"/>
      <c r="J173" s="95"/>
      <c r="K173" s="95"/>
      <c r="L173" s="96"/>
      <c r="M173" s="95"/>
      <c r="N173" s="49">
        <f t="shared" si="3"/>
        <v>0</v>
      </c>
    </row>
    <row r="174" spans="1:14" ht="21.75" customHeight="1">
      <c r="A174" s="400">
        <f>IF(H137&gt;0,1,)</f>
        <v>0</v>
      </c>
      <c r="B174" s="1959" t="s">
        <v>773</v>
      </c>
      <c r="C174" s="1959"/>
      <c r="D174" s="1959"/>
      <c r="E174" s="1959"/>
      <c r="F174" s="1959"/>
      <c r="G174" s="1959"/>
      <c r="H174" s="1959"/>
      <c r="I174" s="1959"/>
      <c r="J174" s="1959"/>
      <c r="K174" s="1959"/>
      <c r="L174" s="1959"/>
      <c r="M174" s="1959"/>
      <c r="N174" s="49">
        <f t="shared" si="3"/>
        <v>0</v>
      </c>
    </row>
    <row r="175" spans="1:14" ht="21.75" customHeight="1">
      <c r="A175" s="400">
        <f>IF(H137&gt;0,1,)</f>
        <v>0</v>
      </c>
      <c r="B175" s="1969" t="s">
        <v>501</v>
      </c>
      <c r="C175" s="1969"/>
      <c r="D175" s="1970" t="s">
        <v>805</v>
      </c>
      <c r="E175" s="1970"/>
      <c r="F175" s="1970"/>
      <c r="G175" s="1970"/>
      <c r="H175" s="1970"/>
      <c r="I175" s="1971" t="s">
        <v>806</v>
      </c>
      <c r="J175" s="1971"/>
      <c r="K175" s="1971"/>
      <c r="L175" s="1971"/>
      <c r="M175" s="1971"/>
      <c r="N175" s="49">
        <f t="shared" si="3"/>
        <v>0</v>
      </c>
    </row>
    <row r="176" spans="1:14" ht="21.75" customHeight="1">
      <c r="A176" s="400">
        <f>IF(H137&gt;0,1,)</f>
        <v>0</v>
      </c>
      <c r="B176" s="1969"/>
      <c r="C176" s="1969"/>
      <c r="D176" s="1970"/>
      <c r="E176" s="1970"/>
      <c r="F176" s="1970"/>
      <c r="G176" s="1970"/>
      <c r="H176" s="1970"/>
      <c r="I176" s="98" t="s">
        <v>807</v>
      </c>
      <c r="J176" s="632" t="s">
        <v>494</v>
      </c>
      <c r="K176" s="632" t="s">
        <v>495</v>
      </c>
      <c r="L176" s="99" t="s">
        <v>496</v>
      </c>
      <c r="M176" s="632" t="s">
        <v>794</v>
      </c>
      <c r="N176" s="49">
        <f t="shared" si="3"/>
        <v>0</v>
      </c>
    </row>
    <row r="177" spans="1:14" ht="21.75" customHeight="1">
      <c r="A177" s="400">
        <f>IF(H137&gt;0,1,)</f>
        <v>0</v>
      </c>
      <c r="B177" s="1950" t="s">
        <v>531</v>
      </c>
      <c r="C177" s="1950"/>
      <c r="D177" s="1951" t="str">
        <f>'6-3표준조사 5'!P231</f>
        <v>완 (15˚ 이하)</v>
      </c>
      <c r="E177" s="1951"/>
      <c r="F177" s="1951"/>
      <c r="G177" s="1951"/>
      <c r="H177" s="1951"/>
      <c r="I177" s="634"/>
      <c r="J177" s="634" t="str">
        <f>IF(A140=0,"",IF(D177="완 (15˚ 이하)",0,IF(D177="중 (15˚ ~ 30˚)",5,IF(D177="급 (30˚ 초과)",10))))</f>
        <v/>
      </c>
      <c r="K177" s="634" t="str">
        <f>IF(A143=0,"",IF(D177="완 (15˚ 이하)",0,IF(D177="중 (15˚ ~ 30˚)",5,IF(D177="급 (30˚ 초과)",10))))</f>
        <v/>
      </c>
      <c r="L177" s="634" t="str">
        <f>IF(A151=0,"",IF(D177="완 (15˚ 이하)",0,IF(D177="중 (15˚ ~ 30˚)",5,IF(D177="급 (30˚ 초과)",10))))</f>
        <v/>
      </c>
      <c r="M177" s="634" t="str">
        <f>IF(A161=0,"",IF(D177="완 (15˚ 이하)",0,IF(D177="중 (15˚ ~ 30˚)",5,IF(D177="급 (30˚ 초과)",10))))</f>
        <v/>
      </c>
      <c r="N177" s="49">
        <f t="shared" si="3"/>
        <v>0</v>
      </c>
    </row>
    <row r="178" spans="1:14" ht="21.75" customHeight="1">
      <c r="A178" s="400">
        <f>IF(H137&gt;0,1,)</f>
        <v>0</v>
      </c>
      <c r="B178" s="1972" t="s">
        <v>520</v>
      </c>
      <c r="C178" s="1972"/>
      <c r="D178" s="1951" t="str">
        <f>'6-3표준조사 5'!R231</f>
        <v>3년차 이상</v>
      </c>
      <c r="E178" s="1951"/>
      <c r="F178" s="1951"/>
      <c r="G178" s="1951"/>
      <c r="H178" s="1951"/>
      <c r="I178" s="634"/>
      <c r="J178" s="634"/>
      <c r="K178" s="634" t="str">
        <f>IF(A143=0,"",IF(D178="당해 년도",0,IF(D178="2년차",5,IF(D178="3년차 이상",10))))</f>
        <v/>
      </c>
      <c r="L178" s="634"/>
      <c r="M178" s="634"/>
      <c r="N178" s="49">
        <f t="shared" si="3"/>
        <v>0</v>
      </c>
    </row>
    <row r="179" spans="1:14" ht="21.75" customHeight="1">
      <c r="A179" s="400">
        <f>IF(H137&gt;0,1,)</f>
        <v>0</v>
      </c>
      <c r="B179" s="1950" t="s">
        <v>519</v>
      </c>
      <c r="C179" s="1950"/>
      <c r="D179" s="1951" t="str">
        <f>'6-3표준조사 5'!Q231</f>
        <v>개소당5ha이상</v>
      </c>
      <c r="E179" s="1951"/>
      <c r="F179" s="1951"/>
      <c r="G179" s="1951"/>
      <c r="H179" s="1951"/>
      <c r="I179" s="1409"/>
      <c r="J179" s="1409" t="str">
        <f>IF(A140=0,"",IF(D179="개소당3ha이상",0,IF(D179="개소당1~3ha미만 ",5,IF(D179="개소당1ha미만",10))))</f>
        <v/>
      </c>
      <c r="K179" s="1409" t="str">
        <f>IF(A143=0,"",IF(D179="개소당3ha이상",0,IF(D179="개소당1~3ha미만 ",5,IF(D179="개소당1ha미만",10))))</f>
        <v/>
      </c>
      <c r="L179" s="1409" t="str">
        <f>IF(A151=0,"",IF(D179="개소당3ha이상",0,IF(D179="개소당1~3ha미만 ",5,IF(D179="개소당1ha미만",10))))</f>
        <v/>
      </c>
      <c r="M179" s="1409" t="str">
        <f>IF(A161=0,"",IF(D179="개소당3ha이상",0,IF(D179="개소당1~3ha미만 ",5,IF(D179="개소당1ha미만",10))))</f>
        <v/>
      </c>
      <c r="N179" s="49">
        <f t="shared" si="3"/>
        <v>0</v>
      </c>
    </row>
    <row r="180" spans="1:14" ht="21.75" customHeight="1">
      <c r="A180" s="400">
        <f>IF(H137&gt;0,1,)</f>
        <v>0</v>
      </c>
      <c r="B180" s="1950" t="s">
        <v>514</v>
      </c>
      <c r="C180" s="1950"/>
      <c r="D180" s="1951"/>
      <c r="E180" s="1951"/>
      <c r="F180" s="1951"/>
      <c r="G180" s="1951"/>
      <c r="H180" s="1951"/>
      <c r="I180" s="634">
        <f>SUM(I177:I179)</f>
        <v>0</v>
      </c>
      <c r="J180" s="634">
        <f>SUM(J177:J179)</f>
        <v>0</v>
      </c>
      <c r="K180" s="634">
        <f>SUM(K177:K179)</f>
        <v>0</v>
      </c>
      <c r="L180" s="634">
        <f>SUM(L177:L179)</f>
        <v>0</v>
      </c>
      <c r="M180" s="634">
        <f>SUM(M177:M179)</f>
        <v>0</v>
      </c>
      <c r="N180" s="49">
        <f t="shared" si="3"/>
        <v>0</v>
      </c>
    </row>
    <row r="181" spans="1:14" ht="35.1" customHeight="1" thickBot="1">
      <c r="A181" s="400">
        <f>IF(H182&gt;0,1,)</f>
        <v>0</v>
      </c>
      <c r="B181" s="1943" t="s">
        <v>758</v>
      </c>
      <c r="C181" s="1943"/>
      <c r="D181" s="1943"/>
      <c r="E181" s="1943"/>
      <c r="F181" s="1943"/>
      <c r="G181" s="1943"/>
      <c r="H181" s="1943"/>
      <c r="I181" s="1943"/>
      <c r="J181" s="1943"/>
      <c r="K181" s="1943"/>
      <c r="L181" s="1943"/>
      <c r="M181" s="1943"/>
      <c r="N181" s="49">
        <f>IF(H$182&gt;0,5,)</f>
        <v>0</v>
      </c>
    </row>
    <row r="182" spans="1:14" ht="24.95" customHeight="1">
      <c r="A182" s="400">
        <f>IF(H182&gt;0,1,)</f>
        <v>0</v>
      </c>
      <c r="B182" s="1944" t="s">
        <v>774</v>
      </c>
      <c r="C182" s="1945"/>
      <c r="D182" s="1946" t="str">
        <f>CONCATENATE('6-3표준조사 5'!K304,"임반")</f>
        <v>임반</v>
      </c>
      <c r="E182" s="1946"/>
      <c r="F182" s="1946" t="str">
        <f>CONCATENATE('6-3표준조사 5'!L304,"소반")</f>
        <v>소반</v>
      </c>
      <c r="G182" s="1946"/>
      <c r="H182" s="1947">
        <f>'6-3표준조사 5'!Q304</f>
        <v>0</v>
      </c>
      <c r="I182" s="1947"/>
      <c r="J182" s="50"/>
      <c r="K182" s="51" t="s">
        <v>500</v>
      </c>
      <c r="L182" s="1948">
        <f>+'6-3표준조사 5'!R304</f>
        <v>0</v>
      </c>
      <c r="M182" s="1949"/>
      <c r="N182" s="49">
        <f t="shared" ref="N182:N225" si="4">IF(H$182&gt;0,5,)</f>
        <v>0</v>
      </c>
    </row>
    <row r="183" spans="1:14" ht="21.75" customHeight="1">
      <c r="A183" s="400">
        <f>IF(H182&gt;0,1,)</f>
        <v>0</v>
      </c>
      <c r="B183" s="1961" t="s">
        <v>501</v>
      </c>
      <c r="C183" s="1962"/>
      <c r="D183" s="1963" t="s">
        <v>502</v>
      </c>
      <c r="E183" s="1962"/>
      <c r="F183" s="1964" t="s">
        <v>503</v>
      </c>
      <c r="G183" s="1965"/>
      <c r="H183" s="1964" t="s">
        <v>504</v>
      </c>
      <c r="I183" s="1965"/>
      <c r="J183" s="1963" t="s">
        <v>505</v>
      </c>
      <c r="K183" s="1962"/>
      <c r="L183" s="1966" t="s">
        <v>775</v>
      </c>
      <c r="M183" s="1952"/>
      <c r="N183" s="49">
        <f t="shared" si="4"/>
        <v>0</v>
      </c>
    </row>
    <row r="184" spans="1:14" ht="21.75" customHeight="1">
      <c r="A184" s="400">
        <f>IF(H182&gt;0,1,)</f>
        <v>0</v>
      </c>
      <c r="B184" s="52"/>
      <c r="C184" s="53" t="s">
        <v>506</v>
      </c>
      <c r="D184" s="54"/>
      <c r="E184" s="55" t="s">
        <v>507</v>
      </c>
      <c r="F184" s="54"/>
      <c r="G184" s="55" t="s">
        <v>507</v>
      </c>
      <c r="H184" s="54"/>
      <c r="I184" s="55" t="s">
        <v>507</v>
      </c>
      <c r="J184" s="56"/>
      <c r="K184" s="55" t="s">
        <v>508</v>
      </c>
      <c r="L184" s="1967"/>
      <c r="M184" s="1953"/>
      <c r="N184" s="49">
        <f t="shared" si="4"/>
        <v>0</v>
      </c>
    </row>
    <row r="185" spans="1:14" ht="21.75" customHeight="1">
      <c r="A185" s="400">
        <f>IF('6-3표준조사 5'!R304="둘레베기",1,)</f>
        <v>0</v>
      </c>
      <c r="B185" s="1954" t="s">
        <v>506</v>
      </c>
      <c r="C185" s="57" t="s">
        <v>538</v>
      </c>
      <c r="D185" s="60"/>
      <c r="E185" s="59"/>
      <c r="F185" s="60"/>
      <c r="G185" s="59"/>
      <c r="H185" s="60"/>
      <c r="I185" s="59"/>
      <c r="J185" s="61"/>
      <c r="K185" s="62"/>
      <c r="L185" s="102"/>
      <c r="M185" s="64">
        <f>M186</f>
        <v>0</v>
      </c>
      <c r="N185" s="49">
        <f t="shared" si="4"/>
        <v>0</v>
      </c>
    </row>
    <row r="186" spans="1:14" ht="21.75" customHeight="1">
      <c r="A186" s="400">
        <f>IF('6-3표준조사 5'!R304="둘레베기",1,)</f>
        <v>0</v>
      </c>
      <c r="B186" s="1955"/>
      <c r="C186" s="65" t="s">
        <v>760</v>
      </c>
      <c r="D186" s="103"/>
      <c r="E186" s="67"/>
      <c r="F186" s="68"/>
      <c r="G186" s="67"/>
      <c r="H186" s="68"/>
      <c r="I186" s="67"/>
      <c r="J186" s="69"/>
      <c r="K186" s="70"/>
      <c r="L186" s="71">
        <f>J225/100</f>
        <v>0</v>
      </c>
      <c r="M186" s="72">
        <f>ROUNDDOWN((H187*J187)+(H187*J187*L186),)</f>
        <v>0</v>
      </c>
      <c r="N186" s="49">
        <f t="shared" si="4"/>
        <v>0</v>
      </c>
    </row>
    <row r="187" spans="1:14" ht="21.75" customHeight="1">
      <c r="A187" s="400">
        <f>IF('6-3표준조사 5'!R304="둘레베기",1,)</f>
        <v>0</v>
      </c>
      <c r="B187" s="1955"/>
      <c r="C187" s="65" t="s">
        <v>761</v>
      </c>
      <c r="D187" s="103">
        <f>IF(A187&gt;0,D216,)</f>
        <v>0</v>
      </c>
      <c r="E187" s="67" t="s">
        <v>510</v>
      </c>
      <c r="F187" s="68">
        <v>0.18</v>
      </c>
      <c r="G187" s="67" t="s">
        <v>511</v>
      </c>
      <c r="H187" s="68">
        <f>ROUND(D187/100*F187,2)</f>
        <v>0</v>
      </c>
      <c r="I187" s="67" t="s">
        <v>509</v>
      </c>
      <c r="J187" s="69">
        <f>'7-1 단가조사'!L7</f>
        <v>172068</v>
      </c>
      <c r="K187" s="70" t="s">
        <v>539</v>
      </c>
      <c r="L187" s="71"/>
      <c r="M187" s="72"/>
      <c r="N187" s="49">
        <f t="shared" si="4"/>
        <v>0</v>
      </c>
    </row>
    <row r="188" spans="1:14" ht="21.75" customHeight="1">
      <c r="A188" s="400">
        <f>IF('6-3표준조사 5'!R304="줄베기",1,)</f>
        <v>0</v>
      </c>
      <c r="B188" s="1955"/>
      <c r="C188" s="57" t="s">
        <v>540</v>
      </c>
      <c r="D188" s="60"/>
      <c r="E188" s="59"/>
      <c r="F188" s="60"/>
      <c r="G188" s="59"/>
      <c r="H188" s="60"/>
      <c r="I188" s="59"/>
      <c r="J188" s="61"/>
      <c r="K188" s="62"/>
      <c r="L188" s="104"/>
      <c r="M188" s="64">
        <f>SUM(M189+M192+M195)</f>
        <v>0</v>
      </c>
      <c r="N188" s="49">
        <f t="shared" si="4"/>
        <v>0</v>
      </c>
    </row>
    <row r="189" spans="1:14" ht="21.75" customHeight="1">
      <c r="A189" s="400">
        <f>IF('6-3표준조사 5'!R304="줄베기",1,)</f>
        <v>0</v>
      </c>
      <c r="B189" s="1955"/>
      <c r="C189" s="65" t="s">
        <v>760</v>
      </c>
      <c r="D189" s="66"/>
      <c r="E189" s="67"/>
      <c r="F189" s="68"/>
      <c r="G189" s="67"/>
      <c r="H189" s="68"/>
      <c r="I189" s="67"/>
      <c r="J189" s="69"/>
      <c r="K189" s="70"/>
      <c r="L189" s="71">
        <f>K225/100</f>
        <v>0</v>
      </c>
      <c r="M189" s="72">
        <f>ROUNDDOWN((M190+M191)+((M190+M191)*L189),0)</f>
        <v>0</v>
      </c>
      <c r="N189" s="49">
        <f t="shared" si="4"/>
        <v>0</v>
      </c>
    </row>
    <row r="190" spans="1:14" ht="21.75" customHeight="1">
      <c r="A190" s="400">
        <f>IF('6-3표준조사 5'!R304="줄베기",1,)</f>
        <v>0</v>
      </c>
      <c r="B190" s="1955"/>
      <c r="C190" s="65" t="s">
        <v>762</v>
      </c>
      <c r="D190" s="66">
        <f>IF(A190&gt;0,D216,)</f>
        <v>0</v>
      </c>
      <c r="E190" s="67" t="s">
        <v>510</v>
      </c>
      <c r="F190" s="68">
        <v>7.0000000000000007E-2</v>
      </c>
      <c r="G190" s="67" t="s">
        <v>511</v>
      </c>
      <c r="H190" s="68">
        <f>ROUND(D190/100*F190,2)</f>
        <v>0</v>
      </c>
      <c r="I190" s="67" t="s">
        <v>509</v>
      </c>
      <c r="J190" s="69">
        <f>'7-1 단가조사'!L7</f>
        <v>172068</v>
      </c>
      <c r="K190" s="70" t="s">
        <v>539</v>
      </c>
      <c r="L190" s="71"/>
      <c r="M190" s="72">
        <f>ROUNDDOWN(H190*J190,)</f>
        <v>0</v>
      </c>
      <c r="N190" s="49">
        <f t="shared" si="4"/>
        <v>0</v>
      </c>
    </row>
    <row r="191" spans="1:14" ht="21.75" customHeight="1">
      <c r="A191" s="400">
        <f>IF('6-3표준조사 5'!R304="줄베기",1,)</f>
        <v>0</v>
      </c>
      <c r="B191" s="1955"/>
      <c r="C191" s="65" t="s">
        <v>763</v>
      </c>
      <c r="D191" s="75">
        <f>IF(A191&gt;0,1,)</f>
        <v>0</v>
      </c>
      <c r="E191" s="67" t="s">
        <v>406</v>
      </c>
      <c r="F191" s="68">
        <f>IF(D216&lt;=1500,$Q$8,IF(D216&gt;2999,$Q$10,$Q$9))</f>
        <v>1.5</v>
      </c>
      <c r="G191" s="67" t="s">
        <v>541</v>
      </c>
      <c r="H191" s="68">
        <f>ROUND(D191*F191,2)</f>
        <v>0</v>
      </c>
      <c r="I191" s="67" t="s">
        <v>509</v>
      </c>
      <c r="J191" s="69">
        <f>'7-1 단가조사'!L6</f>
        <v>226112</v>
      </c>
      <c r="K191" s="70" t="s">
        <v>542</v>
      </c>
      <c r="L191" s="71"/>
      <c r="M191" s="72">
        <f>ROUNDDOWN(H191*J191,)</f>
        <v>0</v>
      </c>
      <c r="N191" s="49">
        <f t="shared" si="4"/>
        <v>0</v>
      </c>
    </row>
    <row r="192" spans="1:14" ht="21.75" customHeight="1">
      <c r="A192" s="400">
        <f>IF('6-3표준조사 5'!R304="줄베기",1,)</f>
        <v>0</v>
      </c>
      <c r="B192" s="1955"/>
      <c r="C192" s="65" t="s">
        <v>764</v>
      </c>
      <c r="D192" s="66"/>
      <c r="E192" s="67"/>
      <c r="F192" s="68"/>
      <c r="G192" s="67"/>
      <c r="H192" s="68"/>
      <c r="I192" s="67"/>
      <c r="J192" s="69"/>
      <c r="K192" s="70"/>
      <c r="L192" s="73"/>
      <c r="M192" s="72">
        <f>M193+M194</f>
        <v>0</v>
      </c>
      <c r="N192" s="49">
        <f t="shared" si="4"/>
        <v>0</v>
      </c>
    </row>
    <row r="193" spans="1:14" ht="21.75" customHeight="1">
      <c r="A193" s="400">
        <f>IF('6-3표준조사 5'!R304="줄베기",1,)</f>
        <v>0</v>
      </c>
      <c r="B193" s="1955"/>
      <c r="C193" s="65" t="s">
        <v>765</v>
      </c>
      <c r="D193" s="75">
        <f>H191</f>
        <v>0</v>
      </c>
      <c r="E193" s="67" t="s">
        <v>541</v>
      </c>
      <c r="F193" s="68">
        <v>5</v>
      </c>
      <c r="G193" s="67" t="s">
        <v>512</v>
      </c>
      <c r="H193" s="68">
        <f>ROUND(D193*F193,2)</f>
        <v>0</v>
      </c>
      <c r="I193" s="67" t="s">
        <v>513</v>
      </c>
      <c r="J193" s="69">
        <f>'7-1 단가조사'!L11</f>
        <v>1720</v>
      </c>
      <c r="K193" s="70" t="s">
        <v>543</v>
      </c>
      <c r="L193" s="73"/>
      <c r="M193" s="72">
        <f>ROUNDDOWN(H193*J193,)</f>
        <v>0</v>
      </c>
      <c r="N193" s="49">
        <f t="shared" si="4"/>
        <v>0</v>
      </c>
    </row>
    <row r="194" spans="1:14" ht="21.75" customHeight="1">
      <c r="A194" s="400">
        <f>IF('6-3표준조사 5'!R304="줄베기",1,)</f>
        <v>0</v>
      </c>
      <c r="B194" s="1955"/>
      <c r="C194" s="65" t="s">
        <v>766</v>
      </c>
      <c r="D194" s="66">
        <f>M193</f>
        <v>0</v>
      </c>
      <c r="E194" s="67" t="s">
        <v>545</v>
      </c>
      <c r="F194" s="68">
        <v>0.1</v>
      </c>
      <c r="G194" s="67" t="s">
        <v>546</v>
      </c>
      <c r="H194" s="68"/>
      <c r="I194" s="67"/>
      <c r="J194" s="69"/>
      <c r="K194" s="70"/>
      <c r="L194" s="73"/>
      <c r="M194" s="72">
        <f>ROUNDDOWN(D194*F194,)</f>
        <v>0</v>
      </c>
      <c r="N194" s="49">
        <f t="shared" si="4"/>
        <v>0</v>
      </c>
    </row>
    <row r="195" spans="1:14" ht="21.75" customHeight="1">
      <c r="A195" s="400">
        <f>IF('6-3표준조사 5'!R304="줄베기",1,)</f>
        <v>0</v>
      </c>
      <c r="B195" s="1955"/>
      <c r="C195" s="105" t="s">
        <v>767</v>
      </c>
      <c r="D195" s="106">
        <f>D193</f>
        <v>0</v>
      </c>
      <c r="E195" s="107" t="s">
        <v>547</v>
      </c>
      <c r="F195" s="108">
        <v>8.3999999999999995E-3</v>
      </c>
      <c r="G195" s="107" t="s">
        <v>548</v>
      </c>
      <c r="H195" s="109"/>
      <c r="I195" s="107"/>
      <c r="J195" s="110">
        <f>'7-1 단가조사'!L14</f>
        <v>610000</v>
      </c>
      <c r="K195" s="111" t="s">
        <v>544</v>
      </c>
      <c r="L195" s="112"/>
      <c r="M195" s="113">
        <f>ROUNDDOWN(D195*F195*J195,)</f>
        <v>0</v>
      </c>
      <c r="N195" s="49">
        <f t="shared" si="4"/>
        <v>0</v>
      </c>
    </row>
    <row r="196" spans="1:14" ht="21.75" customHeight="1">
      <c r="A196" s="400">
        <f>IF('6-3표준조사 5'!R304="모두베기",1,)</f>
        <v>0</v>
      </c>
      <c r="B196" s="1955"/>
      <c r="C196" s="57" t="s">
        <v>549</v>
      </c>
      <c r="D196" s="58"/>
      <c r="E196" s="59"/>
      <c r="F196" s="60"/>
      <c r="G196" s="59"/>
      <c r="H196" s="60"/>
      <c r="I196" s="59"/>
      <c r="J196" s="61"/>
      <c r="K196" s="62"/>
      <c r="L196" s="63"/>
      <c r="M196" s="64">
        <f>M197+M202+M205</f>
        <v>0</v>
      </c>
      <c r="N196" s="49">
        <f t="shared" si="4"/>
        <v>0</v>
      </c>
    </row>
    <row r="197" spans="1:14" ht="21.75" customHeight="1">
      <c r="A197" s="400">
        <f>IF('6-3표준조사 5'!R304="모두베기",1,)</f>
        <v>0</v>
      </c>
      <c r="B197" s="1955"/>
      <c r="C197" s="65" t="s">
        <v>760</v>
      </c>
      <c r="D197" s="66"/>
      <c r="E197" s="67"/>
      <c r="F197" s="68"/>
      <c r="G197" s="67"/>
      <c r="H197" s="68"/>
      <c r="I197" s="67"/>
      <c r="J197" s="69"/>
      <c r="K197" s="70"/>
      <c r="L197" s="71">
        <f>L225/100</f>
        <v>0</v>
      </c>
      <c r="M197" s="72">
        <f>M198+M199+M200+M201</f>
        <v>0</v>
      </c>
      <c r="N197" s="49">
        <f t="shared" si="4"/>
        <v>0</v>
      </c>
    </row>
    <row r="198" spans="1:14" ht="21.75" customHeight="1">
      <c r="A198" s="400">
        <f>IF('6-3표준조사 5'!R304="모두베기",1,)</f>
        <v>0</v>
      </c>
      <c r="B198" s="1955"/>
      <c r="C198" s="65" t="s">
        <v>762</v>
      </c>
      <c r="D198" s="66">
        <f>IF(A198&gt;0,D216,)</f>
        <v>0</v>
      </c>
      <c r="E198" s="67" t="s">
        <v>510</v>
      </c>
      <c r="F198" s="68">
        <v>7.0000000000000007E-2</v>
      </c>
      <c r="G198" s="67" t="s">
        <v>511</v>
      </c>
      <c r="H198" s="68">
        <f>ROUND(D198/100*F198,2)</f>
        <v>0</v>
      </c>
      <c r="I198" s="67" t="s">
        <v>509</v>
      </c>
      <c r="J198" s="69">
        <f>'7-1 단가조사'!L7</f>
        <v>172068</v>
      </c>
      <c r="K198" s="70" t="s">
        <v>539</v>
      </c>
      <c r="L198" s="73"/>
      <c r="M198" s="72">
        <f>ROUNDDOWN(ROUND((H198+(H198*(L197))),2)*J198,0)</f>
        <v>0</v>
      </c>
      <c r="N198" s="49">
        <f t="shared" si="4"/>
        <v>0</v>
      </c>
    </row>
    <row r="199" spans="1:14" ht="21.75" customHeight="1">
      <c r="A199" s="400">
        <f>IF('6-3표준조사 5'!R304="모두베기",1,)</f>
        <v>0</v>
      </c>
      <c r="B199" s="1955"/>
      <c r="C199" s="74" t="s">
        <v>965</v>
      </c>
      <c r="D199" s="75">
        <f>IF(A199&gt;0,IF(D218="당해 년도",1,),)</f>
        <v>0</v>
      </c>
      <c r="E199" s="67" t="s">
        <v>406</v>
      </c>
      <c r="F199" s="68">
        <v>3.5</v>
      </c>
      <c r="G199" s="67" t="s">
        <v>541</v>
      </c>
      <c r="H199" s="68">
        <f>ROUND(D199*F199,2)</f>
        <v>0</v>
      </c>
      <c r="I199" s="67" t="s">
        <v>509</v>
      </c>
      <c r="J199" s="69">
        <f>'7-1 단가조사'!L6</f>
        <v>226112</v>
      </c>
      <c r="K199" s="70" t="s">
        <v>542</v>
      </c>
      <c r="L199" s="73"/>
      <c r="M199" s="72">
        <f>ROUNDDOWN(ROUND((H199+(H199*(L197))),2)*J199,0)</f>
        <v>0</v>
      </c>
      <c r="N199" s="49">
        <f t="shared" si="4"/>
        <v>0</v>
      </c>
    </row>
    <row r="200" spans="1:14" ht="21.75" customHeight="1">
      <c r="A200" s="400">
        <f>IF('6-3표준조사 5'!R304="모두베기",1,)</f>
        <v>0</v>
      </c>
      <c r="B200" s="1955"/>
      <c r="C200" s="74" t="s">
        <v>966</v>
      </c>
      <c r="D200" s="75">
        <f>IF(A200&gt;0,IF(D218="2년차",1,),)</f>
        <v>0</v>
      </c>
      <c r="E200" s="67" t="s">
        <v>406</v>
      </c>
      <c r="F200" s="68">
        <v>4</v>
      </c>
      <c r="G200" s="67" t="s">
        <v>541</v>
      </c>
      <c r="H200" s="68">
        <f>ROUND(D200*F200,2)</f>
        <v>0</v>
      </c>
      <c r="I200" s="67" t="s">
        <v>509</v>
      </c>
      <c r="J200" s="69">
        <f>'7-1 단가조사'!L6</f>
        <v>226112</v>
      </c>
      <c r="K200" s="70" t="s">
        <v>542</v>
      </c>
      <c r="L200" s="73"/>
      <c r="M200" s="72">
        <f>ROUNDDOWN(ROUND((H200+(H200*(L197))),2)*J200,0)</f>
        <v>0</v>
      </c>
      <c r="N200" s="49">
        <f t="shared" si="4"/>
        <v>0</v>
      </c>
    </row>
    <row r="201" spans="1:14" ht="21.75" customHeight="1">
      <c r="A201" s="400">
        <f>IF('6-3표준조사 5'!R304="모두베기",1,)</f>
        <v>0</v>
      </c>
      <c r="B201" s="1955"/>
      <c r="C201" s="74" t="s">
        <v>967</v>
      </c>
      <c r="D201" s="75">
        <f>IF(A201&gt;0,IF(D218="3년차 이상",1,),)</f>
        <v>0</v>
      </c>
      <c r="E201" s="67" t="s">
        <v>406</v>
      </c>
      <c r="F201" s="68">
        <v>5</v>
      </c>
      <c r="G201" s="67" t="s">
        <v>541</v>
      </c>
      <c r="H201" s="68">
        <f>ROUND(D201*F201,2)</f>
        <v>0</v>
      </c>
      <c r="I201" s="67" t="s">
        <v>509</v>
      </c>
      <c r="J201" s="69">
        <f>'7-1 단가조사'!L6</f>
        <v>226112</v>
      </c>
      <c r="K201" s="70" t="s">
        <v>542</v>
      </c>
      <c r="L201" s="73"/>
      <c r="M201" s="72">
        <f>ROUNDDOWN(ROUND((H201+(H201*(L197))),2)*J201,0)</f>
        <v>0</v>
      </c>
      <c r="N201" s="49">
        <f t="shared" si="4"/>
        <v>0</v>
      </c>
    </row>
    <row r="202" spans="1:14" ht="21.75" customHeight="1">
      <c r="A202" s="400">
        <f>IF('6-3표준조사 5'!R304="모두베기",1,)</f>
        <v>0</v>
      </c>
      <c r="B202" s="1955"/>
      <c r="C202" s="65" t="s">
        <v>764</v>
      </c>
      <c r="D202" s="66"/>
      <c r="E202" s="67"/>
      <c r="F202" s="68"/>
      <c r="G202" s="67"/>
      <c r="H202" s="68"/>
      <c r="I202" s="67"/>
      <c r="J202" s="69"/>
      <c r="K202" s="70"/>
      <c r="L202" s="73"/>
      <c r="M202" s="72">
        <f>M203+M204</f>
        <v>0</v>
      </c>
      <c r="N202" s="49">
        <f t="shared" si="4"/>
        <v>0</v>
      </c>
    </row>
    <row r="203" spans="1:14" ht="21.75" customHeight="1">
      <c r="A203" s="400">
        <f>IF('6-3표준조사 5'!R304="모두베기",1,)</f>
        <v>0</v>
      </c>
      <c r="B203" s="1955"/>
      <c r="C203" s="65" t="s">
        <v>765</v>
      </c>
      <c r="D203" s="75">
        <f>(H199+H200+H201)</f>
        <v>0</v>
      </c>
      <c r="E203" s="67" t="s">
        <v>541</v>
      </c>
      <c r="F203" s="68">
        <v>5</v>
      </c>
      <c r="G203" s="67" t="s">
        <v>512</v>
      </c>
      <c r="H203" s="68">
        <f>ROUND(D203*F203,2)</f>
        <v>0</v>
      </c>
      <c r="I203" s="67" t="s">
        <v>513</v>
      </c>
      <c r="J203" s="69">
        <f>'7-1 단가조사'!L11</f>
        <v>1720</v>
      </c>
      <c r="K203" s="70" t="s">
        <v>543</v>
      </c>
      <c r="L203" s="73"/>
      <c r="M203" s="72">
        <f>ROUNDDOWN(H203*J203,)</f>
        <v>0</v>
      </c>
      <c r="N203" s="49">
        <f t="shared" si="4"/>
        <v>0</v>
      </c>
    </row>
    <row r="204" spans="1:14" ht="21.75" customHeight="1">
      <c r="A204" s="400">
        <f>IF('6-3표준조사 5'!R304="모두베기",1,)</f>
        <v>0</v>
      </c>
      <c r="B204" s="1955"/>
      <c r="C204" s="65" t="s">
        <v>766</v>
      </c>
      <c r="D204" s="66">
        <f>M203</f>
        <v>0</v>
      </c>
      <c r="E204" s="67" t="s">
        <v>545</v>
      </c>
      <c r="F204" s="68">
        <v>0.1</v>
      </c>
      <c r="G204" s="67" t="s">
        <v>546</v>
      </c>
      <c r="H204" s="68"/>
      <c r="I204" s="67"/>
      <c r="J204" s="69"/>
      <c r="K204" s="70"/>
      <c r="L204" s="73"/>
      <c r="M204" s="72">
        <f>ROUNDDOWN(D204*F204,)</f>
        <v>0</v>
      </c>
      <c r="N204" s="49">
        <f t="shared" si="4"/>
        <v>0</v>
      </c>
    </row>
    <row r="205" spans="1:14" ht="21.75" customHeight="1">
      <c r="A205" s="400">
        <f>IF('6-3표준조사 5'!R304="모두베기",1,)</f>
        <v>0</v>
      </c>
      <c r="B205" s="1955"/>
      <c r="C205" s="76" t="s">
        <v>767</v>
      </c>
      <c r="D205" s="77">
        <f>D203</f>
        <v>0</v>
      </c>
      <c r="E205" s="78" t="s">
        <v>547</v>
      </c>
      <c r="F205" s="79">
        <v>8.3999999999999995E-3</v>
      </c>
      <c r="G205" s="78" t="s">
        <v>548</v>
      </c>
      <c r="H205" s="80"/>
      <c r="I205" s="78"/>
      <c r="J205" s="81">
        <f>'7-1 단가조사'!L14</f>
        <v>610000</v>
      </c>
      <c r="K205" s="82" t="s">
        <v>544</v>
      </c>
      <c r="L205" s="83"/>
      <c r="M205" s="84">
        <f>ROUNDDOWN(D205*F205*J205,)</f>
        <v>0</v>
      </c>
      <c r="N205" s="49">
        <f t="shared" si="4"/>
        <v>0</v>
      </c>
    </row>
    <row r="206" spans="1:14" ht="21.75" customHeight="1">
      <c r="A206" s="400">
        <f>IF('6-3표준조사 5'!R304="맹아제거",1,)</f>
        <v>0</v>
      </c>
      <c r="B206" s="1955"/>
      <c r="C206" s="57" t="s">
        <v>550</v>
      </c>
      <c r="D206" s="60"/>
      <c r="E206" s="59"/>
      <c r="F206" s="60"/>
      <c r="G206" s="59"/>
      <c r="H206" s="60"/>
      <c r="I206" s="59"/>
      <c r="J206" s="61"/>
      <c r="K206" s="62"/>
      <c r="L206" s="102"/>
      <c r="M206" s="64">
        <f>M207</f>
        <v>0</v>
      </c>
      <c r="N206" s="49">
        <f t="shared" si="4"/>
        <v>0</v>
      </c>
    </row>
    <row r="207" spans="1:14" ht="21.75" customHeight="1">
      <c r="A207" s="400">
        <f>IF('6-3표준조사 5'!R304="맹아제거",1,)</f>
        <v>0</v>
      </c>
      <c r="B207" s="1955"/>
      <c r="C207" s="65" t="s">
        <v>760</v>
      </c>
      <c r="D207" s="103"/>
      <c r="E207" s="67"/>
      <c r="F207" s="68"/>
      <c r="G207" s="67"/>
      <c r="H207" s="68"/>
      <c r="I207" s="67"/>
      <c r="J207" s="69"/>
      <c r="K207" s="70"/>
      <c r="L207" s="71">
        <f>M225/100</f>
        <v>0</v>
      </c>
      <c r="M207" s="72">
        <f>ROUNDDOWN((H208*J208)+(H208*J208*L207),)</f>
        <v>0</v>
      </c>
      <c r="N207" s="49">
        <f t="shared" si="4"/>
        <v>0</v>
      </c>
    </row>
    <row r="208" spans="1:14" ht="21.75" customHeight="1">
      <c r="A208" s="400">
        <f>IF('6-3표준조사 5'!R304="맹아제거",1,)</f>
        <v>0</v>
      </c>
      <c r="B208" s="1955"/>
      <c r="C208" s="65" t="s">
        <v>768</v>
      </c>
      <c r="D208" s="103">
        <v>0</v>
      </c>
      <c r="E208" s="67" t="s">
        <v>510</v>
      </c>
      <c r="F208" s="68">
        <v>0.2</v>
      </c>
      <c r="G208" s="67" t="s">
        <v>511</v>
      </c>
      <c r="H208" s="68">
        <f>ROUND(D208/100*F208,2)</f>
        <v>0</v>
      </c>
      <c r="I208" s="67" t="s">
        <v>509</v>
      </c>
      <c r="J208" s="69">
        <f>'7-1 단가조사'!L7</f>
        <v>172068</v>
      </c>
      <c r="K208" s="70" t="s">
        <v>539</v>
      </c>
      <c r="L208" s="71">
        <f>M225/100</f>
        <v>0</v>
      </c>
      <c r="M208" s="72"/>
      <c r="N208" s="49">
        <f t="shared" si="4"/>
        <v>0</v>
      </c>
    </row>
    <row r="209" spans="1:14" ht="21.75" customHeight="1">
      <c r="A209" s="400">
        <f>IF(H182&gt;0,1,)</f>
        <v>0</v>
      </c>
      <c r="B209" s="1954" t="s">
        <v>514</v>
      </c>
      <c r="C209" s="57" t="s">
        <v>551</v>
      </c>
      <c r="D209" s="60"/>
      <c r="E209" s="59"/>
      <c r="F209" s="60"/>
      <c r="G209" s="59"/>
      <c r="H209" s="60"/>
      <c r="I209" s="59"/>
      <c r="J209" s="61"/>
      <c r="K209" s="62"/>
      <c r="L209" s="63"/>
      <c r="M209" s="64">
        <f>SUM(M210,M212,M213)</f>
        <v>0</v>
      </c>
      <c r="N209" s="49">
        <f t="shared" si="4"/>
        <v>0</v>
      </c>
    </row>
    <row r="210" spans="1:14" ht="21.75" customHeight="1">
      <c r="A210" s="400">
        <f>IF(H182&gt;0,1,)</f>
        <v>0</v>
      </c>
      <c r="B210" s="1956"/>
      <c r="C210" s="65" t="s">
        <v>769</v>
      </c>
      <c r="D210" s="68"/>
      <c r="E210" s="67"/>
      <c r="F210" s="68"/>
      <c r="G210" s="67"/>
      <c r="H210" s="68"/>
      <c r="I210" s="67"/>
      <c r="J210" s="69"/>
      <c r="K210" s="70"/>
      <c r="L210" s="73"/>
      <c r="M210" s="72">
        <f>M211</f>
        <v>0</v>
      </c>
      <c r="N210" s="49">
        <f t="shared" si="4"/>
        <v>0</v>
      </c>
    </row>
    <row r="211" spans="1:14" ht="21.75" customHeight="1">
      <c r="A211" s="400">
        <f>IF(H182&gt;0,1,)</f>
        <v>0</v>
      </c>
      <c r="B211" s="1956"/>
      <c r="C211" s="65" t="s">
        <v>770</v>
      </c>
      <c r="D211" s="68"/>
      <c r="E211" s="67"/>
      <c r="F211" s="68"/>
      <c r="G211" s="67"/>
      <c r="H211" s="68"/>
      <c r="I211" s="67"/>
      <c r="J211" s="69"/>
      <c r="K211" s="70"/>
      <c r="L211" s="73"/>
      <c r="M211" s="72">
        <f>M186+M189+M197+M207</f>
        <v>0</v>
      </c>
      <c r="N211" s="49">
        <f t="shared" si="4"/>
        <v>0</v>
      </c>
    </row>
    <row r="212" spans="1:14" ht="21.75" customHeight="1">
      <c r="A212" s="400">
        <f>IF(H182&gt;0,1,)</f>
        <v>0</v>
      </c>
      <c r="B212" s="1956"/>
      <c r="C212" s="65" t="s">
        <v>771</v>
      </c>
      <c r="D212" s="68"/>
      <c r="E212" s="67"/>
      <c r="F212" s="68"/>
      <c r="G212" s="67"/>
      <c r="H212" s="68"/>
      <c r="I212" s="67"/>
      <c r="J212" s="69"/>
      <c r="K212" s="70"/>
      <c r="L212" s="73"/>
      <c r="M212" s="72">
        <f>M192+M202</f>
        <v>0</v>
      </c>
      <c r="N212" s="49">
        <f t="shared" si="4"/>
        <v>0</v>
      </c>
    </row>
    <row r="213" spans="1:14" ht="21.75" customHeight="1" thickBot="1">
      <c r="A213" s="400">
        <f>IF(H182&gt;0,1,)</f>
        <v>0</v>
      </c>
      <c r="B213" s="1957"/>
      <c r="C213" s="76" t="s">
        <v>772</v>
      </c>
      <c r="D213" s="85"/>
      <c r="E213" s="86"/>
      <c r="F213" s="85"/>
      <c r="G213" s="86"/>
      <c r="H213" s="85"/>
      <c r="I213" s="86"/>
      <c r="J213" s="87"/>
      <c r="K213" s="88"/>
      <c r="L213" s="89"/>
      <c r="M213" s="90">
        <f>M195+M205</f>
        <v>0</v>
      </c>
      <c r="N213" s="49">
        <f t="shared" si="4"/>
        <v>0</v>
      </c>
    </row>
    <row r="214" spans="1:14" ht="21.75" customHeight="1">
      <c r="A214" s="400">
        <f>IF(H182&gt;0,1,)</f>
        <v>0</v>
      </c>
      <c r="B214" s="1958" t="s">
        <v>515</v>
      </c>
      <c r="C214" s="1958"/>
      <c r="D214" s="1958"/>
      <c r="E214" s="1958"/>
      <c r="F214" s="1958"/>
      <c r="G214" s="1958"/>
      <c r="H214" s="1958"/>
      <c r="I214" s="1958"/>
      <c r="J214" s="1958"/>
      <c r="K214" s="1958"/>
      <c r="L214" s="1958"/>
      <c r="M214" s="1958"/>
      <c r="N214" s="49">
        <f t="shared" si="4"/>
        <v>0</v>
      </c>
    </row>
    <row r="215" spans="1:14" ht="21.75" customHeight="1">
      <c r="A215" s="400">
        <f>IF(H182&gt;0,1,)</f>
        <v>0</v>
      </c>
      <c r="B215" s="1959" t="s">
        <v>516</v>
      </c>
      <c r="C215" s="1959"/>
      <c r="D215" s="1959"/>
      <c r="E215" s="1959"/>
      <c r="F215" s="1959"/>
      <c r="G215" s="1959"/>
      <c r="H215" s="1959"/>
      <c r="I215" s="1959"/>
      <c r="J215" s="1959"/>
      <c r="K215" s="1959"/>
      <c r="L215" s="1959"/>
      <c r="M215" s="1959"/>
      <c r="N215" s="49">
        <f t="shared" si="4"/>
        <v>0</v>
      </c>
    </row>
    <row r="216" spans="1:14" ht="21.75" customHeight="1">
      <c r="A216" s="400">
        <f>IF(H182&gt;0,1,)</f>
        <v>0</v>
      </c>
      <c r="B216" s="91" t="s">
        <v>517</v>
      </c>
      <c r="C216" s="92" t="s">
        <v>1025</v>
      </c>
      <c r="D216" s="439">
        <f>'6-3표준조사 5'!Q310</f>
        <v>0</v>
      </c>
      <c r="E216" s="91" t="s">
        <v>510</v>
      </c>
      <c r="F216" s="633"/>
      <c r="G216" s="91"/>
      <c r="H216" s="94"/>
      <c r="I216" s="95"/>
      <c r="J216" s="95"/>
      <c r="K216" s="95"/>
      <c r="L216" s="96"/>
      <c r="M216" s="95"/>
      <c r="N216" s="49">
        <f t="shared" si="4"/>
        <v>0</v>
      </c>
    </row>
    <row r="217" spans="1:14" ht="21.75" customHeight="1">
      <c r="B217" s="91" t="s">
        <v>518</v>
      </c>
      <c r="C217" s="92" t="s">
        <v>759</v>
      </c>
      <c r="D217" s="1960">
        <f>'6-3표준조사 5'!S310</f>
        <v>0</v>
      </c>
      <c r="E217" s="1960"/>
      <c r="F217" s="633"/>
      <c r="G217" s="91"/>
      <c r="H217" s="94"/>
      <c r="I217" s="95"/>
      <c r="J217" s="95"/>
      <c r="K217" s="95"/>
      <c r="L217" s="96"/>
      <c r="M217" s="95"/>
      <c r="N217" s="49">
        <f t="shared" si="4"/>
        <v>0</v>
      </c>
    </row>
    <row r="218" spans="1:14" ht="21.75" customHeight="1">
      <c r="B218" s="91" t="s">
        <v>517</v>
      </c>
      <c r="C218" s="92" t="s">
        <v>962</v>
      </c>
      <c r="D218" s="1968" t="str">
        <f>'6-3표준조사 5'!R306</f>
        <v>3년차 이상</v>
      </c>
      <c r="E218" s="1968"/>
      <c r="F218" s="97"/>
      <c r="G218" s="97"/>
      <c r="H218" s="94"/>
      <c r="I218" s="95"/>
      <c r="J218" s="95"/>
      <c r="K218" s="95"/>
      <c r="L218" s="96"/>
      <c r="M218" s="95"/>
      <c r="N218" s="49">
        <f t="shared" si="4"/>
        <v>0</v>
      </c>
    </row>
    <row r="219" spans="1:14" ht="21.75" customHeight="1">
      <c r="A219" s="400">
        <f>IF(H182&gt;0,1,)</f>
        <v>0</v>
      </c>
      <c r="B219" s="1959" t="s">
        <v>773</v>
      </c>
      <c r="C219" s="1959"/>
      <c r="D219" s="1959"/>
      <c r="E219" s="1959"/>
      <c r="F219" s="1959"/>
      <c r="G219" s="1959"/>
      <c r="H219" s="1959"/>
      <c r="I219" s="1959"/>
      <c r="J219" s="1959"/>
      <c r="K219" s="1959"/>
      <c r="L219" s="1959"/>
      <c r="M219" s="1959"/>
      <c r="N219" s="49">
        <f t="shared" si="4"/>
        <v>0</v>
      </c>
    </row>
    <row r="220" spans="1:14" ht="21.75" customHeight="1">
      <c r="A220" s="400">
        <f>IF(H182&gt;0,1,)</f>
        <v>0</v>
      </c>
      <c r="B220" s="1969" t="s">
        <v>501</v>
      </c>
      <c r="C220" s="1969"/>
      <c r="D220" s="1970" t="s">
        <v>805</v>
      </c>
      <c r="E220" s="1970"/>
      <c r="F220" s="1970"/>
      <c r="G220" s="1970"/>
      <c r="H220" s="1970"/>
      <c r="I220" s="1971" t="s">
        <v>806</v>
      </c>
      <c r="J220" s="1971"/>
      <c r="K220" s="1971"/>
      <c r="L220" s="1971"/>
      <c r="M220" s="1971"/>
      <c r="N220" s="49">
        <f t="shared" si="4"/>
        <v>0</v>
      </c>
    </row>
    <row r="221" spans="1:14" ht="21.75" customHeight="1">
      <c r="A221" s="400">
        <f>IF(H182&gt;0,1,)</f>
        <v>0</v>
      </c>
      <c r="B221" s="1969"/>
      <c r="C221" s="1969"/>
      <c r="D221" s="1970"/>
      <c r="E221" s="1970"/>
      <c r="F221" s="1970"/>
      <c r="G221" s="1970"/>
      <c r="H221" s="1970"/>
      <c r="I221" s="98" t="s">
        <v>807</v>
      </c>
      <c r="J221" s="632" t="s">
        <v>494</v>
      </c>
      <c r="K221" s="632" t="s">
        <v>495</v>
      </c>
      <c r="L221" s="99" t="s">
        <v>496</v>
      </c>
      <c r="M221" s="632" t="s">
        <v>794</v>
      </c>
      <c r="N221" s="49">
        <f t="shared" si="4"/>
        <v>0</v>
      </c>
    </row>
    <row r="222" spans="1:14" ht="21.75" customHeight="1">
      <c r="A222" s="400">
        <f>IF(H182&gt;0,1,)</f>
        <v>0</v>
      </c>
      <c r="B222" s="1950" t="s">
        <v>531</v>
      </c>
      <c r="C222" s="1950"/>
      <c r="D222" s="1951" t="str">
        <f>'6-3표준조사 5'!P306</f>
        <v>완 (15˚ 이하)</v>
      </c>
      <c r="E222" s="1951"/>
      <c r="F222" s="1951"/>
      <c r="G222" s="1951"/>
      <c r="H222" s="1951"/>
      <c r="I222" s="634"/>
      <c r="J222" s="634" t="str">
        <f>IF(A185=0,"",IF(D222="완 (15˚ 이하)",0,IF(D222="중 (15˚ ~ 30˚)",5,IF(D222="급 (30˚ 초과)",10))))</f>
        <v/>
      </c>
      <c r="K222" s="634" t="str">
        <f>IF(A188=0,"",IF(D222="완 (15˚ 이하)",0,IF(D222="중 (15˚ ~ 30˚)",5,IF(D222="급 (30˚ 초과)",10))))</f>
        <v/>
      </c>
      <c r="L222" s="634" t="str">
        <f>IF(A196=0,"",IF(D222="완 (15˚ 이하)",0,IF(D222="중 (15˚ ~ 30˚)",5,IF(D222="급 (30˚ 초과)",10))))</f>
        <v/>
      </c>
      <c r="M222" s="634" t="str">
        <f>IF(A206=0,"",IF(D222="완 (15˚ 이하)",0,IF(D222="중 (15˚ ~ 30˚)",5,IF(D222="급 (30˚ 초과)",10))))</f>
        <v/>
      </c>
      <c r="N222" s="49">
        <f t="shared" si="4"/>
        <v>0</v>
      </c>
    </row>
    <row r="223" spans="1:14" ht="21.75" customHeight="1">
      <c r="A223" s="400">
        <f>IF(H182&gt;0,1,)</f>
        <v>0</v>
      </c>
      <c r="B223" s="1972" t="s">
        <v>520</v>
      </c>
      <c r="C223" s="1972"/>
      <c r="D223" s="1951" t="str">
        <f>'6-3표준조사 5'!R306</f>
        <v>3년차 이상</v>
      </c>
      <c r="E223" s="1951"/>
      <c r="F223" s="1951"/>
      <c r="G223" s="1951"/>
      <c r="H223" s="1951"/>
      <c r="I223" s="634"/>
      <c r="J223" s="634"/>
      <c r="K223" s="634" t="str">
        <f>IF(A188=0,"",IF(D223="당해 년도",0,IF(D223="2년차",5,IF(D223="3년차 이상",10))))</f>
        <v/>
      </c>
      <c r="L223" s="634"/>
      <c r="M223" s="634"/>
      <c r="N223" s="49">
        <f t="shared" si="4"/>
        <v>0</v>
      </c>
    </row>
    <row r="224" spans="1:14" ht="21.75" customHeight="1">
      <c r="A224" s="400">
        <f>IF(H182&gt;0,1,)</f>
        <v>0</v>
      </c>
      <c r="B224" s="1950" t="s">
        <v>519</v>
      </c>
      <c r="C224" s="1950"/>
      <c r="D224" s="1951" t="str">
        <f>'6-3표준조사 5'!Q306</f>
        <v>개소당5ha이상</v>
      </c>
      <c r="E224" s="1951"/>
      <c r="F224" s="1951"/>
      <c r="G224" s="1951"/>
      <c r="H224" s="1951"/>
      <c r="I224" s="1409"/>
      <c r="J224" s="1409" t="str">
        <f>IF(A185=0,"",IF(D224="개소당3ha이상",0,IF(D224="개소당1~3ha미만 ",5,IF(D224="개소당1ha미만",10))))</f>
        <v/>
      </c>
      <c r="K224" s="1409" t="str">
        <f>IF(A188=0,"",IF(D224="개소당3ha이상",0,IF(D224="개소당1~3ha미만 ",5,IF(D224="개소당1ha미만",10))))</f>
        <v/>
      </c>
      <c r="L224" s="1409" t="str">
        <f>IF(A196=0,"",IF(D224="개소당3ha이상",0,IF(D224="개소당1~3ha미만 ",5,IF(D224="개소당1ha미만",10))))</f>
        <v/>
      </c>
      <c r="M224" s="1409" t="str">
        <f>IF(A206=0,"",IF(D224="개소당3ha이상",0,IF(D224="개소당1~3ha미만 ",5,IF(D224="개소당1ha미만",10))))</f>
        <v/>
      </c>
      <c r="N224" s="49">
        <f t="shared" si="4"/>
        <v>0</v>
      </c>
    </row>
    <row r="225" spans="1:14" ht="21.75" customHeight="1">
      <c r="A225" s="400">
        <f>IF(H182&gt;0,1,)</f>
        <v>0</v>
      </c>
      <c r="B225" s="1950" t="s">
        <v>514</v>
      </c>
      <c r="C225" s="1950"/>
      <c r="D225" s="1951"/>
      <c r="E225" s="1951"/>
      <c r="F225" s="1951"/>
      <c r="G225" s="1951"/>
      <c r="H225" s="1951"/>
      <c r="I225" s="634">
        <f>SUM(I222:I224)</f>
        <v>0</v>
      </c>
      <c r="J225" s="634">
        <f>SUM(J222:J224)</f>
        <v>0</v>
      </c>
      <c r="K225" s="634">
        <f>SUM(K222:K224)</f>
        <v>0</v>
      </c>
      <c r="L225" s="634">
        <f>SUM(L222:L224)</f>
        <v>0</v>
      </c>
      <c r="M225" s="634">
        <f>SUM(M222:M224)</f>
        <v>0</v>
      </c>
      <c r="N225" s="49">
        <f t="shared" si="4"/>
        <v>0</v>
      </c>
    </row>
    <row r="226" spans="1:14" ht="35.1" customHeight="1" thickBot="1">
      <c r="A226" s="400">
        <f>IF(H227&gt;0,1,)</f>
        <v>0</v>
      </c>
      <c r="B226" s="1943" t="s">
        <v>758</v>
      </c>
      <c r="C226" s="1943"/>
      <c r="D226" s="1943"/>
      <c r="E226" s="1943"/>
      <c r="F226" s="1943"/>
      <c r="G226" s="1943"/>
      <c r="H226" s="1943"/>
      <c r="I226" s="1943"/>
      <c r="J226" s="1943"/>
      <c r="K226" s="1943"/>
      <c r="L226" s="1943"/>
      <c r="M226" s="1943"/>
      <c r="N226" s="49">
        <f>IF(H$227&gt;0,6,)</f>
        <v>0</v>
      </c>
    </row>
    <row r="227" spans="1:14" ht="24.95" customHeight="1">
      <c r="A227" s="400">
        <f>IF(H227&gt;0,1,)</f>
        <v>0</v>
      </c>
      <c r="B227" s="1944" t="s">
        <v>774</v>
      </c>
      <c r="C227" s="1945"/>
      <c r="D227" s="1946" t="str">
        <f>CONCATENATE('6-3표준조사 5'!K379,"임반")</f>
        <v>임반</v>
      </c>
      <c r="E227" s="1946"/>
      <c r="F227" s="1946" t="str">
        <f>CONCATENATE('6-3표준조사 5'!L379,"소반")</f>
        <v>소반</v>
      </c>
      <c r="G227" s="1946"/>
      <c r="H227" s="1947">
        <f>'6-3표준조사 5'!Q379</f>
        <v>0</v>
      </c>
      <c r="I227" s="1947"/>
      <c r="J227" s="50"/>
      <c r="K227" s="51" t="s">
        <v>500</v>
      </c>
      <c r="L227" s="1948">
        <f>+'6-3표준조사 5'!R379</f>
        <v>0</v>
      </c>
      <c r="M227" s="1949"/>
      <c r="N227" s="49">
        <f t="shared" ref="N227:N270" si="5">IF(H$227&gt;0,6,)</f>
        <v>0</v>
      </c>
    </row>
    <row r="228" spans="1:14" ht="21.75" customHeight="1">
      <c r="A228" s="400">
        <f>IF(H227&gt;0,1,)</f>
        <v>0</v>
      </c>
      <c r="B228" s="1961" t="s">
        <v>501</v>
      </c>
      <c r="C228" s="1962"/>
      <c r="D228" s="1963" t="s">
        <v>502</v>
      </c>
      <c r="E228" s="1962"/>
      <c r="F228" s="1964" t="s">
        <v>503</v>
      </c>
      <c r="G228" s="1965"/>
      <c r="H228" s="1964" t="s">
        <v>504</v>
      </c>
      <c r="I228" s="1965"/>
      <c r="J228" s="1963" t="s">
        <v>505</v>
      </c>
      <c r="K228" s="1962"/>
      <c r="L228" s="1966" t="s">
        <v>775</v>
      </c>
      <c r="M228" s="1952"/>
      <c r="N228" s="49">
        <f t="shared" si="5"/>
        <v>0</v>
      </c>
    </row>
    <row r="229" spans="1:14" ht="21.75" customHeight="1">
      <c r="A229" s="400">
        <f>IF(H227&gt;0,1,)</f>
        <v>0</v>
      </c>
      <c r="B229" s="52"/>
      <c r="C229" s="53" t="s">
        <v>506</v>
      </c>
      <c r="D229" s="54"/>
      <c r="E229" s="55" t="s">
        <v>507</v>
      </c>
      <c r="F229" s="54"/>
      <c r="G229" s="55" t="s">
        <v>507</v>
      </c>
      <c r="H229" s="54"/>
      <c r="I229" s="55" t="s">
        <v>507</v>
      </c>
      <c r="J229" s="56"/>
      <c r="K229" s="55" t="s">
        <v>508</v>
      </c>
      <c r="L229" s="1967"/>
      <c r="M229" s="1953"/>
      <c r="N229" s="49">
        <f t="shared" si="5"/>
        <v>0</v>
      </c>
    </row>
    <row r="230" spans="1:14" ht="21.75" customHeight="1">
      <c r="A230" s="400">
        <f>IF('6-3표준조사 5'!R379="둘레베기",1,)</f>
        <v>0</v>
      </c>
      <c r="B230" s="1954" t="s">
        <v>506</v>
      </c>
      <c r="C230" s="57" t="s">
        <v>538</v>
      </c>
      <c r="D230" s="60"/>
      <c r="E230" s="59"/>
      <c r="F230" s="60"/>
      <c r="G230" s="59"/>
      <c r="H230" s="60"/>
      <c r="I230" s="59"/>
      <c r="J230" s="61"/>
      <c r="K230" s="62"/>
      <c r="L230" s="102"/>
      <c r="M230" s="64">
        <f>M231</f>
        <v>0</v>
      </c>
      <c r="N230" s="49">
        <f t="shared" si="5"/>
        <v>0</v>
      </c>
    </row>
    <row r="231" spans="1:14" ht="21.75" customHeight="1">
      <c r="A231" s="400">
        <f>IF('6-3표준조사 5'!R379="둘레베기",1,)</f>
        <v>0</v>
      </c>
      <c r="B231" s="1955"/>
      <c r="C231" s="65" t="s">
        <v>760</v>
      </c>
      <c r="D231" s="103"/>
      <c r="E231" s="67"/>
      <c r="F231" s="68"/>
      <c r="G231" s="67"/>
      <c r="H231" s="68"/>
      <c r="I231" s="67"/>
      <c r="J231" s="69"/>
      <c r="K231" s="70"/>
      <c r="L231" s="71">
        <f>J270/100</f>
        <v>0</v>
      </c>
      <c r="M231" s="72">
        <f>ROUNDDOWN((H232*J232)+(H232*J232*L231),)</f>
        <v>0</v>
      </c>
      <c r="N231" s="49">
        <f t="shared" si="5"/>
        <v>0</v>
      </c>
    </row>
    <row r="232" spans="1:14" ht="21.75" customHeight="1">
      <c r="A232" s="400">
        <f>IF('6-3표준조사 5'!R379="둘레베기",1,)</f>
        <v>0</v>
      </c>
      <c r="B232" s="1955"/>
      <c r="C232" s="65" t="s">
        <v>761</v>
      </c>
      <c r="D232" s="103">
        <f>IF(A232&gt;0,D261,)</f>
        <v>0</v>
      </c>
      <c r="E232" s="67" t="s">
        <v>510</v>
      </c>
      <c r="F232" s="68">
        <v>0.18</v>
      </c>
      <c r="G232" s="67" t="s">
        <v>511</v>
      </c>
      <c r="H232" s="68">
        <f>ROUND(D232/100*F232,2)</f>
        <v>0</v>
      </c>
      <c r="I232" s="67" t="s">
        <v>509</v>
      </c>
      <c r="J232" s="69">
        <f>'7-1 단가조사'!L7</f>
        <v>172068</v>
      </c>
      <c r="K232" s="70" t="s">
        <v>539</v>
      </c>
      <c r="L232" s="71"/>
      <c r="M232" s="72"/>
      <c r="N232" s="49">
        <f t="shared" si="5"/>
        <v>0</v>
      </c>
    </row>
    <row r="233" spans="1:14" ht="21.75" customHeight="1">
      <c r="A233" s="400">
        <f>IF('6-3표준조사 5'!R379="줄베기",1,)</f>
        <v>0</v>
      </c>
      <c r="B233" s="1955"/>
      <c r="C233" s="57" t="s">
        <v>540</v>
      </c>
      <c r="D233" s="60"/>
      <c r="E233" s="59"/>
      <c r="F233" s="60"/>
      <c r="G233" s="59"/>
      <c r="H233" s="60"/>
      <c r="I233" s="59"/>
      <c r="J233" s="61"/>
      <c r="K233" s="62"/>
      <c r="L233" s="104"/>
      <c r="M233" s="64">
        <f>SUM(M234+M237+M240)</f>
        <v>0</v>
      </c>
      <c r="N233" s="49">
        <f t="shared" si="5"/>
        <v>0</v>
      </c>
    </row>
    <row r="234" spans="1:14" ht="21.75" customHeight="1">
      <c r="A234" s="400">
        <f>IF('6-3표준조사 5'!R379="줄베기",1,)</f>
        <v>0</v>
      </c>
      <c r="B234" s="1955"/>
      <c r="C234" s="65" t="s">
        <v>760</v>
      </c>
      <c r="D234" s="66"/>
      <c r="E234" s="67"/>
      <c r="F234" s="68"/>
      <c r="G234" s="67"/>
      <c r="H234" s="68"/>
      <c r="I234" s="67"/>
      <c r="J234" s="69"/>
      <c r="K234" s="70"/>
      <c r="L234" s="71">
        <f>K270/100</f>
        <v>0</v>
      </c>
      <c r="M234" s="72">
        <f>ROUNDDOWN((M235+M236)+((M235+M236)*L234),0)</f>
        <v>0</v>
      </c>
      <c r="N234" s="49">
        <f t="shared" si="5"/>
        <v>0</v>
      </c>
    </row>
    <row r="235" spans="1:14" ht="21.75" customHeight="1">
      <c r="A235" s="400">
        <f>IF('6-3표준조사 5'!R379="줄베기",1,)</f>
        <v>0</v>
      </c>
      <c r="B235" s="1955"/>
      <c r="C235" s="65" t="s">
        <v>762</v>
      </c>
      <c r="D235" s="66">
        <f>IF(A235&gt;0,D261,)</f>
        <v>0</v>
      </c>
      <c r="E235" s="67" t="s">
        <v>510</v>
      </c>
      <c r="F235" s="68">
        <v>7.0000000000000007E-2</v>
      </c>
      <c r="G235" s="67" t="s">
        <v>511</v>
      </c>
      <c r="H235" s="68">
        <f>ROUND(D235/100*F235,2)</f>
        <v>0</v>
      </c>
      <c r="I235" s="67" t="s">
        <v>509</v>
      </c>
      <c r="J235" s="69">
        <f>'7-1 단가조사'!L7</f>
        <v>172068</v>
      </c>
      <c r="K235" s="70" t="s">
        <v>539</v>
      </c>
      <c r="L235" s="71"/>
      <c r="M235" s="72">
        <f>ROUNDDOWN(ROUND((H235+(H235*(L234))),2)*J235,0)</f>
        <v>0</v>
      </c>
      <c r="N235" s="49">
        <f t="shared" si="5"/>
        <v>0</v>
      </c>
    </row>
    <row r="236" spans="1:14" ht="21.75" customHeight="1">
      <c r="A236" s="400">
        <f>IF('6-3표준조사 5'!R379="줄베기",1,)</f>
        <v>0</v>
      </c>
      <c r="B236" s="1955"/>
      <c r="C236" s="65" t="s">
        <v>763</v>
      </c>
      <c r="D236" s="75">
        <f>IF(A236&gt;0,1,)</f>
        <v>0</v>
      </c>
      <c r="E236" s="67" t="s">
        <v>406</v>
      </c>
      <c r="F236" s="68">
        <f>IF(D261&lt;=1500,$Q$8,IF(D261&gt;2999,$Q$10,$Q$9))</f>
        <v>1.5</v>
      </c>
      <c r="G236" s="67" t="s">
        <v>541</v>
      </c>
      <c r="H236" s="68">
        <f>ROUND(D236*F236,2)</f>
        <v>0</v>
      </c>
      <c r="I236" s="67" t="s">
        <v>509</v>
      </c>
      <c r="J236" s="69">
        <f>'7-1 단가조사'!L6</f>
        <v>226112</v>
      </c>
      <c r="K236" s="70" t="s">
        <v>542</v>
      </c>
      <c r="L236" s="71"/>
      <c r="M236" s="72">
        <f>ROUNDDOWN(H236*J236,)</f>
        <v>0</v>
      </c>
      <c r="N236" s="49">
        <f t="shared" si="5"/>
        <v>0</v>
      </c>
    </row>
    <row r="237" spans="1:14" ht="21.75" customHeight="1">
      <c r="A237" s="400">
        <f>IF('6-3표준조사 5'!R379="줄베기",1,)</f>
        <v>0</v>
      </c>
      <c r="B237" s="1955"/>
      <c r="C237" s="65" t="s">
        <v>764</v>
      </c>
      <c r="D237" s="66"/>
      <c r="E237" s="67"/>
      <c r="F237" s="68"/>
      <c r="G237" s="67"/>
      <c r="H237" s="68"/>
      <c r="I237" s="67"/>
      <c r="J237" s="69"/>
      <c r="K237" s="70"/>
      <c r="L237" s="73"/>
      <c r="M237" s="72">
        <f>M238+M239</f>
        <v>0</v>
      </c>
      <c r="N237" s="49">
        <f t="shared" si="5"/>
        <v>0</v>
      </c>
    </row>
    <row r="238" spans="1:14" ht="21.75" customHeight="1">
      <c r="A238" s="400">
        <f>IF('6-3표준조사 5'!R379="줄베기",1,)</f>
        <v>0</v>
      </c>
      <c r="B238" s="1955"/>
      <c r="C238" s="65" t="s">
        <v>765</v>
      </c>
      <c r="D238" s="75">
        <f>H236</f>
        <v>0</v>
      </c>
      <c r="E238" s="67" t="s">
        <v>541</v>
      </c>
      <c r="F238" s="68">
        <v>5</v>
      </c>
      <c r="G238" s="67" t="s">
        <v>512</v>
      </c>
      <c r="H238" s="68">
        <f>ROUND(D238*F238,2)</f>
        <v>0</v>
      </c>
      <c r="I238" s="67" t="s">
        <v>513</v>
      </c>
      <c r="J238" s="69">
        <f>'7-1 단가조사'!L11</f>
        <v>1720</v>
      </c>
      <c r="K238" s="70" t="s">
        <v>543</v>
      </c>
      <c r="L238" s="73"/>
      <c r="M238" s="72">
        <f>ROUNDDOWN(H238*J238,)</f>
        <v>0</v>
      </c>
      <c r="N238" s="49">
        <f t="shared" si="5"/>
        <v>0</v>
      </c>
    </row>
    <row r="239" spans="1:14" ht="21.75" customHeight="1">
      <c r="A239" s="400">
        <f>IF('6-3표준조사 5'!R379="줄베기",1,)</f>
        <v>0</v>
      </c>
      <c r="B239" s="1955"/>
      <c r="C239" s="65" t="s">
        <v>766</v>
      </c>
      <c r="D239" s="66">
        <f>M238</f>
        <v>0</v>
      </c>
      <c r="E239" s="67" t="s">
        <v>545</v>
      </c>
      <c r="F239" s="68">
        <v>0.1</v>
      </c>
      <c r="G239" s="67" t="s">
        <v>546</v>
      </c>
      <c r="H239" s="68"/>
      <c r="I239" s="67"/>
      <c r="J239" s="69"/>
      <c r="K239" s="70"/>
      <c r="L239" s="73"/>
      <c r="M239" s="72">
        <f>ROUNDDOWN(D239*F239,)</f>
        <v>0</v>
      </c>
      <c r="N239" s="49">
        <f t="shared" si="5"/>
        <v>0</v>
      </c>
    </row>
    <row r="240" spans="1:14" ht="21.75" customHeight="1">
      <c r="A240" s="400">
        <f>IF('6-3표준조사 5'!R379="줄베기",1,)</f>
        <v>0</v>
      </c>
      <c r="B240" s="1955"/>
      <c r="C240" s="105" t="s">
        <v>767</v>
      </c>
      <c r="D240" s="106">
        <f>D238</f>
        <v>0</v>
      </c>
      <c r="E240" s="107" t="s">
        <v>547</v>
      </c>
      <c r="F240" s="108">
        <v>8.3999999999999995E-3</v>
      </c>
      <c r="G240" s="107" t="s">
        <v>548</v>
      </c>
      <c r="H240" s="109"/>
      <c r="I240" s="107"/>
      <c r="J240" s="110">
        <f>'7-1 단가조사'!L14</f>
        <v>610000</v>
      </c>
      <c r="K240" s="111" t="s">
        <v>544</v>
      </c>
      <c r="L240" s="112"/>
      <c r="M240" s="113">
        <f>ROUNDDOWN(D240*F240*J240,)</f>
        <v>0</v>
      </c>
      <c r="N240" s="49">
        <f t="shared" si="5"/>
        <v>0</v>
      </c>
    </row>
    <row r="241" spans="1:14" ht="21.75" customHeight="1">
      <c r="A241" s="400">
        <f>IF('6-3표준조사 5'!R379="모두베기",1,)</f>
        <v>0</v>
      </c>
      <c r="B241" s="1955"/>
      <c r="C241" s="57" t="s">
        <v>549</v>
      </c>
      <c r="D241" s="58"/>
      <c r="E241" s="59"/>
      <c r="F241" s="60"/>
      <c r="G241" s="59"/>
      <c r="H241" s="60"/>
      <c r="I241" s="59"/>
      <c r="J241" s="61"/>
      <c r="K241" s="62"/>
      <c r="L241" s="63"/>
      <c r="M241" s="64">
        <f>M242+M247+M250</f>
        <v>0</v>
      </c>
      <c r="N241" s="49">
        <f t="shared" si="5"/>
        <v>0</v>
      </c>
    </row>
    <row r="242" spans="1:14" ht="21.75" customHeight="1">
      <c r="A242" s="400">
        <f>IF('6-3표준조사 5'!R379="모두베기",1,)</f>
        <v>0</v>
      </c>
      <c r="B242" s="1955"/>
      <c r="C242" s="65" t="s">
        <v>760</v>
      </c>
      <c r="D242" s="66"/>
      <c r="E242" s="67"/>
      <c r="F242" s="68"/>
      <c r="G242" s="67"/>
      <c r="H242" s="68"/>
      <c r="I242" s="67"/>
      <c r="J242" s="69"/>
      <c r="K242" s="70"/>
      <c r="L242" s="71">
        <f>L270/100</f>
        <v>0</v>
      </c>
      <c r="M242" s="72">
        <f>M243+M244+M245+M246</f>
        <v>0</v>
      </c>
      <c r="N242" s="49">
        <f t="shared" si="5"/>
        <v>0</v>
      </c>
    </row>
    <row r="243" spans="1:14" ht="21.75" customHeight="1">
      <c r="A243" s="400">
        <f>IF('6-3표준조사 5'!R379="모두베기",1,)</f>
        <v>0</v>
      </c>
      <c r="B243" s="1955"/>
      <c r="C243" s="65" t="s">
        <v>762</v>
      </c>
      <c r="D243" s="66">
        <f>IF(A243&gt;0,D261,)</f>
        <v>0</v>
      </c>
      <c r="E243" s="67" t="s">
        <v>510</v>
      </c>
      <c r="F243" s="68">
        <v>7.0000000000000007E-2</v>
      </c>
      <c r="G243" s="67" t="s">
        <v>511</v>
      </c>
      <c r="H243" s="68">
        <f>ROUND(D243/100*F243,2)</f>
        <v>0</v>
      </c>
      <c r="I243" s="67" t="s">
        <v>509</v>
      </c>
      <c r="J243" s="69">
        <f>'7-1 단가조사'!L7</f>
        <v>172068</v>
      </c>
      <c r="K243" s="70" t="s">
        <v>539</v>
      </c>
      <c r="L243" s="73"/>
      <c r="M243" s="72">
        <f>ROUNDDOWN((H243*J243)+(H243*J243*L242),)</f>
        <v>0</v>
      </c>
      <c r="N243" s="49">
        <f t="shared" si="5"/>
        <v>0</v>
      </c>
    </row>
    <row r="244" spans="1:14" ht="21.75" customHeight="1">
      <c r="A244" s="400">
        <f>IF('6-3표준조사 5'!R379="모두베기",1,)</f>
        <v>0</v>
      </c>
      <c r="B244" s="1955"/>
      <c r="C244" s="74" t="s">
        <v>965</v>
      </c>
      <c r="D244" s="75">
        <f>IF(A244&gt;0,IF(D263="당해 년도",1,),)</f>
        <v>0</v>
      </c>
      <c r="E244" s="67" t="s">
        <v>406</v>
      </c>
      <c r="F244" s="68">
        <v>3.5</v>
      </c>
      <c r="G244" s="67" t="s">
        <v>541</v>
      </c>
      <c r="H244" s="68">
        <f>ROUND(D244*F244,2)</f>
        <v>0</v>
      </c>
      <c r="I244" s="67" t="s">
        <v>509</v>
      </c>
      <c r="J244" s="69">
        <f>'7-1 단가조사'!L6</f>
        <v>226112</v>
      </c>
      <c r="K244" s="70" t="s">
        <v>542</v>
      </c>
      <c r="L244" s="73"/>
      <c r="M244" s="72">
        <f>ROUNDDOWN(ROUND((H244+(H244*(L242))),2)*J244,0)</f>
        <v>0</v>
      </c>
      <c r="N244" s="49">
        <f t="shared" si="5"/>
        <v>0</v>
      </c>
    </row>
    <row r="245" spans="1:14" ht="21.75" customHeight="1">
      <c r="A245" s="400">
        <f>IF('6-3표준조사 5'!R379="모두베기",1,)</f>
        <v>0</v>
      </c>
      <c r="B245" s="1955"/>
      <c r="C245" s="74" t="s">
        <v>966</v>
      </c>
      <c r="D245" s="75">
        <f>IF(A245&gt;0,IF(D263="2년차",1,),)</f>
        <v>0</v>
      </c>
      <c r="E245" s="67" t="s">
        <v>406</v>
      </c>
      <c r="F245" s="68">
        <v>4</v>
      </c>
      <c r="G245" s="67" t="s">
        <v>541</v>
      </c>
      <c r="H245" s="68">
        <f>ROUND(D245*F245,2)</f>
        <v>0</v>
      </c>
      <c r="I245" s="67" t="s">
        <v>509</v>
      </c>
      <c r="J245" s="69">
        <f>'7-1 단가조사'!L6</f>
        <v>226112</v>
      </c>
      <c r="K245" s="70" t="s">
        <v>542</v>
      </c>
      <c r="L245" s="73"/>
      <c r="M245" s="72">
        <f>ROUNDDOWN(ROUND((H245+(H245*(L242))),2)*J245,0)</f>
        <v>0</v>
      </c>
      <c r="N245" s="49">
        <f t="shared" si="5"/>
        <v>0</v>
      </c>
    </row>
    <row r="246" spans="1:14" ht="21.75" customHeight="1">
      <c r="A246" s="400">
        <f>IF('6-3표준조사 5'!R379="모두베기",1,)</f>
        <v>0</v>
      </c>
      <c r="B246" s="1955"/>
      <c r="C246" s="74" t="s">
        <v>967</v>
      </c>
      <c r="D246" s="75">
        <f>IF(A246&gt;0,IF(D263="3년차 이상",1,),)</f>
        <v>0</v>
      </c>
      <c r="E246" s="67" t="s">
        <v>406</v>
      </c>
      <c r="F246" s="68">
        <v>5</v>
      </c>
      <c r="G246" s="67" t="s">
        <v>541</v>
      </c>
      <c r="H246" s="68">
        <f>ROUND(D246*F246,2)</f>
        <v>0</v>
      </c>
      <c r="I246" s="67" t="s">
        <v>509</v>
      </c>
      <c r="J246" s="69">
        <f>'7-1 단가조사'!L6</f>
        <v>226112</v>
      </c>
      <c r="K246" s="70" t="s">
        <v>542</v>
      </c>
      <c r="L246" s="73"/>
      <c r="M246" s="72">
        <f>ROUNDDOWN(ROUND((H246+(H246*(L242))),2)*J246,0)</f>
        <v>0</v>
      </c>
      <c r="N246" s="49">
        <f t="shared" si="5"/>
        <v>0</v>
      </c>
    </row>
    <row r="247" spans="1:14" ht="21.75" customHeight="1">
      <c r="A247" s="400">
        <f>IF('6-3표준조사 5'!R379="모두베기",1,)</f>
        <v>0</v>
      </c>
      <c r="B247" s="1955"/>
      <c r="C247" s="65" t="s">
        <v>764</v>
      </c>
      <c r="D247" s="66"/>
      <c r="E247" s="67"/>
      <c r="F247" s="68"/>
      <c r="G247" s="67"/>
      <c r="H247" s="68"/>
      <c r="I247" s="67"/>
      <c r="J247" s="69"/>
      <c r="K247" s="70"/>
      <c r="L247" s="73"/>
      <c r="M247" s="72">
        <f>M248+M249</f>
        <v>0</v>
      </c>
      <c r="N247" s="49">
        <f t="shared" si="5"/>
        <v>0</v>
      </c>
    </row>
    <row r="248" spans="1:14" ht="21.75" customHeight="1">
      <c r="A248" s="400">
        <f>IF('6-3표준조사 5'!R379="모두베기",1,)</f>
        <v>0</v>
      </c>
      <c r="B248" s="1955"/>
      <c r="C248" s="65" t="s">
        <v>765</v>
      </c>
      <c r="D248" s="75">
        <f>(H244+H245+H246)</f>
        <v>0</v>
      </c>
      <c r="E248" s="67" t="s">
        <v>541</v>
      </c>
      <c r="F248" s="68">
        <v>5</v>
      </c>
      <c r="G248" s="67" t="s">
        <v>512</v>
      </c>
      <c r="H248" s="68">
        <f>ROUND(D248*F248,2)</f>
        <v>0</v>
      </c>
      <c r="I248" s="67" t="s">
        <v>513</v>
      </c>
      <c r="J248" s="69">
        <f>'7-1 단가조사'!L11</f>
        <v>1720</v>
      </c>
      <c r="K248" s="70" t="s">
        <v>543</v>
      </c>
      <c r="L248" s="73"/>
      <c r="M248" s="72">
        <f>ROUNDDOWN(H248*J248,)</f>
        <v>0</v>
      </c>
      <c r="N248" s="49">
        <f t="shared" si="5"/>
        <v>0</v>
      </c>
    </row>
    <row r="249" spans="1:14" ht="21.75" customHeight="1">
      <c r="A249" s="400">
        <f>IF('6-3표준조사 5'!R379="모두베기",1,)</f>
        <v>0</v>
      </c>
      <c r="B249" s="1955"/>
      <c r="C249" s="65" t="s">
        <v>766</v>
      </c>
      <c r="D249" s="66">
        <f>M248</f>
        <v>0</v>
      </c>
      <c r="E249" s="67" t="s">
        <v>545</v>
      </c>
      <c r="F249" s="68">
        <v>0.1</v>
      </c>
      <c r="G249" s="67" t="s">
        <v>546</v>
      </c>
      <c r="H249" s="68"/>
      <c r="I249" s="67"/>
      <c r="J249" s="69"/>
      <c r="K249" s="70"/>
      <c r="L249" s="73"/>
      <c r="M249" s="72">
        <f>ROUNDDOWN(D249*F249,)</f>
        <v>0</v>
      </c>
      <c r="N249" s="49">
        <f t="shared" si="5"/>
        <v>0</v>
      </c>
    </row>
    <row r="250" spans="1:14" ht="21.75" customHeight="1">
      <c r="A250" s="400">
        <f>IF('6-3표준조사 5'!R379="모두베기",1,)</f>
        <v>0</v>
      </c>
      <c r="B250" s="1955"/>
      <c r="C250" s="76" t="s">
        <v>767</v>
      </c>
      <c r="D250" s="77">
        <f>D248</f>
        <v>0</v>
      </c>
      <c r="E250" s="78" t="s">
        <v>547</v>
      </c>
      <c r="F250" s="79">
        <v>8.3999999999999995E-3</v>
      </c>
      <c r="G250" s="78" t="s">
        <v>548</v>
      </c>
      <c r="H250" s="80"/>
      <c r="I250" s="78"/>
      <c r="J250" s="81">
        <f>'7-1 단가조사'!L14</f>
        <v>610000</v>
      </c>
      <c r="K250" s="82" t="s">
        <v>544</v>
      </c>
      <c r="L250" s="83"/>
      <c r="M250" s="84">
        <f>ROUNDDOWN(D250*F250*J250,)</f>
        <v>0</v>
      </c>
      <c r="N250" s="49">
        <f t="shared" si="5"/>
        <v>0</v>
      </c>
    </row>
    <row r="251" spans="1:14" ht="21.75" customHeight="1">
      <c r="A251" s="400">
        <f>IF('6-3표준조사 5'!R379="맹아제거",1,)</f>
        <v>0</v>
      </c>
      <c r="B251" s="1955"/>
      <c r="C251" s="57" t="s">
        <v>550</v>
      </c>
      <c r="D251" s="60"/>
      <c r="E251" s="59"/>
      <c r="F251" s="60"/>
      <c r="G251" s="59"/>
      <c r="H251" s="60"/>
      <c r="I251" s="59"/>
      <c r="J251" s="61"/>
      <c r="K251" s="62"/>
      <c r="L251" s="102"/>
      <c r="M251" s="64">
        <f>M252</f>
        <v>0</v>
      </c>
      <c r="N251" s="49">
        <f t="shared" si="5"/>
        <v>0</v>
      </c>
    </row>
    <row r="252" spans="1:14" ht="21.75" customHeight="1">
      <c r="A252" s="400">
        <f>IF('6-3표준조사 5'!R379="맹아제거",1,)</f>
        <v>0</v>
      </c>
      <c r="B252" s="1955"/>
      <c r="C252" s="65" t="s">
        <v>760</v>
      </c>
      <c r="D252" s="103"/>
      <c r="E252" s="67"/>
      <c r="F252" s="68"/>
      <c r="G252" s="67"/>
      <c r="H252" s="68"/>
      <c r="I252" s="67"/>
      <c r="J252" s="69"/>
      <c r="K252" s="70"/>
      <c r="L252" s="71">
        <f>M270/100</f>
        <v>0</v>
      </c>
      <c r="M252" s="72">
        <f>ROUNDDOWN((H253*J253)+(H253*J253*L252),)</f>
        <v>0</v>
      </c>
      <c r="N252" s="49">
        <f t="shared" si="5"/>
        <v>0</v>
      </c>
    </row>
    <row r="253" spans="1:14" ht="21.75" customHeight="1">
      <c r="A253" s="400">
        <f>IF('6-3표준조사 5'!R379="맹아제거",1,)</f>
        <v>0</v>
      </c>
      <c r="B253" s="1955"/>
      <c r="C253" s="65" t="s">
        <v>768</v>
      </c>
      <c r="D253" s="103">
        <v>0</v>
      </c>
      <c r="E253" s="67" t="s">
        <v>510</v>
      </c>
      <c r="F253" s="68">
        <v>0.2</v>
      </c>
      <c r="G253" s="67" t="s">
        <v>511</v>
      </c>
      <c r="H253" s="68">
        <f>ROUND(D253/100*F253,2)</f>
        <v>0</v>
      </c>
      <c r="I253" s="67" t="s">
        <v>509</v>
      </c>
      <c r="J253" s="69">
        <f>'7-1 단가조사'!L7</f>
        <v>172068</v>
      </c>
      <c r="K253" s="70" t="s">
        <v>539</v>
      </c>
      <c r="L253" s="71">
        <f>M270/100</f>
        <v>0</v>
      </c>
      <c r="M253" s="72"/>
      <c r="N253" s="49">
        <f t="shared" si="5"/>
        <v>0</v>
      </c>
    </row>
    <row r="254" spans="1:14" ht="21.75" customHeight="1">
      <c r="A254" s="400">
        <f>IF(H227&gt;0,1,)</f>
        <v>0</v>
      </c>
      <c r="B254" s="1954" t="s">
        <v>514</v>
      </c>
      <c r="C254" s="57" t="s">
        <v>551</v>
      </c>
      <c r="D254" s="60"/>
      <c r="E254" s="59"/>
      <c r="F254" s="60"/>
      <c r="G254" s="59"/>
      <c r="H254" s="60"/>
      <c r="I254" s="59"/>
      <c r="J254" s="61"/>
      <c r="K254" s="62"/>
      <c r="L254" s="63"/>
      <c r="M254" s="64">
        <f>SUM(M255,M257,M258)</f>
        <v>0</v>
      </c>
      <c r="N254" s="49">
        <f t="shared" si="5"/>
        <v>0</v>
      </c>
    </row>
    <row r="255" spans="1:14" ht="21.75" customHeight="1">
      <c r="A255" s="400">
        <f>IF(H227&gt;0,1,)</f>
        <v>0</v>
      </c>
      <c r="B255" s="1956"/>
      <c r="C255" s="65" t="s">
        <v>769</v>
      </c>
      <c r="D255" s="68"/>
      <c r="E255" s="67"/>
      <c r="F255" s="68"/>
      <c r="G255" s="67"/>
      <c r="H255" s="68"/>
      <c r="I255" s="67"/>
      <c r="J255" s="69"/>
      <c r="K255" s="70"/>
      <c r="L255" s="73"/>
      <c r="M255" s="72">
        <f>M256</f>
        <v>0</v>
      </c>
      <c r="N255" s="49">
        <f t="shared" si="5"/>
        <v>0</v>
      </c>
    </row>
    <row r="256" spans="1:14" ht="21.75" customHeight="1">
      <c r="A256" s="400">
        <f>IF(H227&gt;0,1,)</f>
        <v>0</v>
      </c>
      <c r="B256" s="1956"/>
      <c r="C256" s="65" t="s">
        <v>770</v>
      </c>
      <c r="D256" s="68"/>
      <c r="E256" s="67"/>
      <c r="F256" s="68"/>
      <c r="G256" s="67"/>
      <c r="H256" s="68"/>
      <c r="I256" s="67"/>
      <c r="J256" s="69"/>
      <c r="K256" s="70"/>
      <c r="L256" s="73"/>
      <c r="M256" s="72">
        <f>M231+M234+M242+M252</f>
        <v>0</v>
      </c>
      <c r="N256" s="49">
        <f t="shared" si="5"/>
        <v>0</v>
      </c>
    </row>
    <row r="257" spans="1:14" ht="21.75" customHeight="1">
      <c r="A257" s="400">
        <f>IF(H227&gt;0,1,)</f>
        <v>0</v>
      </c>
      <c r="B257" s="1956"/>
      <c r="C257" s="65" t="s">
        <v>771</v>
      </c>
      <c r="D257" s="68"/>
      <c r="E257" s="67"/>
      <c r="F257" s="68"/>
      <c r="G257" s="67"/>
      <c r="H257" s="68"/>
      <c r="I257" s="67"/>
      <c r="J257" s="69"/>
      <c r="K257" s="70"/>
      <c r="L257" s="73"/>
      <c r="M257" s="72">
        <f>M237+M247</f>
        <v>0</v>
      </c>
      <c r="N257" s="49">
        <f t="shared" si="5"/>
        <v>0</v>
      </c>
    </row>
    <row r="258" spans="1:14" ht="21.75" customHeight="1" thickBot="1">
      <c r="A258" s="400">
        <f>IF(H227&gt;0,1,)</f>
        <v>0</v>
      </c>
      <c r="B258" s="1957"/>
      <c r="C258" s="76" t="s">
        <v>772</v>
      </c>
      <c r="D258" s="85"/>
      <c r="E258" s="86"/>
      <c r="F258" s="85"/>
      <c r="G258" s="86"/>
      <c r="H258" s="85"/>
      <c r="I258" s="86"/>
      <c r="J258" s="87"/>
      <c r="K258" s="88"/>
      <c r="L258" s="89"/>
      <c r="M258" s="90">
        <f>M240+M250</f>
        <v>0</v>
      </c>
      <c r="N258" s="49">
        <f t="shared" si="5"/>
        <v>0</v>
      </c>
    </row>
    <row r="259" spans="1:14" ht="21.75" customHeight="1">
      <c r="A259" s="400">
        <f>IF(H227&gt;0,1,)</f>
        <v>0</v>
      </c>
      <c r="B259" s="1958" t="s">
        <v>515</v>
      </c>
      <c r="C259" s="1958"/>
      <c r="D259" s="1958"/>
      <c r="E259" s="1958"/>
      <c r="F259" s="1958"/>
      <c r="G259" s="1958"/>
      <c r="H259" s="1958"/>
      <c r="I259" s="1958"/>
      <c r="J259" s="1958"/>
      <c r="K259" s="1958"/>
      <c r="L259" s="1958"/>
      <c r="M259" s="1958"/>
      <c r="N259" s="49">
        <f t="shared" si="5"/>
        <v>0</v>
      </c>
    </row>
    <row r="260" spans="1:14" ht="21.75" customHeight="1">
      <c r="A260" s="400">
        <f>IF(H227&gt;0,1,)</f>
        <v>0</v>
      </c>
      <c r="B260" s="1959" t="s">
        <v>516</v>
      </c>
      <c r="C260" s="1959"/>
      <c r="D260" s="1959"/>
      <c r="E260" s="1959"/>
      <c r="F260" s="1959"/>
      <c r="G260" s="1959"/>
      <c r="H260" s="1959"/>
      <c r="I260" s="1959"/>
      <c r="J260" s="1959"/>
      <c r="K260" s="1959"/>
      <c r="L260" s="1959"/>
      <c r="M260" s="1959"/>
      <c r="N260" s="49">
        <f t="shared" si="5"/>
        <v>0</v>
      </c>
    </row>
    <row r="261" spans="1:14" ht="21.75" customHeight="1">
      <c r="A261" s="400">
        <f>IF(H227&gt;0,1,)</f>
        <v>0</v>
      </c>
      <c r="B261" s="91" t="s">
        <v>517</v>
      </c>
      <c r="C261" s="92" t="s">
        <v>1025</v>
      </c>
      <c r="D261" s="93">
        <f>'6-3표준조사 5'!Q385</f>
        <v>0</v>
      </c>
      <c r="E261" s="91" t="s">
        <v>510</v>
      </c>
      <c r="F261" s="633"/>
      <c r="G261" s="91"/>
      <c r="H261" s="94"/>
      <c r="I261" s="95"/>
      <c r="J261" s="95"/>
      <c r="K261" s="95"/>
      <c r="L261" s="96"/>
      <c r="M261" s="95"/>
      <c r="N261" s="49">
        <f t="shared" si="5"/>
        <v>0</v>
      </c>
    </row>
    <row r="262" spans="1:14" ht="21.75" customHeight="1">
      <c r="B262" s="91" t="s">
        <v>518</v>
      </c>
      <c r="C262" s="92" t="s">
        <v>759</v>
      </c>
      <c r="D262" s="1960">
        <f>'6-3표준조사 5'!S385</f>
        <v>0</v>
      </c>
      <c r="E262" s="1960"/>
      <c r="F262" s="633"/>
      <c r="G262" s="91"/>
      <c r="H262" s="94"/>
      <c r="I262" s="95"/>
      <c r="J262" s="95"/>
      <c r="K262" s="95"/>
      <c r="L262" s="96"/>
      <c r="M262" s="95"/>
      <c r="N262" s="49">
        <f t="shared" si="5"/>
        <v>0</v>
      </c>
    </row>
    <row r="263" spans="1:14" ht="21.75" customHeight="1">
      <c r="B263" s="91" t="s">
        <v>517</v>
      </c>
      <c r="C263" s="92" t="s">
        <v>962</v>
      </c>
      <c r="D263" s="1968" t="str">
        <f>'6-3표준조사 5'!R381</f>
        <v>3년차 이상</v>
      </c>
      <c r="E263" s="1968"/>
      <c r="F263" s="97"/>
      <c r="G263" s="97"/>
      <c r="H263" s="94"/>
      <c r="I263" s="95"/>
      <c r="J263" s="95"/>
      <c r="K263" s="95"/>
      <c r="L263" s="96"/>
      <c r="M263" s="95"/>
      <c r="N263" s="49">
        <f t="shared" si="5"/>
        <v>0</v>
      </c>
    </row>
    <row r="264" spans="1:14" ht="21.75" customHeight="1">
      <c r="A264" s="400">
        <f>IF(H227&gt;0,1,)</f>
        <v>0</v>
      </c>
      <c r="B264" s="1959" t="s">
        <v>773</v>
      </c>
      <c r="C264" s="1959"/>
      <c r="D264" s="1959"/>
      <c r="E264" s="1959"/>
      <c r="F264" s="1959"/>
      <c r="G264" s="1959"/>
      <c r="H264" s="1959"/>
      <c r="I264" s="1959"/>
      <c r="J264" s="1959"/>
      <c r="K264" s="1959"/>
      <c r="L264" s="1959"/>
      <c r="M264" s="1959"/>
      <c r="N264" s="49">
        <f t="shared" si="5"/>
        <v>0</v>
      </c>
    </row>
    <row r="265" spans="1:14" ht="21.75" customHeight="1">
      <c r="A265" s="400">
        <f>IF(H227&gt;0,1,)</f>
        <v>0</v>
      </c>
      <c r="B265" s="1969" t="s">
        <v>501</v>
      </c>
      <c r="C265" s="1969"/>
      <c r="D265" s="1970" t="s">
        <v>805</v>
      </c>
      <c r="E265" s="1970"/>
      <c r="F265" s="1970"/>
      <c r="G265" s="1970"/>
      <c r="H265" s="1970"/>
      <c r="I265" s="1971" t="s">
        <v>806</v>
      </c>
      <c r="J265" s="1971"/>
      <c r="K265" s="1971"/>
      <c r="L265" s="1971"/>
      <c r="M265" s="1971"/>
      <c r="N265" s="49">
        <f t="shared" si="5"/>
        <v>0</v>
      </c>
    </row>
    <row r="266" spans="1:14" ht="21.75" customHeight="1">
      <c r="A266" s="400">
        <f>IF(H227&gt;0,1,)</f>
        <v>0</v>
      </c>
      <c r="B266" s="1969"/>
      <c r="C266" s="1969"/>
      <c r="D266" s="1970"/>
      <c r="E266" s="1970"/>
      <c r="F266" s="1970"/>
      <c r="G266" s="1970"/>
      <c r="H266" s="1970"/>
      <c r="I266" s="98" t="s">
        <v>807</v>
      </c>
      <c r="J266" s="632" t="s">
        <v>494</v>
      </c>
      <c r="K266" s="632" t="s">
        <v>495</v>
      </c>
      <c r="L266" s="99" t="s">
        <v>496</v>
      </c>
      <c r="M266" s="632" t="s">
        <v>794</v>
      </c>
      <c r="N266" s="49">
        <f t="shared" si="5"/>
        <v>0</v>
      </c>
    </row>
    <row r="267" spans="1:14" ht="21.75" customHeight="1">
      <c r="A267" s="400">
        <f>IF(H227&gt;0,1,)</f>
        <v>0</v>
      </c>
      <c r="B267" s="1950" t="s">
        <v>531</v>
      </c>
      <c r="C267" s="1950"/>
      <c r="D267" s="1951" t="str">
        <f>'6-3표준조사 5'!P381</f>
        <v>완 (15˚ 이하)</v>
      </c>
      <c r="E267" s="1951"/>
      <c r="F267" s="1951"/>
      <c r="G267" s="1951"/>
      <c r="H267" s="1951"/>
      <c r="I267" s="634"/>
      <c r="J267" s="634" t="str">
        <f>IF(A230=0,"",IF(D267="완 (15˚ 이하)",0,IF(D267="중 (15˚ ~ 30˚)",5,IF(D267="급 (30˚ 초과)",10))))</f>
        <v/>
      </c>
      <c r="K267" s="634" t="str">
        <f>IF(A233=0,"",IF(D267="완 (15˚ 이하)",0,IF(D267="중 (15˚ ~ 30˚)",5,IF(D267="급 (30˚ 초과)",10))))</f>
        <v/>
      </c>
      <c r="L267" s="634" t="str">
        <f>IF(A241=0,"",IF(D267="완 (15˚ 이하)",0,IF(D267="중 (15˚ ~ 30˚)",5,IF(D267="급 (30˚ 초과)",10))))</f>
        <v/>
      </c>
      <c r="M267" s="634" t="str">
        <f>IF(A251=0,"",IF(D267="완 (15˚ 이하)",0,IF(D267="중 (15˚ ~ 30˚)",5,IF(D267="급 (30˚ 초과)",10))))</f>
        <v/>
      </c>
      <c r="N267" s="49">
        <f t="shared" si="5"/>
        <v>0</v>
      </c>
    </row>
    <row r="268" spans="1:14" ht="21.75" customHeight="1">
      <c r="A268" s="400">
        <f>IF(H227&gt;0,1,)</f>
        <v>0</v>
      </c>
      <c r="B268" s="1972" t="s">
        <v>520</v>
      </c>
      <c r="C268" s="1972"/>
      <c r="D268" s="1951" t="str">
        <f>'6-3표준조사 5'!R381</f>
        <v>3년차 이상</v>
      </c>
      <c r="E268" s="1951"/>
      <c r="F268" s="1951"/>
      <c r="G268" s="1951"/>
      <c r="H268" s="1951"/>
      <c r="I268" s="634"/>
      <c r="J268" s="634"/>
      <c r="K268" s="634" t="str">
        <f>IF(A233=0,"",IF(D268="당해 년도",0,IF(D268="2년차",5,IF(D268="3년차 이상",10))))</f>
        <v/>
      </c>
      <c r="L268" s="634"/>
      <c r="M268" s="634"/>
      <c r="N268" s="49">
        <f t="shared" si="5"/>
        <v>0</v>
      </c>
    </row>
    <row r="269" spans="1:14" ht="21.75" customHeight="1">
      <c r="A269" s="400">
        <f>IF(H227&gt;0,1,)</f>
        <v>0</v>
      </c>
      <c r="B269" s="1950" t="s">
        <v>519</v>
      </c>
      <c r="C269" s="1950"/>
      <c r="D269" s="1951" t="str">
        <f>'6-3표준조사 5'!Q381</f>
        <v>개소당5ha이상</v>
      </c>
      <c r="E269" s="1951"/>
      <c r="F269" s="1951"/>
      <c r="G269" s="1951"/>
      <c r="H269" s="1951"/>
      <c r="I269" s="1409"/>
      <c r="J269" s="1409" t="str">
        <f>IF(A230=0,"",IF(D269="개소당3ha이상",0,IF(D269="개소당1~3ha미만 ",5,IF(D269="개소당1ha미만",10))))</f>
        <v/>
      </c>
      <c r="K269" s="1409" t="str">
        <f>IF(A233=0,"",IF(D269="개소당3ha이상",0,IF(D269="개소당1~3ha미만 ",5,IF(D269="개소당1ha미만",10))))</f>
        <v/>
      </c>
      <c r="L269" s="1409" t="str">
        <f>IF(A241=0,"",IF(D269="개소당3ha이상",0,IF(D269="개소당1~3ha미만 ",5,IF(D269="개소당1ha미만",10))))</f>
        <v/>
      </c>
      <c r="M269" s="1409" t="str">
        <f>IF(A251=0,"",IF(D269="개소당3ha이상",0,IF(D269="개소당1~3ha미만 ",5,IF(D269="개소당1ha미만",10))))</f>
        <v/>
      </c>
      <c r="N269" s="49">
        <f t="shared" si="5"/>
        <v>0</v>
      </c>
    </row>
    <row r="270" spans="1:14" ht="21.75" customHeight="1">
      <c r="A270" s="400">
        <f>IF(H227&gt;0,1,)</f>
        <v>0</v>
      </c>
      <c r="B270" s="1950" t="s">
        <v>514</v>
      </c>
      <c r="C270" s="1950"/>
      <c r="D270" s="1951"/>
      <c r="E270" s="1951"/>
      <c r="F270" s="1951"/>
      <c r="G270" s="1951"/>
      <c r="H270" s="1951"/>
      <c r="I270" s="634">
        <f>SUM(I267:I269)</f>
        <v>0</v>
      </c>
      <c r="J270" s="634">
        <f>SUM(J267:J269)</f>
        <v>0</v>
      </c>
      <c r="K270" s="634">
        <f>SUM(K267:K269)</f>
        <v>0</v>
      </c>
      <c r="L270" s="634">
        <f>SUM(L267:L269)</f>
        <v>0</v>
      </c>
      <c r="M270" s="634">
        <f>SUM(M267:M269)</f>
        <v>0</v>
      </c>
      <c r="N270" s="49">
        <f t="shared" si="5"/>
        <v>0</v>
      </c>
    </row>
    <row r="271" spans="1:14" ht="35.1" customHeight="1" thickBot="1">
      <c r="A271" s="400">
        <f>IF(H272&gt;0,1,)</f>
        <v>0</v>
      </c>
      <c r="B271" s="1943" t="s">
        <v>758</v>
      </c>
      <c r="C271" s="1943"/>
      <c r="D271" s="1943"/>
      <c r="E271" s="1943"/>
      <c r="F271" s="1943"/>
      <c r="G271" s="1943"/>
      <c r="H271" s="1943"/>
      <c r="I271" s="1943"/>
      <c r="J271" s="1943"/>
      <c r="K271" s="1943"/>
      <c r="L271" s="1943"/>
      <c r="M271" s="1943"/>
      <c r="N271" s="49">
        <f>IF(H$272&gt;0,7,)</f>
        <v>0</v>
      </c>
    </row>
    <row r="272" spans="1:14" ht="24.95" customHeight="1">
      <c r="A272" s="400">
        <f>IF(H272&gt;0,1,)</f>
        <v>0</v>
      </c>
      <c r="B272" s="1944" t="s">
        <v>774</v>
      </c>
      <c r="C272" s="1945"/>
      <c r="D272" s="1946" t="str">
        <f>CONCATENATE('6-3표준조사 5'!K454,"임반")</f>
        <v>임반</v>
      </c>
      <c r="E272" s="1946"/>
      <c r="F272" s="1946" t="str">
        <f>CONCATENATE('6-3표준조사 5'!L454,"소반")</f>
        <v>소반</v>
      </c>
      <c r="G272" s="1946"/>
      <c r="H272" s="1947">
        <f>'6-3표준조사 5'!Q454</f>
        <v>0</v>
      </c>
      <c r="I272" s="1947"/>
      <c r="J272" s="50"/>
      <c r="K272" s="51" t="s">
        <v>500</v>
      </c>
      <c r="L272" s="1948">
        <f>+'6-3표준조사 5'!R454</f>
        <v>0</v>
      </c>
      <c r="M272" s="1949"/>
      <c r="N272" s="49">
        <f t="shared" ref="N272:N315" si="6">IF(H$272&gt;0,7,)</f>
        <v>0</v>
      </c>
    </row>
    <row r="273" spans="1:14" ht="21.75" customHeight="1">
      <c r="A273" s="400">
        <f>IF(H272&gt;0,1,)</f>
        <v>0</v>
      </c>
      <c r="B273" s="1961" t="s">
        <v>501</v>
      </c>
      <c r="C273" s="1962"/>
      <c r="D273" s="1963" t="s">
        <v>502</v>
      </c>
      <c r="E273" s="1962"/>
      <c r="F273" s="1964" t="s">
        <v>503</v>
      </c>
      <c r="G273" s="1965"/>
      <c r="H273" s="1964" t="s">
        <v>504</v>
      </c>
      <c r="I273" s="1965"/>
      <c r="J273" s="1963" t="s">
        <v>505</v>
      </c>
      <c r="K273" s="1962"/>
      <c r="L273" s="1966" t="s">
        <v>775</v>
      </c>
      <c r="M273" s="1952"/>
      <c r="N273" s="49">
        <f t="shared" si="6"/>
        <v>0</v>
      </c>
    </row>
    <row r="274" spans="1:14" ht="21.75" customHeight="1">
      <c r="A274" s="400">
        <f>IF(H272&gt;0,1,)</f>
        <v>0</v>
      </c>
      <c r="B274" s="52"/>
      <c r="C274" s="53" t="s">
        <v>506</v>
      </c>
      <c r="D274" s="54"/>
      <c r="E274" s="55" t="s">
        <v>507</v>
      </c>
      <c r="F274" s="54"/>
      <c r="G274" s="55" t="s">
        <v>507</v>
      </c>
      <c r="H274" s="54"/>
      <c r="I274" s="55" t="s">
        <v>507</v>
      </c>
      <c r="J274" s="56"/>
      <c r="K274" s="55" t="s">
        <v>508</v>
      </c>
      <c r="L274" s="1967"/>
      <c r="M274" s="1953"/>
      <c r="N274" s="49">
        <f t="shared" si="6"/>
        <v>0</v>
      </c>
    </row>
    <row r="275" spans="1:14" ht="21.75" customHeight="1">
      <c r="A275" s="400">
        <f>IF('6-3표준조사 5'!R454="둘레베기",1,)</f>
        <v>0</v>
      </c>
      <c r="B275" s="1954" t="s">
        <v>506</v>
      </c>
      <c r="C275" s="57" t="s">
        <v>538</v>
      </c>
      <c r="D275" s="60"/>
      <c r="E275" s="59"/>
      <c r="F275" s="60"/>
      <c r="G275" s="59"/>
      <c r="H275" s="60"/>
      <c r="I275" s="59"/>
      <c r="J275" s="61"/>
      <c r="K275" s="62"/>
      <c r="L275" s="102"/>
      <c r="M275" s="64">
        <f>M276</f>
        <v>0</v>
      </c>
      <c r="N275" s="49">
        <f t="shared" si="6"/>
        <v>0</v>
      </c>
    </row>
    <row r="276" spans="1:14" ht="21.75" customHeight="1">
      <c r="A276" s="400">
        <f>IF('6-3표준조사 5'!R454="둘레베기",1,)</f>
        <v>0</v>
      </c>
      <c r="B276" s="1955"/>
      <c r="C276" s="65" t="s">
        <v>760</v>
      </c>
      <c r="D276" s="103"/>
      <c r="E276" s="67"/>
      <c r="F276" s="68"/>
      <c r="G276" s="67"/>
      <c r="H276" s="68"/>
      <c r="I276" s="67"/>
      <c r="J276" s="69"/>
      <c r="K276" s="70"/>
      <c r="L276" s="71">
        <f>J315/100</f>
        <v>0</v>
      </c>
      <c r="M276" s="72">
        <f>ROUNDDOWN((H277*J277)+(H277*J277*L276),)</f>
        <v>0</v>
      </c>
      <c r="N276" s="49">
        <f t="shared" si="6"/>
        <v>0</v>
      </c>
    </row>
    <row r="277" spans="1:14" ht="21.75" customHeight="1">
      <c r="A277" s="400">
        <f>IF('6-3표준조사 5'!R454="둘레베기",1,)</f>
        <v>0</v>
      </c>
      <c r="B277" s="1955"/>
      <c r="C277" s="65" t="s">
        <v>761</v>
      </c>
      <c r="D277" s="103">
        <f>IF(A277&gt;0,D306,)</f>
        <v>0</v>
      </c>
      <c r="E277" s="67" t="s">
        <v>510</v>
      </c>
      <c r="F277" s="68">
        <v>0.18</v>
      </c>
      <c r="G277" s="67" t="s">
        <v>511</v>
      </c>
      <c r="H277" s="68">
        <f>ROUND(D277/100*F277,2)</f>
        <v>0</v>
      </c>
      <c r="I277" s="67" t="s">
        <v>509</v>
      </c>
      <c r="J277" s="69">
        <f>'7-1 단가조사'!L7</f>
        <v>172068</v>
      </c>
      <c r="K277" s="70" t="s">
        <v>539</v>
      </c>
      <c r="L277" s="71"/>
      <c r="M277" s="72"/>
      <c r="N277" s="49">
        <f t="shared" si="6"/>
        <v>0</v>
      </c>
    </row>
    <row r="278" spans="1:14" ht="21.75" customHeight="1">
      <c r="A278" s="400">
        <f>IF('6-3표준조사 5'!R454="줄베기",1,)</f>
        <v>0</v>
      </c>
      <c r="B278" s="1955"/>
      <c r="C278" s="57" t="s">
        <v>540</v>
      </c>
      <c r="D278" s="60"/>
      <c r="E278" s="59"/>
      <c r="F278" s="60"/>
      <c r="G278" s="59"/>
      <c r="H278" s="60"/>
      <c r="I278" s="59"/>
      <c r="J278" s="61"/>
      <c r="K278" s="62"/>
      <c r="L278" s="104"/>
      <c r="M278" s="64">
        <f>SUM(M279+M282+M285)</f>
        <v>0</v>
      </c>
      <c r="N278" s="49">
        <f t="shared" si="6"/>
        <v>0</v>
      </c>
    </row>
    <row r="279" spans="1:14" ht="21.75" customHeight="1">
      <c r="A279" s="400">
        <f>IF('6-3표준조사 5'!R454="줄베기",1,)</f>
        <v>0</v>
      </c>
      <c r="B279" s="1955"/>
      <c r="C279" s="65" t="s">
        <v>760</v>
      </c>
      <c r="D279" s="66"/>
      <c r="E279" s="67"/>
      <c r="F279" s="68"/>
      <c r="G279" s="67"/>
      <c r="H279" s="68"/>
      <c r="I279" s="67"/>
      <c r="J279" s="69"/>
      <c r="K279" s="70"/>
      <c r="L279" s="71">
        <f>K315/100</f>
        <v>0</v>
      </c>
      <c r="M279" s="72">
        <f>ROUNDDOWN((M280+M281)+((M280+M281)*L279),0)</f>
        <v>0</v>
      </c>
      <c r="N279" s="49">
        <f t="shared" si="6"/>
        <v>0</v>
      </c>
    </row>
    <row r="280" spans="1:14" ht="21.75" customHeight="1">
      <c r="A280" s="400">
        <f>IF('6-3표준조사 5'!R454="줄베기",1,)</f>
        <v>0</v>
      </c>
      <c r="B280" s="1955"/>
      <c r="C280" s="65" t="s">
        <v>762</v>
      </c>
      <c r="D280" s="66">
        <f>IF(A280&gt;0,D306,)</f>
        <v>0</v>
      </c>
      <c r="E280" s="67" t="s">
        <v>510</v>
      </c>
      <c r="F280" s="68">
        <v>7.0000000000000007E-2</v>
      </c>
      <c r="G280" s="67" t="s">
        <v>511</v>
      </c>
      <c r="H280" s="68">
        <f>ROUND(D280/100*F280,2)</f>
        <v>0</v>
      </c>
      <c r="I280" s="67" t="s">
        <v>509</v>
      </c>
      <c r="J280" s="69">
        <f>'7-1 단가조사'!L7</f>
        <v>172068</v>
      </c>
      <c r="K280" s="70" t="s">
        <v>539</v>
      </c>
      <c r="L280" s="71"/>
      <c r="M280" s="72">
        <f>ROUNDDOWN(H280*J280,)</f>
        <v>0</v>
      </c>
      <c r="N280" s="49">
        <f t="shared" si="6"/>
        <v>0</v>
      </c>
    </row>
    <row r="281" spans="1:14" ht="21.75" customHeight="1">
      <c r="A281" s="400">
        <f>IF('6-3표준조사 5'!R454="줄베기",1,)</f>
        <v>0</v>
      </c>
      <c r="B281" s="1955"/>
      <c r="C281" s="65" t="s">
        <v>763</v>
      </c>
      <c r="D281" s="75">
        <f>IF(A281&gt;0,1,)</f>
        <v>0</v>
      </c>
      <c r="E281" s="67" t="s">
        <v>406</v>
      </c>
      <c r="F281" s="68">
        <f>IF(D306&lt;=1500,$Q$8,IF(D306&gt;2999,$Q$10,$Q$9))</f>
        <v>1.5</v>
      </c>
      <c r="G281" s="67" t="s">
        <v>541</v>
      </c>
      <c r="H281" s="68">
        <f>ROUND(D281*F281,2)</f>
        <v>0</v>
      </c>
      <c r="I281" s="67" t="s">
        <v>509</v>
      </c>
      <c r="J281" s="69">
        <f>'7-1 단가조사'!L6</f>
        <v>226112</v>
      </c>
      <c r="K281" s="70" t="s">
        <v>542</v>
      </c>
      <c r="L281" s="71"/>
      <c r="M281" s="72">
        <f>ROUNDDOWN(H281*J281,)</f>
        <v>0</v>
      </c>
      <c r="N281" s="49">
        <f t="shared" si="6"/>
        <v>0</v>
      </c>
    </row>
    <row r="282" spans="1:14" ht="21.75" customHeight="1">
      <c r="A282" s="400">
        <f>IF('6-3표준조사 5'!R454="줄베기",1,)</f>
        <v>0</v>
      </c>
      <c r="B282" s="1955"/>
      <c r="C282" s="65" t="s">
        <v>764</v>
      </c>
      <c r="D282" s="66"/>
      <c r="E282" s="67"/>
      <c r="F282" s="68"/>
      <c r="G282" s="67"/>
      <c r="H282" s="68"/>
      <c r="I282" s="67"/>
      <c r="J282" s="69"/>
      <c r="K282" s="70"/>
      <c r="L282" s="73"/>
      <c r="M282" s="72">
        <f>M283+M284</f>
        <v>0</v>
      </c>
      <c r="N282" s="49">
        <f t="shared" si="6"/>
        <v>0</v>
      </c>
    </row>
    <row r="283" spans="1:14" ht="21.75" customHeight="1">
      <c r="A283" s="400">
        <f>IF('6-3표준조사 5'!R454="줄베기",1,)</f>
        <v>0</v>
      </c>
      <c r="B283" s="1955"/>
      <c r="C283" s="65" t="s">
        <v>765</v>
      </c>
      <c r="D283" s="75">
        <f>H281</f>
        <v>0</v>
      </c>
      <c r="E283" s="67" t="s">
        <v>541</v>
      </c>
      <c r="F283" s="68">
        <v>5</v>
      </c>
      <c r="G283" s="67" t="s">
        <v>512</v>
      </c>
      <c r="H283" s="68">
        <f>ROUND(D283*F283,2)</f>
        <v>0</v>
      </c>
      <c r="I283" s="67" t="s">
        <v>513</v>
      </c>
      <c r="J283" s="69">
        <f>'7-1 단가조사'!L11</f>
        <v>1720</v>
      </c>
      <c r="K283" s="70" t="s">
        <v>543</v>
      </c>
      <c r="L283" s="73"/>
      <c r="M283" s="72">
        <f>ROUNDDOWN(H283*J283,)</f>
        <v>0</v>
      </c>
      <c r="N283" s="49">
        <f t="shared" si="6"/>
        <v>0</v>
      </c>
    </row>
    <row r="284" spans="1:14" ht="21.75" customHeight="1">
      <c r="A284" s="400">
        <f>IF('6-3표준조사 5'!R454="줄베기",1,)</f>
        <v>0</v>
      </c>
      <c r="B284" s="1955"/>
      <c r="C284" s="65" t="s">
        <v>766</v>
      </c>
      <c r="D284" s="66">
        <f>M283</f>
        <v>0</v>
      </c>
      <c r="E284" s="67" t="s">
        <v>545</v>
      </c>
      <c r="F284" s="68">
        <v>0.1</v>
      </c>
      <c r="G284" s="67" t="s">
        <v>546</v>
      </c>
      <c r="H284" s="68"/>
      <c r="I284" s="67"/>
      <c r="J284" s="69"/>
      <c r="K284" s="70"/>
      <c r="L284" s="73"/>
      <c r="M284" s="72">
        <f>ROUNDDOWN(D284*F284,)</f>
        <v>0</v>
      </c>
      <c r="N284" s="49">
        <f t="shared" si="6"/>
        <v>0</v>
      </c>
    </row>
    <row r="285" spans="1:14" ht="21.75" customHeight="1">
      <c r="A285" s="400">
        <f>IF('6-3표준조사 5'!R454="줄베기",1,)</f>
        <v>0</v>
      </c>
      <c r="B285" s="1955"/>
      <c r="C285" s="105" t="s">
        <v>767</v>
      </c>
      <c r="D285" s="106">
        <f>D283</f>
        <v>0</v>
      </c>
      <c r="E285" s="107" t="s">
        <v>547</v>
      </c>
      <c r="F285" s="108">
        <v>8.3999999999999995E-3</v>
      </c>
      <c r="G285" s="107" t="s">
        <v>548</v>
      </c>
      <c r="H285" s="109"/>
      <c r="I285" s="107"/>
      <c r="J285" s="110">
        <f>'7-1 단가조사'!L14</f>
        <v>610000</v>
      </c>
      <c r="K285" s="111" t="s">
        <v>544</v>
      </c>
      <c r="L285" s="112"/>
      <c r="M285" s="113">
        <f>ROUNDDOWN(D285*F285*J285,)</f>
        <v>0</v>
      </c>
      <c r="N285" s="49">
        <f t="shared" si="6"/>
        <v>0</v>
      </c>
    </row>
    <row r="286" spans="1:14" ht="21.75" customHeight="1">
      <c r="A286" s="400">
        <f>IF('6-3표준조사 5'!R454="모두베기",1,)</f>
        <v>0</v>
      </c>
      <c r="B286" s="1955"/>
      <c r="C286" s="57" t="s">
        <v>549</v>
      </c>
      <c r="D286" s="58"/>
      <c r="E286" s="59"/>
      <c r="F286" s="60"/>
      <c r="G286" s="59"/>
      <c r="H286" s="60"/>
      <c r="I286" s="59"/>
      <c r="J286" s="61"/>
      <c r="K286" s="62"/>
      <c r="L286" s="63"/>
      <c r="M286" s="64">
        <f>M287+M292+M295</f>
        <v>0</v>
      </c>
      <c r="N286" s="49">
        <f t="shared" si="6"/>
        <v>0</v>
      </c>
    </row>
    <row r="287" spans="1:14" ht="21.75" customHeight="1">
      <c r="A287" s="400">
        <f>IF('6-3표준조사 5'!R454="모두베기",1,)</f>
        <v>0</v>
      </c>
      <c r="B287" s="1955"/>
      <c r="C287" s="65" t="s">
        <v>760</v>
      </c>
      <c r="D287" s="66"/>
      <c r="E287" s="67"/>
      <c r="F287" s="68"/>
      <c r="G287" s="67"/>
      <c r="H287" s="68"/>
      <c r="I287" s="67"/>
      <c r="J287" s="69"/>
      <c r="K287" s="70"/>
      <c r="L287" s="71">
        <f>L315/100</f>
        <v>0</v>
      </c>
      <c r="M287" s="72">
        <f>M288+M289+M290+M291</f>
        <v>0</v>
      </c>
      <c r="N287" s="49">
        <f t="shared" si="6"/>
        <v>0</v>
      </c>
    </row>
    <row r="288" spans="1:14" ht="21.75" customHeight="1">
      <c r="A288" s="400">
        <f>IF('6-3표준조사 5'!R454="모두베기",1,)</f>
        <v>0</v>
      </c>
      <c r="B288" s="1955"/>
      <c r="C288" s="65" t="s">
        <v>762</v>
      </c>
      <c r="D288" s="66">
        <f>IF(A288&gt;0,D306,)</f>
        <v>0</v>
      </c>
      <c r="E288" s="67" t="s">
        <v>510</v>
      </c>
      <c r="F288" s="68">
        <v>7.0000000000000007E-2</v>
      </c>
      <c r="G288" s="67" t="s">
        <v>511</v>
      </c>
      <c r="H288" s="68">
        <f>ROUND(D288/100*F288,2)</f>
        <v>0</v>
      </c>
      <c r="I288" s="67" t="s">
        <v>509</v>
      </c>
      <c r="J288" s="69">
        <f>'7-1 단가조사'!L7</f>
        <v>172068</v>
      </c>
      <c r="K288" s="70" t="s">
        <v>539</v>
      </c>
      <c r="L288" s="73"/>
      <c r="M288" s="72">
        <f>ROUNDDOWN(ROUND((H288+(H288*(L287))),2)*J288,0)</f>
        <v>0</v>
      </c>
      <c r="N288" s="49">
        <f t="shared" si="6"/>
        <v>0</v>
      </c>
    </row>
    <row r="289" spans="1:14" ht="21.75" customHeight="1">
      <c r="A289" s="400">
        <f>IF('6-3표준조사 5'!R454="모두베기",1,)</f>
        <v>0</v>
      </c>
      <c r="B289" s="1955"/>
      <c r="C289" s="74" t="s">
        <v>965</v>
      </c>
      <c r="D289" s="75">
        <f>IF(A289&gt;0,IF(D308="당해 년도",1,),)</f>
        <v>0</v>
      </c>
      <c r="E289" s="67" t="s">
        <v>406</v>
      </c>
      <c r="F289" s="68">
        <v>3.5</v>
      </c>
      <c r="G289" s="67" t="s">
        <v>541</v>
      </c>
      <c r="H289" s="68">
        <f>ROUND(D289*F289,2)</f>
        <v>0</v>
      </c>
      <c r="I289" s="67" t="s">
        <v>509</v>
      </c>
      <c r="J289" s="69">
        <f>'7-1 단가조사'!L6</f>
        <v>226112</v>
      </c>
      <c r="K289" s="70" t="s">
        <v>542</v>
      </c>
      <c r="L289" s="73"/>
      <c r="M289" s="72">
        <f>ROUNDDOWN(ROUND((H289+(H289*(L287))),2)*J289,0)</f>
        <v>0</v>
      </c>
      <c r="N289" s="49">
        <f t="shared" si="6"/>
        <v>0</v>
      </c>
    </row>
    <row r="290" spans="1:14" ht="21.75" customHeight="1">
      <c r="A290" s="400">
        <f>IF('6-3표준조사 5'!R454="모두베기",1,)</f>
        <v>0</v>
      </c>
      <c r="B290" s="1955"/>
      <c r="C290" s="74" t="s">
        <v>966</v>
      </c>
      <c r="D290" s="75">
        <f>IF(A290&gt;0,IF(D308="2년차",1,),)</f>
        <v>0</v>
      </c>
      <c r="E290" s="67" t="s">
        <v>406</v>
      </c>
      <c r="F290" s="68">
        <v>4</v>
      </c>
      <c r="G290" s="67" t="s">
        <v>541</v>
      </c>
      <c r="H290" s="68">
        <f>ROUND(D290*F290,2)</f>
        <v>0</v>
      </c>
      <c r="I290" s="67" t="s">
        <v>509</v>
      </c>
      <c r="J290" s="69">
        <f>'7-1 단가조사'!L6</f>
        <v>226112</v>
      </c>
      <c r="K290" s="70" t="s">
        <v>542</v>
      </c>
      <c r="L290" s="73"/>
      <c r="M290" s="72">
        <f>ROUNDDOWN(ROUND((H290+(H290*(L287))),2)*J290,0)</f>
        <v>0</v>
      </c>
      <c r="N290" s="49">
        <f t="shared" si="6"/>
        <v>0</v>
      </c>
    </row>
    <row r="291" spans="1:14" ht="21.75" customHeight="1">
      <c r="A291" s="400">
        <f>IF('6-3표준조사 5'!R454="모두베기",1,)</f>
        <v>0</v>
      </c>
      <c r="B291" s="1955"/>
      <c r="C291" s="74" t="s">
        <v>967</v>
      </c>
      <c r="D291" s="75">
        <f>IF(A291&gt;0,IF(D308="3년차 이상",1,),)</f>
        <v>0</v>
      </c>
      <c r="E291" s="67" t="s">
        <v>406</v>
      </c>
      <c r="F291" s="68">
        <v>5</v>
      </c>
      <c r="G291" s="67" t="s">
        <v>541</v>
      </c>
      <c r="H291" s="68">
        <f>ROUND(D291*F291,2)</f>
        <v>0</v>
      </c>
      <c r="I291" s="67" t="s">
        <v>509</v>
      </c>
      <c r="J291" s="69">
        <f>'7-1 단가조사'!L6</f>
        <v>226112</v>
      </c>
      <c r="K291" s="70" t="s">
        <v>542</v>
      </c>
      <c r="L291" s="73"/>
      <c r="M291" s="72">
        <f>ROUNDDOWN(ROUND((H291+(H291*(L287))),2)*J291,0)</f>
        <v>0</v>
      </c>
      <c r="N291" s="49">
        <f t="shared" si="6"/>
        <v>0</v>
      </c>
    </row>
    <row r="292" spans="1:14" ht="21.75" customHeight="1">
      <c r="A292" s="400">
        <f>IF('6-3표준조사 5'!R454="모두베기",1,)</f>
        <v>0</v>
      </c>
      <c r="B292" s="1955"/>
      <c r="C292" s="65" t="s">
        <v>764</v>
      </c>
      <c r="D292" s="66"/>
      <c r="E292" s="67"/>
      <c r="F292" s="68"/>
      <c r="G292" s="67"/>
      <c r="H292" s="68"/>
      <c r="I292" s="67"/>
      <c r="J292" s="69"/>
      <c r="K292" s="70"/>
      <c r="L292" s="73"/>
      <c r="M292" s="72">
        <f>M293+M294</f>
        <v>0</v>
      </c>
      <c r="N292" s="49">
        <f t="shared" si="6"/>
        <v>0</v>
      </c>
    </row>
    <row r="293" spans="1:14" ht="21.75" customHeight="1">
      <c r="A293" s="400">
        <f>IF('6-3표준조사 5'!R454="모두베기",1,)</f>
        <v>0</v>
      </c>
      <c r="B293" s="1955"/>
      <c r="C293" s="65" t="s">
        <v>765</v>
      </c>
      <c r="D293" s="75">
        <f>(H289+H290+H291)</f>
        <v>0</v>
      </c>
      <c r="E293" s="67" t="s">
        <v>541</v>
      </c>
      <c r="F293" s="68">
        <v>5</v>
      </c>
      <c r="G293" s="67" t="s">
        <v>512</v>
      </c>
      <c r="H293" s="68">
        <f>ROUND(D293*F293,2)</f>
        <v>0</v>
      </c>
      <c r="I293" s="67" t="s">
        <v>513</v>
      </c>
      <c r="J293" s="69">
        <f>'7-1 단가조사'!L11</f>
        <v>1720</v>
      </c>
      <c r="K293" s="70" t="s">
        <v>543</v>
      </c>
      <c r="L293" s="73"/>
      <c r="M293" s="72">
        <f>ROUNDDOWN(H293*J293,)</f>
        <v>0</v>
      </c>
      <c r="N293" s="49">
        <f t="shared" si="6"/>
        <v>0</v>
      </c>
    </row>
    <row r="294" spans="1:14" ht="21.75" customHeight="1">
      <c r="A294" s="400">
        <f>IF('6-3표준조사 5'!R454="모두베기",1,)</f>
        <v>0</v>
      </c>
      <c r="B294" s="1955"/>
      <c r="C294" s="65" t="s">
        <v>766</v>
      </c>
      <c r="D294" s="66">
        <f>M293</f>
        <v>0</v>
      </c>
      <c r="E294" s="67" t="s">
        <v>545</v>
      </c>
      <c r="F294" s="68">
        <v>0.1</v>
      </c>
      <c r="G294" s="67" t="s">
        <v>546</v>
      </c>
      <c r="H294" s="68"/>
      <c r="I294" s="67"/>
      <c r="J294" s="69"/>
      <c r="K294" s="70"/>
      <c r="L294" s="73"/>
      <c r="M294" s="72">
        <f>ROUNDDOWN(D294*F294,)</f>
        <v>0</v>
      </c>
      <c r="N294" s="49">
        <f t="shared" si="6"/>
        <v>0</v>
      </c>
    </row>
    <row r="295" spans="1:14" ht="21.75" customHeight="1">
      <c r="A295" s="400">
        <f>IF('6-3표준조사 5'!R454="모두베기",1,)</f>
        <v>0</v>
      </c>
      <c r="B295" s="1955"/>
      <c r="C295" s="76" t="s">
        <v>767</v>
      </c>
      <c r="D295" s="77">
        <f>D293</f>
        <v>0</v>
      </c>
      <c r="E295" s="78" t="s">
        <v>547</v>
      </c>
      <c r="F295" s="79">
        <v>8.3999999999999995E-3</v>
      </c>
      <c r="G295" s="78" t="s">
        <v>548</v>
      </c>
      <c r="H295" s="80"/>
      <c r="I295" s="78"/>
      <c r="J295" s="81">
        <f>'7-1 단가조사'!L14</f>
        <v>610000</v>
      </c>
      <c r="K295" s="82" t="s">
        <v>544</v>
      </c>
      <c r="L295" s="83"/>
      <c r="M295" s="84">
        <f>ROUNDDOWN(D295*F295*J295,)</f>
        <v>0</v>
      </c>
      <c r="N295" s="49">
        <f t="shared" si="6"/>
        <v>0</v>
      </c>
    </row>
    <row r="296" spans="1:14" ht="21.75" customHeight="1">
      <c r="A296" s="400">
        <f>IF('6-3표준조사 5'!R454="맹아제거",1,)</f>
        <v>0</v>
      </c>
      <c r="B296" s="1955"/>
      <c r="C296" s="57" t="s">
        <v>550</v>
      </c>
      <c r="D296" s="60"/>
      <c r="E296" s="59"/>
      <c r="F296" s="60"/>
      <c r="G296" s="59"/>
      <c r="H296" s="60"/>
      <c r="I296" s="59"/>
      <c r="J296" s="61"/>
      <c r="K296" s="62"/>
      <c r="L296" s="102"/>
      <c r="M296" s="64">
        <f>M297</f>
        <v>0</v>
      </c>
      <c r="N296" s="49">
        <f t="shared" si="6"/>
        <v>0</v>
      </c>
    </row>
    <row r="297" spans="1:14" ht="21.75" customHeight="1">
      <c r="A297" s="400">
        <f>IF('6-3표준조사 5'!R454="맹아제거",1,)</f>
        <v>0</v>
      </c>
      <c r="B297" s="1955"/>
      <c r="C297" s="65" t="s">
        <v>760</v>
      </c>
      <c r="D297" s="103"/>
      <c r="E297" s="67"/>
      <c r="F297" s="68"/>
      <c r="G297" s="67"/>
      <c r="H297" s="68"/>
      <c r="I297" s="67"/>
      <c r="J297" s="69"/>
      <c r="K297" s="70"/>
      <c r="L297" s="71">
        <f>M315/100</f>
        <v>0</v>
      </c>
      <c r="M297" s="72">
        <f>ROUNDDOWN((H298*J298)+(H298*J298*L297),)</f>
        <v>0</v>
      </c>
      <c r="N297" s="49">
        <f t="shared" si="6"/>
        <v>0</v>
      </c>
    </row>
    <row r="298" spans="1:14" ht="21.75" customHeight="1">
      <c r="A298" s="400">
        <f>IF('6-3표준조사 5'!R454="맹아제거",1,)</f>
        <v>0</v>
      </c>
      <c r="B298" s="1955"/>
      <c r="C298" s="65" t="s">
        <v>768</v>
      </c>
      <c r="D298" s="103">
        <v>0</v>
      </c>
      <c r="E298" s="67" t="s">
        <v>510</v>
      </c>
      <c r="F298" s="68">
        <v>0.2</v>
      </c>
      <c r="G298" s="67" t="s">
        <v>511</v>
      </c>
      <c r="H298" s="68">
        <f>ROUND(D298/100*F298,2)</f>
        <v>0</v>
      </c>
      <c r="I298" s="67" t="s">
        <v>509</v>
      </c>
      <c r="J298" s="69">
        <f>'7-1 단가조사'!L7</f>
        <v>172068</v>
      </c>
      <c r="K298" s="70" t="s">
        <v>539</v>
      </c>
      <c r="L298" s="71">
        <f>M315/100</f>
        <v>0</v>
      </c>
      <c r="M298" s="72"/>
      <c r="N298" s="49">
        <f t="shared" si="6"/>
        <v>0</v>
      </c>
    </row>
    <row r="299" spans="1:14" ht="21.75" customHeight="1">
      <c r="A299" s="400">
        <f>IF(H272&gt;0,1,)</f>
        <v>0</v>
      </c>
      <c r="B299" s="1954" t="s">
        <v>514</v>
      </c>
      <c r="C299" s="57" t="s">
        <v>551</v>
      </c>
      <c r="D299" s="60"/>
      <c r="E299" s="59"/>
      <c r="F299" s="60"/>
      <c r="G299" s="59"/>
      <c r="H299" s="60"/>
      <c r="I299" s="59"/>
      <c r="J299" s="61"/>
      <c r="K299" s="62"/>
      <c r="L299" s="63"/>
      <c r="M299" s="64">
        <f>SUM(M300,M302,M303)</f>
        <v>0</v>
      </c>
      <c r="N299" s="49">
        <f t="shared" si="6"/>
        <v>0</v>
      </c>
    </row>
    <row r="300" spans="1:14" ht="21.75" customHeight="1">
      <c r="A300" s="400">
        <f>IF(H272&gt;0,1,)</f>
        <v>0</v>
      </c>
      <c r="B300" s="1956"/>
      <c r="C300" s="65" t="s">
        <v>769</v>
      </c>
      <c r="D300" s="68"/>
      <c r="E300" s="67"/>
      <c r="F300" s="68"/>
      <c r="G300" s="67"/>
      <c r="H300" s="68"/>
      <c r="I300" s="67"/>
      <c r="J300" s="69"/>
      <c r="K300" s="70"/>
      <c r="L300" s="73"/>
      <c r="M300" s="72">
        <f>M301</f>
        <v>0</v>
      </c>
      <c r="N300" s="49">
        <f t="shared" si="6"/>
        <v>0</v>
      </c>
    </row>
    <row r="301" spans="1:14" ht="21.75" customHeight="1">
      <c r="A301" s="400">
        <f>IF(H272&gt;0,1,)</f>
        <v>0</v>
      </c>
      <c r="B301" s="1956"/>
      <c r="C301" s="65" t="s">
        <v>770</v>
      </c>
      <c r="D301" s="68"/>
      <c r="E301" s="67"/>
      <c r="F301" s="68"/>
      <c r="G301" s="67"/>
      <c r="H301" s="68"/>
      <c r="I301" s="67"/>
      <c r="J301" s="69"/>
      <c r="K301" s="70"/>
      <c r="L301" s="73"/>
      <c r="M301" s="72">
        <f>M276+M279+M287+M297</f>
        <v>0</v>
      </c>
      <c r="N301" s="49">
        <f t="shared" si="6"/>
        <v>0</v>
      </c>
    </row>
    <row r="302" spans="1:14" ht="21.75" customHeight="1">
      <c r="A302" s="400">
        <f>IF(H272&gt;0,1,)</f>
        <v>0</v>
      </c>
      <c r="B302" s="1956"/>
      <c r="C302" s="65" t="s">
        <v>771</v>
      </c>
      <c r="D302" s="68"/>
      <c r="E302" s="67"/>
      <c r="F302" s="68"/>
      <c r="G302" s="67"/>
      <c r="H302" s="68"/>
      <c r="I302" s="67"/>
      <c r="J302" s="69"/>
      <c r="K302" s="70"/>
      <c r="L302" s="73"/>
      <c r="M302" s="72">
        <f>M282+M292</f>
        <v>0</v>
      </c>
      <c r="N302" s="49">
        <f t="shared" si="6"/>
        <v>0</v>
      </c>
    </row>
    <row r="303" spans="1:14" ht="21.75" customHeight="1" thickBot="1">
      <c r="A303" s="400">
        <f>IF(H272&gt;0,1,)</f>
        <v>0</v>
      </c>
      <c r="B303" s="1957"/>
      <c r="C303" s="76" t="s">
        <v>772</v>
      </c>
      <c r="D303" s="85"/>
      <c r="E303" s="86"/>
      <c r="F303" s="85"/>
      <c r="G303" s="86"/>
      <c r="H303" s="85"/>
      <c r="I303" s="86"/>
      <c r="J303" s="87"/>
      <c r="K303" s="88"/>
      <c r="L303" s="89"/>
      <c r="M303" s="90">
        <f>M285+M295</f>
        <v>0</v>
      </c>
      <c r="N303" s="49">
        <f t="shared" si="6"/>
        <v>0</v>
      </c>
    </row>
    <row r="304" spans="1:14" ht="21.75" customHeight="1">
      <c r="A304" s="400">
        <f>IF(H272&gt;0,1,)</f>
        <v>0</v>
      </c>
      <c r="B304" s="1958" t="s">
        <v>515</v>
      </c>
      <c r="C304" s="1958"/>
      <c r="D304" s="1958"/>
      <c r="E304" s="1958"/>
      <c r="F304" s="1958"/>
      <c r="G304" s="1958"/>
      <c r="H304" s="1958"/>
      <c r="I304" s="1958"/>
      <c r="J304" s="1958"/>
      <c r="K304" s="1958"/>
      <c r="L304" s="1958"/>
      <c r="M304" s="1958"/>
      <c r="N304" s="49">
        <f t="shared" si="6"/>
        <v>0</v>
      </c>
    </row>
    <row r="305" spans="1:14" ht="21.75" customHeight="1">
      <c r="A305" s="400">
        <f>IF(H272&gt;0,1,)</f>
        <v>0</v>
      </c>
      <c r="B305" s="1959" t="s">
        <v>516</v>
      </c>
      <c r="C305" s="1959"/>
      <c r="D305" s="1959"/>
      <c r="E305" s="1959"/>
      <c r="F305" s="1959"/>
      <c r="G305" s="1959"/>
      <c r="H305" s="1959"/>
      <c r="I305" s="1959"/>
      <c r="J305" s="1959"/>
      <c r="K305" s="1959"/>
      <c r="L305" s="1959"/>
      <c r="M305" s="1959"/>
      <c r="N305" s="49">
        <f t="shared" si="6"/>
        <v>0</v>
      </c>
    </row>
    <row r="306" spans="1:14" ht="21.75" customHeight="1">
      <c r="A306" s="400">
        <f>IF(H272&gt;0,1,)</f>
        <v>0</v>
      </c>
      <c r="B306" s="91" t="s">
        <v>517</v>
      </c>
      <c r="C306" s="92" t="s">
        <v>1025</v>
      </c>
      <c r="D306" s="93">
        <f>'6-3표준조사 5'!Q460</f>
        <v>0</v>
      </c>
      <c r="E306" s="91" t="s">
        <v>510</v>
      </c>
      <c r="F306" s="633"/>
      <c r="G306" s="91"/>
      <c r="H306" s="94"/>
      <c r="I306" s="95"/>
      <c r="J306" s="95"/>
      <c r="K306" s="95"/>
      <c r="L306" s="96"/>
      <c r="M306" s="95"/>
      <c r="N306" s="49">
        <f t="shared" si="6"/>
        <v>0</v>
      </c>
    </row>
    <row r="307" spans="1:14" ht="21.75" customHeight="1">
      <c r="B307" s="91" t="s">
        <v>518</v>
      </c>
      <c r="C307" s="92" t="s">
        <v>759</v>
      </c>
      <c r="D307" s="1960">
        <f>'6-3표준조사 5'!S460</f>
        <v>0</v>
      </c>
      <c r="E307" s="1960"/>
      <c r="F307" s="633"/>
      <c r="G307" s="91"/>
      <c r="H307" s="94"/>
      <c r="I307" s="95"/>
      <c r="J307" s="95"/>
      <c r="K307" s="95"/>
      <c r="L307" s="96"/>
      <c r="M307" s="95"/>
      <c r="N307" s="49">
        <f t="shared" si="6"/>
        <v>0</v>
      </c>
    </row>
    <row r="308" spans="1:14" ht="21.75" customHeight="1">
      <c r="B308" s="91" t="s">
        <v>517</v>
      </c>
      <c r="C308" s="92" t="s">
        <v>962</v>
      </c>
      <c r="D308" s="1968" t="str">
        <f>'6-3표준조사 5'!R456</f>
        <v>3년차 이상</v>
      </c>
      <c r="E308" s="1968"/>
      <c r="F308" s="97"/>
      <c r="G308" s="97"/>
      <c r="H308" s="94"/>
      <c r="I308" s="95"/>
      <c r="J308" s="95"/>
      <c r="K308" s="95"/>
      <c r="L308" s="96"/>
      <c r="M308" s="95"/>
      <c r="N308" s="49">
        <f t="shared" si="6"/>
        <v>0</v>
      </c>
    </row>
    <row r="309" spans="1:14" ht="21.75" customHeight="1">
      <c r="A309" s="400">
        <f>IF(H272&gt;0,1,)</f>
        <v>0</v>
      </c>
      <c r="B309" s="1959" t="s">
        <v>773</v>
      </c>
      <c r="C309" s="1959"/>
      <c r="D309" s="1959"/>
      <c r="E309" s="1959"/>
      <c r="F309" s="1959"/>
      <c r="G309" s="1959"/>
      <c r="H309" s="1959"/>
      <c r="I309" s="1959"/>
      <c r="J309" s="1959"/>
      <c r="K309" s="1959"/>
      <c r="L309" s="1959"/>
      <c r="M309" s="1959"/>
      <c r="N309" s="49">
        <f t="shared" si="6"/>
        <v>0</v>
      </c>
    </row>
    <row r="310" spans="1:14" ht="21.75" customHeight="1">
      <c r="A310" s="400">
        <f>IF(H272&gt;0,1,)</f>
        <v>0</v>
      </c>
      <c r="B310" s="1969" t="s">
        <v>501</v>
      </c>
      <c r="C310" s="1969"/>
      <c r="D310" s="1970" t="s">
        <v>805</v>
      </c>
      <c r="E310" s="1970"/>
      <c r="F310" s="1970"/>
      <c r="G310" s="1970"/>
      <c r="H310" s="1970"/>
      <c r="I310" s="1971" t="s">
        <v>806</v>
      </c>
      <c r="J310" s="1971"/>
      <c r="K310" s="1971"/>
      <c r="L310" s="1971"/>
      <c r="M310" s="1971"/>
      <c r="N310" s="49">
        <f t="shared" si="6"/>
        <v>0</v>
      </c>
    </row>
    <row r="311" spans="1:14" ht="21.75" customHeight="1">
      <c r="A311" s="400">
        <f>IF(H272&gt;0,1,)</f>
        <v>0</v>
      </c>
      <c r="B311" s="1969"/>
      <c r="C311" s="1969"/>
      <c r="D311" s="1970"/>
      <c r="E311" s="1970"/>
      <c r="F311" s="1970"/>
      <c r="G311" s="1970"/>
      <c r="H311" s="1970"/>
      <c r="I311" s="98" t="s">
        <v>807</v>
      </c>
      <c r="J311" s="632" t="s">
        <v>494</v>
      </c>
      <c r="K311" s="632" t="s">
        <v>495</v>
      </c>
      <c r="L311" s="99" t="s">
        <v>496</v>
      </c>
      <c r="M311" s="632" t="s">
        <v>794</v>
      </c>
      <c r="N311" s="49">
        <f t="shared" si="6"/>
        <v>0</v>
      </c>
    </row>
    <row r="312" spans="1:14" ht="21.75" customHeight="1">
      <c r="A312" s="400">
        <f>IF(H272&gt;0,1,)</f>
        <v>0</v>
      </c>
      <c r="B312" s="1950" t="s">
        <v>531</v>
      </c>
      <c r="C312" s="1950"/>
      <c r="D312" s="1951" t="str">
        <f>'6-3표준조사 5'!P456</f>
        <v>완 (15˚ 이하)</v>
      </c>
      <c r="E312" s="1951"/>
      <c r="F312" s="1951"/>
      <c r="G312" s="1951"/>
      <c r="H312" s="1951"/>
      <c r="I312" s="634"/>
      <c r="J312" s="634" t="str">
        <f>IF(A275=0,"",IF(D312="완 (15˚ 이하)",0,IF(D312="중 (15˚ ~ 30˚)",5,IF(D312="급 (30˚ 초과)",10))))</f>
        <v/>
      </c>
      <c r="K312" s="634" t="str">
        <f>IF(A278=0,"",IF(D312="완 (15˚ 이하)",0,IF(D312="중 (15˚ ~ 30˚)",5,IF(D312="급 (30˚ 초과)",10))))</f>
        <v/>
      </c>
      <c r="L312" s="634" t="str">
        <f>IF(A286=0,"",IF(D312="완 (15˚ 이하)",0,IF(D312="중 (15˚ ~ 30˚)",5,IF(D312="급 (30˚ 초과)",10))))</f>
        <v/>
      </c>
      <c r="M312" s="634" t="str">
        <f>IF(A296=0,"",IF(D312="완 (15˚ 이하)",0,IF(D312="중 (15˚ ~ 30˚)",5,IF(D312="급 (30˚ 초과)",10))))</f>
        <v/>
      </c>
      <c r="N312" s="49">
        <f t="shared" si="6"/>
        <v>0</v>
      </c>
    </row>
    <row r="313" spans="1:14" ht="21.75" customHeight="1">
      <c r="A313" s="400">
        <f>IF(H272&gt;0,1,)</f>
        <v>0</v>
      </c>
      <c r="B313" s="1972" t="s">
        <v>520</v>
      </c>
      <c r="C313" s="1972"/>
      <c r="D313" s="1951" t="str">
        <f>'6-3표준조사 5'!R456</f>
        <v>3년차 이상</v>
      </c>
      <c r="E313" s="1951"/>
      <c r="F313" s="1951"/>
      <c r="G313" s="1951"/>
      <c r="H313" s="1951"/>
      <c r="I313" s="634"/>
      <c r="J313" s="634"/>
      <c r="K313" s="634" t="str">
        <f>IF(A278=0,"",IF(D313="당해 년도",0,IF(D313="2년차",5,IF(D313="3년차 이상",10))))</f>
        <v/>
      </c>
      <c r="L313" s="634"/>
      <c r="M313" s="634"/>
      <c r="N313" s="49">
        <f t="shared" si="6"/>
        <v>0</v>
      </c>
    </row>
    <row r="314" spans="1:14" ht="21.75" customHeight="1">
      <c r="A314" s="400">
        <f>IF(H272&gt;0,1,)</f>
        <v>0</v>
      </c>
      <c r="B314" s="1950" t="s">
        <v>519</v>
      </c>
      <c r="C314" s="1950"/>
      <c r="D314" s="1951" t="str">
        <f>'6-3표준조사 5'!Q456</f>
        <v>개소당5ha이상</v>
      </c>
      <c r="E314" s="1951"/>
      <c r="F314" s="1951"/>
      <c r="G314" s="1951"/>
      <c r="H314" s="1951"/>
      <c r="I314" s="1409"/>
      <c r="J314" s="1409" t="str">
        <f>IF(A275=0,"",IF(D314="개소당3ha이상",0,IF(D314="개소당1~3ha미만 ",5,IF(D314="개소당1ha미만",10))))</f>
        <v/>
      </c>
      <c r="K314" s="1409" t="str">
        <f>IF(A278=0,"",IF(D314="개소당3ha이상",0,IF(D314="개소당1~3ha미만 ",5,IF(D314="개소당1ha미만",10))))</f>
        <v/>
      </c>
      <c r="L314" s="1409" t="str">
        <f>IF(A286=0,"",IF(D314="개소당3ha이상",0,IF(D314="개소당1~3ha미만 ",5,IF(D314="개소당1ha미만",10))))</f>
        <v/>
      </c>
      <c r="M314" s="1409" t="str">
        <f>IF(A296=0,"",IF(D314="개소당3ha이상",0,IF(D314="개소당1~3ha미만 ",5,IF(D314="개소당1ha미만",10))))</f>
        <v/>
      </c>
      <c r="N314" s="49">
        <f t="shared" si="6"/>
        <v>0</v>
      </c>
    </row>
    <row r="315" spans="1:14" ht="21.75" customHeight="1">
      <c r="A315" s="400">
        <f>IF(H272&gt;0,1,)</f>
        <v>0</v>
      </c>
      <c r="B315" s="1950" t="s">
        <v>514</v>
      </c>
      <c r="C315" s="1950"/>
      <c r="D315" s="1951"/>
      <c r="E315" s="1951"/>
      <c r="F315" s="1951"/>
      <c r="G315" s="1951"/>
      <c r="H315" s="1951"/>
      <c r="I315" s="634">
        <f>SUM(I312:I314)</f>
        <v>0</v>
      </c>
      <c r="J315" s="634">
        <f>SUM(J312:J314)</f>
        <v>0</v>
      </c>
      <c r="K315" s="634">
        <f>SUM(K312:K314)</f>
        <v>0</v>
      </c>
      <c r="L315" s="634">
        <f>SUM(L312:L314)</f>
        <v>0</v>
      </c>
      <c r="M315" s="634">
        <f>SUM(M312:M314)</f>
        <v>0</v>
      </c>
      <c r="N315" s="49">
        <f t="shared" si="6"/>
        <v>0</v>
      </c>
    </row>
    <row r="316" spans="1:14" ht="35.1" customHeight="1" thickBot="1">
      <c r="A316" s="400">
        <f>IF(H317&gt;0,1,)</f>
        <v>0</v>
      </c>
      <c r="B316" s="1973" t="s">
        <v>758</v>
      </c>
      <c r="C316" s="1973"/>
      <c r="D316" s="1973"/>
      <c r="E316" s="1973"/>
      <c r="F316" s="1973"/>
      <c r="G316" s="1973"/>
      <c r="H316" s="1973"/>
      <c r="I316" s="1973"/>
      <c r="J316" s="1973"/>
      <c r="K316" s="1973"/>
      <c r="L316" s="1973"/>
      <c r="M316" s="1973"/>
      <c r="N316" s="49">
        <f>IF(H$317&gt;0,8,)</f>
        <v>0</v>
      </c>
    </row>
    <row r="317" spans="1:14" ht="24.95" customHeight="1">
      <c r="A317" s="400">
        <f>IF(H317&gt;0,1,)</f>
        <v>0</v>
      </c>
      <c r="B317" s="1944" t="s">
        <v>774</v>
      </c>
      <c r="C317" s="1945"/>
      <c r="D317" s="1946" t="str">
        <f>CONCATENATE('6-3표준조사 5'!K529,"임반")</f>
        <v>임반</v>
      </c>
      <c r="E317" s="1946"/>
      <c r="F317" s="1946" t="str">
        <f>CONCATENATE('6-3표준조사 5'!L529,"소반")</f>
        <v>소반</v>
      </c>
      <c r="G317" s="1946"/>
      <c r="H317" s="1947">
        <f>'6-3표준조사 5'!Q529</f>
        <v>0</v>
      </c>
      <c r="I317" s="1947"/>
      <c r="J317" s="50"/>
      <c r="K317" s="51" t="s">
        <v>500</v>
      </c>
      <c r="L317" s="1948">
        <f>+'6-3표준조사 5'!R529</f>
        <v>0</v>
      </c>
      <c r="M317" s="1949"/>
      <c r="N317" s="49">
        <f t="shared" ref="N317:N360" si="7">IF(H$317&gt;0,8,)</f>
        <v>0</v>
      </c>
    </row>
    <row r="318" spans="1:14" ht="21.75" customHeight="1">
      <c r="A318" s="400">
        <f>IF(H317&gt;0,1,)</f>
        <v>0</v>
      </c>
      <c r="B318" s="1961" t="s">
        <v>501</v>
      </c>
      <c r="C318" s="1962"/>
      <c r="D318" s="1963" t="s">
        <v>502</v>
      </c>
      <c r="E318" s="1962"/>
      <c r="F318" s="1964" t="s">
        <v>503</v>
      </c>
      <c r="G318" s="1965"/>
      <c r="H318" s="1964" t="s">
        <v>504</v>
      </c>
      <c r="I318" s="1965"/>
      <c r="J318" s="1963" t="s">
        <v>505</v>
      </c>
      <c r="K318" s="1962"/>
      <c r="L318" s="1966" t="s">
        <v>775</v>
      </c>
      <c r="M318" s="1952"/>
      <c r="N318" s="49">
        <f t="shared" si="7"/>
        <v>0</v>
      </c>
    </row>
    <row r="319" spans="1:14" ht="21.75" customHeight="1">
      <c r="A319" s="400">
        <f>IF(H317&gt;0,1,)</f>
        <v>0</v>
      </c>
      <c r="B319" s="52"/>
      <c r="C319" s="53" t="s">
        <v>506</v>
      </c>
      <c r="D319" s="54"/>
      <c r="E319" s="55" t="s">
        <v>507</v>
      </c>
      <c r="F319" s="54"/>
      <c r="G319" s="55" t="s">
        <v>507</v>
      </c>
      <c r="H319" s="54"/>
      <c r="I319" s="55" t="s">
        <v>507</v>
      </c>
      <c r="J319" s="56"/>
      <c r="K319" s="55" t="s">
        <v>508</v>
      </c>
      <c r="L319" s="1967"/>
      <c r="M319" s="1953"/>
      <c r="N319" s="49">
        <f t="shared" si="7"/>
        <v>0</v>
      </c>
    </row>
    <row r="320" spans="1:14" ht="21.75" customHeight="1">
      <c r="A320" s="400">
        <f>IF('6-3표준조사 5'!R529="둘레베기",1,)</f>
        <v>0</v>
      </c>
      <c r="B320" s="1954" t="s">
        <v>506</v>
      </c>
      <c r="C320" s="57" t="s">
        <v>538</v>
      </c>
      <c r="D320" s="60"/>
      <c r="E320" s="59"/>
      <c r="F320" s="60"/>
      <c r="G320" s="59"/>
      <c r="H320" s="60"/>
      <c r="I320" s="59"/>
      <c r="J320" s="61"/>
      <c r="K320" s="62"/>
      <c r="L320" s="102"/>
      <c r="M320" s="64">
        <f>M321</f>
        <v>0</v>
      </c>
      <c r="N320" s="49">
        <f t="shared" si="7"/>
        <v>0</v>
      </c>
    </row>
    <row r="321" spans="1:14" ht="21.75" customHeight="1">
      <c r="A321" s="400">
        <f>IF('6-3표준조사 5'!R529="둘레베기",1,)</f>
        <v>0</v>
      </c>
      <c r="B321" s="1955"/>
      <c r="C321" s="65" t="s">
        <v>760</v>
      </c>
      <c r="D321" s="103"/>
      <c r="E321" s="67"/>
      <c r="F321" s="68"/>
      <c r="G321" s="67"/>
      <c r="H321" s="68"/>
      <c r="I321" s="67"/>
      <c r="J321" s="69"/>
      <c r="K321" s="70"/>
      <c r="L321" s="71">
        <f>J360/100</f>
        <v>0</v>
      </c>
      <c r="M321" s="72">
        <f>ROUNDDOWN((H322*J322)+(H322*J322*L321),)</f>
        <v>0</v>
      </c>
      <c r="N321" s="49">
        <f t="shared" si="7"/>
        <v>0</v>
      </c>
    </row>
    <row r="322" spans="1:14" ht="21.75" customHeight="1">
      <c r="A322" s="400">
        <f>IF('6-3표준조사 5'!R529="둘레베기",1,)</f>
        <v>0</v>
      </c>
      <c r="B322" s="1955"/>
      <c r="C322" s="65" t="s">
        <v>761</v>
      </c>
      <c r="D322" s="103">
        <f>IF(A322&gt;0,D351,)</f>
        <v>0</v>
      </c>
      <c r="E322" s="67" t="s">
        <v>510</v>
      </c>
      <c r="F322" s="68">
        <v>0.18</v>
      </c>
      <c r="G322" s="67" t="s">
        <v>511</v>
      </c>
      <c r="H322" s="68">
        <f>ROUND(D322/100*F322,2)</f>
        <v>0</v>
      </c>
      <c r="I322" s="67" t="s">
        <v>509</v>
      </c>
      <c r="J322" s="69">
        <f>'7-1 단가조사'!L7</f>
        <v>172068</v>
      </c>
      <c r="K322" s="70" t="s">
        <v>539</v>
      </c>
      <c r="L322" s="71"/>
      <c r="M322" s="72"/>
      <c r="N322" s="49">
        <f t="shared" si="7"/>
        <v>0</v>
      </c>
    </row>
    <row r="323" spans="1:14" ht="21.75" customHeight="1">
      <c r="A323" s="400">
        <f>IF('6-3표준조사 5'!R529="줄베기",1,)</f>
        <v>0</v>
      </c>
      <c r="B323" s="1955"/>
      <c r="C323" s="57" t="s">
        <v>540</v>
      </c>
      <c r="D323" s="60"/>
      <c r="E323" s="59"/>
      <c r="F323" s="60"/>
      <c r="G323" s="59"/>
      <c r="H323" s="60"/>
      <c r="I323" s="59"/>
      <c r="J323" s="61"/>
      <c r="K323" s="62"/>
      <c r="L323" s="104"/>
      <c r="M323" s="64">
        <f>SUM(M324+M327+M330)</f>
        <v>0</v>
      </c>
      <c r="N323" s="49">
        <f t="shared" si="7"/>
        <v>0</v>
      </c>
    </row>
    <row r="324" spans="1:14" ht="21.75" customHeight="1">
      <c r="A324" s="400">
        <f>IF('6-3표준조사 5'!R529="줄베기",1,)</f>
        <v>0</v>
      </c>
      <c r="B324" s="1955"/>
      <c r="C324" s="65" t="s">
        <v>760</v>
      </c>
      <c r="D324" s="66"/>
      <c r="E324" s="67"/>
      <c r="F324" s="68"/>
      <c r="G324" s="67"/>
      <c r="H324" s="68"/>
      <c r="I324" s="67"/>
      <c r="J324" s="69"/>
      <c r="K324" s="70"/>
      <c r="L324" s="71">
        <f>K360/100</f>
        <v>0</v>
      </c>
      <c r="M324" s="72">
        <f>ROUNDDOWN((M325+M326)+((M325+M326)*L324),0)</f>
        <v>0</v>
      </c>
      <c r="N324" s="49">
        <f t="shared" si="7"/>
        <v>0</v>
      </c>
    </row>
    <row r="325" spans="1:14" ht="21.75" customHeight="1">
      <c r="A325" s="400">
        <f>IF('6-3표준조사 5'!R529="줄베기",1,)</f>
        <v>0</v>
      </c>
      <c r="B325" s="1955"/>
      <c r="C325" s="65" t="s">
        <v>762</v>
      </c>
      <c r="D325" s="66">
        <f>IF(A325&gt;0,D351,)</f>
        <v>0</v>
      </c>
      <c r="E325" s="67" t="s">
        <v>510</v>
      </c>
      <c r="F325" s="68">
        <v>7.0000000000000007E-2</v>
      </c>
      <c r="G325" s="67" t="s">
        <v>511</v>
      </c>
      <c r="H325" s="68">
        <f>ROUND(D325/100*F325,2)</f>
        <v>0</v>
      </c>
      <c r="I325" s="67" t="s">
        <v>509</v>
      </c>
      <c r="J325" s="69">
        <f>'7-1 단가조사'!L7</f>
        <v>172068</v>
      </c>
      <c r="K325" s="70" t="s">
        <v>539</v>
      </c>
      <c r="L325" s="71"/>
      <c r="M325" s="72">
        <f>ROUNDDOWN(H325*J325,)</f>
        <v>0</v>
      </c>
      <c r="N325" s="49">
        <f t="shared" si="7"/>
        <v>0</v>
      </c>
    </row>
    <row r="326" spans="1:14" ht="21.75" customHeight="1">
      <c r="A326" s="400">
        <f>IF('6-3표준조사 5'!R529="줄베기",1,)</f>
        <v>0</v>
      </c>
      <c r="B326" s="1955"/>
      <c r="C326" s="65" t="s">
        <v>763</v>
      </c>
      <c r="D326" s="75">
        <f>IF(A326&gt;0,1,)</f>
        <v>0</v>
      </c>
      <c r="E326" s="67" t="s">
        <v>406</v>
      </c>
      <c r="F326" s="68">
        <f>IF(D351&lt;=1500,$Q$8,IF(D351&gt;2999,$Q$10,$Q$9))</f>
        <v>1.5</v>
      </c>
      <c r="G326" s="67" t="s">
        <v>541</v>
      </c>
      <c r="H326" s="68">
        <f>ROUND(D326*F326,2)</f>
        <v>0</v>
      </c>
      <c r="I326" s="67" t="s">
        <v>509</v>
      </c>
      <c r="J326" s="69">
        <f>'7-1 단가조사'!L6</f>
        <v>226112</v>
      </c>
      <c r="K326" s="70" t="s">
        <v>542</v>
      </c>
      <c r="L326" s="71"/>
      <c r="M326" s="72">
        <f>ROUNDDOWN(H326*J326,)</f>
        <v>0</v>
      </c>
      <c r="N326" s="49">
        <f t="shared" si="7"/>
        <v>0</v>
      </c>
    </row>
    <row r="327" spans="1:14" ht="21.75" customHeight="1">
      <c r="A327" s="400">
        <f>IF('6-3표준조사 5'!R529="줄베기",1,)</f>
        <v>0</v>
      </c>
      <c r="B327" s="1955"/>
      <c r="C327" s="65" t="s">
        <v>764</v>
      </c>
      <c r="D327" s="66"/>
      <c r="E327" s="67"/>
      <c r="F327" s="68"/>
      <c r="G327" s="67"/>
      <c r="H327" s="68"/>
      <c r="I327" s="67"/>
      <c r="J327" s="69"/>
      <c r="K327" s="70"/>
      <c r="L327" s="73"/>
      <c r="M327" s="72">
        <f>M328+M329</f>
        <v>0</v>
      </c>
      <c r="N327" s="49">
        <f t="shared" si="7"/>
        <v>0</v>
      </c>
    </row>
    <row r="328" spans="1:14" ht="21.75" customHeight="1">
      <c r="A328" s="400">
        <f>IF('6-3표준조사 5'!R529="줄베기",1,)</f>
        <v>0</v>
      </c>
      <c r="B328" s="1955"/>
      <c r="C328" s="65" t="s">
        <v>765</v>
      </c>
      <c r="D328" s="75">
        <f>H326</f>
        <v>0</v>
      </c>
      <c r="E328" s="67" t="s">
        <v>541</v>
      </c>
      <c r="F328" s="68">
        <v>5</v>
      </c>
      <c r="G328" s="67" t="s">
        <v>512</v>
      </c>
      <c r="H328" s="68">
        <f>ROUND(D328*F328,2)</f>
        <v>0</v>
      </c>
      <c r="I328" s="67" t="s">
        <v>513</v>
      </c>
      <c r="J328" s="69">
        <f>'7-1 단가조사'!L11</f>
        <v>1720</v>
      </c>
      <c r="K328" s="70" t="s">
        <v>543</v>
      </c>
      <c r="L328" s="73"/>
      <c r="M328" s="72">
        <f>ROUNDDOWN(H328*J328,)</f>
        <v>0</v>
      </c>
      <c r="N328" s="49">
        <f t="shared" si="7"/>
        <v>0</v>
      </c>
    </row>
    <row r="329" spans="1:14" ht="21.75" customHeight="1">
      <c r="A329" s="400">
        <f>IF('6-3표준조사 5'!R529="줄베기",1,)</f>
        <v>0</v>
      </c>
      <c r="B329" s="1955"/>
      <c r="C329" s="65" t="s">
        <v>766</v>
      </c>
      <c r="D329" s="66">
        <f>M328</f>
        <v>0</v>
      </c>
      <c r="E329" s="67" t="s">
        <v>545</v>
      </c>
      <c r="F329" s="68">
        <v>0.1</v>
      </c>
      <c r="G329" s="67" t="s">
        <v>546</v>
      </c>
      <c r="H329" s="68"/>
      <c r="I329" s="67"/>
      <c r="J329" s="69"/>
      <c r="K329" s="70"/>
      <c r="L329" s="73"/>
      <c r="M329" s="72">
        <f>ROUNDDOWN(D329*F329,)</f>
        <v>0</v>
      </c>
      <c r="N329" s="49">
        <f t="shared" si="7"/>
        <v>0</v>
      </c>
    </row>
    <row r="330" spans="1:14" ht="21.75" customHeight="1">
      <c r="A330" s="400">
        <f>IF('6-3표준조사 5'!R529="줄베기",1,)</f>
        <v>0</v>
      </c>
      <c r="B330" s="1955"/>
      <c r="C330" s="105" t="s">
        <v>767</v>
      </c>
      <c r="D330" s="106">
        <f>D328</f>
        <v>0</v>
      </c>
      <c r="E330" s="107" t="s">
        <v>547</v>
      </c>
      <c r="F330" s="108">
        <v>8.3999999999999995E-3</v>
      </c>
      <c r="G330" s="107" t="s">
        <v>548</v>
      </c>
      <c r="H330" s="109"/>
      <c r="I330" s="107"/>
      <c r="J330" s="110">
        <f>'7-1 단가조사'!L14</f>
        <v>610000</v>
      </c>
      <c r="K330" s="111" t="s">
        <v>544</v>
      </c>
      <c r="L330" s="112"/>
      <c r="M330" s="113">
        <f>ROUNDDOWN(D330*F330*J330,)</f>
        <v>0</v>
      </c>
      <c r="N330" s="49">
        <f t="shared" si="7"/>
        <v>0</v>
      </c>
    </row>
    <row r="331" spans="1:14" ht="21.75" customHeight="1">
      <c r="A331" s="400">
        <f>IF('6-3표준조사 5'!R529="모두베기",1,)</f>
        <v>0</v>
      </c>
      <c r="B331" s="1955"/>
      <c r="C331" s="57" t="s">
        <v>549</v>
      </c>
      <c r="D331" s="58"/>
      <c r="E331" s="59"/>
      <c r="F331" s="60"/>
      <c r="G331" s="59"/>
      <c r="H331" s="60"/>
      <c r="I331" s="59"/>
      <c r="J331" s="61"/>
      <c r="K331" s="62"/>
      <c r="L331" s="63"/>
      <c r="M331" s="64">
        <f>M332+M337+M340</f>
        <v>0</v>
      </c>
      <c r="N331" s="49">
        <f t="shared" si="7"/>
        <v>0</v>
      </c>
    </row>
    <row r="332" spans="1:14" ht="21.75" customHeight="1">
      <c r="A332" s="400">
        <f>IF('6-3표준조사 5'!R529="모두베기",1,)</f>
        <v>0</v>
      </c>
      <c r="B332" s="1955"/>
      <c r="C332" s="65" t="s">
        <v>760</v>
      </c>
      <c r="D332" s="66"/>
      <c r="E332" s="67"/>
      <c r="F332" s="68"/>
      <c r="G332" s="67"/>
      <c r="H332" s="68"/>
      <c r="I332" s="67"/>
      <c r="J332" s="69"/>
      <c r="K332" s="70"/>
      <c r="L332" s="71">
        <f>L360/100</f>
        <v>0</v>
      </c>
      <c r="M332" s="72">
        <f>M333+M334+M335+M336</f>
        <v>0</v>
      </c>
      <c r="N332" s="49">
        <f t="shared" si="7"/>
        <v>0</v>
      </c>
    </row>
    <row r="333" spans="1:14" ht="21.75" customHeight="1">
      <c r="A333" s="400">
        <f>IF('6-3표준조사 5'!R529="모두베기",1,)</f>
        <v>0</v>
      </c>
      <c r="B333" s="1955"/>
      <c r="C333" s="65" t="s">
        <v>762</v>
      </c>
      <c r="D333" s="66">
        <f>IF(A333&gt;0,D351,)</f>
        <v>0</v>
      </c>
      <c r="E333" s="67" t="s">
        <v>510</v>
      </c>
      <c r="F333" s="68">
        <v>7.0000000000000007E-2</v>
      </c>
      <c r="G333" s="67" t="s">
        <v>511</v>
      </c>
      <c r="H333" s="68">
        <f>ROUND(D333/100*F333,2)</f>
        <v>0</v>
      </c>
      <c r="I333" s="67" t="s">
        <v>509</v>
      </c>
      <c r="J333" s="69">
        <f>'7-1 단가조사'!L7</f>
        <v>172068</v>
      </c>
      <c r="K333" s="70" t="s">
        <v>539</v>
      </c>
      <c r="L333" s="73"/>
      <c r="M333" s="72">
        <f>ROUNDDOWN(ROUND((H333+(H333*(L332))),2)*J333,0)</f>
        <v>0</v>
      </c>
      <c r="N333" s="49">
        <f t="shared" si="7"/>
        <v>0</v>
      </c>
    </row>
    <row r="334" spans="1:14" ht="21.75" customHeight="1">
      <c r="A334" s="400">
        <f>IF('6-3표준조사 5'!R529="모두베기",1,)</f>
        <v>0</v>
      </c>
      <c r="B334" s="1955"/>
      <c r="C334" s="74" t="s">
        <v>965</v>
      </c>
      <c r="D334" s="75">
        <f>IF(A334&gt;0,IF(D353="당해 년도",1,),)</f>
        <v>0</v>
      </c>
      <c r="E334" s="67" t="s">
        <v>406</v>
      </c>
      <c r="F334" s="68">
        <v>3.5</v>
      </c>
      <c r="G334" s="67" t="s">
        <v>541</v>
      </c>
      <c r="H334" s="68">
        <f>ROUND(D334*F334,2)</f>
        <v>0</v>
      </c>
      <c r="I334" s="67" t="s">
        <v>509</v>
      </c>
      <c r="J334" s="69">
        <f>'7-1 단가조사'!L6</f>
        <v>226112</v>
      </c>
      <c r="K334" s="70" t="s">
        <v>542</v>
      </c>
      <c r="L334" s="73"/>
      <c r="M334" s="72">
        <f>ROUNDDOWN(ROUND((H334+(H334*(L332))),2)*J334,0)</f>
        <v>0</v>
      </c>
      <c r="N334" s="49">
        <f t="shared" si="7"/>
        <v>0</v>
      </c>
    </row>
    <row r="335" spans="1:14" ht="21.75" customHeight="1">
      <c r="A335" s="400">
        <f>IF('6-3표준조사 5'!R529="모두베기",1,)</f>
        <v>0</v>
      </c>
      <c r="B335" s="1955"/>
      <c r="C335" s="74" t="s">
        <v>966</v>
      </c>
      <c r="D335" s="75">
        <f>IF(A335&gt;0,IF(D353="2년차",1,),)</f>
        <v>0</v>
      </c>
      <c r="E335" s="67" t="s">
        <v>406</v>
      </c>
      <c r="F335" s="68">
        <v>4</v>
      </c>
      <c r="G335" s="67" t="s">
        <v>541</v>
      </c>
      <c r="H335" s="68">
        <f>ROUND(D335*F335,2)</f>
        <v>0</v>
      </c>
      <c r="I335" s="67" t="s">
        <v>509</v>
      </c>
      <c r="J335" s="69">
        <f>'7-1 단가조사'!L6</f>
        <v>226112</v>
      </c>
      <c r="K335" s="70" t="s">
        <v>542</v>
      </c>
      <c r="L335" s="73"/>
      <c r="M335" s="72">
        <f>ROUNDDOWN(ROUND((H335+(H335*(L332))),2)*J335,0)</f>
        <v>0</v>
      </c>
      <c r="N335" s="49">
        <f t="shared" si="7"/>
        <v>0</v>
      </c>
    </row>
    <row r="336" spans="1:14" ht="21.75" customHeight="1">
      <c r="A336" s="400">
        <f>IF('6-3표준조사 5'!R529="모두베기",1,)</f>
        <v>0</v>
      </c>
      <c r="B336" s="1955"/>
      <c r="C336" s="74" t="s">
        <v>967</v>
      </c>
      <c r="D336" s="75">
        <f>IF(A336&gt;0,IF(D353="3년차 이상",1,),)</f>
        <v>0</v>
      </c>
      <c r="E336" s="67" t="s">
        <v>406</v>
      </c>
      <c r="F336" s="68">
        <v>5</v>
      </c>
      <c r="G336" s="67" t="s">
        <v>541</v>
      </c>
      <c r="H336" s="68">
        <f>ROUND(D336*F336,2)</f>
        <v>0</v>
      </c>
      <c r="I336" s="67" t="s">
        <v>509</v>
      </c>
      <c r="J336" s="69">
        <f>'7-1 단가조사'!L6</f>
        <v>226112</v>
      </c>
      <c r="K336" s="70" t="s">
        <v>542</v>
      </c>
      <c r="L336" s="73"/>
      <c r="M336" s="72">
        <f>ROUNDDOWN(ROUND((H336+(H336*(L332))),2)*J336,0)</f>
        <v>0</v>
      </c>
      <c r="N336" s="49">
        <f t="shared" si="7"/>
        <v>0</v>
      </c>
    </row>
    <row r="337" spans="1:14" ht="21.75" customHeight="1">
      <c r="A337" s="400">
        <f>IF('6-3표준조사 5'!R529="모두베기",1,)</f>
        <v>0</v>
      </c>
      <c r="B337" s="1955"/>
      <c r="C337" s="65" t="s">
        <v>764</v>
      </c>
      <c r="D337" s="66"/>
      <c r="E337" s="67"/>
      <c r="F337" s="68"/>
      <c r="G337" s="67"/>
      <c r="H337" s="68"/>
      <c r="I337" s="67"/>
      <c r="J337" s="69"/>
      <c r="K337" s="70"/>
      <c r="L337" s="73"/>
      <c r="M337" s="72">
        <f>M338+M339</f>
        <v>0</v>
      </c>
      <c r="N337" s="49">
        <f t="shared" si="7"/>
        <v>0</v>
      </c>
    </row>
    <row r="338" spans="1:14" ht="21.75" customHeight="1">
      <c r="A338" s="400">
        <f>IF('6-3표준조사 5'!R529="모두베기",1,)</f>
        <v>0</v>
      </c>
      <c r="B338" s="1955"/>
      <c r="C338" s="65" t="s">
        <v>765</v>
      </c>
      <c r="D338" s="75">
        <f>(H334+H335+H336)</f>
        <v>0</v>
      </c>
      <c r="E338" s="67" t="s">
        <v>541</v>
      </c>
      <c r="F338" s="68">
        <v>5</v>
      </c>
      <c r="G338" s="67" t="s">
        <v>512</v>
      </c>
      <c r="H338" s="68">
        <f>ROUND(D338*F338,2)</f>
        <v>0</v>
      </c>
      <c r="I338" s="67" t="s">
        <v>513</v>
      </c>
      <c r="J338" s="69">
        <f>'7-1 단가조사'!L11</f>
        <v>1720</v>
      </c>
      <c r="K338" s="70" t="s">
        <v>543</v>
      </c>
      <c r="L338" s="73"/>
      <c r="M338" s="72">
        <f>ROUNDDOWN(H338*J338,)</f>
        <v>0</v>
      </c>
      <c r="N338" s="49">
        <f t="shared" si="7"/>
        <v>0</v>
      </c>
    </row>
    <row r="339" spans="1:14" ht="21.75" customHeight="1">
      <c r="A339" s="400">
        <f>IF('6-3표준조사 5'!R529="모두베기",1,)</f>
        <v>0</v>
      </c>
      <c r="B339" s="1955"/>
      <c r="C339" s="65" t="s">
        <v>766</v>
      </c>
      <c r="D339" s="66">
        <f>M338</f>
        <v>0</v>
      </c>
      <c r="E339" s="67" t="s">
        <v>545</v>
      </c>
      <c r="F339" s="68">
        <v>0.1</v>
      </c>
      <c r="G339" s="67" t="s">
        <v>546</v>
      </c>
      <c r="H339" s="68"/>
      <c r="I339" s="67"/>
      <c r="J339" s="69"/>
      <c r="K339" s="70"/>
      <c r="L339" s="73"/>
      <c r="M339" s="72">
        <f>ROUNDDOWN(D339*F339,)</f>
        <v>0</v>
      </c>
      <c r="N339" s="49">
        <f t="shared" si="7"/>
        <v>0</v>
      </c>
    </row>
    <row r="340" spans="1:14" ht="21.75" customHeight="1">
      <c r="A340" s="400">
        <f>IF('6-3표준조사 5'!R529="모두베기",1,)</f>
        <v>0</v>
      </c>
      <c r="B340" s="1955"/>
      <c r="C340" s="76" t="s">
        <v>767</v>
      </c>
      <c r="D340" s="77">
        <f>D338</f>
        <v>0</v>
      </c>
      <c r="E340" s="78" t="s">
        <v>547</v>
      </c>
      <c r="F340" s="79">
        <v>8.3999999999999995E-3</v>
      </c>
      <c r="G340" s="78" t="s">
        <v>548</v>
      </c>
      <c r="H340" s="80"/>
      <c r="I340" s="78"/>
      <c r="J340" s="81">
        <f>'7-1 단가조사'!L14</f>
        <v>610000</v>
      </c>
      <c r="K340" s="82" t="s">
        <v>544</v>
      </c>
      <c r="L340" s="83"/>
      <c r="M340" s="84">
        <f>ROUNDDOWN(D340*F340*J340,)</f>
        <v>0</v>
      </c>
      <c r="N340" s="49">
        <f t="shared" si="7"/>
        <v>0</v>
      </c>
    </row>
    <row r="341" spans="1:14" ht="21.75" customHeight="1">
      <c r="A341" s="400">
        <f>IF('6-3표준조사 5'!R529="맹아제거",1,)</f>
        <v>0</v>
      </c>
      <c r="B341" s="1955"/>
      <c r="C341" s="57" t="s">
        <v>550</v>
      </c>
      <c r="D341" s="60"/>
      <c r="E341" s="59"/>
      <c r="F341" s="60"/>
      <c r="G341" s="59"/>
      <c r="H341" s="60"/>
      <c r="I341" s="59"/>
      <c r="J341" s="61"/>
      <c r="K341" s="62"/>
      <c r="L341" s="102"/>
      <c r="M341" s="64">
        <f>M342</f>
        <v>0</v>
      </c>
      <c r="N341" s="49">
        <f t="shared" si="7"/>
        <v>0</v>
      </c>
    </row>
    <row r="342" spans="1:14" ht="21.75" customHeight="1">
      <c r="A342" s="400">
        <f>IF('6-3표준조사 5'!R529="맹아제거",1,)</f>
        <v>0</v>
      </c>
      <c r="B342" s="1955"/>
      <c r="C342" s="65" t="s">
        <v>760</v>
      </c>
      <c r="D342" s="103"/>
      <c r="E342" s="67"/>
      <c r="F342" s="68"/>
      <c r="G342" s="67"/>
      <c r="H342" s="68"/>
      <c r="I342" s="67"/>
      <c r="J342" s="69"/>
      <c r="K342" s="70"/>
      <c r="L342" s="71">
        <f>M360/100</f>
        <v>0</v>
      </c>
      <c r="M342" s="72">
        <f>ROUNDDOWN((H343*J343)+(H343*J343*L342),)</f>
        <v>0</v>
      </c>
      <c r="N342" s="49">
        <f t="shared" si="7"/>
        <v>0</v>
      </c>
    </row>
    <row r="343" spans="1:14" ht="21.75" customHeight="1">
      <c r="A343" s="400">
        <f>IF('6-3표준조사 5'!R529="맹아제거",1,)</f>
        <v>0</v>
      </c>
      <c r="B343" s="1955"/>
      <c r="C343" s="65" t="s">
        <v>768</v>
      </c>
      <c r="D343" s="103">
        <v>0</v>
      </c>
      <c r="E343" s="67" t="s">
        <v>510</v>
      </c>
      <c r="F343" s="68">
        <v>0.2</v>
      </c>
      <c r="G343" s="67" t="s">
        <v>511</v>
      </c>
      <c r="H343" s="68">
        <f>ROUND(D343/100*F343,2)</f>
        <v>0</v>
      </c>
      <c r="I343" s="67" t="s">
        <v>509</v>
      </c>
      <c r="J343" s="69">
        <f>'7-1 단가조사'!L7</f>
        <v>172068</v>
      </c>
      <c r="K343" s="70" t="s">
        <v>539</v>
      </c>
      <c r="L343" s="71">
        <f>M360/100</f>
        <v>0</v>
      </c>
      <c r="M343" s="72"/>
      <c r="N343" s="49">
        <f t="shared" si="7"/>
        <v>0</v>
      </c>
    </row>
    <row r="344" spans="1:14" ht="21.75" customHeight="1">
      <c r="A344" s="400">
        <f>IF(H317&gt;0,1,)</f>
        <v>0</v>
      </c>
      <c r="B344" s="1954" t="s">
        <v>514</v>
      </c>
      <c r="C344" s="57" t="s">
        <v>551</v>
      </c>
      <c r="D344" s="60"/>
      <c r="E344" s="59"/>
      <c r="F344" s="60"/>
      <c r="G344" s="59"/>
      <c r="H344" s="60"/>
      <c r="I344" s="59"/>
      <c r="J344" s="61"/>
      <c r="K344" s="62"/>
      <c r="L344" s="63"/>
      <c r="M344" s="64">
        <f>SUM(M345,M347,M348)</f>
        <v>0</v>
      </c>
      <c r="N344" s="49">
        <f t="shared" si="7"/>
        <v>0</v>
      </c>
    </row>
    <row r="345" spans="1:14" ht="21.75" customHeight="1">
      <c r="A345" s="400">
        <f>IF(H317&gt;0,1,)</f>
        <v>0</v>
      </c>
      <c r="B345" s="1956"/>
      <c r="C345" s="65" t="s">
        <v>769</v>
      </c>
      <c r="D345" s="68"/>
      <c r="E345" s="67"/>
      <c r="F345" s="68"/>
      <c r="G345" s="67"/>
      <c r="H345" s="68"/>
      <c r="I345" s="67"/>
      <c r="J345" s="69"/>
      <c r="K345" s="70"/>
      <c r="L345" s="73"/>
      <c r="M345" s="72">
        <f>M346</f>
        <v>0</v>
      </c>
      <c r="N345" s="49">
        <f t="shared" si="7"/>
        <v>0</v>
      </c>
    </row>
    <row r="346" spans="1:14" ht="21.75" customHeight="1">
      <c r="A346" s="400">
        <f>IF(H317&gt;0,1,)</f>
        <v>0</v>
      </c>
      <c r="B346" s="1956"/>
      <c r="C346" s="65" t="s">
        <v>770</v>
      </c>
      <c r="D346" s="68"/>
      <c r="E346" s="67"/>
      <c r="F346" s="68"/>
      <c r="G346" s="67"/>
      <c r="H346" s="68"/>
      <c r="I346" s="67"/>
      <c r="J346" s="69"/>
      <c r="K346" s="70"/>
      <c r="L346" s="73"/>
      <c r="M346" s="72">
        <f>M321+M324+M332+M342</f>
        <v>0</v>
      </c>
      <c r="N346" s="49">
        <f t="shared" si="7"/>
        <v>0</v>
      </c>
    </row>
    <row r="347" spans="1:14" ht="21.75" customHeight="1">
      <c r="A347" s="400">
        <f>IF(H317&gt;0,1,)</f>
        <v>0</v>
      </c>
      <c r="B347" s="1956"/>
      <c r="C347" s="65" t="s">
        <v>771</v>
      </c>
      <c r="D347" s="68"/>
      <c r="E347" s="67"/>
      <c r="F347" s="68"/>
      <c r="G347" s="67"/>
      <c r="H347" s="68"/>
      <c r="I347" s="67"/>
      <c r="J347" s="69"/>
      <c r="K347" s="70"/>
      <c r="L347" s="73"/>
      <c r="M347" s="72">
        <f>M327+M337</f>
        <v>0</v>
      </c>
      <c r="N347" s="49">
        <f t="shared" si="7"/>
        <v>0</v>
      </c>
    </row>
    <row r="348" spans="1:14" ht="21.75" customHeight="1" thickBot="1">
      <c r="A348" s="400">
        <f>IF(H317&gt;0,1,)</f>
        <v>0</v>
      </c>
      <c r="B348" s="1957"/>
      <c r="C348" s="76" t="s">
        <v>772</v>
      </c>
      <c r="D348" s="85"/>
      <c r="E348" s="86"/>
      <c r="F348" s="85"/>
      <c r="G348" s="86"/>
      <c r="H348" s="85"/>
      <c r="I348" s="86"/>
      <c r="J348" s="87"/>
      <c r="K348" s="88"/>
      <c r="L348" s="89"/>
      <c r="M348" s="90">
        <f>M330+M340</f>
        <v>0</v>
      </c>
      <c r="N348" s="49">
        <f t="shared" si="7"/>
        <v>0</v>
      </c>
    </row>
    <row r="349" spans="1:14" ht="21.75" customHeight="1">
      <c r="A349" s="400">
        <f>IF(H317&gt;0,1,)</f>
        <v>0</v>
      </c>
      <c r="B349" s="1958" t="s">
        <v>515</v>
      </c>
      <c r="C349" s="1958"/>
      <c r="D349" s="1958"/>
      <c r="E349" s="1958"/>
      <c r="F349" s="1958"/>
      <c r="G349" s="1958"/>
      <c r="H349" s="1958"/>
      <c r="I349" s="1958"/>
      <c r="J349" s="1958"/>
      <c r="K349" s="1958"/>
      <c r="L349" s="1958"/>
      <c r="M349" s="1958"/>
      <c r="N349" s="49">
        <f t="shared" si="7"/>
        <v>0</v>
      </c>
    </row>
    <row r="350" spans="1:14" ht="21.75" customHeight="1">
      <c r="A350" s="400">
        <f>IF(H317&gt;0,1,)</f>
        <v>0</v>
      </c>
      <c r="B350" s="1959" t="s">
        <v>516</v>
      </c>
      <c r="C350" s="1959"/>
      <c r="D350" s="1959"/>
      <c r="E350" s="1959"/>
      <c r="F350" s="1959"/>
      <c r="G350" s="1959"/>
      <c r="H350" s="1959"/>
      <c r="I350" s="1959"/>
      <c r="J350" s="1959"/>
      <c r="K350" s="1959"/>
      <c r="L350" s="1959"/>
      <c r="M350" s="1959"/>
      <c r="N350" s="49">
        <f t="shared" si="7"/>
        <v>0</v>
      </c>
    </row>
    <row r="351" spans="1:14" ht="21.75" customHeight="1">
      <c r="A351" s="400">
        <f>IF(H317&gt;0,1,)</f>
        <v>0</v>
      </c>
      <c r="B351" s="91" t="s">
        <v>517</v>
      </c>
      <c r="C351" s="92" t="s">
        <v>1025</v>
      </c>
      <c r="D351" s="93">
        <f>'6-3표준조사 5'!Q535</f>
        <v>0</v>
      </c>
      <c r="E351" s="91" t="s">
        <v>510</v>
      </c>
      <c r="F351" s="633"/>
      <c r="G351" s="91"/>
      <c r="H351" s="94"/>
      <c r="I351" s="95"/>
      <c r="J351" s="95"/>
      <c r="K351" s="95"/>
      <c r="L351" s="96"/>
      <c r="M351" s="95"/>
      <c r="N351" s="49">
        <f t="shared" si="7"/>
        <v>0</v>
      </c>
    </row>
    <row r="352" spans="1:14" ht="21.75" customHeight="1">
      <c r="B352" s="91" t="s">
        <v>518</v>
      </c>
      <c r="C352" s="92" t="s">
        <v>759</v>
      </c>
      <c r="D352" s="1960">
        <f>'6-3표준조사 5'!S535</f>
        <v>0</v>
      </c>
      <c r="E352" s="1960"/>
      <c r="F352" s="633"/>
      <c r="G352" s="91"/>
      <c r="H352" s="94"/>
      <c r="I352" s="95"/>
      <c r="J352" s="95"/>
      <c r="K352" s="95"/>
      <c r="L352" s="96"/>
      <c r="M352" s="95"/>
      <c r="N352" s="49">
        <f t="shared" si="7"/>
        <v>0</v>
      </c>
    </row>
    <row r="353" spans="1:14" ht="21.75" customHeight="1">
      <c r="B353" s="91" t="s">
        <v>517</v>
      </c>
      <c r="C353" s="92" t="s">
        <v>962</v>
      </c>
      <c r="D353" s="1968" t="str">
        <f>'6-3표준조사 5'!R531</f>
        <v>3년차 이상</v>
      </c>
      <c r="E353" s="1968"/>
      <c r="F353" s="97"/>
      <c r="G353" s="97"/>
      <c r="H353" s="94"/>
      <c r="I353" s="95"/>
      <c r="J353" s="95"/>
      <c r="K353" s="95"/>
      <c r="L353" s="96"/>
      <c r="M353" s="95"/>
      <c r="N353" s="49">
        <f t="shared" si="7"/>
        <v>0</v>
      </c>
    </row>
    <row r="354" spans="1:14" ht="21.75" customHeight="1">
      <c r="A354" s="400">
        <f>IF(H317&gt;0,1,)</f>
        <v>0</v>
      </c>
      <c r="B354" s="1959" t="s">
        <v>773</v>
      </c>
      <c r="C354" s="1959"/>
      <c r="D354" s="1959"/>
      <c r="E354" s="1959"/>
      <c r="F354" s="1959"/>
      <c r="G354" s="1959"/>
      <c r="H354" s="1959"/>
      <c r="I354" s="1959"/>
      <c r="J354" s="1959"/>
      <c r="K354" s="1959"/>
      <c r="L354" s="1959"/>
      <c r="M354" s="1959"/>
      <c r="N354" s="49">
        <f t="shared" si="7"/>
        <v>0</v>
      </c>
    </row>
    <row r="355" spans="1:14" ht="21.75" customHeight="1">
      <c r="A355" s="400">
        <f>IF(H317&gt;0,1,)</f>
        <v>0</v>
      </c>
      <c r="B355" s="1969" t="s">
        <v>501</v>
      </c>
      <c r="C355" s="1969"/>
      <c r="D355" s="1970" t="s">
        <v>805</v>
      </c>
      <c r="E355" s="1970"/>
      <c r="F355" s="1970"/>
      <c r="G355" s="1970"/>
      <c r="H355" s="1970"/>
      <c r="I355" s="1971" t="s">
        <v>806</v>
      </c>
      <c r="J355" s="1971"/>
      <c r="K355" s="1971"/>
      <c r="L355" s="1971"/>
      <c r="M355" s="1971"/>
      <c r="N355" s="49">
        <f t="shared" si="7"/>
        <v>0</v>
      </c>
    </row>
    <row r="356" spans="1:14" ht="21.75" customHeight="1">
      <c r="A356" s="400">
        <f>IF(H317&gt;0,1,)</f>
        <v>0</v>
      </c>
      <c r="B356" s="1969"/>
      <c r="C356" s="1969"/>
      <c r="D356" s="1970"/>
      <c r="E356" s="1970"/>
      <c r="F356" s="1970"/>
      <c r="G356" s="1970"/>
      <c r="H356" s="1970"/>
      <c r="I356" s="98" t="s">
        <v>807</v>
      </c>
      <c r="J356" s="632" t="s">
        <v>494</v>
      </c>
      <c r="K356" s="632" t="s">
        <v>495</v>
      </c>
      <c r="L356" s="99" t="s">
        <v>496</v>
      </c>
      <c r="M356" s="632" t="s">
        <v>794</v>
      </c>
      <c r="N356" s="49">
        <f t="shared" si="7"/>
        <v>0</v>
      </c>
    </row>
    <row r="357" spans="1:14" ht="21.75" customHeight="1">
      <c r="A357" s="400">
        <f>IF(H317&gt;0,1,)</f>
        <v>0</v>
      </c>
      <c r="B357" s="1950" t="s">
        <v>531</v>
      </c>
      <c r="C357" s="1950"/>
      <c r="D357" s="1951" t="str">
        <f>'6-3표준조사 5'!P531</f>
        <v>완 (15˚ 이하)</v>
      </c>
      <c r="E357" s="1951"/>
      <c r="F357" s="1951"/>
      <c r="G357" s="1951"/>
      <c r="H357" s="1951"/>
      <c r="I357" s="634"/>
      <c r="J357" s="634" t="str">
        <f>IF(A320=0,"",IF(D357="완 (15˚ 이하)",0,IF(D357="중 (15˚ ~ 30˚)",5,IF(D357="급 (30˚ 초과)",10))))</f>
        <v/>
      </c>
      <c r="K357" s="634" t="str">
        <f>IF(A323=0,"",IF(D357="완 (15˚ 이하)",0,IF(D357="중 (15˚ ~ 30˚)",5,IF(D357="급 (30˚ 초과)",10))))</f>
        <v/>
      </c>
      <c r="L357" s="634" t="str">
        <f>IF(A331=0,"",IF(D357="완 (15˚ 이하)",0,IF(D357="중 (15˚ ~ 30˚)",5,IF(D357="급 (30˚ 초과)",10))))</f>
        <v/>
      </c>
      <c r="M357" s="634" t="str">
        <f>IF(A341=0,"",IF(D357="완 (15˚ 이하)",0,IF(D357="중 (15˚ ~ 30˚)",5,IF(D357="급 (30˚ 초과)",10))))</f>
        <v/>
      </c>
      <c r="N357" s="49">
        <f t="shared" si="7"/>
        <v>0</v>
      </c>
    </row>
    <row r="358" spans="1:14" ht="21.75" customHeight="1">
      <c r="A358" s="400">
        <f>IF(H317&gt;0,1,)</f>
        <v>0</v>
      </c>
      <c r="B358" s="1972" t="s">
        <v>520</v>
      </c>
      <c r="C358" s="1972"/>
      <c r="D358" s="1951" t="str">
        <f>'6-3표준조사 5'!R531</f>
        <v>3년차 이상</v>
      </c>
      <c r="E358" s="1951"/>
      <c r="F358" s="1951"/>
      <c r="G358" s="1951"/>
      <c r="H358" s="1951"/>
      <c r="I358" s="634"/>
      <c r="J358" s="634"/>
      <c r="K358" s="634" t="str">
        <f>IF(A323=0,"",IF(D358="당해 년도",0,IF(D358="2년차",5,IF(D358="3년차 이상",10))))</f>
        <v/>
      </c>
      <c r="L358" s="634"/>
      <c r="M358" s="634"/>
      <c r="N358" s="49">
        <f t="shared" si="7"/>
        <v>0</v>
      </c>
    </row>
    <row r="359" spans="1:14" ht="21.75" customHeight="1">
      <c r="A359" s="400">
        <f>IF(H317&gt;0,1,)</f>
        <v>0</v>
      </c>
      <c r="B359" s="1950" t="s">
        <v>519</v>
      </c>
      <c r="C359" s="1950"/>
      <c r="D359" s="1951" t="str">
        <f>'6-3표준조사 5'!Q531</f>
        <v>개소당5ha이상</v>
      </c>
      <c r="E359" s="1951"/>
      <c r="F359" s="1951"/>
      <c r="G359" s="1951"/>
      <c r="H359" s="1951"/>
      <c r="I359" s="1409"/>
      <c r="J359" s="1409" t="str">
        <f>IF(A320=0,"",IF(D359="개소당3ha이상",0,IF(D359="개소당1~3ha미만 ",5,IF(D359="개소당1ha미만",10))))</f>
        <v/>
      </c>
      <c r="K359" s="1409" t="str">
        <f>IF(A323=0,"",IF(D359="개소당3ha이상",0,IF(D359="개소당1~3ha미만 ",5,IF(D359="개소당1ha미만",10))))</f>
        <v/>
      </c>
      <c r="L359" s="1409" t="str">
        <f>IF(A331=0,"",IF(D359="개소당3ha이상",0,IF(D359="개소당1~3ha미만 ",5,IF(D359="개소당1ha미만",10))))</f>
        <v/>
      </c>
      <c r="M359" s="1409" t="str">
        <f>IF(A341=0,"",IF(D359="개소당3ha이상",0,IF(D359="개소당1~3ha미만 ",5,IF(D359="개소당1ha미만",10))))</f>
        <v/>
      </c>
      <c r="N359" s="49">
        <f t="shared" si="7"/>
        <v>0</v>
      </c>
    </row>
    <row r="360" spans="1:14" ht="21.75" customHeight="1">
      <c r="A360" s="400">
        <f>IF(H317&gt;0,1,)</f>
        <v>0</v>
      </c>
      <c r="B360" s="1950" t="s">
        <v>514</v>
      </c>
      <c r="C360" s="1950"/>
      <c r="D360" s="1951"/>
      <c r="E360" s="1951"/>
      <c r="F360" s="1951"/>
      <c r="G360" s="1951"/>
      <c r="H360" s="1951"/>
      <c r="I360" s="634">
        <f>SUM(I357:I359)</f>
        <v>0</v>
      </c>
      <c r="J360" s="634">
        <f>SUM(J357:J359)</f>
        <v>0</v>
      </c>
      <c r="K360" s="634">
        <f>SUM(K357:K359)</f>
        <v>0</v>
      </c>
      <c r="L360" s="634">
        <f>SUM(L357:L359)</f>
        <v>0</v>
      </c>
      <c r="M360" s="634">
        <f>SUM(M357:M359)</f>
        <v>0</v>
      </c>
      <c r="N360" s="49">
        <f t="shared" si="7"/>
        <v>0</v>
      </c>
    </row>
  </sheetData>
  <sheetProtection algorithmName="SHA-512" hashValue="yHp53P10UsOxFN1rtfC+wQ8JJvrp8Jqsl7uelr9Gvw8nnY2OWbbpOevNR/vt5r+P9KuBBlgCcHPYGPQW7av6qA==" saltValue="eNcf9EW6Pssl9NO/+lZuGQ==" spinCount="100000" sheet="1" objects="1" scenarios="1" selectLockedCells="1"/>
  <autoFilter ref="A2:A360" xr:uid="{00000000-0009-0000-0000-00001B000000}"/>
  <mergeCells count="248">
    <mergeCell ref="B358:C358"/>
    <mergeCell ref="D358:H358"/>
    <mergeCell ref="B359:C359"/>
    <mergeCell ref="D359:H359"/>
    <mergeCell ref="B360:C360"/>
    <mergeCell ref="D360:H360"/>
    <mergeCell ref="D353:E353"/>
    <mergeCell ref="B354:M354"/>
    <mergeCell ref="B355:C356"/>
    <mergeCell ref="D355:H356"/>
    <mergeCell ref="I355:M355"/>
    <mergeCell ref="B357:C357"/>
    <mergeCell ref="D357:H357"/>
    <mergeCell ref="M318:M319"/>
    <mergeCell ref="B320:B343"/>
    <mergeCell ref="B344:B348"/>
    <mergeCell ref="B349:M349"/>
    <mergeCell ref="B350:M350"/>
    <mergeCell ref="D352:E352"/>
    <mergeCell ref="B318:C318"/>
    <mergeCell ref="D318:E318"/>
    <mergeCell ref="F318:G318"/>
    <mergeCell ref="H318:I318"/>
    <mergeCell ref="J318:K318"/>
    <mergeCell ref="L318:L319"/>
    <mergeCell ref="B316:M316"/>
    <mergeCell ref="B317:C317"/>
    <mergeCell ref="D317:E317"/>
    <mergeCell ref="F317:G317"/>
    <mergeCell ref="H317:I317"/>
    <mergeCell ref="L317:M317"/>
    <mergeCell ref="B313:C313"/>
    <mergeCell ref="D313:H313"/>
    <mergeCell ref="B314:C314"/>
    <mergeCell ref="D314:H314"/>
    <mergeCell ref="B315:C315"/>
    <mergeCell ref="D315:H315"/>
    <mergeCell ref="D308:E308"/>
    <mergeCell ref="B309:M309"/>
    <mergeCell ref="B310:C311"/>
    <mergeCell ref="D310:H311"/>
    <mergeCell ref="I310:M310"/>
    <mergeCell ref="B312:C312"/>
    <mergeCell ref="D312:H312"/>
    <mergeCell ref="M273:M274"/>
    <mergeCell ref="B275:B298"/>
    <mergeCell ref="B299:B303"/>
    <mergeCell ref="B304:M304"/>
    <mergeCell ref="B305:M305"/>
    <mergeCell ref="D307:E307"/>
    <mergeCell ref="B273:C273"/>
    <mergeCell ref="D273:E273"/>
    <mergeCell ref="F273:G273"/>
    <mergeCell ref="H273:I273"/>
    <mergeCell ref="J273:K273"/>
    <mergeCell ref="L273:L274"/>
    <mergeCell ref="B271:M271"/>
    <mergeCell ref="B272:C272"/>
    <mergeCell ref="D272:E272"/>
    <mergeCell ref="F272:G272"/>
    <mergeCell ref="H272:I272"/>
    <mergeCell ref="L272:M272"/>
    <mergeCell ref="B268:C268"/>
    <mergeCell ref="D268:H268"/>
    <mergeCell ref="B269:C269"/>
    <mergeCell ref="D269:H269"/>
    <mergeCell ref="B270:C270"/>
    <mergeCell ref="D270:H270"/>
    <mergeCell ref="D263:E263"/>
    <mergeCell ref="B264:M264"/>
    <mergeCell ref="B265:C266"/>
    <mergeCell ref="D265:H266"/>
    <mergeCell ref="I265:M265"/>
    <mergeCell ref="B267:C267"/>
    <mergeCell ref="D267:H267"/>
    <mergeCell ref="M228:M229"/>
    <mergeCell ref="B230:B253"/>
    <mergeCell ref="B254:B258"/>
    <mergeCell ref="B259:M259"/>
    <mergeCell ref="B260:M260"/>
    <mergeCell ref="D262:E262"/>
    <mergeCell ref="B228:C228"/>
    <mergeCell ref="D228:E228"/>
    <mergeCell ref="F228:G228"/>
    <mergeCell ref="H228:I228"/>
    <mergeCell ref="J228:K228"/>
    <mergeCell ref="L228:L229"/>
    <mergeCell ref="B226:M226"/>
    <mergeCell ref="B227:C227"/>
    <mergeCell ref="D227:E227"/>
    <mergeCell ref="F227:G227"/>
    <mergeCell ref="H227:I227"/>
    <mergeCell ref="L227:M227"/>
    <mergeCell ref="B223:C223"/>
    <mergeCell ref="D223:H223"/>
    <mergeCell ref="B224:C224"/>
    <mergeCell ref="D224:H224"/>
    <mergeCell ref="B225:C225"/>
    <mergeCell ref="D225:H225"/>
    <mergeCell ref="D218:E218"/>
    <mergeCell ref="B219:M219"/>
    <mergeCell ref="B220:C221"/>
    <mergeCell ref="D220:H221"/>
    <mergeCell ref="I220:M220"/>
    <mergeCell ref="B222:C222"/>
    <mergeCell ref="D222:H222"/>
    <mergeCell ref="M183:M184"/>
    <mergeCell ref="B185:B208"/>
    <mergeCell ref="B209:B213"/>
    <mergeCell ref="B214:M214"/>
    <mergeCell ref="B215:M215"/>
    <mergeCell ref="D217:E217"/>
    <mergeCell ref="B183:C183"/>
    <mergeCell ref="D183:E183"/>
    <mergeCell ref="F183:G183"/>
    <mergeCell ref="H183:I183"/>
    <mergeCell ref="J183:K183"/>
    <mergeCell ref="L183:L184"/>
    <mergeCell ref="B181:M181"/>
    <mergeCell ref="B182:C182"/>
    <mergeCell ref="D182:E182"/>
    <mergeCell ref="F182:G182"/>
    <mergeCell ref="H182:I182"/>
    <mergeCell ref="L182:M182"/>
    <mergeCell ref="B178:C178"/>
    <mergeCell ref="D178:H178"/>
    <mergeCell ref="B179:C179"/>
    <mergeCell ref="D179:H179"/>
    <mergeCell ref="B180:C180"/>
    <mergeCell ref="D180:H180"/>
    <mergeCell ref="D173:E173"/>
    <mergeCell ref="B174:M174"/>
    <mergeCell ref="B175:C176"/>
    <mergeCell ref="D175:H176"/>
    <mergeCell ref="I175:M175"/>
    <mergeCell ref="B177:C177"/>
    <mergeCell ref="D177:H177"/>
    <mergeCell ref="M138:M139"/>
    <mergeCell ref="B140:B163"/>
    <mergeCell ref="B164:B168"/>
    <mergeCell ref="B169:M169"/>
    <mergeCell ref="B170:M170"/>
    <mergeCell ref="D172:E172"/>
    <mergeCell ref="B138:C138"/>
    <mergeCell ref="D138:E138"/>
    <mergeCell ref="F138:G138"/>
    <mergeCell ref="H138:I138"/>
    <mergeCell ref="J138:K138"/>
    <mergeCell ref="L138:L139"/>
    <mergeCell ref="B136:M136"/>
    <mergeCell ref="B137:C137"/>
    <mergeCell ref="D137:E137"/>
    <mergeCell ref="F137:G137"/>
    <mergeCell ref="H137:I137"/>
    <mergeCell ref="L137:M137"/>
    <mergeCell ref="B133:C133"/>
    <mergeCell ref="D133:H133"/>
    <mergeCell ref="B134:C134"/>
    <mergeCell ref="D134:H134"/>
    <mergeCell ref="B135:C135"/>
    <mergeCell ref="D135:H135"/>
    <mergeCell ref="D128:E128"/>
    <mergeCell ref="B129:M129"/>
    <mergeCell ref="B130:C131"/>
    <mergeCell ref="D130:H131"/>
    <mergeCell ref="I130:M130"/>
    <mergeCell ref="B132:C132"/>
    <mergeCell ref="D132:H132"/>
    <mergeCell ref="M93:M94"/>
    <mergeCell ref="B95:B118"/>
    <mergeCell ref="B119:B123"/>
    <mergeCell ref="B124:M124"/>
    <mergeCell ref="B125:M125"/>
    <mergeCell ref="D127:E127"/>
    <mergeCell ref="B93:C93"/>
    <mergeCell ref="D93:E93"/>
    <mergeCell ref="F93:G93"/>
    <mergeCell ref="H93:I93"/>
    <mergeCell ref="J93:K93"/>
    <mergeCell ref="L93:L94"/>
    <mergeCell ref="B91:M91"/>
    <mergeCell ref="B92:C92"/>
    <mergeCell ref="D92:E92"/>
    <mergeCell ref="F92:G92"/>
    <mergeCell ref="H92:I92"/>
    <mergeCell ref="L92:M92"/>
    <mergeCell ref="B88:C88"/>
    <mergeCell ref="D88:H88"/>
    <mergeCell ref="B89:C89"/>
    <mergeCell ref="D89:H89"/>
    <mergeCell ref="B90:C90"/>
    <mergeCell ref="D90:H90"/>
    <mergeCell ref="D83:E83"/>
    <mergeCell ref="B84:M84"/>
    <mergeCell ref="B85:C86"/>
    <mergeCell ref="D85:H86"/>
    <mergeCell ref="I85:M85"/>
    <mergeCell ref="B87:C87"/>
    <mergeCell ref="D87:H87"/>
    <mergeCell ref="M48:M49"/>
    <mergeCell ref="B50:B73"/>
    <mergeCell ref="B74:B78"/>
    <mergeCell ref="B79:M79"/>
    <mergeCell ref="B80:M80"/>
    <mergeCell ref="D82:E82"/>
    <mergeCell ref="B48:C48"/>
    <mergeCell ref="D48:E48"/>
    <mergeCell ref="F48:G48"/>
    <mergeCell ref="H48:I48"/>
    <mergeCell ref="J48:K48"/>
    <mergeCell ref="L48:L49"/>
    <mergeCell ref="B46:M46"/>
    <mergeCell ref="B47:C47"/>
    <mergeCell ref="D47:E47"/>
    <mergeCell ref="F47:G47"/>
    <mergeCell ref="H47:I47"/>
    <mergeCell ref="L47:M47"/>
    <mergeCell ref="B43:C43"/>
    <mergeCell ref="D43:H43"/>
    <mergeCell ref="B44:C44"/>
    <mergeCell ref="D44:H44"/>
    <mergeCell ref="B45:C45"/>
    <mergeCell ref="D45:H45"/>
    <mergeCell ref="B39:M39"/>
    <mergeCell ref="B40:C41"/>
    <mergeCell ref="D40:H41"/>
    <mergeCell ref="I40:M40"/>
    <mergeCell ref="B42:C42"/>
    <mergeCell ref="D42:H42"/>
    <mergeCell ref="B5:B28"/>
    <mergeCell ref="B29:B33"/>
    <mergeCell ref="B34:M34"/>
    <mergeCell ref="B35:M35"/>
    <mergeCell ref="D37:E37"/>
    <mergeCell ref="D38:E38"/>
    <mergeCell ref="B3:C3"/>
    <mergeCell ref="D3:E3"/>
    <mergeCell ref="F3:G3"/>
    <mergeCell ref="H3:I3"/>
    <mergeCell ref="J3:K3"/>
    <mergeCell ref="L3:L4"/>
    <mergeCell ref="M3:M4"/>
    <mergeCell ref="B1:M1"/>
    <mergeCell ref="B2:C2"/>
    <mergeCell ref="D2:E2"/>
    <mergeCell ref="F2:G2"/>
    <mergeCell ref="H2:I2"/>
    <mergeCell ref="L2:M2"/>
  </mergeCells>
  <phoneticPr fontId="2" type="noConversion"/>
  <printOptions horizontalCentered="1"/>
  <pageMargins left="0.4" right="0.38" top="0.54" bottom="0.38" header="0" footer="0"/>
  <pageSetup paperSize="9" firstPageNumber="70" orientation="portrait" blackAndWhite="1" useFirstPageNumber="1" r:id="rId1"/>
  <rowBreaks count="7" manualBreakCount="7">
    <brk id="45" min="1" max="12" man="1"/>
    <brk id="90" min="1" max="12" man="1"/>
    <brk id="135" min="1" max="12" man="1"/>
    <brk id="180" min="1" max="12" man="1"/>
    <brk id="225" min="1" max="12" man="1"/>
    <brk id="270" min="1" max="12" man="1"/>
    <brk id="315" min="1" max="12"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3">
    <tabColor theme="9" tint="0.79998168889431442"/>
  </sheetPr>
  <dimension ref="A1:N135"/>
  <sheetViews>
    <sheetView showZeros="0" view="pageBreakPreview" zoomScaleNormal="70" zoomScaleSheetLayoutView="100" workbookViewId="0"/>
  </sheetViews>
  <sheetFormatPr defaultColWidth="9" defaultRowHeight="12"/>
  <cols>
    <col min="1" max="1" width="8.125" style="400" customWidth="1"/>
    <col min="2" max="2" width="2.5" style="12" customWidth="1"/>
    <col min="3" max="3" width="17.5" style="12" customWidth="1"/>
    <col min="4" max="4" width="6.625" style="100" customWidth="1"/>
    <col min="5" max="5" width="6.625" style="12" customWidth="1"/>
    <col min="6" max="6" width="6.625" style="100" customWidth="1"/>
    <col min="7" max="7" width="6.625" style="12" customWidth="1"/>
    <col min="8" max="8" width="6.625" style="100" customWidth="1"/>
    <col min="9" max="11" width="6.625" style="12" customWidth="1"/>
    <col min="12" max="12" width="6.625" style="101" customWidth="1"/>
    <col min="13" max="13" width="6.625" style="12" customWidth="1"/>
    <col min="14" max="14" width="7.125" style="12" customWidth="1"/>
    <col min="15" max="16384" width="9" style="12"/>
  </cols>
  <sheetData>
    <row r="1" spans="1:14" ht="35.1" customHeight="1" thickTop="1" thickBot="1">
      <c r="A1" s="399" t="s">
        <v>837</v>
      </c>
      <c r="B1" s="1974" t="s">
        <v>1292</v>
      </c>
      <c r="C1" s="1974"/>
      <c r="D1" s="1974"/>
      <c r="E1" s="1974"/>
      <c r="F1" s="1974"/>
      <c r="G1" s="1974"/>
      <c r="H1" s="1974"/>
      <c r="I1" s="1974"/>
      <c r="J1" s="1974"/>
      <c r="K1" s="1974"/>
      <c r="L1" s="1974"/>
      <c r="M1" s="1974"/>
      <c r="N1" s="49">
        <f>IF(H$2&gt;0,1,)</f>
        <v>0</v>
      </c>
    </row>
    <row r="2" spans="1:14" ht="24.95" customHeight="1" thickTop="1">
      <c r="A2" s="400">
        <v>1</v>
      </c>
      <c r="B2" s="1944" t="s">
        <v>774</v>
      </c>
      <c r="C2" s="1945"/>
      <c r="D2" s="1946" t="s">
        <v>1305</v>
      </c>
      <c r="E2" s="1946"/>
      <c r="F2" s="1946" t="s">
        <v>1306</v>
      </c>
      <c r="G2" s="1946"/>
      <c r="H2" s="1947">
        <f>'6-3표준조사 5'!Q4</f>
        <v>0</v>
      </c>
      <c r="I2" s="1947"/>
      <c r="J2" s="50"/>
      <c r="K2" s="51" t="s">
        <v>500</v>
      </c>
      <c r="L2" s="1948" t="s">
        <v>1307</v>
      </c>
      <c r="M2" s="1949"/>
      <c r="N2" s="49">
        <f t="shared" ref="N2:N45" si="0">IF(H$2&gt;0,1,)</f>
        <v>0</v>
      </c>
    </row>
    <row r="3" spans="1:14" ht="21.75" customHeight="1">
      <c r="A3" s="400">
        <v>1</v>
      </c>
      <c r="B3" s="1961" t="s">
        <v>501</v>
      </c>
      <c r="C3" s="1962"/>
      <c r="D3" s="1963" t="s">
        <v>502</v>
      </c>
      <c r="E3" s="1962"/>
      <c r="F3" s="1964" t="s">
        <v>503</v>
      </c>
      <c r="G3" s="1965"/>
      <c r="H3" s="1964" t="s">
        <v>504</v>
      </c>
      <c r="I3" s="1965"/>
      <c r="J3" s="1963" t="s">
        <v>505</v>
      </c>
      <c r="K3" s="1962"/>
      <c r="L3" s="1976" t="s">
        <v>775</v>
      </c>
      <c r="M3" s="1952"/>
      <c r="N3" s="49">
        <f t="shared" si="0"/>
        <v>0</v>
      </c>
    </row>
    <row r="4" spans="1:14" ht="21.75" customHeight="1" thickBot="1">
      <c r="A4" s="400">
        <v>1</v>
      </c>
      <c r="B4" s="833"/>
      <c r="C4" s="834" t="s">
        <v>506</v>
      </c>
      <c r="D4" s="835"/>
      <c r="E4" s="836" t="s">
        <v>507</v>
      </c>
      <c r="F4" s="835"/>
      <c r="G4" s="836" t="s">
        <v>507</v>
      </c>
      <c r="H4" s="835"/>
      <c r="I4" s="836" t="s">
        <v>507</v>
      </c>
      <c r="J4" s="837"/>
      <c r="K4" s="836" t="s">
        <v>508</v>
      </c>
      <c r="L4" s="1977"/>
      <c r="M4" s="1978"/>
      <c r="N4" s="49">
        <f t="shared" si="0"/>
        <v>0</v>
      </c>
    </row>
    <row r="5" spans="1:14" ht="21.75" customHeight="1">
      <c r="B5" s="1956" t="s">
        <v>506</v>
      </c>
      <c r="C5" s="826" t="s">
        <v>538</v>
      </c>
      <c r="D5" s="827"/>
      <c r="E5" s="828"/>
      <c r="F5" s="827"/>
      <c r="G5" s="828"/>
      <c r="H5" s="827"/>
      <c r="I5" s="828"/>
      <c r="J5" s="829"/>
      <c r="K5" s="830"/>
      <c r="L5" s="831"/>
      <c r="M5" s="832">
        <f>M6</f>
        <v>0</v>
      </c>
      <c r="N5" s="49">
        <f t="shared" si="0"/>
        <v>0</v>
      </c>
    </row>
    <row r="6" spans="1:14" ht="21.75" customHeight="1">
      <c r="B6" s="1955"/>
      <c r="C6" s="65" t="s">
        <v>760</v>
      </c>
      <c r="D6" s="103"/>
      <c r="E6" s="67"/>
      <c r="F6" s="68"/>
      <c r="G6" s="67"/>
      <c r="H6" s="68"/>
      <c r="I6" s="67"/>
      <c r="J6" s="69"/>
      <c r="K6" s="70"/>
      <c r="L6" s="71">
        <f>J45/100</f>
        <v>0</v>
      </c>
      <c r="M6" s="72">
        <f>ROUNDDOWN((H7*J7)+(H7*J7*L6),)</f>
        <v>0</v>
      </c>
      <c r="N6" s="49">
        <f t="shared" si="0"/>
        <v>0</v>
      </c>
    </row>
    <row r="7" spans="1:14" ht="21.75" customHeight="1">
      <c r="B7" s="1955"/>
      <c r="C7" s="65" t="s">
        <v>761</v>
      </c>
      <c r="D7" s="103">
        <f>IF(A7&gt;0,D36,)</f>
        <v>0</v>
      </c>
      <c r="E7" s="67" t="s">
        <v>510</v>
      </c>
      <c r="F7" s="68">
        <v>0.18</v>
      </c>
      <c r="G7" s="67" t="s">
        <v>511</v>
      </c>
      <c r="H7" s="68">
        <f>ROUND(D7/100*F7,2)</f>
        <v>0</v>
      </c>
      <c r="I7" s="67" t="s">
        <v>509</v>
      </c>
      <c r="J7" s="69">
        <f>'7-1 단가조사'!L7</f>
        <v>172068</v>
      </c>
      <c r="K7" s="70" t="s">
        <v>539</v>
      </c>
      <c r="L7" s="71"/>
      <c r="M7" s="72"/>
      <c r="N7" s="49">
        <f t="shared" si="0"/>
        <v>0</v>
      </c>
    </row>
    <row r="8" spans="1:14" ht="21.75" customHeight="1">
      <c r="B8" s="1955"/>
      <c r="C8" s="57" t="s">
        <v>540</v>
      </c>
      <c r="D8" s="60"/>
      <c r="E8" s="59"/>
      <c r="F8" s="60"/>
      <c r="G8" s="59"/>
      <c r="H8" s="60"/>
      <c r="I8" s="59"/>
      <c r="J8" s="61"/>
      <c r="K8" s="62"/>
      <c r="L8" s="104"/>
      <c r="M8" s="64">
        <f>SUM(M9+M12+M15)</f>
        <v>0</v>
      </c>
      <c r="N8" s="49">
        <f t="shared" si="0"/>
        <v>0</v>
      </c>
    </row>
    <row r="9" spans="1:14" ht="21.75" customHeight="1">
      <c r="B9" s="1955"/>
      <c r="C9" s="65" t="s">
        <v>760</v>
      </c>
      <c r="D9" s="66"/>
      <c r="E9" s="67"/>
      <c r="F9" s="68"/>
      <c r="G9" s="67"/>
      <c r="H9" s="68"/>
      <c r="I9" s="67"/>
      <c r="J9" s="69"/>
      <c r="K9" s="70"/>
      <c r="L9" s="71">
        <f>K45/100</f>
        <v>0</v>
      </c>
      <c r="M9" s="72">
        <f>ROUNDDOWN((M10+M11)+((M10+M11)*L9),0)</f>
        <v>0</v>
      </c>
      <c r="N9" s="49">
        <f t="shared" si="0"/>
        <v>0</v>
      </c>
    </row>
    <row r="10" spans="1:14" ht="21.75" customHeight="1">
      <c r="B10" s="1955"/>
      <c r="C10" s="65" t="s">
        <v>762</v>
      </c>
      <c r="D10" s="66">
        <f>IF(A10&gt;0,D36,)</f>
        <v>0</v>
      </c>
      <c r="E10" s="67" t="s">
        <v>510</v>
      </c>
      <c r="F10" s="68">
        <v>7.0000000000000007E-2</v>
      </c>
      <c r="G10" s="67" t="s">
        <v>511</v>
      </c>
      <c r="H10" s="68">
        <f>ROUND(D10/100*F10,2)</f>
        <v>0</v>
      </c>
      <c r="I10" s="67" t="s">
        <v>509</v>
      </c>
      <c r="J10" s="69">
        <f>'7-1 단가조사'!L7</f>
        <v>172068</v>
      </c>
      <c r="K10" s="70" t="s">
        <v>539</v>
      </c>
      <c r="L10" s="71"/>
      <c r="M10" s="72">
        <f>ROUNDDOWN(H10*J10,)</f>
        <v>0</v>
      </c>
      <c r="N10" s="49">
        <f t="shared" si="0"/>
        <v>0</v>
      </c>
    </row>
    <row r="11" spans="1:14" ht="21.75" customHeight="1">
      <c r="B11" s="1955"/>
      <c r="C11" s="65" t="s">
        <v>763</v>
      </c>
      <c r="D11" s="75">
        <f>IF(A11&gt;0,1,)</f>
        <v>0</v>
      </c>
      <c r="E11" s="67" t="s">
        <v>406</v>
      </c>
      <c r="F11" s="68">
        <v>1.3</v>
      </c>
      <c r="G11" s="67" t="s">
        <v>541</v>
      </c>
      <c r="H11" s="68">
        <f>ROUND(D11*F11,2)</f>
        <v>0</v>
      </c>
      <c r="I11" s="67" t="s">
        <v>509</v>
      </c>
      <c r="J11" s="69">
        <f>'7-1 단가조사'!L6</f>
        <v>226112</v>
      </c>
      <c r="K11" s="70" t="s">
        <v>542</v>
      </c>
      <c r="L11" s="71"/>
      <c r="M11" s="72">
        <f>ROUNDDOWN(H11*J11,)</f>
        <v>0</v>
      </c>
      <c r="N11" s="49">
        <f t="shared" si="0"/>
        <v>0</v>
      </c>
    </row>
    <row r="12" spans="1:14" ht="21.75" customHeight="1">
      <c r="B12" s="1955"/>
      <c r="C12" s="65" t="s">
        <v>764</v>
      </c>
      <c r="D12" s="66"/>
      <c r="E12" s="67"/>
      <c r="F12" s="68"/>
      <c r="G12" s="67"/>
      <c r="H12" s="68"/>
      <c r="I12" s="67"/>
      <c r="J12" s="69"/>
      <c r="K12" s="70"/>
      <c r="L12" s="73"/>
      <c r="M12" s="72">
        <f>M13+M14</f>
        <v>0</v>
      </c>
      <c r="N12" s="49">
        <f t="shared" si="0"/>
        <v>0</v>
      </c>
    </row>
    <row r="13" spans="1:14" ht="21.75" customHeight="1">
      <c r="B13" s="1955"/>
      <c r="C13" s="65" t="s">
        <v>765</v>
      </c>
      <c r="D13" s="75">
        <f>H11</f>
        <v>0</v>
      </c>
      <c r="E13" s="67" t="s">
        <v>541</v>
      </c>
      <c r="F13" s="68">
        <v>5</v>
      </c>
      <c r="G13" s="67" t="s">
        <v>512</v>
      </c>
      <c r="H13" s="68">
        <f>ROUND(D13*F13,2)</f>
        <v>0</v>
      </c>
      <c r="I13" s="67" t="s">
        <v>513</v>
      </c>
      <c r="J13" s="69">
        <f>'7-1 단가조사'!L11</f>
        <v>1720</v>
      </c>
      <c r="K13" s="70" t="s">
        <v>543</v>
      </c>
      <c r="L13" s="73"/>
      <c r="M13" s="72">
        <f>ROUNDDOWN(H13*J13,)</f>
        <v>0</v>
      </c>
      <c r="N13" s="49">
        <f t="shared" si="0"/>
        <v>0</v>
      </c>
    </row>
    <row r="14" spans="1:14" ht="21.75" customHeight="1">
      <c r="B14" s="1955"/>
      <c r="C14" s="65" t="s">
        <v>766</v>
      </c>
      <c r="D14" s="66">
        <f>M13</f>
        <v>0</v>
      </c>
      <c r="E14" s="67" t="s">
        <v>545</v>
      </c>
      <c r="F14" s="68">
        <v>0.1</v>
      </c>
      <c r="G14" s="67" t="s">
        <v>546</v>
      </c>
      <c r="H14" s="68"/>
      <c r="I14" s="67"/>
      <c r="J14" s="69"/>
      <c r="K14" s="70"/>
      <c r="L14" s="73"/>
      <c r="M14" s="72">
        <f>ROUNDDOWN(D14*F14,)</f>
        <v>0</v>
      </c>
      <c r="N14" s="49">
        <f t="shared" si="0"/>
        <v>0</v>
      </c>
    </row>
    <row r="15" spans="1:14" ht="21.75" customHeight="1" thickBot="1">
      <c r="B15" s="1955"/>
      <c r="C15" s="105" t="s">
        <v>767</v>
      </c>
      <c r="D15" s="106">
        <f>D13</f>
        <v>0</v>
      </c>
      <c r="E15" s="107" t="s">
        <v>547</v>
      </c>
      <c r="F15" s="108">
        <v>8.3999999999999995E-3</v>
      </c>
      <c r="G15" s="107" t="s">
        <v>548</v>
      </c>
      <c r="H15" s="109"/>
      <c r="I15" s="107"/>
      <c r="J15" s="110">
        <f>'7-1 단가조사'!L14</f>
        <v>610000</v>
      </c>
      <c r="K15" s="111" t="s">
        <v>544</v>
      </c>
      <c r="L15" s="112"/>
      <c r="M15" s="113">
        <f>ROUNDDOWN(D15*F15*J15,)</f>
        <v>0</v>
      </c>
      <c r="N15" s="49">
        <f t="shared" si="0"/>
        <v>0</v>
      </c>
    </row>
    <row r="16" spans="1:14" ht="21.75" customHeight="1">
      <c r="A16" s="400">
        <v>1</v>
      </c>
      <c r="B16" s="1979"/>
      <c r="C16" s="838" t="s">
        <v>549</v>
      </c>
      <c r="D16" s="839"/>
      <c r="E16" s="840"/>
      <c r="F16" s="841"/>
      <c r="G16" s="840"/>
      <c r="H16" s="841"/>
      <c r="I16" s="840"/>
      <c r="J16" s="842"/>
      <c r="K16" s="843"/>
      <c r="L16" s="844"/>
      <c r="M16" s="845">
        <f>M17+M22+M25</f>
        <v>842436</v>
      </c>
      <c r="N16" s="49">
        <f t="shared" si="0"/>
        <v>0</v>
      </c>
    </row>
    <row r="17" spans="1:14" ht="21.75" customHeight="1">
      <c r="A17" s="400">
        <v>1</v>
      </c>
      <c r="B17" s="1955"/>
      <c r="C17" s="65" t="s">
        <v>760</v>
      </c>
      <c r="D17" s="66"/>
      <c r="E17" s="67"/>
      <c r="F17" s="68"/>
      <c r="G17" s="67"/>
      <c r="H17" s="68"/>
      <c r="I17" s="67"/>
      <c r="J17" s="69"/>
      <c r="K17" s="70"/>
      <c r="L17" s="71">
        <f>L45/100</f>
        <v>0</v>
      </c>
      <c r="M17" s="72">
        <f>M18+M19+M20+M21</f>
        <v>791392</v>
      </c>
      <c r="N17" s="49">
        <f t="shared" si="0"/>
        <v>0</v>
      </c>
    </row>
    <row r="18" spans="1:14" ht="21.75" customHeight="1">
      <c r="A18" s="400">
        <v>1</v>
      </c>
      <c r="B18" s="1955"/>
      <c r="C18" s="65" t="s">
        <v>762</v>
      </c>
      <c r="D18" s="66"/>
      <c r="E18" s="67" t="s">
        <v>510</v>
      </c>
      <c r="F18" s="68">
        <v>7.0000000000000007E-2</v>
      </c>
      <c r="G18" s="67" t="s">
        <v>511</v>
      </c>
      <c r="H18" s="68">
        <f>ROUND(D18/100*F18,2)</f>
        <v>0</v>
      </c>
      <c r="I18" s="67" t="s">
        <v>509</v>
      </c>
      <c r="J18" s="69">
        <f>'7-1 단가조사'!L7</f>
        <v>172068</v>
      </c>
      <c r="K18" s="70" t="s">
        <v>539</v>
      </c>
      <c r="L18" s="73"/>
      <c r="M18" s="72">
        <f>ROUNDDOWN((H18*J18)+(H18*J18*L17),)</f>
        <v>0</v>
      </c>
      <c r="N18" s="49">
        <f t="shared" si="0"/>
        <v>0</v>
      </c>
    </row>
    <row r="19" spans="1:14" ht="21.75" customHeight="1">
      <c r="A19" s="400">
        <v>1</v>
      </c>
      <c r="B19" s="1955"/>
      <c r="C19" s="74" t="s">
        <v>965</v>
      </c>
      <c r="D19" s="75">
        <v>1</v>
      </c>
      <c r="E19" s="67" t="s">
        <v>406</v>
      </c>
      <c r="F19" s="68">
        <v>3.5</v>
      </c>
      <c r="G19" s="67" t="s">
        <v>541</v>
      </c>
      <c r="H19" s="68">
        <f>ROUND(D19*F19,2)</f>
        <v>3.5</v>
      </c>
      <c r="I19" s="67" t="s">
        <v>509</v>
      </c>
      <c r="J19" s="69">
        <f>'7-1 단가조사'!L6</f>
        <v>226112</v>
      </c>
      <c r="K19" s="70" t="s">
        <v>542</v>
      </c>
      <c r="L19" s="73"/>
      <c r="M19" s="72">
        <f>ROUNDDOWN((H19*J19)+(H19*J19*L17),)</f>
        <v>791392</v>
      </c>
      <c r="N19" s="49">
        <f t="shared" si="0"/>
        <v>0</v>
      </c>
    </row>
    <row r="20" spans="1:14" ht="21.75" customHeight="1">
      <c r="A20" s="400">
        <v>1</v>
      </c>
      <c r="B20" s="1955"/>
      <c r="C20" s="74" t="s">
        <v>966</v>
      </c>
      <c r="D20" s="75">
        <v>0</v>
      </c>
      <c r="E20" s="67" t="s">
        <v>406</v>
      </c>
      <c r="F20" s="68">
        <v>4</v>
      </c>
      <c r="G20" s="67" t="s">
        <v>541</v>
      </c>
      <c r="H20" s="68">
        <f>ROUND(D20*F20,2)</f>
        <v>0</v>
      </c>
      <c r="I20" s="67" t="s">
        <v>509</v>
      </c>
      <c r="J20" s="69">
        <f>'7-1 단가조사'!L6</f>
        <v>226112</v>
      </c>
      <c r="K20" s="70" t="s">
        <v>542</v>
      </c>
      <c r="L20" s="73"/>
      <c r="M20" s="72">
        <f>ROUNDDOWN((H20*J20)+(H20*J20*L17),)</f>
        <v>0</v>
      </c>
      <c r="N20" s="49">
        <f t="shared" si="0"/>
        <v>0</v>
      </c>
    </row>
    <row r="21" spans="1:14" ht="21.75" customHeight="1">
      <c r="A21" s="400">
        <v>1</v>
      </c>
      <c r="B21" s="1955"/>
      <c r="C21" s="74" t="s">
        <v>967</v>
      </c>
      <c r="D21" s="75">
        <v>0</v>
      </c>
      <c r="E21" s="67" t="s">
        <v>406</v>
      </c>
      <c r="F21" s="68">
        <v>5</v>
      </c>
      <c r="G21" s="67" t="s">
        <v>541</v>
      </c>
      <c r="H21" s="68">
        <f>ROUND(D21*F21,2)</f>
        <v>0</v>
      </c>
      <c r="I21" s="67" t="s">
        <v>509</v>
      </c>
      <c r="J21" s="69">
        <f>'7-1 단가조사'!L6</f>
        <v>226112</v>
      </c>
      <c r="K21" s="70" t="s">
        <v>542</v>
      </c>
      <c r="L21" s="73"/>
      <c r="M21" s="72">
        <f>ROUNDDOWN((H21*J21)+(H21*J21*L17),)</f>
        <v>0</v>
      </c>
      <c r="N21" s="49">
        <f t="shared" si="0"/>
        <v>0</v>
      </c>
    </row>
    <row r="22" spans="1:14" ht="21.75" customHeight="1">
      <c r="A22" s="400">
        <v>1</v>
      </c>
      <c r="B22" s="1955"/>
      <c r="C22" s="65" t="s">
        <v>764</v>
      </c>
      <c r="D22" s="66"/>
      <c r="E22" s="67"/>
      <c r="F22" s="68"/>
      <c r="G22" s="67"/>
      <c r="H22" s="68"/>
      <c r="I22" s="67"/>
      <c r="J22" s="69"/>
      <c r="K22" s="70"/>
      <c r="L22" s="73"/>
      <c r="M22" s="72">
        <f>M23+M24</f>
        <v>33110</v>
      </c>
      <c r="N22" s="49">
        <f t="shared" si="0"/>
        <v>0</v>
      </c>
    </row>
    <row r="23" spans="1:14" ht="21.75" customHeight="1">
      <c r="A23" s="400">
        <v>1</v>
      </c>
      <c r="B23" s="1955"/>
      <c r="C23" s="65" t="s">
        <v>765</v>
      </c>
      <c r="D23" s="75">
        <f>(H19+H20+H21)</f>
        <v>3.5</v>
      </c>
      <c r="E23" s="67" t="s">
        <v>541</v>
      </c>
      <c r="F23" s="68">
        <v>5</v>
      </c>
      <c r="G23" s="67" t="s">
        <v>512</v>
      </c>
      <c r="H23" s="68">
        <f>ROUND(D23*F23,2)</f>
        <v>17.5</v>
      </c>
      <c r="I23" s="67" t="s">
        <v>513</v>
      </c>
      <c r="J23" s="69">
        <f>'7-1 단가조사'!L11</f>
        <v>1720</v>
      </c>
      <c r="K23" s="70" t="s">
        <v>543</v>
      </c>
      <c r="L23" s="73"/>
      <c r="M23" s="72">
        <f>ROUNDDOWN(H23*J23,)</f>
        <v>30100</v>
      </c>
      <c r="N23" s="49">
        <f t="shared" si="0"/>
        <v>0</v>
      </c>
    </row>
    <row r="24" spans="1:14" ht="21.75" customHeight="1">
      <c r="A24" s="400">
        <v>1</v>
      </c>
      <c r="B24" s="1955"/>
      <c r="C24" s="65" t="s">
        <v>766</v>
      </c>
      <c r="D24" s="66">
        <f>M23</f>
        <v>30100</v>
      </c>
      <c r="E24" s="67" t="s">
        <v>545</v>
      </c>
      <c r="F24" s="68">
        <v>0.1</v>
      </c>
      <c r="G24" s="67" t="s">
        <v>546</v>
      </c>
      <c r="H24" s="68"/>
      <c r="I24" s="67"/>
      <c r="J24" s="69"/>
      <c r="K24" s="70"/>
      <c r="L24" s="73"/>
      <c r="M24" s="72">
        <f>ROUNDDOWN(D24*F24,)</f>
        <v>3010</v>
      </c>
      <c r="N24" s="49">
        <f t="shared" si="0"/>
        <v>0</v>
      </c>
    </row>
    <row r="25" spans="1:14" ht="21.75" customHeight="1" thickBot="1">
      <c r="A25" s="400">
        <v>1</v>
      </c>
      <c r="B25" s="1980"/>
      <c r="C25" s="846" t="s">
        <v>767</v>
      </c>
      <c r="D25" s="847">
        <f>D23</f>
        <v>3.5</v>
      </c>
      <c r="E25" s="86" t="s">
        <v>547</v>
      </c>
      <c r="F25" s="848">
        <v>8.3999999999999995E-3</v>
      </c>
      <c r="G25" s="86" t="s">
        <v>548</v>
      </c>
      <c r="H25" s="85"/>
      <c r="I25" s="86"/>
      <c r="J25" s="87">
        <f>'7-1 단가조사'!L14</f>
        <v>610000</v>
      </c>
      <c r="K25" s="88" t="s">
        <v>544</v>
      </c>
      <c r="L25" s="89"/>
      <c r="M25" s="90">
        <f>ROUNDDOWN(D25*F25*J25,)</f>
        <v>17934</v>
      </c>
      <c r="N25" s="49">
        <f t="shared" si="0"/>
        <v>0</v>
      </c>
    </row>
    <row r="26" spans="1:14" ht="21.75" customHeight="1">
      <c r="B26" s="1955"/>
      <c r="C26" s="826" t="s">
        <v>550</v>
      </c>
      <c r="D26" s="827"/>
      <c r="E26" s="828"/>
      <c r="F26" s="827"/>
      <c r="G26" s="828"/>
      <c r="H26" s="827"/>
      <c r="I26" s="828"/>
      <c r="J26" s="829"/>
      <c r="K26" s="830"/>
      <c r="L26" s="831"/>
      <c r="M26" s="832">
        <f>M27</f>
        <v>0</v>
      </c>
      <c r="N26" s="49">
        <f t="shared" si="0"/>
        <v>0</v>
      </c>
    </row>
    <row r="27" spans="1:14" ht="21.75" customHeight="1">
      <c r="B27" s="1955"/>
      <c r="C27" s="65" t="s">
        <v>760</v>
      </c>
      <c r="D27" s="103"/>
      <c r="E27" s="67"/>
      <c r="F27" s="68"/>
      <c r="G27" s="67"/>
      <c r="H27" s="68"/>
      <c r="I27" s="67"/>
      <c r="J27" s="69"/>
      <c r="K27" s="70"/>
      <c r="L27" s="71">
        <f>M45/100</f>
        <v>0</v>
      </c>
      <c r="M27" s="72">
        <f>ROUNDDOWN((H28*J28)+(H28*J28*L27),)</f>
        <v>0</v>
      </c>
      <c r="N27" s="49">
        <f t="shared" si="0"/>
        <v>0</v>
      </c>
    </row>
    <row r="28" spans="1:14" ht="21.75" customHeight="1" thickBot="1">
      <c r="B28" s="1955"/>
      <c r="C28" s="65" t="s">
        <v>768</v>
      </c>
      <c r="D28" s="103">
        <v>0</v>
      </c>
      <c r="E28" s="67" t="s">
        <v>510</v>
      </c>
      <c r="F28" s="68">
        <v>0.2</v>
      </c>
      <c r="G28" s="67" t="s">
        <v>511</v>
      </c>
      <c r="H28" s="68">
        <f>ROUND(D28/100*F28,2)</f>
        <v>0</v>
      </c>
      <c r="I28" s="67" t="s">
        <v>509</v>
      </c>
      <c r="J28" s="69">
        <f>'7-1 단가조사'!L7</f>
        <v>172068</v>
      </c>
      <c r="K28" s="70" t="s">
        <v>539</v>
      </c>
      <c r="L28" s="71">
        <f>M45/100</f>
        <v>0</v>
      </c>
      <c r="M28" s="72"/>
      <c r="N28" s="49">
        <f t="shared" si="0"/>
        <v>0</v>
      </c>
    </row>
    <row r="29" spans="1:14" ht="21.75" customHeight="1">
      <c r="A29" s="400">
        <v>1</v>
      </c>
      <c r="B29" s="1981" t="s">
        <v>514</v>
      </c>
      <c r="C29" s="838" t="s">
        <v>551</v>
      </c>
      <c r="D29" s="841"/>
      <c r="E29" s="840"/>
      <c r="F29" s="841"/>
      <c r="G29" s="840"/>
      <c r="H29" s="841"/>
      <c r="I29" s="840"/>
      <c r="J29" s="842"/>
      <c r="K29" s="843"/>
      <c r="L29" s="844"/>
      <c r="M29" s="845">
        <f>SUM(M30,M32,M33)</f>
        <v>842436</v>
      </c>
      <c r="N29" s="49">
        <f t="shared" si="0"/>
        <v>0</v>
      </c>
    </row>
    <row r="30" spans="1:14" ht="21.75" customHeight="1">
      <c r="A30" s="400">
        <v>1</v>
      </c>
      <c r="B30" s="1956"/>
      <c r="C30" s="65" t="s">
        <v>769</v>
      </c>
      <c r="D30" s="68"/>
      <c r="E30" s="67"/>
      <c r="F30" s="68"/>
      <c r="G30" s="67"/>
      <c r="H30" s="68"/>
      <c r="I30" s="67"/>
      <c r="J30" s="69"/>
      <c r="K30" s="70"/>
      <c r="L30" s="73"/>
      <c r="M30" s="72">
        <f>M31</f>
        <v>791392</v>
      </c>
      <c r="N30" s="49">
        <f t="shared" si="0"/>
        <v>0</v>
      </c>
    </row>
    <row r="31" spans="1:14" ht="21.75" customHeight="1">
      <c r="A31" s="400">
        <v>1</v>
      </c>
      <c r="B31" s="1956"/>
      <c r="C31" s="65" t="s">
        <v>770</v>
      </c>
      <c r="D31" s="68"/>
      <c r="E31" s="67"/>
      <c r="F31" s="68"/>
      <c r="G31" s="67"/>
      <c r="H31" s="68"/>
      <c r="I31" s="67"/>
      <c r="J31" s="69"/>
      <c r="K31" s="70"/>
      <c r="L31" s="73"/>
      <c r="M31" s="72">
        <f>M6+M9+M17+M27</f>
        <v>791392</v>
      </c>
      <c r="N31" s="49">
        <f t="shared" si="0"/>
        <v>0</v>
      </c>
    </row>
    <row r="32" spans="1:14" ht="21.75" customHeight="1">
      <c r="A32" s="400">
        <v>1</v>
      </c>
      <c r="B32" s="1956"/>
      <c r="C32" s="65" t="s">
        <v>771</v>
      </c>
      <c r="D32" s="68"/>
      <c r="E32" s="67"/>
      <c r="F32" s="68"/>
      <c r="G32" s="67"/>
      <c r="H32" s="68"/>
      <c r="I32" s="67"/>
      <c r="J32" s="69"/>
      <c r="K32" s="70"/>
      <c r="L32" s="73"/>
      <c r="M32" s="72">
        <f>M12+M22</f>
        <v>33110</v>
      </c>
      <c r="N32" s="49">
        <f t="shared" si="0"/>
        <v>0</v>
      </c>
    </row>
    <row r="33" spans="1:14" ht="21.75" customHeight="1" thickBot="1">
      <c r="A33" s="400">
        <v>1</v>
      </c>
      <c r="B33" s="1957"/>
      <c r="C33" s="846" t="s">
        <v>772</v>
      </c>
      <c r="D33" s="85"/>
      <c r="E33" s="86"/>
      <c r="F33" s="85"/>
      <c r="G33" s="86"/>
      <c r="H33" s="85"/>
      <c r="I33" s="86"/>
      <c r="J33" s="87"/>
      <c r="K33" s="88"/>
      <c r="L33" s="89"/>
      <c r="M33" s="90">
        <f>M15+M25</f>
        <v>17934</v>
      </c>
      <c r="N33" s="49">
        <f t="shared" si="0"/>
        <v>0</v>
      </c>
    </row>
    <row r="34" spans="1:14" ht="21.75" customHeight="1">
      <c r="A34" s="400">
        <v>1</v>
      </c>
      <c r="B34" s="1975" t="s">
        <v>1308</v>
      </c>
      <c r="C34" s="1975"/>
      <c r="D34" s="1975"/>
      <c r="E34" s="1975"/>
      <c r="F34" s="1975"/>
      <c r="G34" s="1975"/>
      <c r="H34" s="1975"/>
      <c r="I34" s="1975"/>
      <c r="J34" s="1975"/>
      <c r="K34" s="1975"/>
      <c r="L34" s="1975"/>
      <c r="M34" s="1975"/>
      <c r="N34" s="49">
        <f t="shared" si="0"/>
        <v>0</v>
      </c>
    </row>
    <row r="35" spans="1:14" ht="21.75" customHeight="1">
      <c r="A35" s="400">
        <v>1</v>
      </c>
      <c r="B35" s="1959" t="s">
        <v>516</v>
      </c>
      <c r="C35" s="1959"/>
      <c r="D35" s="1959"/>
      <c r="E35" s="1959"/>
      <c r="F35" s="1959"/>
      <c r="G35" s="1959"/>
      <c r="H35" s="1959"/>
      <c r="I35" s="1959"/>
      <c r="J35" s="1959"/>
      <c r="K35" s="1959"/>
      <c r="L35" s="1959"/>
      <c r="M35" s="1959"/>
      <c r="N35" s="49">
        <f t="shared" si="0"/>
        <v>0</v>
      </c>
    </row>
    <row r="36" spans="1:14" ht="21.75" customHeight="1">
      <c r="B36" s="91" t="s">
        <v>517</v>
      </c>
      <c r="C36" s="92" t="s">
        <v>1025</v>
      </c>
      <c r="D36" s="93"/>
      <c r="E36" s="91" t="s">
        <v>510</v>
      </c>
      <c r="F36" s="772"/>
      <c r="G36" s="91"/>
      <c r="H36" s="94"/>
      <c r="I36" s="95"/>
      <c r="J36" s="95"/>
      <c r="K36" s="95"/>
      <c r="L36" s="96"/>
      <c r="M36" s="95"/>
      <c r="N36" s="49">
        <f t="shared" si="0"/>
        <v>0</v>
      </c>
    </row>
    <row r="37" spans="1:14" ht="21.75" customHeight="1">
      <c r="A37" s="400">
        <v>1</v>
      </c>
      <c r="B37" s="91" t="s">
        <v>518</v>
      </c>
      <c r="C37" s="92" t="s">
        <v>759</v>
      </c>
      <c r="D37" s="1960"/>
      <c r="E37" s="1960"/>
      <c r="F37" s="772"/>
      <c r="G37" s="91"/>
      <c r="H37" s="94"/>
      <c r="I37" s="95"/>
      <c r="J37" s="95"/>
      <c r="K37" s="95"/>
      <c r="L37" s="96"/>
      <c r="M37" s="95"/>
      <c r="N37" s="49">
        <f t="shared" si="0"/>
        <v>0</v>
      </c>
    </row>
    <row r="38" spans="1:14" ht="21.75" customHeight="1">
      <c r="A38" s="400">
        <v>1</v>
      </c>
      <c r="B38" s="91" t="s">
        <v>517</v>
      </c>
      <c r="C38" s="92" t="s">
        <v>962</v>
      </c>
      <c r="D38" s="1968"/>
      <c r="E38" s="1968"/>
      <c r="F38" s="97"/>
      <c r="G38" s="97"/>
      <c r="H38" s="94"/>
      <c r="I38" s="95"/>
      <c r="J38" s="95"/>
      <c r="K38" s="95"/>
      <c r="L38" s="96"/>
      <c r="M38" s="95"/>
      <c r="N38" s="49">
        <f t="shared" si="0"/>
        <v>0</v>
      </c>
    </row>
    <row r="39" spans="1:14" ht="21.75" customHeight="1">
      <c r="A39" s="400">
        <v>1</v>
      </c>
      <c r="B39" s="1959" t="s">
        <v>773</v>
      </c>
      <c r="C39" s="1959"/>
      <c r="D39" s="1959"/>
      <c r="E39" s="1959"/>
      <c r="F39" s="1959"/>
      <c r="G39" s="1959"/>
      <c r="H39" s="1959"/>
      <c r="I39" s="1959"/>
      <c r="J39" s="1959"/>
      <c r="K39" s="1959"/>
      <c r="L39" s="1959"/>
      <c r="M39" s="1959"/>
      <c r="N39" s="49">
        <f t="shared" si="0"/>
        <v>0</v>
      </c>
    </row>
    <row r="40" spans="1:14" ht="21.75" customHeight="1">
      <c r="A40" s="400">
        <v>1</v>
      </c>
      <c r="B40" s="1969" t="s">
        <v>501</v>
      </c>
      <c r="C40" s="1969"/>
      <c r="D40" s="1970" t="s">
        <v>805</v>
      </c>
      <c r="E40" s="1970"/>
      <c r="F40" s="1970"/>
      <c r="G40" s="1970"/>
      <c r="H40" s="1970"/>
      <c r="I40" s="1971" t="s">
        <v>806</v>
      </c>
      <c r="J40" s="1971"/>
      <c r="K40" s="1971"/>
      <c r="L40" s="1971"/>
      <c r="M40" s="1971"/>
      <c r="N40" s="49">
        <f t="shared" si="0"/>
        <v>0</v>
      </c>
    </row>
    <row r="41" spans="1:14" ht="21.75" customHeight="1">
      <c r="A41" s="400">
        <v>1</v>
      </c>
      <c r="B41" s="1969"/>
      <c r="C41" s="1969"/>
      <c r="D41" s="1970"/>
      <c r="E41" s="1970"/>
      <c r="F41" s="1970"/>
      <c r="G41" s="1970"/>
      <c r="H41" s="1970"/>
      <c r="I41" s="98" t="s">
        <v>807</v>
      </c>
      <c r="J41" s="771" t="s">
        <v>494</v>
      </c>
      <c r="K41" s="771" t="s">
        <v>495</v>
      </c>
      <c r="L41" s="99" t="s">
        <v>496</v>
      </c>
      <c r="M41" s="771" t="s">
        <v>794</v>
      </c>
      <c r="N41" s="49">
        <f t="shared" si="0"/>
        <v>0</v>
      </c>
    </row>
    <row r="42" spans="1:14" ht="21.75" customHeight="1">
      <c r="A42" s="400">
        <v>1</v>
      </c>
      <c r="B42" s="1950" t="s">
        <v>531</v>
      </c>
      <c r="C42" s="1950"/>
      <c r="D42" s="1951" t="str">
        <f>'6-3표준조사 5'!P6</f>
        <v>중 (15˚ ~ 30˚)</v>
      </c>
      <c r="E42" s="1951"/>
      <c r="F42" s="1951"/>
      <c r="G42" s="1951"/>
      <c r="H42" s="1951"/>
      <c r="I42" s="773"/>
      <c r="J42" s="773" t="str">
        <f>IF(A5=0,"",IF(D42="완 (15˚ 이하)",0,IF(D42="중 (15˚ ~ 30˚)",5,IF(D42="급 (30˚ 초과)",10))))</f>
        <v/>
      </c>
      <c r="K42" s="773" t="str">
        <f>IF(A8=0,"",IF(D42="완 (15˚ 이하)",0,IF(D42="중 (15˚ ~ 30˚)",5,IF(D42="급 (30˚ 초과)",10))))</f>
        <v/>
      </c>
      <c r="L42" s="773">
        <v>0</v>
      </c>
      <c r="M42" s="773" t="str">
        <f>IF(A26=0,"",IF(D42="완 (15˚ 이하)",0,IF(D42="중 (15˚ ~ 30˚)",5,IF(D42="급 (30˚ 초과)",10))))</f>
        <v/>
      </c>
      <c r="N42" s="49">
        <f t="shared" si="0"/>
        <v>0</v>
      </c>
    </row>
    <row r="43" spans="1:14" ht="21.75" customHeight="1">
      <c r="A43" s="400">
        <v>1</v>
      </c>
      <c r="B43" s="1972" t="s">
        <v>520</v>
      </c>
      <c r="C43" s="1972"/>
      <c r="D43" s="1951" t="str">
        <f>'6-3표준조사 5'!R6</f>
        <v>3년차 이상</v>
      </c>
      <c r="E43" s="1951"/>
      <c r="F43" s="1951"/>
      <c r="G43" s="1951"/>
      <c r="H43" s="1951"/>
      <c r="I43" s="773"/>
      <c r="J43" s="773"/>
      <c r="K43" s="773" t="str">
        <f>IF(A8=0,"",IF(D43="당해 년도",0,IF(D43="2년차",5,IF(D43="3년차 이상",10))))</f>
        <v/>
      </c>
      <c r="L43" s="773"/>
      <c r="M43" s="773"/>
      <c r="N43" s="49">
        <f t="shared" si="0"/>
        <v>0</v>
      </c>
    </row>
    <row r="44" spans="1:14" ht="21.75" customHeight="1">
      <c r="A44" s="400">
        <v>1</v>
      </c>
      <c r="B44" s="1950" t="s">
        <v>519</v>
      </c>
      <c r="C44" s="1950"/>
      <c r="D44" s="1951" t="str">
        <f>'6-3표준조사 5'!Q6</f>
        <v>개소당5ha이상</v>
      </c>
      <c r="E44" s="1951"/>
      <c r="F44" s="1951"/>
      <c r="G44" s="1951"/>
      <c r="H44" s="1951"/>
      <c r="I44" s="773"/>
      <c r="J44" s="773" t="str">
        <f>IF(A5=0,"",IF(D44="개소당5ha이상",0,IF(D44="개소당3~5ha미만 ",5,IF(D44="개소당3ha미만",10))))</f>
        <v/>
      </c>
      <c r="K44" s="773" t="str">
        <f>IF(A8=0,"",IF(D44="개소당5ha이상",0,IF(D44="개소당3~5ha미만 ",5,IF(D44="개소당3ha미만",10))))</f>
        <v/>
      </c>
      <c r="L44" s="773">
        <f>IF(A16=0,"",IF(D44="개소당5ha이상",0,IF(D44="개소당3~5ha미만 ",5,IF(D44="개소당3ha미만",10))))</f>
        <v>0</v>
      </c>
      <c r="M44" s="773" t="str">
        <f>IF(A26=0,"",IF(D44="개소당5ha이상",0,IF(D44="개소당3~5ha미만 ",5,IF(D44="개소당3ha미만",10))))</f>
        <v/>
      </c>
      <c r="N44" s="49">
        <f t="shared" si="0"/>
        <v>0</v>
      </c>
    </row>
    <row r="45" spans="1:14" ht="21.75" customHeight="1">
      <c r="A45" s="400">
        <v>1</v>
      </c>
      <c r="B45" s="1950" t="s">
        <v>514</v>
      </c>
      <c r="C45" s="1950"/>
      <c r="D45" s="1951"/>
      <c r="E45" s="1951"/>
      <c r="F45" s="1951"/>
      <c r="G45" s="1951"/>
      <c r="H45" s="1951"/>
      <c r="I45" s="773">
        <f>SUM(I42:I44)</f>
        <v>0</v>
      </c>
      <c r="J45" s="773">
        <f>SUM(J42:J44)</f>
        <v>0</v>
      </c>
      <c r="K45" s="773">
        <f>SUM(K42:K44)</f>
        <v>0</v>
      </c>
      <c r="L45" s="773">
        <f>SUM(L42:L44)</f>
        <v>0</v>
      </c>
      <c r="M45" s="773">
        <f>SUM(M42:M44)</f>
        <v>0</v>
      </c>
      <c r="N45" s="49">
        <f t="shared" si="0"/>
        <v>0</v>
      </c>
    </row>
    <row r="46" spans="1:14" ht="35.1" customHeight="1" thickBot="1">
      <c r="A46" s="400">
        <f>IF(H47&gt;0,1,)</f>
        <v>0</v>
      </c>
      <c r="B46" s="1974" t="s">
        <v>1293</v>
      </c>
      <c r="C46" s="1974"/>
      <c r="D46" s="1974"/>
      <c r="E46" s="1974"/>
      <c r="F46" s="1974"/>
      <c r="G46" s="1974"/>
      <c r="H46" s="1974"/>
      <c r="I46" s="1974"/>
      <c r="J46" s="1974"/>
      <c r="K46" s="1974"/>
      <c r="L46" s="1974"/>
      <c r="M46" s="1974"/>
      <c r="N46" s="49">
        <f>IF(H$47&gt;0,2,)</f>
        <v>0</v>
      </c>
    </row>
    <row r="47" spans="1:14" ht="24.95" customHeight="1">
      <c r="A47" s="400">
        <f>IF(H47&gt;0,1,)</f>
        <v>0</v>
      </c>
      <c r="B47" s="1944" t="s">
        <v>774</v>
      </c>
      <c r="C47" s="1945"/>
      <c r="D47" s="1946" t="str">
        <f>CONCATENATE('6-3표준조사 5'!K79,"임반")</f>
        <v>임반</v>
      </c>
      <c r="E47" s="1946"/>
      <c r="F47" s="1946" t="str">
        <f>CONCATENATE('6-3표준조사 5'!L79,"소반")</f>
        <v>소반</v>
      </c>
      <c r="G47" s="1946"/>
      <c r="H47" s="1947">
        <f>'6-3표준조사 5'!Q79</f>
        <v>0</v>
      </c>
      <c r="I47" s="1947"/>
      <c r="J47" s="50"/>
      <c r="K47" s="51" t="s">
        <v>500</v>
      </c>
      <c r="L47" s="1948" t="str">
        <f>+'6-3표준조사 5'!R79</f>
        <v>모두베기</v>
      </c>
      <c r="M47" s="1949"/>
      <c r="N47" s="49">
        <f t="shared" ref="N47:N90" si="1">IF(H$47&gt;0,2,)</f>
        <v>0</v>
      </c>
    </row>
    <row r="48" spans="1:14" ht="21.75" customHeight="1">
      <c r="A48" s="400">
        <f>IF(H47&gt;0,1,)</f>
        <v>0</v>
      </c>
      <c r="B48" s="1961" t="s">
        <v>501</v>
      </c>
      <c r="C48" s="1962"/>
      <c r="D48" s="1963" t="s">
        <v>502</v>
      </c>
      <c r="E48" s="1962"/>
      <c r="F48" s="1964" t="s">
        <v>503</v>
      </c>
      <c r="G48" s="1965"/>
      <c r="H48" s="1964" t="s">
        <v>504</v>
      </c>
      <c r="I48" s="1965"/>
      <c r="J48" s="1963" t="s">
        <v>505</v>
      </c>
      <c r="K48" s="1962"/>
      <c r="L48" s="1966" t="s">
        <v>775</v>
      </c>
      <c r="M48" s="1952"/>
      <c r="N48" s="49">
        <f t="shared" si="1"/>
        <v>0</v>
      </c>
    </row>
    <row r="49" spans="1:14" ht="21.75" customHeight="1">
      <c r="A49" s="400">
        <f>IF(H47&gt;0,1,)</f>
        <v>0</v>
      </c>
      <c r="B49" s="52"/>
      <c r="C49" s="53" t="s">
        <v>506</v>
      </c>
      <c r="D49" s="54"/>
      <c r="E49" s="55" t="s">
        <v>507</v>
      </c>
      <c r="F49" s="54"/>
      <c r="G49" s="55" t="s">
        <v>507</v>
      </c>
      <c r="H49" s="54"/>
      <c r="I49" s="55" t="s">
        <v>507</v>
      </c>
      <c r="J49" s="56"/>
      <c r="K49" s="55" t="s">
        <v>508</v>
      </c>
      <c r="L49" s="1967"/>
      <c r="M49" s="1953"/>
      <c r="N49" s="49">
        <f t="shared" si="1"/>
        <v>0</v>
      </c>
    </row>
    <row r="50" spans="1:14" ht="21.75" customHeight="1">
      <c r="A50" s="400">
        <f>IF('6-3표준조사 5'!R79="둘레베기",1,)</f>
        <v>0</v>
      </c>
      <c r="B50" s="1954" t="s">
        <v>506</v>
      </c>
      <c r="C50" s="905" t="s">
        <v>538</v>
      </c>
      <c r="D50" s="906"/>
      <c r="E50" s="907"/>
      <c r="F50" s="906"/>
      <c r="G50" s="907"/>
      <c r="H50" s="906"/>
      <c r="I50" s="907"/>
      <c r="J50" s="908"/>
      <c r="K50" s="909"/>
      <c r="L50" s="910"/>
      <c r="M50" s="911">
        <f>M51</f>
        <v>0</v>
      </c>
      <c r="N50" s="49">
        <f t="shared" si="1"/>
        <v>0</v>
      </c>
    </row>
    <row r="51" spans="1:14" ht="21.75" customHeight="1">
      <c r="A51" s="400">
        <f>IF('6-3표준조사 5'!R79="둘레베기",1,)</f>
        <v>0</v>
      </c>
      <c r="B51" s="1955"/>
      <c r="C51" s="912" t="s">
        <v>760</v>
      </c>
      <c r="D51" s="913"/>
      <c r="E51" s="914"/>
      <c r="F51" s="915"/>
      <c r="G51" s="914"/>
      <c r="H51" s="915"/>
      <c r="I51" s="914"/>
      <c r="J51" s="916"/>
      <c r="K51" s="917"/>
      <c r="L51" s="918">
        <f>J90/100</f>
        <v>0</v>
      </c>
      <c r="M51" s="919">
        <f>ROUNDDOWN((H52*J52)+(H52*J52*L51),)</f>
        <v>0</v>
      </c>
      <c r="N51" s="49">
        <f t="shared" si="1"/>
        <v>0</v>
      </c>
    </row>
    <row r="52" spans="1:14" ht="21.75" customHeight="1">
      <c r="A52" s="400">
        <f>IF('6-3표준조사 5'!R79="둘레베기",1,)</f>
        <v>0</v>
      </c>
      <c r="B52" s="1955"/>
      <c r="C52" s="912" t="s">
        <v>761</v>
      </c>
      <c r="D52" s="913">
        <f>IF(A52&gt;0,D81,)</f>
        <v>0</v>
      </c>
      <c r="E52" s="914" t="s">
        <v>510</v>
      </c>
      <c r="F52" s="915">
        <v>0.18</v>
      </c>
      <c r="G52" s="914" t="s">
        <v>511</v>
      </c>
      <c r="H52" s="915">
        <f>ROUND(D52/100*F52,2)</f>
        <v>0</v>
      </c>
      <c r="I52" s="914" t="s">
        <v>509</v>
      </c>
      <c r="J52" s="916">
        <f>'7-1 단가조사'!L7</f>
        <v>172068</v>
      </c>
      <c r="K52" s="917" t="s">
        <v>539</v>
      </c>
      <c r="L52" s="918"/>
      <c r="M52" s="919"/>
      <c r="N52" s="49">
        <f t="shared" si="1"/>
        <v>0</v>
      </c>
    </row>
    <row r="53" spans="1:14" ht="21.75" customHeight="1">
      <c r="A53" s="400">
        <f>IF('6-3표준조사 5'!R79="줄베기",1,)</f>
        <v>0</v>
      </c>
      <c r="B53" s="1955"/>
      <c r="C53" s="905" t="s">
        <v>540</v>
      </c>
      <c r="D53" s="906"/>
      <c r="E53" s="907"/>
      <c r="F53" s="906"/>
      <c r="G53" s="907"/>
      <c r="H53" s="906"/>
      <c r="I53" s="907"/>
      <c r="J53" s="908"/>
      <c r="K53" s="909"/>
      <c r="L53" s="920"/>
      <c r="M53" s="911">
        <f>SUM(M54+M57+M60)</f>
        <v>0</v>
      </c>
      <c r="N53" s="49">
        <f t="shared" si="1"/>
        <v>0</v>
      </c>
    </row>
    <row r="54" spans="1:14" ht="21.75" customHeight="1">
      <c r="A54" s="400">
        <f>IF('6-3표준조사 5'!R79="줄베기",1,)</f>
        <v>0</v>
      </c>
      <c r="B54" s="1955"/>
      <c r="C54" s="912" t="s">
        <v>760</v>
      </c>
      <c r="D54" s="921"/>
      <c r="E54" s="914"/>
      <c r="F54" s="915"/>
      <c r="G54" s="914"/>
      <c r="H54" s="915"/>
      <c r="I54" s="914"/>
      <c r="J54" s="916"/>
      <c r="K54" s="917"/>
      <c r="L54" s="918">
        <f>K90/100</f>
        <v>0</v>
      </c>
      <c r="M54" s="919">
        <f>ROUNDDOWN((M55+M56)+((M55+M56)*L54),0)</f>
        <v>0</v>
      </c>
      <c r="N54" s="49">
        <f t="shared" si="1"/>
        <v>0</v>
      </c>
    </row>
    <row r="55" spans="1:14" ht="21.75" customHeight="1">
      <c r="A55" s="400">
        <f>IF('6-3표준조사 5'!R79="줄베기",1,)</f>
        <v>0</v>
      </c>
      <c r="B55" s="1955"/>
      <c r="C55" s="912" t="s">
        <v>762</v>
      </c>
      <c r="D55" s="921">
        <f>IF(A55&gt;0,D81,)</f>
        <v>0</v>
      </c>
      <c r="E55" s="914" t="s">
        <v>510</v>
      </c>
      <c r="F55" s="915">
        <v>7.0000000000000007E-2</v>
      </c>
      <c r="G55" s="914" t="s">
        <v>511</v>
      </c>
      <c r="H55" s="915">
        <f>ROUND(D55/100*F55,2)</f>
        <v>0</v>
      </c>
      <c r="I55" s="914" t="s">
        <v>509</v>
      </c>
      <c r="J55" s="916">
        <f>'7-1 단가조사'!L7</f>
        <v>172068</v>
      </c>
      <c r="K55" s="917" t="s">
        <v>539</v>
      </c>
      <c r="L55" s="918"/>
      <c r="M55" s="919">
        <f>ROUNDDOWN(H55*J55,)</f>
        <v>0</v>
      </c>
      <c r="N55" s="49">
        <f t="shared" si="1"/>
        <v>0</v>
      </c>
    </row>
    <row r="56" spans="1:14" ht="21.75" customHeight="1">
      <c r="A56" s="400">
        <f>IF('6-3표준조사 5'!R79="줄베기",1,)</f>
        <v>0</v>
      </c>
      <c r="B56" s="1955"/>
      <c r="C56" s="912" t="s">
        <v>763</v>
      </c>
      <c r="D56" s="922">
        <f>IF(A56&gt;0,1,)</f>
        <v>0</v>
      </c>
      <c r="E56" s="914" t="s">
        <v>406</v>
      </c>
      <c r="F56" s="915">
        <v>1.3</v>
      </c>
      <c r="G56" s="914" t="s">
        <v>541</v>
      </c>
      <c r="H56" s="915">
        <f>ROUND(D56*F56,2)</f>
        <v>0</v>
      </c>
      <c r="I56" s="914" t="s">
        <v>509</v>
      </c>
      <c r="J56" s="916">
        <f>'7-1 단가조사'!L6</f>
        <v>226112</v>
      </c>
      <c r="K56" s="917" t="s">
        <v>542</v>
      </c>
      <c r="L56" s="918"/>
      <c r="M56" s="919">
        <f>ROUNDDOWN(H56*J56,)</f>
        <v>0</v>
      </c>
      <c r="N56" s="49">
        <f t="shared" si="1"/>
        <v>0</v>
      </c>
    </row>
    <row r="57" spans="1:14" ht="21.75" customHeight="1">
      <c r="A57" s="400">
        <f>IF('6-3표준조사 5'!R79="줄베기",1,)</f>
        <v>0</v>
      </c>
      <c r="B57" s="1955"/>
      <c r="C57" s="912" t="s">
        <v>764</v>
      </c>
      <c r="D57" s="921"/>
      <c r="E57" s="914"/>
      <c r="F57" s="915"/>
      <c r="G57" s="914"/>
      <c r="H57" s="915"/>
      <c r="I57" s="914"/>
      <c r="J57" s="916"/>
      <c r="K57" s="917"/>
      <c r="L57" s="923"/>
      <c r="M57" s="919">
        <f>M58+M59</f>
        <v>0</v>
      </c>
      <c r="N57" s="49">
        <f t="shared" si="1"/>
        <v>0</v>
      </c>
    </row>
    <row r="58" spans="1:14" ht="21.75" customHeight="1">
      <c r="A58" s="400">
        <f>IF('6-3표준조사 5'!R79="줄베기",1,)</f>
        <v>0</v>
      </c>
      <c r="B58" s="1955"/>
      <c r="C58" s="912" t="s">
        <v>765</v>
      </c>
      <c r="D58" s="922">
        <f>H56</f>
        <v>0</v>
      </c>
      <c r="E58" s="914" t="s">
        <v>541</v>
      </c>
      <c r="F58" s="915">
        <v>5</v>
      </c>
      <c r="G58" s="914" t="s">
        <v>512</v>
      </c>
      <c r="H58" s="915">
        <f>ROUND(D58*F58,2)</f>
        <v>0</v>
      </c>
      <c r="I58" s="914" t="s">
        <v>513</v>
      </c>
      <c r="J58" s="916">
        <f>'7-1 단가조사'!L11</f>
        <v>1720</v>
      </c>
      <c r="K58" s="917" t="s">
        <v>543</v>
      </c>
      <c r="L58" s="923"/>
      <c r="M58" s="919">
        <f>ROUNDDOWN(H58*J58,)</f>
        <v>0</v>
      </c>
      <c r="N58" s="49">
        <f t="shared" si="1"/>
        <v>0</v>
      </c>
    </row>
    <row r="59" spans="1:14" ht="21.75" customHeight="1">
      <c r="A59" s="400">
        <f>IF('6-3표준조사 5'!R79="줄베기",1,)</f>
        <v>0</v>
      </c>
      <c r="B59" s="1955"/>
      <c r="C59" s="912" t="s">
        <v>766</v>
      </c>
      <c r="D59" s="921">
        <f>M58</f>
        <v>0</v>
      </c>
      <c r="E59" s="914" t="s">
        <v>545</v>
      </c>
      <c r="F59" s="915">
        <v>0.1</v>
      </c>
      <c r="G59" s="914" t="s">
        <v>546</v>
      </c>
      <c r="H59" s="915"/>
      <c r="I59" s="914"/>
      <c r="J59" s="916"/>
      <c r="K59" s="917"/>
      <c r="L59" s="923"/>
      <c r="M59" s="919">
        <f>ROUNDDOWN(D59*F59,)</f>
        <v>0</v>
      </c>
      <c r="N59" s="49">
        <f t="shared" si="1"/>
        <v>0</v>
      </c>
    </row>
    <row r="60" spans="1:14" ht="21.75" customHeight="1">
      <c r="A60" s="400">
        <f>IF('6-3표준조사 5'!R79="줄베기",1,)</f>
        <v>0</v>
      </c>
      <c r="B60" s="1955"/>
      <c r="C60" s="924" t="s">
        <v>767</v>
      </c>
      <c r="D60" s="925">
        <f>D58</f>
        <v>0</v>
      </c>
      <c r="E60" s="926" t="s">
        <v>547</v>
      </c>
      <c r="F60" s="927">
        <v>8.3999999999999995E-3</v>
      </c>
      <c r="G60" s="926" t="s">
        <v>548</v>
      </c>
      <c r="H60" s="928"/>
      <c r="I60" s="926"/>
      <c r="J60" s="929">
        <f>'7-1 단가조사'!L14</f>
        <v>610000</v>
      </c>
      <c r="K60" s="930" t="s">
        <v>544</v>
      </c>
      <c r="L60" s="931"/>
      <c r="M60" s="932">
        <f>ROUNDDOWN(D60*F60*J60,)</f>
        <v>0</v>
      </c>
      <c r="N60" s="49">
        <f t="shared" si="1"/>
        <v>0</v>
      </c>
    </row>
    <row r="61" spans="1:14" ht="21.75" customHeight="1">
      <c r="A61" s="400">
        <f>IF('6-3표준조사 5'!R79="모두베기",1,)</f>
        <v>1</v>
      </c>
      <c r="B61" s="1955"/>
      <c r="C61" s="57" t="s">
        <v>549</v>
      </c>
      <c r="D61" s="58"/>
      <c r="E61" s="59"/>
      <c r="F61" s="60"/>
      <c r="G61" s="59"/>
      <c r="H61" s="60"/>
      <c r="I61" s="59"/>
      <c r="J61" s="61"/>
      <c r="K61" s="62"/>
      <c r="L61" s="63"/>
      <c r="M61" s="64">
        <f>M62+M67+M70</f>
        <v>2275240</v>
      </c>
      <c r="N61" s="49">
        <f t="shared" si="1"/>
        <v>0</v>
      </c>
    </row>
    <row r="62" spans="1:14" ht="21.75" customHeight="1">
      <c r="A62" s="400">
        <f>IF('6-3표준조사 5'!R79="모두베기",1,)</f>
        <v>1</v>
      </c>
      <c r="B62" s="1955"/>
      <c r="C62" s="65" t="s">
        <v>760</v>
      </c>
      <c r="D62" s="66"/>
      <c r="E62" s="67"/>
      <c r="F62" s="68"/>
      <c r="G62" s="67"/>
      <c r="H62" s="68"/>
      <c r="I62" s="67"/>
      <c r="J62" s="69"/>
      <c r="K62" s="70"/>
      <c r="L62" s="71">
        <f>L90/100</f>
        <v>0.05</v>
      </c>
      <c r="M62" s="72">
        <f>M63+M64+M65+M66</f>
        <v>2143984</v>
      </c>
      <c r="N62" s="49">
        <f t="shared" si="1"/>
        <v>0</v>
      </c>
    </row>
    <row r="63" spans="1:14" ht="21.75" customHeight="1">
      <c r="A63" s="400">
        <f>IF('6-3표준조사 5'!R79="모두베기",1,)</f>
        <v>1</v>
      </c>
      <c r="B63" s="1955"/>
      <c r="C63" s="65" t="s">
        <v>762</v>
      </c>
      <c r="D63" s="66">
        <f>IF(A63&gt;0,D81,)</f>
        <v>50</v>
      </c>
      <c r="E63" s="67" t="s">
        <v>510</v>
      </c>
      <c r="F63" s="68">
        <v>7.0000000000000007E-2</v>
      </c>
      <c r="G63" s="67" t="s">
        <v>511</v>
      </c>
      <c r="H63" s="68">
        <f>ROUND(D63/100*F63,2)</f>
        <v>0.04</v>
      </c>
      <c r="I63" s="67" t="s">
        <v>509</v>
      </c>
      <c r="J63" s="69">
        <f>'7-1 단가조사'!L7</f>
        <v>172068</v>
      </c>
      <c r="K63" s="70" t="s">
        <v>539</v>
      </c>
      <c r="L63" s="73"/>
      <c r="M63" s="72">
        <f>ROUNDDOWN((H63*J63)+(H63*J63*L62),)</f>
        <v>7226</v>
      </c>
      <c r="N63" s="49">
        <f t="shared" si="1"/>
        <v>0</v>
      </c>
    </row>
    <row r="64" spans="1:14" ht="21.75" customHeight="1">
      <c r="A64" s="400">
        <f>IF('6-3표준조사 5'!R79="모두베기",1,)</f>
        <v>1</v>
      </c>
      <c r="B64" s="1955"/>
      <c r="C64" s="74" t="s">
        <v>965</v>
      </c>
      <c r="D64" s="75">
        <f>IF(A64&gt;0,IF(D83="당해 년도",1,),)</f>
        <v>0</v>
      </c>
      <c r="E64" s="67" t="s">
        <v>406</v>
      </c>
      <c r="F64" s="68">
        <v>3.5</v>
      </c>
      <c r="G64" s="67" t="s">
        <v>541</v>
      </c>
      <c r="H64" s="68">
        <f>ROUND(D64*F64,2)</f>
        <v>0</v>
      </c>
      <c r="I64" s="67" t="s">
        <v>509</v>
      </c>
      <c r="J64" s="69">
        <f>'7-1 단가조사'!L6</f>
        <v>226112</v>
      </c>
      <c r="K64" s="70" t="s">
        <v>542</v>
      </c>
      <c r="L64" s="73"/>
      <c r="M64" s="72">
        <f>ROUNDDOWN((H64*J64)+(H64*J64*L62),)</f>
        <v>0</v>
      </c>
      <c r="N64" s="49">
        <f t="shared" si="1"/>
        <v>0</v>
      </c>
    </row>
    <row r="65" spans="1:14" ht="21.75" customHeight="1">
      <c r="A65" s="400">
        <f>IF('6-3표준조사 5'!R79="모두베기",1,)</f>
        <v>1</v>
      </c>
      <c r="B65" s="1955"/>
      <c r="C65" s="74" t="s">
        <v>966</v>
      </c>
      <c r="D65" s="75">
        <v>1</v>
      </c>
      <c r="E65" s="67" t="s">
        <v>406</v>
      </c>
      <c r="F65" s="68">
        <v>4</v>
      </c>
      <c r="G65" s="67" t="s">
        <v>541</v>
      </c>
      <c r="H65" s="68">
        <f>ROUND(D65*F65,2)</f>
        <v>4</v>
      </c>
      <c r="I65" s="67" t="s">
        <v>509</v>
      </c>
      <c r="J65" s="69">
        <f>'7-1 단가조사'!L6</f>
        <v>226112</v>
      </c>
      <c r="K65" s="70" t="s">
        <v>542</v>
      </c>
      <c r="L65" s="73"/>
      <c r="M65" s="72">
        <f>ROUNDDOWN((H65*J65)+(H65*J65*L62),)</f>
        <v>949670</v>
      </c>
      <c r="N65" s="49">
        <f t="shared" si="1"/>
        <v>0</v>
      </c>
    </row>
    <row r="66" spans="1:14" ht="21.75" customHeight="1">
      <c r="A66" s="400">
        <f>IF('6-3표준조사 5'!R79="모두베기",1,)</f>
        <v>1</v>
      </c>
      <c r="B66" s="1955"/>
      <c r="C66" s="74" t="s">
        <v>967</v>
      </c>
      <c r="D66" s="75">
        <f>IF(A66&gt;0,IF(D83="3년차 이상",1,),)</f>
        <v>1</v>
      </c>
      <c r="E66" s="67" t="s">
        <v>406</v>
      </c>
      <c r="F66" s="68">
        <v>5</v>
      </c>
      <c r="G66" s="67" t="s">
        <v>541</v>
      </c>
      <c r="H66" s="68">
        <f>ROUND(D66*F66,2)</f>
        <v>5</v>
      </c>
      <c r="I66" s="67" t="s">
        <v>509</v>
      </c>
      <c r="J66" s="69">
        <f>'7-1 단가조사'!L6</f>
        <v>226112</v>
      </c>
      <c r="K66" s="70" t="s">
        <v>542</v>
      </c>
      <c r="L66" s="73"/>
      <c r="M66" s="72">
        <f>ROUNDDOWN((H66*J66)+(H66*J66*L62),)</f>
        <v>1187088</v>
      </c>
      <c r="N66" s="49">
        <f t="shared" si="1"/>
        <v>0</v>
      </c>
    </row>
    <row r="67" spans="1:14" ht="21.75" customHeight="1">
      <c r="A67" s="400">
        <f>IF('6-3표준조사 5'!R79="모두베기",1,)</f>
        <v>1</v>
      </c>
      <c r="B67" s="1955"/>
      <c r="C67" s="65" t="s">
        <v>764</v>
      </c>
      <c r="D67" s="66"/>
      <c r="E67" s="67"/>
      <c r="F67" s="68"/>
      <c r="G67" s="67"/>
      <c r="H67" s="68"/>
      <c r="I67" s="67"/>
      <c r="J67" s="69"/>
      <c r="K67" s="70"/>
      <c r="L67" s="73"/>
      <c r="M67" s="72">
        <f>M68+M69</f>
        <v>85140</v>
      </c>
      <c r="N67" s="49">
        <f t="shared" si="1"/>
        <v>0</v>
      </c>
    </row>
    <row r="68" spans="1:14" ht="21.75" customHeight="1">
      <c r="A68" s="400">
        <f>IF('6-3표준조사 5'!R79="모두베기",1,)</f>
        <v>1</v>
      </c>
      <c r="B68" s="1955"/>
      <c r="C68" s="65" t="s">
        <v>765</v>
      </c>
      <c r="D68" s="75">
        <f>(H64+H65+H66)</f>
        <v>9</v>
      </c>
      <c r="E68" s="67" t="s">
        <v>541</v>
      </c>
      <c r="F68" s="68">
        <v>5</v>
      </c>
      <c r="G68" s="67" t="s">
        <v>512</v>
      </c>
      <c r="H68" s="68">
        <f>ROUND(D68*F68,2)</f>
        <v>45</v>
      </c>
      <c r="I68" s="67" t="s">
        <v>513</v>
      </c>
      <c r="J68" s="69">
        <f>'7-1 단가조사'!L11</f>
        <v>1720</v>
      </c>
      <c r="K68" s="70" t="s">
        <v>543</v>
      </c>
      <c r="L68" s="73"/>
      <c r="M68" s="72">
        <f>ROUNDDOWN(H68*J68,)</f>
        <v>77400</v>
      </c>
      <c r="N68" s="49">
        <f t="shared" si="1"/>
        <v>0</v>
      </c>
    </row>
    <row r="69" spans="1:14" ht="21.75" customHeight="1">
      <c r="A69" s="400">
        <f>IF('6-3표준조사 5'!R79="모두베기",1,)</f>
        <v>1</v>
      </c>
      <c r="B69" s="1955"/>
      <c r="C69" s="65" t="s">
        <v>766</v>
      </c>
      <c r="D69" s="66">
        <f>M68</f>
        <v>77400</v>
      </c>
      <c r="E69" s="67" t="s">
        <v>545</v>
      </c>
      <c r="F69" s="68">
        <v>0.1</v>
      </c>
      <c r="G69" s="67" t="s">
        <v>546</v>
      </c>
      <c r="H69" s="68"/>
      <c r="I69" s="67"/>
      <c r="J69" s="69"/>
      <c r="K69" s="70"/>
      <c r="L69" s="73"/>
      <c r="M69" s="72">
        <f>ROUNDDOWN(D69*F69,)</f>
        <v>7740</v>
      </c>
      <c r="N69" s="49">
        <f t="shared" si="1"/>
        <v>0</v>
      </c>
    </row>
    <row r="70" spans="1:14" ht="21.75" customHeight="1">
      <c r="A70" s="400">
        <f>IF('6-3표준조사 5'!R79="모두베기",1,)</f>
        <v>1</v>
      </c>
      <c r="B70" s="1955"/>
      <c r="C70" s="76" t="s">
        <v>767</v>
      </c>
      <c r="D70" s="77">
        <f>D68</f>
        <v>9</v>
      </c>
      <c r="E70" s="78" t="s">
        <v>547</v>
      </c>
      <c r="F70" s="79">
        <v>8.3999999999999995E-3</v>
      </c>
      <c r="G70" s="78" t="s">
        <v>548</v>
      </c>
      <c r="H70" s="80"/>
      <c r="I70" s="78"/>
      <c r="J70" s="81">
        <f>'7-1 단가조사'!L14</f>
        <v>610000</v>
      </c>
      <c r="K70" s="82" t="s">
        <v>544</v>
      </c>
      <c r="L70" s="83"/>
      <c r="M70" s="84">
        <f>ROUNDDOWN(D70*F70*J70,)</f>
        <v>46116</v>
      </c>
      <c r="N70" s="49">
        <f t="shared" si="1"/>
        <v>0</v>
      </c>
    </row>
    <row r="71" spans="1:14" ht="21.75" customHeight="1">
      <c r="A71" s="400">
        <f>IF('6-3표준조사 5'!R79="맹아제거",1,)</f>
        <v>0</v>
      </c>
      <c r="B71" s="1955"/>
      <c r="C71" s="57" t="s">
        <v>550</v>
      </c>
      <c r="D71" s="60"/>
      <c r="E71" s="59"/>
      <c r="F71" s="60"/>
      <c r="G71" s="59"/>
      <c r="H71" s="60"/>
      <c r="I71" s="59"/>
      <c r="J71" s="61"/>
      <c r="K71" s="62"/>
      <c r="L71" s="102"/>
      <c r="M71" s="64">
        <f>M72</f>
        <v>0</v>
      </c>
      <c r="N71" s="49">
        <f t="shared" si="1"/>
        <v>0</v>
      </c>
    </row>
    <row r="72" spans="1:14" ht="21.75" customHeight="1">
      <c r="A72" s="400">
        <f>IF('6-3표준조사 5'!R79="맹아제거",1,)</f>
        <v>0</v>
      </c>
      <c r="B72" s="1955"/>
      <c r="C72" s="65" t="s">
        <v>760</v>
      </c>
      <c r="D72" s="103"/>
      <c r="E72" s="67"/>
      <c r="F72" s="68"/>
      <c r="G72" s="67"/>
      <c r="H72" s="68"/>
      <c r="I72" s="67"/>
      <c r="J72" s="69"/>
      <c r="K72" s="70"/>
      <c r="L72" s="71">
        <f>M90/100</f>
        <v>0</v>
      </c>
      <c r="M72" s="72">
        <f>ROUNDDOWN((H73*J73)+(H73*J73*L72),)</f>
        <v>0</v>
      </c>
      <c r="N72" s="49">
        <f t="shared" si="1"/>
        <v>0</v>
      </c>
    </row>
    <row r="73" spans="1:14" ht="21.75" customHeight="1">
      <c r="A73" s="400">
        <f>IF('6-3표준조사 5'!R79="맹아제거",1,)</f>
        <v>0</v>
      </c>
      <c r="B73" s="1955"/>
      <c r="C73" s="65" t="s">
        <v>768</v>
      </c>
      <c r="D73" s="103">
        <v>0</v>
      </c>
      <c r="E73" s="67" t="s">
        <v>510</v>
      </c>
      <c r="F73" s="68">
        <v>0.2</v>
      </c>
      <c r="G73" s="67" t="s">
        <v>511</v>
      </c>
      <c r="H73" s="68">
        <f>ROUND(D73/100*F73,2)</f>
        <v>0</v>
      </c>
      <c r="I73" s="67" t="s">
        <v>509</v>
      </c>
      <c r="J73" s="69">
        <f>'7-1 단가조사'!L7</f>
        <v>172068</v>
      </c>
      <c r="K73" s="70" t="s">
        <v>539</v>
      </c>
      <c r="L73" s="71">
        <f>M90/100</f>
        <v>0</v>
      </c>
      <c r="M73" s="72"/>
      <c r="N73" s="49">
        <f t="shared" si="1"/>
        <v>0</v>
      </c>
    </row>
    <row r="74" spans="1:14" ht="21.75" customHeight="1">
      <c r="A74" s="400">
        <f>IF(H47&gt;0,1,)</f>
        <v>0</v>
      </c>
      <c r="B74" s="1954" t="s">
        <v>514</v>
      </c>
      <c r="C74" s="57" t="s">
        <v>551</v>
      </c>
      <c r="D74" s="60"/>
      <c r="E74" s="59"/>
      <c r="F74" s="60"/>
      <c r="G74" s="59"/>
      <c r="H74" s="60"/>
      <c r="I74" s="59"/>
      <c r="J74" s="61"/>
      <c r="K74" s="62"/>
      <c r="L74" s="63"/>
      <c r="M74" s="64">
        <f>SUM(M75,M77,M78)</f>
        <v>2275240</v>
      </c>
      <c r="N74" s="49">
        <f t="shared" si="1"/>
        <v>0</v>
      </c>
    </row>
    <row r="75" spans="1:14" ht="21.75" customHeight="1">
      <c r="A75" s="400">
        <f>IF(H47&gt;0,1,)</f>
        <v>0</v>
      </c>
      <c r="B75" s="1956"/>
      <c r="C75" s="65" t="s">
        <v>769</v>
      </c>
      <c r="D75" s="68"/>
      <c r="E75" s="67"/>
      <c r="F75" s="68"/>
      <c r="G75" s="67"/>
      <c r="H75" s="68"/>
      <c r="I75" s="67"/>
      <c r="J75" s="69"/>
      <c r="K75" s="70"/>
      <c r="L75" s="73"/>
      <c r="M75" s="72">
        <f>M76</f>
        <v>2143984</v>
      </c>
      <c r="N75" s="49">
        <f t="shared" si="1"/>
        <v>0</v>
      </c>
    </row>
    <row r="76" spans="1:14" ht="21.75" customHeight="1">
      <c r="A76" s="400">
        <f>IF(H47&gt;0,1,)</f>
        <v>0</v>
      </c>
      <c r="B76" s="1956"/>
      <c r="C76" s="65" t="s">
        <v>770</v>
      </c>
      <c r="D76" s="68"/>
      <c r="E76" s="67"/>
      <c r="F76" s="68"/>
      <c r="G76" s="67"/>
      <c r="H76" s="68"/>
      <c r="I76" s="67"/>
      <c r="J76" s="69"/>
      <c r="K76" s="70"/>
      <c r="L76" s="73"/>
      <c r="M76" s="72">
        <f>M51+M54+M62+M72</f>
        <v>2143984</v>
      </c>
      <c r="N76" s="49">
        <f t="shared" si="1"/>
        <v>0</v>
      </c>
    </row>
    <row r="77" spans="1:14" ht="21.75" customHeight="1">
      <c r="A77" s="400">
        <f>IF(H47&gt;0,1,)</f>
        <v>0</v>
      </c>
      <c r="B77" s="1956"/>
      <c r="C77" s="65" t="s">
        <v>771</v>
      </c>
      <c r="D77" s="68"/>
      <c r="E77" s="67"/>
      <c r="F77" s="68"/>
      <c r="G77" s="67"/>
      <c r="H77" s="68"/>
      <c r="I77" s="67"/>
      <c r="J77" s="69"/>
      <c r="K77" s="70"/>
      <c r="L77" s="73"/>
      <c r="M77" s="72">
        <f>M57+M67</f>
        <v>85140</v>
      </c>
      <c r="N77" s="49">
        <f t="shared" si="1"/>
        <v>0</v>
      </c>
    </row>
    <row r="78" spans="1:14" ht="21.75" customHeight="1" thickBot="1">
      <c r="A78" s="400">
        <f>IF(H47&gt;0,1,)</f>
        <v>0</v>
      </c>
      <c r="B78" s="1957"/>
      <c r="C78" s="76" t="s">
        <v>772</v>
      </c>
      <c r="D78" s="85"/>
      <c r="E78" s="86"/>
      <c r="F78" s="85"/>
      <c r="G78" s="86"/>
      <c r="H78" s="85"/>
      <c r="I78" s="86"/>
      <c r="J78" s="87"/>
      <c r="K78" s="88"/>
      <c r="L78" s="89"/>
      <c r="M78" s="90">
        <f>M60+M70</f>
        <v>46116</v>
      </c>
      <c r="N78" s="49">
        <f t="shared" si="1"/>
        <v>0</v>
      </c>
    </row>
    <row r="79" spans="1:14" ht="21.75" customHeight="1">
      <c r="A79" s="400">
        <f>IF(H47&gt;0,1,)</f>
        <v>0</v>
      </c>
      <c r="B79" s="1958" t="s">
        <v>515</v>
      </c>
      <c r="C79" s="1958"/>
      <c r="D79" s="1958"/>
      <c r="E79" s="1958"/>
      <c r="F79" s="1958"/>
      <c r="G79" s="1958"/>
      <c r="H79" s="1958"/>
      <c r="I79" s="1958"/>
      <c r="J79" s="1958"/>
      <c r="K79" s="1958"/>
      <c r="L79" s="1958"/>
      <c r="M79" s="1958"/>
      <c r="N79" s="49">
        <f t="shared" si="1"/>
        <v>0</v>
      </c>
    </row>
    <row r="80" spans="1:14" ht="21.75" customHeight="1">
      <c r="A80" s="400">
        <f>IF(H47&gt;0,1,)</f>
        <v>0</v>
      </c>
      <c r="B80" s="1959" t="s">
        <v>516</v>
      </c>
      <c r="C80" s="1959"/>
      <c r="D80" s="1959"/>
      <c r="E80" s="1959"/>
      <c r="F80" s="1959"/>
      <c r="G80" s="1959"/>
      <c r="H80" s="1959"/>
      <c r="I80" s="1959"/>
      <c r="J80" s="1959"/>
      <c r="K80" s="1959"/>
      <c r="L80" s="1959"/>
      <c r="M80" s="1959"/>
      <c r="N80" s="49">
        <f t="shared" si="1"/>
        <v>0</v>
      </c>
    </row>
    <row r="81" spans="1:14" ht="21.75" customHeight="1">
      <c r="A81" s="400">
        <f>IF(H47&gt;0,1,)</f>
        <v>0</v>
      </c>
      <c r="B81" s="91" t="s">
        <v>517</v>
      </c>
      <c r="C81" s="92" t="s">
        <v>1025</v>
      </c>
      <c r="D81" s="93">
        <f>'6-3표준조사 5'!Q85</f>
        <v>50</v>
      </c>
      <c r="E81" s="91" t="s">
        <v>510</v>
      </c>
      <c r="F81" s="772"/>
      <c r="G81" s="91"/>
      <c r="H81" s="94"/>
      <c r="I81" s="95"/>
      <c r="J81" s="95"/>
      <c r="K81" s="95"/>
      <c r="L81" s="96"/>
      <c r="M81" s="95"/>
      <c r="N81" s="49">
        <f t="shared" si="1"/>
        <v>0</v>
      </c>
    </row>
    <row r="82" spans="1:14" ht="21.75" customHeight="1">
      <c r="B82" s="91" t="s">
        <v>518</v>
      </c>
      <c r="C82" s="92" t="s">
        <v>759</v>
      </c>
      <c r="D82" s="1960">
        <f>'6-3표준조사 5'!S85</f>
        <v>0</v>
      </c>
      <c r="E82" s="1960"/>
      <c r="F82" s="772"/>
      <c r="G82" s="91"/>
      <c r="H82" s="94"/>
      <c r="I82" s="95"/>
      <c r="J82" s="95"/>
      <c r="K82" s="95"/>
      <c r="L82" s="96"/>
      <c r="M82" s="95"/>
      <c r="N82" s="49">
        <f t="shared" si="1"/>
        <v>0</v>
      </c>
    </row>
    <row r="83" spans="1:14" ht="21.75" customHeight="1">
      <c r="B83" s="91" t="s">
        <v>517</v>
      </c>
      <c r="C83" s="92" t="s">
        <v>962</v>
      </c>
      <c r="D83" s="1968" t="str">
        <f>'6-3표준조사 5'!R81</f>
        <v>3년차 이상</v>
      </c>
      <c r="E83" s="1968"/>
      <c r="F83" s="97"/>
      <c r="G83" s="97"/>
      <c r="H83" s="94"/>
      <c r="I83" s="95"/>
      <c r="J83" s="95"/>
      <c r="K83" s="95"/>
      <c r="L83" s="96"/>
      <c r="M83" s="95"/>
      <c r="N83" s="49">
        <f t="shared" si="1"/>
        <v>0</v>
      </c>
    </row>
    <row r="84" spans="1:14" ht="21.75" customHeight="1">
      <c r="A84" s="400">
        <f>IF(H47&gt;0,1,)</f>
        <v>0</v>
      </c>
      <c r="B84" s="1959" t="s">
        <v>773</v>
      </c>
      <c r="C84" s="1959"/>
      <c r="D84" s="1959"/>
      <c r="E84" s="1959"/>
      <c r="F84" s="1959"/>
      <c r="G84" s="1959"/>
      <c r="H84" s="1959"/>
      <c r="I84" s="1959"/>
      <c r="J84" s="1959"/>
      <c r="K84" s="1959"/>
      <c r="L84" s="1959"/>
      <c r="M84" s="1959"/>
      <c r="N84" s="49">
        <f t="shared" si="1"/>
        <v>0</v>
      </c>
    </row>
    <row r="85" spans="1:14" ht="21.75" customHeight="1">
      <c r="A85" s="400">
        <f>IF(H47&gt;0,1,)</f>
        <v>0</v>
      </c>
      <c r="B85" s="1969" t="s">
        <v>501</v>
      </c>
      <c r="C85" s="1969"/>
      <c r="D85" s="1970" t="s">
        <v>805</v>
      </c>
      <c r="E85" s="1970"/>
      <c r="F85" s="1970"/>
      <c r="G85" s="1970"/>
      <c r="H85" s="1970"/>
      <c r="I85" s="1971" t="s">
        <v>806</v>
      </c>
      <c r="J85" s="1971"/>
      <c r="K85" s="1971"/>
      <c r="L85" s="1971"/>
      <c r="M85" s="1971"/>
      <c r="N85" s="49">
        <f t="shared" si="1"/>
        <v>0</v>
      </c>
    </row>
    <row r="86" spans="1:14" ht="21.75" customHeight="1">
      <c r="A86" s="400">
        <f>IF(H47&gt;0,1,)</f>
        <v>0</v>
      </c>
      <c r="B86" s="1969"/>
      <c r="C86" s="1969"/>
      <c r="D86" s="1970"/>
      <c r="E86" s="1970"/>
      <c r="F86" s="1970"/>
      <c r="G86" s="1970"/>
      <c r="H86" s="1970"/>
      <c r="I86" s="98" t="s">
        <v>807</v>
      </c>
      <c r="J86" s="771" t="s">
        <v>494</v>
      </c>
      <c r="K86" s="771" t="s">
        <v>495</v>
      </c>
      <c r="L86" s="99" t="s">
        <v>496</v>
      </c>
      <c r="M86" s="771" t="s">
        <v>794</v>
      </c>
      <c r="N86" s="49">
        <f t="shared" si="1"/>
        <v>0</v>
      </c>
    </row>
    <row r="87" spans="1:14" ht="21.75" customHeight="1">
      <c r="A87" s="400">
        <f>IF(H47&gt;0,1,)</f>
        <v>0</v>
      </c>
      <c r="B87" s="1950" t="s">
        <v>531</v>
      </c>
      <c r="C87" s="1950"/>
      <c r="D87" s="1951" t="str">
        <f>'6-3표준조사 5'!P81</f>
        <v>중 (15˚ ~ 30˚)</v>
      </c>
      <c r="E87" s="1951"/>
      <c r="F87" s="1951"/>
      <c r="G87" s="1951"/>
      <c r="H87" s="1951"/>
      <c r="I87" s="773"/>
      <c r="J87" s="773" t="str">
        <f>IF(A50=0,"",IF(D87="완 (15˚ 이하)",0,IF(D87="중 (15˚ ~ 30˚)",5,IF(D87="급 (30˚ 초과)",10))))</f>
        <v/>
      </c>
      <c r="K87" s="773" t="str">
        <f>IF(A53=0,"",IF(D87="완 (15˚ 이하)",0,IF(D87="중 (15˚ ~ 30˚)",5,IF(D87="급 (30˚ 초과)",10))))</f>
        <v/>
      </c>
      <c r="L87" s="773">
        <f>IF(A61=0,"",IF(D87="완 (15˚ 이하)",0,IF(D87="중 (15˚ ~ 30˚)",5,IF(D87="급 (30˚ 초과)",10))))</f>
        <v>5</v>
      </c>
      <c r="M87" s="773" t="str">
        <f>IF(A71=0,"",IF(D87="완 (15˚ 이하)",0,IF(D87="중 (15˚ ~ 30˚)",5,IF(D87="급 (30˚ 초과)",10))))</f>
        <v/>
      </c>
      <c r="N87" s="49">
        <f t="shared" si="1"/>
        <v>0</v>
      </c>
    </row>
    <row r="88" spans="1:14" ht="21.75" customHeight="1">
      <c r="A88" s="400">
        <f>IF(H47&gt;0,1,)</f>
        <v>0</v>
      </c>
      <c r="B88" s="1972" t="s">
        <v>520</v>
      </c>
      <c r="C88" s="1972"/>
      <c r="D88" s="1951" t="str">
        <f>'6-3표준조사 5'!R81</f>
        <v>3년차 이상</v>
      </c>
      <c r="E88" s="1951"/>
      <c r="F88" s="1951"/>
      <c r="G88" s="1951"/>
      <c r="H88" s="1951"/>
      <c r="I88" s="773"/>
      <c r="J88" s="773"/>
      <c r="K88" s="773" t="str">
        <f>IF(A53=0,"",IF(D88="당해 년도",0,IF(D88="2년차",5,IF(D88="3년차 이상",10))))</f>
        <v/>
      </c>
      <c r="L88" s="773"/>
      <c r="M88" s="773"/>
      <c r="N88" s="49">
        <f t="shared" si="1"/>
        <v>0</v>
      </c>
    </row>
    <row r="89" spans="1:14" ht="21.75" customHeight="1">
      <c r="A89" s="400">
        <f>IF(H47&gt;0,1,)</f>
        <v>0</v>
      </c>
      <c r="B89" s="1950" t="s">
        <v>519</v>
      </c>
      <c r="C89" s="1950"/>
      <c r="D89" s="1951" t="str">
        <f>'6-3표준조사 5'!Q81</f>
        <v>개소당5ha이상</v>
      </c>
      <c r="E89" s="1951"/>
      <c r="F89" s="1951"/>
      <c r="G89" s="1951"/>
      <c r="H89" s="1951"/>
      <c r="I89" s="773"/>
      <c r="J89" s="773" t="str">
        <f>IF(A50=0,"",IF(D89="개소당5ha이상",0,IF(D89="개소당3~5ha미만 ",5,IF(D89="개소당3ha미만",10))))</f>
        <v/>
      </c>
      <c r="K89" s="773" t="str">
        <f>IF(A53=0,"",IF(D89="개소당5ha이상",0,IF(D89="개소당3~5ha미만 ",5,IF(D89="개소당3ha미만",10))))</f>
        <v/>
      </c>
      <c r="L89" s="773">
        <f>IF(A61=0,"",IF(D89="개소당5ha이상",0,IF(D89="개소당3~5ha미만 ",5,IF(D89="개소당3ha미만",10))))</f>
        <v>0</v>
      </c>
      <c r="M89" s="773" t="str">
        <f>IF(A71=0,"",IF(D89="개소당5ha이상",0,IF(D89="개소당3~5ha미만 ",5,IF(D89="개소당3ha미만",10))))</f>
        <v/>
      </c>
      <c r="N89" s="49">
        <f t="shared" si="1"/>
        <v>0</v>
      </c>
    </row>
    <row r="90" spans="1:14" ht="21.75" customHeight="1">
      <c r="A90" s="400">
        <f>IF(H47&gt;0,1,)</f>
        <v>0</v>
      </c>
      <c r="B90" s="1950" t="s">
        <v>514</v>
      </c>
      <c r="C90" s="1950"/>
      <c r="D90" s="1951"/>
      <c r="E90" s="1951"/>
      <c r="F90" s="1951"/>
      <c r="G90" s="1951"/>
      <c r="H90" s="1951"/>
      <c r="I90" s="773">
        <f>SUM(I87:I89)</f>
        <v>0</v>
      </c>
      <c r="J90" s="773">
        <f>SUM(J87:J89)</f>
        <v>0</v>
      </c>
      <c r="K90" s="773">
        <f>SUM(K87:K89)</f>
        <v>0</v>
      </c>
      <c r="L90" s="773">
        <f>SUM(L87:L89)</f>
        <v>5</v>
      </c>
      <c r="M90" s="773">
        <f>SUM(M87:M89)</f>
        <v>0</v>
      </c>
      <c r="N90" s="49">
        <f t="shared" si="1"/>
        <v>0</v>
      </c>
    </row>
    <row r="91" spans="1:14" ht="35.1" customHeight="1" thickBot="1">
      <c r="A91" s="400">
        <f>IF(H92&gt;0,1,)</f>
        <v>0</v>
      </c>
      <c r="B91" s="1974" t="s">
        <v>1294</v>
      </c>
      <c r="C91" s="1974"/>
      <c r="D91" s="1974"/>
      <c r="E91" s="1974"/>
      <c r="F91" s="1974"/>
      <c r="G91" s="1974"/>
      <c r="H91" s="1974"/>
      <c r="I91" s="1974"/>
      <c r="J91" s="1974"/>
      <c r="K91" s="1974"/>
      <c r="L91" s="1974"/>
      <c r="M91" s="1974"/>
      <c r="N91" s="49">
        <f>IF(H$92&gt;0,3,)</f>
        <v>0</v>
      </c>
    </row>
    <row r="92" spans="1:14" ht="24.95" customHeight="1">
      <c r="A92" s="400">
        <f>IF(H92&gt;0,1,)</f>
        <v>0</v>
      </c>
      <c r="B92" s="1944" t="s">
        <v>774</v>
      </c>
      <c r="C92" s="1945"/>
      <c r="D92" s="1946" t="str">
        <f>CONCATENATE('6-3표준조사 5'!K154,"임반")</f>
        <v>임반</v>
      </c>
      <c r="E92" s="1946"/>
      <c r="F92" s="1946" t="str">
        <f>CONCATENATE('6-3표준조사 5'!L154,"소반")</f>
        <v>소반</v>
      </c>
      <c r="G92" s="1946"/>
      <c r="H92" s="1947">
        <f>'6-3표준조사 5'!Q154</f>
        <v>0</v>
      </c>
      <c r="I92" s="1947"/>
      <c r="J92" s="50"/>
      <c r="K92" s="51" t="s">
        <v>500</v>
      </c>
      <c r="L92" s="1948">
        <f>+'6-3표준조사 5'!R154</f>
        <v>0</v>
      </c>
      <c r="M92" s="1949"/>
      <c r="N92" s="49">
        <f t="shared" ref="N92:N135" si="2">IF(H$92&gt;0,3,)</f>
        <v>0</v>
      </c>
    </row>
    <row r="93" spans="1:14" ht="21.75" customHeight="1">
      <c r="A93" s="400">
        <f>IF(H92&gt;0,1,)</f>
        <v>0</v>
      </c>
      <c r="B93" s="1961" t="s">
        <v>501</v>
      </c>
      <c r="C93" s="1962"/>
      <c r="D93" s="1963" t="s">
        <v>502</v>
      </c>
      <c r="E93" s="1962"/>
      <c r="F93" s="1964" t="s">
        <v>503</v>
      </c>
      <c r="G93" s="1965"/>
      <c r="H93" s="1964" t="s">
        <v>504</v>
      </c>
      <c r="I93" s="1965"/>
      <c r="J93" s="1963" t="s">
        <v>505</v>
      </c>
      <c r="K93" s="1962"/>
      <c r="L93" s="1966" t="s">
        <v>775</v>
      </c>
      <c r="M93" s="1952"/>
      <c r="N93" s="49">
        <f t="shared" si="2"/>
        <v>0</v>
      </c>
    </row>
    <row r="94" spans="1:14" ht="21.75" customHeight="1">
      <c r="A94" s="400">
        <f>IF(H92&gt;0,1,)</f>
        <v>0</v>
      </c>
      <c r="B94" s="52"/>
      <c r="C94" s="53" t="s">
        <v>506</v>
      </c>
      <c r="D94" s="54"/>
      <c r="E94" s="55" t="s">
        <v>507</v>
      </c>
      <c r="F94" s="54"/>
      <c r="G94" s="55" t="s">
        <v>507</v>
      </c>
      <c r="H94" s="54"/>
      <c r="I94" s="55" t="s">
        <v>507</v>
      </c>
      <c r="J94" s="56"/>
      <c r="K94" s="55" t="s">
        <v>508</v>
      </c>
      <c r="L94" s="1967"/>
      <c r="M94" s="1953"/>
      <c r="N94" s="49">
        <f t="shared" si="2"/>
        <v>0</v>
      </c>
    </row>
    <row r="95" spans="1:14" ht="21.75" customHeight="1">
      <c r="A95" s="400">
        <f>IF('6-3표준조사 5'!R154="둘레베기",1,)</f>
        <v>0</v>
      </c>
      <c r="B95" s="1954" t="s">
        <v>506</v>
      </c>
      <c r="C95" s="57" t="s">
        <v>538</v>
      </c>
      <c r="D95" s="60"/>
      <c r="E95" s="59"/>
      <c r="F95" s="60"/>
      <c r="G95" s="59"/>
      <c r="H95" s="60"/>
      <c r="I95" s="59"/>
      <c r="J95" s="61"/>
      <c r="K95" s="62"/>
      <c r="L95" s="102"/>
      <c r="M95" s="64">
        <f>M96</f>
        <v>0</v>
      </c>
      <c r="N95" s="49">
        <f t="shared" si="2"/>
        <v>0</v>
      </c>
    </row>
    <row r="96" spans="1:14" ht="21.75" customHeight="1">
      <c r="A96" s="400">
        <f>IF('6-3표준조사 5'!R154="둘레베기",1,)</f>
        <v>0</v>
      </c>
      <c r="B96" s="1955"/>
      <c r="C96" s="65" t="s">
        <v>760</v>
      </c>
      <c r="D96" s="103"/>
      <c r="E96" s="67"/>
      <c r="F96" s="68"/>
      <c r="G96" s="67"/>
      <c r="H96" s="68"/>
      <c r="I96" s="67"/>
      <c r="J96" s="69"/>
      <c r="K96" s="70"/>
      <c r="L96" s="71">
        <f>J135/100</f>
        <v>0</v>
      </c>
      <c r="M96" s="72">
        <f>ROUNDDOWN((H97*J97)+(H97*J97*L96),)</f>
        <v>0</v>
      </c>
      <c r="N96" s="49">
        <f t="shared" si="2"/>
        <v>0</v>
      </c>
    </row>
    <row r="97" spans="1:14" ht="21.75" customHeight="1">
      <c r="A97" s="400">
        <f>IF('6-3표준조사 5'!R154="둘레베기",1,)</f>
        <v>0</v>
      </c>
      <c r="B97" s="1955"/>
      <c r="C97" s="65" t="s">
        <v>761</v>
      </c>
      <c r="D97" s="103">
        <f>IF(A97&gt;0,D126,)</f>
        <v>0</v>
      </c>
      <c r="E97" s="67" t="s">
        <v>510</v>
      </c>
      <c r="F97" s="68">
        <v>0.18</v>
      </c>
      <c r="G97" s="67" t="s">
        <v>511</v>
      </c>
      <c r="H97" s="68">
        <f>ROUND(D97/100*F97,2)</f>
        <v>0</v>
      </c>
      <c r="I97" s="67" t="s">
        <v>509</v>
      </c>
      <c r="J97" s="69">
        <f>'7-1 단가조사'!L7</f>
        <v>172068</v>
      </c>
      <c r="K97" s="70" t="s">
        <v>539</v>
      </c>
      <c r="L97" s="71"/>
      <c r="M97" s="72"/>
      <c r="N97" s="49">
        <f t="shared" si="2"/>
        <v>0</v>
      </c>
    </row>
    <row r="98" spans="1:14" ht="21.75" customHeight="1">
      <c r="A98" s="400">
        <f>IF('6-3표준조사 5'!R154="줄베기",1,)</f>
        <v>0</v>
      </c>
      <c r="B98" s="1955"/>
      <c r="C98" s="57" t="s">
        <v>540</v>
      </c>
      <c r="D98" s="60"/>
      <c r="E98" s="59"/>
      <c r="F98" s="60"/>
      <c r="G98" s="59"/>
      <c r="H98" s="60"/>
      <c r="I98" s="59"/>
      <c r="J98" s="61"/>
      <c r="K98" s="62"/>
      <c r="L98" s="104"/>
      <c r="M98" s="64">
        <f>SUM(M99+M102+M105)</f>
        <v>0</v>
      </c>
      <c r="N98" s="49">
        <f t="shared" si="2"/>
        <v>0</v>
      </c>
    </row>
    <row r="99" spans="1:14" ht="21.75" customHeight="1">
      <c r="A99" s="400">
        <f>IF('6-3표준조사 5'!R154="줄베기",1,)</f>
        <v>0</v>
      </c>
      <c r="B99" s="1955"/>
      <c r="C99" s="65" t="s">
        <v>760</v>
      </c>
      <c r="D99" s="66"/>
      <c r="E99" s="67"/>
      <c r="F99" s="68"/>
      <c r="G99" s="67"/>
      <c r="H99" s="68"/>
      <c r="I99" s="67"/>
      <c r="J99" s="69"/>
      <c r="K99" s="70"/>
      <c r="L99" s="71">
        <f>K135/100</f>
        <v>0</v>
      </c>
      <c r="M99" s="72">
        <f>ROUNDDOWN((M100+M101)+((M100+M101)*L99),0)</f>
        <v>0</v>
      </c>
      <c r="N99" s="49">
        <f t="shared" si="2"/>
        <v>0</v>
      </c>
    </row>
    <row r="100" spans="1:14" ht="21.75" customHeight="1">
      <c r="A100" s="400">
        <f>IF('6-3표준조사 5'!R154="줄베기",1,)</f>
        <v>0</v>
      </c>
      <c r="B100" s="1955"/>
      <c r="C100" s="65" t="s">
        <v>762</v>
      </c>
      <c r="D100" s="66">
        <f>IF(A100&gt;0,D126,)</f>
        <v>0</v>
      </c>
      <c r="E100" s="67" t="s">
        <v>510</v>
      </c>
      <c r="F100" s="68">
        <v>7.0000000000000007E-2</v>
      </c>
      <c r="G100" s="67" t="s">
        <v>511</v>
      </c>
      <c r="H100" s="68">
        <f>ROUND(D100/100*F100,2)</f>
        <v>0</v>
      </c>
      <c r="I100" s="67" t="s">
        <v>509</v>
      </c>
      <c r="J100" s="69">
        <f>'7-1 단가조사'!L7</f>
        <v>172068</v>
      </c>
      <c r="K100" s="70" t="s">
        <v>539</v>
      </c>
      <c r="L100" s="71"/>
      <c r="M100" s="72">
        <f>ROUNDDOWN(H100*J100,)</f>
        <v>0</v>
      </c>
      <c r="N100" s="49">
        <f t="shared" si="2"/>
        <v>0</v>
      </c>
    </row>
    <row r="101" spans="1:14" ht="21.75" customHeight="1">
      <c r="A101" s="400">
        <f>IF('6-3표준조사 5'!R154="줄베기",1,)</f>
        <v>0</v>
      </c>
      <c r="B101" s="1955"/>
      <c r="C101" s="65" t="s">
        <v>763</v>
      </c>
      <c r="D101" s="75">
        <f>IF(A101&gt;0,1,)</f>
        <v>0</v>
      </c>
      <c r="E101" s="67" t="s">
        <v>406</v>
      </c>
      <c r="F101" s="68">
        <v>1.3</v>
      </c>
      <c r="G101" s="67" t="s">
        <v>541</v>
      </c>
      <c r="H101" s="68">
        <f>ROUND(D101*F101,2)</f>
        <v>0</v>
      </c>
      <c r="I101" s="67" t="s">
        <v>509</v>
      </c>
      <c r="J101" s="69">
        <f>'7-1 단가조사'!L6</f>
        <v>226112</v>
      </c>
      <c r="K101" s="70" t="s">
        <v>542</v>
      </c>
      <c r="L101" s="71"/>
      <c r="M101" s="72">
        <f>ROUNDDOWN(H101*J101,)</f>
        <v>0</v>
      </c>
      <c r="N101" s="49">
        <f t="shared" si="2"/>
        <v>0</v>
      </c>
    </row>
    <row r="102" spans="1:14" ht="21.75" customHeight="1">
      <c r="A102" s="400">
        <f>IF('6-3표준조사 5'!R154="줄베기",1,)</f>
        <v>0</v>
      </c>
      <c r="B102" s="1955"/>
      <c r="C102" s="65" t="s">
        <v>764</v>
      </c>
      <c r="D102" s="66"/>
      <c r="E102" s="67"/>
      <c r="F102" s="68"/>
      <c r="G102" s="67"/>
      <c r="H102" s="68"/>
      <c r="I102" s="67"/>
      <c r="J102" s="69"/>
      <c r="K102" s="70"/>
      <c r="L102" s="73"/>
      <c r="M102" s="72">
        <f>M103+M104</f>
        <v>0</v>
      </c>
      <c r="N102" s="49">
        <f t="shared" si="2"/>
        <v>0</v>
      </c>
    </row>
    <row r="103" spans="1:14" ht="21.75" customHeight="1">
      <c r="A103" s="400">
        <f>IF('6-3표준조사 5'!R154="줄베기",1,)</f>
        <v>0</v>
      </c>
      <c r="B103" s="1955"/>
      <c r="C103" s="65" t="s">
        <v>765</v>
      </c>
      <c r="D103" s="75">
        <f>H101</f>
        <v>0</v>
      </c>
      <c r="E103" s="67" t="s">
        <v>541</v>
      </c>
      <c r="F103" s="68">
        <v>5</v>
      </c>
      <c r="G103" s="67" t="s">
        <v>512</v>
      </c>
      <c r="H103" s="68">
        <f>ROUND(D103*F103,2)</f>
        <v>0</v>
      </c>
      <c r="I103" s="67" t="s">
        <v>513</v>
      </c>
      <c r="J103" s="69">
        <f>'7-1 단가조사'!L11</f>
        <v>1720</v>
      </c>
      <c r="K103" s="70" t="s">
        <v>543</v>
      </c>
      <c r="L103" s="73"/>
      <c r="M103" s="72">
        <f>ROUNDDOWN(H103*J103,)</f>
        <v>0</v>
      </c>
      <c r="N103" s="49">
        <f t="shared" si="2"/>
        <v>0</v>
      </c>
    </row>
    <row r="104" spans="1:14" ht="21.75" customHeight="1">
      <c r="A104" s="400">
        <f>IF('6-3표준조사 5'!R154="줄베기",1,)</f>
        <v>0</v>
      </c>
      <c r="B104" s="1955"/>
      <c r="C104" s="65" t="s">
        <v>766</v>
      </c>
      <c r="D104" s="66">
        <f>M103</f>
        <v>0</v>
      </c>
      <c r="E104" s="67" t="s">
        <v>545</v>
      </c>
      <c r="F104" s="68">
        <v>0.1</v>
      </c>
      <c r="G104" s="67" t="s">
        <v>546</v>
      </c>
      <c r="H104" s="68"/>
      <c r="I104" s="67"/>
      <c r="J104" s="69"/>
      <c r="K104" s="70"/>
      <c r="L104" s="73"/>
      <c r="M104" s="72">
        <f>ROUNDDOWN(D104*F104,)</f>
        <v>0</v>
      </c>
      <c r="N104" s="49">
        <f t="shared" si="2"/>
        <v>0</v>
      </c>
    </row>
    <row r="105" spans="1:14" ht="21.75" customHeight="1">
      <c r="A105" s="400">
        <f>IF('6-3표준조사 5'!R154="줄베기",1,)</f>
        <v>0</v>
      </c>
      <c r="B105" s="1955"/>
      <c r="C105" s="105" t="s">
        <v>767</v>
      </c>
      <c r="D105" s="106">
        <f>D103</f>
        <v>0</v>
      </c>
      <c r="E105" s="107" t="s">
        <v>547</v>
      </c>
      <c r="F105" s="108">
        <v>8.3999999999999995E-3</v>
      </c>
      <c r="G105" s="107" t="s">
        <v>548</v>
      </c>
      <c r="H105" s="109"/>
      <c r="I105" s="107"/>
      <c r="J105" s="110">
        <f>'7-1 단가조사'!L14</f>
        <v>610000</v>
      </c>
      <c r="K105" s="111" t="s">
        <v>544</v>
      </c>
      <c r="L105" s="112"/>
      <c r="M105" s="113">
        <f>ROUNDDOWN(D105*F105*J105,)</f>
        <v>0</v>
      </c>
      <c r="N105" s="49">
        <f t="shared" si="2"/>
        <v>0</v>
      </c>
    </row>
    <row r="106" spans="1:14" ht="21.75" customHeight="1">
      <c r="A106" s="400">
        <f>IF('6-3표준조사 5'!R154="모두베기",1,)</f>
        <v>0</v>
      </c>
      <c r="B106" s="1955"/>
      <c r="C106" s="57" t="s">
        <v>549</v>
      </c>
      <c r="D106" s="58"/>
      <c r="E106" s="59"/>
      <c r="F106" s="60"/>
      <c r="G106" s="59"/>
      <c r="H106" s="60"/>
      <c r="I106" s="59"/>
      <c r="J106" s="61"/>
      <c r="K106" s="62"/>
      <c r="L106" s="63"/>
      <c r="M106" s="64">
        <f>M107+M112+M115</f>
        <v>1203480</v>
      </c>
      <c r="N106" s="49">
        <f t="shared" si="2"/>
        <v>0</v>
      </c>
    </row>
    <row r="107" spans="1:14" ht="21.75" customHeight="1">
      <c r="A107" s="400">
        <f>IF('6-3표준조사 5'!R154="모두베기",1,)</f>
        <v>0</v>
      </c>
      <c r="B107" s="1955"/>
      <c r="C107" s="65" t="s">
        <v>760</v>
      </c>
      <c r="D107" s="66"/>
      <c r="E107" s="67"/>
      <c r="F107" s="68"/>
      <c r="G107" s="67"/>
      <c r="H107" s="68"/>
      <c r="I107" s="67"/>
      <c r="J107" s="69"/>
      <c r="K107" s="70"/>
      <c r="L107" s="71">
        <f>L135/100</f>
        <v>0</v>
      </c>
      <c r="M107" s="72">
        <f>M108+M109+M110+M111</f>
        <v>1130560</v>
      </c>
      <c r="N107" s="49">
        <f t="shared" si="2"/>
        <v>0</v>
      </c>
    </row>
    <row r="108" spans="1:14" ht="21.75" customHeight="1">
      <c r="A108" s="400">
        <f>IF('6-3표준조사 5'!R154="모두베기",1,)</f>
        <v>0</v>
      </c>
      <c r="B108" s="1955"/>
      <c r="C108" s="65" t="s">
        <v>762</v>
      </c>
      <c r="D108" s="66">
        <f>IF(A108&gt;0,D126,)</f>
        <v>0</v>
      </c>
      <c r="E108" s="67" t="s">
        <v>510</v>
      </c>
      <c r="F108" s="68">
        <v>7.0000000000000007E-2</v>
      </c>
      <c r="G108" s="67" t="s">
        <v>511</v>
      </c>
      <c r="H108" s="68">
        <f>ROUND(D108/100*F108,2)</f>
        <v>0</v>
      </c>
      <c r="I108" s="67" t="s">
        <v>509</v>
      </c>
      <c r="J108" s="69">
        <f>'7-1 단가조사'!L7</f>
        <v>172068</v>
      </c>
      <c r="K108" s="70" t="s">
        <v>539</v>
      </c>
      <c r="L108" s="73"/>
      <c r="M108" s="72">
        <f>ROUNDDOWN((H108*J108)+(H108*J108*L107),)</f>
        <v>0</v>
      </c>
      <c r="N108" s="49">
        <f t="shared" si="2"/>
        <v>0</v>
      </c>
    </row>
    <row r="109" spans="1:14" ht="21.75" customHeight="1">
      <c r="A109" s="400">
        <f>IF('6-3표준조사 5'!R154="모두베기",1,)</f>
        <v>0</v>
      </c>
      <c r="B109" s="1955"/>
      <c r="C109" s="74" t="s">
        <v>965</v>
      </c>
      <c r="D109" s="75">
        <f>IF(A109&gt;0,IF(D128="당해 년도",1,),)</f>
        <v>0</v>
      </c>
      <c r="E109" s="67" t="s">
        <v>406</v>
      </c>
      <c r="F109" s="68">
        <v>3.5</v>
      </c>
      <c r="G109" s="67" t="s">
        <v>541</v>
      </c>
      <c r="H109" s="68">
        <f>ROUND(D109*F109,2)</f>
        <v>0</v>
      </c>
      <c r="I109" s="67" t="s">
        <v>509</v>
      </c>
      <c r="J109" s="69">
        <f>'7-1 단가조사'!L6</f>
        <v>226112</v>
      </c>
      <c r="K109" s="70" t="s">
        <v>542</v>
      </c>
      <c r="L109" s="73"/>
      <c r="M109" s="72">
        <f>ROUNDDOWN((H109*J109)+(H109*J109*L107),)</f>
        <v>0</v>
      </c>
      <c r="N109" s="49">
        <f t="shared" si="2"/>
        <v>0</v>
      </c>
    </row>
    <row r="110" spans="1:14" ht="21.75" customHeight="1">
      <c r="A110" s="400">
        <f>IF('6-3표준조사 5'!R154="모두베기",1,)</f>
        <v>0</v>
      </c>
      <c r="B110" s="1955"/>
      <c r="C110" s="74" t="s">
        <v>966</v>
      </c>
      <c r="D110" s="75">
        <f>IF(A110&gt;0,IF(D128="2년차",1,),)</f>
        <v>0</v>
      </c>
      <c r="E110" s="67" t="s">
        <v>406</v>
      </c>
      <c r="F110" s="68">
        <v>4</v>
      </c>
      <c r="G110" s="67" t="s">
        <v>541</v>
      </c>
      <c r="H110" s="68">
        <f>ROUND(D110*F110,2)</f>
        <v>0</v>
      </c>
      <c r="I110" s="67" t="s">
        <v>509</v>
      </c>
      <c r="J110" s="69">
        <f>'7-1 단가조사'!L6</f>
        <v>226112</v>
      </c>
      <c r="K110" s="70" t="s">
        <v>542</v>
      </c>
      <c r="L110" s="73"/>
      <c r="M110" s="72">
        <f>ROUNDDOWN((H110*J110)+(H110*J110*L107),)</f>
        <v>0</v>
      </c>
      <c r="N110" s="49">
        <f t="shared" si="2"/>
        <v>0</v>
      </c>
    </row>
    <row r="111" spans="1:14" ht="21.75" customHeight="1">
      <c r="A111" s="400">
        <f>IF('6-3표준조사 5'!R154="모두베기",1,)</f>
        <v>0</v>
      </c>
      <c r="B111" s="1955"/>
      <c r="C111" s="74" t="s">
        <v>967</v>
      </c>
      <c r="D111" s="75">
        <v>1</v>
      </c>
      <c r="E111" s="67" t="s">
        <v>406</v>
      </c>
      <c r="F111" s="68">
        <v>5</v>
      </c>
      <c r="G111" s="67" t="s">
        <v>541</v>
      </c>
      <c r="H111" s="68">
        <f>ROUND(D111*F111,2)</f>
        <v>5</v>
      </c>
      <c r="I111" s="67" t="s">
        <v>509</v>
      </c>
      <c r="J111" s="69">
        <f>'7-1 단가조사'!L6</f>
        <v>226112</v>
      </c>
      <c r="K111" s="70" t="s">
        <v>542</v>
      </c>
      <c r="L111" s="73"/>
      <c r="M111" s="72">
        <f>ROUNDDOWN((H111*J111)+(H111*J111*L107),)</f>
        <v>1130560</v>
      </c>
      <c r="N111" s="49">
        <f t="shared" si="2"/>
        <v>0</v>
      </c>
    </row>
    <row r="112" spans="1:14" ht="21.75" customHeight="1">
      <c r="A112" s="400">
        <f>IF('6-3표준조사 5'!R154="모두베기",1,)</f>
        <v>0</v>
      </c>
      <c r="B112" s="1955"/>
      <c r="C112" s="65" t="s">
        <v>764</v>
      </c>
      <c r="D112" s="66"/>
      <c r="E112" s="67"/>
      <c r="F112" s="68"/>
      <c r="G112" s="67"/>
      <c r="H112" s="68"/>
      <c r="I112" s="67"/>
      <c r="J112" s="69"/>
      <c r="K112" s="70"/>
      <c r="L112" s="73"/>
      <c r="M112" s="72">
        <f>M113+M114</f>
        <v>47300</v>
      </c>
      <c r="N112" s="49">
        <f t="shared" si="2"/>
        <v>0</v>
      </c>
    </row>
    <row r="113" spans="1:14" ht="21.75" customHeight="1">
      <c r="A113" s="400">
        <f>IF('6-3표준조사 5'!R154="모두베기",1,)</f>
        <v>0</v>
      </c>
      <c r="B113" s="1955"/>
      <c r="C113" s="65" t="s">
        <v>765</v>
      </c>
      <c r="D113" s="75">
        <f>(H109+H110+H111)</f>
        <v>5</v>
      </c>
      <c r="E113" s="67" t="s">
        <v>541</v>
      </c>
      <c r="F113" s="68">
        <v>5</v>
      </c>
      <c r="G113" s="67" t="s">
        <v>512</v>
      </c>
      <c r="H113" s="68">
        <f>ROUND(D113*F113,2)</f>
        <v>25</v>
      </c>
      <c r="I113" s="67" t="s">
        <v>513</v>
      </c>
      <c r="J113" s="69">
        <f>'7-1 단가조사'!L11</f>
        <v>1720</v>
      </c>
      <c r="K113" s="70" t="s">
        <v>543</v>
      </c>
      <c r="L113" s="73"/>
      <c r="M113" s="72">
        <f>ROUNDDOWN(H113*J113,)</f>
        <v>43000</v>
      </c>
      <c r="N113" s="49">
        <f t="shared" si="2"/>
        <v>0</v>
      </c>
    </row>
    <row r="114" spans="1:14" ht="21.75" customHeight="1">
      <c r="A114" s="400">
        <f>IF('6-3표준조사 5'!R154="모두베기",1,)</f>
        <v>0</v>
      </c>
      <c r="B114" s="1955"/>
      <c r="C114" s="65" t="s">
        <v>766</v>
      </c>
      <c r="D114" s="66">
        <f>M113</f>
        <v>43000</v>
      </c>
      <c r="E114" s="67" t="s">
        <v>545</v>
      </c>
      <c r="F114" s="68">
        <v>0.1</v>
      </c>
      <c r="G114" s="67" t="s">
        <v>546</v>
      </c>
      <c r="H114" s="68"/>
      <c r="I114" s="67"/>
      <c r="J114" s="69"/>
      <c r="K114" s="70"/>
      <c r="L114" s="73"/>
      <c r="M114" s="72">
        <f>ROUNDDOWN(D114*F114,)</f>
        <v>4300</v>
      </c>
      <c r="N114" s="49">
        <f t="shared" si="2"/>
        <v>0</v>
      </c>
    </row>
    <row r="115" spans="1:14" ht="21.75" customHeight="1">
      <c r="A115" s="400">
        <f>IF('6-3표준조사 5'!R154="모두베기",1,)</f>
        <v>0</v>
      </c>
      <c r="B115" s="1955"/>
      <c r="C115" s="76" t="s">
        <v>767</v>
      </c>
      <c r="D115" s="77">
        <f>D113</f>
        <v>5</v>
      </c>
      <c r="E115" s="78" t="s">
        <v>547</v>
      </c>
      <c r="F115" s="79">
        <v>8.3999999999999995E-3</v>
      </c>
      <c r="G115" s="78" t="s">
        <v>548</v>
      </c>
      <c r="H115" s="80"/>
      <c r="I115" s="78"/>
      <c r="J115" s="81">
        <f>'7-1 단가조사'!L14</f>
        <v>610000</v>
      </c>
      <c r="K115" s="82" t="s">
        <v>544</v>
      </c>
      <c r="L115" s="83"/>
      <c r="M115" s="84">
        <f>ROUNDDOWN(D115*F115*J115,)</f>
        <v>25620</v>
      </c>
      <c r="N115" s="49">
        <f t="shared" si="2"/>
        <v>0</v>
      </c>
    </row>
    <row r="116" spans="1:14" ht="21.75" customHeight="1">
      <c r="A116" s="400">
        <f>IF('6-3표준조사 5'!R154="맹아제거",1,)</f>
        <v>0</v>
      </c>
      <c r="B116" s="1955"/>
      <c r="C116" s="57" t="s">
        <v>550</v>
      </c>
      <c r="D116" s="60"/>
      <c r="E116" s="59"/>
      <c r="F116" s="60"/>
      <c r="G116" s="59"/>
      <c r="H116" s="60"/>
      <c r="I116" s="59"/>
      <c r="J116" s="61"/>
      <c r="K116" s="62"/>
      <c r="L116" s="102"/>
      <c r="M116" s="64">
        <f>M117</f>
        <v>0</v>
      </c>
      <c r="N116" s="49">
        <f t="shared" si="2"/>
        <v>0</v>
      </c>
    </row>
    <row r="117" spans="1:14" ht="21.75" customHeight="1">
      <c r="A117" s="400">
        <f>IF('6-3표준조사 5'!R154="맹아제거",1,)</f>
        <v>0</v>
      </c>
      <c r="B117" s="1955"/>
      <c r="C117" s="65" t="s">
        <v>760</v>
      </c>
      <c r="D117" s="103"/>
      <c r="E117" s="67"/>
      <c r="F117" s="68"/>
      <c r="G117" s="67"/>
      <c r="H117" s="68"/>
      <c r="I117" s="67"/>
      <c r="J117" s="69"/>
      <c r="K117" s="70"/>
      <c r="L117" s="71">
        <f>M135/100</f>
        <v>0</v>
      </c>
      <c r="M117" s="72">
        <f>ROUNDDOWN((H118*J118)+(H118*J118*L117),)</f>
        <v>0</v>
      </c>
      <c r="N117" s="49">
        <f t="shared" si="2"/>
        <v>0</v>
      </c>
    </row>
    <row r="118" spans="1:14" ht="21.75" customHeight="1">
      <c r="A118" s="400">
        <f>IF('6-3표준조사 5'!R154="맹아제거",1,)</f>
        <v>0</v>
      </c>
      <c r="B118" s="1955"/>
      <c r="C118" s="65" t="s">
        <v>768</v>
      </c>
      <c r="D118" s="103">
        <v>0</v>
      </c>
      <c r="E118" s="67" t="s">
        <v>510</v>
      </c>
      <c r="F118" s="68">
        <v>0.2</v>
      </c>
      <c r="G118" s="67" t="s">
        <v>511</v>
      </c>
      <c r="H118" s="68">
        <f>ROUND(D118/100*F118,2)</f>
        <v>0</v>
      </c>
      <c r="I118" s="67" t="s">
        <v>509</v>
      </c>
      <c r="J118" s="69">
        <f>'7-1 단가조사'!L7</f>
        <v>172068</v>
      </c>
      <c r="K118" s="70" t="s">
        <v>539</v>
      </c>
      <c r="L118" s="71">
        <f>M135/100</f>
        <v>0</v>
      </c>
      <c r="M118" s="72"/>
      <c r="N118" s="49">
        <f t="shared" si="2"/>
        <v>0</v>
      </c>
    </row>
    <row r="119" spans="1:14" ht="21.75" customHeight="1">
      <c r="A119" s="400">
        <f>IF(H92&gt;0,1,)</f>
        <v>0</v>
      </c>
      <c r="B119" s="1954" t="s">
        <v>514</v>
      </c>
      <c r="C119" s="57" t="s">
        <v>551</v>
      </c>
      <c r="D119" s="60"/>
      <c r="E119" s="59"/>
      <c r="F119" s="60"/>
      <c r="G119" s="59"/>
      <c r="H119" s="60"/>
      <c r="I119" s="59"/>
      <c r="J119" s="61"/>
      <c r="K119" s="62"/>
      <c r="L119" s="63"/>
      <c r="M119" s="64">
        <f>SUM(M120,M122,M123)</f>
        <v>1203480</v>
      </c>
      <c r="N119" s="49">
        <f t="shared" si="2"/>
        <v>0</v>
      </c>
    </row>
    <row r="120" spans="1:14" ht="21.75" customHeight="1">
      <c r="A120" s="400">
        <f>IF(H92&gt;0,1,)</f>
        <v>0</v>
      </c>
      <c r="B120" s="1956"/>
      <c r="C120" s="65" t="s">
        <v>769</v>
      </c>
      <c r="D120" s="68"/>
      <c r="E120" s="67"/>
      <c r="F120" s="68"/>
      <c r="G120" s="67"/>
      <c r="H120" s="68"/>
      <c r="I120" s="67"/>
      <c r="J120" s="69"/>
      <c r="K120" s="70"/>
      <c r="L120" s="73"/>
      <c r="M120" s="72">
        <f>M121</f>
        <v>1130560</v>
      </c>
      <c r="N120" s="49">
        <f t="shared" si="2"/>
        <v>0</v>
      </c>
    </row>
    <row r="121" spans="1:14" ht="21.75" customHeight="1">
      <c r="A121" s="400">
        <f>IF(H92&gt;0,1,)</f>
        <v>0</v>
      </c>
      <c r="B121" s="1956"/>
      <c r="C121" s="65" t="s">
        <v>770</v>
      </c>
      <c r="D121" s="68"/>
      <c r="E121" s="67"/>
      <c r="F121" s="68"/>
      <c r="G121" s="67"/>
      <c r="H121" s="68"/>
      <c r="I121" s="67"/>
      <c r="J121" s="69"/>
      <c r="K121" s="70"/>
      <c r="L121" s="73"/>
      <c r="M121" s="72">
        <f>M96+M99+M107+M117</f>
        <v>1130560</v>
      </c>
      <c r="N121" s="49">
        <f t="shared" si="2"/>
        <v>0</v>
      </c>
    </row>
    <row r="122" spans="1:14" ht="21.75" customHeight="1">
      <c r="A122" s="400">
        <f>IF(H92&gt;0,1,)</f>
        <v>0</v>
      </c>
      <c r="B122" s="1956"/>
      <c r="C122" s="65" t="s">
        <v>771</v>
      </c>
      <c r="D122" s="68"/>
      <c r="E122" s="67"/>
      <c r="F122" s="68"/>
      <c r="G122" s="67"/>
      <c r="H122" s="68"/>
      <c r="I122" s="67"/>
      <c r="J122" s="69"/>
      <c r="K122" s="70"/>
      <c r="L122" s="73"/>
      <c r="M122" s="72">
        <f>M102+M112</f>
        <v>47300</v>
      </c>
      <c r="N122" s="49">
        <f t="shared" si="2"/>
        <v>0</v>
      </c>
    </row>
    <row r="123" spans="1:14" ht="21.75" customHeight="1" thickBot="1">
      <c r="A123" s="400">
        <f>IF(H92&gt;0,1,)</f>
        <v>0</v>
      </c>
      <c r="B123" s="1957"/>
      <c r="C123" s="76" t="s">
        <v>772</v>
      </c>
      <c r="D123" s="85"/>
      <c r="E123" s="86"/>
      <c r="F123" s="85"/>
      <c r="G123" s="86"/>
      <c r="H123" s="85"/>
      <c r="I123" s="86"/>
      <c r="J123" s="87"/>
      <c r="K123" s="88"/>
      <c r="L123" s="89"/>
      <c r="M123" s="90">
        <f>M105+M115</f>
        <v>25620</v>
      </c>
      <c r="N123" s="49">
        <f t="shared" si="2"/>
        <v>0</v>
      </c>
    </row>
    <row r="124" spans="1:14" ht="21.75" customHeight="1">
      <c r="A124" s="400">
        <f>IF(H92&gt;0,1,)</f>
        <v>0</v>
      </c>
      <c r="B124" s="1958" t="s">
        <v>515</v>
      </c>
      <c r="C124" s="1958"/>
      <c r="D124" s="1958"/>
      <c r="E124" s="1958"/>
      <c r="F124" s="1958"/>
      <c r="G124" s="1958"/>
      <c r="H124" s="1958"/>
      <c r="I124" s="1958"/>
      <c r="J124" s="1958"/>
      <c r="K124" s="1958"/>
      <c r="L124" s="1958"/>
      <c r="M124" s="1958"/>
      <c r="N124" s="49">
        <f t="shared" si="2"/>
        <v>0</v>
      </c>
    </row>
    <row r="125" spans="1:14" ht="21.75" customHeight="1">
      <c r="A125" s="400">
        <f>IF(H92&gt;0,1,)</f>
        <v>0</v>
      </c>
      <c r="B125" s="1959" t="s">
        <v>516</v>
      </c>
      <c r="C125" s="1959"/>
      <c r="D125" s="1959"/>
      <c r="E125" s="1959"/>
      <c r="F125" s="1959"/>
      <c r="G125" s="1959"/>
      <c r="H125" s="1959"/>
      <c r="I125" s="1959"/>
      <c r="J125" s="1959"/>
      <c r="K125" s="1959"/>
      <c r="L125" s="1959"/>
      <c r="M125" s="1959"/>
      <c r="N125" s="49">
        <f t="shared" si="2"/>
        <v>0</v>
      </c>
    </row>
    <row r="126" spans="1:14" ht="21.75" customHeight="1">
      <c r="A126" s="400">
        <f>IF(H92&gt;0,1,)</f>
        <v>0</v>
      </c>
      <c r="B126" s="91" t="s">
        <v>517</v>
      </c>
      <c r="C126" s="92" t="s">
        <v>1025</v>
      </c>
      <c r="D126" s="93">
        <f>'6-3표준조사 5'!Q160</f>
        <v>0</v>
      </c>
      <c r="E126" s="91" t="s">
        <v>510</v>
      </c>
      <c r="F126" s="772"/>
      <c r="G126" s="91"/>
      <c r="H126" s="94"/>
      <c r="I126" s="95"/>
      <c r="J126" s="95"/>
      <c r="K126" s="95"/>
      <c r="L126" s="96"/>
      <c r="M126" s="95"/>
      <c r="N126" s="49">
        <f t="shared" si="2"/>
        <v>0</v>
      </c>
    </row>
    <row r="127" spans="1:14" ht="21.75" customHeight="1">
      <c r="B127" s="91" t="s">
        <v>518</v>
      </c>
      <c r="C127" s="92" t="s">
        <v>1025</v>
      </c>
      <c r="D127" s="1960">
        <f>'6-3표준조사 5'!S160</f>
        <v>0</v>
      </c>
      <c r="E127" s="1960"/>
      <c r="F127" s="772"/>
      <c r="G127" s="91"/>
      <c r="H127" s="94"/>
      <c r="I127" s="95"/>
      <c r="J127" s="95"/>
      <c r="K127" s="95"/>
      <c r="L127" s="96"/>
      <c r="M127" s="95"/>
      <c r="N127" s="49">
        <f t="shared" si="2"/>
        <v>0</v>
      </c>
    </row>
    <row r="128" spans="1:14" ht="21.75" customHeight="1">
      <c r="B128" s="91" t="s">
        <v>517</v>
      </c>
      <c r="C128" s="92" t="s">
        <v>962</v>
      </c>
      <c r="D128" s="1968">
        <f>'6-3표준조사 5'!R156</f>
        <v>0</v>
      </c>
      <c r="E128" s="1968"/>
      <c r="F128" s="97"/>
      <c r="G128" s="97"/>
      <c r="H128" s="94"/>
      <c r="I128" s="95"/>
      <c r="J128" s="95"/>
      <c r="K128" s="95"/>
      <c r="L128" s="96"/>
      <c r="M128" s="95"/>
      <c r="N128" s="49">
        <f t="shared" si="2"/>
        <v>0</v>
      </c>
    </row>
    <row r="129" spans="1:14" ht="21.75" customHeight="1">
      <c r="A129" s="400">
        <f>IF(H92&gt;0,1,)</f>
        <v>0</v>
      </c>
      <c r="B129" s="1959" t="s">
        <v>773</v>
      </c>
      <c r="C129" s="1959"/>
      <c r="D129" s="1959"/>
      <c r="E129" s="1959"/>
      <c r="F129" s="1959"/>
      <c r="G129" s="1959"/>
      <c r="H129" s="1959"/>
      <c r="I129" s="1959"/>
      <c r="J129" s="1959"/>
      <c r="K129" s="1959"/>
      <c r="L129" s="1959"/>
      <c r="M129" s="1959"/>
      <c r="N129" s="49">
        <f t="shared" si="2"/>
        <v>0</v>
      </c>
    </row>
    <row r="130" spans="1:14" ht="21.75" customHeight="1">
      <c r="A130" s="400">
        <f>IF(H92&gt;0,1,)</f>
        <v>0</v>
      </c>
      <c r="B130" s="1969" t="s">
        <v>501</v>
      </c>
      <c r="C130" s="1969"/>
      <c r="D130" s="1970" t="s">
        <v>805</v>
      </c>
      <c r="E130" s="1970"/>
      <c r="F130" s="1970"/>
      <c r="G130" s="1970"/>
      <c r="H130" s="1970"/>
      <c r="I130" s="1971" t="s">
        <v>806</v>
      </c>
      <c r="J130" s="1971"/>
      <c r="K130" s="1971"/>
      <c r="L130" s="1971"/>
      <c r="M130" s="1971"/>
      <c r="N130" s="49">
        <f t="shared" si="2"/>
        <v>0</v>
      </c>
    </row>
    <row r="131" spans="1:14" ht="21.75" customHeight="1">
      <c r="A131" s="400">
        <f>IF(H92&gt;0,1,)</f>
        <v>0</v>
      </c>
      <c r="B131" s="1969"/>
      <c r="C131" s="1969"/>
      <c r="D131" s="1970"/>
      <c r="E131" s="1970"/>
      <c r="F131" s="1970"/>
      <c r="G131" s="1970"/>
      <c r="H131" s="1970"/>
      <c r="I131" s="98" t="s">
        <v>807</v>
      </c>
      <c r="J131" s="771" t="s">
        <v>494</v>
      </c>
      <c r="K131" s="771" t="s">
        <v>495</v>
      </c>
      <c r="L131" s="99" t="s">
        <v>496</v>
      </c>
      <c r="M131" s="771" t="s">
        <v>794</v>
      </c>
      <c r="N131" s="49">
        <f t="shared" si="2"/>
        <v>0</v>
      </c>
    </row>
    <row r="132" spans="1:14" ht="21.75" customHeight="1">
      <c r="A132" s="400">
        <f>IF(H92&gt;0,1,)</f>
        <v>0</v>
      </c>
      <c r="B132" s="1950" t="s">
        <v>531</v>
      </c>
      <c r="C132" s="1950"/>
      <c r="D132" s="1951" t="str">
        <f>'6-3표준조사 5'!P156</f>
        <v>완 (15˚ 이하)</v>
      </c>
      <c r="E132" s="1951"/>
      <c r="F132" s="1951"/>
      <c r="G132" s="1951"/>
      <c r="H132" s="1951"/>
      <c r="I132" s="773"/>
      <c r="J132" s="773" t="str">
        <f>IF(A95=0,"",IF(D132="완 (15˚ 이하)",0,IF(D132="중 (15˚ ~ 30˚)",5,IF(D132="급 (30˚ 초과)",10))))</f>
        <v/>
      </c>
      <c r="K132" s="773" t="str">
        <f>IF(A98=0,"",IF(D132="완 (15˚ 이하)",0,IF(D132="중 (15˚ ~ 30˚)",5,IF(D132="급 (30˚ 초과)",10))))</f>
        <v/>
      </c>
      <c r="L132" s="773">
        <v>0</v>
      </c>
      <c r="M132" s="773" t="str">
        <f>IF(A116=0,"",IF(D132="완 (15˚ 이하)",0,IF(D132="중 (15˚ ~ 30˚)",5,IF(D132="급 (30˚ 초과)",10))))</f>
        <v/>
      </c>
      <c r="N132" s="49">
        <f t="shared" si="2"/>
        <v>0</v>
      </c>
    </row>
    <row r="133" spans="1:14" ht="21.75" customHeight="1">
      <c r="A133" s="400">
        <f>IF(H92&gt;0,1,)</f>
        <v>0</v>
      </c>
      <c r="B133" s="1972" t="s">
        <v>520</v>
      </c>
      <c r="C133" s="1972"/>
      <c r="D133" s="1951">
        <f>'6-3표준조사 5'!R156</f>
        <v>0</v>
      </c>
      <c r="E133" s="1951"/>
      <c r="F133" s="1951"/>
      <c r="G133" s="1951"/>
      <c r="H133" s="1951"/>
      <c r="I133" s="773"/>
      <c r="J133" s="773"/>
      <c r="K133" s="773" t="str">
        <f>IF(A98=0,"",IF(D133="당해 년도",0,IF(D133="2년차",5,IF(D133="3년차 이상",10))))</f>
        <v/>
      </c>
      <c r="L133" s="773"/>
      <c r="M133" s="773"/>
      <c r="N133" s="49">
        <f t="shared" si="2"/>
        <v>0</v>
      </c>
    </row>
    <row r="134" spans="1:14" ht="21.75" customHeight="1">
      <c r="A134" s="400">
        <f>IF(H92&gt;0,1,)</f>
        <v>0</v>
      </c>
      <c r="B134" s="1950" t="s">
        <v>519</v>
      </c>
      <c r="C134" s="1950"/>
      <c r="D134" s="1951">
        <f>'6-3표준조사 5'!Q156</f>
        <v>0</v>
      </c>
      <c r="E134" s="1951"/>
      <c r="F134" s="1951"/>
      <c r="G134" s="1951"/>
      <c r="H134" s="1951"/>
      <c r="I134" s="773"/>
      <c r="J134" s="773" t="str">
        <f>IF(A95=0,"",IF(D134="개소당5ha이상",0,IF(D134="개소당3~5ha미만 ",5,IF(D134="개소당3ha미만",10))))</f>
        <v/>
      </c>
      <c r="K134" s="773" t="str">
        <f>IF(A98=0,"",IF(D134="개소당5ha이상",0,IF(D134="개소당3~5ha미만 ",5,IF(D134="개소당3ha미만",10))))</f>
        <v/>
      </c>
      <c r="L134" s="773" t="str">
        <f>IF(A106=0,"",IF(D134="개소당5ha이상",0,IF(D134="개소당3~5ha미만 ",5,IF(D134="개소당3ha미만",10))))</f>
        <v/>
      </c>
      <c r="M134" s="773" t="str">
        <f>IF(A116=0,"",IF(D134="개소당5ha이상",0,IF(D134="개소당3~5ha미만 ",5,IF(D134="개소당3ha미만",10))))</f>
        <v/>
      </c>
      <c r="N134" s="49">
        <f t="shared" si="2"/>
        <v>0</v>
      </c>
    </row>
    <row r="135" spans="1:14" ht="21.75" customHeight="1">
      <c r="A135" s="400">
        <f>IF(H92&gt;0,1,)</f>
        <v>0</v>
      </c>
      <c r="B135" s="1950" t="s">
        <v>514</v>
      </c>
      <c r="C135" s="1950"/>
      <c r="D135" s="1951"/>
      <c r="E135" s="1951"/>
      <c r="F135" s="1951"/>
      <c r="G135" s="1951"/>
      <c r="H135" s="1951"/>
      <c r="I135" s="773">
        <f>SUM(I132:I134)</f>
        <v>0</v>
      </c>
      <c r="J135" s="773">
        <f>SUM(J132:J134)</f>
        <v>0</v>
      </c>
      <c r="K135" s="773">
        <f>SUM(K132:K134)</f>
        <v>0</v>
      </c>
      <c r="L135" s="773">
        <f>SUM(L132:L134)</f>
        <v>0</v>
      </c>
      <c r="M135" s="773">
        <f>SUM(M132:M134)</f>
        <v>0</v>
      </c>
      <c r="N135" s="49">
        <f t="shared" si="2"/>
        <v>0</v>
      </c>
    </row>
  </sheetData>
  <sheetProtection algorithmName="SHA-512" hashValue="zNZaf2xNQokw8rG5NbkuHuFXbtOjYncyVRUHBFNV99urXBHxOqdMpBVlDn41Emr57CqEynQiaonfwvU4wDyl5w==" saltValue="jZqthEFFNK6XCGyiXUwA3A==" spinCount="100000" sheet="1" objects="1" scenarios="1" selectLockedCells="1"/>
  <autoFilter ref="A1:A135" xr:uid="{00000000-0009-0000-0000-00001C000000}"/>
  <mergeCells count="93">
    <mergeCell ref="B29:B33"/>
    <mergeCell ref="B1:M1"/>
    <mergeCell ref="B2:C2"/>
    <mergeCell ref="D2:E2"/>
    <mergeCell ref="F2:G2"/>
    <mergeCell ref="H2:I2"/>
    <mergeCell ref="L2:M2"/>
    <mergeCell ref="B34:M34"/>
    <mergeCell ref="B35:M35"/>
    <mergeCell ref="J3:K3"/>
    <mergeCell ref="L3:L4"/>
    <mergeCell ref="B40:C41"/>
    <mergeCell ref="D40:H41"/>
    <mergeCell ref="I40:M40"/>
    <mergeCell ref="D38:E38"/>
    <mergeCell ref="B39:M39"/>
    <mergeCell ref="D37:E37"/>
    <mergeCell ref="B3:C3"/>
    <mergeCell ref="D3:E3"/>
    <mergeCell ref="F3:G3"/>
    <mergeCell ref="H3:I3"/>
    <mergeCell ref="M3:M4"/>
    <mergeCell ref="B5:B28"/>
    <mergeCell ref="B43:C43"/>
    <mergeCell ref="D43:H43"/>
    <mergeCell ref="B42:C42"/>
    <mergeCell ref="D42:H42"/>
    <mergeCell ref="B44:C44"/>
    <mergeCell ref="D44:H44"/>
    <mergeCell ref="B45:C45"/>
    <mergeCell ref="D45:H45"/>
    <mergeCell ref="B46:M46"/>
    <mergeCell ref="D83:E83"/>
    <mergeCell ref="B84:M84"/>
    <mergeCell ref="B47:C47"/>
    <mergeCell ref="D47:E47"/>
    <mergeCell ref="F47:G47"/>
    <mergeCell ref="H47:I47"/>
    <mergeCell ref="L47:M47"/>
    <mergeCell ref="D82:E82"/>
    <mergeCell ref="B48:C48"/>
    <mergeCell ref="D48:E48"/>
    <mergeCell ref="F48:G48"/>
    <mergeCell ref="H48:I48"/>
    <mergeCell ref="M48:M49"/>
    <mergeCell ref="B50:B73"/>
    <mergeCell ref="B74:B78"/>
    <mergeCell ref="B79:M79"/>
    <mergeCell ref="B80:M80"/>
    <mergeCell ref="J48:K48"/>
    <mergeCell ref="L48:L49"/>
    <mergeCell ref="B85:C86"/>
    <mergeCell ref="D85:H86"/>
    <mergeCell ref="I85:M85"/>
    <mergeCell ref="B88:C88"/>
    <mergeCell ref="D88:H88"/>
    <mergeCell ref="B87:C87"/>
    <mergeCell ref="D87:H87"/>
    <mergeCell ref="B95:B118"/>
    <mergeCell ref="B119:B123"/>
    <mergeCell ref="B124:M124"/>
    <mergeCell ref="B89:C89"/>
    <mergeCell ref="D89:H89"/>
    <mergeCell ref="B90:C90"/>
    <mergeCell ref="D90:H90"/>
    <mergeCell ref="B91:M91"/>
    <mergeCell ref="B92:C92"/>
    <mergeCell ref="D92:E92"/>
    <mergeCell ref="F92:G92"/>
    <mergeCell ref="H92:I92"/>
    <mergeCell ref="L92:M92"/>
    <mergeCell ref="B125:M125"/>
    <mergeCell ref="J93:K93"/>
    <mergeCell ref="L93:L94"/>
    <mergeCell ref="I130:M130"/>
    <mergeCell ref="B133:C133"/>
    <mergeCell ref="D133:H133"/>
    <mergeCell ref="B132:C132"/>
    <mergeCell ref="D132:H132"/>
    <mergeCell ref="D128:E128"/>
    <mergeCell ref="B129:M129"/>
    <mergeCell ref="D127:E127"/>
    <mergeCell ref="B93:C93"/>
    <mergeCell ref="D93:E93"/>
    <mergeCell ref="F93:G93"/>
    <mergeCell ref="H93:I93"/>
    <mergeCell ref="M93:M94"/>
    <mergeCell ref="B134:C134"/>
    <mergeCell ref="D134:H134"/>
    <mergeCell ref="B135:C135"/>
    <mergeCell ref="D135:H135"/>
    <mergeCell ref="B130:C131"/>
    <mergeCell ref="D130:H131"/>
  </mergeCells>
  <phoneticPr fontId="2" type="noConversion"/>
  <printOptions horizontalCentered="1"/>
  <pageMargins left="0.4" right="0.38" top="0.54" bottom="0.38" header="0" footer="0"/>
  <pageSetup paperSize="9" firstPageNumber="70" orientation="portrait" blackAndWhite="1" useFirstPageNumber="1" r:id="rId1"/>
  <rowBreaks count="2" manualBreakCount="2">
    <brk id="45" min="1" max="12" man="1"/>
    <brk id="90" min="1" max="12"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9" filterMode="1"/>
  <dimension ref="A1:K2198"/>
  <sheetViews>
    <sheetView view="pageBreakPreview" zoomScaleSheetLayoutView="100" workbookViewId="0">
      <pane xSplit="7" ySplit="3" topLeftCell="H4" activePane="bottomRight" state="frozen"/>
      <selection activeCell="N24" sqref="N24"/>
      <selection pane="topRight" activeCell="N24" sqref="N24"/>
      <selection pane="bottomLeft" activeCell="N24" sqref="N24"/>
      <selection pane="bottomRight"/>
    </sheetView>
  </sheetViews>
  <sheetFormatPr defaultColWidth="9" defaultRowHeight="21" customHeight="1"/>
  <cols>
    <col min="1" max="1" width="7.375" style="661" customWidth="1"/>
    <col min="2" max="4" width="7.75" style="658" customWidth="1"/>
    <col min="5" max="5" width="17.75" style="658" customWidth="1"/>
    <col min="6" max="6" width="6.625" style="658" customWidth="1"/>
    <col min="7" max="7" width="9.875" style="658" customWidth="1"/>
    <col min="8" max="8" width="6.25" style="658" customWidth="1"/>
    <col min="9" max="10" width="10.625" style="658" customWidth="1"/>
    <col min="11" max="11" width="5.75" style="658" customWidth="1"/>
    <col min="12" max="16384" width="9" style="658"/>
  </cols>
  <sheetData>
    <row r="1" spans="1:11" s="656" customFormat="1" ht="42" customHeight="1" thickTop="1" thickBot="1">
      <c r="A1" s="655" t="s">
        <v>980</v>
      </c>
      <c r="B1" s="1982" t="s">
        <v>1541</v>
      </c>
      <c r="C1" s="1982"/>
      <c r="D1" s="1982"/>
      <c r="E1" s="1982"/>
      <c r="F1" s="1982"/>
      <c r="G1" s="1982"/>
      <c r="H1" s="1982"/>
      <c r="I1" s="1982"/>
      <c r="J1" s="1982"/>
      <c r="K1" s="1982"/>
    </row>
    <row r="2" spans="1:11" ht="21" customHeight="1" thickTop="1">
      <c r="A2" s="657">
        <v>1</v>
      </c>
      <c r="B2" s="1983" t="s">
        <v>1147</v>
      </c>
      <c r="C2" s="1983" t="s">
        <v>833</v>
      </c>
      <c r="D2" s="1983" t="s">
        <v>834</v>
      </c>
      <c r="E2" s="1983" t="s">
        <v>835</v>
      </c>
      <c r="F2" s="1983" t="s">
        <v>407</v>
      </c>
      <c r="G2" s="1983" t="s">
        <v>812</v>
      </c>
      <c r="H2" s="1984" t="s">
        <v>1024</v>
      </c>
      <c r="I2" s="1983" t="s">
        <v>1380</v>
      </c>
      <c r="J2" s="1983"/>
      <c r="K2" s="1983" t="s">
        <v>836</v>
      </c>
    </row>
    <row r="3" spans="1:11" ht="21" customHeight="1">
      <c r="A3" s="657">
        <v>1</v>
      </c>
      <c r="B3" s="1983"/>
      <c r="C3" s="1983"/>
      <c r="D3" s="1983"/>
      <c r="E3" s="1983"/>
      <c r="F3" s="1983"/>
      <c r="G3" s="1983"/>
      <c r="H3" s="1985"/>
      <c r="I3" s="994" t="s">
        <v>831</v>
      </c>
      <c r="J3" s="994" t="s">
        <v>832</v>
      </c>
      <c r="K3" s="1983"/>
    </row>
    <row r="4" spans="1:11" ht="18.75" customHeight="1">
      <c r="A4" s="657">
        <f>IF(I4&gt;0,1,)</f>
        <v>1</v>
      </c>
      <c r="B4" s="504" t="str">
        <f>+'6-3표준조사 1'!$M$4</f>
        <v>단양</v>
      </c>
      <c r="C4" s="504" t="str">
        <f>+'6-3표준조사 1'!$N$4</f>
        <v>가곡</v>
      </c>
      <c r="D4" s="504" t="str">
        <f>+'6-3표준조사 1'!$O$4</f>
        <v>보발</v>
      </c>
      <c r="E4" s="997" t="str">
        <f>+'6-3표준조사 1'!$P$4</f>
        <v>산96-2번지</v>
      </c>
      <c r="F4" s="504" t="str">
        <f>+'6-3표준조사 1'!$K$4</f>
        <v>49-0</v>
      </c>
      <c r="G4" s="504" t="str">
        <f>+'6-3표준조사 1'!$L$4</f>
        <v>50-0</v>
      </c>
      <c r="H4" s="504">
        <f>+'6-3표준조사 1'!$K$12</f>
        <v>1</v>
      </c>
      <c r="I4" s="504">
        <f>+'6-3표준조사 1'!$L$12</f>
        <v>328047</v>
      </c>
      <c r="J4" s="504">
        <f>+'6-3표준조사 1'!$M$12</f>
        <v>493776</v>
      </c>
      <c r="K4" s="504"/>
    </row>
    <row r="5" spans="1:11" ht="18.75" customHeight="1">
      <c r="A5" s="657">
        <f t="shared" ref="A5:A68" si="0">IF(I5&gt;0,1,)</f>
        <v>1</v>
      </c>
      <c r="B5" s="504"/>
      <c r="C5" s="504"/>
      <c r="D5" s="504"/>
      <c r="E5" s="504"/>
      <c r="F5" s="504" t="str">
        <f>IF(I5&gt;0,F4,)</f>
        <v>49-0</v>
      </c>
      <c r="G5" s="504" t="str">
        <f>IF(I5&gt;0,G4,)</f>
        <v>50-0</v>
      </c>
      <c r="H5" s="504">
        <f>+'6-3표준조사 1'!$K$13</f>
        <v>2</v>
      </c>
      <c r="I5" s="504">
        <f>+'6-3표준조사 1'!$L$13</f>
        <v>328002</v>
      </c>
      <c r="J5" s="504">
        <f>+'6-3표준조사 1'!$M$13</f>
        <v>493622</v>
      </c>
      <c r="K5" s="504"/>
    </row>
    <row r="6" spans="1:11" ht="18.75" customHeight="1">
      <c r="A6" s="657">
        <f t="shared" si="0"/>
        <v>1</v>
      </c>
      <c r="B6" s="504"/>
      <c r="C6" s="504"/>
      <c r="D6" s="504"/>
      <c r="E6" s="997"/>
      <c r="F6" s="504" t="str">
        <f t="shared" ref="F6:F63" si="1">IF(I6&gt;0,F5,)</f>
        <v>49-0</v>
      </c>
      <c r="G6" s="504" t="str">
        <f t="shared" ref="G6:G63" si="2">IF(I6&gt;0,G5,)</f>
        <v>50-0</v>
      </c>
      <c r="H6" s="504">
        <f>+'6-3표준조사 1'!$K$14</f>
        <v>3</v>
      </c>
      <c r="I6" s="504">
        <f>+'6-3표준조사 1'!$L$14</f>
        <v>328183</v>
      </c>
      <c r="J6" s="504">
        <f>+'6-3표준조사 1'!$M$14</f>
        <v>493606</v>
      </c>
      <c r="K6" s="504"/>
    </row>
    <row r="7" spans="1:11" ht="18.75" customHeight="1">
      <c r="A7" s="657">
        <f t="shared" si="0"/>
        <v>1</v>
      </c>
      <c r="B7" s="504"/>
      <c r="C7" s="504"/>
      <c r="D7" s="504"/>
      <c r="E7" s="997"/>
      <c r="F7" s="504" t="str">
        <f t="shared" si="1"/>
        <v>49-0</v>
      </c>
      <c r="G7" s="504" t="str">
        <f t="shared" si="2"/>
        <v>50-0</v>
      </c>
      <c r="H7" s="507">
        <f>+'6-3표준조사 1'!$K$15</f>
        <v>4</v>
      </c>
      <c r="I7" s="507">
        <f>+'6-3표준조사 1'!$L$15</f>
        <v>328104</v>
      </c>
      <c r="J7" s="507">
        <f>+'6-3표준조사 1'!$M$15</f>
        <v>493778</v>
      </c>
      <c r="K7" s="507"/>
    </row>
    <row r="8" spans="1:11" ht="18.75" hidden="1" customHeight="1">
      <c r="A8" s="657">
        <f t="shared" si="0"/>
        <v>0</v>
      </c>
      <c r="B8" s="504"/>
      <c r="C8" s="504"/>
      <c r="D8" s="504"/>
      <c r="E8" s="997"/>
      <c r="F8" s="504">
        <f t="shared" si="1"/>
        <v>0</v>
      </c>
      <c r="G8" s="504">
        <f t="shared" si="2"/>
        <v>0</v>
      </c>
      <c r="H8" s="504">
        <f>+'6-3표준조사 1'!$K$16</f>
        <v>5</v>
      </c>
      <c r="I8" s="504">
        <f>+'6-3표준조사 1'!$L$16</f>
        <v>0</v>
      </c>
      <c r="J8" s="504">
        <f>+'6-3표준조사 1'!$M$16</f>
        <v>0</v>
      </c>
      <c r="K8" s="504"/>
    </row>
    <row r="9" spans="1:11" ht="18.75" hidden="1" customHeight="1">
      <c r="A9" s="657">
        <f t="shared" si="0"/>
        <v>0</v>
      </c>
      <c r="B9" s="504"/>
      <c r="C9" s="504"/>
      <c r="D9" s="504"/>
      <c r="E9" s="997"/>
      <c r="F9" s="504">
        <f t="shared" si="1"/>
        <v>0</v>
      </c>
      <c r="G9" s="504">
        <f t="shared" si="2"/>
        <v>0</v>
      </c>
      <c r="H9" s="504">
        <f>+'6-3표준조사 1'!$K$17</f>
        <v>6</v>
      </c>
      <c r="I9" s="504">
        <f>+'6-3표준조사 1'!$L$17</f>
        <v>0</v>
      </c>
      <c r="J9" s="504">
        <f>+'6-3표준조사 1'!$M$17</f>
        <v>0</v>
      </c>
      <c r="K9" s="504"/>
    </row>
    <row r="10" spans="1:11" ht="18.75" hidden="1" customHeight="1">
      <c r="A10" s="657">
        <f t="shared" si="0"/>
        <v>0</v>
      </c>
      <c r="B10" s="504"/>
      <c r="C10" s="504"/>
      <c r="D10" s="504"/>
      <c r="E10" s="997"/>
      <c r="F10" s="504">
        <f t="shared" si="1"/>
        <v>0</v>
      </c>
      <c r="G10" s="504">
        <f t="shared" si="2"/>
        <v>0</v>
      </c>
      <c r="H10" s="504">
        <f>+'6-3표준조사 1'!$K$18</f>
        <v>7</v>
      </c>
      <c r="I10" s="504">
        <f>+'6-3표준조사 1'!$L$18</f>
        <v>0</v>
      </c>
      <c r="J10" s="504">
        <f>+'6-3표준조사 1'!$M$18</f>
        <v>0</v>
      </c>
      <c r="K10" s="504"/>
    </row>
    <row r="11" spans="1:11" ht="18.75" hidden="1" customHeight="1">
      <c r="A11" s="657">
        <f t="shared" si="0"/>
        <v>0</v>
      </c>
      <c r="B11" s="504"/>
      <c r="C11" s="504"/>
      <c r="D11" s="504"/>
      <c r="E11" s="997"/>
      <c r="F11" s="504">
        <f t="shared" si="1"/>
        <v>0</v>
      </c>
      <c r="G11" s="504">
        <f t="shared" si="2"/>
        <v>0</v>
      </c>
      <c r="H11" s="504">
        <f>+'6-3표준조사 1'!$K$19</f>
        <v>8</v>
      </c>
      <c r="I11" s="504">
        <f>+'6-3표준조사 1'!$L$19</f>
        <v>0</v>
      </c>
      <c r="J11" s="504">
        <f>+'6-3표준조사 1'!$M$19</f>
        <v>0</v>
      </c>
      <c r="K11" s="504"/>
    </row>
    <row r="12" spans="1:11" ht="18.75" hidden="1" customHeight="1">
      <c r="A12" s="657">
        <f t="shared" si="0"/>
        <v>0</v>
      </c>
      <c r="B12" s="504"/>
      <c r="C12" s="504"/>
      <c r="D12" s="504"/>
      <c r="E12" s="997"/>
      <c r="F12" s="504">
        <f t="shared" si="1"/>
        <v>0</v>
      </c>
      <c r="G12" s="504">
        <f t="shared" si="2"/>
        <v>0</v>
      </c>
      <c r="H12" s="504">
        <f>+'6-3표준조사 1'!$K$20</f>
        <v>9</v>
      </c>
      <c r="I12" s="504">
        <f>+'6-3표준조사 1'!$L$20</f>
        <v>0</v>
      </c>
      <c r="J12" s="504">
        <f>+'6-3표준조사 1'!$M$20</f>
        <v>0</v>
      </c>
      <c r="K12" s="504"/>
    </row>
    <row r="13" spans="1:11" ht="18.75" hidden="1" customHeight="1">
      <c r="A13" s="657">
        <f t="shared" si="0"/>
        <v>0</v>
      </c>
      <c r="B13" s="505"/>
      <c r="C13" s="505"/>
      <c r="D13" s="505"/>
      <c r="E13" s="506"/>
      <c r="F13" s="504">
        <f t="shared" si="1"/>
        <v>0</v>
      </c>
      <c r="G13" s="504">
        <f t="shared" si="2"/>
        <v>0</v>
      </c>
      <c r="H13" s="504">
        <f>+'6-3표준조사 1'!$K$21</f>
        <v>10</v>
      </c>
      <c r="I13" s="504">
        <f>+'6-3표준조사 1'!$L$21</f>
        <v>0</v>
      </c>
      <c r="J13" s="504">
        <f>+'6-3표준조사 1'!$M$21</f>
        <v>0</v>
      </c>
      <c r="K13" s="504"/>
    </row>
    <row r="14" spans="1:11" ht="18.75" hidden="1" customHeight="1">
      <c r="A14" s="657">
        <f t="shared" si="0"/>
        <v>0</v>
      </c>
      <c r="B14" s="505"/>
      <c r="C14" s="505"/>
      <c r="D14" s="505"/>
      <c r="E14" s="506"/>
      <c r="F14" s="504">
        <f t="shared" si="1"/>
        <v>0</v>
      </c>
      <c r="G14" s="504">
        <f t="shared" si="2"/>
        <v>0</v>
      </c>
      <c r="H14" s="504">
        <f>+'6-3표준조사 1'!$K$22</f>
        <v>11</v>
      </c>
      <c r="I14" s="504">
        <f>+'6-3표준조사 1'!$L$22</f>
        <v>0</v>
      </c>
      <c r="J14" s="504">
        <f>+'6-3표준조사 1'!$M$22</f>
        <v>0</v>
      </c>
      <c r="K14" s="504"/>
    </row>
    <row r="15" spans="1:11" ht="18.75" hidden="1" customHeight="1">
      <c r="A15" s="657">
        <f t="shared" si="0"/>
        <v>0</v>
      </c>
      <c r="B15" s="505"/>
      <c r="C15" s="505"/>
      <c r="D15" s="505"/>
      <c r="E15" s="506"/>
      <c r="F15" s="504">
        <f t="shared" si="1"/>
        <v>0</v>
      </c>
      <c r="G15" s="504">
        <f t="shared" si="2"/>
        <v>0</v>
      </c>
      <c r="H15" s="504">
        <f>+'6-3표준조사 1'!$K$23</f>
        <v>12</v>
      </c>
      <c r="I15" s="504">
        <f>+'6-3표준조사 1'!$L$23</f>
        <v>0</v>
      </c>
      <c r="J15" s="504">
        <f>+'6-3표준조사 1'!$M$23</f>
        <v>0</v>
      </c>
      <c r="K15" s="504"/>
    </row>
    <row r="16" spans="1:11" ht="18.75" hidden="1" customHeight="1">
      <c r="A16" s="657">
        <f t="shared" si="0"/>
        <v>0</v>
      </c>
      <c r="B16" s="505"/>
      <c r="C16" s="505"/>
      <c r="D16" s="505"/>
      <c r="E16" s="506"/>
      <c r="F16" s="504">
        <f t="shared" si="1"/>
        <v>0</v>
      </c>
      <c r="G16" s="504">
        <f t="shared" si="2"/>
        <v>0</v>
      </c>
      <c r="H16" s="504">
        <f>+'6-3표준조사 1'!$K$24</f>
        <v>13</v>
      </c>
      <c r="I16" s="504">
        <f>+'6-3표준조사 1'!$L$24</f>
        <v>0</v>
      </c>
      <c r="J16" s="504">
        <f>+'6-3표준조사 1'!$M$24</f>
        <v>0</v>
      </c>
      <c r="K16" s="504"/>
    </row>
    <row r="17" spans="1:11" ht="18.75" hidden="1" customHeight="1">
      <c r="A17" s="657">
        <f t="shared" si="0"/>
        <v>0</v>
      </c>
      <c r="B17" s="505"/>
      <c r="C17" s="505"/>
      <c r="D17" s="505"/>
      <c r="E17" s="506"/>
      <c r="F17" s="504">
        <f t="shared" si="1"/>
        <v>0</v>
      </c>
      <c r="G17" s="504">
        <f t="shared" si="2"/>
        <v>0</v>
      </c>
      <c r="H17" s="504">
        <f>+'6-3표준조사 1'!$K$25</f>
        <v>14</v>
      </c>
      <c r="I17" s="504">
        <f>+'6-3표준조사 1'!$L$25</f>
        <v>0</v>
      </c>
      <c r="J17" s="504">
        <f>+'6-3표준조사 1'!$M$25</f>
        <v>0</v>
      </c>
      <c r="K17" s="504"/>
    </row>
    <row r="18" spans="1:11" ht="18.75" hidden="1" customHeight="1">
      <c r="A18" s="657">
        <f t="shared" si="0"/>
        <v>0</v>
      </c>
      <c r="B18" s="505"/>
      <c r="C18" s="505"/>
      <c r="D18" s="505"/>
      <c r="E18" s="506"/>
      <c r="F18" s="504">
        <f t="shared" si="1"/>
        <v>0</v>
      </c>
      <c r="G18" s="504">
        <f t="shared" si="2"/>
        <v>0</v>
      </c>
      <c r="H18" s="504">
        <f>+'6-3표준조사 1'!$K$28</f>
        <v>15</v>
      </c>
      <c r="I18" s="504">
        <f>+'6-3표준조사 1'!$L$28</f>
        <v>0</v>
      </c>
      <c r="J18" s="504">
        <f>+'6-3표준조사 1'!$M$28</f>
        <v>0</v>
      </c>
      <c r="K18" s="504"/>
    </row>
    <row r="19" spans="1:11" ht="18.75" hidden="1" customHeight="1">
      <c r="A19" s="657">
        <f t="shared" si="0"/>
        <v>0</v>
      </c>
      <c r="B19" s="505"/>
      <c r="C19" s="505"/>
      <c r="D19" s="505"/>
      <c r="E19" s="506"/>
      <c r="F19" s="504">
        <f t="shared" si="1"/>
        <v>0</v>
      </c>
      <c r="G19" s="504">
        <f t="shared" si="2"/>
        <v>0</v>
      </c>
      <c r="H19" s="504">
        <f>+'6-3표준조사 1'!$K$29</f>
        <v>16</v>
      </c>
      <c r="I19" s="504">
        <f>+'6-3표준조사 1'!$L$29</f>
        <v>0</v>
      </c>
      <c r="J19" s="504">
        <f>+'6-3표준조사 1'!$M$29</f>
        <v>0</v>
      </c>
      <c r="K19" s="504"/>
    </row>
    <row r="20" spans="1:11" ht="18.75" hidden="1" customHeight="1">
      <c r="A20" s="657">
        <f t="shared" si="0"/>
        <v>0</v>
      </c>
      <c r="B20" s="505"/>
      <c r="C20" s="505"/>
      <c r="D20" s="505"/>
      <c r="E20" s="506"/>
      <c r="F20" s="504">
        <f t="shared" si="1"/>
        <v>0</v>
      </c>
      <c r="G20" s="504">
        <f t="shared" si="2"/>
        <v>0</v>
      </c>
      <c r="H20" s="504">
        <f>+'6-3표준조사 1'!$K$30</f>
        <v>17</v>
      </c>
      <c r="I20" s="504">
        <f>+'6-3표준조사 1'!$L$30</f>
        <v>0</v>
      </c>
      <c r="J20" s="504">
        <f>+'6-3표준조사 1'!$M$30</f>
        <v>0</v>
      </c>
      <c r="K20" s="504"/>
    </row>
    <row r="21" spans="1:11" ht="18.75" hidden="1" customHeight="1">
      <c r="A21" s="657">
        <f t="shared" si="0"/>
        <v>0</v>
      </c>
      <c r="B21" s="505"/>
      <c r="C21" s="505"/>
      <c r="D21" s="505"/>
      <c r="E21" s="506"/>
      <c r="F21" s="504">
        <f t="shared" si="1"/>
        <v>0</v>
      </c>
      <c r="G21" s="504">
        <f t="shared" si="2"/>
        <v>0</v>
      </c>
      <c r="H21" s="504">
        <f>+'6-3표준조사 1'!$K$31</f>
        <v>18</v>
      </c>
      <c r="I21" s="504">
        <f>+'6-3표준조사 1'!$L$31</f>
        <v>0</v>
      </c>
      <c r="J21" s="504">
        <f>+'6-3표준조사 1'!$M$31</f>
        <v>0</v>
      </c>
      <c r="K21" s="504"/>
    </row>
    <row r="22" spans="1:11" ht="18.75" hidden="1" customHeight="1">
      <c r="A22" s="657">
        <f t="shared" si="0"/>
        <v>0</v>
      </c>
      <c r="B22" s="505"/>
      <c r="C22" s="505"/>
      <c r="D22" s="505"/>
      <c r="E22" s="506"/>
      <c r="F22" s="504">
        <f t="shared" si="1"/>
        <v>0</v>
      </c>
      <c r="G22" s="504">
        <f t="shared" si="2"/>
        <v>0</v>
      </c>
      <c r="H22" s="504">
        <f>+'6-3표준조사 1'!$K$32</f>
        <v>19</v>
      </c>
      <c r="I22" s="504">
        <f>+'6-3표준조사 1'!$L$32</f>
        <v>0</v>
      </c>
      <c r="J22" s="504">
        <f>+'6-3표준조사 1'!$M$32</f>
        <v>0</v>
      </c>
      <c r="K22" s="504"/>
    </row>
    <row r="23" spans="1:11" ht="18.75" hidden="1" customHeight="1">
      <c r="A23" s="657">
        <f t="shared" si="0"/>
        <v>0</v>
      </c>
      <c r="B23" s="505"/>
      <c r="C23" s="505"/>
      <c r="D23" s="505"/>
      <c r="E23" s="506"/>
      <c r="F23" s="504">
        <f t="shared" si="1"/>
        <v>0</v>
      </c>
      <c r="G23" s="504">
        <f t="shared" si="2"/>
        <v>0</v>
      </c>
      <c r="H23" s="504">
        <f>+'6-3표준조사 1'!$K$33</f>
        <v>20</v>
      </c>
      <c r="I23" s="504">
        <f>+'6-3표준조사 1'!$L$33</f>
        <v>0</v>
      </c>
      <c r="J23" s="504">
        <f>+'6-3표준조사 1'!$M$33</f>
        <v>0</v>
      </c>
      <c r="K23" s="504"/>
    </row>
    <row r="24" spans="1:11" ht="18.75" hidden="1" customHeight="1">
      <c r="A24" s="657">
        <f t="shared" si="0"/>
        <v>0</v>
      </c>
      <c r="B24" s="505"/>
      <c r="C24" s="505"/>
      <c r="D24" s="505"/>
      <c r="E24" s="506"/>
      <c r="F24" s="504">
        <f t="shared" si="1"/>
        <v>0</v>
      </c>
      <c r="G24" s="504">
        <f t="shared" si="2"/>
        <v>0</v>
      </c>
      <c r="H24" s="504">
        <f>+'6-3표준조사 1'!$K$34</f>
        <v>21</v>
      </c>
      <c r="I24" s="504">
        <f>+'6-3표준조사 1'!$L$34</f>
        <v>0</v>
      </c>
      <c r="J24" s="504">
        <f>+'6-3표준조사 1'!$M$34</f>
        <v>0</v>
      </c>
      <c r="K24" s="504"/>
    </row>
    <row r="25" spans="1:11" ht="18.75" hidden="1" customHeight="1">
      <c r="A25" s="657">
        <f t="shared" si="0"/>
        <v>0</v>
      </c>
      <c r="B25" s="505"/>
      <c r="C25" s="505"/>
      <c r="D25" s="505"/>
      <c r="E25" s="506"/>
      <c r="F25" s="504">
        <f t="shared" si="1"/>
        <v>0</v>
      </c>
      <c r="G25" s="504">
        <f t="shared" si="2"/>
        <v>0</v>
      </c>
      <c r="H25" s="504">
        <f>+'6-3표준조사 1'!$K$35</f>
        <v>22</v>
      </c>
      <c r="I25" s="504">
        <f>+'6-3표준조사 1'!$L$35</f>
        <v>0</v>
      </c>
      <c r="J25" s="504">
        <f>+'6-3표준조사 1'!$M$35</f>
        <v>0</v>
      </c>
      <c r="K25" s="504"/>
    </row>
    <row r="26" spans="1:11" ht="18.75" hidden="1" customHeight="1">
      <c r="A26" s="657">
        <f t="shared" si="0"/>
        <v>0</v>
      </c>
      <c r="B26" s="505"/>
      <c r="C26" s="505"/>
      <c r="D26" s="505"/>
      <c r="E26" s="506"/>
      <c r="F26" s="504">
        <f t="shared" si="1"/>
        <v>0</v>
      </c>
      <c r="G26" s="504">
        <f t="shared" si="2"/>
        <v>0</v>
      </c>
      <c r="H26" s="504">
        <f>+'6-3표준조사 1'!$K$36</f>
        <v>23</v>
      </c>
      <c r="I26" s="504">
        <f>+'6-3표준조사 1'!$L$36</f>
        <v>0</v>
      </c>
      <c r="J26" s="504">
        <f>+'6-3표준조사 1'!$M$36</f>
        <v>0</v>
      </c>
      <c r="K26" s="504"/>
    </row>
    <row r="27" spans="1:11" ht="18.75" hidden="1" customHeight="1">
      <c r="A27" s="657">
        <f t="shared" si="0"/>
        <v>0</v>
      </c>
      <c r="B27" s="505"/>
      <c r="C27" s="505"/>
      <c r="D27" s="505"/>
      <c r="E27" s="506"/>
      <c r="F27" s="504">
        <f t="shared" si="1"/>
        <v>0</v>
      </c>
      <c r="G27" s="504">
        <f t="shared" si="2"/>
        <v>0</v>
      </c>
      <c r="H27" s="504">
        <f>+'6-3표준조사 1'!$K$37</f>
        <v>24</v>
      </c>
      <c r="I27" s="504">
        <f>+'6-3표준조사 1'!$L$37</f>
        <v>0</v>
      </c>
      <c r="J27" s="504">
        <f>+'6-3표준조사 1'!$M$37</f>
        <v>0</v>
      </c>
      <c r="K27" s="504"/>
    </row>
    <row r="28" spans="1:11" ht="18.75" hidden="1" customHeight="1">
      <c r="A28" s="657">
        <f t="shared" si="0"/>
        <v>0</v>
      </c>
      <c r="B28" s="505"/>
      <c r="C28" s="505"/>
      <c r="D28" s="505"/>
      <c r="E28" s="506"/>
      <c r="F28" s="504">
        <f t="shared" si="1"/>
        <v>0</v>
      </c>
      <c r="G28" s="504">
        <f t="shared" si="2"/>
        <v>0</v>
      </c>
      <c r="H28" s="504">
        <f>+'6-3표준조사 1'!$K$38</f>
        <v>25</v>
      </c>
      <c r="I28" s="504">
        <f>+'6-3표준조사 1'!$L$38</f>
        <v>0</v>
      </c>
      <c r="J28" s="504">
        <f>+'6-3표준조사 1'!$M$38</f>
        <v>0</v>
      </c>
      <c r="K28" s="504"/>
    </row>
    <row r="29" spans="1:11" ht="18.75" hidden="1" customHeight="1">
      <c r="A29" s="657">
        <f t="shared" si="0"/>
        <v>0</v>
      </c>
      <c r="B29" s="505"/>
      <c r="C29" s="505"/>
      <c r="D29" s="505"/>
      <c r="E29" s="506"/>
      <c r="F29" s="504">
        <f t="shared" si="1"/>
        <v>0</v>
      </c>
      <c r="G29" s="504">
        <f t="shared" si="2"/>
        <v>0</v>
      </c>
      <c r="H29" s="504">
        <f>+'6-3표준조사 1'!$K$39</f>
        <v>26</v>
      </c>
      <c r="I29" s="504">
        <f>+'6-3표준조사 1'!$L$39</f>
        <v>0</v>
      </c>
      <c r="J29" s="504">
        <f>+'6-3표준조사 1'!$M$39</f>
        <v>0</v>
      </c>
      <c r="K29" s="504"/>
    </row>
    <row r="30" spans="1:11" ht="18.75" hidden="1" customHeight="1">
      <c r="A30" s="657">
        <f t="shared" si="0"/>
        <v>0</v>
      </c>
      <c r="B30" s="505"/>
      <c r="C30" s="505"/>
      <c r="D30" s="505"/>
      <c r="E30" s="506"/>
      <c r="F30" s="504">
        <f t="shared" si="1"/>
        <v>0</v>
      </c>
      <c r="G30" s="504">
        <f t="shared" si="2"/>
        <v>0</v>
      </c>
      <c r="H30" s="504">
        <f>+'6-3표준조사 1'!$K$40</f>
        <v>27</v>
      </c>
      <c r="I30" s="504">
        <f>+'6-3표준조사 1'!$L$40</f>
        <v>0</v>
      </c>
      <c r="J30" s="504">
        <f>+'6-3표준조사 1'!$M$40</f>
        <v>0</v>
      </c>
      <c r="K30" s="504"/>
    </row>
    <row r="31" spans="1:11" ht="18.75" hidden="1" customHeight="1">
      <c r="A31" s="657">
        <f t="shared" si="0"/>
        <v>0</v>
      </c>
      <c r="B31" s="505"/>
      <c r="C31" s="505"/>
      <c r="D31" s="505"/>
      <c r="E31" s="506"/>
      <c r="F31" s="504">
        <f t="shared" si="1"/>
        <v>0</v>
      </c>
      <c r="G31" s="504">
        <f t="shared" si="2"/>
        <v>0</v>
      </c>
      <c r="H31" s="504">
        <f>+'6-3표준조사 1'!$K$41</f>
        <v>28</v>
      </c>
      <c r="I31" s="504">
        <f>+'6-3표준조사 1'!$L$41</f>
        <v>0</v>
      </c>
      <c r="J31" s="504">
        <f>+'6-3표준조사 1'!$M$41</f>
        <v>0</v>
      </c>
      <c r="K31" s="504"/>
    </row>
    <row r="32" spans="1:11" ht="18.75" hidden="1" customHeight="1">
      <c r="A32" s="657">
        <f t="shared" si="0"/>
        <v>0</v>
      </c>
      <c r="B32" s="505"/>
      <c r="C32" s="505"/>
      <c r="D32" s="505"/>
      <c r="E32" s="506"/>
      <c r="F32" s="504">
        <f t="shared" si="1"/>
        <v>0</v>
      </c>
      <c r="G32" s="504">
        <f t="shared" si="2"/>
        <v>0</v>
      </c>
      <c r="H32" s="504">
        <f>+'6-3표준조사 1'!$K$42</f>
        <v>29</v>
      </c>
      <c r="I32" s="504">
        <f>+'6-3표준조사 1'!$L$42</f>
        <v>0</v>
      </c>
      <c r="J32" s="504">
        <f>+'6-3표준조사 1'!$M$42</f>
        <v>0</v>
      </c>
      <c r="K32" s="504"/>
    </row>
    <row r="33" spans="1:11" ht="18.75" hidden="1" customHeight="1">
      <c r="A33" s="657">
        <f t="shared" si="0"/>
        <v>0</v>
      </c>
      <c r="B33" s="505"/>
      <c r="C33" s="505"/>
      <c r="D33" s="505"/>
      <c r="E33" s="506"/>
      <c r="F33" s="504">
        <f t="shared" si="1"/>
        <v>0</v>
      </c>
      <c r="G33" s="504">
        <f t="shared" si="2"/>
        <v>0</v>
      </c>
      <c r="H33" s="504">
        <f>+'6-3표준조사 1'!$K$43</f>
        <v>30</v>
      </c>
      <c r="I33" s="504">
        <f>+'6-3표준조사 1'!$L$43</f>
        <v>0</v>
      </c>
      <c r="J33" s="504">
        <f>+'6-3표준조사 1'!$M$43</f>
        <v>0</v>
      </c>
      <c r="K33" s="504"/>
    </row>
    <row r="34" spans="1:11" ht="18.75" hidden="1" customHeight="1">
      <c r="A34" s="657">
        <f t="shared" si="0"/>
        <v>0</v>
      </c>
      <c r="B34" s="505"/>
      <c r="C34" s="505"/>
      <c r="D34" s="505"/>
      <c r="E34" s="506"/>
      <c r="F34" s="504">
        <f t="shared" si="1"/>
        <v>0</v>
      </c>
      <c r="G34" s="504">
        <f t="shared" si="2"/>
        <v>0</v>
      </c>
      <c r="H34" s="504">
        <f>+'6-3표준조사 1'!$K$44</f>
        <v>31</v>
      </c>
      <c r="I34" s="504">
        <f>+'6-3표준조사 1'!$L$44</f>
        <v>0</v>
      </c>
      <c r="J34" s="504">
        <f>+'6-3표준조사 1'!$M$44</f>
        <v>0</v>
      </c>
      <c r="K34" s="504"/>
    </row>
    <row r="35" spans="1:11" ht="18.75" hidden="1" customHeight="1">
      <c r="A35" s="657">
        <f t="shared" si="0"/>
        <v>0</v>
      </c>
      <c r="B35" s="505"/>
      <c r="C35" s="505"/>
      <c r="D35" s="505"/>
      <c r="E35" s="506"/>
      <c r="F35" s="504">
        <f t="shared" si="1"/>
        <v>0</v>
      </c>
      <c r="G35" s="504">
        <f t="shared" si="2"/>
        <v>0</v>
      </c>
      <c r="H35" s="504">
        <f>+'6-3표준조사 1'!$K$45</f>
        <v>32</v>
      </c>
      <c r="I35" s="504">
        <f>+'6-3표준조사 1'!$L$45</f>
        <v>0</v>
      </c>
      <c r="J35" s="504">
        <f>+'6-3표준조사 1'!$M$45</f>
        <v>0</v>
      </c>
      <c r="K35" s="504"/>
    </row>
    <row r="36" spans="1:11" ht="18.75" hidden="1" customHeight="1">
      <c r="A36" s="657">
        <f t="shared" si="0"/>
        <v>0</v>
      </c>
      <c r="B36" s="505"/>
      <c r="C36" s="505"/>
      <c r="D36" s="505"/>
      <c r="E36" s="506"/>
      <c r="F36" s="504">
        <f t="shared" si="1"/>
        <v>0</v>
      </c>
      <c r="G36" s="504">
        <f t="shared" si="2"/>
        <v>0</v>
      </c>
      <c r="H36" s="504">
        <f>+'6-3표준조사 1'!$K$46</f>
        <v>33</v>
      </c>
      <c r="I36" s="504">
        <f>+'6-3표준조사 1'!$L$46</f>
        <v>0</v>
      </c>
      <c r="J36" s="504">
        <f>+'6-3표준조사 1'!$M$46</f>
        <v>0</v>
      </c>
      <c r="K36" s="504"/>
    </row>
    <row r="37" spans="1:11" ht="18.75" hidden="1" customHeight="1">
      <c r="A37" s="657">
        <f t="shared" si="0"/>
        <v>0</v>
      </c>
      <c r="B37" s="505"/>
      <c r="C37" s="505"/>
      <c r="D37" s="505"/>
      <c r="E37" s="506"/>
      <c r="F37" s="504">
        <f t="shared" si="1"/>
        <v>0</v>
      </c>
      <c r="G37" s="504">
        <f t="shared" si="2"/>
        <v>0</v>
      </c>
      <c r="H37" s="504">
        <f>+'6-3표준조사 1'!$K$47</f>
        <v>34</v>
      </c>
      <c r="I37" s="504">
        <f>+'6-3표준조사 1'!$L$47</f>
        <v>0</v>
      </c>
      <c r="J37" s="504">
        <f>+'6-3표준조사 1'!$M$47</f>
        <v>0</v>
      </c>
      <c r="K37" s="504"/>
    </row>
    <row r="38" spans="1:11" ht="18.75" hidden="1" customHeight="1">
      <c r="A38" s="657">
        <f t="shared" si="0"/>
        <v>0</v>
      </c>
      <c r="B38" s="505"/>
      <c r="C38" s="505"/>
      <c r="D38" s="505"/>
      <c r="E38" s="506"/>
      <c r="F38" s="504">
        <f t="shared" si="1"/>
        <v>0</v>
      </c>
      <c r="G38" s="504">
        <f t="shared" si="2"/>
        <v>0</v>
      </c>
      <c r="H38" s="504">
        <f>+'6-3표준조사 1'!$K$48</f>
        <v>35</v>
      </c>
      <c r="I38" s="504">
        <f>+'6-3표준조사 1'!$L$48</f>
        <v>0</v>
      </c>
      <c r="J38" s="504">
        <f>+'6-3표준조사 1'!$M$48</f>
        <v>0</v>
      </c>
      <c r="K38" s="504"/>
    </row>
    <row r="39" spans="1:11" ht="18.75" hidden="1" customHeight="1">
      <c r="A39" s="657">
        <f t="shared" si="0"/>
        <v>0</v>
      </c>
      <c r="B39" s="505"/>
      <c r="C39" s="505"/>
      <c r="D39" s="505"/>
      <c r="E39" s="506"/>
      <c r="F39" s="504">
        <f t="shared" si="1"/>
        <v>0</v>
      </c>
      <c r="G39" s="504">
        <f t="shared" si="2"/>
        <v>0</v>
      </c>
      <c r="H39" s="504">
        <f>+'6-3표준조사 1'!$K$49</f>
        <v>36</v>
      </c>
      <c r="I39" s="504">
        <f>+'6-3표준조사 1'!$L$49</f>
        <v>0</v>
      </c>
      <c r="J39" s="504">
        <f>+'6-3표준조사 1'!$M$49</f>
        <v>0</v>
      </c>
      <c r="K39" s="504"/>
    </row>
    <row r="40" spans="1:11" ht="18.75" hidden="1" customHeight="1">
      <c r="A40" s="657">
        <f t="shared" si="0"/>
        <v>0</v>
      </c>
      <c r="B40" s="505"/>
      <c r="C40" s="505"/>
      <c r="D40" s="505"/>
      <c r="E40" s="506"/>
      <c r="F40" s="504">
        <f t="shared" si="1"/>
        <v>0</v>
      </c>
      <c r="G40" s="504">
        <f t="shared" si="2"/>
        <v>0</v>
      </c>
      <c r="H40" s="504">
        <f>+'6-3표준조사 1'!$K$50</f>
        <v>37</v>
      </c>
      <c r="I40" s="504">
        <f>+'6-3표준조사 1'!$L$50</f>
        <v>0</v>
      </c>
      <c r="J40" s="504">
        <f>+'6-3표준조사 1'!$M$50</f>
        <v>0</v>
      </c>
      <c r="K40" s="504"/>
    </row>
    <row r="41" spans="1:11" ht="18.75" hidden="1" customHeight="1">
      <c r="A41" s="657">
        <f t="shared" si="0"/>
        <v>0</v>
      </c>
      <c r="B41" s="505"/>
      <c r="C41" s="505"/>
      <c r="D41" s="505"/>
      <c r="E41" s="506"/>
      <c r="F41" s="504">
        <f t="shared" si="1"/>
        <v>0</v>
      </c>
      <c r="G41" s="504">
        <f t="shared" si="2"/>
        <v>0</v>
      </c>
      <c r="H41" s="504">
        <f>+'6-3표준조사 1'!$K$53</f>
        <v>38</v>
      </c>
      <c r="I41" s="504">
        <f>+'6-3표준조사 1'!$L$53</f>
        <v>0</v>
      </c>
      <c r="J41" s="504">
        <f>+'6-3표준조사 1'!$M$53</f>
        <v>0</v>
      </c>
      <c r="K41" s="504"/>
    </row>
    <row r="42" spans="1:11" ht="18.75" hidden="1" customHeight="1">
      <c r="A42" s="657">
        <f t="shared" si="0"/>
        <v>0</v>
      </c>
      <c r="B42" s="505"/>
      <c r="C42" s="505"/>
      <c r="D42" s="505"/>
      <c r="E42" s="506"/>
      <c r="F42" s="504">
        <f t="shared" si="1"/>
        <v>0</v>
      </c>
      <c r="G42" s="504">
        <f t="shared" si="2"/>
        <v>0</v>
      </c>
      <c r="H42" s="504">
        <f>+'6-3표준조사 1'!$K$54</f>
        <v>39</v>
      </c>
      <c r="I42" s="504">
        <f>+'6-3표준조사 1'!$L$54</f>
        <v>0</v>
      </c>
      <c r="J42" s="504">
        <f>+'6-3표준조사 1'!$M$54</f>
        <v>0</v>
      </c>
      <c r="K42" s="504"/>
    </row>
    <row r="43" spans="1:11" ht="18.75" hidden="1" customHeight="1">
      <c r="A43" s="657">
        <f t="shared" si="0"/>
        <v>0</v>
      </c>
      <c r="B43" s="505"/>
      <c r="C43" s="505"/>
      <c r="D43" s="505"/>
      <c r="E43" s="506"/>
      <c r="F43" s="504">
        <f t="shared" si="1"/>
        <v>0</v>
      </c>
      <c r="G43" s="504">
        <f t="shared" si="2"/>
        <v>0</v>
      </c>
      <c r="H43" s="504">
        <f>+'6-3표준조사 1'!$K$55</f>
        <v>40</v>
      </c>
      <c r="I43" s="504">
        <f>+'6-3표준조사 1'!$L$55</f>
        <v>0</v>
      </c>
      <c r="J43" s="504">
        <f>+'6-3표준조사 1'!$M$55</f>
        <v>0</v>
      </c>
      <c r="K43" s="504"/>
    </row>
    <row r="44" spans="1:11" ht="18.75" hidden="1" customHeight="1">
      <c r="A44" s="657">
        <f t="shared" si="0"/>
        <v>0</v>
      </c>
      <c r="B44" s="505"/>
      <c r="C44" s="505"/>
      <c r="D44" s="505"/>
      <c r="E44" s="506"/>
      <c r="F44" s="504">
        <f t="shared" si="1"/>
        <v>0</v>
      </c>
      <c r="G44" s="504">
        <f t="shared" si="2"/>
        <v>0</v>
      </c>
      <c r="H44" s="504">
        <f>+'6-3표준조사 1'!$K$56</f>
        <v>41</v>
      </c>
      <c r="I44" s="504">
        <f>+'6-3표준조사 1'!$L$56</f>
        <v>0</v>
      </c>
      <c r="J44" s="504">
        <f>+'6-3표준조사 1'!$M$56</f>
        <v>0</v>
      </c>
      <c r="K44" s="504"/>
    </row>
    <row r="45" spans="1:11" ht="18.75" hidden="1" customHeight="1">
      <c r="A45" s="657">
        <f t="shared" si="0"/>
        <v>0</v>
      </c>
      <c r="B45" s="505"/>
      <c r="C45" s="505"/>
      <c r="D45" s="505"/>
      <c r="E45" s="506"/>
      <c r="F45" s="504">
        <f t="shared" si="1"/>
        <v>0</v>
      </c>
      <c r="G45" s="504">
        <f t="shared" si="2"/>
        <v>0</v>
      </c>
      <c r="H45" s="504">
        <f>+'6-3표준조사 1'!$K$57</f>
        <v>42</v>
      </c>
      <c r="I45" s="504">
        <f>+'6-3표준조사 1'!$L$57</f>
        <v>0</v>
      </c>
      <c r="J45" s="504">
        <f>+'6-3표준조사 1'!$M$57</f>
        <v>0</v>
      </c>
      <c r="K45" s="504"/>
    </row>
    <row r="46" spans="1:11" ht="18.75" hidden="1" customHeight="1">
      <c r="A46" s="657">
        <f t="shared" si="0"/>
        <v>0</v>
      </c>
      <c r="B46" s="505"/>
      <c r="C46" s="505"/>
      <c r="D46" s="505"/>
      <c r="E46" s="506"/>
      <c r="F46" s="504">
        <f t="shared" si="1"/>
        <v>0</v>
      </c>
      <c r="G46" s="504">
        <f t="shared" si="2"/>
        <v>0</v>
      </c>
      <c r="H46" s="504">
        <f>+'6-3표준조사 1'!$K$58</f>
        <v>43</v>
      </c>
      <c r="I46" s="504">
        <f>+'6-3표준조사 1'!$L$58</f>
        <v>0</v>
      </c>
      <c r="J46" s="504">
        <f>+'6-3표준조사 1'!$M$58</f>
        <v>0</v>
      </c>
      <c r="K46" s="504"/>
    </row>
    <row r="47" spans="1:11" ht="18.75" hidden="1" customHeight="1">
      <c r="A47" s="657">
        <f t="shared" si="0"/>
        <v>0</v>
      </c>
      <c r="B47" s="505"/>
      <c r="C47" s="505"/>
      <c r="D47" s="505"/>
      <c r="E47" s="506"/>
      <c r="F47" s="504">
        <f t="shared" si="1"/>
        <v>0</v>
      </c>
      <c r="G47" s="504">
        <f t="shared" si="2"/>
        <v>0</v>
      </c>
      <c r="H47" s="504">
        <f>+'6-3표준조사 1'!$K$59</f>
        <v>44</v>
      </c>
      <c r="I47" s="504">
        <f>+'6-3표준조사 1'!$L$59</f>
        <v>0</v>
      </c>
      <c r="J47" s="504">
        <f>+'6-3표준조사 1'!$M$59</f>
        <v>0</v>
      </c>
      <c r="K47" s="504"/>
    </row>
    <row r="48" spans="1:11" ht="18.75" hidden="1" customHeight="1">
      <c r="A48" s="657">
        <f t="shared" si="0"/>
        <v>0</v>
      </c>
      <c r="B48" s="505"/>
      <c r="C48" s="505"/>
      <c r="D48" s="505"/>
      <c r="E48" s="506"/>
      <c r="F48" s="504">
        <f t="shared" si="1"/>
        <v>0</v>
      </c>
      <c r="G48" s="504">
        <f t="shared" si="2"/>
        <v>0</v>
      </c>
      <c r="H48" s="504">
        <f>+'6-3표준조사 1'!$K$60</f>
        <v>45</v>
      </c>
      <c r="I48" s="504">
        <f>+'6-3표준조사 1'!$L$60</f>
        <v>0</v>
      </c>
      <c r="J48" s="504">
        <f>+'6-3표준조사 1'!$M$60</f>
        <v>0</v>
      </c>
      <c r="K48" s="504"/>
    </row>
    <row r="49" spans="1:11" ht="18.75" hidden="1" customHeight="1">
      <c r="A49" s="657">
        <f t="shared" si="0"/>
        <v>0</v>
      </c>
      <c r="B49" s="505"/>
      <c r="C49" s="505"/>
      <c r="D49" s="505"/>
      <c r="E49" s="506"/>
      <c r="F49" s="504">
        <f t="shared" si="1"/>
        <v>0</v>
      </c>
      <c r="G49" s="504">
        <f t="shared" si="2"/>
        <v>0</v>
      </c>
      <c r="H49" s="504">
        <f>+'6-3표준조사 1'!$K$61</f>
        <v>46</v>
      </c>
      <c r="I49" s="504">
        <f>+'6-3표준조사 1'!$L$61</f>
        <v>0</v>
      </c>
      <c r="J49" s="504">
        <f>+'6-3표준조사 1'!$M$61</f>
        <v>0</v>
      </c>
      <c r="K49" s="504"/>
    </row>
    <row r="50" spans="1:11" ht="18.75" hidden="1" customHeight="1">
      <c r="A50" s="657">
        <f t="shared" si="0"/>
        <v>0</v>
      </c>
      <c r="B50" s="505"/>
      <c r="C50" s="505"/>
      <c r="D50" s="505"/>
      <c r="E50" s="506"/>
      <c r="F50" s="504">
        <f t="shared" si="1"/>
        <v>0</v>
      </c>
      <c r="G50" s="504">
        <f t="shared" si="2"/>
        <v>0</v>
      </c>
      <c r="H50" s="504">
        <f>+'6-3표준조사 1'!$K$62</f>
        <v>47</v>
      </c>
      <c r="I50" s="504">
        <f>+'6-3표준조사 1'!$L$62</f>
        <v>0</v>
      </c>
      <c r="J50" s="504">
        <f>+'6-3표준조사 1'!$M$62</f>
        <v>0</v>
      </c>
      <c r="K50" s="504"/>
    </row>
    <row r="51" spans="1:11" ht="18.75" hidden="1" customHeight="1">
      <c r="A51" s="657">
        <f t="shared" si="0"/>
        <v>0</v>
      </c>
      <c r="B51" s="505"/>
      <c r="C51" s="505"/>
      <c r="D51" s="505"/>
      <c r="E51" s="506"/>
      <c r="F51" s="504">
        <f t="shared" si="1"/>
        <v>0</v>
      </c>
      <c r="G51" s="504">
        <f t="shared" si="2"/>
        <v>0</v>
      </c>
      <c r="H51" s="504">
        <f>+'6-3표준조사 1'!$K$63</f>
        <v>48</v>
      </c>
      <c r="I51" s="504">
        <f>+'6-3표준조사 1'!$L$63</f>
        <v>0</v>
      </c>
      <c r="J51" s="504">
        <f>+'6-3표준조사 1'!$M$63</f>
        <v>0</v>
      </c>
      <c r="K51" s="504"/>
    </row>
    <row r="52" spans="1:11" ht="18.75" hidden="1" customHeight="1">
      <c r="A52" s="657">
        <f t="shared" si="0"/>
        <v>0</v>
      </c>
      <c r="B52" s="505"/>
      <c r="C52" s="505"/>
      <c r="D52" s="505"/>
      <c r="E52" s="506"/>
      <c r="F52" s="504">
        <f t="shared" si="1"/>
        <v>0</v>
      </c>
      <c r="G52" s="504">
        <f t="shared" si="2"/>
        <v>0</v>
      </c>
      <c r="H52" s="504">
        <f>+'6-3표준조사 1'!$K$64</f>
        <v>49</v>
      </c>
      <c r="I52" s="504">
        <f>+'6-3표준조사 1'!$L$64</f>
        <v>0</v>
      </c>
      <c r="J52" s="504">
        <f>+'6-3표준조사 1'!$M$64</f>
        <v>0</v>
      </c>
      <c r="K52" s="504"/>
    </row>
    <row r="53" spans="1:11" ht="18.75" hidden="1" customHeight="1">
      <c r="A53" s="657">
        <f t="shared" si="0"/>
        <v>0</v>
      </c>
      <c r="B53" s="505"/>
      <c r="C53" s="505"/>
      <c r="D53" s="505"/>
      <c r="E53" s="506"/>
      <c r="F53" s="504">
        <f t="shared" si="1"/>
        <v>0</v>
      </c>
      <c r="G53" s="504">
        <f t="shared" si="2"/>
        <v>0</v>
      </c>
      <c r="H53" s="504">
        <f>+'6-3표준조사 1'!$K$65</f>
        <v>50</v>
      </c>
      <c r="I53" s="504">
        <f>+'6-3표준조사 1'!$L$65</f>
        <v>0</v>
      </c>
      <c r="J53" s="504">
        <f>+'6-3표준조사 1'!$M$65</f>
        <v>0</v>
      </c>
      <c r="K53" s="504"/>
    </row>
    <row r="54" spans="1:11" ht="18.75" hidden="1" customHeight="1">
      <c r="A54" s="657">
        <f t="shared" si="0"/>
        <v>0</v>
      </c>
      <c r="B54" s="505"/>
      <c r="C54" s="505"/>
      <c r="D54" s="505"/>
      <c r="E54" s="506"/>
      <c r="F54" s="504">
        <f t="shared" si="1"/>
        <v>0</v>
      </c>
      <c r="G54" s="504">
        <f t="shared" si="2"/>
        <v>0</v>
      </c>
      <c r="H54" s="504">
        <f>+'6-3표준조사 1'!$K$66</f>
        <v>51</v>
      </c>
      <c r="I54" s="504">
        <f>+'6-3표준조사 1'!$L$66</f>
        <v>0</v>
      </c>
      <c r="J54" s="504">
        <f>+'6-3표준조사 1'!$M$66</f>
        <v>0</v>
      </c>
      <c r="K54" s="504"/>
    </row>
    <row r="55" spans="1:11" ht="18.75" hidden="1" customHeight="1">
      <c r="A55" s="657">
        <f t="shared" si="0"/>
        <v>0</v>
      </c>
      <c r="B55" s="505"/>
      <c r="C55" s="505"/>
      <c r="D55" s="505"/>
      <c r="E55" s="506"/>
      <c r="F55" s="504">
        <f t="shared" si="1"/>
        <v>0</v>
      </c>
      <c r="G55" s="504">
        <f t="shared" si="2"/>
        <v>0</v>
      </c>
      <c r="H55" s="504">
        <f>+'6-3표준조사 1'!$K$67</f>
        <v>52</v>
      </c>
      <c r="I55" s="504">
        <f>+'6-3표준조사 1'!$L$67</f>
        <v>0</v>
      </c>
      <c r="J55" s="504">
        <f>+'6-3표준조사 1'!$M$67</f>
        <v>0</v>
      </c>
      <c r="K55" s="504"/>
    </row>
    <row r="56" spans="1:11" ht="18.75" hidden="1" customHeight="1">
      <c r="A56" s="657">
        <f t="shared" si="0"/>
        <v>0</v>
      </c>
      <c r="B56" s="505"/>
      <c r="C56" s="505"/>
      <c r="D56" s="505"/>
      <c r="E56" s="506"/>
      <c r="F56" s="504">
        <f t="shared" si="1"/>
        <v>0</v>
      </c>
      <c r="G56" s="504">
        <f t="shared" si="2"/>
        <v>0</v>
      </c>
      <c r="H56" s="504">
        <f>+'6-3표준조사 1'!$K$68</f>
        <v>53</v>
      </c>
      <c r="I56" s="504">
        <f>+'6-3표준조사 1'!$L$68</f>
        <v>0</v>
      </c>
      <c r="J56" s="504">
        <f>+'6-3표준조사 1'!$M$68</f>
        <v>0</v>
      </c>
      <c r="K56" s="504"/>
    </row>
    <row r="57" spans="1:11" ht="18.75" hidden="1" customHeight="1">
      <c r="A57" s="657">
        <f t="shared" si="0"/>
        <v>0</v>
      </c>
      <c r="B57" s="505"/>
      <c r="C57" s="505"/>
      <c r="D57" s="505"/>
      <c r="E57" s="506"/>
      <c r="F57" s="504">
        <f t="shared" si="1"/>
        <v>0</v>
      </c>
      <c r="G57" s="504">
        <f t="shared" si="2"/>
        <v>0</v>
      </c>
      <c r="H57" s="504">
        <f>+'6-3표준조사 1'!$K$69</f>
        <v>54</v>
      </c>
      <c r="I57" s="504">
        <f>+'6-3표준조사 1'!$L$69</f>
        <v>0</v>
      </c>
      <c r="J57" s="504">
        <f>+'6-3표준조사 1'!$M$69</f>
        <v>0</v>
      </c>
      <c r="K57" s="504"/>
    </row>
    <row r="58" spans="1:11" ht="18.75" hidden="1" customHeight="1">
      <c r="A58" s="657">
        <f t="shared" si="0"/>
        <v>0</v>
      </c>
      <c r="B58" s="505"/>
      <c r="C58" s="505"/>
      <c r="D58" s="505"/>
      <c r="E58" s="506"/>
      <c r="F58" s="504">
        <f t="shared" si="1"/>
        <v>0</v>
      </c>
      <c r="G58" s="504">
        <f t="shared" si="2"/>
        <v>0</v>
      </c>
      <c r="H58" s="504">
        <f>+'6-3표준조사 1'!$K$70</f>
        <v>55</v>
      </c>
      <c r="I58" s="504">
        <f>+'6-3표준조사 1'!$L$70</f>
        <v>0</v>
      </c>
      <c r="J58" s="504">
        <f>+'6-3표준조사 1'!$M$70</f>
        <v>0</v>
      </c>
      <c r="K58" s="504"/>
    </row>
    <row r="59" spans="1:11" ht="18.75" hidden="1" customHeight="1">
      <c r="A59" s="657">
        <f t="shared" si="0"/>
        <v>0</v>
      </c>
      <c r="B59" s="505"/>
      <c r="C59" s="505"/>
      <c r="D59" s="505"/>
      <c r="E59" s="506"/>
      <c r="F59" s="504">
        <f t="shared" si="1"/>
        <v>0</v>
      </c>
      <c r="G59" s="504">
        <f t="shared" si="2"/>
        <v>0</v>
      </c>
      <c r="H59" s="504">
        <f>+'6-3표준조사 1'!$K$71</f>
        <v>56</v>
      </c>
      <c r="I59" s="504">
        <f>+'6-3표준조사 1'!$L$71</f>
        <v>0</v>
      </c>
      <c r="J59" s="504">
        <f>+'6-3표준조사 1'!$M$71</f>
        <v>0</v>
      </c>
      <c r="K59" s="504"/>
    </row>
    <row r="60" spans="1:11" ht="18.75" hidden="1" customHeight="1">
      <c r="A60" s="657">
        <f t="shared" si="0"/>
        <v>0</v>
      </c>
      <c r="B60" s="505"/>
      <c r="C60" s="505"/>
      <c r="D60" s="505"/>
      <c r="E60" s="506"/>
      <c r="F60" s="504">
        <f t="shared" si="1"/>
        <v>0</v>
      </c>
      <c r="G60" s="504">
        <f t="shared" si="2"/>
        <v>0</v>
      </c>
      <c r="H60" s="504">
        <f>+'6-3표준조사 1'!$K$72</f>
        <v>57</v>
      </c>
      <c r="I60" s="504">
        <f>+'6-3표준조사 1'!$L$72</f>
        <v>0</v>
      </c>
      <c r="J60" s="504">
        <f>+'6-3표준조사 1'!$M$72</f>
        <v>0</v>
      </c>
      <c r="K60" s="504"/>
    </row>
    <row r="61" spans="1:11" ht="18.75" hidden="1" customHeight="1">
      <c r="A61" s="657">
        <f t="shared" si="0"/>
        <v>0</v>
      </c>
      <c r="B61" s="505"/>
      <c r="C61" s="505"/>
      <c r="D61" s="505"/>
      <c r="E61" s="506"/>
      <c r="F61" s="504">
        <f t="shared" si="1"/>
        <v>0</v>
      </c>
      <c r="G61" s="504">
        <f t="shared" si="2"/>
        <v>0</v>
      </c>
      <c r="H61" s="504">
        <f>+'6-3표준조사 1'!$K$73</f>
        <v>58</v>
      </c>
      <c r="I61" s="504">
        <f>+'6-3표준조사 1'!$L$73</f>
        <v>0</v>
      </c>
      <c r="J61" s="504">
        <f>+'6-3표준조사 1'!$M$73</f>
        <v>0</v>
      </c>
      <c r="K61" s="504"/>
    </row>
    <row r="62" spans="1:11" ht="18.75" hidden="1" customHeight="1">
      <c r="A62" s="657">
        <f t="shared" si="0"/>
        <v>0</v>
      </c>
      <c r="B62" s="505"/>
      <c r="C62" s="505"/>
      <c r="D62" s="505"/>
      <c r="E62" s="506"/>
      <c r="F62" s="504">
        <f t="shared" si="1"/>
        <v>0</v>
      </c>
      <c r="G62" s="504">
        <f t="shared" si="2"/>
        <v>0</v>
      </c>
      <c r="H62" s="504">
        <f>+'6-3표준조사 1'!$K$74</f>
        <v>59</v>
      </c>
      <c r="I62" s="504">
        <f>+'6-3표준조사 1'!$L$74</f>
        <v>0</v>
      </c>
      <c r="J62" s="504">
        <f>+'6-3표준조사 1'!$M$74</f>
        <v>0</v>
      </c>
      <c r="K62" s="504"/>
    </row>
    <row r="63" spans="1:11" ht="18.75" hidden="1" customHeight="1">
      <c r="A63" s="657">
        <f t="shared" si="0"/>
        <v>0</v>
      </c>
      <c r="B63" s="505"/>
      <c r="C63" s="505"/>
      <c r="D63" s="505"/>
      <c r="E63" s="506"/>
      <c r="F63" s="504">
        <f t="shared" si="1"/>
        <v>0</v>
      </c>
      <c r="G63" s="504">
        <f t="shared" si="2"/>
        <v>0</v>
      </c>
      <c r="H63" s="503">
        <f>+'6-3표준조사 1'!$K$75</f>
        <v>60</v>
      </c>
      <c r="I63" s="503">
        <f>+'6-3표준조사 1'!$L$75</f>
        <v>0</v>
      </c>
      <c r="J63" s="503">
        <f>+'6-3표준조사 1'!$M$75</f>
        <v>0</v>
      </c>
      <c r="K63" s="503"/>
    </row>
    <row r="64" spans="1:11" ht="18.75" customHeight="1">
      <c r="A64" s="657">
        <f t="shared" si="0"/>
        <v>1</v>
      </c>
      <c r="B64" s="504" t="str">
        <f>+'6-3표준조사 1'!$M$79</f>
        <v>제천</v>
      </c>
      <c r="C64" s="504" t="str">
        <f>+'6-3표준조사 1'!$N$79</f>
        <v>덕산</v>
      </c>
      <c r="D64" s="504" t="str">
        <f>+'6-3표준조사 1'!$O$79</f>
        <v>도전</v>
      </c>
      <c r="E64" s="997" t="str">
        <f>+'6-3표준조사 1'!$P$79</f>
        <v>산127번지</v>
      </c>
      <c r="F64" s="504" t="str">
        <f>+'6-3표준조사 1'!$K$79</f>
        <v>3-0</v>
      </c>
      <c r="G64" s="504" t="str">
        <f>+'6-3표준조사 1'!$L$79</f>
        <v>16-0</v>
      </c>
      <c r="H64" s="504">
        <f>+'6-3표준조사 1'!$K$87</f>
        <v>1</v>
      </c>
      <c r="I64" s="504">
        <f>+'6-3표준조사 1'!$L$87</f>
        <v>301796</v>
      </c>
      <c r="J64" s="504">
        <f>+'6-3표준조사 1'!$M$87</f>
        <v>479202</v>
      </c>
      <c r="K64" s="504"/>
    </row>
    <row r="65" spans="1:11" ht="18.75" hidden="1" customHeight="1">
      <c r="A65" s="657">
        <f t="shared" si="0"/>
        <v>0</v>
      </c>
      <c r="B65" s="504"/>
      <c r="C65" s="504"/>
      <c r="D65" s="504"/>
      <c r="E65" s="997"/>
      <c r="F65" s="504">
        <f>IF(I65&gt;0,F64,)</f>
        <v>0</v>
      </c>
      <c r="G65" s="504">
        <f>IF(I65&gt;0,G64,)</f>
        <v>0</v>
      </c>
      <c r="H65" s="504">
        <f>+'6-3표준조사 1'!$K$88</f>
        <v>2</v>
      </c>
      <c r="I65" s="504">
        <f>+'6-3표준조사 1'!$L$88</f>
        <v>0</v>
      </c>
      <c r="J65" s="504">
        <f>+'6-3표준조사 1'!$M$88</f>
        <v>0</v>
      </c>
      <c r="K65" s="504"/>
    </row>
    <row r="66" spans="1:11" ht="18.75" hidden="1" customHeight="1">
      <c r="A66" s="657">
        <f t="shared" si="0"/>
        <v>0</v>
      </c>
      <c r="B66" s="505"/>
      <c r="C66" s="505"/>
      <c r="D66" s="505"/>
      <c r="E66" s="506"/>
      <c r="F66" s="504">
        <f t="shared" ref="F66:F123" si="3">IF(I66&gt;0,F65,)</f>
        <v>0</v>
      </c>
      <c r="G66" s="504">
        <f t="shared" ref="G66:G123" si="4">IF(I66&gt;0,G65,)</f>
        <v>0</v>
      </c>
      <c r="H66" s="507">
        <f>+'6-3표준조사 1'!$K$89</f>
        <v>3</v>
      </c>
      <c r="I66" s="507">
        <f>+'6-3표준조사 1'!$L$89</f>
        <v>0</v>
      </c>
      <c r="J66" s="507">
        <f>+'6-3표준조사 1'!$M$89</f>
        <v>0</v>
      </c>
      <c r="K66" s="507"/>
    </row>
    <row r="67" spans="1:11" ht="18.75" hidden="1" customHeight="1">
      <c r="A67" s="657">
        <f t="shared" si="0"/>
        <v>0</v>
      </c>
      <c r="B67" s="505"/>
      <c r="C67" s="505"/>
      <c r="D67" s="505"/>
      <c r="E67" s="506"/>
      <c r="F67" s="504">
        <f t="shared" si="3"/>
        <v>0</v>
      </c>
      <c r="G67" s="504">
        <f t="shared" si="4"/>
        <v>0</v>
      </c>
      <c r="H67" s="504">
        <f>+'6-3표준조사 1'!$K$90</f>
        <v>4</v>
      </c>
      <c r="I67" s="504">
        <f>+'6-3표준조사 1'!$L$90</f>
        <v>0</v>
      </c>
      <c r="J67" s="504">
        <f>+'6-3표준조사 1'!$M$90</f>
        <v>0</v>
      </c>
      <c r="K67" s="504"/>
    </row>
    <row r="68" spans="1:11" ht="18.75" hidden="1" customHeight="1">
      <c r="A68" s="657">
        <f t="shared" si="0"/>
        <v>0</v>
      </c>
      <c r="B68" s="505"/>
      <c r="C68" s="505"/>
      <c r="D68" s="505"/>
      <c r="E68" s="506"/>
      <c r="F68" s="504">
        <f t="shared" si="3"/>
        <v>0</v>
      </c>
      <c r="G68" s="504">
        <f t="shared" si="4"/>
        <v>0</v>
      </c>
      <c r="H68" s="504">
        <f>+'6-3표준조사 1'!$K$91</f>
        <v>5</v>
      </c>
      <c r="I68" s="504">
        <f>+'6-3표준조사 1'!$L$91</f>
        <v>0</v>
      </c>
      <c r="J68" s="504">
        <f>+'6-3표준조사 1'!$M$91</f>
        <v>0</v>
      </c>
      <c r="K68" s="504"/>
    </row>
    <row r="69" spans="1:11" ht="18.75" hidden="1" customHeight="1">
      <c r="A69" s="657">
        <f t="shared" ref="A69:A132" si="5">IF(I69&gt;0,1,)</f>
        <v>0</v>
      </c>
      <c r="B69" s="505"/>
      <c r="C69" s="505"/>
      <c r="D69" s="505"/>
      <c r="E69" s="506"/>
      <c r="F69" s="504">
        <f t="shared" si="3"/>
        <v>0</v>
      </c>
      <c r="G69" s="504">
        <f t="shared" si="4"/>
        <v>0</v>
      </c>
      <c r="H69" s="504">
        <f>+'6-3표준조사 1'!$K$92</f>
        <v>6</v>
      </c>
      <c r="I69" s="504">
        <f>+'6-3표준조사 1'!$L$92</f>
        <v>0</v>
      </c>
      <c r="J69" s="504">
        <f>+'6-3표준조사 1'!$M$92</f>
        <v>0</v>
      </c>
      <c r="K69" s="504"/>
    </row>
    <row r="70" spans="1:11" ht="18.75" hidden="1" customHeight="1">
      <c r="A70" s="657">
        <f t="shared" si="5"/>
        <v>0</v>
      </c>
      <c r="B70" s="505"/>
      <c r="C70" s="505"/>
      <c r="D70" s="505"/>
      <c r="E70" s="506"/>
      <c r="F70" s="504">
        <f t="shared" si="3"/>
        <v>0</v>
      </c>
      <c r="G70" s="504">
        <f t="shared" si="4"/>
        <v>0</v>
      </c>
      <c r="H70" s="504">
        <f>+'6-3표준조사 1'!$K$93</f>
        <v>7</v>
      </c>
      <c r="I70" s="504">
        <f>+'6-3표준조사 1'!$L$93</f>
        <v>0</v>
      </c>
      <c r="J70" s="504">
        <f>+'6-3표준조사 1'!$M$93</f>
        <v>0</v>
      </c>
      <c r="K70" s="504"/>
    </row>
    <row r="71" spans="1:11" ht="18.75" hidden="1" customHeight="1">
      <c r="A71" s="657">
        <f t="shared" si="5"/>
        <v>0</v>
      </c>
      <c r="B71" s="505"/>
      <c r="C71" s="505"/>
      <c r="D71" s="505"/>
      <c r="E71" s="506"/>
      <c r="F71" s="504">
        <f t="shared" si="3"/>
        <v>0</v>
      </c>
      <c r="G71" s="504">
        <f t="shared" si="4"/>
        <v>0</v>
      </c>
      <c r="H71" s="504">
        <f>+'6-3표준조사 1'!$K$94</f>
        <v>8</v>
      </c>
      <c r="I71" s="504">
        <f>+'6-3표준조사 1'!$L$94</f>
        <v>0</v>
      </c>
      <c r="J71" s="504">
        <f>+'6-3표준조사 1'!$M$94</f>
        <v>0</v>
      </c>
      <c r="K71" s="504"/>
    </row>
    <row r="72" spans="1:11" ht="18.75" hidden="1" customHeight="1">
      <c r="A72" s="657">
        <f t="shared" si="5"/>
        <v>0</v>
      </c>
      <c r="B72" s="505"/>
      <c r="C72" s="505"/>
      <c r="D72" s="505"/>
      <c r="E72" s="506"/>
      <c r="F72" s="504">
        <f t="shared" si="3"/>
        <v>0</v>
      </c>
      <c r="G72" s="504">
        <f t="shared" si="4"/>
        <v>0</v>
      </c>
      <c r="H72" s="504">
        <f>+'6-3표준조사 1'!$K$95</f>
        <v>9</v>
      </c>
      <c r="I72" s="504">
        <f>+'6-3표준조사 1'!$L$95</f>
        <v>0</v>
      </c>
      <c r="J72" s="504">
        <f>+'6-3표준조사 1'!$M$95</f>
        <v>0</v>
      </c>
      <c r="K72" s="504"/>
    </row>
    <row r="73" spans="1:11" ht="18.75" hidden="1" customHeight="1">
      <c r="A73" s="657">
        <f t="shared" si="5"/>
        <v>0</v>
      </c>
      <c r="B73" s="505"/>
      <c r="C73" s="505"/>
      <c r="D73" s="505"/>
      <c r="E73" s="506"/>
      <c r="F73" s="504">
        <f t="shared" si="3"/>
        <v>0</v>
      </c>
      <c r="G73" s="504">
        <f t="shared" si="4"/>
        <v>0</v>
      </c>
      <c r="H73" s="504">
        <f>+'6-3표준조사 1'!$K$96</f>
        <v>10</v>
      </c>
      <c r="I73" s="504">
        <f>+'6-3표준조사 1'!$L$96</f>
        <v>0</v>
      </c>
      <c r="J73" s="504">
        <f>+'6-3표준조사 1'!$M$96</f>
        <v>0</v>
      </c>
      <c r="K73" s="504"/>
    </row>
    <row r="74" spans="1:11" ht="18.75" hidden="1" customHeight="1">
      <c r="A74" s="657">
        <f t="shared" si="5"/>
        <v>0</v>
      </c>
      <c r="B74" s="505"/>
      <c r="C74" s="505"/>
      <c r="D74" s="505"/>
      <c r="E74" s="506"/>
      <c r="F74" s="504">
        <f t="shared" si="3"/>
        <v>0</v>
      </c>
      <c r="G74" s="504">
        <f t="shared" si="4"/>
        <v>0</v>
      </c>
      <c r="H74" s="504">
        <f>+'6-3표준조사 1'!$K$97</f>
        <v>11</v>
      </c>
      <c r="I74" s="504">
        <f>+'6-3표준조사 1'!$L$97</f>
        <v>0</v>
      </c>
      <c r="J74" s="504">
        <f>+'6-3표준조사 1'!$M$97</f>
        <v>0</v>
      </c>
      <c r="K74" s="504"/>
    </row>
    <row r="75" spans="1:11" ht="18.75" hidden="1" customHeight="1">
      <c r="A75" s="657">
        <f t="shared" si="5"/>
        <v>0</v>
      </c>
      <c r="B75" s="505"/>
      <c r="C75" s="505"/>
      <c r="D75" s="505"/>
      <c r="E75" s="506"/>
      <c r="F75" s="504">
        <f t="shared" si="3"/>
        <v>0</v>
      </c>
      <c r="G75" s="504">
        <f t="shared" si="4"/>
        <v>0</v>
      </c>
      <c r="H75" s="504">
        <f>+'6-3표준조사 1'!$K$98</f>
        <v>12</v>
      </c>
      <c r="I75" s="504">
        <f>+'6-3표준조사 1'!$L$98</f>
        <v>0</v>
      </c>
      <c r="J75" s="504">
        <f>+'6-3표준조사 1'!$M$98</f>
        <v>0</v>
      </c>
      <c r="K75" s="504"/>
    </row>
    <row r="76" spans="1:11" ht="18.75" hidden="1" customHeight="1">
      <c r="A76" s="657">
        <f t="shared" si="5"/>
        <v>0</v>
      </c>
      <c r="B76" s="505"/>
      <c r="C76" s="505"/>
      <c r="D76" s="505"/>
      <c r="E76" s="506"/>
      <c r="F76" s="504">
        <f t="shared" si="3"/>
        <v>0</v>
      </c>
      <c r="G76" s="504">
        <f t="shared" si="4"/>
        <v>0</v>
      </c>
      <c r="H76" s="504">
        <f>+'6-3표준조사 1'!$K$99</f>
        <v>13</v>
      </c>
      <c r="I76" s="504">
        <f>+'6-3표준조사 1'!$L$99</f>
        <v>0</v>
      </c>
      <c r="J76" s="504">
        <f>+'6-3표준조사 1'!$M$99</f>
        <v>0</v>
      </c>
      <c r="K76" s="504"/>
    </row>
    <row r="77" spans="1:11" ht="18.75" hidden="1" customHeight="1">
      <c r="A77" s="657">
        <f t="shared" si="5"/>
        <v>0</v>
      </c>
      <c r="B77" s="505"/>
      <c r="C77" s="505"/>
      <c r="D77" s="505"/>
      <c r="E77" s="506"/>
      <c r="F77" s="504">
        <f t="shared" si="3"/>
        <v>0</v>
      </c>
      <c r="G77" s="504">
        <f t="shared" si="4"/>
        <v>0</v>
      </c>
      <c r="H77" s="504">
        <f>+'6-3표준조사 1'!$K$100</f>
        <v>14</v>
      </c>
      <c r="I77" s="504">
        <f>+'6-3표준조사 1'!$L$100</f>
        <v>0</v>
      </c>
      <c r="J77" s="504">
        <f>+'6-3표준조사 1'!$M$100</f>
        <v>0</v>
      </c>
      <c r="K77" s="504"/>
    </row>
    <row r="78" spans="1:11" ht="18.75" hidden="1" customHeight="1">
      <c r="A78" s="657">
        <f t="shared" si="5"/>
        <v>0</v>
      </c>
      <c r="B78" s="505"/>
      <c r="C78" s="505"/>
      <c r="D78" s="505"/>
      <c r="E78" s="506"/>
      <c r="F78" s="504">
        <f t="shared" si="3"/>
        <v>0</v>
      </c>
      <c r="G78" s="504">
        <f t="shared" si="4"/>
        <v>0</v>
      </c>
      <c r="H78" s="504">
        <f>+'6-3표준조사 1'!$K$103</f>
        <v>15</v>
      </c>
      <c r="I78" s="504">
        <f>+'6-3표준조사 1'!$L$103</f>
        <v>0</v>
      </c>
      <c r="J78" s="504">
        <f>+'6-3표준조사 1'!$M$103</f>
        <v>0</v>
      </c>
      <c r="K78" s="504"/>
    </row>
    <row r="79" spans="1:11" ht="18.75" hidden="1" customHeight="1">
      <c r="A79" s="657">
        <f t="shared" si="5"/>
        <v>0</v>
      </c>
      <c r="B79" s="505"/>
      <c r="C79" s="505"/>
      <c r="D79" s="505"/>
      <c r="E79" s="506"/>
      <c r="F79" s="504">
        <f t="shared" si="3"/>
        <v>0</v>
      </c>
      <c r="G79" s="504">
        <f t="shared" si="4"/>
        <v>0</v>
      </c>
      <c r="H79" s="504">
        <f>+'6-3표준조사 1'!$K$104</f>
        <v>16</v>
      </c>
      <c r="I79" s="504">
        <f>+'6-3표준조사 1'!$L$104</f>
        <v>0</v>
      </c>
      <c r="J79" s="504">
        <f>+'6-3표준조사 1'!$M$104</f>
        <v>0</v>
      </c>
      <c r="K79" s="504"/>
    </row>
    <row r="80" spans="1:11" ht="18.75" hidden="1" customHeight="1">
      <c r="A80" s="657">
        <f t="shared" si="5"/>
        <v>0</v>
      </c>
      <c r="B80" s="505"/>
      <c r="C80" s="505"/>
      <c r="D80" s="505"/>
      <c r="E80" s="506"/>
      <c r="F80" s="504">
        <f t="shared" si="3"/>
        <v>0</v>
      </c>
      <c r="G80" s="504">
        <f t="shared" si="4"/>
        <v>0</v>
      </c>
      <c r="H80" s="504">
        <f>+'6-3표준조사 1'!$K$105</f>
        <v>17</v>
      </c>
      <c r="I80" s="504">
        <f>+'6-3표준조사 1'!$L$105</f>
        <v>0</v>
      </c>
      <c r="J80" s="504">
        <f>+'6-3표준조사 1'!$M$105</f>
        <v>0</v>
      </c>
      <c r="K80" s="504"/>
    </row>
    <row r="81" spans="1:11" ht="18.75" hidden="1" customHeight="1">
      <c r="A81" s="657">
        <f t="shared" si="5"/>
        <v>0</v>
      </c>
      <c r="B81" s="505"/>
      <c r="C81" s="505"/>
      <c r="D81" s="505"/>
      <c r="E81" s="506"/>
      <c r="F81" s="504">
        <f t="shared" si="3"/>
        <v>0</v>
      </c>
      <c r="G81" s="504">
        <f t="shared" si="4"/>
        <v>0</v>
      </c>
      <c r="H81" s="504">
        <f>+'6-3표준조사 1'!$K$106</f>
        <v>18</v>
      </c>
      <c r="I81" s="504">
        <f>+'6-3표준조사 1'!$L$106</f>
        <v>0</v>
      </c>
      <c r="J81" s="504">
        <f>+'6-3표준조사 1'!$M$106</f>
        <v>0</v>
      </c>
      <c r="K81" s="504"/>
    </row>
    <row r="82" spans="1:11" ht="18.75" hidden="1" customHeight="1">
      <c r="A82" s="657">
        <f t="shared" si="5"/>
        <v>0</v>
      </c>
      <c r="B82" s="505"/>
      <c r="C82" s="505"/>
      <c r="D82" s="505"/>
      <c r="E82" s="506"/>
      <c r="F82" s="504">
        <f t="shared" si="3"/>
        <v>0</v>
      </c>
      <c r="G82" s="504">
        <f t="shared" si="4"/>
        <v>0</v>
      </c>
      <c r="H82" s="504">
        <f>+'6-3표준조사 1'!$K$107</f>
        <v>19</v>
      </c>
      <c r="I82" s="504">
        <f>+'6-3표준조사 1'!$L$107</f>
        <v>0</v>
      </c>
      <c r="J82" s="504">
        <f>+'6-3표준조사 1'!$M$107</f>
        <v>0</v>
      </c>
      <c r="K82" s="504"/>
    </row>
    <row r="83" spans="1:11" ht="18.75" hidden="1" customHeight="1">
      <c r="A83" s="657">
        <f t="shared" si="5"/>
        <v>0</v>
      </c>
      <c r="B83" s="505"/>
      <c r="C83" s="505"/>
      <c r="D83" s="505"/>
      <c r="E83" s="506"/>
      <c r="F83" s="504">
        <f t="shared" si="3"/>
        <v>0</v>
      </c>
      <c r="G83" s="504">
        <f t="shared" si="4"/>
        <v>0</v>
      </c>
      <c r="H83" s="504">
        <f>+'6-3표준조사 1'!$K$108</f>
        <v>20</v>
      </c>
      <c r="I83" s="504">
        <f>+'6-3표준조사 1'!$L$108</f>
        <v>0</v>
      </c>
      <c r="J83" s="504">
        <f>+'6-3표준조사 1'!$M$108</f>
        <v>0</v>
      </c>
      <c r="K83" s="504"/>
    </row>
    <row r="84" spans="1:11" ht="18.75" hidden="1" customHeight="1">
      <c r="A84" s="657">
        <f t="shared" si="5"/>
        <v>0</v>
      </c>
      <c r="B84" s="505"/>
      <c r="C84" s="505"/>
      <c r="D84" s="505"/>
      <c r="E84" s="506"/>
      <c r="F84" s="504">
        <f t="shared" si="3"/>
        <v>0</v>
      </c>
      <c r="G84" s="504">
        <f t="shared" si="4"/>
        <v>0</v>
      </c>
      <c r="H84" s="504">
        <f>+'6-3표준조사 1'!$K$109</f>
        <v>21</v>
      </c>
      <c r="I84" s="504">
        <f>+'6-3표준조사 1'!$L$109</f>
        <v>0</v>
      </c>
      <c r="J84" s="504">
        <f>+'6-3표준조사 1'!$M$109</f>
        <v>0</v>
      </c>
      <c r="K84" s="504"/>
    </row>
    <row r="85" spans="1:11" ht="18.75" hidden="1" customHeight="1">
      <c r="A85" s="657">
        <f t="shared" si="5"/>
        <v>0</v>
      </c>
      <c r="B85" s="505"/>
      <c r="C85" s="505"/>
      <c r="D85" s="505"/>
      <c r="E85" s="506"/>
      <c r="F85" s="504">
        <f t="shared" si="3"/>
        <v>0</v>
      </c>
      <c r="G85" s="504">
        <f t="shared" si="4"/>
        <v>0</v>
      </c>
      <c r="H85" s="504">
        <f>+'6-3표준조사 1'!$K$110</f>
        <v>22</v>
      </c>
      <c r="I85" s="504">
        <f>+'6-3표준조사 1'!$L$110</f>
        <v>0</v>
      </c>
      <c r="J85" s="504">
        <f>+'6-3표준조사 1'!$M$110</f>
        <v>0</v>
      </c>
      <c r="K85" s="504"/>
    </row>
    <row r="86" spans="1:11" ht="18.75" hidden="1" customHeight="1">
      <c r="A86" s="657">
        <f t="shared" si="5"/>
        <v>0</v>
      </c>
      <c r="B86" s="505"/>
      <c r="C86" s="505"/>
      <c r="D86" s="505"/>
      <c r="E86" s="506"/>
      <c r="F86" s="504">
        <f t="shared" si="3"/>
        <v>0</v>
      </c>
      <c r="G86" s="504">
        <f t="shared" si="4"/>
        <v>0</v>
      </c>
      <c r="H86" s="504">
        <f>+'6-3표준조사 1'!$K$111</f>
        <v>23</v>
      </c>
      <c r="I86" s="504">
        <f>+'6-3표준조사 1'!$L$111</f>
        <v>0</v>
      </c>
      <c r="J86" s="504">
        <f>+'6-3표준조사 1'!$M$111</f>
        <v>0</v>
      </c>
      <c r="K86" s="504"/>
    </row>
    <row r="87" spans="1:11" ht="18.75" hidden="1" customHeight="1">
      <c r="A87" s="657">
        <f t="shared" si="5"/>
        <v>0</v>
      </c>
      <c r="B87" s="505"/>
      <c r="C87" s="505"/>
      <c r="D87" s="505"/>
      <c r="E87" s="506"/>
      <c r="F87" s="504">
        <f t="shared" si="3"/>
        <v>0</v>
      </c>
      <c r="G87" s="504">
        <f t="shared" si="4"/>
        <v>0</v>
      </c>
      <c r="H87" s="504">
        <f>+'6-3표준조사 1'!$K$112</f>
        <v>24</v>
      </c>
      <c r="I87" s="504">
        <f>+'6-3표준조사 1'!$L$112</f>
        <v>0</v>
      </c>
      <c r="J87" s="504">
        <f>+'6-3표준조사 1'!$M$112</f>
        <v>0</v>
      </c>
      <c r="K87" s="504"/>
    </row>
    <row r="88" spans="1:11" ht="18.75" hidden="1" customHeight="1">
      <c r="A88" s="657">
        <f t="shared" si="5"/>
        <v>0</v>
      </c>
      <c r="B88" s="505"/>
      <c r="C88" s="505"/>
      <c r="D88" s="505"/>
      <c r="E88" s="506"/>
      <c r="F88" s="504">
        <f t="shared" si="3"/>
        <v>0</v>
      </c>
      <c r="G88" s="504">
        <f t="shared" si="4"/>
        <v>0</v>
      </c>
      <c r="H88" s="504">
        <f>+'6-3표준조사 1'!$K$113</f>
        <v>25</v>
      </c>
      <c r="I88" s="504">
        <f>+'6-3표준조사 1'!$L$113</f>
        <v>0</v>
      </c>
      <c r="J88" s="504">
        <f>+'6-3표준조사 1'!$M$113</f>
        <v>0</v>
      </c>
      <c r="K88" s="504"/>
    </row>
    <row r="89" spans="1:11" ht="18.75" hidden="1" customHeight="1">
      <c r="A89" s="657">
        <f t="shared" si="5"/>
        <v>0</v>
      </c>
      <c r="B89" s="505"/>
      <c r="C89" s="505"/>
      <c r="D89" s="505"/>
      <c r="E89" s="506"/>
      <c r="F89" s="504">
        <f t="shared" si="3"/>
        <v>0</v>
      </c>
      <c r="G89" s="504">
        <f t="shared" si="4"/>
        <v>0</v>
      </c>
      <c r="H89" s="504">
        <f>+'6-3표준조사 1'!$K$114</f>
        <v>26</v>
      </c>
      <c r="I89" s="504">
        <f>+'6-3표준조사 1'!$L$114</f>
        <v>0</v>
      </c>
      <c r="J89" s="504">
        <f>+'6-3표준조사 1'!$M$114</f>
        <v>0</v>
      </c>
      <c r="K89" s="504"/>
    </row>
    <row r="90" spans="1:11" ht="18.75" hidden="1" customHeight="1">
      <c r="A90" s="657">
        <f t="shared" si="5"/>
        <v>0</v>
      </c>
      <c r="B90" s="505"/>
      <c r="C90" s="505"/>
      <c r="D90" s="505"/>
      <c r="E90" s="506"/>
      <c r="F90" s="504">
        <f t="shared" si="3"/>
        <v>0</v>
      </c>
      <c r="G90" s="504">
        <f t="shared" si="4"/>
        <v>0</v>
      </c>
      <c r="H90" s="504">
        <f>+'6-3표준조사 1'!$K$115</f>
        <v>27</v>
      </c>
      <c r="I90" s="504">
        <f>+'6-3표준조사 1'!$L$115</f>
        <v>0</v>
      </c>
      <c r="J90" s="504">
        <f>+'6-3표준조사 1'!$M$115</f>
        <v>0</v>
      </c>
      <c r="K90" s="504"/>
    </row>
    <row r="91" spans="1:11" ht="18.75" hidden="1" customHeight="1">
      <c r="A91" s="657">
        <f t="shared" si="5"/>
        <v>0</v>
      </c>
      <c r="B91" s="505"/>
      <c r="C91" s="505"/>
      <c r="D91" s="505"/>
      <c r="E91" s="506"/>
      <c r="F91" s="504">
        <f t="shared" si="3"/>
        <v>0</v>
      </c>
      <c r="G91" s="504">
        <f t="shared" si="4"/>
        <v>0</v>
      </c>
      <c r="H91" s="504">
        <f>+'6-3표준조사 1'!$K$116</f>
        <v>28</v>
      </c>
      <c r="I91" s="504">
        <f>+'6-3표준조사 1'!$L$116</f>
        <v>0</v>
      </c>
      <c r="J91" s="504">
        <f>+'6-3표준조사 1'!$M$116</f>
        <v>0</v>
      </c>
      <c r="K91" s="504"/>
    </row>
    <row r="92" spans="1:11" ht="18.75" hidden="1" customHeight="1">
      <c r="A92" s="657">
        <f t="shared" si="5"/>
        <v>0</v>
      </c>
      <c r="B92" s="505"/>
      <c r="C92" s="505"/>
      <c r="D92" s="505"/>
      <c r="E92" s="506"/>
      <c r="F92" s="504">
        <f t="shared" si="3"/>
        <v>0</v>
      </c>
      <c r="G92" s="504">
        <f t="shared" si="4"/>
        <v>0</v>
      </c>
      <c r="H92" s="504">
        <f>+'6-3표준조사 1'!$K$117</f>
        <v>29</v>
      </c>
      <c r="I92" s="504">
        <f>+'6-3표준조사 1'!$L$117</f>
        <v>0</v>
      </c>
      <c r="J92" s="504">
        <f>+'6-3표준조사 1'!$M$117</f>
        <v>0</v>
      </c>
      <c r="K92" s="504"/>
    </row>
    <row r="93" spans="1:11" ht="18.75" hidden="1" customHeight="1">
      <c r="A93" s="657">
        <f t="shared" si="5"/>
        <v>0</v>
      </c>
      <c r="B93" s="505"/>
      <c r="C93" s="505"/>
      <c r="D93" s="505"/>
      <c r="E93" s="506"/>
      <c r="F93" s="504">
        <f t="shared" si="3"/>
        <v>0</v>
      </c>
      <c r="G93" s="504">
        <f t="shared" si="4"/>
        <v>0</v>
      </c>
      <c r="H93" s="504">
        <f>+'6-3표준조사 1'!$K$118</f>
        <v>30</v>
      </c>
      <c r="I93" s="504">
        <f>+'6-3표준조사 1'!$L$118</f>
        <v>0</v>
      </c>
      <c r="J93" s="504">
        <f>+'6-3표준조사 1'!$M$118</f>
        <v>0</v>
      </c>
      <c r="K93" s="504"/>
    </row>
    <row r="94" spans="1:11" ht="18.75" hidden="1" customHeight="1">
      <c r="A94" s="657">
        <f t="shared" si="5"/>
        <v>0</v>
      </c>
      <c r="B94" s="505"/>
      <c r="C94" s="505"/>
      <c r="D94" s="505"/>
      <c r="E94" s="506"/>
      <c r="F94" s="504">
        <f t="shared" si="3"/>
        <v>0</v>
      </c>
      <c r="G94" s="504">
        <f t="shared" si="4"/>
        <v>0</v>
      </c>
      <c r="H94" s="504">
        <f>+'6-3표준조사 1'!$K$119</f>
        <v>31</v>
      </c>
      <c r="I94" s="504">
        <f>+'6-3표준조사 1'!$L$119</f>
        <v>0</v>
      </c>
      <c r="J94" s="504">
        <f>+'6-3표준조사 1'!$M$119</f>
        <v>0</v>
      </c>
      <c r="K94" s="504"/>
    </row>
    <row r="95" spans="1:11" ht="18.75" hidden="1" customHeight="1">
      <c r="A95" s="657">
        <f t="shared" si="5"/>
        <v>0</v>
      </c>
      <c r="B95" s="505"/>
      <c r="C95" s="505"/>
      <c r="D95" s="505"/>
      <c r="E95" s="506"/>
      <c r="F95" s="504">
        <f t="shared" si="3"/>
        <v>0</v>
      </c>
      <c r="G95" s="504">
        <f t="shared" si="4"/>
        <v>0</v>
      </c>
      <c r="H95" s="504">
        <f>+'6-3표준조사 1'!$K$120</f>
        <v>32</v>
      </c>
      <c r="I95" s="504">
        <f>+'6-3표준조사 1'!$L$120</f>
        <v>0</v>
      </c>
      <c r="J95" s="504">
        <f>+'6-3표준조사 1'!$M$120</f>
        <v>0</v>
      </c>
      <c r="K95" s="504"/>
    </row>
    <row r="96" spans="1:11" ht="18.75" hidden="1" customHeight="1">
      <c r="A96" s="657">
        <f t="shared" si="5"/>
        <v>0</v>
      </c>
      <c r="B96" s="505"/>
      <c r="C96" s="505"/>
      <c r="D96" s="505"/>
      <c r="E96" s="506"/>
      <c r="F96" s="504">
        <f t="shared" si="3"/>
        <v>0</v>
      </c>
      <c r="G96" s="504">
        <f t="shared" si="4"/>
        <v>0</v>
      </c>
      <c r="H96" s="504">
        <f>+'6-3표준조사 1'!$K$121</f>
        <v>33</v>
      </c>
      <c r="I96" s="504">
        <f>+'6-3표준조사 1'!$L$121</f>
        <v>0</v>
      </c>
      <c r="J96" s="504">
        <f>+'6-3표준조사 1'!$M$121</f>
        <v>0</v>
      </c>
      <c r="K96" s="504"/>
    </row>
    <row r="97" spans="1:11" ht="18.75" hidden="1" customHeight="1">
      <c r="A97" s="657">
        <f t="shared" si="5"/>
        <v>0</v>
      </c>
      <c r="B97" s="505"/>
      <c r="C97" s="505"/>
      <c r="D97" s="505"/>
      <c r="E97" s="506"/>
      <c r="F97" s="504">
        <f t="shared" si="3"/>
        <v>0</v>
      </c>
      <c r="G97" s="504">
        <f t="shared" si="4"/>
        <v>0</v>
      </c>
      <c r="H97" s="504">
        <f>+'6-3표준조사 1'!$K$122</f>
        <v>34</v>
      </c>
      <c r="I97" s="504">
        <f>+'6-3표준조사 1'!$L$122</f>
        <v>0</v>
      </c>
      <c r="J97" s="504">
        <f>+'6-3표준조사 1'!$M$122</f>
        <v>0</v>
      </c>
      <c r="K97" s="504"/>
    </row>
    <row r="98" spans="1:11" ht="18.75" hidden="1" customHeight="1">
      <c r="A98" s="657">
        <f t="shared" si="5"/>
        <v>0</v>
      </c>
      <c r="B98" s="505"/>
      <c r="C98" s="505"/>
      <c r="D98" s="505"/>
      <c r="E98" s="506"/>
      <c r="F98" s="504">
        <f t="shared" si="3"/>
        <v>0</v>
      </c>
      <c r="G98" s="504">
        <f t="shared" si="4"/>
        <v>0</v>
      </c>
      <c r="H98" s="504">
        <f>+'6-3표준조사 1'!$K$123</f>
        <v>35</v>
      </c>
      <c r="I98" s="504">
        <f>+'6-3표준조사 1'!$L$123</f>
        <v>0</v>
      </c>
      <c r="J98" s="504">
        <f>+'6-3표준조사 1'!$M$123</f>
        <v>0</v>
      </c>
      <c r="K98" s="504"/>
    </row>
    <row r="99" spans="1:11" ht="18.75" hidden="1" customHeight="1">
      <c r="A99" s="657">
        <f t="shared" si="5"/>
        <v>0</v>
      </c>
      <c r="B99" s="505"/>
      <c r="C99" s="505"/>
      <c r="D99" s="505"/>
      <c r="E99" s="506"/>
      <c r="F99" s="504">
        <f t="shared" si="3"/>
        <v>0</v>
      </c>
      <c r="G99" s="504">
        <f t="shared" si="4"/>
        <v>0</v>
      </c>
      <c r="H99" s="504">
        <f>+'6-3표준조사 1'!$K$124</f>
        <v>36</v>
      </c>
      <c r="I99" s="504">
        <f>+'6-3표준조사 1'!$L$124</f>
        <v>0</v>
      </c>
      <c r="J99" s="504">
        <f>+'6-3표준조사 1'!$M$124</f>
        <v>0</v>
      </c>
      <c r="K99" s="504"/>
    </row>
    <row r="100" spans="1:11" ht="18.75" hidden="1" customHeight="1">
      <c r="A100" s="657">
        <f t="shared" si="5"/>
        <v>0</v>
      </c>
      <c r="B100" s="505"/>
      <c r="C100" s="505"/>
      <c r="D100" s="505"/>
      <c r="E100" s="506"/>
      <c r="F100" s="504">
        <f t="shared" si="3"/>
        <v>0</v>
      </c>
      <c r="G100" s="504">
        <f t="shared" si="4"/>
        <v>0</v>
      </c>
      <c r="H100" s="504">
        <f>+'6-3표준조사 1'!$K$125</f>
        <v>37</v>
      </c>
      <c r="I100" s="504">
        <f>+'6-3표준조사 1'!$L$125</f>
        <v>0</v>
      </c>
      <c r="J100" s="504">
        <f>+'6-3표준조사 1'!$M$125</f>
        <v>0</v>
      </c>
      <c r="K100" s="504"/>
    </row>
    <row r="101" spans="1:11" ht="18.75" hidden="1" customHeight="1">
      <c r="A101" s="657">
        <f t="shared" si="5"/>
        <v>0</v>
      </c>
      <c r="B101" s="505"/>
      <c r="C101" s="505"/>
      <c r="D101" s="505"/>
      <c r="E101" s="506"/>
      <c r="F101" s="504">
        <f t="shared" si="3"/>
        <v>0</v>
      </c>
      <c r="G101" s="504">
        <f t="shared" si="4"/>
        <v>0</v>
      </c>
      <c r="H101" s="504">
        <f>+'6-3표준조사 1'!$K$128</f>
        <v>38</v>
      </c>
      <c r="I101" s="504">
        <f>+'6-3표준조사 1'!$L$128</f>
        <v>0</v>
      </c>
      <c r="J101" s="504">
        <f>+'6-3표준조사 1'!$M$128</f>
        <v>0</v>
      </c>
      <c r="K101" s="504"/>
    </row>
    <row r="102" spans="1:11" ht="18.75" hidden="1" customHeight="1">
      <c r="A102" s="657">
        <f t="shared" si="5"/>
        <v>0</v>
      </c>
      <c r="B102" s="505"/>
      <c r="C102" s="505"/>
      <c r="D102" s="505"/>
      <c r="E102" s="506"/>
      <c r="F102" s="504">
        <f t="shared" si="3"/>
        <v>0</v>
      </c>
      <c r="G102" s="504">
        <f t="shared" si="4"/>
        <v>0</v>
      </c>
      <c r="H102" s="504">
        <f>+'6-3표준조사 1'!$K$129</f>
        <v>39</v>
      </c>
      <c r="I102" s="504">
        <f>+'6-3표준조사 1'!$L$129</f>
        <v>0</v>
      </c>
      <c r="J102" s="504">
        <f>+'6-3표준조사 1'!$M$129</f>
        <v>0</v>
      </c>
      <c r="K102" s="504"/>
    </row>
    <row r="103" spans="1:11" ht="18.75" hidden="1" customHeight="1">
      <c r="A103" s="657">
        <f t="shared" si="5"/>
        <v>0</v>
      </c>
      <c r="B103" s="505"/>
      <c r="C103" s="505"/>
      <c r="D103" s="505"/>
      <c r="E103" s="506"/>
      <c r="F103" s="504">
        <f t="shared" si="3"/>
        <v>0</v>
      </c>
      <c r="G103" s="504">
        <f t="shared" si="4"/>
        <v>0</v>
      </c>
      <c r="H103" s="504">
        <f>+'6-3표준조사 1'!$K$130</f>
        <v>40</v>
      </c>
      <c r="I103" s="504">
        <f>+'6-3표준조사 1'!$L$130</f>
        <v>0</v>
      </c>
      <c r="J103" s="504">
        <f>+'6-3표준조사 1'!$M$130</f>
        <v>0</v>
      </c>
      <c r="K103" s="504"/>
    </row>
    <row r="104" spans="1:11" ht="18.75" hidden="1" customHeight="1">
      <c r="A104" s="657">
        <f t="shared" si="5"/>
        <v>0</v>
      </c>
      <c r="B104" s="505"/>
      <c r="C104" s="505"/>
      <c r="D104" s="505"/>
      <c r="E104" s="506"/>
      <c r="F104" s="504">
        <f t="shared" si="3"/>
        <v>0</v>
      </c>
      <c r="G104" s="504">
        <f t="shared" si="4"/>
        <v>0</v>
      </c>
      <c r="H104" s="504">
        <f>+'6-3표준조사 1'!$K$131</f>
        <v>41</v>
      </c>
      <c r="I104" s="504">
        <f>+'6-3표준조사 1'!$L$131</f>
        <v>0</v>
      </c>
      <c r="J104" s="504">
        <f>+'6-3표준조사 1'!$M$131</f>
        <v>0</v>
      </c>
      <c r="K104" s="504"/>
    </row>
    <row r="105" spans="1:11" ht="18.75" hidden="1" customHeight="1">
      <c r="A105" s="657">
        <f t="shared" si="5"/>
        <v>0</v>
      </c>
      <c r="B105" s="505"/>
      <c r="C105" s="505"/>
      <c r="D105" s="505"/>
      <c r="E105" s="506"/>
      <c r="F105" s="504">
        <f t="shared" si="3"/>
        <v>0</v>
      </c>
      <c r="G105" s="504">
        <f t="shared" si="4"/>
        <v>0</v>
      </c>
      <c r="H105" s="504">
        <f>+'6-3표준조사 1'!$K$132</f>
        <v>42</v>
      </c>
      <c r="I105" s="504">
        <f>+'6-3표준조사 1'!$L$132</f>
        <v>0</v>
      </c>
      <c r="J105" s="504">
        <f>+'6-3표준조사 1'!$M$132</f>
        <v>0</v>
      </c>
      <c r="K105" s="504"/>
    </row>
    <row r="106" spans="1:11" ht="18.75" hidden="1" customHeight="1">
      <c r="A106" s="657">
        <f t="shared" si="5"/>
        <v>0</v>
      </c>
      <c r="B106" s="505"/>
      <c r="C106" s="505"/>
      <c r="D106" s="505"/>
      <c r="E106" s="506"/>
      <c r="F106" s="504">
        <f t="shared" si="3"/>
        <v>0</v>
      </c>
      <c r="G106" s="504">
        <f t="shared" si="4"/>
        <v>0</v>
      </c>
      <c r="H106" s="504">
        <f>+'6-3표준조사 1'!$K$133</f>
        <v>43</v>
      </c>
      <c r="I106" s="504">
        <f>+'6-3표준조사 1'!$L$133</f>
        <v>0</v>
      </c>
      <c r="J106" s="504">
        <f>+'6-3표준조사 1'!$M$133</f>
        <v>0</v>
      </c>
      <c r="K106" s="504"/>
    </row>
    <row r="107" spans="1:11" ht="18.75" hidden="1" customHeight="1">
      <c r="A107" s="657">
        <f t="shared" si="5"/>
        <v>0</v>
      </c>
      <c r="B107" s="505"/>
      <c r="C107" s="505"/>
      <c r="D107" s="505"/>
      <c r="E107" s="506"/>
      <c r="F107" s="504">
        <f t="shared" si="3"/>
        <v>0</v>
      </c>
      <c r="G107" s="504">
        <f t="shared" si="4"/>
        <v>0</v>
      </c>
      <c r="H107" s="504">
        <f>+'6-3표준조사 1'!$K$134</f>
        <v>44</v>
      </c>
      <c r="I107" s="504">
        <f>+'6-3표준조사 1'!$L$134</f>
        <v>0</v>
      </c>
      <c r="J107" s="504">
        <f>+'6-3표준조사 1'!$M$134</f>
        <v>0</v>
      </c>
      <c r="K107" s="504"/>
    </row>
    <row r="108" spans="1:11" ht="18.75" hidden="1" customHeight="1">
      <c r="A108" s="657">
        <f t="shared" si="5"/>
        <v>0</v>
      </c>
      <c r="B108" s="505"/>
      <c r="C108" s="505"/>
      <c r="D108" s="505"/>
      <c r="E108" s="506"/>
      <c r="F108" s="504">
        <f t="shared" si="3"/>
        <v>0</v>
      </c>
      <c r="G108" s="504">
        <f t="shared" si="4"/>
        <v>0</v>
      </c>
      <c r="H108" s="504">
        <f>+'6-3표준조사 1'!$K$135</f>
        <v>45</v>
      </c>
      <c r="I108" s="504">
        <f>+'6-3표준조사 1'!$L$135</f>
        <v>0</v>
      </c>
      <c r="J108" s="504">
        <f>+'6-3표준조사 1'!$M$135</f>
        <v>0</v>
      </c>
      <c r="K108" s="504"/>
    </row>
    <row r="109" spans="1:11" ht="18.75" hidden="1" customHeight="1">
      <c r="A109" s="657">
        <f t="shared" si="5"/>
        <v>0</v>
      </c>
      <c r="B109" s="505"/>
      <c r="C109" s="505"/>
      <c r="D109" s="505"/>
      <c r="E109" s="506"/>
      <c r="F109" s="504">
        <f t="shared" si="3"/>
        <v>0</v>
      </c>
      <c r="G109" s="504">
        <f t="shared" si="4"/>
        <v>0</v>
      </c>
      <c r="H109" s="504">
        <f>+'6-3표준조사 1'!$K$136</f>
        <v>46</v>
      </c>
      <c r="I109" s="504">
        <f>+'6-3표준조사 1'!$L$136</f>
        <v>0</v>
      </c>
      <c r="J109" s="504">
        <f>+'6-3표준조사 1'!$M$136</f>
        <v>0</v>
      </c>
      <c r="K109" s="504"/>
    </row>
    <row r="110" spans="1:11" ht="18.75" hidden="1" customHeight="1">
      <c r="A110" s="657">
        <f t="shared" si="5"/>
        <v>0</v>
      </c>
      <c r="B110" s="505"/>
      <c r="C110" s="505"/>
      <c r="D110" s="505"/>
      <c r="E110" s="506"/>
      <c r="F110" s="504">
        <f t="shared" si="3"/>
        <v>0</v>
      </c>
      <c r="G110" s="504">
        <f t="shared" si="4"/>
        <v>0</v>
      </c>
      <c r="H110" s="504">
        <f>+'6-3표준조사 1'!$K$137</f>
        <v>47</v>
      </c>
      <c r="I110" s="504">
        <f>+'6-3표준조사 1'!$L$137</f>
        <v>0</v>
      </c>
      <c r="J110" s="504">
        <f>+'6-3표준조사 1'!$M$137</f>
        <v>0</v>
      </c>
      <c r="K110" s="504"/>
    </row>
    <row r="111" spans="1:11" ht="18.75" hidden="1" customHeight="1">
      <c r="A111" s="657">
        <f t="shared" si="5"/>
        <v>0</v>
      </c>
      <c r="B111" s="505"/>
      <c r="C111" s="505"/>
      <c r="D111" s="505"/>
      <c r="E111" s="506"/>
      <c r="F111" s="504">
        <f t="shared" si="3"/>
        <v>0</v>
      </c>
      <c r="G111" s="504">
        <f t="shared" si="4"/>
        <v>0</v>
      </c>
      <c r="H111" s="504">
        <f>+'6-3표준조사 1'!$K$138</f>
        <v>48</v>
      </c>
      <c r="I111" s="504">
        <f>+'6-3표준조사 1'!$L$138</f>
        <v>0</v>
      </c>
      <c r="J111" s="504">
        <f>+'6-3표준조사 1'!$M$138</f>
        <v>0</v>
      </c>
      <c r="K111" s="504"/>
    </row>
    <row r="112" spans="1:11" ht="18.75" hidden="1" customHeight="1">
      <c r="A112" s="657">
        <f t="shared" si="5"/>
        <v>0</v>
      </c>
      <c r="B112" s="505"/>
      <c r="C112" s="505"/>
      <c r="D112" s="505"/>
      <c r="E112" s="506"/>
      <c r="F112" s="504">
        <f t="shared" si="3"/>
        <v>0</v>
      </c>
      <c r="G112" s="504">
        <f t="shared" si="4"/>
        <v>0</v>
      </c>
      <c r="H112" s="504">
        <f>+'6-3표준조사 1'!$K$139</f>
        <v>49</v>
      </c>
      <c r="I112" s="504">
        <f>+'6-3표준조사 1'!$L$139</f>
        <v>0</v>
      </c>
      <c r="J112" s="504">
        <f>+'6-3표준조사 1'!$M$139</f>
        <v>0</v>
      </c>
      <c r="K112" s="504"/>
    </row>
    <row r="113" spans="1:11" ht="18.75" hidden="1" customHeight="1">
      <c r="A113" s="657">
        <f t="shared" si="5"/>
        <v>0</v>
      </c>
      <c r="B113" s="505"/>
      <c r="C113" s="505"/>
      <c r="D113" s="505"/>
      <c r="E113" s="506"/>
      <c r="F113" s="504">
        <f t="shared" si="3"/>
        <v>0</v>
      </c>
      <c r="G113" s="504">
        <f t="shared" si="4"/>
        <v>0</v>
      </c>
      <c r="H113" s="504">
        <f>+'6-3표준조사 1'!$K$140</f>
        <v>50</v>
      </c>
      <c r="I113" s="504">
        <f>+'6-3표준조사 1'!$L$140</f>
        <v>0</v>
      </c>
      <c r="J113" s="504">
        <f>+'6-3표준조사 1'!$M$140</f>
        <v>0</v>
      </c>
      <c r="K113" s="504"/>
    </row>
    <row r="114" spans="1:11" ht="18.75" hidden="1" customHeight="1">
      <c r="A114" s="657">
        <f t="shared" si="5"/>
        <v>0</v>
      </c>
      <c r="B114" s="505"/>
      <c r="C114" s="505"/>
      <c r="D114" s="505"/>
      <c r="E114" s="506"/>
      <c r="F114" s="504">
        <f t="shared" si="3"/>
        <v>0</v>
      </c>
      <c r="G114" s="504">
        <f t="shared" si="4"/>
        <v>0</v>
      </c>
      <c r="H114" s="504">
        <f>+'6-3표준조사 1'!$K$141</f>
        <v>51</v>
      </c>
      <c r="I114" s="504">
        <f>+'6-3표준조사 1'!$L$141</f>
        <v>0</v>
      </c>
      <c r="J114" s="504">
        <f>+'6-3표준조사 1'!$M$141</f>
        <v>0</v>
      </c>
      <c r="K114" s="504"/>
    </row>
    <row r="115" spans="1:11" ht="18.75" hidden="1" customHeight="1">
      <c r="A115" s="657">
        <f t="shared" si="5"/>
        <v>0</v>
      </c>
      <c r="B115" s="505"/>
      <c r="C115" s="505"/>
      <c r="D115" s="505"/>
      <c r="E115" s="506"/>
      <c r="F115" s="504">
        <f t="shared" si="3"/>
        <v>0</v>
      </c>
      <c r="G115" s="504">
        <f t="shared" si="4"/>
        <v>0</v>
      </c>
      <c r="H115" s="504">
        <f>+'6-3표준조사 1'!$K$142</f>
        <v>52</v>
      </c>
      <c r="I115" s="504">
        <f>+'6-3표준조사 1'!$L$142</f>
        <v>0</v>
      </c>
      <c r="J115" s="504">
        <f>+'6-3표준조사 1'!$M$142</f>
        <v>0</v>
      </c>
      <c r="K115" s="504"/>
    </row>
    <row r="116" spans="1:11" ht="18.75" hidden="1" customHeight="1">
      <c r="A116" s="657">
        <f t="shared" si="5"/>
        <v>0</v>
      </c>
      <c r="B116" s="505"/>
      <c r="C116" s="505"/>
      <c r="D116" s="505"/>
      <c r="E116" s="506"/>
      <c r="F116" s="504">
        <f t="shared" si="3"/>
        <v>0</v>
      </c>
      <c r="G116" s="504">
        <f t="shared" si="4"/>
        <v>0</v>
      </c>
      <c r="H116" s="504">
        <f>+'6-3표준조사 1'!$K$143</f>
        <v>53</v>
      </c>
      <c r="I116" s="504">
        <f>+'6-3표준조사 1'!$L$143</f>
        <v>0</v>
      </c>
      <c r="J116" s="504">
        <f>+'6-3표준조사 1'!$M$143</f>
        <v>0</v>
      </c>
      <c r="K116" s="504"/>
    </row>
    <row r="117" spans="1:11" ht="18.75" hidden="1" customHeight="1">
      <c r="A117" s="657">
        <f t="shared" si="5"/>
        <v>0</v>
      </c>
      <c r="B117" s="505"/>
      <c r="C117" s="505"/>
      <c r="D117" s="505"/>
      <c r="E117" s="506"/>
      <c r="F117" s="504">
        <f t="shared" si="3"/>
        <v>0</v>
      </c>
      <c r="G117" s="504">
        <f t="shared" si="4"/>
        <v>0</v>
      </c>
      <c r="H117" s="504">
        <f>+'6-3표준조사 1'!$K$144</f>
        <v>54</v>
      </c>
      <c r="I117" s="504">
        <f>+'6-3표준조사 1'!$L$144</f>
        <v>0</v>
      </c>
      <c r="J117" s="504">
        <f>+'6-3표준조사 1'!$M$144</f>
        <v>0</v>
      </c>
      <c r="K117" s="504"/>
    </row>
    <row r="118" spans="1:11" ht="18.75" hidden="1" customHeight="1">
      <c r="A118" s="657">
        <f t="shared" si="5"/>
        <v>0</v>
      </c>
      <c r="B118" s="505"/>
      <c r="C118" s="505"/>
      <c r="D118" s="505"/>
      <c r="E118" s="506"/>
      <c r="F118" s="504">
        <f t="shared" si="3"/>
        <v>0</v>
      </c>
      <c r="G118" s="504">
        <f t="shared" si="4"/>
        <v>0</v>
      </c>
      <c r="H118" s="504">
        <f>+'6-3표준조사 1'!$K$145</f>
        <v>55</v>
      </c>
      <c r="I118" s="504">
        <f>+'6-3표준조사 1'!$L$145</f>
        <v>0</v>
      </c>
      <c r="J118" s="504">
        <f>+'6-3표준조사 1'!$M$145</f>
        <v>0</v>
      </c>
      <c r="K118" s="504"/>
    </row>
    <row r="119" spans="1:11" ht="18.75" hidden="1" customHeight="1">
      <c r="A119" s="657">
        <f t="shared" si="5"/>
        <v>0</v>
      </c>
      <c r="B119" s="505"/>
      <c r="C119" s="505"/>
      <c r="D119" s="505"/>
      <c r="E119" s="506"/>
      <c r="F119" s="504">
        <f t="shared" si="3"/>
        <v>0</v>
      </c>
      <c r="G119" s="504">
        <f t="shared" si="4"/>
        <v>0</v>
      </c>
      <c r="H119" s="504">
        <f>+'6-3표준조사 1'!$K$146</f>
        <v>56</v>
      </c>
      <c r="I119" s="504">
        <f>+'6-3표준조사 1'!$L$146</f>
        <v>0</v>
      </c>
      <c r="J119" s="504">
        <f>+'6-3표준조사 1'!$M$146</f>
        <v>0</v>
      </c>
      <c r="K119" s="504"/>
    </row>
    <row r="120" spans="1:11" ht="18.75" hidden="1" customHeight="1">
      <c r="A120" s="657">
        <f t="shared" si="5"/>
        <v>0</v>
      </c>
      <c r="B120" s="505"/>
      <c r="C120" s="505"/>
      <c r="D120" s="505"/>
      <c r="E120" s="506"/>
      <c r="F120" s="504">
        <f t="shared" si="3"/>
        <v>0</v>
      </c>
      <c r="G120" s="504">
        <f t="shared" si="4"/>
        <v>0</v>
      </c>
      <c r="H120" s="504">
        <f>+'6-3표준조사 1'!$K$147</f>
        <v>57</v>
      </c>
      <c r="I120" s="504">
        <f>+'6-3표준조사 1'!$L$147</f>
        <v>0</v>
      </c>
      <c r="J120" s="504">
        <f>+'6-3표준조사 1'!$M$147</f>
        <v>0</v>
      </c>
      <c r="K120" s="504"/>
    </row>
    <row r="121" spans="1:11" ht="18.75" hidden="1" customHeight="1">
      <c r="A121" s="657">
        <f t="shared" si="5"/>
        <v>0</v>
      </c>
      <c r="B121" s="505"/>
      <c r="C121" s="505"/>
      <c r="D121" s="505"/>
      <c r="E121" s="506"/>
      <c r="F121" s="504">
        <f t="shared" si="3"/>
        <v>0</v>
      </c>
      <c r="G121" s="504">
        <f t="shared" si="4"/>
        <v>0</v>
      </c>
      <c r="H121" s="504">
        <f>+'6-3표준조사 1'!$K$148</f>
        <v>58</v>
      </c>
      <c r="I121" s="504">
        <f>+'6-3표준조사 1'!$L$148</f>
        <v>0</v>
      </c>
      <c r="J121" s="504">
        <f>+'6-3표준조사 1'!$M$148</f>
        <v>0</v>
      </c>
      <c r="K121" s="504"/>
    </row>
    <row r="122" spans="1:11" ht="18.75" hidden="1" customHeight="1">
      <c r="A122" s="657">
        <f t="shared" si="5"/>
        <v>0</v>
      </c>
      <c r="B122" s="505"/>
      <c r="C122" s="505"/>
      <c r="D122" s="505"/>
      <c r="E122" s="506"/>
      <c r="F122" s="504">
        <f t="shared" si="3"/>
        <v>0</v>
      </c>
      <c r="G122" s="504">
        <f t="shared" si="4"/>
        <v>0</v>
      </c>
      <c r="H122" s="504">
        <f>+'6-3표준조사 1'!$K$149</f>
        <v>59</v>
      </c>
      <c r="I122" s="504">
        <f>+'6-3표준조사 1'!$L$149</f>
        <v>0</v>
      </c>
      <c r="J122" s="504">
        <f>+'6-3표준조사 1'!$M$149</f>
        <v>0</v>
      </c>
      <c r="K122" s="504"/>
    </row>
    <row r="123" spans="1:11" ht="18.75" hidden="1" customHeight="1">
      <c r="A123" s="657">
        <f t="shared" si="5"/>
        <v>0</v>
      </c>
      <c r="B123" s="505"/>
      <c r="C123" s="505"/>
      <c r="D123" s="505"/>
      <c r="E123" s="506"/>
      <c r="F123" s="504">
        <f t="shared" si="3"/>
        <v>0</v>
      </c>
      <c r="G123" s="504">
        <f t="shared" si="4"/>
        <v>0</v>
      </c>
      <c r="H123" s="503">
        <f>+'6-3표준조사 1'!$K$150</f>
        <v>60</v>
      </c>
      <c r="I123" s="503">
        <f>+'6-3표준조사 1'!$L$150</f>
        <v>0</v>
      </c>
      <c r="J123" s="503">
        <f>+'6-3표준조사 1'!$M$150</f>
        <v>0</v>
      </c>
      <c r="K123" s="503"/>
    </row>
    <row r="124" spans="1:11" ht="18.75" customHeight="1">
      <c r="A124" s="657">
        <f t="shared" si="5"/>
        <v>1</v>
      </c>
      <c r="B124" s="504" t="str">
        <f>+'6-3표준조사 1'!$M$154</f>
        <v>제천</v>
      </c>
      <c r="C124" s="504" t="str">
        <f>+'6-3표준조사 1'!$N$154</f>
        <v>백운</v>
      </c>
      <c r="D124" s="504" t="str">
        <f>+'6-3표준조사 1'!$O$154</f>
        <v>도곡</v>
      </c>
      <c r="E124" s="504" t="str">
        <f>+'6-3표준조사 1'!$P$154</f>
        <v>산36-5번지</v>
      </c>
      <c r="F124" s="504" t="str">
        <f>+'6-3표준조사 1'!$K$154</f>
        <v>7-0</v>
      </c>
      <c r="G124" s="504" t="str">
        <f>+'6-3표준조사 1'!$L$154</f>
        <v>6-2</v>
      </c>
      <c r="H124" s="504">
        <f>+'6-3표준조사 1'!$K$162</f>
        <v>1</v>
      </c>
      <c r="I124" s="504">
        <f>+'6-3표준조사 1'!$L$162</f>
        <v>288523</v>
      </c>
      <c r="J124" s="504">
        <f>+'6-3표준조사 1'!$M$162</f>
        <v>509208</v>
      </c>
      <c r="K124" s="504"/>
    </row>
    <row r="125" spans="1:11" ht="18.75" customHeight="1">
      <c r="A125" s="657">
        <f t="shared" si="5"/>
        <v>1</v>
      </c>
      <c r="B125" s="504"/>
      <c r="C125" s="504"/>
      <c r="D125" s="504"/>
      <c r="E125" s="997"/>
      <c r="F125" s="504" t="str">
        <f>IF(I125&gt;0,F124,)</f>
        <v>7-0</v>
      </c>
      <c r="G125" s="504" t="str">
        <f>IF(I125&gt;0,G124,)</f>
        <v>6-2</v>
      </c>
      <c r="H125" s="504">
        <f>+'6-3표준조사 1'!$K$163</f>
        <v>2</v>
      </c>
      <c r="I125" s="504">
        <f>+'6-3표준조사 1'!$L$163</f>
        <v>288328</v>
      </c>
      <c r="J125" s="504">
        <f>+'6-3표준조사 1'!$M$163</f>
        <v>509204</v>
      </c>
      <c r="K125" s="504"/>
    </row>
    <row r="126" spans="1:11" ht="18.75" hidden="1" customHeight="1">
      <c r="A126" s="657">
        <f t="shared" si="5"/>
        <v>0</v>
      </c>
      <c r="B126" s="504"/>
      <c r="C126" s="504"/>
      <c r="D126" s="504"/>
      <c r="E126" s="997"/>
      <c r="F126" s="504">
        <f t="shared" ref="F126:F183" si="6">IF(I126&gt;0,F125,)</f>
        <v>0</v>
      </c>
      <c r="G126" s="504">
        <f t="shared" ref="G126:G183" si="7">IF(I126&gt;0,G125,)</f>
        <v>0</v>
      </c>
      <c r="H126" s="504">
        <f>+'6-3표준조사 1'!$K$164</f>
        <v>3</v>
      </c>
      <c r="I126" s="504">
        <f>+'6-3표준조사 1'!$L$164</f>
        <v>0</v>
      </c>
      <c r="J126" s="504">
        <f>+'6-3표준조사 1'!$M$164</f>
        <v>0</v>
      </c>
      <c r="K126" s="504"/>
    </row>
    <row r="127" spans="1:11" ht="18.75" hidden="1" customHeight="1">
      <c r="A127" s="657">
        <f t="shared" si="5"/>
        <v>0</v>
      </c>
      <c r="B127" s="504"/>
      <c r="C127" s="504"/>
      <c r="D127" s="504"/>
      <c r="E127" s="997"/>
      <c r="F127" s="504">
        <f t="shared" si="6"/>
        <v>0</v>
      </c>
      <c r="G127" s="504">
        <f t="shared" si="7"/>
        <v>0</v>
      </c>
      <c r="H127" s="504">
        <f>+'6-3표준조사 1'!$K$165</f>
        <v>4</v>
      </c>
      <c r="I127" s="504">
        <f>+'6-3표준조사 1'!$L$165</f>
        <v>0</v>
      </c>
      <c r="J127" s="504">
        <f>+'6-3표준조사 1'!$M$165</f>
        <v>0</v>
      </c>
      <c r="K127" s="504"/>
    </row>
    <row r="128" spans="1:11" ht="18.75" hidden="1" customHeight="1">
      <c r="A128" s="657">
        <f t="shared" si="5"/>
        <v>0</v>
      </c>
      <c r="B128" s="505"/>
      <c r="C128" s="505"/>
      <c r="D128" s="505"/>
      <c r="E128" s="506"/>
      <c r="F128" s="504">
        <f t="shared" si="6"/>
        <v>0</v>
      </c>
      <c r="G128" s="504">
        <f t="shared" si="7"/>
        <v>0</v>
      </c>
      <c r="H128" s="507">
        <f>+'6-3표준조사 1'!$K$166</f>
        <v>5</v>
      </c>
      <c r="I128" s="507">
        <f>+'6-3표준조사 1'!$L$166</f>
        <v>0</v>
      </c>
      <c r="J128" s="507">
        <f>+'6-3표준조사 1'!$M$166</f>
        <v>0</v>
      </c>
      <c r="K128" s="507"/>
    </row>
    <row r="129" spans="1:11" ht="18.75" hidden="1" customHeight="1">
      <c r="A129" s="657">
        <f t="shared" si="5"/>
        <v>0</v>
      </c>
      <c r="B129" s="505"/>
      <c r="C129" s="505"/>
      <c r="D129" s="505"/>
      <c r="E129" s="506"/>
      <c r="F129" s="504">
        <f t="shared" si="6"/>
        <v>0</v>
      </c>
      <c r="G129" s="504">
        <f t="shared" si="7"/>
        <v>0</v>
      </c>
      <c r="H129" s="504">
        <f>+'6-3표준조사 1'!$K$167</f>
        <v>6</v>
      </c>
      <c r="I129" s="504">
        <f>+'6-3표준조사 1'!$L$167</f>
        <v>0</v>
      </c>
      <c r="J129" s="504">
        <f>+'6-3표준조사 1'!$M$167</f>
        <v>0</v>
      </c>
      <c r="K129" s="504"/>
    </row>
    <row r="130" spans="1:11" ht="18.75" hidden="1" customHeight="1">
      <c r="A130" s="657">
        <f t="shared" si="5"/>
        <v>0</v>
      </c>
      <c r="B130" s="505"/>
      <c r="C130" s="505"/>
      <c r="D130" s="505"/>
      <c r="E130" s="506"/>
      <c r="F130" s="504">
        <f t="shared" si="6"/>
        <v>0</v>
      </c>
      <c r="G130" s="504">
        <f t="shared" si="7"/>
        <v>0</v>
      </c>
      <c r="H130" s="504">
        <f>+'6-3표준조사 1'!$K$168</f>
        <v>7</v>
      </c>
      <c r="I130" s="504">
        <f>+'6-3표준조사 1'!$L$168</f>
        <v>0</v>
      </c>
      <c r="J130" s="504">
        <f>+'6-3표준조사 1'!$M$168</f>
        <v>0</v>
      </c>
      <c r="K130" s="504"/>
    </row>
    <row r="131" spans="1:11" ht="18.75" hidden="1" customHeight="1">
      <c r="A131" s="657">
        <f t="shared" si="5"/>
        <v>0</v>
      </c>
      <c r="B131" s="505"/>
      <c r="C131" s="505"/>
      <c r="D131" s="505"/>
      <c r="E131" s="506"/>
      <c r="F131" s="504">
        <f t="shared" si="6"/>
        <v>0</v>
      </c>
      <c r="G131" s="504">
        <f t="shared" si="7"/>
        <v>0</v>
      </c>
      <c r="H131" s="504">
        <f>+'6-3표준조사 1'!$K$169</f>
        <v>8</v>
      </c>
      <c r="I131" s="504">
        <f>+'6-3표준조사 1'!$L$169</f>
        <v>0</v>
      </c>
      <c r="J131" s="504">
        <f>+'6-3표준조사 1'!$M$169</f>
        <v>0</v>
      </c>
      <c r="K131" s="504"/>
    </row>
    <row r="132" spans="1:11" ht="18.75" hidden="1" customHeight="1">
      <c r="A132" s="657">
        <f t="shared" si="5"/>
        <v>0</v>
      </c>
      <c r="B132" s="505"/>
      <c r="C132" s="505"/>
      <c r="D132" s="505"/>
      <c r="E132" s="506"/>
      <c r="F132" s="504">
        <f t="shared" si="6"/>
        <v>0</v>
      </c>
      <c r="G132" s="504">
        <f t="shared" si="7"/>
        <v>0</v>
      </c>
      <c r="H132" s="504">
        <f>+'6-3표준조사 1'!$K$170</f>
        <v>9</v>
      </c>
      <c r="I132" s="504">
        <f>+'6-3표준조사 1'!$L$170</f>
        <v>0</v>
      </c>
      <c r="J132" s="504">
        <f>+'6-3표준조사 1'!$M$170</f>
        <v>0</v>
      </c>
      <c r="K132" s="504"/>
    </row>
    <row r="133" spans="1:11" ht="18.75" hidden="1" customHeight="1">
      <c r="A133" s="657">
        <f t="shared" ref="A133:A196" si="8">IF(I133&gt;0,1,)</f>
        <v>0</v>
      </c>
      <c r="B133" s="505"/>
      <c r="C133" s="505"/>
      <c r="D133" s="505"/>
      <c r="E133" s="506"/>
      <c r="F133" s="504">
        <f t="shared" si="6"/>
        <v>0</v>
      </c>
      <c r="G133" s="504">
        <f t="shared" si="7"/>
        <v>0</v>
      </c>
      <c r="H133" s="504">
        <f>+'6-3표준조사 1'!$K$171</f>
        <v>10</v>
      </c>
      <c r="I133" s="504">
        <f>+'6-3표준조사 1'!$L$171</f>
        <v>0</v>
      </c>
      <c r="J133" s="504">
        <f>+'6-3표준조사 1'!$M$171</f>
        <v>0</v>
      </c>
      <c r="K133" s="504"/>
    </row>
    <row r="134" spans="1:11" ht="18.75" hidden="1" customHeight="1">
      <c r="A134" s="657">
        <f t="shared" si="8"/>
        <v>0</v>
      </c>
      <c r="B134" s="505"/>
      <c r="C134" s="505"/>
      <c r="D134" s="505"/>
      <c r="E134" s="506"/>
      <c r="F134" s="504">
        <f t="shared" si="6"/>
        <v>0</v>
      </c>
      <c r="G134" s="504">
        <f t="shared" si="7"/>
        <v>0</v>
      </c>
      <c r="H134" s="504">
        <f>+'6-3표준조사 1'!$K$172</f>
        <v>11</v>
      </c>
      <c r="I134" s="504">
        <f>+'6-3표준조사 1'!$L$172</f>
        <v>0</v>
      </c>
      <c r="J134" s="504">
        <f>+'6-3표준조사 1'!$M$172</f>
        <v>0</v>
      </c>
      <c r="K134" s="504"/>
    </row>
    <row r="135" spans="1:11" ht="18.75" hidden="1" customHeight="1">
      <c r="A135" s="657">
        <f t="shared" si="8"/>
        <v>0</v>
      </c>
      <c r="B135" s="505"/>
      <c r="C135" s="505"/>
      <c r="D135" s="505"/>
      <c r="E135" s="506"/>
      <c r="F135" s="504">
        <f t="shared" si="6"/>
        <v>0</v>
      </c>
      <c r="G135" s="504">
        <f t="shared" si="7"/>
        <v>0</v>
      </c>
      <c r="H135" s="504">
        <f>+'6-3표준조사 1'!$K$173</f>
        <v>12</v>
      </c>
      <c r="I135" s="504">
        <f>+'6-3표준조사 1'!$L$173</f>
        <v>0</v>
      </c>
      <c r="J135" s="504">
        <f>+'6-3표준조사 1'!$M$173</f>
        <v>0</v>
      </c>
      <c r="K135" s="504"/>
    </row>
    <row r="136" spans="1:11" ht="18.75" hidden="1" customHeight="1">
      <c r="A136" s="657">
        <f t="shared" si="8"/>
        <v>0</v>
      </c>
      <c r="B136" s="505"/>
      <c r="C136" s="505"/>
      <c r="D136" s="505"/>
      <c r="E136" s="506"/>
      <c r="F136" s="504">
        <f t="shared" si="6"/>
        <v>0</v>
      </c>
      <c r="G136" s="504">
        <f t="shared" si="7"/>
        <v>0</v>
      </c>
      <c r="H136" s="504">
        <f>+'6-3표준조사 1'!$K$174</f>
        <v>13</v>
      </c>
      <c r="I136" s="504">
        <f>+'6-3표준조사 1'!$L$174</f>
        <v>0</v>
      </c>
      <c r="J136" s="504">
        <f>+'6-3표준조사 1'!$M$174</f>
        <v>0</v>
      </c>
      <c r="K136" s="504"/>
    </row>
    <row r="137" spans="1:11" ht="18.75" hidden="1" customHeight="1">
      <c r="A137" s="657">
        <f t="shared" si="8"/>
        <v>0</v>
      </c>
      <c r="B137" s="505"/>
      <c r="C137" s="505"/>
      <c r="D137" s="505"/>
      <c r="E137" s="506"/>
      <c r="F137" s="504">
        <f t="shared" si="6"/>
        <v>0</v>
      </c>
      <c r="G137" s="504">
        <f t="shared" si="7"/>
        <v>0</v>
      </c>
      <c r="H137" s="504">
        <f>+'6-3표준조사 1'!$K$175</f>
        <v>14</v>
      </c>
      <c r="I137" s="504">
        <f>+'6-3표준조사 1'!$L$175</f>
        <v>0</v>
      </c>
      <c r="J137" s="504">
        <f>+'6-3표준조사 1'!$M$175</f>
        <v>0</v>
      </c>
      <c r="K137" s="504"/>
    </row>
    <row r="138" spans="1:11" ht="18.75" hidden="1" customHeight="1">
      <c r="A138" s="657">
        <f t="shared" si="8"/>
        <v>0</v>
      </c>
      <c r="B138" s="505"/>
      <c r="C138" s="505"/>
      <c r="D138" s="505"/>
      <c r="E138" s="506"/>
      <c r="F138" s="504">
        <f t="shared" si="6"/>
        <v>0</v>
      </c>
      <c r="G138" s="504">
        <f t="shared" si="7"/>
        <v>0</v>
      </c>
      <c r="H138" s="504">
        <f>+'6-3표준조사 1'!$K$178</f>
        <v>15</v>
      </c>
      <c r="I138" s="504">
        <f>+'6-3표준조사 1'!$L$178</f>
        <v>0</v>
      </c>
      <c r="J138" s="504">
        <f>+'6-3표준조사 1'!$M$178</f>
        <v>0</v>
      </c>
      <c r="K138" s="504"/>
    </row>
    <row r="139" spans="1:11" ht="18.75" hidden="1" customHeight="1">
      <c r="A139" s="657">
        <f t="shared" si="8"/>
        <v>0</v>
      </c>
      <c r="B139" s="505"/>
      <c r="C139" s="505"/>
      <c r="D139" s="505"/>
      <c r="E139" s="506"/>
      <c r="F139" s="504">
        <f t="shared" si="6"/>
        <v>0</v>
      </c>
      <c r="G139" s="504">
        <f t="shared" si="7"/>
        <v>0</v>
      </c>
      <c r="H139" s="504">
        <f>+'6-3표준조사 1'!$K$179</f>
        <v>16</v>
      </c>
      <c r="I139" s="504">
        <f>+'6-3표준조사 1'!$L$179</f>
        <v>0</v>
      </c>
      <c r="J139" s="504">
        <f>+'6-3표준조사 1'!$M$179</f>
        <v>0</v>
      </c>
      <c r="K139" s="504"/>
    </row>
    <row r="140" spans="1:11" ht="18.75" hidden="1" customHeight="1">
      <c r="A140" s="657">
        <f t="shared" si="8"/>
        <v>0</v>
      </c>
      <c r="B140" s="505"/>
      <c r="C140" s="505"/>
      <c r="D140" s="505"/>
      <c r="E140" s="506"/>
      <c r="F140" s="504">
        <f t="shared" si="6"/>
        <v>0</v>
      </c>
      <c r="G140" s="504">
        <f t="shared" si="7"/>
        <v>0</v>
      </c>
      <c r="H140" s="504">
        <f>+'6-3표준조사 1'!$K$180</f>
        <v>17</v>
      </c>
      <c r="I140" s="504">
        <f>+'6-3표준조사 1'!$L$180</f>
        <v>0</v>
      </c>
      <c r="J140" s="504">
        <f>+'6-3표준조사 1'!$M$180</f>
        <v>0</v>
      </c>
      <c r="K140" s="504"/>
    </row>
    <row r="141" spans="1:11" ht="18.75" hidden="1" customHeight="1">
      <c r="A141" s="657">
        <f t="shared" si="8"/>
        <v>0</v>
      </c>
      <c r="B141" s="505"/>
      <c r="C141" s="505"/>
      <c r="D141" s="505"/>
      <c r="E141" s="506"/>
      <c r="F141" s="504">
        <f t="shared" si="6"/>
        <v>0</v>
      </c>
      <c r="G141" s="504">
        <f t="shared" si="7"/>
        <v>0</v>
      </c>
      <c r="H141" s="504">
        <f>+'6-3표준조사 1'!$K$181</f>
        <v>18</v>
      </c>
      <c r="I141" s="504">
        <f>+'6-3표준조사 1'!$L$181</f>
        <v>0</v>
      </c>
      <c r="J141" s="504">
        <f>+'6-3표준조사 1'!$M$181</f>
        <v>0</v>
      </c>
      <c r="K141" s="504"/>
    </row>
    <row r="142" spans="1:11" ht="18.75" hidden="1" customHeight="1">
      <c r="A142" s="657">
        <f t="shared" si="8"/>
        <v>0</v>
      </c>
      <c r="B142" s="505"/>
      <c r="C142" s="505"/>
      <c r="D142" s="505"/>
      <c r="E142" s="506"/>
      <c r="F142" s="504">
        <f t="shared" si="6"/>
        <v>0</v>
      </c>
      <c r="G142" s="504">
        <f t="shared" si="7"/>
        <v>0</v>
      </c>
      <c r="H142" s="504">
        <f>+'6-3표준조사 1'!$K$182</f>
        <v>19</v>
      </c>
      <c r="I142" s="504">
        <f>+'6-3표준조사 1'!$L$182</f>
        <v>0</v>
      </c>
      <c r="J142" s="504">
        <f>+'6-3표준조사 1'!$M$182</f>
        <v>0</v>
      </c>
      <c r="K142" s="504"/>
    </row>
    <row r="143" spans="1:11" ht="18.75" hidden="1" customHeight="1">
      <c r="A143" s="657">
        <f t="shared" si="8"/>
        <v>0</v>
      </c>
      <c r="B143" s="505"/>
      <c r="C143" s="505"/>
      <c r="D143" s="505"/>
      <c r="E143" s="506"/>
      <c r="F143" s="504">
        <f t="shared" si="6"/>
        <v>0</v>
      </c>
      <c r="G143" s="504">
        <f t="shared" si="7"/>
        <v>0</v>
      </c>
      <c r="H143" s="504">
        <f>+'6-3표준조사 1'!$K$183</f>
        <v>20</v>
      </c>
      <c r="I143" s="504">
        <f>+'6-3표준조사 1'!$L$183</f>
        <v>0</v>
      </c>
      <c r="J143" s="504">
        <f>+'6-3표준조사 1'!$M$183</f>
        <v>0</v>
      </c>
      <c r="K143" s="504"/>
    </row>
    <row r="144" spans="1:11" ht="18.75" hidden="1" customHeight="1">
      <c r="A144" s="657">
        <f t="shared" si="8"/>
        <v>0</v>
      </c>
      <c r="B144" s="505"/>
      <c r="C144" s="505"/>
      <c r="D144" s="505"/>
      <c r="E144" s="506"/>
      <c r="F144" s="504">
        <f t="shared" si="6"/>
        <v>0</v>
      </c>
      <c r="G144" s="504">
        <f t="shared" si="7"/>
        <v>0</v>
      </c>
      <c r="H144" s="504">
        <f>+'6-3표준조사 1'!$K$184</f>
        <v>21</v>
      </c>
      <c r="I144" s="504">
        <f>+'6-3표준조사 1'!$L$184</f>
        <v>0</v>
      </c>
      <c r="J144" s="504">
        <f>+'6-3표준조사 1'!$M$184</f>
        <v>0</v>
      </c>
      <c r="K144" s="504"/>
    </row>
    <row r="145" spans="1:11" ht="18.75" hidden="1" customHeight="1">
      <c r="A145" s="657">
        <f t="shared" si="8"/>
        <v>0</v>
      </c>
      <c r="B145" s="505"/>
      <c r="C145" s="505"/>
      <c r="D145" s="505"/>
      <c r="E145" s="506"/>
      <c r="F145" s="504">
        <f t="shared" si="6"/>
        <v>0</v>
      </c>
      <c r="G145" s="504">
        <f t="shared" si="7"/>
        <v>0</v>
      </c>
      <c r="H145" s="504">
        <f>+'6-3표준조사 1'!$K$185</f>
        <v>22</v>
      </c>
      <c r="I145" s="504">
        <f>+'6-3표준조사 1'!$L$185</f>
        <v>0</v>
      </c>
      <c r="J145" s="504">
        <f>+'6-3표준조사 1'!$M$185</f>
        <v>0</v>
      </c>
      <c r="K145" s="504"/>
    </row>
    <row r="146" spans="1:11" ht="18.75" hidden="1" customHeight="1">
      <c r="A146" s="657">
        <f t="shared" si="8"/>
        <v>0</v>
      </c>
      <c r="B146" s="505"/>
      <c r="C146" s="505"/>
      <c r="D146" s="505"/>
      <c r="E146" s="506"/>
      <c r="F146" s="504">
        <f t="shared" si="6"/>
        <v>0</v>
      </c>
      <c r="G146" s="504">
        <f t="shared" si="7"/>
        <v>0</v>
      </c>
      <c r="H146" s="504">
        <f>+'6-3표준조사 1'!$K$186</f>
        <v>23</v>
      </c>
      <c r="I146" s="504">
        <f>+'6-3표준조사 1'!$L$186</f>
        <v>0</v>
      </c>
      <c r="J146" s="504">
        <f>+'6-3표준조사 1'!$M$186</f>
        <v>0</v>
      </c>
      <c r="K146" s="504"/>
    </row>
    <row r="147" spans="1:11" ht="18.75" hidden="1" customHeight="1">
      <c r="A147" s="657">
        <f t="shared" si="8"/>
        <v>0</v>
      </c>
      <c r="B147" s="505"/>
      <c r="C147" s="505"/>
      <c r="D147" s="505"/>
      <c r="E147" s="506"/>
      <c r="F147" s="504">
        <f t="shared" si="6"/>
        <v>0</v>
      </c>
      <c r="G147" s="504">
        <f t="shared" si="7"/>
        <v>0</v>
      </c>
      <c r="H147" s="504">
        <f>+'6-3표준조사 1'!$K$187</f>
        <v>24</v>
      </c>
      <c r="I147" s="504">
        <f>+'6-3표준조사 1'!$L$187</f>
        <v>0</v>
      </c>
      <c r="J147" s="504">
        <f>+'6-3표준조사 1'!$M$187</f>
        <v>0</v>
      </c>
      <c r="K147" s="504"/>
    </row>
    <row r="148" spans="1:11" ht="18.75" hidden="1" customHeight="1">
      <c r="A148" s="657">
        <f t="shared" si="8"/>
        <v>0</v>
      </c>
      <c r="B148" s="505"/>
      <c r="C148" s="505"/>
      <c r="D148" s="505"/>
      <c r="E148" s="506"/>
      <c r="F148" s="504">
        <f t="shared" si="6"/>
        <v>0</v>
      </c>
      <c r="G148" s="504">
        <f t="shared" si="7"/>
        <v>0</v>
      </c>
      <c r="H148" s="504">
        <f>+'6-3표준조사 1'!$K$188</f>
        <v>25</v>
      </c>
      <c r="I148" s="504">
        <f>+'6-3표준조사 1'!$L$188</f>
        <v>0</v>
      </c>
      <c r="J148" s="504">
        <f>+'6-3표준조사 1'!$M$188</f>
        <v>0</v>
      </c>
      <c r="K148" s="504"/>
    </row>
    <row r="149" spans="1:11" ht="18.75" hidden="1" customHeight="1">
      <c r="A149" s="657">
        <f t="shared" si="8"/>
        <v>0</v>
      </c>
      <c r="B149" s="505"/>
      <c r="C149" s="505"/>
      <c r="D149" s="505"/>
      <c r="E149" s="506"/>
      <c r="F149" s="504">
        <f t="shared" si="6"/>
        <v>0</v>
      </c>
      <c r="G149" s="504">
        <f t="shared" si="7"/>
        <v>0</v>
      </c>
      <c r="H149" s="504">
        <f>+'6-3표준조사 1'!$K$189</f>
        <v>26</v>
      </c>
      <c r="I149" s="504">
        <f>+'6-3표준조사 1'!$L$189</f>
        <v>0</v>
      </c>
      <c r="J149" s="504">
        <f>+'6-3표준조사 1'!$M$189</f>
        <v>0</v>
      </c>
      <c r="K149" s="504"/>
    </row>
    <row r="150" spans="1:11" ht="18.75" hidden="1" customHeight="1">
      <c r="A150" s="657">
        <f t="shared" si="8"/>
        <v>0</v>
      </c>
      <c r="B150" s="505"/>
      <c r="C150" s="505"/>
      <c r="D150" s="505"/>
      <c r="E150" s="506"/>
      <c r="F150" s="504">
        <f t="shared" si="6"/>
        <v>0</v>
      </c>
      <c r="G150" s="504">
        <f t="shared" si="7"/>
        <v>0</v>
      </c>
      <c r="H150" s="504">
        <f>+'6-3표준조사 1'!$K$190</f>
        <v>27</v>
      </c>
      <c r="I150" s="504">
        <f>+'6-3표준조사 1'!$L$190</f>
        <v>0</v>
      </c>
      <c r="J150" s="504">
        <f>+'6-3표준조사 1'!$M$190</f>
        <v>0</v>
      </c>
      <c r="K150" s="504"/>
    </row>
    <row r="151" spans="1:11" ht="18.75" hidden="1" customHeight="1">
      <c r="A151" s="657">
        <f t="shared" si="8"/>
        <v>0</v>
      </c>
      <c r="B151" s="505"/>
      <c r="C151" s="505"/>
      <c r="D151" s="505"/>
      <c r="E151" s="506"/>
      <c r="F151" s="504">
        <f t="shared" si="6"/>
        <v>0</v>
      </c>
      <c r="G151" s="504">
        <f t="shared" si="7"/>
        <v>0</v>
      </c>
      <c r="H151" s="504">
        <f>+'6-3표준조사 1'!$K$191</f>
        <v>28</v>
      </c>
      <c r="I151" s="504">
        <f>+'6-3표준조사 1'!$L$191</f>
        <v>0</v>
      </c>
      <c r="J151" s="504">
        <f>+'6-3표준조사 1'!$M$191</f>
        <v>0</v>
      </c>
      <c r="K151" s="504"/>
    </row>
    <row r="152" spans="1:11" ht="18.75" hidden="1" customHeight="1">
      <c r="A152" s="657">
        <f t="shared" si="8"/>
        <v>0</v>
      </c>
      <c r="B152" s="505"/>
      <c r="C152" s="505"/>
      <c r="D152" s="505"/>
      <c r="E152" s="506"/>
      <c r="F152" s="504">
        <f t="shared" si="6"/>
        <v>0</v>
      </c>
      <c r="G152" s="504">
        <f t="shared" si="7"/>
        <v>0</v>
      </c>
      <c r="H152" s="504">
        <f>+'6-3표준조사 1'!$K$192</f>
        <v>29</v>
      </c>
      <c r="I152" s="504">
        <f>+'6-3표준조사 1'!$L$192</f>
        <v>0</v>
      </c>
      <c r="J152" s="504">
        <f>+'6-3표준조사 1'!$M$192</f>
        <v>0</v>
      </c>
      <c r="K152" s="504"/>
    </row>
    <row r="153" spans="1:11" ht="18.75" hidden="1" customHeight="1">
      <c r="A153" s="657">
        <f t="shared" si="8"/>
        <v>0</v>
      </c>
      <c r="B153" s="505"/>
      <c r="C153" s="505"/>
      <c r="D153" s="505"/>
      <c r="E153" s="506"/>
      <c r="F153" s="504">
        <f t="shared" si="6"/>
        <v>0</v>
      </c>
      <c r="G153" s="504">
        <f t="shared" si="7"/>
        <v>0</v>
      </c>
      <c r="H153" s="504">
        <f>+'6-3표준조사 1'!$K$193</f>
        <v>30</v>
      </c>
      <c r="I153" s="504">
        <f>+'6-3표준조사 1'!$L$193</f>
        <v>0</v>
      </c>
      <c r="J153" s="504">
        <f>+'6-3표준조사 1'!$M$193</f>
        <v>0</v>
      </c>
      <c r="K153" s="504"/>
    </row>
    <row r="154" spans="1:11" ht="18.75" hidden="1" customHeight="1">
      <c r="A154" s="657">
        <f t="shared" si="8"/>
        <v>0</v>
      </c>
      <c r="B154" s="505"/>
      <c r="C154" s="505"/>
      <c r="D154" s="505"/>
      <c r="E154" s="506"/>
      <c r="F154" s="504">
        <f t="shared" si="6"/>
        <v>0</v>
      </c>
      <c r="G154" s="504">
        <f t="shared" si="7"/>
        <v>0</v>
      </c>
      <c r="H154" s="504">
        <f>+'6-3표준조사 1'!$K$194</f>
        <v>31</v>
      </c>
      <c r="I154" s="504">
        <f>+'6-3표준조사 1'!$L$194</f>
        <v>0</v>
      </c>
      <c r="J154" s="504">
        <f>+'6-3표준조사 1'!$M$194</f>
        <v>0</v>
      </c>
      <c r="K154" s="504"/>
    </row>
    <row r="155" spans="1:11" ht="18.75" hidden="1" customHeight="1">
      <c r="A155" s="657">
        <f t="shared" si="8"/>
        <v>0</v>
      </c>
      <c r="B155" s="505"/>
      <c r="C155" s="505"/>
      <c r="D155" s="505"/>
      <c r="E155" s="506"/>
      <c r="F155" s="504">
        <f t="shared" si="6"/>
        <v>0</v>
      </c>
      <c r="G155" s="504">
        <f t="shared" si="7"/>
        <v>0</v>
      </c>
      <c r="H155" s="504">
        <f>+'6-3표준조사 1'!$K$195</f>
        <v>32</v>
      </c>
      <c r="I155" s="504">
        <f>+'6-3표준조사 1'!$L$195</f>
        <v>0</v>
      </c>
      <c r="J155" s="504">
        <f>+'6-3표준조사 1'!$M$195</f>
        <v>0</v>
      </c>
      <c r="K155" s="504"/>
    </row>
    <row r="156" spans="1:11" ht="18.75" hidden="1" customHeight="1">
      <c r="A156" s="657">
        <f t="shared" si="8"/>
        <v>0</v>
      </c>
      <c r="B156" s="505"/>
      <c r="C156" s="505"/>
      <c r="D156" s="505"/>
      <c r="E156" s="506"/>
      <c r="F156" s="504">
        <f t="shared" si="6"/>
        <v>0</v>
      </c>
      <c r="G156" s="504">
        <f t="shared" si="7"/>
        <v>0</v>
      </c>
      <c r="H156" s="504">
        <f>+'6-3표준조사 1'!$K$196</f>
        <v>33</v>
      </c>
      <c r="I156" s="504">
        <f>+'6-3표준조사 1'!$L$196</f>
        <v>0</v>
      </c>
      <c r="J156" s="504">
        <f>+'6-3표준조사 1'!$M$196</f>
        <v>0</v>
      </c>
      <c r="K156" s="504"/>
    </row>
    <row r="157" spans="1:11" ht="18.75" hidden="1" customHeight="1">
      <c r="A157" s="657">
        <f t="shared" si="8"/>
        <v>0</v>
      </c>
      <c r="B157" s="505"/>
      <c r="C157" s="505"/>
      <c r="D157" s="505"/>
      <c r="E157" s="506"/>
      <c r="F157" s="504">
        <f t="shared" si="6"/>
        <v>0</v>
      </c>
      <c r="G157" s="504">
        <f t="shared" si="7"/>
        <v>0</v>
      </c>
      <c r="H157" s="504">
        <f>+'6-3표준조사 1'!$K$197</f>
        <v>34</v>
      </c>
      <c r="I157" s="504">
        <f>+'6-3표준조사 1'!$L$197</f>
        <v>0</v>
      </c>
      <c r="J157" s="504">
        <f>+'6-3표준조사 1'!$M$197</f>
        <v>0</v>
      </c>
      <c r="K157" s="504"/>
    </row>
    <row r="158" spans="1:11" ht="18.75" hidden="1" customHeight="1">
      <c r="A158" s="657">
        <f t="shared" si="8"/>
        <v>0</v>
      </c>
      <c r="B158" s="505"/>
      <c r="C158" s="505"/>
      <c r="D158" s="505"/>
      <c r="E158" s="506"/>
      <c r="F158" s="504">
        <f t="shared" si="6"/>
        <v>0</v>
      </c>
      <c r="G158" s="504">
        <f t="shared" si="7"/>
        <v>0</v>
      </c>
      <c r="H158" s="504">
        <f>+'6-3표준조사 1'!$K$198</f>
        <v>35</v>
      </c>
      <c r="I158" s="504">
        <f>+'6-3표준조사 1'!$L$198</f>
        <v>0</v>
      </c>
      <c r="J158" s="504">
        <f>+'6-3표준조사 1'!$M$198</f>
        <v>0</v>
      </c>
      <c r="K158" s="504"/>
    </row>
    <row r="159" spans="1:11" ht="18.75" hidden="1" customHeight="1">
      <c r="A159" s="657">
        <f t="shared" si="8"/>
        <v>0</v>
      </c>
      <c r="B159" s="505"/>
      <c r="C159" s="505"/>
      <c r="D159" s="505"/>
      <c r="E159" s="506"/>
      <c r="F159" s="504">
        <f t="shared" si="6"/>
        <v>0</v>
      </c>
      <c r="G159" s="504">
        <f t="shared" si="7"/>
        <v>0</v>
      </c>
      <c r="H159" s="504">
        <f>+'6-3표준조사 1'!$K$199</f>
        <v>36</v>
      </c>
      <c r="I159" s="504">
        <f>+'6-3표준조사 1'!$L$199</f>
        <v>0</v>
      </c>
      <c r="J159" s="504">
        <f>+'6-3표준조사 1'!$M$199</f>
        <v>0</v>
      </c>
      <c r="K159" s="504"/>
    </row>
    <row r="160" spans="1:11" ht="18.75" hidden="1" customHeight="1">
      <c r="A160" s="657">
        <f t="shared" si="8"/>
        <v>0</v>
      </c>
      <c r="B160" s="505"/>
      <c r="C160" s="505"/>
      <c r="D160" s="505"/>
      <c r="E160" s="506"/>
      <c r="F160" s="504">
        <f t="shared" si="6"/>
        <v>0</v>
      </c>
      <c r="G160" s="504">
        <f t="shared" si="7"/>
        <v>0</v>
      </c>
      <c r="H160" s="504">
        <f>+'6-3표준조사 1'!$K$200</f>
        <v>37</v>
      </c>
      <c r="I160" s="504">
        <f>+'6-3표준조사 1'!$L$200</f>
        <v>0</v>
      </c>
      <c r="J160" s="504">
        <f>+'6-3표준조사 1'!$M$200</f>
        <v>0</v>
      </c>
      <c r="K160" s="504"/>
    </row>
    <row r="161" spans="1:11" ht="18.75" hidden="1" customHeight="1">
      <c r="A161" s="657">
        <f t="shared" si="8"/>
        <v>0</v>
      </c>
      <c r="B161" s="505"/>
      <c r="C161" s="505"/>
      <c r="D161" s="505"/>
      <c r="E161" s="506"/>
      <c r="F161" s="504">
        <f t="shared" si="6"/>
        <v>0</v>
      </c>
      <c r="G161" s="504">
        <f t="shared" si="7"/>
        <v>0</v>
      </c>
      <c r="H161" s="504">
        <f>+'6-3표준조사 1'!$K$203</f>
        <v>38</v>
      </c>
      <c r="I161" s="504">
        <f>+'6-3표준조사 1'!$L$203</f>
        <v>0</v>
      </c>
      <c r="J161" s="504">
        <f>+'6-3표준조사 1'!$M$203</f>
        <v>0</v>
      </c>
      <c r="K161" s="504"/>
    </row>
    <row r="162" spans="1:11" ht="18.75" hidden="1" customHeight="1">
      <c r="A162" s="657">
        <f t="shared" si="8"/>
        <v>0</v>
      </c>
      <c r="B162" s="505"/>
      <c r="C162" s="505"/>
      <c r="D162" s="505"/>
      <c r="E162" s="506"/>
      <c r="F162" s="504">
        <f t="shared" si="6"/>
        <v>0</v>
      </c>
      <c r="G162" s="504">
        <f t="shared" si="7"/>
        <v>0</v>
      </c>
      <c r="H162" s="504">
        <f>+'6-3표준조사 1'!$K$204</f>
        <v>39</v>
      </c>
      <c r="I162" s="504">
        <f>+'6-3표준조사 1'!$L$204</f>
        <v>0</v>
      </c>
      <c r="J162" s="504">
        <f>+'6-3표준조사 1'!$M$204</f>
        <v>0</v>
      </c>
      <c r="K162" s="504"/>
    </row>
    <row r="163" spans="1:11" ht="18.75" hidden="1" customHeight="1">
      <c r="A163" s="657">
        <f t="shared" si="8"/>
        <v>0</v>
      </c>
      <c r="B163" s="505"/>
      <c r="C163" s="505"/>
      <c r="D163" s="505"/>
      <c r="E163" s="506"/>
      <c r="F163" s="504">
        <f t="shared" si="6"/>
        <v>0</v>
      </c>
      <c r="G163" s="504">
        <f t="shared" si="7"/>
        <v>0</v>
      </c>
      <c r="H163" s="504">
        <f>+'6-3표준조사 1'!$K$205</f>
        <v>40</v>
      </c>
      <c r="I163" s="504">
        <f>+'6-3표준조사 1'!$L$205</f>
        <v>0</v>
      </c>
      <c r="J163" s="504">
        <f>+'6-3표준조사 1'!$M$205</f>
        <v>0</v>
      </c>
      <c r="K163" s="504"/>
    </row>
    <row r="164" spans="1:11" ht="18.75" hidden="1" customHeight="1">
      <c r="A164" s="657">
        <f t="shared" si="8"/>
        <v>0</v>
      </c>
      <c r="B164" s="505"/>
      <c r="C164" s="505"/>
      <c r="D164" s="505"/>
      <c r="E164" s="506"/>
      <c r="F164" s="504">
        <f t="shared" si="6"/>
        <v>0</v>
      </c>
      <c r="G164" s="504">
        <f t="shared" si="7"/>
        <v>0</v>
      </c>
      <c r="H164" s="504">
        <f>+'6-3표준조사 1'!$K$206</f>
        <v>41</v>
      </c>
      <c r="I164" s="504">
        <f>+'6-3표준조사 1'!$L$206</f>
        <v>0</v>
      </c>
      <c r="J164" s="504">
        <f>+'6-3표준조사 1'!$M$206</f>
        <v>0</v>
      </c>
      <c r="K164" s="504"/>
    </row>
    <row r="165" spans="1:11" ht="18.75" hidden="1" customHeight="1">
      <c r="A165" s="657">
        <f t="shared" si="8"/>
        <v>0</v>
      </c>
      <c r="B165" s="505"/>
      <c r="C165" s="505"/>
      <c r="D165" s="505"/>
      <c r="E165" s="506"/>
      <c r="F165" s="504">
        <f t="shared" si="6"/>
        <v>0</v>
      </c>
      <c r="G165" s="504">
        <f t="shared" si="7"/>
        <v>0</v>
      </c>
      <c r="H165" s="504">
        <f>+'6-3표준조사 1'!$K$207</f>
        <v>42</v>
      </c>
      <c r="I165" s="504">
        <f>+'6-3표준조사 1'!$L$207</f>
        <v>0</v>
      </c>
      <c r="J165" s="504">
        <f>+'6-3표준조사 1'!$M$207</f>
        <v>0</v>
      </c>
      <c r="K165" s="504"/>
    </row>
    <row r="166" spans="1:11" ht="18.75" hidden="1" customHeight="1">
      <c r="A166" s="657">
        <f t="shared" si="8"/>
        <v>0</v>
      </c>
      <c r="B166" s="505"/>
      <c r="C166" s="505"/>
      <c r="D166" s="505"/>
      <c r="E166" s="506"/>
      <c r="F166" s="504">
        <f t="shared" si="6"/>
        <v>0</v>
      </c>
      <c r="G166" s="504">
        <f t="shared" si="7"/>
        <v>0</v>
      </c>
      <c r="H166" s="504">
        <f>+'6-3표준조사 1'!$K$208</f>
        <v>43</v>
      </c>
      <c r="I166" s="504">
        <f>+'6-3표준조사 1'!$L$208</f>
        <v>0</v>
      </c>
      <c r="J166" s="504">
        <f>+'6-3표준조사 1'!$M$208</f>
        <v>0</v>
      </c>
      <c r="K166" s="504"/>
    </row>
    <row r="167" spans="1:11" ht="18.75" hidden="1" customHeight="1">
      <c r="A167" s="657">
        <f t="shared" si="8"/>
        <v>0</v>
      </c>
      <c r="B167" s="505"/>
      <c r="C167" s="505"/>
      <c r="D167" s="505"/>
      <c r="E167" s="506"/>
      <c r="F167" s="504">
        <f t="shared" si="6"/>
        <v>0</v>
      </c>
      <c r="G167" s="504">
        <f t="shared" si="7"/>
        <v>0</v>
      </c>
      <c r="H167" s="504">
        <f>+'6-3표준조사 1'!$K$209</f>
        <v>44</v>
      </c>
      <c r="I167" s="504">
        <f>+'6-3표준조사 1'!$L$209</f>
        <v>0</v>
      </c>
      <c r="J167" s="504">
        <f>+'6-3표준조사 1'!$M$209</f>
        <v>0</v>
      </c>
      <c r="K167" s="504"/>
    </row>
    <row r="168" spans="1:11" ht="18.75" hidden="1" customHeight="1">
      <c r="A168" s="657">
        <f t="shared" si="8"/>
        <v>0</v>
      </c>
      <c r="B168" s="505"/>
      <c r="C168" s="505"/>
      <c r="D168" s="505"/>
      <c r="E168" s="506"/>
      <c r="F168" s="504">
        <f t="shared" si="6"/>
        <v>0</v>
      </c>
      <c r="G168" s="504">
        <f t="shared" si="7"/>
        <v>0</v>
      </c>
      <c r="H168" s="504">
        <f>+'6-3표준조사 1'!$K$210</f>
        <v>45</v>
      </c>
      <c r="I168" s="504">
        <f>+'6-3표준조사 1'!$L$210</f>
        <v>0</v>
      </c>
      <c r="J168" s="504">
        <f>+'6-3표준조사 1'!$M$210</f>
        <v>0</v>
      </c>
      <c r="K168" s="504"/>
    </row>
    <row r="169" spans="1:11" ht="18.75" hidden="1" customHeight="1">
      <c r="A169" s="657">
        <f t="shared" si="8"/>
        <v>0</v>
      </c>
      <c r="B169" s="505"/>
      <c r="C169" s="505"/>
      <c r="D169" s="505"/>
      <c r="E169" s="506"/>
      <c r="F169" s="504">
        <f t="shared" si="6"/>
        <v>0</v>
      </c>
      <c r="G169" s="504">
        <f t="shared" si="7"/>
        <v>0</v>
      </c>
      <c r="H169" s="504">
        <f>+'6-3표준조사 1'!$K$211</f>
        <v>46</v>
      </c>
      <c r="I169" s="504">
        <f>+'6-3표준조사 1'!$L$211</f>
        <v>0</v>
      </c>
      <c r="J169" s="504">
        <f>+'6-3표준조사 1'!$M$211</f>
        <v>0</v>
      </c>
      <c r="K169" s="504"/>
    </row>
    <row r="170" spans="1:11" ht="18.75" hidden="1" customHeight="1">
      <c r="A170" s="657">
        <f t="shared" si="8"/>
        <v>0</v>
      </c>
      <c r="B170" s="505"/>
      <c r="C170" s="505"/>
      <c r="D170" s="505"/>
      <c r="E170" s="506"/>
      <c r="F170" s="504">
        <f t="shared" si="6"/>
        <v>0</v>
      </c>
      <c r="G170" s="504">
        <f t="shared" si="7"/>
        <v>0</v>
      </c>
      <c r="H170" s="504">
        <f>+'6-3표준조사 1'!$K$212</f>
        <v>47</v>
      </c>
      <c r="I170" s="504">
        <f>+'6-3표준조사 1'!$L$212</f>
        <v>0</v>
      </c>
      <c r="J170" s="504">
        <f>+'6-3표준조사 1'!$M$212</f>
        <v>0</v>
      </c>
      <c r="K170" s="504"/>
    </row>
    <row r="171" spans="1:11" ht="18.75" hidden="1" customHeight="1">
      <c r="A171" s="657">
        <f t="shared" si="8"/>
        <v>0</v>
      </c>
      <c r="B171" s="505"/>
      <c r="C171" s="505"/>
      <c r="D171" s="505"/>
      <c r="E171" s="506"/>
      <c r="F171" s="504">
        <f t="shared" si="6"/>
        <v>0</v>
      </c>
      <c r="G171" s="504">
        <f t="shared" si="7"/>
        <v>0</v>
      </c>
      <c r="H171" s="504">
        <f>+'6-3표준조사 1'!$K$213</f>
        <v>48</v>
      </c>
      <c r="I171" s="504">
        <f>+'6-3표준조사 1'!$L$213</f>
        <v>0</v>
      </c>
      <c r="J171" s="504">
        <f>+'6-3표준조사 1'!$M$213</f>
        <v>0</v>
      </c>
      <c r="K171" s="504"/>
    </row>
    <row r="172" spans="1:11" ht="18.75" hidden="1" customHeight="1">
      <c r="A172" s="657">
        <f t="shared" si="8"/>
        <v>0</v>
      </c>
      <c r="B172" s="505"/>
      <c r="C172" s="505"/>
      <c r="D172" s="505"/>
      <c r="E172" s="506"/>
      <c r="F172" s="504">
        <f t="shared" si="6"/>
        <v>0</v>
      </c>
      <c r="G172" s="504">
        <f t="shared" si="7"/>
        <v>0</v>
      </c>
      <c r="H172" s="504">
        <f>+'6-3표준조사 1'!$K$214</f>
        <v>49</v>
      </c>
      <c r="I172" s="504">
        <f>+'6-3표준조사 1'!$L$214</f>
        <v>0</v>
      </c>
      <c r="J172" s="504">
        <f>+'6-3표준조사 1'!$M$214</f>
        <v>0</v>
      </c>
      <c r="K172" s="504"/>
    </row>
    <row r="173" spans="1:11" ht="18.75" hidden="1" customHeight="1">
      <c r="A173" s="657">
        <f t="shared" si="8"/>
        <v>0</v>
      </c>
      <c r="B173" s="505"/>
      <c r="C173" s="505"/>
      <c r="D173" s="505"/>
      <c r="E173" s="506"/>
      <c r="F173" s="504">
        <f t="shared" si="6"/>
        <v>0</v>
      </c>
      <c r="G173" s="504">
        <f t="shared" si="7"/>
        <v>0</v>
      </c>
      <c r="H173" s="504">
        <f>+'6-3표준조사 1'!$K$215</f>
        <v>50</v>
      </c>
      <c r="I173" s="504">
        <f>+'6-3표준조사 1'!$L$215</f>
        <v>0</v>
      </c>
      <c r="J173" s="504">
        <f>+'6-3표준조사 1'!$M$215</f>
        <v>0</v>
      </c>
      <c r="K173" s="504"/>
    </row>
    <row r="174" spans="1:11" ht="18.75" hidden="1" customHeight="1">
      <c r="A174" s="657">
        <f t="shared" si="8"/>
        <v>0</v>
      </c>
      <c r="B174" s="505"/>
      <c r="C174" s="505"/>
      <c r="D174" s="505"/>
      <c r="E174" s="506"/>
      <c r="F174" s="504">
        <f t="shared" si="6"/>
        <v>0</v>
      </c>
      <c r="G174" s="504">
        <f t="shared" si="7"/>
        <v>0</v>
      </c>
      <c r="H174" s="504">
        <f>+'6-3표준조사 1'!$K$216</f>
        <v>51</v>
      </c>
      <c r="I174" s="504">
        <f>+'6-3표준조사 1'!$L$216</f>
        <v>0</v>
      </c>
      <c r="J174" s="504">
        <f>+'6-3표준조사 1'!$M$216</f>
        <v>0</v>
      </c>
      <c r="K174" s="504"/>
    </row>
    <row r="175" spans="1:11" ht="18.75" hidden="1" customHeight="1">
      <c r="A175" s="657">
        <f t="shared" si="8"/>
        <v>0</v>
      </c>
      <c r="B175" s="505"/>
      <c r="C175" s="505"/>
      <c r="D175" s="505"/>
      <c r="E175" s="506"/>
      <c r="F175" s="504">
        <f t="shared" si="6"/>
        <v>0</v>
      </c>
      <c r="G175" s="504">
        <f t="shared" si="7"/>
        <v>0</v>
      </c>
      <c r="H175" s="504">
        <f>+'6-3표준조사 1'!$K$217</f>
        <v>52</v>
      </c>
      <c r="I175" s="504">
        <f>+'6-3표준조사 1'!$L$217</f>
        <v>0</v>
      </c>
      <c r="J175" s="504">
        <f>+'6-3표준조사 1'!$M$217</f>
        <v>0</v>
      </c>
      <c r="K175" s="504"/>
    </row>
    <row r="176" spans="1:11" ht="18.75" hidden="1" customHeight="1">
      <c r="A176" s="657">
        <f t="shared" si="8"/>
        <v>0</v>
      </c>
      <c r="B176" s="505"/>
      <c r="C176" s="505"/>
      <c r="D176" s="505"/>
      <c r="E176" s="506"/>
      <c r="F176" s="504">
        <f t="shared" si="6"/>
        <v>0</v>
      </c>
      <c r="G176" s="504">
        <f t="shared" si="7"/>
        <v>0</v>
      </c>
      <c r="H176" s="504">
        <f>+'6-3표준조사 1'!$K$218</f>
        <v>53</v>
      </c>
      <c r="I176" s="504">
        <f>+'6-3표준조사 1'!$L$218</f>
        <v>0</v>
      </c>
      <c r="J176" s="504">
        <f>+'6-3표준조사 1'!$M$218</f>
        <v>0</v>
      </c>
      <c r="K176" s="504"/>
    </row>
    <row r="177" spans="1:11" ht="18.75" hidden="1" customHeight="1">
      <c r="A177" s="657">
        <f t="shared" si="8"/>
        <v>0</v>
      </c>
      <c r="B177" s="505"/>
      <c r="C177" s="505"/>
      <c r="D177" s="505"/>
      <c r="E177" s="506"/>
      <c r="F177" s="504">
        <f t="shared" si="6"/>
        <v>0</v>
      </c>
      <c r="G177" s="504">
        <f t="shared" si="7"/>
        <v>0</v>
      </c>
      <c r="H177" s="504">
        <f>+'6-3표준조사 1'!$K$219</f>
        <v>54</v>
      </c>
      <c r="I177" s="504">
        <f>+'6-3표준조사 1'!$L$219</f>
        <v>0</v>
      </c>
      <c r="J177" s="504">
        <f>+'6-3표준조사 1'!$M$219</f>
        <v>0</v>
      </c>
      <c r="K177" s="504"/>
    </row>
    <row r="178" spans="1:11" ht="18.75" hidden="1" customHeight="1">
      <c r="A178" s="657">
        <f t="shared" si="8"/>
        <v>0</v>
      </c>
      <c r="B178" s="505"/>
      <c r="C178" s="505"/>
      <c r="D178" s="505"/>
      <c r="E178" s="506"/>
      <c r="F178" s="504">
        <f t="shared" si="6"/>
        <v>0</v>
      </c>
      <c r="G178" s="504">
        <f t="shared" si="7"/>
        <v>0</v>
      </c>
      <c r="H178" s="504">
        <f>+'6-3표준조사 1'!$K$220</f>
        <v>55</v>
      </c>
      <c r="I178" s="504">
        <f>+'6-3표준조사 1'!$L$220</f>
        <v>0</v>
      </c>
      <c r="J178" s="504">
        <f>+'6-3표준조사 1'!$M$220</f>
        <v>0</v>
      </c>
      <c r="K178" s="504"/>
    </row>
    <row r="179" spans="1:11" ht="18.75" hidden="1" customHeight="1">
      <c r="A179" s="657">
        <f t="shared" si="8"/>
        <v>0</v>
      </c>
      <c r="B179" s="505"/>
      <c r="C179" s="505"/>
      <c r="D179" s="505"/>
      <c r="E179" s="506"/>
      <c r="F179" s="504">
        <f t="shared" si="6"/>
        <v>0</v>
      </c>
      <c r="G179" s="504">
        <f t="shared" si="7"/>
        <v>0</v>
      </c>
      <c r="H179" s="504">
        <f>+'6-3표준조사 1'!$K$221</f>
        <v>56</v>
      </c>
      <c r="I179" s="504">
        <f>+'6-3표준조사 1'!$L$221</f>
        <v>0</v>
      </c>
      <c r="J179" s="504">
        <f>+'6-3표준조사 1'!$M$221</f>
        <v>0</v>
      </c>
      <c r="K179" s="504"/>
    </row>
    <row r="180" spans="1:11" ht="18.75" hidden="1" customHeight="1">
      <c r="A180" s="657">
        <f t="shared" si="8"/>
        <v>0</v>
      </c>
      <c r="B180" s="505"/>
      <c r="C180" s="505"/>
      <c r="D180" s="505"/>
      <c r="E180" s="506"/>
      <c r="F180" s="504">
        <f t="shared" si="6"/>
        <v>0</v>
      </c>
      <c r="G180" s="504">
        <f t="shared" si="7"/>
        <v>0</v>
      </c>
      <c r="H180" s="504">
        <f>+'6-3표준조사 1'!$K$222</f>
        <v>57</v>
      </c>
      <c r="I180" s="504">
        <f>+'6-3표준조사 1'!$L$222</f>
        <v>0</v>
      </c>
      <c r="J180" s="504">
        <f>+'6-3표준조사 1'!$M$222</f>
        <v>0</v>
      </c>
      <c r="K180" s="504"/>
    </row>
    <row r="181" spans="1:11" ht="18.75" hidden="1" customHeight="1">
      <c r="A181" s="657">
        <f t="shared" si="8"/>
        <v>0</v>
      </c>
      <c r="B181" s="505"/>
      <c r="C181" s="505"/>
      <c r="D181" s="505"/>
      <c r="E181" s="506"/>
      <c r="F181" s="504">
        <f t="shared" si="6"/>
        <v>0</v>
      </c>
      <c r="G181" s="504">
        <f t="shared" si="7"/>
        <v>0</v>
      </c>
      <c r="H181" s="504">
        <f>+'6-3표준조사 1'!$K$223</f>
        <v>58</v>
      </c>
      <c r="I181" s="504">
        <f>+'6-3표준조사 1'!$L$223</f>
        <v>0</v>
      </c>
      <c r="J181" s="504">
        <f>+'6-3표준조사 1'!$M$223</f>
        <v>0</v>
      </c>
      <c r="K181" s="504"/>
    </row>
    <row r="182" spans="1:11" ht="18.75" hidden="1" customHeight="1">
      <c r="A182" s="657">
        <f t="shared" si="8"/>
        <v>0</v>
      </c>
      <c r="B182" s="505"/>
      <c r="C182" s="505"/>
      <c r="D182" s="505"/>
      <c r="E182" s="506"/>
      <c r="F182" s="504">
        <f t="shared" si="6"/>
        <v>0</v>
      </c>
      <c r="G182" s="504">
        <f t="shared" si="7"/>
        <v>0</v>
      </c>
      <c r="H182" s="504">
        <f>+'6-3표준조사 1'!$K$224</f>
        <v>59</v>
      </c>
      <c r="I182" s="504">
        <f>+'6-3표준조사 1'!$L$224</f>
        <v>0</v>
      </c>
      <c r="J182" s="504">
        <f>+'6-3표준조사 1'!$M$224</f>
        <v>0</v>
      </c>
      <c r="K182" s="504"/>
    </row>
    <row r="183" spans="1:11" ht="18.75" hidden="1" customHeight="1">
      <c r="A183" s="657">
        <f t="shared" si="8"/>
        <v>0</v>
      </c>
      <c r="B183" s="505"/>
      <c r="C183" s="505"/>
      <c r="D183" s="505"/>
      <c r="E183" s="506"/>
      <c r="F183" s="504">
        <f t="shared" si="6"/>
        <v>0</v>
      </c>
      <c r="G183" s="504">
        <f t="shared" si="7"/>
        <v>0</v>
      </c>
      <c r="H183" s="503">
        <f>+'6-3표준조사 1'!$K$225</f>
        <v>60</v>
      </c>
      <c r="I183" s="503">
        <f>+'6-3표준조사 1'!$L$225</f>
        <v>0</v>
      </c>
      <c r="J183" s="503">
        <f>+'6-3표준조사 1'!$M$225</f>
        <v>0</v>
      </c>
      <c r="K183" s="503"/>
    </row>
    <row r="184" spans="1:11" ht="18.75" customHeight="1">
      <c r="A184" s="657">
        <f t="shared" si="8"/>
        <v>1</v>
      </c>
      <c r="B184" s="504" t="str">
        <f>+'6-3표준조사 1'!$M$229</f>
        <v>단양</v>
      </c>
      <c r="C184" s="504" t="str">
        <f>+'6-3표준조사 1'!$N$229</f>
        <v>대강</v>
      </c>
      <c r="D184" s="504" t="str">
        <f>+'6-3표준조사 1'!$O$229</f>
        <v>미노</v>
      </c>
      <c r="E184" s="504" t="str">
        <f>+'6-3표준조사 1'!$P$229</f>
        <v>산10-1번지</v>
      </c>
      <c r="F184" s="504" t="str">
        <f>+'6-3표준조사 1'!$K$229</f>
        <v>54-0</v>
      </c>
      <c r="G184" s="504" t="str">
        <f>+'6-3표준조사 1'!$L$229</f>
        <v>10-0</v>
      </c>
      <c r="H184" s="504">
        <f>+'6-3표준조사 1'!$K$237</f>
        <v>1</v>
      </c>
      <c r="I184" s="504">
        <f>+'6-3표준조사 1'!$L$237</f>
        <v>322946</v>
      </c>
      <c r="J184" s="504">
        <f>+'6-3표준조사 1'!$M$237</f>
        <v>474672</v>
      </c>
      <c r="K184" s="504"/>
    </row>
    <row r="185" spans="1:11" ht="18.75" hidden="1" customHeight="1">
      <c r="A185" s="657">
        <f t="shared" si="8"/>
        <v>0</v>
      </c>
      <c r="B185" s="504"/>
      <c r="C185" s="504"/>
      <c r="D185" s="504"/>
      <c r="E185" s="997"/>
      <c r="F185" s="504">
        <f>IF(I185&gt;0,F184,)</f>
        <v>0</v>
      </c>
      <c r="G185" s="504">
        <f>IF(I185&gt;0,G184,)</f>
        <v>0</v>
      </c>
      <c r="H185" s="504">
        <f>+'6-3표준조사 1'!$K$238</f>
        <v>2</v>
      </c>
      <c r="I185" s="504">
        <f>+'6-3표준조사 1'!$L$238</f>
        <v>0</v>
      </c>
      <c r="J185" s="504">
        <f>+'6-3표준조사 1'!$M$238</f>
        <v>0</v>
      </c>
      <c r="K185" s="504"/>
    </row>
    <row r="186" spans="1:11" ht="18.75" hidden="1" customHeight="1">
      <c r="A186" s="657">
        <f t="shared" si="8"/>
        <v>0</v>
      </c>
      <c r="B186" s="504"/>
      <c r="C186" s="504"/>
      <c r="D186" s="504"/>
      <c r="E186" s="997"/>
      <c r="F186" s="504">
        <f t="shared" ref="F186:F243" si="9">IF(I186&gt;0,F185,)</f>
        <v>0</v>
      </c>
      <c r="G186" s="504">
        <f t="shared" ref="G186:G243" si="10">IF(I186&gt;0,G185,)</f>
        <v>0</v>
      </c>
      <c r="H186" s="504">
        <f>+'6-3표준조사 1'!$K$239</f>
        <v>3</v>
      </c>
      <c r="I186" s="504">
        <f>+'6-3표준조사 1'!$L$239</f>
        <v>0</v>
      </c>
      <c r="J186" s="504">
        <f>+'6-3표준조사 1'!$M$239</f>
        <v>0</v>
      </c>
      <c r="K186" s="504"/>
    </row>
    <row r="187" spans="1:11" ht="18.75" hidden="1" customHeight="1">
      <c r="A187" s="657">
        <f t="shared" si="8"/>
        <v>0</v>
      </c>
      <c r="B187" s="504"/>
      <c r="C187" s="504"/>
      <c r="D187" s="504"/>
      <c r="E187" s="997"/>
      <c r="F187" s="504">
        <f t="shared" si="9"/>
        <v>0</v>
      </c>
      <c r="G187" s="504">
        <f t="shared" si="10"/>
        <v>0</v>
      </c>
      <c r="H187" s="504">
        <f>+'6-3표준조사 1'!$K$240</f>
        <v>4</v>
      </c>
      <c r="I187" s="504">
        <f>+'6-3표준조사 1'!$L$240</f>
        <v>0</v>
      </c>
      <c r="J187" s="504">
        <f>+'6-3표준조사 1'!$M$240</f>
        <v>0</v>
      </c>
      <c r="K187" s="504"/>
    </row>
    <row r="188" spans="1:11" ht="18.75" hidden="1" customHeight="1">
      <c r="A188" s="657">
        <f t="shared" si="8"/>
        <v>0</v>
      </c>
      <c r="B188" s="504"/>
      <c r="C188" s="504"/>
      <c r="D188" s="504"/>
      <c r="E188" s="997"/>
      <c r="F188" s="504">
        <f t="shared" si="9"/>
        <v>0</v>
      </c>
      <c r="G188" s="504">
        <f t="shared" si="10"/>
        <v>0</v>
      </c>
      <c r="H188" s="504">
        <f>+'6-3표준조사 1'!$K$241</f>
        <v>5</v>
      </c>
      <c r="I188" s="504">
        <f>+'6-3표준조사 1'!$L$241</f>
        <v>0</v>
      </c>
      <c r="J188" s="504">
        <f>+'6-3표준조사 1'!$M$241</f>
        <v>0</v>
      </c>
      <c r="K188" s="504"/>
    </row>
    <row r="189" spans="1:11" ht="18.75" hidden="1" customHeight="1">
      <c r="A189" s="657">
        <f t="shared" si="8"/>
        <v>0</v>
      </c>
      <c r="B189" s="505"/>
      <c r="C189" s="505"/>
      <c r="D189" s="505"/>
      <c r="E189" s="506"/>
      <c r="F189" s="504">
        <f t="shared" si="9"/>
        <v>0</v>
      </c>
      <c r="G189" s="504">
        <f t="shared" si="10"/>
        <v>0</v>
      </c>
      <c r="H189" s="507">
        <f>+'6-3표준조사 1'!$K$242</f>
        <v>6</v>
      </c>
      <c r="I189" s="507">
        <f>+'6-3표준조사 1'!$L$242</f>
        <v>0</v>
      </c>
      <c r="J189" s="507">
        <f>+'6-3표준조사 1'!$M$242</f>
        <v>0</v>
      </c>
      <c r="K189" s="507"/>
    </row>
    <row r="190" spans="1:11" ht="18.75" hidden="1" customHeight="1">
      <c r="A190" s="657">
        <f t="shared" si="8"/>
        <v>0</v>
      </c>
      <c r="B190" s="505"/>
      <c r="C190" s="505"/>
      <c r="D190" s="505"/>
      <c r="E190" s="506"/>
      <c r="F190" s="504">
        <f t="shared" si="9"/>
        <v>0</v>
      </c>
      <c r="G190" s="504">
        <f t="shared" si="10"/>
        <v>0</v>
      </c>
      <c r="H190" s="504">
        <f>+'6-3표준조사 1'!$K$243</f>
        <v>7</v>
      </c>
      <c r="I190" s="504">
        <f>+'6-3표준조사 1'!$L$243</f>
        <v>0</v>
      </c>
      <c r="J190" s="504">
        <f>+'6-3표준조사 1'!$M$243</f>
        <v>0</v>
      </c>
      <c r="K190" s="504"/>
    </row>
    <row r="191" spans="1:11" ht="18.75" hidden="1" customHeight="1">
      <c r="A191" s="657">
        <f t="shared" si="8"/>
        <v>0</v>
      </c>
      <c r="B191" s="505"/>
      <c r="C191" s="505"/>
      <c r="D191" s="505"/>
      <c r="E191" s="506"/>
      <c r="F191" s="504">
        <f t="shared" si="9"/>
        <v>0</v>
      </c>
      <c r="G191" s="504">
        <f t="shared" si="10"/>
        <v>0</v>
      </c>
      <c r="H191" s="504">
        <f>+'6-3표준조사 1'!$K$244</f>
        <v>8</v>
      </c>
      <c r="I191" s="504">
        <f>+'6-3표준조사 1'!$L$244</f>
        <v>0</v>
      </c>
      <c r="J191" s="504">
        <f>+'6-3표준조사 1'!$M$244</f>
        <v>0</v>
      </c>
      <c r="K191" s="504"/>
    </row>
    <row r="192" spans="1:11" ht="18.75" hidden="1" customHeight="1">
      <c r="A192" s="657">
        <f t="shared" si="8"/>
        <v>0</v>
      </c>
      <c r="B192" s="505"/>
      <c r="C192" s="505"/>
      <c r="D192" s="505"/>
      <c r="E192" s="506"/>
      <c r="F192" s="504">
        <f t="shared" si="9"/>
        <v>0</v>
      </c>
      <c r="G192" s="504">
        <f t="shared" si="10"/>
        <v>0</v>
      </c>
      <c r="H192" s="504">
        <f>+'6-3표준조사 1'!$K$245</f>
        <v>9</v>
      </c>
      <c r="I192" s="504">
        <f>+'6-3표준조사 1'!$L$245</f>
        <v>0</v>
      </c>
      <c r="J192" s="504">
        <f>+'6-3표준조사 1'!$M$245</f>
        <v>0</v>
      </c>
      <c r="K192" s="504"/>
    </row>
    <row r="193" spans="1:11" ht="18.75" hidden="1" customHeight="1">
      <c r="A193" s="657">
        <f t="shared" si="8"/>
        <v>0</v>
      </c>
      <c r="B193" s="505"/>
      <c r="C193" s="505"/>
      <c r="D193" s="505"/>
      <c r="E193" s="506"/>
      <c r="F193" s="504">
        <f t="shared" si="9"/>
        <v>0</v>
      </c>
      <c r="G193" s="504">
        <f t="shared" si="10"/>
        <v>0</v>
      </c>
      <c r="H193" s="504">
        <f>+'6-3표준조사 1'!$K$246</f>
        <v>10</v>
      </c>
      <c r="I193" s="504">
        <f>+'6-3표준조사 1'!$L$246</f>
        <v>0</v>
      </c>
      <c r="J193" s="504">
        <f>+'6-3표준조사 1'!$M$246</f>
        <v>0</v>
      </c>
      <c r="K193" s="504"/>
    </row>
    <row r="194" spans="1:11" ht="18.75" hidden="1" customHeight="1">
      <c r="A194" s="657">
        <f t="shared" si="8"/>
        <v>0</v>
      </c>
      <c r="B194" s="505"/>
      <c r="C194" s="505"/>
      <c r="D194" s="505"/>
      <c r="E194" s="506"/>
      <c r="F194" s="504">
        <f t="shared" si="9"/>
        <v>0</v>
      </c>
      <c r="G194" s="504">
        <f t="shared" si="10"/>
        <v>0</v>
      </c>
      <c r="H194" s="504">
        <f>+'6-3표준조사 1'!$K$247</f>
        <v>11</v>
      </c>
      <c r="I194" s="504">
        <f>+'6-3표준조사 1'!$L$247</f>
        <v>0</v>
      </c>
      <c r="J194" s="504">
        <f>+'6-3표준조사 1'!$M$247</f>
        <v>0</v>
      </c>
      <c r="K194" s="504"/>
    </row>
    <row r="195" spans="1:11" ht="18.75" hidden="1" customHeight="1">
      <c r="A195" s="657">
        <f t="shared" si="8"/>
        <v>0</v>
      </c>
      <c r="B195" s="505"/>
      <c r="C195" s="505"/>
      <c r="D195" s="505"/>
      <c r="E195" s="506"/>
      <c r="F195" s="504">
        <f t="shared" si="9"/>
        <v>0</v>
      </c>
      <c r="G195" s="504">
        <f t="shared" si="10"/>
        <v>0</v>
      </c>
      <c r="H195" s="504">
        <f>+'6-3표준조사 1'!$K$248</f>
        <v>12</v>
      </c>
      <c r="I195" s="504">
        <f>+'6-3표준조사 1'!$L$248</f>
        <v>0</v>
      </c>
      <c r="J195" s="504">
        <f>+'6-3표준조사 1'!$M$248</f>
        <v>0</v>
      </c>
      <c r="K195" s="504"/>
    </row>
    <row r="196" spans="1:11" ht="18.75" hidden="1" customHeight="1">
      <c r="A196" s="657">
        <f t="shared" si="8"/>
        <v>0</v>
      </c>
      <c r="B196" s="505"/>
      <c r="C196" s="505"/>
      <c r="D196" s="505"/>
      <c r="E196" s="506"/>
      <c r="F196" s="504">
        <f t="shared" si="9"/>
        <v>0</v>
      </c>
      <c r="G196" s="504">
        <f t="shared" si="10"/>
        <v>0</v>
      </c>
      <c r="H196" s="504">
        <f>+'6-3표준조사 1'!$K$249</f>
        <v>13</v>
      </c>
      <c r="I196" s="504">
        <f>+'6-3표준조사 1'!$L$249</f>
        <v>0</v>
      </c>
      <c r="J196" s="504">
        <f>+'6-3표준조사 1'!$M$249</f>
        <v>0</v>
      </c>
      <c r="K196" s="504"/>
    </row>
    <row r="197" spans="1:11" ht="18.75" hidden="1" customHeight="1">
      <c r="A197" s="657">
        <f t="shared" ref="A197:A260" si="11">IF(I197&gt;0,1,)</f>
        <v>0</v>
      </c>
      <c r="B197" s="505"/>
      <c r="C197" s="505"/>
      <c r="D197" s="505"/>
      <c r="E197" s="506"/>
      <c r="F197" s="504">
        <f t="shared" si="9"/>
        <v>0</v>
      </c>
      <c r="G197" s="504">
        <f t="shared" si="10"/>
        <v>0</v>
      </c>
      <c r="H197" s="504">
        <f>+'6-3표준조사 1'!$K$250</f>
        <v>14</v>
      </c>
      <c r="I197" s="504">
        <f>+'6-3표준조사 1'!$L$250</f>
        <v>0</v>
      </c>
      <c r="J197" s="504">
        <f>+'6-3표준조사 1'!$M$250</f>
        <v>0</v>
      </c>
      <c r="K197" s="504"/>
    </row>
    <row r="198" spans="1:11" ht="18.75" hidden="1" customHeight="1">
      <c r="A198" s="657">
        <f t="shared" si="11"/>
        <v>0</v>
      </c>
      <c r="B198" s="505"/>
      <c r="C198" s="505"/>
      <c r="D198" s="505"/>
      <c r="E198" s="506"/>
      <c r="F198" s="504">
        <f t="shared" si="9"/>
        <v>0</v>
      </c>
      <c r="G198" s="504">
        <f t="shared" si="10"/>
        <v>0</v>
      </c>
      <c r="H198" s="504">
        <f>+'6-3표준조사 1'!$K$253</f>
        <v>15</v>
      </c>
      <c r="I198" s="504">
        <f>+'6-3표준조사 1'!$L$253</f>
        <v>0</v>
      </c>
      <c r="J198" s="504">
        <f>+'6-3표준조사 1'!$M$253</f>
        <v>0</v>
      </c>
      <c r="K198" s="504"/>
    </row>
    <row r="199" spans="1:11" ht="18.75" hidden="1" customHeight="1">
      <c r="A199" s="657">
        <f t="shared" si="11"/>
        <v>0</v>
      </c>
      <c r="B199" s="505"/>
      <c r="C199" s="505"/>
      <c r="D199" s="505"/>
      <c r="E199" s="506"/>
      <c r="F199" s="504">
        <f t="shared" si="9"/>
        <v>0</v>
      </c>
      <c r="G199" s="504">
        <f t="shared" si="10"/>
        <v>0</v>
      </c>
      <c r="H199" s="504">
        <f>+'6-3표준조사 1'!$K$254</f>
        <v>16</v>
      </c>
      <c r="I199" s="504">
        <f>+'6-3표준조사 1'!$L$254</f>
        <v>0</v>
      </c>
      <c r="J199" s="504">
        <f>+'6-3표준조사 1'!$M$254</f>
        <v>0</v>
      </c>
      <c r="K199" s="504"/>
    </row>
    <row r="200" spans="1:11" ht="18.75" hidden="1" customHeight="1">
      <c r="A200" s="657">
        <f t="shared" si="11"/>
        <v>0</v>
      </c>
      <c r="B200" s="505"/>
      <c r="C200" s="505"/>
      <c r="D200" s="505"/>
      <c r="E200" s="506"/>
      <c r="F200" s="504">
        <f t="shared" si="9"/>
        <v>0</v>
      </c>
      <c r="G200" s="504">
        <f t="shared" si="10"/>
        <v>0</v>
      </c>
      <c r="H200" s="504">
        <f>+'6-3표준조사 1'!$K$255</f>
        <v>17</v>
      </c>
      <c r="I200" s="504">
        <f>+'6-3표준조사 1'!$L$255</f>
        <v>0</v>
      </c>
      <c r="J200" s="504">
        <f>+'6-3표준조사 1'!$M$255</f>
        <v>0</v>
      </c>
      <c r="K200" s="504"/>
    </row>
    <row r="201" spans="1:11" ht="18.75" hidden="1" customHeight="1">
      <c r="A201" s="657">
        <f t="shared" si="11"/>
        <v>0</v>
      </c>
      <c r="B201" s="505"/>
      <c r="C201" s="505"/>
      <c r="D201" s="505"/>
      <c r="E201" s="506"/>
      <c r="F201" s="504">
        <f t="shared" si="9"/>
        <v>0</v>
      </c>
      <c r="G201" s="504">
        <f t="shared" si="10"/>
        <v>0</v>
      </c>
      <c r="H201" s="504">
        <f>+'6-3표준조사 1'!$K$256</f>
        <v>18</v>
      </c>
      <c r="I201" s="504">
        <f>+'6-3표준조사 1'!$L$256</f>
        <v>0</v>
      </c>
      <c r="J201" s="504">
        <f>+'6-3표준조사 1'!$M$256</f>
        <v>0</v>
      </c>
      <c r="K201" s="504"/>
    </row>
    <row r="202" spans="1:11" ht="18.75" hidden="1" customHeight="1">
      <c r="A202" s="657">
        <f t="shared" si="11"/>
        <v>0</v>
      </c>
      <c r="B202" s="505"/>
      <c r="C202" s="505"/>
      <c r="D202" s="505"/>
      <c r="E202" s="506"/>
      <c r="F202" s="504">
        <f t="shared" si="9"/>
        <v>0</v>
      </c>
      <c r="G202" s="504">
        <f t="shared" si="10"/>
        <v>0</v>
      </c>
      <c r="H202" s="504">
        <f>+'6-3표준조사 1'!$K$257</f>
        <v>19</v>
      </c>
      <c r="I202" s="504">
        <f>+'6-3표준조사 1'!$L$257</f>
        <v>0</v>
      </c>
      <c r="J202" s="504">
        <f>+'6-3표준조사 1'!$M$257</f>
        <v>0</v>
      </c>
      <c r="K202" s="504"/>
    </row>
    <row r="203" spans="1:11" ht="18.75" hidden="1" customHeight="1">
      <c r="A203" s="657">
        <f t="shared" si="11"/>
        <v>0</v>
      </c>
      <c r="B203" s="505"/>
      <c r="C203" s="505"/>
      <c r="D203" s="505"/>
      <c r="E203" s="506"/>
      <c r="F203" s="504">
        <f t="shared" si="9"/>
        <v>0</v>
      </c>
      <c r="G203" s="504">
        <f t="shared" si="10"/>
        <v>0</v>
      </c>
      <c r="H203" s="504">
        <f>+'6-3표준조사 1'!$K$258</f>
        <v>20</v>
      </c>
      <c r="I203" s="504">
        <f>+'6-3표준조사 1'!$L$258</f>
        <v>0</v>
      </c>
      <c r="J203" s="504">
        <f>+'6-3표준조사 1'!$M$258</f>
        <v>0</v>
      </c>
      <c r="K203" s="504"/>
    </row>
    <row r="204" spans="1:11" ht="18.75" hidden="1" customHeight="1">
      <c r="A204" s="657">
        <f t="shared" si="11"/>
        <v>0</v>
      </c>
      <c r="B204" s="505"/>
      <c r="C204" s="505"/>
      <c r="D204" s="505"/>
      <c r="E204" s="506"/>
      <c r="F204" s="504">
        <f t="shared" si="9"/>
        <v>0</v>
      </c>
      <c r="G204" s="504">
        <f t="shared" si="10"/>
        <v>0</v>
      </c>
      <c r="H204" s="504">
        <f>+'6-3표준조사 1'!$K$259</f>
        <v>21</v>
      </c>
      <c r="I204" s="504">
        <f>+'6-3표준조사 1'!$L$259</f>
        <v>0</v>
      </c>
      <c r="J204" s="504">
        <f>+'6-3표준조사 1'!$M$259</f>
        <v>0</v>
      </c>
      <c r="K204" s="504"/>
    </row>
    <row r="205" spans="1:11" ht="18.75" hidden="1" customHeight="1">
      <c r="A205" s="657">
        <f t="shared" si="11"/>
        <v>0</v>
      </c>
      <c r="B205" s="505"/>
      <c r="C205" s="505"/>
      <c r="D205" s="505"/>
      <c r="E205" s="506"/>
      <c r="F205" s="504">
        <f t="shared" si="9"/>
        <v>0</v>
      </c>
      <c r="G205" s="504">
        <f t="shared" si="10"/>
        <v>0</v>
      </c>
      <c r="H205" s="504">
        <f>+'6-3표준조사 1'!$K$260</f>
        <v>22</v>
      </c>
      <c r="I205" s="504">
        <f>+'6-3표준조사 1'!$L$260</f>
        <v>0</v>
      </c>
      <c r="J205" s="504">
        <f>+'6-3표준조사 1'!$M$260</f>
        <v>0</v>
      </c>
      <c r="K205" s="504"/>
    </row>
    <row r="206" spans="1:11" ht="18.75" hidden="1" customHeight="1">
      <c r="A206" s="657">
        <f t="shared" si="11"/>
        <v>0</v>
      </c>
      <c r="B206" s="505"/>
      <c r="C206" s="505"/>
      <c r="D206" s="505"/>
      <c r="E206" s="506"/>
      <c r="F206" s="504">
        <f t="shared" si="9"/>
        <v>0</v>
      </c>
      <c r="G206" s="504">
        <f t="shared" si="10"/>
        <v>0</v>
      </c>
      <c r="H206" s="504">
        <f>+'6-3표준조사 1'!$K$261</f>
        <v>23</v>
      </c>
      <c r="I206" s="504">
        <f>+'6-3표준조사 1'!$L$261</f>
        <v>0</v>
      </c>
      <c r="J206" s="504">
        <f>+'6-3표준조사 1'!$M$261</f>
        <v>0</v>
      </c>
      <c r="K206" s="504"/>
    </row>
    <row r="207" spans="1:11" ht="18.75" hidden="1" customHeight="1">
      <c r="A207" s="657">
        <f t="shared" si="11"/>
        <v>0</v>
      </c>
      <c r="B207" s="505"/>
      <c r="C207" s="505"/>
      <c r="D207" s="505"/>
      <c r="E207" s="506"/>
      <c r="F207" s="504">
        <f t="shared" si="9"/>
        <v>0</v>
      </c>
      <c r="G207" s="504">
        <f t="shared" si="10"/>
        <v>0</v>
      </c>
      <c r="H207" s="504">
        <f>+'6-3표준조사 1'!$K$262</f>
        <v>24</v>
      </c>
      <c r="I207" s="504">
        <f>+'6-3표준조사 1'!$L$262</f>
        <v>0</v>
      </c>
      <c r="J207" s="504">
        <f>+'6-3표준조사 1'!$M$262</f>
        <v>0</v>
      </c>
      <c r="K207" s="504"/>
    </row>
    <row r="208" spans="1:11" ht="18.75" hidden="1" customHeight="1">
      <c r="A208" s="657">
        <f t="shared" si="11"/>
        <v>0</v>
      </c>
      <c r="B208" s="505"/>
      <c r="C208" s="505"/>
      <c r="D208" s="505"/>
      <c r="E208" s="506"/>
      <c r="F208" s="504">
        <f t="shared" si="9"/>
        <v>0</v>
      </c>
      <c r="G208" s="504">
        <f t="shared" si="10"/>
        <v>0</v>
      </c>
      <c r="H208" s="504">
        <f>+'6-3표준조사 1'!$K$263</f>
        <v>25</v>
      </c>
      <c r="I208" s="504">
        <f>+'6-3표준조사 1'!$L$263</f>
        <v>0</v>
      </c>
      <c r="J208" s="504">
        <f>+'6-3표준조사 1'!$M$263</f>
        <v>0</v>
      </c>
      <c r="K208" s="504"/>
    </row>
    <row r="209" spans="1:11" ht="18.75" hidden="1" customHeight="1">
      <c r="A209" s="657">
        <f t="shared" si="11"/>
        <v>0</v>
      </c>
      <c r="B209" s="505"/>
      <c r="C209" s="505"/>
      <c r="D209" s="505"/>
      <c r="E209" s="506"/>
      <c r="F209" s="504">
        <f t="shared" si="9"/>
        <v>0</v>
      </c>
      <c r="G209" s="504">
        <f t="shared" si="10"/>
        <v>0</v>
      </c>
      <c r="H209" s="504">
        <f>+'6-3표준조사 1'!$K$264</f>
        <v>26</v>
      </c>
      <c r="I209" s="504">
        <f>+'6-3표준조사 1'!$L$264</f>
        <v>0</v>
      </c>
      <c r="J209" s="504">
        <f>+'6-3표준조사 1'!$M$264</f>
        <v>0</v>
      </c>
      <c r="K209" s="504"/>
    </row>
    <row r="210" spans="1:11" ht="18.75" hidden="1" customHeight="1">
      <c r="A210" s="657">
        <f t="shared" si="11"/>
        <v>0</v>
      </c>
      <c r="B210" s="505"/>
      <c r="C210" s="505"/>
      <c r="D210" s="505"/>
      <c r="E210" s="506"/>
      <c r="F210" s="504">
        <f t="shared" si="9"/>
        <v>0</v>
      </c>
      <c r="G210" s="504">
        <f t="shared" si="10"/>
        <v>0</v>
      </c>
      <c r="H210" s="504">
        <f>+'6-3표준조사 1'!$K$265</f>
        <v>27</v>
      </c>
      <c r="I210" s="504">
        <f>+'6-3표준조사 1'!$L$265</f>
        <v>0</v>
      </c>
      <c r="J210" s="504">
        <f>+'6-3표준조사 1'!$M$265</f>
        <v>0</v>
      </c>
      <c r="K210" s="504"/>
    </row>
    <row r="211" spans="1:11" ht="18.75" hidden="1" customHeight="1">
      <c r="A211" s="657">
        <f t="shared" si="11"/>
        <v>0</v>
      </c>
      <c r="B211" s="505"/>
      <c r="C211" s="505"/>
      <c r="D211" s="505"/>
      <c r="E211" s="506"/>
      <c r="F211" s="504">
        <f t="shared" si="9"/>
        <v>0</v>
      </c>
      <c r="G211" s="504">
        <f t="shared" si="10"/>
        <v>0</v>
      </c>
      <c r="H211" s="504">
        <f>+'6-3표준조사 1'!$K$266</f>
        <v>28</v>
      </c>
      <c r="I211" s="504">
        <f>+'6-3표준조사 1'!$L$266</f>
        <v>0</v>
      </c>
      <c r="J211" s="504">
        <f>+'6-3표준조사 1'!$M$266</f>
        <v>0</v>
      </c>
      <c r="K211" s="504"/>
    </row>
    <row r="212" spans="1:11" ht="18.75" hidden="1" customHeight="1">
      <c r="A212" s="657">
        <f t="shared" si="11"/>
        <v>0</v>
      </c>
      <c r="B212" s="505"/>
      <c r="C212" s="505"/>
      <c r="D212" s="505"/>
      <c r="E212" s="506"/>
      <c r="F212" s="504">
        <f t="shared" si="9"/>
        <v>0</v>
      </c>
      <c r="G212" s="504">
        <f t="shared" si="10"/>
        <v>0</v>
      </c>
      <c r="H212" s="504">
        <f>+'6-3표준조사 1'!$K$267</f>
        <v>29</v>
      </c>
      <c r="I212" s="504">
        <f>+'6-3표준조사 1'!$L$267</f>
        <v>0</v>
      </c>
      <c r="J212" s="504">
        <f>+'6-3표준조사 1'!$M$267</f>
        <v>0</v>
      </c>
      <c r="K212" s="504"/>
    </row>
    <row r="213" spans="1:11" ht="18.75" hidden="1" customHeight="1">
      <c r="A213" s="657">
        <f t="shared" si="11"/>
        <v>0</v>
      </c>
      <c r="B213" s="505"/>
      <c r="C213" s="505"/>
      <c r="D213" s="505"/>
      <c r="E213" s="506"/>
      <c r="F213" s="504">
        <f t="shared" si="9"/>
        <v>0</v>
      </c>
      <c r="G213" s="504">
        <f t="shared" si="10"/>
        <v>0</v>
      </c>
      <c r="H213" s="504">
        <f>+'6-3표준조사 1'!$K$268</f>
        <v>30</v>
      </c>
      <c r="I213" s="504">
        <f>+'6-3표준조사 1'!$L$268</f>
        <v>0</v>
      </c>
      <c r="J213" s="504">
        <f>+'6-3표준조사 1'!$M$268</f>
        <v>0</v>
      </c>
      <c r="K213" s="504"/>
    </row>
    <row r="214" spans="1:11" ht="18.75" hidden="1" customHeight="1">
      <c r="A214" s="657">
        <f t="shared" si="11"/>
        <v>0</v>
      </c>
      <c r="B214" s="505"/>
      <c r="C214" s="505"/>
      <c r="D214" s="505"/>
      <c r="E214" s="506"/>
      <c r="F214" s="504">
        <f t="shared" si="9"/>
        <v>0</v>
      </c>
      <c r="G214" s="504">
        <f t="shared" si="10"/>
        <v>0</v>
      </c>
      <c r="H214" s="504">
        <f>+'6-3표준조사 1'!$K$269</f>
        <v>31</v>
      </c>
      <c r="I214" s="504">
        <f>+'6-3표준조사 1'!$L$269</f>
        <v>0</v>
      </c>
      <c r="J214" s="504">
        <f>+'6-3표준조사 1'!$M$269</f>
        <v>0</v>
      </c>
      <c r="K214" s="504"/>
    </row>
    <row r="215" spans="1:11" ht="18.75" hidden="1" customHeight="1">
      <c r="A215" s="657">
        <f t="shared" si="11"/>
        <v>0</v>
      </c>
      <c r="B215" s="505"/>
      <c r="C215" s="505"/>
      <c r="D215" s="505"/>
      <c r="E215" s="506"/>
      <c r="F215" s="504">
        <f t="shared" si="9"/>
        <v>0</v>
      </c>
      <c r="G215" s="504">
        <f t="shared" si="10"/>
        <v>0</v>
      </c>
      <c r="H215" s="504">
        <f>+'6-3표준조사 1'!$K$270</f>
        <v>32</v>
      </c>
      <c r="I215" s="504">
        <f>+'6-3표준조사 1'!$L$270</f>
        <v>0</v>
      </c>
      <c r="J215" s="504">
        <f>+'6-3표준조사 1'!$M$270</f>
        <v>0</v>
      </c>
      <c r="K215" s="504"/>
    </row>
    <row r="216" spans="1:11" ht="18.75" hidden="1" customHeight="1">
      <c r="A216" s="657">
        <f t="shared" si="11"/>
        <v>0</v>
      </c>
      <c r="B216" s="505"/>
      <c r="C216" s="505"/>
      <c r="D216" s="505"/>
      <c r="E216" s="506"/>
      <c r="F216" s="504">
        <f t="shared" si="9"/>
        <v>0</v>
      </c>
      <c r="G216" s="504">
        <f t="shared" si="10"/>
        <v>0</v>
      </c>
      <c r="H216" s="504">
        <f>+'6-3표준조사 1'!$K$271</f>
        <v>33</v>
      </c>
      <c r="I216" s="504">
        <f>+'6-3표준조사 1'!$L$271</f>
        <v>0</v>
      </c>
      <c r="J216" s="504">
        <f>+'6-3표준조사 1'!$M$271</f>
        <v>0</v>
      </c>
      <c r="K216" s="504"/>
    </row>
    <row r="217" spans="1:11" ht="18.75" hidden="1" customHeight="1">
      <c r="A217" s="657">
        <f t="shared" si="11"/>
        <v>0</v>
      </c>
      <c r="B217" s="505"/>
      <c r="C217" s="505"/>
      <c r="D217" s="505"/>
      <c r="E217" s="506"/>
      <c r="F217" s="504">
        <f t="shared" si="9"/>
        <v>0</v>
      </c>
      <c r="G217" s="504">
        <f t="shared" si="10"/>
        <v>0</v>
      </c>
      <c r="H217" s="504">
        <f>+'6-3표준조사 1'!$K$272</f>
        <v>34</v>
      </c>
      <c r="I217" s="504">
        <f>+'6-3표준조사 1'!$L$272</f>
        <v>0</v>
      </c>
      <c r="J217" s="504">
        <f>+'6-3표준조사 1'!$M$272</f>
        <v>0</v>
      </c>
      <c r="K217" s="504"/>
    </row>
    <row r="218" spans="1:11" ht="18.75" hidden="1" customHeight="1">
      <c r="A218" s="657">
        <f t="shared" si="11"/>
        <v>0</v>
      </c>
      <c r="B218" s="505"/>
      <c r="C218" s="505"/>
      <c r="D218" s="505"/>
      <c r="E218" s="506"/>
      <c r="F218" s="504">
        <f t="shared" si="9"/>
        <v>0</v>
      </c>
      <c r="G218" s="504">
        <f t="shared" si="10"/>
        <v>0</v>
      </c>
      <c r="H218" s="504">
        <f>+'6-3표준조사 1'!$K$273</f>
        <v>35</v>
      </c>
      <c r="I218" s="504">
        <f>+'6-3표준조사 1'!$L$273</f>
        <v>0</v>
      </c>
      <c r="J218" s="504">
        <f>+'6-3표준조사 1'!$M$273</f>
        <v>0</v>
      </c>
      <c r="K218" s="504"/>
    </row>
    <row r="219" spans="1:11" ht="18.75" hidden="1" customHeight="1">
      <c r="A219" s="657">
        <f t="shared" si="11"/>
        <v>0</v>
      </c>
      <c r="B219" s="505"/>
      <c r="C219" s="505"/>
      <c r="D219" s="505"/>
      <c r="E219" s="506"/>
      <c r="F219" s="504">
        <f t="shared" si="9"/>
        <v>0</v>
      </c>
      <c r="G219" s="504">
        <f t="shared" si="10"/>
        <v>0</v>
      </c>
      <c r="H219" s="504">
        <f>+'6-3표준조사 1'!$K$274</f>
        <v>36</v>
      </c>
      <c r="I219" s="504">
        <f>+'6-3표준조사 1'!$L$274</f>
        <v>0</v>
      </c>
      <c r="J219" s="504">
        <f>+'6-3표준조사 1'!$M$274</f>
        <v>0</v>
      </c>
      <c r="K219" s="504"/>
    </row>
    <row r="220" spans="1:11" ht="18.75" hidden="1" customHeight="1">
      <c r="A220" s="657">
        <f t="shared" si="11"/>
        <v>0</v>
      </c>
      <c r="B220" s="505"/>
      <c r="C220" s="505"/>
      <c r="D220" s="505"/>
      <c r="E220" s="506"/>
      <c r="F220" s="504">
        <f t="shared" si="9"/>
        <v>0</v>
      </c>
      <c r="G220" s="504">
        <f t="shared" si="10"/>
        <v>0</v>
      </c>
      <c r="H220" s="504">
        <f>+'6-3표준조사 1'!$K$275</f>
        <v>37</v>
      </c>
      <c r="I220" s="504">
        <f>+'6-3표준조사 1'!$L$275</f>
        <v>0</v>
      </c>
      <c r="J220" s="504">
        <f>+'6-3표준조사 1'!$M$275</f>
        <v>0</v>
      </c>
      <c r="K220" s="504"/>
    </row>
    <row r="221" spans="1:11" ht="18.75" hidden="1" customHeight="1">
      <c r="A221" s="657">
        <f t="shared" si="11"/>
        <v>0</v>
      </c>
      <c r="B221" s="505"/>
      <c r="C221" s="505"/>
      <c r="D221" s="505"/>
      <c r="E221" s="506"/>
      <c r="F221" s="504">
        <f t="shared" si="9"/>
        <v>0</v>
      </c>
      <c r="G221" s="504">
        <f t="shared" si="10"/>
        <v>0</v>
      </c>
      <c r="H221" s="504">
        <f>+'6-3표준조사 1'!$K$278</f>
        <v>38</v>
      </c>
      <c r="I221" s="504">
        <f>+'6-3표준조사 1'!$L$278</f>
        <v>0</v>
      </c>
      <c r="J221" s="504">
        <f>+'6-3표준조사 1'!$M$278</f>
        <v>0</v>
      </c>
      <c r="K221" s="504"/>
    </row>
    <row r="222" spans="1:11" ht="18.75" hidden="1" customHeight="1">
      <c r="A222" s="657">
        <f t="shared" si="11"/>
        <v>0</v>
      </c>
      <c r="B222" s="505"/>
      <c r="C222" s="505"/>
      <c r="D222" s="505"/>
      <c r="E222" s="506"/>
      <c r="F222" s="504">
        <f t="shared" si="9"/>
        <v>0</v>
      </c>
      <c r="G222" s="504">
        <f t="shared" si="10"/>
        <v>0</v>
      </c>
      <c r="H222" s="504">
        <f>+'6-3표준조사 1'!$K$279</f>
        <v>39</v>
      </c>
      <c r="I222" s="504">
        <f>+'6-3표준조사 1'!$L$279</f>
        <v>0</v>
      </c>
      <c r="J222" s="504">
        <f>+'6-3표준조사 1'!$M$279</f>
        <v>0</v>
      </c>
      <c r="K222" s="504"/>
    </row>
    <row r="223" spans="1:11" ht="18.75" hidden="1" customHeight="1">
      <c r="A223" s="657">
        <f t="shared" si="11"/>
        <v>0</v>
      </c>
      <c r="B223" s="505"/>
      <c r="C223" s="505"/>
      <c r="D223" s="505"/>
      <c r="E223" s="506"/>
      <c r="F223" s="504">
        <f t="shared" si="9"/>
        <v>0</v>
      </c>
      <c r="G223" s="504">
        <f t="shared" si="10"/>
        <v>0</v>
      </c>
      <c r="H223" s="504">
        <f>+'6-3표준조사 1'!$K$280</f>
        <v>40</v>
      </c>
      <c r="I223" s="504">
        <f>+'6-3표준조사 1'!$L$280</f>
        <v>0</v>
      </c>
      <c r="J223" s="504">
        <f>+'6-3표준조사 1'!$M$280</f>
        <v>0</v>
      </c>
      <c r="K223" s="504"/>
    </row>
    <row r="224" spans="1:11" ht="18.75" hidden="1" customHeight="1">
      <c r="A224" s="657">
        <f t="shared" si="11"/>
        <v>0</v>
      </c>
      <c r="B224" s="505"/>
      <c r="C224" s="505"/>
      <c r="D224" s="505"/>
      <c r="E224" s="506"/>
      <c r="F224" s="504">
        <f t="shared" si="9"/>
        <v>0</v>
      </c>
      <c r="G224" s="504">
        <f t="shared" si="10"/>
        <v>0</v>
      </c>
      <c r="H224" s="504">
        <f>+'6-3표준조사 1'!$K$281</f>
        <v>41</v>
      </c>
      <c r="I224" s="504">
        <f>+'6-3표준조사 1'!$L$281</f>
        <v>0</v>
      </c>
      <c r="J224" s="504">
        <f>+'6-3표준조사 1'!$M$281</f>
        <v>0</v>
      </c>
      <c r="K224" s="504"/>
    </row>
    <row r="225" spans="1:11" ht="18.75" hidden="1" customHeight="1">
      <c r="A225" s="657">
        <f t="shared" si="11"/>
        <v>0</v>
      </c>
      <c r="B225" s="505"/>
      <c r="C225" s="505"/>
      <c r="D225" s="505"/>
      <c r="E225" s="506"/>
      <c r="F225" s="504">
        <f t="shared" si="9"/>
        <v>0</v>
      </c>
      <c r="G225" s="504">
        <f t="shared" si="10"/>
        <v>0</v>
      </c>
      <c r="H225" s="504">
        <f>+'6-3표준조사 1'!$K$282</f>
        <v>42</v>
      </c>
      <c r="I225" s="504">
        <f>+'6-3표준조사 1'!$L$282</f>
        <v>0</v>
      </c>
      <c r="J225" s="504">
        <f>+'6-3표준조사 1'!$M$282</f>
        <v>0</v>
      </c>
      <c r="K225" s="504"/>
    </row>
    <row r="226" spans="1:11" ht="18.75" hidden="1" customHeight="1">
      <c r="A226" s="657">
        <f t="shared" si="11"/>
        <v>0</v>
      </c>
      <c r="B226" s="505"/>
      <c r="C226" s="505"/>
      <c r="D226" s="505"/>
      <c r="E226" s="506"/>
      <c r="F226" s="504">
        <f t="shared" si="9"/>
        <v>0</v>
      </c>
      <c r="G226" s="504">
        <f t="shared" si="10"/>
        <v>0</v>
      </c>
      <c r="H226" s="504">
        <f>+'6-3표준조사 1'!$K$283</f>
        <v>43</v>
      </c>
      <c r="I226" s="504">
        <f>+'6-3표준조사 1'!$L$283</f>
        <v>0</v>
      </c>
      <c r="J226" s="504">
        <f>+'6-3표준조사 1'!$M$283</f>
        <v>0</v>
      </c>
      <c r="K226" s="504"/>
    </row>
    <row r="227" spans="1:11" ht="18.75" hidden="1" customHeight="1">
      <c r="A227" s="657">
        <f t="shared" si="11"/>
        <v>0</v>
      </c>
      <c r="B227" s="505"/>
      <c r="C227" s="505"/>
      <c r="D227" s="505"/>
      <c r="E227" s="506"/>
      <c r="F227" s="504">
        <f t="shared" si="9"/>
        <v>0</v>
      </c>
      <c r="G227" s="504">
        <f t="shared" si="10"/>
        <v>0</v>
      </c>
      <c r="H227" s="504">
        <f>+'6-3표준조사 1'!$K$284</f>
        <v>44</v>
      </c>
      <c r="I227" s="504">
        <f>+'6-3표준조사 1'!$L$284</f>
        <v>0</v>
      </c>
      <c r="J227" s="504">
        <f>+'6-3표준조사 1'!$M$284</f>
        <v>0</v>
      </c>
      <c r="K227" s="504"/>
    </row>
    <row r="228" spans="1:11" ht="18.75" hidden="1" customHeight="1">
      <c r="A228" s="657">
        <f t="shared" si="11"/>
        <v>0</v>
      </c>
      <c r="B228" s="505"/>
      <c r="C228" s="505"/>
      <c r="D228" s="505"/>
      <c r="E228" s="506"/>
      <c r="F228" s="504">
        <f t="shared" si="9"/>
        <v>0</v>
      </c>
      <c r="G228" s="504">
        <f t="shared" si="10"/>
        <v>0</v>
      </c>
      <c r="H228" s="504">
        <f>+'6-3표준조사 1'!$K$285</f>
        <v>45</v>
      </c>
      <c r="I228" s="504">
        <f>+'6-3표준조사 1'!$L$285</f>
        <v>0</v>
      </c>
      <c r="J228" s="504">
        <f>+'6-3표준조사 1'!$M$285</f>
        <v>0</v>
      </c>
      <c r="K228" s="504"/>
    </row>
    <row r="229" spans="1:11" ht="18.75" hidden="1" customHeight="1">
      <c r="A229" s="657">
        <f t="shared" si="11"/>
        <v>0</v>
      </c>
      <c r="B229" s="505"/>
      <c r="C229" s="505"/>
      <c r="D229" s="505"/>
      <c r="E229" s="506"/>
      <c r="F229" s="504">
        <f t="shared" si="9"/>
        <v>0</v>
      </c>
      <c r="G229" s="504">
        <f t="shared" si="10"/>
        <v>0</v>
      </c>
      <c r="H229" s="504">
        <f>+'6-3표준조사 1'!$K$286</f>
        <v>46</v>
      </c>
      <c r="I229" s="504">
        <f>+'6-3표준조사 1'!$L$286</f>
        <v>0</v>
      </c>
      <c r="J229" s="504">
        <f>+'6-3표준조사 1'!$M$286</f>
        <v>0</v>
      </c>
      <c r="K229" s="504"/>
    </row>
    <row r="230" spans="1:11" ht="18.75" hidden="1" customHeight="1">
      <c r="A230" s="657">
        <f t="shared" si="11"/>
        <v>0</v>
      </c>
      <c r="B230" s="505"/>
      <c r="C230" s="505"/>
      <c r="D230" s="505"/>
      <c r="E230" s="506"/>
      <c r="F230" s="504">
        <f t="shared" si="9"/>
        <v>0</v>
      </c>
      <c r="G230" s="504">
        <f t="shared" si="10"/>
        <v>0</v>
      </c>
      <c r="H230" s="504">
        <f>+'6-3표준조사 1'!$K$287</f>
        <v>47</v>
      </c>
      <c r="I230" s="504">
        <f>+'6-3표준조사 1'!$L$287</f>
        <v>0</v>
      </c>
      <c r="J230" s="504">
        <f>+'6-3표준조사 1'!$M$287</f>
        <v>0</v>
      </c>
      <c r="K230" s="504"/>
    </row>
    <row r="231" spans="1:11" ht="18.75" hidden="1" customHeight="1">
      <c r="A231" s="657">
        <f t="shared" si="11"/>
        <v>0</v>
      </c>
      <c r="B231" s="505"/>
      <c r="C231" s="505"/>
      <c r="D231" s="505"/>
      <c r="E231" s="506"/>
      <c r="F231" s="504">
        <f t="shared" si="9"/>
        <v>0</v>
      </c>
      <c r="G231" s="504">
        <f t="shared" si="10"/>
        <v>0</v>
      </c>
      <c r="H231" s="504">
        <f>+'6-3표준조사 1'!$K$288</f>
        <v>48</v>
      </c>
      <c r="I231" s="504">
        <f>+'6-3표준조사 1'!$L$288</f>
        <v>0</v>
      </c>
      <c r="J231" s="504">
        <f>+'6-3표준조사 1'!$M$288</f>
        <v>0</v>
      </c>
      <c r="K231" s="504"/>
    </row>
    <row r="232" spans="1:11" ht="18.75" hidden="1" customHeight="1">
      <c r="A232" s="657">
        <f t="shared" si="11"/>
        <v>0</v>
      </c>
      <c r="B232" s="505"/>
      <c r="C232" s="505"/>
      <c r="D232" s="505"/>
      <c r="E232" s="506"/>
      <c r="F232" s="504">
        <f t="shared" si="9"/>
        <v>0</v>
      </c>
      <c r="G232" s="504">
        <f t="shared" si="10"/>
        <v>0</v>
      </c>
      <c r="H232" s="504">
        <f>+'6-3표준조사 1'!$K$289</f>
        <v>49</v>
      </c>
      <c r="I232" s="504">
        <f>+'6-3표준조사 1'!$L$289</f>
        <v>0</v>
      </c>
      <c r="J232" s="504">
        <f>+'6-3표준조사 1'!$M$289</f>
        <v>0</v>
      </c>
      <c r="K232" s="504"/>
    </row>
    <row r="233" spans="1:11" ht="18.75" hidden="1" customHeight="1">
      <c r="A233" s="657">
        <f t="shared" si="11"/>
        <v>0</v>
      </c>
      <c r="B233" s="505"/>
      <c r="C233" s="505"/>
      <c r="D233" s="505"/>
      <c r="E233" s="506"/>
      <c r="F233" s="504">
        <f t="shared" si="9"/>
        <v>0</v>
      </c>
      <c r="G233" s="504">
        <f t="shared" si="10"/>
        <v>0</v>
      </c>
      <c r="H233" s="504">
        <f>+'6-3표준조사 1'!$K$290</f>
        <v>50</v>
      </c>
      <c r="I233" s="504">
        <f>+'6-3표준조사 1'!$L$290</f>
        <v>0</v>
      </c>
      <c r="J233" s="504">
        <f>+'6-3표준조사 1'!$M$290</f>
        <v>0</v>
      </c>
      <c r="K233" s="504"/>
    </row>
    <row r="234" spans="1:11" ht="18.75" hidden="1" customHeight="1">
      <c r="A234" s="657">
        <f t="shared" si="11"/>
        <v>0</v>
      </c>
      <c r="B234" s="505"/>
      <c r="C234" s="505"/>
      <c r="D234" s="505"/>
      <c r="E234" s="506"/>
      <c r="F234" s="504">
        <f t="shared" si="9"/>
        <v>0</v>
      </c>
      <c r="G234" s="504">
        <f t="shared" si="10"/>
        <v>0</v>
      </c>
      <c r="H234" s="504">
        <f>+'6-3표준조사 1'!$K$291</f>
        <v>51</v>
      </c>
      <c r="I234" s="504">
        <f>+'6-3표준조사 1'!$L$291</f>
        <v>0</v>
      </c>
      <c r="J234" s="504">
        <f>+'6-3표준조사 1'!$M$291</f>
        <v>0</v>
      </c>
      <c r="K234" s="504"/>
    </row>
    <row r="235" spans="1:11" ht="18.75" hidden="1" customHeight="1">
      <c r="A235" s="657">
        <f t="shared" si="11"/>
        <v>0</v>
      </c>
      <c r="B235" s="505"/>
      <c r="C235" s="505"/>
      <c r="D235" s="505"/>
      <c r="E235" s="506"/>
      <c r="F235" s="504">
        <f t="shared" si="9"/>
        <v>0</v>
      </c>
      <c r="G235" s="504">
        <f t="shared" si="10"/>
        <v>0</v>
      </c>
      <c r="H235" s="504">
        <f>+'6-3표준조사 1'!$K$292</f>
        <v>52</v>
      </c>
      <c r="I235" s="504">
        <f>+'6-3표준조사 1'!$L$292</f>
        <v>0</v>
      </c>
      <c r="J235" s="504">
        <f>+'6-3표준조사 1'!$M$292</f>
        <v>0</v>
      </c>
      <c r="K235" s="504"/>
    </row>
    <row r="236" spans="1:11" ht="18.75" hidden="1" customHeight="1">
      <c r="A236" s="657">
        <f t="shared" si="11"/>
        <v>0</v>
      </c>
      <c r="B236" s="505"/>
      <c r="C236" s="505"/>
      <c r="D236" s="505"/>
      <c r="E236" s="506"/>
      <c r="F236" s="504">
        <f t="shared" si="9"/>
        <v>0</v>
      </c>
      <c r="G236" s="504">
        <f t="shared" si="10"/>
        <v>0</v>
      </c>
      <c r="H236" s="504">
        <f>+'6-3표준조사 1'!$K$293</f>
        <v>53</v>
      </c>
      <c r="I236" s="504">
        <f>+'6-3표준조사 1'!$L$293</f>
        <v>0</v>
      </c>
      <c r="J236" s="504">
        <f>+'6-3표준조사 1'!$M$293</f>
        <v>0</v>
      </c>
      <c r="K236" s="504"/>
    </row>
    <row r="237" spans="1:11" ht="18.75" hidden="1" customHeight="1">
      <c r="A237" s="657">
        <f t="shared" si="11"/>
        <v>0</v>
      </c>
      <c r="B237" s="505"/>
      <c r="C237" s="505"/>
      <c r="D237" s="505"/>
      <c r="E237" s="506"/>
      <c r="F237" s="504">
        <f t="shared" si="9"/>
        <v>0</v>
      </c>
      <c r="G237" s="504">
        <f t="shared" si="10"/>
        <v>0</v>
      </c>
      <c r="H237" s="504">
        <f>+'6-3표준조사 1'!$K$294</f>
        <v>54</v>
      </c>
      <c r="I237" s="504">
        <f>+'6-3표준조사 1'!$L$294</f>
        <v>0</v>
      </c>
      <c r="J237" s="504">
        <f>+'6-3표준조사 1'!$M$294</f>
        <v>0</v>
      </c>
      <c r="K237" s="504"/>
    </row>
    <row r="238" spans="1:11" ht="18.75" hidden="1" customHeight="1">
      <c r="A238" s="657">
        <f t="shared" si="11"/>
        <v>0</v>
      </c>
      <c r="B238" s="505"/>
      <c r="C238" s="505"/>
      <c r="D238" s="505"/>
      <c r="E238" s="506"/>
      <c r="F238" s="504">
        <f t="shared" si="9"/>
        <v>0</v>
      </c>
      <c r="G238" s="504">
        <f t="shared" si="10"/>
        <v>0</v>
      </c>
      <c r="H238" s="504">
        <f>+'6-3표준조사 1'!$K$295</f>
        <v>55</v>
      </c>
      <c r="I238" s="504">
        <f>+'6-3표준조사 1'!$L$295</f>
        <v>0</v>
      </c>
      <c r="J238" s="504">
        <f>+'6-3표준조사 1'!$M$295</f>
        <v>0</v>
      </c>
      <c r="K238" s="504"/>
    </row>
    <row r="239" spans="1:11" ht="18.75" hidden="1" customHeight="1">
      <c r="A239" s="657">
        <f t="shared" si="11"/>
        <v>0</v>
      </c>
      <c r="B239" s="505"/>
      <c r="C239" s="505"/>
      <c r="D239" s="505"/>
      <c r="E239" s="506"/>
      <c r="F239" s="504">
        <f t="shared" si="9"/>
        <v>0</v>
      </c>
      <c r="G239" s="504">
        <f t="shared" si="10"/>
        <v>0</v>
      </c>
      <c r="H239" s="504">
        <f>+'6-3표준조사 1'!$K$296</f>
        <v>56</v>
      </c>
      <c r="I239" s="504">
        <f>+'6-3표준조사 1'!$L$296</f>
        <v>0</v>
      </c>
      <c r="J239" s="504">
        <f>+'6-3표준조사 1'!$M$296</f>
        <v>0</v>
      </c>
      <c r="K239" s="504"/>
    </row>
    <row r="240" spans="1:11" ht="18.75" hidden="1" customHeight="1">
      <c r="A240" s="657">
        <f t="shared" si="11"/>
        <v>0</v>
      </c>
      <c r="B240" s="505"/>
      <c r="C240" s="505"/>
      <c r="D240" s="505"/>
      <c r="E240" s="506"/>
      <c r="F240" s="504">
        <f t="shared" si="9"/>
        <v>0</v>
      </c>
      <c r="G240" s="504">
        <f t="shared" si="10"/>
        <v>0</v>
      </c>
      <c r="H240" s="504">
        <f>+'6-3표준조사 1'!$K$297</f>
        <v>57</v>
      </c>
      <c r="I240" s="504">
        <f>+'6-3표준조사 1'!$L$297</f>
        <v>0</v>
      </c>
      <c r="J240" s="504">
        <f>+'6-3표준조사 1'!$M$297</f>
        <v>0</v>
      </c>
      <c r="K240" s="504"/>
    </row>
    <row r="241" spans="1:11" ht="18.75" hidden="1" customHeight="1">
      <c r="A241" s="657">
        <f t="shared" si="11"/>
        <v>0</v>
      </c>
      <c r="B241" s="505"/>
      <c r="C241" s="505"/>
      <c r="D241" s="505"/>
      <c r="E241" s="506"/>
      <c r="F241" s="504">
        <f t="shared" si="9"/>
        <v>0</v>
      </c>
      <c r="G241" s="504">
        <f t="shared" si="10"/>
        <v>0</v>
      </c>
      <c r="H241" s="504">
        <f>+'6-3표준조사 1'!$K$298</f>
        <v>58</v>
      </c>
      <c r="I241" s="504">
        <f>+'6-3표준조사 1'!$L$298</f>
        <v>0</v>
      </c>
      <c r="J241" s="504">
        <f>+'6-3표준조사 1'!$M$298</f>
        <v>0</v>
      </c>
      <c r="K241" s="504"/>
    </row>
    <row r="242" spans="1:11" ht="18.75" hidden="1" customHeight="1">
      <c r="A242" s="657">
        <f t="shared" si="11"/>
        <v>0</v>
      </c>
      <c r="B242" s="505"/>
      <c r="C242" s="505"/>
      <c r="D242" s="505"/>
      <c r="E242" s="506"/>
      <c r="F242" s="504">
        <f t="shared" si="9"/>
        <v>0</v>
      </c>
      <c r="G242" s="504">
        <f t="shared" si="10"/>
        <v>0</v>
      </c>
      <c r="H242" s="504">
        <f>+'6-3표준조사 1'!$K$299</f>
        <v>59</v>
      </c>
      <c r="I242" s="504">
        <f>+'6-3표준조사 1'!$L$299</f>
        <v>0</v>
      </c>
      <c r="J242" s="504">
        <f>+'6-3표준조사 1'!$M$299</f>
        <v>0</v>
      </c>
      <c r="K242" s="504"/>
    </row>
    <row r="243" spans="1:11" ht="18.75" hidden="1" customHeight="1">
      <c r="A243" s="657">
        <f t="shared" si="11"/>
        <v>0</v>
      </c>
      <c r="B243" s="505"/>
      <c r="C243" s="505"/>
      <c r="D243" s="505"/>
      <c r="E243" s="506"/>
      <c r="F243" s="504">
        <f t="shared" si="9"/>
        <v>0</v>
      </c>
      <c r="G243" s="504">
        <f t="shared" si="10"/>
        <v>0</v>
      </c>
      <c r="H243" s="503">
        <f>+'6-3표준조사 1'!$K$300</f>
        <v>60</v>
      </c>
      <c r="I243" s="503">
        <f>+'6-3표준조사 1'!$L$300</f>
        <v>0</v>
      </c>
      <c r="J243" s="503">
        <f>+'6-3표준조사 1'!$M$300</f>
        <v>0</v>
      </c>
      <c r="K243" s="503"/>
    </row>
    <row r="244" spans="1:11" ht="18.75" customHeight="1">
      <c r="A244" s="657">
        <f t="shared" si="11"/>
        <v>1</v>
      </c>
      <c r="B244" s="504" t="str">
        <f>+'6-3표준조사 1'!$M$304</f>
        <v>단양</v>
      </c>
      <c r="C244" s="504" t="str">
        <f>+'6-3표준조사 1'!$N$304</f>
        <v>대강</v>
      </c>
      <c r="D244" s="504" t="str">
        <f>+'6-3표준조사 1'!$O$304</f>
        <v>올산</v>
      </c>
      <c r="E244" s="504" t="str">
        <f>+'6-3표준조사 1'!$P$304</f>
        <v>산74-40번지</v>
      </c>
      <c r="F244" s="504" t="str">
        <f>+'6-3표준조사 1'!$K$304</f>
        <v>61-0</v>
      </c>
      <c r="G244" s="504" t="str">
        <f>+'6-3표준조사 1'!$L$304</f>
        <v>64-0</v>
      </c>
      <c r="H244" s="504">
        <f>+'6-3표준조사 1'!$K$312</f>
        <v>1</v>
      </c>
      <c r="I244" s="504">
        <f>+'6-3표준조사 1'!$L$312</f>
        <v>323197</v>
      </c>
      <c r="J244" s="504">
        <f>+'6-3표준조사 1'!$M$312</f>
        <v>470768</v>
      </c>
      <c r="K244" s="504"/>
    </row>
    <row r="245" spans="1:11" ht="18.75" customHeight="1">
      <c r="A245" s="657">
        <f t="shared" si="11"/>
        <v>1</v>
      </c>
      <c r="B245" s="505"/>
      <c r="C245" s="505"/>
      <c r="D245" s="505"/>
      <c r="E245" s="506"/>
      <c r="F245" s="504" t="str">
        <f>IF(I245&gt;0,F244,)</f>
        <v>61-0</v>
      </c>
      <c r="G245" s="504" t="str">
        <f>IF(I245&gt;0,G244,)</f>
        <v>64-0</v>
      </c>
      <c r="H245" s="507">
        <f>+'6-3표준조사 1'!$K$313</f>
        <v>2</v>
      </c>
      <c r="I245" s="507">
        <f>+'6-3표준조사 1'!$L$313</f>
        <v>322947</v>
      </c>
      <c r="J245" s="507">
        <f>+'6-3표준조사 1'!$M$313</f>
        <v>470596</v>
      </c>
      <c r="K245" s="507"/>
    </row>
    <row r="246" spans="1:11" ht="18.75" customHeight="1">
      <c r="A246" s="657">
        <f t="shared" si="11"/>
        <v>1</v>
      </c>
      <c r="B246" s="505"/>
      <c r="C246" s="505"/>
      <c r="D246" s="505"/>
      <c r="E246" s="506"/>
      <c r="F246" s="504" t="str">
        <f t="shared" ref="F246:F303" si="12">IF(I246&gt;0,F245,)</f>
        <v>61-0</v>
      </c>
      <c r="G246" s="504" t="str">
        <f t="shared" ref="G246:G303" si="13">IF(I246&gt;0,G245,)</f>
        <v>64-0</v>
      </c>
      <c r="H246" s="504">
        <f>+'6-3표준조사 1'!$K$314</f>
        <v>3</v>
      </c>
      <c r="I246" s="504">
        <f>+'6-3표준조사 1'!$L$314</f>
        <v>323147</v>
      </c>
      <c r="J246" s="504">
        <f>+'6-3표준조사 1'!$M$314</f>
        <v>470450</v>
      </c>
      <c r="K246" s="504"/>
    </row>
    <row r="247" spans="1:11" ht="18.75" customHeight="1">
      <c r="A247" s="657">
        <f t="shared" si="11"/>
        <v>1</v>
      </c>
      <c r="B247" s="505"/>
      <c r="C247" s="505"/>
      <c r="D247" s="505"/>
      <c r="E247" s="506"/>
      <c r="F247" s="504" t="str">
        <f t="shared" si="12"/>
        <v>61-0</v>
      </c>
      <c r="G247" s="504" t="str">
        <f t="shared" si="13"/>
        <v>64-0</v>
      </c>
      <c r="H247" s="504">
        <f>+'6-3표준조사 1'!$K$315</f>
        <v>4</v>
      </c>
      <c r="I247" s="504">
        <f>+'6-3표준조사 1'!$L$315</f>
        <v>323175</v>
      </c>
      <c r="J247" s="504">
        <f>+'6-3표준조사 1'!$M$315</f>
        <v>470282</v>
      </c>
      <c r="K247" s="504"/>
    </row>
    <row r="248" spans="1:11" ht="18.75" customHeight="1">
      <c r="A248" s="657">
        <f t="shared" si="11"/>
        <v>1</v>
      </c>
      <c r="B248" s="505"/>
      <c r="C248" s="505"/>
      <c r="D248" s="505"/>
      <c r="E248" s="506"/>
      <c r="F248" s="504" t="str">
        <f t="shared" si="12"/>
        <v>61-0</v>
      </c>
      <c r="G248" s="504" t="str">
        <f t="shared" si="13"/>
        <v>64-0</v>
      </c>
      <c r="H248" s="504">
        <f>+'6-3표준조사 1'!$K$316</f>
        <v>5</v>
      </c>
      <c r="I248" s="504">
        <f>+'6-3표준조사 1'!$L$316</f>
        <v>322997</v>
      </c>
      <c r="J248" s="504">
        <f>+'6-3표준조사 1'!$M$316</f>
        <v>470353</v>
      </c>
      <c r="K248" s="504"/>
    </row>
    <row r="249" spans="1:11" ht="18.75" customHeight="1">
      <c r="A249" s="657">
        <f t="shared" si="11"/>
        <v>1</v>
      </c>
      <c r="B249" s="505"/>
      <c r="C249" s="505"/>
      <c r="D249" s="505"/>
      <c r="E249" s="506"/>
      <c r="F249" s="504" t="str">
        <f t="shared" si="12"/>
        <v>61-0</v>
      </c>
      <c r="G249" s="504" t="str">
        <f t="shared" si="13"/>
        <v>64-0</v>
      </c>
      <c r="H249" s="504">
        <f>+'6-3표준조사 1'!$K$317</f>
        <v>6</v>
      </c>
      <c r="I249" s="504">
        <f>+'6-3표준조사 1'!$L$317</f>
        <v>322878</v>
      </c>
      <c r="J249" s="504">
        <f>+'6-3표준조사 1'!$M$317</f>
        <v>470455</v>
      </c>
      <c r="K249" s="504"/>
    </row>
    <row r="250" spans="1:11" ht="18.75" customHeight="1">
      <c r="A250" s="657">
        <f t="shared" si="11"/>
        <v>1</v>
      </c>
      <c r="B250" s="505"/>
      <c r="C250" s="505"/>
      <c r="D250" s="505"/>
      <c r="E250" s="506"/>
      <c r="F250" s="504" t="str">
        <f t="shared" si="12"/>
        <v>61-0</v>
      </c>
      <c r="G250" s="504" t="str">
        <f t="shared" si="13"/>
        <v>64-0</v>
      </c>
      <c r="H250" s="504">
        <f>+'6-3표준조사 1'!$K$318</f>
        <v>7</v>
      </c>
      <c r="I250" s="504">
        <f>+'6-3표준조사 1'!$L$318</f>
        <v>322804</v>
      </c>
      <c r="J250" s="504">
        <f>+'6-3표준조사 1'!$M$318</f>
        <v>470579</v>
      </c>
      <c r="K250" s="504"/>
    </row>
    <row r="251" spans="1:11" ht="18.75" customHeight="1">
      <c r="A251" s="657">
        <f t="shared" si="11"/>
        <v>1</v>
      </c>
      <c r="B251" s="505"/>
      <c r="C251" s="505"/>
      <c r="D251" s="505"/>
      <c r="E251" s="506"/>
      <c r="F251" s="504" t="str">
        <f t="shared" si="12"/>
        <v>61-0</v>
      </c>
      <c r="G251" s="504" t="str">
        <f t="shared" si="13"/>
        <v>64-0</v>
      </c>
      <c r="H251" s="504">
        <f>+'6-3표준조사 1'!$K$319</f>
        <v>8</v>
      </c>
      <c r="I251" s="504">
        <f>+'6-3표준조사 1'!$L$319</f>
        <v>322984</v>
      </c>
      <c r="J251" s="504">
        <f>+'6-3표준조사 1'!$M$319</f>
        <v>470677</v>
      </c>
      <c r="K251" s="504"/>
    </row>
    <row r="252" spans="1:11" ht="18.75" hidden="1" customHeight="1">
      <c r="A252" s="657">
        <f t="shared" si="11"/>
        <v>0</v>
      </c>
      <c r="B252" s="505"/>
      <c r="C252" s="505"/>
      <c r="D252" s="505"/>
      <c r="E252" s="506"/>
      <c r="F252" s="504">
        <f t="shared" si="12"/>
        <v>0</v>
      </c>
      <c r="G252" s="504">
        <f t="shared" si="13"/>
        <v>0</v>
      </c>
      <c r="H252" s="504">
        <f>+'6-3표준조사 1'!$K$320</f>
        <v>9</v>
      </c>
      <c r="I252" s="504">
        <f>+'6-3표준조사 1'!$L$320</f>
        <v>0</v>
      </c>
      <c r="J252" s="504">
        <f>+'6-3표준조사 1'!$M$320</f>
        <v>0</v>
      </c>
      <c r="K252" s="504"/>
    </row>
    <row r="253" spans="1:11" ht="18.75" hidden="1" customHeight="1">
      <c r="A253" s="657">
        <f t="shared" si="11"/>
        <v>0</v>
      </c>
      <c r="B253" s="505"/>
      <c r="C253" s="505"/>
      <c r="D253" s="505"/>
      <c r="E253" s="506"/>
      <c r="F253" s="504">
        <f t="shared" si="12"/>
        <v>0</v>
      </c>
      <c r="G253" s="504">
        <f t="shared" si="13"/>
        <v>0</v>
      </c>
      <c r="H253" s="504">
        <f>+'6-3표준조사 1'!$K$321</f>
        <v>10</v>
      </c>
      <c r="I253" s="504">
        <f>+'6-3표준조사 1'!$L$321</f>
        <v>0</v>
      </c>
      <c r="J253" s="504">
        <f>+'6-3표준조사 1'!$M$321</f>
        <v>0</v>
      </c>
      <c r="K253" s="504"/>
    </row>
    <row r="254" spans="1:11" ht="18.75" hidden="1" customHeight="1">
      <c r="A254" s="657">
        <f t="shared" si="11"/>
        <v>0</v>
      </c>
      <c r="B254" s="505"/>
      <c r="C254" s="505"/>
      <c r="D254" s="505"/>
      <c r="E254" s="506"/>
      <c r="F254" s="504">
        <f t="shared" si="12"/>
        <v>0</v>
      </c>
      <c r="G254" s="504">
        <f t="shared" si="13"/>
        <v>0</v>
      </c>
      <c r="H254" s="504">
        <f>+'6-3표준조사 1'!$K$322</f>
        <v>11</v>
      </c>
      <c r="I254" s="504">
        <f>+'6-3표준조사 1'!$L$322</f>
        <v>0</v>
      </c>
      <c r="J254" s="504">
        <f>+'6-3표준조사 1'!$M$322</f>
        <v>0</v>
      </c>
      <c r="K254" s="504"/>
    </row>
    <row r="255" spans="1:11" ht="18.75" hidden="1" customHeight="1">
      <c r="A255" s="657">
        <f t="shared" si="11"/>
        <v>0</v>
      </c>
      <c r="B255" s="505"/>
      <c r="C255" s="505"/>
      <c r="D255" s="505"/>
      <c r="E255" s="506"/>
      <c r="F255" s="504">
        <f t="shared" si="12"/>
        <v>0</v>
      </c>
      <c r="G255" s="504">
        <f t="shared" si="13"/>
        <v>0</v>
      </c>
      <c r="H255" s="504">
        <f>+'6-3표준조사 1'!$K$323</f>
        <v>12</v>
      </c>
      <c r="I255" s="504">
        <f>+'6-3표준조사 1'!$L$323</f>
        <v>0</v>
      </c>
      <c r="J255" s="504">
        <f>+'6-3표준조사 1'!$M$323</f>
        <v>0</v>
      </c>
      <c r="K255" s="504"/>
    </row>
    <row r="256" spans="1:11" ht="18.75" hidden="1" customHeight="1">
      <c r="A256" s="657">
        <f t="shared" si="11"/>
        <v>0</v>
      </c>
      <c r="B256" s="505"/>
      <c r="C256" s="505"/>
      <c r="D256" s="505"/>
      <c r="E256" s="506"/>
      <c r="F256" s="504">
        <f t="shared" si="12"/>
        <v>0</v>
      </c>
      <c r="G256" s="504">
        <f t="shared" si="13"/>
        <v>0</v>
      </c>
      <c r="H256" s="504">
        <f>+'6-3표준조사 1'!$K$324</f>
        <v>13</v>
      </c>
      <c r="I256" s="504">
        <f>+'6-3표준조사 1'!$L$324</f>
        <v>0</v>
      </c>
      <c r="J256" s="504">
        <f>+'6-3표준조사 1'!$M$324</f>
        <v>0</v>
      </c>
      <c r="K256" s="504"/>
    </row>
    <row r="257" spans="1:11" ht="18.75" hidden="1" customHeight="1">
      <c r="A257" s="657">
        <f t="shared" si="11"/>
        <v>0</v>
      </c>
      <c r="B257" s="505"/>
      <c r="C257" s="505"/>
      <c r="D257" s="505"/>
      <c r="E257" s="506"/>
      <c r="F257" s="504">
        <f t="shared" si="12"/>
        <v>0</v>
      </c>
      <c r="G257" s="504">
        <f t="shared" si="13"/>
        <v>0</v>
      </c>
      <c r="H257" s="504">
        <f>+'6-3표준조사 1'!$K$325</f>
        <v>14</v>
      </c>
      <c r="I257" s="504">
        <f>+'6-3표준조사 1'!$L$325</f>
        <v>0</v>
      </c>
      <c r="J257" s="504">
        <f>+'6-3표준조사 1'!$M$325</f>
        <v>0</v>
      </c>
      <c r="K257" s="504"/>
    </row>
    <row r="258" spans="1:11" ht="18.75" hidden="1" customHeight="1">
      <c r="A258" s="657">
        <f t="shared" si="11"/>
        <v>0</v>
      </c>
      <c r="B258" s="505"/>
      <c r="C258" s="505"/>
      <c r="D258" s="505"/>
      <c r="E258" s="506"/>
      <c r="F258" s="504">
        <f t="shared" si="12"/>
        <v>0</v>
      </c>
      <c r="G258" s="504">
        <f t="shared" si="13"/>
        <v>0</v>
      </c>
      <c r="H258" s="504">
        <f>+'6-3표준조사 1'!$K$328</f>
        <v>15</v>
      </c>
      <c r="I258" s="504">
        <f>+'6-3표준조사 1'!$L$328</f>
        <v>0</v>
      </c>
      <c r="J258" s="504">
        <f>+'6-3표준조사 1'!$M$328</f>
        <v>0</v>
      </c>
      <c r="K258" s="504"/>
    </row>
    <row r="259" spans="1:11" ht="18.75" hidden="1" customHeight="1">
      <c r="A259" s="657">
        <f t="shared" si="11"/>
        <v>0</v>
      </c>
      <c r="B259" s="505"/>
      <c r="C259" s="505"/>
      <c r="D259" s="505"/>
      <c r="E259" s="506"/>
      <c r="F259" s="504">
        <f t="shared" si="12"/>
        <v>0</v>
      </c>
      <c r="G259" s="504">
        <f t="shared" si="13"/>
        <v>0</v>
      </c>
      <c r="H259" s="504">
        <f>+'6-3표준조사 1'!$K$329</f>
        <v>16</v>
      </c>
      <c r="I259" s="504">
        <f>+'6-3표준조사 1'!$L$329</f>
        <v>0</v>
      </c>
      <c r="J259" s="504">
        <f>+'6-3표준조사 1'!$M$329</f>
        <v>0</v>
      </c>
      <c r="K259" s="504"/>
    </row>
    <row r="260" spans="1:11" ht="18.75" hidden="1" customHeight="1">
      <c r="A260" s="657">
        <f t="shared" si="11"/>
        <v>0</v>
      </c>
      <c r="B260" s="505"/>
      <c r="C260" s="505"/>
      <c r="D260" s="505"/>
      <c r="E260" s="506"/>
      <c r="F260" s="504">
        <f t="shared" si="12"/>
        <v>0</v>
      </c>
      <c r="G260" s="504">
        <f t="shared" si="13"/>
        <v>0</v>
      </c>
      <c r="H260" s="504">
        <f>+'6-3표준조사 1'!$K$330</f>
        <v>17</v>
      </c>
      <c r="I260" s="504">
        <f>+'6-3표준조사 1'!$L$330</f>
        <v>0</v>
      </c>
      <c r="J260" s="504">
        <f>+'6-3표준조사 1'!$M$330</f>
        <v>0</v>
      </c>
      <c r="K260" s="504"/>
    </row>
    <row r="261" spans="1:11" ht="18.75" hidden="1" customHeight="1">
      <c r="A261" s="657">
        <f t="shared" ref="A261:A324" si="14">IF(I261&gt;0,1,)</f>
        <v>0</v>
      </c>
      <c r="B261" s="505"/>
      <c r="C261" s="505"/>
      <c r="D261" s="505"/>
      <c r="E261" s="506"/>
      <c r="F261" s="504">
        <f t="shared" si="12"/>
        <v>0</v>
      </c>
      <c r="G261" s="504">
        <f t="shared" si="13"/>
        <v>0</v>
      </c>
      <c r="H261" s="504">
        <f>+'6-3표준조사 1'!$K$331</f>
        <v>18</v>
      </c>
      <c r="I261" s="504">
        <f>+'6-3표준조사 1'!$L$331</f>
        <v>0</v>
      </c>
      <c r="J261" s="504">
        <f>+'6-3표준조사 1'!$M$331</f>
        <v>0</v>
      </c>
      <c r="K261" s="504"/>
    </row>
    <row r="262" spans="1:11" ht="18.75" hidden="1" customHeight="1">
      <c r="A262" s="657">
        <f t="shared" si="14"/>
        <v>0</v>
      </c>
      <c r="B262" s="505"/>
      <c r="C262" s="505"/>
      <c r="D262" s="505"/>
      <c r="E262" s="506"/>
      <c r="F262" s="504">
        <f t="shared" si="12"/>
        <v>0</v>
      </c>
      <c r="G262" s="504">
        <f t="shared" si="13"/>
        <v>0</v>
      </c>
      <c r="H262" s="504">
        <f>+'6-3표준조사 1'!$K$332</f>
        <v>19</v>
      </c>
      <c r="I262" s="504">
        <f>+'6-3표준조사 1'!$L$332</f>
        <v>0</v>
      </c>
      <c r="J262" s="504">
        <f>+'6-3표준조사 1'!$M$332</f>
        <v>0</v>
      </c>
      <c r="K262" s="504"/>
    </row>
    <row r="263" spans="1:11" ht="18.75" hidden="1" customHeight="1">
      <c r="A263" s="657">
        <f t="shared" si="14"/>
        <v>0</v>
      </c>
      <c r="B263" s="505"/>
      <c r="C263" s="505"/>
      <c r="D263" s="505"/>
      <c r="E263" s="506"/>
      <c r="F263" s="504">
        <f t="shared" si="12"/>
        <v>0</v>
      </c>
      <c r="G263" s="504">
        <f t="shared" si="13"/>
        <v>0</v>
      </c>
      <c r="H263" s="504">
        <f>+'6-3표준조사 1'!$K$333</f>
        <v>20</v>
      </c>
      <c r="I263" s="504">
        <f>+'6-3표준조사 1'!$L$333</f>
        <v>0</v>
      </c>
      <c r="J263" s="504">
        <f>+'6-3표준조사 1'!$M$333</f>
        <v>0</v>
      </c>
      <c r="K263" s="504"/>
    </row>
    <row r="264" spans="1:11" ht="18.75" hidden="1" customHeight="1">
      <c r="A264" s="657">
        <f t="shared" si="14"/>
        <v>0</v>
      </c>
      <c r="B264" s="505"/>
      <c r="C264" s="505"/>
      <c r="D264" s="505"/>
      <c r="E264" s="506"/>
      <c r="F264" s="504">
        <f t="shared" si="12"/>
        <v>0</v>
      </c>
      <c r="G264" s="504">
        <f t="shared" si="13"/>
        <v>0</v>
      </c>
      <c r="H264" s="504">
        <f>+'6-3표준조사 1'!$K$334</f>
        <v>21</v>
      </c>
      <c r="I264" s="504">
        <f>+'6-3표준조사 1'!$L$334</f>
        <v>0</v>
      </c>
      <c r="J264" s="504">
        <f>+'6-3표준조사 1'!$M$334</f>
        <v>0</v>
      </c>
      <c r="K264" s="504"/>
    </row>
    <row r="265" spans="1:11" ht="18.75" hidden="1" customHeight="1">
      <c r="A265" s="657">
        <f t="shared" si="14"/>
        <v>0</v>
      </c>
      <c r="B265" s="505"/>
      <c r="C265" s="505"/>
      <c r="D265" s="505"/>
      <c r="E265" s="506"/>
      <c r="F265" s="504">
        <f t="shared" si="12"/>
        <v>0</v>
      </c>
      <c r="G265" s="504">
        <f t="shared" si="13"/>
        <v>0</v>
      </c>
      <c r="H265" s="504">
        <f>+'6-3표준조사 1'!$K$335</f>
        <v>22</v>
      </c>
      <c r="I265" s="504">
        <f>+'6-3표준조사 1'!$L$335</f>
        <v>0</v>
      </c>
      <c r="J265" s="504">
        <f>+'6-3표준조사 1'!$M$335</f>
        <v>0</v>
      </c>
      <c r="K265" s="504"/>
    </row>
    <row r="266" spans="1:11" ht="18.75" hidden="1" customHeight="1">
      <c r="A266" s="657">
        <f t="shared" si="14"/>
        <v>0</v>
      </c>
      <c r="B266" s="505"/>
      <c r="C266" s="505"/>
      <c r="D266" s="505"/>
      <c r="E266" s="506"/>
      <c r="F266" s="504">
        <f t="shared" si="12"/>
        <v>0</v>
      </c>
      <c r="G266" s="504">
        <f t="shared" si="13"/>
        <v>0</v>
      </c>
      <c r="H266" s="504">
        <f>+'6-3표준조사 1'!$K$336</f>
        <v>23</v>
      </c>
      <c r="I266" s="504">
        <f>+'6-3표준조사 1'!$L$336</f>
        <v>0</v>
      </c>
      <c r="J266" s="504">
        <f>+'6-3표준조사 1'!$M$336</f>
        <v>0</v>
      </c>
      <c r="K266" s="504"/>
    </row>
    <row r="267" spans="1:11" ht="18.75" hidden="1" customHeight="1">
      <c r="A267" s="657">
        <f t="shared" si="14"/>
        <v>0</v>
      </c>
      <c r="B267" s="505"/>
      <c r="C267" s="505"/>
      <c r="D267" s="505"/>
      <c r="E267" s="506"/>
      <c r="F267" s="504">
        <f t="shared" si="12"/>
        <v>0</v>
      </c>
      <c r="G267" s="504">
        <f t="shared" si="13"/>
        <v>0</v>
      </c>
      <c r="H267" s="504">
        <f>+'6-3표준조사 1'!$K$337</f>
        <v>24</v>
      </c>
      <c r="I267" s="504">
        <f>+'6-3표준조사 1'!$L$337</f>
        <v>0</v>
      </c>
      <c r="J267" s="504">
        <f>+'6-3표준조사 1'!$M$337</f>
        <v>0</v>
      </c>
      <c r="K267" s="504"/>
    </row>
    <row r="268" spans="1:11" ht="18.75" hidden="1" customHeight="1">
      <c r="A268" s="657">
        <f t="shared" si="14"/>
        <v>0</v>
      </c>
      <c r="B268" s="505"/>
      <c r="C268" s="505"/>
      <c r="D268" s="505"/>
      <c r="E268" s="506"/>
      <c r="F268" s="504">
        <f t="shared" si="12"/>
        <v>0</v>
      </c>
      <c r="G268" s="504">
        <f t="shared" si="13"/>
        <v>0</v>
      </c>
      <c r="H268" s="504">
        <f>+'6-3표준조사 1'!$K$338</f>
        <v>25</v>
      </c>
      <c r="I268" s="504">
        <f>+'6-3표준조사 1'!$L$338</f>
        <v>0</v>
      </c>
      <c r="J268" s="504">
        <f>+'6-3표준조사 1'!$M$338</f>
        <v>0</v>
      </c>
      <c r="K268" s="504"/>
    </row>
    <row r="269" spans="1:11" ht="18.75" hidden="1" customHeight="1">
      <c r="A269" s="657">
        <f t="shared" si="14"/>
        <v>0</v>
      </c>
      <c r="B269" s="505"/>
      <c r="C269" s="505"/>
      <c r="D269" s="505"/>
      <c r="E269" s="506"/>
      <c r="F269" s="504">
        <f t="shared" si="12"/>
        <v>0</v>
      </c>
      <c r="G269" s="504">
        <f t="shared" si="13"/>
        <v>0</v>
      </c>
      <c r="H269" s="504">
        <f>+'6-3표준조사 1'!$K$339</f>
        <v>26</v>
      </c>
      <c r="I269" s="504">
        <f>+'6-3표준조사 1'!$L$339</f>
        <v>0</v>
      </c>
      <c r="J269" s="504">
        <f>+'6-3표준조사 1'!$M$339</f>
        <v>0</v>
      </c>
      <c r="K269" s="504"/>
    </row>
    <row r="270" spans="1:11" ht="18.75" hidden="1" customHeight="1">
      <c r="A270" s="657">
        <f t="shared" si="14"/>
        <v>0</v>
      </c>
      <c r="B270" s="505"/>
      <c r="C270" s="505"/>
      <c r="D270" s="505"/>
      <c r="E270" s="506"/>
      <c r="F270" s="504">
        <f t="shared" si="12"/>
        <v>0</v>
      </c>
      <c r="G270" s="504">
        <f t="shared" si="13"/>
        <v>0</v>
      </c>
      <c r="H270" s="504">
        <f>+'6-3표준조사 1'!$K$340</f>
        <v>27</v>
      </c>
      <c r="I270" s="504">
        <f>+'6-3표준조사 1'!$L$340</f>
        <v>0</v>
      </c>
      <c r="J270" s="504">
        <f>+'6-3표준조사 1'!$M$340</f>
        <v>0</v>
      </c>
      <c r="K270" s="504"/>
    </row>
    <row r="271" spans="1:11" ht="18.75" hidden="1" customHeight="1">
      <c r="A271" s="657">
        <f t="shared" si="14"/>
        <v>0</v>
      </c>
      <c r="B271" s="505"/>
      <c r="C271" s="505"/>
      <c r="D271" s="505"/>
      <c r="E271" s="506"/>
      <c r="F271" s="504">
        <f t="shared" si="12"/>
        <v>0</v>
      </c>
      <c r="G271" s="504">
        <f t="shared" si="13"/>
        <v>0</v>
      </c>
      <c r="H271" s="504">
        <f>+'6-3표준조사 1'!$K$341</f>
        <v>28</v>
      </c>
      <c r="I271" s="504">
        <f>+'6-3표준조사 1'!$L$341</f>
        <v>0</v>
      </c>
      <c r="J271" s="504">
        <f>+'6-3표준조사 1'!$M$341</f>
        <v>0</v>
      </c>
      <c r="K271" s="504"/>
    </row>
    <row r="272" spans="1:11" ht="18.75" hidden="1" customHeight="1">
      <c r="A272" s="657">
        <f t="shared" si="14"/>
        <v>0</v>
      </c>
      <c r="B272" s="505"/>
      <c r="C272" s="505"/>
      <c r="D272" s="505"/>
      <c r="E272" s="506"/>
      <c r="F272" s="504">
        <f t="shared" si="12"/>
        <v>0</v>
      </c>
      <c r="G272" s="504">
        <f t="shared" si="13"/>
        <v>0</v>
      </c>
      <c r="H272" s="504">
        <f>+'6-3표준조사 1'!$K$342</f>
        <v>29</v>
      </c>
      <c r="I272" s="504">
        <f>+'6-3표준조사 1'!$L$342</f>
        <v>0</v>
      </c>
      <c r="J272" s="504">
        <f>+'6-3표준조사 1'!$M$342</f>
        <v>0</v>
      </c>
      <c r="K272" s="504"/>
    </row>
    <row r="273" spans="1:11" ht="18.75" hidden="1" customHeight="1">
      <c r="A273" s="657">
        <f t="shared" si="14"/>
        <v>0</v>
      </c>
      <c r="B273" s="505"/>
      <c r="C273" s="505"/>
      <c r="D273" s="505"/>
      <c r="E273" s="506"/>
      <c r="F273" s="504">
        <f t="shared" si="12"/>
        <v>0</v>
      </c>
      <c r="G273" s="504">
        <f t="shared" si="13"/>
        <v>0</v>
      </c>
      <c r="H273" s="504">
        <f>+'6-3표준조사 1'!$K$343</f>
        <v>30</v>
      </c>
      <c r="I273" s="504">
        <f>+'6-3표준조사 1'!$L$343</f>
        <v>0</v>
      </c>
      <c r="J273" s="504">
        <f>+'6-3표준조사 1'!$M$343</f>
        <v>0</v>
      </c>
      <c r="K273" s="504"/>
    </row>
    <row r="274" spans="1:11" ht="18.75" hidden="1" customHeight="1">
      <c r="A274" s="657">
        <f t="shared" si="14"/>
        <v>0</v>
      </c>
      <c r="B274" s="505"/>
      <c r="C274" s="505"/>
      <c r="D274" s="505"/>
      <c r="E274" s="506"/>
      <c r="F274" s="504">
        <f t="shared" si="12"/>
        <v>0</v>
      </c>
      <c r="G274" s="504">
        <f t="shared" si="13"/>
        <v>0</v>
      </c>
      <c r="H274" s="504">
        <f>+'6-3표준조사 1'!$K$344</f>
        <v>31</v>
      </c>
      <c r="I274" s="504">
        <f>+'6-3표준조사 1'!$L$344</f>
        <v>0</v>
      </c>
      <c r="J274" s="504">
        <f>+'6-3표준조사 1'!$M$344</f>
        <v>0</v>
      </c>
      <c r="K274" s="504"/>
    </row>
    <row r="275" spans="1:11" ht="18.75" hidden="1" customHeight="1">
      <c r="A275" s="657">
        <f t="shared" si="14"/>
        <v>0</v>
      </c>
      <c r="B275" s="505"/>
      <c r="C275" s="505"/>
      <c r="D275" s="505"/>
      <c r="E275" s="506"/>
      <c r="F275" s="504">
        <f t="shared" si="12"/>
        <v>0</v>
      </c>
      <c r="G275" s="504">
        <f t="shared" si="13"/>
        <v>0</v>
      </c>
      <c r="H275" s="504">
        <f>+'6-3표준조사 1'!$K$345</f>
        <v>32</v>
      </c>
      <c r="I275" s="504">
        <f>+'6-3표준조사 1'!$L$345</f>
        <v>0</v>
      </c>
      <c r="J275" s="504">
        <f>+'6-3표준조사 1'!$M$345</f>
        <v>0</v>
      </c>
      <c r="K275" s="504"/>
    </row>
    <row r="276" spans="1:11" ht="18.75" hidden="1" customHeight="1">
      <c r="A276" s="657">
        <f t="shared" si="14"/>
        <v>0</v>
      </c>
      <c r="B276" s="505"/>
      <c r="C276" s="505"/>
      <c r="D276" s="505"/>
      <c r="E276" s="506"/>
      <c r="F276" s="504">
        <f t="shared" si="12"/>
        <v>0</v>
      </c>
      <c r="G276" s="504">
        <f t="shared" si="13"/>
        <v>0</v>
      </c>
      <c r="H276" s="504">
        <f>+'6-3표준조사 1'!$K$346</f>
        <v>33</v>
      </c>
      <c r="I276" s="504">
        <f>+'6-3표준조사 1'!$L$346</f>
        <v>0</v>
      </c>
      <c r="J276" s="504">
        <f>+'6-3표준조사 1'!$M$346</f>
        <v>0</v>
      </c>
      <c r="K276" s="504"/>
    </row>
    <row r="277" spans="1:11" ht="18.75" hidden="1" customHeight="1">
      <c r="A277" s="657">
        <f t="shared" si="14"/>
        <v>0</v>
      </c>
      <c r="B277" s="505"/>
      <c r="C277" s="505"/>
      <c r="D277" s="505"/>
      <c r="E277" s="506"/>
      <c r="F277" s="504">
        <f t="shared" si="12"/>
        <v>0</v>
      </c>
      <c r="G277" s="504">
        <f t="shared" si="13"/>
        <v>0</v>
      </c>
      <c r="H277" s="504">
        <f>+'6-3표준조사 1'!$K$347</f>
        <v>34</v>
      </c>
      <c r="I277" s="504">
        <f>+'6-3표준조사 1'!$L$347</f>
        <v>0</v>
      </c>
      <c r="J277" s="504">
        <f>+'6-3표준조사 1'!$M$347</f>
        <v>0</v>
      </c>
      <c r="K277" s="504"/>
    </row>
    <row r="278" spans="1:11" ht="18.75" hidden="1" customHeight="1">
      <c r="A278" s="657">
        <f t="shared" si="14"/>
        <v>0</v>
      </c>
      <c r="B278" s="505"/>
      <c r="C278" s="505"/>
      <c r="D278" s="505"/>
      <c r="E278" s="506"/>
      <c r="F278" s="504">
        <f t="shared" si="12"/>
        <v>0</v>
      </c>
      <c r="G278" s="504">
        <f t="shared" si="13"/>
        <v>0</v>
      </c>
      <c r="H278" s="504">
        <f>+'6-3표준조사 1'!$K$348</f>
        <v>35</v>
      </c>
      <c r="I278" s="504">
        <f>+'6-3표준조사 1'!$L$348</f>
        <v>0</v>
      </c>
      <c r="J278" s="504">
        <f>+'6-3표준조사 1'!$M$348</f>
        <v>0</v>
      </c>
      <c r="K278" s="504"/>
    </row>
    <row r="279" spans="1:11" ht="18.75" hidden="1" customHeight="1">
      <c r="A279" s="657">
        <f t="shared" si="14"/>
        <v>0</v>
      </c>
      <c r="B279" s="505"/>
      <c r="C279" s="505"/>
      <c r="D279" s="505"/>
      <c r="E279" s="506"/>
      <c r="F279" s="504">
        <f t="shared" si="12"/>
        <v>0</v>
      </c>
      <c r="G279" s="504">
        <f t="shared" si="13"/>
        <v>0</v>
      </c>
      <c r="H279" s="504">
        <f>+'6-3표준조사 1'!$K$349</f>
        <v>36</v>
      </c>
      <c r="I279" s="504">
        <f>+'6-3표준조사 1'!$L$349</f>
        <v>0</v>
      </c>
      <c r="J279" s="504">
        <f>+'6-3표준조사 1'!$M$349</f>
        <v>0</v>
      </c>
      <c r="K279" s="504"/>
    </row>
    <row r="280" spans="1:11" ht="18.75" hidden="1" customHeight="1">
      <c r="A280" s="657">
        <f t="shared" si="14"/>
        <v>0</v>
      </c>
      <c r="B280" s="505"/>
      <c r="C280" s="505"/>
      <c r="D280" s="505"/>
      <c r="E280" s="506"/>
      <c r="F280" s="504">
        <f t="shared" si="12"/>
        <v>0</v>
      </c>
      <c r="G280" s="504">
        <f t="shared" si="13"/>
        <v>0</v>
      </c>
      <c r="H280" s="504">
        <f>+'6-3표준조사 1'!$K$350</f>
        <v>37</v>
      </c>
      <c r="I280" s="504">
        <f>+'6-3표준조사 1'!$L$350</f>
        <v>0</v>
      </c>
      <c r="J280" s="504">
        <f>+'6-3표준조사 1'!$M$350</f>
        <v>0</v>
      </c>
      <c r="K280" s="504"/>
    </row>
    <row r="281" spans="1:11" ht="18.75" hidden="1" customHeight="1">
      <c r="A281" s="657">
        <f t="shared" si="14"/>
        <v>0</v>
      </c>
      <c r="B281" s="505"/>
      <c r="C281" s="505"/>
      <c r="D281" s="505"/>
      <c r="E281" s="506"/>
      <c r="F281" s="504">
        <f t="shared" si="12"/>
        <v>0</v>
      </c>
      <c r="G281" s="504">
        <f t="shared" si="13"/>
        <v>0</v>
      </c>
      <c r="H281" s="504">
        <f>+'6-3표준조사 1'!$K$353</f>
        <v>38</v>
      </c>
      <c r="I281" s="504">
        <f>+'6-3표준조사 1'!$L$353</f>
        <v>0</v>
      </c>
      <c r="J281" s="504">
        <f>+'6-3표준조사 1'!$M$353</f>
        <v>0</v>
      </c>
      <c r="K281" s="504"/>
    </row>
    <row r="282" spans="1:11" ht="18.75" hidden="1" customHeight="1">
      <c r="A282" s="657">
        <f t="shared" si="14"/>
        <v>0</v>
      </c>
      <c r="B282" s="505"/>
      <c r="C282" s="505"/>
      <c r="D282" s="505"/>
      <c r="E282" s="506"/>
      <c r="F282" s="504">
        <f t="shared" si="12"/>
        <v>0</v>
      </c>
      <c r="G282" s="504">
        <f t="shared" si="13"/>
        <v>0</v>
      </c>
      <c r="H282" s="504">
        <f>+'6-3표준조사 1'!$K$354</f>
        <v>39</v>
      </c>
      <c r="I282" s="504">
        <f>+'6-3표준조사 1'!$L$354</f>
        <v>0</v>
      </c>
      <c r="J282" s="504">
        <f>+'6-3표준조사 1'!$M$354</f>
        <v>0</v>
      </c>
      <c r="K282" s="504"/>
    </row>
    <row r="283" spans="1:11" ht="18.75" hidden="1" customHeight="1">
      <c r="A283" s="657">
        <f t="shared" si="14"/>
        <v>0</v>
      </c>
      <c r="B283" s="505"/>
      <c r="C283" s="505"/>
      <c r="D283" s="505"/>
      <c r="E283" s="506"/>
      <c r="F283" s="504">
        <f t="shared" si="12"/>
        <v>0</v>
      </c>
      <c r="G283" s="504">
        <f t="shared" si="13"/>
        <v>0</v>
      </c>
      <c r="H283" s="504">
        <f>+'6-3표준조사 1'!$K$355</f>
        <v>40</v>
      </c>
      <c r="I283" s="504">
        <f>+'6-3표준조사 1'!$L$355</f>
        <v>0</v>
      </c>
      <c r="J283" s="504">
        <f>+'6-3표준조사 1'!$M$355</f>
        <v>0</v>
      </c>
      <c r="K283" s="504"/>
    </row>
    <row r="284" spans="1:11" ht="18.75" hidden="1" customHeight="1">
      <c r="A284" s="657">
        <f t="shared" si="14"/>
        <v>0</v>
      </c>
      <c r="B284" s="505"/>
      <c r="C284" s="505"/>
      <c r="D284" s="505"/>
      <c r="E284" s="506"/>
      <c r="F284" s="504">
        <f t="shared" si="12"/>
        <v>0</v>
      </c>
      <c r="G284" s="504">
        <f t="shared" si="13"/>
        <v>0</v>
      </c>
      <c r="H284" s="504">
        <f>+'6-3표준조사 1'!$K$356</f>
        <v>41</v>
      </c>
      <c r="I284" s="504">
        <f>+'6-3표준조사 1'!$L$356</f>
        <v>0</v>
      </c>
      <c r="J284" s="504">
        <f>+'6-3표준조사 1'!$M$356</f>
        <v>0</v>
      </c>
      <c r="K284" s="504"/>
    </row>
    <row r="285" spans="1:11" ht="18.75" hidden="1" customHeight="1">
      <c r="A285" s="657">
        <f t="shared" si="14"/>
        <v>0</v>
      </c>
      <c r="B285" s="505"/>
      <c r="C285" s="505"/>
      <c r="D285" s="505"/>
      <c r="E285" s="506"/>
      <c r="F285" s="504">
        <f t="shared" si="12"/>
        <v>0</v>
      </c>
      <c r="G285" s="504">
        <f t="shared" si="13"/>
        <v>0</v>
      </c>
      <c r="H285" s="504">
        <f>+'6-3표준조사 1'!$K$357</f>
        <v>42</v>
      </c>
      <c r="I285" s="504">
        <f>+'6-3표준조사 1'!$L$357</f>
        <v>0</v>
      </c>
      <c r="J285" s="504">
        <f>+'6-3표준조사 1'!$M$357</f>
        <v>0</v>
      </c>
      <c r="K285" s="504"/>
    </row>
    <row r="286" spans="1:11" ht="18.75" hidden="1" customHeight="1">
      <c r="A286" s="657">
        <f t="shared" si="14"/>
        <v>0</v>
      </c>
      <c r="B286" s="505"/>
      <c r="C286" s="505"/>
      <c r="D286" s="505"/>
      <c r="E286" s="506"/>
      <c r="F286" s="504">
        <f t="shared" si="12"/>
        <v>0</v>
      </c>
      <c r="G286" s="504">
        <f t="shared" si="13"/>
        <v>0</v>
      </c>
      <c r="H286" s="504">
        <f>+'6-3표준조사 1'!$K$358</f>
        <v>43</v>
      </c>
      <c r="I286" s="504">
        <f>+'6-3표준조사 1'!$L$358</f>
        <v>0</v>
      </c>
      <c r="J286" s="504">
        <f>+'6-3표준조사 1'!$M$358</f>
        <v>0</v>
      </c>
      <c r="K286" s="504"/>
    </row>
    <row r="287" spans="1:11" ht="18.75" hidden="1" customHeight="1">
      <c r="A287" s="657">
        <f t="shared" si="14"/>
        <v>0</v>
      </c>
      <c r="B287" s="505"/>
      <c r="C287" s="505"/>
      <c r="D287" s="505"/>
      <c r="E287" s="506"/>
      <c r="F287" s="504">
        <f t="shared" si="12"/>
        <v>0</v>
      </c>
      <c r="G287" s="504">
        <f t="shared" si="13"/>
        <v>0</v>
      </c>
      <c r="H287" s="504">
        <f>+'6-3표준조사 1'!$K$359</f>
        <v>44</v>
      </c>
      <c r="I287" s="504">
        <f>+'6-3표준조사 1'!$L$359</f>
        <v>0</v>
      </c>
      <c r="J287" s="504">
        <f>+'6-3표준조사 1'!$M$359</f>
        <v>0</v>
      </c>
      <c r="K287" s="504"/>
    </row>
    <row r="288" spans="1:11" ht="18.75" hidden="1" customHeight="1">
      <c r="A288" s="657">
        <f t="shared" si="14"/>
        <v>0</v>
      </c>
      <c r="B288" s="505"/>
      <c r="C288" s="505"/>
      <c r="D288" s="505"/>
      <c r="E288" s="506"/>
      <c r="F288" s="504">
        <f t="shared" si="12"/>
        <v>0</v>
      </c>
      <c r="G288" s="504">
        <f t="shared" si="13"/>
        <v>0</v>
      </c>
      <c r="H288" s="504">
        <f>+'6-3표준조사 1'!$K$360</f>
        <v>45</v>
      </c>
      <c r="I288" s="504">
        <f>+'6-3표준조사 1'!$L$360</f>
        <v>0</v>
      </c>
      <c r="J288" s="504">
        <f>+'6-3표준조사 1'!$M$360</f>
        <v>0</v>
      </c>
      <c r="K288" s="504"/>
    </row>
    <row r="289" spans="1:11" ht="18.75" hidden="1" customHeight="1">
      <c r="A289" s="657">
        <f t="shared" si="14"/>
        <v>0</v>
      </c>
      <c r="B289" s="505"/>
      <c r="C289" s="505"/>
      <c r="D289" s="505"/>
      <c r="E289" s="506"/>
      <c r="F289" s="504">
        <f t="shared" si="12"/>
        <v>0</v>
      </c>
      <c r="G289" s="504">
        <f t="shared" si="13"/>
        <v>0</v>
      </c>
      <c r="H289" s="504">
        <f>+'6-3표준조사 1'!$K$361</f>
        <v>46</v>
      </c>
      <c r="I289" s="504">
        <f>+'6-3표준조사 1'!$L$361</f>
        <v>0</v>
      </c>
      <c r="J289" s="504">
        <f>+'6-3표준조사 1'!$M$361</f>
        <v>0</v>
      </c>
      <c r="K289" s="504"/>
    </row>
    <row r="290" spans="1:11" ht="18.75" hidden="1" customHeight="1">
      <c r="A290" s="657">
        <f t="shared" si="14"/>
        <v>0</v>
      </c>
      <c r="B290" s="505"/>
      <c r="C290" s="505"/>
      <c r="D290" s="505"/>
      <c r="E290" s="506"/>
      <c r="F290" s="504">
        <f t="shared" si="12"/>
        <v>0</v>
      </c>
      <c r="G290" s="504">
        <f t="shared" si="13"/>
        <v>0</v>
      </c>
      <c r="H290" s="504">
        <f>+'6-3표준조사 1'!$K$362</f>
        <v>47</v>
      </c>
      <c r="I290" s="504">
        <f>+'6-3표준조사 1'!$L$362</f>
        <v>0</v>
      </c>
      <c r="J290" s="504">
        <f>+'6-3표준조사 1'!$M$362</f>
        <v>0</v>
      </c>
      <c r="K290" s="504"/>
    </row>
    <row r="291" spans="1:11" ht="18.75" hidden="1" customHeight="1">
      <c r="A291" s="657">
        <f t="shared" si="14"/>
        <v>0</v>
      </c>
      <c r="B291" s="505"/>
      <c r="C291" s="505"/>
      <c r="D291" s="505"/>
      <c r="E291" s="506"/>
      <c r="F291" s="504">
        <f t="shared" si="12"/>
        <v>0</v>
      </c>
      <c r="G291" s="504">
        <f t="shared" si="13"/>
        <v>0</v>
      </c>
      <c r="H291" s="504">
        <f>+'6-3표준조사 1'!$K$363</f>
        <v>48</v>
      </c>
      <c r="I291" s="504">
        <f>+'6-3표준조사 1'!$L$363</f>
        <v>0</v>
      </c>
      <c r="J291" s="504">
        <f>+'6-3표준조사 1'!$M$363</f>
        <v>0</v>
      </c>
      <c r="K291" s="504"/>
    </row>
    <row r="292" spans="1:11" ht="18.75" hidden="1" customHeight="1">
      <c r="A292" s="657">
        <f t="shared" si="14"/>
        <v>0</v>
      </c>
      <c r="B292" s="505"/>
      <c r="C292" s="505"/>
      <c r="D292" s="505"/>
      <c r="E292" s="506"/>
      <c r="F292" s="504">
        <f t="shared" si="12"/>
        <v>0</v>
      </c>
      <c r="G292" s="504">
        <f t="shared" si="13"/>
        <v>0</v>
      </c>
      <c r="H292" s="504">
        <f>+'6-3표준조사 1'!$K$364</f>
        <v>49</v>
      </c>
      <c r="I292" s="504">
        <f>+'6-3표준조사 1'!$L$364</f>
        <v>0</v>
      </c>
      <c r="J292" s="504">
        <f>+'6-3표준조사 1'!$M$364</f>
        <v>0</v>
      </c>
      <c r="K292" s="504"/>
    </row>
    <row r="293" spans="1:11" ht="18.75" hidden="1" customHeight="1">
      <c r="A293" s="657">
        <f t="shared" si="14"/>
        <v>0</v>
      </c>
      <c r="B293" s="505"/>
      <c r="C293" s="505"/>
      <c r="D293" s="505"/>
      <c r="E293" s="506"/>
      <c r="F293" s="504">
        <f t="shared" si="12"/>
        <v>0</v>
      </c>
      <c r="G293" s="504">
        <f t="shared" si="13"/>
        <v>0</v>
      </c>
      <c r="H293" s="504">
        <f>+'6-3표준조사 1'!$K$365</f>
        <v>50</v>
      </c>
      <c r="I293" s="504">
        <f>+'6-3표준조사 1'!$L$365</f>
        <v>0</v>
      </c>
      <c r="J293" s="504">
        <f>+'6-3표준조사 1'!$M$365</f>
        <v>0</v>
      </c>
      <c r="K293" s="504"/>
    </row>
    <row r="294" spans="1:11" ht="18.75" hidden="1" customHeight="1">
      <c r="A294" s="657">
        <f t="shared" si="14"/>
        <v>0</v>
      </c>
      <c r="B294" s="505"/>
      <c r="C294" s="505"/>
      <c r="D294" s="505"/>
      <c r="E294" s="506"/>
      <c r="F294" s="504">
        <f t="shared" si="12"/>
        <v>0</v>
      </c>
      <c r="G294" s="504">
        <f t="shared" si="13"/>
        <v>0</v>
      </c>
      <c r="H294" s="504">
        <f>+'6-3표준조사 1'!$K$366</f>
        <v>51</v>
      </c>
      <c r="I294" s="504">
        <f>+'6-3표준조사 1'!$L$366</f>
        <v>0</v>
      </c>
      <c r="J294" s="504">
        <f>+'6-3표준조사 1'!$M$366</f>
        <v>0</v>
      </c>
      <c r="K294" s="504"/>
    </row>
    <row r="295" spans="1:11" ht="18.75" hidden="1" customHeight="1">
      <c r="A295" s="657">
        <f t="shared" si="14"/>
        <v>0</v>
      </c>
      <c r="B295" s="505"/>
      <c r="C295" s="505"/>
      <c r="D295" s="505"/>
      <c r="E295" s="506"/>
      <c r="F295" s="504">
        <f t="shared" si="12"/>
        <v>0</v>
      </c>
      <c r="G295" s="504">
        <f t="shared" si="13"/>
        <v>0</v>
      </c>
      <c r="H295" s="504">
        <f>+'6-3표준조사 1'!$K$367</f>
        <v>52</v>
      </c>
      <c r="I295" s="504">
        <f>+'6-3표준조사 1'!$L$367</f>
        <v>0</v>
      </c>
      <c r="J295" s="504">
        <f>+'6-3표준조사 1'!$M$367</f>
        <v>0</v>
      </c>
      <c r="K295" s="504"/>
    </row>
    <row r="296" spans="1:11" ht="18.75" hidden="1" customHeight="1">
      <c r="A296" s="657">
        <f t="shared" si="14"/>
        <v>0</v>
      </c>
      <c r="B296" s="505"/>
      <c r="C296" s="505"/>
      <c r="D296" s="505"/>
      <c r="E296" s="506"/>
      <c r="F296" s="504">
        <f t="shared" si="12"/>
        <v>0</v>
      </c>
      <c r="G296" s="504">
        <f t="shared" si="13"/>
        <v>0</v>
      </c>
      <c r="H296" s="504">
        <f>+'6-3표준조사 1'!$K$368</f>
        <v>53</v>
      </c>
      <c r="I296" s="504">
        <f>+'6-3표준조사 1'!$L$368</f>
        <v>0</v>
      </c>
      <c r="J296" s="504">
        <f>+'6-3표준조사 1'!$M$368</f>
        <v>0</v>
      </c>
      <c r="K296" s="504"/>
    </row>
    <row r="297" spans="1:11" ht="18.75" hidden="1" customHeight="1">
      <c r="A297" s="657">
        <f t="shared" si="14"/>
        <v>0</v>
      </c>
      <c r="B297" s="505"/>
      <c r="C297" s="505"/>
      <c r="D297" s="505"/>
      <c r="E297" s="506"/>
      <c r="F297" s="504">
        <f t="shared" si="12"/>
        <v>0</v>
      </c>
      <c r="G297" s="504">
        <f t="shared" si="13"/>
        <v>0</v>
      </c>
      <c r="H297" s="504">
        <f>+'6-3표준조사 1'!$K$369</f>
        <v>54</v>
      </c>
      <c r="I297" s="504">
        <f>+'6-3표준조사 1'!$L$369</f>
        <v>0</v>
      </c>
      <c r="J297" s="504">
        <f>+'6-3표준조사 1'!$M$369</f>
        <v>0</v>
      </c>
      <c r="K297" s="504"/>
    </row>
    <row r="298" spans="1:11" ht="18.75" hidden="1" customHeight="1">
      <c r="A298" s="657">
        <f t="shared" si="14"/>
        <v>0</v>
      </c>
      <c r="B298" s="505"/>
      <c r="C298" s="505"/>
      <c r="D298" s="505"/>
      <c r="E298" s="506"/>
      <c r="F298" s="504">
        <f t="shared" si="12"/>
        <v>0</v>
      </c>
      <c r="G298" s="504">
        <f t="shared" si="13"/>
        <v>0</v>
      </c>
      <c r="H298" s="504">
        <f>+'6-3표준조사 1'!$K$370</f>
        <v>55</v>
      </c>
      <c r="I298" s="504">
        <f>+'6-3표준조사 1'!$L$370</f>
        <v>0</v>
      </c>
      <c r="J298" s="504">
        <f>+'6-3표준조사 1'!$M$370</f>
        <v>0</v>
      </c>
      <c r="K298" s="504"/>
    </row>
    <row r="299" spans="1:11" ht="18.75" hidden="1" customHeight="1">
      <c r="A299" s="657">
        <f t="shared" si="14"/>
        <v>0</v>
      </c>
      <c r="B299" s="505"/>
      <c r="C299" s="505"/>
      <c r="D299" s="505"/>
      <c r="E299" s="506"/>
      <c r="F299" s="504">
        <f t="shared" si="12"/>
        <v>0</v>
      </c>
      <c r="G299" s="504">
        <f t="shared" si="13"/>
        <v>0</v>
      </c>
      <c r="H299" s="504">
        <f>+'6-3표준조사 1'!$K$371</f>
        <v>56</v>
      </c>
      <c r="I299" s="504">
        <f>+'6-3표준조사 1'!$L$371</f>
        <v>0</v>
      </c>
      <c r="J299" s="504">
        <f>+'6-3표준조사 1'!$M$371</f>
        <v>0</v>
      </c>
      <c r="K299" s="504"/>
    </row>
    <row r="300" spans="1:11" ht="18.75" hidden="1" customHeight="1">
      <c r="A300" s="657">
        <f t="shared" si="14"/>
        <v>0</v>
      </c>
      <c r="B300" s="505"/>
      <c r="C300" s="505"/>
      <c r="D300" s="505"/>
      <c r="E300" s="506"/>
      <c r="F300" s="504">
        <f t="shared" si="12"/>
        <v>0</v>
      </c>
      <c r="G300" s="504">
        <f t="shared" si="13"/>
        <v>0</v>
      </c>
      <c r="H300" s="504">
        <f>+'6-3표준조사 1'!$K$372</f>
        <v>57</v>
      </c>
      <c r="I300" s="504">
        <f>+'6-3표준조사 1'!$L$372</f>
        <v>0</v>
      </c>
      <c r="J300" s="504">
        <f>+'6-3표준조사 1'!$M$372</f>
        <v>0</v>
      </c>
      <c r="K300" s="504"/>
    </row>
    <row r="301" spans="1:11" ht="18.75" hidden="1" customHeight="1">
      <c r="A301" s="657">
        <f t="shared" si="14"/>
        <v>0</v>
      </c>
      <c r="B301" s="505"/>
      <c r="C301" s="505"/>
      <c r="D301" s="505"/>
      <c r="E301" s="506"/>
      <c r="F301" s="504">
        <f t="shared" si="12"/>
        <v>0</v>
      </c>
      <c r="G301" s="504">
        <f t="shared" si="13"/>
        <v>0</v>
      </c>
      <c r="H301" s="504">
        <f>+'6-3표준조사 1'!$K$373</f>
        <v>58</v>
      </c>
      <c r="I301" s="504">
        <f>+'6-3표준조사 1'!$L$373</f>
        <v>0</v>
      </c>
      <c r="J301" s="504">
        <f>+'6-3표준조사 1'!$M$373</f>
        <v>0</v>
      </c>
      <c r="K301" s="504"/>
    </row>
    <row r="302" spans="1:11" ht="18.75" hidden="1" customHeight="1">
      <c r="A302" s="657">
        <f t="shared" si="14"/>
        <v>0</v>
      </c>
      <c r="B302" s="505"/>
      <c r="C302" s="505"/>
      <c r="D302" s="505"/>
      <c r="E302" s="506"/>
      <c r="F302" s="504">
        <f t="shared" si="12"/>
        <v>0</v>
      </c>
      <c r="G302" s="504">
        <f t="shared" si="13"/>
        <v>0</v>
      </c>
      <c r="H302" s="504">
        <f>+'6-3표준조사 1'!$K$374</f>
        <v>59</v>
      </c>
      <c r="I302" s="504">
        <f>+'6-3표준조사 1'!$L$374</f>
        <v>0</v>
      </c>
      <c r="J302" s="504">
        <f>+'6-3표준조사 1'!$M$374</f>
        <v>0</v>
      </c>
      <c r="K302" s="504"/>
    </row>
    <row r="303" spans="1:11" ht="18.75" hidden="1" customHeight="1">
      <c r="A303" s="657">
        <f t="shared" si="14"/>
        <v>0</v>
      </c>
      <c r="B303" s="505"/>
      <c r="C303" s="505"/>
      <c r="D303" s="505"/>
      <c r="E303" s="506"/>
      <c r="F303" s="504">
        <f t="shared" si="12"/>
        <v>0</v>
      </c>
      <c r="G303" s="504">
        <f t="shared" si="13"/>
        <v>0</v>
      </c>
      <c r="H303" s="503">
        <f>+'6-3표준조사 1'!$K$375</f>
        <v>60</v>
      </c>
      <c r="I303" s="503">
        <f>+'6-3표준조사 1'!$L$375</f>
        <v>0</v>
      </c>
      <c r="J303" s="503">
        <f>+'6-3표준조사 1'!$M$375</f>
        <v>0</v>
      </c>
      <c r="K303" s="503"/>
    </row>
    <row r="304" spans="1:11" ht="18.75" customHeight="1">
      <c r="A304" s="657">
        <f t="shared" si="14"/>
        <v>1</v>
      </c>
      <c r="B304" s="504" t="str">
        <f>+'6-3표준조사 1'!$M$379</f>
        <v>단양</v>
      </c>
      <c r="C304" s="504" t="str">
        <f>+'6-3표준조사 1'!$N$379</f>
        <v>어상천</v>
      </c>
      <c r="D304" s="504" t="str">
        <f>+'6-3표준조사 1'!$O$379</f>
        <v>임현</v>
      </c>
      <c r="E304" s="504" t="str">
        <f>+'6-3표준조사 1'!$P$379</f>
        <v>산52-1번지</v>
      </c>
      <c r="F304" s="504" t="str">
        <f>+'6-3표준조사 1'!$K$379</f>
        <v>65-0</v>
      </c>
      <c r="G304" s="504" t="str">
        <f>+'6-3표준조사 1'!$L$379</f>
        <v>7-1</v>
      </c>
      <c r="H304" s="504">
        <f>+'6-3표준조사 1'!$K$387</f>
        <v>1</v>
      </c>
      <c r="I304" s="504">
        <f>+'6-3표준조사 1'!$L$387</f>
        <v>321212</v>
      </c>
      <c r="J304" s="504">
        <f>+'6-3표준조사 1'!$M$387</f>
        <v>504219</v>
      </c>
      <c r="K304" s="504"/>
    </row>
    <row r="305" spans="1:11" ht="18.75" customHeight="1">
      <c r="A305" s="657">
        <f t="shared" si="14"/>
        <v>1</v>
      </c>
      <c r="B305" s="504"/>
      <c r="C305" s="504"/>
      <c r="D305" s="504"/>
      <c r="E305" s="997"/>
      <c r="F305" s="504" t="str">
        <f>IF(I305&gt;0,F304,)</f>
        <v>65-0</v>
      </c>
      <c r="G305" s="504" t="str">
        <f>IF(I305&gt;0,G304,)</f>
        <v>7-1</v>
      </c>
      <c r="H305" s="504">
        <f>+'6-3표준조사 1'!$K$388</f>
        <v>2</v>
      </c>
      <c r="I305" s="504">
        <f>+'6-3표준조사 1'!$L$388</f>
        <v>321245</v>
      </c>
      <c r="J305" s="504">
        <f>+'6-3표준조사 1'!$M$388</f>
        <v>504128</v>
      </c>
      <c r="K305" s="504"/>
    </row>
    <row r="306" spans="1:11" ht="18.75" customHeight="1">
      <c r="A306" s="657">
        <f t="shared" si="14"/>
        <v>1</v>
      </c>
      <c r="B306" s="504"/>
      <c r="C306" s="504"/>
      <c r="D306" s="504"/>
      <c r="E306" s="997"/>
      <c r="F306" s="504" t="str">
        <f t="shared" ref="F306:F363" si="15">IF(I306&gt;0,F305,)</f>
        <v>65-0</v>
      </c>
      <c r="G306" s="504" t="str">
        <f t="shared" ref="G306:G363" si="16">IF(I306&gt;0,G305,)</f>
        <v>7-1</v>
      </c>
      <c r="H306" s="504">
        <f>+'6-3표준조사 1'!$K$389</f>
        <v>3</v>
      </c>
      <c r="I306" s="504">
        <f>+'6-3표준조사 1'!$L$389</f>
        <v>321220</v>
      </c>
      <c r="J306" s="504">
        <f>+'6-3표준조사 1'!$M$389</f>
        <v>504006</v>
      </c>
      <c r="K306" s="504"/>
    </row>
    <row r="307" spans="1:11" ht="18.75" customHeight="1">
      <c r="A307" s="657">
        <f t="shared" si="14"/>
        <v>1</v>
      </c>
      <c r="B307" s="504"/>
      <c r="C307" s="504"/>
      <c r="D307" s="504"/>
      <c r="E307" s="997"/>
      <c r="F307" s="504" t="str">
        <f t="shared" si="15"/>
        <v>65-0</v>
      </c>
      <c r="G307" s="504" t="str">
        <f t="shared" si="16"/>
        <v>7-1</v>
      </c>
      <c r="H307" s="504">
        <f>+'6-3표준조사 1'!$K$390</f>
        <v>4</v>
      </c>
      <c r="I307" s="504">
        <f>+'6-3표준조사 1'!$L$390</f>
        <v>321029</v>
      </c>
      <c r="J307" s="504">
        <f>+'6-3표준조사 1'!$M$390</f>
        <v>503916</v>
      </c>
      <c r="K307" s="504"/>
    </row>
    <row r="308" spans="1:11" ht="18.75" customHeight="1">
      <c r="A308" s="657">
        <f t="shared" si="14"/>
        <v>1</v>
      </c>
      <c r="B308" s="505"/>
      <c r="C308" s="505"/>
      <c r="D308" s="505"/>
      <c r="E308" s="506"/>
      <c r="F308" s="504" t="str">
        <f t="shared" si="15"/>
        <v>65-0</v>
      </c>
      <c r="G308" s="504" t="str">
        <f t="shared" si="16"/>
        <v>7-1</v>
      </c>
      <c r="H308" s="507">
        <f>+'6-3표준조사 1'!$K$391</f>
        <v>5</v>
      </c>
      <c r="I308" s="507">
        <f>+'6-3표준조사 1'!$L$391</f>
        <v>321358</v>
      </c>
      <c r="J308" s="507">
        <f>+'6-3표준조사 1'!$M$391</f>
        <v>504132</v>
      </c>
      <c r="K308" s="507"/>
    </row>
    <row r="309" spans="1:11" ht="18.75" customHeight="1">
      <c r="A309" s="657">
        <f t="shared" si="14"/>
        <v>1</v>
      </c>
      <c r="B309" s="505"/>
      <c r="C309" s="505"/>
      <c r="D309" s="505"/>
      <c r="E309" s="506"/>
      <c r="F309" s="504" t="str">
        <f t="shared" si="15"/>
        <v>65-0</v>
      </c>
      <c r="G309" s="504" t="str">
        <f t="shared" si="16"/>
        <v>7-1</v>
      </c>
      <c r="H309" s="504">
        <f>+'6-3표준조사 1'!$K$392</f>
        <v>6</v>
      </c>
      <c r="I309" s="504">
        <f>+'6-3표준조사 1'!$L$392</f>
        <v>321325</v>
      </c>
      <c r="J309" s="504">
        <f>+'6-3표준조사 1'!$M$392</f>
        <v>504256</v>
      </c>
      <c r="K309" s="504"/>
    </row>
    <row r="310" spans="1:11" ht="18.75" customHeight="1">
      <c r="A310" s="657">
        <f t="shared" si="14"/>
        <v>1</v>
      </c>
      <c r="B310" s="505"/>
      <c r="C310" s="505"/>
      <c r="D310" s="505"/>
      <c r="E310" s="506"/>
      <c r="F310" s="504" t="str">
        <f t="shared" si="15"/>
        <v>65-0</v>
      </c>
      <c r="G310" s="504" t="str">
        <f t="shared" si="16"/>
        <v>7-1</v>
      </c>
      <c r="H310" s="504">
        <f>+'6-3표준조사 1'!$K$393</f>
        <v>7</v>
      </c>
      <c r="I310" s="504">
        <f>+'6-3표준조사 1'!$L$393</f>
        <v>321145</v>
      </c>
      <c r="J310" s="504">
        <f>+'6-3표준조사 1'!$M$393</f>
        <v>504130</v>
      </c>
      <c r="K310" s="504"/>
    </row>
    <row r="311" spans="1:11" ht="18.75" customHeight="1">
      <c r="A311" s="657">
        <f t="shared" si="14"/>
        <v>1</v>
      </c>
      <c r="B311" s="505"/>
      <c r="C311" s="505"/>
      <c r="D311" s="505"/>
      <c r="E311" s="506"/>
      <c r="F311" s="504" t="str">
        <f t="shared" si="15"/>
        <v>65-0</v>
      </c>
      <c r="G311" s="504" t="str">
        <f t="shared" si="16"/>
        <v>7-1</v>
      </c>
      <c r="H311" s="504">
        <f>+'6-3표준조사 1'!$K$394</f>
        <v>8</v>
      </c>
      <c r="I311" s="504">
        <f>+'6-3표준조사 1'!$L$394</f>
        <v>320976</v>
      </c>
      <c r="J311" s="504">
        <f>+'6-3표준조사 1'!$M$394</f>
        <v>504082</v>
      </c>
      <c r="K311" s="504"/>
    </row>
    <row r="312" spans="1:11" ht="18.75" hidden="1" customHeight="1">
      <c r="A312" s="657">
        <f t="shared" si="14"/>
        <v>0</v>
      </c>
      <c r="B312" s="505"/>
      <c r="C312" s="505"/>
      <c r="D312" s="505"/>
      <c r="E312" s="506"/>
      <c r="F312" s="504">
        <f t="shared" si="15"/>
        <v>0</v>
      </c>
      <c r="G312" s="504">
        <f t="shared" si="16"/>
        <v>0</v>
      </c>
      <c r="H312" s="504">
        <f>+'6-3표준조사 1'!$K$395</f>
        <v>9</v>
      </c>
      <c r="I312" s="504">
        <f>+'6-3표준조사 1'!$L$395</f>
        <v>0</v>
      </c>
      <c r="J312" s="504">
        <f>+'6-3표준조사 1'!$M$395</f>
        <v>0</v>
      </c>
      <c r="K312" s="504"/>
    </row>
    <row r="313" spans="1:11" ht="18.75" hidden="1" customHeight="1">
      <c r="A313" s="657">
        <f t="shared" si="14"/>
        <v>0</v>
      </c>
      <c r="B313" s="505"/>
      <c r="C313" s="505"/>
      <c r="D313" s="505"/>
      <c r="E313" s="506"/>
      <c r="F313" s="504">
        <f t="shared" si="15"/>
        <v>0</v>
      </c>
      <c r="G313" s="504">
        <f t="shared" si="16"/>
        <v>0</v>
      </c>
      <c r="H313" s="504">
        <f>+'6-3표준조사 1'!$K$396</f>
        <v>10</v>
      </c>
      <c r="I313" s="504">
        <f>+'6-3표준조사 1'!$L$396</f>
        <v>0</v>
      </c>
      <c r="J313" s="504">
        <f>+'6-3표준조사 1'!$M$396</f>
        <v>0</v>
      </c>
      <c r="K313" s="504"/>
    </row>
    <row r="314" spans="1:11" ht="18.75" hidden="1" customHeight="1">
      <c r="A314" s="657">
        <f t="shared" si="14"/>
        <v>0</v>
      </c>
      <c r="B314" s="505"/>
      <c r="C314" s="505"/>
      <c r="D314" s="505"/>
      <c r="E314" s="506"/>
      <c r="F314" s="504">
        <f t="shared" si="15"/>
        <v>0</v>
      </c>
      <c r="G314" s="504">
        <f t="shared" si="16"/>
        <v>0</v>
      </c>
      <c r="H314" s="504">
        <f>+'6-3표준조사 1'!$K$397</f>
        <v>11</v>
      </c>
      <c r="I314" s="504">
        <f>+'6-3표준조사 1'!$L$397</f>
        <v>0</v>
      </c>
      <c r="J314" s="504">
        <f>+'6-3표준조사 1'!$M$397</f>
        <v>0</v>
      </c>
      <c r="K314" s="504"/>
    </row>
    <row r="315" spans="1:11" ht="18.75" hidden="1" customHeight="1">
      <c r="A315" s="657">
        <f t="shared" si="14"/>
        <v>0</v>
      </c>
      <c r="B315" s="505"/>
      <c r="C315" s="505"/>
      <c r="D315" s="505"/>
      <c r="E315" s="506"/>
      <c r="F315" s="504">
        <f t="shared" si="15"/>
        <v>0</v>
      </c>
      <c r="G315" s="504">
        <f t="shared" si="16"/>
        <v>0</v>
      </c>
      <c r="H315" s="504">
        <f>+'6-3표준조사 1'!$K$398</f>
        <v>12</v>
      </c>
      <c r="I315" s="504">
        <f>+'6-3표준조사 1'!$L$398</f>
        <v>0</v>
      </c>
      <c r="J315" s="504">
        <f>+'6-3표준조사 1'!$M$398</f>
        <v>0</v>
      </c>
      <c r="K315" s="504"/>
    </row>
    <row r="316" spans="1:11" ht="18.75" hidden="1" customHeight="1">
      <c r="A316" s="657">
        <f t="shared" si="14"/>
        <v>0</v>
      </c>
      <c r="B316" s="505"/>
      <c r="C316" s="505"/>
      <c r="D316" s="505"/>
      <c r="E316" s="506"/>
      <c r="F316" s="504">
        <f t="shared" si="15"/>
        <v>0</v>
      </c>
      <c r="G316" s="504">
        <f t="shared" si="16"/>
        <v>0</v>
      </c>
      <c r="H316" s="504">
        <f>+'6-3표준조사 1'!$K$399</f>
        <v>13</v>
      </c>
      <c r="I316" s="504">
        <f>+'6-3표준조사 1'!$L$399</f>
        <v>0</v>
      </c>
      <c r="J316" s="504">
        <f>+'6-3표준조사 1'!$M$399</f>
        <v>0</v>
      </c>
      <c r="K316" s="504"/>
    </row>
    <row r="317" spans="1:11" ht="18.75" hidden="1" customHeight="1">
      <c r="A317" s="657">
        <f t="shared" si="14"/>
        <v>0</v>
      </c>
      <c r="B317" s="505"/>
      <c r="C317" s="505"/>
      <c r="D317" s="505"/>
      <c r="E317" s="506"/>
      <c r="F317" s="504">
        <f t="shared" si="15"/>
        <v>0</v>
      </c>
      <c r="G317" s="504">
        <f t="shared" si="16"/>
        <v>0</v>
      </c>
      <c r="H317" s="504">
        <f>+'6-3표준조사 1'!$K$400</f>
        <v>14</v>
      </c>
      <c r="I317" s="504">
        <f>+'6-3표준조사 1'!$L$400</f>
        <v>0</v>
      </c>
      <c r="J317" s="504">
        <f>+'6-3표준조사 1'!$M$400</f>
        <v>0</v>
      </c>
      <c r="K317" s="504"/>
    </row>
    <row r="318" spans="1:11" ht="18.75" hidden="1" customHeight="1">
      <c r="A318" s="657">
        <f t="shared" si="14"/>
        <v>0</v>
      </c>
      <c r="B318" s="505"/>
      <c r="C318" s="505"/>
      <c r="D318" s="505"/>
      <c r="E318" s="506"/>
      <c r="F318" s="504">
        <f t="shared" si="15"/>
        <v>0</v>
      </c>
      <c r="G318" s="504">
        <f t="shared" si="16"/>
        <v>0</v>
      </c>
      <c r="H318" s="504">
        <f>+'6-3표준조사 1'!$K$403</f>
        <v>15</v>
      </c>
      <c r="I318" s="504">
        <f>+'6-3표준조사 1'!$L$403</f>
        <v>0</v>
      </c>
      <c r="J318" s="504">
        <f>+'6-3표준조사 1'!$M$403</f>
        <v>0</v>
      </c>
      <c r="K318" s="504"/>
    </row>
    <row r="319" spans="1:11" ht="18.75" hidden="1" customHeight="1">
      <c r="A319" s="657">
        <f t="shared" si="14"/>
        <v>0</v>
      </c>
      <c r="B319" s="505"/>
      <c r="C319" s="505"/>
      <c r="D319" s="505"/>
      <c r="E319" s="506"/>
      <c r="F319" s="504">
        <f t="shared" si="15"/>
        <v>0</v>
      </c>
      <c r="G319" s="504">
        <f t="shared" si="16"/>
        <v>0</v>
      </c>
      <c r="H319" s="504">
        <f>+'6-3표준조사 1'!$K$404</f>
        <v>16</v>
      </c>
      <c r="I319" s="504">
        <f>+'6-3표준조사 1'!$L$404</f>
        <v>0</v>
      </c>
      <c r="J319" s="504">
        <f>+'6-3표준조사 1'!$M$404</f>
        <v>0</v>
      </c>
      <c r="K319" s="504"/>
    </row>
    <row r="320" spans="1:11" ht="18.75" hidden="1" customHeight="1">
      <c r="A320" s="657">
        <f t="shared" si="14"/>
        <v>0</v>
      </c>
      <c r="B320" s="505"/>
      <c r="C320" s="505"/>
      <c r="D320" s="505"/>
      <c r="E320" s="506"/>
      <c r="F320" s="504">
        <f t="shared" si="15"/>
        <v>0</v>
      </c>
      <c r="G320" s="504">
        <f t="shared" si="16"/>
        <v>0</v>
      </c>
      <c r="H320" s="504">
        <f>+'6-3표준조사 1'!$K$405</f>
        <v>17</v>
      </c>
      <c r="I320" s="504">
        <f>+'6-3표준조사 1'!$L$405</f>
        <v>0</v>
      </c>
      <c r="J320" s="504">
        <f>+'6-3표준조사 1'!$M$405</f>
        <v>0</v>
      </c>
      <c r="K320" s="504"/>
    </row>
    <row r="321" spans="1:11" ht="18.75" hidden="1" customHeight="1">
      <c r="A321" s="657">
        <f t="shared" si="14"/>
        <v>0</v>
      </c>
      <c r="B321" s="505"/>
      <c r="C321" s="505"/>
      <c r="D321" s="505"/>
      <c r="E321" s="506"/>
      <c r="F321" s="504">
        <f t="shared" si="15"/>
        <v>0</v>
      </c>
      <c r="G321" s="504">
        <f t="shared" si="16"/>
        <v>0</v>
      </c>
      <c r="H321" s="504">
        <f>+'6-3표준조사 1'!$K$406</f>
        <v>18</v>
      </c>
      <c r="I321" s="504">
        <f>+'6-3표준조사 1'!$L$406</f>
        <v>0</v>
      </c>
      <c r="J321" s="504">
        <f>+'6-3표준조사 1'!$M$406</f>
        <v>0</v>
      </c>
      <c r="K321" s="504"/>
    </row>
    <row r="322" spans="1:11" ht="18.75" hidden="1" customHeight="1">
      <c r="A322" s="657">
        <f t="shared" si="14"/>
        <v>0</v>
      </c>
      <c r="B322" s="505"/>
      <c r="C322" s="505"/>
      <c r="D322" s="505"/>
      <c r="E322" s="506"/>
      <c r="F322" s="504">
        <f t="shared" si="15"/>
        <v>0</v>
      </c>
      <c r="G322" s="504">
        <f t="shared" si="16"/>
        <v>0</v>
      </c>
      <c r="H322" s="504">
        <f>+'6-3표준조사 1'!$K$407</f>
        <v>19</v>
      </c>
      <c r="I322" s="504">
        <f>+'6-3표준조사 1'!$L$407</f>
        <v>0</v>
      </c>
      <c r="J322" s="504">
        <f>+'6-3표준조사 1'!$M$407</f>
        <v>0</v>
      </c>
      <c r="K322" s="504"/>
    </row>
    <row r="323" spans="1:11" ht="18.75" hidden="1" customHeight="1">
      <c r="A323" s="657">
        <f t="shared" si="14"/>
        <v>0</v>
      </c>
      <c r="B323" s="505"/>
      <c r="C323" s="505"/>
      <c r="D323" s="505"/>
      <c r="E323" s="506"/>
      <c r="F323" s="504">
        <f t="shared" si="15"/>
        <v>0</v>
      </c>
      <c r="G323" s="504">
        <f t="shared" si="16"/>
        <v>0</v>
      </c>
      <c r="H323" s="504">
        <f>+'6-3표준조사 1'!$K$408</f>
        <v>20</v>
      </c>
      <c r="I323" s="504">
        <f>+'6-3표준조사 1'!$L$408</f>
        <v>0</v>
      </c>
      <c r="J323" s="504">
        <f>+'6-3표준조사 1'!$M$408</f>
        <v>0</v>
      </c>
      <c r="K323" s="504"/>
    </row>
    <row r="324" spans="1:11" ht="18.75" hidden="1" customHeight="1">
      <c r="A324" s="657">
        <f t="shared" si="14"/>
        <v>0</v>
      </c>
      <c r="B324" s="505"/>
      <c r="C324" s="505"/>
      <c r="D324" s="505"/>
      <c r="E324" s="506"/>
      <c r="F324" s="504">
        <f t="shared" si="15"/>
        <v>0</v>
      </c>
      <c r="G324" s="504">
        <f t="shared" si="16"/>
        <v>0</v>
      </c>
      <c r="H324" s="504">
        <f>+'6-3표준조사 1'!$K$409</f>
        <v>21</v>
      </c>
      <c r="I324" s="504">
        <f>+'6-3표준조사 1'!$L$409</f>
        <v>0</v>
      </c>
      <c r="J324" s="504">
        <f>+'6-3표준조사 1'!$M$409</f>
        <v>0</v>
      </c>
      <c r="K324" s="504"/>
    </row>
    <row r="325" spans="1:11" ht="18.75" hidden="1" customHeight="1">
      <c r="A325" s="657">
        <f t="shared" ref="A325:A388" si="17">IF(I325&gt;0,1,)</f>
        <v>0</v>
      </c>
      <c r="B325" s="505"/>
      <c r="C325" s="505"/>
      <c r="D325" s="505"/>
      <c r="E325" s="506"/>
      <c r="F325" s="504">
        <f t="shared" si="15"/>
        <v>0</v>
      </c>
      <c r="G325" s="504">
        <f t="shared" si="16"/>
        <v>0</v>
      </c>
      <c r="H325" s="504">
        <f>+'6-3표준조사 1'!$K$410</f>
        <v>22</v>
      </c>
      <c r="I325" s="504">
        <f>+'6-3표준조사 1'!$L$410</f>
        <v>0</v>
      </c>
      <c r="J325" s="504">
        <f>+'6-3표준조사 1'!$M$410</f>
        <v>0</v>
      </c>
      <c r="K325" s="504"/>
    </row>
    <row r="326" spans="1:11" ht="18.75" hidden="1" customHeight="1">
      <c r="A326" s="657">
        <f t="shared" si="17"/>
        <v>0</v>
      </c>
      <c r="B326" s="505"/>
      <c r="C326" s="505"/>
      <c r="D326" s="505"/>
      <c r="E326" s="506"/>
      <c r="F326" s="504">
        <f t="shared" si="15"/>
        <v>0</v>
      </c>
      <c r="G326" s="504">
        <f t="shared" si="16"/>
        <v>0</v>
      </c>
      <c r="H326" s="504">
        <f>+'6-3표준조사 1'!$K$411</f>
        <v>23</v>
      </c>
      <c r="I326" s="504">
        <f>+'6-3표준조사 1'!$L$411</f>
        <v>0</v>
      </c>
      <c r="J326" s="504">
        <f>+'6-3표준조사 1'!$M$411</f>
        <v>0</v>
      </c>
      <c r="K326" s="504"/>
    </row>
    <row r="327" spans="1:11" ht="18.75" hidden="1" customHeight="1">
      <c r="A327" s="657">
        <f t="shared" si="17"/>
        <v>0</v>
      </c>
      <c r="B327" s="505"/>
      <c r="C327" s="505"/>
      <c r="D327" s="505"/>
      <c r="E327" s="506"/>
      <c r="F327" s="504">
        <f t="shared" si="15"/>
        <v>0</v>
      </c>
      <c r="G327" s="504">
        <f t="shared" si="16"/>
        <v>0</v>
      </c>
      <c r="H327" s="504">
        <f>+'6-3표준조사 1'!$K$412</f>
        <v>24</v>
      </c>
      <c r="I327" s="504">
        <f>+'6-3표준조사 1'!$L$412</f>
        <v>0</v>
      </c>
      <c r="J327" s="504">
        <f>+'6-3표준조사 1'!$M$412</f>
        <v>0</v>
      </c>
      <c r="K327" s="504"/>
    </row>
    <row r="328" spans="1:11" ht="18.75" hidden="1" customHeight="1">
      <c r="A328" s="657">
        <f t="shared" si="17"/>
        <v>0</v>
      </c>
      <c r="B328" s="505"/>
      <c r="C328" s="505"/>
      <c r="D328" s="505"/>
      <c r="E328" s="506"/>
      <c r="F328" s="504">
        <f t="shared" si="15"/>
        <v>0</v>
      </c>
      <c r="G328" s="504">
        <f t="shared" si="16"/>
        <v>0</v>
      </c>
      <c r="H328" s="504">
        <f>+'6-3표준조사 1'!$K$413</f>
        <v>25</v>
      </c>
      <c r="I328" s="504">
        <f>+'6-3표준조사 1'!$L$413</f>
        <v>0</v>
      </c>
      <c r="J328" s="504">
        <f>+'6-3표준조사 1'!$M$413</f>
        <v>0</v>
      </c>
      <c r="K328" s="504"/>
    </row>
    <row r="329" spans="1:11" ht="18.75" hidden="1" customHeight="1">
      <c r="A329" s="657">
        <f t="shared" si="17"/>
        <v>0</v>
      </c>
      <c r="B329" s="505"/>
      <c r="C329" s="505"/>
      <c r="D329" s="505"/>
      <c r="E329" s="506"/>
      <c r="F329" s="504">
        <f t="shared" si="15"/>
        <v>0</v>
      </c>
      <c r="G329" s="504">
        <f t="shared" si="16"/>
        <v>0</v>
      </c>
      <c r="H329" s="504">
        <f>+'6-3표준조사 1'!$K$414</f>
        <v>26</v>
      </c>
      <c r="I329" s="504">
        <f>+'6-3표준조사 1'!$L$414</f>
        <v>0</v>
      </c>
      <c r="J329" s="504">
        <f>+'6-3표준조사 1'!$M$414</f>
        <v>0</v>
      </c>
      <c r="K329" s="504"/>
    </row>
    <row r="330" spans="1:11" ht="18.75" hidden="1" customHeight="1">
      <c r="A330" s="657">
        <f t="shared" si="17"/>
        <v>0</v>
      </c>
      <c r="B330" s="505"/>
      <c r="C330" s="505"/>
      <c r="D330" s="505"/>
      <c r="E330" s="506"/>
      <c r="F330" s="504">
        <f t="shared" si="15"/>
        <v>0</v>
      </c>
      <c r="G330" s="504">
        <f t="shared" si="16"/>
        <v>0</v>
      </c>
      <c r="H330" s="504">
        <f>+'6-3표준조사 1'!$K$415</f>
        <v>27</v>
      </c>
      <c r="I330" s="504">
        <f>+'6-3표준조사 1'!$L$415</f>
        <v>0</v>
      </c>
      <c r="J330" s="504">
        <f>+'6-3표준조사 1'!$M$415</f>
        <v>0</v>
      </c>
      <c r="K330" s="504"/>
    </row>
    <row r="331" spans="1:11" ht="18.75" hidden="1" customHeight="1">
      <c r="A331" s="657">
        <f t="shared" si="17"/>
        <v>0</v>
      </c>
      <c r="B331" s="505"/>
      <c r="C331" s="505"/>
      <c r="D331" s="505"/>
      <c r="E331" s="506"/>
      <c r="F331" s="504">
        <f t="shared" si="15"/>
        <v>0</v>
      </c>
      <c r="G331" s="504">
        <f t="shared" si="16"/>
        <v>0</v>
      </c>
      <c r="H331" s="504">
        <f>+'6-3표준조사 1'!$K$416</f>
        <v>28</v>
      </c>
      <c r="I331" s="504">
        <f>+'6-3표준조사 1'!$L$416</f>
        <v>0</v>
      </c>
      <c r="J331" s="504">
        <f>+'6-3표준조사 1'!$M$416</f>
        <v>0</v>
      </c>
      <c r="K331" s="504"/>
    </row>
    <row r="332" spans="1:11" ht="18.75" hidden="1" customHeight="1">
      <c r="A332" s="657">
        <f t="shared" si="17"/>
        <v>0</v>
      </c>
      <c r="B332" s="505"/>
      <c r="C332" s="505"/>
      <c r="D332" s="505"/>
      <c r="E332" s="506"/>
      <c r="F332" s="504">
        <f t="shared" si="15"/>
        <v>0</v>
      </c>
      <c r="G332" s="504">
        <f t="shared" si="16"/>
        <v>0</v>
      </c>
      <c r="H332" s="504">
        <f>+'6-3표준조사 1'!$K$417</f>
        <v>29</v>
      </c>
      <c r="I332" s="504">
        <f>+'6-3표준조사 1'!$L$417</f>
        <v>0</v>
      </c>
      <c r="J332" s="504">
        <f>+'6-3표준조사 1'!$M$417</f>
        <v>0</v>
      </c>
      <c r="K332" s="504"/>
    </row>
    <row r="333" spans="1:11" ht="18.75" hidden="1" customHeight="1">
      <c r="A333" s="657">
        <f t="shared" si="17"/>
        <v>0</v>
      </c>
      <c r="B333" s="505"/>
      <c r="C333" s="505"/>
      <c r="D333" s="505"/>
      <c r="E333" s="506"/>
      <c r="F333" s="504">
        <f t="shared" si="15"/>
        <v>0</v>
      </c>
      <c r="G333" s="504">
        <f t="shared" si="16"/>
        <v>0</v>
      </c>
      <c r="H333" s="504">
        <f>+'6-3표준조사 1'!$K$418</f>
        <v>30</v>
      </c>
      <c r="I333" s="504">
        <f>+'6-3표준조사 1'!$L$418</f>
        <v>0</v>
      </c>
      <c r="J333" s="504">
        <f>+'6-3표준조사 1'!$M$418</f>
        <v>0</v>
      </c>
      <c r="K333" s="504"/>
    </row>
    <row r="334" spans="1:11" ht="18.75" hidden="1" customHeight="1">
      <c r="A334" s="657">
        <f t="shared" si="17"/>
        <v>0</v>
      </c>
      <c r="B334" s="505"/>
      <c r="C334" s="505"/>
      <c r="D334" s="505"/>
      <c r="E334" s="506"/>
      <c r="F334" s="504">
        <f t="shared" si="15"/>
        <v>0</v>
      </c>
      <c r="G334" s="504">
        <f t="shared" si="16"/>
        <v>0</v>
      </c>
      <c r="H334" s="504">
        <f>+'6-3표준조사 1'!$K$419</f>
        <v>31</v>
      </c>
      <c r="I334" s="504">
        <f>+'6-3표준조사 1'!$L$419</f>
        <v>0</v>
      </c>
      <c r="J334" s="504">
        <f>+'6-3표준조사 1'!$M$419</f>
        <v>0</v>
      </c>
      <c r="K334" s="504"/>
    </row>
    <row r="335" spans="1:11" ht="18.75" hidden="1" customHeight="1">
      <c r="A335" s="657">
        <f t="shared" si="17"/>
        <v>0</v>
      </c>
      <c r="B335" s="505"/>
      <c r="C335" s="505"/>
      <c r="D335" s="505"/>
      <c r="E335" s="506"/>
      <c r="F335" s="504">
        <f t="shared" si="15"/>
        <v>0</v>
      </c>
      <c r="G335" s="504">
        <f t="shared" si="16"/>
        <v>0</v>
      </c>
      <c r="H335" s="504">
        <f>+'6-3표준조사 1'!$K$420</f>
        <v>32</v>
      </c>
      <c r="I335" s="504">
        <f>+'6-3표준조사 1'!$L$420</f>
        <v>0</v>
      </c>
      <c r="J335" s="504">
        <f>+'6-3표준조사 1'!$M$420</f>
        <v>0</v>
      </c>
      <c r="K335" s="504"/>
    </row>
    <row r="336" spans="1:11" ht="18.75" hidden="1" customHeight="1">
      <c r="A336" s="657">
        <f t="shared" si="17"/>
        <v>0</v>
      </c>
      <c r="B336" s="505"/>
      <c r="C336" s="505"/>
      <c r="D336" s="505"/>
      <c r="E336" s="506"/>
      <c r="F336" s="504">
        <f t="shared" si="15"/>
        <v>0</v>
      </c>
      <c r="G336" s="504">
        <f t="shared" si="16"/>
        <v>0</v>
      </c>
      <c r="H336" s="504">
        <f>+'6-3표준조사 1'!$K$421</f>
        <v>33</v>
      </c>
      <c r="I336" s="504">
        <f>+'6-3표준조사 1'!$L$421</f>
        <v>0</v>
      </c>
      <c r="J336" s="504">
        <f>+'6-3표준조사 1'!$M$421</f>
        <v>0</v>
      </c>
      <c r="K336" s="504"/>
    </row>
    <row r="337" spans="1:11" ht="18.75" hidden="1" customHeight="1">
      <c r="A337" s="657">
        <f t="shared" si="17"/>
        <v>0</v>
      </c>
      <c r="B337" s="505"/>
      <c r="C337" s="505"/>
      <c r="D337" s="505"/>
      <c r="E337" s="506"/>
      <c r="F337" s="504">
        <f t="shared" si="15"/>
        <v>0</v>
      </c>
      <c r="G337" s="504">
        <f t="shared" si="16"/>
        <v>0</v>
      </c>
      <c r="H337" s="504">
        <f>+'6-3표준조사 1'!$K$422</f>
        <v>34</v>
      </c>
      <c r="I337" s="504">
        <f>+'6-3표준조사 1'!$L$422</f>
        <v>0</v>
      </c>
      <c r="J337" s="504">
        <f>+'6-3표준조사 1'!$M$422</f>
        <v>0</v>
      </c>
      <c r="K337" s="504"/>
    </row>
    <row r="338" spans="1:11" ht="18.75" hidden="1" customHeight="1">
      <c r="A338" s="657">
        <f t="shared" si="17"/>
        <v>0</v>
      </c>
      <c r="B338" s="505"/>
      <c r="C338" s="505"/>
      <c r="D338" s="505"/>
      <c r="E338" s="506"/>
      <c r="F338" s="504">
        <f t="shared" si="15"/>
        <v>0</v>
      </c>
      <c r="G338" s="504">
        <f t="shared" si="16"/>
        <v>0</v>
      </c>
      <c r="H338" s="504">
        <f>+'6-3표준조사 1'!$K$423</f>
        <v>35</v>
      </c>
      <c r="I338" s="504">
        <f>+'6-3표준조사 1'!$L$423</f>
        <v>0</v>
      </c>
      <c r="J338" s="504">
        <f>+'6-3표준조사 1'!$M$423</f>
        <v>0</v>
      </c>
      <c r="K338" s="504"/>
    </row>
    <row r="339" spans="1:11" ht="18.75" hidden="1" customHeight="1">
      <c r="A339" s="657">
        <f t="shared" si="17"/>
        <v>0</v>
      </c>
      <c r="B339" s="505"/>
      <c r="C339" s="505"/>
      <c r="D339" s="505"/>
      <c r="E339" s="506"/>
      <c r="F339" s="504">
        <f t="shared" si="15"/>
        <v>0</v>
      </c>
      <c r="G339" s="504">
        <f t="shared" si="16"/>
        <v>0</v>
      </c>
      <c r="H339" s="504">
        <f>+'6-3표준조사 1'!$K$424</f>
        <v>36</v>
      </c>
      <c r="I339" s="504">
        <f>+'6-3표준조사 1'!$L$424</f>
        <v>0</v>
      </c>
      <c r="J339" s="504">
        <f>+'6-3표준조사 1'!$M$424</f>
        <v>0</v>
      </c>
      <c r="K339" s="504"/>
    </row>
    <row r="340" spans="1:11" ht="18.75" hidden="1" customHeight="1">
      <c r="A340" s="657">
        <f t="shared" si="17"/>
        <v>0</v>
      </c>
      <c r="B340" s="505"/>
      <c r="C340" s="505"/>
      <c r="D340" s="505"/>
      <c r="E340" s="506"/>
      <c r="F340" s="504">
        <f t="shared" si="15"/>
        <v>0</v>
      </c>
      <c r="G340" s="504">
        <f t="shared" si="16"/>
        <v>0</v>
      </c>
      <c r="H340" s="504">
        <f>+'6-3표준조사 1'!$K$425</f>
        <v>37</v>
      </c>
      <c r="I340" s="504">
        <f>+'6-3표준조사 1'!$L$425</f>
        <v>0</v>
      </c>
      <c r="J340" s="504">
        <f>+'6-3표준조사 1'!$M$425</f>
        <v>0</v>
      </c>
      <c r="K340" s="504"/>
    </row>
    <row r="341" spans="1:11" ht="18.75" hidden="1" customHeight="1">
      <c r="A341" s="657">
        <f t="shared" si="17"/>
        <v>0</v>
      </c>
      <c r="B341" s="505"/>
      <c r="C341" s="505"/>
      <c r="D341" s="505"/>
      <c r="E341" s="506"/>
      <c r="F341" s="504">
        <f t="shared" si="15"/>
        <v>0</v>
      </c>
      <c r="G341" s="504">
        <f t="shared" si="16"/>
        <v>0</v>
      </c>
      <c r="H341" s="504">
        <f>+'6-3표준조사 1'!$K$428</f>
        <v>38</v>
      </c>
      <c r="I341" s="504">
        <f>+'6-3표준조사 1'!$L$428</f>
        <v>0</v>
      </c>
      <c r="J341" s="504">
        <f>+'6-3표준조사 1'!$M$428</f>
        <v>0</v>
      </c>
      <c r="K341" s="504"/>
    </row>
    <row r="342" spans="1:11" ht="18.75" hidden="1" customHeight="1">
      <c r="A342" s="657">
        <f t="shared" si="17"/>
        <v>0</v>
      </c>
      <c r="B342" s="505"/>
      <c r="C342" s="505"/>
      <c r="D342" s="505"/>
      <c r="E342" s="506"/>
      <c r="F342" s="504">
        <f t="shared" si="15"/>
        <v>0</v>
      </c>
      <c r="G342" s="504">
        <f t="shared" si="16"/>
        <v>0</v>
      </c>
      <c r="H342" s="504">
        <f>+'6-3표준조사 1'!$K$429</f>
        <v>39</v>
      </c>
      <c r="I342" s="504">
        <f>+'6-3표준조사 1'!$L$429</f>
        <v>0</v>
      </c>
      <c r="J342" s="504">
        <f>+'6-3표준조사 1'!$M$429</f>
        <v>0</v>
      </c>
      <c r="K342" s="504"/>
    </row>
    <row r="343" spans="1:11" ht="18.75" hidden="1" customHeight="1">
      <c r="A343" s="657">
        <f t="shared" si="17"/>
        <v>0</v>
      </c>
      <c r="B343" s="505"/>
      <c r="C343" s="505"/>
      <c r="D343" s="505"/>
      <c r="E343" s="506"/>
      <c r="F343" s="504">
        <f t="shared" si="15"/>
        <v>0</v>
      </c>
      <c r="G343" s="504">
        <f t="shared" si="16"/>
        <v>0</v>
      </c>
      <c r="H343" s="504">
        <f>+'6-3표준조사 1'!$K$430</f>
        <v>40</v>
      </c>
      <c r="I343" s="504">
        <f>+'6-3표준조사 1'!$L$430</f>
        <v>0</v>
      </c>
      <c r="J343" s="504">
        <f>+'6-3표준조사 1'!$M$430</f>
        <v>0</v>
      </c>
      <c r="K343" s="504"/>
    </row>
    <row r="344" spans="1:11" ht="18.75" hidden="1" customHeight="1">
      <c r="A344" s="657">
        <f t="shared" si="17"/>
        <v>0</v>
      </c>
      <c r="B344" s="505"/>
      <c r="C344" s="505"/>
      <c r="D344" s="505"/>
      <c r="E344" s="506"/>
      <c r="F344" s="504">
        <f t="shared" si="15"/>
        <v>0</v>
      </c>
      <c r="G344" s="504">
        <f t="shared" si="16"/>
        <v>0</v>
      </c>
      <c r="H344" s="504">
        <f>+'6-3표준조사 1'!$K$431</f>
        <v>41</v>
      </c>
      <c r="I344" s="504">
        <f>+'6-3표준조사 1'!$L$431</f>
        <v>0</v>
      </c>
      <c r="J344" s="504">
        <f>+'6-3표준조사 1'!$M$431</f>
        <v>0</v>
      </c>
      <c r="K344" s="504"/>
    </row>
    <row r="345" spans="1:11" ht="18.75" hidden="1" customHeight="1">
      <c r="A345" s="657">
        <f t="shared" si="17"/>
        <v>0</v>
      </c>
      <c r="B345" s="505"/>
      <c r="C345" s="505"/>
      <c r="D345" s="505"/>
      <c r="E345" s="506"/>
      <c r="F345" s="504">
        <f t="shared" si="15"/>
        <v>0</v>
      </c>
      <c r="G345" s="504">
        <f t="shared" si="16"/>
        <v>0</v>
      </c>
      <c r="H345" s="504">
        <f>+'6-3표준조사 1'!$K$432</f>
        <v>42</v>
      </c>
      <c r="I345" s="504">
        <f>+'6-3표준조사 1'!$L$432</f>
        <v>0</v>
      </c>
      <c r="J345" s="504">
        <f>+'6-3표준조사 1'!$M$432</f>
        <v>0</v>
      </c>
      <c r="K345" s="504"/>
    </row>
    <row r="346" spans="1:11" ht="18.75" hidden="1" customHeight="1">
      <c r="A346" s="657">
        <f t="shared" si="17"/>
        <v>0</v>
      </c>
      <c r="B346" s="505"/>
      <c r="C346" s="505"/>
      <c r="D346" s="505"/>
      <c r="E346" s="506"/>
      <c r="F346" s="504">
        <f t="shared" si="15"/>
        <v>0</v>
      </c>
      <c r="G346" s="504">
        <f t="shared" si="16"/>
        <v>0</v>
      </c>
      <c r="H346" s="504">
        <f>+'6-3표준조사 1'!$K$433</f>
        <v>43</v>
      </c>
      <c r="I346" s="504">
        <f>+'6-3표준조사 1'!$L$433</f>
        <v>0</v>
      </c>
      <c r="J346" s="504">
        <f>+'6-3표준조사 1'!$M$433</f>
        <v>0</v>
      </c>
      <c r="K346" s="504"/>
    </row>
    <row r="347" spans="1:11" ht="18.75" hidden="1" customHeight="1">
      <c r="A347" s="657">
        <f t="shared" si="17"/>
        <v>0</v>
      </c>
      <c r="B347" s="505"/>
      <c r="C347" s="505"/>
      <c r="D347" s="505"/>
      <c r="E347" s="506"/>
      <c r="F347" s="504">
        <f t="shared" si="15"/>
        <v>0</v>
      </c>
      <c r="G347" s="504">
        <f t="shared" si="16"/>
        <v>0</v>
      </c>
      <c r="H347" s="504">
        <f>+'6-3표준조사 1'!$K$434</f>
        <v>44</v>
      </c>
      <c r="I347" s="504">
        <f>+'6-3표준조사 1'!$L$434</f>
        <v>0</v>
      </c>
      <c r="J347" s="504">
        <f>+'6-3표준조사 1'!$M$434</f>
        <v>0</v>
      </c>
      <c r="K347" s="504"/>
    </row>
    <row r="348" spans="1:11" ht="18.75" hidden="1" customHeight="1">
      <c r="A348" s="657">
        <f t="shared" si="17"/>
        <v>0</v>
      </c>
      <c r="B348" s="505"/>
      <c r="C348" s="505"/>
      <c r="D348" s="505"/>
      <c r="E348" s="506"/>
      <c r="F348" s="504">
        <f t="shared" si="15"/>
        <v>0</v>
      </c>
      <c r="G348" s="504">
        <f t="shared" si="16"/>
        <v>0</v>
      </c>
      <c r="H348" s="504">
        <f>+'6-3표준조사 1'!$K$435</f>
        <v>45</v>
      </c>
      <c r="I348" s="504">
        <f>+'6-3표준조사 1'!$L$435</f>
        <v>0</v>
      </c>
      <c r="J348" s="504">
        <f>+'6-3표준조사 1'!$M$435</f>
        <v>0</v>
      </c>
      <c r="K348" s="504"/>
    </row>
    <row r="349" spans="1:11" ht="18.75" hidden="1" customHeight="1">
      <c r="A349" s="657">
        <f t="shared" si="17"/>
        <v>0</v>
      </c>
      <c r="B349" s="505"/>
      <c r="C349" s="505"/>
      <c r="D349" s="505"/>
      <c r="E349" s="506"/>
      <c r="F349" s="504">
        <f t="shared" si="15"/>
        <v>0</v>
      </c>
      <c r="G349" s="504">
        <f t="shared" si="16"/>
        <v>0</v>
      </c>
      <c r="H349" s="504">
        <f>+'6-3표준조사 1'!$K$436</f>
        <v>46</v>
      </c>
      <c r="I349" s="504">
        <f>+'6-3표준조사 1'!$L$436</f>
        <v>0</v>
      </c>
      <c r="J349" s="504">
        <f>+'6-3표준조사 1'!$M$436</f>
        <v>0</v>
      </c>
      <c r="K349" s="504"/>
    </row>
    <row r="350" spans="1:11" ht="18.75" hidden="1" customHeight="1">
      <c r="A350" s="657">
        <f t="shared" si="17"/>
        <v>0</v>
      </c>
      <c r="B350" s="505"/>
      <c r="C350" s="505"/>
      <c r="D350" s="505"/>
      <c r="E350" s="506"/>
      <c r="F350" s="504">
        <f t="shared" si="15"/>
        <v>0</v>
      </c>
      <c r="G350" s="504">
        <f t="shared" si="16"/>
        <v>0</v>
      </c>
      <c r="H350" s="504">
        <f>+'6-3표준조사 1'!$K$437</f>
        <v>47</v>
      </c>
      <c r="I350" s="504">
        <f>+'6-3표준조사 1'!$L$437</f>
        <v>0</v>
      </c>
      <c r="J350" s="504">
        <f>+'6-3표준조사 1'!$M$437</f>
        <v>0</v>
      </c>
      <c r="K350" s="504"/>
    </row>
    <row r="351" spans="1:11" ht="18.75" hidden="1" customHeight="1">
      <c r="A351" s="657">
        <f t="shared" si="17"/>
        <v>0</v>
      </c>
      <c r="B351" s="505"/>
      <c r="C351" s="505"/>
      <c r="D351" s="505"/>
      <c r="E351" s="506"/>
      <c r="F351" s="504">
        <f t="shared" si="15"/>
        <v>0</v>
      </c>
      <c r="G351" s="504">
        <f t="shared" si="16"/>
        <v>0</v>
      </c>
      <c r="H351" s="504">
        <f>+'6-3표준조사 1'!$K$438</f>
        <v>48</v>
      </c>
      <c r="I351" s="504">
        <f>+'6-3표준조사 1'!$L$438</f>
        <v>0</v>
      </c>
      <c r="J351" s="504">
        <f>+'6-3표준조사 1'!$M$438</f>
        <v>0</v>
      </c>
      <c r="K351" s="504"/>
    </row>
    <row r="352" spans="1:11" ht="18.75" hidden="1" customHeight="1">
      <c r="A352" s="657">
        <f t="shared" si="17"/>
        <v>0</v>
      </c>
      <c r="B352" s="505"/>
      <c r="C352" s="505"/>
      <c r="D352" s="505"/>
      <c r="E352" s="506"/>
      <c r="F352" s="504">
        <f t="shared" si="15"/>
        <v>0</v>
      </c>
      <c r="G352" s="504">
        <f t="shared" si="16"/>
        <v>0</v>
      </c>
      <c r="H352" s="504">
        <f>+'6-3표준조사 1'!$K$439</f>
        <v>49</v>
      </c>
      <c r="I352" s="504">
        <f>+'6-3표준조사 1'!$L$439</f>
        <v>0</v>
      </c>
      <c r="J352" s="504">
        <f>+'6-3표준조사 1'!$M$439</f>
        <v>0</v>
      </c>
      <c r="K352" s="504"/>
    </row>
    <row r="353" spans="1:11" ht="18.75" hidden="1" customHeight="1">
      <c r="A353" s="657">
        <f t="shared" si="17"/>
        <v>0</v>
      </c>
      <c r="B353" s="505"/>
      <c r="C353" s="505"/>
      <c r="D353" s="505"/>
      <c r="E353" s="506"/>
      <c r="F353" s="504">
        <f t="shared" si="15"/>
        <v>0</v>
      </c>
      <c r="G353" s="504">
        <f t="shared" si="16"/>
        <v>0</v>
      </c>
      <c r="H353" s="504">
        <f>+'6-3표준조사 1'!$K$440</f>
        <v>50</v>
      </c>
      <c r="I353" s="504">
        <f>+'6-3표준조사 1'!$L$440</f>
        <v>0</v>
      </c>
      <c r="J353" s="504">
        <f>+'6-3표준조사 1'!$M$440</f>
        <v>0</v>
      </c>
      <c r="K353" s="504"/>
    </row>
    <row r="354" spans="1:11" ht="18.75" hidden="1" customHeight="1">
      <c r="A354" s="657">
        <f t="shared" si="17"/>
        <v>0</v>
      </c>
      <c r="B354" s="505"/>
      <c r="C354" s="505"/>
      <c r="D354" s="505"/>
      <c r="E354" s="506"/>
      <c r="F354" s="504">
        <f t="shared" si="15"/>
        <v>0</v>
      </c>
      <c r="G354" s="504">
        <f t="shared" si="16"/>
        <v>0</v>
      </c>
      <c r="H354" s="504">
        <f>+'6-3표준조사 1'!$K$441</f>
        <v>51</v>
      </c>
      <c r="I354" s="504">
        <f>+'6-3표준조사 1'!$L$441</f>
        <v>0</v>
      </c>
      <c r="J354" s="504">
        <f>+'6-3표준조사 1'!$M$441</f>
        <v>0</v>
      </c>
      <c r="K354" s="504"/>
    </row>
    <row r="355" spans="1:11" ht="18.75" hidden="1" customHeight="1">
      <c r="A355" s="657">
        <f t="shared" si="17"/>
        <v>0</v>
      </c>
      <c r="B355" s="505"/>
      <c r="C355" s="505"/>
      <c r="D355" s="505"/>
      <c r="E355" s="506"/>
      <c r="F355" s="504">
        <f t="shared" si="15"/>
        <v>0</v>
      </c>
      <c r="G355" s="504">
        <f t="shared" si="16"/>
        <v>0</v>
      </c>
      <c r="H355" s="504">
        <f>+'6-3표준조사 1'!$K$442</f>
        <v>52</v>
      </c>
      <c r="I355" s="504">
        <f>+'6-3표준조사 1'!$L$442</f>
        <v>0</v>
      </c>
      <c r="J355" s="504">
        <f>+'6-3표준조사 1'!$M$442</f>
        <v>0</v>
      </c>
      <c r="K355" s="504"/>
    </row>
    <row r="356" spans="1:11" ht="18.75" hidden="1" customHeight="1">
      <c r="A356" s="657">
        <f t="shared" si="17"/>
        <v>0</v>
      </c>
      <c r="B356" s="505"/>
      <c r="C356" s="505"/>
      <c r="D356" s="505"/>
      <c r="E356" s="506"/>
      <c r="F356" s="504">
        <f t="shared" si="15"/>
        <v>0</v>
      </c>
      <c r="G356" s="504">
        <f t="shared" si="16"/>
        <v>0</v>
      </c>
      <c r="H356" s="504">
        <f>+'6-3표준조사 1'!$K$443</f>
        <v>53</v>
      </c>
      <c r="I356" s="504">
        <f>+'6-3표준조사 1'!$L$443</f>
        <v>0</v>
      </c>
      <c r="J356" s="504">
        <f>+'6-3표준조사 1'!$M$443</f>
        <v>0</v>
      </c>
      <c r="K356" s="504"/>
    </row>
    <row r="357" spans="1:11" ht="18.75" hidden="1" customHeight="1">
      <c r="A357" s="657">
        <f t="shared" si="17"/>
        <v>0</v>
      </c>
      <c r="B357" s="505"/>
      <c r="C357" s="505"/>
      <c r="D357" s="505"/>
      <c r="E357" s="506"/>
      <c r="F357" s="504">
        <f t="shared" si="15"/>
        <v>0</v>
      </c>
      <c r="G357" s="504">
        <f t="shared" si="16"/>
        <v>0</v>
      </c>
      <c r="H357" s="504">
        <f>+'6-3표준조사 1'!$K$444</f>
        <v>54</v>
      </c>
      <c r="I357" s="504">
        <f>+'6-3표준조사 1'!$L$444</f>
        <v>0</v>
      </c>
      <c r="J357" s="504">
        <f>+'6-3표준조사 1'!$M$444</f>
        <v>0</v>
      </c>
      <c r="K357" s="504"/>
    </row>
    <row r="358" spans="1:11" ht="18.75" hidden="1" customHeight="1">
      <c r="A358" s="657">
        <f t="shared" si="17"/>
        <v>0</v>
      </c>
      <c r="B358" s="505"/>
      <c r="C358" s="505"/>
      <c r="D358" s="505"/>
      <c r="E358" s="506"/>
      <c r="F358" s="504">
        <f t="shared" si="15"/>
        <v>0</v>
      </c>
      <c r="G358" s="504">
        <f t="shared" si="16"/>
        <v>0</v>
      </c>
      <c r="H358" s="504">
        <f>+'6-3표준조사 1'!$K$445</f>
        <v>55</v>
      </c>
      <c r="I358" s="504">
        <f>+'6-3표준조사 1'!$L$445</f>
        <v>0</v>
      </c>
      <c r="J358" s="504">
        <f>+'6-3표준조사 1'!$M$445</f>
        <v>0</v>
      </c>
      <c r="K358" s="504"/>
    </row>
    <row r="359" spans="1:11" ht="18.75" hidden="1" customHeight="1">
      <c r="A359" s="657">
        <f t="shared" si="17"/>
        <v>0</v>
      </c>
      <c r="B359" s="505"/>
      <c r="C359" s="505"/>
      <c r="D359" s="505"/>
      <c r="E359" s="506"/>
      <c r="F359" s="504">
        <f t="shared" si="15"/>
        <v>0</v>
      </c>
      <c r="G359" s="504">
        <f t="shared" si="16"/>
        <v>0</v>
      </c>
      <c r="H359" s="504">
        <f>+'6-3표준조사 1'!$K$446</f>
        <v>56</v>
      </c>
      <c r="I359" s="504">
        <f>+'6-3표준조사 1'!$L$446</f>
        <v>0</v>
      </c>
      <c r="J359" s="504">
        <f>+'6-3표준조사 1'!$M$446</f>
        <v>0</v>
      </c>
      <c r="K359" s="504"/>
    </row>
    <row r="360" spans="1:11" ht="18.75" hidden="1" customHeight="1">
      <c r="A360" s="657">
        <f t="shared" si="17"/>
        <v>0</v>
      </c>
      <c r="B360" s="505"/>
      <c r="C360" s="505"/>
      <c r="D360" s="505"/>
      <c r="E360" s="506"/>
      <c r="F360" s="504">
        <f t="shared" si="15"/>
        <v>0</v>
      </c>
      <c r="G360" s="504">
        <f t="shared" si="16"/>
        <v>0</v>
      </c>
      <c r="H360" s="504">
        <f>+'6-3표준조사 1'!$K$447</f>
        <v>57</v>
      </c>
      <c r="I360" s="504">
        <f>+'6-3표준조사 1'!$L$447</f>
        <v>0</v>
      </c>
      <c r="J360" s="504">
        <f>+'6-3표준조사 1'!$M$447</f>
        <v>0</v>
      </c>
      <c r="K360" s="504"/>
    </row>
    <row r="361" spans="1:11" ht="18.75" hidden="1" customHeight="1">
      <c r="A361" s="657">
        <f t="shared" si="17"/>
        <v>0</v>
      </c>
      <c r="B361" s="505"/>
      <c r="C361" s="505"/>
      <c r="D361" s="505"/>
      <c r="E361" s="506"/>
      <c r="F361" s="504">
        <f t="shared" si="15"/>
        <v>0</v>
      </c>
      <c r="G361" s="504">
        <f t="shared" si="16"/>
        <v>0</v>
      </c>
      <c r="H361" s="504">
        <f>+'6-3표준조사 1'!$K$448</f>
        <v>58</v>
      </c>
      <c r="I361" s="504">
        <f>+'6-3표준조사 1'!$L$448</f>
        <v>0</v>
      </c>
      <c r="J361" s="504">
        <f>+'6-3표준조사 1'!$M$448</f>
        <v>0</v>
      </c>
      <c r="K361" s="504"/>
    </row>
    <row r="362" spans="1:11" ht="18.75" hidden="1" customHeight="1">
      <c r="A362" s="657">
        <f t="shared" si="17"/>
        <v>0</v>
      </c>
      <c r="B362" s="505"/>
      <c r="C362" s="505"/>
      <c r="D362" s="505"/>
      <c r="E362" s="506"/>
      <c r="F362" s="504">
        <f t="shared" si="15"/>
        <v>0</v>
      </c>
      <c r="G362" s="504">
        <f t="shared" si="16"/>
        <v>0</v>
      </c>
      <c r="H362" s="504">
        <f>+'6-3표준조사 1'!$K$449</f>
        <v>59</v>
      </c>
      <c r="I362" s="504">
        <f>+'6-3표준조사 1'!$L$449</f>
        <v>0</v>
      </c>
      <c r="J362" s="504">
        <f>+'6-3표준조사 1'!$M$449</f>
        <v>0</v>
      </c>
      <c r="K362" s="504"/>
    </row>
    <row r="363" spans="1:11" ht="18.75" hidden="1" customHeight="1">
      <c r="A363" s="657">
        <f t="shared" si="17"/>
        <v>0</v>
      </c>
      <c r="B363" s="505"/>
      <c r="C363" s="505"/>
      <c r="D363" s="505"/>
      <c r="E363" s="506"/>
      <c r="F363" s="504">
        <f t="shared" si="15"/>
        <v>0</v>
      </c>
      <c r="G363" s="504">
        <f t="shared" si="16"/>
        <v>0</v>
      </c>
      <c r="H363" s="503">
        <f>+'6-3표준조사 1'!$K$450</f>
        <v>60</v>
      </c>
      <c r="I363" s="503">
        <f>+'6-3표준조사 1'!$L$450</f>
        <v>0</v>
      </c>
      <c r="J363" s="503">
        <f>+'6-3표준조사 1'!$M$450</f>
        <v>0</v>
      </c>
      <c r="K363" s="503"/>
    </row>
    <row r="364" spans="1:11" ht="18.75" customHeight="1">
      <c r="A364" s="657">
        <f t="shared" si="17"/>
        <v>1</v>
      </c>
      <c r="B364" s="504" t="str">
        <f>+'6-3표준조사 1'!$M$454</f>
        <v>단양</v>
      </c>
      <c r="C364" s="504" t="str">
        <f>+'6-3표준조사 1'!$N$454</f>
        <v>대강</v>
      </c>
      <c r="D364" s="504" t="str">
        <f>+'6-3표준조사 1'!$O$454</f>
        <v>올산</v>
      </c>
      <c r="E364" s="504" t="str">
        <f>+'6-3표준조사 1'!$P$454</f>
        <v>산74-40번지</v>
      </c>
      <c r="F364" s="504" t="str">
        <f>+'6-3표준조사 1'!$K$454</f>
        <v>61-0</v>
      </c>
      <c r="G364" s="504" t="str">
        <f>+'6-3표준조사 1'!$L$454</f>
        <v>64-0</v>
      </c>
      <c r="H364" s="504">
        <f>+'6-3표준조사 1'!$K$462</f>
        <v>1</v>
      </c>
      <c r="I364" s="504">
        <f>+'6-3표준조사 1'!$L$462</f>
        <v>322622</v>
      </c>
      <c r="J364" s="504">
        <f>+'6-3표준조사 1'!$M$462</f>
        <v>470852</v>
      </c>
      <c r="K364" s="504"/>
    </row>
    <row r="365" spans="1:11" ht="18.75" customHeight="1">
      <c r="A365" s="657">
        <f t="shared" si="17"/>
        <v>1</v>
      </c>
      <c r="B365" s="505"/>
      <c r="C365" s="505"/>
      <c r="D365" s="505"/>
      <c r="E365" s="506"/>
      <c r="F365" s="504" t="str">
        <f>IF(I365&gt;0,F364,)</f>
        <v>61-0</v>
      </c>
      <c r="G365" s="504" t="str">
        <f>IF(I365&gt;0,G364,)</f>
        <v>64-0</v>
      </c>
      <c r="H365" s="507">
        <f>+'6-3표준조사 1'!$K$463</f>
        <v>2</v>
      </c>
      <c r="I365" s="507">
        <f>+'6-3표준조사 1'!$L$463</f>
        <v>322500</v>
      </c>
      <c r="J365" s="507">
        <f>+'6-3표준조사 1'!$M$463</f>
        <v>470668</v>
      </c>
      <c r="K365" s="507"/>
    </row>
    <row r="366" spans="1:11" ht="18.75" hidden="1" customHeight="1">
      <c r="A366" s="657">
        <f t="shared" si="17"/>
        <v>0</v>
      </c>
      <c r="B366" s="505"/>
      <c r="C366" s="505"/>
      <c r="D366" s="505"/>
      <c r="E366" s="506"/>
      <c r="F366" s="504">
        <f t="shared" ref="F366:F423" si="18">IF(I366&gt;0,F365,)</f>
        <v>0</v>
      </c>
      <c r="G366" s="504">
        <f t="shared" ref="G366:G423" si="19">IF(I366&gt;0,G365,)</f>
        <v>0</v>
      </c>
      <c r="H366" s="504">
        <f>+'6-3표준조사 1'!$K$464</f>
        <v>3</v>
      </c>
      <c r="I366" s="504">
        <f>+'6-3표준조사 1'!$L$464</f>
        <v>0</v>
      </c>
      <c r="J366" s="504">
        <f>+'6-3표준조사 1'!$M$464</f>
        <v>0</v>
      </c>
      <c r="K366" s="504"/>
    </row>
    <row r="367" spans="1:11" ht="18.75" hidden="1" customHeight="1">
      <c r="A367" s="657">
        <f t="shared" si="17"/>
        <v>0</v>
      </c>
      <c r="B367" s="505"/>
      <c r="C367" s="505"/>
      <c r="D367" s="505"/>
      <c r="E367" s="506"/>
      <c r="F367" s="504">
        <f t="shared" si="18"/>
        <v>0</v>
      </c>
      <c r="G367" s="504">
        <f t="shared" si="19"/>
        <v>0</v>
      </c>
      <c r="H367" s="504">
        <f>+'6-3표준조사 1'!$K$465</f>
        <v>4</v>
      </c>
      <c r="I367" s="504">
        <f>+'6-3표준조사 1'!$L$465</f>
        <v>0</v>
      </c>
      <c r="J367" s="504">
        <f>+'6-3표준조사 1'!$M$465</f>
        <v>0</v>
      </c>
      <c r="K367" s="504"/>
    </row>
    <row r="368" spans="1:11" ht="18.75" hidden="1" customHeight="1">
      <c r="A368" s="657">
        <f t="shared" si="17"/>
        <v>0</v>
      </c>
      <c r="B368" s="505"/>
      <c r="C368" s="505"/>
      <c r="D368" s="505"/>
      <c r="E368" s="506"/>
      <c r="F368" s="504">
        <f t="shared" si="18"/>
        <v>0</v>
      </c>
      <c r="G368" s="504">
        <f t="shared" si="19"/>
        <v>0</v>
      </c>
      <c r="H368" s="504">
        <f>+'6-3표준조사 1'!$K$466</f>
        <v>5</v>
      </c>
      <c r="I368" s="504">
        <f>+'6-3표준조사 1'!$L$466</f>
        <v>0</v>
      </c>
      <c r="J368" s="504">
        <f>+'6-3표준조사 1'!$M$466</f>
        <v>0</v>
      </c>
      <c r="K368" s="504"/>
    </row>
    <row r="369" spans="1:11" ht="18.75" hidden="1" customHeight="1">
      <c r="A369" s="657">
        <f t="shared" si="17"/>
        <v>0</v>
      </c>
      <c r="B369" s="505"/>
      <c r="C369" s="505"/>
      <c r="D369" s="505"/>
      <c r="E369" s="506"/>
      <c r="F369" s="504">
        <f t="shared" si="18"/>
        <v>0</v>
      </c>
      <c r="G369" s="504">
        <f t="shared" si="19"/>
        <v>0</v>
      </c>
      <c r="H369" s="504">
        <f>+'6-3표준조사 1'!$K$467</f>
        <v>6</v>
      </c>
      <c r="I369" s="504">
        <f>+'6-3표준조사 1'!$L$467</f>
        <v>0</v>
      </c>
      <c r="J369" s="504">
        <f>+'6-3표준조사 1'!$M$467</f>
        <v>0</v>
      </c>
      <c r="K369" s="504"/>
    </row>
    <row r="370" spans="1:11" ht="18.75" hidden="1" customHeight="1">
      <c r="A370" s="657">
        <f t="shared" si="17"/>
        <v>0</v>
      </c>
      <c r="B370" s="505"/>
      <c r="C370" s="505"/>
      <c r="D370" s="505"/>
      <c r="E370" s="506"/>
      <c r="F370" s="504">
        <f t="shared" si="18"/>
        <v>0</v>
      </c>
      <c r="G370" s="504">
        <f t="shared" si="19"/>
        <v>0</v>
      </c>
      <c r="H370" s="504">
        <f>+'6-3표준조사 1'!$K$468</f>
        <v>7</v>
      </c>
      <c r="I370" s="504">
        <f>+'6-3표준조사 1'!$L$468</f>
        <v>0</v>
      </c>
      <c r="J370" s="504">
        <f>+'6-3표준조사 1'!$M$468</f>
        <v>0</v>
      </c>
      <c r="K370" s="504"/>
    </row>
    <row r="371" spans="1:11" ht="18.75" hidden="1" customHeight="1">
      <c r="A371" s="657">
        <f t="shared" si="17"/>
        <v>0</v>
      </c>
      <c r="B371" s="505"/>
      <c r="C371" s="505"/>
      <c r="D371" s="505"/>
      <c r="E371" s="506"/>
      <c r="F371" s="504">
        <f t="shared" si="18"/>
        <v>0</v>
      </c>
      <c r="G371" s="504">
        <f t="shared" si="19"/>
        <v>0</v>
      </c>
      <c r="H371" s="504">
        <f>+'6-3표준조사 1'!$K$469</f>
        <v>8</v>
      </c>
      <c r="I371" s="504">
        <f>+'6-3표준조사 1'!$L$469</f>
        <v>0</v>
      </c>
      <c r="J371" s="504">
        <f>+'6-3표준조사 1'!$M$469</f>
        <v>0</v>
      </c>
      <c r="K371" s="504"/>
    </row>
    <row r="372" spans="1:11" ht="18.75" hidden="1" customHeight="1">
      <c r="A372" s="657">
        <f t="shared" si="17"/>
        <v>0</v>
      </c>
      <c r="B372" s="505"/>
      <c r="C372" s="505"/>
      <c r="D372" s="505"/>
      <c r="E372" s="506"/>
      <c r="F372" s="504">
        <f t="shared" si="18"/>
        <v>0</v>
      </c>
      <c r="G372" s="504">
        <f t="shared" si="19"/>
        <v>0</v>
      </c>
      <c r="H372" s="504">
        <f>+'6-3표준조사 1'!$K$470</f>
        <v>9</v>
      </c>
      <c r="I372" s="504">
        <f>+'6-3표준조사 1'!$L$470</f>
        <v>0</v>
      </c>
      <c r="J372" s="504">
        <f>+'6-3표준조사 1'!$M$470</f>
        <v>0</v>
      </c>
      <c r="K372" s="504"/>
    </row>
    <row r="373" spans="1:11" ht="18.75" hidden="1" customHeight="1">
      <c r="A373" s="657">
        <f t="shared" si="17"/>
        <v>0</v>
      </c>
      <c r="B373" s="505"/>
      <c r="C373" s="505"/>
      <c r="D373" s="505"/>
      <c r="E373" s="506"/>
      <c r="F373" s="504">
        <f t="shared" si="18"/>
        <v>0</v>
      </c>
      <c r="G373" s="504">
        <f t="shared" si="19"/>
        <v>0</v>
      </c>
      <c r="H373" s="504">
        <f>+'6-3표준조사 1'!$K$471</f>
        <v>10</v>
      </c>
      <c r="I373" s="504">
        <f>+'6-3표준조사 1'!$L$471</f>
        <v>0</v>
      </c>
      <c r="J373" s="504">
        <f>+'6-3표준조사 1'!$M$471</f>
        <v>0</v>
      </c>
      <c r="K373" s="504"/>
    </row>
    <row r="374" spans="1:11" ht="18.75" hidden="1" customHeight="1">
      <c r="A374" s="657">
        <f t="shared" si="17"/>
        <v>0</v>
      </c>
      <c r="B374" s="505"/>
      <c r="C374" s="505"/>
      <c r="D374" s="505"/>
      <c r="E374" s="506"/>
      <c r="F374" s="504">
        <f t="shared" si="18"/>
        <v>0</v>
      </c>
      <c r="G374" s="504">
        <f t="shared" si="19"/>
        <v>0</v>
      </c>
      <c r="H374" s="504">
        <f>+'6-3표준조사 1'!$K$472</f>
        <v>11</v>
      </c>
      <c r="I374" s="504">
        <f>+'6-3표준조사 1'!$L$472</f>
        <v>0</v>
      </c>
      <c r="J374" s="504">
        <f>+'6-3표준조사 1'!$M$472</f>
        <v>0</v>
      </c>
      <c r="K374" s="504"/>
    </row>
    <row r="375" spans="1:11" ht="18.75" hidden="1" customHeight="1">
      <c r="A375" s="657">
        <f t="shared" si="17"/>
        <v>0</v>
      </c>
      <c r="B375" s="505"/>
      <c r="C375" s="505"/>
      <c r="D375" s="505"/>
      <c r="E375" s="506"/>
      <c r="F375" s="504">
        <f t="shared" si="18"/>
        <v>0</v>
      </c>
      <c r="G375" s="504">
        <f t="shared" si="19"/>
        <v>0</v>
      </c>
      <c r="H375" s="504">
        <f>+'6-3표준조사 1'!$K$473</f>
        <v>12</v>
      </c>
      <c r="I375" s="504">
        <f>+'6-3표준조사 1'!$L$473</f>
        <v>0</v>
      </c>
      <c r="J375" s="504">
        <f>+'6-3표준조사 1'!$M$473</f>
        <v>0</v>
      </c>
      <c r="K375" s="504"/>
    </row>
    <row r="376" spans="1:11" ht="18.75" hidden="1" customHeight="1">
      <c r="A376" s="657">
        <f t="shared" si="17"/>
        <v>0</v>
      </c>
      <c r="B376" s="505"/>
      <c r="C376" s="505"/>
      <c r="D376" s="505"/>
      <c r="E376" s="506"/>
      <c r="F376" s="504">
        <f t="shared" si="18"/>
        <v>0</v>
      </c>
      <c r="G376" s="504">
        <f t="shared" si="19"/>
        <v>0</v>
      </c>
      <c r="H376" s="504">
        <f>+'6-3표준조사 1'!$K$474</f>
        <v>13</v>
      </c>
      <c r="I376" s="504">
        <f>+'6-3표준조사 1'!$L$474</f>
        <v>0</v>
      </c>
      <c r="J376" s="504">
        <f>+'6-3표준조사 1'!$M$474</f>
        <v>0</v>
      </c>
      <c r="K376" s="504"/>
    </row>
    <row r="377" spans="1:11" ht="18.75" hidden="1" customHeight="1">
      <c r="A377" s="657">
        <f t="shared" si="17"/>
        <v>0</v>
      </c>
      <c r="B377" s="505"/>
      <c r="C377" s="505"/>
      <c r="D377" s="505"/>
      <c r="E377" s="506"/>
      <c r="F377" s="504">
        <f t="shared" si="18"/>
        <v>0</v>
      </c>
      <c r="G377" s="504">
        <f t="shared" si="19"/>
        <v>0</v>
      </c>
      <c r="H377" s="504">
        <f>+'6-3표준조사 1'!$K$475</f>
        <v>14</v>
      </c>
      <c r="I377" s="504">
        <f>+'6-3표준조사 1'!$L$475</f>
        <v>0</v>
      </c>
      <c r="J377" s="504">
        <f>+'6-3표준조사 1'!$M$475</f>
        <v>0</v>
      </c>
      <c r="K377" s="504"/>
    </row>
    <row r="378" spans="1:11" ht="18.75" hidden="1" customHeight="1">
      <c r="A378" s="657">
        <f t="shared" si="17"/>
        <v>0</v>
      </c>
      <c r="B378" s="505"/>
      <c r="C378" s="505"/>
      <c r="D378" s="505"/>
      <c r="E378" s="506"/>
      <c r="F378" s="504">
        <f t="shared" si="18"/>
        <v>0</v>
      </c>
      <c r="G378" s="504">
        <f t="shared" si="19"/>
        <v>0</v>
      </c>
      <c r="H378" s="504">
        <f>+'6-3표준조사 1'!$K$478</f>
        <v>15</v>
      </c>
      <c r="I378" s="504">
        <f>+'6-3표준조사 1'!$L$478</f>
        <v>0</v>
      </c>
      <c r="J378" s="504">
        <f>+'6-3표준조사 1'!$M$478</f>
        <v>0</v>
      </c>
      <c r="K378" s="504"/>
    </row>
    <row r="379" spans="1:11" ht="18.75" hidden="1" customHeight="1">
      <c r="A379" s="657">
        <f t="shared" si="17"/>
        <v>0</v>
      </c>
      <c r="B379" s="505"/>
      <c r="C379" s="505"/>
      <c r="D379" s="505"/>
      <c r="E379" s="506"/>
      <c r="F379" s="504">
        <f t="shared" si="18"/>
        <v>0</v>
      </c>
      <c r="G379" s="504">
        <f t="shared" si="19"/>
        <v>0</v>
      </c>
      <c r="H379" s="504">
        <f>+'6-3표준조사 1'!$K$479</f>
        <v>16</v>
      </c>
      <c r="I379" s="504">
        <f>+'6-3표준조사 1'!$L$479</f>
        <v>0</v>
      </c>
      <c r="J379" s="504">
        <f>+'6-3표준조사 1'!$M$479</f>
        <v>0</v>
      </c>
      <c r="K379" s="504"/>
    </row>
    <row r="380" spans="1:11" ht="18.75" hidden="1" customHeight="1">
      <c r="A380" s="657">
        <f t="shared" si="17"/>
        <v>0</v>
      </c>
      <c r="B380" s="505"/>
      <c r="C380" s="505"/>
      <c r="D380" s="505"/>
      <c r="E380" s="506"/>
      <c r="F380" s="504">
        <f t="shared" si="18"/>
        <v>0</v>
      </c>
      <c r="G380" s="504">
        <f t="shared" si="19"/>
        <v>0</v>
      </c>
      <c r="H380" s="504">
        <f>+'6-3표준조사 1'!$K$480</f>
        <v>17</v>
      </c>
      <c r="I380" s="504">
        <f>+'6-3표준조사 1'!$L$480</f>
        <v>0</v>
      </c>
      <c r="J380" s="504">
        <f>+'6-3표준조사 1'!$M$480</f>
        <v>0</v>
      </c>
      <c r="K380" s="504"/>
    </row>
    <row r="381" spans="1:11" ht="18.75" hidden="1" customHeight="1">
      <c r="A381" s="657">
        <f t="shared" si="17"/>
        <v>0</v>
      </c>
      <c r="B381" s="505"/>
      <c r="C381" s="505"/>
      <c r="D381" s="505"/>
      <c r="E381" s="506"/>
      <c r="F381" s="504">
        <f t="shared" si="18"/>
        <v>0</v>
      </c>
      <c r="G381" s="504">
        <f t="shared" si="19"/>
        <v>0</v>
      </c>
      <c r="H381" s="504">
        <f>+'6-3표준조사 1'!$K$481</f>
        <v>18</v>
      </c>
      <c r="I381" s="504">
        <f>+'6-3표준조사 1'!$L$481</f>
        <v>0</v>
      </c>
      <c r="J381" s="504">
        <f>+'6-3표준조사 1'!$M$481</f>
        <v>0</v>
      </c>
      <c r="K381" s="504"/>
    </row>
    <row r="382" spans="1:11" ht="18.75" hidden="1" customHeight="1">
      <c r="A382" s="657">
        <f t="shared" si="17"/>
        <v>0</v>
      </c>
      <c r="B382" s="505"/>
      <c r="C382" s="505"/>
      <c r="D382" s="505"/>
      <c r="E382" s="506"/>
      <c r="F382" s="504">
        <f t="shared" si="18"/>
        <v>0</v>
      </c>
      <c r="G382" s="504">
        <f t="shared" si="19"/>
        <v>0</v>
      </c>
      <c r="H382" s="504">
        <f>+'6-3표준조사 1'!$K$482</f>
        <v>19</v>
      </c>
      <c r="I382" s="504">
        <f>+'6-3표준조사 1'!$L$482</f>
        <v>0</v>
      </c>
      <c r="J382" s="504">
        <f>+'6-3표준조사 1'!$M$482</f>
        <v>0</v>
      </c>
      <c r="K382" s="504"/>
    </row>
    <row r="383" spans="1:11" ht="18.75" hidden="1" customHeight="1">
      <c r="A383" s="657">
        <f t="shared" si="17"/>
        <v>0</v>
      </c>
      <c r="B383" s="505"/>
      <c r="C383" s="505"/>
      <c r="D383" s="505"/>
      <c r="E383" s="506"/>
      <c r="F383" s="504">
        <f t="shared" si="18"/>
        <v>0</v>
      </c>
      <c r="G383" s="504">
        <f t="shared" si="19"/>
        <v>0</v>
      </c>
      <c r="H383" s="504">
        <f>+'6-3표준조사 1'!$K$483</f>
        <v>20</v>
      </c>
      <c r="I383" s="504">
        <f>+'6-3표준조사 1'!$L$483</f>
        <v>0</v>
      </c>
      <c r="J383" s="504">
        <f>+'6-3표준조사 1'!$M$483</f>
        <v>0</v>
      </c>
      <c r="K383" s="504"/>
    </row>
    <row r="384" spans="1:11" ht="18.75" hidden="1" customHeight="1">
      <c r="A384" s="657">
        <f t="shared" si="17"/>
        <v>0</v>
      </c>
      <c r="B384" s="505"/>
      <c r="C384" s="505"/>
      <c r="D384" s="505"/>
      <c r="E384" s="506"/>
      <c r="F384" s="504">
        <f t="shared" si="18"/>
        <v>0</v>
      </c>
      <c r="G384" s="504">
        <f t="shared" si="19"/>
        <v>0</v>
      </c>
      <c r="H384" s="504">
        <f>+'6-3표준조사 1'!$K$484</f>
        <v>21</v>
      </c>
      <c r="I384" s="504">
        <f>+'6-3표준조사 1'!$L$484</f>
        <v>0</v>
      </c>
      <c r="J384" s="504">
        <f>+'6-3표준조사 1'!$M$484</f>
        <v>0</v>
      </c>
      <c r="K384" s="504"/>
    </row>
    <row r="385" spans="1:11" ht="18.75" hidden="1" customHeight="1">
      <c r="A385" s="657">
        <f t="shared" si="17"/>
        <v>0</v>
      </c>
      <c r="B385" s="505"/>
      <c r="C385" s="505"/>
      <c r="D385" s="505"/>
      <c r="E385" s="506"/>
      <c r="F385" s="504">
        <f t="shared" si="18"/>
        <v>0</v>
      </c>
      <c r="G385" s="504">
        <f t="shared" si="19"/>
        <v>0</v>
      </c>
      <c r="H385" s="504">
        <f>+'6-3표준조사 1'!$K$485</f>
        <v>22</v>
      </c>
      <c r="I385" s="504">
        <f>+'6-3표준조사 1'!$L$485</f>
        <v>0</v>
      </c>
      <c r="J385" s="504">
        <f>+'6-3표준조사 1'!$M$485</f>
        <v>0</v>
      </c>
      <c r="K385" s="504"/>
    </row>
    <row r="386" spans="1:11" ht="18.75" hidden="1" customHeight="1">
      <c r="A386" s="657">
        <f t="shared" si="17"/>
        <v>0</v>
      </c>
      <c r="B386" s="505"/>
      <c r="C386" s="505"/>
      <c r="D386" s="505"/>
      <c r="E386" s="506"/>
      <c r="F386" s="504">
        <f t="shared" si="18"/>
        <v>0</v>
      </c>
      <c r="G386" s="504">
        <f t="shared" si="19"/>
        <v>0</v>
      </c>
      <c r="H386" s="504">
        <f>+'6-3표준조사 1'!$K$486</f>
        <v>23</v>
      </c>
      <c r="I386" s="504">
        <f>+'6-3표준조사 1'!$L$486</f>
        <v>0</v>
      </c>
      <c r="J386" s="504">
        <f>+'6-3표준조사 1'!$M$486</f>
        <v>0</v>
      </c>
      <c r="K386" s="504"/>
    </row>
    <row r="387" spans="1:11" ht="18.75" hidden="1" customHeight="1">
      <c r="A387" s="657">
        <f t="shared" si="17"/>
        <v>0</v>
      </c>
      <c r="B387" s="505"/>
      <c r="C387" s="505"/>
      <c r="D387" s="505"/>
      <c r="E387" s="506"/>
      <c r="F387" s="504">
        <f t="shared" si="18"/>
        <v>0</v>
      </c>
      <c r="G387" s="504">
        <f t="shared" si="19"/>
        <v>0</v>
      </c>
      <c r="H387" s="504">
        <f>+'6-3표준조사 1'!$K$487</f>
        <v>24</v>
      </c>
      <c r="I387" s="504">
        <f>+'6-3표준조사 1'!$L$487</f>
        <v>0</v>
      </c>
      <c r="J387" s="504">
        <f>+'6-3표준조사 1'!$M$487</f>
        <v>0</v>
      </c>
      <c r="K387" s="504"/>
    </row>
    <row r="388" spans="1:11" ht="18.75" hidden="1" customHeight="1">
      <c r="A388" s="657">
        <f t="shared" si="17"/>
        <v>0</v>
      </c>
      <c r="B388" s="505"/>
      <c r="C388" s="505"/>
      <c r="D388" s="505"/>
      <c r="E388" s="506"/>
      <c r="F388" s="504">
        <f t="shared" si="18"/>
        <v>0</v>
      </c>
      <c r="G388" s="504">
        <f t="shared" si="19"/>
        <v>0</v>
      </c>
      <c r="H388" s="504">
        <f>+'6-3표준조사 1'!$K$488</f>
        <v>25</v>
      </c>
      <c r="I388" s="504">
        <f>+'6-3표준조사 1'!$L$488</f>
        <v>0</v>
      </c>
      <c r="J388" s="504">
        <f>+'6-3표준조사 1'!$M$488</f>
        <v>0</v>
      </c>
      <c r="K388" s="504"/>
    </row>
    <row r="389" spans="1:11" ht="18.75" hidden="1" customHeight="1">
      <c r="A389" s="657">
        <f t="shared" ref="A389:A452" si="20">IF(I389&gt;0,1,)</f>
        <v>0</v>
      </c>
      <c r="B389" s="505"/>
      <c r="C389" s="505"/>
      <c r="D389" s="505"/>
      <c r="E389" s="506"/>
      <c r="F389" s="504">
        <f t="shared" si="18"/>
        <v>0</v>
      </c>
      <c r="G389" s="504">
        <f t="shared" si="19"/>
        <v>0</v>
      </c>
      <c r="H389" s="504">
        <f>+'6-3표준조사 1'!$K$489</f>
        <v>26</v>
      </c>
      <c r="I389" s="504">
        <f>+'6-3표준조사 1'!$L$489</f>
        <v>0</v>
      </c>
      <c r="J389" s="504">
        <f>+'6-3표준조사 1'!$M$489</f>
        <v>0</v>
      </c>
      <c r="K389" s="504"/>
    </row>
    <row r="390" spans="1:11" ht="18.75" hidden="1" customHeight="1">
      <c r="A390" s="657">
        <f t="shared" si="20"/>
        <v>0</v>
      </c>
      <c r="B390" s="505"/>
      <c r="C390" s="505"/>
      <c r="D390" s="505"/>
      <c r="E390" s="506"/>
      <c r="F390" s="504">
        <f t="shared" si="18"/>
        <v>0</v>
      </c>
      <c r="G390" s="504">
        <f t="shared" si="19"/>
        <v>0</v>
      </c>
      <c r="H390" s="504">
        <f>+'6-3표준조사 1'!$K$490</f>
        <v>27</v>
      </c>
      <c r="I390" s="504">
        <f>+'6-3표준조사 1'!$L$490</f>
        <v>0</v>
      </c>
      <c r="J390" s="504">
        <f>+'6-3표준조사 1'!$M$490</f>
        <v>0</v>
      </c>
      <c r="K390" s="504"/>
    </row>
    <row r="391" spans="1:11" ht="18.75" hidden="1" customHeight="1">
      <c r="A391" s="657">
        <f t="shared" si="20"/>
        <v>0</v>
      </c>
      <c r="B391" s="505"/>
      <c r="C391" s="505"/>
      <c r="D391" s="505"/>
      <c r="E391" s="506"/>
      <c r="F391" s="504">
        <f t="shared" si="18"/>
        <v>0</v>
      </c>
      <c r="G391" s="504">
        <f t="shared" si="19"/>
        <v>0</v>
      </c>
      <c r="H391" s="504">
        <f>+'6-3표준조사 1'!$K$491</f>
        <v>28</v>
      </c>
      <c r="I391" s="504">
        <f>+'6-3표준조사 1'!$L$491</f>
        <v>0</v>
      </c>
      <c r="J391" s="504">
        <f>+'6-3표준조사 1'!$M$491</f>
        <v>0</v>
      </c>
      <c r="K391" s="504"/>
    </row>
    <row r="392" spans="1:11" ht="18.75" hidden="1" customHeight="1">
      <c r="A392" s="657">
        <f t="shared" si="20"/>
        <v>0</v>
      </c>
      <c r="B392" s="505"/>
      <c r="C392" s="505"/>
      <c r="D392" s="505"/>
      <c r="E392" s="506"/>
      <c r="F392" s="504">
        <f t="shared" si="18"/>
        <v>0</v>
      </c>
      <c r="G392" s="504">
        <f t="shared" si="19"/>
        <v>0</v>
      </c>
      <c r="H392" s="504">
        <f>+'6-3표준조사 1'!$K$492</f>
        <v>29</v>
      </c>
      <c r="I392" s="504">
        <f>+'6-3표준조사 1'!$L$492</f>
        <v>0</v>
      </c>
      <c r="J392" s="504">
        <f>+'6-3표준조사 1'!$M$492</f>
        <v>0</v>
      </c>
      <c r="K392" s="504"/>
    </row>
    <row r="393" spans="1:11" ht="18.75" hidden="1" customHeight="1">
      <c r="A393" s="657">
        <f t="shared" si="20"/>
        <v>0</v>
      </c>
      <c r="B393" s="505"/>
      <c r="C393" s="505"/>
      <c r="D393" s="505"/>
      <c r="E393" s="506"/>
      <c r="F393" s="504">
        <f t="shared" si="18"/>
        <v>0</v>
      </c>
      <c r="G393" s="504">
        <f t="shared" si="19"/>
        <v>0</v>
      </c>
      <c r="H393" s="504">
        <f>+'6-3표준조사 1'!$K$493</f>
        <v>30</v>
      </c>
      <c r="I393" s="504">
        <f>+'6-3표준조사 1'!$L$493</f>
        <v>0</v>
      </c>
      <c r="J393" s="504">
        <f>+'6-3표준조사 1'!$M$493</f>
        <v>0</v>
      </c>
      <c r="K393" s="504"/>
    </row>
    <row r="394" spans="1:11" ht="18.75" hidden="1" customHeight="1">
      <c r="A394" s="657">
        <f t="shared" si="20"/>
        <v>0</v>
      </c>
      <c r="B394" s="505"/>
      <c r="C394" s="505"/>
      <c r="D394" s="505"/>
      <c r="E394" s="506"/>
      <c r="F394" s="504">
        <f t="shared" si="18"/>
        <v>0</v>
      </c>
      <c r="G394" s="504">
        <f t="shared" si="19"/>
        <v>0</v>
      </c>
      <c r="H394" s="504">
        <f>+'6-3표준조사 1'!$K$494</f>
        <v>31</v>
      </c>
      <c r="I394" s="504">
        <f>+'6-3표준조사 1'!$L$494</f>
        <v>0</v>
      </c>
      <c r="J394" s="504">
        <f>+'6-3표준조사 1'!$M$494</f>
        <v>0</v>
      </c>
      <c r="K394" s="504"/>
    </row>
    <row r="395" spans="1:11" ht="18.75" hidden="1" customHeight="1">
      <c r="A395" s="657">
        <f t="shared" si="20"/>
        <v>0</v>
      </c>
      <c r="B395" s="505"/>
      <c r="C395" s="505"/>
      <c r="D395" s="505"/>
      <c r="E395" s="506"/>
      <c r="F395" s="504">
        <f t="shared" si="18"/>
        <v>0</v>
      </c>
      <c r="G395" s="504">
        <f t="shared" si="19"/>
        <v>0</v>
      </c>
      <c r="H395" s="504">
        <f>+'6-3표준조사 1'!$K$495</f>
        <v>32</v>
      </c>
      <c r="I395" s="504">
        <f>+'6-3표준조사 1'!$L$495</f>
        <v>0</v>
      </c>
      <c r="J395" s="504">
        <f>+'6-3표준조사 1'!$M$495</f>
        <v>0</v>
      </c>
      <c r="K395" s="504"/>
    </row>
    <row r="396" spans="1:11" ht="18.75" hidden="1" customHeight="1">
      <c r="A396" s="657">
        <f t="shared" si="20"/>
        <v>0</v>
      </c>
      <c r="B396" s="505"/>
      <c r="C396" s="505"/>
      <c r="D396" s="505"/>
      <c r="E396" s="506"/>
      <c r="F396" s="504">
        <f t="shared" si="18"/>
        <v>0</v>
      </c>
      <c r="G396" s="504">
        <f t="shared" si="19"/>
        <v>0</v>
      </c>
      <c r="H396" s="504">
        <f>+'6-3표준조사 1'!$K$496</f>
        <v>33</v>
      </c>
      <c r="I396" s="504">
        <f>+'6-3표준조사 1'!$L$496</f>
        <v>0</v>
      </c>
      <c r="J396" s="504">
        <f>+'6-3표준조사 1'!$M$496</f>
        <v>0</v>
      </c>
      <c r="K396" s="504"/>
    </row>
    <row r="397" spans="1:11" ht="18.75" hidden="1" customHeight="1">
      <c r="A397" s="657">
        <f t="shared" si="20"/>
        <v>0</v>
      </c>
      <c r="B397" s="505"/>
      <c r="C397" s="505"/>
      <c r="D397" s="505"/>
      <c r="E397" s="506"/>
      <c r="F397" s="504">
        <f t="shared" si="18"/>
        <v>0</v>
      </c>
      <c r="G397" s="504">
        <f t="shared" si="19"/>
        <v>0</v>
      </c>
      <c r="H397" s="504">
        <f>+'6-3표준조사 1'!$K$497</f>
        <v>34</v>
      </c>
      <c r="I397" s="504">
        <f>+'6-3표준조사 1'!$L$497</f>
        <v>0</v>
      </c>
      <c r="J397" s="504">
        <f>+'6-3표준조사 1'!$M$497</f>
        <v>0</v>
      </c>
      <c r="K397" s="504"/>
    </row>
    <row r="398" spans="1:11" ht="18.75" hidden="1" customHeight="1">
      <c r="A398" s="657">
        <f t="shared" si="20"/>
        <v>0</v>
      </c>
      <c r="B398" s="505"/>
      <c r="C398" s="505"/>
      <c r="D398" s="505"/>
      <c r="E398" s="506"/>
      <c r="F398" s="504">
        <f t="shared" si="18"/>
        <v>0</v>
      </c>
      <c r="G398" s="504">
        <f t="shared" si="19"/>
        <v>0</v>
      </c>
      <c r="H398" s="504">
        <f>+'6-3표준조사 1'!$K$498</f>
        <v>35</v>
      </c>
      <c r="I398" s="504">
        <f>+'6-3표준조사 1'!$L$498</f>
        <v>0</v>
      </c>
      <c r="J398" s="504">
        <f>+'6-3표준조사 1'!$M$498</f>
        <v>0</v>
      </c>
      <c r="K398" s="504"/>
    </row>
    <row r="399" spans="1:11" ht="18.75" hidden="1" customHeight="1">
      <c r="A399" s="657">
        <f t="shared" si="20"/>
        <v>0</v>
      </c>
      <c r="B399" s="505"/>
      <c r="C399" s="505"/>
      <c r="D399" s="505"/>
      <c r="E399" s="506"/>
      <c r="F399" s="504">
        <f t="shared" si="18"/>
        <v>0</v>
      </c>
      <c r="G399" s="504">
        <f t="shared" si="19"/>
        <v>0</v>
      </c>
      <c r="H399" s="504">
        <f>+'6-3표준조사 1'!$K$499</f>
        <v>36</v>
      </c>
      <c r="I399" s="504">
        <f>+'6-3표준조사 1'!$L$499</f>
        <v>0</v>
      </c>
      <c r="J399" s="504">
        <f>+'6-3표준조사 1'!$M$499</f>
        <v>0</v>
      </c>
      <c r="K399" s="504"/>
    </row>
    <row r="400" spans="1:11" ht="18.75" hidden="1" customHeight="1">
      <c r="A400" s="657">
        <f t="shared" si="20"/>
        <v>0</v>
      </c>
      <c r="B400" s="505"/>
      <c r="C400" s="505"/>
      <c r="D400" s="505"/>
      <c r="E400" s="506"/>
      <c r="F400" s="504">
        <f t="shared" si="18"/>
        <v>0</v>
      </c>
      <c r="G400" s="504">
        <f t="shared" si="19"/>
        <v>0</v>
      </c>
      <c r="H400" s="504">
        <f>+'6-3표준조사 1'!$K$500</f>
        <v>37</v>
      </c>
      <c r="I400" s="504">
        <f>+'6-3표준조사 1'!$L$500</f>
        <v>0</v>
      </c>
      <c r="J400" s="504">
        <f>+'6-3표준조사 1'!$M$500</f>
        <v>0</v>
      </c>
      <c r="K400" s="504"/>
    </row>
    <row r="401" spans="1:11" ht="18.75" hidden="1" customHeight="1">
      <c r="A401" s="657">
        <f t="shared" si="20"/>
        <v>0</v>
      </c>
      <c r="B401" s="505"/>
      <c r="C401" s="505"/>
      <c r="D401" s="505"/>
      <c r="E401" s="506"/>
      <c r="F401" s="504">
        <f t="shared" si="18"/>
        <v>0</v>
      </c>
      <c r="G401" s="504">
        <f t="shared" si="19"/>
        <v>0</v>
      </c>
      <c r="H401" s="504">
        <f>+'6-3표준조사 1'!$K$503</f>
        <v>38</v>
      </c>
      <c r="I401" s="504">
        <f>+'6-3표준조사 1'!$L$503</f>
        <v>0</v>
      </c>
      <c r="J401" s="504">
        <f>+'6-3표준조사 1'!$M$503</f>
        <v>0</v>
      </c>
      <c r="K401" s="504"/>
    </row>
    <row r="402" spans="1:11" ht="18.75" hidden="1" customHeight="1">
      <c r="A402" s="657">
        <f t="shared" si="20"/>
        <v>0</v>
      </c>
      <c r="B402" s="505"/>
      <c r="C402" s="505"/>
      <c r="D402" s="505"/>
      <c r="E402" s="506"/>
      <c r="F402" s="504">
        <f t="shared" si="18"/>
        <v>0</v>
      </c>
      <c r="G402" s="504">
        <f t="shared" si="19"/>
        <v>0</v>
      </c>
      <c r="H402" s="504">
        <f>+'6-3표준조사 1'!$K$504</f>
        <v>39</v>
      </c>
      <c r="I402" s="504">
        <f>+'6-3표준조사 1'!$L$504</f>
        <v>0</v>
      </c>
      <c r="J402" s="504">
        <f>+'6-3표준조사 1'!$M$504</f>
        <v>0</v>
      </c>
      <c r="K402" s="504"/>
    </row>
    <row r="403" spans="1:11" ht="18.75" hidden="1" customHeight="1">
      <c r="A403" s="657">
        <f t="shared" si="20"/>
        <v>0</v>
      </c>
      <c r="B403" s="505"/>
      <c r="C403" s="505"/>
      <c r="D403" s="505"/>
      <c r="E403" s="506"/>
      <c r="F403" s="504">
        <f t="shared" si="18"/>
        <v>0</v>
      </c>
      <c r="G403" s="504">
        <f t="shared" si="19"/>
        <v>0</v>
      </c>
      <c r="H403" s="504">
        <f>+'6-3표준조사 1'!$K$505</f>
        <v>40</v>
      </c>
      <c r="I403" s="504">
        <f>+'6-3표준조사 1'!$L$505</f>
        <v>0</v>
      </c>
      <c r="J403" s="504">
        <f>+'6-3표준조사 1'!$M$505</f>
        <v>0</v>
      </c>
      <c r="K403" s="504"/>
    </row>
    <row r="404" spans="1:11" ht="18.75" hidden="1" customHeight="1">
      <c r="A404" s="657">
        <f t="shared" si="20"/>
        <v>0</v>
      </c>
      <c r="B404" s="505"/>
      <c r="C404" s="505"/>
      <c r="D404" s="505"/>
      <c r="E404" s="506"/>
      <c r="F404" s="504">
        <f t="shared" si="18"/>
        <v>0</v>
      </c>
      <c r="G404" s="504">
        <f t="shared" si="19"/>
        <v>0</v>
      </c>
      <c r="H404" s="504">
        <f>+'6-3표준조사 1'!$K$506</f>
        <v>41</v>
      </c>
      <c r="I404" s="504">
        <f>+'6-3표준조사 1'!$L$506</f>
        <v>0</v>
      </c>
      <c r="J404" s="504">
        <f>+'6-3표준조사 1'!$M$506</f>
        <v>0</v>
      </c>
      <c r="K404" s="504"/>
    </row>
    <row r="405" spans="1:11" ht="18.75" hidden="1" customHeight="1">
      <c r="A405" s="657">
        <f t="shared" si="20"/>
        <v>0</v>
      </c>
      <c r="B405" s="505"/>
      <c r="C405" s="505"/>
      <c r="D405" s="505"/>
      <c r="E405" s="506"/>
      <c r="F405" s="504">
        <f t="shared" si="18"/>
        <v>0</v>
      </c>
      <c r="G405" s="504">
        <f t="shared" si="19"/>
        <v>0</v>
      </c>
      <c r="H405" s="504">
        <f>+'6-3표준조사 1'!$K$507</f>
        <v>42</v>
      </c>
      <c r="I405" s="504">
        <f>+'6-3표준조사 1'!$L$507</f>
        <v>0</v>
      </c>
      <c r="J405" s="504">
        <f>+'6-3표준조사 1'!$M$507</f>
        <v>0</v>
      </c>
      <c r="K405" s="504"/>
    </row>
    <row r="406" spans="1:11" ht="18.75" hidden="1" customHeight="1">
      <c r="A406" s="657">
        <f t="shared" si="20"/>
        <v>0</v>
      </c>
      <c r="B406" s="505"/>
      <c r="C406" s="505"/>
      <c r="D406" s="505"/>
      <c r="E406" s="506"/>
      <c r="F406" s="504">
        <f t="shared" si="18"/>
        <v>0</v>
      </c>
      <c r="G406" s="504">
        <f t="shared" si="19"/>
        <v>0</v>
      </c>
      <c r="H406" s="504">
        <f>+'6-3표준조사 1'!$K$508</f>
        <v>43</v>
      </c>
      <c r="I406" s="504">
        <f>+'6-3표준조사 1'!$L$508</f>
        <v>0</v>
      </c>
      <c r="J406" s="504">
        <f>+'6-3표준조사 1'!$M$508</f>
        <v>0</v>
      </c>
      <c r="K406" s="504"/>
    </row>
    <row r="407" spans="1:11" ht="18.75" hidden="1" customHeight="1">
      <c r="A407" s="657">
        <f t="shared" si="20"/>
        <v>0</v>
      </c>
      <c r="B407" s="505"/>
      <c r="C407" s="505"/>
      <c r="D407" s="505"/>
      <c r="E407" s="506"/>
      <c r="F407" s="504">
        <f t="shared" si="18"/>
        <v>0</v>
      </c>
      <c r="G407" s="504">
        <f t="shared" si="19"/>
        <v>0</v>
      </c>
      <c r="H407" s="504">
        <f>+'6-3표준조사 1'!$K$509</f>
        <v>44</v>
      </c>
      <c r="I407" s="504">
        <f>+'6-3표준조사 1'!$L$509</f>
        <v>0</v>
      </c>
      <c r="J407" s="504">
        <f>+'6-3표준조사 1'!$M$509</f>
        <v>0</v>
      </c>
      <c r="K407" s="504"/>
    </row>
    <row r="408" spans="1:11" ht="18.75" hidden="1" customHeight="1">
      <c r="A408" s="657">
        <f t="shared" si="20"/>
        <v>0</v>
      </c>
      <c r="B408" s="505"/>
      <c r="C408" s="505"/>
      <c r="D408" s="505"/>
      <c r="E408" s="506"/>
      <c r="F408" s="504">
        <f t="shared" si="18"/>
        <v>0</v>
      </c>
      <c r="G408" s="504">
        <f t="shared" si="19"/>
        <v>0</v>
      </c>
      <c r="H408" s="504">
        <f>+'6-3표준조사 1'!$K$510</f>
        <v>45</v>
      </c>
      <c r="I408" s="504">
        <f>+'6-3표준조사 1'!$L$510</f>
        <v>0</v>
      </c>
      <c r="J408" s="504">
        <f>+'6-3표준조사 1'!$M$510</f>
        <v>0</v>
      </c>
      <c r="K408" s="504"/>
    </row>
    <row r="409" spans="1:11" ht="18.75" hidden="1" customHeight="1">
      <c r="A409" s="657">
        <f t="shared" si="20"/>
        <v>0</v>
      </c>
      <c r="B409" s="505"/>
      <c r="C409" s="505"/>
      <c r="D409" s="505"/>
      <c r="E409" s="506"/>
      <c r="F409" s="504">
        <f t="shared" si="18"/>
        <v>0</v>
      </c>
      <c r="G409" s="504">
        <f t="shared" si="19"/>
        <v>0</v>
      </c>
      <c r="H409" s="504">
        <f>+'6-3표준조사 1'!$K$511</f>
        <v>46</v>
      </c>
      <c r="I409" s="504">
        <f>+'6-3표준조사 1'!$L$511</f>
        <v>0</v>
      </c>
      <c r="J409" s="504">
        <f>+'6-3표준조사 1'!$M$511</f>
        <v>0</v>
      </c>
      <c r="K409" s="504"/>
    </row>
    <row r="410" spans="1:11" ht="18.75" hidden="1" customHeight="1">
      <c r="A410" s="657">
        <f t="shared" si="20"/>
        <v>0</v>
      </c>
      <c r="B410" s="505"/>
      <c r="C410" s="505"/>
      <c r="D410" s="505"/>
      <c r="E410" s="506"/>
      <c r="F410" s="504">
        <f t="shared" si="18"/>
        <v>0</v>
      </c>
      <c r="G410" s="504">
        <f t="shared" si="19"/>
        <v>0</v>
      </c>
      <c r="H410" s="504">
        <f>+'6-3표준조사 1'!$K$512</f>
        <v>47</v>
      </c>
      <c r="I410" s="504">
        <f>+'6-3표준조사 1'!$L$512</f>
        <v>0</v>
      </c>
      <c r="J410" s="504">
        <f>+'6-3표준조사 1'!$M$512</f>
        <v>0</v>
      </c>
      <c r="K410" s="504"/>
    </row>
    <row r="411" spans="1:11" ht="18.75" hidden="1" customHeight="1">
      <c r="A411" s="657">
        <f t="shared" si="20"/>
        <v>0</v>
      </c>
      <c r="B411" s="505"/>
      <c r="C411" s="505"/>
      <c r="D411" s="505"/>
      <c r="E411" s="506"/>
      <c r="F411" s="504">
        <f t="shared" si="18"/>
        <v>0</v>
      </c>
      <c r="G411" s="504">
        <f t="shared" si="19"/>
        <v>0</v>
      </c>
      <c r="H411" s="504">
        <f>+'6-3표준조사 1'!$K$513</f>
        <v>48</v>
      </c>
      <c r="I411" s="504">
        <f>+'6-3표준조사 1'!$L$513</f>
        <v>0</v>
      </c>
      <c r="J411" s="504">
        <f>+'6-3표준조사 1'!$M$513</f>
        <v>0</v>
      </c>
      <c r="K411" s="504"/>
    </row>
    <row r="412" spans="1:11" ht="18.75" hidden="1" customHeight="1">
      <c r="A412" s="657">
        <f t="shared" si="20"/>
        <v>0</v>
      </c>
      <c r="B412" s="505"/>
      <c r="C412" s="505"/>
      <c r="D412" s="505"/>
      <c r="E412" s="506"/>
      <c r="F412" s="504">
        <f t="shared" si="18"/>
        <v>0</v>
      </c>
      <c r="G412" s="504">
        <f t="shared" si="19"/>
        <v>0</v>
      </c>
      <c r="H412" s="504">
        <f>+'6-3표준조사 1'!$K$514</f>
        <v>49</v>
      </c>
      <c r="I412" s="504">
        <f>+'6-3표준조사 1'!$L$514</f>
        <v>0</v>
      </c>
      <c r="J412" s="504">
        <f>+'6-3표준조사 1'!$M$514</f>
        <v>0</v>
      </c>
      <c r="K412" s="504"/>
    </row>
    <row r="413" spans="1:11" ht="18.75" hidden="1" customHeight="1">
      <c r="A413" s="657">
        <f t="shared" si="20"/>
        <v>0</v>
      </c>
      <c r="B413" s="505"/>
      <c r="C413" s="505"/>
      <c r="D413" s="505"/>
      <c r="E413" s="506"/>
      <c r="F413" s="504">
        <f t="shared" si="18"/>
        <v>0</v>
      </c>
      <c r="G413" s="504">
        <f t="shared" si="19"/>
        <v>0</v>
      </c>
      <c r="H413" s="504">
        <f>+'6-3표준조사 1'!$K$515</f>
        <v>50</v>
      </c>
      <c r="I413" s="504">
        <f>+'6-3표준조사 1'!$L$515</f>
        <v>0</v>
      </c>
      <c r="J413" s="504">
        <f>+'6-3표준조사 1'!$M$515</f>
        <v>0</v>
      </c>
      <c r="K413" s="504"/>
    </row>
    <row r="414" spans="1:11" ht="18.75" hidden="1" customHeight="1">
      <c r="A414" s="657">
        <f t="shared" si="20"/>
        <v>0</v>
      </c>
      <c r="B414" s="505"/>
      <c r="C414" s="505"/>
      <c r="D414" s="505"/>
      <c r="E414" s="506"/>
      <c r="F414" s="504">
        <f t="shared" si="18"/>
        <v>0</v>
      </c>
      <c r="G414" s="504">
        <f t="shared" si="19"/>
        <v>0</v>
      </c>
      <c r="H414" s="504">
        <f>+'6-3표준조사 1'!$K$516</f>
        <v>51</v>
      </c>
      <c r="I414" s="504">
        <f>+'6-3표준조사 1'!$L$516</f>
        <v>0</v>
      </c>
      <c r="J414" s="504">
        <f>+'6-3표준조사 1'!$M$516</f>
        <v>0</v>
      </c>
      <c r="K414" s="504"/>
    </row>
    <row r="415" spans="1:11" ht="18.75" hidden="1" customHeight="1">
      <c r="A415" s="657">
        <f t="shared" si="20"/>
        <v>0</v>
      </c>
      <c r="B415" s="505"/>
      <c r="C415" s="505"/>
      <c r="D415" s="505"/>
      <c r="E415" s="506"/>
      <c r="F415" s="504">
        <f t="shared" si="18"/>
        <v>0</v>
      </c>
      <c r="G415" s="504">
        <f t="shared" si="19"/>
        <v>0</v>
      </c>
      <c r="H415" s="504">
        <f>+'6-3표준조사 1'!$K$517</f>
        <v>52</v>
      </c>
      <c r="I415" s="504">
        <f>+'6-3표준조사 1'!$L$517</f>
        <v>0</v>
      </c>
      <c r="J415" s="504">
        <f>+'6-3표준조사 1'!$M$517</f>
        <v>0</v>
      </c>
      <c r="K415" s="504"/>
    </row>
    <row r="416" spans="1:11" ht="18.75" hidden="1" customHeight="1">
      <c r="A416" s="657">
        <f t="shared" si="20"/>
        <v>0</v>
      </c>
      <c r="B416" s="505"/>
      <c r="C416" s="505"/>
      <c r="D416" s="505"/>
      <c r="E416" s="506"/>
      <c r="F416" s="504">
        <f t="shared" si="18"/>
        <v>0</v>
      </c>
      <c r="G416" s="504">
        <f t="shared" si="19"/>
        <v>0</v>
      </c>
      <c r="H416" s="504">
        <f>+'6-3표준조사 1'!$K$518</f>
        <v>53</v>
      </c>
      <c r="I416" s="504">
        <f>+'6-3표준조사 1'!$L$518</f>
        <v>0</v>
      </c>
      <c r="J416" s="504">
        <f>+'6-3표준조사 1'!$M$518</f>
        <v>0</v>
      </c>
      <c r="K416" s="504"/>
    </row>
    <row r="417" spans="1:11" ht="18.75" hidden="1" customHeight="1">
      <c r="A417" s="657">
        <f t="shared" si="20"/>
        <v>0</v>
      </c>
      <c r="B417" s="505"/>
      <c r="C417" s="505"/>
      <c r="D417" s="505"/>
      <c r="E417" s="506"/>
      <c r="F417" s="504">
        <f t="shared" si="18"/>
        <v>0</v>
      </c>
      <c r="G417" s="504">
        <f t="shared" si="19"/>
        <v>0</v>
      </c>
      <c r="H417" s="504">
        <f>+'6-3표준조사 1'!$K$519</f>
        <v>54</v>
      </c>
      <c r="I417" s="504">
        <f>+'6-3표준조사 1'!$L$519</f>
        <v>0</v>
      </c>
      <c r="J417" s="504">
        <f>+'6-3표준조사 1'!$M$519</f>
        <v>0</v>
      </c>
      <c r="K417" s="504"/>
    </row>
    <row r="418" spans="1:11" ht="18.75" hidden="1" customHeight="1">
      <c r="A418" s="657">
        <f t="shared" si="20"/>
        <v>0</v>
      </c>
      <c r="B418" s="505"/>
      <c r="C418" s="505"/>
      <c r="D418" s="505"/>
      <c r="E418" s="506"/>
      <c r="F418" s="504">
        <f t="shared" si="18"/>
        <v>0</v>
      </c>
      <c r="G418" s="504">
        <f t="shared" si="19"/>
        <v>0</v>
      </c>
      <c r="H418" s="504">
        <f>+'6-3표준조사 1'!$K$520</f>
        <v>55</v>
      </c>
      <c r="I418" s="504">
        <f>+'6-3표준조사 1'!$L$520</f>
        <v>0</v>
      </c>
      <c r="J418" s="504">
        <f>+'6-3표준조사 1'!$M$520</f>
        <v>0</v>
      </c>
      <c r="K418" s="504"/>
    </row>
    <row r="419" spans="1:11" ht="18.75" hidden="1" customHeight="1">
      <c r="A419" s="657">
        <f t="shared" si="20"/>
        <v>0</v>
      </c>
      <c r="B419" s="505"/>
      <c r="C419" s="505"/>
      <c r="D419" s="505"/>
      <c r="E419" s="506"/>
      <c r="F419" s="504">
        <f t="shared" si="18"/>
        <v>0</v>
      </c>
      <c r="G419" s="504">
        <f t="shared" si="19"/>
        <v>0</v>
      </c>
      <c r="H419" s="504">
        <f>+'6-3표준조사 1'!$K$521</f>
        <v>56</v>
      </c>
      <c r="I419" s="504">
        <f>+'6-3표준조사 1'!$L$521</f>
        <v>0</v>
      </c>
      <c r="J419" s="504">
        <f>+'6-3표준조사 1'!$M$521</f>
        <v>0</v>
      </c>
      <c r="K419" s="504"/>
    </row>
    <row r="420" spans="1:11" ht="18.75" hidden="1" customHeight="1">
      <c r="A420" s="657">
        <f t="shared" si="20"/>
        <v>0</v>
      </c>
      <c r="B420" s="505"/>
      <c r="C420" s="505"/>
      <c r="D420" s="505"/>
      <c r="E420" s="506"/>
      <c r="F420" s="504">
        <f t="shared" si="18"/>
        <v>0</v>
      </c>
      <c r="G420" s="504">
        <f t="shared" si="19"/>
        <v>0</v>
      </c>
      <c r="H420" s="504">
        <f>+'6-3표준조사 1'!$K$522</f>
        <v>57</v>
      </c>
      <c r="I420" s="504">
        <f>+'6-3표준조사 1'!$L$522</f>
        <v>0</v>
      </c>
      <c r="J420" s="504">
        <f>+'6-3표준조사 1'!$M$522</f>
        <v>0</v>
      </c>
      <c r="K420" s="504"/>
    </row>
    <row r="421" spans="1:11" ht="18.75" hidden="1" customHeight="1">
      <c r="A421" s="657">
        <f t="shared" si="20"/>
        <v>0</v>
      </c>
      <c r="B421" s="505"/>
      <c r="C421" s="505"/>
      <c r="D421" s="505"/>
      <c r="E421" s="506"/>
      <c r="F421" s="504">
        <f t="shared" si="18"/>
        <v>0</v>
      </c>
      <c r="G421" s="504">
        <f t="shared" si="19"/>
        <v>0</v>
      </c>
      <c r="H421" s="504">
        <f>+'6-3표준조사 1'!$K$523</f>
        <v>58</v>
      </c>
      <c r="I421" s="504">
        <f>+'6-3표준조사 1'!$L$523</f>
        <v>0</v>
      </c>
      <c r="J421" s="504">
        <f>+'6-3표준조사 1'!$M$523</f>
        <v>0</v>
      </c>
      <c r="K421" s="504"/>
    </row>
    <row r="422" spans="1:11" ht="18.75" hidden="1" customHeight="1">
      <c r="A422" s="657">
        <f t="shared" si="20"/>
        <v>0</v>
      </c>
      <c r="B422" s="505"/>
      <c r="C422" s="505"/>
      <c r="D422" s="505"/>
      <c r="E422" s="506"/>
      <c r="F422" s="504">
        <f t="shared" si="18"/>
        <v>0</v>
      </c>
      <c r="G422" s="504">
        <f t="shared" si="19"/>
        <v>0</v>
      </c>
      <c r="H422" s="504">
        <f>+'6-3표준조사 1'!$K$524</f>
        <v>59</v>
      </c>
      <c r="I422" s="504">
        <f>+'6-3표준조사 1'!$L$524</f>
        <v>0</v>
      </c>
      <c r="J422" s="504">
        <f>+'6-3표준조사 1'!$M$524</f>
        <v>0</v>
      </c>
      <c r="K422" s="504"/>
    </row>
    <row r="423" spans="1:11" ht="18.75" hidden="1" customHeight="1">
      <c r="A423" s="657">
        <f t="shared" si="20"/>
        <v>0</v>
      </c>
      <c r="B423" s="505"/>
      <c r="C423" s="505"/>
      <c r="D423" s="505"/>
      <c r="E423" s="506"/>
      <c r="F423" s="504">
        <f t="shared" si="18"/>
        <v>0</v>
      </c>
      <c r="G423" s="504">
        <f t="shared" si="19"/>
        <v>0</v>
      </c>
      <c r="H423" s="503">
        <f>+'6-3표준조사 1'!$K$525</f>
        <v>60</v>
      </c>
      <c r="I423" s="503">
        <f>+'6-3표준조사 1'!$L$525</f>
        <v>0</v>
      </c>
      <c r="J423" s="503">
        <f>+'6-3표준조사 1'!$M$525</f>
        <v>0</v>
      </c>
      <c r="K423" s="503"/>
    </row>
    <row r="424" spans="1:11" ht="18.75" customHeight="1">
      <c r="A424" s="657">
        <f t="shared" si="20"/>
        <v>1</v>
      </c>
      <c r="B424" s="504" t="str">
        <f>+'6-3표준조사 1'!$M$529</f>
        <v>단양</v>
      </c>
      <c r="C424" s="504" t="str">
        <f>+'6-3표준조사 1'!$N$529</f>
        <v>대강</v>
      </c>
      <c r="D424" s="504" t="str">
        <f>+'6-3표준조사 1'!$O$529</f>
        <v>올산</v>
      </c>
      <c r="E424" s="504" t="str">
        <f>+'6-3표준조사 1'!$P$529</f>
        <v>산74-40번지</v>
      </c>
      <c r="F424" s="504" t="str">
        <f>+'6-3표준조사 1'!$K$529</f>
        <v>61-0</v>
      </c>
      <c r="G424" s="504" t="str">
        <f>+'6-3표준조사 1'!$L$529</f>
        <v>64-0</v>
      </c>
      <c r="H424" s="504">
        <f>+'6-3표준조사 1'!$K$537</f>
        <v>1</v>
      </c>
      <c r="I424" s="504">
        <f>+'6-3표준조사 1'!$L$537</f>
        <v>322004</v>
      </c>
      <c r="J424" s="504">
        <f>+'6-3표준조사 1'!$M$537</f>
        <v>470369</v>
      </c>
      <c r="K424" s="504"/>
    </row>
    <row r="425" spans="1:11" ht="18.75" customHeight="1">
      <c r="A425" s="657">
        <f t="shared" si="20"/>
        <v>1</v>
      </c>
      <c r="B425" s="504"/>
      <c r="C425" s="504"/>
      <c r="D425" s="504"/>
      <c r="E425" s="997"/>
      <c r="F425" s="504" t="str">
        <f>IF(I425&gt;0,F424,)</f>
        <v>61-0</v>
      </c>
      <c r="G425" s="504" t="str">
        <f>IF(I425&gt;0,G424,)</f>
        <v>64-0</v>
      </c>
      <c r="H425" s="504">
        <f>+'6-3표준조사 1'!$K$538</f>
        <v>2</v>
      </c>
      <c r="I425" s="504">
        <f>+'6-3표준조사 1'!$L$538</f>
        <v>322133</v>
      </c>
      <c r="J425" s="504">
        <f>+'6-3표준조사 1'!$M$538</f>
        <v>470311</v>
      </c>
      <c r="K425" s="504"/>
    </row>
    <row r="426" spans="1:11" ht="18.75" hidden="1" customHeight="1">
      <c r="A426" s="657">
        <f t="shared" si="20"/>
        <v>0</v>
      </c>
      <c r="B426" s="504"/>
      <c r="C426" s="504"/>
      <c r="D426" s="504"/>
      <c r="E426" s="997"/>
      <c r="F426" s="504">
        <f t="shared" ref="F426:F442" si="21">IF(I426&gt;0,F425,)</f>
        <v>0</v>
      </c>
      <c r="G426" s="504">
        <f t="shared" ref="G426:G442" si="22">IF(I426&gt;0,G425,)</f>
        <v>0</v>
      </c>
      <c r="H426" s="504">
        <f>+'6-3표준조사 1'!$K$539</f>
        <v>3</v>
      </c>
      <c r="I426" s="504">
        <f>+'6-3표준조사 1'!$L$539</f>
        <v>0</v>
      </c>
      <c r="J426" s="504">
        <f>+'6-3표준조사 1'!$M$539</f>
        <v>0</v>
      </c>
      <c r="K426" s="504"/>
    </row>
    <row r="427" spans="1:11" ht="18.75" hidden="1" customHeight="1">
      <c r="A427" s="657">
        <f t="shared" si="20"/>
        <v>0</v>
      </c>
      <c r="B427" s="505"/>
      <c r="C427" s="505"/>
      <c r="D427" s="505"/>
      <c r="E427" s="506"/>
      <c r="F427" s="504">
        <f t="shared" si="21"/>
        <v>0</v>
      </c>
      <c r="G427" s="504">
        <f t="shared" si="22"/>
        <v>0</v>
      </c>
      <c r="H427" s="507">
        <f>+'6-3표준조사 1'!$K$540</f>
        <v>4</v>
      </c>
      <c r="I427" s="507">
        <f>+'6-3표준조사 1'!$L$540</f>
        <v>0</v>
      </c>
      <c r="J427" s="507">
        <f>+'6-3표준조사 1'!$M$540</f>
        <v>0</v>
      </c>
      <c r="K427" s="507"/>
    </row>
    <row r="428" spans="1:11" ht="18.75" hidden="1" customHeight="1">
      <c r="A428" s="657">
        <f t="shared" si="20"/>
        <v>0</v>
      </c>
      <c r="B428" s="507"/>
      <c r="C428" s="507"/>
      <c r="D428" s="507"/>
      <c r="E428" s="508"/>
      <c r="F428" s="504">
        <f t="shared" si="21"/>
        <v>0</v>
      </c>
      <c r="G428" s="504">
        <f t="shared" si="22"/>
        <v>0</v>
      </c>
      <c r="H428" s="504">
        <f>+'6-3표준조사 1'!$K$541</f>
        <v>5</v>
      </c>
      <c r="I428" s="504">
        <f>+'6-3표준조사 1'!$L$541</f>
        <v>0</v>
      </c>
      <c r="J428" s="504">
        <f>+'6-3표준조사 1'!$M$541</f>
        <v>0</v>
      </c>
      <c r="K428" s="504"/>
    </row>
    <row r="429" spans="1:11" ht="18.75" hidden="1" customHeight="1">
      <c r="A429" s="657">
        <f t="shared" si="20"/>
        <v>0</v>
      </c>
      <c r="B429" s="505"/>
      <c r="C429" s="505"/>
      <c r="D429" s="505"/>
      <c r="E429" s="506"/>
      <c r="F429" s="504">
        <f t="shared" si="21"/>
        <v>0</v>
      </c>
      <c r="G429" s="504">
        <f t="shared" si="22"/>
        <v>0</v>
      </c>
      <c r="H429" s="504">
        <f>+'6-3표준조사 1'!$K$542</f>
        <v>6</v>
      </c>
      <c r="I429" s="504">
        <f>+'6-3표준조사 1'!$L$542</f>
        <v>0</v>
      </c>
      <c r="J429" s="504">
        <f>+'6-3표준조사 1'!$M$542</f>
        <v>0</v>
      </c>
      <c r="K429" s="504"/>
    </row>
    <row r="430" spans="1:11" ht="18.75" hidden="1" customHeight="1">
      <c r="A430" s="657">
        <f t="shared" si="20"/>
        <v>0</v>
      </c>
      <c r="B430" s="505"/>
      <c r="C430" s="505"/>
      <c r="D430" s="505"/>
      <c r="E430" s="506"/>
      <c r="F430" s="504">
        <f t="shared" si="21"/>
        <v>0</v>
      </c>
      <c r="G430" s="504">
        <f t="shared" si="22"/>
        <v>0</v>
      </c>
      <c r="H430" s="504">
        <f>+'6-3표준조사 1'!$K$543</f>
        <v>7</v>
      </c>
      <c r="I430" s="504">
        <f>+'6-3표준조사 1'!$L$543</f>
        <v>0</v>
      </c>
      <c r="J430" s="504">
        <f>+'6-3표준조사 1'!$M$543</f>
        <v>0</v>
      </c>
      <c r="K430" s="504"/>
    </row>
    <row r="431" spans="1:11" ht="18.75" hidden="1" customHeight="1">
      <c r="A431" s="657">
        <f t="shared" si="20"/>
        <v>0</v>
      </c>
      <c r="B431" s="505"/>
      <c r="C431" s="505"/>
      <c r="D431" s="505"/>
      <c r="E431" s="506"/>
      <c r="F431" s="504">
        <f t="shared" si="21"/>
        <v>0</v>
      </c>
      <c r="G431" s="504">
        <f t="shared" si="22"/>
        <v>0</v>
      </c>
      <c r="H431" s="504">
        <f>+'6-3표준조사 1'!$K$544</f>
        <v>8</v>
      </c>
      <c r="I431" s="504">
        <f>+'6-3표준조사 1'!$L$544</f>
        <v>0</v>
      </c>
      <c r="J431" s="504">
        <f>+'6-3표준조사 1'!$M$544</f>
        <v>0</v>
      </c>
      <c r="K431" s="504"/>
    </row>
    <row r="432" spans="1:11" ht="18.75" hidden="1" customHeight="1">
      <c r="A432" s="657">
        <f t="shared" si="20"/>
        <v>0</v>
      </c>
      <c r="B432" s="505"/>
      <c r="C432" s="505"/>
      <c r="D432" s="505"/>
      <c r="E432" s="506"/>
      <c r="F432" s="504">
        <f t="shared" si="21"/>
        <v>0</v>
      </c>
      <c r="G432" s="504">
        <f t="shared" si="22"/>
        <v>0</v>
      </c>
      <c r="H432" s="504">
        <f>+'6-3표준조사 1'!$K$545</f>
        <v>9</v>
      </c>
      <c r="I432" s="504">
        <f>+'6-3표준조사 1'!$L$545</f>
        <v>0</v>
      </c>
      <c r="J432" s="504">
        <f>+'6-3표준조사 1'!$M$545</f>
        <v>0</v>
      </c>
      <c r="K432" s="504"/>
    </row>
    <row r="433" spans="1:11" ht="18.75" hidden="1" customHeight="1">
      <c r="A433" s="657">
        <f t="shared" si="20"/>
        <v>0</v>
      </c>
      <c r="B433" s="505"/>
      <c r="C433" s="505"/>
      <c r="D433" s="505"/>
      <c r="E433" s="506"/>
      <c r="F433" s="504">
        <f t="shared" si="21"/>
        <v>0</v>
      </c>
      <c r="G433" s="504">
        <f t="shared" si="22"/>
        <v>0</v>
      </c>
      <c r="H433" s="504">
        <f>+'6-3표준조사 1'!$K$546</f>
        <v>10</v>
      </c>
      <c r="I433" s="504">
        <f>+'6-3표준조사 1'!$L$546</f>
        <v>0</v>
      </c>
      <c r="J433" s="504">
        <f>+'6-3표준조사 1'!$M$546</f>
        <v>0</v>
      </c>
      <c r="K433" s="504"/>
    </row>
    <row r="434" spans="1:11" ht="18.75" hidden="1" customHeight="1">
      <c r="A434" s="657">
        <f t="shared" si="20"/>
        <v>0</v>
      </c>
      <c r="B434" s="505"/>
      <c r="C434" s="505"/>
      <c r="D434" s="505"/>
      <c r="E434" s="506"/>
      <c r="F434" s="504">
        <f t="shared" si="21"/>
        <v>0</v>
      </c>
      <c r="G434" s="504">
        <f t="shared" si="22"/>
        <v>0</v>
      </c>
      <c r="H434" s="504">
        <f>+'6-3표준조사 1'!$K$547</f>
        <v>11</v>
      </c>
      <c r="I434" s="504">
        <f>+'6-3표준조사 1'!$L$547</f>
        <v>0</v>
      </c>
      <c r="J434" s="504">
        <f>+'6-3표준조사 1'!$M$547</f>
        <v>0</v>
      </c>
      <c r="K434" s="504"/>
    </row>
    <row r="435" spans="1:11" ht="18.75" hidden="1" customHeight="1">
      <c r="A435" s="657">
        <f t="shared" si="20"/>
        <v>0</v>
      </c>
      <c r="B435" s="505"/>
      <c r="C435" s="505"/>
      <c r="D435" s="505"/>
      <c r="E435" s="506"/>
      <c r="F435" s="504">
        <f t="shared" si="21"/>
        <v>0</v>
      </c>
      <c r="G435" s="504">
        <f t="shared" si="22"/>
        <v>0</v>
      </c>
      <c r="H435" s="504">
        <f>+'6-3표준조사 1'!$K$548</f>
        <v>12</v>
      </c>
      <c r="I435" s="504">
        <f>+'6-3표준조사 1'!$L$548</f>
        <v>0</v>
      </c>
      <c r="J435" s="504">
        <f>+'6-3표준조사 1'!$M$548</f>
        <v>0</v>
      </c>
      <c r="K435" s="504"/>
    </row>
    <row r="436" spans="1:11" ht="18.75" hidden="1" customHeight="1">
      <c r="A436" s="657">
        <f t="shared" si="20"/>
        <v>0</v>
      </c>
      <c r="B436" s="505"/>
      <c r="C436" s="505"/>
      <c r="D436" s="505"/>
      <c r="E436" s="506"/>
      <c r="F436" s="504">
        <f t="shared" si="21"/>
        <v>0</v>
      </c>
      <c r="G436" s="504">
        <f t="shared" si="22"/>
        <v>0</v>
      </c>
      <c r="H436" s="504">
        <f>+'6-3표준조사 1'!$K$549</f>
        <v>13</v>
      </c>
      <c r="I436" s="504">
        <f>+'6-3표준조사 1'!$L$549</f>
        <v>0</v>
      </c>
      <c r="J436" s="504">
        <f>+'6-3표준조사 1'!$M$549</f>
        <v>0</v>
      </c>
      <c r="K436" s="504"/>
    </row>
    <row r="437" spans="1:11" ht="18.75" hidden="1" customHeight="1">
      <c r="A437" s="657">
        <f t="shared" si="20"/>
        <v>0</v>
      </c>
      <c r="B437" s="505"/>
      <c r="C437" s="505"/>
      <c r="D437" s="505"/>
      <c r="E437" s="506"/>
      <c r="F437" s="504">
        <f t="shared" si="21"/>
        <v>0</v>
      </c>
      <c r="G437" s="504">
        <f t="shared" si="22"/>
        <v>0</v>
      </c>
      <c r="H437" s="504">
        <f>+'6-3표준조사 1'!$K$550</f>
        <v>14</v>
      </c>
      <c r="I437" s="504">
        <f>+'6-3표준조사 1'!$L$550</f>
        <v>0</v>
      </c>
      <c r="J437" s="504">
        <f>+'6-3표준조사 1'!$M$550</f>
        <v>0</v>
      </c>
      <c r="K437" s="504"/>
    </row>
    <row r="438" spans="1:11" ht="18.75" hidden="1" customHeight="1">
      <c r="A438" s="657">
        <f t="shared" si="20"/>
        <v>0</v>
      </c>
      <c r="B438" s="505"/>
      <c r="C438" s="505"/>
      <c r="D438" s="505"/>
      <c r="E438" s="506"/>
      <c r="F438" s="504">
        <f t="shared" si="21"/>
        <v>0</v>
      </c>
      <c r="G438" s="504">
        <f t="shared" si="22"/>
        <v>0</v>
      </c>
      <c r="H438" s="504">
        <f>+'6-3표준조사 1'!$K$553</f>
        <v>15</v>
      </c>
      <c r="I438" s="504">
        <f>+'6-3표준조사 1'!$L$553</f>
        <v>0</v>
      </c>
      <c r="J438" s="504">
        <f>+'6-3표준조사 1'!$M$553</f>
        <v>0</v>
      </c>
      <c r="K438" s="504"/>
    </row>
    <row r="439" spans="1:11" ht="18.75" hidden="1" customHeight="1">
      <c r="A439" s="657">
        <f t="shared" si="20"/>
        <v>0</v>
      </c>
      <c r="B439" s="505"/>
      <c r="C439" s="505"/>
      <c r="D439" s="505"/>
      <c r="E439" s="506"/>
      <c r="F439" s="504">
        <f t="shared" si="21"/>
        <v>0</v>
      </c>
      <c r="G439" s="504">
        <f t="shared" si="22"/>
        <v>0</v>
      </c>
      <c r="H439" s="504">
        <f>+'6-3표준조사 1'!$K$554</f>
        <v>16</v>
      </c>
      <c r="I439" s="504">
        <f>+'6-3표준조사 1'!$L$554</f>
        <v>0</v>
      </c>
      <c r="J439" s="504">
        <f>+'6-3표준조사 1'!$M$554</f>
        <v>0</v>
      </c>
      <c r="K439" s="504"/>
    </row>
    <row r="440" spans="1:11" ht="18.75" hidden="1" customHeight="1">
      <c r="A440" s="657">
        <f t="shared" si="20"/>
        <v>0</v>
      </c>
      <c r="B440" s="505"/>
      <c r="C440" s="505"/>
      <c r="D440" s="505"/>
      <c r="E440" s="506"/>
      <c r="F440" s="504">
        <f t="shared" si="21"/>
        <v>0</v>
      </c>
      <c r="G440" s="504">
        <f t="shared" si="22"/>
        <v>0</v>
      </c>
      <c r="H440" s="504">
        <f>+'6-3표준조사 1'!$K$555</f>
        <v>17</v>
      </c>
      <c r="I440" s="504">
        <f>+'6-3표준조사 1'!$L$555</f>
        <v>0</v>
      </c>
      <c r="J440" s="504">
        <f>+'6-3표준조사 1'!$M$555</f>
        <v>0</v>
      </c>
      <c r="K440" s="504"/>
    </row>
    <row r="441" spans="1:11" ht="18.75" hidden="1" customHeight="1">
      <c r="A441" s="657">
        <f t="shared" si="20"/>
        <v>0</v>
      </c>
      <c r="B441" s="505"/>
      <c r="C441" s="505"/>
      <c r="D441" s="505"/>
      <c r="E441" s="506"/>
      <c r="F441" s="504">
        <f t="shared" si="21"/>
        <v>0</v>
      </c>
      <c r="G441" s="504">
        <f t="shared" si="22"/>
        <v>0</v>
      </c>
      <c r="H441" s="504">
        <f>+'6-3표준조사 1'!$K$556</f>
        <v>18</v>
      </c>
      <c r="I441" s="504">
        <f>+'6-3표준조사 1'!$L$556</f>
        <v>0</v>
      </c>
      <c r="J441" s="504">
        <f>+'6-3표준조사 1'!$M$556</f>
        <v>0</v>
      </c>
      <c r="K441" s="504"/>
    </row>
    <row r="442" spans="1:11" ht="18.75" hidden="1" customHeight="1">
      <c r="A442" s="657">
        <f t="shared" si="20"/>
        <v>0</v>
      </c>
      <c r="B442" s="505"/>
      <c r="C442" s="505"/>
      <c r="D442" s="505"/>
      <c r="E442" s="506"/>
      <c r="F442" s="504">
        <f t="shared" si="21"/>
        <v>0</v>
      </c>
      <c r="G442" s="504">
        <f t="shared" si="22"/>
        <v>0</v>
      </c>
      <c r="H442" s="503">
        <f>+'6-3표준조사 1'!$K$557</f>
        <v>19</v>
      </c>
      <c r="I442" s="503">
        <f>+'6-3표준조사 1'!$L$557</f>
        <v>0</v>
      </c>
      <c r="J442" s="503">
        <f>+'6-3표준조사 1'!$M$557</f>
        <v>0</v>
      </c>
      <c r="K442" s="503"/>
    </row>
    <row r="443" spans="1:11" ht="18.75" customHeight="1">
      <c r="A443" s="657">
        <f t="shared" si="20"/>
        <v>1</v>
      </c>
      <c r="B443" s="702" t="str">
        <f>+'6-3표준조사 2'!$M$4</f>
        <v>단양</v>
      </c>
      <c r="C443" s="702" t="str">
        <f>+'6-3표준조사 2'!$N$4</f>
        <v>어상천</v>
      </c>
      <c r="D443" s="702" t="str">
        <f>+'6-3표준조사 2'!$O$4</f>
        <v>방북</v>
      </c>
      <c r="E443" s="998" t="str">
        <f>+'6-3표준조사 2'!$P$4</f>
        <v>산49번지 외 2필지</v>
      </c>
      <c r="F443" s="702" t="str">
        <f>+'6-3표준조사 2'!$K$4</f>
        <v>64-0</v>
      </c>
      <c r="G443" s="702" t="str">
        <f>+'6-3표준조사 2'!$L$4</f>
        <v>49-0</v>
      </c>
      <c r="H443" s="702">
        <f>+'6-3표준조사 2'!$K$12</f>
        <v>1</v>
      </c>
      <c r="I443" s="702">
        <f>+'6-3표준조사 2'!$L$12</f>
        <v>320707</v>
      </c>
      <c r="J443" s="702">
        <f>+'6-3표준조사 2'!$M$12</f>
        <v>497325</v>
      </c>
      <c r="K443" s="702"/>
    </row>
    <row r="444" spans="1:11" ht="18.75" customHeight="1">
      <c r="A444" s="657">
        <f t="shared" si="20"/>
        <v>1</v>
      </c>
      <c r="B444" s="702"/>
      <c r="C444" s="702"/>
      <c r="D444" s="702"/>
      <c r="E444" s="702"/>
      <c r="F444" s="702" t="str">
        <f>IF(I444&gt;0,F443,)</f>
        <v>64-0</v>
      </c>
      <c r="G444" s="702" t="str">
        <f>IF(I444&gt;0,G443,)</f>
        <v>49-0</v>
      </c>
      <c r="H444" s="702">
        <f>+'6-3표준조사 2'!$K$13</f>
        <v>2</v>
      </c>
      <c r="I444" s="702">
        <f>+'6-3표준조사 2'!$L$13</f>
        <v>320737</v>
      </c>
      <c r="J444" s="702">
        <f>+'6-3표준조사 2'!$M$13</f>
        <v>497195</v>
      </c>
      <c r="K444" s="702"/>
    </row>
    <row r="445" spans="1:11" ht="18.75" customHeight="1">
      <c r="A445" s="657">
        <f t="shared" si="20"/>
        <v>1</v>
      </c>
      <c r="B445" s="703"/>
      <c r="C445" s="703"/>
      <c r="D445" s="703"/>
      <c r="E445" s="704"/>
      <c r="F445" s="702" t="str">
        <f t="shared" ref="F445:F502" si="23">IF(I445&gt;0,F444,)</f>
        <v>64-0</v>
      </c>
      <c r="G445" s="702" t="str">
        <f t="shared" ref="G445:G502" si="24">IF(I445&gt;0,G444,)</f>
        <v>49-0</v>
      </c>
      <c r="H445" s="705">
        <f>+'6-3표준조사 2'!$K$14</f>
        <v>3</v>
      </c>
      <c r="I445" s="705">
        <f>+'6-3표준조사 2'!$L$14</f>
        <v>320612</v>
      </c>
      <c r="J445" s="705">
        <f>+'6-3표준조사 2'!$M$14</f>
        <v>497179</v>
      </c>
      <c r="K445" s="705"/>
    </row>
    <row r="446" spans="1:11" ht="18.75" customHeight="1">
      <c r="A446" s="657">
        <f t="shared" si="20"/>
        <v>1</v>
      </c>
      <c r="B446" s="703"/>
      <c r="C446" s="703"/>
      <c r="D446" s="703"/>
      <c r="E446" s="704"/>
      <c r="F446" s="702" t="str">
        <f t="shared" si="23"/>
        <v>64-0</v>
      </c>
      <c r="G446" s="702" t="str">
        <f t="shared" si="24"/>
        <v>49-0</v>
      </c>
      <c r="H446" s="702">
        <f>+'6-3표준조사 2'!$K$15</f>
        <v>4</v>
      </c>
      <c r="I446" s="702">
        <f>+'6-3표준조사 2'!$L$15</f>
        <v>320597</v>
      </c>
      <c r="J446" s="702">
        <f>+'6-3표준조사 2'!$M$15</f>
        <v>497055</v>
      </c>
      <c r="K446" s="702"/>
    </row>
    <row r="447" spans="1:11" ht="18.75" customHeight="1">
      <c r="A447" s="657">
        <f t="shared" si="20"/>
        <v>1</v>
      </c>
      <c r="B447" s="703"/>
      <c r="C447" s="703"/>
      <c r="D447" s="703"/>
      <c r="E447" s="704"/>
      <c r="F447" s="702" t="str">
        <f t="shared" si="23"/>
        <v>64-0</v>
      </c>
      <c r="G447" s="702" t="str">
        <f t="shared" si="24"/>
        <v>49-0</v>
      </c>
      <c r="H447" s="702">
        <f>+'6-3표준조사 2'!$K$16</f>
        <v>5</v>
      </c>
      <c r="I447" s="702">
        <f>+'6-3표준조사 2'!$L$16</f>
        <v>320633</v>
      </c>
      <c r="J447" s="702">
        <f>+'6-3표준조사 2'!$M$16</f>
        <v>497253</v>
      </c>
      <c r="K447" s="702"/>
    </row>
    <row r="448" spans="1:11" ht="18.75" hidden="1" customHeight="1">
      <c r="A448" s="657">
        <f t="shared" si="20"/>
        <v>0</v>
      </c>
      <c r="B448" s="703"/>
      <c r="C448" s="703"/>
      <c r="D448" s="703"/>
      <c r="E448" s="704"/>
      <c r="F448" s="504">
        <f t="shared" si="23"/>
        <v>0</v>
      </c>
      <c r="G448" s="504">
        <f t="shared" si="24"/>
        <v>0</v>
      </c>
      <c r="H448" s="702">
        <f>+'6-3표준조사 2'!$K$17</f>
        <v>6</v>
      </c>
      <c r="I448" s="702">
        <f>+'6-3표준조사 2'!$L$17</f>
        <v>0</v>
      </c>
      <c r="J448" s="702">
        <f>+'6-3표준조사 2'!$M$17</f>
        <v>0</v>
      </c>
      <c r="K448" s="507"/>
    </row>
    <row r="449" spans="1:11" ht="18.75" hidden="1" customHeight="1">
      <c r="A449" s="657">
        <f t="shared" si="20"/>
        <v>0</v>
      </c>
      <c r="B449" s="703"/>
      <c r="C449" s="703"/>
      <c r="D449" s="703"/>
      <c r="E449" s="704"/>
      <c r="F449" s="504">
        <f t="shared" si="23"/>
        <v>0</v>
      </c>
      <c r="G449" s="504">
        <f t="shared" si="24"/>
        <v>0</v>
      </c>
      <c r="H449" s="702">
        <f>+'6-3표준조사 2'!$K$18</f>
        <v>7</v>
      </c>
      <c r="I449" s="702">
        <f>+'6-3표준조사 2'!$L$18</f>
        <v>0</v>
      </c>
      <c r="J449" s="702">
        <f>+'6-3표준조사 2'!$M$18</f>
        <v>0</v>
      </c>
      <c r="K449" s="504"/>
    </row>
    <row r="450" spans="1:11" ht="18.75" hidden="1" customHeight="1">
      <c r="A450" s="657">
        <f t="shared" si="20"/>
        <v>0</v>
      </c>
      <c r="B450" s="703"/>
      <c r="C450" s="703"/>
      <c r="D450" s="703"/>
      <c r="E450" s="704"/>
      <c r="F450" s="504">
        <f t="shared" si="23"/>
        <v>0</v>
      </c>
      <c r="G450" s="504">
        <f t="shared" si="24"/>
        <v>0</v>
      </c>
      <c r="H450" s="702">
        <f>+'6-3표준조사 2'!$K$19</f>
        <v>8</v>
      </c>
      <c r="I450" s="702">
        <f>+'6-3표준조사 2'!$L$19</f>
        <v>0</v>
      </c>
      <c r="J450" s="702">
        <f>+'6-3표준조사 2'!$M$19</f>
        <v>0</v>
      </c>
      <c r="K450" s="504"/>
    </row>
    <row r="451" spans="1:11" ht="18.75" hidden="1" customHeight="1">
      <c r="A451" s="657">
        <f t="shared" si="20"/>
        <v>0</v>
      </c>
      <c r="B451" s="703"/>
      <c r="C451" s="703"/>
      <c r="D451" s="703"/>
      <c r="E451" s="704"/>
      <c r="F451" s="504">
        <f t="shared" si="23"/>
        <v>0</v>
      </c>
      <c r="G451" s="504">
        <f t="shared" si="24"/>
        <v>0</v>
      </c>
      <c r="H451" s="702">
        <f>+'6-3표준조사 2'!$K$20</f>
        <v>9</v>
      </c>
      <c r="I451" s="702">
        <f>+'6-3표준조사 2'!$L$20</f>
        <v>0</v>
      </c>
      <c r="J451" s="702">
        <f>+'6-3표준조사 2'!$M$20</f>
        <v>0</v>
      </c>
      <c r="K451" s="504"/>
    </row>
    <row r="452" spans="1:11" ht="18.75" hidden="1" customHeight="1">
      <c r="A452" s="657">
        <f t="shared" si="20"/>
        <v>0</v>
      </c>
      <c r="B452" s="703"/>
      <c r="C452" s="703"/>
      <c r="D452" s="703"/>
      <c r="E452" s="704"/>
      <c r="F452" s="504">
        <f t="shared" si="23"/>
        <v>0</v>
      </c>
      <c r="G452" s="504">
        <f t="shared" si="24"/>
        <v>0</v>
      </c>
      <c r="H452" s="702">
        <f>+'6-3표준조사 2'!$K$21</f>
        <v>10</v>
      </c>
      <c r="I452" s="702">
        <f>+'6-3표준조사 2'!$L$21</f>
        <v>0</v>
      </c>
      <c r="J452" s="702">
        <f>+'6-3표준조사 2'!$M$21</f>
        <v>0</v>
      </c>
      <c r="K452" s="504"/>
    </row>
    <row r="453" spans="1:11" ht="18.75" hidden="1" customHeight="1">
      <c r="A453" s="657">
        <f t="shared" ref="A453:A516" si="25">IF(I453&gt;0,1,)</f>
        <v>0</v>
      </c>
      <c r="B453" s="703"/>
      <c r="C453" s="703"/>
      <c r="D453" s="703"/>
      <c r="E453" s="704"/>
      <c r="F453" s="504">
        <f t="shared" si="23"/>
        <v>0</v>
      </c>
      <c r="G453" s="504">
        <f t="shared" si="24"/>
        <v>0</v>
      </c>
      <c r="H453" s="702">
        <f>+'6-3표준조사 2'!$K$22</f>
        <v>11</v>
      </c>
      <c r="I453" s="702">
        <f>+'6-3표준조사 2'!$L$22</f>
        <v>0</v>
      </c>
      <c r="J453" s="702">
        <f>+'6-3표준조사 2'!$M$22</f>
        <v>0</v>
      </c>
      <c r="K453" s="504"/>
    </row>
    <row r="454" spans="1:11" ht="18.75" hidden="1" customHeight="1">
      <c r="A454" s="657">
        <f t="shared" si="25"/>
        <v>0</v>
      </c>
      <c r="B454" s="703"/>
      <c r="C454" s="703"/>
      <c r="D454" s="703"/>
      <c r="E454" s="704"/>
      <c r="F454" s="504">
        <f t="shared" si="23"/>
        <v>0</v>
      </c>
      <c r="G454" s="504">
        <f t="shared" si="24"/>
        <v>0</v>
      </c>
      <c r="H454" s="702">
        <f>+'6-3표준조사 2'!$K$23</f>
        <v>12</v>
      </c>
      <c r="I454" s="702">
        <f>+'6-3표준조사 2'!$L$23</f>
        <v>0</v>
      </c>
      <c r="J454" s="702">
        <f>+'6-3표준조사 2'!$M$23</f>
        <v>0</v>
      </c>
      <c r="K454" s="504"/>
    </row>
    <row r="455" spans="1:11" ht="18.75" hidden="1" customHeight="1">
      <c r="A455" s="657">
        <f t="shared" si="25"/>
        <v>0</v>
      </c>
      <c r="B455" s="703"/>
      <c r="C455" s="703"/>
      <c r="D455" s="703"/>
      <c r="E455" s="704"/>
      <c r="F455" s="504">
        <f t="shared" si="23"/>
        <v>0</v>
      </c>
      <c r="G455" s="504">
        <f t="shared" si="24"/>
        <v>0</v>
      </c>
      <c r="H455" s="702">
        <f>+'6-3표준조사 2'!$K$24</f>
        <v>13</v>
      </c>
      <c r="I455" s="702">
        <f>+'6-3표준조사 2'!$L$24</f>
        <v>0</v>
      </c>
      <c r="J455" s="702">
        <f>+'6-3표준조사 2'!$M$24</f>
        <v>0</v>
      </c>
      <c r="K455" s="504"/>
    </row>
    <row r="456" spans="1:11" ht="18.75" hidden="1" customHeight="1">
      <c r="A456" s="657">
        <f t="shared" si="25"/>
        <v>0</v>
      </c>
      <c r="B456" s="703"/>
      <c r="C456" s="703"/>
      <c r="D456" s="703"/>
      <c r="E456" s="704"/>
      <c r="F456" s="504">
        <f t="shared" si="23"/>
        <v>0</v>
      </c>
      <c r="G456" s="504">
        <f t="shared" si="24"/>
        <v>0</v>
      </c>
      <c r="H456" s="702">
        <f>+'6-3표준조사 2'!$K$25</f>
        <v>14</v>
      </c>
      <c r="I456" s="702">
        <f>+'6-3표준조사 2'!$L$25</f>
        <v>0</v>
      </c>
      <c r="J456" s="702">
        <f>+'6-3표준조사 2'!$M$25</f>
        <v>0</v>
      </c>
      <c r="K456" s="504"/>
    </row>
    <row r="457" spans="1:11" ht="18.75" hidden="1" customHeight="1">
      <c r="A457" s="657">
        <f t="shared" si="25"/>
        <v>0</v>
      </c>
      <c r="B457" s="703"/>
      <c r="C457" s="703"/>
      <c r="D457" s="703"/>
      <c r="E457" s="704"/>
      <c r="F457" s="504">
        <f t="shared" si="23"/>
        <v>0</v>
      </c>
      <c r="G457" s="504">
        <f t="shared" si="24"/>
        <v>0</v>
      </c>
      <c r="H457" s="702">
        <f>+'6-3표준조사 2'!$K$28</f>
        <v>15</v>
      </c>
      <c r="I457" s="702">
        <f>+'6-3표준조사 2'!$L$28</f>
        <v>0</v>
      </c>
      <c r="J457" s="702">
        <f>+'6-3표준조사 2'!$M$28</f>
        <v>0</v>
      </c>
      <c r="K457" s="504"/>
    </row>
    <row r="458" spans="1:11" ht="18.75" hidden="1" customHeight="1">
      <c r="A458" s="657">
        <f t="shared" si="25"/>
        <v>0</v>
      </c>
      <c r="B458" s="703"/>
      <c r="C458" s="703"/>
      <c r="D458" s="703"/>
      <c r="E458" s="704"/>
      <c r="F458" s="504">
        <f t="shared" si="23"/>
        <v>0</v>
      </c>
      <c r="G458" s="504">
        <f t="shared" si="24"/>
        <v>0</v>
      </c>
      <c r="H458" s="702">
        <f>+'6-3표준조사 2'!$K$29</f>
        <v>16</v>
      </c>
      <c r="I458" s="702">
        <f>+'6-3표준조사 2'!$L$29</f>
        <v>0</v>
      </c>
      <c r="J458" s="702">
        <f>+'6-3표준조사 2'!$M$29</f>
        <v>0</v>
      </c>
      <c r="K458" s="504"/>
    </row>
    <row r="459" spans="1:11" ht="18.75" hidden="1" customHeight="1">
      <c r="A459" s="657">
        <f t="shared" si="25"/>
        <v>0</v>
      </c>
      <c r="B459" s="703"/>
      <c r="C459" s="703"/>
      <c r="D459" s="703"/>
      <c r="E459" s="704"/>
      <c r="F459" s="504">
        <f t="shared" si="23"/>
        <v>0</v>
      </c>
      <c r="G459" s="504">
        <f t="shared" si="24"/>
        <v>0</v>
      </c>
      <c r="H459" s="702">
        <f>+'6-3표준조사 2'!$K$30</f>
        <v>17</v>
      </c>
      <c r="I459" s="702">
        <f>+'6-3표준조사 2'!$L$30</f>
        <v>0</v>
      </c>
      <c r="J459" s="702">
        <f>+'6-3표준조사 2'!$M$30</f>
        <v>0</v>
      </c>
      <c r="K459" s="504"/>
    </row>
    <row r="460" spans="1:11" ht="18.75" hidden="1" customHeight="1">
      <c r="A460" s="657">
        <f t="shared" si="25"/>
        <v>0</v>
      </c>
      <c r="B460" s="703"/>
      <c r="C460" s="703"/>
      <c r="D460" s="703"/>
      <c r="E460" s="704"/>
      <c r="F460" s="504">
        <f t="shared" si="23"/>
        <v>0</v>
      </c>
      <c r="G460" s="504">
        <f t="shared" si="24"/>
        <v>0</v>
      </c>
      <c r="H460" s="702">
        <f>+'6-3표준조사 2'!$K$31</f>
        <v>18</v>
      </c>
      <c r="I460" s="702">
        <f>+'6-3표준조사 2'!$L$31</f>
        <v>0</v>
      </c>
      <c r="J460" s="702">
        <f>+'6-3표준조사 2'!$M$31</f>
        <v>0</v>
      </c>
      <c r="K460" s="504"/>
    </row>
    <row r="461" spans="1:11" ht="18.75" hidden="1" customHeight="1">
      <c r="A461" s="657">
        <f t="shared" si="25"/>
        <v>0</v>
      </c>
      <c r="B461" s="703"/>
      <c r="C461" s="703"/>
      <c r="D461" s="703"/>
      <c r="E461" s="704"/>
      <c r="F461" s="504">
        <f t="shared" si="23"/>
        <v>0</v>
      </c>
      <c r="G461" s="504">
        <f t="shared" si="24"/>
        <v>0</v>
      </c>
      <c r="H461" s="702">
        <f>+'6-3표준조사 2'!$K$32</f>
        <v>19</v>
      </c>
      <c r="I461" s="702">
        <f>+'6-3표준조사 2'!$L$32</f>
        <v>0</v>
      </c>
      <c r="J461" s="702">
        <f>+'6-3표준조사 2'!$M$32</f>
        <v>0</v>
      </c>
      <c r="K461" s="504"/>
    </row>
    <row r="462" spans="1:11" ht="18.75" hidden="1" customHeight="1">
      <c r="A462" s="657">
        <f t="shared" si="25"/>
        <v>0</v>
      </c>
      <c r="B462" s="703"/>
      <c r="C462" s="703"/>
      <c r="D462" s="703"/>
      <c r="E462" s="704"/>
      <c r="F462" s="504">
        <f t="shared" si="23"/>
        <v>0</v>
      </c>
      <c r="G462" s="504">
        <f t="shared" si="24"/>
        <v>0</v>
      </c>
      <c r="H462" s="702">
        <f>+'6-3표준조사 2'!$K$33</f>
        <v>20</v>
      </c>
      <c r="I462" s="702">
        <f>+'6-3표준조사 2'!$L$33</f>
        <v>0</v>
      </c>
      <c r="J462" s="702">
        <f>+'6-3표준조사 2'!$M$33</f>
        <v>0</v>
      </c>
      <c r="K462" s="504"/>
    </row>
    <row r="463" spans="1:11" ht="18.75" hidden="1" customHeight="1">
      <c r="A463" s="657">
        <f t="shared" si="25"/>
        <v>0</v>
      </c>
      <c r="B463" s="703"/>
      <c r="C463" s="703"/>
      <c r="D463" s="703"/>
      <c r="E463" s="704"/>
      <c r="F463" s="504">
        <f t="shared" si="23"/>
        <v>0</v>
      </c>
      <c r="G463" s="504">
        <f t="shared" si="24"/>
        <v>0</v>
      </c>
      <c r="H463" s="702">
        <f>+'6-3표준조사 2'!$K$34</f>
        <v>21</v>
      </c>
      <c r="I463" s="702">
        <f>+'6-3표준조사 2'!$L$34</f>
        <v>0</v>
      </c>
      <c r="J463" s="702">
        <f>+'6-3표준조사 2'!$M$34</f>
        <v>0</v>
      </c>
      <c r="K463" s="504"/>
    </row>
    <row r="464" spans="1:11" ht="18.75" hidden="1" customHeight="1">
      <c r="A464" s="657">
        <f t="shared" si="25"/>
        <v>0</v>
      </c>
      <c r="B464" s="703"/>
      <c r="C464" s="703"/>
      <c r="D464" s="703"/>
      <c r="E464" s="704"/>
      <c r="F464" s="504">
        <f t="shared" si="23"/>
        <v>0</v>
      </c>
      <c r="G464" s="504">
        <f t="shared" si="24"/>
        <v>0</v>
      </c>
      <c r="H464" s="702">
        <f>+'6-3표준조사 2'!$K$35</f>
        <v>22</v>
      </c>
      <c r="I464" s="702">
        <f>+'6-3표준조사 2'!$L$35</f>
        <v>0</v>
      </c>
      <c r="J464" s="702">
        <f>+'6-3표준조사 2'!$M$35</f>
        <v>0</v>
      </c>
      <c r="K464" s="504"/>
    </row>
    <row r="465" spans="1:11" ht="18.75" hidden="1" customHeight="1">
      <c r="A465" s="657">
        <f t="shared" si="25"/>
        <v>0</v>
      </c>
      <c r="B465" s="703"/>
      <c r="C465" s="703"/>
      <c r="D465" s="703"/>
      <c r="E465" s="704"/>
      <c r="F465" s="504">
        <f t="shared" si="23"/>
        <v>0</v>
      </c>
      <c r="G465" s="504">
        <f t="shared" si="24"/>
        <v>0</v>
      </c>
      <c r="H465" s="702">
        <f>+'6-3표준조사 2'!$K$36</f>
        <v>23</v>
      </c>
      <c r="I465" s="702">
        <f>+'6-3표준조사 2'!$L$36</f>
        <v>0</v>
      </c>
      <c r="J465" s="702">
        <f>+'6-3표준조사 2'!$M$36</f>
        <v>0</v>
      </c>
      <c r="K465" s="504"/>
    </row>
    <row r="466" spans="1:11" ht="18.75" hidden="1" customHeight="1">
      <c r="A466" s="657">
        <f t="shared" si="25"/>
        <v>0</v>
      </c>
      <c r="B466" s="703"/>
      <c r="C466" s="703"/>
      <c r="D466" s="703"/>
      <c r="E466" s="704"/>
      <c r="F466" s="504">
        <f t="shared" si="23"/>
        <v>0</v>
      </c>
      <c r="G466" s="504">
        <f t="shared" si="24"/>
        <v>0</v>
      </c>
      <c r="H466" s="702">
        <f>+'6-3표준조사 2'!$K$37</f>
        <v>24</v>
      </c>
      <c r="I466" s="702">
        <f>+'6-3표준조사 2'!$L$37</f>
        <v>0</v>
      </c>
      <c r="J466" s="702">
        <f>+'6-3표준조사 2'!$M$37</f>
        <v>0</v>
      </c>
      <c r="K466" s="504"/>
    </row>
    <row r="467" spans="1:11" ht="18.75" hidden="1" customHeight="1">
      <c r="A467" s="657">
        <f t="shared" si="25"/>
        <v>0</v>
      </c>
      <c r="B467" s="703"/>
      <c r="C467" s="703"/>
      <c r="D467" s="703"/>
      <c r="E467" s="704"/>
      <c r="F467" s="504">
        <f t="shared" si="23"/>
        <v>0</v>
      </c>
      <c r="G467" s="504">
        <f t="shared" si="24"/>
        <v>0</v>
      </c>
      <c r="H467" s="702">
        <f>+'6-3표준조사 2'!$K$38</f>
        <v>25</v>
      </c>
      <c r="I467" s="702">
        <f>+'6-3표준조사 2'!$L$38</f>
        <v>0</v>
      </c>
      <c r="J467" s="702">
        <f>+'6-3표준조사 2'!$M$38</f>
        <v>0</v>
      </c>
      <c r="K467" s="504"/>
    </row>
    <row r="468" spans="1:11" ht="18.75" hidden="1" customHeight="1">
      <c r="A468" s="657">
        <f t="shared" si="25"/>
        <v>0</v>
      </c>
      <c r="B468" s="703"/>
      <c r="C468" s="703"/>
      <c r="D468" s="703"/>
      <c r="E468" s="704"/>
      <c r="F468" s="504">
        <f t="shared" si="23"/>
        <v>0</v>
      </c>
      <c r="G468" s="504">
        <f t="shared" si="24"/>
        <v>0</v>
      </c>
      <c r="H468" s="702">
        <f>+'6-3표준조사 2'!$K$39</f>
        <v>26</v>
      </c>
      <c r="I468" s="702">
        <f>+'6-3표준조사 2'!$L$39</f>
        <v>0</v>
      </c>
      <c r="J468" s="702">
        <f>+'6-3표준조사 2'!$M$39</f>
        <v>0</v>
      </c>
      <c r="K468" s="504"/>
    </row>
    <row r="469" spans="1:11" ht="18.75" hidden="1" customHeight="1">
      <c r="A469" s="657">
        <f t="shared" si="25"/>
        <v>0</v>
      </c>
      <c r="B469" s="703"/>
      <c r="C469" s="703"/>
      <c r="D469" s="703"/>
      <c r="E469" s="704"/>
      <c r="F469" s="504">
        <f t="shared" si="23"/>
        <v>0</v>
      </c>
      <c r="G469" s="504">
        <f t="shared" si="24"/>
        <v>0</v>
      </c>
      <c r="H469" s="702">
        <f>+'6-3표준조사 2'!$K$40</f>
        <v>27</v>
      </c>
      <c r="I469" s="702">
        <f>+'6-3표준조사 2'!$L$40</f>
        <v>0</v>
      </c>
      <c r="J469" s="702">
        <f>+'6-3표준조사 2'!$M$40</f>
        <v>0</v>
      </c>
      <c r="K469" s="504"/>
    </row>
    <row r="470" spans="1:11" ht="18.75" hidden="1" customHeight="1">
      <c r="A470" s="657">
        <f t="shared" si="25"/>
        <v>0</v>
      </c>
      <c r="B470" s="703"/>
      <c r="C470" s="703"/>
      <c r="D470" s="703"/>
      <c r="E470" s="704"/>
      <c r="F470" s="504">
        <f t="shared" si="23"/>
        <v>0</v>
      </c>
      <c r="G470" s="504">
        <f t="shared" si="24"/>
        <v>0</v>
      </c>
      <c r="H470" s="702">
        <f>+'6-3표준조사 2'!$K$41</f>
        <v>28</v>
      </c>
      <c r="I470" s="702">
        <f>+'6-3표준조사 2'!$L$41</f>
        <v>0</v>
      </c>
      <c r="J470" s="702">
        <f>+'6-3표준조사 2'!$M$41</f>
        <v>0</v>
      </c>
      <c r="K470" s="504"/>
    </row>
    <row r="471" spans="1:11" ht="18.75" hidden="1" customHeight="1">
      <c r="A471" s="657">
        <f t="shared" si="25"/>
        <v>0</v>
      </c>
      <c r="B471" s="703"/>
      <c r="C471" s="703"/>
      <c r="D471" s="703"/>
      <c r="E471" s="704"/>
      <c r="F471" s="504">
        <f t="shared" si="23"/>
        <v>0</v>
      </c>
      <c r="G471" s="504">
        <f t="shared" si="24"/>
        <v>0</v>
      </c>
      <c r="H471" s="702">
        <f>+'6-3표준조사 2'!$K$42</f>
        <v>29</v>
      </c>
      <c r="I471" s="702">
        <f>+'6-3표준조사 2'!$L$42</f>
        <v>0</v>
      </c>
      <c r="J471" s="702">
        <f>+'6-3표준조사 2'!$M$42</f>
        <v>0</v>
      </c>
      <c r="K471" s="504"/>
    </row>
    <row r="472" spans="1:11" ht="18.75" hidden="1" customHeight="1">
      <c r="A472" s="657">
        <f t="shared" si="25"/>
        <v>0</v>
      </c>
      <c r="B472" s="703"/>
      <c r="C472" s="703"/>
      <c r="D472" s="703"/>
      <c r="E472" s="704"/>
      <c r="F472" s="504">
        <f t="shared" si="23"/>
        <v>0</v>
      </c>
      <c r="G472" s="504">
        <f t="shared" si="24"/>
        <v>0</v>
      </c>
      <c r="H472" s="702">
        <f>+'6-3표준조사 2'!$K$43</f>
        <v>30</v>
      </c>
      <c r="I472" s="702">
        <f>+'6-3표준조사 2'!$L$43</f>
        <v>0</v>
      </c>
      <c r="J472" s="702">
        <f>+'6-3표준조사 2'!$M$43</f>
        <v>0</v>
      </c>
      <c r="K472" s="504"/>
    </row>
    <row r="473" spans="1:11" ht="18.75" hidden="1" customHeight="1">
      <c r="A473" s="657">
        <f t="shared" si="25"/>
        <v>0</v>
      </c>
      <c r="B473" s="703"/>
      <c r="C473" s="703"/>
      <c r="D473" s="703"/>
      <c r="E473" s="704"/>
      <c r="F473" s="504">
        <f t="shared" si="23"/>
        <v>0</v>
      </c>
      <c r="G473" s="504">
        <f t="shared" si="24"/>
        <v>0</v>
      </c>
      <c r="H473" s="702">
        <f>+'6-3표준조사 2'!$K$44</f>
        <v>31</v>
      </c>
      <c r="I473" s="702">
        <f>+'6-3표준조사 2'!$L$44</f>
        <v>0</v>
      </c>
      <c r="J473" s="702">
        <f>+'6-3표준조사 2'!$M$44</f>
        <v>0</v>
      </c>
      <c r="K473" s="504"/>
    </row>
    <row r="474" spans="1:11" ht="18.75" hidden="1" customHeight="1">
      <c r="A474" s="657">
        <f t="shared" si="25"/>
        <v>0</v>
      </c>
      <c r="B474" s="703"/>
      <c r="C474" s="703"/>
      <c r="D474" s="703"/>
      <c r="E474" s="704"/>
      <c r="F474" s="504">
        <f t="shared" si="23"/>
        <v>0</v>
      </c>
      <c r="G474" s="504">
        <f t="shared" si="24"/>
        <v>0</v>
      </c>
      <c r="H474" s="702">
        <f>+'6-3표준조사 2'!$K$45</f>
        <v>32</v>
      </c>
      <c r="I474" s="702">
        <f>+'6-3표준조사 2'!$L$45</f>
        <v>0</v>
      </c>
      <c r="J474" s="702">
        <f>+'6-3표준조사 2'!$M$45</f>
        <v>0</v>
      </c>
      <c r="K474" s="504"/>
    </row>
    <row r="475" spans="1:11" ht="18.75" hidden="1" customHeight="1">
      <c r="A475" s="657">
        <f t="shared" si="25"/>
        <v>0</v>
      </c>
      <c r="B475" s="703"/>
      <c r="C475" s="703"/>
      <c r="D475" s="703"/>
      <c r="E475" s="704"/>
      <c r="F475" s="504">
        <f t="shared" si="23"/>
        <v>0</v>
      </c>
      <c r="G475" s="504">
        <f t="shared" si="24"/>
        <v>0</v>
      </c>
      <c r="H475" s="702">
        <f>+'6-3표준조사 2'!$K$46</f>
        <v>33</v>
      </c>
      <c r="I475" s="702">
        <f>+'6-3표준조사 2'!$L$46</f>
        <v>0</v>
      </c>
      <c r="J475" s="702">
        <f>+'6-3표준조사 2'!$M$46</f>
        <v>0</v>
      </c>
      <c r="K475" s="504"/>
    </row>
    <row r="476" spans="1:11" ht="18.75" hidden="1" customHeight="1">
      <c r="A476" s="657">
        <f t="shared" si="25"/>
        <v>0</v>
      </c>
      <c r="B476" s="703"/>
      <c r="C476" s="703"/>
      <c r="D476" s="703"/>
      <c r="E476" s="704"/>
      <c r="F476" s="504">
        <f t="shared" si="23"/>
        <v>0</v>
      </c>
      <c r="G476" s="504">
        <f t="shared" si="24"/>
        <v>0</v>
      </c>
      <c r="H476" s="702">
        <f>+'6-3표준조사 2'!$K$47</f>
        <v>34</v>
      </c>
      <c r="I476" s="702">
        <f>+'6-3표준조사 2'!$L$47</f>
        <v>0</v>
      </c>
      <c r="J476" s="702">
        <f>+'6-3표준조사 2'!$M$47</f>
        <v>0</v>
      </c>
      <c r="K476" s="504"/>
    </row>
    <row r="477" spans="1:11" ht="18.75" hidden="1" customHeight="1">
      <c r="A477" s="657">
        <f t="shared" si="25"/>
        <v>0</v>
      </c>
      <c r="B477" s="703"/>
      <c r="C477" s="703"/>
      <c r="D477" s="703"/>
      <c r="E477" s="704"/>
      <c r="F477" s="504">
        <f t="shared" si="23"/>
        <v>0</v>
      </c>
      <c r="G477" s="504">
        <f t="shared" si="24"/>
        <v>0</v>
      </c>
      <c r="H477" s="702">
        <f>+'6-3표준조사 2'!$K$48</f>
        <v>35</v>
      </c>
      <c r="I477" s="702">
        <f>+'6-3표준조사 2'!$L$48</f>
        <v>0</v>
      </c>
      <c r="J477" s="702">
        <f>+'6-3표준조사 2'!$M$48</f>
        <v>0</v>
      </c>
      <c r="K477" s="504"/>
    </row>
    <row r="478" spans="1:11" ht="18.75" hidden="1" customHeight="1">
      <c r="A478" s="657">
        <f t="shared" si="25"/>
        <v>0</v>
      </c>
      <c r="B478" s="703"/>
      <c r="C478" s="703"/>
      <c r="D478" s="703"/>
      <c r="E478" s="704"/>
      <c r="F478" s="504">
        <f t="shared" si="23"/>
        <v>0</v>
      </c>
      <c r="G478" s="504">
        <f t="shared" si="24"/>
        <v>0</v>
      </c>
      <c r="H478" s="702">
        <f>+'6-3표준조사 2'!$K$49</f>
        <v>36</v>
      </c>
      <c r="I478" s="702">
        <f>+'6-3표준조사 2'!$L$49</f>
        <v>0</v>
      </c>
      <c r="J478" s="702">
        <f>+'6-3표준조사 2'!$M$49</f>
        <v>0</v>
      </c>
      <c r="K478" s="504"/>
    </row>
    <row r="479" spans="1:11" ht="18.75" hidden="1" customHeight="1">
      <c r="A479" s="657">
        <f t="shared" si="25"/>
        <v>0</v>
      </c>
      <c r="B479" s="703"/>
      <c r="C479" s="703"/>
      <c r="D479" s="703"/>
      <c r="E479" s="704"/>
      <c r="F479" s="504">
        <f t="shared" si="23"/>
        <v>0</v>
      </c>
      <c r="G479" s="504">
        <f t="shared" si="24"/>
        <v>0</v>
      </c>
      <c r="H479" s="702">
        <f>+'6-3표준조사 2'!$K$50</f>
        <v>37</v>
      </c>
      <c r="I479" s="702">
        <f>+'6-3표준조사 2'!$L$50</f>
        <v>0</v>
      </c>
      <c r="J479" s="702">
        <f>+'6-3표준조사 2'!$M$50</f>
        <v>0</v>
      </c>
      <c r="K479" s="504"/>
    </row>
    <row r="480" spans="1:11" ht="18.75" hidden="1" customHeight="1">
      <c r="A480" s="657">
        <f t="shared" si="25"/>
        <v>0</v>
      </c>
      <c r="B480" s="703"/>
      <c r="C480" s="703"/>
      <c r="D480" s="703"/>
      <c r="E480" s="704"/>
      <c r="F480" s="504">
        <f t="shared" si="23"/>
        <v>0</v>
      </c>
      <c r="G480" s="504">
        <f t="shared" si="24"/>
        <v>0</v>
      </c>
      <c r="H480" s="702">
        <f>+'6-3표준조사 2'!$K$53</f>
        <v>38</v>
      </c>
      <c r="I480" s="702">
        <f>+'6-3표준조사 2'!$L$53</f>
        <v>0</v>
      </c>
      <c r="J480" s="702">
        <f>+'6-3표준조사 2'!$M$53</f>
        <v>0</v>
      </c>
      <c r="K480" s="504"/>
    </row>
    <row r="481" spans="1:11" ht="18.75" hidden="1" customHeight="1">
      <c r="A481" s="657">
        <f t="shared" si="25"/>
        <v>0</v>
      </c>
      <c r="B481" s="703"/>
      <c r="C481" s="703"/>
      <c r="D481" s="703"/>
      <c r="E481" s="704"/>
      <c r="F481" s="504">
        <f t="shared" si="23"/>
        <v>0</v>
      </c>
      <c r="G481" s="504">
        <f t="shared" si="24"/>
        <v>0</v>
      </c>
      <c r="H481" s="702">
        <f>+'6-3표준조사 2'!$K$54</f>
        <v>39</v>
      </c>
      <c r="I481" s="702">
        <f>+'6-3표준조사 2'!$L$54</f>
        <v>0</v>
      </c>
      <c r="J481" s="702">
        <f>+'6-3표준조사 2'!$M$54</f>
        <v>0</v>
      </c>
      <c r="K481" s="504"/>
    </row>
    <row r="482" spans="1:11" ht="21" hidden="1" customHeight="1">
      <c r="A482" s="657">
        <f t="shared" si="25"/>
        <v>0</v>
      </c>
      <c r="B482" s="703"/>
      <c r="C482" s="703"/>
      <c r="D482" s="703"/>
      <c r="E482" s="704"/>
      <c r="F482" s="504">
        <f t="shared" si="23"/>
        <v>0</v>
      </c>
      <c r="G482" s="504">
        <f t="shared" si="24"/>
        <v>0</v>
      </c>
      <c r="H482" s="702">
        <f>+'6-3표준조사 2'!$K$55</f>
        <v>40</v>
      </c>
      <c r="I482" s="702">
        <f>+'6-3표준조사 2'!$L$55</f>
        <v>0</v>
      </c>
      <c r="J482" s="702">
        <f>+'6-3표준조사 2'!$M$55</f>
        <v>0</v>
      </c>
      <c r="K482" s="660"/>
    </row>
    <row r="483" spans="1:11" ht="21" hidden="1" customHeight="1">
      <c r="A483" s="657">
        <f t="shared" si="25"/>
        <v>0</v>
      </c>
      <c r="B483" s="703"/>
      <c r="C483" s="703"/>
      <c r="D483" s="703"/>
      <c r="E483" s="704"/>
      <c r="F483" s="504">
        <f t="shared" si="23"/>
        <v>0</v>
      </c>
      <c r="G483" s="504">
        <f t="shared" si="24"/>
        <v>0</v>
      </c>
      <c r="H483" s="702">
        <f>+'6-3표준조사 2'!$K$56</f>
        <v>41</v>
      </c>
      <c r="I483" s="702">
        <f>+'6-3표준조사 2'!$L$56</f>
        <v>0</v>
      </c>
      <c r="J483" s="702">
        <f>+'6-3표준조사 2'!$M$56</f>
        <v>0</v>
      </c>
      <c r="K483" s="660"/>
    </row>
    <row r="484" spans="1:11" ht="21" hidden="1" customHeight="1">
      <c r="A484" s="657">
        <f t="shared" si="25"/>
        <v>0</v>
      </c>
      <c r="B484" s="703"/>
      <c r="C484" s="703"/>
      <c r="D484" s="703"/>
      <c r="E484" s="704"/>
      <c r="F484" s="504">
        <f t="shared" si="23"/>
        <v>0</v>
      </c>
      <c r="G484" s="504">
        <f t="shared" si="24"/>
        <v>0</v>
      </c>
      <c r="H484" s="702">
        <f>+'6-3표준조사 2'!$K$57</f>
        <v>42</v>
      </c>
      <c r="I484" s="702">
        <f>+'6-3표준조사 2'!$L$57</f>
        <v>0</v>
      </c>
      <c r="J484" s="702">
        <f>+'6-3표준조사 2'!$M$57</f>
        <v>0</v>
      </c>
      <c r="K484" s="660"/>
    </row>
    <row r="485" spans="1:11" ht="21" hidden="1" customHeight="1">
      <c r="A485" s="657">
        <f t="shared" si="25"/>
        <v>0</v>
      </c>
      <c r="B485" s="703"/>
      <c r="C485" s="703"/>
      <c r="D485" s="703"/>
      <c r="E485" s="704"/>
      <c r="F485" s="504">
        <f t="shared" si="23"/>
        <v>0</v>
      </c>
      <c r="G485" s="504">
        <f t="shared" si="24"/>
        <v>0</v>
      </c>
      <c r="H485" s="702">
        <f>+'6-3표준조사 2'!$K$58</f>
        <v>43</v>
      </c>
      <c r="I485" s="702">
        <f>+'6-3표준조사 2'!$L$58</f>
        <v>0</v>
      </c>
      <c r="J485" s="702">
        <f>+'6-3표준조사 2'!$M$58</f>
        <v>0</v>
      </c>
      <c r="K485" s="660"/>
    </row>
    <row r="486" spans="1:11" ht="18.75" hidden="1" customHeight="1">
      <c r="A486" s="657">
        <f t="shared" si="25"/>
        <v>0</v>
      </c>
      <c r="B486" s="703"/>
      <c r="C486" s="703"/>
      <c r="D486" s="703"/>
      <c r="E486" s="704"/>
      <c r="F486" s="504">
        <f t="shared" si="23"/>
        <v>0</v>
      </c>
      <c r="G486" s="504">
        <f t="shared" si="24"/>
        <v>0</v>
      </c>
      <c r="H486" s="702">
        <f>+'6-3표준조사 2'!$K$59</f>
        <v>44</v>
      </c>
      <c r="I486" s="702">
        <f>+'6-3표준조사 2'!$L$59</f>
        <v>0</v>
      </c>
      <c r="J486" s="702">
        <f>+'6-3표준조사 2'!$M$59</f>
        <v>0</v>
      </c>
      <c r="K486" s="504"/>
    </row>
    <row r="487" spans="1:11" ht="18.75" hidden="1" customHeight="1">
      <c r="A487" s="657">
        <f t="shared" si="25"/>
        <v>0</v>
      </c>
      <c r="B487" s="703"/>
      <c r="C487" s="703"/>
      <c r="D487" s="703"/>
      <c r="E487" s="704"/>
      <c r="F487" s="504">
        <f t="shared" si="23"/>
        <v>0</v>
      </c>
      <c r="G487" s="504">
        <f t="shared" si="24"/>
        <v>0</v>
      </c>
      <c r="H487" s="702">
        <f>+'6-3표준조사 2'!$K$60</f>
        <v>45</v>
      </c>
      <c r="I487" s="702">
        <f>+'6-3표준조사 2'!$L$60</f>
        <v>0</v>
      </c>
      <c r="J487" s="702">
        <f>+'6-3표준조사 2'!$M$60</f>
        <v>0</v>
      </c>
      <c r="K487" s="504"/>
    </row>
    <row r="488" spans="1:11" ht="21" hidden="1" customHeight="1">
      <c r="A488" s="657">
        <f t="shared" si="25"/>
        <v>0</v>
      </c>
      <c r="B488" s="703"/>
      <c r="C488" s="703"/>
      <c r="D488" s="703"/>
      <c r="E488" s="704"/>
      <c r="F488" s="504">
        <f t="shared" si="23"/>
        <v>0</v>
      </c>
      <c r="G488" s="504">
        <f t="shared" si="24"/>
        <v>0</v>
      </c>
      <c r="H488" s="702">
        <f>+'6-3표준조사 2'!$K$61</f>
        <v>46</v>
      </c>
      <c r="I488" s="702">
        <f>+'6-3표준조사 2'!$L$61</f>
        <v>0</v>
      </c>
      <c r="J488" s="702">
        <f>+'6-3표준조사 2'!$M$61</f>
        <v>0</v>
      </c>
      <c r="K488" s="660"/>
    </row>
    <row r="489" spans="1:11" ht="21" hidden="1" customHeight="1">
      <c r="A489" s="657">
        <f t="shared" si="25"/>
        <v>0</v>
      </c>
      <c r="B489" s="703"/>
      <c r="C489" s="703"/>
      <c r="D489" s="703"/>
      <c r="E489" s="704"/>
      <c r="F489" s="504">
        <f t="shared" si="23"/>
        <v>0</v>
      </c>
      <c r="G489" s="504">
        <f t="shared" si="24"/>
        <v>0</v>
      </c>
      <c r="H489" s="702">
        <f>+'6-3표준조사 2'!$K$62</f>
        <v>47</v>
      </c>
      <c r="I489" s="702">
        <f>+'6-3표준조사 2'!$L$62</f>
        <v>0</v>
      </c>
      <c r="J489" s="702">
        <f>+'6-3표준조사 2'!$M$62</f>
        <v>0</v>
      </c>
      <c r="K489" s="660"/>
    </row>
    <row r="490" spans="1:11" ht="21" hidden="1" customHeight="1">
      <c r="A490" s="657">
        <f t="shared" si="25"/>
        <v>0</v>
      </c>
      <c r="B490" s="703"/>
      <c r="C490" s="703"/>
      <c r="D490" s="703"/>
      <c r="E490" s="704"/>
      <c r="F490" s="504">
        <f t="shared" si="23"/>
        <v>0</v>
      </c>
      <c r="G490" s="504">
        <f t="shared" si="24"/>
        <v>0</v>
      </c>
      <c r="H490" s="702">
        <f>+'6-3표준조사 2'!$K$63</f>
        <v>48</v>
      </c>
      <c r="I490" s="702">
        <f>+'6-3표준조사 2'!$L$63</f>
        <v>0</v>
      </c>
      <c r="J490" s="702">
        <f>+'6-3표준조사 2'!$M$63</f>
        <v>0</v>
      </c>
      <c r="K490" s="660"/>
    </row>
    <row r="491" spans="1:11" ht="21" hidden="1" customHeight="1">
      <c r="A491" s="657">
        <f t="shared" si="25"/>
        <v>0</v>
      </c>
      <c r="B491" s="703"/>
      <c r="C491" s="703"/>
      <c r="D491" s="703"/>
      <c r="E491" s="704"/>
      <c r="F491" s="504">
        <f t="shared" si="23"/>
        <v>0</v>
      </c>
      <c r="G491" s="504">
        <f t="shared" si="24"/>
        <v>0</v>
      </c>
      <c r="H491" s="702">
        <f>+'6-3표준조사 2'!$K$64</f>
        <v>49</v>
      </c>
      <c r="I491" s="702">
        <f>+'6-3표준조사 2'!$L$64</f>
        <v>0</v>
      </c>
      <c r="J491" s="702">
        <f>+'6-3표준조사 2'!$M$64</f>
        <v>0</v>
      </c>
      <c r="K491" s="660"/>
    </row>
    <row r="492" spans="1:11" ht="21" hidden="1" customHeight="1">
      <c r="A492" s="657">
        <f t="shared" si="25"/>
        <v>0</v>
      </c>
      <c r="B492" s="703"/>
      <c r="C492" s="703"/>
      <c r="D492" s="703"/>
      <c r="E492" s="704"/>
      <c r="F492" s="504">
        <f t="shared" si="23"/>
        <v>0</v>
      </c>
      <c r="G492" s="504">
        <f t="shared" si="24"/>
        <v>0</v>
      </c>
      <c r="H492" s="702">
        <f>+'6-3표준조사 2'!$K$65</f>
        <v>50</v>
      </c>
      <c r="I492" s="702">
        <f>+'6-3표준조사 2'!$L$65</f>
        <v>0</v>
      </c>
      <c r="J492" s="702">
        <f>+'6-3표준조사 2'!$M$65</f>
        <v>0</v>
      </c>
      <c r="K492" s="660"/>
    </row>
    <row r="493" spans="1:11" ht="21" hidden="1" customHeight="1">
      <c r="A493" s="657">
        <f t="shared" si="25"/>
        <v>0</v>
      </c>
      <c r="B493" s="703"/>
      <c r="C493" s="703"/>
      <c r="D493" s="703"/>
      <c r="E493" s="704"/>
      <c r="F493" s="504">
        <f t="shared" si="23"/>
        <v>0</v>
      </c>
      <c r="G493" s="504">
        <f t="shared" si="24"/>
        <v>0</v>
      </c>
      <c r="H493" s="702">
        <f>+'6-3표준조사 2'!$K$66</f>
        <v>51</v>
      </c>
      <c r="I493" s="702">
        <f>+'6-3표준조사 2'!$L$66</f>
        <v>0</v>
      </c>
      <c r="J493" s="702">
        <f>+'6-3표준조사 2'!$M$66</f>
        <v>0</v>
      </c>
      <c r="K493" s="660"/>
    </row>
    <row r="494" spans="1:11" ht="21" hidden="1" customHeight="1">
      <c r="A494" s="657">
        <f t="shared" si="25"/>
        <v>0</v>
      </c>
      <c r="B494" s="703"/>
      <c r="C494" s="703"/>
      <c r="D494" s="703"/>
      <c r="E494" s="704"/>
      <c r="F494" s="504">
        <f t="shared" si="23"/>
        <v>0</v>
      </c>
      <c r="G494" s="504">
        <f t="shared" si="24"/>
        <v>0</v>
      </c>
      <c r="H494" s="702">
        <f>+'6-3표준조사 2'!$K$67</f>
        <v>52</v>
      </c>
      <c r="I494" s="702">
        <f>+'6-3표준조사 2'!$L$67</f>
        <v>0</v>
      </c>
      <c r="J494" s="702">
        <f>+'6-3표준조사 2'!$M$67</f>
        <v>0</v>
      </c>
      <c r="K494" s="660"/>
    </row>
    <row r="495" spans="1:11" ht="21" hidden="1" customHeight="1">
      <c r="A495" s="657">
        <f t="shared" si="25"/>
        <v>0</v>
      </c>
      <c r="B495" s="703"/>
      <c r="C495" s="703"/>
      <c r="D495" s="703"/>
      <c r="E495" s="704"/>
      <c r="F495" s="504">
        <f t="shared" si="23"/>
        <v>0</v>
      </c>
      <c r="G495" s="504">
        <f t="shared" si="24"/>
        <v>0</v>
      </c>
      <c r="H495" s="702">
        <f>+'6-3표준조사 2'!$K$68</f>
        <v>53</v>
      </c>
      <c r="I495" s="702">
        <f>+'6-3표준조사 2'!$L$68</f>
        <v>0</v>
      </c>
      <c r="J495" s="702">
        <f>+'6-3표준조사 2'!$M$68</f>
        <v>0</v>
      </c>
      <c r="K495" s="660"/>
    </row>
    <row r="496" spans="1:11" ht="21" hidden="1" customHeight="1">
      <c r="A496" s="657">
        <f t="shared" si="25"/>
        <v>0</v>
      </c>
      <c r="B496" s="703"/>
      <c r="C496" s="703"/>
      <c r="D496" s="703"/>
      <c r="E496" s="704"/>
      <c r="F496" s="504">
        <f t="shared" si="23"/>
        <v>0</v>
      </c>
      <c r="G496" s="504">
        <f t="shared" si="24"/>
        <v>0</v>
      </c>
      <c r="H496" s="702">
        <f>+'6-3표준조사 2'!$K$69</f>
        <v>54</v>
      </c>
      <c r="I496" s="702">
        <f>+'6-3표준조사 2'!$L$69</f>
        <v>0</v>
      </c>
      <c r="J496" s="702">
        <f>+'6-3표준조사 2'!$M$69</f>
        <v>0</v>
      </c>
      <c r="K496" s="660"/>
    </row>
    <row r="497" spans="1:11" ht="21" hidden="1" customHeight="1">
      <c r="A497" s="657">
        <f t="shared" si="25"/>
        <v>0</v>
      </c>
      <c r="B497" s="703"/>
      <c r="C497" s="703"/>
      <c r="D497" s="703"/>
      <c r="E497" s="704"/>
      <c r="F497" s="504">
        <f t="shared" si="23"/>
        <v>0</v>
      </c>
      <c r="G497" s="504">
        <f t="shared" si="24"/>
        <v>0</v>
      </c>
      <c r="H497" s="702">
        <f>+'6-3표준조사 2'!$K$70</f>
        <v>55</v>
      </c>
      <c r="I497" s="702">
        <f>+'6-3표준조사 2'!$L$70</f>
        <v>0</v>
      </c>
      <c r="J497" s="702">
        <f>+'6-3표준조사 2'!$M$70</f>
        <v>0</v>
      </c>
      <c r="K497" s="660"/>
    </row>
    <row r="498" spans="1:11" ht="21" hidden="1" customHeight="1">
      <c r="A498" s="657">
        <f t="shared" si="25"/>
        <v>0</v>
      </c>
      <c r="B498" s="703"/>
      <c r="C498" s="703"/>
      <c r="D498" s="703"/>
      <c r="E498" s="704"/>
      <c r="F498" s="504">
        <f t="shared" si="23"/>
        <v>0</v>
      </c>
      <c r="G498" s="504">
        <f t="shared" si="24"/>
        <v>0</v>
      </c>
      <c r="H498" s="702">
        <f>+'6-3표준조사 2'!$K$71</f>
        <v>56</v>
      </c>
      <c r="I498" s="702">
        <f>+'6-3표준조사 2'!$L$71</f>
        <v>0</v>
      </c>
      <c r="J498" s="702">
        <f>+'6-3표준조사 2'!$M$71</f>
        <v>0</v>
      </c>
      <c r="K498" s="660"/>
    </row>
    <row r="499" spans="1:11" ht="21" hidden="1" customHeight="1">
      <c r="A499" s="657">
        <f t="shared" si="25"/>
        <v>0</v>
      </c>
      <c r="B499" s="703"/>
      <c r="C499" s="703"/>
      <c r="D499" s="703"/>
      <c r="E499" s="704"/>
      <c r="F499" s="504">
        <f t="shared" si="23"/>
        <v>0</v>
      </c>
      <c r="G499" s="504">
        <f t="shared" si="24"/>
        <v>0</v>
      </c>
      <c r="H499" s="702">
        <f>+'6-3표준조사 2'!$K$72</f>
        <v>57</v>
      </c>
      <c r="I499" s="702">
        <f>+'6-3표준조사 2'!$L$72</f>
        <v>0</v>
      </c>
      <c r="J499" s="702">
        <f>+'6-3표준조사 2'!$M$72</f>
        <v>0</v>
      </c>
      <c r="K499" s="660"/>
    </row>
    <row r="500" spans="1:11" ht="21" hidden="1" customHeight="1">
      <c r="A500" s="657">
        <f t="shared" si="25"/>
        <v>0</v>
      </c>
      <c r="B500" s="703"/>
      <c r="C500" s="703"/>
      <c r="D500" s="703"/>
      <c r="E500" s="704"/>
      <c r="F500" s="504">
        <f t="shared" si="23"/>
        <v>0</v>
      </c>
      <c r="G500" s="504">
        <f t="shared" si="24"/>
        <v>0</v>
      </c>
      <c r="H500" s="702">
        <f>+'6-3표준조사 2'!$K$73</f>
        <v>58</v>
      </c>
      <c r="I500" s="702">
        <f>+'6-3표준조사 2'!$L$73</f>
        <v>0</v>
      </c>
      <c r="J500" s="702">
        <f>+'6-3표준조사 2'!$M$73</f>
        <v>0</v>
      </c>
      <c r="K500" s="660"/>
    </row>
    <row r="501" spans="1:11" ht="21" hidden="1" customHeight="1">
      <c r="A501" s="657">
        <f t="shared" si="25"/>
        <v>0</v>
      </c>
      <c r="B501" s="703"/>
      <c r="C501" s="703"/>
      <c r="D501" s="703"/>
      <c r="E501" s="704"/>
      <c r="F501" s="504">
        <f t="shared" si="23"/>
        <v>0</v>
      </c>
      <c r="G501" s="504">
        <f t="shared" si="24"/>
        <v>0</v>
      </c>
      <c r="H501" s="702">
        <f>+'6-3표준조사 2'!$K$74</f>
        <v>59</v>
      </c>
      <c r="I501" s="702">
        <f>+'6-3표준조사 2'!$L$74</f>
        <v>0</v>
      </c>
      <c r="J501" s="702">
        <f>+'6-3표준조사 2'!$M$74</f>
        <v>0</v>
      </c>
      <c r="K501" s="660"/>
    </row>
    <row r="502" spans="1:11" ht="21" hidden="1" customHeight="1">
      <c r="A502" s="657">
        <f t="shared" si="25"/>
        <v>0</v>
      </c>
      <c r="B502" s="703"/>
      <c r="C502" s="703"/>
      <c r="D502" s="703"/>
      <c r="E502" s="704"/>
      <c r="F502" s="504">
        <f t="shared" si="23"/>
        <v>0</v>
      </c>
      <c r="G502" s="504">
        <f t="shared" si="24"/>
        <v>0</v>
      </c>
      <c r="H502" s="701">
        <f>+'6-3표준조사 2'!$K$75</f>
        <v>60</v>
      </c>
      <c r="I502" s="701">
        <f>+'6-3표준조사 2'!$L$75</f>
        <v>0</v>
      </c>
      <c r="J502" s="701">
        <f>+'6-3표준조사 2'!$M$75</f>
        <v>0</v>
      </c>
      <c r="K502" s="660"/>
    </row>
    <row r="503" spans="1:11" ht="21" customHeight="1">
      <c r="A503" s="657">
        <f t="shared" si="25"/>
        <v>1</v>
      </c>
      <c r="B503" s="702">
        <f>+'6-3표준조사 2'!$M$79</f>
        <v>0</v>
      </c>
      <c r="C503" s="702">
        <f>+'6-3표준조사 2'!$N$79</f>
        <v>0</v>
      </c>
      <c r="D503" s="702">
        <f>+'6-3표준조사 2'!$O$79</f>
        <v>0</v>
      </c>
      <c r="E503" s="998" t="str">
        <f>+'6-3표준조사 2'!$P$79</f>
        <v>산72-3번지</v>
      </c>
      <c r="F503" s="702">
        <f>+'6-3표준조사 2'!$K$79</f>
        <v>0</v>
      </c>
      <c r="G503" s="702">
        <f>+'6-3표준조사 2'!$L$79</f>
        <v>0</v>
      </c>
      <c r="H503" s="702">
        <f>+'6-3표준조사 2'!$K$87</f>
        <v>1</v>
      </c>
      <c r="I503" s="702">
        <f>+'6-3표준조사 2'!$L$87</f>
        <v>1</v>
      </c>
      <c r="J503" s="702">
        <f>+'6-3표준조사 2'!$M$87</f>
        <v>1</v>
      </c>
      <c r="K503" s="1314"/>
    </row>
    <row r="504" spans="1:11" ht="21" hidden="1" customHeight="1">
      <c r="A504" s="657">
        <f t="shared" si="25"/>
        <v>0</v>
      </c>
      <c r="B504" s="703"/>
      <c r="C504" s="703"/>
      <c r="D504" s="703"/>
      <c r="E504" s="704"/>
      <c r="F504" s="702">
        <f t="shared" ref="F504" si="26">IF(I504&gt;0,F503,)</f>
        <v>0</v>
      </c>
      <c r="G504" s="702">
        <f t="shared" ref="G504" si="27">IF(I504&gt;0,G503,)</f>
        <v>0</v>
      </c>
      <c r="H504" s="705">
        <f>+'6-3표준조사 2'!$K$88</f>
        <v>2</v>
      </c>
      <c r="I504" s="705">
        <f>+'6-3표준조사 2'!$L$88</f>
        <v>0</v>
      </c>
      <c r="J504" s="705">
        <f>+'6-3표준조사 2'!$M$88</f>
        <v>0</v>
      </c>
      <c r="K504" s="1315"/>
    </row>
    <row r="505" spans="1:11" ht="21" hidden="1" customHeight="1">
      <c r="A505" s="657">
        <f t="shared" si="25"/>
        <v>0</v>
      </c>
      <c r="B505" s="703"/>
      <c r="C505" s="703"/>
      <c r="D505" s="703"/>
      <c r="E505" s="704"/>
      <c r="F505" s="702">
        <f t="shared" ref="F505:F562" si="28">IF(I505&gt;0,F504,)</f>
        <v>0</v>
      </c>
      <c r="G505" s="702">
        <f t="shared" ref="G505:G562" si="29">IF(I505&gt;0,G504,)</f>
        <v>0</v>
      </c>
      <c r="H505" s="702">
        <f>+'6-3표준조사 2'!$K$89</f>
        <v>3</v>
      </c>
      <c r="I505" s="702">
        <f>+'6-3표준조사 2'!$L$89</f>
        <v>0</v>
      </c>
      <c r="J505" s="702">
        <f>+'6-3표준조사 2'!$M$89</f>
        <v>0</v>
      </c>
      <c r="K505" s="1315"/>
    </row>
    <row r="506" spans="1:11" ht="21" hidden="1" customHeight="1">
      <c r="A506" s="657">
        <f t="shared" si="25"/>
        <v>0</v>
      </c>
      <c r="B506" s="703"/>
      <c r="C506" s="703"/>
      <c r="D506" s="703"/>
      <c r="E506" s="704"/>
      <c r="F506" s="702">
        <f t="shared" si="28"/>
        <v>0</v>
      </c>
      <c r="G506" s="702">
        <f t="shared" si="29"/>
        <v>0</v>
      </c>
      <c r="H506" s="702">
        <f>+'6-3표준조사 2'!$K$90</f>
        <v>4</v>
      </c>
      <c r="I506" s="702">
        <f>+'6-3표준조사 2'!$L$90</f>
        <v>0</v>
      </c>
      <c r="J506" s="702">
        <f>+'6-3표준조사 2'!$M$90</f>
        <v>0</v>
      </c>
      <c r="K506" s="1315"/>
    </row>
    <row r="507" spans="1:11" ht="21" hidden="1" customHeight="1">
      <c r="A507" s="657">
        <f t="shared" si="25"/>
        <v>0</v>
      </c>
      <c r="B507" s="703"/>
      <c r="C507" s="703"/>
      <c r="D507" s="703"/>
      <c r="E507" s="704"/>
      <c r="F507" s="504">
        <f t="shared" si="28"/>
        <v>0</v>
      </c>
      <c r="G507" s="504">
        <f t="shared" si="29"/>
        <v>0</v>
      </c>
      <c r="H507" s="702">
        <f>+'6-3표준조사 2'!$K$91</f>
        <v>5</v>
      </c>
      <c r="I507" s="702">
        <f>+'6-3표준조사 2'!$L$91</f>
        <v>0</v>
      </c>
      <c r="J507" s="702">
        <f>+'6-3표준조사 2'!$M$91</f>
        <v>0</v>
      </c>
      <c r="K507" s="660"/>
    </row>
    <row r="508" spans="1:11" ht="21" hidden="1" customHeight="1">
      <c r="A508" s="657">
        <f t="shared" si="25"/>
        <v>0</v>
      </c>
      <c r="B508" s="703"/>
      <c r="C508" s="703"/>
      <c r="D508" s="703"/>
      <c r="E508" s="704"/>
      <c r="F508" s="504">
        <f t="shared" si="28"/>
        <v>0</v>
      </c>
      <c r="G508" s="504">
        <f t="shared" si="29"/>
        <v>0</v>
      </c>
      <c r="H508" s="702">
        <f>+'6-3표준조사 2'!$K$92</f>
        <v>6</v>
      </c>
      <c r="I508" s="702">
        <f>+'6-3표준조사 2'!$L$92</f>
        <v>0</v>
      </c>
      <c r="J508" s="702">
        <f>+'6-3표준조사 2'!$M$92</f>
        <v>0</v>
      </c>
      <c r="K508" s="660"/>
    </row>
    <row r="509" spans="1:11" ht="21" hidden="1" customHeight="1">
      <c r="A509" s="657">
        <f t="shared" si="25"/>
        <v>0</v>
      </c>
      <c r="B509" s="703"/>
      <c r="C509" s="703"/>
      <c r="D509" s="703"/>
      <c r="E509" s="704"/>
      <c r="F509" s="504">
        <f t="shared" si="28"/>
        <v>0</v>
      </c>
      <c r="G509" s="504">
        <f t="shared" si="29"/>
        <v>0</v>
      </c>
      <c r="H509" s="702">
        <f>+'6-3표준조사 2'!$K$93</f>
        <v>7</v>
      </c>
      <c r="I509" s="702">
        <f>+'6-3표준조사 2'!$L$93</f>
        <v>0</v>
      </c>
      <c r="J509" s="702">
        <f>+'6-3표준조사 2'!$M$93</f>
        <v>0</v>
      </c>
      <c r="K509" s="660"/>
    </row>
    <row r="510" spans="1:11" ht="21" hidden="1" customHeight="1">
      <c r="A510" s="657">
        <f t="shared" si="25"/>
        <v>0</v>
      </c>
      <c r="B510" s="703"/>
      <c r="C510" s="703"/>
      <c r="D510" s="703"/>
      <c r="E510" s="704"/>
      <c r="F510" s="504">
        <f t="shared" si="28"/>
        <v>0</v>
      </c>
      <c r="G510" s="504">
        <f t="shared" si="29"/>
        <v>0</v>
      </c>
      <c r="H510" s="702">
        <f>+'6-3표준조사 2'!$K$94</f>
        <v>8</v>
      </c>
      <c r="I510" s="702">
        <f>+'6-3표준조사 2'!$L$94</f>
        <v>0</v>
      </c>
      <c r="J510" s="702">
        <f>+'6-3표준조사 2'!$M$94</f>
        <v>0</v>
      </c>
      <c r="K510" s="660"/>
    </row>
    <row r="511" spans="1:11" ht="21" hidden="1" customHeight="1">
      <c r="A511" s="657">
        <f t="shared" si="25"/>
        <v>0</v>
      </c>
      <c r="B511" s="703"/>
      <c r="C511" s="703"/>
      <c r="D511" s="703"/>
      <c r="E511" s="704"/>
      <c r="F511" s="504">
        <f t="shared" si="28"/>
        <v>0</v>
      </c>
      <c r="G511" s="504">
        <f t="shared" si="29"/>
        <v>0</v>
      </c>
      <c r="H511" s="702">
        <f>+'6-3표준조사 2'!$K$95</f>
        <v>9</v>
      </c>
      <c r="I511" s="702">
        <f>+'6-3표준조사 2'!$L$95</f>
        <v>0</v>
      </c>
      <c r="J511" s="702">
        <f>+'6-3표준조사 2'!$M$95</f>
        <v>0</v>
      </c>
      <c r="K511" s="660"/>
    </row>
    <row r="512" spans="1:11" ht="21" hidden="1" customHeight="1">
      <c r="A512" s="657">
        <f t="shared" si="25"/>
        <v>0</v>
      </c>
      <c r="B512" s="703"/>
      <c r="C512" s="703"/>
      <c r="D512" s="703"/>
      <c r="E512" s="704"/>
      <c r="F512" s="504">
        <f t="shared" si="28"/>
        <v>0</v>
      </c>
      <c r="G512" s="504">
        <f t="shared" si="29"/>
        <v>0</v>
      </c>
      <c r="H512" s="702">
        <f>+'6-3표준조사 2'!$K$96</f>
        <v>10</v>
      </c>
      <c r="I512" s="702">
        <f>+'6-3표준조사 2'!$L$96</f>
        <v>0</v>
      </c>
      <c r="J512" s="702">
        <f>+'6-3표준조사 2'!$M$96</f>
        <v>0</v>
      </c>
      <c r="K512" s="660"/>
    </row>
    <row r="513" spans="1:11" ht="21" hidden="1" customHeight="1">
      <c r="A513" s="657">
        <f t="shared" si="25"/>
        <v>0</v>
      </c>
      <c r="B513" s="703"/>
      <c r="C513" s="703"/>
      <c r="D513" s="703"/>
      <c r="E513" s="704"/>
      <c r="F513" s="504">
        <f t="shared" si="28"/>
        <v>0</v>
      </c>
      <c r="G513" s="504">
        <f t="shared" si="29"/>
        <v>0</v>
      </c>
      <c r="H513" s="702">
        <f>+'6-3표준조사 2'!$K$97</f>
        <v>11</v>
      </c>
      <c r="I513" s="702">
        <f>+'6-3표준조사 2'!$L$97</f>
        <v>0</v>
      </c>
      <c r="J513" s="702">
        <f>+'6-3표준조사 2'!$M$97</f>
        <v>0</v>
      </c>
      <c r="K513" s="660"/>
    </row>
    <row r="514" spans="1:11" ht="21" hidden="1" customHeight="1">
      <c r="A514" s="657">
        <f t="shared" si="25"/>
        <v>0</v>
      </c>
      <c r="B514" s="703"/>
      <c r="C514" s="703"/>
      <c r="D514" s="703"/>
      <c r="E514" s="704"/>
      <c r="F514" s="504">
        <f t="shared" si="28"/>
        <v>0</v>
      </c>
      <c r="G514" s="504">
        <f t="shared" si="29"/>
        <v>0</v>
      </c>
      <c r="H514" s="702">
        <f>+'6-3표준조사 2'!$K$98</f>
        <v>12</v>
      </c>
      <c r="I514" s="702">
        <f>+'6-3표준조사 2'!$L$98</f>
        <v>0</v>
      </c>
      <c r="J514" s="702">
        <f>+'6-3표준조사 2'!$M$98</f>
        <v>0</v>
      </c>
      <c r="K514" s="660"/>
    </row>
    <row r="515" spans="1:11" ht="21" hidden="1" customHeight="1">
      <c r="A515" s="657">
        <f t="shared" si="25"/>
        <v>0</v>
      </c>
      <c r="B515" s="703"/>
      <c r="C515" s="703"/>
      <c r="D515" s="703"/>
      <c r="E515" s="704"/>
      <c r="F515" s="504">
        <f t="shared" si="28"/>
        <v>0</v>
      </c>
      <c r="G515" s="504">
        <f t="shared" si="29"/>
        <v>0</v>
      </c>
      <c r="H515" s="702">
        <f>+'6-3표준조사 2'!$K$99</f>
        <v>13</v>
      </c>
      <c r="I515" s="702">
        <f>+'6-3표준조사 2'!$L$99</f>
        <v>0</v>
      </c>
      <c r="J515" s="702">
        <f>+'6-3표준조사 2'!$M$99</f>
        <v>0</v>
      </c>
      <c r="K515" s="660"/>
    </row>
    <row r="516" spans="1:11" ht="21" hidden="1" customHeight="1">
      <c r="A516" s="657">
        <f t="shared" si="25"/>
        <v>0</v>
      </c>
      <c r="B516" s="703"/>
      <c r="C516" s="703"/>
      <c r="D516" s="703"/>
      <c r="E516" s="704"/>
      <c r="F516" s="504">
        <f t="shared" si="28"/>
        <v>0</v>
      </c>
      <c r="G516" s="504">
        <f t="shared" si="29"/>
        <v>0</v>
      </c>
      <c r="H516" s="702">
        <f>+'6-3표준조사 2'!$K$100</f>
        <v>14</v>
      </c>
      <c r="I516" s="702">
        <f>+'6-3표준조사 2'!$L$100</f>
        <v>0</v>
      </c>
      <c r="J516" s="702">
        <f>+'6-3표준조사 2'!$M$100</f>
        <v>0</v>
      </c>
      <c r="K516" s="660"/>
    </row>
    <row r="517" spans="1:11" ht="21" hidden="1" customHeight="1">
      <c r="A517" s="657">
        <f t="shared" ref="A517:A580" si="30">IF(I517&gt;0,1,)</f>
        <v>0</v>
      </c>
      <c r="B517" s="703"/>
      <c r="C517" s="703"/>
      <c r="D517" s="703"/>
      <c r="E517" s="704"/>
      <c r="F517" s="504">
        <f t="shared" si="28"/>
        <v>0</v>
      </c>
      <c r="G517" s="504">
        <f t="shared" si="29"/>
        <v>0</v>
      </c>
      <c r="H517" s="702">
        <f>+'6-3표준조사 2'!$K$103</f>
        <v>15</v>
      </c>
      <c r="I517" s="702">
        <f>+'6-3표준조사 2'!$L$103</f>
        <v>0</v>
      </c>
      <c r="J517" s="702">
        <f>+'6-3표준조사 2'!$M$103</f>
        <v>0</v>
      </c>
      <c r="K517" s="660"/>
    </row>
    <row r="518" spans="1:11" ht="21" hidden="1" customHeight="1">
      <c r="A518" s="657">
        <f t="shared" si="30"/>
        <v>0</v>
      </c>
      <c r="B518" s="703"/>
      <c r="C518" s="703"/>
      <c r="D518" s="703"/>
      <c r="E518" s="704"/>
      <c r="F518" s="504">
        <f t="shared" si="28"/>
        <v>0</v>
      </c>
      <c r="G518" s="504">
        <f t="shared" si="29"/>
        <v>0</v>
      </c>
      <c r="H518" s="702">
        <f>+'6-3표준조사 2'!$K$104</f>
        <v>16</v>
      </c>
      <c r="I518" s="702">
        <f>+'6-3표준조사 2'!$L$104</f>
        <v>0</v>
      </c>
      <c r="J518" s="702">
        <f>+'6-3표준조사 2'!$M$104</f>
        <v>0</v>
      </c>
      <c r="K518" s="660"/>
    </row>
    <row r="519" spans="1:11" ht="21" hidden="1" customHeight="1">
      <c r="A519" s="657">
        <f t="shared" si="30"/>
        <v>0</v>
      </c>
      <c r="B519" s="703"/>
      <c r="C519" s="703"/>
      <c r="D519" s="703"/>
      <c r="E519" s="704"/>
      <c r="F519" s="504">
        <f t="shared" si="28"/>
        <v>0</v>
      </c>
      <c r="G519" s="504">
        <f t="shared" si="29"/>
        <v>0</v>
      </c>
      <c r="H519" s="702">
        <f>+'6-3표준조사 2'!$K$105</f>
        <v>17</v>
      </c>
      <c r="I519" s="702">
        <f>+'6-3표준조사 2'!$L$105</f>
        <v>0</v>
      </c>
      <c r="J519" s="702">
        <f>+'6-3표준조사 2'!$M$105</f>
        <v>0</v>
      </c>
      <c r="K519" s="660"/>
    </row>
    <row r="520" spans="1:11" ht="21" hidden="1" customHeight="1">
      <c r="A520" s="657">
        <f t="shared" si="30"/>
        <v>0</v>
      </c>
      <c r="B520" s="703"/>
      <c r="C520" s="703"/>
      <c r="D520" s="703"/>
      <c r="E520" s="704"/>
      <c r="F520" s="504">
        <f t="shared" si="28"/>
        <v>0</v>
      </c>
      <c r="G520" s="504">
        <f t="shared" si="29"/>
        <v>0</v>
      </c>
      <c r="H520" s="702">
        <f>+'6-3표준조사 2'!$K$106</f>
        <v>18</v>
      </c>
      <c r="I520" s="702">
        <f>+'6-3표준조사 2'!$L$106</f>
        <v>0</v>
      </c>
      <c r="J520" s="702">
        <f>+'6-3표준조사 2'!$M$106</f>
        <v>0</v>
      </c>
      <c r="K520" s="660"/>
    </row>
    <row r="521" spans="1:11" ht="21" hidden="1" customHeight="1">
      <c r="A521" s="657">
        <f t="shared" si="30"/>
        <v>0</v>
      </c>
      <c r="B521" s="703"/>
      <c r="C521" s="703"/>
      <c r="D521" s="703"/>
      <c r="E521" s="704"/>
      <c r="F521" s="504">
        <f t="shared" si="28"/>
        <v>0</v>
      </c>
      <c r="G521" s="504">
        <f t="shared" si="29"/>
        <v>0</v>
      </c>
      <c r="H521" s="702">
        <f>+'6-3표준조사 2'!$K$107</f>
        <v>19</v>
      </c>
      <c r="I521" s="702">
        <f>+'6-3표준조사 2'!$L$107</f>
        <v>0</v>
      </c>
      <c r="J521" s="702">
        <f>+'6-3표준조사 2'!$M$107</f>
        <v>0</v>
      </c>
      <c r="K521" s="660"/>
    </row>
    <row r="522" spans="1:11" ht="21" hidden="1" customHeight="1">
      <c r="A522" s="657">
        <f t="shared" si="30"/>
        <v>0</v>
      </c>
      <c r="B522" s="703"/>
      <c r="C522" s="703"/>
      <c r="D522" s="703"/>
      <c r="E522" s="704"/>
      <c r="F522" s="504">
        <f t="shared" si="28"/>
        <v>0</v>
      </c>
      <c r="G522" s="504">
        <f t="shared" si="29"/>
        <v>0</v>
      </c>
      <c r="H522" s="702">
        <f>+'6-3표준조사 2'!$K$108</f>
        <v>20</v>
      </c>
      <c r="I522" s="702">
        <f>+'6-3표준조사 2'!$L$108</f>
        <v>0</v>
      </c>
      <c r="J522" s="702">
        <f>+'6-3표준조사 2'!$M$108</f>
        <v>0</v>
      </c>
      <c r="K522" s="660"/>
    </row>
    <row r="523" spans="1:11" ht="21" hidden="1" customHeight="1">
      <c r="A523" s="657">
        <f t="shared" si="30"/>
        <v>0</v>
      </c>
      <c r="B523" s="703"/>
      <c r="C523" s="703"/>
      <c r="D523" s="703"/>
      <c r="E523" s="704"/>
      <c r="F523" s="504">
        <f t="shared" si="28"/>
        <v>0</v>
      </c>
      <c r="G523" s="504">
        <f t="shared" si="29"/>
        <v>0</v>
      </c>
      <c r="H523" s="702">
        <f>+'6-3표준조사 2'!$K$109</f>
        <v>21</v>
      </c>
      <c r="I523" s="702">
        <f>+'6-3표준조사 2'!$L$109</f>
        <v>0</v>
      </c>
      <c r="J523" s="702">
        <f>+'6-3표준조사 2'!$M$109</f>
        <v>0</v>
      </c>
      <c r="K523" s="660"/>
    </row>
    <row r="524" spans="1:11" ht="21" hidden="1" customHeight="1">
      <c r="A524" s="657">
        <f t="shared" si="30"/>
        <v>0</v>
      </c>
      <c r="B524" s="703"/>
      <c r="C524" s="703"/>
      <c r="D524" s="703"/>
      <c r="E524" s="704"/>
      <c r="F524" s="504">
        <f t="shared" si="28"/>
        <v>0</v>
      </c>
      <c r="G524" s="504">
        <f t="shared" si="29"/>
        <v>0</v>
      </c>
      <c r="H524" s="702">
        <f>+'6-3표준조사 2'!$K$110</f>
        <v>22</v>
      </c>
      <c r="I524" s="702">
        <f>+'6-3표준조사 2'!$L$110</f>
        <v>0</v>
      </c>
      <c r="J524" s="702">
        <f>+'6-3표준조사 2'!$M$110</f>
        <v>0</v>
      </c>
      <c r="K524" s="660"/>
    </row>
    <row r="525" spans="1:11" ht="21" hidden="1" customHeight="1">
      <c r="A525" s="657">
        <f t="shared" si="30"/>
        <v>0</v>
      </c>
      <c r="B525" s="703"/>
      <c r="C525" s="703"/>
      <c r="D525" s="703"/>
      <c r="E525" s="704"/>
      <c r="F525" s="504">
        <f t="shared" si="28"/>
        <v>0</v>
      </c>
      <c r="G525" s="504">
        <f t="shared" si="29"/>
        <v>0</v>
      </c>
      <c r="H525" s="702">
        <f>+'6-3표준조사 2'!$K$111</f>
        <v>23</v>
      </c>
      <c r="I525" s="702">
        <f>+'6-3표준조사 2'!$L$111</f>
        <v>0</v>
      </c>
      <c r="J525" s="702">
        <f>+'6-3표준조사 2'!$M$111</f>
        <v>0</v>
      </c>
      <c r="K525" s="660"/>
    </row>
    <row r="526" spans="1:11" ht="21" hidden="1" customHeight="1">
      <c r="A526" s="657">
        <f t="shared" si="30"/>
        <v>0</v>
      </c>
      <c r="B526" s="703"/>
      <c r="C526" s="703"/>
      <c r="D526" s="703"/>
      <c r="E526" s="704"/>
      <c r="F526" s="504">
        <f t="shared" si="28"/>
        <v>0</v>
      </c>
      <c r="G526" s="504">
        <f t="shared" si="29"/>
        <v>0</v>
      </c>
      <c r="H526" s="702">
        <f>+'6-3표준조사 2'!$K$112</f>
        <v>24</v>
      </c>
      <c r="I526" s="702">
        <f>+'6-3표준조사 2'!$L$112</f>
        <v>0</v>
      </c>
      <c r="J526" s="702">
        <f>+'6-3표준조사 2'!$M$112</f>
        <v>0</v>
      </c>
      <c r="K526" s="660"/>
    </row>
    <row r="527" spans="1:11" ht="21" hidden="1" customHeight="1">
      <c r="A527" s="657">
        <f t="shared" si="30"/>
        <v>0</v>
      </c>
      <c r="B527" s="703"/>
      <c r="C527" s="703"/>
      <c r="D527" s="703"/>
      <c r="E527" s="704"/>
      <c r="F527" s="504">
        <f t="shared" si="28"/>
        <v>0</v>
      </c>
      <c r="G527" s="504">
        <f t="shared" si="29"/>
        <v>0</v>
      </c>
      <c r="H527" s="702">
        <f>+'6-3표준조사 2'!$K$113</f>
        <v>25</v>
      </c>
      <c r="I527" s="702">
        <f>+'6-3표준조사 2'!$L$113</f>
        <v>0</v>
      </c>
      <c r="J527" s="702">
        <f>+'6-3표준조사 2'!$M$113</f>
        <v>0</v>
      </c>
      <c r="K527" s="660"/>
    </row>
    <row r="528" spans="1:11" ht="21" hidden="1" customHeight="1">
      <c r="A528" s="657">
        <f t="shared" si="30"/>
        <v>0</v>
      </c>
      <c r="B528" s="703"/>
      <c r="C528" s="703"/>
      <c r="D528" s="703"/>
      <c r="E528" s="704"/>
      <c r="F528" s="504">
        <f t="shared" si="28"/>
        <v>0</v>
      </c>
      <c r="G528" s="504">
        <f t="shared" si="29"/>
        <v>0</v>
      </c>
      <c r="H528" s="702">
        <f>+'6-3표준조사 2'!$K$114</f>
        <v>26</v>
      </c>
      <c r="I528" s="702">
        <f>+'6-3표준조사 2'!$L$114</f>
        <v>0</v>
      </c>
      <c r="J528" s="702">
        <f>+'6-3표준조사 2'!$M$114</f>
        <v>0</v>
      </c>
      <c r="K528" s="660"/>
    </row>
    <row r="529" spans="1:11" ht="21" hidden="1" customHeight="1">
      <c r="A529" s="657">
        <f t="shared" si="30"/>
        <v>0</v>
      </c>
      <c r="B529" s="703"/>
      <c r="C529" s="703"/>
      <c r="D529" s="703"/>
      <c r="E529" s="704"/>
      <c r="F529" s="504">
        <f t="shared" si="28"/>
        <v>0</v>
      </c>
      <c r="G529" s="504">
        <f t="shared" si="29"/>
        <v>0</v>
      </c>
      <c r="H529" s="702">
        <f>+'6-3표준조사 2'!$K$115</f>
        <v>27</v>
      </c>
      <c r="I529" s="702">
        <f>+'6-3표준조사 2'!$L$115</f>
        <v>0</v>
      </c>
      <c r="J529" s="702">
        <f>+'6-3표준조사 2'!$M$115</f>
        <v>0</v>
      </c>
      <c r="K529" s="660"/>
    </row>
    <row r="530" spans="1:11" ht="21" hidden="1" customHeight="1">
      <c r="A530" s="657">
        <f t="shared" si="30"/>
        <v>0</v>
      </c>
      <c r="B530" s="703"/>
      <c r="C530" s="703"/>
      <c r="D530" s="703"/>
      <c r="E530" s="704"/>
      <c r="F530" s="504">
        <f t="shared" si="28"/>
        <v>0</v>
      </c>
      <c r="G530" s="504">
        <f t="shared" si="29"/>
        <v>0</v>
      </c>
      <c r="H530" s="702">
        <f>+'6-3표준조사 2'!$K$116</f>
        <v>28</v>
      </c>
      <c r="I530" s="702">
        <f>+'6-3표준조사 2'!$L$116</f>
        <v>0</v>
      </c>
      <c r="J530" s="702">
        <f>+'6-3표준조사 2'!$M$116</f>
        <v>0</v>
      </c>
      <c r="K530" s="660"/>
    </row>
    <row r="531" spans="1:11" ht="21" hidden="1" customHeight="1">
      <c r="A531" s="657">
        <f t="shared" si="30"/>
        <v>0</v>
      </c>
      <c r="B531" s="703"/>
      <c r="C531" s="703"/>
      <c r="D531" s="703"/>
      <c r="E531" s="704"/>
      <c r="F531" s="504">
        <f t="shared" si="28"/>
        <v>0</v>
      </c>
      <c r="G531" s="504">
        <f t="shared" si="29"/>
        <v>0</v>
      </c>
      <c r="H531" s="702">
        <f>+'6-3표준조사 2'!$K$117</f>
        <v>29</v>
      </c>
      <c r="I531" s="702">
        <f>+'6-3표준조사 2'!$L$117</f>
        <v>0</v>
      </c>
      <c r="J531" s="702">
        <f>+'6-3표준조사 2'!$M$117</f>
        <v>0</v>
      </c>
      <c r="K531" s="660"/>
    </row>
    <row r="532" spans="1:11" ht="21" hidden="1" customHeight="1">
      <c r="A532" s="657">
        <f t="shared" si="30"/>
        <v>0</v>
      </c>
      <c r="B532" s="703"/>
      <c r="C532" s="703"/>
      <c r="D532" s="703"/>
      <c r="E532" s="704"/>
      <c r="F532" s="504">
        <f t="shared" si="28"/>
        <v>0</v>
      </c>
      <c r="G532" s="504">
        <f t="shared" si="29"/>
        <v>0</v>
      </c>
      <c r="H532" s="702">
        <f>+'6-3표준조사 2'!$K$118</f>
        <v>30</v>
      </c>
      <c r="I532" s="702">
        <f>+'6-3표준조사 2'!$L$118</f>
        <v>0</v>
      </c>
      <c r="J532" s="702">
        <f>+'6-3표준조사 2'!$M$118</f>
        <v>0</v>
      </c>
      <c r="K532" s="660"/>
    </row>
    <row r="533" spans="1:11" ht="21" hidden="1" customHeight="1">
      <c r="A533" s="657">
        <f t="shared" si="30"/>
        <v>0</v>
      </c>
      <c r="B533" s="703"/>
      <c r="C533" s="703"/>
      <c r="D533" s="703"/>
      <c r="E533" s="704"/>
      <c r="F533" s="504">
        <f t="shared" si="28"/>
        <v>0</v>
      </c>
      <c r="G533" s="504">
        <f t="shared" si="29"/>
        <v>0</v>
      </c>
      <c r="H533" s="702">
        <f>+'6-3표준조사 2'!$K$119</f>
        <v>31</v>
      </c>
      <c r="I533" s="702">
        <f>+'6-3표준조사 2'!$L$119</f>
        <v>0</v>
      </c>
      <c r="J533" s="702">
        <f>+'6-3표준조사 2'!$M$119</f>
        <v>0</v>
      </c>
      <c r="K533" s="660"/>
    </row>
    <row r="534" spans="1:11" ht="21" hidden="1" customHeight="1">
      <c r="A534" s="657">
        <f t="shared" si="30"/>
        <v>0</v>
      </c>
      <c r="B534" s="703"/>
      <c r="C534" s="703"/>
      <c r="D534" s="703"/>
      <c r="E534" s="704"/>
      <c r="F534" s="504">
        <f t="shared" si="28"/>
        <v>0</v>
      </c>
      <c r="G534" s="504">
        <f t="shared" si="29"/>
        <v>0</v>
      </c>
      <c r="H534" s="702">
        <f>+'6-3표준조사 2'!$K$120</f>
        <v>32</v>
      </c>
      <c r="I534" s="702">
        <f>+'6-3표준조사 2'!$L$120</f>
        <v>0</v>
      </c>
      <c r="J534" s="702">
        <f>+'6-3표준조사 2'!$M$120</f>
        <v>0</v>
      </c>
      <c r="K534" s="660"/>
    </row>
    <row r="535" spans="1:11" ht="21" hidden="1" customHeight="1">
      <c r="A535" s="657">
        <f t="shared" si="30"/>
        <v>0</v>
      </c>
      <c r="B535" s="703"/>
      <c r="C535" s="703"/>
      <c r="D535" s="703"/>
      <c r="E535" s="704"/>
      <c r="F535" s="504">
        <f t="shared" si="28"/>
        <v>0</v>
      </c>
      <c r="G535" s="504">
        <f t="shared" si="29"/>
        <v>0</v>
      </c>
      <c r="H535" s="702">
        <f>+'6-3표준조사 2'!$K$121</f>
        <v>33</v>
      </c>
      <c r="I535" s="702">
        <f>+'6-3표준조사 2'!$L$121</f>
        <v>0</v>
      </c>
      <c r="J535" s="702">
        <f>+'6-3표준조사 2'!$M$121</f>
        <v>0</v>
      </c>
      <c r="K535" s="660"/>
    </row>
    <row r="536" spans="1:11" ht="21" hidden="1" customHeight="1">
      <c r="A536" s="657">
        <f t="shared" si="30"/>
        <v>0</v>
      </c>
      <c r="B536" s="703"/>
      <c r="C536" s="703"/>
      <c r="D536" s="703"/>
      <c r="E536" s="704"/>
      <c r="F536" s="504">
        <f t="shared" si="28"/>
        <v>0</v>
      </c>
      <c r="G536" s="504">
        <f t="shared" si="29"/>
        <v>0</v>
      </c>
      <c r="H536" s="702">
        <f>+'6-3표준조사 2'!$K$122</f>
        <v>34</v>
      </c>
      <c r="I536" s="702">
        <f>+'6-3표준조사 2'!$L$122</f>
        <v>0</v>
      </c>
      <c r="J536" s="702">
        <f>+'6-3표준조사 2'!$M$122</f>
        <v>0</v>
      </c>
      <c r="K536" s="660"/>
    </row>
    <row r="537" spans="1:11" ht="21" hidden="1" customHeight="1">
      <c r="A537" s="657">
        <f t="shared" si="30"/>
        <v>0</v>
      </c>
      <c r="B537" s="703"/>
      <c r="C537" s="703"/>
      <c r="D537" s="703"/>
      <c r="E537" s="704"/>
      <c r="F537" s="504">
        <f t="shared" si="28"/>
        <v>0</v>
      </c>
      <c r="G537" s="504">
        <f t="shared" si="29"/>
        <v>0</v>
      </c>
      <c r="H537" s="702">
        <f>+'6-3표준조사 2'!$K$123</f>
        <v>35</v>
      </c>
      <c r="I537" s="702">
        <f>+'6-3표준조사 2'!$L$123</f>
        <v>0</v>
      </c>
      <c r="J537" s="702">
        <f>+'6-3표준조사 2'!$M$123</f>
        <v>0</v>
      </c>
      <c r="K537" s="660"/>
    </row>
    <row r="538" spans="1:11" ht="21" hidden="1" customHeight="1">
      <c r="A538" s="657">
        <f t="shared" si="30"/>
        <v>0</v>
      </c>
      <c r="B538" s="703"/>
      <c r="C538" s="703"/>
      <c r="D538" s="703"/>
      <c r="E538" s="704"/>
      <c r="F538" s="504">
        <f t="shared" si="28"/>
        <v>0</v>
      </c>
      <c r="G538" s="504">
        <f t="shared" si="29"/>
        <v>0</v>
      </c>
      <c r="H538" s="702">
        <f>+'6-3표준조사 2'!$K$124</f>
        <v>36</v>
      </c>
      <c r="I538" s="702">
        <f>+'6-3표준조사 2'!$L$124</f>
        <v>0</v>
      </c>
      <c r="J538" s="702">
        <f>+'6-3표준조사 2'!$M$124</f>
        <v>0</v>
      </c>
      <c r="K538" s="660"/>
    </row>
    <row r="539" spans="1:11" ht="21" hidden="1" customHeight="1">
      <c r="A539" s="657">
        <f t="shared" si="30"/>
        <v>0</v>
      </c>
      <c r="B539" s="703"/>
      <c r="C539" s="703"/>
      <c r="D539" s="703"/>
      <c r="E539" s="704"/>
      <c r="F539" s="504">
        <f t="shared" si="28"/>
        <v>0</v>
      </c>
      <c r="G539" s="504">
        <f t="shared" si="29"/>
        <v>0</v>
      </c>
      <c r="H539" s="702">
        <f>+'6-3표준조사 2'!$K$125</f>
        <v>37</v>
      </c>
      <c r="I539" s="702">
        <f>+'6-3표준조사 2'!$L$125</f>
        <v>0</v>
      </c>
      <c r="J539" s="702">
        <f>+'6-3표준조사 2'!$M$125</f>
        <v>0</v>
      </c>
      <c r="K539" s="660"/>
    </row>
    <row r="540" spans="1:11" ht="21" hidden="1" customHeight="1">
      <c r="A540" s="657">
        <f t="shared" si="30"/>
        <v>0</v>
      </c>
      <c r="B540" s="703"/>
      <c r="C540" s="703"/>
      <c r="D540" s="703"/>
      <c r="E540" s="704"/>
      <c r="F540" s="504">
        <f t="shared" si="28"/>
        <v>0</v>
      </c>
      <c r="G540" s="504">
        <f t="shared" si="29"/>
        <v>0</v>
      </c>
      <c r="H540" s="702">
        <f>+'6-3표준조사 2'!$K$128</f>
        <v>38</v>
      </c>
      <c r="I540" s="702">
        <f>+'6-3표준조사 2'!$L$128</f>
        <v>0</v>
      </c>
      <c r="J540" s="702">
        <f>+'6-3표준조사 2'!$M$128</f>
        <v>0</v>
      </c>
      <c r="K540" s="660"/>
    </row>
    <row r="541" spans="1:11" ht="21" hidden="1" customHeight="1">
      <c r="A541" s="657">
        <f t="shared" si="30"/>
        <v>0</v>
      </c>
      <c r="B541" s="703"/>
      <c r="C541" s="703"/>
      <c r="D541" s="703"/>
      <c r="E541" s="704"/>
      <c r="F541" s="504">
        <f t="shared" si="28"/>
        <v>0</v>
      </c>
      <c r="G541" s="504">
        <f t="shared" si="29"/>
        <v>0</v>
      </c>
      <c r="H541" s="702">
        <f>+'6-3표준조사 2'!$K$129</f>
        <v>39</v>
      </c>
      <c r="I541" s="702">
        <f>+'6-3표준조사 2'!$L$129</f>
        <v>0</v>
      </c>
      <c r="J541" s="702">
        <f>+'6-3표준조사 2'!$M$129</f>
        <v>0</v>
      </c>
      <c r="K541" s="660"/>
    </row>
    <row r="542" spans="1:11" ht="21" hidden="1" customHeight="1">
      <c r="A542" s="657">
        <f t="shared" si="30"/>
        <v>0</v>
      </c>
      <c r="B542" s="703"/>
      <c r="C542" s="703"/>
      <c r="D542" s="703"/>
      <c r="E542" s="704"/>
      <c r="F542" s="504">
        <f t="shared" si="28"/>
        <v>0</v>
      </c>
      <c r="G542" s="504">
        <f t="shared" si="29"/>
        <v>0</v>
      </c>
      <c r="H542" s="702">
        <f>+'6-3표준조사 2'!$K$130</f>
        <v>40</v>
      </c>
      <c r="I542" s="702">
        <f>+'6-3표준조사 2'!$L$130</f>
        <v>0</v>
      </c>
      <c r="J542" s="702">
        <f>+'6-3표준조사 2'!$M$130</f>
        <v>0</v>
      </c>
      <c r="K542" s="660"/>
    </row>
    <row r="543" spans="1:11" ht="21" hidden="1" customHeight="1">
      <c r="A543" s="657">
        <f t="shared" si="30"/>
        <v>0</v>
      </c>
      <c r="B543" s="703"/>
      <c r="C543" s="703"/>
      <c r="D543" s="703"/>
      <c r="E543" s="704"/>
      <c r="F543" s="504">
        <f t="shared" si="28"/>
        <v>0</v>
      </c>
      <c r="G543" s="504">
        <f t="shared" si="29"/>
        <v>0</v>
      </c>
      <c r="H543" s="702">
        <f>+'6-3표준조사 2'!$K$131</f>
        <v>41</v>
      </c>
      <c r="I543" s="702">
        <f>+'6-3표준조사 2'!$L$131</f>
        <v>0</v>
      </c>
      <c r="J543" s="702">
        <f>+'6-3표준조사 2'!$M$131</f>
        <v>0</v>
      </c>
      <c r="K543" s="660"/>
    </row>
    <row r="544" spans="1:11" ht="21" hidden="1" customHeight="1">
      <c r="A544" s="657">
        <f t="shared" si="30"/>
        <v>0</v>
      </c>
      <c r="B544" s="703"/>
      <c r="C544" s="703"/>
      <c r="D544" s="703"/>
      <c r="E544" s="704"/>
      <c r="F544" s="504">
        <f t="shared" si="28"/>
        <v>0</v>
      </c>
      <c r="G544" s="504">
        <f t="shared" si="29"/>
        <v>0</v>
      </c>
      <c r="H544" s="702">
        <f>+'6-3표준조사 2'!$K$132</f>
        <v>42</v>
      </c>
      <c r="I544" s="702">
        <f>+'6-3표준조사 2'!$L$132</f>
        <v>0</v>
      </c>
      <c r="J544" s="702">
        <f>+'6-3표준조사 2'!$M$132</f>
        <v>0</v>
      </c>
      <c r="K544" s="660"/>
    </row>
    <row r="545" spans="1:11" ht="21" hidden="1" customHeight="1">
      <c r="A545" s="657">
        <f t="shared" si="30"/>
        <v>0</v>
      </c>
      <c r="B545" s="703"/>
      <c r="C545" s="703"/>
      <c r="D545" s="703"/>
      <c r="E545" s="704"/>
      <c r="F545" s="504">
        <f t="shared" si="28"/>
        <v>0</v>
      </c>
      <c r="G545" s="504">
        <f t="shared" si="29"/>
        <v>0</v>
      </c>
      <c r="H545" s="702">
        <f>+'6-3표준조사 2'!$K$133</f>
        <v>43</v>
      </c>
      <c r="I545" s="702">
        <f>+'6-3표준조사 2'!$L$133</f>
        <v>0</v>
      </c>
      <c r="J545" s="702">
        <f>+'6-3표준조사 2'!$M$133</f>
        <v>0</v>
      </c>
      <c r="K545" s="660"/>
    </row>
    <row r="546" spans="1:11" ht="21" hidden="1" customHeight="1">
      <c r="A546" s="657">
        <f t="shared" si="30"/>
        <v>0</v>
      </c>
      <c r="B546" s="703"/>
      <c r="C546" s="703"/>
      <c r="D546" s="703"/>
      <c r="E546" s="704"/>
      <c r="F546" s="504">
        <f t="shared" si="28"/>
        <v>0</v>
      </c>
      <c r="G546" s="504">
        <f t="shared" si="29"/>
        <v>0</v>
      </c>
      <c r="H546" s="702">
        <f>+'6-3표준조사 2'!$K$134</f>
        <v>44</v>
      </c>
      <c r="I546" s="702">
        <f>+'6-3표준조사 2'!$L$134</f>
        <v>0</v>
      </c>
      <c r="J546" s="702">
        <f>+'6-3표준조사 2'!$M$134</f>
        <v>0</v>
      </c>
      <c r="K546" s="660"/>
    </row>
    <row r="547" spans="1:11" ht="21" hidden="1" customHeight="1">
      <c r="A547" s="657">
        <f t="shared" si="30"/>
        <v>0</v>
      </c>
      <c r="B547" s="703"/>
      <c r="C547" s="703"/>
      <c r="D547" s="703"/>
      <c r="E547" s="704"/>
      <c r="F547" s="504">
        <f t="shared" si="28"/>
        <v>0</v>
      </c>
      <c r="G547" s="504">
        <f t="shared" si="29"/>
        <v>0</v>
      </c>
      <c r="H547" s="702">
        <f>+'6-3표준조사 2'!$K$135</f>
        <v>45</v>
      </c>
      <c r="I547" s="702">
        <f>+'6-3표준조사 2'!$L$135</f>
        <v>0</v>
      </c>
      <c r="J547" s="702">
        <f>+'6-3표준조사 2'!$M$135</f>
        <v>0</v>
      </c>
      <c r="K547" s="660"/>
    </row>
    <row r="548" spans="1:11" ht="21" hidden="1" customHeight="1">
      <c r="A548" s="657">
        <f t="shared" si="30"/>
        <v>0</v>
      </c>
      <c r="B548" s="703"/>
      <c r="C548" s="703"/>
      <c r="D548" s="703"/>
      <c r="E548" s="704"/>
      <c r="F548" s="504">
        <f t="shared" si="28"/>
        <v>0</v>
      </c>
      <c r="G548" s="504">
        <f t="shared" si="29"/>
        <v>0</v>
      </c>
      <c r="H548" s="702">
        <f>+'6-3표준조사 2'!$K$136</f>
        <v>46</v>
      </c>
      <c r="I548" s="702">
        <f>+'6-3표준조사 2'!$L$136</f>
        <v>0</v>
      </c>
      <c r="J548" s="702">
        <f>+'6-3표준조사 2'!$M$136</f>
        <v>0</v>
      </c>
      <c r="K548" s="660"/>
    </row>
    <row r="549" spans="1:11" ht="21" hidden="1" customHeight="1">
      <c r="A549" s="657">
        <f t="shared" si="30"/>
        <v>0</v>
      </c>
      <c r="B549" s="703"/>
      <c r="C549" s="703"/>
      <c r="D549" s="703"/>
      <c r="E549" s="704"/>
      <c r="F549" s="504">
        <f t="shared" si="28"/>
        <v>0</v>
      </c>
      <c r="G549" s="504">
        <f t="shared" si="29"/>
        <v>0</v>
      </c>
      <c r="H549" s="702">
        <f>+'6-3표준조사 2'!$K$137</f>
        <v>47</v>
      </c>
      <c r="I549" s="702">
        <f>+'6-3표준조사 2'!$L$137</f>
        <v>0</v>
      </c>
      <c r="J549" s="702">
        <f>+'6-3표준조사 2'!$M$137</f>
        <v>0</v>
      </c>
      <c r="K549" s="660"/>
    </row>
    <row r="550" spans="1:11" ht="21" hidden="1" customHeight="1">
      <c r="A550" s="657">
        <f t="shared" si="30"/>
        <v>0</v>
      </c>
      <c r="B550" s="703"/>
      <c r="C550" s="703"/>
      <c r="D550" s="703"/>
      <c r="E550" s="704"/>
      <c r="F550" s="504">
        <f t="shared" si="28"/>
        <v>0</v>
      </c>
      <c r="G550" s="504">
        <f t="shared" si="29"/>
        <v>0</v>
      </c>
      <c r="H550" s="702">
        <f>+'6-3표준조사 2'!$K$138</f>
        <v>48</v>
      </c>
      <c r="I550" s="702">
        <f>+'6-3표준조사 2'!$L$138</f>
        <v>0</v>
      </c>
      <c r="J550" s="702">
        <f>+'6-3표준조사 2'!$M$138</f>
        <v>0</v>
      </c>
      <c r="K550" s="660"/>
    </row>
    <row r="551" spans="1:11" ht="21" hidden="1" customHeight="1">
      <c r="A551" s="657">
        <f t="shared" si="30"/>
        <v>0</v>
      </c>
      <c r="B551" s="703"/>
      <c r="C551" s="703"/>
      <c r="D551" s="703"/>
      <c r="E551" s="704"/>
      <c r="F551" s="504">
        <f t="shared" si="28"/>
        <v>0</v>
      </c>
      <c r="G551" s="504">
        <f t="shared" si="29"/>
        <v>0</v>
      </c>
      <c r="H551" s="702">
        <f>+'6-3표준조사 2'!$K$139</f>
        <v>49</v>
      </c>
      <c r="I551" s="702">
        <f>+'6-3표준조사 2'!$L$139</f>
        <v>0</v>
      </c>
      <c r="J551" s="702">
        <f>+'6-3표준조사 2'!$M$139</f>
        <v>0</v>
      </c>
      <c r="K551" s="504"/>
    </row>
    <row r="552" spans="1:11" ht="21" hidden="1" customHeight="1">
      <c r="A552" s="657">
        <f t="shared" si="30"/>
        <v>0</v>
      </c>
      <c r="B552" s="703"/>
      <c r="C552" s="703"/>
      <c r="D552" s="703"/>
      <c r="E552" s="704"/>
      <c r="F552" s="504">
        <f t="shared" si="28"/>
        <v>0</v>
      </c>
      <c r="G552" s="504">
        <f t="shared" si="29"/>
        <v>0</v>
      </c>
      <c r="H552" s="702">
        <f>+'6-3표준조사 2'!$K$140</f>
        <v>50</v>
      </c>
      <c r="I552" s="702">
        <f>+'6-3표준조사 2'!$L$140</f>
        <v>0</v>
      </c>
      <c r="J552" s="702">
        <f>+'6-3표준조사 2'!$M$140</f>
        <v>0</v>
      </c>
      <c r="K552" s="504"/>
    </row>
    <row r="553" spans="1:11" ht="21" hidden="1" customHeight="1">
      <c r="A553" s="657">
        <f t="shared" si="30"/>
        <v>0</v>
      </c>
      <c r="B553" s="703"/>
      <c r="C553" s="703"/>
      <c r="D553" s="703"/>
      <c r="E553" s="704"/>
      <c r="F553" s="504">
        <f t="shared" si="28"/>
        <v>0</v>
      </c>
      <c r="G553" s="504">
        <f t="shared" si="29"/>
        <v>0</v>
      </c>
      <c r="H553" s="702">
        <f>+'6-3표준조사 2'!$K$141</f>
        <v>51</v>
      </c>
      <c r="I553" s="702">
        <f>+'6-3표준조사 2'!$L$141</f>
        <v>0</v>
      </c>
      <c r="J553" s="702">
        <f>+'6-3표준조사 2'!$M$141</f>
        <v>0</v>
      </c>
      <c r="K553" s="504"/>
    </row>
    <row r="554" spans="1:11" ht="21" hidden="1" customHeight="1">
      <c r="A554" s="657">
        <f t="shared" si="30"/>
        <v>0</v>
      </c>
      <c r="B554" s="703"/>
      <c r="C554" s="703"/>
      <c r="D554" s="703"/>
      <c r="E554" s="704"/>
      <c r="F554" s="504">
        <f t="shared" si="28"/>
        <v>0</v>
      </c>
      <c r="G554" s="504">
        <f t="shared" si="29"/>
        <v>0</v>
      </c>
      <c r="H554" s="702">
        <f>+'6-3표준조사 2'!$K$142</f>
        <v>52</v>
      </c>
      <c r="I554" s="702">
        <f>+'6-3표준조사 2'!$L$142</f>
        <v>0</v>
      </c>
      <c r="J554" s="702">
        <f>+'6-3표준조사 2'!$M$142</f>
        <v>0</v>
      </c>
      <c r="K554" s="504"/>
    </row>
    <row r="555" spans="1:11" ht="21" hidden="1" customHeight="1">
      <c r="A555" s="657">
        <f t="shared" si="30"/>
        <v>0</v>
      </c>
      <c r="B555" s="703"/>
      <c r="C555" s="703"/>
      <c r="D555" s="703"/>
      <c r="E555" s="704"/>
      <c r="F555" s="504">
        <f t="shared" si="28"/>
        <v>0</v>
      </c>
      <c r="G555" s="504">
        <f t="shared" si="29"/>
        <v>0</v>
      </c>
      <c r="H555" s="702">
        <f>+'6-3표준조사 2'!$K$143</f>
        <v>53</v>
      </c>
      <c r="I555" s="702">
        <f>+'6-3표준조사 2'!$L$143</f>
        <v>0</v>
      </c>
      <c r="J555" s="702">
        <f>+'6-3표준조사 2'!$M$143</f>
        <v>0</v>
      </c>
      <c r="K555" s="504"/>
    </row>
    <row r="556" spans="1:11" ht="21" hidden="1" customHeight="1">
      <c r="A556" s="657">
        <f t="shared" si="30"/>
        <v>0</v>
      </c>
      <c r="B556" s="703"/>
      <c r="C556" s="703"/>
      <c r="D556" s="703"/>
      <c r="E556" s="704"/>
      <c r="F556" s="504">
        <f t="shared" si="28"/>
        <v>0</v>
      </c>
      <c r="G556" s="504">
        <f t="shared" si="29"/>
        <v>0</v>
      </c>
      <c r="H556" s="702">
        <f>+'6-3표준조사 2'!$K$144</f>
        <v>54</v>
      </c>
      <c r="I556" s="702">
        <f>+'6-3표준조사 2'!$L$144</f>
        <v>0</v>
      </c>
      <c r="J556" s="702">
        <f>+'6-3표준조사 2'!$M$144</f>
        <v>0</v>
      </c>
      <c r="K556" s="504"/>
    </row>
    <row r="557" spans="1:11" ht="21" hidden="1" customHeight="1">
      <c r="A557" s="657">
        <f t="shared" si="30"/>
        <v>0</v>
      </c>
      <c r="B557" s="703"/>
      <c r="C557" s="703"/>
      <c r="D557" s="703"/>
      <c r="E557" s="704"/>
      <c r="F557" s="504">
        <f t="shared" si="28"/>
        <v>0</v>
      </c>
      <c r="G557" s="504">
        <f t="shared" si="29"/>
        <v>0</v>
      </c>
      <c r="H557" s="702">
        <f>+'6-3표준조사 2'!$K$145</f>
        <v>55</v>
      </c>
      <c r="I557" s="702">
        <f>+'6-3표준조사 2'!$L$145</f>
        <v>0</v>
      </c>
      <c r="J557" s="702">
        <f>+'6-3표준조사 2'!$M$145</f>
        <v>0</v>
      </c>
      <c r="K557" s="504"/>
    </row>
    <row r="558" spans="1:11" ht="21" hidden="1" customHeight="1">
      <c r="A558" s="657">
        <f t="shared" si="30"/>
        <v>0</v>
      </c>
      <c r="B558" s="703"/>
      <c r="C558" s="703"/>
      <c r="D558" s="703"/>
      <c r="E558" s="704"/>
      <c r="F558" s="504">
        <f t="shared" si="28"/>
        <v>0</v>
      </c>
      <c r="G558" s="504">
        <f t="shared" si="29"/>
        <v>0</v>
      </c>
      <c r="H558" s="702">
        <f>+'6-3표준조사 2'!$K$146</f>
        <v>56</v>
      </c>
      <c r="I558" s="702">
        <f>+'6-3표준조사 2'!$L$146</f>
        <v>0</v>
      </c>
      <c r="J558" s="702">
        <f>+'6-3표준조사 2'!$M$146</f>
        <v>0</v>
      </c>
      <c r="K558" s="504"/>
    </row>
    <row r="559" spans="1:11" ht="21" hidden="1" customHeight="1">
      <c r="A559" s="657">
        <f t="shared" si="30"/>
        <v>0</v>
      </c>
      <c r="B559" s="703"/>
      <c r="C559" s="703"/>
      <c r="D559" s="703"/>
      <c r="E559" s="704"/>
      <c r="F559" s="504">
        <f t="shared" si="28"/>
        <v>0</v>
      </c>
      <c r="G559" s="504">
        <f t="shared" si="29"/>
        <v>0</v>
      </c>
      <c r="H559" s="702">
        <f>+'6-3표준조사 2'!$K$147</f>
        <v>57</v>
      </c>
      <c r="I559" s="702">
        <f>+'6-3표준조사 2'!$L$147</f>
        <v>0</v>
      </c>
      <c r="J559" s="702">
        <f>+'6-3표준조사 2'!$M$147</f>
        <v>0</v>
      </c>
      <c r="K559" s="504"/>
    </row>
    <row r="560" spans="1:11" ht="21" hidden="1" customHeight="1">
      <c r="A560" s="657">
        <f t="shared" si="30"/>
        <v>0</v>
      </c>
      <c r="B560" s="703"/>
      <c r="C560" s="703"/>
      <c r="D560" s="703"/>
      <c r="E560" s="704"/>
      <c r="F560" s="504">
        <f t="shared" si="28"/>
        <v>0</v>
      </c>
      <c r="G560" s="504">
        <f t="shared" si="29"/>
        <v>0</v>
      </c>
      <c r="H560" s="702">
        <f>+'6-3표준조사 2'!$K$148</f>
        <v>58</v>
      </c>
      <c r="I560" s="702">
        <f>+'6-3표준조사 2'!$L$148</f>
        <v>0</v>
      </c>
      <c r="J560" s="702">
        <f>+'6-3표준조사 2'!$M$148</f>
        <v>0</v>
      </c>
      <c r="K560" s="504"/>
    </row>
    <row r="561" spans="1:11" ht="21" hidden="1" customHeight="1">
      <c r="A561" s="657">
        <f t="shared" si="30"/>
        <v>0</v>
      </c>
      <c r="B561" s="703"/>
      <c r="C561" s="703"/>
      <c r="D561" s="703"/>
      <c r="E561" s="704"/>
      <c r="F561" s="504">
        <f t="shared" si="28"/>
        <v>0</v>
      </c>
      <c r="G561" s="504">
        <f t="shared" si="29"/>
        <v>0</v>
      </c>
      <c r="H561" s="702">
        <f>+'6-3표준조사 2'!$K$149</f>
        <v>59</v>
      </c>
      <c r="I561" s="702">
        <f>+'6-3표준조사 2'!$L$149</f>
        <v>0</v>
      </c>
      <c r="J561" s="702">
        <f>+'6-3표준조사 2'!$M$149</f>
        <v>0</v>
      </c>
      <c r="K561" s="504"/>
    </row>
    <row r="562" spans="1:11" ht="21" hidden="1" customHeight="1">
      <c r="A562" s="657">
        <f t="shared" si="30"/>
        <v>0</v>
      </c>
      <c r="B562" s="703"/>
      <c r="C562" s="703"/>
      <c r="D562" s="703"/>
      <c r="E562" s="704"/>
      <c r="F562" s="504">
        <f t="shared" si="28"/>
        <v>0</v>
      </c>
      <c r="G562" s="504">
        <f t="shared" si="29"/>
        <v>0</v>
      </c>
      <c r="H562" s="701">
        <f>+'6-3표준조사 2'!$K$150</f>
        <v>60</v>
      </c>
      <c r="I562" s="701">
        <f>+'6-3표준조사 2'!$L$150</f>
        <v>0</v>
      </c>
      <c r="J562" s="701">
        <f>+'6-3표준조사 2'!$M$150</f>
        <v>0</v>
      </c>
      <c r="K562" s="503"/>
    </row>
    <row r="563" spans="1:11" ht="21" customHeight="1">
      <c r="A563" s="657">
        <f t="shared" si="30"/>
        <v>1</v>
      </c>
      <c r="B563" s="702">
        <f>+'6-3표준조사 2'!$M$154</f>
        <v>0</v>
      </c>
      <c r="C563" s="702">
        <f>+'6-3표준조사 2'!$N$154</f>
        <v>0</v>
      </c>
      <c r="D563" s="702">
        <f>+'6-3표준조사 2'!$O$154</f>
        <v>0</v>
      </c>
      <c r="E563" s="702" t="str">
        <f>+'6-3표준조사 2'!$P$154</f>
        <v>산72-3번지</v>
      </c>
      <c r="F563" s="702">
        <f>+'6-3표준조사 2'!$K$154</f>
        <v>0</v>
      </c>
      <c r="G563" s="702">
        <f>+'6-3표준조사 2'!$L$154</f>
        <v>0</v>
      </c>
      <c r="H563" s="702">
        <f>+'6-3표준조사 2'!$K$162</f>
        <v>1</v>
      </c>
      <c r="I563" s="702">
        <f>+'6-3표준조사 2'!$L$162</f>
        <v>1</v>
      </c>
      <c r="J563" s="702">
        <f>+'6-3표준조사 2'!$M$162</f>
        <v>1</v>
      </c>
      <c r="K563" s="702"/>
    </row>
    <row r="564" spans="1:11" ht="21" hidden="1" customHeight="1">
      <c r="A564" s="657">
        <f t="shared" si="30"/>
        <v>0</v>
      </c>
      <c r="B564" s="702"/>
      <c r="C564" s="702"/>
      <c r="D564" s="702"/>
      <c r="E564" s="998"/>
      <c r="F564" s="702">
        <f t="shared" ref="F564" si="31">IF(I564&gt;0,F563,)</f>
        <v>0</v>
      </c>
      <c r="G564" s="702">
        <f t="shared" ref="G564" si="32">IF(I564&gt;0,G563,)</f>
        <v>0</v>
      </c>
      <c r="H564" s="702">
        <f>+'6-3표준조사 2'!$K$163</f>
        <v>2</v>
      </c>
      <c r="I564" s="702">
        <f>+'6-3표준조사 2'!$L$163</f>
        <v>0</v>
      </c>
      <c r="J564" s="702">
        <f>+'6-3표준조사 2'!$M$163</f>
        <v>0</v>
      </c>
      <c r="K564" s="702"/>
    </row>
    <row r="565" spans="1:11" ht="21" hidden="1" customHeight="1">
      <c r="A565" s="657">
        <f t="shared" si="30"/>
        <v>0</v>
      </c>
      <c r="B565" s="703"/>
      <c r="C565" s="703"/>
      <c r="D565" s="703"/>
      <c r="E565" s="704"/>
      <c r="F565" s="702">
        <f t="shared" ref="F565:F622" si="33">IF(I565&gt;0,F564,)</f>
        <v>0</v>
      </c>
      <c r="G565" s="702">
        <f t="shared" ref="G565:G622" si="34">IF(I565&gt;0,G564,)</f>
        <v>0</v>
      </c>
      <c r="H565" s="705">
        <f>+'6-3표준조사 2'!$K$164</f>
        <v>3</v>
      </c>
      <c r="I565" s="705">
        <f>+'6-3표준조사 2'!$L$164</f>
        <v>0</v>
      </c>
      <c r="J565" s="705">
        <f>+'6-3표준조사 2'!$M$164</f>
        <v>0</v>
      </c>
      <c r="K565" s="705"/>
    </row>
    <row r="566" spans="1:11" ht="21" hidden="1" customHeight="1">
      <c r="A566" s="657">
        <f t="shared" si="30"/>
        <v>0</v>
      </c>
      <c r="B566" s="703"/>
      <c r="C566" s="703"/>
      <c r="D566" s="703"/>
      <c r="E566" s="704"/>
      <c r="F566" s="702">
        <f t="shared" si="33"/>
        <v>0</v>
      </c>
      <c r="G566" s="702">
        <f t="shared" si="34"/>
        <v>0</v>
      </c>
      <c r="H566" s="702">
        <f>+'6-3표준조사 2'!$K$165</f>
        <v>4</v>
      </c>
      <c r="I566" s="702">
        <f>+'6-3표준조사 2'!$L$165</f>
        <v>0</v>
      </c>
      <c r="J566" s="702">
        <f>+'6-3표준조사 2'!$M$165</f>
        <v>0</v>
      </c>
      <c r="K566" s="702"/>
    </row>
    <row r="567" spans="1:11" ht="21" hidden="1" customHeight="1">
      <c r="A567" s="657">
        <f t="shared" si="30"/>
        <v>0</v>
      </c>
      <c r="B567" s="703"/>
      <c r="C567" s="703"/>
      <c r="D567" s="703"/>
      <c r="E567" s="704"/>
      <c r="F567" s="702">
        <f t="shared" si="33"/>
        <v>0</v>
      </c>
      <c r="G567" s="702">
        <f t="shared" si="34"/>
        <v>0</v>
      </c>
      <c r="H567" s="702">
        <f>+'6-3표준조사 2'!$K$166</f>
        <v>5</v>
      </c>
      <c r="I567" s="702">
        <f>+'6-3표준조사 2'!$L$166</f>
        <v>0</v>
      </c>
      <c r="J567" s="702">
        <f>+'6-3표준조사 2'!$M$166</f>
        <v>0</v>
      </c>
      <c r="K567" s="702"/>
    </row>
    <row r="568" spans="1:11" ht="21" hidden="1" customHeight="1">
      <c r="A568" s="657">
        <f t="shared" si="30"/>
        <v>0</v>
      </c>
      <c r="B568" s="703"/>
      <c r="C568" s="703"/>
      <c r="D568" s="703"/>
      <c r="E568" s="704"/>
      <c r="F568" s="504">
        <f t="shared" si="33"/>
        <v>0</v>
      </c>
      <c r="G568" s="504">
        <f t="shared" si="34"/>
        <v>0</v>
      </c>
      <c r="H568" s="702">
        <f>+'6-3표준조사 2'!$K$167</f>
        <v>6</v>
      </c>
      <c r="I568" s="702">
        <f>+'6-3표준조사 2'!$L$167</f>
        <v>0</v>
      </c>
      <c r="J568" s="702">
        <f>+'6-3표준조사 2'!$M$167</f>
        <v>0</v>
      </c>
      <c r="K568" s="504"/>
    </row>
    <row r="569" spans="1:11" ht="21" hidden="1" customHeight="1">
      <c r="A569" s="657">
        <f t="shared" si="30"/>
        <v>0</v>
      </c>
      <c r="B569" s="703"/>
      <c r="C569" s="703"/>
      <c r="D569" s="703"/>
      <c r="E569" s="704"/>
      <c r="F569" s="504">
        <f t="shared" si="33"/>
        <v>0</v>
      </c>
      <c r="G569" s="504">
        <f t="shared" si="34"/>
        <v>0</v>
      </c>
      <c r="H569" s="702">
        <f>+'6-3표준조사 2'!$K$168</f>
        <v>7</v>
      </c>
      <c r="I569" s="702">
        <f>+'6-3표준조사 2'!$L$168</f>
        <v>0</v>
      </c>
      <c r="J569" s="702">
        <f>+'6-3표준조사 2'!$M$168</f>
        <v>0</v>
      </c>
      <c r="K569" s="504"/>
    </row>
    <row r="570" spans="1:11" ht="21" hidden="1" customHeight="1">
      <c r="A570" s="657">
        <f t="shared" si="30"/>
        <v>0</v>
      </c>
      <c r="B570" s="703"/>
      <c r="C570" s="703"/>
      <c r="D570" s="703"/>
      <c r="E570" s="704"/>
      <c r="F570" s="504">
        <f t="shared" si="33"/>
        <v>0</v>
      </c>
      <c r="G570" s="504">
        <f t="shared" si="34"/>
        <v>0</v>
      </c>
      <c r="H570" s="702">
        <f>+'6-3표준조사 2'!$K$169</f>
        <v>8</v>
      </c>
      <c r="I570" s="702">
        <f>+'6-3표준조사 2'!$L$169</f>
        <v>0</v>
      </c>
      <c r="J570" s="702">
        <f>+'6-3표준조사 2'!$M$169</f>
        <v>0</v>
      </c>
      <c r="K570" s="504"/>
    </row>
    <row r="571" spans="1:11" ht="21" hidden="1" customHeight="1">
      <c r="A571" s="657">
        <f t="shared" si="30"/>
        <v>0</v>
      </c>
      <c r="B571" s="703"/>
      <c r="C571" s="703"/>
      <c r="D571" s="703"/>
      <c r="E571" s="704"/>
      <c r="F571" s="504">
        <f t="shared" si="33"/>
        <v>0</v>
      </c>
      <c r="G571" s="504">
        <f t="shared" si="34"/>
        <v>0</v>
      </c>
      <c r="H571" s="702">
        <f>+'6-3표준조사 2'!$K$170</f>
        <v>9</v>
      </c>
      <c r="I571" s="702">
        <f>+'6-3표준조사 2'!$L$170</f>
        <v>0</v>
      </c>
      <c r="J571" s="702">
        <f>+'6-3표준조사 2'!$M$170</f>
        <v>0</v>
      </c>
      <c r="K571" s="504"/>
    </row>
    <row r="572" spans="1:11" ht="21" hidden="1" customHeight="1">
      <c r="A572" s="657">
        <f t="shared" si="30"/>
        <v>0</v>
      </c>
      <c r="B572" s="703"/>
      <c r="C572" s="703"/>
      <c r="D572" s="703"/>
      <c r="E572" s="704"/>
      <c r="F572" s="504">
        <f t="shared" si="33"/>
        <v>0</v>
      </c>
      <c r="G572" s="504">
        <f t="shared" si="34"/>
        <v>0</v>
      </c>
      <c r="H572" s="702">
        <f>+'6-3표준조사 2'!$K$171</f>
        <v>10</v>
      </c>
      <c r="I572" s="702">
        <f>+'6-3표준조사 2'!$L$171</f>
        <v>0</v>
      </c>
      <c r="J572" s="702">
        <f>+'6-3표준조사 2'!$M$171</f>
        <v>0</v>
      </c>
      <c r="K572" s="504"/>
    </row>
    <row r="573" spans="1:11" ht="21" hidden="1" customHeight="1">
      <c r="A573" s="657">
        <f t="shared" si="30"/>
        <v>0</v>
      </c>
      <c r="B573" s="703"/>
      <c r="C573" s="703"/>
      <c r="D573" s="703"/>
      <c r="E573" s="704"/>
      <c r="F573" s="504">
        <f t="shared" si="33"/>
        <v>0</v>
      </c>
      <c r="G573" s="504">
        <f t="shared" si="34"/>
        <v>0</v>
      </c>
      <c r="H573" s="702">
        <f>+'6-3표준조사 2'!$K$172</f>
        <v>11</v>
      </c>
      <c r="I573" s="702">
        <f>+'6-3표준조사 2'!$L$172</f>
        <v>0</v>
      </c>
      <c r="J573" s="702">
        <f>+'6-3표준조사 2'!$M$172</f>
        <v>0</v>
      </c>
      <c r="K573" s="504"/>
    </row>
    <row r="574" spans="1:11" ht="21" hidden="1" customHeight="1">
      <c r="A574" s="657">
        <f t="shared" si="30"/>
        <v>0</v>
      </c>
      <c r="B574" s="703"/>
      <c r="C574" s="703"/>
      <c r="D574" s="703"/>
      <c r="E574" s="704"/>
      <c r="F574" s="504">
        <f t="shared" si="33"/>
        <v>0</v>
      </c>
      <c r="G574" s="504">
        <f t="shared" si="34"/>
        <v>0</v>
      </c>
      <c r="H574" s="702">
        <f>+'6-3표준조사 2'!$K$173</f>
        <v>12</v>
      </c>
      <c r="I574" s="702">
        <f>+'6-3표준조사 2'!$L$173</f>
        <v>0</v>
      </c>
      <c r="J574" s="702">
        <f>+'6-3표준조사 2'!$M$173</f>
        <v>0</v>
      </c>
      <c r="K574" s="504"/>
    </row>
    <row r="575" spans="1:11" ht="21" hidden="1" customHeight="1">
      <c r="A575" s="657">
        <f t="shared" si="30"/>
        <v>0</v>
      </c>
      <c r="B575" s="703"/>
      <c r="C575" s="703"/>
      <c r="D575" s="703"/>
      <c r="E575" s="704"/>
      <c r="F575" s="504">
        <f t="shared" si="33"/>
        <v>0</v>
      </c>
      <c r="G575" s="504">
        <f t="shared" si="34"/>
        <v>0</v>
      </c>
      <c r="H575" s="702">
        <f>+'6-3표준조사 2'!$K$174</f>
        <v>13</v>
      </c>
      <c r="I575" s="702">
        <f>+'6-3표준조사 2'!$L$174</f>
        <v>0</v>
      </c>
      <c r="J575" s="702">
        <f>+'6-3표준조사 2'!$M$174</f>
        <v>0</v>
      </c>
      <c r="K575" s="504"/>
    </row>
    <row r="576" spans="1:11" ht="21" hidden="1" customHeight="1">
      <c r="A576" s="657">
        <f t="shared" si="30"/>
        <v>0</v>
      </c>
      <c r="B576" s="703"/>
      <c r="C576" s="703"/>
      <c r="D576" s="703"/>
      <c r="E576" s="704"/>
      <c r="F576" s="504">
        <f t="shared" si="33"/>
        <v>0</v>
      </c>
      <c r="G576" s="504">
        <f t="shared" si="34"/>
        <v>0</v>
      </c>
      <c r="H576" s="702">
        <f>+'6-3표준조사 2'!$K$175</f>
        <v>14</v>
      </c>
      <c r="I576" s="702">
        <f>+'6-3표준조사 2'!$L$175</f>
        <v>0</v>
      </c>
      <c r="J576" s="702">
        <f>+'6-3표준조사 2'!$M$175</f>
        <v>0</v>
      </c>
      <c r="K576" s="504"/>
    </row>
    <row r="577" spans="1:11" ht="21" hidden="1" customHeight="1">
      <c r="A577" s="657">
        <f t="shared" si="30"/>
        <v>0</v>
      </c>
      <c r="B577" s="703"/>
      <c r="C577" s="703"/>
      <c r="D577" s="703"/>
      <c r="E577" s="704"/>
      <c r="F577" s="504">
        <f t="shared" si="33"/>
        <v>0</v>
      </c>
      <c r="G577" s="504">
        <f t="shared" si="34"/>
        <v>0</v>
      </c>
      <c r="H577" s="702">
        <f>+'6-3표준조사 2'!$K$178</f>
        <v>15</v>
      </c>
      <c r="I577" s="702">
        <f>+'6-3표준조사 2'!$L$178</f>
        <v>0</v>
      </c>
      <c r="J577" s="702">
        <f>+'6-3표준조사 2'!$M$178</f>
        <v>0</v>
      </c>
      <c r="K577" s="504"/>
    </row>
    <row r="578" spans="1:11" ht="21" hidden="1" customHeight="1">
      <c r="A578" s="657">
        <f t="shared" si="30"/>
        <v>0</v>
      </c>
      <c r="B578" s="703"/>
      <c r="C578" s="703"/>
      <c r="D578" s="703"/>
      <c r="E578" s="704"/>
      <c r="F578" s="504">
        <f t="shared" si="33"/>
        <v>0</v>
      </c>
      <c r="G578" s="504">
        <f t="shared" si="34"/>
        <v>0</v>
      </c>
      <c r="H578" s="702">
        <f>+'6-3표준조사 2'!$K$179</f>
        <v>16</v>
      </c>
      <c r="I578" s="702">
        <f>+'6-3표준조사 2'!$L$179</f>
        <v>0</v>
      </c>
      <c r="J578" s="702">
        <f>+'6-3표준조사 2'!$M$179</f>
        <v>0</v>
      </c>
      <c r="K578" s="504"/>
    </row>
    <row r="579" spans="1:11" ht="21" hidden="1" customHeight="1">
      <c r="A579" s="657">
        <f t="shared" si="30"/>
        <v>0</v>
      </c>
      <c r="B579" s="703"/>
      <c r="C579" s="703"/>
      <c r="D579" s="703"/>
      <c r="E579" s="704"/>
      <c r="F579" s="504">
        <f t="shared" si="33"/>
        <v>0</v>
      </c>
      <c r="G579" s="504">
        <f t="shared" si="34"/>
        <v>0</v>
      </c>
      <c r="H579" s="702">
        <f>+'6-3표준조사 2'!$K$180</f>
        <v>17</v>
      </c>
      <c r="I579" s="702">
        <f>+'6-3표준조사 2'!$L$180</f>
        <v>0</v>
      </c>
      <c r="J579" s="702">
        <f>+'6-3표준조사 2'!$M$180</f>
        <v>0</v>
      </c>
      <c r="K579" s="504"/>
    </row>
    <row r="580" spans="1:11" ht="21" hidden="1" customHeight="1">
      <c r="A580" s="657">
        <f t="shared" si="30"/>
        <v>0</v>
      </c>
      <c r="B580" s="703"/>
      <c r="C580" s="703"/>
      <c r="D580" s="703"/>
      <c r="E580" s="704"/>
      <c r="F580" s="504">
        <f t="shared" si="33"/>
        <v>0</v>
      </c>
      <c r="G580" s="504">
        <f t="shared" si="34"/>
        <v>0</v>
      </c>
      <c r="H580" s="702">
        <f>+'6-3표준조사 2'!$K$181</f>
        <v>18</v>
      </c>
      <c r="I580" s="702">
        <f>+'6-3표준조사 2'!$L$181</f>
        <v>0</v>
      </c>
      <c r="J580" s="702">
        <f>+'6-3표준조사 2'!$M$181</f>
        <v>0</v>
      </c>
      <c r="K580" s="504"/>
    </row>
    <row r="581" spans="1:11" ht="21" hidden="1" customHeight="1">
      <c r="A581" s="657">
        <f t="shared" ref="A581:A644" si="35">IF(I581&gt;0,1,)</f>
        <v>0</v>
      </c>
      <c r="B581" s="703"/>
      <c r="C581" s="703"/>
      <c r="D581" s="703"/>
      <c r="E581" s="704"/>
      <c r="F581" s="504">
        <f t="shared" si="33"/>
        <v>0</v>
      </c>
      <c r="G581" s="504">
        <f t="shared" si="34"/>
        <v>0</v>
      </c>
      <c r="H581" s="702">
        <f>+'6-3표준조사 2'!$K$182</f>
        <v>19</v>
      </c>
      <c r="I581" s="702">
        <f>+'6-3표준조사 2'!$L$182</f>
        <v>0</v>
      </c>
      <c r="J581" s="702">
        <f>+'6-3표준조사 2'!$M$182</f>
        <v>0</v>
      </c>
      <c r="K581" s="504"/>
    </row>
    <row r="582" spans="1:11" ht="21" hidden="1" customHeight="1">
      <c r="A582" s="657">
        <f t="shared" si="35"/>
        <v>0</v>
      </c>
      <c r="B582" s="703"/>
      <c r="C582" s="703"/>
      <c r="D582" s="703"/>
      <c r="E582" s="704"/>
      <c r="F582" s="504">
        <f t="shared" si="33"/>
        <v>0</v>
      </c>
      <c r="G582" s="504">
        <f t="shared" si="34"/>
        <v>0</v>
      </c>
      <c r="H582" s="702">
        <f>+'6-3표준조사 2'!$K$183</f>
        <v>20</v>
      </c>
      <c r="I582" s="702">
        <f>+'6-3표준조사 2'!$L$183</f>
        <v>0</v>
      </c>
      <c r="J582" s="702">
        <f>+'6-3표준조사 2'!$M$183</f>
        <v>0</v>
      </c>
      <c r="K582" s="504"/>
    </row>
    <row r="583" spans="1:11" ht="21" hidden="1" customHeight="1">
      <c r="A583" s="657">
        <f t="shared" si="35"/>
        <v>0</v>
      </c>
      <c r="B583" s="703"/>
      <c r="C583" s="703"/>
      <c r="D583" s="703"/>
      <c r="E583" s="704"/>
      <c r="F583" s="504">
        <f t="shared" si="33"/>
        <v>0</v>
      </c>
      <c r="G583" s="504">
        <f t="shared" si="34"/>
        <v>0</v>
      </c>
      <c r="H583" s="702">
        <f>+'6-3표준조사 2'!$K$184</f>
        <v>21</v>
      </c>
      <c r="I583" s="702">
        <f>+'6-3표준조사 2'!$L$184</f>
        <v>0</v>
      </c>
      <c r="J583" s="702">
        <f>+'6-3표준조사 2'!$M$184</f>
        <v>0</v>
      </c>
      <c r="K583" s="504"/>
    </row>
    <row r="584" spans="1:11" ht="21" hidden="1" customHeight="1">
      <c r="A584" s="657">
        <f t="shared" si="35"/>
        <v>0</v>
      </c>
      <c r="B584" s="703"/>
      <c r="C584" s="703"/>
      <c r="D584" s="703"/>
      <c r="E584" s="704"/>
      <c r="F584" s="504">
        <f t="shared" si="33"/>
        <v>0</v>
      </c>
      <c r="G584" s="504">
        <f t="shared" si="34"/>
        <v>0</v>
      </c>
      <c r="H584" s="702">
        <f>+'6-3표준조사 2'!$K$185</f>
        <v>22</v>
      </c>
      <c r="I584" s="702">
        <f>+'6-3표준조사 2'!$L$185</f>
        <v>0</v>
      </c>
      <c r="J584" s="702">
        <f>+'6-3표준조사 2'!$M$185</f>
        <v>0</v>
      </c>
      <c r="K584" s="504"/>
    </row>
    <row r="585" spans="1:11" ht="21" hidden="1" customHeight="1">
      <c r="A585" s="657">
        <f t="shared" si="35"/>
        <v>0</v>
      </c>
      <c r="B585" s="703"/>
      <c r="C585" s="703"/>
      <c r="D585" s="703"/>
      <c r="E585" s="704"/>
      <c r="F585" s="504">
        <f t="shared" si="33"/>
        <v>0</v>
      </c>
      <c r="G585" s="504">
        <f t="shared" si="34"/>
        <v>0</v>
      </c>
      <c r="H585" s="702">
        <f>+'6-3표준조사 2'!$K$186</f>
        <v>23</v>
      </c>
      <c r="I585" s="702">
        <f>+'6-3표준조사 2'!$L$186</f>
        <v>0</v>
      </c>
      <c r="J585" s="702">
        <f>+'6-3표준조사 2'!$M$186</f>
        <v>0</v>
      </c>
      <c r="K585" s="504"/>
    </row>
    <row r="586" spans="1:11" ht="21" hidden="1" customHeight="1">
      <c r="A586" s="657">
        <f t="shared" si="35"/>
        <v>0</v>
      </c>
      <c r="B586" s="703"/>
      <c r="C586" s="703"/>
      <c r="D586" s="703"/>
      <c r="E586" s="704"/>
      <c r="F586" s="504">
        <f t="shared" si="33"/>
        <v>0</v>
      </c>
      <c r="G586" s="504">
        <f t="shared" si="34"/>
        <v>0</v>
      </c>
      <c r="H586" s="702">
        <f>+'6-3표준조사 2'!$K$187</f>
        <v>24</v>
      </c>
      <c r="I586" s="702">
        <f>+'6-3표준조사 2'!$L$187</f>
        <v>0</v>
      </c>
      <c r="J586" s="702">
        <f>+'6-3표준조사 2'!$M$187</f>
        <v>0</v>
      </c>
      <c r="K586" s="504"/>
    </row>
    <row r="587" spans="1:11" ht="21" hidden="1" customHeight="1">
      <c r="A587" s="657">
        <f t="shared" si="35"/>
        <v>0</v>
      </c>
      <c r="B587" s="703"/>
      <c r="C587" s="703"/>
      <c r="D587" s="703"/>
      <c r="E587" s="704"/>
      <c r="F587" s="504">
        <f t="shared" si="33"/>
        <v>0</v>
      </c>
      <c r="G587" s="504">
        <f t="shared" si="34"/>
        <v>0</v>
      </c>
      <c r="H587" s="702">
        <f>+'6-3표준조사 2'!$K$188</f>
        <v>25</v>
      </c>
      <c r="I587" s="702">
        <f>+'6-3표준조사 2'!$L$188</f>
        <v>0</v>
      </c>
      <c r="J587" s="702">
        <f>+'6-3표준조사 2'!$M$188</f>
        <v>0</v>
      </c>
      <c r="K587" s="504"/>
    </row>
    <row r="588" spans="1:11" ht="21" hidden="1" customHeight="1">
      <c r="A588" s="657">
        <f t="shared" si="35"/>
        <v>0</v>
      </c>
      <c r="B588" s="703"/>
      <c r="C588" s="703"/>
      <c r="D588" s="703"/>
      <c r="E588" s="704"/>
      <c r="F588" s="504">
        <f t="shared" si="33"/>
        <v>0</v>
      </c>
      <c r="G588" s="504">
        <f t="shared" si="34"/>
        <v>0</v>
      </c>
      <c r="H588" s="702">
        <f>+'6-3표준조사 2'!$K$189</f>
        <v>26</v>
      </c>
      <c r="I588" s="702">
        <f>+'6-3표준조사 2'!$L$189</f>
        <v>0</v>
      </c>
      <c r="J588" s="702">
        <f>+'6-3표준조사 2'!$M$189</f>
        <v>0</v>
      </c>
      <c r="K588" s="504"/>
    </row>
    <row r="589" spans="1:11" ht="21" hidden="1" customHeight="1">
      <c r="A589" s="657">
        <f t="shared" si="35"/>
        <v>0</v>
      </c>
      <c r="B589" s="703"/>
      <c r="C589" s="703"/>
      <c r="D589" s="703"/>
      <c r="E589" s="704"/>
      <c r="F589" s="504">
        <f t="shared" si="33"/>
        <v>0</v>
      </c>
      <c r="G589" s="504">
        <f t="shared" si="34"/>
        <v>0</v>
      </c>
      <c r="H589" s="702">
        <f>+'6-3표준조사 2'!$K$190</f>
        <v>27</v>
      </c>
      <c r="I589" s="702">
        <f>+'6-3표준조사 2'!$L$190</f>
        <v>0</v>
      </c>
      <c r="J589" s="702">
        <f>+'6-3표준조사 2'!$M$190</f>
        <v>0</v>
      </c>
      <c r="K589" s="504"/>
    </row>
    <row r="590" spans="1:11" ht="21" hidden="1" customHeight="1">
      <c r="A590" s="657">
        <f t="shared" si="35"/>
        <v>0</v>
      </c>
      <c r="B590" s="703"/>
      <c r="C590" s="703"/>
      <c r="D590" s="703"/>
      <c r="E590" s="704"/>
      <c r="F590" s="504">
        <f t="shared" si="33"/>
        <v>0</v>
      </c>
      <c r="G590" s="504">
        <f t="shared" si="34"/>
        <v>0</v>
      </c>
      <c r="H590" s="702">
        <f>+'6-3표준조사 2'!$K$191</f>
        <v>28</v>
      </c>
      <c r="I590" s="702">
        <f>+'6-3표준조사 2'!$L$191</f>
        <v>0</v>
      </c>
      <c r="J590" s="702">
        <f>+'6-3표준조사 2'!$M$191</f>
        <v>0</v>
      </c>
      <c r="K590" s="504"/>
    </row>
    <row r="591" spans="1:11" ht="21" hidden="1" customHeight="1">
      <c r="A591" s="657">
        <f t="shared" si="35"/>
        <v>0</v>
      </c>
      <c r="B591" s="703"/>
      <c r="C591" s="703"/>
      <c r="D591" s="703"/>
      <c r="E591" s="704"/>
      <c r="F591" s="504">
        <f t="shared" si="33"/>
        <v>0</v>
      </c>
      <c r="G591" s="504">
        <f t="shared" si="34"/>
        <v>0</v>
      </c>
      <c r="H591" s="702">
        <f>+'6-3표준조사 2'!$K$192</f>
        <v>29</v>
      </c>
      <c r="I591" s="702">
        <f>+'6-3표준조사 2'!$L$192</f>
        <v>0</v>
      </c>
      <c r="J591" s="702">
        <f>+'6-3표준조사 2'!$M$192</f>
        <v>0</v>
      </c>
      <c r="K591" s="504"/>
    </row>
    <row r="592" spans="1:11" ht="21" hidden="1" customHeight="1">
      <c r="A592" s="657">
        <f t="shared" si="35"/>
        <v>0</v>
      </c>
      <c r="B592" s="703"/>
      <c r="C592" s="703"/>
      <c r="D592" s="703"/>
      <c r="E592" s="704"/>
      <c r="F592" s="504">
        <f t="shared" si="33"/>
        <v>0</v>
      </c>
      <c r="G592" s="504">
        <f t="shared" si="34"/>
        <v>0</v>
      </c>
      <c r="H592" s="702">
        <f>+'6-3표준조사 2'!$K$193</f>
        <v>30</v>
      </c>
      <c r="I592" s="702">
        <f>+'6-3표준조사 2'!$L$193</f>
        <v>0</v>
      </c>
      <c r="J592" s="702">
        <f>+'6-3표준조사 2'!$M$193</f>
        <v>0</v>
      </c>
      <c r="K592" s="504"/>
    </row>
    <row r="593" spans="1:11" ht="21" hidden="1" customHeight="1">
      <c r="A593" s="657">
        <f t="shared" si="35"/>
        <v>0</v>
      </c>
      <c r="B593" s="703"/>
      <c r="C593" s="703"/>
      <c r="D593" s="703"/>
      <c r="E593" s="704"/>
      <c r="F593" s="504">
        <f t="shared" si="33"/>
        <v>0</v>
      </c>
      <c r="G593" s="504">
        <f t="shared" si="34"/>
        <v>0</v>
      </c>
      <c r="H593" s="702">
        <f>+'6-3표준조사 2'!$K$194</f>
        <v>31</v>
      </c>
      <c r="I593" s="702">
        <f>+'6-3표준조사 2'!$L$194</f>
        <v>0</v>
      </c>
      <c r="J593" s="702">
        <f>+'6-3표준조사 2'!$M$194</f>
        <v>0</v>
      </c>
      <c r="K593" s="504"/>
    </row>
    <row r="594" spans="1:11" ht="21" hidden="1" customHeight="1">
      <c r="A594" s="657">
        <f t="shared" si="35"/>
        <v>0</v>
      </c>
      <c r="B594" s="703"/>
      <c r="C594" s="703"/>
      <c r="D594" s="703"/>
      <c r="E594" s="704"/>
      <c r="F594" s="504">
        <f t="shared" si="33"/>
        <v>0</v>
      </c>
      <c r="G594" s="504">
        <f t="shared" si="34"/>
        <v>0</v>
      </c>
      <c r="H594" s="702">
        <f>+'6-3표준조사 2'!$K$195</f>
        <v>32</v>
      </c>
      <c r="I594" s="702">
        <f>+'6-3표준조사 2'!$L$195</f>
        <v>0</v>
      </c>
      <c r="J594" s="702">
        <f>+'6-3표준조사 2'!$M$195</f>
        <v>0</v>
      </c>
      <c r="K594" s="504"/>
    </row>
    <row r="595" spans="1:11" ht="21" hidden="1" customHeight="1">
      <c r="A595" s="657">
        <f t="shared" si="35"/>
        <v>0</v>
      </c>
      <c r="B595" s="703"/>
      <c r="C595" s="703"/>
      <c r="D595" s="703"/>
      <c r="E595" s="704"/>
      <c r="F595" s="504">
        <f t="shared" si="33"/>
        <v>0</v>
      </c>
      <c r="G595" s="504">
        <f t="shared" si="34"/>
        <v>0</v>
      </c>
      <c r="H595" s="702">
        <f>+'6-3표준조사 2'!$K$196</f>
        <v>33</v>
      </c>
      <c r="I595" s="702">
        <f>+'6-3표준조사 2'!$L$196</f>
        <v>0</v>
      </c>
      <c r="J595" s="702">
        <f>+'6-3표준조사 2'!$M$196</f>
        <v>0</v>
      </c>
      <c r="K595" s="504"/>
    </row>
    <row r="596" spans="1:11" ht="21" hidden="1" customHeight="1">
      <c r="A596" s="657">
        <f t="shared" si="35"/>
        <v>0</v>
      </c>
      <c r="B596" s="703"/>
      <c r="C596" s="703"/>
      <c r="D596" s="703"/>
      <c r="E596" s="704"/>
      <c r="F596" s="504">
        <f t="shared" si="33"/>
        <v>0</v>
      </c>
      <c r="G596" s="504">
        <f t="shared" si="34"/>
        <v>0</v>
      </c>
      <c r="H596" s="702">
        <f>+'6-3표준조사 2'!$K$197</f>
        <v>34</v>
      </c>
      <c r="I596" s="702">
        <f>+'6-3표준조사 2'!$L$197</f>
        <v>0</v>
      </c>
      <c r="J596" s="702">
        <f>+'6-3표준조사 2'!$M$197</f>
        <v>0</v>
      </c>
      <c r="K596" s="504"/>
    </row>
    <row r="597" spans="1:11" ht="21" hidden="1" customHeight="1">
      <c r="A597" s="657">
        <f t="shared" si="35"/>
        <v>0</v>
      </c>
      <c r="B597" s="703"/>
      <c r="C597" s="703"/>
      <c r="D597" s="703"/>
      <c r="E597" s="704"/>
      <c r="F597" s="504">
        <f t="shared" si="33"/>
        <v>0</v>
      </c>
      <c r="G597" s="504">
        <f t="shared" si="34"/>
        <v>0</v>
      </c>
      <c r="H597" s="702">
        <f>+'6-3표준조사 2'!$K$198</f>
        <v>35</v>
      </c>
      <c r="I597" s="702">
        <f>+'6-3표준조사 2'!$L$198</f>
        <v>0</v>
      </c>
      <c r="J597" s="702">
        <f>+'6-3표준조사 2'!$M$198</f>
        <v>0</v>
      </c>
      <c r="K597" s="504"/>
    </row>
    <row r="598" spans="1:11" ht="21" hidden="1" customHeight="1">
      <c r="A598" s="657">
        <f t="shared" si="35"/>
        <v>0</v>
      </c>
      <c r="B598" s="703"/>
      <c r="C598" s="703"/>
      <c r="D598" s="703"/>
      <c r="E598" s="704"/>
      <c r="F598" s="504">
        <f t="shared" si="33"/>
        <v>0</v>
      </c>
      <c r="G598" s="504">
        <f t="shared" si="34"/>
        <v>0</v>
      </c>
      <c r="H598" s="702">
        <f>+'6-3표준조사 2'!$K$199</f>
        <v>36</v>
      </c>
      <c r="I598" s="702">
        <f>+'6-3표준조사 2'!$L$199</f>
        <v>0</v>
      </c>
      <c r="J598" s="702">
        <f>+'6-3표준조사 2'!$M$199</f>
        <v>0</v>
      </c>
      <c r="K598" s="504"/>
    </row>
    <row r="599" spans="1:11" ht="21" hidden="1" customHeight="1">
      <c r="A599" s="657">
        <f t="shared" si="35"/>
        <v>0</v>
      </c>
      <c r="B599" s="703"/>
      <c r="C599" s="703"/>
      <c r="D599" s="703"/>
      <c r="E599" s="704"/>
      <c r="F599" s="504">
        <f t="shared" si="33"/>
        <v>0</v>
      </c>
      <c r="G599" s="504">
        <f t="shared" si="34"/>
        <v>0</v>
      </c>
      <c r="H599" s="702">
        <f>+'6-3표준조사 2'!$K$200</f>
        <v>37</v>
      </c>
      <c r="I599" s="702">
        <f>+'6-3표준조사 2'!$L$200</f>
        <v>0</v>
      </c>
      <c r="J599" s="702">
        <f>+'6-3표준조사 2'!$M$200</f>
        <v>0</v>
      </c>
      <c r="K599" s="504"/>
    </row>
    <row r="600" spans="1:11" ht="21" hidden="1" customHeight="1">
      <c r="A600" s="657">
        <f t="shared" si="35"/>
        <v>0</v>
      </c>
      <c r="B600" s="703"/>
      <c r="C600" s="703"/>
      <c r="D600" s="703"/>
      <c r="E600" s="704"/>
      <c r="F600" s="504">
        <f t="shared" si="33"/>
        <v>0</v>
      </c>
      <c r="G600" s="504">
        <f t="shared" si="34"/>
        <v>0</v>
      </c>
      <c r="H600" s="702">
        <f>+'6-3표준조사 2'!$K$203</f>
        <v>38</v>
      </c>
      <c r="I600" s="702">
        <f>+'6-3표준조사 2'!$L$203</f>
        <v>0</v>
      </c>
      <c r="J600" s="702">
        <f>+'6-3표준조사 2'!$M$203</f>
        <v>0</v>
      </c>
      <c r="K600" s="504"/>
    </row>
    <row r="601" spans="1:11" ht="21" hidden="1" customHeight="1">
      <c r="A601" s="657">
        <f t="shared" si="35"/>
        <v>0</v>
      </c>
      <c r="B601" s="703"/>
      <c r="C601" s="703"/>
      <c r="D601" s="703"/>
      <c r="E601" s="704"/>
      <c r="F601" s="504">
        <f t="shared" si="33"/>
        <v>0</v>
      </c>
      <c r="G601" s="504">
        <f t="shared" si="34"/>
        <v>0</v>
      </c>
      <c r="H601" s="702">
        <f>+'6-3표준조사 2'!$K$204</f>
        <v>39</v>
      </c>
      <c r="I601" s="702">
        <f>+'6-3표준조사 2'!$L$204</f>
        <v>0</v>
      </c>
      <c r="J601" s="702">
        <f>+'6-3표준조사 2'!$M$204</f>
        <v>0</v>
      </c>
      <c r="K601" s="504"/>
    </row>
    <row r="602" spans="1:11" ht="21" hidden="1" customHeight="1">
      <c r="A602" s="657">
        <f t="shared" si="35"/>
        <v>0</v>
      </c>
      <c r="B602" s="703"/>
      <c r="C602" s="703"/>
      <c r="D602" s="703"/>
      <c r="E602" s="704"/>
      <c r="F602" s="504">
        <f t="shared" si="33"/>
        <v>0</v>
      </c>
      <c r="G602" s="504">
        <f t="shared" si="34"/>
        <v>0</v>
      </c>
      <c r="H602" s="702">
        <f>+'6-3표준조사 2'!$K$205</f>
        <v>40</v>
      </c>
      <c r="I602" s="702">
        <f>+'6-3표준조사 2'!$L$205</f>
        <v>0</v>
      </c>
      <c r="J602" s="702">
        <f>+'6-3표준조사 2'!$M$205</f>
        <v>0</v>
      </c>
      <c r="K602" s="504"/>
    </row>
    <row r="603" spans="1:11" ht="21" hidden="1" customHeight="1">
      <c r="A603" s="657">
        <f t="shared" si="35"/>
        <v>0</v>
      </c>
      <c r="B603" s="703"/>
      <c r="C603" s="703"/>
      <c r="D603" s="703"/>
      <c r="E603" s="704"/>
      <c r="F603" s="504">
        <f t="shared" si="33"/>
        <v>0</v>
      </c>
      <c r="G603" s="504">
        <f t="shared" si="34"/>
        <v>0</v>
      </c>
      <c r="H603" s="702">
        <f>+'6-3표준조사 2'!$K$206</f>
        <v>41</v>
      </c>
      <c r="I603" s="702">
        <f>+'6-3표준조사 2'!$L$206</f>
        <v>0</v>
      </c>
      <c r="J603" s="702">
        <f>+'6-3표준조사 2'!$M$206</f>
        <v>0</v>
      </c>
      <c r="K603" s="504"/>
    </row>
    <row r="604" spans="1:11" ht="21" hidden="1" customHeight="1">
      <c r="A604" s="657">
        <f t="shared" si="35"/>
        <v>0</v>
      </c>
      <c r="B604" s="703"/>
      <c r="C604" s="703"/>
      <c r="D604" s="703"/>
      <c r="E604" s="704"/>
      <c r="F604" s="504">
        <f t="shared" si="33"/>
        <v>0</v>
      </c>
      <c r="G604" s="504">
        <f t="shared" si="34"/>
        <v>0</v>
      </c>
      <c r="H604" s="702">
        <f>+'6-3표준조사 2'!$K$207</f>
        <v>42</v>
      </c>
      <c r="I604" s="702">
        <f>+'6-3표준조사 2'!$L$207</f>
        <v>0</v>
      </c>
      <c r="J604" s="702">
        <f>+'6-3표준조사 2'!$M$207</f>
        <v>0</v>
      </c>
      <c r="K604" s="504"/>
    </row>
    <row r="605" spans="1:11" ht="21" hidden="1" customHeight="1">
      <c r="A605" s="657">
        <f t="shared" si="35"/>
        <v>0</v>
      </c>
      <c r="B605" s="703"/>
      <c r="C605" s="703"/>
      <c r="D605" s="703"/>
      <c r="E605" s="704"/>
      <c r="F605" s="504">
        <f t="shared" si="33"/>
        <v>0</v>
      </c>
      <c r="G605" s="504">
        <f t="shared" si="34"/>
        <v>0</v>
      </c>
      <c r="H605" s="702">
        <f>+'6-3표준조사 2'!$K$208</f>
        <v>43</v>
      </c>
      <c r="I605" s="702">
        <f>+'6-3표준조사 2'!$L$208</f>
        <v>0</v>
      </c>
      <c r="J605" s="702">
        <f>+'6-3표준조사 2'!$M$208</f>
        <v>0</v>
      </c>
      <c r="K605" s="504"/>
    </row>
    <row r="606" spans="1:11" ht="21" hidden="1" customHeight="1">
      <c r="A606" s="657">
        <f t="shared" si="35"/>
        <v>0</v>
      </c>
      <c r="B606" s="703"/>
      <c r="C606" s="703"/>
      <c r="D606" s="703"/>
      <c r="E606" s="704"/>
      <c r="F606" s="504">
        <f t="shared" si="33"/>
        <v>0</v>
      </c>
      <c r="G606" s="504">
        <f t="shared" si="34"/>
        <v>0</v>
      </c>
      <c r="H606" s="702">
        <f>+'6-3표준조사 2'!$K$209</f>
        <v>44</v>
      </c>
      <c r="I606" s="702">
        <f>+'6-3표준조사 2'!$L$209</f>
        <v>0</v>
      </c>
      <c r="J606" s="702">
        <f>+'6-3표준조사 2'!$M$209</f>
        <v>0</v>
      </c>
      <c r="K606" s="504"/>
    </row>
    <row r="607" spans="1:11" ht="21" hidden="1" customHeight="1">
      <c r="A607" s="657">
        <f t="shared" si="35"/>
        <v>0</v>
      </c>
      <c r="B607" s="703"/>
      <c r="C607" s="703"/>
      <c r="D607" s="703"/>
      <c r="E607" s="704"/>
      <c r="F607" s="504">
        <f t="shared" si="33"/>
        <v>0</v>
      </c>
      <c r="G607" s="504">
        <f t="shared" si="34"/>
        <v>0</v>
      </c>
      <c r="H607" s="702">
        <f>+'6-3표준조사 2'!$K$210</f>
        <v>45</v>
      </c>
      <c r="I607" s="702">
        <f>+'6-3표준조사 2'!$L$210</f>
        <v>0</v>
      </c>
      <c r="J607" s="702">
        <f>+'6-3표준조사 2'!$M$210</f>
        <v>0</v>
      </c>
      <c r="K607" s="504"/>
    </row>
    <row r="608" spans="1:11" ht="21" hidden="1" customHeight="1">
      <c r="A608" s="657">
        <f t="shared" si="35"/>
        <v>0</v>
      </c>
      <c r="B608" s="703"/>
      <c r="C608" s="703"/>
      <c r="D608" s="703"/>
      <c r="E608" s="704"/>
      <c r="F608" s="504">
        <f t="shared" si="33"/>
        <v>0</v>
      </c>
      <c r="G608" s="504">
        <f t="shared" si="34"/>
        <v>0</v>
      </c>
      <c r="H608" s="702">
        <f>+'6-3표준조사 2'!$K$211</f>
        <v>46</v>
      </c>
      <c r="I608" s="702">
        <f>+'6-3표준조사 2'!$L$211</f>
        <v>0</v>
      </c>
      <c r="J608" s="702">
        <f>+'6-3표준조사 2'!$M$211</f>
        <v>0</v>
      </c>
      <c r="K608" s="504"/>
    </row>
    <row r="609" spans="1:11" ht="21" hidden="1" customHeight="1">
      <c r="A609" s="657">
        <f t="shared" si="35"/>
        <v>0</v>
      </c>
      <c r="B609" s="703"/>
      <c r="C609" s="703"/>
      <c r="D609" s="703"/>
      <c r="E609" s="704"/>
      <c r="F609" s="504">
        <f t="shared" si="33"/>
        <v>0</v>
      </c>
      <c r="G609" s="504">
        <f t="shared" si="34"/>
        <v>0</v>
      </c>
      <c r="H609" s="702">
        <f>+'6-3표준조사 2'!$K$212</f>
        <v>47</v>
      </c>
      <c r="I609" s="702">
        <f>+'6-3표준조사 2'!$L$212</f>
        <v>0</v>
      </c>
      <c r="J609" s="702">
        <f>+'6-3표준조사 2'!$M$212</f>
        <v>0</v>
      </c>
      <c r="K609" s="504"/>
    </row>
    <row r="610" spans="1:11" ht="21" hidden="1" customHeight="1">
      <c r="A610" s="657">
        <f t="shared" si="35"/>
        <v>0</v>
      </c>
      <c r="B610" s="703"/>
      <c r="C610" s="703"/>
      <c r="D610" s="703"/>
      <c r="E610" s="704"/>
      <c r="F610" s="504">
        <f t="shared" si="33"/>
        <v>0</v>
      </c>
      <c r="G610" s="504">
        <f t="shared" si="34"/>
        <v>0</v>
      </c>
      <c r="H610" s="702">
        <f>+'6-3표준조사 2'!$K$213</f>
        <v>48</v>
      </c>
      <c r="I610" s="702">
        <f>+'6-3표준조사 2'!$L$213</f>
        <v>0</v>
      </c>
      <c r="J610" s="702">
        <f>+'6-3표준조사 2'!$M$213</f>
        <v>0</v>
      </c>
      <c r="K610" s="504"/>
    </row>
    <row r="611" spans="1:11" ht="21" hidden="1" customHeight="1">
      <c r="A611" s="657">
        <f t="shared" si="35"/>
        <v>0</v>
      </c>
      <c r="B611" s="703"/>
      <c r="C611" s="703"/>
      <c r="D611" s="703"/>
      <c r="E611" s="704"/>
      <c r="F611" s="504">
        <f t="shared" si="33"/>
        <v>0</v>
      </c>
      <c r="G611" s="504">
        <f t="shared" si="34"/>
        <v>0</v>
      </c>
      <c r="H611" s="702">
        <f>+'6-3표준조사 2'!$K$214</f>
        <v>49</v>
      </c>
      <c r="I611" s="702">
        <f>+'6-3표준조사 2'!$L$214</f>
        <v>0</v>
      </c>
      <c r="J611" s="702">
        <f>+'6-3표준조사 2'!$M$214</f>
        <v>0</v>
      </c>
      <c r="K611" s="504"/>
    </row>
    <row r="612" spans="1:11" ht="21" hidden="1" customHeight="1">
      <c r="A612" s="657">
        <f t="shared" si="35"/>
        <v>0</v>
      </c>
      <c r="B612" s="703"/>
      <c r="C612" s="703"/>
      <c r="D612" s="703"/>
      <c r="E612" s="704"/>
      <c r="F612" s="504">
        <f t="shared" si="33"/>
        <v>0</v>
      </c>
      <c r="G612" s="504">
        <f t="shared" si="34"/>
        <v>0</v>
      </c>
      <c r="H612" s="702">
        <f>+'6-3표준조사 2'!$K$215</f>
        <v>50</v>
      </c>
      <c r="I612" s="702">
        <f>+'6-3표준조사 2'!$L$215</f>
        <v>0</v>
      </c>
      <c r="J612" s="702">
        <f>+'6-3표준조사 2'!$M$215</f>
        <v>0</v>
      </c>
      <c r="K612" s="504"/>
    </row>
    <row r="613" spans="1:11" ht="21" hidden="1" customHeight="1">
      <c r="A613" s="657">
        <f t="shared" si="35"/>
        <v>0</v>
      </c>
      <c r="B613" s="703"/>
      <c r="C613" s="703"/>
      <c r="D613" s="703"/>
      <c r="E613" s="704"/>
      <c r="F613" s="504">
        <f t="shared" si="33"/>
        <v>0</v>
      </c>
      <c r="G613" s="504">
        <f t="shared" si="34"/>
        <v>0</v>
      </c>
      <c r="H613" s="702">
        <f>+'6-3표준조사 2'!$K$216</f>
        <v>51</v>
      </c>
      <c r="I613" s="702">
        <f>+'6-3표준조사 2'!$L$216</f>
        <v>0</v>
      </c>
      <c r="J613" s="702">
        <f>+'6-3표준조사 2'!$M$216</f>
        <v>0</v>
      </c>
      <c r="K613" s="504"/>
    </row>
    <row r="614" spans="1:11" ht="21" hidden="1" customHeight="1">
      <c r="A614" s="657">
        <f t="shared" si="35"/>
        <v>0</v>
      </c>
      <c r="B614" s="703"/>
      <c r="C614" s="703"/>
      <c r="D614" s="703"/>
      <c r="E614" s="704"/>
      <c r="F614" s="504">
        <f t="shared" si="33"/>
        <v>0</v>
      </c>
      <c r="G614" s="504">
        <f t="shared" si="34"/>
        <v>0</v>
      </c>
      <c r="H614" s="702">
        <f>+'6-3표준조사 2'!$K$217</f>
        <v>52</v>
      </c>
      <c r="I614" s="702">
        <f>+'6-3표준조사 2'!$L$217</f>
        <v>0</v>
      </c>
      <c r="J614" s="702">
        <f>+'6-3표준조사 2'!$M$217</f>
        <v>0</v>
      </c>
      <c r="K614" s="504"/>
    </row>
    <row r="615" spans="1:11" ht="21" hidden="1" customHeight="1">
      <c r="A615" s="657">
        <f t="shared" si="35"/>
        <v>0</v>
      </c>
      <c r="B615" s="703"/>
      <c r="C615" s="703"/>
      <c r="D615" s="703"/>
      <c r="E615" s="704"/>
      <c r="F615" s="504">
        <f t="shared" si="33"/>
        <v>0</v>
      </c>
      <c r="G615" s="504">
        <f t="shared" si="34"/>
        <v>0</v>
      </c>
      <c r="H615" s="702">
        <f>+'6-3표준조사 2'!$K$218</f>
        <v>53</v>
      </c>
      <c r="I615" s="702">
        <f>+'6-3표준조사 2'!$L$218</f>
        <v>0</v>
      </c>
      <c r="J615" s="702">
        <f>+'6-3표준조사 2'!$M$218</f>
        <v>0</v>
      </c>
      <c r="K615" s="504"/>
    </row>
    <row r="616" spans="1:11" ht="21" hidden="1" customHeight="1">
      <c r="A616" s="657">
        <f t="shared" si="35"/>
        <v>0</v>
      </c>
      <c r="B616" s="703"/>
      <c r="C616" s="703"/>
      <c r="D616" s="703"/>
      <c r="E616" s="704"/>
      <c r="F616" s="504">
        <f t="shared" si="33"/>
        <v>0</v>
      </c>
      <c r="G616" s="504">
        <f t="shared" si="34"/>
        <v>0</v>
      </c>
      <c r="H616" s="702">
        <f>+'6-3표준조사 2'!$K$219</f>
        <v>54</v>
      </c>
      <c r="I616" s="702">
        <f>+'6-3표준조사 2'!$L$219</f>
        <v>0</v>
      </c>
      <c r="J616" s="702">
        <f>+'6-3표준조사 2'!$M$219</f>
        <v>0</v>
      </c>
      <c r="K616" s="504"/>
    </row>
    <row r="617" spans="1:11" ht="21" hidden="1" customHeight="1">
      <c r="A617" s="657">
        <f t="shared" si="35"/>
        <v>0</v>
      </c>
      <c r="B617" s="703"/>
      <c r="C617" s="703"/>
      <c r="D617" s="703"/>
      <c r="E617" s="704"/>
      <c r="F617" s="504">
        <f t="shared" si="33"/>
        <v>0</v>
      </c>
      <c r="G617" s="504">
        <f t="shared" si="34"/>
        <v>0</v>
      </c>
      <c r="H617" s="702">
        <f>+'6-3표준조사 2'!$K$220</f>
        <v>55</v>
      </c>
      <c r="I617" s="702">
        <f>+'6-3표준조사 2'!$L$220</f>
        <v>0</v>
      </c>
      <c r="J617" s="702">
        <f>+'6-3표준조사 2'!$M$220</f>
        <v>0</v>
      </c>
      <c r="K617" s="504"/>
    </row>
    <row r="618" spans="1:11" ht="21" hidden="1" customHeight="1">
      <c r="A618" s="657">
        <f t="shared" si="35"/>
        <v>0</v>
      </c>
      <c r="B618" s="703"/>
      <c r="C618" s="703"/>
      <c r="D618" s="703"/>
      <c r="E618" s="704"/>
      <c r="F618" s="504">
        <f t="shared" si="33"/>
        <v>0</v>
      </c>
      <c r="G618" s="504">
        <f t="shared" si="34"/>
        <v>0</v>
      </c>
      <c r="H618" s="702">
        <f>+'6-3표준조사 2'!$K$221</f>
        <v>56</v>
      </c>
      <c r="I618" s="702">
        <f>+'6-3표준조사 2'!$L$221</f>
        <v>0</v>
      </c>
      <c r="J618" s="702">
        <f>+'6-3표준조사 2'!$M$221</f>
        <v>0</v>
      </c>
      <c r="K618" s="504"/>
    </row>
    <row r="619" spans="1:11" ht="21" hidden="1" customHeight="1">
      <c r="A619" s="657">
        <f t="shared" si="35"/>
        <v>0</v>
      </c>
      <c r="B619" s="703"/>
      <c r="C619" s="703"/>
      <c r="D619" s="703"/>
      <c r="E619" s="704"/>
      <c r="F619" s="504">
        <f t="shared" si="33"/>
        <v>0</v>
      </c>
      <c r="G619" s="504">
        <f t="shared" si="34"/>
        <v>0</v>
      </c>
      <c r="H619" s="702">
        <f>+'6-3표준조사 2'!$K$222</f>
        <v>57</v>
      </c>
      <c r="I619" s="702">
        <f>+'6-3표준조사 2'!$L$222</f>
        <v>0</v>
      </c>
      <c r="J619" s="702">
        <f>+'6-3표준조사 2'!$M$222</f>
        <v>0</v>
      </c>
      <c r="K619" s="504"/>
    </row>
    <row r="620" spans="1:11" ht="21" hidden="1" customHeight="1">
      <c r="A620" s="657">
        <f t="shared" si="35"/>
        <v>0</v>
      </c>
      <c r="B620" s="703"/>
      <c r="C620" s="703"/>
      <c r="D620" s="703"/>
      <c r="E620" s="704"/>
      <c r="F620" s="504">
        <f t="shared" si="33"/>
        <v>0</v>
      </c>
      <c r="G620" s="504">
        <f t="shared" si="34"/>
        <v>0</v>
      </c>
      <c r="H620" s="702">
        <f>+'6-3표준조사 2'!$K$223</f>
        <v>58</v>
      </c>
      <c r="I620" s="702">
        <f>+'6-3표준조사 2'!$L$223</f>
        <v>0</v>
      </c>
      <c r="J620" s="702">
        <f>+'6-3표준조사 2'!$M$223</f>
        <v>0</v>
      </c>
      <c r="K620" s="504"/>
    </row>
    <row r="621" spans="1:11" ht="21" hidden="1" customHeight="1">
      <c r="A621" s="657">
        <f t="shared" si="35"/>
        <v>0</v>
      </c>
      <c r="B621" s="703"/>
      <c r="C621" s="703"/>
      <c r="D621" s="703"/>
      <c r="E621" s="704"/>
      <c r="F621" s="504">
        <f t="shared" si="33"/>
        <v>0</v>
      </c>
      <c r="G621" s="504">
        <f t="shared" si="34"/>
        <v>0</v>
      </c>
      <c r="H621" s="702">
        <f>+'6-3표준조사 2'!$K$224</f>
        <v>59</v>
      </c>
      <c r="I621" s="702">
        <f>+'6-3표준조사 2'!$L$224</f>
        <v>0</v>
      </c>
      <c r="J621" s="702">
        <f>+'6-3표준조사 2'!$M$224</f>
        <v>0</v>
      </c>
      <c r="K621" s="504"/>
    </row>
    <row r="622" spans="1:11" ht="21" hidden="1" customHeight="1">
      <c r="A622" s="657">
        <f t="shared" si="35"/>
        <v>0</v>
      </c>
      <c r="B622" s="703"/>
      <c r="C622" s="703"/>
      <c r="D622" s="703"/>
      <c r="E622" s="704"/>
      <c r="F622" s="504">
        <f t="shared" si="33"/>
        <v>0</v>
      </c>
      <c r="G622" s="504">
        <f t="shared" si="34"/>
        <v>0</v>
      </c>
      <c r="H622" s="701">
        <f>+'6-3표준조사 2'!$K$225</f>
        <v>60</v>
      </c>
      <c r="I622" s="701">
        <f>+'6-3표준조사 2'!$L$225</f>
        <v>0</v>
      </c>
      <c r="J622" s="701">
        <f>+'6-3표준조사 2'!$M$225</f>
        <v>0</v>
      </c>
      <c r="K622" s="503"/>
    </row>
    <row r="623" spans="1:11" ht="21" customHeight="1">
      <c r="A623" s="657">
        <f t="shared" si="35"/>
        <v>1</v>
      </c>
      <c r="B623" s="702">
        <f>+'6-3표준조사 2'!$M$229</f>
        <v>0</v>
      </c>
      <c r="C623" s="702">
        <f>+'6-3표준조사 2'!$N$229</f>
        <v>0</v>
      </c>
      <c r="D623" s="702">
        <f>+'6-3표준조사 2'!$O$229</f>
        <v>0</v>
      </c>
      <c r="E623" s="702" t="str">
        <f>+'6-3표준조사 2'!$P$229</f>
        <v>산72-1번지</v>
      </c>
      <c r="F623" s="702">
        <f>+'6-3표준조사 2'!$K$229</f>
        <v>0</v>
      </c>
      <c r="G623" s="702">
        <f>+'6-3표준조사 2'!$L$229</f>
        <v>0</v>
      </c>
      <c r="H623" s="702">
        <f>+'6-3표준조사 2'!$K$237</f>
        <v>1</v>
      </c>
      <c r="I623" s="702">
        <f>+'6-3표준조사 2'!$L$237</f>
        <v>1</v>
      </c>
      <c r="J623" s="702">
        <f>+'6-3표준조사 2'!$M$237</f>
        <v>1</v>
      </c>
      <c r="K623" s="702"/>
    </row>
    <row r="624" spans="1:11" ht="21" hidden="1" customHeight="1">
      <c r="A624" s="657">
        <f t="shared" si="35"/>
        <v>0</v>
      </c>
      <c r="B624" s="702"/>
      <c r="C624" s="702"/>
      <c r="D624" s="702"/>
      <c r="E624" s="998"/>
      <c r="F624" s="702">
        <f t="shared" ref="F624" si="36">IF(I624&gt;0,F623,)</f>
        <v>0</v>
      </c>
      <c r="G624" s="702">
        <f t="shared" ref="G624" si="37">IF(I624&gt;0,G623,)</f>
        <v>0</v>
      </c>
      <c r="H624" s="702">
        <f>+'6-3표준조사 2'!$K$238</f>
        <v>2</v>
      </c>
      <c r="I624" s="702">
        <f>+'6-3표준조사 2'!$L$238</f>
        <v>0</v>
      </c>
      <c r="J624" s="702">
        <f>+'6-3표준조사 2'!$M$238</f>
        <v>0</v>
      </c>
      <c r="K624" s="702"/>
    </row>
    <row r="625" spans="1:11" ht="21" hidden="1" customHeight="1">
      <c r="A625" s="657">
        <f t="shared" si="35"/>
        <v>0</v>
      </c>
      <c r="B625" s="702"/>
      <c r="C625" s="702"/>
      <c r="D625" s="702"/>
      <c r="E625" s="998"/>
      <c r="F625" s="702">
        <f t="shared" ref="F625:F682" si="38">IF(I625&gt;0,F624,)</f>
        <v>0</v>
      </c>
      <c r="G625" s="702">
        <f t="shared" ref="G625:G682" si="39">IF(I625&gt;0,G624,)</f>
        <v>0</v>
      </c>
      <c r="H625" s="702">
        <f>+'6-3표준조사 2'!$K$239</f>
        <v>3</v>
      </c>
      <c r="I625" s="702">
        <f>+'6-3표준조사 2'!$L$239</f>
        <v>0</v>
      </c>
      <c r="J625" s="702">
        <f>+'6-3표준조사 2'!$M$239</f>
        <v>0</v>
      </c>
      <c r="K625" s="702"/>
    </row>
    <row r="626" spans="1:11" ht="21" hidden="1" customHeight="1">
      <c r="A626" s="657">
        <f t="shared" si="35"/>
        <v>0</v>
      </c>
      <c r="B626" s="702"/>
      <c r="C626" s="702"/>
      <c r="D626" s="702"/>
      <c r="E626" s="998"/>
      <c r="F626" s="702">
        <f t="shared" si="38"/>
        <v>0</v>
      </c>
      <c r="G626" s="702">
        <f t="shared" si="39"/>
        <v>0</v>
      </c>
      <c r="H626" s="702">
        <f>+'6-3표준조사 2'!$K$240</f>
        <v>4</v>
      </c>
      <c r="I626" s="702">
        <f>+'6-3표준조사 2'!$L$240</f>
        <v>0</v>
      </c>
      <c r="J626" s="702">
        <f>+'6-3표준조사 2'!$M$240</f>
        <v>0</v>
      </c>
      <c r="K626" s="702"/>
    </row>
    <row r="627" spans="1:11" ht="21" hidden="1" customHeight="1">
      <c r="A627" s="657">
        <f t="shared" si="35"/>
        <v>0</v>
      </c>
      <c r="B627" s="702"/>
      <c r="C627" s="702"/>
      <c r="D627" s="702"/>
      <c r="E627" s="998"/>
      <c r="F627" s="504">
        <f t="shared" si="38"/>
        <v>0</v>
      </c>
      <c r="G627" s="504">
        <f t="shared" si="39"/>
        <v>0</v>
      </c>
      <c r="H627" s="702">
        <f>+'6-3표준조사 2'!$K$241</f>
        <v>5</v>
      </c>
      <c r="I627" s="702">
        <f>+'6-3표준조사 2'!$L$241</f>
        <v>0</v>
      </c>
      <c r="J627" s="702">
        <f>+'6-3표준조사 2'!$M$241</f>
        <v>0</v>
      </c>
      <c r="K627" s="504"/>
    </row>
    <row r="628" spans="1:11" ht="21" hidden="1" customHeight="1">
      <c r="A628" s="657">
        <f t="shared" si="35"/>
        <v>0</v>
      </c>
      <c r="B628" s="703"/>
      <c r="C628" s="703"/>
      <c r="D628" s="703"/>
      <c r="E628" s="704"/>
      <c r="F628" s="504">
        <f t="shared" si="38"/>
        <v>0</v>
      </c>
      <c r="G628" s="504">
        <f t="shared" si="39"/>
        <v>0</v>
      </c>
      <c r="H628" s="705">
        <f>+'6-3표준조사 2'!$K$242</f>
        <v>6</v>
      </c>
      <c r="I628" s="705">
        <f>+'6-3표준조사 2'!$L$242</f>
        <v>0</v>
      </c>
      <c r="J628" s="705">
        <f>+'6-3표준조사 2'!$M$242</f>
        <v>0</v>
      </c>
      <c r="K628" s="507"/>
    </row>
    <row r="629" spans="1:11" ht="21" hidden="1" customHeight="1">
      <c r="A629" s="657">
        <f t="shared" si="35"/>
        <v>0</v>
      </c>
      <c r="B629" s="703"/>
      <c r="C629" s="703"/>
      <c r="D629" s="703"/>
      <c r="E629" s="704"/>
      <c r="F629" s="504">
        <f t="shared" si="38"/>
        <v>0</v>
      </c>
      <c r="G629" s="504">
        <f t="shared" si="39"/>
        <v>0</v>
      </c>
      <c r="H629" s="702">
        <f>+'6-3표준조사 2'!$K$243</f>
        <v>7</v>
      </c>
      <c r="I629" s="702">
        <f>+'6-3표준조사 2'!$L$243</f>
        <v>0</v>
      </c>
      <c r="J629" s="702">
        <f>+'6-3표준조사 2'!$M$243</f>
        <v>0</v>
      </c>
      <c r="K629" s="504"/>
    </row>
    <row r="630" spans="1:11" ht="21" hidden="1" customHeight="1">
      <c r="A630" s="657">
        <f t="shared" si="35"/>
        <v>0</v>
      </c>
      <c r="B630" s="703"/>
      <c r="C630" s="703"/>
      <c r="D630" s="703"/>
      <c r="E630" s="704"/>
      <c r="F630" s="504">
        <f t="shared" si="38"/>
        <v>0</v>
      </c>
      <c r="G630" s="504">
        <f t="shared" si="39"/>
        <v>0</v>
      </c>
      <c r="H630" s="702">
        <f>+'6-3표준조사 2'!$K$244</f>
        <v>8</v>
      </c>
      <c r="I630" s="702">
        <f>+'6-3표준조사 2'!$L$244</f>
        <v>0</v>
      </c>
      <c r="J630" s="702">
        <f>+'6-3표준조사 2'!$M$244</f>
        <v>0</v>
      </c>
      <c r="K630" s="504"/>
    </row>
    <row r="631" spans="1:11" ht="21" hidden="1" customHeight="1">
      <c r="A631" s="657">
        <f t="shared" si="35"/>
        <v>0</v>
      </c>
      <c r="B631" s="703"/>
      <c r="C631" s="703"/>
      <c r="D631" s="703"/>
      <c r="E631" s="704"/>
      <c r="F631" s="504">
        <f t="shared" si="38"/>
        <v>0</v>
      </c>
      <c r="G631" s="504">
        <f t="shared" si="39"/>
        <v>0</v>
      </c>
      <c r="H631" s="702">
        <f>+'6-3표준조사 2'!$K$245</f>
        <v>9</v>
      </c>
      <c r="I631" s="702">
        <f>+'6-3표준조사 2'!$L$245</f>
        <v>0</v>
      </c>
      <c r="J631" s="702">
        <f>+'6-3표준조사 2'!$M$245</f>
        <v>0</v>
      </c>
      <c r="K631" s="504"/>
    </row>
    <row r="632" spans="1:11" ht="21" hidden="1" customHeight="1">
      <c r="A632" s="657">
        <f t="shared" si="35"/>
        <v>0</v>
      </c>
      <c r="B632" s="703"/>
      <c r="C632" s="703"/>
      <c r="D632" s="703"/>
      <c r="E632" s="704"/>
      <c r="F632" s="504">
        <f t="shared" si="38"/>
        <v>0</v>
      </c>
      <c r="G632" s="504">
        <f t="shared" si="39"/>
        <v>0</v>
      </c>
      <c r="H632" s="702">
        <f>+'6-3표준조사 2'!$K$246</f>
        <v>10</v>
      </c>
      <c r="I632" s="702">
        <f>+'6-3표준조사 2'!$L$246</f>
        <v>0</v>
      </c>
      <c r="J632" s="702">
        <f>+'6-3표준조사 2'!$M$246</f>
        <v>0</v>
      </c>
      <c r="K632" s="504"/>
    </row>
    <row r="633" spans="1:11" ht="21" hidden="1" customHeight="1">
      <c r="A633" s="657">
        <f t="shared" si="35"/>
        <v>0</v>
      </c>
      <c r="B633" s="703"/>
      <c r="C633" s="703"/>
      <c r="D633" s="703"/>
      <c r="E633" s="704"/>
      <c r="F633" s="504">
        <f t="shared" si="38"/>
        <v>0</v>
      </c>
      <c r="G633" s="504">
        <f t="shared" si="39"/>
        <v>0</v>
      </c>
      <c r="H633" s="702">
        <f>+'6-3표준조사 2'!$K$247</f>
        <v>11</v>
      </c>
      <c r="I633" s="702">
        <f>+'6-3표준조사 2'!$L$247</f>
        <v>0</v>
      </c>
      <c r="J633" s="702">
        <f>+'6-3표준조사 2'!$M$247</f>
        <v>0</v>
      </c>
      <c r="K633" s="504"/>
    </row>
    <row r="634" spans="1:11" ht="21" hidden="1" customHeight="1">
      <c r="A634" s="657">
        <f t="shared" si="35"/>
        <v>0</v>
      </c>
      <c r="B634" s="703"/>
      <c r="C634" s="703"/>
      <c r="D634" s="703"/>
      <c r="E634" s="704"/>
      <c r="F634" s="504">
        <f t="shared" si="38"/>
        <v>0</v>
      </c>
      <c r="G634" s="504">
        <f t="shared" si="39"/>
        <v>0</v>
      </c>
      <c r="H634" s="702">
        <f>+'6-3표준조사 2'!$K$248</f>
        <v>12</v>
      </c>
      <c r="I634" s="702">
        <f>+'6-3표준조사 2'!$L$248</f>
        <v>0</v>
      </c>
      <c r="J634" s="702">
        <f>+'6-3표준조사 2'!$M$248</f>
        <v>0</v>
      </c>
      <c r="K634" s="504"/>
    </row>
    <row r="635" spans="1:11" ht="21" hidden="1" customHeight="1">
      <c r="A635" s="657">
        <f t="shared" si="35"/>
        <v>0</v>
      </c>
      <c r="B635" s="703"/>
      <c r="C635" s="703"/>
      <c r="D635" s="703"/>
      <c r="E635" s="704"/>
      <c r="F635" s="504">
        <f t="shared" si="38"/>
        <v>0</v>
      </c>
      <c r="G635" s="504">
        <f t="shared" si="39"/>
        <v>0</v>
      </c>
      <c r="H635" s="702">
        <f>+'6-3표준조사 2'!$K$249</f>
        <v>13</v>
      </c>
      <c r="I635" s="702">
        <f>+'6-3표준조사 2'!$L$249</f>
        <v>0</v>
      </c>
      <c r="J635" s="702">
        <f>+'6-3표준조사 2'!$M$249</f>
        <v>0</v>
      </c>
      <c r="K635" s="504"/>
    </row>
    <row r="636" spans="1:11" ht="21" hidden="1" customHeight="1">
      <c r="A636" s="657">
        <f t="shared" si="35"/>
        <v>0</v>
      </c>
      <c r="B636" s="703"/>
      <c r="C636" s="703"/>
      <c r="D636" s="703"/>
      <c r="E636" s="704"/>
      <c r="F636" s="504">
        <f t="shared" si="38"/>
        <v>0</v>
      </c>
      <c r="G636" s="504">
        <f t="shared" si="39"/>
        <v>0</v>
      </c>
      <c r="H636" s="702">
        <f>+'6-3표준조사 2'!$K$250</f>
        <v>14</v>
      </c>
      <c r="I636" s="702">
        <f>+'6-3표준조사 2'!$L$250</f>
        <v>0</v>
      </c>
      <c r="J636" s="702">
        <f>+'6-3표준조사 2'!$M$250</f>
        <v>0</v>
      </c>
      <c r="K636" s="504"/>
    </row>
    <row r="637" spans="1:11" ht="21" hidden="1" customHeight="1">
      <c r="A637" s="657">
        <f t="shared" si="35"/>
        <v>0</v>
      </c>
      <c r="B637" s="703"/>
      <c r="C637" s="703"/>
      <c r="D637" s="703"/>
      <c r="E637" s="704"/>
      <c r="F637" s="504">
        <f t="shared" si="38"/>
        <v>0</v>
      </c>
      <c r="G637" s="504">
        <f t="shared" si="39"/>
        <v>0</v>
      </c>
      <c r="H637" s="702">
        <f>+'6-3표준조사 2'!$K$253</f>
        <v>15</v>
      </c>
      <c r="I637" s="702">
        <f>+'6-3표준조사 2'!$L$253</f>
        <v>0</v>
      </c>
      <c r="J637" s="702">
        <f>+'6-3표준조사 2'!$M$253</f>
        <v>0</v>
      </c>
      <c r="K637" s="504"/>
    </row>
    <row r="638" spans="1:11" ht="21" hidden="1" customHeight="1">
      <c r="A638" s="657">
        <f t="shared" si="35"/>
        <v>0</v>
      </c>
      <c r="B638" s="703"/>
      <c r="C638" s="703"/>
      <c r="D638" s="703"/>
      <c r="E638" s="704"/>
      <c r="F638" s="504">
        <f t="shared" si="38"/>
        <v>0</v>
      </c>
      <c r="G638" s="504">
        <f t="shared" si="39"/>
        <v>0</v>
      </c>
      <c r="H638" s="702">
        <f>+'6-3표준조사 2'!$K$254</f>
        <v>16</v>
      </c>
      <c r="I638" s="702">
        <f>+'6-3표준조사 2'!$L$254</f>
        <v>0</v>
      </c>
      <c r="J638" s="702">
        <f>+'6-3표준조사 2'!$M$254</f>
        <v>0</v>
      </c>
      <c r="K638" s="504"/>
    </row>
    <row r="639" spans="1:11" ht="21" hidden="1" customHeight="1">
      <c r="A639" s="657">
        <f t="shared" si="35"/>
        <v>0</v>
      </c>
      <c r="B639" s="703"/>
      <c r="C639" s="703"/>
      <c r="D639" s="703"/>
      <c r="E639" s="704"/>
      <c r="F639" s="504">
        <f t="shared" si="38"/>
        <v>0</v>
      </c>
      <c r="G639" s="504">
        <f t="shared" si="39"/>
        <v>0</v>
      </c>
      <c r="H639" s="702">
        <f>+'6-3표준조사 2'!$K$255</f>
        <v>17</v>
      </c>
      <c r="I639" s="702">
        <f>+'6-3표준조사 2'!$L$255</f>
        <v>0</v>
      </c>
      <c r="J639" s="702">
        <f>+'6-3표준조사 2'!$M$255</f>
        <v>0</v>
      </c>
      <c r="K639" s="504"/>
    </row>
    <row r="640" spans="1:11" ht="21" hidden="1" customHeight="1">
      <c r="A640" s="657">
        <f t="shared" si="35"/>
        <v>0</v>
      </c>
      <c r="B640" s="703"/>
      <c r="C640" s="703"/>
      <c r="D640" s="703"/>
      <c r="E640" s="704"/>
      <c r="F640" s="504">
        <f t="shared" si="38"/>
        <v>0</v>
      </c>
      <c r="G640" s="504">
        <f t="shared" si="39"/>
        <v>0</v>
      </c>
      <c r="H640" s="702">
        <f>+'6-3표준조사 2'!$K$256</f>
        <v>18</v>
      </c>
      <c r="I640" s="702">
        <f>+'6-3표준조사 2'!$L$256</f>
        <v>0</v>
      </c>
      <c r="J640" s="702">
        <f>+'6-3표준조사 2'!$M$256</f>
        <v>0</v>
      </c>
      <c r="K640" s="504"/>
    </row>
    <row r="641" spans="1:11" ht="21" hidden="1" customHeight="1">
      <c r="A641" s="657">
        <f t="shared" si="35"/>
        <v>0</v>
      </c>
      <c r="B641" s="703"/>
      <c r="C641" s="703"/>
      <c r="D641" s="703"/>
      <c r="E641" s="704"/>
      <c r="F641" s="504">
        <f t="shared" si="38"/>
        <v>0</v>
      </c>
      <c r="G641" s="504">
        <f t="shared" si="39"/>
        <v>0</v>
      </c>
      <c r="H641" s="702">
        <f>+'6-3표준조사 2'!$K$257</f>
        <v>19</v>
      </c>
      <c r="I641" s="702">
        <f>+'6-3표준조사 2'!$L$257</f>
        <v>0</v>
      </c>
      <c r="J641" s="702">
        <f>+'6-3표준조사 2'!$M$257</f>
        <v>0</v>
      </c>
      <c r="K641" s="504"/>
    </row>
    <row r="642" spans="1:11" ht="21" hidden="1" customHeight="1">
      <c r="A642" s="657">
        <f t="shared" si="35"/>
        <v>0</v>
      </c>
      <c r="B642" s="703"/>
      <c r="C642" s="703"/>
      <c r="D642" s="703"/>
      <c r="E642" s="704"/>
      <c r="F642" s="504">
        <f t="shared" si="38"/>
        <v>0</v>
      </c>
      <c r="G642" s="504">
        <f t="shared" si="39"/>
        <v>0</v>
      </c>
      <c r="H642" s="702">
        <f>+'6-3표준조사 2'!$K$258</f>
        <v>20</v>
      </c>
      <c r="I642" s="702">
        <f>+'6-3표준조사 2'!$L$258</f>
        <v>0</v>
      </c>
      <c r="J642" s="702">
        <f>+'6-3표준조사 2'!$M$258</f>
        <v>0</v>
      </c>
      <c r="K642" s="504"/>
    </row>
    <row r="643" spans="1:11" ht="21" hidden="1" customHeight="1">
      <c r="A643" s="657">
        <f t="shared" si="35"/>
        <v>0</v>
      </c>
      <c r="B643" s="703"/>
      <c r="C643" s="703"/>
      <c r="D643" s="703"/>
      <c r="E643" s="704"/>
      <c r="F643" s="504">
        <f t="shared" si="38"/>
        <v>0</v>
      </c>
      <c r="G643" s="504">
        <f t="shared" si="39"/>
        <v>0</v>
      </c>
      <c r="H643" s="702">
        <f>+'6-3표준조사 2'!$K$259</f>
        <v>21</v>
      </c>
      <c r="I643" s="702">
        <f>+'6-3표준조사 2'!$L$259</f>
        <v>0</v>
      </c>
      <c r="J643" s="702">
        <f>+'6-3표준조사 2'!$M$259</f>
        <v>0</v>
      </c>
      <c r="K643" s="504"/>
    </row>
    <row r="644" spans="1:11" ht="21" hidden="1" customHeight="1">
      <c r="A644" s="657">
        <f t="shared" si="35"/>
        <v>0</v>
      </c>
      <c r="B644" s="703"/>
      <c r="C644" s="703"/>
      <c r="D644" s="703"/>
      <c r="E644" s="704"/>
      <c r="F644" s="504">
        <f t="shared" si="38"/>
        <v>0</v>
      </c>
      <c r="G644" s="504">
        <f t="shared" si="39"/>
        <v>0</v>
      </c>
      <c r="H644" s="702">
        <f>+'6-3표준조사 2'!$K$260</f>
        <v>22</v>
      </c>
      <c r="I644" s="702">
        <f>+'6-3표준조사 2'!$L$260</f>
        <v>0</v>
      </c>
      <c r="J644" s="702">
        <f>+'6-3표준조사 2'!$M$260</f>
        <v>0</v>
      </c>
      <c r="K644" s="504"/>
    </row>
    <row r="645" spans="1:11" ht="21" hidden="1" customHeight="1">
      <c r="A645" s="657">
        <f t="shared" ref="A645:A708" si="40">IF(I645&gt;0,1,)</f>
        <v>0</v>
      </c>
      <c r="B645" s="703"/>
      <c r="C645" s="703"/>
      <c r="D645" s="703"/>
      <c r="E645" s="704"/>
      <c r="F645" s="504">
        <f t="shared" si="38"/>
        <v>0</v>
      </c>
      <c r="G645" s="504">
        <f t="shared" si="39"/>
        <v>0</v>
      </c>
      <c r="H645" s="702">
        <f>+'6-3표준조사 2'!$K$261</f>
        <v>23</v>
      </c>
      <c r="I645" s="702">
        <f>+'6-3표준조사 2'!$L$261</f>
        <v>0</v>
      </c>
      <c r="J645" s="702">
        <f>+'6-3표준조사 2'!$M$261</f>
        <v>0</v>
      </c>
      <c r="K645" s="504"/>
    </row>
    <row r="646" spans="1:11" ht="21" hidden="1" customHeight="1">
      <c r="A646" s="657">
        <f t="shared" si="40"/>
        <v>0</v>
      </c>
      <c r="B646" s="703"/>
      <c r="C646" s="703"/>
      <c r="D646" s="703"/>
      <c r="E646" s="704"/>
      <c r="F646" s="504">
        <f t="shared" si="38"/>
        <v>0</v>
      </c>
      <c r="G646" s="504">
        <f t="shared" si="39"/>
        <v>0</v>
      </c>
      <c r="H646" s="702">
        <f>+'6-3표준조사 2'!$K$262</f>
        <v>24</v>
      </c>
      <c r="I646" s="702">
        <f>+'6-3표준조사 2'!$L$262</f>
        <v>0</v>
      </c>
      <c r="J646" s="702">
        <f>+'6-3표준조사 2'!$M$262</f>
        <v>0</v>
      </c>
      <c r="K646" s="504"/>
    </row>
    <row r="647" spans="1:11" ht="21" hidden="1" customHeight="1">
      <c r="A647" s="657">
        <f t="shared" si="40"/>
        <v>0</v>
      </c>
      <c r="B647" s="703"/>
      <c r="C647" s="703"/>
      <c r="D647" s="703"/>
      <c r="E647" s="704"/>
      <c r="F647" s="504">
        <f t="shared" si="38"/>
        <v>0</v>
      </c>
      <c r="G647" s="504">
        <f t="shared" si="39"/>
        <v>0</v>
      </c>
      <c r="H647" s="702">
        <f>+'6-3표준조사 2'!$K$263</f>
        <v>25</v>
      </c>
      <c r="I647" s="702">
        <f>+'6-3표준조사 2'!$L$263</f>
        <v>0</v>
      </c>
      <c r="J647" s="702">
        <f>+'6-3표준조사 2'!$M$263</f>
        <v>0</v>
      </c>
      <c r="K647" s="504"/>
    </row>
    <row r="648" spans="1:11" ht="21" hidden="1" customHeight="1">
      <c r="A648" s="657">
        <f t="shared" si="40"/>
        <v>0</v>
      </c>
      <c r="B648" s="703"/>
      <c r="C648" s="703"/>
      <c r="D648" s="703"/>
      <c r="E648" s="704"/>
      <c r="F648" s="504">
        <f t="shared" si="38"/>
        <v>0</v>
      </c>
      <c r="G648" s="504">
        <f t="shared" si="39"/>
        <v>0</v>
      </c>
      <c r="H648" s="702">
        <f>+'6-3표준조사 2'!$K$264</f>
        <v>26</v>
      </c>
      <c r="I648" s="702">
        <f>+'6-3표준조사 2'!$L$264</f>
        <v>0</v>
      </c>
      <c r="J648" s="702">
        <f>+'6-3표준조사 2'!$M$264</f>
        <v>0</v>
      </c>
      <c r="K648" s="504"/>
    </row>
    <row r="649" spans="1:11" ht="21" hidden="1" customHeight="1">
      <c r="A649" s="657">
        <f t="shared" si="40"/>
        <v>0</v>
      </c>
      <c r="B649" s="703"/>
      <c r="C649" s="703"/>
      <c r="D649" s="703"/>
      <c r="E649" s="704"/>
      <c r="F649" s="504">
        <f t="shared" si="38"/>
        <v>0</v>
      </c>
      <c r="G649" s="504">
        <f t="shared" si="39"/>
        <v>0</v>
      </c>
      <c r="H649" s="702">
        <f>+'6-3표준조사 2'!$K$265</f>
        <v>27</v>
      </c>
      <c r="I649" s="702">
        <f>+'6-3표준조사 2'!$L$265</f>
        <v>0</v>
      </c>
      <c r="J649" s="702">
        <f>+'6-3표준조사 2'!$M$265</f>
        <v>0</v>
      </c>
      <c r="K649" s="504"/>
    </row>
    <row r="650" spans="1:11" ht="21" hidden="1" customHeight="1">
      <c r="A650" s="657">
        <f t="shared" si="40"/>
        <v>0</v>
      </c>
      <c r="B650" s="703"/>
      <c r="C650" s="703"/>
      <c r="D650" s="703"/>
      <c r="E650" s="704"/>
      <c r="F650" s="504">
        <f t="shared" si="38"/>
        <v>0</v>
      </c>
      <c r="G650" s="504">
        <f t="shared" si="39"/>
        <v>0</v>
      </c>
      <c r="H650" s="702">
        <f>+'6-3표준조사 2'!$K$266</f>
        <v>28</v>
      </c>
      <c r="I650" s="702">
        <f>+'6-3표준조사 2'!$L$266</f>
        <v>0</v>
      </c>
      <c r="J650" s="702">
        <f>+'6-3표준조사 2'!$M$266</f>
        <v>0</v>
      </c>
      <c r="K650" s="504"/>
    </row>
    <row r="651" spans="1:11" ht="21" hidden="1" customHeight="1">
      <c r="A651" s="657">
        <f t="shared" si="40"/>
        <v>0</v>
      </c>
      <c r="B651" s="703"/>
      <c r="C651" s="703"/>
      <c r="D651" s="703"/>
      <c r="E651" s="704"/>
      <c r="F651" s="504">
        <f t="shared" si="38"/>
        <v>0</v>
      </c>
      <c r="G651" s="504">
        <f t="shared" si="39"/>
        <v>0</v>
      </c>
      <c r="H651" s="702">
        <f>+'6-3표준조사 2'!$K$267</f>
        <v>29</v>
      </c>
      <c r="I651" s="702">
        <f>+'6-3표준조사 2'!$L$267</f>
        <v>0</v>
      </c>
      <c r="J651" s="702">
        <f>+'6-3표준조사 2'!$M$267</f>
        <v>0</v>
      </c>
      <c r="K651" s="504"/>
    </row>
    <row r="652" spans="1:11" ht="21" hidden="1" customHeight="1">
      <c r="A652" s="657">
        <f t="shared" si="40"/>
        <v>0</v>
      </c>
      <c r="B652" s="703"/>
      <c r="C652" s="703"/>
      <c r="D652" s="703"/>
      <c r="E652" s="704"/>
      <c r="F652" s="504">
        <f t="shared" si="38"/>
        <v>0</v>
      </c>
      <c r="G652" s="504">
        <f t="shared" si="39"/>
        <v>0</v>
      </c>
      <c r="H652" s="702">
        <f>+'6-3표준조사 2'!$K$268</f>
        <v>30</v>
      </c>
      <c r="I652" s="702">
        <f>+'6-3표준조사 2'!$L$268</f>
        <v>0</v>
      </c>
      <c r="J652" s="702">
        <f>+'6-3표준조사 2'!$M$268</f>
        <v>0</v>
      </c>
      <c r="K652" s="504"/>
    </row>
    <row r="653" spans="1:11" ht="21" hidden="1" customHeight="1">
      <c r="A653" s="657">
        <f t="shared" si="40"/>
        <v>0</v>
      </c>
      <c r="B653" s="703"/>
      <c r="C653" s="703"/>
      <c r="D653" s="703"/>
      <c r="E653" s="704"/>
      <c r="F653" s="504">
        <f t="shared" si="38"/>
        <v>0</v>
      </c>
      <c r="G653" s="504">
        <f t="shared" si="39"/>
        <v>0</v>
      </c>
      <c r="H653" s="702">
        <f>+'6-3표준조사 2'!$K$269</f>
        <v>31</v>
      </c>
      <c r="I653" s="702">
        <f>+'6-3표준조사 2'!$L$269</f>
        <v>0</v>
      </c>
      <c r="J653" s="702">
        <f>+'6-3표준조사 2'!$M$269</f>
        <v>0</v>
      </c>
      <c r="K653" s="504"/>
    </row>
    <row r="654" spans="1:11" ht="21" hidden="1" customHeight="1">
      <c r="A654" s="657">
        <f t="shared" si="40"/>
        <v>0</v>
      </c>
      <c r="B654" s="703"/>
      <c r="C654" s="703"/>
      <c r="D654" s="703"/>
      <c r="E654" s="704"/>
      <c r="F654" s="504">
        <f t="shared" si="38"/>
        <v>0</v>
      </c>
      <c r="G654" s="504">
        <f t="shared" si="39"/>
        <v>0</v>
      </c>
      <c r="H654" s="702">
        <f>+'6-3표준조사 2'!$K$270</f>
        <v>32</v>
      </c>
      <c r="I654" s="702">
        <f>+'6-3표준조사 2'!$L$270</f>
        <v>0</v>
      </c>
      <c r="J654" s="702">
        <f>+'6-3표준조사 2'!$M$270</f>
        <v>0</v>
      </c>
      <c r="K654" s="504"/>
    </row>
    <row r="655" spans="1:11" ht="21" hidden="1" customHeight="1">
      <c r="A655" s="657">
        <f t="shared" si="40"/>
        <v>0</v>
      </c>
      <c r="B655" s="703"/>
      <c r="C655" s="703"/>
      <c r="D655" s="703"/>
      <c r="E655" s="704"/>
      <c r="F655" s="504">
        <f t="shared" si="38"/>
        <v>0</v>
      </c>
      <c r="G655" s="504">
        <f t="shared" si="39"/>
        <v>0</v>
      </c>
      <c r="H655" s="702">
        <f>+'6-3표준조사 2'!$K$271</f>
        <v>33</v>
      </c>
      <c r="I655" s="702">
        <f>+'6-3표준조사 2'!$L$271</f>
        <v>0</v>
      </c>
      <c r="J655" s="702">
        <f>+'6-3표준조사 2'!$M$271</f>
        <v>0</v>
      </c>
      <c r="K655" s="504"/>
    </row>
    <row r="656" spans="1:11" ht="21" hidden="1" customHeight="1">
      <c r="A656" s="657">
        <f t="shared" si="40"/>
        <v>0</v>
      </c>
      <c r="B656" s="703"/>
      <c r="C656" s="703"/>
      <c r="D656" s="703"/>
      <c r="E656" s="704"/>
      <c r="F656" s="504">
        <f t="shared" si="38"/>
        <v>0</v>
      </c>
      <c r="G656" s="504">
        <f t="shared" si="39"/>
        <v>0</v>
      </c>
      <c r="H656" s="702">
        <f>+'6-3표준조사 2'!$K$272</f>
        <v>34</v>
      </c>
      <c r="I656" s="702">
        <f>+'6-3표준조사 2'!$L$272</f>
        <v>0</v>
      </c>
      <c r="J656" s="702">
        <f>+'6-3표준조사 2'!$M$272</f>
        <v>0</v>
      </c>
      <c r="K656" s="504"/>
    </row>
    <row r="657" spans="1:11" ht="21" hidden="1" customHeight="1">
      <c r="A657" s="657">
        <f t="shared" si="40"/>
        <v>0</v>
      </c>
      <c r="B657" s="703"/>
      <c r="C657" s="703"/>
      <c r="D657" s="703"/>
      <c r="E657" s="704"/>
      <c r="F657" s="504">
        <f t="shared" si="38"/>
        <v>0</v>
      </c>
      <c r="G657" s="504">
        <f t="shared" si="39"/>
        <v>0</v>
      </c>
      <c r="H657" s="702">
        <f>+'6-3표준조사 2'!$K$273</f>
        <v>35</v>
      </c>
      <c r="I657" s="702">
        <f>+'6-3표준조사 2'!$L$273</f>
        <v>0</v>
      </c>
      <c r="J657" s="702">
        <f>+'6-3표준조사 2'!$M$273</f>
        <v>0</v>
      </c>
      <c r="K657" s="504"/>
    </row>
    <row r="658" spans="1:11" ht="21" hidden="1" customHeight="1">
      <c r="A658" s="657">
        <f t="shared" si="40"/>
        <v>0</v>
      </c>
      <c r="B658" s="703"/>
      <c r="C658" s="703"/>
      <c r="D658" s="703"/>
      <c r="E658" s="704"/>
      <c r="F658" s="504">
        <f t="shared" si="38"/>
        <v>0</v>
      </c>
      <c r="G658" s="504">
        <f t="shared" si="39"/>
        <v>0</v>
      </c>
      <c r="H658" s="702">
        <f>+'6-3표준조사 2'!$K$274</f>
        <v>36</v>
      </c>
      <c r="I658" s="702">
        <f>+'6-3표준조사 2'!$L$274</f>
        <v>0</v>
      </c>
      <c r="J658" s="702">
        <f>+'6-3표준조사 2'!$M$274</f>
        <v>0</v>
      </c>
      <c r="K658" s="504"/>
    </row>
    <row r="659" spans="1:11" ht="21" hidden="1" customHeight="1">
      <c r="A659" s="657">
        <f t="shared" si="40"/>
        <v>0</v>
      </c>
      <c r="B659" s="703"/>
      <c r="C659" s="703"/>
      <c r="D659" s="703"/>
      <c r="E659" s="704"/>
      <c r="F659" s="504">
        <f t="shared" si="38"/>
        <v>0</v>
      </c>
      <c r="G659" s="504">
        <f t="shared" si="39"/>
        <v>0</v>
      </c>
      <c r="H659" s="702">
        <f>+'6-3표준조사 2'!$K$275</f>
        <v>37</v>
      </c>
      <c r="I659" s="702">
        <f>+'6-3표준조사 2'!$L$275</f>
        <v>0</v>
      </c>
      <c r="J659" s="702">
        <f>+'6-3표준조사 2'!$M$275</f>
        <v>0</v>
      </c>
      <c r="K659" s="504"/>
    </row>
    <row r="660" spans="1:11" ht="21" hidden="1" customHeight="1">
      <c r="A660" s="657">
        <f t="shared" si="40"/>
        <v>0</v>
      </c>
      <c r="B660" s="703"/>
      <c r="C660" s="703"/>
      <c r="D660" s="703"/>
      <c r="E660" s="704"/>
      <c r="F660" s="504">
        <f t="shared" si="38"/>
        <v>0</v>
      </c>
      <c r="G660" s="504">
        <f t="shared" si="39"/>
        <v>0</v>
      </c>
      <c r="H660" s="702">
        <f>+'6-3표준조사 2'!$K$278</f>
        <v>38</v>
      </c>
      <c r="I660" s="702">
        <f>+'6-3표준조사 2'!$L$278</f>
        <v>0</v>
      </c>
      <c r="J660" s="702">
        <f>+'6-3표준조사 2'!$M$278</f>
        <v>0</v>
      </c>
      <c r="K660" s="504"/>
    </row>
    <row r="661" spans="1:11" ht="21" hidden="1" customHeight="1">
      <c r="A661" s="657">
        <f t="shared" si="40"/>
        <v>0</v>
      </c>
      <c r="B661" s="703"/>
      <c r="C661" s="703"/>
      <c r="D661" s="703"/>
      <c r="E661" s="704"/>
      <c r="F661" s="504">
        <f t="shared" si="38"/>
        <v>0</v>
      </c>
      <c r="G661" s="504">
        <f t="shared" si="39"/>
        <v>0</v>
      </c>
      <c r="H661" s="702">
        <f>+'6-3표준조사 2'!$K$279</f>
        <v>39</v>
      </c>
      <c r="I661" s="702">
        <f>+'6-3표준조사 2'!$L$279</f>
        <v>0</v>
      </c>
      <c r="J661" s="702">
        <f>+'6-3표준조사 2'!$M$279</f>
        <v>0</v>
      </c>
      <c r="K661" s="504"/>
    </row>
    <row r="662" spans="1:11" ht="21" hidden="1" customHeight="1">
      <c r="A662" s="657">
        <f t="shared" si="40"/>
        <v>0</v>
      </c>
      <c r="B662" s="703"/>
      <c r="C662" s="703"/>
      <c r="D662" s="703"/>
      <c r="E662" s="704"/>
      <c r="F662" s="504">
        <f t="shared" si="38"/>
        <v>0</v>
      </c>
      <c r="G662" s="504">
        <f t="shared" si="39"/>
        <v>0</v>
      </c>
      <c r="H662" s="702">
        <f>+'6-3표준조사 2'!$K$280</f>
        <v>40</v>
      </c>
      <c r="I662" s="702">
        <f>+'6-3표준조사 2'!$L$280</f>
        <v>0</v>
      </c>
      <c r="J662" s="702">
        <f>+'6-3표준조사 2'!$M$280</f>
        <v>0</v>
      </c>
      <c r="K662" s="504"/>
    </row>
    <row r="663" spans="1:11" ht="21" hidden="1" customHeight="1">
      <c r="A663" s="657">
        <f t="shared" si="40"/>
        <v>0</v>
      </c>
      <c r="B663" s="703"/>
      <c r="C663" s="703"/>
      <c r="D663" s="703"/>
      <c r="E663" s="704"/>
      <c r="F663" s="504">
        <f t="shared" si="38"/>
        <v>0</v>
      </c>
      <c r="G663" s="504">
        <f t="shared" si="39"/>
        <v>0</v>
      </c>
      <c r="H663" s="702">
        <f>+'6-3표준조사 2'!$K$281</f>
        <v>41</v>
      </c>
      <c r="I663" s="702">
        <f>+'6-3표준조사 2'!$L$281</f>
        <v>0</v>
      </c>
      <c r="J663" s="702">
        <f>+'6-3표준조사 2'!$M$281</f>
        <v>0</v>
      </c>
      <c r="K663" s="504"/>
    </row>
    <row r="664" spans="1:11" ht="21" hidden="1" customHeight="1">
      <c r="A664" s="657">
        <f t="shared" si="40"/>
        <v>0</v>
      </c>
      <c r="B664" s="703"/>
      <c r="C664" s="703"/>
      <c r="D664" s="703"/>
      <c r="E664" s="704"/>
      <c r="F664" s="504">
        <f t="shared" si="38"/>
        <v>0</v>
      </c>
      <c r="G664" s="504">
        <f t="shared" si="39"/>
        <v>0</v>
      </c>
      <c r="H664" s="702">
        <f>+'6-3표준조사 2'!$K$282</f>
        <v>42</v>
      </c>
      <c r="I664" s="702">
        <f>+'6-3표준조사 2'!$L$282</f>
        <v>0</v>
      </c>
      <c r="J664" s="702">
        <f>+'6-3표준조사 2'!$M$282</f>
        <v>0</v>
      </c>
      <c r="K664" s="504"/>
    </row>
    <row r="665" spans="1:11" ht="21" hidden="1" customHeight="1">
      <c r="A665" s="657">
        <f t="shared" si="40"/>
        <v>0</v>
      </c>
      <c r="B665" s="703"/>
      <c r="C665" s="703"/>
      <c r="D665" s="703"/>
      <c r="E665" s="704"/>
      <c r="F665" s="504">
        <f t="shared" si="38"/>
        <v>0</v>
      </c>
      <c r="G665" s="504">
        <f t="shared" si="39"/>
        <v>0</v>
      </c>
      <c r="H665" s="702">
        <f>+'6-3표준조사 2'!$K$283</f>
        <v>43</v>
      </c>
      <c r="I665" s="702">
        <f>+'6-3표준조사 2'!$L$283</f>
        <v>0</v>
      </c>
      <c r="J665" s="702">
        <f>+'6-3표준조사 2'!$M$283</f>
        <v>0</v>
      </c>
      <c r="K665" s="504"/>
    </row>
    <row r="666" spans="1:11" ht="21" hidden="1" customHeight="1">
      <c r="A666" s="657">
        <f t="shared" si="40"/>
        <v>0</v>
      </c>
      <c r="B666" s="703"/>
      <c r="C666" s="703"/>
      <c r="D666" s="703"/>
      <c r="E666" s="704"/>
      <c r="F666" s="504">
        <f t="shared" si="38"/>
        <v>0</v>
      </c>
      <c r="G666" s="504">
        <f t="shared" si="39"/>
        <v>0</v>
      </c>
      <c r="H666" s="702">
        <f>+'6-3표준조사 2'!$K$284</f>
        <v>44</v>
      </c>
      <c r="I666" s="702">
        <f>+'6-3표준조사 2'!$L$284</f>
        <v>0</v>
      </c>
      <c r="J666" s="702">
        <f>+'6-3표준조사 2'!$M$284</f>
        <v>0</v>
      </c>
      <c r="K666" s="504"/>
    </row>
    <row r="667" spans="1:11" ht="21" hidden="1" customHeight="1">
      <c r="A667" s="657">
        <f t="shared" si="40"/>
        <v>0</v>
      </c>
      <c r="B667" s="703"/>
      <c r="C667" s="703"/>
      <c r="D667" s="703"/>
      <c r="E667" s="704"/>
      <c r="F667" s="504">
        <f t="shared" si="38"/>
        <v>0</v>
      </c>
      <c r="G667" s="504">
        <f t="shared" si="39"/>
        <v>0</v>
      </c>
      <c r="H667" s="702">
        <f>+'6-3표준조사 2'!$K$285</f>
        <v>45</v>
      </c>
      <c r="I667" s="702">
        <f>+'6-3표준조사 2'!$L$285</f>
        <v>0</v>
      </c>
      <c r="J667" s="702">
        <f>+'6-3표준조사 2'!$M$285</f>
        <v>0</v>
      </c>
      <c r="K667" s="504"/>
    </row>
    <row r="668" spans="1:11" ht="21" hidden="1" customHeight="1">
      <c r="A668" s="657">
        <f t="shared" si="40"/>
        <v>0</v>
      </c>
      <c r="B668" s="703"/>
      <c r="C668" s="703"/>
      <c r="D668" s="703"/>
      <c r="E668" s="704"/>
      <c r="F668" s="504">
        <f t="shared" si="38"/>
        <v>0</v>
      </c>
      <c r="G668" s="504">
        <f t="shared" si="39"/>
        <v>0</v>
      </c>
      <c r="H668" s="702">
        <f>+'6-3표준조사 2'!$K$286</f>
        <v>46</v>
      </c>
      <c r="I668" s="702">
        <f>+'6-3표준조사 2'!$L$286</f>
        <v>0</v>
      </c>
      <c r="J668" s="702">
        <f>+'6-3표준조사 2'!$M$286</f>
        <v>0</v>
      </c>
      <c r="K668" s="504"/>
    </row>
    <row r="669" spans="1:11" ht="21" hidden="1" customHeight="1">
      <c r="A669" s="657">
        <f t="shared" si="40"/>
        <v>0</v>
      </c>
      <c r="B669" s="703"/>
      <c r="C669" s="703"/>
      <c r="D669" s="703"/>
      <c r="E669" s="704"/>
      <c r="F669" s="504">
        <f t="shared" si="38"/>
        <v>0</v>
      </c>
      <c r="G669" s="504">
        <f t="shared" si="39"/>
        <v>0</v>
      </c>
      <c r="H669" s="702">
        <f>+'6-3표준조사 2'!$K$287</f>
        <v>47</v>
      </c>
      <c r="I669" s="702">
        <f>+'6-3표준조사 2'!$L$287</f>
        <v>0</v>
      </c>
      <c r="J669" s="702">
        <f>+'6-3표준조사 2'!$M$287</f>
        <v>0</v>
      </c>
      <c r="K669" s="504"/>
    </row>
    <row r="670" spans="1:11" ht="21" hidden="1" customHeight="1">
      <c r="A670" s="657">
        <f t="shared" si="40"/>
        <v>0</v>
      </c>
      <c r="B670" s="703"/>
      <c r="C670" s="703"/>
      <c r="D670" s="703"/>
      <c r="E670" s="704"/>
      <c r="F670" s="504">
        <f t="shared" si="38"/>
        <v>0</v>
      </c>
      <c r="G670" s="504">
        <f t="shared" si="39"/>
        <v>0</v>
      </c>
      <c r="H670" s="702">
        <f>+'6-3표준조사 2'!$K$288</f>
        <v>48</v>
      </c>
      <c r="I670" s="702">
        <f>+'6-3표준조사 2'!$L$288</f>
        <v>0</v>
      </c>
      <c r="J670" s="702">
        <f>+'6-3표준조사 2'!$M$288</f>
        <v>0</v>
      </c>
      <c r="K670" s="504"/>
    </row>
    <row r="671" spans="1:11" ht="21" hidden="1" customHeight="1">
      <c r="A671" s="657">
        <f t="shared" si="40"/>
        <v>0</v>
      </c>
      <c r="B671" s="703"/>
      <c r="C671" s="703"/>
      <c r="D671" s="703"/>
      <c r="E671" s="704"/>
      <c r="F671" s="504">
        <f t="shared" si="38"/>
        <v>0</v>
      </c>
      <c r="G671" s="504">
        <f t="shared" si="39"/>
        <v>0</v>
      </c>
      <c r="H671" s="702">
        <f>+'6-3표준조사 2'!$K$289</f>
        <v>49</v>
      </c>
      <c r="I671" s="702">
        <f>+'6-3표준조사 2'!$L$289</f>
        <v>0</v>
      </c>
      <c r="J671" s="702">
        <f>+'6-3표준조사 2'!$M$289</f>
        <v>0</v>
      </c>
      <c r="K671" s="504"/>
    </row>
    <row r="672" spans="1:11" ht="21" hidden="1" customHeight="1">
      <c r="A672" s="657">
        <f t="shared" si="40"/>
        <v>0</v>
      </c>
      <c r="B672" s="703"/>
      <c r="C672" s="703"/>
      <c r="D672" s="703"/>
      <c r="E672" s="704"/>
      <c r="F672" s="504">
        <f t="shared" si="38"/>
        <v>0</v>
      </c>
      <c r="G672" s="504">
        <f t="shared" si="39"/>
        <v>0</v>
      </c>
      <c r="H672" s="702">
        <f>+'6-3표준조사 2'!$K$290</f>
        <v>50</v>
      </c>
      <c r="I672" s="702">
        <f>+'6-3표준조사 2'!$L$290</f>
        <v>0</v>
      </c>
      <c r="J672" s="702">
        <f>+'6-3표준조사 2'!$M$290</f>
        <v>0</v>
      </c>
      <c r="K672" s="504"/>
    </row>
    <row r="673" spans="1:11" ht="21" hidden="1" customHeight="1">
      <c r="A673" s="657">
        <f t="shared" si="40"/>
        <v>0</v>
      </c>
      <c r="B673" s="703"/>
      <c r="C673" s="703"/>
      <c r="D673" s="703"/>
      <c r="E673" s="704"/>
      <c r="F673" s="504">
        <f t="shared" si="38"/>
        <v>0</v>
      </c>
      <c r="G673" s="504">
        <f t="shared" si="39"/>
        <v>0</v>
      </c>
      <c r="H673" s="702">
        <f>+'6-3표준조사 2'!$K$291</f>
        <v>51</v>
      </c>
      <c r="I673" s="702">
        <f>+'6-3표준조사 2'!$L$291</f>
        <v>0</v>
      </c>
      <c r="J673" s="702">
        <f>+'6-3표준조사 2'!$M$291</f>
        <v>0</v>
      </c>
      <c r="K673" s="504"/>
    </row>
    <row r="674" spans="1:11" ht="21" hidden="1" customHeight="1">
      <c r="A674" s="657">
        <f t="shared" si="40"/>
        <v>0</v>
      </c>
      <c r="B674" s="703"/>
      <c r="C674" s="703"/>
      <c r="D674" s="703"/>
      <c r="E674" s="704"/>
      <c r="F674" s="504">
        <f t="shared" si="38"/>
        <v>0</v>
      </c>
      <c r="G674" s="504">
        <f t="shared" si="39"/>
        <v>0</v>
      </c>
      <c r="H674" s="702">
        <f>+'6-3표준조사 2'!$K$292</f>
        <v>52</v>
      </c>
      <c r="I674" s="702">
        <f>+'6-3표준조사 2'!$L$292</f>
        <v>0</v>
      </c>
      <c r="J674" s="702">
        <f>+'6-3표준조사 2'!$M$292</f>
        <v>0</v>
      </c>
      <c r="K674" s="504"/>
    </row>
    <row r="675" spans="1:11" ht="21" hidden="1" customHeight="1">
      <c r="A675" s="657">
        <f t="shared" si="40"/>
        <v>0</v>
      </c>
      <c r="B675" s="703"/>
      <c r="C675" s="703"/>
      <c r="D675" s="703"/>
      <c r="E675" s="704"/>
      <c r="F675" s="504">
        <f t="shared" si="38"/>
        <v>0</v>
      </c>
      <c r="G675" s="504">
        <f t="shared" si="39"/>
        <v>0</v>
      </c>
      <c r="H675" s="702">
        <f>+'6-3표준조사 2'!$K$293</f>
        <v>53</v>
      </c>
      <c r="I675" s="702">
        <f>+'6-3표준조사 2'!$L$293</f>
        <v>0</v>
      </c>
      <c r="J675" s="702">
        <f>+'6-3표준조사 2'!$M$293</f>
        <v>0</v>
      </c>
      <c r="K675" s="504"/>
    </row>
    <row r="676" spans="1:11" ht="21" hidden="1" customHeight="1">
      <c r="A676" s="657">
        <f t="shared" si="40"/>
        <v>0</v>
      </c>
      <c r="B676" s="703"/>
      <c r="C676" s="703"/>
      <c r="D676" s="703"/>
      <c r="E676" s="704"/>
      <c r="F676" s="504">
        <f t="shared" si="38"/>
        <v>0</v>
      </c>
      <c r="G676" s="504">
        <f t="shared" si="39"/>
        <v>0</v>
      </c>
      <c r="H676" s="702">
        <f>+'6-3표준조사 2'!$K$294</f>
        <v>54</v>
      </c>
      <c r="I676" s="702">
        <f>+'6-3표준조사 2'!$L$294</f>
        <v>0</v>
      </c>
      <c r="J676" s="702">
        <f>+'6-3표준조사 2'!$M$294</f>
        <v>0</v>
      </c>
      <c r="K676" s="504"/>
    </row>
    <row r="677" spans="1:11" ht="21" hidden="1" customHeight="1">
      <c r="A677" s="657">
        <f t="shared" si="40"/>
        <v>0</v>
      </c>
      <c r="B677" s="703"/>
      <c r="C677" s="703"/>
      <c r="D677" s="703"/>
      <c r="E677" s="704"/>
      <c r="F677" s="504">
        <f t="shared" si="38"/>
        <v>0</v>
      </c>
      <c r="G677" s="504">
        <f t="shared" si="39"/>
        <v>0</v>
      </c>
      <c r="H677" s="702">
        <f>+'6-3표준조사 2'!$K$295</f>
        <v>55</v>
      </c>
      <c r="I677" s="702">
        <f>+'6-3표준조사 2'!$L$295</f>
        <v>0</v>
      </c>
      <c r="J677" s="702">
        <f>+'6-3표준조사 2'!$M$295</f>
        <v>0</v>
      </c>
      <c r="K677" s="504"/>
    </row>
    <row r="678" spans="1:11" ht="21" hidden="1" customHeight="1">
      <c r="A678" s="657">
        <f t="shared" si="40"/>
        <v>0</v>
      </c>
      <c r="B678" s="703"/>
      <c r="C678" s="703"/>
      <c r="D678" s="703"/>
      <c r="E678" s="704"/>
      <c r="F678" s="504">
        <f t="shared" si="38"/>
        <v>0</v>
      </c>
      <c r="G678" s="504">
        <f t="shared" si="39"/>
        <v>0</v>
      </c>
      <c r="H678" s="702">
        <f>+'6-3표준조사 2'!$K$296</f>
        <v>56</v>
      </c>
      <c r="I678" s="702">
        <f>+'6-3표준조사 2'!$L$296</f>
        <v>0</v>
      </c>
      <c r="J678" s="702">
        <f>+'6-3표준조사 2'!$M$296</f>
        <v>0</v>
      </c>
      <c r="K678" s="504"/>
    </row>
    <row r="679" spans="1:11" ht="21" hidden="1" customHeight="1">
      <c r="A679" s="657">
        <f t="shared" si="40"/>
        <v>0</v>
      </c>
      <c r="B679" s="703"/>
      <c r="C679" s="703"/>
      <c r="D679" s="703"/>
      <c r="E679" s="704"/>
      <c r="F679" s="504">
        <f t="shared" si="38"/>
        <v>0</v>
      </c>
      <c r="G679" s="504">
        <f t="shared" si="39"/>
        <v>0</v>
      </c>
      <c r="H679" s="702">
        <f>+'6-3표준조사 2'!$K$297</f>
        <v>57</v>
      </c>
      <c r="I679" s="702">
        <f>+'6-3표준조사 2'!$L$297</f>
        <v>0</v>
      </c>
      <c r="J679" s="702">
        <f>+'6-3표준조사 2'!$M$297</f>
        <v>0</v>
      </c>
      <c r="K679" s="504"/>
    </row>
    <row r="680" spans="1:11" ht="21" hidden="1" customHeight="1">
      <c r="A680" s="657">
        <f t="shared" si="40"/>
        <v>0</v>
      </c>
      <c r="B680" s="703"/>
      <c r="C680" s="703"/>
      <c r="D680" s="703"/>
      <c r="E680" s="704"/>
      <c r="F680" s="504">
        <f t="shared" si="38"/>
        <v>0</v>
      </c>
      <c r="G680" s="504">
        <f t="shared" si="39"/>
        <v>0</v>
      </c>
      <c r="H680" s="702">
        <f>+'6-3표준조사 2'!$K$298</f>
        <v>58</v>
      </c>
      <c r="I680" s="702">
        <f>+'6-3표준조사 2'!$L$298</f>
        <v>0</v>
      </c>
      <c r="J680" s="702">
        <f>+'6-3표준조사 2'!$M$298</f>
        <v>0</v>
      </c>
      <c r="K680" s="504"/>
    </row>
    <row r="681" spans="1:11" ht="21" hidden="1" customHeight="1">
      <c r="A681" s="657">
        <f t="shared" si="40"/>
        <v>0</v>
      </c>
      <c r="B681" s="703"/>
      <c r="C681" s="703"/>
      <c r="D681" s="703"/>
      <c r="E681" s="704"/>
      <c r="F681" s="504">
        <f t="shared" si="38"/>
        <v>0</v>
      </c>
      <c r="G681" s="504">
        <f t="shared" si="39"/>
        <v>0</v>
      </c>
      <c r="H681" s="702">
        <f>+'6-3표준조사 2'!$K$299</f>
        <v>59</v>
      </c>
      <c r="I681" s="702">
        <f>+'6-3표준조사 2'!$L$299</f>
        <v>0</v>
      </c>
      <c r="J681" s="702">
        <f>+'6-3표준조사 2'!$M$299</f>
        <v>0</v>
      </c>
      <c r="K681" s="504"/>
    </row>
    <row r="682" spans="1:11" ht="21" hidden="1" customHeight="1">
      <c r="A682" s="657">
        <f t="shared" si="40"/>
        <v>0</v>
      </c>
      <c r="B682" s="703"/>
      <c r="C682" s="703"/>
      <c r="D682" s="703"/>
      <c r="E682" s="704"/>
      <c r="F682" s="504">
        <f t="shared" si="38"/>
        <v>0</v>
      </c>
      <c r="G682" s="504">
        <f t="shared" si="39"/>
        <v>0</v>
      </c>
      <c r="H682" s="701">
        <f>+'6-3표준조사 2'!$K$300</f>
        <v>60</v>
      </c>
      <c r="I682" s="701">
        <f>+'6-3표준조사 2'!$L$300</f>
        <v>0</v>
      </c>
      <c r="J682" s="701">
        <f>+'6-3표준조사 2'!$M$300</f>
        <v>0</v>
      </c>
      <c r="K682" s="503"/>
    </row>
    <row r="683" spans="1:11" ht="21" customHeight="1">
      <c r="A683" s="657">
        <f t="shared" si="40"/>
        <v>1</v>
      </c>
      <c r="B683" s="702">
        <f>+'6-3표준조사 2'!$M$304</f>
        <v>0</v>
      </c>
      <c r="C683" s="702">
        <f>+'6-3표준조사 2'!$N$304</f>
        <v>0</v>
      </c>
      <c r="D683" s="702">
        <f>+'6-3표준조사 2'!$O$304</f>
        <v>0</v>
      </c>
      <c r="E683" s="702" t="str">
        <f>+'6-3표준조사 2'!$P$304</f>
        <v>산40-1번지</v>
      </c>
      <c r="F683" s="702">
        <f>+'6-3표준조사 2'!$K$304</f>
        <v>0</v>
      </c>
      <c r="G683" s="702">
        <f>+'6-3표준조사 2'!$L$304</f>
        <v>0</v>
      </c>
      <c r="H683" s="702">
        <f>+'6-3표준조사 2'!$K$312</f>
        <v>1</v>
      </c>
      <c r="I683" s="702">
        <f>+'6-3표준조사 2'!$L$312</f>
        <v>1</v>
      </c>
      <c r="J683" s="702">
        <f>+'6-3표준조사 2'!$M$312</f>
        <v>0</v>
      </c>
      <c r="K683" s="702"/>
    </row>
    <row r="684" spans="1:11" ht="21" hidden="1" customHeight="1">
      <c r="A684" s="657">
        <f t="shared" si="40"/>
        <v>0</v>
      </c>
      <c r="B684" s="703"/>
      <c r="C684" s="703"/>
      <c r="D684" s="703"/>
      <c r="E684" s="704"/>
      <c r="F684" s="702">
        <f t="shared" ref="F684:F742" si="41">IF(I684&gt;0,F683,)</f>
        <v>0</v>
      </c>
      <c r="G684" s="702">
        <f t="shared" ref="G684:G742" si="42">IF(I684&gt;0,G683,)</f>
        <v>0</v>
      </c>
      <c r="H684" s="705">
        <f>+'6-3표준조사 2'!$K$313</f>
        <v>2</v>
      </c>
      <c r="I684" s="705">
        <f>+'6-3표준조사 2'!$L$313</f>
        <v>0</v>
      </c>
      <c r="J684" s="705">
        <f>+'6-3표준조사 2'!$M$313</f>
        <v>0</v>
      </c>
      <c r="K684" s="705"/>
    </row>
    <row r="685" spans="1:11" ht="21" hidden="1" customHeight="1">
      <c r="A685" s="657">
        <f t="shared" si="40"/>
        <v>0</v>
      </c>
      <c r="B685" s="703"/>
      <c r="C685" s="703"/>
      <c r="D685" s="703"/>
      <c r="E685" s="704"/>
      <c r="F685" s="702">
        <f t="shared" si="41"/>
        <v>0</v>
      </c>
      <c r="G685" s="702">
        <f t="shared" si="42"/>
        <v>0</v>
      </c>
      <c r="H685" s="702">
        <f>+'6-3표준조사 2'!$K$314</f>
        <v>3</v>
      </c>
      <c r="I685" s="702">
        <f>+'6-3표준조사 2'!$L$314</f>
        <v>0</v>
      </c>
      <c r="J685" s="702">
        <f>+'6-3표준조사 2'!$M$314</f>
        <v>0</v>
      </c>
      <c r="K685" s="702"/>
    </row>
    <row r="686" spans="1:11" ht="21" hidden="1" customHeight="1">
      <c r="A686" s="657">
        <f t="shared" si="40"/>
        <v>0</v>
      </c>
      <c r="B686" s="703"/>
      <c r="C686" s="703"/>
      <c r="D686" s="703"/>
      <c r="E686" s="704"/>
      <c r="F686" s="504">
        <f t="shared" si="41"/>
        <v>0</v>
      </c>
      <c r="G686" s="504">
        <f t="shared" si="42"/>
        <v>0</v>
      </c>
      <c r="H686" s="702">
        <f>+'6-3표준조사 2'!$K$315</f>
        <v>4</v>
      </c>
      <c r="I686" s="702">
        <f>+'6-3표준조사 2'!$L$315</f>
        <v>0</v>
      </c>
      <c r="J686" s="702">
        <f>+'6-3표준조사 2'!$M$315</f>
        <v>0</v>
      </c>
      <c r="K686" s="504"/>
    </row>
    <row r="687" spans="1:11" ht="21" hidden="1" customHeight="1">
      <c r="A687" s="657">
        <f t="shared" si="40"/>
        <v>0</v>
      </c>
      <c r="B687" s="703"/>
      <c r="C687" s="703"/>
      <c r="D687" s="703"/>
      <c r="E687" s="704"/>
      <c r="F687" s="504">
        <f t="shared" si="41"/>
        <v>0</v>
      </c>
      <c r="G687" s="504">
        <f t="shared" si="42"/>
        <v>0</v>
      </c>
      <c r="H687" s="702">
        <f>+'6-3표준조사 2'!$K$316</f>
        <v>5</v>
      </c>
      <c r="I687" s="702">
        <f>+'6-3표준조사 2'!$L$316</f>
        <v>0</v>
      </c>
      <c r="J687" s="702">
        <f>+'6-3표준조사 2'!$M$316</f>
        <v>0</v>
      </c>
      <c r="K687" s="504"/>
    </row>
    <row r="688" spans="1:11" ht="21" hidden="1" customHeight="1">
      <c r="A688" s="657">
        <f t="shared" si="40"/>
        <v>0</v>
      </c>
      <c r="B688" s="703"/>
      <c r="C688" s="703"/>
      <c r="D688" s="703"/>
      <c r="E688" s="704"/>
      <c r="F688" s="504">
        <f t="shared" si="41"/>
        <v>0</v>
      </c>
      <c r="G688" s="504">
        <f t="shared" si="42"/>
        <v>0</v>
      </c>
      <c r="H688" s="702">
        <f>+'6-3표준조사 2'!$K$317</f>
        <v>6</v>
      </c>
      <c r="I688" s="702">
        <f>+'6-3표준조사 2'!$L$317</f>
        <v>0</v>
      </c>
      <c r="J688" s="702">
        <f>+'6-3표준조사 2'!$M$317</f>
        <v>0</v>
      </c>
      <c r="K688" s="504"/>
    </row>
    <row r="689" spans="1:11" ht="21" hidden="1" customHeight="1">
      <c r="A689" s="657">
        <f t="shared" si="40"/>
        <v>0</v>
      </c>
      <c r="B689" s="703"/>
      <c r="C689" s="703"/>
      <c r="D689" s="703"/>
      <c r="E689" s="704"/>
      <c r="F689" s="504">
        <f t="shared" si="41"/>
        <v>0</v>
      </c>
      <c r="G689" s="504">
        <f t="shared" si="42"/>
        <v>0</v>
      </c>
      <c r="H689" s="702">
        <f>+'6-3표준조사 2'!$K$318</f>
        <v>7</v>
      </c>
      <c r="I689" s="702">
        <f>+'6-3표준조사 2'!$L$318</f>
        <v>0</v>
      </c>
      <c r="J689" s="702">
        <f>+'6-3표준조사 2'!$M$318</f>
        <v>0</v>
      </c>
      <c r="K689" s="504"/>
    </row>
    <row r="690" spans="1:11" ht="21" hidden="1" customHeight="1">
      <c r="A690" s="657">
        <f t="shared" si="40"/>
        <v>0</v>
      </c>
      <c r="B690" s="703"/>
      <c r="C690" s="703"/>
      <c r="D690" s="703"/>
      <c r="E690" s="704"/>
      <c r="F690" s="504">
        <f t="shared" si="41"/>
        <v>0</v>
      </c>
      <c r="G690" s="504">
        <f t="shared" si="42"/>
        <v>0</v>
      </c>
      <c r="H690" s="702">
        <f>+'6-3표준조사 2'!$K$319</f>
        <v>8</v>
      </c>
      <c r="I690" s="702">
        <f>+'6-3표준조사 2'!$L$319</f>
        <v>0</v>
      </c>
      <c r="J690" s="702">
        <f>+'6-3표준조사 2'!$M$319</f>
        <v>0</v>
      </c>
      <c r="K690" s="504"/>
    </row>
    <row r="691" spans="1:11" ht="21" hidden="1" customHeight="1">
      <c r="A691" s="657">
        <f t="shared" si="40"/>
        <v>0</v>
      </c>
      <c r="B691" s="703"/>
      <c r="C691" s="703"/>
      <c r="D691" s="703"/>
      <c r="E691" s="704"/>
      <c r="F691" s="504">
        <f t="shared" si="41"/>
        <v>0</v>
      </c>
      <c r="G691" s="504">
        <f t="shared" si="42"/>
        <v>0</v>
      </c>
      <c r="H691" s="702">
        <f>+'6-3표준조사 2'!$K$320</f>
        <v>9</v>
      </c>
      <c r="I691" s="702">
        <f>+'6-3표준조사 2'!$L$320</f>
        <v>0</v>
      </c>
      <c r="J691" s="702">
        <f>+'6-3표준조사 2'!$M$320</f>
        <v>0</v>
      </c>
      <c r="K691" s="504"/>
    </row>
    <row r="692" spans="1:11" ht="21" hidden="1" customHeight="1">
      <c r="A692" s="657">
        <f t="shared" si="40"/>
        <v>0</v>
      </c>
      <c r="B692" s="703"/>
      <c r="C692" s="703"/>
      <c r="D692" s="703"/>
      <c r="E692" s="704"/>
      <c r="F692" s="504">
        <f t="shared" si="41"/>
        <v>0</v>
      </c>
      <c r="G692" s="504">
        <f t="shared" si="42"/>
        <v>0</v>
      </c>
      <c r="H692" s="702">
        <f>+'6-3표준조사 2'!$K$321</f>
        <v>10</v>
      </c>
      <c r="I692" s="702">
        <f>+'6-3표준조사 2'!$L$321</f>
        <v>0</v>
      </c>
      <c r="J692" s="702">
        <f>+'6-3표준조사 2'!$M$321</f>
        <v>0</v>
      </c>
      <c r="K692" s="504"/>
    </row>
    <row r="693" spans="1:11" ht="21" hidden="1" customHeight="1">
      <c r="A693" s="657">
        <f t="shared" si="40"/>
        <v>0</v>
      </c>
      <c r="B693" s="703"/>
      <c r="C693" s="703"/>
      <c r="D693" s="703"/>
      <c r="E693" s="704"/>
      <c r="F693" s="504">
        <f t="shared" si="41"/>
        <v>0</v>
      </c>
      <c r="G693" s="504">
        <f t="shared" si="42"/>
        <v>0</v>
      </c>
      <c r="H693" s="702">
        <f>+'6-3표준조사 2'!$K$322</f>
        <v>11</v>
      </c>
      <c r="I693" s="702">
        <f>+'6-3표준조사 2'!$L$322</f>
        <v>0</v>
      </c>
      <c r="J693" s="702">
        <f>+'6-3표준조사 2'!$M$322</f>
        <v>0</v>
      </c>
      <c r="K693" s="504"/>
    </row>
    <row r="694" spans="1:11" ht="21" hidden="1" customHeight="1">
      <c r="A694" s="657">
        <f t="shared" si="40"/>
        <v>0</v>
      </c>
      <c r="B694" s="703"/>
      <c r="C694" s="703"/>
      <c r="D694" s="703"/>
      <c r="E694" s="704"/>
      <c r="F694" s="504">
        <f t="shared" si="41"/>
        <v>0</v>
      </c>
      <c r="G694" s="504">
        <f t="shared" si="42"/>
        <v>0</v>
      </c>
      <c r="H694" s="702">
        <f>+'6-3표준조사 2'!$K$323</f>
        <v>12</v>
      </c>
      <c r="I694" s="702">
        <f>+'6-3표준조사 2'!$L$323</f>
        <v>0</v>
      </c>
      <c r="J694" s="702">
        <f>+'6-3표준조사 2'!$M$323</f>
        <v>0</v>
      </c>
      <c r="K694" s="504"/>
    </row>
    <row r="695" spans="1:11" ht="21" hidden="1" customHeight="1">
      <c r="A695" s="657">
        <f t="shared" si="40"/>
        <v>0</v>
      </c>
      <c r="B695" s="703"/>
      <c r="C695" s="703"/>
      <c r="D695" s="703"/>
      <c r="E695" s="704"/>
      <c r="F695" s="504">
        <f t="shared" si="41"/>
        <v>0</v>
      </c>
      <c r="G695" s="504">
        <f t="shared" si="42"/>
        <v>0</v>
      </c>
      <c r="H695" s="702">
        <f>+'6-3표준조사 2'!$K$324</f>
        <v>13</v>
      </c>
      <c r="I695" s="702">
        <f>+'6-3표준조사 2'!$L$324</f>
        <v>0</v>
      </c>
      <c r="J695" s="702">
        <f>+'6-3표준조사 2'!$M$324</f>
        <v>0</v>
      </c>
      <c r="K695" s="504"/>
    </row>
    <row r="696" spans="1:11" ht="21" hidden="1" customHeight="1">
      <c r="A696" s="657">
        <f t="shared" si="40"/>
        <v>0</v>
      </c>
      <c r="B696" s="703"/>
      <c r="C696" s="703"/>
      <c r="D696" s="703"/>
      <c r="E696" s="704"/>
      <c r="F696" s="504">
        <f t="shared" si="41"/>
        <v>0</v>
      </c>
      <c r="G696" s="504">
        <f t="shared" si="42"/>
        <v>0</v>
      </c>
      <c r="H696" s="702">
        <f>+'6-3표준조사 2'!$K$325</f>
        <v>14</v>
      </c>
      <c r="I696" s="702">
        <f>+'6-3표준조사 2'!$L$325</f>
        <v>0</v>
      </c>
      <c r="J696" s="702">
        <f>+'6-3표준조사 2'!$M$325</f>
        <v>0</v>
      </c>
      <c r="K696" s="504"/>
    </row>
    <row r="697" spans="1:11" ht="21" hidden="1" customHeight="1">
      <c r="A697" s="657">
        <f t="shared" si="40"/>
        <v>0</v>
      </c>
      <c r="B697" s="703"/>
      <c r="C697" s="703"/>
      <c r="D697" s="703"/>
      <c r="E697" s="704"/>
      <c r="F697" s="504">
        <f t="shared" si="41"/>
        <v>0</v>
      </c>
      <c r="G697" s="504">
        <f t="shared" si="42"/>
        <v>0</v>
      </c>
      <c r="H697" s="702">
        <f>+'6-3표준조사 2'!$K$328</f>
        <v>15</v>
      </c>
      <c r="I697" s="702">
        <f>+'6-3표준조사 2'!$L$328</f>
        <v>0</v>
      </c>
      <c r="J697" s="702">
        <f>+'6-3표준조사 2'!$M$328</f>
        <v>0</v>
      </c>
      <c r="K697" s="504"/>
    </row>
    <row r="698" spans="1:11" ht="21" hidden="1" customHeight="1">
      <c r="A698" s="657">
        <f t="shared" si="40"/>
        <v>0</v>
      </c>
      <c r="B698" s="703"/>
      <c r="C698" s="703"/>
      <c r="D698" s="703"/>
      <c r="E698" s="704"/>
      <c r="F698" s="504">
        <f t="shared" si="41"/>
        <v>0</v>
      </c>
      <c r="G698" s="504">
        <f t="shared" si="42"/>
        <v>0</v>
      </c>
      <c r="H698" s="702">
        <f>+'6-3표준조사 2'!$K$329</f>
        <v>16</v>
      </c>
      <c r="I698" s="702">
        <f>+'6-3표준조사 2'!$L$329</f>
        <v>0</v>
      </c>
      <c r="J698" s="702">
        <f>+'6-3표준조사 2'!$M$329</f>
        <v>0</v>
      </c>
      <c r="K698" s="504"/>
    </row>
    <row r="699" spans="1:11" ht="21" hidden="1" customHeight="1">
      <c r="A699" s="657">
        <f t="shared" si="40"/>
        <v>0</v>
      </c>
      <c r="B699" s="703"/>
      <c r="C699" s="703"/>
      <c r="D699" s="703"/>
      <c r="E699" s="704"/>
      <c r="F699" s="504">
        <f t="shared" si="41"/>
        <v>0</v>
      </c>
      <c r="G699" s="504">
        <f t="shared" si="42"/>
        <v>0</v>
      </c>
      <c r="H699" s="702">
        <f>+'6-3표준조사 2'!$K$330</f>
        <v>17</v>
      </c>
      <c r="I699" s="702">
        <f>+'6-3표준조사 2'!$L$330</f>
        <v>0</v>
      </c>
      <c r="J699" s="702">
        <f>+'6-3표준조사 2'!$M$330</f>
        <v>0</v>
      </c>
      <c r="K699" s="504"/>
    </row>
    <row r="700" spans="1:11" ht="21" hidden="1" customHeight="1">
      <c r="A700" s="657">
        <f t="shared" si="40"/>
        <v>0</v>
      </c>
      <c r="B700" s="703"/>
      <c r="C700" s="703"/>
      <c r="D700" s="703"/>
      <c r="E700" s="704"/>
      <c r="F700" s="504">
        <f t="shared" si="41"/>
        <v>0</v>
      </c>
      <c r="G700" s="504">
        <f t="shared" si="42"/>
        <v>0</v>
      </c>
      <c r="H700" s="702">
        <f>+'6-3표준조사 2'!$K$331</f>
        <v>18</v>
      </c>
      <c r="I700" s="702">
        <f>+'6-3표준조사 2'!$L$331</f>
        <v>0</v>
      </c>
      <c r="J700" s="702">
        <f>+'6-3표준조사 2'!$M$331</f>
        <v>0</v>
      </c>
      <c r="K700" s="504"/>
    </row>
    <row r="701" spans="1:11" ht="21" hidden="1" customHeight="1">
      <c r="A701" s="657">
        <f t="shared" si="40"/>
        <v>0</v>
      </c>
      <c r="B701" s="703"/>
      <c r="C701" s="703"/>
      <c r="D701" s="703"/>
      <c r="E701" s="704"/>
      <c r="F701" s="504">
        <f t="shared" si="41"/>
        <v>0</v>
      </c>
      <c r="G701" s="504">
        <f t="shared" si="42"/>
        <v>0</v>
      </c>
      <c r="H701" s="702">
        <f>+'6-3표준조사 2'!$K$332</f>
        <v>19</v>
      </c>
      <c r="I701" s="702">
        <f>+'6-3표준조사 2'!$L$332</f>
        <v>0</v>
      </c>
      <c r="J701" s="702">
        <f>+'6-3표준조사 2'!$M$332</f>
        <v>0</v>
      </c>
      <c r="K701" s="504"/>
    </row>
    <row r="702" spans="1:11" ht="21" hidden="1" customHeight="1">
      <c r="A702" s="657">
        <f t="shared" si="40"/>
        <v>0</v>
      </c>
      <c r="B702" s="703"/>
      <c r="C702" s="703"/>
      <c r="D702" s="703"/>
      <c r="E702" s="704"/>
      <c r="F702" s="504">
        <f t="shared" si="41"/>
        <v>0</v>
      </c>
      <c r="G702" s="504">
        <f t="shared" si="42"/>
        <v>0</v>
      </c>
      <c r="H702" s="702">
        <f>+'6-3표준조사 2'!$K$333</f>
        <v>20</v>
      </c>
      <c r="I702" s="702">
        <f>+'6-3표준조사 2'!$L$333</f>
        <v>0</v>
      </c>
      <c r="J702" s="702">
        <f>+'6-3표준조사 2'!$M$333</f>
        <v>0</v>
      </c>
      <c r="K702" s="504"/>
    </row>
    <row r="703" spans="1:11" ht="21" hidden="1" customHeight="1">
      <c r="A703" s="657">
        <f t="shared" si="40"/>
        <v>0</v>
      </c>
      <c r="B703" s="703"/>
      <c r="C703" s="703"/>
      <c r="D703" s="703"/>
      <c r="E703" s="704"/>
      <c r="F703" s="504">
        <f t="shared" si="41"/>
        <v>0</v>
      </c>
      <c r="G703" s="504">
        <f t="shared" si="42"/>
        <v>0</v>
      </c>
      <c r="H703" s="702">
        <f>+'6-3표준조사 2'!$K$334</f>
        <v>21</v>
      </c>
      <c r="I703" s="702">
        <f>+'6-3표준조사 2'!$L$334</f>
        <v>0</v>
      </c>
      <c r="J703" s="702">
        <f>+'6-3표준조사 2'!$M$334</f>
        <v>0</v>
      </c>
      <c r="K703" s="504"/>
    </row>
    <row r="704" spans="1:11" ht="21" hidden="1" customHeight="1">
      <c r="A704" s="657">
        <f t="shared" si="40"/>
        <v>0</v>
      </c>
      <c r="B704" s="703"/>
      <c r="C704" s="703"/>
      <c r="D704" s="703"/>
      <c r="E704" s="704"/>
      <c r="F704" s="504">
        <f t="shared" si="41"/>
        <v>0</v>
      </c>
      <c r="G704" s="504">
        <f t="shared" si="42"/>
        <v>0</v>
      </c>
      <c r="H704" s="702">
        <f>+'6-3표준조사 2'!$K$335</f>
        <v>22</v>
      </c>
      <c r="I704" s="702">
        <f>+'6-3표준조사 2'!$L$335</f>
        <v>0</v>
      </c>
      <c r="J704" s="702">
        <f>+'6-3표준조사 2'!$M$335</f>
        <v>0</v>
      </c>
      <c r="K704" s="504"/>
    </row>
    <row r="705" spans="1:11" ht="21" hidden="1" customHeight="1">
      <c r="A705" s="657">
        <f t="shared" si="40"/>
        <v>0</v>
      </c>
      <c r="B705" s="703"/>
      <c r="C705" s="703"/>
      <c r="D705" s="703"/>
      <c r="E705" s="704"/>
      <c r="F705" s="504">
        <f t="shared" si="41"/>
        <v>0</v>
      </c>
      <c r="G705" s="504">
        <f t="shared" si="42"/>
        <v>0</v>
      </c>
      <c r="H705" s="702">
        <f>+'6-3표준조사 2'!$K$336</f>
        <v>23</v>
      </c>
      <c r="I705" s="702">
        <f>+'6-3표준조사 2'!$L$336</f>
        <v>0</v>
      </c>
      <c r="J705" s="702">
        <f>+'6-3표준조사 2'!$M$336</f>
        <v>0</v>
      </c>
      <c r="K705" s="504"/>
    </row>
    <row r="706" spans="1:11" ht="21" hidden="1" customHeight="1">
      <c r="A706" s="657">
        <f t="shared" si="40"/>
        <v>0</v>
      </c>
      <c r="B706" s="703"/>
      <c r="C706" s="703"/>
      <c r="D706" s="703"/>
      <c r="E706" s="704"/>
      <c r="F706" s="504">
        <f t="shared" si="41"/>
        <v>0</v>
      </c>
      <c r="G706" s="504">
        <f t="shared" si="42"/>
        <v>0</v>
      </c>
      <c r="H706" s="702">
        <f>+'6-3표준조사 2'!$K$337</f>
        <v>24</v>
      </c>
      <c r="I706" s="702">
        <f>+'6-3표준조사 2'!$L$337</f>
        <v>0</v>
      </c>
      <c r="J706" s="702">
        <f>+'6-3표준조사 2'!$M$337</f>
        <v>0</v>
      </c>
      <c r="K706" s="504"/>
    </row>
    <row r="707" spans="1:11" ht="21" hidden="1" customHeight="1">
      <c r="A707" s="657">
        <f t="shared" si="40"/>
        <v>0</v>
      </c>
      <c r="B707" s="703"/>
      <c r="C707" s="703"/>
      <c r="D707" s="703"/>
      <c r="E707" s="704"/>
      <c r="F707" s="504">
        <f t="shared" si="41"/>
        <v>0</v>
      </c>
      <c r="G707" s="504">
        <f t="shared" si="42"/>
        <v>0</v>
      </c>
      <c r="H707" s="702">
        <f>+'6-3표준조사 2'!$K$338</f>
        <v>25</v>
      </c>
      <c r="I707" s="702">
        <f>+'6-3표준조사 2'!$L$338</f>
        <v>0</v>
      </c>
      <c r="J707" s="702">
        <f>+'6-3표준조사 2'!$M$338</f>
        <v>0</v>
      </c>
      <c r="K707" s="504"/>
    </row>
    <row r="708" spans="1:11" ht="21" hidden="1" customHeight="1">
      <c r="A708" s="657">
        <f t="shared" si="40"/>
        <v>0</v>
      </c>
      <c r="B708" s="703"/>
      <c r="C708" s="703"/>
      <c r="D708" s="703"/>
      <c r="E708" s="704"/>
      <c r="F708" s="504">
        <f t="shared" si="41"/>
        <v>0</v>
      </c>
      <c r="G708" s="504">
        <f t="shared" si="42"/>
        <v>0</v>
      </c>
      <c r="H708" s="702">
        <f>+'6-3표준조사 2'!$K$339</f>
        <v>26</v>
      </c>
      <c r="I708" s="702">
        <f>+'6-3표준조사 2'!$L$339</f>
        <v>0</v>
      </c>
      <c r="J708" s="702">
        <f>+'6-3표준조사 2'!$M$339</f>
        <v>0</v>
      </c>
      <c r="K708" s="504"/>
    </row>
    <row r="709" spans="1:11" ht="21" hidden="1" customHeight="1">
      <c r="A709" s="657">
        <f t="shared" ref="A709:A772" si="43">IF(I709&gt;0,1,)</f>
        <v>0</v>
      </c>
      <c r="B709" s="703"/>
      <c r="C709" s="703"/>
      <c r="D709" s="703"/>
      <c r="E709" s="704"/>
      <c r="F709" s="504">
        <f t="shared" si="41"/>
        <v>0</v>
      </c>
      <c r="G709" s="504">
        <f t="shared" si="42"/>
        <v>0</v>
      </c>
      <c r="H709" s="702">
        <f>+'6-3표준조사 2'!$K$340</f>
        <v>27</v>
      </c>
      <c r="I709" s="702">
        <f>+'6-3표준조사 2'!$L$340</f>
        <v>0</v>
      </c>
      <c r="J709" s="702">
        <f>+'6-3표준조사 2'!$M$340</f>
        <v>0</v>
      </c>
      <c r="K709" s="504"/>
    </row>
    <row r="710" spans="1:11" ht="21" hidden="1" customHeight="1">
      <c r="A710" s="657">
        <f t="shared" si="43"/>
        <v>0</v>
      </c>
      <c r="B710" s="703"/>
      <c r="C710" s="703"/>
      <c r="D710" s="703"/>
      <c r="E710" s="704"/>
      <c r="F710" s="504">
        <f t="shared" si="41"/>
        <v>0</v>
      </c>
      <c r="G710" s="504">
        <f t="shared" si="42"/>
        <v>0</v>
      </c>
      <c r="H710" s="702">
        <f>+'6-3표준조사 2'!$K$341</f>
        <v>28</v>
      </c>
      <c r="I710" s="702">
        <f>+'6-3표준조사 2'!$L$341</f>
        <v>0</v>
      </c>
      <c r="J710" s="702">
        <f>+'6-3표준조사 2'!$M$341</f>
        <v>0</v>
      </c>
      <c r="K710" s="504"/>
    </row>
    <row r="711" spans="1:11" ht="21" hidden="1" customHeight="1">
      <c r="A711" s="657">
        <f t="shared" si="43"/>
        <v>0</v>
      </c>
      <c r="B711" s="703"/>
      <c r="C711" s="703"/>
      <c r="D711" s="703"/>
      <c r="E711" s="704"/>
      <c r="F711" s="504">
        <f t="shared" si="41"/>
        <v>0</v>
      </c>
      <c r="G711" s="504">
        <f t="shared" si="42"/>
        <v>0</v>
      </c>
      <c r="H711" s="702">
        <f>+'6-3표준조사 2'!$K$342</f>
        <v>29</v>
      </c>
      <c r="I711" s="702">
        <f>+'6-3표준조사 2'!$L$342</f>
        <v>0</v>
      </c>
      <c r="J711" s="702">
        <f>+'6-3표준조사 2'!$M$342</f>
        <v>0</v>
      </c>
      <c r="K711" s="504"/>
    </row>
    <row r="712" spans="1:11" ht="21" hidden="1" customHeight="1">
      <c r="A712" s="657">
        <f t="shared" si="43"/>
        <v>0</v>
      </c>
      <c r="B712" s="703"/>
      <c r="C712" s="703"/>
      <c r="D712" s="703"/>
      <c r="E712" s="704"/>
      <c r="F712" s="504">
        <f t="shared" si="41"/>
        <v>0</v>
      </c>
      <c r="G712" s="504">
        <f t="shared" si="42"/>
        <v>0</v>
      </c>
      <c r="H712" s="702">
        <f>+'6-3표준조사 2'!$K$343</f>
        <v>30</v>
      </c>
      <c r="I712" s="702">
        <f>+'6-3표준조사 2'!$L$343</f>
        <v>0</v>
      </c>
      <c r="J712" s="702">
        <f>+'6-3표준조사 2'!$M$343</f>
        <v>0</v>
      </c>
      <c r="K712" s="504"/>
    </row>
    <row r="713" spans="1:11" ht="21" hidden="1" customHeight="1">
      <c r="A713" s="657">
        <f t="shared" si="43"/>
        <v>0</v>
      </c>
      <c r="B713" s="703"/>
      <c r="C713" s="703"/>
      <c r="D713" s="703"/>
      <c r="E713" s="704"/>
      <c r="F713" s="504">
        <f t="shared" si="41"/>
        <v>0</v>
      </c>
      <c r="G713" s="504">
        <f t="shared" si="42"/>
        <v>0</v>
      </c>
      <c r="H713" s="702">
        <f>+'6-3표준조사 2'!$K$344</f>
        <v>31</v>
      </c>
      <c r="I713" s="702">
        <f>+'6-3표준조사 2'!$L$344</f>
        <v>0</v>
      </c>
      <c r="J713" s="702">
        <f>+'6-3표준조사 2'!$M$344</f>
        <v>0</v>
      </c>
      <c r="K713" s="504"/>
    </row>
    <row r="714" spans="1:11" ht="21" hidden="1" customHeight="1">
      <c r="A714" s="657">
        <f t="shared" si="43"/>
        <v>0</v>
      </c>
      <c r="B714" s="703"/>
      <c r="C714" s="703"/>
      <c r="D714" s="703"/>
      <c r="E714" s="704"/>
      <c r="F714" s="504">
        <f t="shared" si="41"/>
        <v>0</v>
      </c>
      <c r="G714" s="504">
        <f t="shared" si="42"/>
        <v>0</v>
      </c>
      <c r="H714" s="702">
        <f>+'6-3표준조사 2'!$K$345</f>
        <v>32</v>
      </c>
      <c r="I714" s="702">
        <f>+'6-3표준조사 2'!$L$345</f>
        <v>0</v>
      </c>
      <c r="J714" s="702">
        <f>+'6-3표준조사 2'!$M$345</f>
        <v>0</v>
      </c>
      <c r="K714" s="504"/>
    </row>
    <row r="715" spans="1:11" ht="21" hidden="1" customHeight="1">
      <c r="A715" s="657">
        <f t="shared" si="43"/>
        <v>0</v>
      </c>
      <c r="B715" s="703"/>
      <c r="C715" s="703"/>
      <c r="D715" s="703"/>
      <c r="E715" s="704"/>
      <c r="F715" s="504">
        <f t="shared" si="41"/>
        <v>0</v>
      </c>
      <c r="G715" s="504">
        <f t="shared" si="42"/>
        <v>0</v>
      </c>
      <c r="H715" s="702">
        <f>+'6-3표준조사 2'!$K$346</f>
        <v>33</v>
      </c>
      <c r="I715" s="702">
        <f>+'6-3표준조사 2'!$L$346</f>
        <v>0</v>
      </c>
      <c r="J715" s="702">
        <f>+'6-3표준조사 2'!$M$346</f>
        <v>0</v>
      </c>
      <c r="K715" s="504"/>
    </row>
    <row r="716" spans="1:11" ht="21" hidden="1" customHeight="1">
      <c r="A716" s="657">
        <f t="shared" si="43"/>
        <v>0</v>
      </c>
      <c r="B716" s="703"/>
      <c r="C716" s="703"/>
      <c r="D716" s="703"/>
      <c r="E716" s="704"/>
      <c r="F716" s="504">
        <f t="shared" si="41"/>
        <v>0</v>
      </c>
      <c r="G716" s="504">
        <f t="shared" si="42"/>
        <v>0</v>
      </c>
      <c r="H716" s="702">
        <f>+'6-3표준조사 2'!$K$347</f>
        <v>34</v>
      </c>
      <c r="I716" s="702">
        <f>+'6-3표준조사 2'!$L$347</f>
        <v>0</v>
      </c>
      <c r="J716" s="702">
        <f>+'6-3표준조사 2'!$M$347</f>
        <v>0</v>
      </c>
      <c r="K716" s="504"/>
    </row>
    <row r="717" spans="1:11" ht="21" hidden="1" customHeight="1">
      <c r="A717" s="657">
        <f t="shared" si="43"/>
        <v>0</v>
      </c>
      <c r="B717" s="703"/>
      <c r="C717" s="703"/>
      <c r="D717" s="703"/>
      <c r="E717" s="704"/>
      <c r="F717" s="504">
        <f t="shared" si="41"/>
        <v>0</v>
      </c>
      <c r="G717" s="504">
        <f t="shared" si="42"/>
        <v>0</v>
      </c>
      <c r="H717" s="702">
        <f>+'6-3표준조사 2'!$K$348</f>
        <v>35</v>
      </c>
      <c r="I717" s="702">
        <f>+'6-3표준조사 2'!$L$348</f>
        <v>0</v>
      </c>
      <c r="J717" s="702">
        <f>+'6-3표준조사 2'!$M$348</f>
        <v>0</v>
      </c>
      <c r="K717" s="504"/>
    </row>
    <row r="718" spans="1:11" ht="21" hidden="1" customHeight="1">
      <c r="A718" s="657">
        <f t="shared" si="43"/>
        <v>0</v>
      </c>
      <c r="B718" s="703"/>
      <c r="C718" s="703"/>
      <c r="D718" s="703"/>
      <c r="E718" s="704"/>
      <c r="F718" s="504">
        <f t="shared" si="41"/>
        <v>0</v>
      </c>
      <c r="G718" s="504">
        <f t="shared" si="42"/>
        <v>0</v>
      </c>
      <c r="H718" s="702">
        <f>+'6-3표준조사 2'!$K$349</f>
        <v>36</v>
      </c>
      <c r="I718" s="702">
        <f>+'6-3표준조사 2'!$L$349</f>
        <v>0</v>
      </c>
      <c r="J718" s="702">
        <f>+'6-3표준조사 2'!$M$349</f>
        <v>0</v>
      </c>
      <c r="K718" s="504"/>
    </row>
    <row r="719" spans="1:11" ht="21" hidden="1" customHeight="1">
      <c r="A719" s="657">
        <f t="shared" si="43"/>
        <v>0</v>
      </c>
      <c r="B719" s="703"/>
      <c r="C719" s="703"/>
      <c r="D719" s="703"/>
      <c r="E719" s="704"/>
      <c r="F719" s="504">
        <f t="shared" si="41"/>
        <v>0</v>
      </c>
      <c r="G719" s="504">
        <f t="shared" si="42"/>
        <v>0</v>
      </c>
      <c r="H719" s="702">
        <f>+'6-3표준조사 2'!$K$350</f>
        <v>37</v>
      </c>
      <c r="I719" s="702">
        <f>+'6-3표준조사 2'!$L$350</f>
        <v>0</v>
      </c>
      <c r="J719" s="702">
        <f>+'6-3표준조사 2'!$M$350</f>
        <v>0</v>
      </c>
      <c r="K719" s="504"/>
    </row>
    <row r="720" spans="1:11" ht="21" hidden="1" customHeight="1">
      <c r="A720" s="657">
        <f t="shared" si="43"/>
        <v>0</v>
      </c>
      <c r="B720" s="703"/>
      <c r="C720" s="703"/>
      <c r="D720" s="703"/>
      <c r="E720" s="704"/>
      <c r="F720" s="504">
        <f t="shared" si="41"/>
        <v>0</v>
      </c>
      <c r="G720" s="504">
        <f t="shared" si="42"/>
        <v>0</v>
      </c>
      <c r="H720" s="702">
        <f>+'6-3표준조사 2'!$K$353</f>
        <v>38</v>
      </c>
      <c r="I720" s="702">
        <f>+'6-3표준조사 2'!$L$353</f>
        <v>0</v>
      </c>
      <c r="J720" s="702">
        <f>+'6-3표준조사 2'!$M$353</f>
        <v>0</v>
      </c>
      <c r="K720" s="504"/>
    </row>
    <row r="721" spans="1:11" ht="21" hidden="1" customHeight="1">
      <c r="A721" s="657">
        <f t="shared" si="43"/>
        <v>0</v>
      </c>
      <c r="B721" s="703"/>
      <c r="C721" s="703"/>
      <c r="D721" s="703"/>
      <c r="E721" s="704"/>
      <c r="F721" s="504">
        <f t="shared" si="41"/>
        <v>0</v>
      </c>
      <c r="G721" s="504">
        <f t="shared" si="42"/>
        <v>0</v>
      </c>
      <c r="H721" s="702">
        <f>+'6-3표준조사 2'!$K$354</f>
        <v>39</v>
      </c>
      <c r="I721" s="702">
        <f>+'6-3표준조사 2'!$L$354</f>
        <v>0</v>
      </c>
      <c r="J721" s="702">
        <f>+'6-3표준조사 2'!$M$354</f>
        <v>0</v>
      </c>
      <c r="K721" s="504"/>
    </row>
    <row r="722" spans="1:11" ht="21" hidden="1" customHeight="1">
      <c r="A722" s="657">
        <f t="shared" si="43"/>
        <v>0</v>
      </c>
      <c r="B722" s="703"/>
      <c r="C722" s="703"/>
      <c r="D722" s="703"/>
      <c r="E722" s="704"/>
      <c r="F722" s="504">
        <f t="shared" si="41"/>
        <v>0</v>
      </c>
      <c r="G722" s="504">
        <f t="shared" si="42"/>
        <v>0</v>
      </c>
      <c r="H722" s="702">
        <f>+'6-3표준조사 2'!$K$355</f>
        <v>40</v>
      </c>
      <c r="I722" s="702">
        <f>+'6-3표준조사 2'!$L$355</f>
        <v>0</v>
      </c>
      <c r="J722" s="702">
        <f>+'6-3표준조사 2'!$M$355</f>
        <v>0</v>
      </c>
      <c r="K722" s="504"/>
    </row>
    <row r="723" spans="1:11" ht="21" hidden="1" customHeight="1">
      <c r="A723" s="657">
        <f t="shared" si="43"/>
        <v>0</v>
      </c>
      <c r="B723" s="703"/>
      <c r="C723" s="703"/>
      <c r="D723" s="703"/>
      <c r="E723" s="704"/>
      <c r="F723" s="504">
        <f t="shared" si="41"/>
        <v>0</v>
      </c>
      <c r="G723" s="504">
        <f t="shared" si="42"/>
        <v>0</v>
      </c>
      <c r="H723" s="702">
        <f>+'6-3표준조사 2'!$K$356</f>
        <v>41</v>
      </c>
      <c r="I723" s="702">
        <f>+'6-3표준조사 2'!$L$356</f>
        <v>0</v>
      </c>
      <c r="J723" s="702">
        <f>+'6-3표준조사 2'!$M$356</f>
        <v>0</v>
      </c>
      <c r="K723" s="504"/>
    </row>
    <row r="724" spans="1:11" ht="21" hidden="1" customHeight="1">
      <c r="A724" s="657">
        <f t="shared" si="43"/>
        <v>0</v>
      </c>
      <c r="B724" s="703"/>
      <c r="C724" s="703"/>
      <c r="D724" s="703"/>
      <c r="E724" s="704"/>
      <c r="F724" s="504">
        <f t="shared" si="41"/>
        <v>0</v>
      </c>
      <c r="G724" s="504">
        <f t="shared" si="42"/>
        <v>0</v>
      </c>
      <c r="H724" s="702">
        <f>+'6-3표준조사 2'!$K$357</f>
        <v>42</v>
      </c>
      <c r="I724" s="702">
        <f>+'6-3표준조사 2'!$L$357</f>
        <v>0</v>
      </c>
      <c r="J724" s="702">
        <f>+'6-3표준조사 2'!$M$357</f>
        <v>0</v>
      </c>
      <c r="K724" s="504"/>
    </row>
    <row r="725" spans="1:11" ht="21" hidden="1" customHeight="1">
      <c r="A725" s="657">
        <f t="shared" si="43"/>
        <v>0</v>
      </c>
      <c r="B725" s="703"/>
      <c r="C725" s="703"/>
      <c r="D725" s="703"/>
      <c r="E725" s="704"/>
      <c r="F725" s="504">
        <f t="shared" si="41"/>
        <v>0</v>
      </c>
      <c r="G725" s="504">
        <f t="shared" si="42"/>
        <v>0</v>
      </c>
      <c r="H725" s="702">
        <f>+'6-3표준조사 2'!$K$358</f>
        <v>43</v>
      </c>
      <c r="I725" s="702">
        <f>+'6-3표준조사 2'!$L$358</f>
        <v>0</v>
      </c>
      <c r="J725" s="702">
        <f>+'6-3표준조사 2'!$M$358</f>
        <v>0</v>
      </c>
      <c r="K725" s="504"/>
    </row>
    <row r="726" spans="1:11" ht="21" hidden="1" customHeight="1">
      <c r="A726" s="657">
        <f t="shared" si="43"/>
        <v>0</v>
      </c>
      <c r="B726" s="703"/>
      <c r="C726" s="703"/>
      <c r="D726" s="703"/>
      <c r="E726" s="704"/>
      <c r="F726" s="504">
        <f t="shared" si="41"/>
        <v>0</v>
      </c>
      <c r="G726" s="504">
        <f t="shared" si="42"/>
        <v>0</v>
      </c>
      <c r="H726" s="702">
        <f>+'6-3표준조사 2'!$K$359</f>
        <v>44</v>
      </c>
      <c r="I726" s="702">
        <f>+'6-3표준조사 2'!$L$359</f>
        <v>0</v>
      </c>
      <c r="J726" s="702">
        <f>+'6-3표준조사 2'!$M$359</f>
        <v>0</v>
      </c>
      <c r="K726" s="504"/>
    </row>
    <row r="727" spans="1:11" ht="21" hidden="1" customHeight="1">
      <c r="A727" s="657">
        <f t="shared" si="43"/>
        <v>0</v>
      </c>
      <c r="B727" s="703"/>
      <c r="C727" s="703"/>
      <c r="D727" s="703"/>
      <c r="E727" s="704"/>
      <c r="F727" s="504">
        <f t="shared" si="41"/>
        <v>0</v>
      </c>
      <c r="G727" s="504">
        <f t="shared" si="42"/>
        <v>0</v>
      </c>
      <c r="H727" s="702">
        <f>+'6-3표준조사 2'!$K$360</f>
        <v>45</v>
      </c>
      <c r="I727" s="702">
        <f>+'6-3표준조사 2'!$L$360</f>
        <v>0</v>
      </c>
      <c r="J727" s="702">
        <f>+'6-3표준조사 2'!$M$360</f>
        <v>0</v>
      </c>
      <c r="K727" s="504"/>
    </row>
    <row r="728" spans="1:11" ht="21" hidden="1" customHeight="1">
      <c r="A728" s="657">
        <f t="shared" si="43"/>
        <v>0</v>
      </c>
      <c r="B728" s="703"/>
      <c r="C728" s="703"/>
      <c r="D728" s="703"/>
      <c r="E728" s="704"/>
      <c r="F728" s="504">
        <f t="shared" si="41"/>
        <v>0</v>
      </c>
      <c r="G728" s="504">
        <f t="shared" si="42"/>
        <v>0</v>
      </c>
      <c r="H728" s="702">
        <f>+'6-3표준조사 2'!$K$361</f>
        <v>46</v>
      </c>
      <c r="I728" s="702">
        <f>+'6-3표준조사 2'!$L$361</f>
        <v>0</v>
      </c>
      <c r="J728" s="702">
        <f>+'6-3표준조사 2'!$M$361</f>
        <v>0</v>
      </c>
      <c r="K728" s="504"/>
    </row>
    <row r="729" spans="1:11" ht="21" hidden="1" customHeight="1">
      <c r="A729" s="657">
        <f t="shared" si="43"/>
        <v>0</v>
      </c>
      <c r="B729" s="703"/>
      <c r="C729" s="703"/>
      <c r="D729" s="703"/>
      <c r="E729" s="704"/>
      <c r="F729" s="504">
        <f t="shared" si="41"/>
        <v>0</v>
      </c>
      <c r="G729" s="504">
        <f t="shared" si="42"/>
        <v>0</v>
      </c>
      <c r="H729" s="702">
        <f>+'6-3표준조사 2'!$K$362</f>
        <v>47</v>
      </c>
      <c r="I729" s="702">
        <f>+'6-3표준조사 2'!$L$362</f>
        <v>0</v>
      </c>
      <c r="J729" s="702">
        <f>+'6-3표준조사 2'!$M$362</f>
        <v>0</v>
      </c>
      <c r="K729" s="504"/>
    </row>
    <row r="730" spans="1:11" ht="21" hidden="1" customHeight="1">
      <c r="A730" s="657">
        <f t="shared" si="43"/>
        <v>0</v>
      </c>
      <c r="B730" s="703"/>
      <c r="C730" s="703"/>
      <c r="D730" s="703"/>
      <c r="E730" s="704"/>
      <c r="F730" s="504">
        <f t="shared" si="41"/>
        <v>0</v>
      </c>
      <c r="G730" s="504">
        <f t="shared" si="42"/>
        <v>0</v>
      </c>
      <c r="H730" s="702">
        <f>+'6-3표준조사 2'!$K$363</f>
        <v>48</v>
      </c>
      <c r="I730" s="702">
        <f>+'6-3표준조사 2'!$L$363</f>
        <v>0</v>
      </c>
      <c r="J730" s="702">
        <f>+'6-3표준조사 2'!$M$363</f>
        <v>0</v>
      </c>
      <c r="K730" s="504"/>
    </row>
    <row r="731" spans="1:11" ht="21" hidden="1" customHeight="1">
      <c r="A731" s="657">
        <f t="shared" si="43"/>
        <v>0</v>
      </c>
      <c r="B731" s="703"/>
      <c r="C731" s="703"/>
      <c r="D731" s="703"/>
      <c r="E731" s="704"/>
      <c r="F731" s="504">
        <f t="shared" si="41"/>
        <v>0</v>
      </c>
      <c r="G731" s="504">
        <f t="shared" si="42"/>
        <v>0</v>
      </c>
      <c r="H731" s="702">
        <f>+'6-3표준조사 2'!$K$364</f>
        <v>49</v>
      </c>
      <c r="I731" s="702">
        <f>+'6-3표준조사 2'!$L$364</f>
        <v>0</v>
      </c>
      <c r="J731" s="702">
        <f>+'6-3표준조사 2'!$M$364</f>
        <v>0</v>
      </c>
      <c r="K731" s="504"/>
    </row>
    <row r="732" spans="1:11" ht="21" hidden="1" customHeight="1">
      <c r="A732" s="657">
        <f t="shared" si="43"/>
        <v>0</v>
      </c>
      <c r="B732" s="703"/>
      <c r="C732" s="703"/>
      <c r="D732" s="703"/>
      <c r="E732" s="704"/>
      <c r="F732" s="504">
        <f t="shared" si="41"/>
        <v>0</v>
      </c>
      <c r="G732" s="504">
        <f t="shared" si="42"/>
        <v>0</v>
      </c>
      <c r="H732" s="702">
        <f>+'6-3표준조사 2'!$K$365</f>
        <v>50</v>
      </c>
      <c r="I732" s="702">
        <f>+'6-3표준조사 2'!$L$365</f>
        <v>0</v>
      </c>
      <c r="J732" s="702">
        <f>+'6-3표준조사 2'!$M$365</f>
        <v>0</v>
      </c>
      <c r="K732" s="504"/>
    </row>
    <row r="733" spans="1:11" ht="21" hidden="1" customHeight="1">
      <c r="A733" s="657">
        <f t="shared" si="43"/>
        <v>0</v>
      </c>
      <c r="B733" s="703"/>
      <c r="C733" s="703"/>
      <c r="D733" s="703"/>
      <c r="E733" s="704"/>
      <c r="F733" s="504">
        <f t="shared" si="41"/>
        <v>0</v>
      </c>
      <c r="G733" s="504">
        <f t="shared" si="42"/>
        <v>0</v>
      </c>
      <c r="H733" s="702">
        <f>+'6-3표준조사 2'!$K$366</f>
        <v>51</v>
      </c>
      <c r="I733" s="702">
        <f>+'6-3표준조사 2'!$L$366</f>
        <v>0</v>
      </c>
      <c r="J733" s="702">
        <f>+'6-3표준조사 2'!$M$366</f>
        <v>0</v>
      </c>
      <c r="K733" s="504"/>
    </row>
    <row r="734" spans="1:11" ht="21" hidden="1" customHeight="1">
      <c r="A734" s="657">
        <f t="shared" si="43"/>
        <v>0</v>
      </c>
      <c r="B734" s="703"/>
      <c r="C734" s="703"/>
      <c r="D734" s="703"/>
      <c r="E734" s="704"/>
      <c r="F734" s="504">
        <f t="shared" si="41"/>
        <v>0</v>
      </c>
      <c r="G734" s="504">
        <f t="shared" si="42"/>
        <v>0</v>
      </c>
      <c r="H734" s="702">
        <f>+'6-3표준조사 2'!$K$367</f>
        <v>52</v>
      </c>
      <c r="I734" s="702">
        <f>+'6-3표준조사 2'!$L$367</f>
        <v>0</v>
      </c>
      <c r="J734" s="702">
        <f>+'6-3표준조사 2'!$M$367</f>
        <v>0</v>
      </c>
      <c r="K734" s="504"/>
    </row>
    <row r="735" spans="1:11" ht="21" hidden="1" customHeight="1">
      <c r="A735" s="657">
        <f t="shared" si="43"/>
        <v>0</v>
      </c>
      <c r="B735" s="703"/>
      <c r="C735" s="703"/>
      <c r="D735" s="703"/>
      <c r="E735" s="704"/>
      <c r="F735" s="504">
        <f t="shared" si="41"/>
        <v>0</v>
      </c>
      <c r="G735" s="504">
        <f t="shared" si="42"/>
        <v>0</v>
      </c>
      <c r="H735" s="702">
        <f>+'6-3표준조사 2'!$K$368</f>
        <v>53</v>
      </c>
      <c r="I735" s="702">
        <f>+'6-3표준조사 2'!$L$368</f>
        <v>0</v>
      </c>
      <c r="J735" s="702">
        <f>+'6-3표준조사 2'!$M$368</f>
        <v>0</v>
      </c>
      <c r="K735" s="504"/>
    </row>
    <row r="736" spans="1:11" ht="21" hidden="1" customHeight="1">
      <c r="A736" s="657">
        <f t="shared" si="43"/>
        <v>0</v>
      </c>
      <c r="B736" s="703"/>
      <c r="C736" s="703"/>
      <c r="D736" s="703"/>
      <c r="E736" s="704"/>
      <c r="F736" s="504">
        <f t="shared" si="41"/>
        <v>0</v>
      </c>
      <c r="G736" s="504">
        <f t="shared" si="42"/>
        <v>0</v>
      </c>
      <c r="H736" s="702">
        <f>+'6-3표준조사 2'!$K$369</f>
        <v>54</v>
      </c>
      <c r="I736" s="702">
        <f>+'6-3표준조사 2'!$L$369</f>
        <v>0</v>
      </c>
      <c r="J736" s="702">
        <f>+'6-3표준조사 2'!$M$369</f>
        <v>0</v>
      </c>
      <c r="K736" s="504"/>
    </row>
    <row r="737" spans="1:11" ht="21" hidden="1" customHeight="1">
      <c r="A737" s="657">
        <f t="shared" si="43"/>
        <v>0</v>
      </c>
      <c r="B737" s="703"/>
      <c r="C737" s="703"/>
      <c r="D737" s="703"/>
      <c r="E737" s="704"/>
      <c r="F737" s="504">
        <f t="shared" si="41"/>
        <v>0</v>
      </c>
      <c r="G737" s="504">
        <f t="shared" si="42"/>
        <v>0</v>
      </c>
      <c r="H737" s="702">
        <f>+'6-3표준조사 2'!$K$370</f>
        <v>55</v>
      </c>
      <c r="I737" s="702">
        <f>+'6-3표준조사 2'!$L$370</f>
        <v>0</v>
      </c>
      <c r="J737" s="702">
        <f>+'6-3표준조사 2'!$M$370</f>
        <v>0</v>
      </c>
      <c r="K737" s="504"/>
    </row>
    <row r="738" spans="1:11" ht="21" hidden="1" customHeight="1">
      <c r="A738" s="657">
        <f t="shared" si="43"/>
        <v>0</v>
      </c>
      <c r="B738" s="703"/>
      <c r="C738" s="703"/>
      <c r="D738" s="703"/>
      <c r="E738" s="704"/>
      <c r="F738" s="504">
        <f t="shared" si="41"/>
        <v>0</v>
      </c>
      <c r="G738" s="504">
        <f t="shared" si="42"/>
        <v>0</v>
      </c>
      <c r="H738" s="702">
        <f>+'6-3표준조사 2'!$K$371</f>
        <v>56</v>
      </c>
      <c r="I738" s="702">
        <f>+'6-3표준조사 2'!$L$371</f>
        <v>0</v>
      </c>
      <c r="J738" s="702">
        <f>+'6-3표준조사 2'!$M$371</f>
        <v>0</v>
      </c>
      <c r="K738" s="504"/>
    </row>
    <row r="739" spans="1:11" ht="21" hidden="1" customHeight="1">
      <c r="A739" s="657">
        <f t="shared" si="43"/>
        <v>0</v>
      </c>
      <c r="B739" s="703"/>
      <c r="C739" s="703"/>
      <c r="D739" s="703"/>
      <c r="E739" s="704"/>
      <c r="F739" s="504">
        <f t="shared" si="41"/>
        <v>0</v>
      </c>
      <c r="G739" s="504">
        <f t="shared" si="42"/>
        <v>0</v>
      </c>
      <c r="H739" s="702">
        <f>+'6-3표준조사 2'!$K$372</f>
        <v>57</v>
      </c>
      <c r="I739" s="702">
        <f>+'6-3표준조사 2'!$L$372</f>
        <v>0</v>
      </c>
      <c r="J739" s="702">
        <f>+'6-3표준조사 2'!$M$372</f>
        <v>0</v>
      </c>
      <c r="K739" s="504"/>
    </row>
    <row r="740" spans="1:11" ht="21" hidden="1" customHeight="1">
      <c r="A740" s="657">
        <f t="shared" si="43"/>
        <v>0</v>
      </c>
      <c r="B740" s="703"/>
      <c r="C740" s="703"/>
      <c r="D740" s="703"/>
      <c r="E740" s="704"/>
      <c r="F740" s="504">
        <f t="shared" si="41"/>
        <v>0</v>
      </c>
      <c r="G740" s="504">
        <f t="shared" si="42"/>
        <v>0</v>
      </c>
      <c r="H740" s="702">
        <f>+'6-3표준조사 2'!$K$373</f>
        <v>58</v>
      </c>
      <c r="I740" s="702">
        <f>+'6-3표준조사 2'!$L$373</f>
        <v>0</v>
      </c>
      <c r="J740" s="702">
        <f>+'6-3표준조사 2'!$M$373</f>
        <v>0</v>
      </c>
      <c r="K740" s="504"/>
    </row>
    <row r="741" spans="1:11" ht="21" hidden="1" customHeight="1">
      <c r="A741" s="657">
        <f t="shared" si="43"/>
        <v>0</v>
      </c>
      <c r="B741" s="703"/>
      <c r="C741" s="703"/>
      <c r="D741" s="703"/>
      <c r="E741" s="704"/>
      <c r="F741" s="504">
        <f t="shared" si="41"/>
        <v>0</v>
      </c>
      <c r="G741" s="504">
        <f t="shared" si="42"/>
        <v>0</v>
      </c>
      <c r="H741" s="702">
        <f>+'6-3표준조사 2'!$K$374</f>
        <v>59</v>
      </c>
      <c r="I741" s="702">
        <f>+'6-3표준조사 2'!$L$374</f>
        <v>0</v>
      </c>
      <c r="J741" s="702">
        <f>+'6-3표준조사 2'!$M$374</f>
        <v>0</v>
      </c>
      <c r="K741" s="504"/>
    </row>
    <row r="742" spans="1:11" ht="21" hidden="1" customHeight="1">
      <c r="A742" s="657">
        <f t="shared" si="43"/>
        <v>0</v>
      </c>
      <c r="B742" s="703"/>
      <c r="C742" s="703"/>
      <c r="D742" s="703"/>
      <c r="E742" s="704"/>
      <c r="F742" s="504">
        <f t="shared" si="41"/>
        <v>0</v>
      </c>
      <c r="G742" s="504">
        <f t="shared" si="42"/>
        <v>0</v>
      </c>
      <c r="H742" s="701">
        <f>+'6-3표준조사 2'!$K$375</f>
        <v>60</v>
      </c>
      <c r="I742" s="701">
        <f>+'6-3표준조사 2'!$L$375</f>
        <v>0</v>
      </c>
      <c r="J742" s="701">
        <f>+'6-3표준조사 2'!$M$375</f>
        <v>0</v>
      </c>
      <c r="K742" s="503"/>
    </row>
    <row r="743" spans="1:11" ht="21" customHeight="1">
      <c r="A743" s="657">
        <f t="shared" si="43"/>
        <v>1</v>
      </c>
      <c r="B743" s="702">
        <f>+'6-3표준조사 2'!$M$379</f>
        <v>0</v>
      </c>
      <c r="C743" s="702">
        <f>+'6-3표준조사 2'!$N$379</f>
        <v>0</v>
      </c>
      <c r="D743" s="702">
        <f>+'6-3표준조사 2'!$O$379</f>
        <v>0</v>
      </c>
      <c r="E743" s="702" t="str">
        <f>+'6-3표준조사 2'!$P$379</f>
        <v>산34번지</v>
      </c>
      <c r="F743" s="702">
        <f>+'6-3표준조사 2'!$K$379</f>
        <v>0</v>
      </c>
      <c r="G743" s="998">
        <f>+'6-3표준조사 2'!$L$379</f>
        <v>0</v>
      </c>
      <c r="H743" s="702">
        <f>+'6-3표준조사 2'!$K$387</f>
        <v>1</v>
      </c>
      <c r="I743" s="702">
        <f>+'6-3표준조사 2'!$L$387</f>
        <v>1</v>
      </c>
      <c r="J743" s="702">
        <f>+'6-3표준조사 2'!$M$387</f>
        <v>0</v>
      </c>
      <c r="K743" s="702"/>
    </row>
    <row r="744" spans="1:11" ht="21" hidden="1" customHeight="1">
      <c r="A744" s="657">
        <f t="shared" si="43"/>
        <v>0</v>
      </c>
      <c r="B744" s="703"/>
      <c r="C744" s="703"/>
      <c r="D744" s="703"/>
      <c r="E744" s="704"/>
      <c r="F744" s="702">
        <f t="shared" ref="F744:F802" si="44">IF(I744&gt;0,F743,)</f>
        <v>0</v>
      </c>
      <c r="G744" s="998">
        <f t="shared" ref="G744:G802" si="45">IF(I744&gt;0,G743,)</f>
        <v>0</v>
      </c>
      <c r="H744" s="705">
        <f>+'6-3표준조사 2'!$K$388</f>
        <v>2</v>
      </c>
      <c r="I744" s="705">
        <f>+'6-3표준조사 2'!$L$388</f>
        <v>0</v>
      </c>
      <c r="J744" s="705">
        <f>+'6-3표준조사 2'!$M$388</f>
        <v>0</v>
      </c>
      <c r="K744" s="705"/>
    </row>
    <row r="745" spans="1:11" ht="21" hidden="1" customHeight="1">
      <c r="A745" s="657">
        <f t="shared" si="43"/>
        <v>0</v>
      </c>
      <c r="B745" s="703"/>
      <c r="C745" s="703"/>
      <c r="D745" s="703"/>
      <c r="E745" s="704"/>
      <c r="F745" s="702">
        <f t="shared" si="44"/>
        <v>0</v>
      </c>
      <c r="G745" s="998">
        <f t="shared" si="45"/>
        <v>0</v>
      </c>
      <c r="H745" s="702">
        <f>+'6-3표준조사 2'!$K$389</f>
        <v>3</v>
      </c>
      <c r="I745" s="702">
        <f>+'6-3표준조사 2'!$L$389</f>
        <v>0</v>
      </c>
      <c r="J745" s="702">
        <f>+'6-3표준조사 2'!$M$389</f>
        <v>0</v>
      </c>
      <c r="K745" s="702"/>
    </row>
    <row r="746" spans="1:11" ht="21" hidden="1" customHeight="1">
      <c r="A746" s="657">
        <f t="shared" si="43"/>
        <v>0</v>
      </c>
      <c r="B746" s="703"/>
      <c r="C746" s="703"/>
      <c r="D746" s="703"/>
      <c r="E746" s="704"/>
      <c r="F746" s="702">
        <f t="shared" si="44"/>
        <v>0</v>
      </c>
      <c r="G746" s="998">
        <f t="shared" si="45"/>
        <v>0</v>
      </c>
      <c r="H746" s="702">
        <f>+'6-3표준조사 2'!$K$390</f>
        <v>4</v>
      </c>
      <c r="I746" s="702">
        <f>+'6-3표준조사 2'!$L$390</f>
        <v>0</v>
      </c>
      <c r="J746" s="702">
        <f>+'6-3표준조사 2'!$M$390</f>
        <v>0</v>
      </c>
      <c r="K746" s="702"/>
    </row>
    <row r="747" spans="1:11" ht="21" hidden="1" customHeight="1">
      <c r="A747" s="657">
        <f t="shared" si="43"/>
        <v>0</v>
      </c>
      <c r="B747" s="703"/>
      <c r="C747" s="703"/>
      <c r="D747" s="703"/>
      <c r="E747" s="704"/>
      <c r="F747" s="702">
        <f t="shared" si="44"/>
        <v>0</v>
      </c>
      <c r="G747" s="998">
        <f t="shared" si="45"/>
        <v>0</v>
      </c>
      <c r="H747" s="702">
        <f>+'6-3표준조사 2'!$K$391</f>
        <v>5</v>
      </c>
      <c r="I747" s="702">
        <f>+'6-3표준조사 2'!$L$391</f>
        <v>0</v>
      </c>
      <c r="J747" s="702">
        <f>+'6-3표준조사 2'!$M$391</f>
        <v>0</v>
      </c>
      <c r="K747" s="702"/>
    </row>
    <row r="748" spans="1:11" ht="21" hidden="1" customHeight="1">
      <c r="A748" s="657">
        <f t="shared" si="43"/>
        <v>0</v>
      </c>
      <c r="B748" s="703"/>
      <c r="C748" s="703"/>
      <c r="D748" s="703"/>
      <c r="E748" s="704"/>
      <c r="F748" s="504">
        <f t="shared" si="44"/>
        <v>0</v>
      </c>
      <c r="G748" s="504">
        <f t="shared" si="45"/>
        <v>0</v>
      </c>
      <c r="H748" s="702">
        <f>+'6-3표준조사 2'!$K$392</f>
        <v>6</v>
      </c>
      <c r="I748" s="702">
        <f>+'6-3표준조사 2'!$L$392</f>
        <v>0</v>
      </c>
      <c r="J748" s="702">
        <f>+'6-3표준조사 2'!$M$392</f>
        <v>0</v>
      </c>
      <c r="K748" s="504"/>
    </row>
    <row r="749" spans="1:11" ht="21" hidden="1" customHeight="1">
      <c r="A749" s="657">
        <f t="shared" si="43"/>
        <v>0</v>
      </c>
      <c r="B749" s="703"/>
      <c r="C749" s="703"/>
      <c r="D749" s="703"/>
      <c r="E749" s="704"/>
      <c r="F749" s="504">
        <f t="shared" si="44"/>
        <v>0</v>
      </c>
      <c r="G749" s="504">
        <f t="shared" si="45"/>
        <v>0</v>
      </c>
      <c r="H749" s="702">
        <f>+'6-3표준조사 2'!$K$393</f>
        <v>7</v>
      </c>
      <c r="I749" s="702">
        <f>+'6-3표준조사 2'!$L$393</f>
        <v>0</v>
      </c>
      <c r="J749" s="702">
        <f>+'6-3표준조사 2'!$M$393</f>
        <v>0</v>
      </c>
      <c r="K749" s="504"/>
    </row>
    <row r="750" spans="1:11" ht="21" hidden="1" customHeight="1">
      <c r="A750" s="657">
        <f t="shared" si="43"/>
        <v>0</v>
      </c>
      <c r="B750" s="703"/>
      <c r="C750" s="703"/>
      <c r="D750" s="703"/>
      <c r="E750" s="704"/>
      <c r="F750" s="504">
        <f t="shared" si="44"/>
        <v>0</v>
      </c>
      <c r="G750" s="504">
        <f t="shared" si="45"/>
        <v>0</v>
      </c>
      <c r="H750" s="702">
        <f>+'6-3표준조사 2'!$K$394</f>
        <v>8</v>
      </c>
      <c r="I750" s="702">
        <f>+'6-3표준조사 2'!$L$394</f>
        <v>0</v>
      </c>
      <c r="J750" s="702">
        <f>+'6-3표준조사 2'!$M$394</f>
        <v>0</v>
      </c>
      <c r="K750" s="504"/>
    </row>
    <row r="751" spans="1:11" ht="21" hidden="1" customHeight="1">
      <c r="A751" s="657">
        <f t="shared" si="43"/>
        <v>0</v>
      </c>
      <c r="B751" s="703"/>
      <c r="C751" s="703"/>
      <c r="D751" s="703"/>
      <c r="E751" s="704"/>
      <c r="F751" s="504">
        <f t="shared" si="44"/>
        <v>0</v>
      </c>
      <c r="G751" s="504">
        <f t="shared" si="45"/>
        <v>0</v>
      </c>
      <c r="H751" s="702">
        <f>+'6-3표준조사 2'!$K$395</f>
        <v>9</v>
      </c>
      <c r="I751" s="702">
        <f>+'6-3표준조사 2'!$L$395</f>
        <v>0</v>
      </c>
      <c r="J751" s="702">
        <f>+'6-3표준조사 2'!$M$395</f>
        <v>0</v>
      </c>
      <c r="K751" s="504"/>
    </row>
    <row r="752" spans="1:11" ht="21" hidden="1" customHeight="1">
      <c r="A752" s="657">
        <f t="shared" si="43"/>
        <v>0</v>
      </c>
      <c r="B752" s="703"/>
      <c r="C752" s="703"/>
      <c r="D752" s="703"/>
      <c r="E752" s="704"/>
      <c r="F752" s="504">
        <f t="shared" si="44"/>
        <v>0</v>
      </c>
      <c r="G752" s="504">
        <f t="shared" si="45"/>
        <v>0</v>
      </c>
      <c r="H752" s="702">
        <f>+'6-3표준조사 2'!$K$396</f>
        <v>10</v>
      </c>
      <c r="I752" s="702">
        <f>+'6-3표준조사 2'!$L$396</f>
        <v>0</v>
      </c>
      <c r="J752" s="702">
        <f>+'6-3표준조사 2'!$M$396</f>
        <v>0</v>
      </c>
      <c r="K752" s="504"/>
    </row>
    <row r="753" spans="1:11" ht="21" hidden="1" customHeight="1">
      <c r="A753" s="657">
        <f t="shared" si="43"/>
        <v>0</v>
      </c>
      <c r="B753" s="703"/>
      <c r="C753" s="703"/>
      <c r="D753" s="703"/>
      <c r="E753" s="704"/>
      <c r="F753" s="504">
        <f t="shared" si="44"/>
        <v>0</v>
      </c>
      <c r="G753" s="504">
        <f t="shared" si="45"/>
        <v>0</v>
      </c>
      <c r="H753" s="702">
        <f>+'6-3표준조사 2'!$K$397</f>
        <v>11</v>
      </c>
      <c r="I753" s="702">
        <f>+'6-3표준조사 2'!$L$397</f>
        <v>0</v>
      </c>
      <c r="J753" s="702">
        <f>+'6-3표준조사 2'!$M$397</f>
        <v>0</v>
      </c>
      <c r="K753" s="504"/>
    </row>
    <row r="754" spans="1:11" ht="21" hidden="1" customHeight="1">
      <c r="A754" s="657">
        <f t="shared" si="43"/>
        <v>0</v>
      </c>
      <c r="B754" s="703"/>
      <c r="C754" s="703"/>
      <c r="D754" s="703"/>
      <c r="E754" s="704"/>
      <c r="F754" s="504">
        <f t="shared" si="44"/>
        <v>0</v>
      </c>
      <c r="G754" s="504">
        <f t="shared" si="45"/>
        <v>0</v>
      </c>
      <c r="H754" s="702">
        <f>+'6-3표준조사 2'!$K$398</f>
        <v>12</v>
      </c>
      <c r="I754" s="702">
        <f>+'6-3표준조사 2'!$L$398</f>
        <v>0</v>
      </c>
      <c r="J754" s="702">
        <f>+'6-3표준조사 2'!$M$398</f>
        <v>0</v>
      </c>
      <c r="K754" s="504"/>
    </row>
    <row r="755" spans="1:11" ht="21" hidden="1" customHeight="1">
      <c r="A755" s="657">
        <f t="shared" si="43"/>
        <v>0</v>
      </c>
      <c r="B755" s="703"/>
      <c r="C755" s="703"/>
      <c r="D755" s="703"/>
      <c r="E755" s="704"/>
      <c r="F755" s="504">
        <f t="shared" si="44"/>
        <v>0</v>
      </c>
      <c r="G755" s="504">
        <f t="shared" si="45"/>
        <v>0</v>
      </c>
      <c r="H755" s="702">
        <f>+'6-3표준조사 2'!$K$399</f>
        <v>13</v>
      </c>
      <c r="I755" s="702">
        <f>+'6-3표준조사 2'!$L$399</f>
        <v>0</v>
      </c>
      <c r="J755" s="702">
        <f>+'6-3표준조사 2'!$M$399</f>
        <v>0</v>
      </c>
      <c r="K755" s="504"/>
    </row>
    <row r="756" spans="1:11" ht="21" hidden="1" customHeight="1">
      <c r="A756" s="657">
        <f t="shared" si="43"/>
        <v>0</v>
      </c>
      <c r="B756" s="703"/>
      <c r="C756" s="703"/>
      <c r="D756" s="703"/>
      <c r="E756" s="704"/>
      <c r="F756" s="504">
        <f t="shared" si="44"/>
        <v>0</v>
      </c>
      <c r="G756" s="504">
        <f t="shared" si="45"/>
        <v>0</v>
      </c>
      <c r="H756" s="702">
        <f>+'6-3표준조사 2'!$K$400</f>
        <v>14</v>
      </c>
      <c r="I756" s="702">
        <f>+'6-3표준조사 2'!$L$400</f>
        <v>0</v>
      </c>
      <c r="J756" s="702">
        <f>+'6-3표준조사 2'!$M$400</f>
        <v>0</v>
      </c>
      <c r="K756" s="504"/>
    </row>
    <row r="757" spans="1:11" ht="21" hidden="1" customHeight="1">
      <c r="A757" s="657">
        <f t="shared" si="43"/>
        <v>0</v>
      </c>
      <c r="B757" s="703"/>
      <c r="C757" s="703"/>
      <c r="D757" s="703"/>
      <c r="E757" s="704"/>
      <c r="F757" s="504">
        <f t="shared" si="44"/>
        <v>0</v>
      </c>
      <c r="G757" s="504">
        <f t="shared" si="45"/>
        <v>0</v>
      </c>
      <c r="H757" s="702">
        <f>+'6-3표준조사 2'!$K$403</f>
        <v>15</v>
      </c>
      <c r="I757" s="702">
        <f>+'6-3표준조사 2'!$L$403</f>
        <v>0</v>
      </c>
      <c r="J757" s="702">
        <f>+'6-3표준조사 2'!$M$403</f>
        <v>0</v>
      </c>
      <c r="K757" s="504"/>
    </row>
    <row r="758" spans="1:11" ht="21" hidden="1" customHeight="1">
      <c r="A758" s="657">
        <f t="shared" si="43"/>
        <v>0</v>
      </c>
      <c r="B758" s="703"/>
      <c r="C758" s="703"/>
      <c r="D758" s="703"/>
      <c r="E758" s="704"/>
      <c r="F758" s="504">
        <f t="shared" si="44"/>
        <v>0</v>
      </c>
      <c r="G758" s="504">
        <f t="shared" si="45"/>
        <v>0</v>
      </c>
      <c r="H758" s="702">
        <f>+'6-3표준조사 2'!$K$404</f>
        <v>16</v>
      </c>
      <c r="I758" s="702">
        <f>+'6-3표준조사 2'!$L$404</f>
        <v>0</v>
      </c>
      <c r="J758" s="702">
        <f>+'6-3표준조사 2'!$M$404</f>
        <v>0</v>
      </c>
      <c r="K758" s="504"/>
    </row>
    <row r="759" spans="1:11" ht="21" hidden="1" customHeight="1">
      <c r="A759" s="657">
        <f t="shared" si="43"/>
        <v>0</v>
      </c>
      <c r="B759" s="703"/>
      <c r="C759" s="703"/>
      <c r="D759" s="703"/>
      <c r="E759" s="704"/>
      <c r="F759" s="504">
        <f t="shared" si="44"/>
        <v>0</v>
      </c>
      <c r="G759" s="504">
        <f t="shared" si="45"/>
        <v>0</v>
      </c>
      <c r="H759" s="702">
        <f>+'6-3표준조사 2'!$K$405</f>
        <v>17</v>
      </c>
      <c r="I759" s="702">
        <f>+'6-3표준조사 2'!$L$405</f>
        <v>0</v>
      </c>
      <c r="J759" s="702">
        <f>+'6-3표준조사 2'!$M$405</f>
        <v>0</v>
      </c>
      <c r="K759" s="504"/>
    </row>
    <row r="760" spans="1:11" ht="21" hidden="1" customHeight="1">
      <c r="A760" s="657">
        <f t="shared" si="43"/>
        <v>0</v>
      </c>
      <c r="B760" s="703"/>
      <c r="C760" s="703"/>
      <c r="D760" s="703"/>
      <c r="E760" s="704"/>
      <c r="F760" s="504">
        <f t="shared" si="44"/>
        <v>0</v>
      </c>
      <c r="G760" s="504">
        <f t="shared" si="45"/>
        <v>0</v>
      </c>
      <c r="H760" s="702">
        <f>+'6-3표준조사 2'!$K$406</f>
        <v>18</v>
      </c>
      <c r="I760" s="702">
        <f>+'6-3표준조사 2'!$L$406</f>
        <v>0</v>
      </c>
      <c r="J760" s="702">
        <f>+'6-3표준조사 2'!$M$406</f>
        <v>0</v>
      </c>
      <c r="K760" s="504"/>
    </row>
    <row r="761" spans="1:11" ht="21" hidden="1" customHeight="1">
      <c r="A761" s="657">
        <f t="shared" si="43"/>
        <v>0</v>
      </c>
      <c r="B761" s="703"/>
      <c r="C761" s="703"/>
      <c r="D761" s="703"/>
      <c r="E761" s="704"/>
      <c r="F761" s="504">
        <f t="shared" si="44"/>
        <v>0</v>
      </c>
      <c r="G761" s="504">
        <f t="shared" si="45"/>
        <v>0</v>
      </c>
      <c r="H761" s="702">
        <f>+'6-3표준조사 2'!$K$407</f>
        <v>19</v>
      </c>
      <c r="I761" s="702">
        <f>+'6-3표준조사 2'!$L$407</f>
        <v>0</v>
      </c>
      <c r="J761" s="702">
        <f>+'6-3표준조사 2'!$M$407</f>
        <v>0</v>
      </c>
      <c r="K761" s="504"/>
    </row>
    <row r="762" spans="1:11" ht="21" hidden="1" customHeight="1">
      <c r="A762" s="657">
        <f t="shared" si="43"/>
        <v>0</v>
      </c>
      <c r="B762" s="703"/>
      <c r="C762" s="703"/>
      <c r="D762" s="703"/>
      <c r="E762" s="704"/>
      <c r="F762" s="504">
        <f t="shared" si="44"/>
        <v>0</v>
      </c>
      <c r="G762" s="504">
        <f t="shared" si="45"/>
        <v>0</v>
      </c>
      <c r="H762" s="702">
        <f>+'6-3표준조사 2'!$K$408</f>
        <v>20</v>
      </c>
      <c r="I762" s="702">
        <f>+'6-3표준조사 2'!$L$408</f>
        <v>0</v>
      </c>
      <c r="J762" s="702">
        <f>+'6-3표준조사 2'!$M$408</f>
        <v>0</v>
      </c>
      <c r="K762" s="504"/>
    </row>
    <row r="763" spans="1:11" ht="21" hidden="1" customHeight="1">
      <c r="A763" s="657">
        <f t="shared" si="43"/>
        <v>0</v>
      </c>
      <c r="B763" s="703"/>
      <c r="C763" s="703"/>
      <c r="D763" s="703"/>
      <c r="E763" s="704"/>
      <c r="F763" s="504">
        <f t="shared" si="44"/>
        <v>0</v>
      </c>
      <c r="G763" s="504">
        <f t="shared" si="45"/>
        <v>0</v>
      </c>
      <c r="H763" s="702">
        <f>+'6-3표준조사 2'!$K$409</f>
        <v>21</v>
      </c>
      <c r="I763" s="702">
        <f>+'6-3표준조사 2'!$L$409</f>
        <v>0</v>
      </c>
      <c r="J763" s="702">
        <f>+'6-3표준조사 2'!$M$409</f>
        <v>0</v>
      </c>
      <c r="K763" s="504"/>
    </row>
    <row r="764" spans="1:11" ht="21" hidden="1" customHeight="1">
      <c r="A764" s="657">
        <f t="shared" si="43"/>
        <v>0</v>
      </c>
      <c r="B764" s="703"/>
      <c r="C764" s="703"/>
      <c r="D764" s="703"/>
      <c r="E764" s="704"/>
      <c r="F764" s="504">
        <f t="shared" si="44"/>
        <v>0</v>
      </c>
      <c r="G764" s="504">
        <f t="shared" si="45"/>
        <v>0</v>
      </c>
      <c r="H764" s="702">
        <f>+'6-3표준조사 2'!$K$410</f>
        <v>22</v>
      </c>
      <c r="I764" s="702">
        <f>+'6-3표준조사 2'!$L$410</f>
        <v>0</v>
      </c>
      <c r="J764" s="702">
        <f>+'6-3표준조사 2'!$M$410</f>
        <v>0</v>
      </c>
      <c r="K764" s="504"/>
    </row>
    <row r="765" spans="1:11" ht="21" hidden="1" customHeight="1">
      <c r="A765" s="657">
        <f t="shared" si="43"/>
        <v>0</v>
      </c>
      <c r="B765" s="703"/>
      <c r="C765" s="703"/>
      <c r="D765" s="703"/>
      <c r="E765" s="704"/>
      <c r="F765" s="504">
        <f t="shared" si="44"/>
        <v>0</v>
      </c>
      <c r="G765" s="504">
        <f t="shared" si="45"/>
        <v>0</v>
      </c>
      <c r="H765" s="702">
        <f>+'6-3표준조사 2'!$K$411</f>
        <v>23</v>
      </c>
      <c r="I765" s="702">
        <f>+'6-3표준조사 2'!$L$411</f>
        <v>0</v>
      </c>
      <c r="J765" s="702">
        <f>+'6-3표준조사 2'!$M$411</f>
        <v>0</v>
      </c>
      <c r="K765" s="504"/>
    </row>
    <row r="766" spans="1:11" ht="21" hidden="1" customHeight="1">
      <c r="A766" s="657">
        <f t="shared" si="43"/>
        <v>0</v>
      </c>
      <c r="B766" s="703"/>
      <c r="C766" s="703"/>
      <c r="D766" s="703"/>
      <c r="E766" s="704"/>
      <c r="F766" s="504">
        <f t="shared" si="44"/>
        <v>0</v>
      </c>
      <c r="G766" s="504">
        <f t="shared" si="45"/>
        <v>0</v>
      </c>
      <c r="H766" s="702">
        <f>+'6-3표준조사 2'!$K$412</f>
        <v>24</v>
      </c>
      <c r="I766" s="702">
        <f>+'6-3표준조사 2'!$L$412</f>
        <v>0</v>
      </c>
      <c r="J766" s="702">
        <f>+'6-3표준조사 2'!$M$412</f>
        <v>0</v>
      </c>
      <c r="K766" s="504"/>
    </row>
    <row r="767" spans="1:11" ht="21" hidden="1" customHeight="1">
      <c r="A767" s="657">
        <f t="shared" si="43"/>
        <v>0</v>
      </c>
      <c r="B767" s="703"/>
      <c r="C767" s="703"/>
      <c r="D767" s="703"/>
      <c r="E767" s="704"/>
      <c r="F767" s="504">
        <f t="shared" si="44"/>
        <v>0</v>
      </c>
      <c r="G767" s="504">
        <f t="shared" si="45"/>
        <v>0</v>
      </c>
      <c r="H767" s="702">
        <f>+'6-3표준조사 2'!$K$413</f>
        <v>25</v>
      </c>
      <c r="I767" s="702">
        <f>+'6-3표준조사 2'!$L$413</f>
        <v>0</v>
      </c>
      <c r="J767" s="702">
        <f>+'6-3표준조사 2'!$M$413</f>
        <v>0</v>
      </c>
      <c r="K767" s="504"/>
    </row>
    <row r="768" spans="1:11" ht="21" hidden="1" customHeight="1">
      <c r="A768" s="657">
        <f t="shared" si="43"/>
        <v>0</v>
      </c>
      <c r="B768" s="703"/>
      <c r="C768" s="703"/>
      <c r="D768" s="703"/>
      <c r="E768" s="704"/>
      <c r="F768" s="504">
        <f t="shared" si="44"/>
        <v>0</v>
      </c>
      <c r="G768" s="504">
        <f t="shared" si="45"/>
        <v>0</v>
      </c>
      <c r="H768" s="702">
        <f>+'6-3표준조사 2'!$K$414</f>
        <v>26</v>
      </c>
      <c r="I768" s="702">
        <f>+'6-3표준조사 2'!$L$414</f>
        <v>0</v>
      </c>
      <c r="J768" s="702">
        <f>+'6-3표준조사 2'!$M$414</f>
        <v>0</v>
      </c>
      <c r="K768" s="504"/>
    </row>
    <row r="769" spans="1:11" ht="21" hidden="1" customHeight="1">
      <c r="A769" s="657">
        <f t="shared" si="43"/>
        <v>0</v>
      </c>
      <c r="B769" s="703"/>
      <c r="C769" s="703"/>
      <c r="D769" s="703"/>
      <c r="E769" s="704"/>
      <c r="F769" s="504">
        <f t="shared" si="44"/>
        <v>0</v>
      </c>
      <c r="G769" s="504">
        <f t="shared" si="45"/>
        <v>0</v>
      </c>
      <c r="H769" s="702">
        <f>+'6-3표준조사 2'!$K$415</f>
        <v>27</v>
      </c>
      <c r="I769" s="702">
        <f>+'6-3표준조사 2'!$L$415</f>
        <v>0</v>
      </c>
      <c r="J769" s="702">
        <f>+'6-3표준조사 2'!$M$415</f>
        <v>0</v>
      </c>
      <c r="K769" s="504"/>
    </row>
    <row r="770" spans="1:11" ht="21" hidden="1" customHeight="1">
      <c r="A770" s="657">
        <f t="shared" si="43"/>
        <v>0</v>
      </c>
      <c r="B770" s="703"/>
      <c r="C770" s="703"/>
      <c r="D770" s="703"/>
      <c r="E770" s="704"/>
      <c r="F770" s="504">
        <f t="shared" si="44"/>
        <v>0</v>
      </c>
      <c r="G770" s="504">
        <f t="shared" si="45"/>
        <v>0</v>
      </c>
      <c r="H770" s="702">
        <f>+'6-3표준조사 2'!$K$416</f>
        <v>28</v>
      </c>
      <c r="I770" s="702">
        <f>+'6-3표준조사 2'!$L$416</f>
        <v>0</v>
      </c>
      <c r="J770" s="702">
        <f>+'6-3표준조사 2'!$M$416</f>
        <v>0</v>
      </c>
      <c r="K770" s="504"/>
    </row>
    <row r="771" spans="1:11" ht="21" hidden="1" customHeight="1">
      <c r="A771" s="657">
        <f t="shared" si="43"/>
        <v>0</v>
      </c>
      <c r="B771" s="703"/>
      <c r="C771" s="703"/>
      <c r="D771" s="703"/>
      <c r="E771" s="704"/>
      <c r="F771" s="504">
        <f t="shared" si="44"/>
        <v>0</v>
      </c>
      <c r="G771" s="504">
        <f t="shared" si="45"/>
        <v>0</v>
      </c>
      <c r="H771" s="702">
        <f>+'6-3표준조사 2'!$K$417</f>
        <v>29</v>
      </c>
      <c r="I771" s="702">
        <f>+'6-3표준조사 2'!$L$417</f>
        <v>0</v>
      </c>
      <c r="J771" s="702">
        <f>+'6-3표준조사 2'!$M$417</f>
        <v>0</v>
      </c>
      <c r="K771" s="504"/>
    </row>
    <row r="772" spans="1:11" ht="21" hidden="1" customHeight="1">
      <c r="A772" s="657">
        <f t="shared" si="43"/>
        <v>0</v>
      </c>
      <c r="B772" s="703"/>
      <c r="C772" s="703"/>
      <c r="D772" s="703"/>
      <c r="E772" s="704"/>
      <c r="F772" s="504">
        <f t="shared" si="44"/>
        <v>0</v>
      </c>
      <c r="G772" s="504">
        <f t="shared" si="45"/>
        <v>0</v>
      </c>
      <c r="H772" s="702">
        <f>+'6-3표준조사 2'!$K$418</f>
        <v>30</v>
      </c>
      <c r="I772" s="702">
        <f>+'6-3표준조사 2'!$L$418</f>
        <v>0</v>
      </c>
      <c r="J772" s="702">
        <f>+'6-3표준조사 2'!$M$418</f>
        <v>0</v>
      </c>
      <c r="K772" s="504"/>
    </row>
    <row r="773" spans="1:11" ht="21" hidden="1" customHeight="1">
      <c r="A773" s="657">
        <f t="shared" ref="A773:A836" si="46">IF(I773&gt;0,1,)</f>
        <v>0</v>
      </c>
      <c r="B773" s="703"/>
      <c r="C773" s="703"/>
      <c r="D773" s="703"/>
      <c r="E773" s="704"/>
      <c r="F773" s="504">
        <f t="shared" si="44"/>
        <v>0</v>
      </c>
      <c r="G773" s="504">
        <f t="shared" si="45"/>
        <v>0</v>
      </c>
      <c r="H773" s="702">
        <f>+'6-3표준조사 2'!$K$419</f>
        <v>31</v>
      </c>
      <c r="I773" s="702">
        <f>+'6-3표준조사 2'!$L$419</f>
        <v>0</v>
      </c>
      <c r="J773" s="702">
        <f>+'6-3표준조사 2'!$M$419</f>
        <v>0</v>
      </c>
      <c r="K773" s="504"/>
    </row>
    <row r="774" spans="1:11" ht="21" hidden="1" customHeight="1">
      <c r="A774" s="657">
        <f t="shared" si="46"/>
        <v>0</v>
      </c>
      <c r="B774" s="703"/>
      <c r="C774" s="703"/>
      <c r="D774" s="703"/>
      <c r="E774" s="704"/>
      <c r="F774" s="504">
        <f t="shared" si="44"/>
        <v>0</v>
      </c>
      <c r="G774" s="504">
        <f t="shared" si="45"/>
        <v>0</v>
      </c>
      <c r="H774" s="702">
        <f>+'6-3표준조사 2'!$K$420</f>
        <v>32</v>
      </c>
      <c r="I774" s="702">
        <f>+'6-3표준조사 2'!$L$420</f>
        <v>0</v>
      </c>
      <c r="J774" s="702">
        <f>+'6-3표준조사 2'!$M$420</f>
        <v>0</v>
      </c>
      <c r="K774" s="504"/>
    </row>
    <row r="775" spans="1:11" ht="21" hidden="1" customHeight="1">
      <c r="A775" s="657">
        <f t="shared" si="46"/>
        <v>0</v>
      </c>
      <c r="B775" s="703"/>
      <c r="C775" s="703"/>
      <c r="D775" s="703"/>
      <c r="E775" s="704"/>
      <c r="F775" s="504">
        <f t="shared" si="44"/>
        <v>0</v>
      </c>
      <c r="G775" s="504">
        <f t="shared" si="45"/>
        <v>0</v>
      </c>
      <c r="H775" s="702">
        <f>+'6-3표준조사 2'!$K$421</f>
        <v>33</v>
      </c>
      <c r="I775" s="702">
        <f>+'6-3표준조사 2'!$L$421</f>
        <v>0</v>
      </c>
      <c r="J775" s="702">
        <f>+'6-3표준조사 2'!$M$421</f>
        <v>0</v>
      </c>
      <c r="K775" s="504"/>
    </row>
    <row r="776" spans="1:11" ht="21" hidden="1" customHeight="1">
      <c r="A776" s="657">
        <f t="shared" si="46"/>
        <v>0</v>
      </c>
      <c r="B776" s="703"/>
      <c r="C776" s="703"/>
      <c r="D776" s="703"/>
      <c r="E776" s="704"/>
      <c r="F776" s="504">
        <f t="shared" si="44"/>
        <v>0</v>
      </c>
      <c r="G776" s="504">
        <f t="shared" si="45"/>
        <v>0</v>
      </c>
      <c r="H776" s="702">
        <f>+'6-3표준조사 2'!$K$422</f>
        <v>34</v>
      </c>
      <c r="I776" s="702">
        <f>+'6-3표준조사 2'!$L$422</f>
        <v>0</v>
      </c>
      <c r="J776" s="702">
        <f>+'6-3표준조사 2'!$M$422</f>
        <v>0</v>
      </c>
      <c r="K776" s="504"/>
    </row>
    <row r="777" spans="1:11" ht="21" hidden="1" customHeight="1">
      <c r="A777" s="657">
        <f t="shared" si="46"/>
        <v>0</v>
      </c>
      <c r="B777" s="703"/>
      <c r="C777" s="703"/>
      <c r="D777" s="703"/>
      <c r="E777" s="704"/>
      <c r="F777" s="504">
        <f t="shared" si="44"/>
        <v>0</v>
      </c>
      <c r="G777" s="504">
        <f t="shared" si="45"/>
        <v>0</v>
      </c>
      <c r="H777" s="702">
        <f>+'6-3표준조사 2'!$K$423</f>
        <v>35</v>
      </c>
      <c r="I777" s="702">
        <f>+'6-3표준조사 2'!$L$423</f>
        <v>0</v>
      </c>
      <c r="J777" s="702">
        <f>+'6-3표준조사 2'!$M$423</f>
        <v>0</v>
      </c>
      <c r="K777" s="504"/>
    </row>
    <row r="778" spans="1:11" ht="21" hidden="1" customHeight="1">
      <c r="A778" s="657">
        <f t="shared" si="46"/>
        <v>0</v>
      </c>
      <c r="B778" s="703"/>
      <c r="C778" s="703"/>
      <c r="D778" s="703"/>
      <c r="E778" s="704"/>
      <c r="F778" s="504">
        <f t="shared" si="44"/>
        <v>0</v>
      </c>
      <c r="G778" s="504">
        <f t="shared" si="45"/>
        <v>0</v>
      </c>
      <c r="H778" s="702">
        <f>+'6-3표준조사 2'!$K$424</f>
        <v>36</v>
      </c>
      <c r="I778" s="702">
        <f>+'6-3표준조사 2'!$L$424</f>
        <v>0</v>
      </c>
      <c r="J778" s="702">
        <f>+'6-3표준조사 2'!$M$424</f>
        <v>0</v>
      </c>
      <c r="K778" s="504"/>
    </row>
    <row r="779" spans="1:11" ht="21" hidden="1" customHeight="1">
      <c r="A779" s="657">
        <f t="shared" si="46"/>
        <v>0</v>
      </c>
      <c r="B779" s="703"/>
      <c r="C779" s="703"/>
      <c r="D779" s="703"/>
      <c r="E779" s="704"/>
      <c r="F779" s="504">
        <f t="shared" si="44"/>
        <v>0</v>
      </c>
      <c r="G779" s="504">
        <f t="shared" si="45"/>
        <v>0</v>
      </c>
      <c r="H779" s="702">
        <f>+'6-3표준조사 2'!$K$425</f>
        <v>37</v>
      </c>
      <c r="I779" s="702">
        <f>+'6-3표준조사 2'!$L$425</f>
        <v>0</v>
      </c>
      <c r="J779" s="702">
        <f>+'6-3표준조사 2'!$M$425</f>
        <v>0</v>
      </c>
      <c r="K779" s="504"/>
    </row>
    <row r="780" spans="1:11" ht="21" hidden="1" customHeight="1">
      <c r="A780" s="657">
        <f t="shared" si="46"/>
        <v>0</v>
      </c>
      <c r="B780" s="703"/>
      <c r="C780" s="703"/>
      <c r="D780" s="703"/>
      <c r="E780" s="704"/>
      <c r="F780" s="504">
        <f t="shared" si="44"/>
        <v>0</v>
      </c>
      <c r="G780" s="504">
        <f t="shared" si="45"/>
        <v>0</v>
      </c>
      <c r="H780" s="702">
        <f>+'6-3표준조사 2'!$K$428</f>
        <v>38</v>
      </c>
      <c r="I780" s="702">
        <f>+'6-3표준조사 2'!$L$428</f>
        <v>0</v>
      </c>
      <c r="J780" s="702">
        <f>+'6-3표준조사 2'!$M$428</f>
        <v>0</v>
      </c>
      <c r="K780" s="504"/>
    </row>
    <row r="781" spans="1:11" ht="21" hidden="1" customHeight="1">
      <c r="A781" s="657">
        <f t="shared" si="46"/>
        <v>0</v>
      </c>
      <c r="B781" s="703"/>
      <c r="C781" s="703"/>
      <c r="D781" s="703"/>
      <c r="E781" s="704"/>
      <c r="F781" s="504">
        <f t="shared" si="44"/>
        <v>0</v>
      </c>
      <c r="G781" s="504">
        <f t="shared" si="45"/>
        <v>0</v>
      </c>
      <c r="H781" s="702">
        <f>+'6-3표준조사 2'!$K$429</f>
        <v>39</v>
      </c>
      <c r="I781" s="702">
        <f>+'6-3표준조사 2'!$L$429</f>
        <v>0</v>
      </c>
      <c r="J781" s="702">
        <f>+'6-3표준조사 2'!$M$429</f>
        <v>0</v>
      </c>
      <c r="K781" s="504"/>
    </row>
    <row r="782" spans="1:11" ht="21" hidden="1" customHeight="1">
      <c r="A782" s="657">
        <f t="shared" si="46"/>
        <v>0</v>
      </c>
      <c r="B782" s="703"/>
      <c r="C782" s="703"/>
      <c r="D782" s="703"/>
      <c r="E782" s="704"/>
      <c r="F782" s="504">
        <f t="shared" si="44"/>
        <v>0</v>
      </c>
      <c r="G782" s="504">
        <f t="shared" si="45"/>
        <v>0</v>
      </c>
      <c r="H782" s="702">
        <f>+'6-3표준조사 2'!$K$430</f>
        <v>40</v>
      </c>
      <c r="I782" s="702">
        <f>+'6-3표준조사 2'!$L$430</f>
        <v>0</v>
      </c>
      <c r="J782" s="702">
        <f>+'6-3표준조사 2'!$M$430</f>
        <v>0</v>
      </c>
      <c r="K782" s="504"/>
    </row>
    <row r="783" spans="1:11" ht="21" hidden="1" customHeight="1">
      <c r="A783" s="657">
        <f t="shared" si="46"/>
        <v>0</v>
      </c>
      <c r="B783" s="703"/>
      <c r="C783" s="703"/>
      <c r="D783" s="703"/>
      <c r="E783" s="704"/>
      <c r="F783" s="504">
        <f t="shared" si="44"/>
        <v>0</v>
      </c>
      <c r="G783" s="504">
        <f t="shared" si="45"/>
        <v>0</v>
      </c>
      <c r="H783" s="702">
        <f>+'6-3표준조사 2'!$K$431</f>
        <v>41</v>
      </c>
      <c r="I783" s="702">
        <f>+'6-3표준조사 2'!$L$431</f>
        <v>0</v>
      </c>
      <c r="J783" s="702">
        <f>+'6-3표준조사 2'!$M$431</f>
        <v>0</v>
      </c>
      <c r="K783" s="504"/>
    </row>
    <row r="784" spans="1:11" ht="21" hidden="1" customHeight="1">
      <c r="A784" s="657">
        <f t="shared" si="46"/>
        <v>0</v>
      </c>
      <c r="B784" s="703"/>
      <c r="C784" s="703"/>
      <c r="D784" s="703"/>
      <c r="E784" s="704"/>
      <c r="F784" s="504">
        <f t="shared" si="44"/>
        <v>0</v>
      </c>
      <c r="G784" s="504">
        <f t="shared" si="45"/>
        <v>0</v>
      </c>
      <c r="H784" s="702">
        <f>+'6-3표준조사 2'!$K$432</f>
        <v>42</v>
      </c>
      <c r="I784" s="702">
        <f>+'6-3표준조사 2'!$L$432</f>
        <v>0</v>
      </c>
      <c r="J784" s="702">
        <f>+'6-3표준조사 2'!$M$432</f>
        <v>0</v>
      </c>
      <c r="K784" s="504"/>
    </row>
    <row r="785" spans="1:11" ht="21" hidden="1" customHeight="1">
      <c r="A785" s="657">
        <f t="shared" si="46"/>
        <v>0</v>
      </c>
      <c r="B785" s="703"/>
      <c r="C785" s="703"/>
      <c r="D785" s="703"/>
      <c r="E785" s="704"/>
      <c r="F785" s="504">
        <f t="shared" si="44"/>
        <v>0</v>
      </c>
      <c r="G785" s="504">
        <f t="shared" si="45"/>
        <v>0</v>
      </c>
      <c r="H785" s="702">
        <f>+'6-3표준조사 2'!$K$433</f>
        <v>43</v>
      </c>
      <c r="I785" s="702">
        <f>+'6-3표준조사 2'!$L$433</f>
        <v>0</v>
      </c>
      <c r="J785" s="702">
        <f>+'6-3표준조사 2'!$M$433</f>
        <v>0</v>
      </c>
      <c r="K785" s="504"/>
    </row>
    <row r="786" spans="1:11" ht="21" hidden="1" customHeight="1">
      <c r="A786" s="657">
        <f t="shared" si="46"/>
        <v>0</v>
      </c>
      <c r="B786" s="703"/>
      <c r="C786" s="703"/>
      <c r="D786" s="703"/>
      <c r="E786" s="704"/>
      <c r="F786" s="504">
        <f t="shared" si="44"/>
        <v>0</v>
      </c>
      <c r="G786" s="504">
        <f t="shared" si="45"/>
        <v>0</v>
      </c>
      <c r="H786" s="702">
        <f>+'6-3표준조사 2'!$K$434</f>
        <v>44</v>
      </c>
      <c r="I786" s="702">
        <f>+'6-3표준조사 2'!$L$434</f>
        <v>0</v>
      </c>
      <c r="J786" s="702">
        <f>+'6-3표준조사 2'!$M$434</f>
        <v>0</v>
      </c>
      <c r="K786" s="504"/>
    </row>
    <row r="787" spans="1:11" ht="21" hidden="1" customHeight="1">
      <c r="A787" s="657">
        <f t="shared" si="46"/>
        <v>0</v>
      </c>
      <c r="B787" s="703"/>
      <c r="C787" s="703"/>
      <c r="D787" s="703"/>
      <c r="E787" s="704"/>
      <c r="F787" s="504">
        <f t="shared" si="44"/>
        <v>0</v>
      </c>
      <c r="G787" s="504">
        <f t="shared" si="45"/>
        <v>0</v>
      </c>
      <c r="H787" s="702">
        <f>+'6-3표준조사 2'!$K$435</f>
        <v>45</v>
      </c>
      <c r="I787" s="702">
        <f>+'6-3표준조사 2'!$L$435</f>
        <v>0</v>
      </c>
      <c r="J787" s="702">
        <f>+'6-3표준조사 2'!$M$435</f>
        <v>0</v>
      </c>
      <c r="K787" s="504"/>
    </row>
    <row r="788" spans="1:11" ht="21" hidden="1" customHeight="1">
      <c r="A788" s="657">
        <f t="shared" si="46"/>
        <v>0</v>
      </c>
      <c r="B788" s="703"/>
      <c r="C788" s="703"/>
      <c r="D788" s="703"/>
      <c r="E788" s="704"/>
      <c r="F788" s="504">
        <f t="shared" si="44"/>
        <v>0</v>
      </c>
      <c r="G788" s="504">
        <f t="shared" si="45"/>
        <v>0</v>
      </c>
      <c r="H788" s="702">
        <f>+'6-3표준조사 2'!$K$436</f>
        <v>46</v>
      </c>
      <c r="I788" s="702">
        <f>+'6-3표준조사 2'!$L$436</f>
        <v>0</v>
      </c>
      <c r="J788" s="702">
        <f>+'6-3표준조사 2'!$M$436</f>
        <v>0</v>
      </c>
      <c r="K788" s="504"/>
    </row>
    <row r="789" spans="1:11" ht="21" hidden="1" customHeight="1">
      <c r="A789" s="657">
        <f t="shared" si="46"/>
        <v>0</v>
      </c>
      <c r="B789" s="703"/>
      <c r="C789" s="703"/>
      <c r="D789" s="703"/>
      <c r="E789" s="704"/>
      <c r="F789" s="504">
        <f t="shared" si="44"/>
        <v>0</v>
      </c>
      <c r="G789" s="504">
        <f t="shared" si="45"/>
        <v>0</v>
      </c>
      <c r="H789" s="702">
        <f>+'6-3표준조사 2'!$K$437</f>
        <v>47</v>
      </c>
      <c r="I789" s="702">
        <f>+'6-3표준조사 2'!$L$437</f>
        <v>0</v>
      </c>
      <c r="J789" s="702">
        <f>+'6-3표준조사 2'!$M$437</f>
        <v>0</v>
      </c>
      <c r="K789" s="504"/>
    </row>
    <row r="790" spans="1:11" ht="21" hidden="1" customHeight="1">
      <c r="A790" s="657">
        <f t="shared" si="46"/>
        <v>0</v>
      </c>
      <c r="B790" s="703"/>
      <c r="C790" s="703"/>
      <c r="D790" s="703"/>
      <c r="E790" s="704"/>
      <c r="F790" s="504">
        <f t="shared" si="44"/>
        <v>0</v>
      </c>
      <c r="G790" s="504">
        <f t="shared" si="45"/>
        <v>0</v>
      </c>
      <c r="H790" s="702">
        <f>+'6-3표준조사 2'!$K$438</f>
        <v>48</v>
      </c>
      <c r="I790" s="702">
        <f>+'6-3표준조사 2'!$L$438</f>
        <v>0</v>
      </c>
      <c r="J790" s="702">
        <f>+'6-3표준조사 2'!$M$438</f>
        <v>0</v>
      </c>
      <c r="K790" s="504"/>
    </row>
    <row r="791" spans="1:11" ht="21" hidden="1" customHeight="1">
      <c r="A791" s="657">
        <f t="shared" si="46"/>
        <v>0</v>
      </c>
      <c r="B791" s="703"/>
      <c r="C791" s="703"/>
      <c r="D791" s="703"/>
      <c r="E791" s="704"/>
      <c r="F791" s="504">
        <f t="shared" si="44"/>
        <v>0</v>
      </c>
      <c r="G791" s="504">
        <f t="shared" si="45"/>
        <v>0</v>
      </c>
      <c r="H791" s="702">
        <f>+'6-3표준조사 2'!$K$439</f>
        <v>49</v>
      </c>
      <c r="I791" s="702">
        <f>+'6-3표준조사 2'!$L$439</f>
        <v>0</v>
      </c>
      <c r="J791" s="702">
        <f>+'6-3표준조사 2'!$M$439</f>
        <v>0</v>
      </c>
      <c r="K791" s="504"/>
    </row>
    <row r="792" spans="1:11" ht="21" hidden="1" customHeight="1">
      <c r="A792" s="657">
        <f t="shared" si="46"/>
        <v>0</v>
      </c>
      <c r="B792" s="703"/>
      <c r="C792" s="703"/>
      <c r="D792" s="703"/>
      <c r="E792" s="704"/>
      <c r="F792" s="504">
        <f t="shared" si="44"/>
        <v>0</v>
      </c>
      <c r="G792" s="504">
        <f t="shared" si="45"/>
        <v>0</v>
      </c>
      <c r="H792" s="702">
        <f>+'6-3표준조사 2'!$K$440</f>
        <v>50</v>
      </c>
      <c r="I792" s="702">
        <f>+'6-3표준조사 2'!$L$440</f>
        <v>0</v>
      </c>
      <c r="J792" s="702">
        <f>+'6-3표준조사 2'!$M$440</f>
        <v>0</v>
      </c>
      <c r="K792" s="504"/>
    </row>
    <row r="793" spans="1:11" ht="21" hidden="1" customHeight="1">
      <c r="A793" s="657">
        <f t="shared" si="46"/>
        <v>0</v>
      </c>
      <c r="B793" s="703"/>
      <c r="C793" s="703"/>
      <c r="D793" s="703"/>
      <c r="E793" s="704"/>
      <c r="F793" s="504">
        <f t="shared" si="44"/>
        <v>0</v>
      </c>
      <c r="G793" s="504">
        <f t="shared" si="45"/>
        <v>0</v>
      </c>
      <c r="H793" s="702">
        <f>+'6-3표준조사 2'!$K$441</f>
        <v>51</v>
      </c>
      <c r="I793" s="702">
        <f>+'6-3표준조사 2'!$L$441</f>
        <v>0</v>
      </c>
      <c r="J793" s="702">
        <f>+'6-3표준조사 2'!$M$441</f>
        <v>0</v>
      </c>
      <c r="K793" s="504"/>
    </row>
    <row r="794" spans="1:11" ht="21" hidden="1" customHeight="1">
      <c r="A794" s="657">
        <f t="shared" si="46"/>
        <v>0</v>
      </c>
      <c r="B794" s="703"/>
      <c r="C794" s="703"/>
      <c r="D794" s="703"/>
      <c r="E794" s="704"/>
      <c r="F794" s="504">
        <f t="shared" si="44"/>
        <v>0</v>
      </c>
      <c r="G794" s="504">
        <f t="shared" si="45"/>
        <v>0</v>
      </c>
      <c r="H794" s="702">
        <f>+'6-3표준조사 2'!$K$442</f>
        <v>52</v>
      </c>
      <c r="I794" s="702">
        <f>+'6-3표준조사 2'!$L$442</f>
        <v>0</v>
      </c>
      <c r="J794" s="702">
        <f>+'6-3표준조사 2'!$M$442</f>
        <v>0</v>
      </c>
      <c r="K794" s="504"/>
    </row>
    <row r="795" spans="1:11" ht="21" hidden="1" customHeight="1">
      <c r="A795" s="657">
        <f t="shared" si="46"/>
        <v>0</v>
      </c>
      <c r="B795" s="703"/>
      <c r="C795" s="703"/>
      <c r="D795" s="703"/>
      <c r="E795" s="704"/>
      <c r="F795" s="504">
        <f t="shared" si="44"/>
        <v>0</v>
      </c>
      <c r="G795" s="504">
        <f t="shared" si="45"/>
        <v>0</v>
      </c>
      <c r="H795" s="702">
        <f>+'6-3표준조사 2'!$K$443</f>
        <v>53</v>
      </c>
      <c r="I795" s="702">
        <f>+'6-3표준조사 2'!$L$443</f>
        <v>0</v>
      </c>
      <c r="J795" s="702">
        <f>+'6-3표준조사 2'!$M$443</f>
        <v>0</v>
      </c>
      <c r="K795" s="504"/>
    </row>
    <row r="796" spans="1:11" ht="21" hidden="1" customHeight="1">
      <c r="A796" s="657">
        <f t="shared" si="46"/>
        <v>0</v>
      </c>
      <c r="B796" s="703"/>
      <c r="C796" s="703"/>
      <c r="D796" s="703"/>
      <c r="E796" s="704"/>
      <c r="F796" s="504">
        <f t="shared" si="44"/>
        <v>0</v>
      </c>
      <c r="G796" s="504">
        <f t="shared" si="45"/>
        <v>0</v>
      </c>
      <c r="H796" s="702">
        <f>+'6-3표준조사 2'!$K$444</f>
        <v>54</v>
      </c>
      <c r="I796" s="702">
        <f>+'6-3표준조사 2'!$L$444</f>
        <v>0</v>
      </c>
      <c r="J796" s="702">
        <f>+'6-3표준조사 2'!$M$444</f>
        <v>0</v>
      </c>
      <c r="K796" s="504"/>
    </row>
    <row r="797" spans="1:11" ht="21" hidden="1" customHeight="1">
      <c r="A797" s="657">
        <f t="shared" si="46"/>
        <v>0</v>
      </c>
      <c r="B797" s="703"/>
      <c r="C797" s="703"/>
      <c r="D797" s="703"/>
      <c r="E797" s="704"/>
      <c r="F797" s="504">
        <f t="shared" si="44"/>
        <v>0</v>
      </c>
      <c r="G797" s="504">
        <f t="shared" si="45"/>
        <v>0</v>
      </c>
      <c r="H797" s="702">
        <f>+'6-3표준조사 2'!$K$445</f>
        <v>55</v>
      </c>
      <c r="I797" s="702">
        <f>+'6-3표준조사 2'!$L$445</f>
        <v>0</v>
      </c>
      <c r="J797" s="702">
        <f>+'6-3표준조사 2'!$M$445</f>
        <v>0</v>
      </c>
      <c r="K797" s="504"/>
    </row>
    <row r="798" spans="1:11" ht="21" hidden="1" customHeight="1">
      <c r="A798" s="657">
        <f t="shared" si="46"/>
        <v>0</v>
      </c>
      <c r="B798" s="703"/>
      <c r="C798" s="703"/>
      <c r="D798" s="703"/>
      <c r="E798" s="704"/>
      <c r="F798" s="504">
        <f t="shared" si="44"/>
        <v>0</v>
      </c>
      <c r="G798" s="504">
        <f t="shared" si="45"/>
        <v>0</v>
      </c>
      <c r="H798" s="702">
        <f>+'6-3표준조사 2'!$K$446</f>
        <v>56</v>
      </c>
      <c r="I798" s="702">
        <f>+'6-3표준조사 2'!$L$446</f>
        <v>0</v>
      </c>
      <c r="J798" s="702">
        <f>+'6-3표준조사 2'!$M$446</f>
        <v>0</v>
      </c>
      <c r="K798" s="504"/>
    </row>
    <row r="799" spans="1:11" ht="21" hidden="1" customHeight="1">
      <c r="A799" s="657">
        <f t="shared" si="46"/>
        <v>0</v>
      </c>
      <c r="B799" s="703"/>
      <c r="C799" s="703"/>
      <c r="D799" s="703"/>
      <c r="E799" s="704"/>
      <c r="F799" s="504">
        <f t="shared" si="44"/>
        <v>0</v>
      </c>
      <c r="G799" s="504">
        <f t="shared" si="45"/>
        <v>0</v>
      </c>
      <c r="H799" s="702">
        <f>+'6-3표준조사 2'!$K$447</f>
        <v>57</v>
      </c>
      <c r="I799" s="702">
        <f>+'6-3표준조사 2'!$L$447</f>
        <v>0</v>
      </c>
      <c r="J799" s="702">
        <f>+'6-3표준조사 2'!$M$447</f>
        <v>0</v>
      </c>
      <c r="K799" s="504"/>
    </row>
    <row r="800" spans="1:11" ht="21" hidden="1" customHeight="1">
      <c r="A800" s="657">
        <f t="shared" si="46"/>
        <v>0</v>
      </c>
      <c r="B800" s="703"/>
      <c r="C800" s="703"/>
      <c r="D800" s="703"/>
      <c r="E800" s="704"/>
      <c r="F800" s="504">
        <f t="shared" si="44"/>
        <v>0</v>
      </c>
      <c r="G800" s="504">
        <f t="shared" si="45"/>
        <v>0</v>
      </c>
      <c r="H800" s="702">
        <f>+'6-3표준조사 2'!$K$448</f>
        <v>58</v>
      </c>
      <c r="I800" s="702">
        <f>+'6-3표준조사 2'!$L$448</f>
        <v>0</v>
      </c>
      <c r="J800" s="702">
        <f>+'6-3표준조사 2'!$M$448</f>
        <v>0</v>
      </c>
      <c r="K800" s="504"/>
    </row>
    <row r="801" spans="1:11" ht="21" hidden="1" customHeight="1">
      <c r="A801" s="657">
        <f t="shared" si="46"/>
        <v>0</v>
      </c>
      <c r="B801" s="703"/>
      <c r="C801" s="703"/>
      <c r="D801" s="703"/>
      <c r="E801" s="704"/>
      <c r="F801" s="504">
        <f t="shared" si="44"/>
        <v>0</v>
      </c>
      <c r="G801" s="504">
        <f t="shared" si="45"/>
        <v>0</v>
      </c>
      <c r="H801" s="702">
        <f>+'6-3표준조사 2'!$K$449</f>
        <v>59</v>
      </c>
      <c r="I801" s="702">
        <f>+'6-3표준조사 2'!$L$449</f>
        <v>0</v>
      </c>
      <c r="J801" s="702">
        <f>+'6-3표준조사 2'!$M$449</f>
        <v>0</v>
      </c>
      <c r="K801" s="504"/>
    </row>
    <row r="802" spans="1:11" ht="21" hidden="1" customHeight="1">
      <c r="A802" s="657">
        <f t="shared" si="46"/>
        <v>0</v>
      </c>
      <c r="B802" s="703"/>
      <c r="C802" s="703"/>
      <c r="D802" s="703"/>
      <c r="E802" s="704"/>
      <c r="F802" s="504">
        <f t="shared" si="44"/>
        <v>0</v>
      </c>
      <c r="G802" s="504">
        <f t="shared" si="45"/>
        <v>0</v>
      </c>
      <c r="H802" s="701">
        <f>+'6-3표준조사 2'!$K$450</f>
        <v>60</v>
      </c>
      <c r="I802" s="701">
        <f>+'6-3표준조사 2'!$L$450</f>
        <v>0</v>
      </c>
      <c r="J802" s="701">
        <f>+'6-3표준조사 2'!$M$450</f>
        <v>0</v>
      </c>
      <c r="K802" s="503"/>
    </row>
    <row r="803" spans="1:11" ht="21" customHeight="1">
      <c r="A803" s="657">
        <f t="shared" si="46"/>
        <v>1</v>
      </c>
      <c r="B803" s="702">
        <f>+'6-3표준조사 2'!$M$454</f>
        <v>0</v>
      </c>
      <c r="C803" s="702">
        <f>+'6-3표준조사 2'!$N$454</f>
        <v>0</v>
      </c>
      <c r="D803" s="702">
        <f>+'6-3표준조사 2'!$O$454</f>
        <v>0</v>
      </c>
      <c r="E803" s="702" t="str">
        <f>+'6-3표준조사 2'!$P$454</f>
        <v>산34번지</v>
      </c>
      <c r="F803" s="702">
        <f>+'6-3표준조사 2'!$K$454</f>
        <v>0</v>
      </c>
      <c r="G803" s="702">
        <f>+'6-3표준조사 2'!$L$454</f>
        <v>0</v>
      </c>
      <c r="H803" s="702">
        <f>+'6-3표준조사 2'!$K$462</f>
        <v>1</v>
      </c>
      <c r="I803" s="702">
        <f>+'6-3표준조사 2'!$L$462</f>
        <v>1</v>
      </c>
      <c r="J803" s="702">
        <f>+'6-3표준조사 2'!$M$462</f>
        <v>1</v>
      </c>
      <c r="K803" s="702"/>
    </row>
    <row r="804" spans="1:11" ht="21" hidden="1" customHeight="1">
      <c r="A804" s="657">
        <f t="shared" si="46"/>
        <v>0</v>
      </c>
      <c r="B804" s="703"/>
      <c r="C804" s="703"/>
      <c r="D804" s="703"/>
      <c r="E804" s="704"/>
      <c r="F804" s="702">
        <f t="shared" ref="F804:F862" si="47">IF(I804&gt;0,F803,)</f>
        <v>0</v>
      </c>
      <c r="G804" s="702">
        <f t="shared" ref="G804:G862" si="48">IF(I804&gt;0,G803,)</f>
        <v>0</v>
      </c>
      <c r="H804" s="705">
        <f>+'6-3표준조사 2'!$K$463</f>
        <v>2</v>
      </c>
      <c r="I804" s="705">
        <f>+'6-3표준조사 2'!$L$463</f>
        <v>0</v>
      </c>
      <c r="J804" s="705">
        <f>+'6-3표준조사 2'!$M$463</f>
        <v>0</v>
      </c>
      <c r="K804" s="705"/>
    </row>
    <row r="805" spans="1:11" ht="21" hidden="1" customHeight="1">
      <c r="A805" s="657">
        <f t="shared" si="46"/>
        <v>0</v>
      </c>
      <c r="B805" s="703"/>
      <c r="C805" s="703"/>
      <c r="D805" s="703"/>
      <c r="E805" s="704"/>
      <c r="F805" s="702">
        <f t="shared" si="47"/>
        <v>0</v>
      </c>
      <c r="G805" s="702">
        <f t="shared" si="48"/>
        <v>0</v>
      </c>
      <c r="H805" s="702">
        <f>+'6-3표준조사 2'!$K$464</f>
        <v>3</v>
      </c>
      <c r="I805" s="702">
        <f>+'6-3표준조사 2'!$L$464</f>
        <v>0</v>
      </c>
      <c r="J805" s="702">
        <f>+'6-3표준조사 2'!$M$464</f>
        <v>0</v>
      </c>
      <c r="K805" s="702"/>
    </row>
    <row r="806" spans="1:11" ht="21" hidden="1" customHeight="1">
      <c r="A806" s="657">
        <f t="shared" si="46"/>
        <v>0</v>
      </c>
      <c r="B806" s="703"/>
      <c r="C806" s="703"/>
      <c r="D806" s="703"/>
      <c r="E806" s="704"/>
      <c r="F806" s="702">
        <f t="shared" si="47"/>
        <v>0</v>
      </c>
      <c r="G806" s="702">
        <f t="shared" si="48"/>
        <v>0</v>
      </c>
      <c r="H806" s="702">
        <f>+'6-3표준조사 2'!$K$465</f>
        <v>4</v>
      </c>
      <c r="I806" s="702">
        <f>+'6-3표준조사 2'!$L$465</f>
        <v>0</v>
      </c>
      <c r="J806" s="702">
        <f>+'6-3표준조사 2'!$M$465</f>
        <v>0</v>
      </c>
      <c r="K806" s="702"/>
    </row>
    <row r="807" spans="1:11" ht="21" hidden="1" customHeight="1">
      <c r="A807" s="657">
        <f t="shared" si="46"/>
        <v>0</v>
      </c>
      <c r="B807" s="703"/>
      <c r="C807" s="703"/>
      <c r="D807" s="703"/>
      <c r="E807" s="704"/>
      <c r="F807" s="702">
        <f t="shared" si="47"/>
        <v>0</v>
      </c>
      <c r="G807" s="702">
        <f t="shared" si="48"/>
        <v>0</v>
      </c>
      <c r="H807" s="702">
        <f>+'6-3표준조사 2'!$K$466</f>
        <v>5</v>
      </c>
      <c r="I807" s="702">
        <f>+'6-3표준조사 2'!$L$466</f>
        <v>0</v>
      </c>
      <c r="J807" s="702">
        <f>+'6-3표준조사 2'!$M$466</f>
        <v>0</v>
      </c>
      <c r="K807" s="702"/>
    </row>
    <row r="808" spans="1:11" ht="21" hidden="1" customHeight="1">
      <c r="A808" s="657">
        <f t="shared" si="46"/>
        <v>0</v>
      </c>
      <c r="B808" s="703"/>
      <c r="C808" s="703"/>
      <c r="D808" s="703"/>
      <c r="E808" s="704"/>
      <c r="F808" s="702">
        <f t="shared" si="47"/>
        <v>0</v>
      </c>
      <c r="G808" s="702">
        <f t="shared" si="48"/>
        <v>0</v>
      </c>
      <c r="H808" s="702">
        <f>+'6-3표준조사 2'!$K$467</f>
        <v>6</v>
      </c>
      <c r="I808" s="702">
        <f>+'6-3표준조사 2'!$L$467</f>
        <v>0</v>
      </c>
      <c r="J808" s="702">
        <f>+'6-3표준조사 2'!$M$467</f>
        <v>0</v>
      </c>
      <c r="K808" s="702"/>
    </row>
    <row r="809" spans="1:11" ht="21" hidden="1" customHeight="1">
      <c r="A809" s="657">
        <f t="shared" si="46"/>
        <v>0</v>
      </c>
      <c r="B809" s="703"/>
      <c r="C809" s="703"/>
      <c r="D809" s="703"/>
      <c r="E809" s="704"/>
      <c r="F809" s="504">
        <f t="shared" si="47"/>
        <v>0</v>
      </c>
      <c r="G809" s="504">
        <f t="shared" si="48"/>
        <v>0</v>
      </c>
      <c r="H809" s="702">
        <f>+'6-3표준조사 2'!$K$468</f>
        <v>7</v>
      </c>
      <c r="I809" s="702">
        <f>+'6-3표준조사 2'!$L$468</f>
        <v>0</v>
      </c>
      <c r="J809" s="702">
        <f>+'6-3표준조사 2'!$M$468</f>
        <v>0</v>
      </c>
      <c r="K809" s="504"/>
    </row>
    <row r="810" spans="1:11" ht="21" hidden="1" customHeight="1">
      <c r="A810" s="657">
        <f t="shared" si="46"/>
        <v>0</v>
      </c>
      <c r="B810" s="703"/>
      <c r="C810" s="703"/>
      <c r="D810" s="703"/>
      <c r="E810" s="704"/>
      <c r="F810" s="504">
        <f t="shared" si="47"/>
        <v>0</v>
      </c>
      <c r="G810" s="504">
        <f t="shared" si="48"/>
        <v>0</v>
      </c>
      <c r="H810" s="702">
        <f>+'6-3표준조사 2'!$K$469</f>
        <v>8</v>
      </c>
      <c r="I810" s="702">
        <f>+'6-3표준조사 2'!$L$469</f>
        <v>0</v>
      </c>
      <c r="J810" s="702">
        <f>+'6-3표준조사 2'!$M$469</f>
        <v>0</v>
      </c>
      <c r="K810" s="504"/>
    </row>
    <row r="811" spans="1:11" ht="21" hidden="1" customHeight="1">
      <c r="A811" s="657">
        <f t="shared" si="46"/>
        <v>0</v>
      </c>
      <c r="B811" s="703"/>
      <c r="C811" s="703"/>
      <c r="D811" s="703"/>
      <c r="E811" s="704"/>
      <c r="F811" s="504">
        <f t="shared" si="47"/>
        <v>0</v>
      </c>
      <c r="G811" s="504">
        <f t="shared" si="48"/>
        <v>0</v>
      </c>
      <c r="H811" s="702">
        <f>+'6-3표준조사 2'!$K$470</f>
        <v>9</v>
      </c>
      <c r="I811" s="702">
        <f>+'6-3표준조사 2'!$L$470</f>
        <v>0</v>
      </c>
      <c r="J811" s="702">
        <f>+'6-3표준조사 2'!$M$470</f>
        <v>0</v>
      </c>
      <c r="K811" s="504"/>
    </row>
    <row r="812" spans="1:11" ht="21" hidden="1" customHeight="1">
      <c r="A812" s="657">
        <f t="shared" si="46"/>
        <v>0</v>
      </c>
      <c r="B812" s="703"/>
      <c r="C812" s="703"/>
      <c r="D812" s="703"/>
      <c r="E812" s="704"/>
      <c r="F812" s="504">
        <f t="shared" si="47"/>
        <v>0</v>
      </c>
      <c r="G812" s="504">
        <f t="shared" si="48"/>
        <v>0</v>
      </c>
      <c r="H812" s="702">
        <f>+'6-3표준조사 2'!$K$471</f>
        <v>10</v>
      </c>
      <c r="I812" s="702">
        <f>+'6-3표준조사 2'!$L$471</f>
        <v>0</v>
      </c>
      <c r="J812" s="702">
        <f>+'6-3표준조사 2'!$M$471</f>
        <v>0</v>
      </c>
      <c r="K812" s="504"/>
    </row>
    <row r="813" spans="1:11" ht="21" hidden="1" customHeight="1">
      <c r="A813" s="657">
        <f t="shared" si="46"/>
        <v>0</v>
      </c>
      <c r="B813" s="703"/>
      <c r="C813" s="703"/>
      <c r="D813" s="703"/>
      <c r="E813" s="704"/>
      <c r="F813" s="504">
        <f t="shared" si="47"/>
        <v>0</v>
      </c>
      <c r="G813" s="504">
        <f t="shared" si="48"/>
        <v>0</v>
      </c>
      <c r="H813" s="702">
        <f>+'6-3표준조사 2'!$K$472</f>
        <v>11</v>
      </c>
      <c r="I813" s="702">
        <f>+'6-3표준조사 2'!$L$472</f>
        <v>0</v>
      </c>
      <c r="J813" s="702">
        <f>+'6-3표준조사 2'!$M$472</f>
        <v>0</v>
      </c>
      <c r="K813" s="504"/>
    </row>
    <row r="814" spans="1:11" ht="21" hidden="1" customHeight="1">
      <c r="A814" s="657">
        <f t="shared" si="46"/>
        <v>0</v>
      </c>
      <c r="B814" s="703"/>
      <c r="C814" s="703"/>
      <c r="D814" s="703"/>
      <c r="E814" s="704"/>
      <c r="F814" s="504">
        <f t="shared" si="47"/>
        <v>0</v>
      </c>
      <c r="G814" s="504">
        <f t="shared" si="48"/>
        <v>0</v>
      </c>
      <c r="H814" s="702">
        <f>+'6-3표준조사 2'!$K$473</f>
        <v>12</v>
      </c>
      <c r="I814" s="702">
        <f>+'6-3표준조사 2'!$L$473</f>
        <v>0</v>
      </c>
      <c r="J814" s="702">
        <f>+'6-3표준조사 2'!$M$473</f>
        <v>0</v>
      </c>
      <c r="K814" s="504"/>
    </row>
    <row r="815" spans="1:11" ht="21" hidden="1" customHeight="1">
      <c r="A815" s="657">
        <f t="shared" si="46"/>
        <v>0</v>
      </c>
      <c r="B815" s="703"/>
      <c r="C815" s="703"/>
      <c r="D815" s="703"/>
      <c r="E815" s="704"/>
      <c r="F815" s="504">
        <f t="shared" si="47"/>
        <v>0</v>
      </c>
      <c r="G815" s="504">
        <f t="shared" si="48"/>
        <v>0</v>
      </c>
      <c r="H815" s="702">
        <f>+'6-3표준조사 2'!$K$474</f>
        <v>13</v>
      </c>
      <c r="I815" s="702">
        <f>+'6-3표준조사 2'!$L$474</f>
        <v>0</v>
      </c>
      <c r="J815" s="702">
        <f>+'6-3표준조사 2'!$M$474</f>
        <v>0</v>
      </c>
      <c r="K815" s="504"/>
    </row>
    <row r="816" spans="1:11" ht="21" hidden="1" customHeight="1">
      <c r="A816" s="657">
        <f t="shared" si="46"/>
        <v>0</v>
      </c>
      <c r="B816" s="703"/>
      <c r="C816" s="703"/>
      <c r="D816" s="703"/>
      <c r="E816" s="704"/>
      <c r="F816" s="504">
        <f t="shared" si="47"/>
        <v>0</v>
      </c>
      <c r="G816" s="504">
        <f t="shared" si="48"/>
        <v>0</v>
      </c>
      <c r="H816" s="702">
        <f>+'6-3표준조사 2'!$K$475</f>
        <v>14</v>
      </c>
      <c r="I816" s="702">
        <f>+'6-3표준조사 2'!$L$475</f>
        <v>0</v>
      </c>
      <c r="J816" s="702">
        <f>+'6-3표준조사 2'!$M$475</f>
        <v>0</v>
      </c>
      <c r="K816" s="504"/>
    </row>
    <row r="817" spans="1:11" ht="21" hidden="1" customHeight="1">
      <c r="A817" s="657">
        <f t="shared" si="46"/>
        <v>0</v>
      </c>
      <c r="B817" s="703"/>
      <c r="C817" s="703"/>
      <c r="D817" s="703"/>
      <c r="E817" s="704"/>
      <c r="F817" s="504">
        <f t="shared" si="47"/>
        <v>0</v>
      </c>
      <c r="G817" s="504">
        <f t="shared" si="48"/>
        <v>0</v>
      </c>
      <c r="H817" s="702">
        <f>+'6-3표준조사 2'!$K$478</f>
        <v>15</v>
      </c>
      <c r="I817" s="702">
        <f>+'6-3표준조사 2'!$L$478</f>
        <v>0</v>
      </c>
      <c r="J817" s="702">
        <f>+'6-3표준조사 2'!$M$478</f>
        <v>0</v>
      </c>
      <c r="K817" s="504"/>
    </row>
    <row r="818" spans="1:11" ht="21" hidden="1" customHeight="1">
      <c r="A818" s="657">
        <f t="shared" si="46"/>
        <v>0</v>
      </c>
      <c r="B818" s="703"/>
      <c r="C818" s="703"/>
      <c r="D818" s="703"/>
      <c r="E818" s="704"/>
      <c r="F818" s="504">
        <f t="shared" si="47"/>
        <v>0</v>
      </c>
      <c r="G818" s="504">
        <f t="shared" si="48"/>
        <v>0</v>
      </c>
      <c r="H818" s="702">
        <f>+'6-3표준조사 2'!$K$479</f>
        <v>16</v>
      </c>
      <c r="I818" s="702">
        <f>+'6-3표준조사 2'!$L$479</f>
        <v>0</v>
      </c>
      <c r="J818" s="702">
        <f>+'6-3표준조사 2'!$M$479</f>
        <v>0</v>
      </c>
      <c r="K818" s="504"/>
    </row>
    <row r="819" spans="1:11" ht="21" hidden="1" customHeight="1">
      <c r="A819" s="657">
        <f t="shared" si="46"/>
        <v>0</v>
      </c>
      <c r="B819" s="703"/>
      <c r="C819" s="703"/>
      <c r="D819" s="703"/>
      <c r="E819" s="704"/>
      <c r="F819" s="504">
        <f t="shared" si="47"/>
        <v>0</v>
      </c>
      <c r="G819" s="504">
        <f t="shared" si="48"/>
        <v>0</v>
      </c>
      <c r="H819" s="702">
        <f>+'6-3표준조사 2'!$K$480</f>
        <v>17</v>
      </c>
      <c r="I819" s="702">
        <f>+'6-3표준조사 2'!$L$480</f>
        <v>0</v>
      </c>
      <c r="J819" s="702">
        <f>+'6-3표준조사 2'!$M$480</f>
        <v>0</v>
      </c>
      <c r="K819" s="504"/>
    </row>
    <row r="820" spans="1:11" ht="21" hidden="1" customHeight="1">
      <c r="A820" s="657">
        <f t="shared" si="46"/>
        <v>0</v>
      </c>
      <c r="B820" s="703"/>
      <c r="C820" s="703"/>
      <c r="D820" s="703"/>
      <c r="E820" s="704"/>
      <c r="F820" s="504">
        <f t="shared" si="47"/>
        <v>0</v>
      </c>
      <c r="G820" s="504">
        <f t="shared" si="48"/>
        <v>0</v>
      </c>
      <c r="H820" s="702">
        <f>+'6-3표준조사 2'!$K$481</f>
        <v>18</v>
      </c>
      <c r="I820" s="702">
        <f>+'6-3표준조사 2'!$L$481</f>
        <v>0</v>
      </c>
      <c r="J820" s="702">
        <f>+'6-3표준조사 2'!$M$481</f>
        <v>0</v>
      </c>
      <c r="K820" s="504"/>
    </row>
    <row r="821" spans="1:11" ht="21" hidden="1" customHeight="1">
      <c r="A821" s="657">
        <f t="shared" si="46"/>
        <v>0</v>
      </c>
      <c r="B821" s="703"/>
      <c r="C821" s="703"/>
      <c r="D821" s="703"/>
      <c r="E821" s="704"/>
      <c r="F821" s="504">
        <f t="shared" si="47"/>
        <v>0</v>
      </c>
      <c r="G821" s="504">
        <f t="shared" si="48"/>
        <v>0</v>
      </c>
      <c r="H821" s="702">
        <f>+'6-3표준조사 2'!$K$482</f>
        <v>19</v>
      </c>
      <c r="I821" s="702">
        <f>+'6-3표준조사 2'!$L$482</f>
        <v>0</v>
      </c>
      <c r="J821" s="702">
        <f>+'6-3표준조사 2'!$M$482</f>
        <v>0</v>
      </c>
      <c r="K821" s="504"/>
    </row>
    <row r="822" spans="1:11" ht="21" hidden="1" customHeight="1">
      <c r="A822" s="657">
        <f t="shared" si="46"/>
        <v>0</v>
      </c>
      <c r="B822" s="703"/>
      <c r="C822" s="703"/>
      <c r="D822" s="703"/>
      <c r="E822" s="704"/>
      <c r="F822" s="504">
        <f t="shared" si="47"/>
        <v>0</v>
      </c>
      <c r="G822" s="504">
        <f t="shared" si="48"/>
        <v>0</v>
      </c>
      <c r="H822" s="702">
        <f>+'6-3표준조사 2'!$K$483</f>
        <v>20</v>
      </c>
      <c r="I822" s="702">
        <f>+'6-3표준조사 2'!$L$483</f>
        <v>0</v>
      </c>
      <c r="J822" s="702">
        <f>+'6-3표준조사 2'!$M$483</f>
        <v>0</v>
      </c>
      <c r="K822" s="504"/>
    </row>
    <row r="823" spans="1:11" ht="21" hidden="1" customHeight="1">
      <c r="A823" s="657">
        <f t="shared" si="46"/>
        <v>0</v>
      </c>
      <c r="B823" s="703"/>
      <c r="C823" s="703"/>
      <c r="D823" s="703"/>
      <c r="E823" s="704"/>
      <c r="F823" s="504">
        <f t="shared" si="47"/>
        <v>0</v>
      </c>
      <c r="G823" s="504">
        <f t="shared" si="48"/>
        <v>0</v>
      </c>
      <c r="H823" s="702">
        <f>+'6-3표준조사 2'!$K$484</f>
        <v>21</v>
      </c>
      <c r="I823" s="702">
        <f>+'6-3표준조사 2'!$L$484</f>
        <v>0</v>
      </c>
      <c r="J823" s="702">
        <f>+'6-3표준조사 2'!$M$484</f>
        <v>0</v>
      </c>
      <c r="K823" s="504"/>
    </row>
    <row r="824" spans="1:11" ht="21" hidden="1" customHeight="1">
      <c r="A824" s="657">
        <f t="shared" si="46"/>
        <v>0</v>
      </c>
      <c r="B824" s="703"/>
      <c r="C824" s="703"/>
      <c r="D824" s="703"/>
      <c r="E824" s="704"/>
      <c r="F824" s="504">
        <f t="shared" si="47"/>
        <v>0</v>
      </c>
      <c r="G824" s="504">
        <f t="shared" si="48"/>
        <v>0</v>
      </c>
      <c r="H824" s="702">
        <f>+'6-3표준조사 2'!$K$485</f>
        <v>22</v>
      </c>
      <c r="I824" s="702">
        <f>+'6-3표준조사 2'!$L$485</f>
        <v>0</v>
      </c>
      <c r="J824" s="702">
        <f>+'6-3표준조사 2'!$M$485</f>
        <v>0</v>
      </c>
      <c r="K824" s="504"/>
    </row>
    <row r="825" spans="1:11" ht="21" hidden="1" customHeight="1">
      <c r="A825" s="657">
        <f t="shared" si="46"/>
        <v>0</v>
      </c>
      <c r="B825" s="703"/>
      <c r="C825" s="703"/>
      <c r="D825" s="703"/>
      <c r="E825" s="704"/>
      <c r="F825" s="504">
        <f t="shared" si="47"/>
        <v>0</v>
      </c>
      <c r="G825" s="504">
        <f t="shared" si="48"/>
        <v>0</v>
      </c>
      <c r="H825" s="702">
        <f>+'6-3표준조사 2'!$K$486</f>
        <v>23</v>
      </c>
      <c r="I825" s="702">
        <f>+'6-3표준조사 2'!$L$486</f>
        <v>0</v>
      </c>
      <c r="J825" s="702">
        <f>+'6-3표준조사 2'!$M$486</f>
        <v>0</v>
      </c>
      <c r="K825" s="504"/>
    </row>
    <row r="826" spans="1:11" ht="21" hidden="1" customHeight="1">
      <c r="A826" s="657">
        <f t="shared" si="46"/>
        <v>0</v>
      </c>
      <c r="B826" s="703"/>
      <c r="C826" s="703"/>
      <c r="D826" s="703"/>
      <c r="E826" s="704"/>
      <c r="F826" s="504">
        <f t="shared" si="47"/>
        <v>0</v>
      </c>
      <c r="G826" s="504">
        <f t="shared" si="48"/>
        <v>0</v>
      </c>
      <c r="H826" s="702">
        <f>+'6-3표준조사 2'!$K$487</f>
        <v>24</v>
      </c>
      <c r="I826" s="702">
        <f>+'6-3표준조사 2'!$L$487</f>
        <v>0</v>
      </c>
      <c r="J826" s="702">
        <f>+'6-3표준조사 2'!$M$487</f>
        <v>0</v>
      </c>
      <c r="K826" s="504"/>
    </row>
    <row r="827" spans="1:11" ht="21" hidden="1" customHeight="1">
      <c r="A827" s="657">
        <f t="shared" si="46"/>
        <v>0</v>
      </c>
      <c r="B827" s="703"/>
      <c r="C827" s="703"/>
      <c r="D827" s="703"/>
      <c r="E827" s="704"/>
      <c r="F827" s="504">
        <f t="shared" si="47"/>
        <v>0</v>
      </c>
      <c r="G827" s="504">
        <f t="shared" si="48"/>
        <v>0</v>
      </c>
      <c r="H827" s="702">
        <f>+'6-3표준조사 2'!$K$488</f>
        <v>25</v>
      </c>
      <c r="I827" s="702">
        <f>+'6-3표준조사 2'!$L$488</f>
        <v>0</v>
      </c>
      <c r="J827" s="702">
        <f>+'6-3표준조사 2'!$M$488</f>
        <v>0</v>
      </c>
      <c r="K827" s="504"/>
    </row>
    <row r="828" spans="1:11" ht="21" hidden="1" customHeight="1">
      <c r="A828" s="657">
        <f t="shared" si="46"/>
        <v>0</v>
      </c>
      <c r="B828" s="703"/>
      <c r="C828" s="703"/>
      <c r="D828" s="703"/>
      <c r="E828" s="704"/>
      <c r="F828" s="504">
        <f t="shared" si="47"/>
        <v>0</v>
      </c>
      <c r="G828" s="504">
        <f t="shared" si="48"/>
        <v>0</v>
      </c>
      <c r="H828" s="702">
        <f>+'6-3표준조사 2'!$K$489</f>
        <v>26</v>
      </c>
      <c r="I828" s="702">
        <f>+'6-3표준조사 2'!$L$489</f>
        <v>0</v>
      </c>
      <c r="J828" s="702">
        <f>+'6-3표준조사 2'!$M$489</f>
        <v>0</v>
      </c>
      <c r="K828" s="504"/>
    </row>
    <row r="829" spans="1:11" ht="21" hidden="1" customHeight="1">
      <c r="A829" s="657">
        <f t="shared" si="46"/>
        <v>0</v>
      </c>
      <c r="B829" s="703"/>
      <c r="C829" s="703"/>
      <c r="D829" s="703"/>
      <c r="E829" s="704"/>
      <c r="F829" s="504">
        <f t="shared" si="47"/>
        <v>0</v>
      </c>
      <c r="G829" s="504">
        <f t="shared" si="48"/>
        <v>0</v>
      </c>
      <c r="H829" s="702">
        <f>+'6-3표준조사 2'!$K$490</f>
        <v>27</v>
      </c>
      <c r="I829" s="702">
        <f>+'6-3표준조사 2'!$L$490</f>
        <v>0</v>
      </c>
      <c r="J829" s="702">
        <f>+'6-3표준조사 2'!$M$490</f>
        <v>0</v>
      </c>
      <c r="K829" s="504"/>
    </row>
    <row r="830" spans="1:11" ht="21" hidden="1" customHeight="1">
      <c r="A830" s="657">
        <f t="shared" si="46"/>
        <v>0</v>
      </c>
      <c r="B830" s="703"/>
      <c r="C830" s="703"/>
      <c r="D830" s="703"/>
      <c r="E830" s="704"/>
      <c r="F830" s="504">
        <f t="shared" si="47"/>
        <v>0</v>
      </c>
      <c r="G830" s="504">
        <f t="shared" si="48"/>
        <v>0</v>
      </c>
      <c r="H830" s="702">
        <f>+'6-3표준조사 2'!$K$491</f>
        <v>28</v>
      </c>
      <c r="I830" s="702">
        <f>+'6-3표준조사 2'!$L$491</f>
        <v>0</v>
      </c>
      <c r="J830" s="702">
        <f>+'6-3표준조사 2'!$M$491</f>
        <v>0</v>
      </c>
      <c r="K830" s="504"/>
    </row>
    <row r="831" spans="1:11" ht="21" hidden="1" customHeight="1">
      <c r="A831" s="657">
        <f t="shared" si="46"/>
        <v>0</v>
      </c>
      <c r="B831" s="703"/>
      <c r="C831" s="703"/>
      <c r="D831" s="703"/>
      <c r="E831" s="704"/>
      <c r="F831" s="504">
        <f t="shared" si="47"/>
        <v>0</v>
      </c>
      <c r="G831" s="504">
        <f t="shared" si="48"/>
        <v>0</v>
      </c>
      <c r="H831" s="702">
        <f>+'6-3표준조사 2'!$K$492</f>
        <v>29</v>
      </c>
      <c r="I831" s="702">
        <f>+'6-3표준조사 2'!$L$492</f>
        <v>0</v>
      </c>
      <c r="J831" s="702">
        <f>+'6-3표준조사 2'!$M$492</f>
        <v>0</v>
      </c>
      <c r="K831" s="504"/>
    </row>
    <row r="832" spans="1:11" ht="21" hidden="1" customHeight="1">
      <c r="A832" s="657">
        <f t="shared" si="46"/>
        <v>0</v>
      </c>
      <c r="B832" s="703"/>
      <c r="C832" s="703"/>
      <c r="D832" s="703"/>
      <c r="E832" s="704"/>
      <c r="F832" s="504">
        <f t="shared" si="47"/>
        <v>0</v>
      </c>
      <c r="G832" s="504">
        <f t="shared" si="48"/>
        <v>0</v>
      </c>
      <c r="H832" s="702">
        <f>+'6-3표준조사 2'!$K$493</f>
        <v>30</v>
      </c>
      <c r="I832" s="702">
        <f>+'6-3표준조사 2'!$L$493</f>
        <v>0</v>
      </c>
      <c r="J832" s="702">
        <f>+'6-3표준조사 2'!$M$493</f>
        <v>0</v>
      </c>
      <c r="K832" s="504"/>
    </row>
    <row r="833" spans="1:11" ht="21" hidden="1" customHeight="1">
      <c r="A833" s="657">
        <f t="shared" si="46"/>
        <v>0</v>
      </c>
      <c r="B833" s="703"/>
      <c r="C833" s="703"/>
      <c r="D833" s="703"/>
      <c r="E833" s="704"/>
      <c r="F833" s="504">
        <f t="shared" si="47"/>
        <v>0</v>
      </c>
      <c r="G833" s="504">
        <f t="shared" si="48"/>
        <v>0</v>
      </c>
      <c r="H833" s="702">
        <f>+'6-3표준조사 2'!$K$494</f>
        <v>31</v>
      </c>
      <c r="I833" s="702">
        <f>+'6-3표준조사 2'!$L$494</f>
        <v>0</v>
      </c>
      <c r="J833" s="702">
        <f>+'6-3표준조사 2'!$M$494</f>
        <v>0</v>
      </c>
      <c r="K833" s="504"/>
    </row>
    <row r="834" spans="1:11" ht="21" hidden="1" customHeight="1">
      <c r="A834" s="657">
        <f t="shared" si="46"/>
        <v>0</v>
      </c>
      <c r="B834" s="703"/>
      <c r="C834" s="703"/>
      <c r="D834" s="703"/>
      <c r="E834" s="704"/>
      <c r="F834" s="504">
        <f t="shared" si="47"/>
        <v>0</v>
      </c>
      <c r="G834" s="504">
        <f t="shared" si="48"/>
        <v>0</v>
      </c>
      <c r="H834" s="702">
        <f>+'6-3표준조사 2'!$K$495</f>
        <v>32</v>
      </c>
      <c r="I834" s="702">
        <f>+'6-3표준조사 2'!$L$495</f>
        <v>0</v>
      </c>
      <c r="J834" s="702">
        <f>+'6-3표준조사 2'!$M$495</f>
        <v>0</v>
      </c>
      <c r="K834" s="504"/>
    </row>
    <row r="835" spans="1:11" ht="21" hidden="1" customHeight="1">
      <c r="A835" s="657">
        <f t="shared" si="46"/>
        <v>0</v>
      </c>
      <c r="B835" s="703"/>
      <c r="C835" s="703"/>
      <c r="D835" s="703"/>
      <c r="E835" s="704"/>
      <c r="F835" s="504">
        <f t="shared" si="47"/>
        <v>0</v>
      </c>
      <c r="G835" s="504">
        <f t="shared" si="48"/>
        <v>0</v>
      </c>
      <c r="H835" s="702">
        <f>+'6-3표준조사 2'!$K$496</f>
        <v>33</v>
      </c>
      <c r="I835" s="702">
        <f>+'6-3표준조사 2'!$L$496</f>
        <v>0</v>
      </c>
      <c r="J835" s="702">
        <f>+'6-3표준조사 2'!$M$496</f>
        <v>0</v>
      </c>
      <c r="K835" s="504"/>
    </row>
    <row r="836" spans="1:11" ht="21" hidden="1" customHeight="1">
      <c r="A836" s="657">
        <f t="shared" si="46"/>
        <v>0</v>
      </c>
      <c r="B836" s="703"/>
      <c r="C836" s="703"/>
      <c r="D836" s="703"/>
      <c r="E836" s="704"/>
      <c r="F836" s="504">
        <f t="shared" si="47"/>
        <v>0</v>
      </c>
      <c r="G836" s="504">
        <f t="shared" si="48"/>
        <v>0</v>
      </c>
      <c r="H836" s="702">
        <f>+'6-3표준조사 2'!$K$497</f>
        <v>34</v>
      </c>
      <c r="I836" s="702">
        <f>+'6-3표준조사 2'!$L$497</f>
        <v>0</v>
      </c>
      <c r="J836" s="702">
        <f>+'6-3표준조사 2'!$M$497</f>
        <v>0</v>
      </c>
      <c r="K836" s="504"/>
    </row>
    <row r="837" spans="1:11" ht="21" hidden="1" customHeight="1">
      <c r="A837" s="657">
        <f t="shared" ref="A837:A900" si="49">IF(I837&gt;0,1,)</f>
        <v>0</v>
      </c>
      <c r="B837" s="703"/>
      <c r="C837" s="703"/>
      <c r="D837" s="703"/>
      <c r="E837" s="704"/>
      <c r="F837" s="504">
        <f t="shared" si="47"/>
        <v>0</v>
      </c>
      <c r="G837" s="504">
        <f t="shared" si="48"/>
        <v>0</v>
      </c>
      <c r="H837" s="702">
        <f>+'6-3표준조사 2'!$K$498</f>
        <v>35</v>
      </c>
      <c r="I837" s="702">
        <f>+'6-3표준조사 2'!$L$498</f>
        <v>0</v>
      </c>
      <c r="J837" s="702">
        <f>+'6-3표준조사 2'!$M$498</f>
        <v>0</v>
      </c>
      <c r="K837" s="504"/>
    </row>
    <row r="838" spans="1:11" ht="21" hidden="1" customHeight="1">
      <c r="A838" s="657">
        <f t="shared" si="49"/>
        <v>0</v>
      </c>
      <c r="B838" s="703"/>
      <c r="C838" s="703"/>
      <c r="D838" s="703"/>
      <c r="E838" s="704"/>
      <c r="F838" s="504">
        <f t="shared" si="47"/>
        <v>0</v>
      </c>
      <c r="G838" s="504">
        <f t="shared" si="48"/>
        <v>0</v>
      </c>
      <c r="H838" s="702">
        <f>+'6-3표준조사 2'!$K$499</f>
        <v>36</v>
      </c>
      <c r="I838" s="702">
        <f>+'6-3표준조사 2'!$L$499</f>
        <v>0</v>
      </c>
      <c r="J838" s="702">
        <f>+'6-3표준조사 2'!$M$499</f>
        <v>0</v>
      </c>
      <c r="K838" s="504"/>
    </row>
    <row r="839" spans="1:11" ht="21" hidden="1" customHeight="1">
      <c r="A839" s="657">
        <f t="shared" si="49"/>
        <v>0</v>
      </c>
      <c r="B839" s="703"/>
      <c r="C839" s="703"/>
      <c r="D839" s="703"/>
      <c r="E839" s="704"/>
      <c r="F839" s="504">
        <f t="shared" si="47"/>
        <v>0</v>
      </c>
      <c r="G839" s="504">
        <f t="shared" si="48"/>
        <v>0</v>
      </c>
      <c r="H839" s="702">
        <f>+'6-3표준조사 2'!$K$500</f>
        <v>37</v>
      </c>
      <c r="I839" s="702">
        <f>+'6-3표준조사 2'!$L$500</f>
        <v>0</v>
      </c>
      <c r="J839" s="702">
        <f>+'6-3표준조사 2'!$M$500</f>
        <v>0</v>
      </c>
      <c r="K839" s="504"/>
    </row>
    <row r="840" spans="1:11" ht="21" hidden="1" customHeight="1">
      <c r="A840" s="657">
        <f t="shared" si="49"/>
        <v>0</v>
      </c>
      <c r="B840" s="703"/>
      <c r="C840" s="703"/>
      <c r="D840" s="703"/>
      <c r="E840" s="704"/>
      <c r="F840" s="504">
        <f t="shared" si="47"/>
        <v>0</v>
      </c>
      <c r="G840" s="504">
        <f t="shared" si="48"/>
        <v>0</v>
      </c>
      <c r="H840" s="702">
        <f>+'6-3표준조사 2'!$K$503</f>
        <v>38</v>
      </c>
      <c r="I840" s="702">
        <f>+'6-3표준조사 2'!$L$503</f>
        <v>0</v>
      </c>
      <c r="J840" s="702">
        <f>+'6-3표준조사 2'!$M$503</f>
        <v>0</v>
      </c>
      <c r="K840" s="504"/>
    </row>
    <row r="841" spans="1:11" ht="21" hidden="1" customHeight="1">
      <c r="A841" s="657">
        <f t="shared" si="49"/>
        <v>0</v>
      </c>
      <c r="B841" s="703"/>
      <c r="C841" s="703"/>
      <c r="D841" s="703"/>
      <c r="E841" s="704"/>
      <c r="F841" s="504">
        <f t="shared" si="47"/>
        <v>0</v>
      </c>
      <c r="G841" s="504">
        <f t="shared" si="48"/>
        <v>0</v>
      </c>
      <c r="H841" s="702">
        <f>+'6-3표준조사 2'!$K$504</f>
        <v>39</v>
      </c>
      <c r="I841" s="702">
        <f>+'6-3표준조사 2'!$L$504</f>
        <v>0</v>
      </c>
      <c r="J841" s="702">
        <f>+'6-3표준조사 2'!$M$504</f>
        <v>0</v>
      </c>
      <c r="K841" s="504"/>
    </row>
    <row r="842" spans="1:11" ht="21" hidden="1" customHeight="1">
      <c r="A842" s="657">
        <f t="shared" si="49"/>
        <v>0</v>
      </c>
      <c r="B842" s="703"/>
      <c r="C842" s="703"/>
      <c r="D842" s="703"/>
      <c r="E842" s="704"/>
      <c r="F842" s="504">
        <f t="shared" si="47"/>
        <v>0</v>
      </c>
      <c r="G842" s="504">
        <f t="shared" si="48"/>
        <v>0</v>
      </c>
      <c r="H842" s="702">
        <f>+'6-3표준조사 2'!$K$505</f>
        <v>40</v>
      </c>
      <c r="I842" s="702">
        <f>+'6-3표준조사 2'!$L$505</f>
        <v>0</v>
      </c>
      <c r="J842" s="702">
        <f>+'6-3표준조사 2'!$M$505</f>
        <v>0</v>
      </c>
      <c r="K842" s="504"/>
    </row>
    <row r="843" spans="1:11" ht="21" hidden="1" customHeight="1">
      <c r="A843" s="657">
        <f t="shared" si="49"/>
        <v>0</v>
      </c>
      <c r="B843" s="703"/>
      <c r="C843" s="703"/>
      <c r="D843" s="703"/>
      <c r="E843" s="704"/>
      <c r="F843" s="504">
        <f t="shared" si="47"/>
        <v>0</v>
      </c>
      <c r="G843" s="504">
        <f t="shared" si="48"/>
        <v>0</v>
      </c>
      <c r="H843" s="702">
        <f>+'6-3표준조사 2'!$K$506</f>
        <v>41</v>
      </c>
      <c r="I843" s="702">
        <f>+'6-3표준조사 2'!$L$506</f>
        <v>0</v>
      </c>
      <c r="J843" s="702">
        <f>+'6-3표준조사 2'!$M$506</f>
        <v>0</v>
      </c>
      <c r="K843" s="504"/>
    </row>
    <row r="844" spans="1:11" ht="21" hidden="1" customHeight="1">
      <c r="A844" s="657">
        <f t="shared" si="49"/>
        <v>0</v>
      </c>
      <c r="B844" s="703"/>
      <c r="C844" s="703"/>
      <c r="D844" s="703"/>
      <c r="E844" s="704"/>
      <c r="F844" s="504">
        <f t="shared" si="47"/>
        <v>0</v>
      </c>
      <c r="G844" s="504">
        <f t="shared" si="48"/>
        <v>0</v>
      </c>
      <c r="H844" s="702">
        <f>+'6-3표준조사 2'!$K$507</f>
        <v>42</v>
      </c>
      <c r="I844" s="702">
        <f>+'6-3표준조사 2'!$L$507</f>
        <v>0</v>
      </c>
      <c r="J844" s="702">
        <f>+'6-3표준조사 2'!$M$507</f>
        <v>0</v>
      </c>
      <c r="K844" s="504"/>
    </row>
    <row r="845" spans="1:11" ht="21" hidden="1" customHeight="1">
      <c r="A845" s="657">
        <f t="shared" si="49"/>
        <v>0</v>
      </c>
      <c r="B845" s="703"/>
      <c r="C845" s="703"/>
      <c r="D845" s="703"/>
      <c r="E845" s="704"/>
      <c r="F845" s="504">
        <f t="shared" si="47"/>
        <v>0</v>
      </c>
      <c r="G845" s="504">
        <f t="shared" si="48"/>
        <v>0</v>
      </c>
      <c r="H845" s="702">
        <f>+'6-3표준조사 2'!$K$508</f>
        <v>43</v>
      </c>
      <c r="I845" s="702">
        <f>+'6-3표준조사 2'!$L$508</f>
        <v>0</v>
      </c>
      <c r="J845" s="702">
        <f>+'6-3표준조사 2'!$M$508</f>
        <v>0</v>
      </c>
      <c r="K845" s="504"/>
    </row>
    <row r="846" spans="1:11" ht="21" hidden="1" customHeight="1">
      <c r="A846" s="657">
        <f t="shared" si="49"/>
        <v>0</v>
      </c>
      <c r="B846" s="703"/>
      <c r="C846" s="703"/>
      <c r="D846" s="703"/>
      <c r="E846" s="704"/>
      <c r="F846" s="504">
        <f t="shared" si="47"/>
        <v>0</v>
      </c>
      <c r="G846" s="504">
        <f t="shared" si="48"/>
        <v>0</v>
      </c>
      <c r="H846" s="702">
        <f>+'6-3표준조사 2'!$K$509</f>
        <v>44</v>
      </c>
      <c r="I846" s="702">
        <f>+'6-3표준조사 2'!$L$509</f>
        <v>0</v>
      </c>
      <c r="J846" s="702">
        <f>+'6-3표준조사 2'!$M$509</f>
        <v>0</v>
      </c>
      <c r="K846" s="504"/>
    </row>
    <row r="847" spans="1:11" ht="21" hidden="1" customHeight="1">
      <c r="A847" s="657">
        <f t="shared" si="49"/>
        <v>0</v>
      </c>
      <c r="B847" s="703"/>
      <c r="C847" s="703"/>
      <c r="D847" s="703"/>
      <c r="E847" s="704"/>
      <c r="F847" s="504">
        <f t="shared" si="47"/>
        <v>0</v>
      </c>
      <c r="G847" s="504">
        <f t="shared" si="48"/>
        <v>0</v>
      </c>
      <c r="H847" s="702">
        <f>+'6-3표준조사 2'!$K$510</f>
        <v>45</v>
      </c>
      <c r="I847" s="702">
        <f>+'6-3표준조사 2'!$L$510</f>
        <v>0</v>
      </c>
      <c r="J847" s="702">
        <f>+'6-3표준조사 2'!$M$510</f>
        <v>0</v>
      </c>
      <c r="K847" s="504"/>
    </row>
    <row r="848" spans="1:11" ht="21" hidden="1" customHeight="1">
      <c r="A848" s="657">
        <f t="shared" si="49"/>
        <v>0</v>
      </c>
      <c r="B848" s="703"/>
      <c r="C848" s="703"/>
      <c r="D848" s="703"/>
      <c r="E848" s="704"/>
      <c r="F848" s="504">
        <f t="shared" si="47"/>
        <v>0</v>
      </c>
      <c r="G848" s="504">
        <f t="shared" si="48"/>
        <v>0</v>
      </c>
      <c r="H848" s="702">
        <f>+'6-3표준조사 2'!$K$511</f>
        <v>46</v>
      </c>
      <c r="I848" s="702">
        <f>+'6-3표준조사 2'!$L$511</f>
        <v>0</v>
      </c>
      <c r="J848" s="702">
        <f>+'6-3표준조사 2'!$M$511</f>
        <v>0</v>
      </c>
      <c r="K848" s="504"/>
    </row>
    <row r="849" spans="1:11" ht="21" hidden="1" customHeight="1">
      <c r="A849" s="657">
        <f t="shared" si="49"/>
        <v>0</v>
      </c>
      <c r="B849" s="703"/>
      <c r="C849" s="703"/>
      <c r="D849" s="703"/>
      <c r="E849" s="704"/>
      <c r="F849" s="504">
        <f t="shared" si="47"/>
        <v>0</v>
      </c>
      <c r="G849" s="504">
        <f t="shared" si="48"/>
        <v>0</v>
      </c>
      <c r="H849" s="702">
        <f>+'6-3표준조사 2'!$K$512</f>
        <v>47</v>
      </c>
      <c r="I849" s="702">
        <f>+'6-3표준조사 2'!$L$512</f>
        <v>0</v>
      </c>
      <c r="J849" s="702">
        <f>+'6-3표준조사 2'!$M$512</f>
        <v>0</v>
      </c>
      <c r="K849" s="504"/>
    </row>
    <row r="850" spans="1:11" ht="21" hidden="1" customHeight="1">
      <c r="A850" s="657">
        <f t="shared" si="49"/>
        <v>0</v>
      </c>
      <c r="B850" s="703"/>
      <c r="C850" s="703"/>
      <c r="D850" s="703"/>
      <c r="E850" s="704"/>
      <c r="F850" s="504">
        <f t="shared" si="47"/>
        <v>0</v>
      </c>
      <c r="G850" s="504">
        <f t="shared" si="48"/>
        <v>0</v>
      </c>
      <c r="H850" s="702">
        <f>+'6-3표준조사 2'!$K$513</f>
        <v>48</v>
      </c>
      <c r="I850" s="702">
        <f>+'6-3표준조사 2'!$L$513</f>
        <v>0</v>
      </c>
      <c r="J850" s="702">
        <f>+'6-3표준조사 2'!$M$513</f>
        <v>0</v>
      </c>
      <c r="K850" s="504"/>
    </row>
    <row r="851" spans="1:11" ht="21" hidden="1" customHeight="1">
      <c r="A851" s="657">
        <f t="shared" si="49"/>
        <v>0</v>
      </c>
      <c r="B851" s="703"/>
      <c r="C851" s="703"/>
      <c r="D851" s="703"/>
      <c r="E851" s="704"/>
      <c r="F851" s="504">
        <f t="shared" si="47"/>
        <v>0</v>
      </c>
      <c r="G851" s="504">
        <f t="shared" si="48"/>
        <v>0</v>
      </c>
      <c r="H851" s="702">
        <f>+'6-3표준조사 2'!$K$514</f>
        <v>49</v>
      </c>
      <c r="I851" s="702">
        <f>+'6-3표준조사 2'!$L$514</f>
        <v>0</v>
      </c>
      <c r="J851" s="702">
        <f>+'6-3표준조사 2'!$M$514</f>
        <v>0</v>
      </c>
      <c r="K851" s="504"/>
    </row>
    <row r="852" spans="1:11" ht="21" hidden="1" customHeight="1">
      <c r="A852" s="657">
        <f t="shared" si="49"/>
        <v>0</v>
      </c>
      <c r="B852" s="703"/>
      <c r="C852" s="703"/>
      <c r="D852" s="703"/>
      <c r="E852" s="704"/>
      <c r="F852" s="504">
        <f t="shared" si="47"/>
        <v>0</v>
      </c>
      <c r="G852" s="504">
        <f t="shared" si="48"/>
        <v>0</v>
      </c>
      <c r="H852" s="702">
        <f>+'6-3표준조사 2'!$K$515</f>
        <v>50</v>
      </c>
      <c r="I852" s="702">
        <f>+'6-3표준조사 2'!$L$515</f>
        <v>0</v>
      </c>
      <c r="J852" s="702">
        <f>+'6-3표준조사 2'!$M$515</f>
        <v>0</v>
      </c>
      <c r="K852" s="504"/>
    </row>
    <row r="853" spans="1:11" ht="21" hidden="1" customHeight="1">
      <c r="A853" s="657">
        <f t="shared" si="49"/>
        <v>0</v>
      </c>
      <c r="B853" s="703"/>
      <c r="C853" s="703"/>
      <c r="D853" s="703"/>
      <c r="E853" s="704"/>
      <c r="F853" s="504">
        <f t="shared" si="47"/>
        <v>0</v>
      </c>
      <c r="G853" s="504">
        <f t="shared" si="48"/>
        <v>0</v>
      </c>
      <c r="H853" s="702">
        <f>+'6-3표준조사 2'!$K$516</f>
        <v>51</v>
      </c>
      <c r="I853" s="702">
        <f>+'6-3표준조사 2'!$L$516</f>
        <v>0</v>
      </c>
      <c r="J853" s="702">
        <f>+'6-3표준조사 2'!$M$516</f>
        <v>0</v>
      </c>
      <c r="K853" s="504"/>
    </row>
    <row r="854" spans="1:11" ht="21" hidden="1" customHeight="1">
      <c r="A854" s="657">
        <f t="shared" si="49"/>
        <v>0</v>
      </c>
      <c r="B854" s="703"/>
      <c r="C854" s="703"/>
      <c r="D854" s="703"/>
      <c r="E854" s="704"/>
      <c r="F854" s="504">
        <f t="shared" si="47"/>
        <v>0</v>
      </c>
      <c r="G854" s="504">
        <f t="shared" si="48"/>
        <v>0</v>
      </c>
      <c r="H854" s="702">
        <f>+'6-3표준조사 2'!$K$517</f>
        <v>52</v>
      </c>
      <c r="I854" s="702">
        <f>+'6-3표준조사 2'!$L$517</f>
        <v>0</v>
      </c>
      <c r="J854" s="702">
        <f>+'6-3표준조사 2'!$M$517</f>
        <v>0</v>
      </c>
      <c r="K854" s="504"/>
    </row>
    <row r="855" spans="1:11" ht="21" hidden="1" customHeight="1">
      <c r="A855" s="657">
        <f t="shared" si="49"/>
        <v>0</v>
      </c>
      <c r="B855" s="703"/>
      <c r="C855" s="703"/>
      <c r="D855" s="703"/>
      <c r="E855" s="704"/>
      <c r="F855" s="504">
        <f t="shared" si="47"/>
        <v>0</v>
      </c>
      <c r="G855" s="504">
        <f t="shared" si="48"/>
        <v>0</v>
      </c>
      <c r="H855" s="702">
        <f>+'6-3표준조사 2'!$K$518</f>
        <v>53</v>
      </c>
      <c r="I855" s="702">
        <f>+'6-3표준조사 2'!$L$518</f>
        <v>0</v>
      </c>
      <c r="J855" s="702">
        <f>+'6-3표준조사 2'!$M$518</f>
        <v>0</v>
      </c>
      <c r="K855" s="504"/>
    </row>
    <row r="856" spans="1:11" ht="21" hidden="1" customHeight="1">
      <c r="A856" s="657">
        <f t="shared" si="49"/>
        <v>0</v>
      </c>
      <c r="B856" s="703"/>
      <c r="C856" s="703"/>
      <c r="D856" s="703"/>
      <c r="E856" s="704"/>
      <c r="F856" s="504">
        <f t="shared" si="47"/>
        <v>0</v>
      </c>
      <c r="G856" s="504">
        <f t="shared" si="48"/>
        <v>0</v>
      </c>
      <c r="H856" s="702">
        <f>+'6-3표준조사 2'!$K$519</f>
        <v>54</v>
      </c>
      <c r="I856" s="702">
        <f>+'6-3표준조사 2'!$L$519</f>
        <v>0</v>
      </c>
      <c r="J856" s="702">
        <f>+'6-3표준조사 2'!$M$519</f>
        <v>0</v>
      </c>
      <c r="K856" s="504"/>
    </row>
    <row r="857" spans="1:11" ht="21" hidden="1" customHeight="1">
      <c r="A857" s="657">
        <f t="shared" si="49"/>
        <v>0</v>
      </c>
      <c r="B857" s="703"/>
      <c r="C857" s="703"/>
      <c r="D857" s="703"/>
      <c r="E857" s="704"/>
      <c r="F857" s="504">
        <f t="shared" si="47"/>
        <v>0</v>
      </c>
      <c r="G857" s="504">
        <f t="shared" si="48"/>
        <v>0</v>
      </c>
      <c r="H857" s="702">
        <f>+'6-3표준조사 2'!$K$520</f>
        <v>55</v>
      </c>
      <c r="I857" s="702">
        <f>+'6-3표준조사 2'!$L$520</f>
        <v>0</v>
      </c>
      <c r="J857" s="702">
        <f>+'6-3표준조사 2'!$M$520</f>
        <v>0</v>
      </c>
      <c r="K857" s="504"/>
    </row>
    <row r="858" spans="1:11" ht="21" hidden="1" customHeight="1">
      <c r="A858" s="657">
        <f t="shared" si="49"/>
        <v>0</v>
      </c>
      <c r="B858" s="703"/>
      <c r="C858" s="703"/>
      <c r="D858" s="703"/>
      <c r="E858" s="704"/>
      <c r="F858" s="504">
        <f t="shared" si="47"/>
        <v>0</v>
      </c>
      <c r="G858" s="504">
        <f t="shared" si="48"/>
        <v>0</v>
      </c>
      <c r="H858" s="702">
        <f>+'6-3표준조사 2'!$K$521</f>
        <v>56</v>
      </c>
      <c r="I858" s="702">
        <f>+'6-3표준조사 2'!$L$521</f>
        <v>0</v>
      </c>
      <c r="J858" s="702">
        <f>+'6-3표준조사 2'!$M$521</f>
        <v>0</v>
      </c>
      <c r="K858" s="504"/>
    </row>
    <row r="859" spans="1:11" ht="21" hidden="1" customHeight="1">
      <c r="A859" s="657">
        <f t="shared" si="49"/>
        <v>0</v>
      </c>
      <c r="B859" s="703"/>
      <c r="C859" s="703"/>
      <c r="D859" s="703"/>
      <c r="E859" s="704"/>
      <c r="F859" s="504">
        <f t="shared" si="47"/>
        <v>0</v>
      </c>
      <c r="G859" s="504">
        <f t="shared" si="48"/>
        <v>0</v>
      </c>
      <c r="H859" s="702">
        <f>+'6-3표준조사 2'!$K$522</f>
        <v>57</v>
      </c>
      <c r="I859" s="702">
        <f>+'6-3표준조사 2'!$L$522</f>
        <v>0</v>
      </c>
      <c r="J859" s="702">
        <f>+'6-3표준조사 2'!$M$522</f>
        <v>0</v>
      </c>
      <c r="K859" s="504"/>
    </row>
    <row r="860" spans="1:11" ht="21" hidden="1" customHeight="1">
      <c r="A860" s="657">
        <f t="shared" si="49"/>
        <v>0</v>
      </c>
      <c r="B860" s="703"/>
      <c r="C860" s="703"/>
      <c r="D860" s="703"/>
      <c r="E860" s="704"/>
      <c r="F860" s="504">
        <f t="shared" si="47"/>
        <v>0</v>
      </c>
      <c r="G860" s="504">
        <f t="shared" si="48"/>
        <v>0</v>
      </c>
      <c r="H860" s="702">
        <f>+'6-3표준조사 2'!$K$523</f>
        <v>58</v>
      </c>
      <c r="I860" s="702">
        <f>+'6-3표준조사 2'!$L$523</f>
        <v>0</v>
      </c>
      <c r="J860" s="702">
        <f>+'6-3표준조사 2'!$M$523</f>
        <v>0</v>
      </c>
      <c r="K860" s="504"/>
    </row>
    <row r="861" spans="1:11" ht="21" hidden="1" customHeight="1">
      <c r="A861" s="657">
        <f t="shared" si="49"/>
        <v>0</v>
      </c>
      <c r="B861" s="703"/>
      <c r="C861" s="703"/>
      <c r="D861" s="703"/>
      <c r="E861" s="704"/>
      <c r="F861" s="504">
        <f t="shared" si="47"/>
        <v>0</v>
      </c>
      <c r="G861" s="504">
        <f t="shared" si="48"/>
        <v>0</v>
      </c>
      <c r="H861" s="702">
        <f>+'6-3표준조사 2'!$K$524</f>
        <v>59</v>
      </c>
      <c r="I861" s="702">
        <f>+'6-3표준조사 2'!$L$524</f>
        <v>0</v>
      </c>
      <c r="J861" s="702">
        <f>+'6-3표준조사 2'!$M$524</f>
        <v>0</v>
      </c>
      <c r="K861" s="504"/>
    </row>
    <row r="862" spans="1:11" ht="21" hidden="1" customHeight="1">
      <c r="A862" s="657">
        <f t="shared" si="49"/>
        <v>0</v>
      </c>
      <c r="B862" s="703"/>
      <c r="C862" s="703"/>
      <c r="D862" s="703"/>
      <c r="E862" s="704"/>
      <c r="F862" s="504">
        <f t="shared" si="47"/>
        <v>0</v>
      </c>
      <c r="G862" s="504">
        <f t="shared" si="48"/>
        <v>0</v>
      </c>
      <c r="H862" s="701">
        <f>+'6-3표준조사 2'!$K$525</f>
        <v>60</v>
      </c>
      <c r="I862" s="701">
        <f>+'6-3표준조사 2'!$L$525</f>
        <v>0</v>
      </c>
      <c r="J862" s="701">
        <f>+'6-3표준조사 2'!$M$525</f>
        <v>0</v>
      </c>
      <c r="K862" s="503"/>
    </row>
    <row r="863" spans="1:11" ht="21" customHeight="1">
      <c r="A863" s="657">
        <f t="shared" si="49"/>
        <v>1</v>
      </c>
      <c r="B863" s="702">
        <f>+'6-3표준조사 2'!$M$529</f>
        <v>0</v>
      </c>
      <c r="C863" s="702">
        <f>+'6-3표준조사 2'!$N$529</f>
        <v>0</v>
      </c>
      <c r="D863" s="702">
        <f>+'6-3표준조사 2'!$O$529</f>
        <v>0</v>
      </c>
      <c r="E863" s="702" t="str">
        <f>+'6-3표준조사 2'!$P$529</f>
        <v>산8-1번지</v>
      </c>
      <c r="F863" s="702">
        <f>+'6-3표준조사 2'!$K$529</f>
        <v>0</v>
      </c>
      <c r="G863" s="702">
        <f>+'6-3표준조사 2'!$L$529</f>
        <v>0</v>
      </c>
      <c r="H863" s="702">
        <f>+'6-3표준조사 2'!$K$537</f>
        <v>1</v>
      </c>
      <c r="I863" s="702">
        <f>+'6-3표준조사 2'!$L$537</f>
        <v>1</v>
      </c>
      <c r="J863" s="702">
        <f>+'6-3표준조사 2'!$M$537</f>
        <v>0</v>
      </c>
      <c r="K863" s="702"/>
    </row>
    <row r="864" spans="1:11" ht="21" hidden="1" customHeight="1">
      <c r="A864" s="657">
        <f t="shared" si="49"/>
        <v>0</v>
      </c>
      <c r="B864" s="702"/>
      <c r="C864" s="702"/>
      <c r="D864" s="702"/>
      <c r="E864" s="998"/>
      <c r="F864" s="702">
        <f t="shared" ref="F864" si="50">IF(I864&gt;0,F863,)</f>
        <v>0</v>
      </c>
      <c r="G864" s="702">
        <f t="shared" ref="G864" si="51">IF(I864&gt;0,G863,)</f>
        <v>0</v>
      </c>
      <c r="H864" s="702">
        <f>+'6-3표준조사 2'!$K$538</f>
        <v>2</v>
      </c>
      <c r="I864" s="702">
        <f>+'6-3표준조사 2'!$L$538</f>
        <v>0</v>
      </c>
      <c r="J864" s="702">
        <f>+'6-3표준조사 2'!$M$538</f>
        <v>0</v>
      </c>
      <c r="K864" s="702"/>
    </row>
    <row r="865" spans="1:11" ht="21" hidden="1" customHeight="1">
      <c r="A865" s="657">
        <f t="shared" si="49"/>
        <v>0</v>
      </c>
      <c r="B865" s="703"/>
      <c r="C865" s="703"/>
      <c r="D865" s="703"/>
      <c r="E865" s="704"/>
      <c r="F865" s="702">
        <f t="shared" ref="F865:F881" si="52">IF(I865&gt;0,F864,)</f>
        <v>0</v>
      </c>
      <c r="G865" s="702">
        <f t="shared" ref="G865:G881" si="53">IF(I865&gt;0,G864,)</f>
        <v>0</v>
      </c>
      <c r="H865" s="705">
        <f>+'6-3표준조사 2'!$K$539</f>
        <v>3</v>
      </c>
      <c r="I865" s="705">
        <f>+'6-3표준조사 2'!$L$539</f>
        <v>0</v>
      </c>
      <c r="J865" s="705">
        <f>+'6-3표준조사 2'!$M$539</f>
        <v>0</v>
      </c>
      <c r="K865" s="705"/>
    </row>
    <row r="866" spans="1:11" ht="21" hidden="1" customHeight="1">
      <c r="A866" s="657">
        <f t="shared" si="49"/>
        <v>0</v>
      </c>
      <c r="B866" s="703"/>
      <c r="C866" s="703"/>
      <c r="D866" s="703"/>
      <c r="E866" s="704"/>
      <c r="F866" s="702">
        <f t="shared" si="52"/>
        <v>0</v>
      </c>
      <c r="G866" s="702">
        <f t="shared" si="53"/>
        <v>0</v>
      </c>
      <c r="H866" s="702">
        <f>+'6-3표준조사 2'!$K$540</f>
        <v>4</v>
      </c>
      <c r="I866" s="702">
        <f>+'6-3표준조사 2'!$L$540</f>
        <v>0</v>
      </c>
      <c r="J866" s="702">
        <f>+'6-3표준조사 2'!$M$540</f>
        <v>0</v>
      </c>
      <c r="K866" s="702"/>
    </row>
    <row r="867" spans="1:11" ht="21" hidden="1" customHeight="1">
      <c r="A867" s="657">
        <f t="shared" si="49"/>
        <v>0</v>
      </c>
      <c r="B867" s="705"/>
      <c r="C867" s="705"/>
      <c r="D867" s="705"/>
      <c r="E867" s="706"/>
      <c r="F867" s="702">
        <f t="shared" si="52"/>
        <v>0</v>
      </c>
      <c r="G867" s="702">
        <f t="shared" si="53"/>
        <v>0</v>
      </c>
      <c r="H867" s="702">
        <f>+'6-3표준조사 2'!$K$541</f>
        <v>5</v>
      </c>
      <c r="I867" s="702">
        <f>+'6-3표준조사 2'!$L$541</f>
        <v>0</v>
      </c>
      <c r="J867" s="702">
        <f>+'6-3표준조사 2'!$M$541</f>
        <v>0</v>
      </c>
      <c r="K867" s="702"/>
    </row>
    <row r="868" spans="1:11" ht="21" hidden="1" customHeight="1">
      <c r="A868" s="657">
        <f t="shared" si="49"/>
        <v>0</v>
      </c>
      <c r="B868" s="703"/>
      <c r="C868" s="703"/>
      <c r="D868" s="703"/>
      <c r="E868" s="704"/>
      <c r="F868" s="504">
        <f t="shared" si="52"/>
        <v>0</v>
      </c>
      <c r="G868" s="504">
        <f t="shared" si="53"/>
        <v>0</v>
      </c>
      <c r="H868" s="702">
        <f>+'6-3표준조사 2'!$K$542</f>
        <v>6</v>
      </c>
      <c r="I868" s="702">
        <f>+'6-3표준조사 2'!$L$542</f>
        <v>0</v>
      </c>
      <c r="J868" s="702">
        <f>+'6-3표준조사 2'!$M$542</f>
        <v>0</v>
      </c>
      <c r="K868" s="504"/>
    </row>
    <row r="869" spans="1:11" ht="21" hidden="1" customHeight="1">
      <c r="A869" s="657">
        <f t="shared" si="49"/>
        <v>0</v>
      </c>
      <c r="B869" s="703"/>
      <c r="C869" s="703"/>
      <c r="D869" s="703"/>
      <c r="E869" s="704"/>
      <c r="F869" s="504">
        <f t="shared" si="52"/>
        <v>0</v>
      </c>
      <c r="G869" s="504">
        <f t="shared" si="53"/>
        <v>0</v>
      </c>
      <c r="H869" s="702">
        <f>+'6-3표준조사 2'!$K$543</f>
        <v>7</v>
      </c>
      <c r="I869" s="702">
        <f>+'6-3표준조사 2'!$L$543</f>
        <v>0</v>
      </c>
      <c r="J869" s="702">
        <f>+'6-3표준조사 2'!$M$543</f>
        <v>0</v>
      </c>
      <c r="K869" s="504"/>
    </row>
    <row r="870" spans="1:11" ht="21" hidden="1" customHeight="1">
      <c r="A870" s="657">
        <f t="shared" si="49"/>
        <v>0</v>
      </c>
      <c r="B870" s="703"/>
      <c r="C870" s="703"/>
      <c r="D870" s="703"/>
      <c r="E870" s="704"/>
      <c r="F870" s="504">
        <f t="shared" si="52"/>
        <v>0</v>
      </c>
      <c r="G870" s="504">
        <f t="shared" si="53"/>
        <v>0</v>
      </c>
      <c r="H870" s="702">
        <f>+'6-3표준조사 2'!$K$544</f>
        <v>8</v>
      </c>
      <c r="I870" s="702">
        <f>+'6-3표준조사 2'!$L$544</f>
        <v>0</v>
      </c>
      <c r="J870" s="702">
        <f>+'6-3표준조사 2'!$M$544</f>
        <v>0</v>
      </c>
      <c r="K870" s="504"/>
    </row>
    <row r="871" spans="1:11" ht="21" hidden="1" customHeight="1">
      <c r="A871" s="657">
        <f t="shared" si="49"/>
        <v>0</v>
      </c>
      <c r="B871" s="703"/>
      <c r="C871" s="703"/>
      <c r="D871" s="703"/>
      <c r="E871" s="704"/>
      <c r="F871" s="504">
        <f t="shared" si="52"/>
        <v>0</v>
      </c>
      <c r="G871" s="504">
        <f t="shared" si="53"/>
        <v>0</v>
      </c>
      <c r="H871" s="702">
        <f>+'6-3표준조사 2'!$K$545</f>
        <v>9</v>
      </c>
      <c r="I871" s="702">
        <f>+'6-3표준조사 2'!$L$545</f>
        <v>0</v>
      </c>
      <c r="J871" s="702">
        <f>+'6-3표준조사 2'!$M$545</f>
        <v>0</v>
      </c>
      <c r="K871" s="504"/>
    </row>
    <row r="872" spans="1:11" ht="21" hidden="1" customHeight="1">
      <c r="A872" s="657">
        <f t="shared" si="49"/>
        <v>0</v>
      </c>
      <c r="B872" s="703"/>
      <c r="C872" s="703"/>
      <c r="D872" s="703"/>
      <c r="E872" s="704"/>
      <c r="F872" s="504">
        <f t="shared" si="52"/>
        <v>0</v>
      </c>
      <c r="G872" s="504">
        <f t="shared" si="53"/>
        <v>0</v>
      </c>
      <c r="H872" s="702">
        <f>+'6-3표준조사 2'!$K$546</f>
        <v>10</v>
      </c>
      <c r="I872" s="702">
        <f>+'6-3표준조사 2'!$L$546</f>
        <v>0</v>
      </c>
      <c r="J872" s="702">
        <f>+'6-3표준조사 2'!$M$546</f>
        <v>0</v>
      </c>
      <c r="K872" s="504"/>
    </row>
    <row r="873" spans="1:11" ht="21" hidden="1" customHeight="1">
      <c r="A873" s="657">
        <f t="shared" si="49"/>
        <v>0</v>
      </c>
      <c r="B873" s="703"/>
      <c r="C873" s="703"/>
      <c r="D873" s="703"/>
      <c r="E873" s="704"/>
      <c r="F873" s="504">
        <f t="shared" si="52"/>
        <v>0</v>
      </c>
      <c r="G873" s="504">
        <f t="shared" si="53"/>
        <v>0</v>
      </c>
      <c r="H873" s="702">
        <f>+'6-3표준조사 2'!$K$547</f>
        <v>11</v>
      </c>
      <c r="I873" s="702">
        <f>+'6-3표준조사 2'!$L$547</f>
        <v>0</v>
      </c>
      <c r="J873" s="702">
        <f>+'6-3표준조사 2'!$M$547</f>
        <v>0</v>
      </c>
      <c r="K873" s="504"/>
    </row>
    <row r="874" spans="1:11" ht="21" hidden="1" customHeight="1">
      <c r="A874" s="657">
        <f t="shared" si="49"/>
        <v>0</v>
      </c>
      <c r="B874" s="703"/>
      <c r="C874" s="703"/>
      <c r="D874" s="703"/>
      <c r="E874" s="704"/>
      <c r="F874" s="504">
        <f t="shared" si="52"/>
        <v>0</v>
      </c>
      <c r="G874" s="504">
        <f t="shared" si="53"/>
        <v>0</v>
      </c>
      <c r="H874" s="702">
        <f>+'6-3표준조사 2'!$K$548</f>
        <v>12</v>
      </c>
      <c r="I874" s="702">
        <f>+'6-3표준조사 2'!$L$548</f>
        <v>0</v>
      </c>
      <c r="J874" s="702">
        <f>+'6-3표준조사 2'!$M$548</f>
        <v>0</v>
      </c>
      <c r="K874" s="504"/>
    </row>
    <row r="875" spans="1:11" ht="21" hidden="1" customHeight="1">
      <c r="A875" s="657">
        <f t="shared" si="49"/>
        <v>0</v>
      </c>
      <c r="B875" s="703"/>
      <c r="C875" s="703"/>
      <c r="D875" s="703"/>
      <c r="E875" s="704"/>
      <c r="F875" s="504">
        <f t="shared" si="52"/>
        <v>0</v>
      </c>
      <c r="G875" s="504">
        <f t="shared" si="53"/>
        <v>0</v>
      </c>
      <c r="H875" s="702">
        <f>+'6-3표준조사 2'!$K$549</f>
        <v>13</v>
      </c>
      <c r="I875" s="702">
        <f>+'6-3표준조사 2'!$L$549</f>
        <v>0</v>
      </c>
      <c r="J875" s="702">
        <f>+'6-3표준조사 2'!$M$549</f>
        <v>0</v>
      </c>
      <c r="K875" s="504"/>
    </row>
    <row r="876" spans="1:11" ht="21" hidden="1" customHeight="1">
      <c r="A876" s="657">
        <f t="shared" si="49"/>
        <v>0</v>
      </c>
      <c r="B876" s="703"/>
      <c r="C876" s="703"/>
      <c r="D876" s="703"/>
      <c r="E876" s="704"/>
      <c r="F876" s="504">
        <f t="shared" si="52"/>
        <v>0</v>
      </c>
      <c r="G876" s="504">
        <f t="shared" si="53"/>
        <v>0</v>
      </c>
      <c r="H876" s="702">
        <f>+'6-3표준조사 2'!$K$550</f>
        <v>14</v>
      </c>
      <c r="I876" s="702">
        <f>+'6-3표준조사 2'!$L$550</f>
        <v>0</v>
      </c>
      <c r="J876" s="702">
        <f>+'6-3표준조사 2'!$M$550</f>
        <v>0</v>
      </c>
      <c r="K876" s="504"/>
    </row>
    <row r="877" spans="1:11" ht="21" hidden="1" customHeight="1">
      <c r="A877" s="657">
        <f t="shared" si="49"/>
        <v>0</v>
      </c>
      <c r="B877" s="703"/>
      <c r="C877" s="703"/>
      <c r="D877" s="703"/>
      <c r="E877" s="704"/>
      <c r="F877" s="504">
        <f t="shared" si="52"/>
        <v>0</v>
      </c>
      <c r="G877" s="504">
        <f t="shared" si="53"/>
        <v>0</v>
      </c>
      <c r="H877" s="702">
        <f>+'6-3표준조사 2'!$K$553</f>
        <v>15</v>
      </c>
      <c r="I877" s="702">
        <f>+'6-3표준조사 2'!$L$553</f>
        <v>0</v>
      </c>
      <c r="J877" s="702">
        <f>+'6-3표준조사 2'!$M$553</f>
        <v>0</v>
      </c>
      <c r="K877" s="504"/>
    </row>
    <row r="878" spans="1:11" ht="21" hidden="1" customHeight="1">
      <c r="A878" s="657">
        <f t="shared" si="49"/>
        <v>0</v>
      </c>
      <c r="B878" s="703"/>
      <c r="C878" s="703"/>
      <c r="D878" s="703"/>
      <c r="E878" s="704"/>
      <c r="F878" s="504">
        <f t="shared" si="52"/>
        <v>0</v>
      </c>
      <c r="G878" s="504">
        <f t="shared" si="53"/>
        <v>0</v>
      </c>
      <c r="H878" s="702">
        <f>+'6-3표준조사 2'!$K$554</f>
        <v>16</v>
      </c>
      <c r="I878" s="702">
        <f>+'6-3표준조사 2'!$L$554</f>
        <v>0</v>
      </c>
      <c r="J878" s="702">
        <f>+'6-3표준조사 2'!$M$554</f>
        <v>0</v>
      </c>
      <c r="K878" s="504"/>
    </row>
    <row r="879" spans="1:11" ht="21" hidden="1" customHeight="1">
      <c r="A879" s="657">
        <f t="shared" si="49"/>
        <v>0</v>
      </c>
      <c r="B879" s="703"/>
      <c r="C879" s="703"/>
      <c r="D879" s="703"/>
      <c r="E879" s="704"/>
      <c r="F879" s="504">
        <f t="shared" si="52"/>
        <v>0</v>
      </c>
      <c r="G879" s="504">
        <f t="shared" si="53"/>
        <v>0</v>
      </c>
      <c r="H879" s="702">
        <f>+'6-3표준조사 2'!$K$555</f>
        <v>17</v>
      </c>
      <c r="I879" s="702">
        <f>+'6-3표준조사 2'!$L$555</f>
        <v>0</v>
      </c>
      <c r="J879" s="702">
        <f>+'6-3표준조사 2'!$M$555</f>
        <v>0</v>
      </c>
      <c r="K879" s="504"/>
    </row>
    <row r="880" spans="1:11" ht="21" hidden="1" customHeight="1">
      <c r="A880" s="657">
        <f t="shared" si="49"/>
        <v>0</v>
      </c>
      <c r="B880" s="703"/>
      <c r="C880" s="703"/>
      <c r="D880" s="703"/>
      <c r="E880" s="704"/>
      <c r="F880" s="504">
        <f t="shared" si="52"/>
        <v>0</v>
      </c>
      <c r="G880" s="504">
        <f t="shared" si="53"/>
        <v>0</v>
      </c>
      <c r="H880" s="702">
        <f>+'6-3표준조사 2'!$K$556</f>
        <v>18</v>
      </c>
      <c r="I880" s="702">
        <f>+'6-3표준조사 2'!$L$556</f>
        <v>0</v>
      </c>
      <c r="J880" s="702">
        <f>+'6-3표준조사 2'!$M$556</f>
        <v>0</v>
      </c>
      <c r="K880" s="504"/>
    </row>
    <row r="881" spans="1:11" ht="21" hidden="1" customHeight="1">
      <c r="A881" s="657">
        <f t="shared" si="49"/>
        <v>0</v>
      </c>
      <c r="B881" s="703"/>
      <c r="C881" s="703"/>
      <c r="D881" s="703"/>
      <c r="E881" s="704"/>
      <c r="F881" s="504">
        <f t="shared" si="52"/>
        <v>0</v>
      </c>
      <c r="G881" s="504">
        <f t="shared" si="53"/>
        <v>0</v>
      </c>
      <c r="H881" s="701">
        <f>+'6-3표준조사 2'!$K$557</f>
        <v>19</v>
      </c>
      <c r="I881" s="701">
        <f>+'6-3표준조사 2'!$L$557</f>
        <v>0</v>
      </c>
      <c r="J881" s="701">
        <f>+'6-3표준조사 2'!$M$557</f>
        <v>0</v>
      </c>
      <c r="K881" s="503"/>
    </row>
    <row r="882" spans="1:11" ht="21" customHeight="1">
      <c r="A882" s="657">
        <f t="shared" si="49"/>
        <v>1</v>
      </c>
      <c r="B882" s="708" t="str">
        <f>+'6-3표준조사 3'!$M$4</f>
        <v>단양</v>
      </c>
      <c r="C882" s="708" t="str">
        <f>+'6-3표준조사 3'!$N$4</f>
        <v>단성</v>
      </c>
      <c r="D882" s="708" t="str">
        <f>+'6-3표준조사 3'!$O$4</f>
        <v>벌천</v>
      </c>
      <c r="E882" s="999" t="str">
        <f>+'6-3표준조사 3'!$P$4</f>
        <v>산56-7번지</v>
      </c>
      <c r="F882" s="708" t="str">
        <f>+'6-3표준조사 3'!$K$4</f>
        <v>61-1</v>
      </c>
      <c r="G882" s="708" t="str">
        <f>+'6-3표준조사 3'!$L$4</f>
        <v>15-0</v>
      </c>
      <c r="H882" s="708">
        <f>+'6-3표준조사 3'!$K$12</f>
        <v>1</v>
      </c>
      <c r="I882" s="708">
        <f>+'6-3표준조사 3'!$L$12</f>
        <v>1</v>
      </c>
      <c r="J882" s="708">
        <f>+'6-3표준조사 3'!$M$12</f>
        <v>1</v>
      </c>
      <c r="K882" s="708"/>
    </row>
    <row r="883" spans="1:11" ht="21" hidden="1" customHeight="1">
      <c r="A883" s="657">
        <f t="shared" si="49"/>
        <v>0</v>
      </c>
      <c r="B883" s="708"/>
      <c r="C883" s="708"/>
      <c r="D883" s="708"/>
      <c r="E883" s="708"/>
      <c r="F883" s="708">
        <f t="shared" ref="F883" si="54">IF(I883&gt;0,F882,)</f>
        <v>0</v>
      </c>
      <c r="G883" s="708">
        <f t="shared" ref="G883" si="55">IF(I883&gt;0,G882,)</f>
        <v>0</v>
      </c>
      <c r="H883" s="708">
        <f>+'6-3표준조사 3'!$K$13</f>
        <v>2</v>
      </c>
      <c r="I883" s="708">
        <f>+'6-3표준조사 3'!$L$13</f>
        <v>0</v>
      </c>
      <c r="J883" s="708">
        <f>+'6-3표준조사 3'!$M$13</f>
        <v>0</v>
      </c>
      <c r="K883" s="708"/>
    </row>
    <row r="884" spans="1:11" ht="21" hidden="1" customHeight="1">
      <c r="A884" s="657">
        <f t="shared" si="49"/>
        <v>0</v>
      </c>
      <c r="B884" s="709"/>
      <c r="C884" s="709"/>
      <c r="D884" s="709"/>
      <c r="E884" s="710"/>
      <c r="F884" s="708">
        <f t="shared" ref="F884:F941" si="56">IF(I884&gt;0,F883,)</f>
        <v>0</v>
      </c>
      <c r="G884" s="708">
        <f t="shared" ref="G884:G941" si="57">IF(I884&gt;0,G883,)</f>
        <v>0</v>
      </c>
      <c r="H884" s="711">
        <f>+'6-3표준조사 3'!$K$14</f>
        <v>3</v>
      </c>
      <c r="I884" s="711">
        <f>+'6-3표준조사 3'!$L$14</f>
        <v>0</v>
      </c>
      <c r="J884" s="711">
        <f>+'6-3표준조사 3'!$M$14</f>
        <v>0</v>
      </c>
      <c r="K884" s="711"/>
    </row>
    <row r="885" spans="1:11" ht="21" hidden="1" customHeight="1">
      <c r="A885" s="657">
        <f t="shared" si="49"/>
        <v>0</v>
      </c>
      <c r="B885" s="709"/>
      <c r="C885" s="709"/>
      <c r="D885" s="709"/>
      <c r="E885" s="710"/>
      <c r="F885" s="708">
        <f t="shared" si="56"/>
        <v>0</v>
      </c>
      <c r="G885" s="708">
        <f t="shared" si="57"/>
        <v>0</v>
      </c>
      <c r="H885" s="708">
        <f>+'6-3표준조사 3'!$K$15</f>
        <v>4</v>
      </c>
      <c r="I885" s="708">
        <f>+'6-3표준조사 3'!$L$15</f>
        <v>0</v>
      </c>
      <c r="J885" s="708">
        <f>+'6-3표준조사 3'!$M$15</f>
        <v>0</v>
      </c>
      <c r="K885" s="708"/>
    </row>
    <row r="886" spans="1:11" ht="21" hidden="1" customHeight="1">
      <c r="A886" s="657">
        <f t="shared" si="49"/>
        <v>0</v>
      </c>
      <c r="B886" s="709"/>
      <c r="C886" s="709"/>
      <c r="D886" s="709"/>
      <c r="E886" s="710"/>
      <c r="F886" s="708">
        <f t="shared" si="56"/>
        <v>0</v>
      </c>
      <c r="G886" s="708">
        <f t="shared" si="57"/>
        <v>0</v>
      </c>
      <c r="H886" s="708">
        <f>+'6-3표준조사 3'!$K$16</f>
        <v>5</v>
      </c>
      <c r="I886" s="708">
        <f>+'6-3표준조사 3'!$L$16</f>
        <v>0</v>
      </c>
      <c r="J886" s="708">
        <f>+'6-3표준조사 3'!$M$16</f>
        <v>0</v>
      </c>
      <c r="K886" s="708"/>
    </row>
    <row r="887" spans="1:11" ht="21" hidden="1" customHeight="1">
      <c r="A887" s="657">
        <f t="shared" si="49"/>
        <v>0</v>
      </c>
      <c r="B887" s="709"/>
      <c r="C887" s="709"/>
      <c r="D887" s="709"/>
      <c r="E887" s="710"/>
      <c r="F887" s="504">
        <f t="shared" si="56"/>
        <v>0</v>
      </c>
      <c r="G887" s="504">
        <f t="shared" si="57"/>
        <v>0</v>
      </c>
      <c r="H887" s="708">
        <f>+'6-3표준조사 3'!$K$17</f>
        <v>6</v>
      </c>
      <c r="I887" s="708">
        <f>+'6-3표준조사 3'!$L$17</f>
        <v>0</v>
      </c>
      <c r="J887" s="708">
        <f>+'6-3표준조사 3'!$M$17</f>
        <v>0</v>
      </c>
      <c r="K887" s="504"/>
    </row>
    <row r="888" spans="1:11" ht="21" hidden="1" customHeight="1">
      <c r="A888" s="657">
        <f t="shared" si="49"/>
        <v>0</v>
      </c>
      <c r="B888" s="709"/>
      <c r="C888" s="709"/>
      <c r="D888" s="709"/>
      <c r="E888" s="710"/>
      <c r="F888" s="504">
        <f t="shared" si="56"/>
        <v>0</v>
      </c>
      <c r="G888" s="504">
        <f t="shared" si="57"/>
        <v>0</v>
      </c>
      <c r="H888" s="708">
        <f>+'6-3표준조사 3'!$K$18</f>
        <v>7</v>
      </c>
      <c r="I888" s="708">
        <f>+'6-3표준조사 3'!$L$18</f>
        <v>0</v>
      </c>
      <c r="J888" s="708">
        <f>+'6-3표준조사 3'!$M$18</f>
        <v>0</v>
      </c>
      <c r="K888" s="504"/>
    </row>
    <row r="889" spans="1:11" ht="21" hidden="1" customHeight="1">
      <c r="A889" s="657">
        <f t="shared" si="49"/>
        <v>0</v>
      </c>
      <c r="B889" s="709"/>
      <c r="C889" s="709"/>
      <c r="D889" s="709"/>
      <c r="E889" s="710"/>
      <c r="F889" s="504">
        <f t="shared" si="56"/>
        <v>0</v>
      </c>
      <c r="G889" s="504">
        <f t="shared" si="57"/>
        <v>0</v>
      </c>
      <c r="H889" s="708">
        <f>+'6-3표준조사 3'!$K$19</f>
        <v>8</v>
      </c>
      <c r="I889" s="708">
        <f>+'6-3표준조사 3'!$L$19</f>
        <v>0</v>
      </c>
      <c r="J889" s="708">
        <f>+'6-3표준조사 3'!$M$19</f>
        <v>0</v>
      </c>
      <c r="K889" s="504"/>
    </row>
    <row r="890" spans="1:11" ht="21" hidden="1" customHeight="1">
      <c r="A890" s="657">
        <f t="shared" si="49"/>
        <v>0</v>
      </c>
      <c r="B890" s="709"/>
      <c r="C890" s="709"/>
      <c r="D890" s="709"/>
      <c r="E890" s="710"/>
      <c r="F890" s="504">
        <f t="shared" si="56"/>
        <v>0</v>
      </c>
      <c r="G890" s="504">
        <f t="shared" si="57"/>
        <v>0</v>
      </c>
      <c r="H890" s="708">
        <f>+'6-3표준조사 3'!$K$20</f>
        <v>9</v>
      </c>
      <c r="I890" s="708">
        <f>+'6-3표준조사 3'!$L$20</f>
        <v>0</v>
      </c>
      <c r="J890" s="708">
        <f>+'6-3표준조사 3'!$M$20</f>
        <v>0</v>
      </c>
      <c r="K890" s="504"/>
    </row>
    <row r="891" spans="1:11" ht="21" hidden="1" customHeight="1">
      <c r="A891" s="657">
        <f t="shared" si="49"/>
        <v>0</v>
      </c>
      <c r="B891" s="709"/>
      <c r="C891" s="709"/>
      <c r="D891" s="709"/>
      <c r="E891" s="710"/>
      <c r="F891" s="504">
        <f t="shared" si="56"/>
        <v>0</v>
      </c>
      <c r="G891" s="504">
        <f t="shared" si="57"/>
        <v>0</v>
      </c>
      <c r="H891" s="708">
        <f>+'6-3표준조사 3'!$K$21</f>
        <v>10</v>
      </c>
      <c r="I891" s="708">
        <f>+'6-3표준조사 3'!$L$21</f>
        <v>0</v>
      </c>
      <c r="J891" s="708">
        <f>+'6-3표준조사 3'!$M$21</f>
        <v>0</v>
      </c>
      <c r="K891" s="504"/>
    </row>
    <row r="892" spans="1:11" ht="21" hidden="1" customHeight="1">
      <c r="A892" s="657">
        <f t="shared" si="49"/>
        <v>0</v>
      </c>
      <c r="B892" s="709"/>
      <c r="C892" s="709"/>
      <c r="D892" s="709"/>
      <c r="E892" s="710"/>
      <c r="F892" s="504">
        <f t="shared" si="56"/>
        <v>0</v>
      </c>
      <c r="G892" s="504">
        <f t="shared" si="57"/>
        <v>0</v>
      </c>
      <c r="H892" s="708">
        <f>+'6-3표준조사 3'!$K$22</f>
        <v>11</v>
      </c>
      <c r="I892" s="708">
        <f>+'6-3표준조사 3'!$L$22</f>
        <v>0</v>
      </c>
      <c r="J892" s="708">
        <f>+'6-3표준조사 3'!$M$22</f>
        <v>0</v>
      </c>
      <c r="K892" s="504"/>
    </row>
    <row r="893" spans="1:11" ht="21" hidden="1" customHeight="1">
      <c r="A893" s="657">
        <f t="shared" si="49"/>
        <v>0</v>
      </c>
      <c r="B893" s="709"/>
      <c r="C893" s="709"/>
      <c r="D893" s="709"/>
      <c r="E893" s="710"/>
      <c r="F893" s="504">
        <f t="shared" si="56"/>
        <v>0</v>
      </c>
      <c r="G893" s="504">
        <f t="shared" si="57"/>
        <v>0</v>
      </c>
      <c r="H893" s="708">
        <f>+'6-3표준조사 3'!$K$23</f>
        <v>12</v>
      </c>
      <c r="I893" s="708">
        <f>+'6-3표준조사 3'!$L$23</f>
        <v>0</v>
      </c>
      <c r="J893" s="708">
        <f>+'6-3표준조사 3'!$M$23</f>
        <v>0</v>
      </c>
      <c r="K893" s="504"/>
    </row>
    <row r="894" spans="1:11" ht="21" hidden="1" customHeight="1">
      <c r="A894" s="657">
        <f t="shared" si="49"/>
        <v>0</v>
      </c>
      <c r="B894" s="709"/>
      <c r="C894" s="709"/>
      <c r="D894" s="709"/>
      <c r="E894" s="710"/>
      <c r="F894" s="504">
        <f t="shared" si="56"/>
        <v>0</v>
      </c>
      <c r="G894" s="504">
        <f t="shared" si="57"/>
        <v>0</v>
      </c>
      <c r="H894" s="708">
        <f>+'6-3표준조사 3'!$K$24</f>
        <v>13</v>
      </c>
      <c r="I894" s="708">
        <f>+'6-3표준조사 3'!$L$24</f>
        <v>0</v>
      </c>
      <c r="J894" s="708">
        <f>+'6-3표준조사 3'!$M$24</f>
        <v>0</v>
      </c>
      <c r="K894" s="504"/>
    </row>
    <row r="895" spans="1:11" ht="21" hidden="1" customHeight="1">
      <c r="A895" s="657">
        <f t="shared" si="49"/>
        <v>0</v>
      </c>
      <c r="B895" s="709"/>
      <c r="C895" s="709"/>
      <c r="D895" s="709"/>
      <c r="E895" s="710"/>
      <c r="F895" s="504">
        <f t="shared" si="56"/>
        <v>0</v>
      </c>
      <c r="G895" s="504">
        <f t="shared" si="57"/>
        <v>0</v>
      </c>
      <c r="H895" s="708">
        <f>+'6-3표준조사 3'!$K$25</f>
        <v>14</v>
      </c>
      <c r="I895" s="708">
        <f>+'6-3표준조사 3'!$L$25</f>
        <v>0</v>
      </c>
      <c r="J895" s="708">
        <f>+'6-3표준조사 3'!$M$25</f>
        <v>0</v>
      </c>
      <c r="K895" s="504"/>
    </row>
    <row r="896" spans="1:11" ht="21" hidden="1" customHeight="1">
      <c r="A896" s="657">
        <f t="shared" si="49"/>
        <v>0</v>
      </c>
      <c r="B896" s="709"/>
      <c r="C896" s="709"/>
      <c r="D896" s="709"/>
      <c r="E896" s="710"/>
      <c r="F896" s="504">
        <f t="shared" si="56"/>
        <v>0</v>
      </c>
      <c r="G896" s="504">
        <f t="shared" si="57"/>
        <v>0</v>
      </c>
      <c r="H896" s="708"/>
      <c r="I896" s="708"/>
      <c r="J896" s="708"/>
      <c r="K896" s="504"/>
    </row>
    <row r="897" spans="1:11" ht="21" hidden="1" customHeight="1">
      <c r="A897" s="657">
        <f t="shared" si="49"/>
        <v>0</v>
      </c>
      <c r="B897" s="709"/>
      <c r="C897" s="709"/>
      <c r="D897" s="709"/>
      <c r="E897" s="710"/>
      <c r="F897" s="504">
        <f t="shared" si="56"/>
        <v>0</v>
      </c>
      <c r="G897" s="504">
        <f t="shared" si="57"/>
        <v>0</v>
      </c>
      <c r="H897" s="708">
        <f>+'6-3표준조사 3'!$K$29</f>
        <v>0</v>
      </c>
      <c r="I897" s="708">
        <f>+'6-3표준조사 3'!$L$29</f>
        <v>0</v>
      </c>
      <c r="J897" s="708">
        <f>+'6-3표준조사 3'!$M$29</f>
        <v>0</v>
      </c>
      <c r="K897" s="504"/>
    </row>
    <row r="898" spans="1:11" ht="21" hidden="1" customHeight="1">
      <c r="A898" s="657">
        <f t="shared" si="49"/>
        <v>0</v>
      </c>
      <c r="B898" s="709"/>
      <c r="C898" s="709"/>
      <c r="D898" s="709"/>
      <c r="E898" s="710"/>
      <c r="F898" s="504">
        <f t="shared" si="56"/>
        <v>0</v>
      </c>
      <c r="G898" s="504">
        <f t="shared" si="57"/>
        <v>0</v>
      </c>
      <c r="H898" s="708"/>
      <c r="I898" s="708"/>
      <c r="J898" s="708"/>
      <c r="K898" s="504"/>
    </row>
    <row r="899" spans="1:11" ht="21" hidden="1" customHeight="1">
      <c r="A899" s="657">
        <f t="shared" si="49"/>
        <v>0</v>
      </c>
      <c r="B899" s="709"/>
      <c r="C899" s="709"/>
      <c r="D899" s="709"/>
      <c r="E899" s="710"/>
      <c r="F899" s="504">
        <f t="shared" si="56"/>
        <v>0</v>
      </c>
      <c r="G899" s="504">
        <f t="shared" si="57"/>
        <v>0</v>
      </c>
      <c r="H899" s="708">
        <f>+'6-3표준조사 3'!$K$31</f>
        <v>0</v>
      </c>
      <c r="I899" s="708">
        <f>+'6-3표준조사 3'!$L$31</f>
        <v>0</v>
      </c>
      <c r="J899" s="708">
        <f>+'6-3표준조사 3'!$M$31</f>
        <v>0</v>
      </c>
      <c r="K899" s="504"/>
    </row>
    <row r="900" spans="1:11" ht="21" hidden="1" customHeight="1">
      <c r="A900" s="657">
        <f t="shared" si="49"/>
        <v>0</v>
      </c>
      <c r="B900" s="709"/>
      <c r="C900" s="709"/>
      <c r="D900" s="709"/>
      <c r="E900" s="710"/>
      <c r="F900" s="504">
        <f t="shared" si="56"/>
        <v>0</v>
      </c>
      <c r="G900" s="504">
        <f t="shared" si="57"/>
        <v>0</v>
      </c>
      <c r="H900" s="708" t="str">
        <f>+'6-3표준조사 3'!$K$32</f>
        <v>◎ 표준지조사</v>
      </c>
      <c r="I900" s="708">
        <f>+'6-3표준조사 3'!$L$32</f>
        <v>0</v>
      </c>
      <c r="J900" s="708">
        <f>+'6-3표준조사 3'!$M$32</f>
        <v>0</v>
      </c>
      <c r="K900" s="504"/>
    </row>
    <row r="901" spans="1:11" ht="21" hidden="1" customHeight="1">
      <c r="A901" s="657">
        <f t="shared" ref="A901:A964" si="58">IF(I901&gt;0,1,)</f>
        <v>0</v>
      </c>
      <c r="B901" s="709"/>
      <c r="C901" s="709"/>
      <c r="D901" s="709"/>
      <c r="E901" s="710"/>
      <c r="F901" s="504">
        <f t="shared" si="56"/>
        <v>0</v>
      </c>
      <c r="G901" s="504">
        <f t="shared" si="57"/>
        <v>0</v>
      </c>
      <c r="H901" s="708"/>
      <c r="I901" s="708"/>
      <c r="J901" s="708"/>
      <c r="K901" s="504"/>
    </row>
    <row r="902" spans="1:11" ht="21" hidden="1" customHeight="1">
      <c r="A902" s="657">
        <f t="shared" si="58"/>
        <v>0</v>
      </c>
      <c r="B902" s="709"/>
      <c r="C902" s="709"/>
      <c r="D902" s="709"/>
      <c r="E902" s="710"/>
      <c r="F902" s="504">
        <f t="shared" si="56"/>
        <v>0</v>
      </c>
      <c r="G902" s="504">
        <f t="shared" si="57"/>
        <v>0</v>
      </c>
      <c r="H902" s="708">
        <f>+'6-3표준조사 3'!$K$34</f>
        <v>0</v>
      </c>
      <c r="I902" s="708">
        <f>+'6-3표준조사 3'!$L$34</f>
        <v>0</v>
      </c>
      <c r="J902" s="708">
        <f>+'6-3표준조사 3'!$M$34</f>
        <v>0</v>
      </c>
      <c r="K902" s="504"/>
    </row>
    <row r="903" spans="1:11" ht="21" hidden="1" customHeight="1">
      <c r="A903" s="657">
        <f t="shared" si="58"/>
        <v>0</v>
      </c>
      <c r="B903" s="709"/>
      <c r="C903" s="709"/>
      <c r="D903" s="709"/>
      <c r="E903" s="710"/>
      <c r="F903" s="504">
        <f t="shared" si="56"/>
        <v>0</v>
      </c>
      <c r="G903" s="504">
        <f t="shared" si="57"/>
        <v>0</v>
      </c>
      <c r="H903" s="708" t="str">
        <f>+'6-3표준조사 3'!$K$35</f>
        <v>평균</v>
      </c>
      <c r="I903" s="708">
        <f>+'6-3표준조사 3'!$L$35</f>
        <v>0</v>
      </c>
      <c r="J903" s="708">
        <f>+'6-3표준조사 3'!$M$35</f>
        <v>0</v>
      </c>
      <c r="K903" s="504"/>
    </row>
    <row r="904" spans="1:11" ht="21" hidden="1" customHeight="1">
      <c r="A904" s="657">
        <f t="shared" si="58"/>
        <v>0</v>
      </c>
      <c r="B904" s="709"/>
      <c r="C904" s="709"/>
      <c r="D904" s="709"/>
      <c r="E904" s="710"/>
      <c r="F904" s="504">
        <f t="shared" si="56"/>
        <v>0</v>
      </c>
      <c r="G904" s="504">
        <f t="shared" si="57"/>
        <v>0</v>
      </c>
      <c r="H904" s="708" t="str">
        <f>+'6-3표준조사 3'!$K$36</f>
        <v>합계</v>
      </c>
      <c r="I904" s="708">
        <f>+'6-3표준조사 3'!$L$36</f>
        <v>0</v>
      </c>
      <c r="J904" s="708">
        <f>+'6-3표준조사 3'!$M$36</f>
        <v>0</v>
      </c>
      <c r="K904" s="504"/>
    </row>
    <row r="905" spans="1:11" ht="21" hidden="1" customHeight="1">
      <c r="A905" s="657">
        <f t="shared" si="58"/>
        <v>0</v>
      </c>
      <c r="B905" s="709"/>
      <c r="C905" s="709"/>
      <c r="D905" s="709"/>
      <c r="E905" s="710"/>
      <c r="F905" s="504">
        <f t="shared" si="56"/>
        <v>0</v>
      </c>
      <c r="G905" s="504">
        <f t="shared" si="57"/>
        <v>0</v>
      </c>
      <c r="H905" s="708">
        <f>+'6-3표준조사 3'!$K$37</f>
        <v>1</v>
      </c>
      <c r="I905" s="708">
        <f>+'6-3표준조사 3'!$L$37</f>
        <v>0</v>
      </c>
      <c r="J905" s="708">
        <f>+'6-3표준조사 3'!$M$37</f>
        <v>0</v>
      </c>
      <c r="K905" s="504"/>
    </row>
    <row r="906" spans="1:11" ht="21" hidden="1" customHeight="1">
      <c r="A906" s="657">
        <f t="shared" si="58"/>
        <v>0</v>
      </c>
      <c r="B906" s="709"/>
      <c r="C906" s="709"/>
      <c r="D906" s="709"/>
      <c r="E906" s="710"/>
      <c r="F906" s="504">
        <f t="shared" si="56"/>
        <v>0</v>
      </c>
      <c r="G906" s="504">
        <f t="shared" si="57"/>
        <v>0</v>
      </c>
      <c r="H906" s="708">
        <f>+'6-3표준조사 3'!$K$38</f>
        <v>2</v>
      </c>
      <c r="I906" s="708">
        <f>+'6-3표준조사 3'!$L$38</f>
        <v>0</v>
      </c>
      <c r="J906" s="708">
        <f>+'6-3표준조사 3'!$M$38</f>
        <v>0</v>
      </c>
      <c r="K906" s="504"/>
    </row>
    <row r="907" spans="1:11" ht="21" hidden="1" customHeight="1">
      <c r="A907" s="657">
        <f t="shared" si="58"/>
        <v>0</v>
      </c>
      <c r="B907" s="709"/>
      <c r="C907" s="709"/>
      <c r="D907" s="709"/>
      <c r="E907" s="710"/>
      <c r="F907" s="504">
        <f t="shared" si="56"/>
        <v>0</v>
      </c>
      <c r="G907" s="504">
        <f t="shared" si="57"/>
        <v>0</v>
      </c>
      <c r="H907" s="708">
        <f>+'6-3표준조사 3'!$K$39</f>
        <v>3</v>
      </c>
      <c r="I907" s="708">
        <f>+'6-3표준조사 3'!$L$39</f>
        <v>0</v>
      </c>
      <c r="J907" s="708">
        <f>+'6-3표준조사 3'!$M$39</f>
        <v>0</v>
      </c>
      <c r="K907" s="504"/>
    </row>
    <row r="908" spans="1:11" ht="21" hidden="1" customHeight="1">
      <c r="A908" s="657">
        <f t="shared" si="58"/>
        <v>0</v>
      </c>
      <c r="B908" s="709"/>
      <c r="C908" s="709"/>
      <c r="D908" s="709"/>
      <c r="E908" s="710"/>
      <c r="F908" s="504">
        <f t="shared" si="56"/>
        <v>0</v>
      </c>
      <c r="G908" s="504">
        <f t="shared" si="57"/>
        <v>0</v>
      </c>
      <c r="H908" s="708">
        <f>+'6-3표준조사 3'!$K$40</f>
        <v>4</v>
      </c>
      <c r="I908" s="708">
        <f>+'6-3표준조사 3'!$L$40</f>
        <v>0</v>
      </c>
      <c r="J908" s="708">
        <f>+'6-3표준조사 3'!$M$40</f>
        <v>0</v>
      </c>
      <c r="K908" s="504"/>
    </row>
    <row r="909" spans="1:11" ht="21" hidden="1" customHeight="1">
      <c r="A909" s="657">
        <f t="shared" si="58"/>
        <v>0</v>
      </c>
      <c r="B909" s="709"/>
      <c r="C909" s="709"/>
      <c r="D909" s="709"/>
      <c r="E909" s="710"/>
      <c r="F909" s="504">
        <f t="shared" si="56"/>
        <v>0</v>
      </c>
      <c r="G909" s="504">
        <f t="shared" si="57"/>
        <v>0</v>
      </c>
      <c r="H909" s="708">
        <f>+'6-3표준조사 3'!$K$41</f>
        <v>5</v>
      </c>
      <c r="I909" s="708">
        <f>+'6-3표준조사 3'!$L$41</f>
        <v>0</v>
      </c>
      <c r="J909" s="708">
        <f>+'6-3표준조사 3'!$M$41</f>
        <v>0</v>
      </c>
      <c r="K909" s="504"/>
    </row>
    <row r="910" spans="1:11" ht="21" hidden="1" customHeight="1">
      <c r="A910" s="657">
        <f t="shared" si="58"/>
        <v>0</v>
      </c>
      <c r="B910" s="709"/>
      <c r="C910" s="709"/>
      <c r="D910" s="709"/>
      <c r="E910" s="710"/>
      <c r="F910" s="504">
        <f t="shared" si="56"/>
        <v>0</v>
      </c>
      <c r="G910" s="504">
        <f t="shared" si="57"/>
        <v>0</v>
      </c>
      <c r="H910" s="708">
        <f>+'6-3표준조사 3'!$K$42</f>
        <v>6</v>
      </c>
      <c r="I910" s="708">
        <f>+'6-3표준조사 3'!$L$42</f>
        <v>0</v>
      </c>
      <c r="J910" s="708">
        <f>+'6-3표준조사 3'!$M$42</f>
        <v>0</v>
      </c>
      <c r="K910" s="504"/>
    </row>
    <row r="911" spans="1:11" ht="21" hidden="1" customHeight="1">
      <c r="A911" s="657">
        <f t="shared" si="58"/>
        <v>0</v>
      </c>
      <c r="B911" s="709"/>
      <c r="C911" s="709"/>
      <c r="D911" s="709"/>
      <c r="E911" s="710"/>
      <c r="F911" s="504">
        <f t="shared" si="56"/>
        <v>0</v>
      </c>
      <c r="G911" s="504">
        <f t="shared" si="57"/>
        <v>0</v>
      </c>
      <c r="H911" s="708">
        <f>+'6-3표준조사 3'!$K$43</f>
        <v>7</v>
      </c>
      <c r="I911" s="708">
        <f>+'6-3표준조사 3'!$L$43</f>
        <v>0</v>
      </c>
      <c r="J911" s="708">
        <f>+'6-3표준조사 3'!$M$43</f>
        <v>0</v>
      </c>
      <c r="K911" s="504"/>
    </row>
    <row r="912" spans="1:11" ht="21" hidden="1" customHeight="1">
      <c r="A912" s="657">
        <f t="shared" si="58"/>
        <v>0</v>
      </c>
      <c r="B912" s="709"/>
      <c r="C912" s="709"/>
      <c r="D912" s="709"/>
      <c r="E912" s="710"/>
      <c r="F912" s="504">
        <f t="shared" si="56"/>
        <v>0</v>
      </c>
      <c r="G912" s="504">
        <f t="shared" si="57"/>
        <v>0</v>
      </c>
      <c r="H912" s="708">
        <f>+'6-3표준조사 3'!$K$44</f>
        <v>8</v>
      </c>
      <c r="I912" s="708">
        <f>+'6-3표준조사 3'!$L$44</f>
        <v>0</v>
      </c>
      <c r="J912" s="708">
        <f>+'6-3표준조사 3'!$M$44</f>
        <v>0</v>
      </c>
      <c r="K912" s="504"/>
    </row>
    <row r="913" spans="1:11" ht="21" hidden="1" customHeight="1">
      <c r="A913" s="657">
        <f t="shared" si="58"/>
        <v>0</v>
      </c>
      <c r="B913" s="709"/>
      <c r="C913" s="709"/>
      <c r="D913" s="709"/>
      <c r="E913" s="710"/>
      <c r="F913" s="504">
        <f t="shared" si="56"/>
        <v>0</v>
      </c>
      <c r="G913" s="504">
        <f t="shared" si="57"/>
        <v>0</v>
      </c>
      <c r="H913" s="708">
        <f>+'6-3표준조사 3'!$K$45</f>
        <v>9</v>
      </c>
      <c r="I913" s="708">
        <f>+'6-3표준조사 3'!$L$45</f>
        <v>0</v>
      </c>
      <c r="J913" s="708">
        <f>+'6-3표준조사 3'!$M$45</f>
        <v>0</v>
      </c>
      <c r="K913" s="504"/>
    </row>
    <row r="914" spans="1:11" ht="21" hidden="1" customHeight="1">
      <c r="A914" s="657">
        <f t="shared" si="58"/>
        <v>0</v>
      </c>
      <c r="B914" s="709"/>
      <c r="C914" s="709"/>
      <c r="D914" s="709"/>
      <c r="E914" s="710"/>
      <c r="F914" s="504">
        <f t="shared" si="56"/>
        <v>0</v>
      </c>
      <c r="G914" s="504">
        <f t="shared" si="57"/>
        <v>0</v>
      </c>
      <c r="H914" s="708">
        <f>+'6-3표준조사 3'!$K$46</f>
        <v>10</v>
      </c>
      <c r="I914" s="708">
        <f>+'6-3표준조사 3'!$L$46</f>
        <v>0</v>
      </c>
      <c r="J914" s="708">
        <f>+'6-3표준조사 3'!$M$46</f>
        <v>0</v>
      </c>
      <c r="K914" s="504"/>
    </row>
    <row r="915" spans="1:11" ht="21" hidden="1" customHeight="1">
      <c r="A915" s="657">
        <f t="shared" si="58"/>
        <v>0</v>
      </c>
      <c r="B915" s="709"/>
      <c r="C915" s="709"/>
      <c r="D915" s="709"/>
      <c r="E915" s="710"/>
      <c r="F915" s="504">
        <f t="shared" si="56"/>
        <v>0</v>
      </c>
      <c r="G915" s="504">
        <f t="shared" si="57"/>
        <v>0</v>
      </c>
      <c r="H915" s="708">
        <f>+'6-3표준조사 3'!$K$47</f>
        <v>11</v>
      </c>
      <c r="I915" s="708">
        <f>+'6-3표준조사 3'!$L$47</f>
        <v>0</v>
      </c>
      <c r="J915" s="708">
        <f>+'6-3표준조사 3'!$M$47</f>
        <v>0</v>
      </c>
      <c r="K915" s="504"/>
    </row>
    <row r="916" spans="1:11" ht="21" hidden="1" customHeight="1">
      <c r="A916" s="657">
        <f t="shared" si="58"/>
        <v>0</v>
      </c>
      <c r="B916" s="709"/>
      <c r="C916" s="709"/>
      <c r="D916" s="709"/>
      <c r="E916" s="710"/>
      <c r="F916" s="504">
        <f t="shared" si="56"/>
        <v>0</v>
      </c>
      <c r="G916" s="504">
        <f t="shared" si="57"/>
        <v>0</v>
      </c>
      <c r="H916" s="708">
        <f>+'6-3표준조사 3'!$K$48</f>
        <v>12</v>
      </c>
      <c r="I916" s="708">
        <f>+'6-3표준조사 3'!$L$48</f>
        <v>0</v>
      </c>
      <c r="J916" s="708">
        <f>+'6-3표준조사 3'!$M$48</f>
        <v>0</v>
      </c>
      <c r="K916" s="504"/>
    </row>
    <row r="917" spans="1:11" ht="21" hidden="1" customHeight="1">
      <c r="A917" s="657">
        <f t="shared" si="58"/>
        <v>0</v>
      </c>
      <c r="B917" s="709"/>
      <c r="C917" s="709"/>
      <c r="D917" s="709"/>
      <c r="E917" s="710"/>
      <c r="F917" s="504">
        <f t="shared" si="56"/>
        <v>0</v>
      </c>
      <c r="G917" s="504">
        <f t="shared" si="57"/>
        <v>0</v>
      </c>
      <c r="H917" s="708">
        <f>+'6-3표준조사 3'!$K$49</f>
        <v>13</v>
      </c>
      <c r="I917" s="708">
        <f>+'6-3표준조사 3'!$L$49</f>
        <v>0</v>
      </c>
      <c r="J917" s="708">
        <f>+'6-3표준조사 3'!$M$49</f>
        <v>0</v>
      </c>
      <c r="K917" s="504"/>
    </row>
    <row r="918" spans="1:11" ht="21" hidden="1" customHeight="1">
      <c r="A918" s="657">
        <f t="shared" si="58"/>
        <v>0</v>
      </c>
      <c r="B918" s="709"/>
      <c r="C918" s="709"/>
      <c r="D918" s="709"/>
      <c r="E918" s="710"/>
      <c r="F918" s="504">
        <f t="shared" si="56"/>
        <v>0</v>
      </c>
      <c r="G918" s="504">
        <f t="shared" si="57"/>
        <v>0</v>
      </c>
      <c r="H918" s="708">
        <f>+'6-3표준조사 3'!$K$50</f>
        <v>14</v>
      </c>
      <c r="I918" s="708">
        <f>+'6-3표준조사 3'!$L$50</f>
        <v>0</v>
      </c>
      <c r="J918" s="708">
        <f>+'6-3표준조사 3'!$M$50</f>
        <v>0</v>
      </c>
      <c r="K918" s="504"/>
    </row>
    <row r="919" spans="1:11" ht="21" hidden="1" customHeight="1">
      <c r="A919" s="657">
        <f t="shared" si="58"/>
        <v>0</v>
      </c>
      <c r="B919" s="709"/>
      <c r="C919" s="709"/>
      <c r="D919" s="709"/>
      <c r="E919" s="710"/>
      <c r="F919" s="504">
        <f t="shared" si="56"/>
        <v>0</v>
      </c>
      <c r="G919" s="504">
        <f t="shared" si="57"/>
        <v>0</v>
      </c>
      <c r="H919" s="708"/>
      <c r="I919" s="708"/>
      <c r="J919" s="708"/>
      <c r="K919" s="504"/>
    </row>
    <row r="920" spans="1:11" ht="21" hidden="1" customHeight="1">
      <c r="A920" s="657">
        <f t="shared" si="58"/>
        <v>0</v>
      </c>
      <c r="B920" s="709"/>
      <c r="C920" s="709"/>
      <c r="D920" s="709"/>
      <c r="E920" s="710"/>
      <c r="F920" s="504">
        <f t="shared" si="56"/>
        <v>0</v>
      </c>
      <c r="G920" s="504">
        <f t="shared" si="57"/>
        <v>0</v>
      </c>
      <c r="H920" s="708">
        <f>+'6-3표준조사 3'!$K$54</f>
        <v>0</v>
      </c>
      <c r="I920" s="708">
        <f>+'6-3표준조사 3'!$L$54</f>
        <v>0</v>
      </c>
      <c r="J920" s="708">
        <f>+'6-3표준조사 3'!$M$54</f>
        <v>0</v>
      </c>
      <c r="K920" s="504"/>
    </row>
    <row r="921" spans="1:11" ht="21" hidden="1" customHeight="1">
      <c r="A921" s="657">
        <f t="shared" si="58"/>
        <v>0</v>
      </c>
      <c r="B921" s="709"/>
      <c r="C921" s="709"/>
      <c r="D921" s="709"/>
      <c r="E921" s="710"/>
      <c r="F921" s="504">
        <f t="shared" si="56"/>
        <v>0</v>
      </c>
      <c r="G921" s="504">
        <f t="shared" si="57"/>
        <v>0</v>
      </c>
      <c r="H921" s="708"/>
      <c r="I921" s="708"/>
      <c r="J921" s="708"/>
      <c r="K921" s="504"/>
    </row>
    <row r="922" spans="1:11" ht="21" hidden="1" customHeight="1">
      <c r="A922" s="657">
        <f t="shared" si="58"/>
        <v>0</v>
      </c>
      <c r="B922" s="709"/>
      <c r="C922" s="709"/>
      <c r="D922" s="709"/>
      <c r="E922" s="710"/>
      <c r="F922" s="504">
        <f t="shared" si="56"/>
        <v>0</v>
      </c>
      <c r="G922" s="504">
        <f t="shared" si="57"/>
        <v>0</v>
      </c>
      <c r="H922" s="708">
        <f>+'6-3표준조사 3'!$K$56</f>
        <v>0</v>
      </c>
      <c r="I922" s="708">
        <f>+'6-3표준조사 3'!$L$56</f>
        <v>0</v>
      </c>
      <c r="J922" s="708">
        <f>+'6-3표준조사 3'!$M$56</f>
        <v>0</v>
      </c>
      <c r="K922" s="504"/>
    </row>
    <row r="923" spans="1:11" ht="21" hidden="1" customHeight="1">
      <c r="A923" s="657">
        <f t="shared" si="58"/>
        <v>0</v>
      </c>
      <c r="B923" s="709"/>
      <c r="C923" s="709"/>
      <c r="D923" s="709"/>
      <c r="E923" s="710"/>
      <c r="F923" s="504">
        <f t="shared" si="56"/>
        <v>0</v>
      </c>
      <c r="G923" s="504">
        <f t="shared" si="57"/>
        <v>0</v>
      </c>
      <c r="H923" s="708" t="str">
        <f>+'6-3표준조사 3'!$K$57</f>
        <v>◎ 표준지조사</v>
      </c>
      <c r="I923" s="708">
        <f>+'6-3표준조사 3'!$L$57</f>
        <v>0</v>
      </c>
      <c r="J923" s="708">
        <f>+'6-3표준조사 3'!$M$57</f>
        <v>0</v>
      </c>
      <c r="K923" s="504"/>
    </row>
    <row r="924" spans="1:11" ht="21" hidden="1" customHeight="1">
      <c r="A924" s="657">
        <f t="shared" si="58"/>
        <v>0</v>
      </c>
      <c r="B924" s="709"/>
      <c r="C924" s="709"/>
      <c r="D924" s="709"/>
      <c r="E924" s="710"/>
      <c r="F924" s="504">
        <f t="shared" si="56"/>
        <v>0</v>
      </c>
      <c r="G924" s="504">
        <f t="shared" si="57"/>
        <v>0</v>
      </c>
      <c r="H924" s="708"/>
      <c r="I924" s="708"/>
      <c r="J924" s="708"/>
      <c r="K924" s="504"/>
    </row>
    <row r="925" spans="1:11" ht="21" hidden="1" customHeight="1">
      <c r="A925" s="657">
        <f t="shared" si="58"/>
        <v>0</v>
      </c>
      <c r="B925" s="709"/>
      <c r="C925" s="709"/>
      <c r="D925" s="709"/>
      <c r="E925" s="710"/>
      <c r="F925" s="504">
        <f t="shared" si="56"/>
        <v>0</v>
      </c>
      <c r="G925" s="504">
        <f t="shared" si="57"/>
        <v>0</v>
      </c>
      <c r="H925" s="708">
        <f>+'6-3표준조사 3'!$K$59</f>
        <v>0</v>
      </c>
      <c r="I925" s="708">
        <f>+'6-3표준조사 3'!$L$59</f>
        <v>0</v>
      </c>
      <c r="J925" s="708">
        <f>+'6-3표준조사 3'!$M$59</f>
        <v>0</v>
      </c>
      <c r="K925" s="504"/>
    </row>
    <row r="926" spans="1:11" ht="21" hidden="1" customHeight="1">
      <c r="A926" s="657">
        <f t="shared" si="58"/>
        <v>0</v>
      </c>
      <c r="B926" s="709"/>
      <c r="C926" s="709"/>
      <c r="D926" s="709"/>
      <c r="E926" s="710"/>
      <c r="F926" s="504">
        <f t="shared" si="56"/>
        <v>0</v>
      </c>
      <c r="G926" s="504">
        <f t="shared" si="57"/>
        <v>0</v>
      </c>
      <c r="H926" s="708" t="str">
        <f>+'6-3표준조사 3'!$K$60</f>
        <v>평균</v>
      </c>
      <c r="I926" s="708">
        <f>+'6-3표준조사 3'!$L$60</f>
        <v>0</v>
      </c>
      <c r="J926" s="708">
        <f>+'6-3표준조사 3'!$M$60</f>
        <v>0</v>
      </c>
      <c r="K926" s="504"/>
    </row>
    <row r="927" spans="1:11" ht="21" hidden="1" customHeight="1">
      <c r="A927" s="657">
        <f t="shared" si="58"/>
        <v>0</v>
      </c>
      <c r="B927" s="709"/>
      <c r="C927" s="709"/>
      <c r="D927" s="709"/>
      <c r="E927" s="710"/>
      <c r="F927" s="504">
        <f t="shared" si="56"/>
        <v>0</v>
      </c>
      <c r="G927" s="504">
        <f t="shared" si="57"/>
        <v>0</v>
      </c>
      <c r="H927" s="708" t="str">
        <f>+'6-3표준조사 3'!$K$61</f>
        <v>합계</v>
      </c>
      <c r="I927" s="708">
        <f>+'6-3표준조사 3'!$L$61</f>
        <v>0</v>
      </c>
      <c r="J927" s="708">
        <f>+'6-3표준조사 3'!$M$61</f>
        <v>0</v>
      </c>
      <c r="K927" s="504"/>
    </row>
    <row r="928" spans="1:11" ht="21" hidden="1" customHeight="1">
      <c r="A928" s="657">
        <f t="shared" si="58"/>
        <v>0</v>
      </c>
      <c r="B928" s="709"/>
      <c r="C928" s="709"/>
      <c r="D928" s="709"/>
      <c r="E928" s="710"/>
      <c r="F928" s="504">
        <f t="shared" si="56"/>
        <v>0</v>
      </c>
      <c r="G928" s="504">
        <f t="shared" si="57"/>
        <v>0</v>
      </c>
      <c r="H928" s="708">
        <f>+'6-3표준조사 3'!$K$62</f>
        <v>1</v>
      </c>
      <c r="I928" s="708">
        <f>+'6-3표준조사 3'!$L$62</f>
        <v>0</v>
      </c>
      <c r="J928" s="708">
        <f>+'6-3표준조사 3'!$M$62</f>
        <v>0</v>
      </c>
      <c r="K928" s="504"/>
    </row>
    <row r="929" spans="1:11" ht="21" hidden="1" customHeight="1">
      <c r="A929" s="657">
        <f t="shared" si="58"/>
        <v>0</v>
      </c>
      <c r="B929" s="709"/>
      <c r="C929" s="709"/>
      <c r="D929" s="709"/>
      <c r="E929" s="710"/>
      <c r="F929" s="504">
        <f t="shared" si="56"/>
        <v>0</v>
      </c>
      <c r="G929" s="504">
        <f t="shared" si="57"/>
        <v>0</v>
      </c>
      <c r="H929" s="708">
        <f>+'6-3표준조사 3'!$K$63</f>
        <v>2</v>
      </c>
      <c r="I929" s="708">
        <f>+'6-3표준조사 3'!$L$63</f>
        <v>0</v>
      </c>
      <c r="J929" s="708">
        <f>+'6-3표준조사 3'!$M$63</f>
        <v>0</v>
      </c>
      <c r="K929" s="504"/>
    </row>
    <row r="930" spans="1:11" ht="21" hidden="1" customHeight="1">
      <c r="A930" s="657">
        <f t="shared" si="58"/>
        <v>0</v>
      </c>
      <c r="B930" s="709"/>
      <c r="C930" s="709"/>
      <c r="D930" s="709"/>
      <c r="E930" s="710"/>
      <c r="F930" s="504">
        <f t="shared" si="56"/>
        <v>0</v>
      </c>
      <c r="G930" s="504">
        <f t="shared" si="57"/>
        <v>0</v>
      </c>
      <c r="H930" s="708">
        <f>+'6-3표준조사 3'!$K$64</f>
        <v>3</v>
      </c>
      <c r="I930" s="708">
        <f>+'6-3표준조사 3'!$L$64</f>
        <v>0</v>
      </c>
      <c r="J930" s="708">
        <f>+'6-3표준조사 3'!$M$64</f>
        <v>0</v>
      </c>
      <c r="K930" s="504"/>
    </row>
    <row r="931" spans="1:11" ht="21" hidden="1" customHeight="1">
      <c r="A931" s="657">
        <f t="shared" si="58"/>
        <v>0</v>
      </c>
      <c r="B931" s="709"/>
      <c r="C931" s="709"/>
      <c r="D931" s="709"/>
      <c r="E931" s="710"/>
      <c r="F931" s="504">
        <f t="shared" si="56"/>
        <v>0</v>
      </c>
      <c r="G931" s="504">
        <f t="shared" si="57"/>
        <v>0</v>
      </c>
      <c r="H931" s="708">
        <f>+'6-3표준조사 3'!$K$65</f>
        <v>4</v>
      </c>
      <c r="I931" s="708">
        <f>+'6-3표준조사 3'!$L$65</f>
        <v>0</v>
      </c>
      <c r="J931" s="708">
        <f>+'6-3표준조사 3'!$M$65</f>
        <v>0</v>
      </c>
      <c r="K931" s="504"/>
    </row>
    <row r="932" spans="1:11" ht="21" hidden="1" customHeight="1">
      <c r="A932" s="657">
        <f t="shared" si="58"/>
        <v>0</v>
      </c>
      <c r="B932" s="709"/>
      <c r="C932" s="709"/>
      <c r="D932" s="709"/>
      <c r="E932" s="710"/>
      <c r="F932" s="504">
        <f t="shared" si="56"/>
        <v>0</v>
      </c>
      <c r="G932" s="504">
        <f t="shared" si="57"/>
        <v>0</v>
      </c>
      <c r="H932" s="708">
        <f>+'6-3표준조사 3'!$K$66</f>
        <v>5</v>
      </c>
      <c r="I932" s="708">
        <f>+'6-3표준조사 3'!$L$66</f>
        <v>0</v>
      </c>
      <c r="J932" s="708">
        <f>+'6-3표준조사 3'!$M$66</f>
        <v>0</v>
      </c>
      <c r="K932" s="504"/>
    </row>
    <row r="933" spans="1:11" ht="21" hidden="1" customHeight="1">
      <c r="A933" s="657">
        <f t="shared" si="58"/>
        <v>0</v>
      </c>
      <c r="B933" s="709"/>
      <c r="C933" s="709"/>
      <c r="D933" s="709"/>
      <c r="E933" s="710"/>
      <c r="F933" s="504">
        <f t="shared" si="56"/>
        <v>0</v>
      </c>
      <c r="G933" s="504">
        <f t="shared" si="57"/>
        <v>0</v>
      </c>
      <c r="H933" s="708">
        <f>+'6-3표준조사 3'!$K$67</f>
        <v>6</v>
      </c>
      <c r="I933" s="708">
        <f>+'6-3표준조사 3'!$L$67</f>
        <v>0</v>
      </c>
      <c r="J933" s="708">
        <f>+'6-3표준조사 3'!$M$67</f>
        <v>0</v>
      </c>
      <c r="K933" s="504"/>
    </row>
    <row r="934" spans="1:11" ht="21" hidden="1" customHeight="1">
      <c r="A934" s="657">
        <f t="shared" si="58"/>
        <v>0</v>
      </c>
      <c r="B934" s="709"/>
      <c r="C934" s="709"/>
      <c r="D934" s="709"/>
      <c r="E934" s="710"/>
      <c r="F934" s="504">
        <f t="shared" si="56"/>
        <v>0</v>
      </c>
      <c r="G934" s="504">
        <f t="shared" si="57"/>
        <v>0</v>
      </c>
      <c r="H934" s="708">
        <f>+'6-3표준조사 3'!$K$68</f>
        <v>7</v>
      </c>
      <c r="I934" s="708">
        <f>+'6-3표준조사 3'!$L$68</f>
        <v>0</v>
      </c>
      <c r="J934" s="708">
        <f>+'6-3표준조사 3'!$M$68</f>
        <v>0</v>
      </c>
      <c r="K934" s="504"/>
    </row>
    <row r="935" spans="1:11" ht="21" hidden="1" customHeight="1">
      <c r="A935" s="657">
        <f t="shared" si="58"/>
        <v>0</v>
      </c>
      <c r="B935" s="709"/>
      <c r="C935" s="709"/>
      <c r="D935" s="709"/>
      <c r="E935" s="710"/>
      <c r="F935" s="504">
        <f t="shared" si="56"/>
        <v>0</v>
      </c>
      <c r="G935" s="504">
        <f t="shared" si="57"/>
        <v>0</v>
      </c>
      <c r="H935" s="708">
        <f>+'6-3표준조사 3'!$K$69</f>
        <v>8</v>
      </c>
      <c r="I935" s="708">
        <f>+'6-3표준조사 3'!$L$69</f>
        <v>0</v>
      </c>
      <c r="J935" s="708">
        <f>+'6-3표준조사 3'!$M$69</f>
        <v>0</v>
      </c>
      <c r="K935" s="504"/>
    </row>
    <row r="936" spans="1:11" ht="21" hidden="1" customHeight="1">
      <c r="A936" s="657">
        <f t="shared" si="58"/>
        <v>0</v>
      </c>
      <c r="B936" s="709"/>
      <c r="C936" s="709"/>
      <c r="D936" s="709"/>
      <c r="E936" s="710"/>
      <c r="F936" s="504">
        <f t="shared" si="56"/>
        <v>0</v>
      </c>
      <c r="G936" s="504">
        <f t="shared" si="57"/>
        <v>0</v>
      </c>
      <c r="H936" s="708">
        <f>+'6-3표준조사 3'!$K$70</f>
        <v>9</v>
      </c>
      <c r="I936" s="708">
        <f>+'6-3표준조사 3'!$L$70</f>
        <v>0</v>
      </c>
      <c r="J936" s="708">
        <f>+'6-3표준조사 3'!$M$70</f>
        <v>0</v>
      </c>
      <c r="K936" s="504"/>
    </row>
    <row r="937" spans="1:11" ht="21" hidden="1" customHeight="1">
      <c r="A937" s="657">
        <f t="shared" si="58"/>
        <v>0</v>
      </c>
      <c r="B937" s="709"/>
      <c r="C937" s="709"/>
      <c r="D937" s="709"/>
      <c r="E937" s="710"/>
      <c r="F937" s="504">
        <f t="shared" si="56"/>
        <v>0</v>
      </c>
      <c r="G937" s="504">
        <f t="shared" si="57"/>
        <v>0</v>
      </c>
      <c r="H937" s="708">
        <f>+'6-3표준조사 3'!$K$71</f>
        <v>10</v>
      </c>
      <c r="I937" s="708">
        <f>+'6-3표준조사 3'!$L$71</f>
        <v>0</v>
      </c>
      <c r="J937" s="708">
        <f>+'6-3표준조사 3'!$M$71</f>
        <v>0</v>
      </c>
      <c r="K937" s="504"/>
    </row>
    <row r="938" spans="1:11" ht="21" hidden="1" customHeight="1">
      <c r="A938" s="657">
        <f t="shared" si="58"/>
        <v>0</v>
      </c>
      <c r="B938" s="709"/>
      <c r="C938" s="709"/>
      <c r="D938" s="709"/>
      <c r="E938" s="710"/>
      <c r="F938" s="504">
        <f t="shared" si="56"/>
        <v>0</v>
      </c>
      <c r="G938" s="504">
        <f t="shared" si="57"/>
        <v>0</v>
      </c>
      <c r="H938" s="708">
        <f>+'6-3표준조사 3'!$K$72</f>
        <v>11</v>
      </c>
      <c r="I938" s="708">
        <f>+'6-3표준조사 3'!$L$72</f>
        <v>0</v>
      </c>
      <c r="J938" s="708">
        <f>+'6-3표준조사 3'!$M$72</f>
        <v>0</v>
      </c>
      <c r="K938" s="504"/>
    </row>
    <row r="939" spans="1:11" ht="21" hidden="1" customHeight="1">
      <c r="A939" s="657">
        <f t="shared" si="58"/>
        <v>0</v>
      </c>
      <c r="B939" s="709"/>
      <c r="C939" s="709"/>
      <c r="D939" s="709"/>
      <c r="E939" s="710"/>
      <c r="F939" s="504">
        <f t="shared" si="56"/>
        <v>0</v>
      </c>
      <c r="G939" s="504">
        <f t="shared" si="57"/>
        <v>0</v>
      </c>
      <c r="H939" s="708">
        <f>+'6-3표준조사 3'!$K$73</f>
        <v>12</v>
      </c>
      <c r="I939" s="708">
        <f>+'6-3표준조사 3'!$L$73</f>
        <v>0</v>
      </c>
      <c r="J939" s="708">
        <f>+'6-3표준조사 3'!$M$73</f>
        <v>0</v>
      </c>
      <c r="K939" s="504"/>
    </row>
    <row r="940" spans="1:11" ht="21" hidden="1" customHeight="1">
      <c r="A940" s="657">
        <f t="shared" si="58"/>
        <v>0</v>
      </c>
      <c r="B940" s="709"/>
      <c r="C940" s="709"/>
      <c r="D940" s="709"/>
      <c r="E940" s="710"/>
      <c r="F940" s="504">
        <f t="shared" si="56"/>
        <v>0</v>
      </c>
      <c r="G940" s="504">
        <f t="shared" si="57"/>
        <v>0</v>
      </c>
      <c r="H940" s="708">
        <f>+'6-3표준조사 3'!$K$74</f>
        <v>13</v>
      </c>
      <c r="I940" s="708">
        <f>+'6-3표준조사 3'!$L$74</f>
        <v>0</v>
      </c>
      <c r="J940" s="708">
        <f>+'6-3표준조사 3'!$M$74</f>
        <v>0</v>
      </c>
      <c r="K940" s="504"/>
    </row>
    <row r="941" spans="1:11" ht="21" hidden="1" customHeight="1">
      <c r="A941" s="657">
        <f t="shared" si="58"/>
        <v>0</v>
      </c>
      <c r="B941" s="709"/>
      <c r="C941" s="709"/>
      <c r="D941" s="709"/>
      <c r="E941" s="710"/>
      <c r="F941" s="504">
        <f t="shared" si="56"/>
        <v>0</v>
      </c>
      <c r="G941" s="504">
        <f t="shared" si="57"/>
        <v>0</v>
      </c>
      <c r="H941" s="707">
        <f>+'6-3표준조사 3'!$K$75</f>
        <v>14</v>
      </c>
      <c r="I941" s="707">
        <f>+'6-3표준조사 3'!$L$75</f>
        <v>0</v>
      </c>
      <c r="J941" s="707">
        <f>+'6-3표준조사 3'!$M$75</f>
        <v>0</v>
      </c>
      <c r="K941" s="503"/>
    </row>
    <row r="942" spans="1:11" ht="21" customHeight="1">
      <c r="A942" s="657">
        <f t="shared" si="58"/>
        <v>1</v>
      </c>
      <c r="B942" s="708" t="str">
        <f>+'6-3표준조사 3'!$M$79</f>
        <v>단양</v>
      </c>
      <c r="C942" s="708" t="str">
        <f>+'6-3표준조사 3'!$N$79</f>
        <v>영춘</v>
      </c>
      <c r="D942" s="708" t="str">
        <f>+'6-3표준조사 3'!$O$79</f>
        <v>상</v>
      </c>
      <c r="E942" s="999" t="str">
        <f>+'6-3표준조사 3'!$P$79</f>
        <v>산40-1번지</v>
      </c>
      <c r="F942" s="708" t="str">
        <f>+'6-3표준조사 3'!$K$79</f>
        <v>66-0</v>
      </c>
      <c r="G942" s="708" t="str">
        <f>+'6-3표준조사 3'!$L$79</f>
        <v>14-7</v>
      </c>
      <c r="H942" s="708">
        <f>+'6-3표준조사 3'!$K$87</f>
        <v>1</v>
      </c>
      <c r="I942" s="708">
        <f>+'6-3표준조사 3'!$L$87</f>
        <v>1</v>
      </c>
      <c r="J942" s="708">
        <f>+'6-3표준조사 3'!$M$87</f>
        <v>1</v>
      </c>
      <c r="K942" s="708"/>
    </row>
    <row r="943" spans="1:11" ht="21" hidden="1" customHeight="1">
      <c r="A943" s="657">
        <f t="shared" si="58"/>
        <v>0</v>
      </c>
      <c r="B943" s="709"/>
      <c r="C943" s="709"/>
      <c r="D943" s="709"/>
      <c r="E943" s="710"/>
      <c r="F943" s="708">
        <f t="shared" ref="F943:F1001" si="59">IF(I943&gt;0,F942,)</f>
        <v>0</v>
      </c>
      <c r="G943" s="708">
        <f t="shared" ref="G943:G1001" si="60">IF(I943&gt;0,G942,)</f>
        <v>0</v>
      </c>
      <c r="H943" s="711">
        <f>+'6-3표준조사 3'!$K$88</f>
        <v>2</v>
      </c>
      <c r="I943" s="711">
        <f>+'6-3표준조사 3'!$L$88</f>
        <v>0</v>
      </c>
      <c r="J943" s="711">
        <f>+'6-3표준조사 3'!$M$88</f>
        <v>0</v>
      </c>
      <c r="K943" s="711"/>
    </row>
    <row r="944" spans="1:11" ht="21" hidden="1" customHeight="1">
      <c r="A944" s="657">
        <f t="shared" si="58"/>
        <v>0</v>
      </c>
      <c r="B944" s="709"/>
      <c r="C944" s="709"/>
      <c r="D944" s="709"/>
      <c r="E944" s="710"/>
      <c r="F944" s="708">
        <f t="shared" si="59"/>
        <v>0</v>
      </c>
      <c r="G944" s="708">
        <f t="shared" si="60"/>
        <v>0</v>
      </c>
      <c r="H944" s="708">
        <f>+'6-3표준조사 3'!$K$89</f>
        <v>3</v>
      </c>
      <c r="I944" s="708">
        <f>+'6-3표준조사 3'!$L$89</f>
        <v>0</v>
      </c>
      <c r="J944" s="708">
        <f>+'6-3표준조사 3'!$M$89</f>
        <v>0</v>
      </c>
      <c r="K944" s="708"/>
    </row>
    <row r="945" spans="1:11" ht="21" hidden="1" customHeight="1">
      <c r="A945" s="657">
        <f t="shared" si="58"/>
        <v>0</v>
      </c>
      <c r="B945" s="709"/>
      <c r="C945" s="709"/>
      <c r="D945" s="709"/>
      <c r="E945" s="710"/>
      <c r="F945" s="708">
        <f t="shared" si="59"/>
        <v>0</v>
      </c>
      <c r="G945" s="708">
        <f t="shared" si="60"/>
        <v>0</v>
      </c>
      <c r="H945" s="708">
        <f>+'6-3표준조사 3'!$K$90</f>
        <v>4</v>
      </c>
      <c r="I945" s="708">
        <f>+'6-3표준조사 3'!$L$90</f>
        <v>0</v>
      </c>
      <c r="J945" s="708">
        <f>+'6-3표준조사 3'!$M$90</f>
        <v>0</v>
      </c>
      <c r="K945" s="708"/>
    </row>
    <row r="946" spans="1:11" ht="21" hidden="1" customHeight="1">
      <c r="A946" s="657">
        <f t="shared" si="58"/>
        <v>0</v>
      </c>
      <c r="B946" s="709"/>
      <c r="C946" s="709"/>
      <c r="D946" s="709"/>
      <c r="E946" s="710"/>
      <c r="F946" s="504">
        <f t="shared" si="59"/>
        <v>0</v>
      </c>
      <c r="G946" s="504">
        <f t="shared" si="60"/>
        <v>0</v>
      </c>
      <c r="H946" s="708">
        <f>+'6-3표준조사 3'!$K$91</f>
        <v>5</v>
      </c>
      <c r="I946" s="708">
        <f>+'6-3표준조사 3'!$L$91</f>
        <v>0</v>
      </c>
      <c r="J946" s="708">
        <f>+'6-3표준조사 3'!$M$91</f>
        <v>0</v>
      </c>
      <c r="K946" s="504"/>
    </row>
    <row r="947" spans="1:11" ht="21" hidden="1" customHeight="1">
      <c r="A947" s="657">
        <f t="shared" si="58"/>
        <v>0</v>
      </c>
      <c r="B947" s="709"/>
      <c r="C947" s="709"/>
      <c r="D947" s="709"/>
      <c r="E947" s="710"/>
      <c r="F947" s="504">
        <f t="shared" si="59"/>
        <v>0</v>
      </c>
      <c r="G947" s="504">
        <f t="shared" si="60"/>
        <v>0</v>
      </c>
      <c r="H947" s="708">
        <f>+'6-3표준조사 3'!$K$92</f>
        <v>6</v>
      </c>
      <c r="I947" s="708">
        <f>+'6-3표준조사 3'!$L$92</f>
        <v>0</v>
      </c>
      <c r="J947" s="708">
        <f>+'6-3표준조사 3'!$M$92</f>
        <v>0</v>
      </c>
      <c r="K947" s="504"/>
    </row>
    <row r="948" spans="1:11" ht="21" hidden="1" customHeight="1">
      <c r="A948" s="657">
        <f t="shared" si="58"/>
        <v>0</v>
      </c>
      <c r="B948" s="709"/>
      <c r="C948" s="709"/>
      <c r="D948" s="709"/>
      <c r="E948" s="710"/>
      <c r="F948" s="504">
        <f t="shared" si="59"/>
        <v>0</v>
      </c>
      <c r="G948" s="504">
        <f t="shared" si="60"/>
        <v>0</v>
      </c>
      <c r="H948" s="708">
        <f>+'6-3표준조사 3'!$K$93</f>
        <v>7</v>
      </c>
      <c r="I948" s="708">
        <f>+'6-3표준조사 3'!$L$93</f>
        <v>0</v>
      </c>
      <c r="J948" s="708">
        <f>+'6-3표준조사 3'!$M$93</f>
        <v>0</v>
      </c>
      <c r="K948" s="504"/>
    </row>
    <row r="949" spans="1:11" ht="21" hidden="1" customHeight="1">
      <c r="A949" s="657">
        <f t="shared" si="58"/>
        <v>0</v>
      </c>
      <c r="B949" s="709"/>
      <c r="C949" s="709"/>
      <c r="D949" s="709"/>
      <c r="E949" s="710"/>
      <c r="F949" s="504">
        <f t="shared" si="59"/>
        <v>0</v>
      </c>
      <c r="G949" s="504">
        <f t="shared" si="60"/>
        <v>0</v>
      </c>
      <c r="H949" s="708">
        <f>+'6-3표준조사 3'!$K$94</f>
        <v>8</v>
      </c>
      <c r="I949" s="708">
        <f>+'6-3표준조사 3'!$L$94</f>
        <v>0</v>
      </c>
      <c r="J949" s="708">
        <f>+'6-3표준조사 3'!$M$94</f>
        <v>0</v>
      </c>
      <c r="K949" s="504"/>
    </row>
    <row r="950" spans="1:11" ht="21" hidden="1" customHeight="1">
      <c r="A950" s="657">
        <f t="shared" si="58"/>
        <v>0</v>
      </c>
      <c r="B950" s="709"/>
      <c r="C950" s="709"/>
      <c r="D950" s="709"/>
      <c r="E950" s="710"/>
      <c r="F950" s="504">
        <f t="shared" si="59"/>
        <v>0</v>
      </c>
      <c r="G950" s="504">
        <f t="shared" si="60"/>
        <v>0</v>
      </c>
      <c r="H950" s="708">
        <f>+'6-3표준조사 3'!$K$95</f>
        <v>9</v>
      </c>
      <c r="I950" s="708">
        <f>+'6-3표준조사 3'!$L$95</f>
        <v>0</v>
      </c>
      <c r="J950" s="708">
        <f>+'6-3표준조사 3'!$M$95</f>
        <v>0</v>
      </c>
      <c r="K950" s="504"/>
    </row>
    <row r="951" spans="1:11" ht="21" hidden="1" customHeight="1">
      <c r="A951" s="657">
        <f t="shared" si="58"/>
        <v>0</v>
      </c>
      <c r="B951" s="709"/>
      <c r="C951" s="709"/>
      <c r="D951" s="709"/>
      <c r="E951" s="710"/>
      <c r="F951" s="504">
        <f t="shared" si="59"/>
        <v>0</v>
      </c>
      <c r="G951" s="504">
        <f t="shared" si="60"/>
        <v>0</v>
      </c>
      <c r="H951" s="708">
        <f>+'6-3표준조사 3'!$K$96</f>
        <v>10</v>
      </c>
      <c r="I951" s="708">
        <f>+'6-3표준조사 3'!$L$96</f>
        <v>0</v>
      </c>
      <c r="J951" s="708">
        <f>+'6-3표준조사 3'!$M$96</f>
        <v>0</v>
      </c>
      <c r="K951" s="504"/>
    </row>
    <row r="952" spans="1:11" ht="21" hidden="1" customHeight="1">
      <c r="A952" s="657">
        <f t="shared" si="58"/>
        <v>0</v>
      </c>
      <c r="B952" s="709"/>
      <c r="C952" s="709"/>
      <c r="D952" s="709"/>
      <c r="E952" s="710"/>
      <c r="F952" s="504">
        <f t="shared" si="59"/>
        <v>0</v>
      </c>
      <c r="G952" s="504">
        <f t="shared" si="60"/>
        <v>0</v>
      </c>
      <c r="H952" s="708">
        <f>+'6-3표준조사 3'!$K$97</f>
        <v>11</v>
      </c>
      <c r="I952" s="708">
        <f>+'6-3표준조사 3'!$L$97</f>
        <v>0</v>
      </c>
      <c r="J952" s="708">
        <f>+'6-3표준조사 3'!$M$97</f>
        <v>0</v>
      </c>
      <c r="K952" s="504"/>
    </row>
    <row r="953" spans="1:11" ht="21" hidden="1" customHeight="1">
      <c r="A953" s="657">
        <f t="shared" si="58"/>
        <v>0</v>
      </c>
      <c r="B953" s="709"/>
      <c r="C953" s="709"/>
      <c r="D953" s="709"/>
      <c r="E953" s="710"/>
      <c r="F953" s="504">
        <f t="shared" si="59"/>
        <v>0</v>
      </c>
      <c r="G953" s="504">
        <f t="shared" si="60"/>
        <v>0</v>
      </c>
      <c r="H953" s="708">
        <f>+'6-3표준조사 3'!$K$98</f>
        <v>12</v>
      </c>
      <c r="I953" s="708">
        <f>+'6-3표준조사 3'!$L$98</f>
        <v>0</v>
      </c>
      <c r="J953" s="708">
        <f>+'6-3표준조사 3'!$M$98</f>
        <v>0</v>
      </c>
      <c r="K953" s="504"/>
    </row>
    <row r="954" spans="1:11" ht="21" hidden="1" customHeight="1">
      <c r="A954" s="657">
        <f t="shared" si="58"/>
        <v>0</v>
      </c>
      <c r="B954" s="709"/>
      <c r="C954" s="709"/>
      <c r="D954" s="709"/>
      <c r="E954" s="710"/>
      <c r="F954" s="504">
        <f t="shared" si="59"/>
        <v>0</v>
      </c>
      <c r="G954" s="504">
        <f t="shared" si="60"/>
        <v>0</v>
      </c>
      <c r="H954" s="708">
        <f>+'6-3표준조사 3'!$K$99</f>
        <v>13</v>
      </c>
      <c r="I954" s="708">
        <f>+'6-3표준조사 3'!$L$99</f>
        <v>0</v>
      </c>
      <c r="J954" s="708">
        <f>+'6-3표준조사 3'!$M$99</f>
        <v>0</v>
      </c>
      <c r="K954" s="504"/>
    </row>
    <row r="955" spans="1:11" ht="21" hidden="1" customHeight="1">
      <c r="A955" s="657">
        <f t="shared" si="58"/>
        <v>0</v>
      </c>
      <c r="B955" s="709"/>
      <c r="C955" s="709"/>
      <c r="D955" s="709"/>
      <c r="E955" s="710"/>
      <c r="F955" s="504">
        <f t="shared" si="59"/>
        <v>0</v>
      </c>
      <c r="G955" s="504">
        <f t="shared" si="60"/>
        <v>0</v>
      </c>
      <c r="H955" s="708">
        <f>+'6-3표준조사 3'!$K$100</f>
        <v>14</v>
      </c>
      <c r="I955" s="708">
        <f>+'6-3표준조사 3'!$L$100</f>
        <v>0</v>
      </c>
      <c r="J955" s="708">
        <f>+'6-3표준조사 3'!$M$100</f>
        <v>0</v>
      </c>
      <c r="K955" s="504"/>
    </row>
    <row r="956" spans="1:11" ht="21" hidden="1" customHeight="1">
      <c r="A956" s="657">
        <f t="shared" si="58"/>
        <v>0</v>
      </c>
      <c r="B956" s="709"/>
      <c r="C956" s="709"/>
      <c r="D956" s="709"/>
      <c r="E956" s="710"/>
      <c r="F956" s="504">
        <f t="shared" si="59"/>
        <v>0</v>
      </c>
      <c r="G956" s="504">
        <f t="shared" si="60"/>
        <v>0</v>
      </c>
      <c r="H956" s="708"/>
      <c r="I956" s="708"/>
      <c r="J956" s="708"/>
      <c r="K956" s="504"/>
    </row>
    <row r="957" spans="1:11" ht="21" hidden="1" customHeight="1">
      <c r="A957" s="657">
        <f t="shared" si="58"/>
        <v>0</v>
      </c>
      <c r="B957" s="709"/>
      <c r="C957" s="709"/>
      <c r="D957" s="709"/>
      <c r="E957" s="710"/>
      <c r="F957" s="504">
        <f t="shared" si="59"/>
        <v>0</v>
      </c>
      <c r="G957" s="504">
        <f t="shared" si="60"/>
        <v>0</v>
      </c>
      <c r="H957" s="708">
        <f>+'6-3표준조사 3'!$K$104</f>
        <v>0</v>
      </c>
      <c r="I957" s="708">
        <f>+'6-3표준조사 3'!$L$104</f>
        <v>0</v>
      </c>
      <c r="J957" s="708">
        <f>+'6-3표준조사 3'!$M$104</f>
        <v>0</v>
      </c>
      <c r="K957" s="504"/>
    </row>
    <row r="958" spans="1:11" ht="21" hidden="1" customHeight="1">
      <c r="A958" s="657">
        <f t="shared" si="58"/>
        <v>0</v>
      </c>
      <c r="B958" s="709"/>
      <c r="C958" s="709"/>
      <c r="D958" s="709"/>
      <c r="E958" s="710"/>
      <c r="F958" s="504">
        <f t="shared" si="59"/>
        <v>0</v>
      </c>
      <c r="G958" s="504">
        <f t="shared" si="60"/>
        <v>0</v>
      </c>
      <c r="H958" s="708"/>
      <c r="I958" s="708"/>
      <c r="J958" s="708"/>
      <c r="K958" s="504"/>
    </row>
    <row r="959" spans="1:11" ht="21" hidden="1" customHeight="1">
      <c r="A959" s="657">
        <f t="shared" si="58"/>
        <v>0</v>
      </c>
      <c r="B959" s="709"/>
      <c r="C959" s="709"/>
      <c r="D959" s="709"/>
      <c r="E959" s="710"/>
      <c r="F959" s="504">
        <f t="shared" si="59"/>
        <v>0</v>
      </c>
      <c r="G959" s="504">
        <f t="shared" si="60"/>
        <v>0</v>
      </c>
      <c r="H959" s="708">
        <f>+'6-3표준조사 3'!$K$106</f>
        <v>0</v>
      </c>
      <c r="I959" s="708">
        <f>+'6-3표준조사 3'!$L$106</f>
        <v>0</v>
      </c>
      <c r="J959" s="708">
        <f>+'6-3표준조사 3'!$M$106</f>
        <v>0</v>
      </c>
      <c r="K959" s="504"/>
    </row>
    <row r="960" spans="1:11" ht="21" hidden="1" customHeight="1">
      <c r="A960" s="657">
        <f t="shared" si="58"/>
        <v>0</v>
      </c>
      <c r="B960" s="709"/>
      <c r="C960" s="709"/>
      <c r="D960" s="709"/>
      <c r="E960" s="710"/>
      <c r="F960" s="504">
        <f t="shared" si="59"/>
        <v>0</v>
      </c>
      <c r="G960" s="504">
        <f t="shared" si="60"/>
        <v>0</v>
      </c>
      <c r="H960" s="708" t="str">
        <f>+'6-3표준조사 3'!$K$107</f>
        <v>◎ 표준지조사</v>
      </c>
      <c r="I960" s="708">
        <f>+'6-3표준조사 3'!$L$107</f>
        <v>0</v>
      </c>
      <c r="J960" s="708">
        <f>+'6-3표준조사 3'!$M$107</f>
        <v>0</v>
      </c>
      <c r="K960" s="504"/>
    </row>
    <row r="961" spans="1:11" ht="21" hidden="1" customHeight="1">
      <c r="A961" s="657">
        <f t="shared" si="58"/>
        <v>0</v>
      </c>
      <c r="B961" s="709"/>
      <c r="C961" s="709"/>
      <c r="D961" s="709"/>
      <c r="E961" s="710"/>
      <c r="F961" s="504">
        <f t="shared" si="59"/>
        <v>0</v>
      </c>
      <c r="G961" s="504">
        <f t="shared" si="60"/>
        <v>0</v>
      </c>
      <c r="H961" s="708"/>
      <c r="I961" s="708"/>
      <c r="J961" s="708"/>
      <c r="K961" s="504"/>
    </row>
    <row r="962" spans="1:11" ht="21" hidden="1" customHeight="1">
      <c r="A962" s="657">
        <f t="shared" si="58"/>
        <v>0</v>
      </c>
      <c r="B962" s="709"/>
      <c r="C962" s="709"/>
      <c r="D962" s="709"/>
      <c r="E962" s="710"/>
      <c r="F962" s="504">
        <f t="shared" si="59"/>
        <v>0</v>
      </c>
      <c r="G962" s="504">
        <f t="shared" si="60"/>
        <v>0</v>
      </c>
      <c r="H962" s="708">
        <f>+'6-3표준조사 3'!$K$109</f>
        <v>0</v>
      </c>
      <c r="I962" s="708">
        <f>+'6-3표준조사 3'!$L$109</f>
        <v>0</v>
      </c>
      <c r="J962" s="708">
        <f>+'6-3표준조사 3'!$M$109</f>
        <v>0</v>
      </c>
      <c r="K962" s="504"/>
    </row>
    <row r="963" spans="1:11" ht="21" hidden="1" customHeight="1">
      <c r="A963" s="657">
        <f t="shared" si="58"/>
        <v>0</v>
      </c>
      <c r="B963" s="709"/>
      <c r="C963" s="709"/>
      <c r="D963" s="709"/>
      <c r="E963" s="710"/>
      <c r="F963" s="504">
        <f t="shared" si="59"/>
        <v>0</v>
      </c>
      <c r="G963" s="504">
        <f t="shared" si="60"/>
        <v>0</v>
      </c>
      <c r="H963" s="708" t="str">
        <f>+'6-3표준조사 3'!$K$110</f>
        <v>평균</v>
      </c>
      <c r="I963" s="708">
        <f>+'6-3표준조사 3'!$L$110</f>
        <v>0</v>
      </c>
      <c r="J963" s="708">
        <f>+'6-3표준조사 3'!$M$110</f>
        <v>0</v>
      </c>
      <c r="K963" s="504"/>
    </row>
    <row r="964" spans="1:11" ht="21" hidden="1" customHeight="1">
      <c r="A964" s="657">
        <f t="shared" si="58"/>
        <v>0</v>
      </c>
      <c r="B964" s="709"/>
      <c r="C964" s="709"/>
      <c r="D964" s="709"/>
      <c r="E964" s="710"/>
      <c r="F964" s="504">
        <f t="shared" si="59"/>
        <v>0</v>
      </c>
      <c r="G964" s="504">
        <f t="shared" si="60"/>
        <v>0</v>
      </c>
      <c r="H964" s="708" t="str">
        <f>+'6-3표준조사 3'!$K$111</f>
        <v>합계</v>
      </c>
      <c r="I964" s="708">
        <f>+'6-3표준조사 3'!$L$111</f>
        <v>0</v>
      </c>
      <c r="J964" s="708">
        <f>+'6-3표준조사 3'!$M$111</f>
        <v>0</v>
      </c>
      <c r="K964" s="504"/>
    </row>
    <row r="965" spans="1:11" ht="21" hidden="1" customHeight="1">
      <c r="A965" s="657">
        <f t="shared" ref="A965:A1028" si="61">IF(I965&gt;0,1,)</f>
        <v>0</v>
      </c>
      <c r="B965" s="709"/>
      <c r="C965" s="709"/>
      <c r="D965" s="709"/>
      <c r="E965" s="710"/>
      <c r="F965" s="504">
        <f t="shared" si="59"/>
        <v>0</v>
      </c>
      <c r="G965" s="504">
        <f t="shared" si="60"/>
        <v>0</v>
      </c>
      <c r="H965" s="708">
        <f>+'6-3표준조사 3'!$K$112</f>
        <v>1</v>
      </c>
      <c r="I965" s="708">
        <f>+'6-3표준조사 3'!$L$112</f>
        <v>0</v>
      </c>
      <c r="J965" s="708">
        <f>+'6-3표준조사 3'!$M$112</f>
        <v>0</v>
      </c>
      <c r="K965" s="504"/>
    </row>
    <row r="966" spans="1:11" ht="21" hidden="1" customHeight="1">
      <c r="A966" s="657">
        <f t="shared" si="61"/>
        <v>0</v>
      </c>
      <c r="B966" s="709"/>
      <c r="C966" s="709"/>
      <c r="D966" s="709"/>
      <c r="E966" s="710"/>
      <c r="F966" s="504">
        <f t="shared" si="59"/>
        <v>0</v>
      </c>
      <c r="G966" s="504">
        <f t="shared" si="60"/>
        <v>0</v>
      </c>
      <c r="H966" s="708">
        <f>+'6-3표준조사 3'!$K$113</f>
        <v>2</v>
      </c>
      <c r="I966" s="708">
        <f>+'6-3표준조사 3'!$L$113</f>
        <v>0</v>
      </c>
      <c r="J966" s="708">
        <f>+'6-3표준조사 3'!$M$113</f>
        <v>0</v>
      </c>
      <c r="K966" s="504"/>
    </row>
    <row r="967" spans="1:11" ht="21" hidden="1" customHeight="1">
      <c r="A967" s="657">
        <f t="shared" si="61"/>
        <v>0</v>
      </c>
      <c r="B967" s="709"/>
      <c r="C967" s="709"/>
      <c r="D967" s="709"/>
      <c r="E967" s="710"/>
      <c r="F967" s="504">
        <f t="shared" si="59"/>
        <v>0</v>
      </c>
      <c r="G967" s="504">
        <f t="shared" si="60"/>
        <v>0</v>
      </c>
      <c r="H967" s="708">
        <f>+'6-3표준조사 3'!$K$114</f>
        <v>3</v>
      </c>
      <c r="I967" s="708">
        <f>+'6-3표준조사 3'!$L$114</f>
        <v>0</v>
      </c>
      <c r="J967" s="708">
        <f>+'6-3표준조사 3'!$M$114</f>
        <v>0</v>
      </c>
      <c r="K967" s="504"/>
    </row>
    <row r="968" spans="1:11" ht="21" hidden="1" customHeight="1">
      <c r="A968" s="657">
        <f t="shared" si="61"/>
        <v>0</v>
      </c>
      <c r="B968" s="709"/>
      <c r="C968" s="709"/>
      <c r="D968" s="709"/>
      <c r="E968" s="710"/>
      <c r="F968" s="504">
        <f t="shared" si="59"/>
        <v>0</v>
      </c>
      <c r="G968" s="504">
        <f t="shared" si="60"/>
        <v>0</v>
      </c>
      <c r="H968" s="708">
        <f>+'6-3표준조사 3'!$K$115</f>
        <v>4</v>
      </c>
      <c r="I968" s="708">
        <f>+'6-3표준조사 3'!$L$115</f>
        <v>0</v>
      </c>
      <c r="J968" s="708">
        <f>+'6-3표준조사 3'!$M$115</f>
        <v>0</v>
      </c>
      <c r="K968" s="504"/>
    </row>
    <row r="969" spans="1:11" ht="21" hidden="1" customHeight="1">
      <c r="A969" s="657">
        <f t="shared" si="61"/>
        <v>0</v>
      </c>
      <c r="B969" s="709"/>
      <c r="C969" s="709"/>
      <c r="D969" s="709"/>
      <c r="E969" s="710"/>
      <c r="F969" s="504">
        <f t="shared" si="59"/>
        <v>0</v>
      </c>
      <c r="G969" s="504">
        <f t="shared" si="60"/>
        <v>0</v>
      </c>
      <c r="H969" s="708">
        <f>+'6-3표준조사 3'!$K$116</f>
        <v>5</v>
      </c>
      <c r="I969" s="708">
        <f>+'6-3표준조사 3'!$L$116</f>
        <v>0</v>
      </c>
      <c r="J969" s="708">
        <f>+'6-3표준조사 3'!$M$116</f>
        <v>0</v>
      </c>
      <c r="K969" s="504"/>
    </row>
    <row r="970" spans="1:11" ht="21" hidden="1" customHeight="1">
      <c r="A970" s="657">
        <f t="shared" si="61"/>
        <v>0</v>
      </c>
      <c r="B970" s="709"/>
      <c r="C970" s="709"/>
      <c r="D970" s="709"/>
      <c r="E970" s="710"/>
      <c r="F970" s="504">
        <f t="shared" si="59"/>
        <v>0</v>
      </c>
      <c r="G970" s="504">
        <f t="shared" si="60"/>
        <v>0</v>
      </c>
      <c r="H970" s="708">
        <f>+'6-3표준조사 3'!$K$117</f>
        <v>6</v>
      </c>
      <c r="I970" s="708">
        <f>+'6-3표준조사 3'!$L$117</f>
        <v>0</v>
      </c>
      <c r="J970" s="708">
        <f>+'6-3표준조사 3'!$M$117</f>
        <v>0</v>
      </c>
      <c r="K970" s="504"/>
    </row>
    <row r="971" spans="1:11" ht="21" hidden="1" customHeight="1">
      <c r="A971" s="657">
        <f t="shared" si="61"/>
        <v>0</v>
      </c>
      <c r="B971" s="709"/>
      <c r="C971" s="709"/>
      <c r="D971" s="709"/>
      <c r="E971" s="710"/>
      <c r="F971" s="504">
        <f t="shared" si="59"/>
        <v>0</v>
      </c>
      <c r="G971" s="504">
        <f t="shared" si="60"/>
        <v>0</v>
      </c>
      <c r="H971" s="708">
        <f>+'6-3표준조사 3'!$K$118</f>
        <v>7</v>
      </c>
      <c r="I971" s="708">
        <f>+'6-3표준조사 3'!$L$118</f>
        <v>0</v>
      </c>
      <c r="J971" s="708">
        <f>+'6-3표준조사 3'!$M$118</f>
        <v>0</v>
      </c>
      <c r="K971" s="504"/>
    </row>
    <row r="972" spans="1:11" ht="21" hidden="1" customHeight="1">
      <c r="A972" s="657">
        <f t="shared" si="61"/>
        <v>0</v>
      </c>
      <c r="B972" s="709"/>
      <c r="C972" s="709"/>
      <c r="D972" s="709"/>
      <c r="E972" s="710"/>
      <c r="F972" s="504">
        <f t="shared" si="59"/>
        <v>0</v>
      </c>
      <c r="G972" s="504">
        <f t="shared" si="60"/>
        <v>0</v>
      </c>
      <c r="H972" s="708">
        <f>+'6-3표준조사 3'!$K$119</f>
        <v>8</v>
      </c>
      <c r="I972" s="708">
        <f>+'6-3표준조사 3'!$L$119</f>
        <v>0</v>
      </c>
      <c r="J972" s="708">
        <f>+'6-3표준조사 3'!$M$119</f>
        <v>0</v>
      </c>
      <c r="K972" s="507"/>
    </row>
    <row r="973" spans="1:11" ht="21" hidden="1" customHeight="1">
      <c r="A973" s="657">
        <f t="shared" si="61"/>
        <v>0</v>
      </c>
      <c r="B973" s="709"/>
      <c r="C973" s="709"/>
      <c r="D973" s="709"/>
      <c r="E973" s="710"/>
      <c r="F973" s="504">
        <f t="shared" si="59"/>
        <v>0</v>
      </c>
      <c r="G973" s="504">
        <f t="shared" si="60"/>
        <v>0</v>
      </c>
      <c r="H973" s="708">
        <f>+'6-3표준조사 3'!$K$120</f>
        <v>9</v>
      </c>
      <c r="I973" s="708">
        <f>+'6-3표준조사 3'!$L$120</f>
        <v>0</v>
      </c>
      <c r="J973" s="708">
        <f>+'6-3표준조사 3'!$M$120</f>
        <v>0</v>
      </c>
      <c r="K973" s="504"/>
    </row>
    <row r="974" spans="1:11" ht="21" hidden="1" customHeight="1">
      <c r="A974" s="657">
        <f t="shared" si="61"/>
        <v>0</v>
      </c>
      <c r="B974" s="709"/>
      <c r="C974" s="709"/>
      <c r="D974" s="709"/>
      <c r="E974" s="710"/>
      <c r="F974" s="504">
        <f t="shared" si="59"/>
        <v>0</v>
      </c>
      <c r="G974" s="504">
        <f t="shared" si="60"/>
        <v>0</v>
      </c>
      <c r="H974" s="708">
        <f>+'6-3표준조사 3'!$K$121</f>
        <v>10</v>
      </c>
      <c r="I974" s="708">
        <f>+'6-3표준조사 3'!$L$121</f>
        <v>0</v>
      </c>
      <c r="J974" s="708">
        <f>+'6-3표준조사 3'!$M$121</f>
        <v>0</v>
      </c>
      <c r="K974" s="504"/>
    </row>
    <row r="975" spans="1:11" ht="21" hidden="1" customHeight="1">
      <c r="A975" s="657">
        <f t="shared" si="61"/>
        <v>0</v>
      </c>
      <c r="B975" s="709"/>
      <c r="C975" s="709"/>
      <c r="D975" s="709"/>
      <c r="E975" s="710"/>
      <c r="F975" s="504">
        <f t="shared" si="59"/>
        <v>0</v>
      </c>
      <c r="G975" s="504">
        <f t="shared" si="60"/>
        <v>0</v>
      </c>
      <c r="H975" s="708">
        <f>+'6-3표준조사 3'!$K$122</f>
        <v>11</v>
      </c>
      <c r="I975" s="708">
        <f>+'6-3표준조사 3'!$L$122</f>
        <v>0</v>
      </c>
      <c r="J975" s="708">
        <f>+'6-3표준조사 3'!$M$122</f>
        <v>0</v>
      </c>
      <c r="K975" s="504"/>
    </row>
    <row r="976" spans="1:11" ht="21" hidden="1" customHeight="1">
      <c r="A976" s="657">
        <f t="shared" si="61"/>
        <v>0</v>
      </c>
      <c r="B976" s="709"/>
      <c r="C976" s="709"/>
      <c r="D976" s="709"/>
      <c r="E976" s="710"/>
      <c r="F976" s="504">
        <f t="shared" si="59"/>
        <v>0</v>
      </c>
      <c r="G976" s="504">
        <f t="shared" si="60"/>
        <v>0</v>
      </c>
      <c r="H976" s="708">
        <f>+'6-3표준조사 3'!$K$123</f>
        <v>12</v>
      </c>
      <c r="I976" s="708">
        <f>+'6-3표준조사 3'!$L$123</f>
        <v>0</v>
      </c>
      <c r="J976" s="708">
        <f>+'6-3표준조사 3'!$M$123</f>
        <v>0</v>
      </c>
      <c r="K976" s="504"/>
    </row>
    <row r="977" spans="1:11" ht="21" hidden="1" customHeight="1">
      <c r="A977" s="657">
        <f t="shared" si="61"/>
        <v>0</v>
      </c>
      <c r="B977" s="709"/>
      <c r="C977" s="709"/>
      <c r="D977" s="709"/>
      <c r="E977" s="710"/>
      <c r="F977" s="504">
        <f t="shared" si="59"/>
        <v>0</v>
      </c>
      <c r="G977" s="504">
        <f t="shared" si="60"/>
        <v>0</v>
      </c>
      <c r="H977" s="708">
        <f>+'6-3표준조사 3'!$K$124</f>
        <v>13</v>
      </c>
      <c r="I977" s="708">
        <f>+'6-3표준조사 3'!$L$124</f>
        <v>0</v>
      </c>
      <c r="J977" s="708">
        <f>+'6-3표준조사 3'!$M$124</f>
        <v>0</v>
      </c>
      <c r="K977" s="504"/>
    </row>
    <row r="978" spans="1:11" ht="21" hidden="1" customHeight="1">
      <c r="A978" s="657">
        <f t="shared" si="61"/>
        <v>0</v>
      </c>
      <c r="B978" s="709"/>
      <c r="C978" s="709"/>
      <c r="D978" s="709"/>
      <c r="E978" s="710"/>
      <c r="F978" s="504">
        <f t="shared" si="59"/>
        <v>0</v>
      </c>
      <c r="G978" s="504">
        <f t="shared" si="60"/>
        <v>0</v>
      </c>
      <c r="H978" s="708">
        <f>+'6-3표준조사 3'!$K$125</f>
        <v>14</v>
      </c>
      <c r="I978" s="708">
        <f>+'6-3표준조사 3'!$L$125</f>
        <v>0</v>
      </c>
      <c r="J978" s="708">
        <f>+'6-3표준조사 3'!$M$125</f>
        <v>0</v>
      </c>
      <c r="K978" s="504"/>
    </row>
    <row r="979" spans="1:11" ht="21" hidden="1" customHeight="1">
      <c r="A979" s="657">
        <f t="shared" si="61"/>
        <v>0</v>
      </c>
      <c r="B979" s="709"/>
      <c r="C979" s="709"/>
      <c r="D979" s="709"/>
      <c r="E979" s="710"/>
      <c r="F979" s="504">
        <f t="shared" si="59"/>
        <v>0</v>
      </c>
      <c r="G979" s="504">
        <f t="shared" si="60"/>
        <v>0</v>
      </c>
      <c r="H979" s="708"/>
      <c r="I979" s="708"/>
      <c r="J979" s="708"/>
      <c r="K979" s="504"/>
    </row>
    <row r="980" spans="1:11" ht="21" hidden="1" customHeight="1">
      <c r="A980" s="657">
        <f t="shared" si="61"/>
        <v>0</v>
      </c>
      <c r="B980" s="709"/>
      <c r="C980" s="709"/>
      <c r="D980" s="709"/>
      <c r="E980" s="710"/>
      <c r="F980" s="504">
        <f t="shared" si="59"/>
        <v>0</v>
      </c>
      <c r="G980" s="504">
        <f t="shared" si="60"/>
        <v>0</v>
      </c>
      <c r="H980" s="708">
        <f>+'6-3표준조사 3'!$K$129</f>
        <v>0</v>
      </c>
      <c r="I980" s="708">
        <f>+'6-3표준조사 3'!$L$129</f>
        <v>0</v>
      </c>
      <c r="J980" s="708">
        <f>+'6-3표준조사 3'!$M$129</f>
        <v>0</v>
      </c>
      <c r="K980" s="504"/>
    </row>
    <row r="981" spans="1:11" ht="21" hidden="1" customHeight="1">
      <c r="A981" s="657">
        <f t="shared" si="61"/>
        <v>0</v>
      </c>
      <c r="B981" s="709"/>
      <c r="C981" s="709"/>
      <c r="D981" s="709"/>
      <c r="E981" s="710"/>
      <c r="F981" s="504">
        <f t="shared" si="59"/>
        <v>0</v>
      </c>
      <c r="G981" s="504">
        <f t="shared" si="60"/>
        <v>0</v>
      </c>
      <c r="H981" s="708"/>
      <c r="I981" s="708"/>
      <c r="J981" s="708"/>
      <c r="K981" s="504"/>
    </row>
    <row r="982" spans="1:11" ht="21" hidden="1" customHeight="1">
      <c r="A982" s="657">
        <f t="shared" si="61"/>
        <v>0</v>
      </c>
      <c r="B982" s="709"/>
      <c r="C982" s="709"/>
      <c r="D982" s="709"/>
      <c r="E982" s="710"/>
      <c r="F982" s="504">
        <f t="shared" si="59"/>
        <v>0</v>
      </c>
      <c r="G982" s="504">
        <f t="shared" si="60"/>
        <v>0</v>
      </c>
      <c r="H982" s="708">
        <f>+'6-3표준조사 3'!$K$131</f>
        <v>0</v>
      </c>
      <c r="I982" s="708">
        <f>+'6-3표준조사 3'!$L$131</f>
        <v>0</v>
      </c>
      <c r="J982" s="708">
        <f>+'6-3표준조사 3'!$M$131</f>
        <v>0</v>
      </c>
      <c r="K982" s="504"/>
    </row>
    <row r="983" spans="1:11" ht="21" hidden="1" customHeight="1">
      <c r="A983" s="657">
        <f t="shared" si="61"/>
        <v>0</v>
      </c>
      <c r="B983" s="709"/>
      <c r="C983" s="709"/>
      <c r="D983" s="709"/>
      <c r="E983" s="710"/>
      <c r="F983" s="504">
        <f t="shared" si="59"/>
        <v>0</v>
      </c>
      <c r="G983" s="504">
        <f t="shared" si="60"/>
        <v>0</v>
      </c>
      <c r="H983" s="708" t="str">
        <f>+'6-3표준조사 3'!$K$132</f>
        <v>◎ 표준지조사</v>
      </c>
      <c r="I983" s="708">
        <f>+'6-3표준조사 3'!$L$132</f>
        <v>0</v>
      </c>
      <c r="J983" s="708">
        <f>+'6-3표준조사 3'!$M$132</f>
        <v>0</v>
      </c>
      <c r="K983" s="504"/>
    </row>
    <row r="984" spans="1:11" ht="21" hidden="1" customHeight="1">
      <c r="A984" s="657">
        <f t="shared" si="61"/>
        <v>0</v>
      </c>
      <c r="B984" s="709"/>
      <c r="C984" s="709"/>
      <c r="D984" s="709"/>
      <c r="E984" s="710"/>
      <c r="F984" s="504">
        <f t="shared" si="59"/>
        <v>0</v>
      </c>
      <c r="G984" s="504">
        <f t="shared" si="60"/>
        <v>0</v>
      </c>
      <c r="H984" s="708"/>
      <c r="I984" s="708"/>
      <c r="J984" s="708"/>
      <c r="K984" s="504"/>
    </row>
    <row r="985" spans="1:11" ht="21" hidden="1" customHeight="1">
      <c r="A985" s="657">
        <f t="shared" si="61"/>
        <v>0</v>
      </c>
      <c r="B985" s="709"/>
      <c r="C985" s="709"/>
      <c r="D985" s="709"/>
      <c r="E985" s="710"/>
      <c r="F985" s="504">
        <f t="shared" si="59"/>
        <v>0</v>
      </c>
      <c r="G985" s="504">
        <f t="shared" si="60"/>
        <v>0</v>
      </c>
      <c r="H985" s="708">
        <f>+'6-3표준조사 3'!$K$134</f>
        <v>0</v>
      </c>
      <c r="I985" s="708">
        <f>+'6-3표준조사 3'!$L$134</f>
        <v>0</v>
      </c>
      <c r="J985" s="708">
        <f>+'6-3표준조사 3'!$M$134</f>
        <v>0</v>
      </c>
      <c r="K985" s="504"/>
    </row>
    <row r="986" spans="1:11" ht="21" hidden="1" customHeight="1">
      <c r="A986" s="657">
        <f t="shared" si="61"/>
        <v>0</v>
      </c>
      <c r="B986" s="709"/>
      <c r="C986" s="709"/>
      <c r="D986" s="709"/>
      <c r="E986" s="710"/>
      <c r="F986" s="504">
        <f t="shared" si="59"/>
        <v>0</v>
      </c>
      <c r="G986" s="504">
        <f t="shared" si="60"/>
        <v>0</v>
      </c>
      <c r="H986" s="708" t="str">
        <f>+'6-3표준조사 3'!$K$135</f>
        <v>평균</v>
      </c>
      <c r="I986" s="708">
        <f>+'6-3표준조사 3'!$L$135</f>
        <v>0</v>
      </c>
      <c r="J986" s="708">
        <f>+'6-3표준조사 3'!$M$135</f>
        <v>0</v>
      </c>
      <c r="K986" s="504"/>
    </row>
    <row r="987" spans="1:11" ht="21" hidden="1" customHeight="1">
      <c r="A987" s="657">
        <f t="shared" si="61"/>
        <v>0</v>
      </c>
      <c r="B987" s="709"/>
      <c r="C987" s="709"/>
      <c r="D987" s="709"/>
      <c r="E987" s="710"/>
      <c r="F987" s="504">
        <f t="shared" si="59"/>
        <v>0</v>
      </c>
      <c r="G987" s="504">
        <f t="shared" si="60"/>
        <v>0</v>
      </c>
      <c r="H987" s="708" t="str">
        <f>+'6-3표준조사 3'!$K$136</f>
        <v>합계</v>
      </c>
      <c r="I987" s="708">
        <f>+'6-3표준조사 3'!$L$136</f>
        <v>0</v>
      </c>
      <c r="J987" s="708">
        <f>+'6-3표준조사 3'!$M$136</f>
        <v>0</v>
      </c>
      <c r="K987" s="504"/>
    </row>
    <row r="988" spans="1:11" ht="21" hidden="1" customHeight="1">
      <c r="A988" s="657">
        <f t="shared" si="61"/>
        <v>0</v>
      </c>
      <c r="B988" s="709"/>
      <c r="C988" s="709"/>
      <c r="D988" s="709"/>
      <c r="E988" s="710"/>
      <c r="F988" s="504">
        <f t="shared" si="59"/>
        <v>0</v>
      </c>
      <c r="G988" s="504">
        <f t="shared" si="60"/>
        <v>0</v>
      </c>
      <c r="H988" s="708">
        <f>+'6-3표준조사 3'!$K$137</f>
        <v>1</v>
      </c>
      <c r="I988" s="708">
        <f>+'6-3표준조사 3'!$L$137</f>
        <v>0</v>
      </c>
      <c r="J988" s="708">
        <f>+'6-3표준조사 3'!$M$137</f>
        <v>0</v>
      </c>
      <c r="K988" s="504"/>
    </row>
    <row r="989" spans="1:11" ht="21" hidden="1" customHeight="1">
      <c r="A989" s="657">
        <f t="shared" si="61"/>
        <v>0</v>
      </c>
      <c r="B989" s="709"/>
      <c r="C989" s="709"/>
      <c r="D989" s="709"/>
      <c r="E989" s="710"/>
      <c r="F989" s="504">
        <f t="shared" si="59"/>
        <v>0</v>
      </c>
      <c r="G989" s="504">
        <f t="shared" si="60"/>
        <v>0</v>
      </c>
      <c r="H989" s="708">
        <f>+'6-3표준조사 3'!$K$138</f>
        <v>2</v>
      </c>
      <c r="I989" s="708">
        <f>+'6-3표준조사 3'!$L$138</f>
        <v>0</v>
      </c>
      <c r="J989" s="708">
        <f>+'6-3표준조사 3'!$M$138</f>
        <v>0</v>
      </c>
      <c r="K989" s="504"/>
    </row>
    <row r="990" spans="1:11" ht="21" hidden="1" customHeight="1">
      <c r="A990" s="657">
        <f t="shared" si="61"/>
        <v>0</v>
      </c>
      <c r="B990" s="709"/>
      <c r="C990" s="709"/>
      <c r="D990" s="709"/>
      <c r="E990" s="710"/>
      <c r="F990" s="504">
        <f t="shared" si="59"/>
        <v>0</v>
      </c>
      <c r="G990" s="504">
        <f t="shared" si="60"/>
        <v>0</v>
      </c>
      <c r="H990" s="708">
        <f>+'6-3표준조사 3'!$K$139</f>
        <v>3</v>
      </c>
      <c r="I990" s="708">
        <f>+'6-3표준조사 3'!$L$139</f>
        <v>0</v>
      </c>
      <c r="J990" s="708">
        <f>+'6-3표준조사 3'!$M$139</f>
        <v>0</v>
      </c>
      <c r="K990" s="504"/>
    </row>
    <row r="991" spans="1:11" ht="21" hidden="1" customHeight="1">
      <c r="A991" s="657">
        <f t="shared" si="61"/>
        <v>0</v>
      </c>
      <c r="B991" s="709"/>
      <c r="C991" s="709"/>
      <c r="D991" s="709"/>
      <c r="E991" s="710"/>
      <c r="F991" s="504">
        <f t="shared" si="59"/>
        <v>0</v>
      </c>
      <c r="G991" s="504">
        <f t="shared" si="60"/>
        <v>0</v>
      </c>
      <c r="H991" s="708">
        <f>+'6-3표준조사 3'!$K$140</f>
        <v>4</v>
      </c>
      <c r="I991" s="708">
        <f>+'6-3표준조사 3'!$L$140</f>
        <v>0</v>
      </c>
      <c r="J991" s="708">
        <f>+'6-3표준조사 3'!$M$140</f>
        <v>0</v>
      </c>
      <c r="K991" s="504"/>
    </row>
    <row r="992" spans="1:11" ht="21" hidden="1" customHeight="1">
      <c r="A992" s="657">
        <f t="shared" si="61"/>
        <v>0</v>
      </c>
      <c r="B992" s="709"/>
      <c r="C992" s="709"/>
      <c r="D992" s="709"/>
      <c r="E992" s="710"/>
      <c r="F992" s="504">
        <f t="shared" si="59"/>
        <v>0</v>
      </c>
      <c r="G992" s="504">
        <f t="shared" si="60"/>
        <v>0</v>
      </c>
      <c r="H992" s="708">
        <f>+'6-3표준조사 3'!$K$141</f>
        <v>5</v>
      </c>
      <c r="I992" s="708">
        <f>+'6-3표준조사 3'!$L$141</f>
        <v>0</v>
      </c>
      <c r="J992" s="708">
        <f>+'6-3표준조사 3'!$M$141</f>
        <v>0</v>
      </c>
      <c r="K992" s="504"/>
    </row>
    <row r="993" spans="1:11" ht="21" hidden="1" customHeight="1">
      <c r="A993" s="657">
        <f t="shared" si="61"/>
        <v>0</v>
      </c>
      <c r="B993" s="709"/>
      <c r="C993" s="709"/>
      <c r="D993" s="709"/>
      <c r="E993" s="710"/>
      <c r="F993" s="504">
        <f t="shared" si="59"/>
        <v>0</v>
      </c>
      <c r="G993" s="504">
        <f t="shared" si="60"/>
        <v>0</v>
      </c>
      <c r="H993" s="708">
        <f>+'6-3표준조사 3'!$K$142</f>
        <v>6</v>
      </c>
      <c r="I993" s="708">
        <f>+'6-3표준조사 3'!$L$142</f>
        <v>0</v>
      </c>
      <c r="J993" s="708">
        <f>+'6-3표준조사 3'!$M$142</f>
        <v>0</v>
      </c>
      <c r="K993" s="504"/>
    </row>
    <row r="994" spans="1:11" ht="21" hidden="1" customHeight="1">
      <c r="A994" s="657">
        <f t="shared" si="61"/>
        <v>0</v>
      </c>
      <c r="B994" s="709"/>
      <c r="C994" s="709"/>
      <c r="D994" s="709"/>
      <c r="E994" s="710"/>
      <c r="F994" s="504">
        <f t="shared" si="59"/>
        <v>0</v>
      </c>
      <c r="G994" s="504">
        <f t="shared" si="60"/>
        <v>0</v>
      </c>
      <c r="H994" s="708">
        <f>+'6-3표준조사 3'!$K$143</f>
        <v>7</v>
      </c>
      <c r="I994" s="708">
        <f>+'6-3표준조사 3'!$L$143</f>
        <v>0</v>
      </c>
      <c r="J994" s="708">
        <f>+'6-3표준조사 3'!$M$143</f>
        <v>0</v>
      </c>
      <c r="K994" s="504"/>
    </row>
    <row r="995" spans="1:11" ht="21" hidden="1" customHeight="1">
      <c r="A995" s="657">
        <f t="shared" si="61"/>
        <v>0</v>
      </c>
      <c r="B995" s="709"/>
      <c r="C995" s="709"/>
      <c r="D995" s="709"/>
      <c r="E995" s="710"/>
      <c r="F995" s="504">
        <f t="shared" si="59"/>
        <v>0</v>
      </c>
      <c r="G995" s="504">
        <f t="shared" si="60"/>
        <v>0</v>
      </c>
      <c r="H995" s="708">
        <f>+'6-3표준조사 3'!$K$144</f>
        <v>8</v>
      </c>
      <c r="I995" s="708">
        <f>+'6-3표준조사 3'!$L$144</f>
        <v>0</v>
      </c>
      <c r="J995" s="708">
        <f>+'6-3표준조사 3'!$M$144</f>
        <v>0</v>
      </c>
      <c r="K995" s="504"/>
    </row>
    <row r="996" spans="1:11" ht="21" hidden="1" customHeight="1">
      <c r="A996" s="657">
        <f t="shared" si="61"/>
        <v>0</v>
      </c>
      <c r="B996" s="709"/>
      <c r="C996" s="709"/>
      <c r="D996" s="709"/>
      <c r="E996" s="710"/>
      <c r="F996" s="504">
        <f t="shared" si="59"/>
        <v>0</v>
      </c>
      <c r="G996" s="504">
        <f t="shared" si="60"/>
        <v>0</v>
      </c>
      <c r="H996" s="708">
        <f>+'6-3표준조사 3'!$K$145</f>
        <v>9</v>
      </c>
      <c r="I996" s="708">
        <f>+'6-3표준조사 3'!$L$145</f>
        <v>0</v>
      </c>
      <c r="J996" s="708">
        <f>+'6-3표준조사 3'!$M$145</f>
        <v>0</v>
      </c>
      <c r="K996" s="504"/>
    </row>
    <row r="997" spans="1:11" ht="21" hidden="1" customHeight="1">
      <c r="A997" s="657">
        <f t="shared" si="61"/>
        <v>0</v>
      </c>
      <c r="B997" s="709"/>
      <c r="C997" s="709"/>
      <c r="D997" s="709"/>
      <c r="E997" s="710"/>
      <c r="F997" s="504">
        <f t="shared" si="59"/>
        <v>0</v>
      </c>
      <c r="G997" s="504">
        <f t="shared" si="60"/>
        <v>0</v>
      </c>
      <c r="H997" s="708">
        <f>+'6-3표준조사 3'!$K$146</f>
        <v>10</v>
      </c>
      <c r="I997" s="708">
        <f>+'6-3표준조사 3'!$L$146</f>
        <v>0</v>
      </c>
      <c r="J997" s="708">
        <f>+'6-3표준조사 3'!$M$146</f>
        <v>0</v>
      </c>
      <c r="K997" s="504"/>
    </row>
    <row r="998" spans="1:11" ht="21" hidden="1" customHeight="1">
      <c r="A998" s="657">
        <f t="shared" si="61"/>
        <v>0</v>
      </c>
      <c r="B998" s="709"/>
      <c r="C998" s="709"/>
      <c r="D998" s="709"/>
      <c r="E998" s="710"/>
      <c r="F998" s="504">
        <f t="shared" si="59"/>
        <v>0</v>
      </c>
      <c r="G998" s="504">
        <f t="shared" si="60"/>
        <v>0</v>
      </c>
      <c r="H998" s="708">
        <f>+'6-3표준조사 3'!$K$147</f>
        <v>11</v>
      </c>
      <c r="I998" s="708">
        <f>+'6-3표준조사 3'!$L$147</f>
        <v>0</v>
      </c>
      <c r="J998" s="708">
        <f>+'6-3표준조사 3'!$M$147</f>
        <v>0</v>
      </c>
      <c r="K998" s="504"/>
    </row>
    <row r="999" spans="1:11" ht="21" hidden="1" customHeight="1">
      <c r="A999" s="657">
        <f t="shared" si="61"/>
        <v>0</v>
      </c>
      <c r="B999" s="709"/>
      <c r="C999" s="709"/>
      <c r="D999" s="709"/>
      <c r="E999" s="710"/>
      <c r="F999" s="504">
        <f t="shared" si="59"/>
        <v>0</v>
      </c>
      <c r="G999" s="504">
        <f t="shared" si="60"/>
        <v>0</v>
      </c>
      <c r="H999" s="708">
        <f>+'6-3표준조사 3'!$K$148</f>
        <v>12</v>
      </c>
      <c r="I999" s="708">
        <f>+'6-3표준조사 3'!$L$148</f>
        <v>0</v>
      </c>
      <c r="J999" s="708">
        <f>+'6-3표준조사 3'!$M$148</f>
        <v>0</v>
      </c>
      <c r="K999" s="504"/>
    </row>
    <row r="1000" spans="1:11" ht="21" hidden="1" customHeight="1">
      <c r="A1000" s="657">
        <f t="shared" si="61"/>
        <v>0</v>
      </c>
      <c r="B1000" s="709"/>
      <c r="C1000" s="709"/>
      <c r="D1000" s="709"/>
      <c r="E1000" s="710"/>
      <c r="F1000" s="504">
        <f t="shared" si="59"/>
        <v>0</v>
      </c>
      <c r="G1000" s="504">
        <f t="shared" si="60"/>
        <v>0</v>
      </c>
      <c r="H1000" s="708">
        <f>+'6-3표준조사 3'!$K$149</f>
        <v>13</v>
      </c>
      <c r="I1000" s="708">
        <f>+'6-3표준조사 3'!$L$149</f>
        <v>0</v>
      </c>
      <c r="J1000" s="708">
        <f>+'6-3표준조사 3'!$M$149</f>
        <v>0</v>
      </c>
      <c r="K1000" s="504"/>
    </row>
    <row r="1001" spans="1:11" ht="21" hidden="1" customHeight="1">
      <c r="A1001" s="657">
        <f t="shared" si="61"/>
        <v>0</v>
      </c>
      <c r="B1001" s="709"/>
      <c r="C1001" s="709"/>
      <c r="D1001" s="709"/>
      <c r="E1001" s="710"/>
      <c r="F1001" s="504">
        <f t="shared" si="59"/>
        <v>0</v>
      </c>
      <c r="G1001" s="504">
        <f t="shared" si="60"/>
        <v>0</v>
      </c>
      <c r="H1001" s="707">
        <f>+'6-3표준조사 3'!$K$150</f>
        <v>14</v>
      </c>
      <c r="I1001" s="707">
        <f>+'6-3표준조사 3'!$L$150</f>
        <v>0</v>
      </c>
      <c r="J1001" s="707">
        <f>+'6-3표준조사 3'!$M$150</f>
        <v>0</v>
      </c>
      <c r="K1001" s="503"/>
    </row>
    <row r="1002" spans="1:11" ht="21" customHeight="1">
      <c r="A1002" s="657">
        <f t="shared" si="61"/>
        <v>1</v>
      </c>
      <c r="B1002" s="708" t="str">
        <f>+'6-3표준조사 3'!$M$154</f>
        <v>단양</v>
      </c>
      <c r="C1002" s="708" t="str">
        <f>+'6-3표준조사 3'!$N$154</f>
        <v>영춘</v>
      </c>
      <c r="D1002" s="708" t="str">
        <f>+'6-3표준조사 3'!$O$154</f>
        <v>상</v>
      </c>
      <c r="E1002" s="708" t="str">
        <f>+'6-3표준조사 3'!$P$154</f>
        <v>산40-1번지</v>
      </c>
      <c r="F1002" s="708" t="str">
        <f>+'6-3표준조사 3'!$K$154</f>
        <v>66-0</v>
      </c>
      <c r="G1002" s="708" t="str">
        <f>+'6-3표준조사 3'!$L$154</f>
        <v>14-7</v>
      </c>
      <c r="H1002" s="708">
        <f>+'6-3표준조사 3'!$K$162</f>
        <v>1</v>
      </c>
      <c r="I1002" s="708">
        <f>+'6-3표준조사 3'!$L$162</f>
        <v>1</v>
      </c>
      <c r="J1002" s="708">
        <f>+'6-3표준조사 3'!$M$162</f>
        <v>1</v>
      </c>
      <c r="K1002" s="708"/>
    </row>
    <row r="1003" spans="1:11" ht="21" hidden="1" customHeight="1">
      <c r="A1003" s="657">
        <f t="shared" si="61"/>
        <v>0</v>
      </c>
      <c r="B1003" s="708"/>
      <c r="C1003" s="708"/>
      <c r="D1003" s="708"/>
      <c r="E1003" s="999"/>
      <c r="F1003" s="708">
        <f t="shared" ref="F1003:F1061" si="62">IF(I1003&gt;0,F1002,)</f>
        <v>0</v>
      </c>
      <c r="G1003" s="708">
        <f t="shared" ref="G1003:G1061" si="63">IF(I1003&gt;0,G1002,)</f>
        <v>0</v>
      </c>
      <c r="H1003" s="708">
        <f>+'6-3표준조사 3'!$K$163</f>
        <v>2</v>
      </c>
      <c r="I1003" s="708">
        <f>+'6-3표준조사 3'!$L$163</f>
        <v>0</v>
      </c>
      <c r="J1003" s="708">
        <f>+'6-3표준조사 3'!$M$163</f>
        <v>0</v>
      </c>
      <c r="K1003" s="708"/>
    </row>
    <row r="1004" spans="1:11" ht="21" hidden="1" customHeight="1">
      <c r="A1004" s="657">
        <f t="shared" si="61"/>
        <v>0</v>
      </c>
      <c r="B1004" s="708"/>
      <c r="C1004" s="708"/>
      <c r="D1004" s="708"/>
      <c r="E1004" s="999"/>
      <c r="F1004" s="708">
        <f t="shared" si="62"/>
        <v>0</v>
      </c>
      <c r="G1004" s="708">
        <f t="shared" si="63"/>
        <v>0</v>
      </c>
      <c r="H1004" s="708">
        <f>+'6-3표준조사 3'!$K$164</f>
        <v>3</v>
      </c>
      <c r="I1004" s="708">
        <f>+'6-3표준조사 3'!$L$164</f>
        <v>0</v>
      </c>
      <c r="J1004" s="708">
        <f>+'6-3표준조사 3'!$M$164</f>
        <v>0</v>
      </c>
      <c r="K1004" s="708"/>
    </row>
    <row r="1005" spans="1:11" ht="21" hidden="1" customHeight="1">
      <c r="A1005" s="657">
        <f t="shared" si="61"/>
        <v>0</v>
      </c>
      <c r="B1005" s="709"/>
      <c r="C1005" s="709"/>
      <c r="D1005" s="709"/>
      <c r="E1005" s="710"/>
      <c r="F1005" s="708">
        <f t="shared" si="62"/>
        <v>0</v>
      </c>
      <c r="G1005" s="708">
        <f t="shared" si="63"/>
        <v>0</v>
      </c>
      <c r="H1005" s="711">
        <f>+'6-3표준조사 3'!$K$165</f>
        <v>4</v>
      </c>
      <c r="I1005" s="711">
        <f>+'6-3표준조사 3'!$L$165</f>
        <v>0</v>
      </c>
      <c r="J1005" s="711">
        <f>+'6-3표준조사 3'!$M$165</f>
        <v>0</v>
      </c>
      <c r="K1005" s="711"/>
    </row>
    <row r="1006" spans="1:11" ht="21" hidden="1" customHeight="1">
      <c r="A1006" s="657">
        <f t="shared" si="61"/>
        <v>0</v>
      </c>
      <c r="B1006" s="709"/>
      <c r="C1006" s="709"/>
      <c r="D1006" s="709"/>
      <c r="E1006" s="710"/>
      <c r="F1006" s="708">
        <f t="shared" si="62"/>
        <v>0</v>
      </c>
      <c r="G1006" s="708">
        <f t="shared" si="63"/>
        <v>0</v>
      </c>
      <c r="H1006" s="708">
        <f>+'6-3표준조사 3'!$K$166</f>
        <v>5</v>
      </c>
      <c r="I1006" s="708">
        <f>+'6-3표준조사 3'!$L$166</f>
        <v>0</v>
      </c>
      <c r="J1006" s="708">
        <f>+'6-3표준조사 3'!$M$166</f>
        <v>0</v>
      </c>
      <c r="K1006" s="708"/>
    </row>
    <row r="1007" spans="1:11" ht="21" hidden="1" customHeight="1">
      <c r="A1007" s="657">
        <f t="shared" si="61"/>
        <v>0</v>
      </c>
      <c r="B1007" s="709"/>
      <c r="C1007" s="709"/>
      <c r="D1007" s="709"/>
      <c r="E1007" s="710"/>
      <c r="F1007" s="708">
        <f t="shared" si="62"/>
        <v>0</v>
      </c>
      <c r="G1007" s="708">
        <f t="shared" si="63"/>
        <v>0</v>
      </c>
      <c r="H1007" s="708">
        <f>+'6-3표준조사 3'!$K$167</f>
        <v>6</v>
      </c>
      <c r="I1007" s="708">
        <f>+'6-3표준조사 3'!$L$167</f>
        <v>0</v>
      </c>
      <c r="J1007" s="708">
        <f>+'6-3표준조사 3'!$M$167</f>
        <v>0</v>
      </c>
      <c r="K1007" s="708"/>
    </row>
    <row r="1008" spans="1:11" ht="21" hidden="1" customHeight="1">
      <c r="A1008" s="657">
        <f t="shared" si="61"/>
        <v>0</v>
      </c>
      <c r="B1008" s="709"/>
      <c r="C1008" s="709"/>
      <c r="D1008" s="709"/>
      <c r="E1008" s="710"/>
      <c r="F1008" s="504">
        <f t="shared" si="62"/>
        <v>0</v>
      </c>
      <c r="G1008" s="504">
        <f t="shared" si="63"/>
        <v>0</v>
      </c>
      <c r="H1008" s="708">
        <f>+'6-3표준조사 3'!$K$168</f>
        <v>7</v>
      </c>
      <c r="I1008" s="708">
        <f>+'6-3표준조사 3'!$L$168</f>
        <v>0</v>
      </c>
      <c r="J1008" s="708">
        <f>+'6-3표준조사 3'!$M$168</f>
        <v>0</v>
      </c>
      <c r="K1008" s="504"/>
    </row>
    <row r="1009" spans="1:11" ht="21" hidden="1" customHeight="1">
      <c r="A1009" s="657">
        <f t="shared" si="61"/>
        <v>0</v>
      </c>
      <c r="B1009" s="709"/>
      <c r="C1009" s="709"/>
      <c r="D1009" s="709"/>
      <c r="E1009" s="710"/>
      <c r="F1009" s="504">
        <f t="shared" si="62"/>
        <v>0</v>
      </c>
      <c r="G1009" s="504">
        <f t="shared" si="63"/>
        <v>0</v>
      </c>
      <c r="H1009" s="708">
        <f>+'6-3표준조사 3'!$K$169</f>
        <v>8</v>
      </c>
      <c r="I1009" s="708">
        <f>+'6-3표준조사 3'!$L$169</f>
        <v>0</v>
      </c>
      <c r="J1009" s="708">
        <f>+'6-3표준조사 3'!$M$169</f>
        <v>0</v>
      </c>
      <c r="K1009" s="504"/>
    </row>
    <row r="1010" spans="1:11" ht="21" hidden="1" customHeight="1">
      <c r="A1010" s="657">
        <f t="shared" si="61"/>
        <v>0</v>
      </c>
      <c r="B1010" s="709"/>
      <c r="C1010" s="709"/>
      <c r="D1010" s="709"/>
      <c r="E1010" s="710"/>
      <c r="F1010" s="504">
        <f t="shared" si="62"/>
        <v>0</v>
      </c>
      <c r="G1010" s="504">
        <f t="shared" si="63"/>
        <v>0</v>
      </c>
      <c r="H1010" s="708">
        <f>+'6-3표준조사 3'!$K$170</f>
        <v>9</v>
      </c>
      <c r="I1010" s="708">
        <f>+'6-3표준조사 3'!$L$170</f>
        <v>0</v>
      </c>
      <c r="J1010" s="708">
        <f>+'6-3표준조사 3'!$M$170</f>
        <v>0</v>
      </c>
      <c r="K1010" s="504"/>
    </row>
    <row r="1011" spans="1:11" ht="21" hidden="1" customHeight="1">
      <c r="A1011" s="657">
        <f t="shared" si="61"/>
        <v>0</v>
      </c>
      <c r="B1011" s="709"/>
      <c r="C1011" s="709"/>
      <c r="D1011" s="709"/>
      <c r="E1011" s="710"/>
      <c r="F1011" s="504">
        <f t="shared" si="62"/>
        <v>0</v>
      </c>
      <c r="G1011" s="504">
        <f t="shared" si="63"/>
        <v>0</v>
      </c>
      <c r="H1011" s="708">
        <f>+'6-3표준조사 3'!$K$171</f>
        <v>10</v>
      </c>
      <c r="I1011" s="708">
        <f>+'6-3표준조사 3'!$L$171</f>
        <v>0</v>
      </c>
      <c r="J1011" s="708">
        <f>+'6-3표준조사 3'!$M$171</f>
        <v>0</v>
      </c>
      <c r="K1011" s="504"/>
    </row>
    <row r="1012" spans="1:11" ht="21" hidden="1" customHeight="1">
      <c r="A1012" s="657">
        <f t="shared" si="61"/>
        <v>0</v>
      </c>
      <c r="B1012" s="709"/>
      <c r="C1012" s="709"/>
      <c r="D1012" s="709"/>
      <c r="E1012" s="710"/>
      <c r="F1012" s="504">
        <f t="shared" si="62"/>
        <v>0</v>
      </c>
      <c r="G1012" s="504">
        <f t="shared" si="63"/>
        <v>0</v>
      </c>
      <c r="H1012" s="708">
        <f>+'6-3표준조사 3'!$K$172</f>
        <v>11</v>
      </c>
      <c r="I1012" s="708">
        <f>+'6-3표준조사 3'!$L$172</f>
        <v>0</v>
      </c>
      <c r="J1012" s="708">
        <f>+'6-3표준조사 3'!$M$172</f>
        <v>0</v>
      </c>
      <c r="K1012" s="504"/>
    </row>
    <row r="1013" spans="1:11" ht="21" hidden="1" customHeight="1">
      <c r="A1013" s="657">
        <f t="shared" si="61"/>
        <v>0</v>
      </c>
      <c r="B1013" s="709"/>
      <c r="C1013" s="709"/>
      <c r="D1013" s="709"/>
      <c r="E1013" s="710"/>
      <c r="F1013" s="504">
        <f t="shared" si="62"/>
        <v>0</v>
      </c>
      <c r="G1013" s="504">
        <f t="shared" si="63"/>
        <v>0</v>
      </c>
      <c r="H1013" s="708">
        <f>+'6-3표준조사 3'!$K$173</f>
        <v>12</v>
      </c>
      <c r="I1013" s="708">
        <f>+'6-3표준조사 3'!$L$173</f>
        <v>0</v>
      </c>
      <c r="J1013" s="708">
        <f>+'6-3표준조사 3'!$M$173</f>
        <v>0</v>
      </c>
      <c r="K1013" s="504"/>
    </row>
    <row r="1014" spans="1:11" ht="21" hidden="1" customHeight="1">
      <c r="A1014" s="657">
        <f t="shared" si="61"/>
        <v>0</v>
      </c>
      <c r="B1014" s="709"/>
      <c r="C1014" s="709"/>
      <c r="D1014" s="709"/>
      <c r="E1014" s="710"/>
      <c r="F1014" s="504">
        <f t="shared" si="62"/>
        <v>0</v>
      </c>
      <c r="G1014" s="504">
        <f t="shared" si="63"/>
        <v>0</v>
      </c>
      <c r="H1014" s="708">
        <f>+'6-3표준조사 3'!$K$174</f>
        <v>13</v>
      </c>
      <c r="I1014" s="708">
        <f>+'6-3표준조사 3'!$L$174</f>
        <v>0</v>
      </c>
      <c r="J1014" s="708">
        <f>+'6-3표준조사 3'!$M$174</f>
        <v>0</v>
      </c>
      <c r="K1014" s="504"/>
    </row>
    <row r="1015" spans="1:11" ht="21" hidden="1" customHeight="1">
      <c r="A1015" s="657">
        <f t="shared" si="61"/>
        <v>0</v>
      </c>
      <c r="B1015" s="709"/>
      <c r="C1015" s="709"/>
      <c r="D1015" s="709"/>
      <c r="E1015" s="710"/>
      <c r="F1015" s="504">
        <f t="shared" si="62"/>
        <v>0</v>
      </c>
      <c r="G1015" s="504">
        <f t="shared" si="63"/>
        <v>0</v>
      </c>
      <c r="H1015" s="708">
        <f>+'6-3표준조사 3'!$K$175</f>
        <v>14</v>
      </c>
      <c r="I1015" s="708">
        <f>+'6-3표준조사 3'!$L$175</f>
        <v>0</v>
      </c>
      <c r="J1015" s="708">
        <f>+'6-3표준조사 3'!$M$175</f>
        <v>0</v>
      </c>
      <c r="K1015" s="504"/>
    </row>
    <row r="1016" spans="1:11" ht="21" hidden="1" customHeight="1">
      <c r="A1016" s="657">
        <f t="shared" si="61"/>
        <v>0</v>
      </c>
      <c r="B1016" s="709"/>
      <c r="C1016" s="709"/>
      <c r="D1016" s="709"/>
      <c r="E1016" s="710"/>
      <c r="F1016" s="504">
        <f t="shared" si="62"/>
        <v>0</v>
      </c>
      <c r="G1016" s="504">
        <f t="shared" si="63"/>
        <v>0</v>
      </c>
      <c r="H1016" s="708"/>
      <c r="I1016" s="708"/>
      <c r="J1016" s="708"/>
      <c r="K1016" s="504"/>
    </row>
    <row r="1017" spans="1:11" ht="21" hidden="1" customHeight="1">
      <c r="A1017" s="657">
        <f t="shared" si="61"/>
        <v>0</v>
      </c>
      <c r="B1017" s="709"/>
      <c r="C1017" s="709"/>
      <c r="D1017" s="709"/>
      <c r="E1017" s="710"/>
      <c r="F1017" s="504">
        <f t="shared" si="62"/>
        <v>0</v>
      </c>
      <c r="G1017" s="504">
        <f t="shared" si="63"/>
        <v>0</v>
      </c>
      <c r="H1017" s="708">
        <f>+'6-3표준조사 3'!$K$179</f>
        <v>0</v>
      </c>
      <c r="I1017" s="708">
        <f>+'6-3표준조사 3'!$L$179</f>
        <v>0</v>
      </c>
      <c r="J1017" s="708">
        <f>+'6-3표준조사 3'!$M$179</f>
        <v>0</v>
      </c>
      <c r="K1017" s="504"/>
    </row>
    <row r="1018" spans="1:11" ht="21" hidden="1" customHeight="1">
      <c r="A1018" s="657">
        <f t="shared" si="61"/>
        <v>0</v>
      </c>
      <c r="B1018" s="709"/>
      <c r="C1018" s="709"/>
      <c r="D1018" s="709"/>
      <c r="E1018" s="710"/>
      <c r="F1018" s="504">
        <f t="shared" si="62"/>
        <v>0</v>
      </c>
      <c r="G1018" s="504">
        <f t="shared" si="63"/>
        <v>0</v>
      </c>
      <c r="H1018" s="708"/>
      <c r="I1018" s="708"/>
      <c r="J1018" s="708"/>
      <c r="K1018" s="504"/>
    </row>
    <row r="1019" spans="1:11" ht="21" hidden="1" customHeight="1">
      <c r="A1019" s="657">
        <f t="shared" si="61"/>
        <v>0</v>
      </c>
      <c r="B1019" s="709"/>
      <c r="C1019" s="709"/>
      <c r="D1019" s="709"/>
      <c r="E1019" s="710"/>
      <c r="F1019" s="504">
        <f t="shared" si="62"/>
        <v>0</v>
      </c>
      <c r="G1019" s="504">
        <f t="shared" si="63"/>
        <v>0</v>
      </c>
      <c r="H1019" s="708">
        <f>+'6-3표준조사 3'!$K$181</f>
        <v>0</v>
      </c>
      <c r="I1019" s="708">
        <f>+'6-3표준조사 3'!$L$181</f>
        <v>0</v>
      </c>
      <c r="J1019" s="708">
        <f>+'6-3표준조사 3'!$M$181</f>
        <v>0</v>
      </c>
      <c r="K1019" s="504"/>
    </row>
    <row r="1020" spans="1:11" ht="21" hidden="1" customHeight="1">
      <c r="A1020" s="657">
        <f t="shared" si="61"/>
        <v>0</v>
      </c>
      <c r="B1020" s="709"/>
      <c r="C1020" s="709"/>
      <c r="D1020" s="709"/>
      <c r="E1020" s="710"/>
      <c r="F1020" s="504">
        <f t="shared" si="62"/>
        <v>0</v>
      </c>
      <c r="G1020" s="504">
        <f t="shared" si="63"/>
        <v>0</v>
      </c>
      <c r="H1020" s="708" t="str">
        <f>+'6-3표준조사 3'!$K$182</f>
        <v>◎ 표준지조사</v>
      </c>
      <c r="I1020" s="708">
        <f>+'6-3표준조사 3'!$L$182</f>
        <v>0</v>
      </c>
      <c r="J1020" s="708">
        <f>+'6-3표준조사 3'!$M$182</f>
        <v>0</v>
      </c>
      <c r="K1020" s="504"/>
    </row>
    <row r="1021" spans="1:11" ht="21" hidden="1" customHeight="1">
      <c r="A1021" s="657">
        <f t="shared" si="61"/>
        <v>0</v>
      </c>
      <c r="B1021" s="709"/>
      <c r="C1021" s="709"/>
      <c r="D1021" s="709"/>
      <c r="E1021" s="710"/>
      <c r="F1021" s="504">
        <f t="shared" si="62"/>
        <v>0</v>
      </c>
      <c r="G1021" s="504">
        <f t="shared" si="63"/>
        <v>0</v>
      </c>
      <c r="H1021" s="708"/>
      <c r="I1021" s="708"/>
      <c r="J1021" s="708"/>
      <c r="K1021" s="504"/>
    </row>
    <row r="1022" spans="1:11" ht="21" hidden="1" customHeight="1">
      <c r="A1022" s="657">
        <f t="shared" si="61"/>
        <v>0</v>
      </c>
      <c r="B1022" s="709"/>
      <c r="C1022" s="709"/>
      <c r="D1022" s="709"/>
      <c r="E1022" s="710"/>
      <c r="F1022" s="504">
        <f t="shared" si="62"/>
        <v>0</v>
      </c>
      <c r="G1022" s="504">
        <f t="shared" si="63"/>
        <v>0</v>
      </c>
      <c r="H1022" s="708">
        <f>+'6-3표준조사 3'!$K$184</f>
        <v>0</v>
      </c>
      <c r="I1022" s="708">
        <f>+'6-3표준조사 3'!$L$184</f>
        <v>0</v>
      </c>
      <c r="J1022" s="708">
        <f>+'6-3표준조사 3'!$M$184</f>
        <v>0</v>
      </c>
      <c r="K1022" s="504"/>
    </row>
    <row r="1023" spans="1:11" ht="21" hidden="1" customHeight="1">
      <c r="A1023" s="657">
        <f t="shared" si="61"/>
        <v>0</v>
      </c>
      <c r="B1023" s="709"/>
      <c r="C1023" s="709"/>
      <c r="D1023" s="709"/>
      <c r="E1023" s="710"/>
      <c r="F1023" s="504">
        <f t="shared" si="62"/>
        <v>0</v>
      </c>
      <c r="G1023" s="504">
        <f t="shared" si="63"/>
        <v>0</v>
      </c>
      <c r="H1023" s="708" t="str">
        <f>+'6-3표준조사 3'!$K$185</f>
        <v>평균</v>
      </c>
      <c r="I1023" s="708">
        <f>+'6-3표준조사 3'!$L$185</f>
        <v>0</v>
      </c>
      <c r="J1023" s="708">
        <f>+'6-3표준조사 3'!$M$185</f>
        <v>0</v>
      </c>
      <c r="K1023" s="504"/>
    </row>
    <row r="1024" spans="1:11" ht="21" hidden="1" customHeight="1">
      <c r="A1024" s="657">
        <f t="shared" si="61"/>
        <v>0</v>
      </c>
      <c r="B1024" s="709"/>
      <c r="C1024" s="709"/>
      <c r="D1024" s="709"/>
      <c r="E1024" s="710"/>
      <c r="F1024" s="504">
        <f t="shared" si="62"/>
        <v>0</v>
      </c>
      <c r="G1024" s="504">
        <f t="shared" si="63"/>
        <v>0</v>
      </c>
      <c r="H1024" s="708" t="str">
        <f>+'6-3표준조사 3'!$K$186</f>
        <v>합계</v>
      </c>
      <c r="I1024" s="708">
        <f>+'6-3표준조사 3'!$L$186</f>
        <v>0</v>
      </c>
      <c r="J1024" s="708">
        <f>+'6-3표준조사 3'!$M$186</f>
        <v>0</v>
      </c>
      <c r="K1024" s="504"/>
    </row>
    <row r="1025" spans="1:11" ht="21" hidden="1" customHeight="1">
      <c r="A1025" s="657">
        <f t="shared" si="61"/>
        <v>0</v>
      </c>
      <c r="B1025" s="709"/>
      <c r="C1025" s="709"/>
      <c r="D1025" s="709"/>
      <c r="E1025" s="710"/>
      <c r="F1025" s="504">
        <f t="shared" si="62"/>
        <v>0</v>
      </c>
      <c r="G1025" s="504">
        <f t="shared" si="63"/>
        <v>0</v>
      </c>
      <c r="H1025" s="708">
        <f>+'6-3표준조사 3'!$K$187</f>
        <v>1</v>
      </c>
      <c r="I1025" s="708">
        <f>+'6-3표준조사 3'!$L$187</f>
        <v>0</v>
      </c>
      <c r="J1025" s="708">
        <f>+'6-3표준조사 3'!$M$187</f>
        <v>0</v>
      </c>
      <c r="K1025" s="504"/>
    </row>
    <row r="1026" spans="1:11" ht="21" hidden="1" customHeight="1">
      <c r="A1026" s="657">
        <f t="shared" si="61"/>
        <v>0</v>
      </c>
      <c r="B1026" s="709"/>
      <c r="C1026" s="709"/>
      <c r="D1026" s="709"/>
      <c r="E1026" s="710"/>
      <c r="F1026" s="504">
        <f t="shared" si="62"/>
        <v>0</v>
      </c>
      <c r="G1026" s="504">
        <f t="shared" si="63"/>
        <v>0</v>
      </c>
      <c r="H1026" s="708">
        <f>+'6-3표준조사 3'!$K$188</f>
        <v>2</v>
      </c>
      <c r="I1026" s="708">
        <f>+'6-3표준조사 3'!$L$188</f>
        <v>0</v>
      </c>
      <c r="J1026" s="708">
        <f>+'6-3표준조사 3'!$M$188</f>
        <v>0</v>
      </c>
      <c r="K1026" s="504"/>
    </row>
    <row r="1027" spans="1:11" ht="21" hidden="1" customHeight="1">
      <c r="A1027" s="657">
        <f t="shared" si="61"/>
        <v>0</v>
      </c>
      <c r="B1027" s="709"/>
      <c r="C1027" s="709"/>
      <c r="D1027" s="709"/>
      <c r="E1027" s="710"/>
      <c r="F1027" s="504">
        <f t="shared" si="62"/>
        <v>0</v>
      </c>
      <c r="G1027" s="504">
        <f t="shared" si="63"/>
        <v>0</v>
      </c>
      <c r="H1027" s="708">
        <f>+'6-3표준조사 3'!$K$189</f>
        <v>3</v>
      </c>
      <c r="I1027" s="708">
        <f>+'6-3표준조사 3'!$L$189</f>
        <v>0</v>
      </c>
      <c r="J1027" s="708">
        <f>+'6-3표준조사 3'!$M$189</f>
        <v>0</v>
      </c>
      <c r="K1027" s="504"/>
    </row>
    <row r="1028" spans="1:11" ht="21" hidden="1" customHeight="1">
      <c r="A1028" s="657">
        <f t="shared" si="61"/>
        <v>0</v>
      </c>
      <c r="B1028" s="709"/>
      <c r="C1028" s="709"/>
      <c r="D1028" s="709"/>
      <c r="E1028" s="710"/>
      <c r="F1028" s="504">
        <f t="shared" si="62"/>
        <v>0</v>
      </c>
      <c r="G1028" s="504">
        <f t="shared" si="63"/>
        <v>0</v>
      </c>
      <c r="H1028" s="708">
        <f>+'6-3표준조사 3'!$K$190</f>
        <v>4</v>
      </c>
      <c r="I1028" s="708">
        <f>+'6-3표준조사 3'!$L$190</f>
        <v>0</v>
      </c>
      <c r="J1028" s="708">
        <f>+'6-3표준조사 3'!$M$190</f>
        <v>0</v>
      </c>
      <c r="K1028" s="504"/>
    </row>
    <row r="1029" spans="1:11" ht="21" hidden="1" customHeight="1">
      <c r="A1029" s="657">
        <f t="shared" ref="A1029:A1092" si="64">IF(I1029&gt;0,1,)</f>
        <v>0</v>
      </c>
      <c r="B1029" s="709"/>
      <c r="C1029" s="709"/>
      <c r="D1029" s="709"/>
      <c r="E1029" s="710"/>
      <c r="F1029" s="504">
        <f t="shared" si="62"/>
        <v>0</v>
      </c>
      <c r="G1029" s="504">
        <f t="shared" si="63"/>
        <v>0</v>
      </c>
      <c r="H1029" s="708">
        <f>+'6-3표준조사 3'!$K$191</f>
        <v>5</v>
      </c>
      <c r="I1029" s="708">
        <f>+'6-3표준조사 3'!$L$191</f>
        <v>0</v>
      </c>
      <c r="J1029" s="708">
        <f>+'6-3표준조사 3'!$M$191</f>
        <v>0</v>
      </c>
      <c r="K1029" s="504"/>
    </row>
    <row r="1030" spans="1:11" ht="21" hidden="1" customHeight="1">
      <c r="A1030" s="657">
        <f t="shared" si="64"/>
        <v>0</v>
      </c>
      <c r="B1030" s="709"/>
      <c r="C1030" s="709"/>
      <c r="D1030" s="709"/>
      <c r="E1030" s="710"/>
      <c r="F1030" s="504">
        <f t="shared" si="62"/>
        <v>0</v>
      </c>
      <c r="G1030" s="504">
        <f t="shared" si="63"/>
        <v>0</v>
      </c>
      <c r="H1030" s="708">
        <f>+'6-3표준조사 3'!$K$192</f>
        <v>6</v>
      </c>
      <c r="I1030" s="708">
        <f>+'6-3표준조사 3'!$L$192</f>
        <v>0</v>
      </c>
      <c r="J1030" s="708">
        <f>+'6-3표준조사 3'!$M$192</f>
        <v>0</v>
      </c>
      <c r="K1030" s="504"/>
    </row>
    <row r="1031" spans="1:11" ht="21" hidden="1" customHeight="1">
      <c r="A1031" s="657">
        <f t="shared" si="64"/>
        <v>0</v>
      </c>
      <c r="B1031" s="709"/>
      <c r="C1031" s="709"/>
      <c r="D1031" s="709"/>
      <c r="E1031" s="710"/>
      <c r="F1031" s="504">
        <f t="shared" si="62"/>
        <v>0</v>
      </c>
      <c r="G1031" s="504">
        <f t="shared" si="63"/>
        <v>0</v>
      </c>
      <c r="H1031" s="708">
        <f>+'6-3표준조사 3'!$K$193</f>
        <v>7</v>
      </c>
      <c r="I1031" s="708">
        <f>+'6-3표준조사 3'!$L$193</f>
        <v>0</v>
      </c>
      <c r="J1031" s="708">
        <f>+'6-3표준조사 3'!$M$193</f>
        <v>0</v>
      </c>
      <c r="K1031" s="504"/>
    </row>
    <row r="1032" spans="1:11" ht="21" hidden="1" customHeight="1">
      <c r="A1032" s="657">
        <f t="shared" si="64"/>
        <v>0</v>
      </c>
      <c r="B1032" s="709"/>
      <c r="C1032" s="709"/>
      <c r="D1032" s="709"/>
      <c r="E1032" s="710"/>
      <c r="F1032" s="504">
        <f t="shared" si="62"/>
        <v>0</v>
      </c>
      <c r="G1032" s="504">
        <f t="shared" si="63"/>
        <v>0</v>
      </c>
      <c r="H1032" s="708">
        <f>+'6-3표준조사 3'!$K$194</f>
        <v>8</v>
      </c>
      <c r="I1032" s="708">
        <f>+'6-3표준조사 3'!$L$194</f>
        <v>0</v>
      </c>
      <c r="J1032" s="708">
        <f>+'6-3표준조사 3'!$M$194</f>
        <v>0</v>
      </c>
      <c r="K1032" s="504"/>
    </row>
    <row r="1033" spans="1:11" ht="21" hidden="1" customHeight="1">
      <c r="A1033" s="657">
        <f t="shared" si="64"/>
        <v>0</v>
      </c>
      <c r="B1033" s="709"/>
      <c r="C1033" s="709"/>
      <c r="D1033" s="709"/>
      <c r="E1033" s="710"/>
      <c r="F1033" s="504">
        <f t="shared" si="62"/>
        <v>0</v>
      </c>
      <c r="G1033" s="504">
        <f t="shared" si="63"/>
        <v>0</v>
      </c>
      <c r="H1033" s="708">
        <f>+'6-3표준조사 3'!$K$195</f>
        <v>9</v>
      </c>
      <c r="I1033" s="708">
        <f>+'6-3표준조사 3'!$L$195</f>
        <v>0</v>
      </c>
      <c r="J1033" s="708">
        <f>+'6-3표준조사 3'!$M$195</f>
        <v>0</v>
      </c>
      <c r="K1033" s="504"/>
    </row>
    <row r="1034" spans="1:11" ht="21" hidden="1" customHeight="1">
      <c r="A1034" s="657">
        <f t="shared" si="64"/>
        <v>0</v>
      </c>
      <c r="B1034" s="709"/>
      <c r="C1034" s="709"/>
      <c r="D1034" s="709"/>
      <c r="E1034" s="710"/>
      <c r="F1034" s="504">
        <f t="shared" si="62"/>
        <v>0</v>
      </c>
      <c r="G1034" s="504">
        <f t="shared" si="63"/>
        <v>0</v>
      </c>
      <c r="H1034" s="708">
        <f>+'6-3표준조사 3'!$K$196</f>
        <v>10</v>
      </c>
      <c r="I1034" s="708">
        <f>+'6-3표준조사 3'!$L$196</f>
        <v>0</v>
      </c>
      <c r="J1034" s="708">
        <f>+'6-3표준조사 3'!$M$196</f>
        <v>0</v>
      </c>
      <c r="K1034" s="504"/>
    </row>
    <row r="1035" spans="1:11" ht="21" hidden="1" customHeight="1">
      <c r="A1035" s="657">
        <f t="shared" si="64"/>
        <v>0</v>
      </c>
      <c r="B1035" s="709"/>
      <c r="C1035" s="709"/>
      <c r="D1035" s="709"/>
      <c r="E1035" s="710"/>
      <c r="F1035" s="504">
        <f t="shared" si="62"/>
        <v>0</v>
      </c>
      <c r="G1035" s="504">
        <f t="shared" si="63"/>
        <v>0</v>
      </c>
      <c r="H1035" s="708">
        <f>+'6-3표준조사 3'!$K$197</f>
        <v>11</v>
      </c>
      <c r="I1035" s="708">
        <f>+'6-3표준조사 3'!$L$197</f>
        <v>0</v>
      </c>
      <c r="J1035" s="708">
        <f>+'6-3표준조사 3'!$M$197</f>
        <v>0</v>
      </c>
      <c r="K1035" s="504"/>
    </row>
    <row r="1036" spans="1:11" ht="21" hidden="1" customHeight="1">
      <c r="A1036" s="657">
        <f t="shared" si="64"/>
        <v>0</v>
      </c>
      <c r="B1036" s="709"/>
      <c r="C1036" s="709"/>
      <c r="D1036" s="709"/>
      <c r="E1036" s="710"/>
      <c r="F1036" s="504">
        <f t="shared" si="62"/>
        <v>0</v>
      </c>
      <c r="G1036" s="504">
        <f t="shared" si="63"/>
        <v>0</v>
      </c>
      <c r="H1036" s="708">
        <f>+'6-3표준조사 3'!$K$198</f>
        <v>12</v>
      </c>
      <c r="I1036" s="708">
        <f>+'6-3표준조사 3'!$L$198</f>
        <v>0</v>
      </c>
      <c r="J1036" s="708">
        <f>+'6-3표준조사 3'!$M$198</f>
        <v>0</v>
      </c>
      <c r="K1036" s="504"/>
    </row>
    <row r="1037" spans="1:11" ht="21" hidden="1" customHeight="1">
      <c r="A1037" s="657">
        <f t="shared" si="64"/>
        <v>0</v>
      </c>
      <c r="B1037" s="709"/>
      <c r="C1037" s="709"/>
      <c r="D1037" s="709"/>
      <c r="E1037" s="710"/>
      <c r="F1037" s="504">
        <f t="shared" si="62"/>
        <v>0</v>
      </c>
      <c r="G1037" s="504">
        <f t="shared" si="63"/>
        <v>0</v>
      </c>
      <c r="H1037" s="708">
        <f>+'6-3표준조사 3'!$K$199</f>
        <v>13</v>
      </c>
      <c r="I1037" s="708">
        <f>+'6-3표준조사 3'!$L$199</f>
        <v>0</v>
      </c>
      <c r="J1037" s="708">
        <f>+'6-3표준조사 3'!$M$199</f>
        <v>0</v>
      </c>
      <c r="K1037" s="504"/>
    </row>
    <row r="1038" spans="1:11" ht="21" hidden="1" customHeight="1">
      <c r="A1038" s="657">
        <f t="shared" si="64"/>
        <v>0</v>
      </c>
      <c r="B1038" s="709"/>
      <c r="C1038" s="709"/>
      <c r="D1038" s="709"/>
      <c r="E1038" s="710"/>
      <c r="F1038" s="504">
        <f t="shared" si="62"/>
        <v>0</v>
      </c>
      <c r="G1038" s="504">
        <f t="shared" si="63"/>
        <v>0</v>
      </c>
      <c r="H1038" s="708">
        <f>+'6-3표준조사 3'!$K$200</f>
        <v>14</v>
      </c>
      <c r="I1038" s="708">
        <f>+'6-3표준조사 3'!$L$200</f>
        <v>0</v>
      </c>
      <c r="J1038" s="708">
        <f>+'6-3표준조사 3'!$M$200</f>
        <v>0</v>
      </c>
      <c r="K1038" s="504"/>
    </row>
    <row r="1039" spans="1:11" ht="21" hidden="1" customHeight="1">
      <c r="A1039" s="657">
        <f t="shared" si="64"/>
        <v>0</v>
      </c>
      <c r="B1039" s="709"/>
      <c r="C1039" s="709"/>
      <c r="D1039" s="709"/>
      <c r="E1039" s="710"/>
      <c r="F1039" s="504">
        <f t="shared" si="62"/>
        <v>0</v>
      </c>
      <c r="G1039" s="504">
        <f t="shared" si="63"/>
        <v>0</v>
      </c>
      <c r="H1039" s="708">
        <f>+'6-3표준조사 3'!$K$203</f>
        <v>15</v>
      </c>
      <c r="I1039" s="708">
        <f>+'6-3표준조사 3'!$L$203</f>
        <v>0</v>
      </c>
      <c r="J1039" s="708">
        <f>+'6-3표준조사 3'!$M$203</f>
        <v>0</v>
      </c>
      <c r="K1039" s="504"/>
    </row>
    <row r="1040" spans="1:11" ht="21" hidden="1" customHeight="1">
      <c r="A1040" s="657">
        <f t="shared" si="64"/>
        <v>0</v>
      </c>
      <c r="B1040" s="709"/>
      <c r="C1040" s="709"/>
      <c r="D1040" s="709"/>
      <c r="E1040" s="710"/>
      <c r="F1040" s="504">
        <f t="shared" si="62"/>
        <v>0</v>
      </c>
      <c r="G1040" s="504">
        <f t="shared" si="63"/>
        <v>0</v>
      </c>
      <c r="H1040" s="708">
        <f>+'6-3표준조사 3'!$K$204</f>
        <v>16</v>
      </c>
      <c r="I1040" s="708">
        <f>+'6-3표준조사 3'!$L$204</f>
        <v>0</v>
      </c>
      <c r="J1040" s="708">
        <f>+'6-3표준조사 3'!$M$204</f>
        <v>0</v>
      </c>
      <c r="K1040" s="504"/>
    </row>
    <row r="1041" spans="1:11" ht="21" hidden="1" customHeight="1">
      <c r="A1041" s="657">
        <f t="shared" si="64"/>
        <v>0</v>
      </c>
      <c r="B1041" s="709"/>
      <c r="C1041" s="709"/>
      <c r="D1041" s="709"/>
      <c r="E1041" s="710"/>
      <c r="F1041" s="504">
        <f t="shared" si="62"/>
        <v>0</v>
      </c>
      <c r="G1041" s="504">
        <f t="shared" si="63"/>
        <v>0</v>
      </c>
      <c r="H1041" s="708">
        <f>+'6-3표준조사 3'!$K$205</f>
        <v>17</v>
      </c>
      <c r="I1041" s="708">
        <f>+'6-3표준조사 3'!$L$205</f>
        <v>0</v>
      </c>
      <c r="J1041" s="708">
        <f>+'6-3표준조사 3'!$M$205</f>
        <v>0</v>
      </c>
      <c r="K1041" s="504"/>
    </row>
    <row r="1042" spans="1:11" ht="21" hidden="1" customHeight="1">
      <c r="A1042" s="657">
        <f t="shared" si="64"/>
        <v>0</v>
      </c>
      <c r="B1042" s="709"/>
      <c r="C1042" s="709"/>
      <c r="D1042" s="709"/>
      <c r="E1042" s="710"/>
      <c r="F1042" s="504">
        <f t="shared" si="62"/>
        <v>0</v>
      </c>
      <c r="G1042" s="504">
        <f t="shared" si="63"/>
        <v>0</v>
      </c>
      <c r="H1042" s="708">
        <f>+'6-3표준조사 3'!$K$206</f>
        <v>18</v>
      </c>
      <c r="I1042" s="708">
        <f>+'6-3표준조사 3'!$L$206</f>
        <v>0</v>
      </c>
      <c r="J1042" s="708">
        <f>+'6-3표준조사 3'!$M$206</f>
        <v>0</v>
      </c>
      <c r="K1042" s="504"/>
    </row>
    <row r="1043" spans="1:11" ht="21" hidden="1" customHeight="1">
      <c r="A1043" s="657">
        <f t="shared" si="64"/>
        <v>0</v>
      </c>
      <c r="B1043" s="709"/>
      <c r="C1043" s="709"/>
      <c r="D1043" s="709"/>
      <c r="E1043" s="710"/>
      <c r="F1043" s="504">
        <f t="shared" si="62"/>
        <v>0</v>
      </c>
      <c r="G1043" s="504">
        <f t="shared" si="63"/>
        <v>0</v>
      </c>
      <c r="H1043" s="708">
        <f>+'6-3표준조사 3'!$K$207</f>
        <v>19</v>
      </c>
      <c r="I1043" s="708">
        <f>+'6-3표준조사 3'!$L$207</f>
        <v>0</v>
      </c>
      <c r="J1043" s="708">
        <f>+'6-3표준조사 3'!$M$207</f>
        <v>0</v>
      </c>
      <c r="K1043" s="504"/>
    </row>
    <row r="1044" spans="1:11" ht="21" hidden="1" customHeight="1">
      <c r="A1044" s="657">
        <f t="shared" si="64"/>
        <v>0</v>
      </c>
      <c r="B1044" s="709"/>
      <c r="C1044" s="709"/>
      <c r="D1044" s="709"/>
      <c r="E1044" s="710"/>
      <c r="F1044" s="504">
        <f t="shared" si="62"/>
        <v>0</v>
      </c>
      <c r="G1044" s="504">
        <f t="shared" si="63"/>
        <v>0</v>
      </c>
      <c r="H1044" s="708">
        <f>+'6-3표준조사 3'!$K$208</f>
        <v>20</v>
      </c>
      <c r="I1044" s="708">
        <f>+'6-3표준조사 3'!$L$208</f>
        <v>0</v>
      </c>
      <c r="J1044" s="708">
        <f>+'6-3표준조사 3'!$M$208</f>
        <v>0</v>
      </c>
      <c r="K1044" s="504"/>
    </row>
    <row r="1045" spans="1:11" ht="21" hidden="1" customHeight="1">
      <c r="A1045" s="657">
        <f t="shared" si="64"/>
        <v>0</v>
      </c>
      <c r="B1045" s="709"/>
      <c r="C1045" s="709"/>
      <c r="D1045" s="709"/>
      <c r="E1045" s="710"/>
      <c r="F1045" s="504">
        <f t="shared" si="62"/>
        <v>0</v>
      </c>
      <c r="G1045" s="504">
        <f t="shared" si="63"/>
        <v>0</v>
      </c>
      <c r="H1045" s="708">
        <f>+'6-3표준조사 3'!$K$209</f>
        <v>21</v>
      </c>
      <c r="I1045" s="708">
        <f>+'6-3표준조사 3'!$L$209</f>
        <v>0</v>
      </c>
      <c r="J1045" s="708">
        <f>+'6-3표준조사 3'!$M$209</f>
        <v>0</v>
      </c>
      <c r="K1045" s="504"/>
    </row>
    <row r="1046" spans="1:11" ht="21" hidden="1" customHeight="1">
      <c r="A1046" s="657">
        <f t="shared" si="64"/>
        <v>0</v>
      </c>
      <c r="B1046" s="709"/>
      <c r="C1046" s="709"/>
      <c r="D1046" s="709"/>
      <c r="E1046" s="710"/>
      <c r="F1046" s="504">
        <f t="shared" si="62"/>
        <v>0</v>
      </c>
      <c r="G1046" s="504">
        <f t="shared" si="63"/>
        <v>0</v>
      </c>
      <c r="H1046" s="708">
        <f>+'6-3표준조사 3'!$K$210</f>
        <v>22</v>
      </c>
      <c r="I1046" s="708">
        <f>+'6-3표준조사 3'!$L$210</f>
        <v>0</v>
      </c>
      <c r="J1046" s="708">
        <f>+'6-3표준조사 3'!$M$210</f>
        <v>0</v>
      </c>
      <c r="K1046" s="504"/>
    </row>
    <row r="1047" spans="1:11" ht="21" hidden="1" customHeight="1">
      <c r="A1047" s="657">
        <f t="shared" si="64"/>
        <v>0</v>
      </c>
      <c r="B1047" s="709"/>
      <c r="C1047" s="709"/>
      <c r="D1047" s="709"/>
      <c r="E1047" s="710"/>
      <c r="F1047" s="504">
        <f t="shared" si="62"/>
        <v>0</v>
      </c>
      <c r="G1047" s="504">
        <f t="shared" si="63"/>
        <v>0</v>
      </c>
      <c r="H1047" s="708">
        <f>+'6-3표준조사 3'!$K$211</f>
        <v>23</v>
      </c>
      <c r="I1047" s="708">
        <f>+'6-3표준조사 3'!$L$211</f>
        <v>0</v>
      </c>
      <c r="J1047" s="708">
        <f>+'6-3표준조사 3'!$M$211</f>
        <v>0</v>
      </c>
      <c r="K1047" s="504"/>
    </row>
    <row r="1048" spans="1:11" ht="21" hidden="1" customHeight="1">
      <c r="A1048" s="657">
        <f t="shared" si="64"/>
        <v>0</v>
      </c>
      <c r="B1048" s="709"/>
      <c r="C1048" s="709"/>
      <c r="D1048" s="709"/>
      <c r="E1048" s="710"/>
      <c r="F1048" s="504">
        <f t="shared" si="62"/>
        <v>0</v>
      </c>
      <c r="G1048" s="504">
        <f t="shared" si="63"/>
        <v>0</v>
      </c>
      <c r="H1048" s="708">
        <f>+'6-3표준조사 3'!$K$212</f>
        <v>24</v>
      </c>
      <c r="I1048" s="708">
        <f>+'6-3표준조사 3'!$L$212</f>
        <v>0</v>
      </c>
      <c r="J1048" s="708">
        <f>+'6-3표준조사 3'!$M$212</f>
        <v>0</v>
      </c>
      <c r="K1048" s="504"/>
    </row>
    <row r="1049" spans="1:11" ht="21" hidden="1" customHeight="1">
      <c r="A1049" s="657">
        <f t="shared" si="64"/>
        <v>0</v>
      </c>
      <c r="B1049" s="709"/>
      <c r="C1049" s="709"/>
      <c r="D1049" s="709"/>
      <c r="E1049" s="710"/>
      <c r="F1049" s="504">
        <f t="shared" si="62"/>
        <v>0</v>
      </c>
      <c r="G1049" s="504">
        <f t="shared" si="63"/>
        <v>0</v>
      </c>
      <c r="H1049" s="708">
        <f>+'6-3표준조사 3'!$K$213</f>
        <v>25</v>
      </c>
      <c r="I1049" s="708">
        <f>+'6-3표준조사 3'!$L$213</f>
        <v>0</v>
      </c>
      <c r="J1049" s="708">
        <f>+'6-3표준조사 3'!$M$213</f>
        <v>0</v>
      </c>
      <c r="K1049" s="504"/>
    </row>
    <row r="1050" spans="1:11" ht="21" hidden="1" customHeight="1">
      <c r="A1050" s="657">
        <f t="shared" si="64"/>
        <v>0</v>
      </c>
      <c r="B1050" s="709"/>
      <c r="C1050" s="709"/>
      <c r="D1050" s="709"/>
      <c r="E1050" s="710"/>
      <c r="F1050" s="504">
        <f t="shared" si="62"/>
        <v>0</v>
      </c>
      <c r="G1050" s="504">
        <f t="shared" si="63"/>
        <v>0</v>
      </c>
      <c r="H1050" s="708">
        <f>+'6-3표준조사 3'!$K$214</f>
        <v>26</v>
      </c>
      <c r="I1050" s="708">
        <f>+'6-3표준조사 3'!$L$214</f>
        <v>0</v>
      </c>
      <c r="J1050" s="708">
        <f>+'6-3표준조사 3'!$M$214</f>
        <v>0</v>
      </c>
      <c r="K1050" s="504"/>
    </row>
    <row r="1051" spans="1:11" ht="21" hidden="1" customHeight="1">
      <c r="A1051" s="657">
        <f t="shared" si="64"/>
        <v>0</v>
      </c>
      <c r="B1051" s="709"/>
      <c r="C1051" s="709"/>
      <c r="D1051" s="709"/>
      <c r="E1051" s="710"/>
      <c r="F1051" s="504">
        <f t="shared" si="62"/>
        <v>0</v>
      </c>
      <c r="G1051" s="504">
        <f t="shared" si="63"/>
        <v>0</v>
      </c>
      <c r="H1051" s="708">
        <f>+'6-3표준조사 3'!$K$215</f>
        <v>27</v>
      </c>
      <c r="I1051" s="708">
        <f>+'6-3표준조사 3'!$L$215</f>
        <v>0</v>
      </c>
      <c r="J1051" s="708">
        <f>+'6-3표준조사 3'!$M$215</f>
        <v>0</v>
      </c>
      <c r="K1051" s="504"/>
    </row>
    <row r="1052" spans="1:11" ht="21" hidden="1" customHeight="1">
      <c r="A1052" s="657">
        <f t="shared" si="64"/>
        <v>0</v>
      </c>
      <c r="B1052" s="709"/>
      <c r="C1052" s="709"/>
      <c r="D1052" s="709"/>
      <c r="E1052" s="710"/>
      <c r="F1052" s="504">
        <f t="shared" si="62"/>
        <v>0</v>
      </c>
      <c r="G1052" s="504">
        <f t="shared" si="63"/>
        <v>0</v>
      </c>
      <c r="H1052" s="708">
        <f>+'6-3표준조사 3'!$K$216</f>
        <v>28</v>
      </c>
      <c r="I1052" s="708">
        <f>+'6-3표준조사 3'!$L$216</f>
        <v>0</v>
      </c>
      <c r="J1052" s="708">
        <f>+'6-3표준조사 3'!$M$216</f>
        <v>0</v>
      </c>
      <c r="K1052" s="504"/>
    </row>
    <row r="1053" spans="1:11" ht="21" hidden="1" customHeight="1">
      <c r="A1053" s="657">
        <f t="shared" si="64"/>
        <v>0</v>
      </c>
      <c r="B1053" s="709"/>
      <c r="C1053" s="709"/>
      <c r="D1053" s="709"/>
      <c r="E1053" s="710"/>
      <c r="F1053" s="504">
        <f t="shared" si="62"/>
        <v>0</v>
      </c>
      <c r="G1053" s="504">
        <f t="shared" si="63"/>
        <v>0</v>
      </c>
      <c r="H1053" s="708">
        <f>+'6-3표준조사 3'!$K$217</f>
        <v>29</v>
      </c>
      <c r="I1053" s="708">
        <f>+'6-3표준조사 3'!$L$217</f>
        <v>0</v>
      </c>
      <c r="J1053" s="708">
        <f>+'6-3표준조사 3'!$M$217</f>
        <v>0</v>
      </c>
      <c r="K1053" s="504"/>
    </row>
    <row r="1054" spans="1:11" ht="21" hidden="1" customHeight="1">
      <c r="A1054" s="657">
        <f t="shared" si="64"/>
        <v>0</v>
      </c>
      <c r="B1054" s="709"/>
      <c r="C1054" s="709"/>
      <c r="D1054" s="709"/>
      <c r="E1054" s="710"/>
      <c r="F1054" s="504">
        <f t="shared" si="62"/>
        <v>0</v>
      </c>
      <c r="G1054" s="504">
        <f t="shared" si="63"/>
        <v>0</v>
      </c>
      <c r="H1054" s="708">
        <f>+'6-3표준조사 3'!$K$218</f>
        <v>30</v>
      </c>
      <c r="I1054" s="708">
        <f>+'6-3표준조사 3'!$L$218</f>
        <v>0</v>
      </c>
      <c r="J1054" s="708">
        <f>+'6-3표준조사 3'!$M$218</f>
        <v>0</v>
      </c>
      <c r="K1054" s="504"/>
    </row>
    <row r="1055" spans="1:11" ht="21" hidden="1" customHeight="1">
      <c r="A1055" s="657">
        <f t="shared" si="64"/>
        <v>0</v>
      </c>
      <c r="B1055" s="709"/>
      <c r="C1055" s="709"/>
      <c r="D1055" s="709"/>
      <c r="E1055" s="710"/>
      <c r="F1055" s="504">
        <f t="shared" si="62"/>
        <v>0</v>
      </c>
      <c r="G1055" s="504">
        <f t="shared" si="63"/>
        <v>0</v>
      </c>
      <c r="H1055" s="708">
        <f>+'6-3표준조사 3'!$K$219</f>
        <v>31</v>
      </c>
      <c r="I1055" s="708">
        <f>+'6-3표준조사 3'!$L$219</f>
        <v>0</v>
      </c>
      <c r="J1055" s="708">
        <f>+'6-3표준조사 3'!$M$219</f>
        <v>0</v>
      </c>
      <c r="K1055" s="504"/>
    </row>
    <row r="1056" spans="1:11" ht="21" hidden="1" customHeight="1">
      <c r="A1056" s="657">
        <f t="shared" si="64"/>
        <v>0</v>
      </c>
      <c r="B1056" s="709"/>
      <c r="C1056" s="709"/>
      <c r="D1056" s="709"/>
      <c r="E1056" s="710"/>
      <c r="F1056" s="504">
        <f t="shared" si="62"/>
        <v>0</v>
      </c>
      <c r="G1056" s="504">
        <f t="shared" si="63"/>
        <v>0</v>
      </c>
      <c r="H1056" s="708">
        <f>+'6-3표준조사 3'!$K$220</f>
        <v>32</v>
      </c>
      <c r="I1056" s="708">
        <f>+'6-3표준조사 3'!$L$220</f>
        <v>0</v>
      </c>
      <c r="J1056" s="708">
        <f>+'6-3표준조사 3'!$M$220</f>
        <v>0</v>
      </c>
      <c r="K1056" s="504"/>
    </row>
    <row r="1057" spans="1:11" ht="21" hidden="1" customHeight="1">
      <c r="A1057" s="657">
        <f t="shared" si="64"/>
        <v>0</v>
      </c>
      <c r="B1057" s="709"/>
      <c r="C1057" s="709"/>
      <c r="D1057" s="709"/>
      <c r="E1057" s="710"/>
      <c r="F1057" s="504">
        <f t="shared" si="62"/>
        <v>0</v>
      </c>
      <c r="G1057" s="504">
        <f t="shared" si="63"/>
        <v>0</v>
      </c>
      <c r="H1057" s="708">
        <f>+'6-3표준조사 3'!$K$221</f>
        <v>33</v>
      </c>
      <c r="I1057" s="708">
        <f>+'6-3표준조사 3'!$L$221</f>
        <v>0</v>
      </c>
      <c r="J1057" s="708">
        <f>+'6-3표준조사 3'!$M$221</f>
        <v>0</v>
      </c>
      <c r="K1057" s="504"/>
    </row>
    <row r="1058" spans="1:11" ht="21" hidden="1" customHeight="1">
      <c r="A1058" s="657">
        <f t="shared" si="64"/>
        <v>0</v>
      </c>
      <c r="B1058" s="709"/>
      <c r="C1058" s="709"/>
      <c r="D1058" s="709"/>
      <c r="E1058" s="710"/>
      <c r="F1058" s="504">
        <f t="shared" si="62"/>
        <v>0</v>
      </c>
      <c r="G1058" s="504">
        <f t="shared" si="63"/>
        <v>0</v>
      </c>
      <c r="H1058" s="708">
        <f>+'6-3표준조사 3'!$K$222</f>
        <v>34</v>
      </c>
      <c r="I1058" s="708">
        <f>+'6-3표준조사 3'!$L$222</f>
        <v>0</v>
      </c>
      <c r="J1058" s="708">
        <f>+'6-3표준조사 3'!$M$222</f>
        <v>0</v>
      </c>
      <c r="K1058" s="504"/>
    </row>
    <row r="1059" spans="1:11" ht="21" hidden="1" customHeight="1">
      <c r="A1059" s="657">
        <f t="shared" si="64"/>
        <v>0</v>
      </c>
      <c r="B1059" s="709"/>
      <c r="C1059" s="709"/>
      <c r="D1059" s="709"/>
      <c r="E1059" s="710"/>
      <c r="F1059" s="504">
        <f t="shared" si="62"/>
        <v>0</v>
      </c>
      <c r="G1059" s="504">
        <f t="shared" si="63"/>
        <v>0</v>
      </c>
      <c r="H1059" s="708">
        <f>+'6-3표준조사 3'!$K$223</f>
        <v>35</v>
      </c>
      <c r="I1059" s="708">
        <f>+'6-3표준조사 3'!$L$223</f>
        <v>0</v>
      </c>
      <c r="J1059" s="708">
        <f>+'6-3표준조사 3'!$M$223</f>
        <v>0</v>
      </c>
      <c r="K1059" s="504"/>
    </row>
    <row r="1060" spans="1:11" ht="21" hidden="1" customHeight="1">
      <c r="A1060" s="657">
        <f t="shared" si="64"/>
        <v>0</v>
      </c>
      <c r="B1060" s="709"/>
      <c r="C1060" s="709"/>
      <c r="D1060" s="709"/>
      <c r="E1060" s="710"/>
      <c r="F1060" s="504">
        <f t="shared" si="62"/>
        <v>0</v>
      </c>
      <c r="G1060" s="504">
        <f t="shared" si="63"/>
        <v>0</v>
      </c>
      <c r="H1060" s="708">
        <f>+'6-3표준조사 3'!$K$224</f>
        <v>36</v>
      </c>
      <c r="I1060" s="708">
        <f>+'6-3표준조사 3'!$L$224</f>
        <v>0</v>
      </c>
      <c r="J1060" s="708">
        <f>+'6-3표준조사 3'!$M$224</f>
        <v>0</v>
      </c>
      <c r="K1060" s="504"/>
    </row>
    <row r="1061" spans="1:11" ht="21" hidden="1" customHeight="1">
      <c r="A1061" s="657">
        <f t="shared" si="64"/>
        <v>0</v>
      </c>
      <c r="B1061" s="709"/>
      <c r="C1061" s="709"/>
      <c r="D1061" s="709"/>
      <c r="E1061" s="710"/>
      <c r="F1061" s="504">
        <f t="shared" si="62"/>
        <v>0</v>
      </c>
      <c r="G1061" s="504">
        <f t="shared" si="63"/>
        <v>0</v>
      </c>
      <c r="H1061" s="707">
        <f>+'6-3표준조사 3'!$K$225</f>
        <v>37</v>
      </c>
      <c r="I1061" s="707">
        <f>+'6-3표준조사 3'!$L$225</f>
        <v>0</v>
      </c>
      <c r="J1061" s="707">
        <f>+'6-3표준조사 3'!$M$225</f>
        <v>0</v>
      </c>
      <c r="K1061" s="503"/>
    </row>
    <row r="1062" spans="1:11" ht="21" customHeight="1">
      <c r="A1062" s="657">
        <f t="shared" si="64"/>
        <v>1</v>
      </c>
      <c r="B1062" s="708" t="str">
        <f>+'6-3표준조사 3'!$M$229</f>
        <v>제천</v>
      </c>
      <c r="C1062" s="708" t="str">
        <f>+'6-3표준조사 3'!$N$229</f>
        <v>송학</v>
      </c>
      <c r="D1062" s="708" t="str">
        <f>+'6-3표준조사 3'!$O$229</f>
        <v>송한</v>
      </c>
      <c r="E1062" s="708" t="str">
        <f>+'6-3표준조사 3'!$P$229</f>
        <v>산41번지</v>
      </c>
      <c r="F1062" s="708" t="str">
        <f>+'6-3표준조사 3'!$K$229</f>
        <v>9-2</v>
      </c>
      <c r="G1062" s="708" t="str">
        <f>+'6-3표준조사 3'!$L$229</f>
        <v>8-0</v>
      </c>
      <c r="H1062" s="708">
        <f>+'6-3표준조사 3'!$K$237</f>
        <v>1</v>
      </c>
      <c r="I1062" s="708">
        <f>+'6-3표준조사 3'!$L$237</f>
        <v>1</v>
      </c>
      <c r="J1062" s="708">
        <f>+'6-3표준조사 3'!$M$237</f>
        <v>1</v>
      </c>
      <c r="K1062" s="708"/>
    </row>
    <row r="1063" spans="1:11" ht="21" hidden="1" customHeight="1">
      <c r="A1063" s="657">
        <f t="shared" si="64"/>
        <v>0</v>
      </c>
      <c r="B1063" s="708"/>
      <c r="C1063" s="708"/>
      <c r="D1063" s="708"/>
      <c r="E1063" s="999"/>
      <c r="F1063" s="708">
        <f t="shared" ref="F1063:F1121" si="65">IF(I1063&gt;0,F1062,)</f>
        <v>0</v>
      </c>
      <c r="G1063" s="708">
        <f t="shared" ref="G1063:G1121" si="66">IF(I1063&gt;0,G1062,)</f>
        <v>0</v>
      </c>
      <c r="H1063" s="708">
        <f>+'6-3표준조사 3'!$K$238</f>
        <v>2</v>
      </c>
      <c r="I1063" s="708">
        <f>+'6-3표준조사 3'!$L$238</f>
        <v>0</v>
      </c>
      <c r="J1063" s="708">
        <f>+'6-3표준조사 3'!$M$238</f>
        <v>0</v>
      </c>
      <c r="K1063" s="708"/>
    </row>
    <row r="1064" spans="1:11" ht="21" hidden="1" customHeight="1">
      <c r="A1064" s="657">
        <f t="shared" si="64"/>
        <v>0</v>
      </c>
      <c r="B1064" s="708"/>
      <c r="C1064" s="708"/>
      <c r="D1064" s="708"/>
      <c r="E1064" s="999"/>
      <c r="F1064" s="708">
        <f t="shared" si="65"/>
        <v>0</v>
      </c>
      <c r="G1064" s="708">
        <f t="shared" si="66"/>
        <v>0</v>
      </c>
      <c r="H1064" s="708">
        <f>+'6-3표준조사 3'!$K$239</f>
        <v>3</v>
      </c>
      <c r="I1064" s="708">
        <f>+'6-3표준조사 3'!$L$239</f>
        <v>0</v>
      </c>
      <c r="J1064" s="708">
        <f>+'6-3표준조사 3'!$M$239</f>
        <v>0</v>
      </c>
      <c r="K1064" s="1407"/>
    </row>
    <row r="1065" spans="1:11" ht="21" hidden="1" customHeight="1">
      <c r="A1065" s="657">
        <f t="shared" si="64"/>
        <v>0</v>
      </c>
      <c r="B1065" s="709"/>
      <c r="C1065" s="709"/>
      <c r="D1065" s="709"/>
      <c r="E1065" s="710"/>
      <c r="F1065" s="708">
        <f t="shared" si="65"/>
        <v>0</v>
      </c>
      <c r="G1065" s="708">
        <f t="shared" si="66"/>
        <v>0</v>
      </c>
      <c r="H1065" s="711">
        <f>+'6-3표준조사 3'!$K$240</f>
        <v>4</v>
      </c>
      <c r="I1065" s="711">
        <f>+'6-3표준조사 3'!$L$240</f>
        <v>0</v>
      </c>
      <c r="J1065" s="711">
        <f>+'6-3표준조사 3'!$M$240</f>
        <v>0</v>
      </c>
      <c r="K1065" s="507"/>
    </row>
    <row r="1066" spans="1:11" ht="21" hidden="1" customHeight="1">
      <c r="A1066" s="657">
        <f t="shared" si="64"/>
        <v>0</v>
      </c>
      <c r="B1066" s="709"/>
      <c r="C1066" s="709"/>
      <c r="D1066" s="709"/>
      <c r="E1066" s="710"/>
      <c r="F1066" s="504">
        <f t="shared" si="65"/>
        <v>0</v>
      </c>
      <c r="G1066" s="504">
        <f t="shared" si="66"/>
        <v>0</v>
      </c>
      <c r="H1066" s="708">
        <f>+'6-3표준조사 3'!$K$241</f>
        <v>5</v>
      </c>
      <c r="I1066" s="708">
        <f>+'6-3표준조사 3'!$L$241</f>
        <v>0</v>
      </c>
      <c r="J1066" s="708">
        <f>+'6-3표준조사 3'!$M$241</f>
        <v>0</v>
      </c>
      <c r="K1066" s="504"/>
    </row>
    <row r="1067" spans="1:11" ht="21" hidden="1" customHeight="1">
      <c r="A1067" s="657">
        <f t="shared" si="64"/>
        <v>0</v>
      </c>
      <c r="B1067" s="709"/>
      <c r="C1067" s="709"/>
      <c r="D1067" s="709"/>
      <c r="E1067" s="710"/>
      <c r="F1067" s="504">
        <f t="shared" si="65"/>
        <v>0</v>
      </c>
      <c r="G1067" s="504">
        <f t="shared" si="66"/>
        <v>0</v>
      </c>
      <c r="H1067" s="708">
        <f>+'6-3표준조사 3'!$K$242</f>
        <v>6</v>
      </c>
      <c r="I1067" s="708">
        <f>+'6-3표준조사 3'!$L$242</f>
        <v>0</v>
      </c>
      <c r="J1067" s="708">
        <f>+'6-3표준조사 3'!$M$242</f>
        <v>0</v>
      </c>
      <c r="K1067" s="504"/>
    </row>
    <row r="1068" spans="1:11" ht="21" hidden="1" customHeight="1">
      <c r="A1068" s="657">
        <f t="shared" si="64"/>
        <v>0</v>
      </c>
      <c r="B1068" s="709"/>
      <c r="C1068" s="709"/>
      <c r="D1068" s="709"/>
      <c r="E1068" s="710"/>
      <c r="F1068" s="504">
        <f t="shared" si="65"/>
        <v>0</v>
      </c>
      <c r="G1068" s="504">
        <f t="shared" si="66"/>
        <v>0</v>
      </c>
      <c r="H1068" s="708">
        <f>+'6-3표준조사 3'!$K$243</f>
        <v>7</v>
      </c>
      <c r="I1068" s="708">
        <f>+'6-3표준조사 3'!$L$243</f>
        <v>0</v>
      </c>
      <c r="J1068" s="708">
        <f>+'6-3표준조사 3'!$M$243</f>
        <v>0</v>
      </c>
      <c r="K1068" s="504"/>
    </row>
    <row r="1069" spans="1:11" ht="21" hidden="1" customHeight="1">
      <c r="A1069" s="657">
        <f t="shared" si="64"/>
        <v>0</v>
      </c>
      <c r="B1069" s="709"/>
      <c r="C1069" s="709"/>
      <c r="D1069" s="709"/>
      <c r="E1069" s="710"/>
      <c r="F1069" s="504">
        <f t="shared" si="65"/>
        <v>0</v>
      </c>
      <c r="G1069" s="504">
        <f t="shared" si="66"/>
        <v>0</v>
      </c>
      <c r="H1069" s="708">
        <f>+'6-3표준조사 3'!$K$244</f>
        <v>8</v>
      </c>
      <c r="I1069" s="708">
        <f>+'6-3표준조사 3'!$L$244</f>
        <v>0</v>
      </c>
      <c r="J1069" s="708">
        <f>+'6-3표준조사 3'!$M$244</f>
        <v>0</v>
      </c>
      <c r="K1069" s="504"/>
    </row>
    <row r="1070" spans="1:11" ht="21" hidden="1" customHeight="1">
      <c r="A1070" s="657">
        <f t="shared" si="64"/>
        <v>0</v>
      </c>
      <c r="B1070" s="709"/>
      <c r="C1070" s="709"/>
      <c r="D1070" s="709"/>
      <c r="E1070" s="710"/>
      <c r="F1070" s="504">
        <f t="shared" si="65"/>
        <v>0</v>
      </c>
      <c r="G1070" s="504">
        <f t="shared" si="66"/>
        <v>0</v>
      </c>
      <c r="H1070" s="708">
        <f>+'6-3표준조사 3'!$K$245</f>
        <v>9</v>
      </c>
      <c r="I1070" s="708">
        <f>+'6-3표준조사 3'!$L$245</f>
        <v>0</v>
      </c>
      <c r="J1070" s="708">
        <f>+'6-3표준조사 3'!$M$245</f>
        <v>0</v>
      </c>
      <c r="K1070" s="504"/>
    </row>
    <row r="1071" spans="1:11" ht="21" hidden="1" customHeight="1">
      <c r="A1071" s="657">
        <f t="shared" si="64"/>
        <v>0</v>
      </c>
      <c r="B1071" s="709"/>
      <c r="C1071" s="709"/>
      <c r="D1071" s="709"/>
      <c r="E1071" s="710"/>
      <c r="F1071" s="504">
        <f t="shared" si="65"/>
        <v>0</v>
      </c>
      <c r="G1071" s="504">
        <f t="shared" si="66"/>
        <v>0</v>
      </c>
      <c r="H1071" s="708">
        <f>+'6-3표준조사 3'!$K$246</f>
        <v>10</v>
      </c>
      <c r="I1071" s="708">
        <f>+'6-3표준조사 3'!$L$246</f>
        <v>0</v>
      </c>
      <c r="J1071" s="708">
        <f>+'6-3표준조사 3'!$M$246</f>
        <v>0</v>
      </c>
      <c r="K1071" s="504"/>
    </row>
    <row r="1072" spans="1:11" ht="21" hidden="1" customHeight="1">
      <c r="A1072" s="657">
        <f t="shared" si="64"/>
        <v>0</v>
      </c>
      <c r="B1072" s="709"/>
      <c r="C1072" s="709"/>
      <c r="D1072" s="709"/>
      <c r="E1072" s="710"/>
      <c r="F1072" s="504">
        <f t="shared" si="65"/>
        <v>0</v>
      </c>
      <c r="G1072" s="504">
        <f t="shared" si="66"/>
        <v>0</v>
      </c>
      <c r="H1072" s="708">
        <f>+'6-3표준조사 3'!$K$247</f>
        <v>11</v>
      </c>
      <c r="I1072" s="708">
        <f>+'6-3표준조사 3'!$L$247</f>
        <v>0</v>
      </c>
      <c r="J1072" s="708">
        <f>+'6-3표준조사 3'!$M$247</f>
        <v>0</v>
      </c>
      <c r="K1072" s="504"/>
    </row>
    <row r="1073" spans="1:11" ht="21" hidden="1" customHeight="1">
      <c r="A1073" s="657">
        <f t="shared" si="64"/>
        <v>0</v>
      </c>
      <c r="B1073" s="709"/>
      <c r="C1073" s="709"/>
      <c r="D1073" s="709"/>
      <c r="E1073" s="710"/>
      <c r="F1073" s="504">
        <f t="shared" si="65"/>
        <v>0</v>
      </c>
      <c r="G1073" s="504">
        <f t="shared" si="66"/>
        <v>0</v>
      </c>
      <c r="H1073" s="708">
        <f>+'6-3표준조사 3'!$K$248</f>
        <v>12</v>
      </c>
      <c r="I1073" s="708">
        <f>+'6-3표준조사 3'!$L$248</f>
        <v>0</v>
      </c>
      <c r="J1073" s="708">
        <f>+'6-3표준조사 3'!$M$248</f>
        <v>0</v>
      </c>
      <c r="K1073" s="504"/>
    </row>
    <row r="1074" spans="1:11" ht="21" hidden="1" customHeight="1">
      <c r="A1074" s="657">
        <f t="shared" si="64"/>
        <v>0</v>
      </c>
      <c r="B1074" s="709"/>
      <c r="C1074" s="709"/>
      <c r="D1074" s="709"/>
      <c r="E1074" s="710"/>
      <c r="F1074" s="504">
        <f t="shared" si="65"/>
        <v>0</v>
      </c>
      <c r="G1074" s="504">
        <f t="shared" si="66"/>
        <v>0</v>
      </c>
      <c r="H1074" s="708">
        <f>+'6-3표준조사 3'!$K$249</f>
        <v>13</v>
      </c>
      <c r="I1074" s="708">
        <f>+'6-3표준조사 3'!$L$249</f>
        <v>0</v>
      </c>
      <c r="J1074" s="708">
        <f>+'6-3표준조사 3'!$M$249</f>
        <v>0</v>
      </c>
      <c r="K1074" s="504"/>
    </row>
    <row r="1075" spans="1:11" ht="21" hidden="1" customHeight="1">
      <c r="A1075" s="657">
        <f t="shared" si="64"/>
        <v>0</v>
      </c>
      <c r="B1075" s="709"/>
      <c r="C1075" s="709"/>
      <c r="D1075" s="709"/>
      <c r="E1075" s="710"/>
      <c r="F1075" s="504">
        <f t="shared" si="65"/>
        <v>0</v>
      </c>
      <c r="G1075" s="504">
        <f t="shared" si="66"/>
        <v>0</v>
      </c>
      <c r="H1075" s="708">
        <f>+'6-3표준조사 3'!$K$250</f>
        <v>14</v>
      </c>
      <c r="I1075" s="708">
        <f>+'6-3표준조사 3'!$L$250</f>
        <v>0</v>
      </c>
      <c r="J1075" s="708">
        <f>+'6-3표준조사 3'!$M$250</f>
        <v>0</v>
      </c>
      <c r="K1075" s="504"/>
    </row>
    <row r="1076" spans="1:11" ht="21" hidden="1" customHeight="1">
      <c r="A1076" s="657">
        <f t="shared" si="64"/>
        <v>0</v>
      </c>
      <c r="B1076" s="709"/>
      <c r="C1076" s="709"/>
      <c r="D1076" s="709"/>
      <c r="E1076" s="710"/>
      <c r="F1076" s="504">
        <f t="shared" si="65"/>
        <v>0</v>
      </c>
      <c r="G1076" s="504">
        <f t="shared" si="66"/>
        <v>0</v>
      </c>
      <c r="H1076" s="708">
        <f>+'6-3표준조사 3'!$K$253</f>
        <v>15</v>
      </c>
      <c r="I1076" s="708">
        <f>+'6-3표준조사 3'!$L$253</f>
        <v>0</v>
      </c>
      <c r="J1076" s="708">
        <f>+'6-3표준조사 3'!$M$253</f>
        <v>0</v>
      </c>
      <c r="K1076" s="504"/>
    </row>
    <row r="1077" spans="1:11" ht="21" hidden="1" customHeight="1">
      <c r="A1077" s="657">
        <f t="shared" si="64"/>
        <v>0</v>
      </c>
      <c r="B1077" s="709"/>
      <c r="C1077" s="709"/>
      <c r="D1077" s="709"/>
      <c r="E1077" s="710"/>
      <c r="F1077" s="504">
        <f t="shared" si="65"/>
        <v>0</v>
      </c>
      <c r="G1077" s="504">
        <f t="shared" si="66"/>
        <v>0</v>
      </c>
      <c r="H1077" s="708">
        <f>+'6-3표준조사 3'!$K$254</f>
        <v>16</v>
      </c>
      <c r="I1077" s="708">
        <f>+'6-3표준조사 3'!$L$254</f>
        <v>0</v>
      </c>
      <c r="J1077" s="708">
        <f>+'6-3표준조사 3'!$M$254</f>
        <v>0</v>
      </c>
      <c r="K1077" s="504"/>
    </row>
    <row r="1078" spans="1:11" ht="21" hidden="1" customHeight="1">
      <c r="A1078" s="657">
        <f t="shared" si="64"/>
        <v>0</v>
      </c>
      <c r="B1078" s="709"/>
      <c r="C1078" s="709"/>
      <c r="D1078" s="709"/>
      <c r="E1078" s="710"/>
      <c r="F1078" s="504">
        <f t="shared" si="65"/>
        <v>0</v>
      </c>
      <c r="G1078" s="504">
        <f t="shared" si="66"/>
        <v>0</v>
      </c>
      <c r="H1078" s="708">
        <f>+'6-3표준조사 3'!$K$255</f>
        <v>17</v>
      </c>
      <c r="I1078" s="708">
        <f>+'6-3표준조사 3'!$L$255</f>
        <v>0</v>
      </c>
      <c r="J1078" s="708">
        <f>+'6-3표준조사 3'!$M$255</f>
        <v>0</v>
      </c>
      <c r="K1078" s="504"/>
    </row>
    <row r="1079" spans="1:11" ht="21" hidden="1" customHeight="1">
      <c r="A1079" s="657">
        <f t="shared" si="64"/>
        <v>0</v>
      </c>
      <c r="B1079" s="709"/>
      <c r="C1079" s="709"/>
      <c r="D1079" s="709"/>
      <c r="E1079" s="710"/>
      <c r="F1079" s="504">
        <f t="shared" si="65"/>
        <v>0</v>
      </c>
      <c r="G1079" s="504">
        <f t="shared" si="66"/>
        <v>0</v>
      </c>
      <c r="H1079" s="708">
        <f>+'6-3표준조사 3'!$K$256</f>
        <v>18</v>
      </c>
      <c r="I1079" s="708">
        <f>+'6-3표준조사 3'!$L$256</f>
        <v>0</v>
      </c>
      <c r="J1079" s="708">
        <f>+'6-3표준조사 3'!$M$256</f>
        <v>0</v>
      </c>
      <c r="K1079" s="504"/>
    </row>
    <row r="1080" spans="1:11" ht="21" hidden="1" customHeight="1">
      <c r="A1080" s="657">
        <f t="shared" si="64"/>
        <v>0</v>
      </c>
      <c r="B1080" s="709"/>
      <c r="C1080" s="709"/>
      <c r="D1080" s="709"/>
      <c r="E1080" s="710"/>
      <c r="F1080" s="504">
        <f t="shared" si="65"/>
        <v>0</v>
      </c>
      <c r="G1080" s="504">
        <f t="shared" si="66"/>
        <v>0</v>
      </c>
      <c r="H1080" s="708">
        <f>+'6-3표준조사 3'!$K$257</f>
        <v>19</v>
      </c>
      <c r="I1080" s="708">
        <f>+'6-3표준조사 3'!$L$257</f>
        <v>0</v>
      </c>
      <c r="J1080" s="708">
        <f>+'6-3표준조사 3'!$M$257</f>
        <v>0</v>
      </c>
      <c r="K1080" s="504"/>
    </row>
    <row r="1081" spans="1:11" ht="21" hidden="1" customHeight="1">
      <c r="A1081" s="657">
        <f t="shared" si="64"/>
        <v>0</v>
      </c>
      <c r="B1081" s="709"/>
      <c r="C1081" s="709"/>
      <c r="D1081" s="709"/>
      <c r="E1081" s="710"/>
      <c r="F1081" s="504">
        <f t="shared" si="65"/>
        <v>0</v>
      </c>
      <c r="G1081" s="504">
        <f t="shared" si="66"/>
        <v>0</v>
      </c>
      <c r="H1081" s="708">
        <f>+'6-3표준조사 3'!$K$258</f>
        <v>20</v>
      </c>
      <c r="I1081" s="708">
        <f>+'6-3표준조사 3'!$L$258</f>
        <v>0</v>
      </c>
      <c r="J1081" s="708">
        <f>+'6-3표준조사 3'!$M$258</f>
        <v>0</v>
      </c>
      <c r="K1081" s="504"/>
    </row>
    <row r="1082" spans="1:11" ht="21" hidden="1" customHeight="1">
      <c r="A1082" s="657">
        <f t="shared" si="64"/>
        <v>0</v>
      </c>
      <c r="B1082" s="709"/>
      <c r="C1082" s="709"/>
      <c r="D1082" s="709"/>
      <c r="E1082" s="710"/>
      <c r="F1082" s="504">
        <f t="shared" si="65"/>
        <v>0</v>
      </c>
      <c r="G1082" s="504">
        <f t="shared" si="66"/>
        <v>0</v>
      </c>
      <c r="H1082" s="708">
        <f>+'6-3표준조사 3'!$K$259</f>
        <v>21</v>
      </c>
      <c r="I1082" s="708">
        <f>+'6-3표준조사 3'!$L$259</f>
        <v>0</v>
      </c>
      <c r="J1082" s="708">
        <f>+'6-3표준조사 3'!$M$259</f>
        <v>0</v>
      </c>
      <c r="K1082" s="504"/>
    </row>
    <row r="1083" spans="1:11" ht="21" hidden="1" customHeight="1">
      <c r="A1083" s="657">
        <f t="shared" si="64"/>
        <v>0</v>
      </c>
      <c r="B1083" s="709"/>
      <c r="C1083" s="709"/>
      <c r="D1083" s="709"/>
      <c r="E1083" s="710"/>
      <c r="F1083" s="504">
        <f t="shared" si="65"/>
        <v>0</v>
      </c>
      <c r="G1083" s="504">
        <f t="shared" si="66"/>
        <v>0</v>
      </c>
      <c r="H1083" s="708">
        <f>+'6-3표준조사 3'!$K$260</f>
        <v>22</v>
      </c>
      <c r="I1083" s="708">
        <f>+'6-3표준조사 3'!$L$260</f>
        <v>0</v>
      </c>
      <c r="J1083" s="708">
        <f>+'6-3표준조사 3'!$M$260</f>
        <v>0</v>
      </c>
      <c r="K1083" s="504"/>
    </row>
    <row r="1084" spans="1:11" ht="21" hidden="1" customHeight="1">
      <c r="A1084" s="657">
        <f t="shared" si="64"/>
        <v>0</v>
      </c>
      <c r="B1084" s="709"/>
      <c r="C1084" s="709"/>
      <c r="D1084" s="709"/>
      <c r="E1084" s="710"/>
      <c r="F1084" s="504">
        <f t="shared" si="65"/>
        <v>0</v>
      </c>
      <c r="G1084" s="504">
        <f t="shared" si="66"/>
        <v>0</v>
      </c>
      <c r="H1084" s="708">
        <f>+'6-3표준조사 3'!$K$261</f>
        <v>23</v>
      </c>
      <c r="I1084" s="708">
        <f>+'6-3표준조사 3'!$L$261</f>
        <v>0</v>
      </c>
      <c r="J1084" s="708">
        <f>+'6-3표준조사 3'!$M$261</f>
        <v>0</v>
      </c>
      <c r="K1084" s="504"/>
    </row>
    <row r="1085" spans="1:11" ht="21" hidden="1" customHeight="1">
      <c r="A1085" s="657">
        <f t="shared" si="64"/>
        <v>0</v>
      </c>
      <c r="B1085" s="709"/>
      <c r="C1085" s="709"/>
      <c r="D1085" s="709"/>
      <c r="E1085" s="710"/>
      <c r="F1085" s="504">
        <f t="shared" si="65"/>
        <v>0</v>
      </c>
      <c r="G1085" s="504">
        <f t="shared" si="66"/>
        <v>0</v>
      </c>
      <c r="H1085" s="708">
        <f>+'6-3표준조사 3'!$K$262</f>
        <v>24</v>
      </c>
      <c r="I1085" s="708">
        <f>+'6-3표준조사 3'!$L$262</f>
        <v>0</v>
      </c>
      <c r="J1085" s="708">
        <f>+'6-3표준조사 3'!$M$262</f>
        <v>0</v>
      </c>
      <c r="K1085" s="504"/>
    </row>
    <row r="1086" spans="1:11" ht="21" hidden="1" customHeight="1">
      <c r="A1086" s="657">
        <f t="shared" si="64"/>
        <v>0</v>
      </c>
      <c r="B1086" s="709"/>
      <c r="C1086" s="709"/>
      <c r="D1086" s="709"/>
      <c r="E1086" s="710"/>
      <c r="F1086" s="504">
        <f t="shared" si="65"/>
        <v>0</v>
      </c>
      <c r="G1086" s="504">
        <f t="shared" si="66"/>
        <v>0</v>
      </c>
      <c r="H1086" s="708">
        <f>+'6-3표준조사 3'!$K$263</f>
        <v>25</v>
      </c>
      <c r="I1086" s="708">
        <f>+'6-3표준조사 3'!$L$263</f>
        <v>0</v>
      </c>
      <c r="J1086" s="708">
        <f>+'6-3표준조사 3'!$M$263</f>
        <v>0</v>
      </c>
      <c r="K1086" s="504"/>
    </row>
    <row r="1087" spans="1:11" ht="21" hidden="1" customHeight="1">
      <c r="A1087" s="657">
        <f t="shared" si="64"/>
        <v>0</v>
      </c>
      <c r="B1087" s="709"/>
      <c r="C1087" s="709"/>
      <c r="D1087" s="709"/>
      <c r="E1087" s="710"/>
      <c r="F1087" s="504">
        <f t="shared" si="65"/>
        <v>0</v>
      </c>
      <c r="G1087" s="504">
        <f t="shared" si="66"/>
        <v>0</v>
      </c>
      <c r="H1087" s="708">
        <f>+'6-3표준조사 3'!$K$264</f>
        <v>26</v>
      </c>
      <c r="I1087" s="708">
        <f>+'6-3표준조사 3'!$L$264</f>
        <v>0</v>
      </c>
      <c r="J1087" s="708">
        <f>+'6-3표준조사 3'!$M$264</f>
        <v>0</v>
      </c>
      <c r="K1087" s="504"/>
    </row>
    <row r="1088" spans="1:11" ht="21" hidden="1" customHeight="1">
      <c r="A1088" s="657">
        <f t="shared" si="64"/>
        <v>0</v>
      </c>
      <c r="B1088" s="709"/>
      <c r="C1088" s="709"/>
      <c r="D1088" s="709"/>
      <c r="E1088" s="710"/>
      <c r="F1088" s="504">
        <f t="shared" si="65"/>
        <v>0</v>
      </c>
      <c r="G1088" s="504">
        <f t="shared" si="66"/>
        <v>0</v>
      </c>
      <c r="H1088" s="708">
        <f>+'6-3표준조사 3'!$K$265</f>
        <v>27</v>
      </c>
      <c r="I1088" s="708">
        <f>+'6-3표준조사 3'!$L$265</f>
        <v>0</v>
      </c>
      <c r="J1088" s="708">
        <f>+'6-3표준조사 3'!$M$265</f>
        <v>0</v>
      </c>
      <c r="K1088" s="504"/>
    </row>
    <row r="1089" spans="1:11" ht="21" hidden="1" customHeight="1">
      <c r="A1089" s="657">
        <f t="shared" si="64"/>
        <v>0</v>
      </c>
      <c r="B1089" s="709"/>
      <c r="C1089" s="709"/>
      <c r="D1089" s="709"/>
      <c r="E1089" s="710"/>
      <c r="F1089" s="504">
        <f t="shared" si="65"/>
        <v>0</v>
      </c>
      <c r="G1089" s="504">
        <f t="shared" si="66"/>
        <v>0</v>
      </c>
      <c r="H1089" s="708">
        <f>+'6-3표준조사 3'!$K$266</f>
        <v>28</v>
      </c>
      <c r="I1089" s="708">
        <f>+'6-3표준조사 3'!$L$266</f>
        <v>0</v>
      </c>
      <c r="J1089" s="708">
        <f>+'6-3표준조사 3'!$M$266</f>
        <v>0</v>
      </c>
      <c r="K1089" s="504"/>
    </row>
    <row r="1090" spans="1:11" ht="21" hidden="1" customHeight="1">
      <c r="A1090" s="657">
        <f t="shared" si="64"/>
        <v>0</v>
      </c>
      <c r="B1090" s="709"/>
      <c r="C1090" s="709"/>
      <c r="D1090" s="709"/>
      <c r="E1090" s="710"/>
      <c r="F1090" s="504">
        <f t="shared" si="65"/>
        <v>0</v>
      </c>
      <c r="G1090" s="504">
        <f t="shared" si="66"/>
        <v>0</v>
      </c>
      <c r="H1090" s="708">
        <f>+'6-3표준조사 3'!$K$267</f>
        <v>29</v>
      </c>
      <c r="I1090" s="708">
        <f>+'6-3표준조사 3'!$L$267</f>
        <v>0</v>
      </c>
      <c r="J1090" s="708">
        <f>+'6-3표준조사 3'!$M$267</f>
        <v>0</v>
      </c>
      <c r="K1090" s="504"/>
    </row>
    <row r="1091" spans="1:11" ht="21" hidden="1" customHeight="1">
      <c r="A1091" s="657">
        <f t="shared" si="64"/>
        <v>0</v>
      </c>
      <c r="B1091" s="709"/>
      <c r="C1091" s="709"/>
      <c r="D1091" s="709"/>
      <c r="E1091" s="710"/>
      <c r="F1091" s="504">
        <f t="shared" si="65"/>
        <v>0</v>
      </c>
      <c r="G1091" s="504">
        <f t="shared" si="66"/>
        <v>0</v>
      </c>
      <c r="H1091" s="708">
        <f>+'6-3표준조사 3'!$K$268</f>
        <v>30</v>
      </c>
      <c r="I1091" s="708">
        <f>+'6-3표준조사 3'!$L$268</f>
        <v>0</v>
      </c>
      <c r="J1091" s="708">
        <f>+'6-3표준조사 3'!$M$268</f>
        <v>0</v>
      </c>
      <c r="K1091" s="504"/>
    </row>
    <row r="1092" spans="1:11" ht="21" hidden="1" customHeight="1">
      <c r="A1092" s="657">
        <f t="shared" si="64"/>
        <v>0</v>
      </c>
      <c r="B1092" s="709"/>
      <c r="C1092" s="709"/>
      <c r="D1092" s="709"/>
      <c r="E1092" s="710"/>
      <c r="F1092" s="504">
        <f t="shared" si="65"/>
        <v>0</v>
      </c>
      <c r="G1092" s="504">
        <f t="shared" si="66"/>
        <v>0</v>
      </c>
      <c r="H1092" s="708">
        <f>+'6-3표준조사 3'!$K$269</f>
        <v>31</v>
      </c>
      <c r="I1092" s="708">
        <f>+'6-3표준조사 3'!$L$269</f>
        <v>0</v>
      </c>
      <c r="J1092" s="708">
        <f>+'6-3표준조사 3'!$M$269</f>
        <v>0</v>
      </c>
      <c r="K1092" s="504"/>
    </row>
    <row r="1093" spans="1:11" ht="21" hidden="1" customHeight="1">
      <c r="A1093" s="657">
        <f t="shared" ref="A1093:A1156" si="67">IF(I1093&gt;0,1,)</f>
        <v>0</v>
      </c>
      <c r="B1093" s="709"/>
      <c r="C1093" s="709"/>
      <c r="D1093" s="709"/>
      <c r="E1093" s="710"/>
      <c r="F1093" s="504">
        <f t="shared" si="65"/>
        <v>0</v>
      </c>
      <c r="G1093" s="504">
        <f t="shared" si="66"/>
        <v>0</v>
      </c>
      <c r="H1093" s="708">
        <f>+'6-3표준조사 3'!$K$270</f>
        <v>32</v>
      </c>
      <c r="I1093" s="708">
        <f>+'6-3표준조사 3'!$L$270</f>
        <v>0</v>
      </c>
      <c r="J1093" s="708">
        <f>+'6-3표준조사 3'!$M$270</f>
        <v>0</v>
      </c>
      <c r="K1093" s="504"/>
    </row>
    <row r="1094" spans="1:11" ht="21" hidden="1" customHeight="1">
      <c r="A1094" s="657">
        <f t="shared" si="67"/>
        <v>0</v>
      </c>
      <c r="B1094" s="709"/>
      <c r="C1094" s="709"/>
      <c r="D1094" s="709"/>
      <c r="E1094" s="710"/>
      <c r="F1094" s="504">
        <f t="shared" si="65"/>
        <v>0</v>
      </c>
      <c r="G1094" s="504">
        <f t="shared" si="66"/>
        <v>0</v>
      </c>
      <c r="H1094" s="708">
        <f>+'6-3표준조사 3'!$K$271</f>
        <v>33</v>
      </c>
      <c r="I1094" s="708">
        <f>+'6-3표준조사 3'!$L$271</f>
        <v>0</v>
      </c>
      <c r="J1094" s="708">
        <f>+'6-3표준조사 3'!$M$271</f>
        <v>0</v>
      </c>
      <c r="K1094" s="504"/>
    </row>
    <row r="1095" spans="1:11" ht="21" hidden="1" customHeight="1">
      <c r="A1095" s="657">
        <f t="shared" si="67"/>
        <v>0</v>
      </c>
      <c r="B1095" s="709"/>
      <c r="C1095" s="709"/>
      <c r="D1095" s="709"/>
      <c r="E1095" s="710"/>
      <c r="F1095" s="504">
        <f t="shared" si="65"/>
        <v>0</v>
      </c>
      <c r="G1095" s="504">
        <f t="shared" si="66"/>
        <v>0</v>
      </c>
      <c r="H1095" s="708">
        <f>+'6-3표준조사 3'!$K$272</f>
        <v>34</v>
      </c>
      <c r="I1095" s="708">
        <f>+'6-3표준조사 3'!$L$272</f>
        <v>0</v>
      </c>
      <c r="J1095" s="708">
        <f>+'6-3표준조사 3'!$M$272</f>
        <v>0</v>
      </c>
      <c r="K1095" s="504"/>
    </row>
    <row r="1096" spans="1:11" ht="21" hidden="1" customHeight="1">
      <c r="A1096" s="657">
        <f t="shared" si="67"/>
        <v>0</v>
      </c>
      <c r="B1096" s="709"/>
      <c r="C1096" s="709"/>
      <c r="D1096" s="709"/>
      <c r="E1096" s="710"/>
      <c r="F1096" s="504">
        <f t="shared" si="65"/>
        <v>0</v>
      </c>
      <c r="G1096" s="504">
        <f t="shared" si="66"/>
        <v>0</v>
      </c>
      <c r="H1096" s="708">
        <f>+'6-3표준조사 3'!$K$273</f>
        <v>35</v>
      </c>
      <c r="I1096" s="708">
        <f>+'6-3표준조사 3'!$L$273</f>
        <v>0</v>
      </c>
      <c r="J1096" s="708">
        <f>+'6-3표준조사 3'!$M$273</f>
        <v>0</v>
      </c>
      <c r="K1096" s="504"/>
    </row>
    <row r="1097" spans="1:11" ht="21" hidden="1" customHeight="1">
      <c r="A1097" s="657">
        <f t="shared" si="67"/>
        <v>0</v>
      </c>
      <c r="B1097" s="709"/>
      <c r="C1097" s="709"/>
      <c r="D1097" s="709"/>
      <c r="E1097" s="710"/>
      <c r="F1097" s="504">
        <f t="shared" si="65"/>
        <v>0</v>
      </c>
      <c r="G1097" s="504">
        <f t="shared" si="66"/>
        <v>0</v>
      </c>
      <c r="H1097" s="708">
        <f>+'6-3표준조사 3'!$K$274</f>
        <v>36</v>
      </c>
      <c r="I1097" s="708">
        <f>+'6-3표준조사 3'!$L$274</f>
        <v>0</v>
      </c>
      <c r="J1097" s="708">
        <f>+'6-3표준조사 3'!$M$274</f>
        <v>0</v>
      </c>
      <c r="K1097" s="504"/>
    </row>
    <row r="1098" spans="1:11" ht="21" hidden="1" customHeight="1">
      <c r="A1098" s="657">
        <f t="shared" si="67"/>
        <v>0</v>
      </c>
      <c r="B1098" s="709"/>
      <c r="C1098" s="709"/>
      <c r="D1098" s="709"/>
      <c r="E1098" s="710"/>
      <c r="F1098" s="504">
        <f t="shared" si="65"/>
        <v>0</v>
      </c>
      <c r="G1098" s="504">
        <f t="shared" si="66"/>
        <v>0</v>
      </c>
      <c r="H1098" s="708">
        <f>+'6-3표준조사 3'!$K$275</f>
        <v>37</v>
      </c>
      <c r="I1098" s="708">
        <f>+'6-3표준조사 3'!$L$275</f>
        <v>0</v>
      </c>
      <c r="J1098" s="708">
        <f>+'6-3표준조사 3'!$M$275</f>
        <v>0</v>
      </c>
      <c r="K1098" s="504"/>
    </row>
    <row r="1099" spans="1:11" ht="21" hidden="1" customHeight="1">
      <c r="A1099" s="657">
        <f t="shared" si="67"/>
        <v>0</v>
      </c>
      <c r="B1099" s="709"/>
      <c r="C1099" s="709"/>
      <c r="D1099" s="709"/>
      <c r="E1099" s="710"/>
      <c r="F1099" s="504">
        <f t="shared" si="65"/>
        <v>0</v>
      </c>
      <c r="G1099" s="504">
        <f t="shared" si="66"/>
        <v>0</v>
      </c>
      <c r="H1099" s="708">
        <f>+'6-3표준조사 3'!$K$278</f>
        <v>15</v>
      </c>
      <c r="I1099" s="708">
        <f>+'6-3표준조사 3'!$L$278</f>
        <v>0</v>
      </c>
      <c r="J1099" s="708">
        <f>+'6-3표준조사 3'!$M$278</f>
        <v>0</v>
      </c>
      <c r="K1099" s="504"/>
    </row>
    <row r="1100" spans="1:11" ht="21" hidden="1" customHeight="1">
      <c r="A1100" s="657">
        <f t="shared" si="67"/>
        <v>0</v>
      </c>
      <c r="B1100" s="709"/>
      <c r="C1100" s="709"/>
      <c r="D1100" s="709"/>
      <c r="E1100" s="710"/>
      <c r="F1100" s="504">
        <f t="shared" si="65"/>
        <v>0</v>
      </c>
      <c r="G1100" s="504">
        <f t="shared" si="66"/>
        <v>0</v>
      </c>
      <c r="H1100" s="708">
        <f>+'6-3표준조사 3'!$K$279</f>
        <v>16</v>
      </c>
      <c r="I1100" s="708">
        <f>+'6-3표준조사 3'!$L$279</f>
        <v>0</v>
      </c>
      <c r="J1100" s="708">
        <f>+'6-3표준조사 3'!$M$279</f>
        <v>0</v>
      </c>
      <c r="K1100" s="504"/>
    </row>
    <row r="1101" spans="1:11" ht="21" hidden="1" customHeight="1">
      <c r="A1101" s="657">
        <f t="shared" si="67"/>
        <v>0</v>
      </c>
      <c r="B1101" s="709"/>
      <c r="C1101" s="709"/>
      <c r="D1101" s="709"/>
      <c r="E1101" s="710"/>
      <c r="F1101" s="504">
        <f t="shared" si="65"/>
        <v>0</v>
      </c>
      <c r="G1101" s="504">
        <f t="shared" si="66"/>
        <v>0</v>
      </c>
      <c r="H1101" s="708">
        <f>+'6-3표준조사 3'!$K$280</f>
        <v>17</v>
      </c>
      <c r="I1101" s="708">
        <f>+'6-3표준조사 3'!$L$280</f>
        <v>0</v>
      </c>
      <c r="J1101" s="708">
        <f>+'6-3표준조사 3'!$M$280</f>
        <v>0</v>
      </c>
      <c r="K1101" s="504"/>
    </row>
    <row r="1102" spans="1:11" ht="21" hidden="1" customHeight="1">
      <c r="A1102" s="657">
        <f t="shared" si="67"/>
        <v>0</v>
      </c>
      <c r="B1102" s="709"/>
      <c r="C1102" s="709"/>
      <c r="D1102" s="709"/>
      <c r="E1102" s="710"/>
      <c r="F1102" s="504">
        <f t="shared" si="65"/>
        <v>0</v>
      </c>
      <c r="G1102" s="504">
        <f t="shared" si="66"/>
        <v>0</v>
      </c>
      <c r="H1102" s="708">
        <f>+'6-3표준조사 3'!$K$281</f>
        <v>18</v>
      </c>
      <c r="I1102" s="708">
        <f>+'6-3표준조사 3'!$L$281</f>
        <v>0</v>
      </c>
      <c r="J1102" s="708">
        <f>+'6-3표준조사 3'!$M$281</f>
        <v>0</v>
      </c>
      <c r="K1102" s="504"/>
    </row>
    <row r="1103" spans="1:11" ht="21" hidden="1" customHeight="1">
      <c r="A1103" s="657">
        <f t="shared" si="67"/>
        <v>0</v>
      </c>
      <c r="B1103" s="709"/>
      <c r="C1103" s="709"/>
      <c r="D1103" s="709"/>
      <c r="E1103" s="710"/>
      <c r="F1103" s="504">
        <f t="shared" si="65"/>
        <v>0</v>
      </c>
      <c r="G1103" s="504">
        <f t="shared" si="66"/>
        <v>0</v>
      </c>
      <c r="H1103" s="708">
        <f>+'6-3표준조사 3'!$K$282</f>
        <v>19</v>
      </c>
      <c r="I1103" s="708">
        <f>+'6-3표준조사 3'!$L$282</f>
        <v>0</v>
      </c>
      <c r="J1103" s="708">
        <f>+'6-3표준조사 3'!$M$282</f>
        <v>0</v>
      </c>
      <c r="K1103" s="504"/>
    </row>
    <row r="1104" spans="1:11" ht="21" hidden="1" customHeight="1">
      <c r="A1104" s="657">
        <f t="shared" si="67"/>
        <v>0</v>
      </c>
      <c r="B1104" s="709"/>
      <c r="C1104" s="709"/>
      <c r="D1104" s="709"/>
      <c r="E1104" s="710"/>
      <c r="F1104" s="504">
        <f t="shared" si="65"/>
        <v>0</v>
      </c>
      <c r="G1104" s="504">
        <f t="shared" si="66"/>
        <v>0</v>
      </c>
      <c r="H1104" s="708">
        <f>+'6-3표준조사 3'!$K$283</f>
        <v>20</v>
      </c>
      <c r="I1104" s="708">
        <f>+'6-3표준조사 3'!$L$283</f>
        <v>0</v>
      </c>
      <c r="J1104" s="708">
        <f>+'6-3표준조사 3'!$M$283</f>
        <v>0</v>
      </c>
      <c r="K1104" s="504"/>
    </row>
    <row r="1105" spans="1:11" ht="21" hidden="1" customHeight="1">
      <c r="A1105" s="657">
        <f t="shared" si="67"/>
        <v>0</v>
      </c>
      <c r="B1105" s="709"/>
      <c r="C1105" s="709"/>
      <c r="D1105" s="709"/>
      <c r="E1105" s="710"/>
      <c r="F1105" s="504">
        <f t="shared" si="65"/>
        <v>0</v>
      </c>
      <c r="G1105" s="504">
        <f t="shared" si="66"/>
        <v>0</v>
      </c>
      <c r="H1105" s="708">
        <f>+'6-3표준조사 3'!$K$284</f>
        <v>21</v>
      </c>
      <c r="I1105" s="708">
        <f>+'6-3표준조사 3'!$L$284</f>
        <v>0</v>
      </c>
      <c r="J1105" s="708">
        <f>+'6-3표준조사 3'!$M$284</f>
        <v>0</v>
      </c>
      <c r="K1105" s="504"/>
    </row>
    <row r="1106" spans="1:11" ht="21" hidden="1" customHeight="1">
      <c r="A1106" s="657">
        <f t="shared" si="67"/>
        <v>0</v>
      </c>
      <c r="B1106" s="709"/>
      <c r="C1106" s="709"/>
      <c r="D1106" s="709"/>
      <c r="E1106" s="710"/>
      <c r="F1106" s="504">
        <f t="shared" si="65"/>
        <v>0</v>
      </c>
      <c r="G1106" s="504">
        <f t="shared" si="66"/>
        <v>0</v>
      </c>
      <c r="H1106" s="708">
        <f>+'6-3표준조사 3'!$K$285</f>
        <v>22</v>
      </c>
      <c r="I1106" s="708">
        <f>+'6-3표준조사 3'!$L$285</f>
        <v>0</v>
      </c>
      <c r="J1106" s="708">
        <f>+'6-3표준조사 3'!$M$285</f>
        <v>0</v>
      </c>
      <c r="K1106" s="504"/>
    </row>
    <row r="1107" spans="1:11" ht="21" hidden="1" customHeight="1">
      <c r="A1107" s="657">
        <f t="shared" si="67"/>
        <v>0</v>
      </c>
      <c r="B1107" s="709"/>
      <c r="C1107" s="709"/>
      <c r="D1107" s="709"/>
      <c r="E1107" s="710"/>
      <c r="F1107" s="504">
        <f t="shared" si="65"/>
        <v>0</v>
      </c>
      <c r="G1107" s="504">
        <f t="shared" si="66"/>
        <v>0</v>
      </c>
      <c r="H1107" s="708">
        <f>+'6-3표준조사 3'!$K$286</f>
        <v>23</v>
      </c>
      <c r="I1107" s="708">
        <f>+'6-3표준조사 3'!$L$286</f>
        <v>0</v>
      </c>
      <c r="J1107" s="708">
        <f>+'6-3표준조사 3'!$M$286</f>
        <v>0</v>
      </c>
      <c r="K1107" s="504"/>
    </row>
    <row r="1108" spans="1:11" ht="21" hidden="1" customHeight="1">
      <c r="A1108" s="657">
        <f t="shared" si="67"/>
        <v>0</v>
      </c>
      <c r="B1108" s="709"/>
      <c r="C1108" s="709"/>
      <c r="D1108" s="709"/>
      <c r="E1108" s="710"/>
      <c r="F1108" s="504">
        <f t="shared" si="65"/>
        <v>0</v>
      </c>
      <c r="G1108" s="504">
        <f t="shared" si="66"/>
        <v>0</v>
      </c>
      <c r="H1108" s="708">
        <f>+'6-3표준조사 3'!$K$287</f>
        <v>24</v>
      </c>
      <c r="I1108" s="708">
        <f>+'6-3표준조사 3'!$L$287</f>
        <v>0</v>
      </c>
      <c r="J1108" s="708">
        <f>+'6-3표준조사 3'!$M$287</f>
        <v>0</v>
      </c>
      <c r="K1108" s="504"/>
    </row>
    <row r="1109" spans="1:11" ht="21" hidden="1" customHeight="1">
      <c r="A1109" s="657">
        <f t="shared" si="67"/>
        <v>0</v>
      </c>
      <c r="B1109" s="709"/>
      <c r="C1109" s="709"/>
      <c r="D1109" s="709"/>
      <c r="E1109" s="710"/>
      <c r="F1109" s="504">
        <f t="shared" si="65"/>
        <v>0</v>
      </c>
      <c r="G1109" s="504">
        <f t="shared" si="66"/>
        <v>0</v>
      </c>
      <c r="H1109" s="708">
        <f>+'6-3표준조사 3'!$K$288</f>
        <v>25</v>
      </c>
      <c r="I1109" s="708">
        <f>+'6-3표준조사 3'!$L$288</f>
        <v>0</v>
      </c>
      <c r="J1109" s="708">
        <f>+'6-3표준조사 3'!$M$288</f>
        <v>0</v>
      </c>
      <c r="K1109" s="504"/>
    </row>
    <row r="1110" spans="1:11" ht="21" hidden="1" customHeight="1">
      <c r="A1110" s="657">
        <f t="shared" si="67"/>
        <v>0</v>
      </c>
      <c r="B1110" s="709"/>
      <c r="C1110" s="709"/>
      <c r="D1110" s="709"/>
      <c r="E1110" s="710"/>
      <c r="F1110" s="504">
        <f t="shared" si="65"/>
        <v>0</v>
      </c>
      <c r="G1110" s="504">
        <f t="shared" si="66"/>
        <v>0</v>
      </c>
      <c r="H1110" s="708">
        <f>+'6-3표준조사 3'!$K$289</f>
        <v>26</v>
      </c>
      <c r="I1110" s="708">
        <f>+'6-3표준조사 3'!$L$289</f>
        <v>0</v>
      </c>
      <c r="J1110" s="708">
        <f>+'6-3표준조사 3'!$M$289</f>
        <v>0</v>
      </c>
      <c r="K1110" s="504"/>
    </row>
    <row r="1111" spans="1:11" ht="21" hidden="1" customHeight="1">
      <c r="A1111" s="657">
        <f t="shared" si="67"/>
        <v>0</v>
      </c>
      <c r="B1111" s="709"/>
      <c r="C1111" s="709"/>
      <c r="D1111" s="709"/>
      <c r="E1111" s="710"/>
      <c r="F1111" s="504">
        <f t="shared" si="65"/>
        <v>0</v>
      </c>
      <c r="G1111" s="504">
        <f t="shared" si="66"/>
        <v>0</v>
      </c>
      <c r="H1111" s="708">
        <f>+'6-3표준조사 3'!$K$290</f>
        <v>27</v>
      </c>
      <c r="I1111" s="708">
        <f>+'6-3표준조사 3'!$L$290</f>
        <v>0</v>
      </c>
      <c r="J1111" s="708">
        <f>+'6-3표준조사 3'!$M$290</f>
        <v>0</v>
      </c>
      <c r="K1111" s="504"/>
    </row>
    <row r="1112" spans="1:11" ht="21" hidden="1" customHeight="1">
      <c r="A1112" s="657">
        <f t="shared" si="67"/>
        <v>0</v>
      </c>
      <c r="B1112" s="709"/>
      <c r="C1112" s="709"/>
      <c r="D1112" s="709"/>
      <c r="E1112" s="710"/>
      <c r="F1112" s="504">
        <f t="shared" si="65"/>
        <v>0</v>
      </c>
      <c r="G1112" s="504">
        <f t="shared" si="66"/>
        <v>0</v>
      </c>
      <c r="H1112" s="708">
        <f>+'6-3표준조사 3'!$K$291</f>
        <v>28</v>
      </c>
      <c r="I1112" s="708">
        <f>+'6-3표준조사 3'!$L$291</f>
        <v>0</v>
      </c>
      <c r="J1112" s="708">
        <f>+'6-3표준조사 3'!$M$291</f>
        <v>0</v>
      </c>
      <c r="K1112" s="504"/>
    </row>
    <row r="1113" spans="1:11" ht="21" hidden="1" customHeight="1">
      <c r="A1113" s="657">
        <f t="shared" si="67"/>
        <v>0</v>
      </c>
      <c r="B1113" s="709"/>
      <c r="C1113" s="709"/>
      <c r="D1113" s="709"/>
      <c r="E1113" s="710"/>
      <c r="F1113" s="504">
        <f t="shared" si="65"/>
        <v>0</v>
      </c>
      <c r="G1113" s="504">
        <f t="shared" si="66"/>
        <v>0</v>
      </c>
      <c r="H1113" s="708">
        <f>+'6-3표준조사 3'!$K$292</f>
        <v>29</v>
      </c>
      <c r="I1113" s="708">
        <f>+'6-3표준조사 3'!$L$292</f>
        <v>0</v>
      </c>
      <c r="J1113" s="708">
        <f>+'6-3표준조사 3'!$M$292</f>
        <v>0</v>
      </c>
      <c r="K1113" s="504"/>
    </row>
    <row r="1114" spans="1:11" ht="21" hidden="1" customHeight="1">
      <c r="A1114" s="657">
        <f t="shared" si="67"/>
        <v>0</v>
      </c>
      <c r="B1114" s="709"/>
      <c r="C1114" s="709"/>
      <c r="D1114" s="709"/>
      <c r="E1114" s="710"/>
      <c r="F1114" s="504">
        <f t="shared" si="65"/>
        <v>0</v>
      </c>
      <c r="G1114" s="504">
        <f t="shared" si="66"/>
        <v>0</v>
      </c>
      <c r="H1114" s="708">
        <f>+'6-3표준조사 3'!$K$293</f>
        <v>30</v>
      </c>
      <c r="I1114" s="708">
        <f>+'6-3표준조사 3'!$L$293</f>
        <v>0</v>
      </c>
      <c r="J1114" s="708">
        <f>+'6-3표준조사 3'!$M$293</f>
        <v>0</v>
      </c>
      <c r="K1114" s="504"/>
    </row>
    <row r="1115" spans="1:11" ht="21" hidden="1" customHeight="1">
      <c r="A1115" s="657">
        <f t="shared" si="67"/>
        <v>0</v>
      </c>
      <c r="B1115" s="709"/>
      <c r="C1115" s="709"/>
      <c r="D1115" s="709"/>
      <c r="E1115" s="710"/>
      <c r="F1115" s="504">
        <f t="shared" si="65"/>
        <v>0</v>
      </c>
      <c r="G1115" s="504">
        <f t="shared" si="66"/>
        <v>0</v>
      </c>
      <c r="H1115" s="708">
        <f>+'6-3표준조사 3'!$K$294</f>
        <v>31</v>
      </c>
      <c r="I1115" s="708">
        <f>+'6-3표준조사 3'!$L$294</f>
        <v>0</v>
      </c>
      <c r="J1115" s="708">
        <f>+'6-3표준조사 3'!$M$294</f>
        <v>0</v>
      </c>
      <c r="K1115" s="504"/>
    </row>
    <row r="1116" spans="1:11" ht="21" hidden="1" customHeight="1">
      <c r="A1116" s="657">
        <f t="shared" si="67"/>
        <v>0</v>
      </c>
      <c r="B1116" s="709"/>
      <c r="C1116" s="709"/>
      <c r="D1116" s="709"/>
      <c r="E1116" s="710"/>
      <c r="F1116" s="504">
        <f t="shared" si="65"/>
        <v>0</v>
      </c>
      <c r="G1116" s="504">
        <f t="shared" si="66"/>
        <v>0</v>
      </c>
      <c r="H1116" s="708">
        <f>+'6-3표준조사 3'!$K$295</f>
        <v>32</v>
      </c>
      <c r="I1116" s="708">
        <f>+'6-3표준조사 3'!$L$295</f>
        <v>0</v>
      </c>
      <c r="J1116" s="708">
        <f>+'6-3표준조사 3'!$M$295</f>
        <v>0</v>
      </c>
      <c r="K1116" s="504"/>
    </row>
    <row r="1117" spans="1:11" ht="21" hidden="1" customHeight="1">
      <c r="A1117" s="657">
        <f t="shared" si="67"/>
        <v>0</v>
      </c>
      <c r="B1117" s="709"/>
      <c r="C1117" s="709"/>
      <c r="D1117" s="709"/>
      <c r="E1117" s="710"/>
      <c r="F1117" s="504">
        <f t="shared" si="65"/>
        <v>0</v>
      </c>
      <c r="G1117" s="504">
        <f t="shared" si="66"/>
        <v>0</v>
      </c>
      <c r="H1117" s="708">
        <f>+'6-3표준조사 3'!$K$296</f>
        <v>33</v>
      </c>
      <c r="I1117" s="708">
        <f>+'6-3표준조사 3'!$L$296</f>
        <v>0</v>
      </c>
      <c r="J1117" s="708">
        <f>+'6-3표준조사 3'!$M$296</f>
        <v>0</v>
      </c>
      <c r="K1117" s="504"/>
    </row>
    <row r="1118" spans="1:11" ht="21" hidden="1" customHeight="1">
      <c r="A1118" s="657">
        <f t="shared" si="67"/>
        <v>0</v>
      </c>
      <c r="B1118" s="709"/>
      <c r="C1118" s="709"/>
      <c r="D1118" s="709"/>
      <c r="E1118" s="710"/>
      <c r="F1118" s="504">
        <f t="shared" si="65"/>
        <v>0</v>
      </c>
      <c r="G1118" s="504">
        <f t="shared" si="66"/>
        <v>0</v>
      </c>
      <c r="H1118" s="708">
        <f>+'6-3표준조사 3'!$K$297</f>
        <v>34</v>
      </c>
      <c r="I1118" s="708">
        <f>+'6-3표준조사 3'!$L$297</f>
        <v>0</v>
      </c>
      <c r="J1118" s="708">
        <f>+'6-3표준조사 3'!$M$297</f>
        <v>0</v>
      </c>
      <c r="K1118" s="504"/>
    </row>
    <row r="1119" spans="1:11" ht="21" hidden="1" customHeight="1">
      <c r="A1119" s="657">
        <f t="shared" si="67"/>
        <v>0</v>
      </c>
      <c r="B1119" s="709"/>
      <c r="C1119" s="709"/>
      <c r="D1119" s="709"/>
      <c r="E1119" s="710"/>
      <c r="F1119" s="504">
        <f t="shared" si="65"/>
        <v>0</v>
      </c>
      <c r="G1119" s="504">
        <f t="shared" si="66"/>
        <v>0</v>
      </c>
      <c r="H1119" s="708">
        <f>+'6-3표준조사 3'!$K$298</f>
        <v>35</v>
      </c>
      <c r="I1119" s="708">
        <f>+'6-3표준조사 3'!$L$298</f>
        <v>0</v>
      </c>
      <c r="J1119" s="708">
        <f>+'6-3표준조사 3'!$M$298</f>
        <v>0</v>
      </c>
      <c r="K1119" s="504"/>
    </row>
    <row r="1120" spans="1:11" ht="21" hidden="1" customHeight="1">
      <c r="A1120" s="657">
        <f t="shared" si="67"/>
        <v>0</v>
      </c>
      <c r="B1120" s="709"/>
      <c r="C1120" s="709"/>
      <c r="D1120" s="709"/>
      <c r="E1120" s="710"/>
      <c r="F1120" s="504">
        <f t="shared" si="65"/>
        <v>0</v>
      </c>
      <c r="G1120" s="504">
        <f t="shared" si="66"/>
        <v>0</v>
      </c>
      <c r="H1120" s="708">
        <f>+'6-3표준조사 3'!$K$299</f>
        <v>36</v>
      </c>
      <c r="I1120" s="708">
        <f>+'6-3표준조사 3'!$L$299</f>
        <v>0</v>
      </c>
      <c r="J1120" s="708">
        <f>+'6-3표준조사 3'!$M$299</f>
        <v>0</v>
      </c>
      <c r="K1120" s="504"/>
    </row>
    <row r="1121" spans="1:11" ht="21" hidden="1" customHeight="1">
      <c r="A1121" s="657">
        <f t="shared" si="67"/>
        <v>0</v>
      </c>
      <c r="B1121" s="709"/>
      <c r="C1121" s="709"/>
      <c r="D1121" s="709"/>
      <c r="E1121" s="710"/>
      <c r="F1121" s="504">
        <f t="shared" si="65"/>
        <v>0</v>
      </c>
      <c r="G1121" s="504">
        <f t="shared" si="66"/>
        <v>0</v>
      </c>
      <c r="H1121" s="707">
        <f>+'6-3표준조사 3'!$K$300</f>
        <v>37</v>
      </c>
      <c r="I1121" s="707">
        <f>+'6-3표준조사 3'!$L$300</f>
        <v>0</v>
      </c>
      <c r="J1121" s="707">
        <f>+'6-3표준조사 3'!$M$300</f>
        <v>0</v>
      </c>
      <c r="K1121" s="503"/>
    </row>
    <row r="1122" spans="1:11" ht="21" customHeight="1">
      <c r="A1122" s="657">
        <f t="shared" si="67"/>
        <v>1</v>
      </c>
      <c r="B1122" s="708" t="str">
        <f>+'6-3표준조사 3'!$M$304</f>
        <v>단양</v>
      </c>
      <c r="C1122" s="708" t="str">
        <f>+'6-3표준조사 3'!$N$304</f>
        <v>적성</v>
      </c>
      <c r="D1122" s="708" t="str">
        <f>+'6-3표준조사 3'!$O$304</f>
        <v>기동</v>
      </c>
      <c r="E1122" s="708" t="str">
        <f>+'6-3표준조사 3'!$P$304</f>
        <v>산20번지</v>
      </c>
      <c r="F1122" s="708" t="str">
        <f>+'6-3표준조사 3'!$K$304</f>
        <v>62-0</v>
      </c>
      <c r="G1122" s="708" t="str">
        <f>+'6-3표준조사 3'!$L$304</f>
        <v>14-0</v>
      </c>
      <c r="H1122" s="708">
        <f>+'6-3표준조사 3'!$K$312</f>
        <v>1</v>
      </c>
      <c r="I1122" s="708">
        <f>+'6-3표준조사 3'!$L$312</f>
        <v>1</v>
      </c>
      <c r="J1122" s="708">
        <f>+'6-3표준조사 3'!$M$312</f>
        <v>1</v>
      </c>
      <c r="K1122" s="708"/>
    </row>
    <row r="1123" spans="1:11" ht="21" hidden="1" customHeight="1">
      <c r="A1123" s="657">
        <f t="shared" si="67"/>
        <v>0</v>
      </c>
      <c r="B1123" s="709"/>
      <c r="C1123" s="709"/>
      <c r="D1123" s="709"/>
      <c r="E1123" s="710"/>
      <c r="F1123" s="708">
        <f t="shared" ref="F1123:F1181" si="68">IF(I1123&gt;0,F1122,)</f>
        <v>0</v>
      </c>
      <c r="G1123" s="708">
        <f t="shared" ref="G1123:G1181" si="69">IF(I1123&gt;0,G1122,)</f>
        <v>0</v>
      </c>
      <c r="H1123" s="711">
        <f>+'6-3표준조사 3'!$K$313</f>
        <v>2</v>
      </c>
      <c r="I1123" s="711">
        <f>+'6-3표준조사 3'!$L$313</f>
        <v>0</v>
      </c>
      <c r="J1123" s="711">
        <f>+'6-3표준조사 3'!$M$313</f>
        <v>0</v>
      </c>
      <c r="K1123" s="711"/>
    </row>
    <row r="1124" spans="1:11" ht="21" hidden="1" customHeight="1">
      <c r="A1124" s="657">
        <f t="shared" si="67"/>
        <v>0</v>
      </c>
      <c r="B1124" s="709"/>
      <c r="C1124" s="709"/>
      <c r="D1124" s="709"/>
      <c r="E1124" s="710"/>
      <c r="F1124" s="708">
        <f t="shared" si="68"/>
        <v>0</v>
      </c>
      <c r="G1124" s="708">
        <f t="shared" si="69"/>
        <v>0</v>
      </c>
      <c r="H1124" s="708">
        <f>+'6-3표준조사 3'!$K$314</f>
        <v>3</v>
      </c>
      <c r="I1124" s="708">
        <f>+'6-3표준조사 3'!$L$314</f>
        <v>0</v>
      </c>
      <c r="J1124" s="708">
        <f>+'6-3표준조사 3'!$M$314</f>
        <v>0</v>
      </c>
      <c r="K1124" s="708"/>
    </row>
    <row r="1125" spans="1:11" ht="21" hidden="1" customHeight="1">
      <c r="A1125" s="657">
        <f t="shared" si="67"/>
        <v>0</v>
      </c>
      <c r="B1125" s="709"/>
      <c r="C1125" s="709"/>
      <c r="D1125" s="709"/>
      <c r="E1125" s="710"/>
      <c r="F1125" s="708">
        <f t="shared" si="68"/>
        <v>0</v>
      </c>
      <c r="G1125" s="708">
        <f t="shared" si="69"/>
        <v>0</v>
      </c>
      <c r="H1125" s="708">
        <f>+'6-3표준조사 3'!$K$315</f>
        <v>4</v>
      </c>
      <c r="I1125" s="708">
        <f>+'6-3표준조사 3'!$L$315</f>
        <v>0</v>
      </c>
      <c r="J1125" s="708">
        <f>+'6-3표준조사 3'!$M$315</f>
        <v>0</v>
      </c>
      <c r="K1125" s="708"/>
    </row>
    <row r="1126" spans="1:11" ht="21" hidden="1" customHeight="1">
      <c r="A1126" s="657">
        <f t="shared" si="67"/>
        <v>0</v>
      </c>
      <c r="B1126" s="709"/>
      <c r="C1126" s="709"/>
      <c r="D1126" s="709"/>
      <c r="E1126" s="710"/>
      <c r="F1126" s="708">
        <f t="shared" si="68"/>
        <v>0</v>
      </c>
      <c r="G1126" s="708">
        <f t="shared" si="69"/>
        <v>0</v>
      </c>
      <c r="H1126" s="708">
        <f>+'6-3표준조사 3'!$K$316</f>
        <v>5</v>
      </c>
      <c r="I1126" s="708">
        <f>+'6-3표준조사 3'!$L$316</f>
        <v>0</v>
      </c>
      <c r="J1126" s="708">
        <f>+'6-3표준조사 3'!$M$316</f>
        <v>0</v>
      </c>
      <c r="K1126" s="708"/>
    </row>
    <row r="1127" spans="1:11" ht="21" hidden="1" customHeight="1">
      <c r="A1127" s="657">
        <f t="shared" si="67"/>
        <v>0</v>
      </c>
      <c r="B1127" s="709"/>
      <c r="C1127" s="709"/>
      <c r="D1127" s="709"/>
      <c r="E1127" s="710"/>
      <c r="F1127" s="504">
        <f t="shared" si="68"/>
        <v>0</v>
      </c>
      <c r="G1127" s="504">
        <f t="shared" si="69"/>
        <v>0</v>
      </c>
      <c r="H1127" s="708">
        <f>+'6-3표준조사 3'!$K$317</f>
        <v>6</v>
      </c>
      <c r="I1127" s="708">
        <f>+'6-3표준조사 3'!$L$317</f>
        <v>0</v>
      </c>
      <c r="J1127" s="708">
        <f>+'6-3표준조사 3'!$M$317</f>
        <v>0</v>
      </c>
      <c r="K1127" s="504"/>
    </row>
    <row r="1128" spans="1:11" ht="21" hidden="1" customHeight="1">
      <c r="A1128" s="657">
        <f t="shared" si="67"/>
        <v>0</v>
      </c>
      <c r="B1128" s="709"/>
      <c r="C1128" s="709"/>
      <c r="D1128" s="709"/>
      <c r="E1128" s="710"/>
      <c r="F1128" s="504">
        <f t="shared" si="68"/>
        <v>0</v>
      </c>
      <c r="G1128" s="504">
        <f t="shared" si="69"/>
        <v>0</v>
      </c>
      <c r="H1128" s="708">
        <f>+'6-3표준조사 3'!$K$318</f>
        <v>7</v>
      </c>
      <c r="I1128" s="708">
        <f>+'6-3표준조사 3'!$L$318</f>
        <v>0</v>
      </c>
      <c r="J1128" s="708">
        <f>+'6-3표준조사 3'!$M$318</f>
        <v>0</v>
      </c>
      <c r="K1128" s="504"/>
    </row>
    <row r="1129" spans="1:11" ht="21" hidden="1" customHeight="1">
      <c r="A1129" s="657">
        <f t="shared" si="67"/>
        <v>0</v>
      </c>
      <c r="B1129" s="709"/>
      <c r="C1129" s="709"/>
      <c r="D1129" s="709"/>
      <c r="E1129" s="710"/>
      <c r="F1129" s="504">
        <f t="shared" si="68"/>
        <v>0</v>
      </c>
      <c r="G1129" s="504">
        <f t="shared" si="69"/>
        <v>0</v>
      </c>
      <c r="H1129" s="708">
        <f>+'6-3표준조사 3'!$K$319</f>
        <v>8</v>
      </c>
      <c r="I1129" s="708">
        <f>+'6-3표준조사 3'!$L$319</f>
        <v>0</v>
      </c>
      <c r="J1129" s="708">
        <f>+'6-3표준조사 3'!$M$319</f>
        <v>0</v>
      </c>
      <c r="K1129" s="504"/>
    </row>
    <row r="1130" spans="1:11" ht="21" hidden="1" customHeight="1">
      <c r="A1130" s="657">
        <f t="shared" si="67"/>
        <v>0</v>
      </c>
      <c r="B1130" s="709"/>
      <c r="C1130" s="709"/>
      <c r="D1130" s="709"/>
      <c r="E1130" s="710"/>
      <c r="F1130" s="504">
        <f t="shared" si="68"/>
        <v>0</v>
      </c>
      <c r="G1130" s="504">
        <f t="shared" si="69"/>
        <v>0</v>
      </c>
      <c r="H1130" s="708">
        <f>+'6-3표준조사 3'!$K$320</f>
        <v>9</v>
      </c>
      <c r="I1130" s="708">
        <f>+'6-3표준조사 3'!$L$320</f>
        <v>0</v>
      </c>
      <c r="J1130" s="708">
        <f>+'6-3표준조사 3'!$M$320</f>
        <v>0</v>
      </c>
      <c r="K1130" s="504"/>
    </row>
    <row r="1131" spans="1:11" ht="21" hidden="1" customHeight="1">
      <c r="A1131" s="657">
        <f t="shared" si="67"/>
        <v>0</v>
      </c>
      <c r="B1131" s="709"/>
      <c r="C1131" s="709"/>
      <c r="D1131" s="709"/>
      <c r="E1131" s="710"/>
      <c r="F1131" s="504">
        <f t="shared" si="68"/>
        <v>0</v>
      </c>
      <c r="G1131" s="504">
        <f t="shared" si="69"/>
        <v>0</v>
      </c>
      <c r="H1131" s="708">
        <f>+'6-3표준조사 3'!$K$321</f>
        <v>10</v>
      </c>
      <c r="I1131" s="708">
        <f>+'6-3표준조사 3'!$L$321</f>
        <v>0</v>
      </c>
      <c r="J1131" s="708">
        <f>+'6-3표준조사 3'!$M$321</f>
        <v>0</v>
      </c>
      <c r="K1131" s="504"/>
    </row>
    <row r="1132" spans="1:11" ht="21" hidden="1" customHeight="1">
      <c r="A1132" s="657">
        <f t="shared" si="67"/>
        <v>0</v>
      </c>
      <c r="B1132" s="709"/>
      <c r="C1132" s="709"/>
      <c r="D1132" s="709"/>
      <c r="E1132" s="710"/>
      <c r="F1132" s="504">
        <f t="shared" si="68"/>
        <v>0</v>
      </c>
      <c r="G1132" s="504">
        <f t="shared" si="69"/>
        <v>0</v>
      </c>
      <c r="H1132" s="708">
        <f>+'6-3표준조사 3'!$K$322</f>
        <v>11</v>
      </c>
      <c r="I1132" s="708">
        <f>+'6-3표준조사 3'!$L$322</f>
        <v>0</v>
      </c>
      <c r="J1132" s="708">
        <f>+'6-3표준조사 3'!$M$322</f>
        <v>0</v>
      </c>
      <c r="K1132" s="504"/>
    </row>
    <row r="1133" spans="1:11" ht="21" hidden="1" customHeight="1">
      <c r="A1133" s="657">
        <f t="shared" si="67"/>
        <v>0</v>
      </c>
      <c r="B1133" s="709"/>
      <c r="C1133" s="709"/>
      <c r="D1133" s="709"/>
      <c r="E1133" s="710"/>
      <c r="F1133" s="504">
        <f t="shared" si="68"/>
        <v>0</v>
      </c>
      <c r="G1133" s="504">
        <f t="shared" si="69"/>
        <v>0</v>
      </c>
      <c r="H1133" s="708">
        <f>+'6-3표준조사 3'!$K$323</f>
        <v>12</v>
      </c>
      <c r="I1133" s="708">
        <f>+'6-3표준조사 3'!$L$323</f>
        <v>0</v>
      </c>
      <c r="J1133" s="708">
        <f>+'6-3표준조사 3'!$M$323</f>
        <v>0</v>
      </c>
      <c r="K1133" s="504"/>
    </row>
    <row r="1134" spans="1:11" ht="21" hidden="1" customHeight="1">
      <c r="A1134" s="657">
        <f t="shared" si="67"/>
        <v>0</v>
      </c>
      <c r="B1134" s="709"/>
      <c r="C1134" s="709"/>
      <c r="D1134" s="709"/>
      <c r="E1134" s="710"/>
      <c r="F1134" s="504">
        <f t="shared" si="68"/>
        <v>0</v>
      </c>
      <c r="G1134" s="504">
        <f t="shared" si="69"/>
        <v>0</v>
      </c>
      <c r="H1134" s="708">
        <f>+'6-3표준조사 3'!$K$324</f>
        <v>13</v>
      </c>
      <c r="I1134" s="708">
        <f>+'6-3표준조사 3'!$L$324</f>
        <v>0</v>
      </c>
      <c r="J1134" s="708">
        <f>+'6-3표준조사 3'!$M$324</f>
        <v>0</v>
      </c>
      <c r="K1134" s="504"/>
    </row>
    <row r="1135" spans="1:11" ht="21" hidden="1" customHeight="1">
      <c r="A1135" s="657">
        <f t="shared" si="67"/>
        <v>0</v>
      </c>
      <c r="B1135" s="709"/>
      <c r="C1135" s="709"/>
      <c r="D1135" s="709"/>
      <c r="E1135" s="710"/>
      <c r="F1135" s="504">
        <f t="shared" si="68"/>
        <v>0</v>
      </c>
      <c r="G1135" s="504">
        <f t="shared" si="69"/>
        <v>0</v>
      </c>
      <c r="H1135" s="708">
        <f>+'6-3표준조사 3'!$K$325</f>
        <v>14</v>
      </c>
      <c r="I1135" s="708">
        <f>+'6-3표준조사 3'!$L$325</f>
        <v>0</v>
      </c>
      <c r="J1135" s="708">
        <f>+'6-3표준조사 3'!$M$325</f>
        <v>0</v>
      </c>
      <c r="K1135" s="504"/>
    </row>
    <row r="1136" spans="1:11" ht="21" hidden="1" customHeight="1">
      <c r="A1136" s="657">
        <f t="shared" si="67"/>
        <v>0</v>
      </c>
      <c r="B1136" s="709"/>
      <c r="C1136" s="709"/>
      <c r="D1136" s="709"/>
      <c r="E1136" s="710"/>
      <c r="F1136" s="504">
        <f t="shared" si="68"/>
        <v>0</v>
      </c>
      <c r="G1136" s="504">
        <f t="shared" si="69"/>
        <v>0</v>
      </c>
      <c r="H1136" s="708">
        <f>+'6-3표준조사 3'!$K$328</f>
        <v>15</v>
      </c>
      <c r="I1136" s="708">
        <f>+'6-3표준조사 3'!$L$328</f>
        <v>0</v>
      </c>
      <c r="J1136" s="708">
        <f>+'6-3표준조사 3'!$M$328</f>
        <v>0</v>
      </c>
      <c r="K1136" s="504"/>
    </row>
    <row r="1137" spans="1:11" ht="21" hidden="1" customHeight="1">
      <c r="A1137" s="657">
        <f t="shared" si="67"/>
        <v>0</v>
      </c>
      <c r="B1137" s="709"/>
      <c r="C1137" s="709"/>
      <c r="D1137" s="709"/>
      <c r="E1137" s="710"/>
      <c r="F1137" s="504">
        <f t="shared" si="68"/>
        <v>0</v>
      </c>
      <c r="G1137" s="504">
        <f t="shared" si="69"/>
        <v>0</v>
      </c>
      <c r="H1137" s="708">
        <f>+'6-3표준조사 3'!$K$329</f>
        <v>16</v>
      </c>
      <c r="I1137" s="708">
        <f>+'6-3표준조사 3'!$L$329</f>
        <v>0</v>
      </c>
      <c r="J1137" s="708">
        <f>+'6-3표준조사 3'!$M$329</f>
        <v>0</v>
      </c>
      <c r="K1137" s="504"/>
    </row>
    <row r="1138" spans="1:11" ht="21" hidden="1" customHeight="1">
      <c r="A1138" s="657">
        <f t="shared" si="67"/>
        <v>0</v>
      </c>
      <c r="B1138" s="709"/>
      <c r="C1138" s="709"/>
      <c r="D1138" s="709"/>
      <c r="E1138" s="710"/>
      <c r="F1138" s="504">
        <f t="shared" si="68"/>
        <v>0</v>
      </c>
      <c r="G1138" s="504">
        <f t="shared" si="69"/>
        <v>0</v>
      </c>
      <c r="H1138" s="708">
        <f>+'6-3표준조사 3'!$K$330</f>
        <v>17</v>
      </c>
      <c r="I1138" s="708">
        <f>+'6-3표준조사 3'!$L$330</f>
        <v>0</v>
      </c>
      <c r="J1138" s="708">
        <f>+'6-3표준조사 3'!$M$330</f>
        <v>0</v>
      </c>
      <c r="K1138" s="504"/>
    </row>
    <row r="1139" spans="1:11" ht="21" hidden="1" customHeight="1">
      <c r="A1139" s="657">
        <f t="shared" si="67"/>
        <v>0</v>
      </c>
      <c r="B1139" s="709"/>
      <c r="C1139" s="709"/>
      <c r="D1139" s="709"/>
      <c r="E1139" s="710"/>
      <c r="F1139" s="504">
        <f t="shared" si="68"/>
        <v>0</v>
      </c>
      <c r="G1139" s="504">
        <f t="shared" si="69"/>
        <v>0</v>
      </c>
      <c r="H1139" s="708">
        <f>+'6-3표준조사 3'!$K$331</f>
        <v>18</v>
      </c>
      <c r="I1139" s="708">
        <f>+'6-3표준조사 3'!$L$331</f>
        <v>0</v>
      </c>
      <c r="J1139" s="708">
        <f>+'6-3표준조사 3'!$M$331</f>
        <v>0</v>
      </c>
      <c r="K1139" s="504"/>
    </row>
    <row r="1140" spans="1:11" ht="21" hidden="1" customHeight="1">
      <c r="A1140" s="657">
        <f t="shared" si="67"/>
        <v>0</v>
      </c>
      <c r="B1140" s="709"/>
      <c r="C1140" s="709"/>
      <c r="D1140" s="709"/>
      <c r="E1140" s="710"/>
      <c r="F1140" s="504">
        <f t="shared" si="68"/>
        <v>0</v>
      </c>
      <c r="G1140" s="504">
        <f t="shared" si="69"/>
        <v>0</v>
      </c>
      <c r="H1140" s="708">
        <f>+'6-3표준조사 3'!$K$332</f>
        <v>19</v>
      </c>
      <c r="I1140" s="708">
        <f>+'6-3표준조사 3'!$L$332</f>
        <v>0</v>
      </c>
      <c r="J1140" s="708">
        <f>+'6-3표준조사 3'!$M$332</f>
        <v>0</v>
      </c>
      <c r="K1140" s="504"/>
    </row>
    <row r="1141" spans="1:11" ht="21" hidden="1" customHeight="1">
      <c r="A1141" s="657">
        <f t="shared" si="67"/>
        <v>0</v>
      </c>
      <c r="B1141" s="709"/>
      <c r="C1141" s="709"/>
      <c r="D1141" s="709"/>
      <c r="E1141" s="710"/>
      <c r="F1141" s="504">
        <f t="shared" si="68"/>
        <v>0</v>
      </c>
      <c r="G1141" s="504">
        <f t="shared" si="69"/>
        <v>0</v>
      </c>
      <c r="H1141" s="708">
        <f>+'6-3표준조사 3'!$K$333</f>
        <v>20</v>
      </c>
      <c r="I1141" s="708">
        <f>+'6-3표준조사 3'!$L$333</f>
        <v>0</v>
      </c>
      <c r="J1141" s="708">
        <f>+'6-3표준조사 3'!$M$333</f>
        <v>0</v>
      </c>
      <c r="K1141" s="504"/>
    </row>
    <row r="1142" spans="1:11" ht="21" hidden="1" customHeight="1">
      <c r="A1142" s="657">
        <f t="shared" si="67"/>
        <v>0</v>
      </c>
      <c r="B1142" s="709"/>
      <c r="C1142" s="709"/>
      <c r="D1142" s="709"/>
      <c r="E1142" s="710"/>
      <c r="F1142" s="504">
        <f t="shared" si="68"/>
        <v>0</v>
      </c>
      <c r="G1142" s="504">
        <f t="shared" si="69"/>
        <v>0</v>
      </c>
      <c r="H1142" s="708">
        <f>+'6-3표준조사 3'!$K$334</f>
        <v>21</v>
      </c>
      <c r="I1142" s="708">
        <f>+'6-3표준조사 3'!$L$334</f>
        <v>0</v>
      </c>
      <c r="J1142" s="708">
        <f>+'6-3표준조사 3'!$M$334</f>
        <v>0</v>
      </c>
      <c r="K1142" s="504"/>
    </row>
    <row r="1143" spans="1:11" ht="21" hidden="1" customHeight="1">
      <c r="A1143" s="657">
        <f t="shared" si="67"/>
        <v>0</v>
      </c>
      <c r="B1143" s="709"/>
      <c r="C1143" s="709"/>
      <c r="D1143" s="709"/>
      <c r="E1143" s="710"/>
      <c r="F1143" s="504">
        <f t="shared" si="68"/>
        <v>0</v>
      </c>
      <c r="G1143" s="504">
        <f t="shared" si="69"/>
        <v>0</v>
      </c>
      <c r="H1143" s="708">
        <f>+'6-3표준조사 3'!$K$335</f>
        <v>22</v>
      </c>
      <c r="I1143" s="708">
        <f>+'6-3표준조사 3'!$L$335</f>
        <v>0</v>
      </c>
      <c r="J1143" s="708">
        <f>+'6-3표준조사 3'!$M$335</f>
        <v>0</v>
      </c>
      <c r="K1143" s="504"/>
    </row>
    <row r="1144" spans="1:11" ht="21" hidden="1" customHeight="1">
      <c r="A1144" s="657">
        <f t="shared" si="67"/>
        <v>0</v>
      </c>
      <c r="B1144" s="709"/>
      <c r="C1144" s="709"/>
      <c r="D1144" s="709"/>
      <c r="E1144" s="710"/>
      <c r="F1144" s="504">
        <f t="shared" si="68"/>
        <v>0</v>
      </c>
      <c r="G1144" s="504">
        <f t="shared" si="69"/>
        <v>0</v>
      </c>
      <c r="H1144" s="708">
        <f>+'6-3표준조사 3'!$K$336</f>
        <v>23</v>
      </c>
      <c r="I1144" s="708">
        <f>+'6-3표준조사 3'!$L$336</f>
        <v>0</v>
      </c>
      <c r="J1144" s="708">
        <f>+'6-3표준조사 3'!$M$336</f>
        <v>0</v>
      </c>
      <c r="K1144" s="504"/>
    </row>
    <row r="1145" spans="1:11" ht="21" hidden="1" customHeight="1">
      <c r="A1145" s="657">
        <f t="shared" si="67"/>
        <v>0</v>
      </c>
      <c r="B1145" s="709"/>
      <c r="C1145" s="709"/>
      <c r="D1145" s="709"/>
      <c r="E1145" s="710"/>
      <c r="F1145" s="504">
        <f t="shared" si="68"/>
        <v>0</v>
      </c>
      <c r="G1145" s="504">
        <f t="shared" si="69"/>
        <v>0</v>
      </c>
      <c r="H1145" s="708">
        <f>+'6-3표준조사 3'!$K$337</f>
        <v>24</v>
      </c>
      <c r="I1145" s="708">
        <f>+'6-3표준조사 3'!$L$337</f>
        <v>0</v>
      </c>
      <c r="J1145" s="708">
        <f>+'6-3표준조사 3'!$M$337</f>
        <v>0</v>
      </c>
      <c r="K1145" s="504"/>
    </row>
    <row r="1146" spans="1:11" ht="21" hidden="1" customHeight="1">
      <c r="A1146" s="657">
        <f t="shared" si="67"/>
        <v>0</v>
      </c>
      <c r="B1146" s="709"/>
      <c r="C1146" s="709"/>
      <c r="D1146" s="709"/>
      <c r="E1146" s="710"/>
      <c r="F1146" s="504">
        <f t="shared" si="68"/>
        <v>0</v>
      </c>
      <c r="G1146" s="504">
        <f t="shared" si="69"/>
        <v>0</v>
      </c>
      <c r="H1146" s="708">
        <f>+'6-3표준조사 3'!$K$338</f>
        <v>25</v>
      </c>
      <c r="I1146" s="708">
        <f>+'6-3표준조사 3'!$L$338</f>
        <v>0</v>
      </c>
      <c r="J1146" s="708">
        <f>+'6-3표준조사 3'!$M$338</f>
        <v>0</v>
      </c>
      <c r="K1146" s="504"/>
    </row>
    <row r="1147" spans="1:11" ht="21" hidden="1" customHeight="1">
      <c r="A1147" s="657">
        <f t="shared" si="67"/>
        <v>0</v>
      </c>
      <c r="B1147" s="709"/>
      <c r="C1147" s="709"/>
      <c r="D1147" s="709"/>
      <c r="E1147" s="710"/>
      <c r="F1147" s="504">
        <f t="shared" si="68"/>
        <v>0</v>
      </c>
      <c r="G1147" s="504">
        <f t="shared" si="69"/>
        <v>0</v>
      </c>
      <c r="H1147" s="708">
        <f>+'6-3표준조사 3'!$K$339</f>
        <v>26</v>
      </c>
      <c r="I1147" s="708">
        <f>+'6-3표준조사 3'!$L$339</f>
        <v>0</v>
      </c>
      <c r="J1147" s="708">
        <f>+'6-3표준조사 3'!$M$339</f>
        <v>0</v>
      </c>
      <c r="K1147" s="504"/>
    </row>
    <row r="1148" spans="1:11" ht="21" hidden="1" customHeight="1">
      <c r="A1148" s="657">
        <f t="shared" si="67"/>
        <v>0</v>
      </c>
      <c r="B1148" s="709"/>
      <c r="C1148" s="709"/>
      <c r="D1148" s="709"/>
      <c r="E1148" s="710"/>
      <c r="F1148" s="504">
        <f t="shared" si="68"/>
        <v>0</v>
      </c>
      <c r="G1148" s="504">
        <f t="shared" si="69"/>
        <v>0</v>
      </c>
      <c r="H1148" s="708">
        <f>+'6-3표준조사 3'!$K$340</f>
        <v>27</v>
      </c>
      <c r="I1148" s="708">
        <f>+'6-3표준조사 3'!$L$340</f>
        <v>0</v>
      </c>
      <c r="J1148" s="708">
        <f>+'6-3표준조사 3'!$M$340</f>
        <v>0</v>
      </c>
      <c r="K1148" s="504"/>
    </row>
    <row r="1149" spans="1:11" ht="21" hidden="1" customHeight="1">
      <c r="A1149" s="657">
        <f t="shared" si="67"/>
        <v>0</v>
      </c>
      <c r="B1149" s="709"/>
      <c r="C1149" s="709"/>
      <c r="D1149" s="709"/>
      <c r="E1149" s="710"/>
      <c r="F1149" s="504">
        <f t="shared" si="68"/>
        <v>0</v>
      </c>
      <c r="G1149" s="504">
        <f t="shared" si="69"/>
        <v>0</v>
      </c>
      <c r="H1149" s="708">
        <f>+'6-3표준조사 3'!$K$341</f>
        <v>28</v>
      </c>
      <c r="I1149" s="708">
        <f>+'6-3표준조사 3'!$L$341</f>
        <v>0</v>
      </c>
      <c r="J1149" s="708">
        <f>+'6-3표준조사 3'!$M$341</f>
        <v>0</v>
      </c>
      <c r="K1149" s="504"/>
    </row>
    <row r="1150" spans="1:11" ht="21" hidden="1" customHeight="1">
      <c r="A1150" s="657">
        <f t="shared" si="67"/>
        <v>0</v>
      </c>
      <c r="B1150" s="709"/>
      <c r="C1150" s="709"/>
      <c r="D1150" s="709"/>
      <c r="E1150" s="710"/>
      <c r="F1150" s="504">
        <f t="shared" si="68"/>
        <v>0</v>
      </c>
      <c r="G1150" s="504">
        <f t="shared" si="69"/>
        <v>0</v>
      </c>
      <c r="H1150" s="708">
        <f>+'6-3표준조사 3'!$K$342</f>
        <v>29</v>
      </c>
      <c r="I1150" s="708">
        <f>+'6-3표준조사 3'!$L$342</f>
        <v>0</v>
      </c>
      <c r="J1150" s="708">
        <f>+'6-3표준조사 3'!$M$342</f>
        <v>0</v>
      </c>
      <c r="K1150" s="504"/>
    </row>
    <row r="1151" spans="1:11" ht="21" hidden="1" customHeight="1">
      <c r="A1151" s="657">
        <f t="shared" si="67"/>
        <v>0</v>
      </c>
      <c r="B1151" s="709"/>
      <c r="C1151" s="709"/>
      <c r="D1151" s="709"/>
      <c r="E1151" s="710"/>
      <c r="F1151" s="504">
        <f t="shared" si="68"/>
        <v>0</v>
      </c>
      <c r="G1151" s="504">
        <f t="shared" si="69"/>
        <v>0</v>
      </c>
      <c r="H1151" s="708">
        <f>+'6-3표준조사 3'!$K$343</f>
        <v>30</v>
      </c>
      <c r="I1151" s="708">
        <f>+'6-3표준조사 3'!$L$343</f>
        <v>0</v>
      </c>
      <c r="J1151" s="708">
        <f>+'6-3표준조사 3'!$M$343</f>
        <v>0</v>
      </c>
      <c r="K1151" s="504"/>
    </row>
    <row r="1152" spans="1:11" ht="21" hidden="1" customHeight="1">
      <c r="A1152" s="657">
        <f t="shared" si="67"/>
        <v>0</v>
      </c>
      <c r="B1152" s="709"/>
      <c r="C1152" s="709"/>
      <c r="D1152" s="709"/>
      <c r="E1152" s="710"/>
      <c r="F1152" s="504">
        <f t="shared" si="68"/>
        <v>0</v>
      </c>
      <c r="G1152" s="504">
        <f t="shared" si="69"/>
        <v>0</v>
      </c>
      <c r="H1152" s="708">
        <f>+'6-3표준조사 3'!$K$344</f>
        <v>31</v>
      </c>
      <c r="I1152" s="708">
        <f>+'6-3표준조사 3'!$L$344</f>
        <v>0</v>
      </c>
      <c r="J1152" s="708">
        <f>+'6-3표준조사 3'!$M$344</f>
        <v>0</v>
      </c>
      <c r="K1152" s="504"/>
    </row>
    <row r="1153" spans="1:11" ht="21" hidden="1" customHeight="1">
      <c r="A1153" s="657">
        <f t="shared" si="67"/>
        <v>0</v>
      </c>
      <c r="B1153" s="709"/>
      <c r="C1153" s="709"/>
      <c r="D1153" s="709"/>
      <c r="E1153" s="710"/>
      <c r="F1153" s="504">
        <f t="shared" si="68"/>
        <v>0</v>
      </c>
      <c r="G1153" s="504">
        <f t="shared" si="69"/>
        <v>0</v>
      </c>
      <c r="H1153" s="708">
        <f>+'6-3표준조사 3'!$K$345</f>
        <v>32</v>
      </c>
      <c r="I1153" s="708">
        <f>+'6-3표준조사 3'!$L$345</f>
        <v>0</v>
      </c>
      <c r="J1153" s="708">
        <f>+'6-3표준조사 3'!$M$345</f>
        <v>0</v>
      </c>
      <c r="K1153" s="504"/>
    </row>
    <row r="1154" spans="1:11" ht="21" hidden="1" customHeight="1">
      <c r="A1154" s="657">
        <f t="shared" si="67"/>
        <v>0</v>
      </c>
      <c r="B1154" s="709"/>
      <c r="C1154" s="709"/>
      <c r="D1154" s="709"/>
      <c r="E1154" s="710"/>
      <c r="F1154" s="504">
        <f t="shared" si="68"/>
        <v>0</v>
      </c>
      <c r="G1154" s="504">
        <f t="shared" si="69"/>
        <v>0</v>
      </c>
      <c r="H1154" s="708">
        <f>+'6-3표준조사 3'!$K$346</f>
        <v>33</v>
      </c>
      <c r="I1154" s="708">
        <f>+'6-3표준조사 3'!$L$346</f>
        <v>0</v>
      </c>
      <c r="J1154" s="708">
        <f>+'6-3표준조사 3'!$M$346</f>
        <v>0</v>
      </c>
      <c r="K1154" s="504"/>
    </row>
    <row r="1155" spans="1:11" ht="21" hidden="1" customHeight="1">
      <c r="A1155" s="657">
        <f t="shared" si="67"/>
        <v>0</v>
      </c>
      <c r="B1155" s="709"/>
      <c r="C1155" s="709"/>
      <c r="D1155" s="709"/>
      <c r="E1155" s="710"/>
      <c r="F1155" s="504">
        <f t="shared" si="68"/>
        <v>0</v>
      </c>
      <c r="G1155" s="504">
        <f t="shared" si="69"/>
        <v>0</v>
      </c>
      <c r="H1155" s="708">
        <f>+'6-3표준조사 3'!$K$347</f>
        <v>34</v>
      </c>
      <c r="I1155" s="708">
        <f>+'6-3표준조사 3'!$L$347</f>
        <v>0</v>
      </c>
      <c r="J1155" s="708">
        <f>+'6-3표준조사 3'!$M$347</f>
        <v>0</v>
      </c>
      <c r="K1155" s="504"/>
    </row>
    <row r="1156" spans="1:11" ht="21" hidden="1" customHeight="1">
      <c r="A1156" s="657">
        <f t="shared" si="67"/>
        <v>0</v>
      </c>
      <c r="B1156" s="709"/>
      <c r="C1156" s="709"/>
      <c r="D1156" s="709"/>
      <c r="E1156" s="710"/>
      <c r="F1156" s="504">
        <f t="shared" si="68"/>
        <v>0</v>
      </c>
      <c r="G1156" s="504">
        <f t="shared" si="69"/>
        <v>0</v>
      </c>
      <c r="H1156" s="708">
        <f>+'6-3표준조사 3'!$K$348</f>
        <v>35</v>
      </c>
      <c r="I1156" s="708">
        <f>+'6-3표준조사 3'!$L$348</f>
        <v>0</v>
      </c>
      <c r="J1156" s="708">
        <f>+'6-3표준조사 3'!$M$348</f>
        <v>0</v>
      </c>
      <c r="K1156" s="504"/>
    </row>
    <row r="1157" spans="1:11" ht="21" hidden="1" customHeight="1">
      <c r="A1157" s="657">
        <f t="shared" ref="A1157:A1220" si="70">IF(I1157&gt;0,1,)</f>
        <v>0</v>
      </c>
      <c r="B1157" s="709"/>
      <c r="C1157" s="709"/>
      <c r="D1157" s="709"/>
      <c r="E1157" s="710"/>
      <c r="F1157" s="504">
        <f t="shared" si="68"/>
        <v>0</v>
      </c>
      <c r="G1157" s="504">
        <f t="shared" si="69"/>
        <v>0</v>
      </c>
      <c r="H1157" s="708">
        <f>+'6-3표준조사 3'!$K$349</f>
        <v>36</v>
      </c>
      <c r="I1157" s="708">
        <f>+'6-3표준조사 3'!$L$349</f>
        <v>0</v>
      </c>
      <c r="J1157" s="708">
        <f>+'6-3표준조사 3'!$M$349</f>
        <v>0</v>
      </c>
      <c r="K1157" s="504"/>
    </row>
    <row r="1158" spans="1:11" ht="21" hidden="1" customHeight="1">
      <c r="A1158" s="657">
        <f t="shared" si="70"/>
        <v>0</v>
      </c>
      <c r="B1158" s="709"/>
      <c r="C1158" s="709"/>
      <c r="D1158" s="709"/>
      <c r="E1158" s="710"/>
      <c r="F1158" s="504">
        <f t="shared" si="68"/>
        <v>0</v>
      </c>
      <c r="G1158" s="504">
        <f t="shared" si="69"/>
        <v>0</v>
      </c>
      <c r="H1158" s="708">
        <f>+'6-3표준조사 3'!$K$350</f>
        <v>37</v>
      </c>
      <c r="I1158" s="708">
        <f>+'6-3표준조사 3'!$L$350</f>
        <v>0</v>
      </c>
      <c r="J1158" s="708">
        <f>+'6-3표준조사 3'!$M$350</f>
        <v>0</v>
      </c>
      <c r="K1158" s="504"/>
    </row>
    <row r="1159" spans="1:11" ht="21" hidden="1" customHeight="1">
      <c r="A1159" s="657">
        <f t="shared" si="70"/>
        <v>0</v>
      </c>
      <c r="B1159" s="709"/>
      <c r="C1159" s="709"/>
      <c r="D1159" s="709"/>
      <c r="E1159" s="710"/>
      <c r="F1159" s="504">
        <f t="shared" si="68"/>
        <v>0</v>
      </c>
      <c r="G1159" s="504">
        <f t="shared" si="69"/>
        <v>0</v>
      </c>
      <c r="H1159" s="708">
        <f>+'6-3표준조사 3'!$K$353</f>
        <v>15</v>
      </c>
      <c r="I1159" s="708">
        <f>+'6-3표준조사 3'!$L$353</f>
        <v>0</v>
      </c>
      <c r="J1159" s="708">
        <f>+'6-3표준조사 3'!$M$353</f>
        <v>0</v>
      </c>
      <c r="K1159" s="504"/>
    </row>
    <row r="1160" spans="1:11" ht="21" hidden="1" customHeight="1">
      <c r="A1160" s="657">
        <f t="shared" si="70"/>
        <v>0</v>
      </c>
      <c r="B1160" s="709"/>
      <c r="C1160" s="709"/>
      <c r="D1160" s="709"/>
      <c r="E1160" s="710"/>
      <c r="F1160" s="504">
        <f t="shared" si="68"/>
        <v>0</v>
      </c>
      <c r="G1160" s="504">
        <f t="shared" si="69"/>
        <v>0</v>
      </c>
      <c r="H1160" s="708">
        <f>+'6-3표준조사 3'!$K$354</f>
        <v>16</v>
      </c>
      <c r="I1160" s="708">
        <f>+'6-3표준조사 3'!$L$354</f>
        <v>0</v>
      </c>
      <c r="J1160" s="708">
        <f>+'6-3표준조사 3'!$M$354</f>
        <v>0</v>
      </c>
      <c r="K1160" s="504"/>
    </row>
    <row r="1161" spans="1:11" ht="21" hidden="1" customHeight="1">
      <c r="A1161" s="657">
        <f t="shared" si="70"/>
        <v>0</v>
      </c>
      <c r="B1161" s="709"/>
      <c r="C1161" s="709"/>
      <c r="D1161" s="709"/>
      <c r="E1161" s="710"/>
      <c r="F1161" s="504">
        <f t="shared" si="68"/>
        <v>0</v>
      </c>
      <c r="G1161" s="504">
        <f t="shared" si="69"/>
        <v>0</v>
      </c>
      <c r="H1161" s="708">
        <f>+'6-3표준조사 3'!$K$355</f>
        <v>17</v>
      </c>
      <c r="I1161" s="708">
        <f>+'6-3표준조사 3'!$L$355</f>
        <v>0</v>
      </c>
      <c r="J1161" s="708">
        <f>+'6-3표준조사 3'!$M$355</f>
        <v>0</v>
      </c>
      <c r="K1161" s="504"/>
    </row>
    <row r="1162" spans="1:11" ht="21" hidden="1" customHeight="1">
      <c r="A1162" s="657">
        <f t="shared" si="70"/>
        <v>0</v>
      </c>
      <c r="B1162" s="709"/>
      <c r="C1162" s="709"/>
      <c r="D1162" s="709"/>
      <c r="E1162" s="710"/>
      <c r="F1162" s="504">
        <f t="shared" si="68"/>
        <v>0</v>
      </c>
      <c r="G1162" s="504">
        <f t="shared" si="69"/>
        <v>0</v>
      </c>
      <c r="H1162" s="708">
        <f>+'6-3표준조사 3'!$K$356</f>
        <v>18</v>
      </c>
      <c r="I1162" s="708">
        <f>+'6-3표준조사 3'!$L$356</f>
        <v>0</v>
      </c>
      <c r="J1162" s="708">
        <f>+'6-3표준조사 3'!$M$356</f>
        <v>0</v>
      </c>
      <c r="K1162" s="504"/>
    </row>
    <row r="1163" spans="1:11" ht="21" hidden="1" customHeight="1">
      <c r="A1163" s="657">
        <f t="shared" si="70"/>
        <v>0</v>
      </c>
      <c r="B1163" s="709"/>
      <c r="C1163" s="709"/>
      <c r="D1163" s="709"/>
      <c r="E1163" s="710"/>
      <c r="F1163" s="504">
        <f t="shared" si="68"/>
        <v>0</v>
      </c>
      <c r="G1163" s="504">
        <f t="shared" si="69"/>
        <v>0</v>
      </c>
      <c r="H1163" s="708">
        <f>+'6-3표준조사 3'!$K$357</f>
        <v>19</v>
      </c>
      <c r="I1163" s="708">
        <f>+'6-3표준조사 3'!$L$357</f>
        <v>0</v>
      </c>
      <c r="J1163" s="708">
        <f>+'6-3표준조사 3'!$M$357</f>
        <v>0</v>
      </c>
      <c r="K1163" s="504"/>
    </row>
    <row r="1164" spans="1:11" ht="21" hidden="1" customHeight="1">
      <c r="A1164" s="657">
        <f t="shared" si="70"/>
        <v>0</v>
      </c>
      <c r="B1164" s="709"/>
      <c r="C1164" s="709"/>
      <c r="D1164" s="709"/>
      <c r="E1164" s="710"/>
      <c r="F1164" s="504">
        <f t="shared" si="68"/>
        <v>0</v>
      </c>
      <c r="G1164" s="504">
        <f t="shared" si="69"/>
        <v>0</v>
      </c>
      <c r="H1164" s="708">
        <f>+'6-3표준조사 3'!$K$358</f>
        <v>20</v>
      </c>
      <c r="I1164" s="708">
        <f>+'6-3표준조사 3'!$L$358</f>
        <v>0</v>
      </c>
      <c r="J1164" s="708">
        <f>+'6-3표준조사 3'!$M$358</f>
        <v>0</v>
      </c>
      <c r="K1164" s="504"/>
    </row>
    <row r="1165" spans="1:11" ht="21" hidden="1" customHeight="1">
      <c r="A1165" s="657">
        <f t="shared" si="70"/>
        <v>0</v>
      </c>
      <c r="B1165" s="709"/>
      <c r="C1165" s="709"/>
      <c r="D1165" s="709"/>
      <c r="E1165" s="710"/>
      <c r="F1165" s="504">
        <f t="shared" si="68"/>
        <v>0</v>
      </c>
      <c r="G1165" s="504">
        <f t="shared" si="69"/>
        <v>0</v>
      </c>
      <c r="H1165" s="708">
        <f>+'6-3표준조사 3'!$K$359</f>
        <v>21</v>
      </c>
      <c r="I1165" s="708">
        <f>+'6-3표준조사 3'!$L$359</f>
        <v>0</v>
      </c>
      <c r="J1165" s="708">
        <f>+'6-3표준조사 3'!$M$359</f>
        <v>0</v>
      </c>
      <c r="K1165" s="504"/>
    </row>
    <row r="1166" spans="1:11" ht="21" hidden="1" customHeight="1">
      <c r="A1166" s="657">
        <f t="shared" si="70"/>
        <v>0</v>
      </c>
      <c r="B1166" s="709"/>
      <c r="C1166" s="709"/>
      <c r="D1166" s="709"/>
      <c r="E1166" s="710"/>
      <c r="F1166" s="504">
        <f t="shared" si="68"/>
        <v>0</v>
      </c>
      <c r="G1166" s="504">
        <f t="shared" si="69"/>
        <v>0</v>
      </c>
      <c r="H1166" s="708">
        <f>+'6-3표준조사 3'!$K$360</f>
        <v>22</v>
      </c>
      <c r="I1166" s="708">
        <f>+'6-3표준조사 3'!$L$360</f>
        <v>0</v>
      </c>
      <c r="J1166" s="708">
        <f>+'6-3표준조사 3'!$M$360</f>
        <v>0</v>
      </c>
      <c r="K1166" s="504"/>
    </row>
    <row r="1167" spans="1:11" ht="21" hidden="1" customHeight="1">
      <c r="A1167" s="657">
        <f t="shared" si="70"/>
        <v>0</v>
      </c>
      <c r="B1167" s="709"/>
      <c r="C1167" s="709"/>
      <c r="D1167" s="709"/>
      <c r="E1167" s="710"/>
      <c r="F1167" s="504">
        <f t="shared" si="68"/>
        <v>0</v>
      </c>
      <c r="G1167" s="504">
        <f t="shared" si="69"/>
        <v>0</v>
      </c>
      <c r="H1167" s="708">
        <f>+'6-3표준조사 3'!$K$361</f>
        <v>23</v>
      </c>
      <c r="I1167" s="708">
        <f>+'6-3표준조사 3'!$L$361</f>
        <v>0</v>
      </c>
      <c r="J1167" s="708">
        <f>+'6-3표준조사 3'!$M$361</f>
        <v>0</v>
      </c>
      <c r="K1167" s="504"/>
    </row>
    <row r="1168" spans="1:11" ht="21" hidden="1" customHeight="1">
      <c r="A1168" s="657">
        <f t="shared" si="70"/>
        <v>0</v>
      </c>
      <c r="B1168" s="709"/>
      <c r="C1168" s="709"/>
      <c r="D1168" s="709"/>
      <c r="E1168" s="710"/>
      <c r="F1168" s="504">
        <f t="shared" si="68"/>
        <v>0</v>
      </c>
      <c r="G1168" s="504">
        <f t="shared" si="69"/>
        <v>0</v>
      </c>
      <c r="H1168" s="708">
        <f>+'6-3표준조사 3'!$K$362</f>
        <v>24</v>
      </c>
      <c r="I1168" s="708">
        <f>+'6-3표준조사 3'!$L$362</f>
        <v>0</v>
      </c>
      <c r="J1168" s="708">
        <f>+'6-3표준조사 3'!$M$362</f>
        <v>0</v>
      </c>
      <c r="K1168" s="504"/>
    </row>
    <row r="1169" spans="1:11" ht="21" hidden="1" customHeight="1">
      <c r="A1169" s="657">
        <f t="shared" si="70"/>
        <v>0</v>
      </c>
      <c r="B1169" s="709"/>
      <c r="C1169" s="709"/>
      <c r="D1169" s="709"/>
      <c r="E1169" s="710"/>
      <c r="F1169" s="504">
        <f t="shared" si="68"/>
        <v>0</v>
      </c>
      <c r="G1169" s="504">
        <f t="shared" si="69"/>
        <v>0</v>
      </c>
      <c r="H1169" s="708">
        <f>+'6-3표준조사 3'!$K$363</f>
        <v>25</v>
      </c>
      <c r="I1169" s="708">
        <f>+'6-3표준조사 3'!$L$363</f>
        <v>0</v>
      </c>
      <c r="J1169" s="708">
        <f>+'6-3표준조사 3'!$M$363</f>
        <v>0</v>
      </c>
      <c r="K1169" s="504"/>
    </row>
    <row r="1170" spans="1:11" ht="21" hidden="1" customHeight="1">
      <c r="A1170" s="657">
        <f t="shared" si="70"/>
        <v>0</v>
      </c>
      <c r="B1170" s="709"/>
      <c r="C1170" s="709"/>
      <c r="D1170" s="709"/>
      <c r="E1170" s="710"/>
      <c r="F1170" s="504">
        <f t="shared" si="68"/>
        <v>0</v>
      </c>
      <c r="G1170" s="504">
        <f t="shared" si="69"/>
        <v>0</v>
      </c>
      <c r="H1170" s="708">
        <f>+'6-3표준조사 3'!$K$364</f>
        <v>26</v>
      </c>
      <c r="I1170" s="708">
        <f>+'6-3표준조사 3'!$L$364</f>
        <v>0</v>
      </c>
      <c r="J1170" s="708">
        <f>+'6-3표준조사 3'!$M$364</f>
        <v>0</v>
      </c>
      <c r="K1170" s="504"/>
    </row>
    <row r="1171" spans="1:11" ht="21" hidden="1" customHeight="1">
      <c r="A1171" s="657">
        <f t="shared" si="70"/>
        <v>0</v>
      </c>
      <c r="B1171" s="709"/>
      <c r="C1171" s="709"/>
      <c r="D1171" s="709"/>
      <c r="E1171" s="710"/>
      <c r="F1171" s="504">
        <f t="shared" si="68"/>
        <v>0</v>
      </c>
      <c r="G1171" s="504">
        <f t="shared" si="69"/>
        <v>0</v>
      </c>
      <c r="H1171" s="708">
        <f>+'6-3표준조사 3'!$K$365</f>
        <v>27</v>
      </c>
      <c r="I1171" s="708">
        <f>+'6-3표준조사 3'!$L$365</f>
        <v>0</v>
      </c>
      <c r="J1171" s="708">
        <f>+'6-3표준조사 3'!$M$365</f>
        <v>0</v>
      </c>
      <c r="K1171" s="504"/>
    </row>
    <row r="1172" spans="1:11" ht="21" hidden="1" customHeight="1">
      <c r="A1172" s="657">
        <f t="shared" si="70"/>
        <v>0</v>
      </c>
      <c r="B1172" s="709"/>
      <c r="C1172" s="709"/>
      <c r="D1172" s="709"/>
      <c r="E1172" s="710"/>
      <c r="F1172" s="504">
        <f t="shared" si="68"/>
        <v>0</v>
      </c>
      <c r="G1172" s="504">
        <f t="shared" si="69"/>
        <v>0</v>
      </c>
      <c r="H1172" s="708">
        <f>+'6-3표준조사 3'!$K$366</f>
        <v>28</v>
      </c>
      <c r="I1172" s="708">
        <f>+'6-3표준조사 3'!$L$366</f>
        <v>0</v>
      </c>
      <c r="J1172" s="708">
        <f>+'6-3표준조사 3'!$M$366</f>
        <v>0</v>
      </c>
      <c r="K1172" s="504"/>
    </row>
    <row r="1173" spans="1:11" ht="21" hidden="1" customHeight="1">
      <c r="A1173" s="657">
        <f t="shared" si="70"/>
        <v>0</v>
      </c>
      <c r="B1173" s="709"/>
      <c r="C1173" s="709"/>
      <c r="D1173" s="709"/>
      <c r="E1173" s="710"/>
      <c r="F1173" s="504">
        <f t="shared" si="68"/>
        <v>0</v>
      </c>
      <c r="G1173" s="504">
        <f t="shared" si="69"/>
        <v>0</v>
      </c>
      <c r="H1173" s="708">
        <f>+'6-3표준조사 3'!$K$367</f>
        <v>29</v>
      </c>
      <c r="I1173" s="708">
        <f>+'6-3표준조사 3'!$L$367</f>
        <v>0</v>
      </c>
      <c r="J1173" s="708">
        <f>+'6-3표준조사 3'!$M$367</f>
        <v>0</v>
      </c>
      <c r="K1173" s="504"/>
    </row>
    <row r="1174" spans="1:11" ht="21" hidden="1" customHeight="1">
      <c r="A1174" s="657">
        <f t="shared" si="70"/>
        <v>0</v>
      </c>
      <c r="B1174" s="709"/>
      <c r="C1174" s="709"/>
      <c r="D1174" s="709"/>
      <c r="E1174" s="710"/>
      <c r="F1174" s="504">
        <f t="shared" si="68"/>
        <v>0</v>
      </c>
      <c r="G1174" s="504">
        <f t="shared" si="69"/>
        <v>0</v>
      </c>
      <c r="H1174" s="708">
        <f>+'6-3표준조사 3'!$K$368</f>
        <v>30</v>
      </c>
      <c r="I1174" s="708">
        <f>+'6-3표준조사 3'!$L$368</f>
        <v>0</v>
      </c>
      <c r="J1174" s="708">
        <f>+'6-3표준조사 3'!$M$368</f>
        <v>0</v>
      </c>
      <c r="K1174" s="504"/>
    </row>
    <row r="1175" spans="1:11" ht="21" hidden="1" customHeight="1">
      <c r="A1175" s="657">
        <f t="shared" si="70"/>
        <v>0</v>
      </c>
      <c r="B1175" s="709"/>
      <c r="C1175" s="709"/>
      <c r="D1175" s="709"/>
      <c r="E1175" s="710"/>
      <c r="F1175" s="504">
        <f t="shared" si="68"/>
        <v>0</v>
      </c>
      <c r="G1175" s="504">
        <f t="shared" si="69"/>
        <v>0</v>
      </c>
      <c r="H1175" s="708">
        <f>+'6-3표준조사 3'!$K$369</f>
        <v>31</v>
      </c>
      <c r="I1175" s="708">
        <f>+'6-3표준조사 3'!$L$369</f>
        <v>0</v>
      </c>
      <c r="J1175" s="708">
        <f>+'6-3표준조사 3'!$M$369</f>
        <v>0</v>
      </c>
      <c r="K1175" s="504"/>
    </row>
    <row r="1176" spans="1:11" ht="21" hidden="1" customHeight="1">
      <c r="A1176" s="657">
        <f t="shared" si="70"/>
        <v>0</v>
      </c>
      <c r="B1176" s="709"/>
      <c r="C1176" s="709"/>
      <c r="D1176" s="709"/>
      <c r="E1176" s="710"/>
      <c r="F1176" s="504">
        <f t="shared" si="68"/>
        <v>0</v>
      </c>
      <c r="G1176" s="504">
        <f t="shared" si="69"/>
        <v>0</v>
      </c>
      <c r="H1176" s="708">
        <f>+'6-3표준조사 3'!$K$370</f>
        <v>32</v>
      </c>
      <c r="I1176" s="708">
        <f>+'6-3표준조사 3'!$L$370</f>
        <v>0</v>
      </c>
      <c r="J1176" s="708">
        <f>+'6-3표준조사 3'!$M$370</f>
        <v>0</v>
      </c>
      <c r="K1176" s="504"/>
    </row>
    <row r="1177" spans="1:11" ht="21" hidden="1" customHeight="1">
      <c r="A1177" s="657">
        <f t="shared" si="70"/>
        <v>0</v>
      </c>
      <c r="B1177" s="709"/>
      <c r="C1177" s="709"/>
      <c r="D1177" s="709"/>
      <c r="E1177" s="710"/>
      <c r="F1177" s="504">
        <f t="shared" si="68"/>
        <v>0</v>
      </c>
      <c r="G1177" s="504">
        <f t="shared" si="69"/>
        <v>0</v>
      </c>
      <c r="H1177" s="708">
        <f>+'6-3표준조사 3'!$K$371</f>
        <v>33</v>
      </c>
      <c r="I1177" s="708">
        <f>+'6-3표준조사 3'!$L$371</f>
        <v>0</v>
      </c>
      <c r="J1177" s="708">
        <f>+'6-3표준조사 3'!$M$371</f>
        <v>0</v>
      </c>
      <c r="K1177" s="504"/>
    </row>
    <row r="1178" spans="1:11" ht="21" hidden="1" customHeight="1">
      <c r="A1178" s="657">
        <f t="shared" si="70"/>
        <v>0</v>
      </c>
      <c r="B1178" s="709"/>
      <c r="C1178" s="709"/>
      <c r="D1178" s="709"/>
      <c r="E1178" s="710"/>
      <c r="F1178" s="504">
        <f t="shared" si="68"/>
        <v>0</v>
      </c>
      <c r="G1178" s="504">
        <f t="shared" si="69"/>
        <v>0</v>
      </c>
      <c r="H1178" s="708">
        <f>+'6-3표준조사 3'!$K$372</f>
        <v>34</v>
      </c>
      <c r="I1178" s="708">
        <f>+'6-3표준조사 3'!$L$372</f>
        <v>0</v>
      </c>
      <c r="J1178" s="708">
        <f>+'6-3표준조사 3'!$M$372</f>
        <v>0</v>
      </c>
      <c r="K1178" s="504"/>
    </row>
    <row r="1179" spans="1:11" ht="21" hidden="1" customHeight="1">
      <c r="A1179" s="657">
        <f t="shared" si="70"/>
        <v>0</v>
      </c>
      <c r="B1179" s="709"/>
      <c r="C1179" s="709"/>
      <c r="D1179" s="709"/>
      <c r="E1179" s="710"/>
      <c r="F1179" s="504">
        <f t="shared" si="68"/>
        <v>0</v>
      </c>
      <c r="G1179" s="504">
        <f t="shared" si="69"/>
        <v>0</v>
      </c>
      <c r="H1179" s="708">
        <f>+'6-3표준조사 3'!$K$373</f>
        <v>35</v>
      </c>
      <c r="I1179" s="708">
        <f>+'6-3표준조사 3'!$L$373</f>
        <v>0</v>
      </c>
      <c r="J1179" s="708">
        <f>+'6-3표준조사 3'!$M$373</f>
        <v>0</v>
      </c>
      <c r="K1179" s="504"/>
    </row>
    <row r="1180" spans="1:11" ht="21" hidden="1" customHeight="1">
      <c r="A1180" s="657">
        <f t="shared" si="70"/>
        <v>0</v>
      </c>
      <c r="B1180" s="709"/>
      <c r="C1180" s="709"/>
      <c r="D1180" s="709"/>
      <c r="E1180" s="710"/>
      <c r="F1180" s="504">
        <f t="shared" si="68"/>
        <v>0</v>
      </c>
      <c r="G1180" s="504">
        <f t="shared" si="69"/>
        <v>0</v>
      </c>
      <c r="H1180" s="708">
        <f>+'6-3표준조사 3'!$K$374</f>
        <v>36</v>
      </c>
      <c r="I1180" s="708">
        <f>+'6-3표준조사 3'!$L$374</f>
        <v>0</v>
      </c>
      <c r="J1180" s="708">
        <f>+'6-3표준조사 3'!$M$374</f>
        <v>0</v>
      </c>
      <c r="K1180" s="504"/>
    </row>
    <row r="1181" spans="1:11" ht="21" hidden="1" customHeight="1">
      <c r="A1181" s="657">
        <f t="shared" si="70"/>
        <v>0</v>
      </c>
      <c r="B1181" s="709"/>
      <c r="C1181" s="709"/>
      <c r="D1181" s="709"/>
      <c r="E1181" s="710"/>
      <c r="F1181" s="504">
        <f t="shared" si="68"/>
        <v>0</v>
      </c>
      <c r="G1181" s="504">
        <f t="shared" si="69"/>
        <v>0</v>
      </c>
      <c r="H1181" s="707">
        <f>+'6-3표준조사 3'!$K$375</f>
        <v>37</v>
      </c>
      <c r="I1181" s="707">
        <f>+'6-3표준조사 3'!$L$375</f>
        <v>0</v>
      </c>
      <c r="J1181" s="707">
        <f>+'6-3표준조사 3'!$M$375</f>
        <v>0</v>
      </c>
      <c r="K1181" s="503"/>
    </row>
    <row r="1182" spans="1:11" ht="21" customHeight="1">
      <c r="A1182" s="657">
        <f t="shared" si="70"/>
        <v>1</v>
      </c>
      <c r="B1182" s="708" t="str">
        <f>+'6-3표준조사 3'!$M$379</f>
        <v>단양</v>
      </c>
      <c r="C1182" s="708" t="str">
        <f>+'6-3표준조사 3'!$N$379</f>
        <v>적성</v>
      </c>
      <c r="D1182" s="708" t="str">
        <f>+'6-3표준조사 3'!$O$379</f>
        <v>기동</v>
      </c>
      <c r="E1182" s="708" t="str">
        <f>+'6-3표준조사 3'!$P$379</f>
        <v>산20번지</v>
      </c>
      <c r="F1182" s="708" t="str">
        <f>+'6-3표준조사 3'!$K$379</f>
        <v>62-0</v>
      </c>
      <c r="G1182" s="708" t="str">
        <f>+'6-3표준조사 3'!$L$379</f>
        <v>14-0</v>
      </c>
      <c r="H1182" s="708">
        <f>+'6-3표준조사 3'!$K$387</f>
        <v>1</v>
      </c>
      <c r="I1182" s="708">
        <f>+'6-3표준조사 3'!$L$387</f>
        <v>1</v>
      </c>
      <c r="J1182" s="708">
        <f>+'6-3표준조사 3'!$M$387</f>
        <v>1</v>
      </c>
      <c r="K1182" s="708"/>
    </row>
    <row r="1183" spans="1:11" ht="21" hidden="1" customHeight="1">
      <c r="A1183" s="657">
        <f t="shared" si="70"/>
        <v>0</v>
      </c>
      <c r="B1183" s="709"/>
      <c r="C1183" s="709"/>
      <c r="D1183" s="709"/>
      <c r="E1183" s="710"/>
      <c r="F1183" s="708">
        <f t="shared" ref="F1183:F1241" si="71">IF(I1183&gt;0,F1182,)</f>
        <v>0</v>
      </c>
      <c r="G1183" s="708">
        <f t="shared" ref="G1183:G1241" si="72">IF(I1183&gt;0,G1182,)</f>
        <v>0</v>
      </c>
      <c r="H1183" s="711">
        <f>+'6-3표준조사 3'!$K$388</f>
        <v>2</v>
      </c>
      <c r="I1183" s="711">
        <f>+'6-3표준조사 3'!$L$388</f>
        <v>0</v>
      </c>
      <c r="J1183" s="711">
        <f>+'6-3표준조사 3'!$M$388</f>
        <v>0</v>
      </c>
      <c r="K1183" s="711"/>
    </row>
    <row r="1184" spans="1:11" ht="21" hidden="1" customHeight="1">
      <c r="A1184" s="657">
        <f t="shared" si="70"/>
        <v>0</v>
      </c>
      <c r="B1184" s="709"/>
      <c r="C1184" s="709"/>
      <c r="D1184" s="709"/>
      <c r="E1184" s="710"/>
      <c r="F1184" s="708">
        <f t="shared" si="71"/>
        <v>0</v>
      </c>
      <c r="G1184" s="708">
        <f t="shared" si="72"/>
        <v>0</v>
      </c>
      <c r="H1184" s="708">
        <f>+'6-3표준조사 3'!$K$389</f>
        <v>3</v>
      </c>
      <c r="I1184" s="708">
        <f>+'6-3표준조사 3'!$L$389</f>
        <v>0</v>
      </c>
      <c r="J1184" s="708">
        <f>+'6-3표준조사 3'!$M$389</f>
        <v>0</v>
      </c>
      <c r="K1184" s="708"/>
    </row>
    <row r="1185" spans="1:11" ht="21" hidden="1" customHeight="1">
      <c r="A1185" s="657">
        <f t="shared" si="70"/>
        <v>0</v>
      </c>
      <c r="B1185" s="709"/>
      <c r="C1185" s="709"/>
      <c r="D1185" s="709"/>
      <c r="E1185" s="710"/>
      <c r="F1185" s="708">
        <f t="shared" si="71"/>
        <v>0</v>
      </c>
      <c r="G1185" s="708">
        <f t="shared" si="72"/>
        <v>0</v>
      </c>
      <c r="H1185" s="708">
        <f>+'6-3표준조사 3'!$K$390</f>
        <v>4</v>
      </c>
      <c r="I1185" s="708">
        <f>+'6-3표준조사 3'!$L$390</f>
        <v>0</v>
      </c>
      <c r="J1185" s="708">
        <f>+'6-3표준조사 3'!$M$390</f>
        <v>0</v>
      </c>
      <c r="K1185" s="708"/>
    </row>
    <row r="1186" spans="1:11" ht="21" hidden="1" customHeight="1">
      <c r="A1186" s="657">
        <f t="shared" si="70"/>
        <v>0</v>
      </c>
      <c r="B1186" s="709"/>
      <c r="C1186" s="709"/>
      <c r="D1186" s="709"/>
      <c r="E1186" s="710"/>
      <c r="F1186" s="708">
        <f t="shared" si="71"/>
        <v>0</v>
      </c>
      <c r="G1186" s="708">
        <f t="shared" si="72"/>
        <v>0</v>
      </c>
      <c r="H1186" s="708">
        <f>+'6-3표준조사 3'!$K$391</f>
        <v>5</v>
      </c>
      <c r="I1186" s="708">
        <f>+'6-3표준조사 3'!$L$391</f>
        <v>0</v>
      </c>
      <c r="J1186" s="708">
        <f>+'6-3표준조사 3'!$M$391</f>
        <v>0</v>
      </c>
      <c r="K1186" s="504"/>
    </row>
    <row r="1187" spans="1:11" ht="21" hidden="1" customHeight="1">
      <c r="A1187" s="657">
        <f t="shared" si="70"/>
        <v>0</v>
      </c>
      <c r="B1187" s="709"/>
      <c r="C1187" s="709"/>
      <c r="D1187" s="709"/>
      <c r="E1187" s="710"/>
      <c r="F1187" s="504">
        <f t="shared" si="71"/>
        <v>0</v>
      </c>
      <c r="G1187" s="504">
        <f t="shared" si="72"/>
        <v>0</v>
      </c>
      <c r="H1187" s="708">
        <f>+'6-3표준조사 3'!$K$392</f>
        <v>6</v>
      </c>
      <c r="I1187" s="708">
        <f>+'6-3표준조사 3'!$L$392</f>
        <v>0</v>
      </c>
      <c r="J1187" s="708">
        <f>+'6-3표준조사 3'!$M$392</f>
        <v>0</v>
      </c>
      <c r="K1187" s="504"/>
    </row>
    <row r="1188" spans="1:11" ht="21" hidden="1" customHeight="1">
      <c r="A1188" s="657">
        <f t="shared" si="70"/>
        <v>0</v>
      </c>
      <c r="B1188" s="709"/>
      <c r="C1188" s="709"/>
      <c r="D1188" s="709"/>
      <c r="E1188" s="710"/>
      <c r="F1188" s="504">
        <f t="shared" si="71"/>
        <v>0</v>
      </c>
      <c r="G1188" s="504">
        <f t="shared" si="72"/>
        <v>0</v>
      </c>
      <c r="H1188" s="708">
        <f>+'6-3표준조사 3'!$K$393</f>
        <v>7</v>
      </c>
      <c r="I1188" s="708">
        <f>+'6-3표준조사 3'!$L$393</f>
        <v>0</v>
      </c>
      <c r="J1188" s="708">
        <f>+'6-3표준조사 3'!$M$393</f>
        <v>0</v>
      </c>
      <c r="K1188" s="504"/>
    </row>
    <row r="1189" spans="1:11" ht="21" hidden="1" customHeight="1">
      <c r="A1189" s="657">
        <f t="shared" si="70"/>
        <v>0</v>
      </c>
      <c r="B1189" s="709"/>
      <c r="C1189" s="709"/>
      <c r="D1189" s="709"/>
      <c r="E1189" s="710"/>
      <c r="F1189" s="504">
        <f t="shared" si="71"/>
        <v>0</v>
      </c>
      <c r="G1189" s="504">
        <f t="shared" si="72"/>
        <v>0</v>
      </c>
      <c r="H1189" s="708">
        <f>+'6-3표준조사 3'!$K$394</f>
        <v>8</v>
      </c>
      <c r="I1189" s="708">
        <f>+'6-3표준조사 3'!$L$394</f>
        <v>0</v>
      </c>
      <c r="J1189" s="708">
        <f>+'6-3표준조사 3'!$M$394</f>
        <v>0</v>
      </c>
      <c r="K1189" s="504"/>
    </row>
    <row r="1190" spans="1:11" ht="21" hidden="1" customHeight="1">
      <c r="A1190" s="657">
        <f t="shared" si="70"/>
        <v>0</v>
      </c>
      <c r="B1190" s="709"/>
      <c r="C1190" s="709"/>
      <c r="D1190" s="709"/>
      <c r="E1190" s="710"/>
      <c r="F1190" s="504">
        <f t="shared" si="71"/>
        <v>0</v>
      </c>
      <c r="G1190" s="504">
        <f t="shared" si="72"/>
        <v>0</v>
      </c>
      <c r="H1190" s="708">
        <f>+'6-3표준조사 3'!$K$395</f>
        <v>9</v>
      </c>
      <c r="I1190" s="708">
        <f>+'6-3표준조사 3'!$L$395</f>
        <v>0</v>
      </c>
      <c r="J1190" s="708">
        <f>+'6-3표준조사 3'!$M$395</f>
        <v>0</v>
      </c>
      <c r="K1190" s="504"/>
    </row>
    <row r="1191" spans="1:11" ht="21" hidden="1" customHeight="1">
      <c r="A1191" s="657">
        <f t="shared" si="70"/>
        <v>0</v>
      </c>
      <c r="B1191" s="709"/>
      <c r="C1191" s="709"/>
      <c r="D1191" s="709"/>
      <c r="E1191" s="710"/>
      <c r="F1191" s="504">
        <f t="shared" si="71"/>
        <v>0</v>
      </c>
      <c r="G1191" s="504">
        <f t="shared" si="72"/>
        <v>0</v>
      </c>
      <c r="H1191" s="708">
        <f>+'6-3표준조사 3'!$K$396</f>
        <v>10</v>
      </c>
      <c r="I1191" s="708">
        <f>+'6-3표준조사 3'!$L$396</f>
        <v>0</v>
      </c>
      <c r="J1191" s="708">
        <f>+'6-3표준조사 3'!$M$396</f>
        <v>0</v>
      </c>
      <c r="K1191" s="504"/>
    </row>
    <row r="1192" spans="1:11" ht="21" hidden="1" customHeight="1">
      <c r="A1192" s="657">
        <f t="shared" si="70"/>
        <v>0</v>
      </c>
      <c r="B1192" s="709"/>
      <c r="C1192" s="709"/>
      <c r="D1192" s="709"/>
      <c r="E1192" s="710"/>
      <c r="F1192" s="504">
        <f t="shared" si="71"/>
        <v>0</v>
      </c>
      <c r="G1192" s="504">
        <f t="shared" si="72"/>
        <v>0</v>
      </c>
      <c r="H1192" s="708">
        <f>+'6-3표준조사 3'!$K$397</f>
        <v>11</v>
      </c>
      <c r="I1192" s="708">
        <f>+'6-3표준조사 3'!$L$397</f>
        <v>0</v>
      </c>
      <c r="J1192" s="708">
        <f>+'6-3표준조사 3'!$M$397</f>
        <v>0</v>
      </c>
      <c r="K1192" s="504"/>
    </row>
    <row r="1193" spans="1:11" ht="21" hidden="1" customHeight="1">
      <c r="A1193" s="657">
        <f t="shared" si="70"/>
        <v>0</v>
      </c>
      <c r="B1193" s="709"/>
      <c r="C1193" s="709"/>
      <c r="D1193" s="709"/>
      <c r="E1193" s="710"/>
      <c r="F1193" s="504">
        <f t="shared" si="71"/>
        <v>0</v>
      </c>
      <c r="G1193" s="504">
        <f t="shared" si="72"/>
        <v>0</v>
      </c>
      <c r="H1193" s="708">
        <f>+'6-3표준조사 3'!$K$398</f>
        <v>12</v>
      </c>
      <c r="I1193" s="708">
        <f>+'6-3표준조사 3'!$L$398</f>
        <v>0</v>
      </c>
      <c r="J1193" s="708">
        <f>+'6-3표준조사 3'!$M$398</f>
        <v>0</v>
      </c>
      <c r="K1193" s="504"/>
    </row>
    <row r="1194" spans="1:11" ht="21" hidden="1" customHeight="1">
      <c r="A1194" s="657">
        <f t="shared" si="70"/>
        <v>0</v>
      </c>
      <c r="B1194" s="709"/>
      <c r="C1194" s="709"/>
      <c r="D1194" s="709"/>
      <c r="E1194" s="710"/>
      <c r="F1194" s="504">
        <f t="shared" si="71"/>
        <v>0</v>
      </c>
      <c r="G1194" s="504">
        <f t="shared" si="72"/>
        <v>0</v>
      </c>
      <c r="H1194" s="708">
        <f>+'6-3표준조사 3'!$K$399</f>
        <v>13</v>
      </c>
      <c r="I1194" s="708">
        <f>+'6-3표준조사 3'!$L$399</f>
        <v>0</v>
      </c>
      <c r="J1194" s="708">
        <f>+'6-3표준조사 3'!$M$399</f>
        <v>0</v>
      </c>
      <c r="K1194" s="504"/>
    </row>
    <row r="1195" spans="1:11" ht="21" hidden="1" customHeight="1">
      <c r="A1195" s="657">
        <f t="shared" si="70"/>
        <v>0</v>
      </c>
      <c r="B1195" s="709"/>
      <c r="C1195" s="709"/>
      <c r="D1195" s="709"/>
      <c r="E1195" s="710"/>
      <c r="F1195" s="504">
        <f t="shared" si="71"/>
        <v>0</v>
      </c>
      <c r="G1195" s="504">
        <f t="shared" si="72"/>
        <v>0</v>
      </c>
      <c r="H1195" s="708">
        <f>+'6-3표준조사 3'!$K$400</f>
        <v>14</v>
      </c>
      <c r="I1195" s="708">
        <f>+'6-3표준조사 3'!$L$400</f>
        <v>0</v>
      </c>
      <c r="J1195" s="708">
        <f>+'6-3표준조사 3'!$M$400</f>
        <v>0</v>
      </c>
      <c r="K1195" s="504"/>
    </row>
    <row r="1196" spans="1:11" ht="21" hidden="1" customHeight="1">
      <c r="A1196" s="657">
        <f t="shared" si="70"/>
        <v>0</v>
      </c>
      <c r="B1196" s="709"/>
      <c r="C1196" s="709"/>
      <c r="D1196" s="709"/>
      <c r="E1196" s="710"/>
      <c r="F1196" s="504">
        <f t="shared" si="71"/>
        <v>0</v>
      </c>
      <c r="G1196" s="504">
        <f t="shared" si="72"/>
        <v>0</v>
      </c>
      <c r="H1196" s="708">
        <f>+'6-3표준조사 3'!$K$403</f>
        <v>15</v>
      </c>
      <c r="I1196" s="708">
        <f>+'6-3표준조사 3'!$L$403</f>
        <v>0</v>
      </c>
      <c r="J1196" s="708">
        <f>+'6-3표준조사 3'!$M$403</f>
        <v>0</v>
      </c>
      <c r="K1196" s="504"/>
    </row>
    <row r="1197" spans="1:11" ht="21" hidden="1" customHeight="1">
      <c r="A1197" s="657">
        <f t="shared" si="70"/>
        <v>0</v>
      </c>
      <c r="B1197" s="709"/>
      <c r="C1197" s="709"/>
      <c r="D1197" s="709"/>
      <c r="E1197" s="710"/>
      <c r="F1197" s="504">
        <f t="shared" si="71"/>
        <v>0</v>
      </c>
      <c r="G1197" s="504">
        <f t="shared" si="72"/>
        <v>0</v>
      </c>
      <c r="H1197" s="708">
        <f>+'6-3표준조사 3'!$K$404</f>
        <v>16</v>
      </c>
      <c r="I1197" s="708">
        <f>+'6-3표준조사 3'!$L$404</f>
        <v>0</v>
      </c>
      <c r="J1197" s="708">
        <f>+'6-3표준조사 3'!$M$404</f>
        <v>0</v>
      </c>
      <c r="K1197" s="504"/>
    </row>
    <row r="1198" spans="1:11" ht="21" hidden="1" customHeight="1">
      <c r="A1198" s="657">
        <f t="shared" si="70"/>
        <v>0</v>
      </c>
      <c r="B1198" s="709"/>
      <c r="C1198" s="709"/>
      <c r="D1198" s="709"/>
      <c r="E1198" s="710"/>
      <c r="F1198" s="504">
        <f t="shared" si="71"/>
        <v>0</v>
      </c>
      <c r="G1198" s="504">
        <f t="shared" si="72"/>
        <v>0</v>
      </c>
      <c r="H1198" s="708">
        <f>+'6-3표준조사 3'!$K$405</f>
        <v>17</v>
      </c>
      <c r="I1198" s="708">
        <f>+'6-3표준조사 3'!$L$405</f>
        <v>0</v>
      </c>
      <c r="J1198" s="708">
        <f>+'6-3표준조사 3'!$M$405</f>
        <v>0</v>
      </c>
      <c r="K1198" s="504"/>
    </row>
    <row r="1199" spans="1:11" ht="21" hidden="1" customHeight="1">
      <c r="A1199" s="657">
        <f t="shared" si="70"/>
        <v>0</v>
      </c>
      <c r="B1199" s="709"/>
      <c r="C1199" s="709"/>
      <c r="D1199" s="709"/>
      <c r="E1199" s="710"/>
      <c r="F1199" s="504">
        <f t="shared" si="71"/>
        <v>0</v>
      </c>
      <c r="G1199" s="504">
        <f t="shared" si="72"/>
        <v>0</v>
      </c>
      <c r="H1199" s="708">
        <f>+'6-3표준조사 3'!$K$406</f>
        <v>18</v>
      </c>
      <c r="I1199" s="708">
        <f>+'6-3표준조사 3'!$L$406</f>
        <v>0</v>
      </c>
      <c r="J1199" s="708">
        <f>+'6-3표준조사 3'!$M$406</f>
        <v>0</v>
      </c>
      <c r="K1199" s="504"/>
    </row>
    <row r="1200" spans="1:11" ht="21" hidden="1" customHeight="1">
      <c r="A1200" s="657">
        <f t="shared" si="70"/>
        <v>0</v>
      </c>
      <c r="B1200" s="709"/>
      <c r="C1200" s="709"/>
      <c r="D1200" s="709"/>
      <c r="E1200" s="710"/>
      <c r="F1200" s="504">
        <f t="shared" si="71"/>
        <v>0</v>
      </c>
      <c r="G1200" s="504">
        <f t="shared" si="72"/>
        <v>0</v>
      </c>
      <c r="H1200" s="708">
        <f>+'6-3표준조사 3'!$K$407</f>
        <v>19</v>
      </c>
      <c r="I1200" s="708">
        <f>+'6-3표준조사 3'!$L$407</f>
        <v>0</v>
      </c>
      <c r="J1200" s="708">
        <f>+'6-3표준조사 3'!$M$407</f>
        <v>0</v>
      </c>
      <c r="K1200" s="504"/>
    </row>
    <row r="1201" spans="1:11" ht="21" hidden="1" customHeight="1">
      <c r="A1201" s="657">
        <f t="shared" si="70"/>
        <v>0</v>
      </c>
      <c r="B1201" s="709"/>
      <c r="C1201" s="709"/>
      <c r="D1201" s="709"/>
      <c r="E1201" s="710"/>
      <c r="F1201" s="504">
        <f t="shared" si="71"/>
        <v>0</v>
      </c>
      <c r="G1201" s="504">
        <f t="shared" si="72"/>
        <v>0</v>
      </c>
      <c r="H1201" s="708">
        <f>+'6-3표준조사 3'!$K$408</f>
        <v>20</v>
      </c>
      <c r="I1201" s="708">
        <f>+'6-3표준조사 3'!$L$408</f>
        <v>0</v>
      </c>
      <c r="J1201" s="708">
        <f>+'6-3표준조사 3'!$M$408</f>
        <v>0</v>
      </c>
      <c r="K1201" s="504"/>
    </row>
    <row r="1202" spans="1:11" ht="21" hidden="1" customHeight="1">
      <c r="A1202" s="657">
        <f t="shared" si="70"/>
        <v>0</v>
      </c>
      <c r="B1202" s="709"/>
      <c r="C1202" s="709"/>
      <c r="D1202" s="709"/>
      <c r="E1202" s="710"/>
      <c r="F1202" s="504">
        <f t="shared" si="71"/>
        <v>0</v>
      </c>
      <c r="G1202" s="504">
        <f t="shared" si="72"/>
        <v>0</v>
      </c>
      <c r="H1202" s="708">
        <f>+'6-3표준조사 3'!$K$409</f>
        <v>21</v>
      </c>
      <c r="I1202" s="708">
        <f>+'6-3표준조사 3'!$L$409</f>
        <v>0</v>
      </c>
      <c r="J1202" s="708">
        <f>+'6-3표준조사 3'!$M$409</f>
        <v>0</v>
      </c>
      <c r="K1202" s="504"/>
    </row>
    <row r="1203" spans="1:11" ht="21" hidden="1" customHeight="1">
      <c r="A1203" s="657">
        <f t="shared" si="70"/>
        <v>0</v>
      </c>
      <c r="B1203" s="709"/>
      <c r="C1203" s="709"/>
      <c r="D1203" s="709"/>
      <c r="E1203" s="710"/>
      <c r="F1203" s="504">
        <f t="shared" si="71"/>
        <v>0</v>
      </c>
      <c r="G1203" s="504">
        <f t="shared" si="72"/>
        <v>0</v>
      </c>
      <c r="H1203" s="708">
        <f>+'6-3표준조사 3'!$K$410</f>
        <v>22</v>
      </c>
      <c r="I1203" s="708">
        <f>+'6-3표준조사 3'!$L$410</f>
        <v>0</v>
      </c>
      <c r="J1203" s="708">
        <f>+'6-3표준조사 3'!$M$410</f>
        <v>0</v>
      </c>
      <c r="K1203" s="504"/>
    </row>
    <row r="1204" spans="1:11" ht="21" hidden="1" customHeight="1">
      <c r="A1204" s="657">
        <f t="shared" si="70"/>
        <v>0</v>
      </c>
      <c r="B1204" s="709"/>
      <c r="C1204" s="709"/>
      <c r="D1204" s="709"/>
      <c r="E1204" s="710"/>
      <c r="F1204" s="504">
        <f t="shared" si="71"/>
        <v>0</v>
      </c>
      <c r="G1204" s="504">
        <f t="shared" si="72"/>
        <v>0</v>
      </c>
      <c r="H1204" s="708">
        <f>+'6-3표준조사 3'!$K$411</f>
        <v>23</v>
      </c>
      <c r="I1204" s="708">
        <f>+'6-3표준조사 3'!$L$411</f>
        <v>0</v>
      </c>
      <c r="J1204" s="708">
        <f>+'6-3표준조사 3'!$M$411</f>
        <v>0</v>
      </c>
      <c r="K1204" s="504"/>
    </row>
    <row r="1205" spans="1:11" ht="21" hidden="1" customHeight="1">
      <c r="A1205" s="657">
        <f t="shared" si="70"/>
        <v>0</v>
      </c>
      <c r="B1205" s="709"/>
      <c r="C1205" s="709"/>
      <c r="D1205" s="709"/>
      <c r="E1205" s="710"/>
      <c r="F1205" s="504">
        <f t="shared" si="71"/>
        <v>0</v>
      </c>
      <c r="G1205" s="504">
        <f t="shared" si="72"/>
        <v>0</v>
      </c>
      <c r="H1205" s="708">
        <f>+'6-3표준조사 3'!$K$412</f>
        <v>24</v>
      </c>
      <c r="I1205" s="708">
        <f>+'6-3표준조사 3'!$L$412</f>
        <v>0</v>
      </c>
      <c r="J1205" s="708">
        <f>+'6-3표준조사 3'!$M$412</f>
        <v>0</v>
      </c>
      <c r="K1205" s="504"/>
    </row>
    <row r="1206" spans="1:11" ht="21" hidden="1" customHeight="1">
      <c r="A1206" s="657">
        <f t="shared" si="70"/>
        <v>0</v>
      </c>
      <c r="B1206" s="709"/>
      <c r="C1206" s="709"/>
      <c r="D1206" s="709"/>
      <c r="E1206" s="710"/>
      <c r="F1206" s="504">
        <f t="shared" si="71"/>
        <v>0</v>
      </c>
      <c r="G1206" s="504">
        <f t="shared" si="72"/>
        <v>0</v>
      </c>
      <c r="H1206" s="708">
        <f>+'6-3표준조사 3'!$K$413</f>
        <v>25</v>
      </c>
      <c r="I1206" s="708">
        <f>+'6-3표준조사 3'!$L$413</f>
        <v>0</v>
      </c>
      <c r="J1206" s="708">
        <f>+'6-3표준조사 3'!$M$413</f>
        <v>0</v>
      </c>
      <c r="K1206" s="504"/>
    </row>
    <row r="1207" spans="1:11" ht="21" hidden="1" customHeight="1">
      <c r="A1207" s="657">
        <f t="shared" si="70"/>
        <v>0</v>
      </c>
      <c r="B1207" s="709"/>
      <c r="C1207" s="709"/>
      <c r="D1207" s="709"/>
      <c r="E1207" s="710"/>
      <c r="F1207" s="504">
        <f t="shared" si="71"/>
        <v>0</v>
      </c>
      <c r="G1207" s="504">
        <f t="shared" si="72"/>
        <v>0</v>
      </c>
      <c r="H1207" s="708">
        <f>+'6-3표준조사 3'!$K$414</f>
        <v>26</v>
      </c>
      <c r="I1207" s="708">
        <f>+'6-3표준조사 3'!$L$414</f>
        <v>0</v>
      </c>
      <c r="J1207" s="708">
        <f>+'6-3표준조사 3'!$M$414</f>
        <v>0</v>
      </c>
      <c r="K1207" s="504"/>
    </row>
    <row r="1208" spans="1:11" ht="21" hidden="1" customHeight="1">
      <c r="A1208" s="657">
        <f t="shared" si="70"/>
        <v>0</v>
      </c>
      <c r="B1208" s="709"/>
      <c r="C1208" s="709"/>
      <c r="D1208" s="709"/>
      <c r="E1208" s="710"/>
      <c r="F1208" s="504">
        <f t="shared" si="71"/>
        <v>0</v>
      </c>
      <c r="G1208" s="504">
        <f t="shared" si="72"/>
        <v>0</v>
      </c>
      <c r="H1208" s="708">
        <f>+'6-3표준조사 3'!$K$415</f>
        <v>27</v>
      </c>
      <c r="I1208" s="708">
        <f>+'6-3표준조사 3'!$L$415</f>
        <v>0</v>
      </c>
      <c r="J1208" s="708">
        <f>+'6-3표준조사 3'!$M$415</f>
        <v>0</v>
      </c>
      <c r="K1208" s="504"/>
    </row>
    <row r="1209" spans="1:11" ht="21" hidden="1" customHeight="1">
      <c r="A1209" s="657">
        <f t="shared" si="70"/>
        <v>0</v>
      </c>
      <c r="B1209" s="709"/>
      <c r="C1209" s="709"/>
      <c r="D1209" s="709"/>
      <c r="E1209" s="710"/>
      <c r="F1209" s="504">
        <f t="shared" si="71"/>
        <v>0</v>
      </c>
      <c r="G1209" s="504">
        <f t="shared" si="72"/>
        <v>0</v>
      </c>
      <c r="H1209" s="708">
        <f>+'6-3표준조사 3'!$K$416</f>
        <v>28</v>
      </c>
      <c r="I1209" s="708">
        <f>+'6-3표준조사 3'!$L$416</f>
        <v>0</v>
      </c>
      <c r="J1209" s="708">
        <f>+'6-3표준조사 3'!$M$416</f>
        <v>0</v>
      </c>
      <c r="K1209" s="504"/>
    </row>
    <row r="1210" spans="1:11" ht="21" hidden="1" customHeight="1">
      <c r="A1210" s="657">
        <f t="shared" si="70"/>
        <v>0</v>
      </c>
      <c r="B1210" s="709"/>
      <c r="C1210" s="709"/>
      <c r="D1210" s="709"/>
      <c r="E1210" s="710"/>
      <c r="F1210" s="504">
        <f t="shared" si="71"/>
        <v>0</v>
      </c>
      <c r="G1210" s="504">
        <f t="shared" si="72"/>
        <v>0</v>
      </c>
      <c r="H1210" s="708">
        <f>+'6-3표준조사 3'!$K$417</f>
        <v>29</v>
      </c>
      <c r="I1210" s="708">
        <f>+'6-3표준조사 3'!$L$417</f>
        <v>0</v>
      </c>
      <c r="J1210" s="708">
        <f>+'6-3표준조사 3'!$M$417</f>
        <v>0</v>
      </c>
      <c r="K1210" s="504"/>
    </row>
    <row r="1211" spans="1:11" ht="21" hidden="1" customHeight="1">
      <c r="A1211" s="657">
        <f t="shared" si="70"/>
        <v>0</v>
      </c>
      <c r="B1211" s="709"/>
      <c r="C1211" s="709"/>
      <c r="D1211" s="709"/>
      <c r="E1211" s="710"/>
      <c r="F1211" s="504">
        <f t="shared" si="71"/>
        <v>0</v>
      </c>
      <c r="G1211" s="504">
        <f t="shared" si="72"/>
        <v>0</v>
      </c>
      <c r="H1211" s="708">
        <f>+'6-3표준조사 3'!$K$418</f>
        <v>30</v>
      </c>
      <c r="I1211" s="708">
        <f>+'6-3표준조사 3'!$L$418</f>
        <v>0</v>
      </c>
      <c r="J1211" s="708">
        <f>+'6-3표준조사 3'!$M$418</f>
        <v>0</v>
      </c>
      <c r="K1211" s="504"/>
    </row>
    <row r="1212" spans="1:11" ht="21" hidden="1" customHeight="1">
      <c r="A1212" s="657">
        <f t="shared" si="70"/>
        <v>0</v>
      </c>
      <c r="B1212" s="709"/>
      <c r="C1212" s="709"/>
      <c r="D1212" s="709"/>
      <c r="E1212" s="710"/>
      <c r="F1212" s="504">
        <f t="shared" si="71"/>
        <v>0</v>
      </c>
      <c r="G1212" s="504">
        <f t="shared" si="72"/>
        <v>0</v>
      </c>
      <c r="H1212" s="708">
        <f>+'6-3표준조사 3'!$K$419</f>
        <v>31</v>
      </c>
      <c r="I1212" s="708">
        <f>+'6-3표준조사 3'!$L$419</f>
        <v>0</v>
      </c>
      <c r="J1212" s="708">
        <f>+'6-3표준조사 3'!$M$419</f>
        <v>0</v>
      </c>
      <c r="K1212" s="504"/>
    </row>
    <row r="1213" spans="1:11" ht="21" hidden="1" customHeight="1">
      <c r="A1213" s="657">
        <f t="shared" si="70"/>
        <v>0</v>
      </c>
      <c r="B1213" s="709"/>
      <c r="C1213" s="709"/>
      <c r="D1213" s="709"/>
      <c r="E1213" s="710"/>
      <c r="F1213" s="504">
        <f t="shared" si="71"/>
        <v>0</v>
      </c>
      <c r="G1213" s="504">
        <f t="shared" si="72"/>
        <v>0</v>
      </c>
      <c r="H1213" s="708">
        <f>+'6-3표준조사 3'!$K$420</f>
        <v>32</v>
      </c>
      <c r="I1213" s="708">
        <f>+'6-3표준조사 3'!$L$420</f>
        <v>0</v>
      </c>
      <c r="J1213" s="708">
        <f>+'6-3표준조사 3'!$M$420</f>
        <v>0</v>
      </c>
      <c r="K1213" s="504"/>
    </row>
    <row r="1214" spans="1:11" ht="21" hidden="1" customHeight="1">
      <c r="A1214" s="657">
        <f t="shared" si="70"/>
        <v>0</v>
      </c>
      <c r="B1214" s="709"/>
      <c r="C1214" s="709"/>
      <c r="D1214" s="709"/>
      <c r="E1214" s="710"/>
      <c r="F1214" s="504">
        <f t="shared" si="71"/>
        <v>0</v>
      </c>
      <c r="G1214" s="504">
        <f t="shared" si="72"/>
        <v>0</v>
      </c>
      <c r="H1214" s="708">
        <f>+'6-3표준조사 3'!$K$421</f>
        <v>33</v>
      </c>
      <c r="I1214" s="708">
        <f>+'6-3표준조사 3'!$L$421</f>
        <v>0</v>
      </c>
      <c r="J1214" s="708">
        <f>+'6-3표준조사 3'!$M$421</f>
        <v>0</v>
      </c>
      <c r="K1214" s="504"/>
    </row>
    <row r="1215" spans="1:11" ht="21" hidden="1" customHeight="1">
      <c r="A1215" s="657">
        <f t="shared" si="70"/>
        <v>0</v>
      </c>
      <c r="B1215" s="709"/>
      <c r="C1215" s="709"/>
      <c r="D1215" s="709"/>
      <c r="E1215" s="710"/>
      <c r="F1215" s="504">
        <f t="shared" si="71"/>
        <v>0</v>
      </c>
      <c r="G1215" s="504">
        <f t="shared" si="72"/>
        <v>0</v>
      </c>
      <c r="H1215" s="708">
        <f>+'6-3표준조사 3'!$K$422</f>
        <v>34</v>
      </c>
      <c r="I1215" s="708">
        <f>+'6-3표준조사 3'!$L$422</f>
        <v>0</v>
      </c>
      <c r="J1215" s="708">
        <f>+'6-3표준조사 3'!$M$422</f>
        <v>0</v>
      </c>
      <c r="K1215" s="504"/>
    </row>
    <row r="1216" spans="1:11" ht="21" hidden="1" customHeight="1">
      <c r="A1216" s="657">
        <f t="shared" si="70"/>
        <v>0</v>
      </c>
      <c r="B1216" s="709"/>
      <c r="C1216" s="709"/>
      <c r="D1216" s="709"/>
      <c r="E1216" s="710"/>
      <c r="F1216" s="504">
        <f t="shared" si="71"/>
        <v>0</v>
      </c>
      <c r="G1216" s="504">
        <f t="shared" si="72"/>
        <v>0</v>
      </c>
      <c r="H1216" s="708">
        <f>+'6-3표준조사 3'!$K$423</f>
        <v>35</v>
      </c>
      <c r="I1216" s="708">
        <f>+'6-3표준조사 3'!$L$423</f>
        <v>0</v>
      </c>
      <c r="J1216" s="708">
        <f>+'6-3표준조사 3'!$M$423</f>
        <v>0</v>
      </c>
      <c r="K1216" s="504"/>
    </row>
    <row r="1217" spans="1:11" ht="21" hidden="1" customHeight="1">
      <c r="A1217" s="657">
        <f t="shared" si="70"/>
        <v>0</v>
      </c>
      <c r="B1217" s="709"/>
      <c r="C1217" s="709"/>
      <c r="D1217" s="709"/>
      <c r="E1217" s="710"/>
      <c r="F1217" s="504">
        <f t="shared" si="71"/>
        <v>0</v>
      </c>
      <c r="G1217" s="504">
        <f t="shared" si="72"/>
        <v>0</v>
      </c>
      <c r="H1217" s="708">
        <f>+'6-3표준조사 3'!$K$424</f>
        <v>36</v>
      </c>
      <c r="I1217" s="708">
        <f>+'6-3표준조사 3'!$L$424</f>
        <v>0</v>
      </c>
      <c r="J1217" s="708">
        <f>+'6-3표준조사 3'!$M$424</f>
        <v>0</v>
      </c>
      <c r="K1217" s="504"/>
    </row>
    <row r="1218" spans="1:11" ht="21" hidden="1" customHeight="1">
      <c r="A1218" s="657">
        <f t="shared" si="70"/>
        <v>0</v>
      </c>
      <c r="B1218" s="709"/>
      <c r="C1218" s="709"/>
      <c r="D1218" s="709"/>
      <c r="E1218" s="710"/>
      <c r="F1218" s="504">
        <f t="shared" si="71"/>
        <v>0</v>
      </c>
      <c r="G1218" s="504">
        <f t="shared" si="72"/>
        <v>0</v>
      </c>
      <c r="H1218" s="708">
        <f>+'6-3표준조사 3'!$K$425</f>
        <v>37</v>
      </c>
      <c r="I1218" s="708">
        <f>+'6-3표준조사 3'!$L$425</f>
        <v>0</v>
      </c>
      <c r="J1218" s="708">
        <f>+'6-3표준조사 3'!$M$425</f>
        <v>0</v>
      </c>
      <c r="K1218" s="504"/>
    </row>
    <row r="1219" spans="1:11" ht="21" hidden="1" customHeight="1">
      <c r="A1219" s="657">
        <f t="shared" si="70"/>
        <v>0</v>
      </c>
      <c r="B1219" s="709"/>
      <c r="C1219" s="709"/>
      <c r="D1219" s="709"/>
      <c r="E1219" s="710"/>
      <c r="F1219" s="504">
        <f t="shared" si="71"/>
        <v>0</v>
      </c>
      <c r="G1219" s="504">
        <f t="shared" si="72"/>
        <v>0</v>
      </c>
      <c r="H1219" s="708">
        <f>+'6-3표준조사 3'!$K$428</f>
        <v>15</v>
      </c>
      <c r="I1219" s="708">
        <f>+'6-3표준조사 3'!$L$428</f>
        <v>0</v>
      </c>
      <c r="J1219" s="708">
        <f>+'6-3표준조사 3'!$M$428</f>
        <v>0</v>
      </c>
      <c r="K1219" s="504"/>
    </row>
    <row r="1220" spans="1:11" ht="21" hidden="1" customHeight="1">
      <c r="A1220" s="657">
        <f t="shared" si="70"/>
        <v>0</v>
      </c>
      <c r="B1220" s="709"/>
      <c r="C1220" s="709"/>
      <c r="D1220" s="709"/>
      <c r="E1220" s="710"/>
      <c r="F1220" s="504">
        <f t="shared" si="71"/>
        <v>0</v>
      </c>
      <c r="G1220" s="504">
        <f t="shared" si="72"/>
        <v>0</v>
      </c>
      <c r="H1220" s="708">
        <f>+'6-3표준조사 3'!$K$429</f>
        <v>16</v>
      </c>
      <c r="I1220" s="708">
        <f>+'6-3표준조사 3'!$L$429</f>
        <v>0</v>
      </c>
      <c r="J1220" s="708">
        <f>+'6-3표준조사 3'!$M$429</f>
        <v>0</v>
      </c>
      <c r="K1220" s="504"/>
    </row>
    <row r="1221" spans="1:11" ht="21" hidden="1" customHeight="1">
      <c r="A1221" s="657">
        <f t="shared" ref="A1221:A1284" si="73">IF(I1221&gt;0,1,)</f>
        <v>0</v>
      </c>
      <c r="B1221" s="709"/>
      <c r="C1221" s="709"/>
      <c r="D1221" s="709"/>
      <c r="E1221" s="710"/>
      <c r="F1221" s="504">
        <f t="shared" si="71"/>
        <v>0</v>
      </c>
      <c r="G1221" s="504">
        <f t="shared" si="72"/>
        <v>0</v>
      </c>
      <c r="H1221" s="708">
        <f>+'6-3표준조사 3'!$K$430</f>
        <v>17</v>
      </c>
      <c r="I1221" s="708">
        <f>+'6-3표준조사 3'!$L$430</f>
        <v>0</v>
      </c>
      <c r="J1221" s="708">
        <f>+'6-3표준조사 3'!$M$430</f>
        <v>0</v>
      </c>
      <c r="K1221" s="504"/>
    </row>
    <row r="1222" spans="1:11" ht="21" hidden="1" customHeight="1">
      <c r="A1222" s="657">
        <f t="shared" si="73"/>
        <v>0</v>
      </c>
      <c r="B1222" s="709"/>
      <c r="C1222" s="709"/>
      <c r="D1222" s="709"/>
      <c r="E1222" s="710"/>
      <c r="F1222" s="504">
        <f t="shared" si="71"/>
        <v>0</v>
      </c>
      <c r="G1222" s="504">
        <f t="shared" si="72"/>
        <v>0</v>
      </c>
      <c r="H1222" s="708">
        <f>+'6-3표준조사 3'!$K$431</f>
        <v>18</v>
      </c>
      <c r="I1222" s="708">
        <f>+'6-3표준조사 3'!$L$431</f>
        <v>0</v>
      </c>
      <c r="J1222" s="708">
        <f>+'6-3표준조사 3'!$M$431</f>
        <v>0</v>
      </c>
      <c r="K1222" s="504"/>
    </row>
    <row r="1223" spans="1:11" ht="21" hidden="1" customHeight="1">
      <c r="A1223" s="657">
        <f t="shared" si="73"/>
        <v>0</v>
      </c>
      <c r="B1223" s="709"/>
      <c r="C1223" s="709"/>
      <c r="D1223" s="709"/>
      <c r="E1223" s="710"/>
      <c r="F1223" s="504">
        <f t="shared" si="71"/>
        <v>0</v>
      </c>
      <c r="G1223" s="504">
        <f t="shared" si="72"/>
        <v>0</v>
      </c>
      <c r="H1223" s="708">
        <f>+'6-3표준조사 3'!$K$432</f>
        <v>19</v>
      </c>
      <c r="I1223" s="708">
        <f>+'6-3표준조사 3'!$L$432</f>
        <v>0</v>
      </c>
      <c r="J1223" s="708">
        <f>+'6-3표준조사 3'!$M$432</f>
        <v>0</v>
      </c>
      <c r="K1223" s="504"/>
    </row>
    <row r="1224" spans="1:11" ht="21" hidden="1" customHeight="1">
      <c r="A1224" s="657">
        <f t="shared" si="73"/>
        <v>0</v>
      </c>
      <c r="B1224" s="709"/>
      <c r="C1224" s="709"/>
      <c r="D1224" s="709"/>
      <c r="E1224" s="710"/>
      <c r="F1224" s="504">
        <f t="shared" si="71"/>
        <v>0</v>
      </c>
      <c r="G1224" s="504">
        <f t="shared" si="72"/>
        <v>0</v>
      </c>
      <c r="H1224" s="708">
        <f>+'6-3표준조사 3'!$K$433</f>
        <v>20</v>
      </c>
      <c r="I1224" s="708">
        <f>+'6-3표준조사 3'!$L$433</f>
        <v>0</v>
      </c>
      <c r="J1224" s="708">
        <f>+'6-3표준조사 3'!$M$433</f>
        <v>0</v>
      </c>
      <c r="K1224" s="504"/>
    </row>
    <row r="1225" spans="1:11" ht="21" hidden="1" customHeight="1">
      <c r="A1225" s="657">
        <f t="shared" si="73"/>
        <v>0</v>
      </c>
      <c r="B1225" s="709"/>
      <c r="C1225" s="709"/>
      <c r="D1225" s="709"/>
      <c r="E1225" s="710"/>
      <c r="F1225" s="504">
        <f t="shared" si="71"/>
        <v>0</v>
      </c>
      <c r="G1225" s="504">
        <f t="shared" si="72"/>
        <v>0</v>
      </c>
      <c r="H1225" s="708">
        <f>+'6-3표준조사 3'!$K$434</f>
        <v>21</v>
      </c>
      <c r="I1225" s="708">
        <f>+'6-3표준조사 3'!$L$434</f>
        <v>0</v>
      </c>
      <c r="J1225" s="708">
        <f>+'6-3표준조사 3'!$M$434</f>
        <v>0</v>
      </c>
      <c r="K1225" s="504"/>
    </row>
    <row r="1226" spans="1:11" ht="21" hidden="1" customHeight="1">
      <c r="A1226" s="657">
        <f t="shared" si="73"/>
        <v>0</v>
      </c>
      <c r="B1226" s="709"/>
      <c r="C1226" s="709"/>
      <c r="D1226" s="709"/>
      <c r="E1226" s="710"/>
      <c r="F1226" s="504">
        <f t="shared" si="71"/>
        <v>0</v>
      </c>
      <c r="G1226" s="504">
        <f t="shared" si="72"/>
        <v>0</v>
      </c>
      <c r="H1226" s="708">
        <f>+'6-3표준조사 3'!$K$435</f>
        <v>22</v>
      </c>
      <c r="I1226" s="708">
        <f>+'6-3표준조사 3'!$L$435</f>
        <v>0</v>
      </c>
      <c r="J1226" s="708">
        <f>+'6-3표준조사 3'!$M$435</f>
        <v>0</v>
      </c>
      <c r="K1226" s="504"/>
    </row>
    <row r="1227" spans="1:11" ht="21" hidden="1" customHeight="1">
      <c r="A1227" s="657">
        <f t="shared" si="73"/>
        <v>0</v>
      </c>
      <c r="B1227" s="709"/>
      <c r="C1227" s="709"/>
      <c r="D1227" s="709"/>
      <c r="E1227" s="710"/>
      <c r="F1227" s="504">
        <f t="shared" si="71"/>
        <v>0</v>
      </c>
      <c r="G1227" s="504">
        <f t="shared" si="72"/>
        <v>0</v>
      </c>
      <c r="H1227" s="708">
        <f>+'6-3표준조사 3'!$K$436</f>
        <v>23</v>
      </c>
      <c r="I1227" s="708">
        <f>+'6-3표준조사 3'!$L$436</f>
        <v>0</v>
      </c>
      <c r="J1227" s="708">
        <f>+'6-3표준조사 3'!$M$436</f>
        <v>0</v>
      </c>
      <c r="K1227" s="504"/>
    </row>
    <row r="1228" spans="1:11" ht="21" hidden="1" customHeight="1">
      <c r="A1228" s="657">
        <f t="shared" si="73"/>
        <v>0</v>
      </c>
      <c r="B1228" s="709"/>
      <c r="C1228" s="709"/>
      <c r="D1228" s="709"/>
      <c r="E1228" s="710"/>
      <c r="F1228" s="504">
        <f t="shared" si="71"/>
        <v>0</v>
      </c>
      <c r="G1228" s="504">
        <f t="shared" si="72"/>
        <v>0</v>
      </c>
      <c r="H1228" s="708">
        <f>+'6-3표준조사 3'!$K$437</f>
        <v>24</v>
      </c>
      <c r="I1228" s="708">
        <f>+'6-3표준조사 3'!$L$437</f>
        <v>0</v>
      </c>
      <c r="J1228" s="708">
        <f>+'6-3표준조사 3'!$M$437</f>
        <v>0</v>
      </c>
      <c r="K1228" s="504"/>
    </row>
    <row r="1229" spans="1:11" ht="21" hidden="1" customHeight="1">
      <c r="A1229" s="657">
        <f t="shared" si="73"/>
        <v>0</v>
      </c>
      <c r="B1229" s="709"/>
      <c r="C1229" s="709"/>
      <c r="D1229" s="709"/>
      <c r="E1229" s="710"/>
      <c r="F1229" s="504">
        <f t="shared" si="71"/>
        <v>0</v>
      </c>
      <c r="G1229" s="504">
        <f t="shared" si="72"/>
        <v>0</v>
      </c>
      <c r="H1229" s="708">
        <f>+'6-3표준조사 3'!$K$438</f>
        <v>25</v>
      </c>
      <c r="I1229" s="708">
        <f>+'6-3표준조사 3'!$L$438</f>
        <v>0</v>
      </c>
      <c r="J1229" s="708">
        <f>+'6-3표준조사 3'!$M$438</f>
        <v>0</v>
      </c>
      <c r="K1229" s="504"/>
    </row>
    <row r="1230" spans="1:11" ht="21" hidden="1" customHeight="1">
      <c r="A1230" s="657">
        <f t="shared" si="73"/>
        <v>0</v>
      </c>
      <c r="B1230" s="709"/>
      <c r="C1230" s="709"/>
      <c r="D1230" s="709"/>
      <c r="E1230" s="710"/>
      <c r="F1230" s="504">
        <f t="shared" si="71"/>
        <v>0</v>
      </c>
      <c r="G1230" s="504">
        <f t="shared" si="72"/>
        <v>0</v>
      </c>
      <c r="H1230" s="708">
        <f>+'6-3표준조사 3'!$K$439</f>
        <v>26</v>
      </c>
      <c r="I1230" s="708">
        <f>+'6-3표준조사 3'!$L$439</f>
        <v>0</v>
      </c>
      <c r="J1230" s="708">
        <f>+'6-3표준조사 3'!$M$439</f>
        <v>0</v>
      </c>
      <c r="K1230" s="504"/>
    </row>
    <row r="1231" spans="1:11" ht="21" hidden="1" customHeight="1">
      <c r="A1231" s="657">
        <f t="shared" si="73"/>
        <v>0</v>
      </c>
      <c r="B1231" s="709"/>
      <c r="C1231" s="709"/>
      <c r="D1231" s="709"/>
      <c r="E1231" s="710"/>
      <c r="F1231" s="504">
        <f t="shared" si="71"/>
        <v>0</v>
      </c>
      <c r="G1231" s="504">
        <f t="shared" si="72"/>
        <v>0</v>
      </c>
      <c r="H1231" s="708">
        <f>+'6-3표준조사 3'!$K$440</f>
        <v>27</v>
      </c>
      <c r="I1231" s="708">
        <f>+'6-3표준조사 3'!$L$440</f>
        <v>0</v>
      </c>
      <c r="J1231" s="708">
        <f>+'6-3표준조사 3'!$M$440</f>
        <v>0</v>
      </c>
      <c r="K1231" s="504"/>
    </row>
    <row r="1232" spans="1:11" ht="21" hidden="1" customHeight="1">
      <c r="A1232" s="657">
        <f t="shared" si="73"/>
        <v>0</v>
      </c>
      <c r="B1232" s="709"/>
      <c r="C1232" s="709"/>
      <c r="D1232" s="709"/>
      <c r="E1232" s="710"/>
      <c r="F1232" s="504">
        <f t="shared" si="71"/>
        <v>0</v>
      </c>
      <c r="G1232" s="504">
        <f t="shared" si="72"/>
        <v>0</v>
      </c>
      <c r="H1232" s="708">
        <f>+'6-3표준조사 3'!$K$441</f>
        <v>28</v>
      </c>
      <c r="I1232" s="708">
        <f>+'6-3표준조사 3'!$L$441</f>
        <v>0</v>
      </c>
      <c r="J1232" s="708">
        <f>+'6-3표준조사 3'!$M$441</f>
        <v>0</v>
      </c>
      <c r="K1232" s="504"/>
    </row>
    <row r="1233" spans="1:11" ht="21" hidden="1" customHeight="1">
      <c r="A1233" s="657">
        <f t="shared" si="73"/>
        <v>0</v>
      </c>
      <c r="B1233" s="709"/>
      <c r="C1233" s="709"/>
      <c r="D1233" s="709"/>
      <c r="E1233" s="710"/>
      <c r="F1233" s="504">
        <f t="shared" si="71"/>
        <v>0</v>
      </c>
      <c r="G1233" s="504">
        <f t="shared" si="72"/>
        <v>0</v>
      </c>
      <c r="H1233" s="708">
        <f>+'6-3표준조사 3'!$K$442</f>
        <v>29</v>
      </c>
      <c r="I1233" s="708">
        <f>+'6-3표준조사 3'!$L$442</f>
        <v>0</v>
      </c>
      <c r="J1233" s="708">
        <f>+'6-3표준조사 3'!$M$442</f>
        <v>0</v>
      </c>
      <c r="K1233" s="504"/>
    </row>
    <row r="1234" spans="1:11" ht="21" hidden="1" customHeight="1">
      <c r="A1234" s="657">
        <f t="shared" si="73"/>
        <v>0</v>
      </c>
      <c r="B1234" s="709"/>
      <c r="C1234" s="709"/>
      <c r="D1234" s="709"/>
      <c r="E1234" s="710"/>
      <c r="F1234" s="504">
        <f t="shared" si="71"/>
        <v>0</v>
      </c>
      <c r="G1234" s="504">
        <f t="shared" si="72"/>
        <v>0</v>
      </c>
      <c r="H1234" s="708">
        <f>+'6-3표준조사 3'!$K$443</f>
        <v>30</v>
      </c>
      <c r="I1234" s="708">
        <f>+'6-3표준조사 3'!$L$443</f>
        <v>0</v>
      </c>
      <c r="J1234" s="708">
        <f>+'6-3표준조사 3'!$M$443</f>
        <v>0</v>
      </c>
      <c r="K1234" s="504"/>
    </row>
    <row r="1235" spans="1:11" ht="21" hidden="1" customHeight="1">
      <c r="A1235" s="657">
        <f t="shared" si="73"/>
        <v>0</v>
      </c>
      <c r="B1235" s="709"/>
      <c r="C1235" s="709"/>
      <c r="D1235" s="709"/>
      <c r="E1235" s="710"/>
      <c r="F1235" s="504">
        <f t="shared" si="71"/>
        <v>0</v>
      </c>
      <c r="G1235" s="504">
        <f t="shared" si="72"/>
        <v>0</v>
      </c>
      <c r="H1235" s="708">
        <f>+'6-3표준조사 3'!$K$444</f>
        <v>31</v>
      </c>
      <c r="I1235" s="708">
        <f>+'6-3표준조사 3'!$L$444</f>
        <v>0</v>
      </c>
      <c r="J1235" s="708">
        <f>+'6-3표준조사 3'!$M$444</f>
        <v>0</v>
      </c>
      <c r="K1235" s="504"/>
    </row>
    <row r="1236" spans="1:11" ht="21" hidden="1" customHeight="1">
      <c r="A1236" s="657">
        <f t="shared" si="73"/>
        <v>0</v>
      </c>
      <c r="B1236" s="709"/>
      <c r="C1236" s="709"/>
      <c r="D1236" s="709"/>
      <c r="E1236" s="710"/>
      <c r="F1236" s="504">
        <f t="shared" si="71"/>
        <v>0</v>
      </c>
      <c r="G1236" s="504">
        <f t="shared" si="72"/>
        <v>0</v>
      </c>
      <c r="H1236" s="708">
        <f>+'6-3표준조사 3'!$K$445</f>
        <v>32</v>
      </c>
      <c r="I1236" s="708">
        <f>+'6-3표준조사 3'!$L$445</f>
        <v>0</v>
      </c>
      <c r="J1236" s="708">
        <f>+'6-3표준조사 3'!$M$445</f>
        <v>0</v>
      </c>
      <c r="K1236" s="504"/>
    </row>
    <row r="1237" spans="1:11" ht="21" hidden="1" customHeight="1">
      <c r="A1237" s="657">
        <f t="shared" si="73"/>
        <v>0</v>
      </c>
      <c r="B1237" s="709"/>
      <c r="C1237" s="709"/>
      <c r="D1237" s="709"/>
      <c r="E1237" s="710"/>
      <c r="F1237" s="504">
        <f t="shared" si="71"/>
        <v>0</v>
      </c>
      <c r="G1237" s="504">
        <f t="shared" si="72"/>
        <v>0</v>
      </c>
      <c r="H1237" s="708">
        <f>+'6-3표준조사 3'!$K$446</f>
        <v>33</v>
      </c>
      <c r="I1237" s="708">
        <f>+'6-3표준조사 3'!$L$446</f>
        <v>0</v>
      </c>
      <c r="J1237" s="708">
        <f>+'6-3표준조사 3'!$M$446</f>
        <v>0</v>
      </c>
      <c r="K1237" s="504"/>
    </row>
    <row r="1238" spans="1:11" ht="21" hidden="1" customHeight="1">
      <c r="A1238" s="657">
        <f t="shared" si="73"/>
        <v>0</v>
      </c>
      <c r="B1238" s="709"/>
      <c r="C1238" s="709"/>
      <c r="D1238" s="709"/>
      <c r="E1238" s="710"/>
      <c r="F1238" s="504">
        <f t="shared" si="71"/>
        <v>0</v>
      </c>
      <c r="G1238" s="504">
        <f t="shared" si="72"/>
        <v>0</v>
      </c>
      <c r="H1238" s="708">
        <f>+'6-3표준조사 3'!$K$447</f>
        <v>34</v>
      </c>
      <c r="I1238" s="708">
        <f>+'6-3표준조사 3'!$L$447</f>
        <v>0</v>
      </c>
      <c r="J1238" s="708">
        <f>+'6-3표준조사 3'!$M$447</f>
        <v>0</v>
      </c>
      <c r="K1238" s="504"/>
    </row>
    <row r="1239" spans="1:11" ht="21" hidden="1" customHeight="1">
      <c r="A1239" s="657">
        <f t="shared" si="73"/>
        <v>0</v>
      </c>
      <c r="B1239" s="709"/>
      <c r="C1239" s="709"/>
      <c r="D1239" s="709"/>
      <c r="E1239" s="710"/>
      <c r="F1239" s="504">
        <f t="shared" si="71"/>
        <v>0</v>
      </c>
      <c r="G1239" s="504">
        <f t="shared" si="72"/>
        <v>0</v>
      </c>
      <c r="H1239" s="708">
        <f>+'6-3표준조사 3'!$K$448</f>
        <v>35</v>
      </c>
      <c r="I1239" s="708">
        <f>+'6-3표준조사 3'!$L$448</f>
        <v>0</v>
      </c>
      <c r="J1239" s="708">
        <f>+'6-3표준조사 3'!$M$448</f>
        <v>0</v>
      </c>
      <c r="K1239" s="504"/>
    </row>
    <row r="1240" spans="1:11" ht="21" hidden="1" customHeight="1">
      <c r="A1240" s="657">
        <f t="shared" si="73"/>
        <v>0</v>
      </c>
      <c r="B1240" s="709"/>
      <c r="C1240" s="709"/>
      <c r="D1240" s="709"/>
      <c r="E1240" s="710"/>
      <c r="F1240" s="504">
        <f t="shared" si="71"/>
        <v>0</v>
      </c>
      <c r="G1240" s="504">
        <f t="shared" si="72"/>
        <v>0</v>
      </c>
      <c r="H1240" s="708">
        <f>+'6-3표준조사 3'!$K$449</f>
        <v>36</v>
      </c>
      <c r="I1240" s="708">
        <f>+'6-3표준조사 3'!$L$449</f>
        <v>0</v>
      </c>
      <c r="J1240" s="708">
        <f>+'6-3표준조사 3'!$M$449</f>
        <v>0</v>
      </c>
      <c r="K1240" s="504"/>
    </row>
    <row r="1241" spans="1:11" ht="21" hidden="1" customHeight="1">
      <c r="A1241" s="657">
        <f t="shared" si="73"/>
        <v>0</v>
      </c>
      <c r="B1241" s="709"/>
      <c r="C1241" s="709"/>
      <c r="D1241" s="709"/>
      <c r="E1241" s="710"/>
      <c r="F1241" s="504">
        <f t="shared" si="71"/>
        <v>0</v>
      </c>
      <c r="G1241" s="504">
        <f t="shared" si="72"/>
        <v>0</v>
      </c>
      <c r="H1241" s="707">
        <f>+'6-3표준조사 3'!$K$450</f>
        <v>37</v>
      </c>
      <c r="I1241" s="707">
        <f>+'6-3표준조사 3'!$L$450</f>
        <v>0</v>
      </c>
      <c r="J1241" s="707">
        <f>+'6-3표준조사 3'!$M$450</f>
        <v>0</v>
      </c>
      <c r="K1241" s="503"/>
    </row>
    <row r="1242" spans="1:11" ht="21" customHeight="1">
      <c r="A1242" s="657">
        <f t="shared" si="73"/>
        <v>1</v>
      </c>
      <c r="B1242" s="708" t="str">
        <f>+'6-3표준조사 3'!$M$454</f>
        <v>단양</v>
      </c>
      <c r="C1242" s="708" t="str">
        <f>+'6-3표준조사 3'!$N$454</f>
        <v>적성</v>
      </c>
      <c r="D1242" s="708" t="str">
        <f>+'6-3표준조사 3'!$O$454</f>
        <v>기동</v>
      </c>
      <c r="E1242" s="708" t="str">
        <f>+'6-3표준조사 3'!$P$454</f>
        <v>산20번지</v>
      </c>
      <c r="F1242" s="708" t="str">
        <f>+'6-3표준조사 3'!$K$454</f>
        <v>62-0</v>
      </c>
      <c r="G1242" s="708" t="str">
        <f>+'6-3표준조사 3'!$L$454</f>
        <v>14-0</v>
      </c>
      <c r="H1242" s="708">
        <f>+'6-3표준조사 3'!$K$462</f>
        <v>1</v>
      </c>
      <c r="I1242" s="708">
        <f>+'6-3표준조사 3'!$L$462</f>
        <v>1</v>
      </c>
      <c r="J1242" s="708">
        <f>+'6-3표준조사 3'!$M$462</f>
        <v>1</v>
      </c>
      <c r="K1242" s="708"/>
    </row>
    <row r="1243" spans="1:11" ht="21" hidden="1" customHeight="1">
      <c r="A1243" s="657">
        <f t="shared" si="73"/>
        <v>0</v>
      </c>
      <c r="B1243" s="709"/>
      <c r="C1243" s="709"/>
      <c r="D1243" s="709"/>
      <c r="E1243" s="710"/>
      <c r="F1243" s="708">
        <f t="shared" ref="F1243:F1301" si="74">IF(I1243&gt;0,F1242,)</f>
        <v>0</v>
      </c>
      <c r="G1243" s="708">
        <f t="shared" ref="G1243:G1301" si="75">IF(I1243&gt;0,G1242,)</f>
        <v>0</v>
      </c>
      <c r="H1243" s="711">
        <f>+'6-3표준조사 3'!$K$463</f>
        <v>2</v>
      </c>
      <c r="I1243" s="711">
        <f>+'6-3표준조사 3'!$L$463</f>
        <v>0</v>
      </c>
      <c r="J1243" s="711">
        <f>+'6-3표준조사 3'!$M$463</f>
        <v>0</v>
      </c>
      <c r="K1243" s="711"/>
    </row>
    <row r="1244" spans="1:11" ht="21" hidden="1" customHeight="1">
      <c r="A1244" s="657">
        <f t="shared" si="73"/>
        <v>0</v>
      </c>
      <c r="B1244" s="709"/>
      <c r="C1244" s="709"/>
      <c r="D1244" s="709"/>
      <c r="E1244" s="710"/>
      <c r="F1244" s="708">
        <f t="shared" si="74"/>
        <v>0</v>
      </c>
      <c r="G1244" s="708">
        <f t="shared" si="75"/>
        <v>0</v>
      </c>
      <c r="H1244" s="708">
        <f>+'6-3표준조사 3'!$K$464</f>
        <v>3</v>
      </c>
      <c r="I1244" s="708">
        <f>+'6-3표준조사 3'!$L$464</f>
        <v>0</v>
      </c>
      <c r="J1244" s="708">
        <f>+'6-3표준조사 3'!$M$464</f>
        <v>0</v>
      </c>
      <c r="K1244" s="708"/>
    </row>
    <row r="1245" spans="1:11" ht="21" hidden="1" customHeight="1">
      <c r="A1245" s="657">
        <f t="shared" si="73"/>
        <v>0</v>
      </c>
      <c r="B1245" s="709"/>
      <c r="C1245" s="709"/>
      <c r="D1245" s="709"/>
      <c r="E1245" s="710"/>
      <c r="F1245" s="708">
        <f t="shared" si="74"/>
        <v>0</v>
      </c>
      <c r="G1245" s="708">
        <f t="shared" si="75"/>
        <v>0</v>
      </c>
      <c r="H1245" s="708">
        <f>+'6-3표준조사 3'!$K$465</f>
        <v>4</v>
      </c>
      <c r="I1245" s="708">
        <f>+'6-3표준조사 3'!$L$465</f>
        <v>0</v>
      </c>
      <c r="J1245" s="708">
        <f>+'6-3표준조사 3'!$M$465</f>
        <v>0</v>
      </c>
      <c r="K1245" s="708"/>
    </row>
    <row r="1246" spans="1:11" ht="21" hidden="1" customHeight="1">
      <c r="A1246" s="657">
        <f t="shared" si="73"/>
        <v>0</v>
      </c>
      <c r="B1246" s="709"/>
      <c r="C1246" s="709"/>
      <c r="D1246" s="709"/>
      <c r="E1246" s="710"/>
      <c r="F1246" s="708">
        <f t="shared" si="74"/>
        <v>0</v>
      </c>
      <c r="G1246" s="708">
        <f t="shared" si="75"/>
        <v>0</v>
      </c>
      <c r="H1246" s="708">
        <f>+'6-3표준조사 3'!$K$466</f>
        <v>5</v>
      </c>
      <c r="I1246" s="708">
        <f>+'6-3표준조사 3'!$L$466</f>
        <v>0</v>
      </c>
      <c r="J1246" s="708">
        <f>+'6-3표준조사 3'!$M$466</f>
        <v>0</v>
      </c>
      <c r="K1246" s="708"/>
    </row>
    <row r="1247" spans="1:11" ht="21" hidden="1" customHeight="1">
      <c r="A1247" s="657">
        <f t="shared" si="73"/>
        <v>0</v>
      </c>
      <c r="B1247" s="709"/>
      <c r="C1247" s="709"/>
      <c r="D1247" s="709"/>
      <c r="E1247" s="710"/>
      <c r="F1247" s="504">
        <f t="shared" si="74"/>
        <v>0</v>
      </c>
      <c r="G1247" s="504">
        <f t="shared" si="75"/>
        <v>0</v>
      </c>
      <c r="H1247" s="708">
        <f>+'6-3표준조사 3'!$K$467</f>
        <v>6</v>
      </c>
      <c r="I1247" s="708">
        <f>+'6-3표준조사 3'!$L$467</f>
        <v>0</v>
      </c>
      <c r="J1247" s="708">
        <f>+'6-3표준조사 3'!$M$467</f>
        <v>0</v>
      </c>
      <c r="K1247" s="504"/>
    </row>
    <row r="1248" spans="1:11" ht="21" hidden="1" customHeight="1">
      <c r="A1248" s="657">
        <f t="shared" si="73"/>
        <v>0</v>
      </c>
      <c r="B1248" s="709"/>
      <c r="C1248" s="709"/>
      <c r="D1248" s="709"/>
      <c r="E1248" s="710"/>
      <c r="F1248" s="504">
        <f t="shared" si="74"/>
        <v>0</v>
      </c>
      <c r="G1248" s="504">
        <f t="shared" si="75"/>
        <v>0</v>
      </c>
      <c r="H1248" s="708">
        <f>+'6-3표준조사 3'!$K$468</f>
        <v>7</v>
      </c>
      <c r="I1248" s="708">
        <f>+'6-3표준조사 3'!$L$468</f>
        <v>0</v>
      </c>
      <c r="J1248" s="708">
        <f>+'6-3표준조사 3'!$M$468</f>
        <v>0</v>
      </c>
      <c r="K1248" s="504"/>
    </row>
    <row r="1249" spans="1:11" ht="21" hidden="1" customHeight="1">
      <c r="A1249" s="657">
        <f t="shared" si="73"/>
        <v>0</v>
      </c>
      <c r="B1249" s="709"/>
      <c r="C1249" s="709"/>
      <c r="D1249" s="709"/>
      <c r="E1249" s="710"/>
      <c r="F1249" s="504">
        <f t="shared" si="74"/>
        <v>0</v>
      </c>
      <c r="G1249" s="504">
        <f t="shared" si="75"/>
        <v>0</v>
      </c>
      <c r="H1249" s="708">
        <f>+'6-3표준조사 3'!$K$469</f>
        <v>8</v>
      </c>
      <c r="I1249" s="708">
        <f>+'6-3표준조사 3'!$L$469</f>
        <v>0</v>
      </c>
      <c r="J1249" s="708">
        <f>+'6-3표준조사 3'!$M$469</f>
        <v>0</v>
      </c>
      <c r="K1249" s="504"/>
    </row>
    <row r="1250" spans="1:11" ht="21" hidden="1" customHeight="1">
      <c r="A1250" s="657">
        <f t="shared" si="73"/>
        <v>0</v>
      </c>
      <c r="B1250" s="709"/>
      <c r="C1250" s="709"/>
      <c r="D1250" s="709"/>
      <c r="E1250" s="710"/>
      <c r="F1250" s="504">
        <f t="shared" si="74"/>
        <v>0</v>
      </c>
      <c r="G1250" s="504">
        <f t="shared" si="75"/>
        <v>0</v>
      </c>
      <c r="H1250" s="708">
        <f>+'6-3표준조사 3'!$K$470</f>
        <v>9</v>
      </c>
      <c r="I1250" s="708">
        <f>+'6-3표준조사 3'!$L$470</f>
        <v>0</v>
      </c>
      <c r="J1250" s="708">
        <f>+'6-3표준조사 3'!$M$470</f>
        <v>0</v>
      </c>
      <c r="K1250" s="504"/>
    </row>
    <row r="1251" spans="1:11" ht="21" hidden="1" customHeight="1">
      <c r="A1251" s="657">
        <f t="shared" si="73"/>
        <v>0</v>
      </c>
      <c r="B1251" s="709"/>
      <c r="C1251" s="709"/>
      <c r="D1251" s="709"/>
      <c r="E1251" s="710"/>
      <c r="F1251" s="504">
        <f t="shared" si="74"/>
        <v>0</v>
      </c>
      <c r="G1251" s="504">
        <f t="shared" si="75"/>
        <v>0</v>
      </c>
      <c r="H1251" s="708">
        <f>+'6-3표준조사 3'!$K$471</f>
        <v>10</v>
      </c>
      <c r="I1251" s="708">
        <f>+'6-3표준조사 3'!$L$471</f>
        <v>0</v>
      </c>
      <c r="J1251" s="708">
        <f>+'6-3표준조사 3'!$M$471</f>
        <v>0</v>
      </c>
      <c r="K1251" s="504"/>
    </row>
    <row r="1252" spans="1:11" ht="21" hidden="1" customHeight="1">
      <c r="A1252" s="657">
        <f t="shared" si="73"/>
        <v>0</v>
      </c>
      <c r="B1252" s="709"/>
      <c r="C1252" s="709"/>
      <c r="D1252" s="709"/>
      <c r="E1252" s="710"/>
      <c r="F1252" s="504">
        <f t="shared" si="74"/>
        <v>0</v>
      </c>
      <c r="G1252" s="504">
        <f t="shared" si="75"/>
        <v>0</v>
      </c>
      <c r="H1252" s="708">
        <f>+'6-3표준조사 3'!$K$472</f>
        <v>11</v>
      </c>
      <c r="I1252" s="708">
        <f>+'6-3표준조사 3'!$L$472</f>
        <v>0</v>
      </c>
      <c r="J1252" s="708">
        <f>+'6-3표준조사 3'!$M$472</f>
        <v>0</v>
      </c>
      <c r="K1252" s="504"/>
    </row>
    <row r="1253" spans="1:11" ht="21" hidden="1" customHeight="1">
      <c r="A1253" s="657">
        <f t="shared" si="73"/>
        <v>0</v>
      </c>
      <c r="B1253" s="709"/>
      <c r="C1253" s="709"/>
      <c r="D1253" s="709"/>
      <c r="E1253" s="710"/>
      <c r="F1253" s="504">
        <f t="shared" si="74"/>
        <v>0</v>
      </c>
      <c r="G1253" s="504">
        <f t="shared" si="75"/>
        <v>0</v>
      </c>
      <c r="H1253" s="708">
        <f>+'6-3표준조사 3'!$K$473</f>
        <v>12</v>
      </c>
      <c r="I1253" s="708">
        <f>+'6-3표준조사 3'!$L$473</f>
        <v>0</v>
      </c>
      <c r="J1253" s="708">
        <f>+'6-3표준조사 3'!$M$473</f>
        <v>0</v>
      </c>
      <c r="K1253" s="504"/>
    </row>
    <row r="1254" spans="1:11" ht="21" hidden="1" customHeight="1">
      <c r="A1254" s="657">
        <f t="shared" si="73"/>
        <v>0</v>
      </c>
      <c r="B1254" s="709"/>
      <c r="C1254" s="709"/>
      <c r="D1254" s="709"/>
      <c r="E1254" s="710"/>
      <c r="F1254" s="504">
        <f t="shared" si="74"/>
        <v>0</v>
      </c>
      <c r="G1254" s="504">
        <f t="shared" si="75"/>
        <v>0</v>
      </c>
      <c r="H1254" s="708">
        <f>+'6-3표준조사 3'!$K$474</f>
        <v>13</v>
      </c>
      <c r="I1254" s="708">
        <f>+'6-3표준조사 3'!$L$474</f>
        <v>0</v>
      </c>
      <c r="J1254" s="708">
        <f>+'6-3표준조사 3'!$M$474</f>
        <v>0</v>
      </c>
      <c r="K1254" s="504"/>
    </row>
    <row r="1255" spans="1:11" ht="21" hidden="1" customHeight="1">
      <c r="A1255" s="657">
        <f t="shared" si="73"/>
        <v>0</v>
      </c>
      <c r="B1255" s="709"/>
      <c r="C1255" s="709"/>
      <c r="D1255" s="709"/>
      <c r="E1255" s="710"/>
      <c r="F1255" s="504">
        <f t="shared" si="74"/>
        <v>0</v>
      </c>
      <c r="G1255" s="504">
        <f t="shared" si="75"/>
        <v>0</v>
      </c>
      <c r="H1255" s="708">
        <f>+'6-3표준조사 3'!$K$475</f>
        <v>14</v>
      </c>
      <c r="I1255" s="708">
        <f>+'6-3표준조사 3'!$L$475</f>
        <v>0</v>
      </c>
      <c r="J1255" s="708">
        <f>+'6-3표준조사 3'!$M$475</f>
        <v>0</v>
      </c>
      <c r="K1255" s="504"/>
    </row>
    <row r="1256" spans="1:11" ht="21" hidden="1" customHeight="1">
      <c r="A1256" s="657">
        <f t="shared" si="73"/>
        <v>0</v>
      </c>
      <c r="B1256" s="709"/>
      <c r="C1256" s="709"/>
      <c r="D1256" s="709"/>
      <c r="E1256" s="710"/>
      <c r="F1256" s="504">
        <f t="shared" si="74"/>
        <v>0</v>
      </c>
      <c r="G1256" s="504">
        <f t="shared" si="75"/>
        <v>0</v>
      </c>
      <c r="H1256" s="708">
        <f>+'6-3표준조사 3'!$K$478</f>
        <v>15</v>
      </c>
      <c r="I1256" s="708">
        <f>+'6-3표준조사 3'!$L$478</f>
        <v>0</v>
      </c>
      <c r="J1256" s="708">
        <f>+'6-3표준조사 3'!$M$478</f>
        <v>0</v>
      </c>
      <c r="K1256" s="504"/>
    </row>
    <row r="1257" spans="1:11" ht="21" hidden="1" customHeight="1">
      <c r="A1257" s="657">
        <f t="shared" si="73"/>
        <v>0</v>
      </c>
      <c r="B1257" s="709"/>
      <c r="C1257" s="709"/>
      <c r="D1257" s="709"/>
      <c r="E1257" s="710"/>
      <c r="F1257" s="504">
        <f t="shared" si="74"/>
        <v>0</v>
      </c>
      <c r="G1257" s="504">
        <f t="shared" si="75"/>
        <v>0</v>
      </c>
      <c r="H1257" s="708">
        <f>+'6-3표준조사 3'!$K$479</f>
        <v>16</v>
      </c>
      <c r="I1257" s="708">
        <f>+'6-3표준조사 3'!$L$479</f>
        <v>0</v>
      </c>
      <c r="J1257" s="708">
        <f>+'6-3표준조사 3'!$M$479</f>
        <v>0</v>
      </c>
      <c r="K1257" s="504"/>
    </row>
    <row r="1258" spans="1:11" ht="21" hidden="1" customHeight="1">
      <c r="A1258" s="657">
        <f t="shared" si="73"/>
        <v>0</v>
      </c>
      <c r="B1258" s="709"/>
      <c r="C1258" s="709"/>
      <c r="D1258" s="709"/>
      <c r="E1258" s="710"/>
      <c r="F1258" s="504">
        <f t="shared" si="74"/>
        <v>0</v>
      </c>
      <c r="G1258" s="504">
        <f t="shared" si="75"/>
        <v>0</v>
      </c>
      <c r="H1258" s="708">
        <f>+'6-3표준조사 3'!$K$480</f>
        <v>17</v>
      </c>
      <c r="I1258" s="708">
        <f>+'6-3표준조사 3'!$L$480</f>
        <v>0</v>
      </c>
      <c r="J1258" s="708">
        <f>+'6-3표준조사 3'!$M$480</f>
        <v>0</v>
      </c>
      <c r="K1258" s="504"/>
    </row>
    <row r="1259" spans="1:11" ht="21" hidden="1" customHeight="1">
      <c r="A1259" s="657">
        <f t="shared" si="73"/>
        <v>0</v>
      </c>
      <c r="B1259" s="709"/>
      <c r="C1259" s="709"/>
      <c r="D1259" s="709"/>
      <c r="E1259" s="710"/>
      <c r="F1259" s="504">
        <f t="shared" si="74"/>
        <v>0</v>
      </c>
      <c r="G1259" s="504">
        <f t="shared" si="75"/>
        <v>0</v>
      </c>
      <c r="H1259" s="708">
        <f>+'6-3표준조사 3'!$K$481</f>
        <v>18</v>
      </c>
      <c r="I1259" s="708">
        <f>+'6-3표준조사 3'!$L$481</f>
        <v>0</v>
      </c>
      <c r="J1259" s="708">
        <f>+'6-3표준조사 3'!$M$481</f>
        <v>0</v>
      </c>
      <c r="K1259" s="504"/>
    </row>
    <row r="1260" spans="1:11" ht="21" hidden="1" customHeight="1">
      <c r="A1260" s="657">
        <f t="shared" si="73"/>
        <v>0</v>
      </c>
      <c r="B1260" s="709"/>
      <c r="C1260" s="709"/>
      <c r="D1260" s="709"/>
      <c r="E1260" s="710"/>
      <c r="F1260" s="504">
        <f t="shared" si="74"/>
        <v>0</v>
      </c>
      <c r="G1260" s="504">
        <f t="shared" si="75"/>
        <v>0</v>
      </c>
      <c r="H1260" s="708">
        <f>+'6-3표준조사 3'!$K$482</f>
        <v>19</v>
      </c>
      <c r="I1260" s="708">
        <f>+'6-3표준조사 3'!$L$482</f>
        <v>0</v>
      </c>
      <c r="J1260" s="708">
        <f>+'6-3표준조사 3'!$M$482</f>
        <v>0</v>
      </c>
      <c r="K1260" s="504"/>
    </row>
    <row r="1261" spans="1:11" ht="21" hidden="1" customHeight="1">
      <c r="A1261" s="657">
        <f t="shared" si="73"/>
        <v>0</v>
      </c>
      <c r="B1261" s="709"/>
      <c r="C1261" s="709"/>
      <c r="D1261" s="709"/>
      <c r="E1261" s="710"/>
      <c r="F1261" s="504">
        <f t="shared" si="74"/>
        <v>0</v>
      </c>
      <c r="G1261" s="504">
        <f t="shared" si="75"/>
        <v>0</v>
      </c>
      <c r="H1261" s="708">
        <f>+'6-3표준조사 3'!$K$483</f>
        <v>20</v>
      </c>
      <c r="I1261" s="708">
        <f>+'6-3표준조사 3'!$L$483</f>
        <v>0</v>
      </c>
      <c r="J1261" s="708">
        <f>+'6-3표준조사 3'!$M$483</f>
        <v>0</v>
      </c>
      <c r="K1261" s="504"/>
    </row>
    <row r="1262" spans="1:11" ht="21" hidden="1" customHeight="1">
      <c r="A1262" s="657">
        <f t="shared" si="73"/>
        <v>0</v>
      </c>
      <c r="B1262" s="709"/>
      <c r="C1262" s="709"/>
      <c r="D1262" s="709"/>
      <c r="E1262" s="710"/>
      <c r="F1262" s="504">
        <f t="shared" si="74"/>
        <v>0</v>
      </c>
      <c r="G1262" s="504">
        <f t="shared" si="75"/>
        <v>0</v>
      </c>
      <c r="H1262" s="708">
        <f>+'6-3표준조사 3'!$K$484</f>
        <v>21</v>
      </c>
      <c r="I1262" s="708">
        <f>+'6-3표준조사 3'!$L$484</f>
        <v>0</v>
      </c>
      <c r="J1262" s="708">
        <f>+'6-3표준조사 3'!$M$484</f>
        <v>0</v>
      </c>
      <c r="K1262" s="504"/>
    </row>
    <row r="1263" spans="1:11" ht="21" hidden="1" customHeight="1">
      <c r="A1263" s="657">
        <f t="shared" si="73"/>
        <v>0</v>
      </c>
      <c r="B1263" s="709"/>
      <c r="C1263" s="709"/>
      <c r="D1263" s="709"/>
      <c r="E1263" s="710"/>
      <c r="F1263" s="504">
        <f t="shared" si="74"/>
        <v>0</v>
      </c>
      <c r="G1263" s="504">
        <f t="shared" si="75"/>
        <v>0</v>
      </c>
      <c r="H1263" s="708">
        <f>+'6-3표준조사 3'!$K$485</f>
        <v>22</v>
      </c>
      <c r="I1263" s="708">
        <f>+'6-3표준조사 3'!$L$485</f>
        <v>0</v>
      </c>
      <c r="J1263" s="708">
        <f>+'6-3표준조사 3'!$M$485</f>
        <v>0</v>
      </c>
      <c r="K1263" s="504"/>
    </row>
    <row r="1264" spans="1:11" ht="21" hidden="1" customHeight="1">
      <c r="A1264" s="657">
        <f t="shared" si="73"/>
        <v>0</v>
      </c>
      <c r="B1264" s="709"/>
      <c r="C1264" s="709"/>
      <c r="D1264" s="709"/>
      <c r="E1264" s="710"/>
      <c r="F1264" s="504">
        <f t="shared" si="74"/>
        <v>0</v>
      </c>
      <c r="G1264" s="504">
        <f t="shared" si="75"/>
        <v>0</v>
      </c>
      <c r="H1264" s="708">
        <f>+'6-3표준조사 3'!$K$486</f>
        <v>23</v>
      </c>
      <c r="I1264" s="708">
        <f>+'6-3표준조사 3'!$L$486</f>
        <v>0</v>
      </c>
      <c r="J1264" s="708">
        <f>+'6-3표준조사 3'!$M$486</f>
        <v>0</v>
      </c>
      <c r="K1264" s="504"/>
    </row>
    <row r="1265" spans="1:11" ht="21" hidden="1" customHeight="1">
      <c r="A1265" s="657">
        <f t="shared" si="73"/>
        <v>0</v>
      </c>
      <c r="B1265" s="709"/>
      <c r="C1265" s="709"/>
      <c r="D1265" s="709"/>
      <c r="E1265" s="710"/>
      <c r="F1265" s="504">
        <f t="shared" si="74"/>
        <v>0</v>
      </c>
      <c r="G1265" s="504">
        <f t="shared" si="75"/>
        <v>0</v>
      </c>
      <c r="H1265" s="708">
        <f>+'6-3표준조사 3'!$K$487</f>
        <v>24</v>
      </c>
      <c r="I1265" s="708">
        <f>+'6-3표준조사 3'!$L$487</f>
        <v>0</v>
      </c>
      <c r="J1265" s="708">
        <f>+'6-3표준조사 3'!$M$487</f>
        <v>0</v>
      </c>
      <c r="K1265" s="504"/>
    </row>
    <row r="1266" spans="1:11" ht="21" hidden="1" customHeight="1">
      <c r="A1266" s="657">
        <f t="shared" si="73"/>
        <v>0</v>
      </c>
      <c r="B1266" s="709"/>
      <c r="C1266" s="709"/>
      <c r="D1266" s="709"/>
      <c r="E1266" s="710"/>
      <c r="F1266" s="504">
        <f t="shared" si="74"/>
        <v>0</v>
      </c>
      <c r="G1266" s="504">
        <f t="shared" si="75"/>
        <v>0</v>
      </c>
      <c r="H1266" s="708">
        <f>+'6-3표준조사 3'!$K$488</f>
        <v>25</v>
      </c>
      <c r="I1266" s="708">
        <f>+'6-3표준조사 3'!$L$488</f>
        <v>0</v>
      </c>
      <c r="J1266" s="708">
        <f>+'6-3표준조사 3'!$M$488</f>
        <v>0</v>
      </c>
      <c r="K1266" s="504"/>
    </row>
    <row r="1267" spans="1:11" ht="21" hidden="1" customHeight="1">
      <c r="A1267" s="657">
        <f t="shared" si="73"/>
        <v>0</v>
      </c>
      <c r="B1267" s="709"/>
      <c r="C1267" s="709"/>
      <c r="D1267" s="709"/>
      <c r="E1267" s="710"/>
      <c r="F1267" s="504">
        <f t="shared" si="74"/>
        <v>0</v>
      </c>
      <c r="G1267" s="504">
        <f t="shared" si="75"/>
        <v>0</v>
      </c>
      <c r="H1267" s="708">
        <f>+'6-3표준조사 3'!$K$489</f>
        <v>26</v>
      </c>
      <c r="I1267" s="708">
        <f>+'6-3표준조사 3'!$L$489</f>
        <v>0</v>
      </c>
      <c r="J1267" s="708">
        <f>+'6-3표준조사 3'!$M$489</f>
        <v>0</v>
      </c>
      <c r="K1267" s="504"/>
    </row>
    <row r="1268" spans="1:11" ht="21" hidden="1" customHeight="1">
      <c r="A1268" s="657">
        <f t="shared" si="73"/>
        <v>0</v>
      </c>
      <c r="B1268" s="709"/>
      <c r="C1268" s="709"/>
      <c r="D1268" s="709"/>
      <c r="E1268" s="710"/>
      <c r="F1268" s="504">
        <f t="shared" si="74"/>
        <v>0</v>
      </c>
      <c r="G1268" s="504">
        <f t="shared" si="75"/>
        <v>0</v>
      </c>
      <c r="H1268" s="708">
        <f>+'6-3표준조사 3'!$K$490</f>
        <v>27</v>
      </c>
      <c r="I1268" s="708">
        <f>+'6-3표준조사 3'!$L$490</f>
        <v>0</v>
      </c>
      <c r="J1268" s="708">
        <f>+'6-3표준조사 3'!$M$490</f>
        <v>0</v>
      </c>
      <c r="K1268" s="504"/>
    </row>
    <row r="1269" spans="1:11" ht="21" hidden="1" customHeight="1">
      <c r="A1269" s="657">
        <f t="shared" si="73"/>
        <v>0</v>
      </c>
      <c r="B1269" s="709"/>
      <c r="C1269" s="709"/>
      <c r="D1269" s="709"/>
      <c r="E1269" s="710"/>
      <c r="F1269" s="504">
        <f t="shared" si="74"/>
        <v>0</v>
      </c>
      <c r="G1269" s="504">
        <f t="shared" si="75"/>
        <v>0</v>
      </c>
      <c r="H1269" s="708">
        <f>+'6-3표준조사 3'!$K$491</f>
        <v>28</v>
      </c>
      <c r="I1269" s="708">
        <f>+'6-3표준조사 3'!$L$491</f>
        <v>0</v>
      </c>
      <c r="J1269" s="708">
        <f>+'6-3표준조사 3'!$M$491</f>
        <v>0</v>
      </c>
      <c r="K1269" s="504"/>
    </row>
    <row r="1270" spans="1:11" ht="21" hidden="1" customHeight="1">
      <c r="A1270" s="657">
        <f t="shared" si="73"/>
        <v>0</v>
      </c>
      <c r="B1270" s="709"/>
      <c r="C1270" s="709"/>
      <c r="D1270" s="709"/>
      <c r="E1270" s="710"/>
      <c r="F1270" s="504">
        <f t="shared" si="74"/>
        <v>0</v>
      </c>
      <c r="G1270" s="504">
        <f t="shared" si="75"/>
        <v>0</v>
      </c>
      <c r="H1270" s="708">
        <f>+'6-3표준조사 3'!$K$492</f>
        <v>29</v>
      </c>
      <c r="I1270" s="708">
        <f>+'6-3표준조사 3'!$L$492</f>
        <v>0</v>
      </c>
      <c r="J1270" s="708">
        <f>+'6-3표준조사 3'!$M$492</f>
        <v>0</v>
      </c>
      <c r="K1270" s="504"/>
    </row>
    <row r="1271" spans="1:11" ht="21" hidden="1" customHeight="1">
      <c r="A1271" s="657">
        <f t="shared" si="73"/>
        <v>0</v>
      </c>
      <c r="B1271" s="709"/>
      <c r="C1271" s="709"/>
      <c r="D1271" s="709"/>
      <c r="E1271" s="710"/>
      <c r="F1271" s="504">
        <f t="shared" si="74"/>
        <v>0</v>
      </c>
      <c r="G1271" s="504">
        <f t="shared" si="75"/>
        <v>0</v>
      </c>
      <c r="H1271" s="708">
        <f>+'6-3표준조사 3'!$K$493</f>
        <v>30</v>
      </c>
      <c r="I1271" s="708">
        <f>+'6-3표준조사 3'!$L$493</f>
        <v>0</v>
      </c>
      <c r="J1271" s="708">
        <f>+'6-3표준조사 3'!$M$493</f>
        <v>0</v>
      </c>
      <c r="K1271" s="504"/>
    </row>
    <row r="1272" spans="1:11" ht="21" hidden="1" customHeight="1">
      <c r="A1272" s="657">
        <f t="shared" si="73"/>
        <v>0</v>
      </c>
      <c r="B1272" s="709"/>
      <c r="C1272" s="709"/>
      <c r="D1272" s="709"/>
      <c r="E1272" s="710"/>
      <c r="F1272" s="504">
        <f t="shared" si="74"/>
        <v>0</v>
      </c>
      <c r="G1272" s="504">
        <f t="shared" si="75"/>
        <v>0</v>
      </c>
      <c r="H1272" s="708">
        <f>+'6-3표준조사 3'!$K$494</f>
        <v>31</v>
      </c>
      <c r="I1272" s="708">
        <f>+'6-3표준조사 3'!$L$494</f>
        <v>0</v>
      </c>
      <c r="J1272" s="708">
        <f>+'6-3표준조사 3'!$M$494</f>
        <v>0</v>
      </c>
      <c r="K1272" s="504"/>
    </row>
    <row r="1273" spans="1:11" ht="21" hidden="1" customHeight="1">
      <c r="A1273" s="657">
        <f t="shared" si="73"/>
        <v>0</v>
      </c>
      <c r="B1273" s="709"/>
      <c r="C1273" s="709"/>
      <c r="D1273" s="709"/>
      <c r="E1273" s="710"/>
      <c r="F1273" s="504">
        <f t="shared" si="74"/>
        <v>0</v>
      </c>
      <c r="G1273" s="504">
        <f t="shared" si="75"/>
        <v>0</v>
      </c>
      <c r="H1273" s="708">
        <f>+'6-3표준조사 3'!$K$495</f>
        <v>32</v>
      </c>
      <c r="I1273" s="708">
        <f>+'6-3표준조사 3'!$L$495</f>
        <v>0</v>
      </c>
      <c r="J1273" s="708">
        <f>+'6-3표준조사 3'!$M$495</f>
        <v>0</v>
      </c>
      <c r="K1273" s="504"/>
    </row>
    <row r="1274" spans="1:11" ht="21" hidden="1" customHeight="1">
      <c r="A1274" s="657">
        <f t="shared" si="73"/>
        <v>0</v>
      </c>
      <c r="B1274" s="709"/>
      <c r="C1274" s="709"/>
      <c r="D1274" s="709"/>
      <c r="E1274" s="710"/>
      <c r="F1274" s="504">
        <f t="shared" si="74"/>
        <v>0</v>
      </c>
      <c r="G1274" s="504">
        <f t="shared" si="75"/>
        <v>0</v>
      </c>
      <c r="H1274" s="708">
        <f>+'6-3표준조사 3'!$K$496</f>
        <v>33</v>
      </c>
      <c r="I1274" s="708">
        <f>+'6-3표준조사 3'!$L$496</f>
        <v>0</v>
      </c>
      <c r="J1274" s="708">
        <f>+'6-3표준조사 3'!$M$496</f>
        <v>0</v>
      </c>
      <c r="K1274" s="504"/>
    </row>
    <row r="1275" spans="1:11" ht="21" hidden="1" customHeight="1">
      <c r="A1275" s="657">
        <f t="shared" si="73"/>
        <v>0</v>
      </c>
      <c r="B1275" s="709"/>
      <c r="C1275" s="709"/>
      <c r="D1275" s="709"/>
      <c r="E1275" s="710"/>
      <c r="F1275" s="504">
        <f t="shared" si="74"/>
        <v>0</v>
      </c>
      <c r="G1275" s="504">
        <f t="shared" si="75"/>
        <v>0</v>
      </c>
      <c r="H1275" s="708">
        <f>+'6-3표준조사 3'!$K$497</f>
        <v>34</v>
      </c>
      <c r="I1275" s="708">
        <f>+'6-3표준조사 3'!$L$497</f>
        <v>0</v>
      </c>
      <c r="J1275" s="708">
        <f>+'6-3표준조사 3'!$M$497</f>
        <v>0</v>
      </c>
      <c r="K1275" s="504"/>
    </row>
    <row r="1276" spans="1:11" ht="21" hidden="1" customHeight="1">
      <c r="A1276" s="657">
        <f t="shared" si="73"/>
        <v>0</v>
      </c>
      <c r="B1276" s="709"/>
      <c r="C1276" s="709"/>
      <c r="D1276" s="709"/>
      <c r="E1276" s="710"/>
      <c r="F1276" s="504">
        <f t="shared" si="74"/>
        <v>0</v>
      </c>
      <c r="G1276" s="504">
        <f t="shared" si="75"/>
        <v>0</v>
      </c>
      <c r="H1276" s="708">
        <f>+'6-3표준조사 3'!$K$498</f>
        <v>35</v>
      </c>
      <c r="I1276" s="708">
        <f>+'6-3표준조사 3'!$L$498</f>
        <v>0</v>
      </c>
      <c r="J1276" s="708">
        <f>+'6-3표준조사 3'!$M$498</f>
        <v>0</v>
      </c>
      <c r="K1276" s="504"/>
    </row>
    <row r="1277" spans="1:11" ht="21" hidden="1" customHeight="1">
      <c r="A1277" s="657">
        <f t="shared" si="73"/>
        <v>0</v>
      </c>
      <c r="B1277" s="709"/>
      <c r="C1277" s="709"/>
      <c r="D1277" s="709"/>
      <c r="E1277" s="710"/>
      <c r="F1277" s="504">
        <f t="shared" si="74"/>
        <v>0</v>
      </c>
      <c r="G1277" s="504">
        <f t="shared" si="75"/>
        <v>0</v>
      </c>
      <c r="H1277" s="708">
        <f>+'6-3표준조사 3'!$K$499</f>
        <v>36</v>
      </c>
      <c r="I1277" s="708">
        <f>+'6-3표준조사 3'!$L$499</f>
        <v>0</v>
      </c>
      <c r="J1277" s="708">
        <f>+'6-3표준조사 3'!$M$499</f>
        <v>0</v>
      </c>
      <c r="K1277" s="504"/>
    </row>
    <row r="1278" spans="1:11" ht="21" hidden="1" customHeight="1">
      <c r="A1278" s="657">
        <f t="shared" si="73"/>
        <v>0</v>
      </c>
      <c r="B1278" s="709"/>
      <c r="C1278" s="709"/>
      <c r="D1278" s="709"/>
      <c r="E1278" s="710"/>
      <c r="F1278" s="504">
        <f t="shared" si="74"/>
        <v>0</v>
      </c>
      <c r="G1278" s="504">
        <f t="shared" si="75"/>
        <v>0</v>
      </c>
      <c r="H1278" s="708">
        <f>+'6-3표준조사 3'!$K$500</f>
        <v>37</v>
      </c>
      <c r="I1278" s="708">
        <f>+'6-3표준조사 3'!$L$500</f>
        <v>0</v>
      </c>
      <c r="J1278" s="708">
        <f>+'6-3표준조사 3'!$M$500</f>
        <v>0</v>
      </c>
      <c r="K1278" s="504"/>
    </row>
    <row r="1279" spans="1:11" ht="21" hidden="1" customHeight="1">
      <c r="A1279" s="657">
        <f t="shared" si="73"/>
        <v>0</v>
      </c>
      <c r="B1279" s="709"/>
      <c r="C1279" s="709"/>
      <c r="D1279" s="709"/>
      <c r="E1279" s="710"/>
      <c r="F1279" s="504">
        <f t="shared" si="74"/>
        <v>0</v>
      </c>
      <c r="G1279" s="504">
        <f t="shared" si="75"/>
        <v>0</v>
      </c>
      <c r="H1279" s="708">
        <f>+'6-3표준조사 3'!$K$503</f>
        <v>15</v>
      </c>
      <c r="I1279" s="708">
        <f>+'6-3표준조사 3'!$L$503</f>
        <v>0</v>
      </c>
      <c r="J1279" s="708">
        <f>+'6-3표준조사 3'!$M$503</f>
        <v>0</v>
      </c>
      <c r="K1279" s="504"/>
    </row>
    <row r="1280" spans="1:11" ht="21" hidden="1" customHeight="1">
      <c r="A1280" s="657">
        <f t="shared" si="73"/>
        <v>0</v>
      </c>
      <c r="B1280" s="709"/>
      <c r="C1280" s="709"/>
      <c r="D1280" s="709"/>
      <c r="E1280" s="710"/>
      <c r="F1280" s="504">
        <f t="shared" si="74"/>
        <v>0</v>
      </c>
      <c r="G1280" s="504">
        <f t="shared" si="75"/>
        <v>0</v>
      </c>
      <c r="H1280" s="708">
        <f>+'6-3표준조사 3'!$K$504</f>
        <v>16</v>
      </c>
      <c r="I1280" s="708">
        <f>+'6-3표준조사 3'!$L$504</f>
        <v>0</v>
      </c>
      <c r="J1280" s="708">
        <f>+'6-3표준조사 3'!$M$504</f>
        <v>0</v>
      </c>
      <c r="K1280" s="504"/>
    </row>
    <row r="1281" spans="1:11" ht="21" hidden="1" customHeight="1">
      <c r="A1281" s="657">
        <f t="shared" si="73"/>
        <v>0</v>
      </c>
      <c r="B1281" s="709"/>
      <c r="C1281" s="709"/>
      <c r="D1281" s="709"/>
      <c r="E1281" s="710"/>
      <c r="F1281" s="504">
        <f t="shared" si="74"/>
        <v>0</v>
      </c>
      <c r="G1281" s="504">
        <f t="shared" si="75"/>
        <v>0</v>
      </c>
      <c r="H1281" s="708">
        <f>+'6-3표준조사 3'!$K$505</f>
        <v>17</v>
      </c>
      <c r="I1281" s="708">
        <f>+'6-3표준조사 3'!$L$505</f>
        <v>0</v>
      </c>
      <c r="J1281" s="708">
        <f>+'6-3표준조사 3'!$M$505</f>
        <v>0</v>
      </c>
      <c r="K1281" s="504"/>
    </row>
    <row r="1282" spans="1:11" ht="21" hidden="1" customHeight="1">
      <c r="A1282" s="657">
        <f t="shared" si="73"/>
        <v>0</v>
      </c>
      <c r="B1282" s="709"/>
      <c r="C1282" s="709"/>
      <c r="D1282" s="709"/>
      <c r="E1282" s="710"/>
      <c r="F1282" s="504">
        <f t="shared" si="74"/>
        <v>0</v>
      </c>
      <c r="G1282" s="504">
        <f t="shared" si="75"/>
        <v>0</v>
      </c>
      <c r="H1282" s="708">
        <f>+'6-3표준조사 3'!$K$506</f>
        <v>18</v>
      </c>
      <c r="I1282" s="708">
        <f>+'6-3표준조사 3'!$L$506</f>
        <v>0</v>
      </c>
      <c r="J1282" s="708">
        <f>+'6-3표준조사 3'!$M$506</f>
        <v>0</v>
      </c>
      <c r="K1282" s="504"/>
    </row>
    <row r="1283" spans="1:11" ht="21" hidden="1" customHeight="1">
      <c r="A1283" s="657">
        <f t="shared" si="73"/>
        <v>0</v>
      </c>
      <c r="B1283" s="709"/>
      <c r="C1283" s="709"/>
      <c r="D1283" s="709"/>
      <c r="E1283" s="710"/>
      <c r="F1283" s="504">
        <f t="shared" si="74"/>
        <v>0</v>
      </c>
      <c r="G1283" s="504">
        <f t="shared" si="75"/>
        <v>0</v>
      </c>
      <c r="H1283" s="708">
        <f>+'6-3표준조사 3'!$K$507</f>
        <v>19</v>
      </c>
      <c r="I1283" s="708">
        <f>+'6-3표준조사 3'!$L$507</f>
        <v>0</v>
      </c>
      <c r="J1283" s="708">
        <f>+'6-3표준조사 3'!$M$507</f>
        <v>0</v>
      </c>
      <c r="K1283" s="504"/>
    </row>
    <row r="1284" spans="1:11" ht="21" hidden="1" customHeight="1">
      <c r="A1284" s="657">
        <f t="shared" si="73"/>
        <v>0</v>
      </c>
      <c r="B1284" s="709"/>
      <c r="C1284" s="709"/>
      <c r="D1284" s="709"/>
      <c r="E1284" s="710"/>
      <c r="F1284" s="504">
        <f t="shared" si="74"/>
        <v>0</v>
      </c>
      <c r="G1284" s="504">
        <f t="shared" si="75"/>
        <v>0</v>
      </c>
      <c r="H1284" s="708">
        <f>+'6-3표준조사 3'!$K$508</f>
        <v>20</v>
      </c>
      <c r="I1284" s="708">
        <f>+'6-3표준조사 3'!$L$508</f>
        <v>0</v>
      </c>
      <c r="J1284" s="708">
        <f>+'6-3표준조사 3'!$M$508</f>
        <v>0</v>
      </c>
      <c r="K1284" s="504"/>
    </row>
    <row r="1285" spans="1:11" ht="21" hidden="1" customHeight="1">
      <c r="A1285" s="657">
        <f t="shared" ref="A1285:A1348" si="76">IF(I1285&gt;0,1,)</f>
        <v>0</v>
      </c>
      <c r="B1285" s="709"/>
      <c r="C1285" s="709"/>
      <c r="D1285" s="709"/>
      <c r="E1285" s="710"/>
      <c r="F1285" s="504">
        <f t="shared" si="74"/>
        <v>0</v>
      </c>
      <c r="G1285" s="504">
        <f t="shared" si="75"/>
        <v>0</v>
      </c>
      <c r="H1285" s="708">
        <f>+'6-3표준조사 3'!$K$509</f>
        <v>21</v>
      </c>
      <c r="I1285" s="708">
        <f>+'6-3표준조사 3'!$L$509</f>
        <v>0</v>
      </c>
      <c r="J1285" s="708">
        <f>+'6-3표준조사 3'!$M$509</f>
        <v>0</v>
      </c>
      <c r="K1285" s="504"/>
    </row>
    <row r="1286" spans="1:11" ht="21" hidden="1" customHeight="1">
      <c r="A1286" s="657">
        <f t="shared" si="76"/>
        <v>0</v>
      </c>
      <c r="B1286" s="709"/>
      <c r="C1286" s="709"/>
      <c r="D1286" s="709"/>
      <c r="E1286" s="710"/>
      <c r="F1286" s="504">
        <f t="shared" si="74"/>
        <v>0</v>
      </c>
      <c r="G1286" s="504">
        <f t="shared" si="75"/>
        <v>0</v>
      </c>
      <c r="H1286" s="708">
        <f>+'6-3표준조사 3'!$K$510</f>
        <v>22</v>
      </c>
      <c r="I1286" s="708">
        <f>+'6-3표준조사 3'!$L$510</f>
        <v>0</v>
      </c>
      <c r="J1286" s="708">
        <f>+'6-3표준조사 3'!$M$510</f>
        <v>0</v>
      </c>
      <c r="K1286" s="504"/>
    </row>
    <row r="1287" spans="1:11" ht="21" hidden="1" customHeight="1">
      <c r="A1287" s="657">
        <f t="shared" si="76"/>
        <v>0</v>
      </c>
      <c r="B1287" s="709"/>
      <c r="C1287" s="709"/>
      <c r="D1287" s="709"/>
      <c r="E1287" s="710"/>
      <c r="F1287" s="504">
        <f t="shared" si="74"/>
        <v>0</v>
      </c>
      <c r="G1287" s="504">
        <f t="shared" si="75"/>
        <v>0</v>
      </c>
      <c r="H1287" s="708">
        <f>+'6-3표준조사 3'!$K$511</f>
        <v>23</v>
      </c>
      <c r="I1287" s="708">
        <f>+'6-3표준조사 3'!$L$511</f>
        <v>0</v>
      </c>
      <c r="J1287" s="708">
        <f>+'6-3표준조사 3'!$M$511</f>
        <v>0</v>
      </c>
      <c r="K1287" s="504"/>
    </row>
    <row r="1288" spans="1:11" ht="21" hidden="1" customHeight="1">
      <c r="A1288" s="657">
        <f t="shared" si="76"/>
        <v>0</v>
      </c>
      <c r="B1288" s="709"/>
      <c r="C1288" s="709"/>
      <c r="D1288" s="709"/>
      <c r="E1288" s="710"/>
      <c r="F1288" s="504">
        <f t="shared" si="74"/>
        <v>0</v>
      </c>
      <c r="G1288" s="504">
        <f t="shared" si="75"/>
        <v>0</v>
      </c>
      <c r="H1288" s="708">
        <f>+'6-3표준조사 3'!$K$512</f>
        <v>24</v>
      </c>
      <c r="I1288" s="708">
        <f>+'6-3표준조사 3'!$L$512</f>
        <v>0</v>
      </c>
      <c r="J1288" s="708">
        <f>+'6-3표준조사 3'!$M$512</f>
        <v>0</v>
      </c>
      <c r="K1288" s="504"/>
    </row>
    <row r="1289" spans="1:11" ht="21" hidden="1" customHeight="1">
      <c r="A1289" s="657">
        <f t="shared" si="76"/>
        <v>0</v>
      </c>
      <c r="B1289" s="709"/>
      <c r="C1289" s="709"/>
      <c r="D1289" s="709"/>
      <c r="E1289" s="710"/>
      <c r="F1289" s="504">
        <f t="shared" si="74"/>
        <v>0</v>
      </c>
      <c r="G1289" s="504">
        <f t="shared" si="75"/>
        <v>0</v>
      </c>
      <c r="H1289" s="708">
        <f>+'6-3표준조사 3'!$K$513</f>
        <v>25</v>
      </c>
      <c r="I1289" s="708">
        <f>+'6-3표준조사 3'!$L$513</f>
        <v>0</v>
      </c>
      <c r="J1289" s="708">
        <f>+'6-3표준조사 3'!$M$513</f>
        <v>0</v>
      </c>
      <c r="K1289" s="504"/>
    </row>
    <row r="1290" spans="1:11" ht="21" hidden="1" customHeight="1">
      <c r="A1290" s="657">
        <f t="shared" si="76"/>
        <v>0</v>
      </c>
      <c r="B1290" s="709"/>
      <c r="C1290" s="709"/>
      <c r="D1290" s="709"/>
      <c r="E1290" s="710"/>
      <c r="F1290" s="504">
        <f t="shared" si="74"/>
        <v>0</v>
      </c>
      <c r="G1290" s="504">
        <f t="shared" si="75"/>
        <v>0</v>
      </c>
      <c r="H1290" s="708">
        <f>+'6-3표준조사 3'!$K$514</f>
        <v>26</v>
      </c>
      <c r="I1290" s="708">
        <f>+'6-3표준조사 3'!$L$514</f>
        <v>0</v>
      </c>
      <c r="J1290" s="708">
        <f>+'6-3표준조사 3'!$M$514</f>
        <v>0</v>
      </c>
      <c r="K1290" s="504"/>
    </row>
    <row r="1291" spans="1:11" ht="21" hidden="1" customHeight="1">
      <c r="A1291" s="657">
        <f t="shared" si="76"/>
        <v>0</v>
      </c>
      <c r="B1291" s="709"/>
      <c r="C1291" s="709"/>
      <c r="D1291" s="709"/>
      <c r="E1291" s="710"/>
      <c r="F1291" s="504">
        <f t="shared" si="74"/>
        <v>0</v>
      </c>
      <c r="G1291" s="504">
        <f t="shared" si="75"/>
        <v>0</v>
      </c>
      <c r="H1291" s="708">
        <f>+'6-3표준조사 3'!$K$515</f>
        <v>27</v>
      </c>
      <c r="I1291" s="708">
        <f>+'6-3표준조사 3'!$L$515</f>
        <v>0</v>
      </c>
      <c r="J1291" s="708">
        <f>+'6-3표준조사 3'!$M$515</f>
        <v>0</v>
      </c>
      <c r="K1291" s="504"/>
    </row>
    <row r="1292" spans="1:11" ht="21" hidden="1" customHeight="1">
      <c r="A1292" s="657">
        <f t="shared" si="76"/>
        <v>0</v>
      </c>
      <c r="B1292" s="709"/>
      <c r="C1292" s="709"/>
      <c r="D1292" s="709"/>
      <c r="E1292" s="710"/>
      <c r="F1292" s="504">
        <f t="shared" si="74"/>
        <v>0</v>
      </c>
      <c r="G1292" s="504">
        <f t="shared" si="75"/>
        <v>0</v>
      </c>
      <c r="H1292" s="708">
        <f>+'6-3표준조사 3'!$K$516</f>
        <v>28</v>
      </c>
      <c r="I1292" s="708">
        <f>+'6-3표준조사 3'!$L$516</f>
        <v>0</v>
      </c>
      <c r="J1292" s="708">
        <f>+'6-3표준조사 3'!$M$516</f>
        <v>0</v>
      </c>
      <c r="K1292" s="504"/>
    </row>
    <row r="1293" spans="1:11" ht="21" hidden="1" customHeight="1">
      <c r="A1293" s="657">
        <f t="shared" si="76"/>
        <v>0</v>
      </c>
      <c r="B1293" s="709"/>
      <c r="C1293" s="709"/>
      <c r="D1293" s="709"/>
      <c r="E1293" s="710"/>
      <c r="F1293" s="504">
        <f t="shared" si="74"/>
        <v>0</v>
      </c>
      <c r="G1293" s="504">
        <f t="shared" si="75"/>
        <v>0</v>
      </c>
      <c r="H1293" s="708">
        <f>+'6-3표준조사 3'!$K$517</f>
        <v>29</v>
      </c>
      <c r="I1293" s="708">
        <f>+'6-3표준조사 3'!$L$517</f>
        <v>0</v>
      </c>
      <c r="J1293" s="708">
        <f>+'6-3표준조사 3'!$M$517</f>
        <v>0</v>
      </c>
      <c r="K1293" s="504"/>
    </row>
    <row r="1294" spans="1:11" ht="21" hidden="1" customHeight="1">
      <c r="A1294" s="657">
        <f t="shared" si="76"/>
        <v>0</v>
      </c>
      <c r="B1294" s="709"/>
      <c r="C1294" s="709"/>
      <c r="D1294" s="709"/>
      <c r="E1294" s="710"/>
      <c r="F1294" s="504">
        <f t="shared" si="74"/>
        <v>0</v>
      </c>
      <c r="G1294" s="504">
        <f t="shared" si="75"/>
        <v>0</v>
      </c>
      <c r="H1294" s="708">
        <f>+'6-3표준조사 3'!$K$518</f>
        <v>30</v>
      </c>
      <c r="I1294" s="708">
        <f>+'6-3표준조사 3'!$L$518</f>
        <v>0</v>
      </c>
      <c r="J1294" s="708">
        <f>+'6-3표준조사 3'!$M$518</f>
        <v>0</v>
      </c>
      <c r="K1294" s="504"/>
    </row>
    <row r="1295" spans="1:11" ht="21" hidden="1" customHeight="1">
      <c r="A1295" s="657">
        <f t="shared" si="76"/>
        <v>0</v>
      </c>
      <c r="B1295" s="709"/>
      <c r="C1295" s="709"/>
      <c r="D1295" s="709"/>
      <c r="E1295" s="710"/>
      <c r="F1295" s="504">
        <f t="shared" si="74"/>
        <v>0</v>
      </c>
      <c r="G1295" s="504">
        <f t="shared" si="75"/>
        <v>0</v>
      </c>
      <c r="H1295" s="708">
        <f>+'6-3표준조사 3'!$K$519</f>
        <v>31</v>
      </c>
      <c r="I1295" s="708">
        <f>+'6-3표준조사 3'!$L$519</f>
        <v>0</v>
      </c>
      <c r="J1295" s="708">
        <f>+'6-3표준조사 3'!$M$519</f>
        <v>0</v>
      </c>
      <c r="K1295" s="504"/>
    </row>
    <row r="1296" spans="1:11" ht="21" hidden="1" customHeight="1">
      <c r="A1296" s="657">
        <f t="shared" si="76"/>
        <v>0</v>
      </c>
      <c r="B1296" s="709"/>
      <c r="C1296" s="709"/>
      <c r="D1296" s="709"/>
      <c r="E1296" s="710"/>
      <c r="F1296" s="504">
        <f t="shared" si="74"/>
        <v>0</v>
      </c>
      <c r="G1296" s="504">
        <f t="shared" si="75"/>
        <v>0</v>
      </c>
      <c r="H1296" s="708">
        <f>+'6-3표준조사 3'!$K$520</f>
        <v>32</v>
      </c>
      <c r="I1296" s="708">
        <f>+'6-3표준조사 3'!$L$520</f>
        <v>0</v>
      </c>
      <c r="J1296" s="708">
        <f>+'6-3표준조사 3'!$M$520</f>
        <v>0</v>
      </c>
      <c r="K1296" s="504"/>
    </row>
    <row r="1297" spans="1:11" ht="21" hidden="1" customHeight="1">
      <c r="A1297" s="657">
        <f t="shared" si="76"/>
        <v>0</v>
      </c>
      <c r="B1297" s="709"/>
      <c r="C1297" s="709"/>
      <c r="D1297" s="709"/>
      <c r="E1297" s="710"/>
      <c r="F1297" s="504">
        <f t="shared" si="74"/>
        <v>0</v>
      </c>
      <c r="G1297" s="504">
        <f t="shared" si="75"/>
        <v>0</v>
      </c>
      <c r="H1297" s="708">
        <f>+'6-3표준조사 3'!$K$521</f>
        <v>33</v>
      </c>
      <c r="I1297" s="708">
        <f>+'6-3표준조사 3'!$L$521</f>
        <v>0</v>
      </c>
      <c r="J1297" s="708">
        <f>+'6-3표준조사 3'!$M$521</f>
        <v>0</v>
      </c>
      <c r="K1297" s="504"/>
    </row>
    <row r="1298" spans="1:11" ht="21" hidden="1" customHeight="1">
      <c r="A1298" s="657">
        <f t="shared" si="76"/>
        <v>0</v>
      </c>
      <c r="B1298" s="709"/>
      <c r="C1298" s="709"/>
      <c r="D1298" s="709"/>
      <c r="E1298" s="710"/>
      <c r="F1298" s="504">
        <f t="shared" si="74"/>
        <v>0</v>
      </c>
      <c r="G1298" s="504">
        <f t="shared" si="75"/>
        <v>0</v>
      </c>
      <c r="H1298" s="708">
        <f>+'6-3표준조사 3'!$K$522</f>
        <v>34</v>
      </c>
      <c r="I1298" s="708">
        <f>+'6-3표준조사 3'!$L$522</f>
        <v>0</v>
      </c>
      <c r="J1298" s="708">
        <f>+'6-3표준조사 3'!$M$522</f>
        <v>0</v>
      </c>
      <c r="K1298" s="504"/>
    </row>
    <row r="1299" spans="1:11" ht="21" hidden="1" customHeight="1">
      <c r="A1299" s="657">
        <f t="shared" si="76"/>
        <v>0</v>
      </c>
      <c r="B1299" s="709"/>
      <c r="C1299" s="709"/>
      <c r="D1299" s="709"/>
      <c r="E1299" s="710"/>
      <c r="F1299" s="504">
        <f t="shared" si="74"/>
        <v>0</v>
      </c>
      <c r="G1299" s="504">
        <f t="shared" si="75"/>
        <v>0</v>
      </c>
      <c r="H1299" s="708">
        <f>+'6-3표준조사 3'!$K$523</f>
        <v>35</v>
      </c>
      <c r="I1299" s="708">
        <f>+'6-3표준조사 3'!$L$523</f>
        <v>0</v>
      </c>
      <c r="J1299" s="708">
        <f>+'6-3표준조사 3'!$M$523</f>
        <v>0</v>
      </c>
      <c r="K1299" s="504"/>
    </row>
    <row r="1300" spans="1:11" ht="21" hidden="1" customHeight="1">
      <c r="A1300" s="657">
        <f t="shared" si="76"/>
        <v>0</v>
      </c>
      <c r="B1300" s="709"/>
      <c r="C1300" s="709"/>
      <c r="D1300" s="709"/>
      <c r="E1300" s="710"/>
      <c r="F1300" s="504">
        <f t="shared" si="74"/>
        <v>0</v>
      </c>
      <c r="G1300" s="504">
        <f t="shared" si="75"/>
        <v>0</v>
      </c>
      <c r="H1300" s="708">
        <f>+'6-3표준조사 3'!$K$524</f>
        <v>36</v>
      </c>
      <c r="I1300" s="708">
        <f>+'6-3표준조사 3'!$L$524</f>
        <v>0</v>
      </c>
      <c r="J1300" s="708">
        <f>+'6-3표준조사 3'!$M$524</f>
        <v>0</v>
      </c>
      <c r="K1300" s="504"/>
    </row>
    <row r="1301" spans="1:11" ht="21" hidden="1" customHeight="1">
      <c r="A1301" s="657">
        <f t="shared" si="76"/>
        <v>0</v>
      </c>
      <c r="B1301" s="709"/>
      <c r="C1301" s="709"/>
      <c r="D1301" s="709"/>
      <c r="E1301" s="710"/>
      <c r="F1301" s="504">
        <f t="shared" si="74"/>
        <v>0</v>
      </c>
      <c r="G1301" s="504">
        <f t="shared" si="75"/>
        <v>0</v>
      </c>
      <c r="H1301" s="707">
        <f>+'6-3표준조사 3'!$K$525</f>
        <v>37</v>
      </c>
      <c r="I1301" s="707">
        <f>+'6-3표준조사 3'!$L$525</f>
        <v>0</v>
      </c>
      <c r="J1301" s="707">
        <f>+'6-3표준조사 3'!$M$525</f>
        <v>0</v>
      </c>
      <c r="K1301" s="503"/>
    </row>
    <row r="1302" spans="1:11" ht="21" customHeight="1">
      <c r="A1302" s="657">
        <f t="shared" si="76"/>
        <v>1</v>
      </c>
      <c r="B1302" s="708" t="str">
        <f>+'6-3표준조사 3'!$M$529</f>
        <v>단양</v>
      </c>
      <c r="C1302" s="708" t="str">
        <f>+'6-3표준조사 3'!$N$529</f>
        <v>단성</v>
      </c>
      <c r="D1302" s="708" t="str">
        <f>+'6-3표준조사 3'!$O$529</f>
        <v>가산</v>
      </c>
      <c r="E1302" s="708" t="str">
        <f>+'6-3표준조사 3'!$P$529</f>
        <v>산69-1번지</v>
      </c>
      <c r="F1302" s="708" t="str">
        <f>+'6-3표준조사 3'!$K$529</f>
        <v>61-0</v>
      </c>
      <c r="G1302" s="708" t="str">
        <f>+'6-3표준조사 3'!$L$529</f>
        <v>20-6</v>
      </c>
      <c r="H1302" s="708">
        <f>+'6-3표준조사 3'!$K$537</f>
        <v>1</v>
      </c>
      <c r="I1302" s="708">
        <f>+'6-3표준조사 3'!$L$537</f>
        <v>1</v>
      </c>
      <c r="J1302" s="708">
        <f>+'6-3표준조사 3'!$M$537</f>
        <v>1</v>
      </c>
      <c r="K1302" s="708"/>
    </row>
    <row r="1303" spans="1:11" ht="21" hidden="1" customHeight="1">
      <c r="A1303" s="657">
        <f t="shared" si="76"/>
        <v>0</v>
      </c>
      <c r="B1303" s="708"/>
      <c r="C1303" s="708"/>
      <c r="D1303" s="708"/>
      <c r="E1303" s="999"/>
      <c r="F1303" s="708">
        <f t="shared" ref="F1303" si="77">IF(I1303&gt;0,F1302,)</f>
        <v>0</v>
      </c>
      <c r="G1303" s="708">
        <f t="shared" ref="G1303" si="78">IF(I1303&gt;0,G1302,)</f>
        <v>0</v>
      </c>
      <c r="H1303" s="708">
        <f>+'6-3표준조사 3'!$K$538</f>
        <v>2</v>
      </c>
      <c r="I1303" s="708">
        <f>+'6-3표준조사 3'!$L$538</f>
        <v>0</v>
      </c>
      <c r="J1303" s="708">
        <f>+'6-3표준조사 3'!$M$538</f>
        <v>0</v>
      </c>
      <c r="K1303" s="708"/>
    </row>
    <row r="1304" spans="1:11" ht="21" hidden="1" customHeight="1">
      <c r="A1304" s="657">
        <f t="shared" si="76"/>
        <v>0</v>
      </c>
      <c r="B1304" s="708"/>
      <c r="C1304" s="708"/>
      <c r="D1304" s="708"/>
      <c r="E1304" s="999"/>
      <c r="F1304" s="708">
        <f t="shared" ref="F1304:F1320" si="79">IF(I1304&gt;0,F1303,)</f>
        <v>0</v>
      </c>
      <c r="G1304" s="708">
        <f t="shared" ref="G1304:G1320" si="80">IF(I1304&gt;0,G1303,)</f>
        <v>0</v>
      </c>
      <c r="H1304" s="708">
        <f>+'6-3표준조사 3'!$K$539</f>
        <v>3</v>
      </c>
      <c r="I1304" s="708">
        <f>+'6-3표준조사 3'!$L$539</f>
        <v>0</v>
      </c>
      <c r="J1304" s="708">
        <f>+'6-3표준조사 3'!$M$539</f>
        <v>0</v>
      </c>
      <c r="K1304" s="504"/>
    </row>
    <row r="1305" spans="1:11" ht="21" hidden="1" customHeight="1">
      <c r="A1305" s="657">
        <f t="shared" si="76"/>
        <v>0</v>
      </c>
      <c r="B1305" s="708"/>
      <c r="C1305" s="708"/>
      <c r="D1305" s="708"/>
      <c r="E1305" s="999"/>
      <c r="F1305" s="504">
        <f t="shared" si="79"/>
        <v>0</v>
      </c>
      <c r="G1305" s="504">
        <f t="shared" si="80"/>
        <v>0</v>
      </c>
      <c r="H1305" s="708">
        <f>+'6-3표준조사 3'!$K$540</f>
        <v>4</v>
      </c>
      <c r="I1305" s="708">
        <f>+'6-3표준조사 3'!$L$540</f>
        <v>0</v>
      </c>
      <c r="J1305" s="708">
        <f>+'6-3표준조사 3'!$M$540</f>
        <v>0</v>
      </c>
      <c r="K1305" s="504"/>
    </row>
    <row r="1306" spans="1:11" ht="21" hidden="1" customHeight="1">
      <c r="A1306" s="657">
        <f t="shared" si="76"/>
        <v>0</v>
      </c>
      <c r="B1306" s="708"/>
      <c r="C1306" s="708"/>
      <c r="D1306" s="708"/>
      <c r="E1306" s="999"/>
      <c r="F1306" s="504">
        <f t="shared" si="79"/>
        <v>0</v>
      </c>
      <c r="G1306" s="504">
        <f t="shared" si="80"/>
        <v>0</v>
      </c>
      <c r="H1306" s="708">
        <f>+'6-3표준조사 3'!$K$541</f>
        <v>5</v>
      </c>
      <c r="I1306" s="708">
        <f>+'6-3표준조사 3'!$L$541</f>
        <v>0</v>
      </c>
      <c r="J1306" s="708">
        <f>+'6-3표준조사 3'!$M$541</f>
        <v>0</v>
      </c>
      <c r="K1306" s="504"/>
    </row>
    <row r="1307" spans="1:11" ht="21" hidden="1" customHeight="1">
      <c r="A1307" s="657">
        <f t="shared" si="76"/>
        <v>0</v>
      </c>
      <c r="B1307" s="709"/>
      <c r="C1307" s="709"/>
      <c r="D1307" s="709"/>
      <c r="E1307" s="710"/>
      <c r="F1307" s="504">
        <f t="shared" si="79"/>
        <v>0</v>
      </c>
      <c r="G1307" s="504">
        <f t="shared" si="80"/>
        <v>0</v>
      </c>
      <c r="H1307" s="711">
        <f>+'6-3표준조사 3'!$K$542</f>
        <v>6</v>
      </c>
      <c r="I1307" s="711">
        <f>+'6-3표준조사 3'!$L$542</f>
        <v>0</v>
      </c>
      <c r="J1307" s="711">
        <f>+'6-3표준조사 3'!$M$542</f>
        <v>0</v>
      </c>
      <c r="K1307" s="507"/>
    </row>
    <row r="1308" spans="1:11" ht="21" hidden="1" customHeight="1">
      <c r="A1308" s="657">
        <f t="shared" si="76"/>
        <v>0</v>
      </c>
      <c r="B1308" s="709"/>
      <c r="C1308" s="709"/>
      <c r="D1308" s="709"/>
      <c r="E1308" s="710"/>
      <c r="F1308" s="504">
        <f t="shared" si="79"/>
        <v>0</v>
      </c>
      <c r="G1308" s="504">
        <f t="shared" si="80"/>
        <v>0</v>
      </c>
      <c r="H1308" s="708">
        <f>+'6-3표준조사 3'!$K$543</f>
        <v>7</v>
      </c>
      <c r="I1308" s="708">
        <f>+'6-3표준조사 3'!$L$543</f>
        <v>0</v>
      </c>
      <c r="J1308" s="708">
        <f>+'6-3표준조사 3'!$M$543</f>
        <v>0</v>
      </c>
      <c r="K1308" s="504"/>
    </row>
    <row r="1309" spans="1:11" ht="21" hidden="1" customHeight="1">
      <c r="A1309" s="657">
        <f t="shared" si="76"/>
        <v>0</v>
      </c>
      <c r="B1309" s="709"/>
      <c r="C1309" s="709"/>
      <c r="D1309" s="709"/>
      <c r="E1309" s="710"/>
      <c r="F1309" s="504">
        <f t="shared" si="79"/>
        <v>0</v>
      </c>
      <c r="G1309" s="504">
        <f t="shared" si="80"/>
        <v>0</v>
      </c>
      <c r="H1309" s="708">
        <f>+'6-3표준조사 3'!$K$544</f>
        <v>8</v>
      </c>
      <c r="I1309" s="708">
        <f>+'6-3표준조사 3'!$L$544</f>
        <v>0</v>
      </c>
      <c r="J1309" s="708">
        <f>+'6-3표준조사 3'!$M$544</f>
        <v>0</v>
      </c>
      <c r="K1309" s="504"/>
    </row>
    <row r="1310" spans="1:11" ht="21" hidden="1" customHeight="1">
      <c r="A1310" s="657">
        <f t="shared" si="76"/>
        <v>0</v>
      </c>
      <c r="B1310" s="709"/>
      <c r="C1310" s="709"/>
      <c r="D1310" s="709"/>
      <c r="E1310" s="710"/>
      <c r="F1310" s="504">
        <f t="shared" si="79"/>
        <v>0</v>
      </c>
      <c r="G1310" s="504">
        <f t="shared" si="80"/>
        <v>0</v>
      </c>
      <c r="H1310" s="708">
        <f>+'6-3표준조사 3'!$K$545</f>
        <v>9</v>
      </c>
      <c r="I1310" s="708">
        <f>+'6-3표준조사 3'!$L$545</f>
        <v>0</v>
      </c>
      <c r="J1310" s="708">
        <f>+'6-3표준조사 3'!$M$545</f>
        <v>0</v>
      </c>
      <c r="K1310" s="504"/>
    </row>
    <row r="1311" spans="1:11" ht="21" hidden="1" customHeight="1">
      <c r="A1311" s="657">
        <f t="shared" si="76"/>
        <v>0</v>
      </c>
      <c r="B1311" s="709"/>
      <c r="C1311" s="709"/>
      <c r="D1311" s="709"/>
      <c r="E1311" s="710"/>
      <c r="F1311" s="504">
        <f t="shared" si="79"/>
        <v>0</v>
      </c>
      <c r="G1311" s="504">
        <f t="shared" si="80"/>
        <v>0</v>
      </c>
      <c r="H1311" s="708">
        <f>+'6-3표준조사 3'!$K$546</f>
        <v>10</v>
      </c>
      <c r="I1311" s="708">
        <f>+'6-3표준조사 3'!$L$546</f>
        <v>0</v>
      </c>
      <c r="J1311" s="708">
        <f>+'6-3표준조사 3'!$M$546</f>
        <v>0</v>
      </c>
      <c r="K1311" s="504"/>
    </row>
    <row r="1312" spans="1:11" ht="21" hidden="1" customHeight="1">
      <c r="A1312" s="657">
        <f t="shared" si="76"/>
        <v>0</v>
      </c>
      <c r="B1312" s="709"/>
      <c r="C1312" s="709"/>
      <c r="D1312" s="709"/>
      <c r="E1312" s="710"/>
      <c r="F1312" s="504">
        <f t="shared" si="79"/>
        <v>0</v>
      </c>
      <c r="G1312" s="504">
        <f t="shared" si="80"/>
        <v>0</v>
      </c>
      <c r="H1312" s="708">
        <f>+'6-3표준조사 3'!$K$547</f>
        <v>11</v>
      </c>
      <c r="I1312" s="708">
        <f>+'6-3표준조사 3'!$L$547</f>
        <v>0</v>
      </c>
      <c r="J1312" s="708">
        <f>+'6-3표준조사 3'!$M$547</f>
        <v>0</v>
      </c>
      <c r="K1312" s="504"/>
    </row>
    <row r="1313" spans="1:11" ht="21" hidden="1" customHeight="1">
      <c r="A1313" s="657">
        <f t="shared" si="76"/>
        <v>0</v>
      </c>
      <c r="B1313" s="709"/>
      <c r="C1313" s="709"/>
      <c r="D1313" s="709"/>
      <c r="E1313" s="710"/>
      <c r="F1313" s="504">
        <f t="shared" si="79"/>
        <v>0</v>
      </c>
      <c r="G1313" s="504">
        <f t="shared" si="80"/>
        <v>0</v>
      </c>
      <c r="H1313" s="708">
        <f>+'6-3표준조사 3'!$K$548</f>
        <v>12</v>
      </c>
      <c r="I1313" s="708">
        <f>+'6-3표준조사 3'!$L$548</f>
        <v>0</v>
      </c>
      <c r="J1313" s="708">
        <f>+'6-3표준조사 3'!$M$548</f>
        <v>0</v>
      </c>
      <c r="K1313" s="504"/>
    </row>
    <row r="1314" spans="1:11" ht="21" hidden="1" customHeight="1">
      <c r="A1314" s="657">
        <f t="shared" si="76"/>
        <v>0</v>
      </c>
      <c r="B1314" s="709"/>
      <c r="C1314" s="709"/>
      <c r="D1314" s="709"/>
      <c r="E1314" s="710"/>
      <c r="F1314" s="504">
        <f t="shared" si="79"/>
        <v>0</v>
      </c>
      <c r="G1314" s="504">
        <f t="shared" si="80"/>
        <v>0</v>
      </c>
      <c r="H1314" s="708">
        <f>+'6-3표준조사 3'!$K$549</f>
        <v>13</v>
      </c>
      <c r="I1314" s="708">
        <f>+'6-3표준조사 3'!$L$549</f>
        <v>0</v>
      </c>
      <c r="J1314" s="708">
        <f>+'6-3표준조사 3'!$M$549</f>
        <v>0</v>
      </c>
      <c r="K1314" s="504"/>
    </row>
    <row r="1315" spans="1:11" ht="21" hidden="1" customHeight="1">
      <c r="A1315" s="657">
        <f t="shared" si="76"/>
        <v>0</v>
      </c>
      <c r="B1315" s="709"/>
      <c r="C1315" s="709"/>
      <c r="D1315" s="709"/>
      <c r="E1315" s="710"/>
      <c r="F1315" s="504">
        <f t="shared" si="79"/>
        <v>0</v>
      </c>
      <c r="G1315" s="504">
        <f t="shared" si="80"/>
        <v>0</v>
      </c>
      <c r="H1315" s="708">
        <f>+'6-3표준조사 3'!$K$550</f>
        <v>14</v>
      </c>
      <c r="I1315" s="708">
        <f>+'6-3표준조사 3'!$L$550</f>
        <v>0</v>
      </c>
      <c r="J1315" s="708">
        <f>+'6-3표준조사 3'!$M$550</f>
        <v>0</v>
      </c>
      <c r="K1315" s="504"/>
    </row>
    <row r="1316" spans="1:11" ht="21" hidden="1" customHeight="1">
      <c r="A1316" s="657">
        <f t="shared" si="76"/>
        <v>0</v>
      </c>
      <c r="B1316" s="709"/>
      <c r="C1316" s="709"/>
      <c r="D1316" s="709"/>
      <c r="E1316" s="710"/>
      <c r="F1316" s="504">
        <f t="shared" si="79"/>
        <v>0</v>
      </c>
      <c r="G1316" s="504">
        <f t="shared" si="80"/>
        <v>0</v>
      </c>
      <c r="H1316" s="708">
        <f>+'6-3표준조사 3'!$K$553</f>
        <v>15</v>
      </c>
      <c r="I1316" s="708">
        <f>+'6-3표준조사 3'!$L$553</f>
        <v>0</v>
      </c>
      <c r="J1316" s="708">
        <f>+'6-3표준조사 3'!$M$553</f>
        <v>0</v>
      </c>
      <c r="K1316" s="504"/>
    </row>
    <row r="1317" spans="1:11" ht="21" hidden="1" customHeight="1">
      <c r="A1317" s="657">
        <f t="shared" si="76"/>
        <v>0</v>
      </c>
      <c r="B1317" s="709"/>
      <c r="C1317" s="709"/>
      <c r="D1317" s="709"/>
      <c r="E1317" s="710"/>
      <c r="F1317" s="504">
        <f t="shared" si="79"/>
        <v>0</v>
      </c>
      <c r="G1317" s="504">
        <f t="shared" si="80"/>
        <v>0</v>
      </c>
      <c r="H1317" s="708">
        <f>+'6-3표준조사 3'!$K$554</f>
        <v>16</v>
      </c>
      <c r="I1317" s="708">
        <f>+'6-3표준조사 3'!$L$554</f>
        <v>0</v>
      </c>
      <c r="J1317" s="708">
        <f>+'6-3표준조사 3'!$M$554</f>
        <v>0</v>
      </c>
      <c r="K1317" s="504"/>
    </row>
    <row r="1318" spans="1:11" ht="21" hidden="1" customHeight="1">
      <c r="A1318" s="657">
        <f t="shared" si="76"/>
        <v>0</v>
      </c>
      <c r="B1318" s="709"/>
      <c r="C1318" s="709"/>
      <c r="D1318" s="709"/>
      <c r="E1318" s="710"/>
      <c r="F1318" s="504">
        <f t="shared" si="79"/>
        <v>0</v>
      </c>
      <c r="G1318" s="504">
        <f t="shared" si="80"/>
        <v>0</v>
      </c>
      <c r="H1318" s="708">
        <f>+'6-3표준조사 3'!$K$555</f>
        <v>17</v>
      </c>
      <c r="I1318" s="708">
        <f>+'6-3표준조사 3'!$L$555</f>
        <v>0</v>
      </c>
      <c r="J1318" s="708">
        <f>+'6-3표준조사 3'!$M$555</f>
        <v>0</v>
      </c>
      <c r="K1318" s="504"/>
    </row>
    <row r="1319" spans="1:11" ht="21" hidden="1" customHeight="1">
      <c r="A1319" s="657">
        <f t="shared" si="76"/>
        <v>0</v>
      </c>
      <c r="B1319" s="709"/>
      <c r="C1319" s="709"/>
      <c r="D1319" s="709"/>
      <c r="E1319" s="710"/>
      <c r="F1319" s="504">
        <f t="shared" si="79"/>
        <v>0</v>
      </c>
      <c r="G1319" s="504">
        <f t="shared" si="80"/>
        <v>0</v>
      </c>
      <c r="H1319" s="708">
        <f>+'6-3표준조사 3'!$K$556</f>
        <v>18</v>
      </c>
      <c r="I1319" s="708">
        <f>+'6-3표준조사 3'!$L$556</f>
        <v>0</v>
      </c>
      <c r="J1319" s="708">
        <f>+'6-3표준조사 3'!$M$556</f>
        <v>0</v>
      </c>
      <c r="K1319" s="504"/>
    </row>
    <row r="1320" spans="1:11" ht="21" hidden="1" customHeight="1">
      <c r="A1320" s="657">
        <f t="shared" si="76"/>
        <v>0</v>
      </c>
      <c r="B1320" s="709"/>
      <c r="C1320" s="709"/>
      <c r="D1320" s="709"/>
      <c r="E1320" s="710"/>
      <c r="F1320" s="504">
        <f t="shared" si="79"/>
        <v>0</v>
      </c>
      <c r="G1320" s="504">
        <f t="shared" si="80"/>
        <v>0</v>
      </c>
      <c r="H1320" s="707">
        <f>+'6-3표준조사 3'!$K$557</f>
        <v>19</v>
      </c>
      <c r="I1320" s="707">
        <f>+'6-3표준조사 3'!$L$557</f>
        <v>0</v>
      </c>
      <c r="J1320" s="707">
        <f>+'6-3표준조사 3'!$M$557</f>
        <v>0</v>
      </c>
      <c r="K1320" s="503"/>
    </row>
    <row r="1321" spans="1:11" ht="21" customHeight="1">
      <c r="A1321" s="657">
        <f t="shared" si="76"/>
        <v>1</v>
      </c>
      <c r="B1321" s="713" t="str">
        <f>+'6-3표준조사 4'!$M$4</f>
        <v>제천</v>
      </c>
      <c r="C1321" s="713" t="str">
        <f>+'6-3표준조사 4'!$N$4</f>
        <v>백운</v>
      </c>
      <c r="D1321" s="713" t="str">
        <f>+'6-3표준조사 4'!$O$4</f>
        <v>화당</v>
      </c>
      <c r="E1321" s="1000" t="str">
        <f>+'6-3표준조사 4'!$P$4</f>
        <v>산23-13번지</v>
      </c>
      <c r="F1321" s="713" t="str">
        <f>+'6-3표준조사 4'!$K$4</f>
        <v>7-0</v>
      </c>
      <c r="G1321" s="713" t="str">
        <f>+'6-3표준조사 4'!$L$4</f>
        <v>10-0</v>
      </c>
      <c r="H1321" s="713">
        <f>+'6-3표준조사 4'!$K$12</f>
        <v>1</v>
      </c>
      <c r="I1321" s="713">
        <f>+'6-3표준조사 4'!$L$12</f>
        <v>1</v>
      </c>
      <c r="J1321" s="713">
        <f>+'6-3표준조사 4'!$M$12</f>
        <v>1</v>
      </c>
      <c r="K1321" s="713"/>
    </row>
    <row r="1322" spans="1:11" ht="21" hidden="1" customHeight="1">
      <c r="A1322" s="657">
        <f t="shared" si="76"/>
        <v>0</v>
      </c>
      <c r="B1322" s="712"/>
      <c r="C1322" s="712"/>
      <c r="D1322" s="712"/>
      <c r="E1322" s="712"/>
      <c r="F1322" s="713">
        <f t="shared" ref="F1322:F1339" si="81">IF(I1322&gt;0,F1321,)</f>
        <v>0</v>
      </c>
      <c r="G1322" s="713">
        <f t="shared" ref="G1322:G1339" si="82">IF(I1322&gt;0,G1321,)</f>
        <v>0</v>
      </c>
      <c r="H1322" s="713">
        <f>+'6-3표준조사 4'!$K$13</f>
        <v>2</v>
      </c>
      <c r="I1322" s="713">
        <f>+'6-3표준조사 4'!$L$13</f>
        <v>0</v>
      </c>
      <c r="J1322" s="713">
        <f>+'6-3표준조사 4'!$M$13</f>
        <v>0</v>
      </c>
      <c r="K1322" s="713"/>
    </row>
    <row r="1323" spans="1:11" ht="21" hidden="1" customHeight="1">
      <c r="A1323" s="657">
        <f t="shared" si="76"/>
        <v>0</v>
      </c>
      <c r="B1323" s="714"/>
      <c r="C1323" s="714"/>
      <c r="D1323" s="714"/>
      <c r="E1323" s="715"/>
      <c r="F1323" s="713">
        <f t="shared" si="81"/>
        <v>0</v>
      </c>
      <c r="G1323" s="713">
        <f t="shared" si="82"/>
        <v>0</v>
      </c>
      <c r="H1323" s="716">
        <f>+'6-3표준조사 4'!$K$14</f>
        <v>3</v>
      </c>
      <c r="I1323" s="716">
        <f>+'6-3표준조사 4'!$L$14</f>
        <v>0</v>
      </c>
      <c r="J1323" s="716">
        <f>+'6-3표준조사 4'!$M$14</f>
        <v>0</v>
      </c>
      <c r="K1323" s="716"/>
    </row>
    <row r="1324" spans="1:11" ht="21" hidden="1" customHeight="1">
      <c r="A1324" s="657">
        <f t="shared" si="76"/>
        <v>0</v>
      </c>
      <c r="B1324" s="714"/>
      <c r="C1324" s="714"/>
      <c r="D1324" s="714"/>
      <c r="E1324" s="715"/>
      <c r="F1324" s="713">
        <f t="shared" si="81"/>
        <v>0</v>
      </c>
      <c r="G1324" s="713">
        <f t="shared" si="82"/>
        <v>0</v>
      </c>
      <c r="H1324" s="713">
        <f>+'6-3표준조사 4'!$K$15</f>
        <v>4</v>
      </c>
      <c r="I1324" s="713">
        <f>+'6-3표준조사 4'!$L$15</f>
        <v>0</v>
      </c>
      <c r="J1324" s="713">
        <f>+'6-3표준조사 4'!$M$15</f>
        <v>0</v>
      </c>
      <c r="K1324" s="713"/>
    </row>
    <row r="1325" spans="1:11" ht="21" hidden="1" customHeight="1">
      <c r="A1325" s="657">
        <f t="shared" si="76"/>
        <v>0</v>
      </c>
      <c r="B1325" s="714"/>
      <c r="C1325" s="714"/>
      <c r="D1325" s="714"/>
      <c r="E1325" s="715"/>
      <c r="F1325" s="713">
        <f t="shared" si="81"/>
        <v>0</v>
      </c>
      <c r="G1325" s="713">
        <f t="shared" si="82"/>
        <v>0</v>
      </c>
      <c r="H1325" s="713">
        <f>+'6-3표준조사 4'!$K$16</f>
        <v>5</v>
      </c>
      <c r="I1325" s="713">
        <f>+'6-3표준조사 4'!$L$16</f>
        <v>0</v>
      </c>
      <c r="J1325" s="713">
        <f>+'6-3표준조사 4'!$M$16</f>
        <v>0</v>
      </c>
      <c r="K1325" s="713"/>
    </row>
    <row r="1326" spans="1:11" ht="21" hidden="1" customHeight="1">
      <c r="A1326" s="657">
        <f t="shared" si="76"/>
        <v>0</v>
      </c>
      <c r="B1326" s="714"/>
      <c r="C1326" s="714"/>
      <c r="D1326" s="714"/>
      <c r="E1326" s="715"/>
      <c r="F1326" s="504">
        <f t="shared" si="81"/>
        <v>0</v>
      </c>
      <c r="G1326" s="504">
        <f t="shared" si="82"/>
        <v>0</v>
      </c>
      <c r="H1326" s="713">
        <f>+'6-3표준조사 4'!$K$17</f>
        <v>6</v>
      </c>
      <c r="I1326" s="713">
        <f>+'6-3표준조사 4'!$L$17</f>
        <v>0</v>
      </c>
      <c r="J1326" s="713">
        <f>+'6-3표준조사 4'!$M$17</f>
        <v>0</v>
      </c>
      <c r="K1326" s="504"/>
    </row>
    <row r="1327" spans="1:11" ht="21" hidden="1" customHeight="1">
      <c r="A1327" s="657">
        <f t="shared" si="76"/>
        <v>0</v>
      </c>
      <c r="B1327" s="714"/>
      <c r="C1327" s="714"/>
      <c r="D1327" s="714"/>
      <c r="E1327" s="715"/>
      <c r="F1327" s="504">
        <f t="shared" si="81"/>
        <v>0</v>
      </c>
      <c r="G1327" s="504">
        <f t="shared" si="82"/>
        <v>0</v>
      </c>
      <c r="H1327" s="713">
        <f>+'6-3표준조사 4'!$K$18</f>
        <v>7</v>
      </c>
      <c r="I1327" s="713">
        <f>+'6-3표준조사 4'!$L$18</f>
        <v>0</v>
      </c>
      <c r="J1327" s="713">
        <f>+'6-3표준조사 4'!$M$18</f>
        <v>0</v>
      </c>
      <c r="K1327" s="504"/>
    </row>
    <row r="1328" spans="1:11" ht="21" hidden="1" customHeight="1">
      <c r="A1328" s="657">
        <f t="shared" si="76"/>
        <v>0</v>
      </c>
      <c r="B1328" s="714"/>
      <c r="C1328" s="714"/>
      <c r="D1328" s="714"/>
      <c r="E1328" s="715"/>
      <c r="F1328" s="504">
        <f t="shared" si="81"/>
        <v>0</v>
      </c>
      <c r="G1328" s="504">
        <f t="shared" si="82"/>
        <v>0</v>
      </c>
      <c r="H1328" s="713">
        <f>+'6-3표준조사 4'!$K$19</f>
        <v>8</v>
      </c>
      <c r="I1328" s="713">
        <f>+'6-3표준조사 4'!$L$19</f>
        <v>0</v>
      </c>
      <c r="J1328" s="713">
        <f>+'6-3표준조사 4'!$M$19</f>
        <v>0</v>
      </c>
      <c r="K1328" s="504"/>
    </row>
    <row r="1329" spans="1:11" ht="21" hidden="1" customHeight="1">
      <c r="A1329" s="657">
        <f t="shared" si="76"/>
        <v>0</v>
      </c>
      <c r="B1329" s="714"/>
      <c r="C1329" s="714"/>
      <c r="D1329" s="714"/>
      <c r="E1329" s="715"/>
      <c r="F1329" s="504">
        <f t="shared" si="81"/>
        <v>0</v>
      </c>
      <c r="G1329" s="504">
        <f t="shared" si="82"/>
        <v>0</v>
      </c>
      <c r="H1329" s="713">
        <f>+'6-3표준조사 4'!$K$20</f>
        <v>9</v>
      </c>
      <c r="I1329" s="713">
        <f>+'6-3표준조사 4'!$L$20</f>
        <v>0</v>
      </c>
      <c r="J1329" s="713">
        <f>+'6-3표준조사 4'!$M$20</f>
        <v>0</v>
      </c>
      <c r="K1329" s="504"/>
    </row>
    <row r="1330" spans="1:11" ht="21" hidden="1" customHeight="1">
      <c r="A1330" s="657">
        <f t="shared" si="76"/>
        <v>0</v>
      </c>
      <c r="B1330" s="714"/>
      <c r="C1330" s="714"/>
      <c r="D1330" s="714"/>
      <c r="E1330" s="715"/>
      <c r="F1330" s="504">
        <f t="shared" si="81"/>
        <v>0</v>
      </c>
      <c r="G1330" s="504">
        <f t="shared" si="82"/>
        <v>0</v>
      </c>
      <c r="H1330" s="713">
        <f>+'6-3표준조사 4'!$K$21</f>
        <v>10</v>
      </c>
      <c r="I1330" s="713">
        <f>+'6-3표준조사 4'!$L$21</f>
        <v>0</v>
      </c>
      <c r="J1330" s="713">
        <f>+'6-3표준조사 4'!$M$21</f>
        <v>0</v>
      </c>
      <c r="K1330" s="504"/>
    </row>
    <row r="1331" spans="1:11" ht="21" hidden="1" customHeight="1">
      <c r="A1331" s="657">
        <f t="shared" si="76"/>
        <v>0</v>
      </c>
      <c r="B1331" s="714"/>
      <c r="C1331" s="714"/>
      <c r="D1331" s="714"/>
      <c r="E1331" s="715"/>
      <c r="F1331" s="504">
        <f t="shared" si="81"/>
        <v>0</v>
      </c>
      <c r="G1331" s="504">
        <f t="shared" si="82"/>
        <v>0</v>
      </c>
      <c r="H1331" s="713">
        <f>+'6-3표준조사 4'!$K$22</f>
        <v>11</v>
      </c>
      <c r="I1331" s="713">
        <f>+'6-3표준조사 4'!$L$22</f>
        <v>0</v>
      </c>
      <c r="J1331" s="713">
        <f>+'6-3표준조사 4'!$M$22</f>
        <v>0</v>
      </c>
      <c r="K1331" s="504"/>
    </row>
    <row r="1332" spans="1:11" ht="21" hidden="1" customHeight="1">
      <c r="A1332" s="657">
        <f t="shared" si="76"/>
        <v>0</v>
      </c>
      <c r="B1332" s="714"/>
      <c r="C1332" s="714"/>
      <c r="D1332" s="714"/>
      <c r="E1332" s="715"/>
      <c r="F1332" s="504">
        <f t="shared" si="81"/>
        <v>0</v>
      </c>
      <c r="G1332" s="504">
        <f t="shared" si="82"/>
        <v>0</v>
      </c>
      <c r="H1332" s="713">
        <f>+'6-3표준조사 4'!$K$23</f>
        <v>12</v>
      </c>
      <c r="I1332" s="713">
        <f>+'6-3표준조사 4'!$L$23</f>
        <v>0</v>
      </c>
      <c r="J1332" s="713">
        <f>+'6-3표준조사 4'!$M$23</f>
        <v>0</v>
      </c>
      <c r="K1332" s="504"/>
    </row>
    <row r="1333" spans="1:11" ht="21" hidden="1" customHeight="1">
      <c r="A1333" s="657">
        <f t="shared" si="76"/>
        <v>0</v>
      </c>
      <c r="B1333" s="714"/>
      <c r="C1333" s="714"/>
      <c r="D1333" s="714"/>
      <c r="E1333" s="715"/>
      <c r="F1333" s="504">
        <f t="shared" si="81"/>
        <v>0</v>
      </c>
      <c r="G1333" s="504">
        <f t="shared" si="82"/>
        <v>0</v>
      </c>
      <c r="H1333" s="713">
        <f>+'6-3표준조사 4'!$K$24</f>
        <v>13</v>
      </c>
      <c r="I1333" s="713">
        <f>+'6-3표준조사 4'!$L$24</f>
        <v>0</v>
      </c>
      <c r="J1333" s="713">
        <f>+'6-3표준조사 4'!$M$24</f>
        <v>0</v>
      </c>
      <c r="K1333" s="504"/>
    </row>
    <row r="1334" spans="1:11" ht="21" hidden="1" customHeight="1">
      <c r="A1334" s="657">
        <f t="shared" si="76"/>
        <v>0</v>
      </c>
      <c r="B1334" s="714"/>
      <c r="C1334" s="714"/>
      <c r="D1334" s="714"/>
      <c r="E1334" s="715"/>
      <c r="F1334" s="504">
        <f t="shared" si="81"/>
        <v>0</v>
      </c>
      <c r="G1334" s="504">
        <f t="shared" si="82"/>
        <v>0</v>
      </c>
      <c r="H1334" s="713">
        <f>+'6-3표준조사 4'!$K$25</f>
        <v>14</v>
      </c>
      <c r="I1334" s="713">
        <f>+'6-3표준조사 4'!$L$25</f>
        <v>0</v>
      </c>
      <c r="J1334" s="713">
        <f>+'6-3표준조사 4'!$M$25</f>
        <v>0</v>
      </c>
      <c r="K1334" s="504"/>
    </row>
    <row r="1335" spans="1:11" ht="21" hidden="1" customHeight="1">
      <c r="A1335" s="657">
        <f t="shared" si="76"/>
        <v>0</v>
      </c>
      <c r="B1335" s="714"/>
      <c r="C1335" s="714"/>
      <c r="D1335" s="714"/>
      <c r="E1335" s="715"/>
      <c r="F1335" s="504">
        <f t="shared" si="81"/>
        <v>0</v>
      </c>
      <c r="G1335" s="504">
        <f t="shared" si="82"/>
        <v>0</v>
      </c>
      <c r="H1335" s="713"/>
      <c r="I1335" s="713"/>
      <c r="J1335" s="713"/>
      <c r="K1335" s="504"/>
    </row>
    <row r="1336" spans="1:11" ht="21" hidden="1" customHeight="1">
      <c r="A1336" s="657">
        <f t="shared" si="76"/>
        <v>0</v>
      </c>
      <c r="B1336" s="714"/>
      <c r="C1336" s="714"/>
      <c r="D1336" s="714"/>
      <c r="E1336" s="715"/>
      <c r="F1336" s="504">
        <f t="shared" si="81"/>
        <v>0</v>
      </c>
      <c r="G1336" s="504">
        <f t="shared" si="82"/>
        <v>0</v>
      </c>
      <c r="H1336" s="713"/>
      <c r="I1336" s="713"/>
      <c r="J1336" s="713"/>
      <c r="K1336" s="504"/>
    </row>
    <row r="1337" spans="1:11" ht="21" hidden="1" customHeight="1">
      <c r="A1337" s="657">
        <f t="shared" si="76"/>
        <v>0</v>
      </c>
      <c r="B1337" s="714"/>
      <c r="C1337" s="714"/>
      <c r="D1337" s="714"/>
      <c r="E1337" s="715"/>
      <c r="F1337" s="504">
        <f t="shared" si="81"/>
        <v>0</v>
      </c>
      <c r="G1337" s="504">
        <f t="shared" si="82"/>
        <v>0</v>
      </c>
      <c r="H1337" s="713"/>
      <c r="I1337" s="713"/>
      <c r="J1337" s="713"/>
      <c r="K1337" s="504"/>
    </row>
    <row r="1338" spans="1:11" ht="21" hidden="1" customHeight="1">
      <c r="A1338" s="657">
        <f t="shared" si="76"/>
        <v>0</v>
      </c>
      <c r="B1338" s="714"/>
      <c r="C1338" s="714"/>
      <c r="D1338" s="714"/>
      <c r="E1338" s="715"/>
      <c r="F1338" s="504">
        <f t="shared" si="81"/>
        <v>0</v>
      </c>
      <c r="G1338" s="504">
        <f t="shared" si="82"/>
        <v>0</v>
      </c>
      <c r="H1338" s="713"/>
      <c r="I1338" s="713"/>
      <c r="J1338" s="713"/>
      <c r="K1338" s="504"/>
    </row>
    <row r="1339" spans="1:11" ht="21" hidden="1" customHeight="1">
      <c r="A1339" s="657">
        <f t="shared" si="76"/>
        <v>0</v>
      </c>
      <c r="B1339" s="714"/>
      <c r="C1339" s="714"/>
      <c r="D1339" s="714"/>
      <c r="E1339" s="715"/>
      <c r="F1339" s="504">
        <f t="shared" si="81"/>
        <v>0</v>
      </c>
      <c r="G1339" s="504">
        <f t="shared" si="82"/>
        <v>0</v>
      </c>
      <c r="H1339" s="713"/>
      <c r="I1339" s="713"/>
      <c r="J1339" s="713"/>
      <c r="K1339" s="504"/>
    </row>
    <row r="1340" spans="1:11" ht="21" hidden="1" customHeight="1">
      <c r="A1340" s="657">
        <f t="shared" si="76"/>
        <v>0</v>
      </c>
      <c r="B1340" s="714"/>
      <c r="C1340" s="714"/>
      <c r="D1340" s="714"/>
      <c r="E1340" s="715"/>
      <c r="F1340" s="504">
        <f t="shared" ref="F1340:F1380" si="83">IF(I1340&gt;0,F1339,)</f>
        <v>0</v>
      </c>
      <c r="G1340" s="504">
        <f t="shared" ref="G1340:G1380" si="84">IF(I1340&gt;0,G1339,)</f>
        <v>0</v>
      </c>
      <c r="H1340" s="713"/>
      <c r="I1340" s="713"/>
      <c r="J1340" s="713"/>
      <c r="K1340" s="504"/>
    </row>
    <row r="1341" spans="1:11" ht="21" hidden="1" customHeight="1">
      <c r="A1341" s="657">
        <f t="shared" si="76"/>
        <v>0</v>
      </c>
      <c r="B1341" s="714"/>
      <c r="C1341" s="714"/>
      <c r="D1341" s="714"/>
      <c r="E1341" s="715"/>
      <c r="F1341" s="504">
        <f t="shared" si="83"/>
        <v>0</v>
      </c>
      <c r="G1341" s="504">
        <f t="shared" si="84"/>
        <v>0</v>
      </c>
      <c r="H1341" s="713"/>
      <c r="I1341" s="713"/>
      <c r="J1341" s="713"/>
      <c r="K1341" s="504"/>
    </row>
    <row r="1342" spans="1:11" ht="21" hidden="1" customHeight="1">
      <c r="A1342" s="657">
        <f t="shared" si="76"/>
        <v>0</v>
      </c>
      <c r="B1342" s="714"/>
      <c r="C1342" s="714"/>
      <c r="D1342" s="714"/>
      <c r="E1342" s="715"/>
      <c r="F1342" s="504">
        <f t="shared" si="83"/>
        <v>0</v>
      </c>
      <c r="G1342" s="504">
        <f t="shared" si="84"/>
        <v>0</v>
      </c>
      <c r="H1342" s="713"/>
      <c r="I1342" s="713"/>
      <c r="J1342" s="713"/>
      <c r="K1342" s="504"/>
    </row>
    <row r="1343" spans="1:11" ht="21" hidden="1" customHeight="1">
      <c r="A1343" s="657">
        <f t="shared" si="76"/>
        <v>0</v>
      </c>
      <c r="B1343" s="714"/>
      <c r="C1343" s="714"/>
      <c r="D1343" s="714"/>
      <c r="E1343" s="715"/>
      <c r="F1343" s="504">
        <f t="shared" si="83"/>
        <v>0</v>
      </c>
      <c r="G1343" s="504">
        <f t="shared" si="84"/>
        <v>0</v>
      </c>
      <c r="H1343" s="713"/>
      <c r="I1343" s="713"/>
      <c r="J1343" s="713"/>
      <c r="K1343" s="504"/>
    </row>
    <row r="1344" spans="1:11" ht="21" hidden="1" customHeight="1">
      <c r="A1344" s="657">
        <f t="shared" si="76"/>
        <v>0</v>
      </c>
      <c r="B1344" s="714"/>
      <c r="C1344" s="714"/>
      <c r="D1344" s="714"/>
      <c r="E1344" s="715"/>
      <c r="F1344" s="504">
        <f t="shared" si="83"/>
        <v>0</v>
      </c>
      <c r="G1344" s="504">
        <f t="shared" si="84"/>
        <v>0</v>
      </c>
      <c r="H1344" s="713"/>
      <c r="I1344" s="713"/>
      <c r="J1344" s="713"/>
      <c r="K1344" s="504"/>
    </row>
    <row r="1345" spans="1:11" ht="21" hidden="1" customHeight="1">
      <c r="A1345" s="657">
        <f t="shared" si="76"/>
        <v>0</v>
      </c>
      <c r="B1345" s="714"/>
      <c r="C1345" s="714"/>
      <c r="D1345" s="714"/>
      <c r="E1345" s="715"/>
      <c r="F1345" s="504">
        <f t="shared" si="83"/>
        <v>0</v>
      </c>
      <c r="G1345" s="504">
        <f t="shared" si="84"/>
        <v>0</v>
      </c>
      <c r="H1345" s="713"/>
      <c r="I1345" s="713"/>
      <c r="J1345" s="713"/>
      <c r="K1345" s="504"/>
    </row>
    <row r="1346" spans="1:11" ht="21" hidden="1" customHeight="1">
      <c r="A1346" s="657">
        <f t="shared" si="76"/>
        <v>0</v>
      </c>
      <c r="B1346" s="714"/>
      <c r="C1346" s="714"/>
      <c r="D1346" s="714"/>
      <c r="E1346" s="715"/>
      <c r="F1346" s="504">
        <f t="shared" si="83"/>
        <v>0</v>
      </c>
      <c r="G1346" s="504">
        <f t="shared" si="84"/>
        <v>0</v>
      </c>
      <c r="H1346" s="713"/>
      <c r="I1346" s="713"/>
      <c r="J1346" s="713"/>
      <c r="K1346" s="504"/>
    </row>
    <row r="1347" spans="1:11" ht="21" hidden="1" customHeight="1">
      <c r="A1347" s="657">
        <f t="shared" si="76"/>
        <v>0</v>
      </c>
      <c r="B1347" s="714"/>
      <c r="C1347" s="714"/>
      <c r="D1347" s="714"/>
      <c r="E1347" s="715"/>
      <c r="F1347" s="504">
        <f t="shared" si="83"/>
        <v>0</v>
      </c>
      <c r="G1347" s="504">
        <f t="shared" si="84"/>
        <v>0</v>
      </c>
      <c r="H1347" s="713"/>
      <c r="I1347" s="713"/>
      <c r="J1347" s="713"/>
      <c r="K1347" s="504"/>
    </row>
    <row r="1348" spans="1:11" ht="21" hidden="1" customHeight="1">
      <c r="A1348" s="657">
        <f t="shared" si="76"/>
        <v>0</v>
      </c>
      <c r="B1348" s="714"/>
      <c r="C1348" s="714"/>
      <c r="D1348" s="714"/>
      <c r="E1348" s="715"/>
      <c r="F1348" s="504">
        <f t="shared" si="83"/>
        <v>0</v>
      </c>
      <c r="G1348" s="504">
        <f t="shared" si="84"/>
        <v>0</v>
      </c>
      <c r="H1348" s="713"/>
      <c r="I1348" s="713"/>
      <c r="J1348" s="713"/>
      <c r="K1348" s="504"/>
    </row>
    <row r="1349" spans="1:11" ht="21" hidden="1" customHeight="1">
      <c r="A1349" s="657">
        <f t="shared" ref="A1349:A1412" si="85">IF(I1349&gt;0,1,)</f>
        <v>0</v>
      </c>
      <c r="B1349" s="714"/>
      <c r="C1349" s="714"/>
      <c r="D1349" s="714"/>
      <c r="E1349" s="715"/>
      <c r="F1349" s="504">
        <f t="shared" si="83"/>
        <v>0</v>
      </c>
      <c r="G1349" s="504">
        <f t="shared" si="84"/>
        <v>0</v>
      </c>
      <c r="H1349" s="713"/>
      <c r="I1349" s="713"/>
      <c r="J1349" s="713"/>
      <c r="K1349" s="504"/>
    </row>
    <row r="1350" spans="1:11" ht="21" hidden="1" customHeight="1">
      <c r="A1350" s="657">
        <f t="shared" si="85"/>
        <v>0</v>
      </c>
      <c r="B1350" s="714"/>
      <c r="C1350" s="714"/>
      <c r="D1350" s="714"/>
      <c r="E1350" s="715"/>
      <c r="F1350" s="504">
        <f t="shared" si="83"/>
        <v>0</v>
      </c>
      <c r="G1350" s="504">
        <f t="shared" si="84"/>
        <v>0</v>
      </c>
      <c r="H1350" s="713"/>
      <c r="I1350" s="713"/>
      <c r="J1350" s="713"/>
      <c r="K1350" s="504"/>
    </row>
    <row r="1351" spans="1:11" ht="21" hidden="1" customHeight="1">
      <c r="A1351" s="657">
        <f t="shared" si="85"/>
        <v>0</v>
      </c>
      <c r="B1351" s="714"/>
      <c r="C1351" s="714"/>
      <c r="D1351" s="714"/>
      <c r="E1351" s="715"/>
      <c r="F1351" s="504">
        <f t="shared" si="83"/>
        <v>0</v>
      </c>
      <c r="G1351" s="504">
        <f t="shared" si="84"/>
        <v>0</v>
      </c>
      <c r="H1351" s="713"/>
      <c r="I1351" s="713"/>
      <c r="J1351" s="713"/>
      <c r="K1351" s="504"/>
    </row>
    <row r="1352" spans="1:11" ht="21" hidden="1" customHeight="1">
      <c r="A1352" s="657">
        <f t="shared" si="85"/>
        <v>0</v>
      </c>
      <c r="B1352" s="714"/>
      <c r="C1352" s="714"/>
      <c r="D1352" s="714"/>
      <c r="E1352" s="715"/>
      <c r="F1352" s="504">
        <f t="shared" si="83"/>
        <v>0</v>
      </c>
      <c r="G1352" s="504">
        <f t="shared" si="84"/>
        <v>0</v>
      </c>
      <c r="H1352" s="713"/>
      <c r="I1352" s="713"/>
      <c r="J1352" s="713"/>
      <c r="K1352" s="504"/>
    </row>
    <row r="1353" spans="1:11" ht="21" hidden="1" customHeight="1">
      <c r="A1353" s="657">
        <f t="shared" si="85"/>
        <v>0</v>
      </c>
      <c r="B1353" s="714"/>
      <c r="C1353" s="714"/>
      <c r="D1353" s="714"/>
      <c r="E1353" s="715"/>
      <c r="F1353" s="504">
        <f t="shared" si="83"/>
        <v>0</v>
      </c>
      <c r="G1353" s="504">
        <f t="shared" si="84"/>
        <v>0</v>
      </c>
      <c r="H1353" s="713"/>
      <c r="I1353" s="713"/>
      <c r="J1353" s="713"/>
      <c r="K1353" s="504"/>
    </row>
    <row r="1354" spans="1:11" ht="21" hidden="1" customHeight="1">
      <c r="A1354" s="657">
        <f t="shared" si="85"/>
        <v>0</v>
      </c>
      <c r="B1354" s="714"/>
      <c r="C1354" s="714"/>
      <c r="D1354" s="714"/>
      <c r="E1354" s="715"/>
      <c r="F1354" s="504">
        <f t="shared" si="83"/>
        <v>0</v>
      </c>
      <c r="G1354" s="504">
        <f t="shared" si="84"/>
        <v>0</v>
      </c>
      <c r="H1354" s="713"/>
      <c r="I1354" s="713"/>
      <c r="J1354" s="713"/>
      <c r="K1354" s="504"/>
    </row>
    <row r="1355" spans="1:11" ht="21" hidden="1" customHeight="1">
      <c r="A1355" s="657">
        <f t="shared" si="85"/>
        <v>0</v>
      </c>
      <c r="B1355" s="714"/>
      <c r="C1355" s="714"/>
      <c r="D1355" s="714"/>
      <c r="E1355" s="715"/>
      <c r="F1355" s="504">
        <f t="shared" si="83"/>
        <v>0</v>
      </c>
      <c r="G1355" s="504">
        <f t="shared" si="84"/>
        <v>0</v>
      </c>
      <c r="H1355" s="713"/>
      <c r="I1355" s="713"/>
      <c r="J1355" s="713"/>
      <c r="K1355" s="504"/>
    </row>
    <row r="1356" spans="1:11" ht="21" hidden="1" customHeight="1">
      <c r="A1356" s="657">
        <f t="shared" si="85"/>
        <v>0</v>
      </c>
      <c r="B1356" s="714"/>
      <c r="C1356" s="714"/>
      <c r="D1356" s="714"/>
      <c r="E1356" s="715"/>
      <c r="F1356" s="504">
        <f t="shared" si="83"/>
        <v>0</v>
      </c>
      <c r="G1356" s="504">
        <f t="shared" si="84"/>
        <v>0</v>
      </c>
      <c r="H1356" s="713"/>
      <c r="I1356" s="713"/>
      <c r="J1356" s="713"/>
      <c r="K1356" s="504"/>
    </row>
    <row r="1357" spans="1:11" ht="21" hidden="1" customHeight="1">
      <c r="A1357" s="657">
        <f t="shared" si="85"/>
        <v>0</v>
      </c>
      <c r="B1357" s="714"/>
      <c r="C1357" s="714"/>
      <c r="D1357" s="714"/>
      <c r="E1357" s="715"/>
      <c r="F1357" s="504">
        <f t="shared" si="83"/>
        <v>0</v>
      </c>
      <c r="G1357" s="504">
        <f t="shared" si="84"/>
        <v>0</v>
      </c>
      <c r="H1357" s="713"/>
      <c r="I1357" s="713"/>
      <c r="J1357" s="713"/>
      <c r="K1357" s="504"/>
    </row>
    <row r="1358" spans="1:11" ht="21" hidden="1" customHeight="1">
      <c r="A1358" s="657">
        <f t="shared" si="85"/>
        <v>0</v>
      </c>
      <c r="B1358" s="714"/>
      <c r="C1358" s="714"/>
      <c r="D1358" s="714"/>
      <c r="E1358" s="715"/>
      <c r="F1358" s="504">
        <f t="shared" si="83"/>
        <v>0</v>
      </c>
      <c r="G1358" s="504">
        <f t="shared" si="84"/>
        <v>0</v>
      </c>
      <c r="H1358" s="713"/>
      <c r="I1358" s="713"/>
      <c r="J1358" s="713"/>
      <c r="K1358" s="504"/>
    </row>
    <row r="1359" spans="1:11" ht="21" hidden="1" customHeight="1">
      <c r="A1359" s="657">
        <f t="shared" si="85"/>
        <v>0</v>
      </c>
      <c r="B1359" s="714"/>
      <c r="C1359" s="714"/>
      <c r="D1359" s="714"/>
      <c r="E1359" s="715"/>
      <c r="F1359" s="504">
        <f t="shared" si="83"/>
        <v>0</v>
      </c>
      <c r="G1359" s="504">
        <f t="shared" si="84"/>
        <v>0</v>
      </c>
      <c r="H1359" s="713"/>
      <c r="I1359" s="713"/>
      <c r="J1359" s="713"/>
      <c r="K1359" s="504"/>
    </row>
    <row r="1360" spans="1:11" ht="21" hidden="1" customHeight="1">
      <c r="A1360" s="657">
        <f t="shared" si="85"/>
        <v>0</v>
      </c>
      <c r="B1360" s="714"/>
      <c r="C1360" s="714"/>
      <c r="D1360" s="714"/>
      <c r="E1360" s="715"/>
      <c r="F1360" s="504">
        <f t="shared" si="83"/>
        <v>0</v>
      </c>
      <c r="G1360" s="504">
        <f t="shared" si="84"/>
        <v>0</v>
      </c>
      <c r="H1360" s="713"/>
      <c r="I1360" s="713"/>
      <c r="J1360" s="713"/>
      <c r="K1360" s="504"/>
    </row>
    <row r="1361" spans="1:11" ht="21" hidden="1" customHeight="1">
      <c r="A1361" s="657">
        <f t="shared" si="85"/>
        <v>0</v>
      </c>
      <c r="B1361" s="714"/>
      <c r="C1361" s="714"/>
      <c r="D1361" s="714"/>
      <c r="E1361" s="715"/>
      <c r="F1361" s="504">
        <f t="shared" si="83"/>
        <v>0</v>
      </c>
      <c r="G1361" s="504">
        <f t="shared" si="84"/>
        <v>0</v>
      </c>
      <c r="H1361" s="713"/>
      <c r="I1361" s="713"/>
      <c r="J1361" s="713"/>
      <c r="K1361" s="504"/>
    </row>
    <row r="1362" spans="1:11" ht="21" hidden="1" customHeight="1">
      <c r="A1362" s="657">
        <f t="shared" si="85"/>
        <v>0</v>
      </c>
      <c r="B1362" s="714"/>
      <c r="C1362" s="714"/>
      <c r="D1362" s="714"/>
      <c r="E1362" s="715"/>
      <c r="F1362" s="504">
        <f t="shared" si="83"/>
        <v>0</v>
      </c>
      <c r="G1362" s="504">
        <f t="shared" si="84"/>
        <v>0</v>
      </c>
      <c r="H1362" s="713"/>
      <c r="I1362" s="713"/>
      <c r="J1362" s="713"/>
      <c r="K1362" s="504"/>
    </row>
    <row r="1363" spans="1:11" ht="21" hidden="1" customHeight="1">
      <c r="A1363" s="657">
        <f t="shared" si="85"/>
        <v>0</v>
      </c>
      <c r="B1363" s="714"/>
      <c r="C1363" s="714"/>
      <c r="D1363" s="714"/>
      <c r="E1363" s="715"/>
      <c r="F1363" s="504">
        <f t="shared" si="83"/>
        <v>0</v>
      </c>
      <c r="G1363" s="504">
        <f t="shared" si="84"/>
        <v>0</v>
      </c>
      <c r="H1363" s="713"/>
      <c r="I1363" s="713"/>
      <c r="J1363" s="713"/>
      <c r="K1363" s="504"/>
    </row>
    <row r="1364" spans="1:11" ht="21" hidden="1" customHeight="1">
      <c r="A1364" s="657">
        <f t="shared" si="85"/>
        <v>0</v>
      </c>
      <c r="B1364" s="714"/>
      <c r="C1364" s="714"/>
      <c r="D1364" s="714"/>
      <c r="E1364" s="715"/>
      <c r="F1364" s="504">
        <f t="shared" si="83"/>
        <v>0</v>
      </c>
      <c r="G1364" s="504">
        <f t="shared" si="84"/>
        <v>0</v>
      </c>
      <c r="H1364" s="713">
        <f>+'6-3표준조사 4'!$K$59</f>
        <v>0</v>
      </c>
      <c r="I1364" s="713">
        <f>+'6-3표준조사 4'!$L$59</f>
        <v>0</v>
      </c>
      <c r="J1364" s="713">
        <f>+'6-3표준조사 4'!$M$59</f>
        <v>0</v>
      </c>
      <c r="K1364" s="504"/>
    </row>
    <row r="1365" spans="1:11" ht="21" hidden="1" customHeight="1">
      <c r="A1365" s="657">
        <f t="shared" si="85"/>
        <v>0</v>
      </c>
      <c r="B1365" s="714"/>
      <c r="C1365" s="714"/>
      <c r="D1365" s="714"/>
      <c r="E1365" s="715"/>
      <c r="F1365" s="504">
        <f t="shared" si="83"/>
        <v>0</v>
      </c>
      <c r="G1365" s="504">
        <f t="shared" si="84"/>
        <v>0</v>
      </c>
      <c r="H1365" s="713" t="str">
        <f>+'6-3표준조사 4'!$K$60</f>
        <v>평균</v>
      </c>
      <c r="I1365" s="713">
        <f>+'6-3표준조사 4'!$L$60</f>
        <v>0</v>
      </c>
      <c r="J1365" s="713">
        <f>+'6-3표준조사 4'!$M$60</f>
        <v>0</v>
      </c>
      <c r="K1365" s="504"/>
    </row>
    <row r="1366" spans="1:11" ht="21" hidden="1" customHeight="1">
      <c r="A1366" s="657">
        <f t="shared" si="85"/>
        <v>0</v>
      </c>
      <c r="B1366" s="714"/>
      <c r="C1366" s="714"/>
      <c r="D1366" s="714"/>
      <c r="E1366" s="715"/>
      <c r="F1366" s="504">
        <f t="shared" si="83"/>
        <v>0</v>
      </c>
      <c r="G1366" s="504">
        <f t="shared" si="84"/>
        <v>0</v>
      </c>
      <c r="H1366" s="713" t="str">
        <f>+'6-3표준조사 4'!$K$61</f>
        <v>합계</v>
      </c>
      <c r="I1366" s="713">
        <f>+'6-3표준조사 4'!$L$61</f>
        <v>0</v>
      </c>
      <c r="J1366" s="713">
        <f>+'6-3표준조사 4'!$M$61</f>
        <v>0</v>
      </c>
      <c r="K1366" s="504"/>
    </row>
    <row r="1367" spans="1:11" ht="21" hidden="1" customHeight="1">
      <c r="A1367" s="657">
        <f t="shared" si="85"/>
        <v>0</v>
      </c>
      <c r="B1367" s="714"/>
      <c r="C1367" s="714"/>
      <c r="D1367" s="714"/>
      <c r="E1367" s="715"/>
      <c r="F1367" s="504">
        <f t="shared" si="83"/>
        <v>0</v>
      </c>
      <c r="G1367" s="504">
        <f t="shared" si="84"/>
        <v>0</v>
      </c>
      <c r="H1367" s="713">
        <f>+'6-3표준조사 4'!$K$62</f>
        <v>1</v>
      </c>
      <c r="I1367" s="713">
        <f>+'6-3표준조사 4'!$L$62</f>
        <v>0</v>
      </c>
      <c r="J1367" s="713">
        <f>+'6-3표준조사 4'!$M$62</f>
        <v>0</v>
      </c>
      <c r="K1367" s="504"/>
    </row>
    <row r="1368" spans="1:11" ht="21" hidden="1" customHeight="1">
      <c r="A1368" s="657">
        <f t="shared" si="85"/>
        <v>0</v>
      </c>
      <c r="B1368" s="714"/>
      <c r="C1368" s="714"/>
      <c r="D1368" s="714"/>
      <c r="E1368" s="715"/>
      <c r="F1368" s="504">
        <f t="shared" si="83"/>
        <v>0</v>
      </c>
      <c r="G1368" s="504">
        <f t="shared" si="84"/>
        <v>0</v>
      </c>
      <c r="H1368" s="713">
        <f>+'6-3표준조사 4'!$K$63</f>
        <v>2</v>
      </c>
      <c r="I1368" s="713">
        <f>+'6-3표준조사 4'!$L$63</f>
        <v>0</v>
      </c>
      <c r="J1368" s="713">
        <f>+'6-3표준조사 4'!$M$63</f>
        <v>0</v>
      </c>
      <c r="K1368" s="504"/>
    </row>
    <row r="1369" spans="1:11" ht="21" hidden="1" customHeight="1">
      <c r="A1369" s="657">
        <f t="shared" si="85"/>
        <v>0</v>
      </c>
      <c r="B1369" s="714"/>
      <c r="C1369" s="714"/>
      <c r="D1369" s="714"/>
      <c r="E1369" s="715"/>
      <c r="F1369" s="504">
        <f t="shared" si="83"/>
        <v>0</v>
      </c>
      <c r="G1369" s="504">
        <f t="shared" si="84"/>
        <v>0</v>
      </c>
      <c r="H1369" s="713">
        <f>+'6-3표준조사 4'!$K$64</f>
        <v>3</v>
      </c>
      <c r="I1369" s="713">
        <f>+'6-3표준조사 4'!$L$64</f>
        <v>0</v>
      </c>
      <c r="J1369" s="713">
        <f>+'6-3표준조사 4'!$M$64</f>
        <v>0</v>
      </c>
      <c r="K1369" s="504"/>
    </row>
    <row r="1370" spans="1:11" ht="21" hidden="1" customHeight="1">
      <c r="A1370" s="657">
        <f t="shared" si="85"/>
        <v>0</v>
      </c>
      <c r="B1370" s="714"/>
      <c r="C1370" s="714"/>
      <c r="D1370" s="714"/>
      <c r="E1370" s="715"/>
      <c r="F1370" s="504">
        <f t="shared" si="83"/>
        <v>0</v>
      </c>
      <c r="G1370" s="504">
        <f t="shared" si="84"/>
        <v>0</v>
      </c>
      <c r="H1370" s="713">
        <f>+'6-3표준조사 4'!$K$65</f>
        <v>4</v>
      </c>
      <c r="I1370" s="713">
        <f>+'6-3표준조사 4'!$L$65</f>
        <v>0</v>
      </c>
      <c r="J1370" s="713">
        <f>+'6-3표준조사 4'!$M$65</f>
        <v>0</v>
      </c>
      <c r="K1370" s="504"/>
    </row>
    <row r="1371" spans="1:11" ht="21" hidden="1" customHeight="1">
      <c r="A1371" s="657">
        <f t="shared" si="85"/>
        <v>0</v>
      </c>
      <c r="B1371" s="714"/>
      <c r="C1371" s="714"/>
      <c r="D1371" s="714"/>
      <c r="E1371" s="715"/>
      <c r="F1371" s="504">
        <f t="shared" si="83"/>
        <v>0</v>
      </c>
      <c r="G1371" s="504">
        <f t="shared" si="84"/>
        <v>0</v>
      </c>
      <c r="H1371" s="713">
        <f>+'6-3표준조사 4'!$K$66</f>
        <v>5</v>
      </c>
      <c r="I1371" s="713">
        <f>+'6-3표준조사 4'!$L$66</f>
        <v>0</v>
      </c>
      <c r="J1371" s="713">
        <f>+'6-3표준조사 4'!$M$66</f>
        <v>0</v>
      </c>
      <c r="K1371" s="504"/>
    </row>
    <row r="1372" spans="1:11" ht="21" hidden="1" customHeight="1">
      <c r="A1372" s="657">
        <f t="shared" si="85"/>
        <v>0</v>
      </c>
      <c r="B1372" s="714"/>
      <c r="C1372" s="714"/>
      <c r="D1372" s="714"/>
      <c r="E1372" s="715"/>
      <c r="F1372" s="504">
        <f t="shared" si="83"/>
        <v>0</v>
      </c>
      <c r="G1372" s="504">
        <f t="shared" si="84"/>
        <v>0</v>
      </c>
      <c r="H1372" s="713">
        <f>+'6-3표준조사 4'!$K$67</f>
        <v>6</v>
      </c>
      <c r="I1372" s="713">
        <f>+'6-3표준조사 4'!$L$67</f>
        <v>0</v>
      </c>
      <c r="J1372" s="713">
        <f>+'6-3표준조사 4'!$M$67</f>
        <v>0</v>
      </c>
      <c r="K1372" s="504"/>
    </row>
    <row r="1373" spans="1:11" ht="21" hidden="1" customHeight="1">
      <c r="A1373" s="657">
        <f t="shared" si="85"/>
        <v>0</v>
      </c>
      <c r="B1373" s="714"/>
      <c r="C1373" s="714"/>
      <c r="D1373" s="714"/>
      <c r="E1373" s="715"/>
      <c r="F1373" s="504">
        <f t="shared" si="83"/>
        <v>0</v>
      </c>
      <c r="G1373" s="504">
        <f t="shared" si="84"/>
        <v>0</v>
      </c>
      <c r="H1373" s="713">
        <f>+'6-3표준조사 4'!$K$68</f>
        <v>7</v>
      </c>
      <c r="I1373" s="713">
        <f>+'6-3표준조사 4'!$L$68</f>
        <v>0</v>
      </c>
      <c r="J1373" s="713">
        <f>+'6-3표준조사 4'!$M$68</f>
        <v>0</v>
      </c>
      <c r="K1373" s="504"/>
    </row>
    <row r="1374" spans="1:11" ht="21" hidden="1" customHeight="1">
      <c r="A1374" s="657">
        <f t="shared" si="85"/>
        <v>0</v>
      </c>
      <c r="B1374" s="714"/>
      <c r="C1374" s="714"/>
      <c r="D1374" s="714"/>
      <c r="E1374" s="715"/>
      <c r="F1374" s="504">
        <f t="shared" si="83"/>
        <v>0</v>
      </c>
      <c r="G1374" s="504">
        <f t="shared" si="84"/>
        <v>0</v>
      </c>
      <c r="H1374" s="713">
        <f>+'6-3표준조사 4'!$K$69</f>
        <v>8</v>
      </c>
      <c r="I1374" s="713">
        <f>+'6-3표준조사 4'!$L$69</f>
        <v>0</v>
      </c>
      <c r="J1374" s="713">
        <f>+'6-3표준조사 4'!$M$69</f>
        <v>0</v>
      </c>
      <c r="K1374" s="504"/>
    </row>
    <row r="1375" spans="1:11" ht="21" hidden="1" customHeight="1">
      <c r="A1375" s="657">
        <f t="shared" si="85"/>
        <v>0</v>
      </c>
      <c r="B1375" s="714"/>
      <c r="C1375" s="714"/>
      <c r="D1375" s="714"/>
      <c r="E1375" s="715"/>
      <c r="F1375" s="504">
        <f t="shared" si="83"/>
        <v>0</v>
      </c>
      <c r="G1375" s="504">
        <f t="shared" si="84"/>
        <v>0</v>
      </c>
      <c r="H1375" s="713">
        <f>+'6-3표준조사 4'!$K$70</f>
        <v>9</v>
      </c>
      <c r="I1375" s="713">
        <f>+'6-3표준조사 4'!$L$70</f>
        <v>0</v>
      </c>
      <c r="J1375" s="713">
        <f>+'6-3표준조사 4'!$M$70</f>
        <v>0</v>
      </c>
      <c r="K1375" s="504"/>
    </row>
    <row r="1376" spans="1:11" ht="21" hidden="1" customHeight="1">
      <c r="A1376" s="657">
        <f t="shared" si="85"/>
        <v>0</v>
      </c>
      <c r="B1376" s="714"/>
      <c r="C1376" s="714"/>
      <c r="D1376" s="714"/>
      <c r="E1376" s="715"/>
      <c r="F1376" s="504">
        <f t="shared" si="83"/>
        <v>0</v>
      </c>
      <c r="G1376" s="504">
        <f t="shared" si="84"/>
        <v>0</v>
      </c>
      <c r="H1376" s="713">
        <f>+'6-3표준조사 4'!$K$71</f>
        <v>10</v>
      </c>
      <c r="I1376" s="713">
        <f>+'6-3표준조사 4'!$L$71</f>
        <v>0</v>
      </c>
      <c r="J1376" s="713">
        <f>+'6-3표준조사 4'!$M$71</f>
        <v>0</v>
      </c>
      <c r="K1376" s="504"/>
    </row>
    <row r="1377" spans="1:11" ht="21" hidden="1" customHeight="1">
      <c r="A1377" s="657">
        <f t="shared" si="85"/>
        <v>0</v>
      </c>
      <c r="B1377" s="714"/>
      <c r="C1377" s="714"/>
      <c r="D1377" s="714"/>
      <c r="E1377" s="715"/>
      <c r="F1377" s="504">
        <f t="shared" si="83"/>
        <v>0</v>
      </c>
      <c r="G1377" s="504">
        <f t="shared" si="84"/>
        <v>0</v>
      </c>
      <c r="H1377" s="713">
        <f>+'6-3표준조사 4'!$K$72</f>
        <v>11</v>
      </c>
      <c r="I1377" s="713">
        <f>+'6-3표준조사 4'!$L$72</f>
        <v>0</v>
      </c>
      <c r="J1377" s="713">
        <f>+'6-3표준조사 4'!$M$72</f>
        <v>0</v>
      </c>
      <c r="K1377" s="504"/>
    </row>
    <row r="1378" spans="1:11" ht="21" hidden="1" customHeight="1">
      <c r="A1378" s="657">
        <f t="shared" si="85"/>
        <v>0</v>
      </c>
      <c r="B1378" s="714"/>
      <c r="C1378" s="714"/>
      <c r="D1378" s="714"/>
      <c r="E1378" s="715"/>
      <c r="F1378" s="504">
        <f t="shared" si="83"/>
        <v>0</v>
      </c>
      <c r="G1378" s="504">
        <f t="shared" si="84"/>
        <v>0</v>
      </c>
      <c r="H1378" s="713">
        <f>+'6-3표준조사 4'!$K$73</f>
        <v>12</v>
      </c>
      <c r="I1378" s="713">
        <f>+'6-3표준조사 4'!$L$73</f>
        <v>0</v>
      </c>
      <c r="J1378" s="713">
        <f>+'6-3표준조사 4'!$M$73</f>
        <v>0</v>
      </c>
      <c r="K1378" s="504"/>
    </row>
    <row r="1379" spans="1:11" ht="21" hidden="1" customHeight="1">
      <c r="A1379" s="657">
        <f t="shared" si="85"/>
        <v>0</v>
      </c>
      <c r="B1379" s="714"/>
      <c r="C1379" s="714"/>
      <c r="D1379" s="714"/>
      <c r="E1379" s="715"/>
      <c r="F1379" s="504">
        <f t="shared" si="83"/>
        <v>0</v>
      </c>
      <c r="G1379" s="504">
        <f t="shared" si="84"/>
        <v>0</v>
      </c>
      <c r="H1379" s="713">
        <f>+'6-3표준조사 4'!$K$74</f>
        <v>13</v>
      </c>
      <c r="I1379" s="713">
        <f>+'6-3표준조사 4'!$L$74</f>
        <v>0</v>
      </c>
      <c r="J1379" s="713">
        <f>+'6-3표준조사 4'!$M$74</f>
        <v>0</v>
      </c>
      <c r="K1379" s="504"/>
    </row>
    <row r="1380" spans="1:11" ht="21" hidden="1" customHeight="1">
      <c r="A1380" s="657">
        <f t="shared" si="85"/>
        <v>0</v>
      </c>
      <c r="B1380" s="714"/>
      <c r="C1380" s="714"/>
      <c r="D1380" s="714"/>
      <c r="E1380" s="715"/>
      <c r="F1380" s="504">
        <f t="shared" si="83"/>
        <v>0</v>
      </c>
      <c r="G1380" s="504">
        <f t="shared" si="84"/>
        <v>0</v>
      </c>
      <c r="H1380" s="712">
        <f>+'6-3표준조사 4'!$K$75</f>
        <v>14</v>
      </c>
      <c r="I1380" s="712">
        <f>+'6-3표준조사 4'!$L$75</f>
        <v>0</v>
      </c>
      <c r="J1380" s="712">
        <f>+'6-3표준조사 4'!$M$75</f>
        <v>0</v>
      </c>
      <c r="K1380" s="503"/>
    </row>
    <row r="1381" spans="1:11" ht="21" customHeight="1">
      <c r="A1381" s="657">
        <f t="shared" si="85"/>
        <v>1</v>
      </c>
      <c r="B1381" s="713" t="str">
        <f>+'6-3표준조사 4'!$M$79</f>
        <v>제천</v>
      </c>
      <c r="C1381" s="713" t="str">
        <f>+'6-3표준조사 4'!$N$79</f>
        <v>송학</v>
      </c>
      <c r="D1381" s="713" t="str">
        <f>+'6-3표준조사 4'!$O$79</f>
        <v>입석</v>
      </c>
      <c r="E1381" s="1000" t="str">
        <f>+'6-3표준조사 4'!$P$79</f>
        <v>산24번지</v>
      </c>
      <c r="F1381" s="713" t="str">
        <f>+'6-3표준조사 4'!$K$79</f>
        <v>9-3</v>
      </c>
      <c r="G1381" s="713" t="str">
        <f>+'6-3표준조사 4'!$L$79</f>
        <v>6-0</v>
      </c>
      <c r="H1381" s="713">
        <f>+'6-3표준조사 4'!$K$87</f>
        <v>1</v>
      </c>
      <c r="I1381" s="713">
        <f>+'6-3표준조사 4'!$L$87</f>
        <v>1</v>
      </c>
      <c r="J1381" s="713">
        <f>+'6-3표준조사 4'!$M$87</f>
        <v>1</v>
      </c>
      <c r="K1381" s="713"/>
    </row>
    <row r="1382" spans="1:11" ht="21" hidden="1" customHeight="1">
      <c r="A1382" s="657">
        <f t="shared" si="85"/>
        <v>0</v>
      </c>
      <c r="B1382" s="713"/>
      <c r="C1382" s="713"/>
      <c r="D1382" s="713"/>
      <c r="E1382" s="1000"/>
      <c r="F1382" s="713">
        <f t="shared" ref="F1382" si="86">IF(I1382&gt;0,F1381,)</f>
        <v>0</v>
      </c>
      <c r="G1382" s="713">
        <f t="shared" ref="G1382" si="87">IF(I1382&gt;0,G1381,)</f>
        <v>0</v>
      </c>
      <c r="H1382" s="713">
        <f>+'6-3표준조사 4'!$K$88</f>
        <v>2</v>
      </c>
      <c r="I1382" s="713">
        <f>+'6-3표준조사 4'!$L$88</f>
        <v>0</v>
      </c>
      <c r="J1382" s="713">
        <f>+'6-3표준조사 4'!$M$88</f>
        <v>0</v>
      </c>
      <c r="K1382" s="713"/>
    </row>
    <row r="1383" spans="1:11" ht="21" hidden="1" customHeight="1">
      <c r="A1383" s="657">
        <f t="shared" si="85"/>
        <v>0</v>
      </c>
      <c r="B1383" s="714"/>
      <c r="C1383" s="714"/>
      <c r="D1383" s="714"/>
      <c r="E1383" s="715"/>
      <c r="F1383" s="713">
        <f t="shared" ref="F1383:F1440" si="88">IF(I1383&gt;0,F1382,)</f>
        <v>0</v>
      </c>
      <c r="G1383" s="713">
        <f t="shared" ref="G1383:G1440" si="89">IF(I1383&gt;0,G1382,)</f>
        <v>0</v>
      </c>
      <c r="H1383" s="716">
        <f>+'6-3표준조사 4'!$K$89</f>
        <v>3</v>
      </c>
      <c r="I1383" s="716">
        <f>+'6-3표준조사 4'!$L$89</f>
        <v>0</v>
      </c>
      <c r="J1383" s="716">
        <f>+'6-3표준조사 4'!$M$89</f>
        <v>0</v>
      </c>
      <c r="K1383" s="507"/>
    </row>
    <row r="1384" spans="1:11" ht="21" hidden="1" customHeight="1">
      <c r="A1384" s="657">
        <f t="shared" si="85"/>
        <v>0</v>
      </c>
      <c r="B1384" s="714"/>
      <c r="C1384" s="714"/>
      <c r="D1384" s="714"/>
      <c r="E1384" s="715"/>
      <c r="F1384" s="504">
        <f t="shared" si="88"/>
        <v>0</v>
      </c>
      <c r="G1384" s="504">
        <f t="shared" si="89"/>
        <v>0</v>
      </c>
      <c r="H1384" s="713">
        <f>+'6-3표준조사 4'!$K$90</f>
        <v>4</v>
      </c>
      <c r="I1384" s="713">
        <f>+'6-3표준조사 4'!$L$90</f>
        <v>0</v>
      </c>
      <c r="J1384" s="713">
        <f>+'6-3표준조사 4'!$M$90</f>
        <v>0</v>
      </c>
      <c r="K1384" s="504"/>
    </row>
    <row r="1385" spans="1:11" ht="21" hidden="1" customHeight="1">
      <c r="A1385" s="657">
        <f t="shared" si="85"/>
        <v>0</v>
      </c>
      <c r="B1385" s="714"/>
      <c r="C1385" s="714"/>
      <c r="D1385" s="714"/>
      <c r="E1385" s="715"/>
      <c r="F1385" s="504">
        <f t="shared" si="88"/>
        <v>0</v>
      </c>
      <c r="G1385" s="504">
        <f t="shared" si="89"/>
        <v>0</v>
      </c>
      <c r="H1385" s="713">
        <f>+'6-3표준조사 4'!$K$91</f>
        <v>5</v>
      </c>
      <c r="I1385" s="713">
        <f>+'6-3표준조사 4'!$L$91</f>
        <v>0</v>
      </c>
      <c r="J1385" s="713">
        <f>+'6-3표준조사 4'!$M$91</f>
        <v>0</v>
      </c>
      <c r="K1385" s="504"/>
    </row>
    <row r="1386" spans="1:11" ht="21" hidden="1" customHeight="1">
      <c r="A1386" s="657">
        <f t="shared" si="85"/>
        <v>0</v>
      </c>
      <c r="B1386" s="714"/>
      <c r="C1386" s="714"/>
      <c r="D1386" s="714"/>
      <c r="E1386" s="715"/>
      <c r="F1386" s="504">
        <f t="shared" si="88"/>
        <v>0</v>
      </c>
      <c r="G1386" s="504">
        <f t="shared" si="89"/>
        <v>0</v>
      </c>
      <c r="H1386" s="713">
        <f>+'6-3표준조사 4'!$K$92</f>
        <v>6</v>
      </c>
      <c r="I1386" s="713">
        <f>+'6-3표준조사 4'!$L$92</f>
        <v>0</v>
      </c>
      <c r="J1386" s="713">
        <f>+'6-3표준조사 4'!$M$92</f>
        <v>0</v>
      </c>
      <c r="K1386" s="504"/>
    </row>
    <row r="1387" spans="1:11" ht="21" hidden="1" customHeight="1">
      <c r="A1387" s="657">
        <f t="shared" si="85"/>
        <v>0</v>
      </c>
      <c r="B1387" s="714"/>
      <c r="C1387" s="714"/>
      <c r="D1387" s="714"/>
      <c r="E1387" s="715"/>
      <c r="F1387" s="504">
        <f t="shared" si="88"/>
        <v>0</v>
      </c>
      <c r="G1387" s="504">
        <f t="shared" si="89"/>
        <v>0</v>
      </c>
      <c r="H1387" s="713">
        <f>+'6-3표준조사 4'!$K$93</f>
        <v>7</v>
      </c>
      <c r="I1387" s="713">
        <f>+'6-3표준조사 4'!$L$93</f>
        <v>0</v>
      </c>
      <c r="J1387" s="713">
        <f>+'6-3표준조사 4'!$M$93</f>
        <v>0</v>
      </c>
      <c r="K1387" s="504"/>
    </row>
    <row r="1388" spans="1:11" ht="21" hidden="1" customHeight="1">
      <c r="A1388" s="657">
        <f t="shared" si="85"/>
        <v>0</v>
      </c>
      <c r="B1388" s="714"/>
      <c r="C1388" s="714"/>
      <c r="D1388" s="714"/>
      <c r="E1388" s="715"/>
      <c r="F1388" s="504">
        <f t="shared" si="88"/>
        <v>0</v>
      </c>
      <c r="G1388" s="504">
        <f t="shared" si="89"/>
        <v>0</v>
      </c>
      <c r="H1388" s="713">
        <f>+'6-3표준조사 4'!$K$94</f>
        <v>8</v>
      </c>
      <c r="I1388" s="713">
        <f>+'6-3표준조사 4'!$L$94</f>
        <v>0</v>
      </c>
      <c r="J1388" s="713">
        <f>+'6-3표준조사 4'!$M$94</f>
        <v>0</v>
      </c>
      <c r="K1388" s="504"/>
    </row>
    <row r="1389" spans="1:11" ht="21" hidden="1" customHeight="1">
      <c r="A1389" s="657">
        <f t="shared" si="85"/>
        <v>0</v>
      </c>
      <c r="B1389" s="714"/>
      <c r="C1389" s="714"/>
      <c r="D1389" s="714"/>
      <c r="E1389" s="715"/>
      <c r="F1389" s="504">
        <f t="shared" si="88"/>
        <v>0</v>
      </c>
      <c r="G1389" s="504">
        <f t="shared" si="89"/>
        <v>0</v>
      </c>
      <c r="H1389" s="713">
        <f>+'6-3표준조사 4'!$K$95</f>
        <v>9</v>
      </c>
      <c r="I1389" s="713">
        <f>+'6-3표준조사 4'!$L$95</f>
        <v>0</v>
      </c>
      <c r="J1389" s="713">
        <f>+'6-3표준조사 4'!$M$95</f>
        <v>0</v>
      </c>
      <c r="K1389" s="504"/>
    </row>
    <row r="1390" spans="1:11" ht="21" hidden="1" customHeight="1">
      <c r="A1390" s="657">
        <f t="shared" si="85"/>
        <v>0</v>
      </c>
      <c r="B1390" s="714"/>
      <c r="C1390" s="714"/>
      <c r="D1390" s="714"/>
      <c r="E1390" s="715"/>
      <c r="F1390" s="504">
        <f t="shared" si="88"/>
        <v>0</v>
      </c>
      <c r="G1390" s="504">
        <f t="shared" si="89"/>
        <v>0</v>
      </c>
      <c r="H1390" s="713">
        <f>+'6-3표준조사 4'!$K$96</f>
        <v>10</v>
      </c>
      <c r="I1390" s="713">
        <f>+'6-3표준조사 4'!$L$96</f>
        <v>0</v>
      </c>
      <c r="J1390" s="713">
        <f>+'6-3표준조사 4'!$M$96</f>
        <v>0</v>
      </c>
      <c r="K1390" s="504"/>
    </row>
    <row r="1391" spans="1:11" ht="21" hidden="1" customHeight="1">
      <c r="A1391" s="657">
        <f t="shared" si="85"/>
        <v>0</v>
      </c>
      <c r="B1391" s="714"/>
      <c r="C1391" s="714"/>
      <c r="D1391" s="714"/>
      <c r="E1391" s="715"/>
      <c r="F1391" s="504">
        <f t="shared" si="88"/>
        <v>0</v>
      </c>
      <c r="G1391" s="504">
        <f t="shared" si="89"/>
        <v>0</v>
      </c>
      <c r="H1391" s="713">
        <f>+'6-3표준조사 4'!$K$97</f>
        <v>11</v>
      </c>
      <c r="I1391" s="713">
        <f>+'6-3표준조사 4'!$L$97</f>
        <v>0</v>
      </c>
      <c r="J1391" s="713">
        <f>+'6-3표준조사 4'!$M$97</f>
        <v>0</v>
      </c>
      <c r="K1391" s="504"/>
    </row>
    <row r="1392" spans="1:11" ht="21" hidden="1" customHeight="1">
      <c r="A1392" s="657">
        <f t="shared" si="85"/>
        <v>0</v>
      </c>
      <c r="B1392" s="714"/>
      <c r="C1392" s="714"/>
      <c r="D1392" s="714"/>
      <c r="E1392" s="715"/>
      <c r="F1392" s="504">
        <f t="shared" si="88"/>
        <v>0</v>
      </c>
      <c r="G1392" s="504">
        <f t="shared" si="89"/>
        <v>0</v>
      </c>
      <c r="H1392" s="713">
        <f>+'6-3표준조사 4'!$K$98</f>
        <v>12</v>
      </c>
      <c r="I1392" s="713">
        <f>+'6-3표준조사 4'!$L$98</f>
        <v>0</v>
      </c>
      <c r="J1392" s="713">
        <f>+'6-3표준조사 4'!$M$98</f>
        <v>0</v>
      </c>
      <c r="K1392" s="504"/>
    </row>
    <row r="1393" spans="1:11" ht="21" hidden="1" customHeight="1">
      <c r="A1393" s="657">
        <f t="shared" si="85"/>
        <v>0</v>
      </c>
      <c r="B1393" s="714"/>
      <c r="C1393" s="714"/>
      <c r="D1393" s="714"/>
      <c r="E1393" s="715"/>
      <c r="F1393" s="504">
        <f t="shared" si="88"/>
        <v>0</v>
      </c>
      <c r="G1393" s="504">
        <f t="shared" si="89"/>
        <v>0</v>
      </c>
      <c r="H1393" s="713">
        <f>+'6-3표준조사 4'!$K$99</f>
        <v>13</v>
      </c>
      <c r="I1393" s="713">
        <f>+'6-3표준조사 4'!$L$99</f>
        <v>0</v>
      </c>
      <c r="J1393" s="713">
        <f>+'6-3표준조사 4'!$M$99</f>
        <v>0</v>
      </c>
      <c r="K1393" s="504"/>
    </row>
    <row r="1394" spans="1:11" ht="21" hidden="1" customHeight="1">
      <c r="A1394" s="657">
        <f t="shared" si="85"/>
        <v>0</v>
      </c>
      <c r="B1394" s="714"/>
      <c r="C1394" s="714"/>
      <c r="D1394" s="714"/>
      <c r="E1394" s="715"/>
      <c r="F1394" s="504">
        <f t="shared" si="88"/>
        <v>0</v>
      </c>
      <c r="G1394" s="504">
        <f t="shared" si="89"/>
        <v>0</v>
      </c>
      <c r="H1394" s="713">
        <f>+'6-3표준조사 4'!$K$100</f>
        <v>14</v>
      </c>
      <c r="I1394" s="713">
        <f>+'6-3표준조사 4'!$L$100</f>
        <v>0</v>
      </c>
      <c r="J1394" s="713">
        <f>+'6-3표준조사 4'!$M$100</f>
        <v>0</v>
      </c>
      <c r="K1394" s="504"/>
    </row>
    <row r="1395" spans="1:11" ht="21" hidden="1" customHeight="1">
      <c r="A1395" s="657">
        <f t="shared" si="85"/>
        <v>0</v>
      </c>
      <c r="B1395" s="714"/>
      <c r="C1395" s="714"/>
      <c r="D1395" s="714"/>
      <c r="E1395" s="715"/>
      <c r="F1395" s="504">
        <f t="shared" si="88"/>
        <v>0</v>
      </c>
      <c r="G1395" s="504">
        <f t="shared" si="89"/>
        <v>0</v>
      </c>
      <c r="H1395" s="713"/>
      <c r="I1395" s="713"/>
      <c r="J1395" s="713"/>
      <c r="K1395" s="504"/>
    </row>
    <row r="1396" spans="1:11" ht="21" hidden="1" customHeight="1">
      <c r="A1396" s="657">
        <f t="shared" si="85"/>
        <v>0</v>
      </c>
      <c r="B1396" s="714"/>
      <c r="C1396" s="714"/>
      <c r="D1396" s="714"/>
      <c r="E1396" s="715"/>
      <c r="F1396" s="504">
        <f t="shared" si="88"/>
        <v>0</v>
      </c>
      <c r="G1396" s="504">
        <f t="shared" si="89"/>
        <v>0</v>
      </c>
      <c r="H1396" s="713"/>
      <c r="I1396" s="713"/>
      <c r="J1396" s="713"/>
      <c r="K1396" s="504"/>
    </row>
    <row r="1397" spans="1:11" ht="21" hidden="1" customHeight="1">
      <c r="A1397" s="657">
        <f t="shared" si="85"/>
        <v>0</v>
      </c>
      <c r="B1397" s="714"/>
      <c r="C1397" s="714"/>
      <c r="D1397" s="714"/>
      <c r="E1397" s="715"/>
      <c r="F1397" s="504">
        <f t="shared" si="88"/>
        <v>0</v>
      </c>
      <c r="G1397" s="504">
        <f t="shared" si="89"/>
        <v>0</v>
      </c>
      <c r="H1397" s="713"/>
      <c r="I1397" s="713"/>
      <c r="J1397" s="713"/>
      <c r="K1397" s="504"/>
    </row>
    <row r="1398" spans="1:11" ht="21" hidden="1" customHeight="1">
      <c r="A1398" s="657">
        <f t="shared" si="85"/>
        <v>0</v>
      </c>
      <c r="B1398" s="714"/>
      <c r="C1398" s="714"/>
      <c r="D1398" s="714"/>
      <c r="E1398" s="715"/>
      <c r="F1398" s="504">
        <f t="shared" si="88"/>
        <v>0</v>
      </c>
      <c r="G1398" s="504">
        <f t="shared" si="89"/>
        <v>0</v>
      </c>
      <c r="H1398" s="713"/>
      <c r="I1398" s="713"/>
      <c r="J1398" s="713"/>
      <c r="K1398" s="504"/>
    </row>
    <row r="1399" spans="1:11" ht="21" hidden="1" customHeight="1">
      <c r="A1399" s="657">
        <f t="shared" si="85"/>
        <v>0</v>
      </c>
      <c r="B1399" s="714"/>
      <c r="C1399" s="714"/>
      <c r="D1399" s="714"/>
      <c r="E1399" s="715"/>
      <c r="F1399" s="504">
        <f t="shared" si="88"/>
        <v>0</v>
      </c>
      <c r="G1399" s="504">
        <f t="shared" si="89"/>
        <v>0</v>
      </c>
      <c r="H1399" s="713"/>
      <c r="I1399" s="713"/>
      <c r="J1399" s="713"/>
      <c r="K1399" s="504"/>
    </row>
    <row r="1400" spans="1:11" ht="21" hidden="1" customHeight="1">
      <c r="A1400" s="657">
        <f t="shared" si="85"/>
        <v>0</v>
      </c>
      <c r="B1400" s="714"/>
      <c r="C1400" s="714"/>
      <c r="D1400" s="714"/>
      <c r="E1400" s="715"/>
      <c r="F1400" s="504">
        <f t="shared" si="88"/>
        <v>0</v>
      </c>
      <c r="G1400" s="504">
        <f t="shared" si="89"/>
        <v>0</v>
      </c>
      <c r="H1400" s="713"/>
      <c r="I1400" s="713"/>
      <c r="J1400" s="713"/>
      <c r="K1400" s="504"/>
    </row>
    <row r="1401" spans="1:11" ht="21" hidden="1" customHeight="1">
      <c r="A1401" s="657">
        <f t="shared" si="85"/>
        <v>0</v>
      </c>
      <c r="B1401" s="714"/>
      <c r="C1401" s="714"/>
      <c r="D1401" s="714"/>
      <c r="E1401" s="715"/>
      <c r="F1401" s="504">
        <f t="shared" si="88"/>
        <v>0</v>
      </c>
      <c r="G1401" s="504">
        <f t="shared" si="89"/>
        <v>0</v>
      </c>
      <c r="H1401" s="713"/>
      <c r="I1401" s="713"/>
      <c r="J1401" s="713"/>
      <c r="K1401" s="504"/>
    </row>
    <row r="1402" spans="1:11" ht="21" hidden="1" customHeight="1">
      <c r="A1402" s="657">
        <f t="shared" si="85"/>
        <v>0</v>
      </c>
      <c r="B1402" s="714"/>
      <c r="C1402" s="714"/>
      <c r="D1402" s="714"/>
      <c r="E1402" s="715"/>
      <c r="F1402" s="504">
        <f t="shared" si="88"/>
        <v>0</v>
      </c>
      <c r="G1402" s="504">
        <f t="shared" si="89"/>
        <v>0</v>
      </c>
      <c r="H1402" s="713" t="str">
        <f>+'6-3표준조사 4'!$K$110</f>
        <v>평균</v>
      </c>
      <c r="I1402" s="713">
        <f>+'6-3표준조사 4'!$L$110</f>
        <v>0</v>
      </c>
      <c r="J1402" s="713">
        <f>+'6-3표준조사 4'!$M$110</f>
        <v>0</v>
      </c>
      <c r="K1402" s="504"/>
    </row>
    <row r="1403" spans="1:11" ht="21" hidden="1" customHeight="1">
      <c r="A1403" s="657">
        <f t="shared" si="85"/>
        <v>0</v>
      </c>
      <c r="B1403" s="714"/>
      <c r="C1403" s="714"/>
      <c r="D1403" s="714"/>
      <c r="E1403" s="715"/>
      <c r="F1403" s="504">
        <f t="shared" si="88"/>
        <v>0</v>
      </c>
      <c r="G1403" s="504">
        <f t="shared" si="89"/>
        <v>0</v>
      </c>
      <c r="H1403" s="713" t="str">
        <f>+'6-3표준조사 4'!$K$111</f>
        <v>합계</v>
      </c>
      <c r="I1403" s="713">
        <f>+'6-3표준조사 4'!$L$111</f>
        <v>0</v>
      </c>
      <c r="J1403" s="713">
        <f>+'6-3표준조사 4'!$M$111</f>
        <v>0</v>
      </c>
      <c r="K1403" s="504"/>
    </row>
    <row r="1404" spans="1:11" ht="21" hidden="1" customHeight="1">
      <c r="A1404" s="657">
        <f t="shared" si="85"/>
        <v>0</v>
      </c>
      <c r="B1404" s="714"/>
      <c r="C1404" s="714"/>
      <c r="D1404" s="714"/>
      <c r="E1404" s="715"/>
      <c r="F1404" s="504">
        <f t="shared" si="88"/>
        <v>0</v>
      </c>
      <c r="G1404" s="504">
        <f t="shared" si="89"/>
        <v>0</v>
      </c>
      <c r="H1404" s="713">
        <f>+'6-3표준조사 4'!$K$112</f>
        <v>1</v>
      </c>
      <c r="I1404" s="713">
        <f>+'6-3표준조사 4'!$L$112</f>
        <v>0</v>
      </c>
      <c r="J1404" s="713">
        <f>+'6-3표준조사 4'!$M$112</f>
        <v>0</v>
      </c>
      <c r="K1404" s="504"/>
    </row>
    <row r="1405" spans="1:11" ht="21" hidden="1" customHeight="1">
      <c r="A1405" s="657">
        <f t="shared" si="85"/>
        <v>0</v>
      </c>
      <c r="B1405" s="714"/>
      <c r="C1405" s="714"/>
      <c r="D1405" s="714"/>
      <c r="E1405" s="715"/>
      <c r="F1405" s="504">
        <f t="shared" si="88"/>
        <v>0</v>
      </c>
      <c r="G1405" s="504">
        <f t="shared" si="89"/>
        <v>0</v>
      </c>
      <c r="H1405" s="713">
        <f>+'6-3표준조사 4'!$K$113</f>
        <v>2</v>
      </c>
      <c r="I1405" s="713">
        <f>+'6-3표준조사 4'!$L$113</f>
        <v>0</v>
      </c>
      <c r="J1405" s="713">
        <f>+'6-3표준조사 4'!$M$113</f>
        <v>0</v>
      </c>
      <c r="K1405" s="504"/>
    </row>
    <row r="1406" spans="1:11" ht="21" hidden="1" customHeight="1">
      <c r="A1406" s="657">
        <f t="shared" si="85"/>
        <v>0</v>
      </c>
      <c r="B1406" s="714"/>
      <c r="C1406" s="714"/>
      <c r="D1406" s="714"/>
      <c r="E1406" s="715"/>
      <c r="F1406" s="504">
        <f t="shared" si="88"/>
        <v>0</v>
      </c>
      <c r="G1406" s="504">
        <f t="shared" si="89"/>
        <v>0</v>
      </c>
      <c r="H1406" s="713">
        <f>+'6-3표준조사 4'!$K$114</f>
        <v>3</v>
      </c>
      <c r="I1406" s="713">
        <f>+'6-3표준조사 4'!$L$114</f>
        <v>0</v>
      </c>
      <c r="J1406" s="713">
        <f>+'6-3표준조사 4'!$M$114</f>
        <v>0</v>
      </c>
      <c r="K1406" s="504"/>
    </row>
    <row r="1407" spans="1:11" ht="21" hidden="1" customHeight="1">
      <c r="A1407" s="657">
        <f t="shared" si="85"/>
        <v>0</v>
      </c>
      <c r="B1407" s="714"/>
      <c r="C1407" s="714"/>
      <c r="D1407" s="714"/>
      <c r="E1407" s="715"/>
      <c r="F1407" s="504">
        <f t="shared" si="88"/>
        <v>0</v>
      </c>
      <c r="G1407" s="504">
        <f t="shared" si="89"/>
        <v>0</v>
      </c>
      <c r="H1407" s="713">
        <f>+'6-3표준조사 4'!$K$115</f>
        <v>4</v>
      </c>
      <c r="I1407" s="713">
        <f>+'6-3표준조사 4'!$L$115</f>
        <v>0</v>
      </c>
      <c r="J1407" s="713">
        <f>+'6-3표준조사 4'!$M$115</f>
        <v>0</v>
      </c>
      <c r="K1407" s="504"/>
    </row>
    <row r="1408" spans="1:11" ht="21" hidden="1" customHeight="1">
      <c r="A1408" s="657">
        <f t="shared" si="85"/>
        <v>0</v>
      </c>
      <c r="B1408" s="714"/>
      <c r="C1408" s="714"/>
      <c r="D1408" s="714"/>
      <c r="E1408" s="715"/>
      <c r="F1408" s="504">
        <f t="shared" si="88"/>
        <v>0</v>
      </c>
      <c r="G1408" s="504">
        <f t="shared" si="89"/>
        <v>0</v>
      </c>
      <c r="H1408" s="713">
        <f>+'6-3표준조사 4'!$K$116</f>
        <v>5</v>
      </c>
      <c r="I1408" s="713">
        <f>+'6-3표준조사 4'!$L$116</f>
        <v>0</v>
      </c>
      <c r="J1408" s="713">
        <f>+'6-3표준조사 4'!$M$116</f>
        <v>0</v>
      </c>
      <c r="K1408" s="504"/>
    </row>
    <row r="1409" spans="1:11" ht="21" hidden="1" customHeight="1">
      <c r="A1409" s="657">
        <f t="shared" si="85"/>
        <v>0</v>
      </c>
      <c r="B1409" s="714"/>
      <c r="C1409" s="714"/>
      <c r="D1409" s="714"/>
      <c r="E1409" s="715"/>
      <c r="F1409" s="504">
        <f t="shared" si="88"/>
        <v>0</v>
      </c>
      <c r="G1409" s="504">
        <f t="shared" si="89"/>
        <v>0</v>
      </c>
      <c r="H1409" s="713">
        <f>+'6-3표준조사 4'!$K$117</f>
        <v>6</v>
      </c>
      <c r="I1409" s="713">
        <f>+'6-3표준조사 4'!$L$117</f>
        <v>0</v>
      </c>
      <c r="J1409" s="713">
        <f>+'6-3표준조사 4'!$M$117</f>
        <v>0</v>
      </c>
      <c r="K1409" s="504"/>
    </row>
    <row r="1410" spans="1:11" ht="21" hidden="1" customHeight="1">
      <c r="A1410" s="657">
        <f t="shared" si="85"/>
        <v>0</v>
      </c>
      <c r="B1410" s="714"/>
      <c r="C1410" s="714"/>
      <c r="D1410" s="714"/>
      <c r="E1410" s="715"/>
      <c r="F1410" s="504">
        <f t="shared" si="88"/>
        <v>0</v>
      </c>
      <c r="G1410" s="504">
        <f t="shared" si="89"/>
        <v>0</v>
      </c>
      <c r="H1410" s="713">
        <f>+'6-3표준조사 4'!$K$118</f>
        <v>7</v>
      </c>
      <c r="I1410" s="713">
        <f>+'6-3표준조사 4'!$L$118</f>
        <v>0</v>
      </c>
      <c r="J1410" s="713">
        <f>+'6-3표준조사 4'!$M$118</f>
        <v>0</v>
      </c>
      <c r="K1410" s="504"/>
    </row>
    <row r="1411" spans="1:11" ht="21" hidden="1" customHeight="1">
      <c r="A1411" s="657">
        <f t="shared" si="85"/>
        <v>0</v>
      </c>
      <c r="B1411" s="714"/>
      <c r="C1411" s="714"/>
      <c r="D1411" s="714"/>
      <c r="E1411" s="715"/>
      <c r="F1411" s="504">
        <f t="shared" si="88"/>
        <v>0</v>
      </c>
      <c r="G1411" s="504">
        <f t="shared" si="89"/>
        <v>0</v>
      </c>
      <c r="H1411" s="713">
        <f>+'6-3표준조사 4'!$K$119</f>
        <v>8</v>
      </c>
      <c r="I1411" s="713">
        <f>+'6-3표준조사 4'!$L$119</f>
        <v>0</v>
      </c>
      <c r="J1411" s="713">
        <f>+'6-3표준조사 4'!$M$119</f>
        <v>0</v>
      </c>
      <c r="K1411" s="504"/>
    </row>
    <row r="1412" spans="1:11" ht="21" hidden="1" customHeight="1">
      <c r="A1412" s="657">
        <f t="shared" si="85"/>
        <v>0</v>
      </c>
      <c r="B1412" s="714"/>
      <c r="C1412" s="714"/>
      <c r="D1412" s="714"/>
      <c r="E1412" s="715"/>
      <c r="F1412" s="504">
        <f t="shared" si="88"/>
        <v>0</v>
      </c>
      <c r="G1412" s="504">
        <f t="shared" si="89"/>
        <v>0</v>
      </c>
      <c r="H1412" s="713">
        <f>+'6-3표준조사 4'!$K$120</f>
        <v>9</v>
      </c>
      <c r="I1412" s="713">
        <f>+'6-3표준조사 4'!$L$120</f>
        <v>0</v>
      </c>
      <c r="J1412" s="713">
        <f>+'6-3표준조사 4'!$M$120</f>
        <v>0</v>
      </c>
      <c r="K1412" s="504"/>
    </row>
    <row r="1413" spans="1:11" ht="21" hidden="1" customHeight="1">
      <c r="A1413" s="657">
        <f t="shared" ref="A1413:A1476" si="90">IF(I1413&gt;0,1,)</f>
        <v>0</v>
      </c>
      <c r="B1413" s="714"/>
      <c r="C1413" s="714"/>
      <c r="D1413" s="714"/>
      <c r="E1413" s="715"/>
      <c r="F1413" s="504">
        <f t="shared" si="88"/>
        <v>0</v>
      </c>
      <c r="G1413" s="504">
        <f t="shared" si="89"/>
        <v>0</v>
      </c>
      <c r="H1413" s="713">
        <f>+'6-3표준조사 4'!$K$121</f>
        <v>10</v>
      </c>
      <c r="I1413" s="713">
        <f>+'6-3표준조사 4'!$L$121</f>
        <v>0</v>
      </c>
      <c r="J1413" s="713">
        <f>+'6-3표준조사 4'!$M$121</f>
        <v>0</v>
      </c>
      <c r="K1413" s="504"/>
    </row>
    <row r="1414" spans="1:11" ht="21" hidden="1" customHeight="1">
      <c r="A1414" s="657">
        <f t="shared" si="90"/>
        <v>0</v>
      </c>
      <c r="B1414" s="714"/>
      <c r="C1414" s="714"/>
      <c r="D1414" s="714"/>
      <c r="E1414" s="715"/>
      <c r="F1414" s="504">
        <f t="shared" si="88"/>
        <v>0</v>
      </c>
      <c r="G1414" s="504">
        <f t="shared" si="89"/>
        <v>0</v>
      </c>
      <c r="H1414" s="713">
        <f>+'6-3표준조사 4'!$K$122</f>
        <v>11</v>
      </c>
      <c r="I1414" s="713">
        <f>+'6-3표준조사 4'!$L$122</f>
        <v>0</v>
      </c>
      <c r="J1414" s="713">
        <f>+'6-3표준조사 4'!$M$122</f>
        <v>0</v>
      </c>
      <c r="K1414" s="504"/>
    </row>
    <row r="1415" spans="1:11" ht="21" hidden="1" customHeight="1">
      <c r="A1415" s="657">
        <f t="shared" si="90"/>
        <v>0</v>
      </c>
      <c r="B1415" s="714"/>
      <c r="C1415" s="714"/>
      <c r="D1415" s="714"/>
      <c r="E1415" s="715"/>
      <c r="F1415" s="504">
        <f t="shared" si="88"/>
        <v>0</v>
      </c>
      <c r="G1415" s="504">
        <f t="shared" si="89"/>
        <v>0</v>
      </c>
      <c r="H1415" s="713">
        <f>+'6-3표준조사 4'!$K$123</f>
        <v>12</v>
      </c>
      <c r="I1415" s="713">
        <f>+'6-3표준조사 4'!$L$123</f>
        <v>0</v>
      </c>
      <c r="J1415" s="713">
        <f>+'6-3표준조사 4'!$M$123</f>
        <v>0</v>
      </c>
      <c r="K1415" s="504"/>
    </row>
    <row r="1416" spans="1:11" ht="21" hidden="1" customHeight="1">
      <c r="A1416" s="657">
        <f t="shared" si="90"/>
        <v>0</v>
      </c>
      <c r="B1416" s="714"/>
      <c r="C1416" s="714"/>
      <c r="D1416" s="714"/>
      <c r="E1416" s="715"/>
      <c r="F1416" s="504">
        <f t="shared" si="88"/>
        <v>0</v>
      </c>
      <c r="G1416" s="504">
        <f t="shared" si="89"/>
        <v>0</v>
      </c>
      <c r="H1416" s="713">
        <f>+'6-3표준조사 4'!$K$124</f>
        <v>13</v>
      </c>
      <c r="I1416" s="713">
        <f>+'6-3표준조사 4'!$L$124</f>
        <v>0</v>
      </c>
      <c r="J1416" s="713">
        <f>+'6-3표준조사 4'!$M$124</f>
        <v>0</v>
      </c>
      <c r="K1416" s="504"/>
    </row>
    <row r="1417" spans="1:11" ht="21" hidden="1" customHeight="1">
      <c r="A1417" s="657">
        <f t="shared" si="90"/>
        <v>0</v>
      </c>
      <c r="B1417" s="714"/>
      <c r="C1417" s="714"/>
      <c r="D1417" s="714"/>
      <c r="E1417" s="715"/>
      <c r="F1417" s="504">
        <f t="shared" si="88"/>
        <v>0</v>
      </c>
      <c r="G1417" s="504">
        <f t="shared" si="89"/>
        <v>0</v>
      </c>
      <c r="H1417" s="713"/>
      <c r="I1417" s="713"/>
      <c r="J1417" s="713"/>
      <c r="K1417" s="504"/>
    </row>
    <row r="1418" spans="1:11" ht="21" hidden="1" customHeight="1">
      <c r="A1418" s="657">
        <f t="shared" si="90"/>
        <v>0</v>
      </c>
      <c r="B1418" s="714"/>
      <c r="C1418" s="714"/>
      <c r="D1418" s="714"/>
      <c r="E1418" s="715"/>
      <c r="F1418" s="504">
        <f t="shared" si="88"/>
        <v>0</v>
      </c>
      <c r="G1418" s="504">
        <f t="shared" si="89"/>
        <v>0</v>
      </c>
      <c r="H1418" s="713"/>
      <c r="I1418" s="713"/>
      <c r="J1418" s="713"/>
      <c r="K1418" s="504"/>
    </row>
    <row r="1419" spans="1:11" ht="21" hidden="1" customHeight="1">
      <c r="A1419" s="657">
        <f t="shared" si="90"/>
        <v>0</v>
      </c>
      <c r="B1419" s="714"/>
      <c r="C1419" s="714"/>
      <c r="D1419" s="714"/>
      <c r="E1419" s="715"/>
      <c r="F1419" s="504">
        <f t="shared" si="88"/>
        <v>0</v>
      </c>
      <c r="G1419" s="504">
        <f t="shared" si="89"/>
        <v>0</v>
      </c>
      <c r="H1419" s="713"/>
      <c r="I1419" s="713"/>
      <c r="J1419" s="713"/>
      <c r="K1419" s="504"/>
    </row>
    <row r="1420" spans="1:11" ht="21" hidden="1" customHeight="1">
      <c r="A1420" s="657">
        <f t="shared" si="90"/>
        <v>0</v>
      </c>
      <c r="B1420" s="714"/>
      <c r="C1420" s="714"/>
      <c r="D1420" s="714"/>
      <c r="E1420" s="715"/>
      <c r="F1420" s="504">
        <f t="shared" si="88"/>
        <v>0</v>
      </c>
      <c r="G1420" s="504">
        <f t="shared" si="89"/>
        <v>0</v>
      </c>
      <c r="H1420" s="713"/>
      <c r="I1420" s="713"/>
      <c r="J1420" s="713"/>
      <c r="K1420" s="504"/>
    </row>
    <row r="1421" spans="1:11" ht="21" hidden="1" customHeight="1">
      <c r="A1421" s="657">
        <f t="shared" si="90"/>
        <v>0</v>
      </c>
      <c r="B1421" s="714"/>
      <c r="C1421" s="714"/>
      <c r="D1421" s="714"/>
      <c r="E1421" s="715"/>
      <c r="F1421" s="504">
        <f t="shared" si="88"/>
        <v>0</v>
      </c>
      <c r="G1421" s="504">
        <f t="shared" si="89"/>
        <v>0</v>
      </c>
      <c r="H1421" s="713"/>
      <c r="I1421" s="713"/>
      <c r="J1421" s="713"/>
      <c r="K1421" s="504"/>
    </row>
    <row r="1422" spans="1:11" ht="21" hidden="1" customHeight="1">
      <c r="A1422" s="657">
        <f t="shared" si="90"/>
        <v>0</v>
      </c>
      <c r="B1422" s="714"/>
      <c r="C1422" s="714"/>
      <c r="D1422" s="714"/>
      <c r="E1422" s="715"/>
      <c r="F1422" s="504">
        <f t="shared" si="88"/>
        <v>0</v>
      </c>
      <c r="G1422" s="504">
        <f t="shared" si="89"/>
        <v>0</v>
      </c>
      <c r="H1422" s="713"/>
      <c r="I1422" s="713"/>
      <c r="J1422" s="713"/>
      <c r="K1422" s="504"/>
    </row>
    <row r="1423" spans="1:11" ht="21" hidden="1" customHeight="1">
      <c r="A1423" s="657">
        <f t="shared" si="90"/>
        <v>0</v>
      </c>
      <c r="B1423" s="714"/>
      <c r="C1423" s="714"/>
      <c r="D1423" s="714"/>
      <c r="E1423" s="715"/>
      <c r="F1423" s="504">
        <f t="shared" si="88"/>
        <v>0</v>
      </c>
      <c r="G1423" s="504">
        <f t="shared" si="89"/>
        <v>0</v>
      </c>
      <c r="H1423" s="713"/>
      <c r="I1423" s="713"/>
      <c r="J1423" s="713"/>
      <c r="K1423" s="504"/>
    </row>
    <row r="1424" spans="1:11" ht="21" hidden="1" customHeight="1">
      <c r="A1424" s="657">
        <f t="shared" si="90"/>
        <v>0</v>
      </c>
      <c r="B1424" s="714"/>
      <c r="C1424" s="714"/>
      <c r="D1424" s="714"/>
      <c r="E1424" s="715"/>
      <c r="F1424" s="504">
        <f t="shared" si="88"/>
        <v>0</v>
      </c>
      <c r="G1424" s="504">
        <f t="shared" si="89"/>
        <v>0</v>
      </c>
      <c r="H1424" s="713">
        <f>+'6-3표준조사 4'!$K$134</f>
        <v>0</v>
      </c>
      <c r="I1424" s="713">
        <f>+'6-3표준조사 4'!$L$134</f>
        <v>0</v>
      </c>
      <c r="J1424" s="713">
        <f>+'6-3표준조사 4'!$M$134</f>
        <v>0</v>
      </c>
      <c r="K1424" s="504"/>
    </row>
    <row r="1425" spans="1:11" ht="21" hidden="1" customHeight="1">
      <c r="A1425" s="657">
        <f t="shared" si="90"/>
        <v>0</v>
      </c>
      <c r="B1425" s="714"/>
      <c r="C1425" s="714"/>
      <c r="D1425" s="714"/>
      <c r="E1425" s="715"/>
      <c r="F1425" s="504">
        <f t="shared" si="88"/>
        <v>0</v>
      </c>
      <c r="G1425" s="504">
        <f t="shared" si="89"/>
        <v>0</v>
      </c>
      <c r="H1425" s="713" t="str">
        <f>+'6-3표준조사 4'!$K$135</f>
        <v>평균</v>
      </c>
      <c r="I1425" s="713">
        <f>+'6-3표준조사 4'!$L$135</f>
        <v>0</v>
      </c>
      <c r="J1425" s="713">
        <f>+'6-3표준조사 4'!$M$135</f>
        <v>0</v>
      </c>
      <c r="K1425" s="504"/>
    </row>
    <row r="1426" spans="1:11" ht="21" hidden="1" customHeight="1">
      <c r="A1426" s="657">
        <f t="shared" si="90"/>
        <v>0</v>
      </c>
      <c r="B1426" s="714"/>
      <c r="C1426" s="714"/>
      <c r="D1426" s="714"/>
      <c r="E1426" s="715"/>
      <c r="F1426" s="504">
        <f t="shared" si="88"/>
        <v>0</v>
      </c>
      <c r="G1426" s="504">
        <f t="shared" si="89"/>
        <v>0</v>
      </c>
      <c r="H1426" s="713" t="str">
        <f>+'6-3표준조사 4'!$K$136</f>
        <v>합계</v>
      </c>
      <c r="I1426" s="713">
        <f>+'6-3표준조사 4'!$L$136</f>
        <v>0</v>
      </c>
      <c r="J1426" s="713">
        <f>+'6-3표준조사 4'!$M$136</f>
        <v>0</v>
      </c>
      <c r="K1426" s="504"/>
    </row>
    <row r="1427" spans="1:11" ht="21" hidden="1" customHeight="1">
      <c r="A1427" s="657">
        <f t="shared" si="90"/>
        <v>0</v>
      </c>
      <c r="B1427" s="714"/>
      <c r="C1427" s="714"/>
      <c r="D1427" s="714"/>
      <c r="E1427" s="715"/>
      <c r="F1427" s="504">
        <f t="shared" si="88"/>
        <v>0</v>
      </c>
      <c r="G1427" s="504">
        <f t="shared" si="89"/>
        <v>0</v>
      </c>
      <c r="H1427" s="713">
        <f>+'6-3표준조사 4'!$K$137</f>
        <v>1</v>
      </c>
      <c r="I1427" s="713">
        <f>+'6-3표준조사 4'!$L$137</f>
        <v>0</v>
      </c>
      <c r="J1427" s="713">
        <f>+'6-3표준조사 4'!$M$137</f>
        <v>0</v>
      </c>
      <c r="K1427" s="504"/>
    </row>
    <row r="1428" spans="1:11" ht="21" hidden="1" customHeight="1">
      <c r="A1428" s="657">
        <f t="shared" si="90"/>
        <v>0</v>
      </c>
      <c r="B1428" s="714"/>
      <c r="C1428" s="714"/>
      <c r="D1428" s="714"/>
      <c r="E1428" s="715"/>
      <c r="F1428" s="504">
        <f t="shared" si="88"/>
        <v>0</v>
      </c>
      <c r="G1428" s="504">
        <f t="shared" si="89"/>
        <v>0</v>
      </c>
      <c r="H1428" s="713">
        <f>+'6-3표준조사 4'!$K$138</f>
        <v>2</v>
      </c>
      <c r="I1428" s="713">
        <f>+'6-3표준조사 4'!$L$138</f>
        <v>0</v>
      </c>
      <c r="J1428" s="713">
        <f>+'6-3표준조사 4'!$M$138</f>
        <v>0</v>
      </c>
      <c r="K1428" s="504"/>
    </row>
    <row r="1429" spans="1:11" ht="21" hidden="1" customHeight="1">
      <c r="A1429" s="657">
        <f t="shared" si="90"/>
        <v>0</v>
      </c>
      <c r="B1429" s="714"/>
      <c r="C1429" s="714"/>
      <c r="D1429" s="714"/>
      <c r="E1429" s="715"/>
      <c r="F1429" s="504">
        <f t="shared" si="88"/>
        <v>0</v>
      </c>
      <c r="G1429" s="504">
        <f t="shared" si="89"/>
        <v>0</v>
      </c>
      <c r="H1429" s="713">
        <f>+'6-3표준조사 4'!$K$139</f>
        <v>3</v>
      </c>
      <c r="I1429" s="713">
        <f>+'6-3표준조사 4'!$L$139</f>
        <v>0</v>
      </c>
      <c r="J1429" s="713">
        <f>+'6-3표준조사 4'!$M$139</f>
        <v>0</v>
      </c>
      <c r="K1429" s="659"/>
    </row>
    <row r="1430" spans="1:11" ht="21" hidden="1" customHeight="1">
      <c r="A1430" s="657">
        <f t="shared" si="90"/>
        <v>0</v>
      </c>
      <c r="B1430" s="714"/>
      <c r="C1430" s="714"/>
      <c r="D1430" s="714"/>
      <c r="E1430" s="715"/>
      <c r="F1430" s="504">
        <f t="shared" si="88"/>
        <v>0</v>
      </c>
      <c r="G1430" s="504">
        <f t="shared" si="89"/>
        <v>0</v>
      </c>
      <c r="H1430" s="713">
        <f>+'6-3표준조사 4'!$K$140</f>
        <v>4</v>
      </c>
      <c r="I1430" s="713">
        <f>+'6-3표준조사 4'!$L$140</f>
        <v>0</v>
      </c>
      <c r="J1430" s="713">
        <f>+'6-3표준조사 4'!$M$140</f>
        <v>0</v>
      </c>
      <c r="K1430" s="659"/>
    </row>
    <row r="1431" spans="1:11" ht="21" hidden="1" customHeight="1">
      <c r="A1431" s="657">
        <f t="shared" si="90"/>
        <v>0</v>
      </c>
      <c r="B1431" s="714"/>
      <c r="C1431" s="714"/>
      <c r="D1431" s="714"/>
      <c r="E1431" s="715"/>
      <c r="F1431" s="504">
        <f t="shared" si="88"/>
        <v>0</v>
      </c>
      <c r="G1431" s="504">
        <f t="shared" si="89"/>
        <v>0</v>
      </c>
      <c r="H1431" s="713">
        <f>+'6-3표준조사 4'!$K$141</f>
        <v>5</v>
      </c>
      <c r="I1431" s="713">
        <f>+'6-3표준조사 4'!$L$141</f>
        <v>0</v>
      </c>
      <c r="J1431" s="713">
        <f>+'6-3표준조사 4'!$M$141</f>
        <v>0</v>
      </c>
      <c r="K1431" s="659"/>
    </row>
    <row r="1432" spans="1:11" ht="21" hidden="1" customHeight="1">
      <c r="A1432" s="657">
        <f t="shared" si="90"/>
        <v>0</v>
      </c>
      <c r="B1432" s="714"/>
      <c r="C1432" s="714"/>
      <c r="D1432" s="714"/>
      <c r="E1432" s="715"/>
      <c r="F1432" s="504">
        <f t="shared" si="88"/>
        <v>0</v>
      </c>
      <c r="G1432" s="504">
        <f t="shared" si="89"/>
        <v>0</v>
      </c>
      <c r="H1432" s="713">
        <f>+'6-3표준조사 4'!$K$142</f>
        <v>6</v>
      </c>
      <c r="I1432" s="713">
        <f>+'6-3표준조사 4'!$L$142</f>
        <v>0</v>
      </c>
      <c r="J1432" s="713">
        <f>+'6-3표준조사 4'!$M$142</f>
        <v>0</v>
      </c>
      <c r="K1432" s="659"/>
    </row>
    <row r="1433" spans="1:11" ht="21" hidden="1" customHeight="1">
      <c r="A1433" s="657">
        <f t="shared" si="90"/>
        <v>0</v>
      </c>
      <c r="B1433" s="714"/>
      <c r="C1433" s="714"/>
      <c r="D1433" s="714"/>
      <c r="E1433" s="715"/>
      <c r="F1433" s="504">
        <f t="shared" si="88"/>
        <v>0</v>
      </c>
      <c r="G1433" s="504">
        <f t="shared" si="89"/>
        <v>0</v>
      </c>
      <c r="H1433" s="713">
        <f>+'6-3표준조사 4'!$K$143</f>
        <v>7</v>
      </c>
      <c r="I1433" s="713">
        <f>+'6-3표준조사 4'!$L$143</f>
        <v>0</v>
      </c>
      <c r="J1433" s="713">
        <f>+'6-3표준조사 4'!$M$143</f>
        <v>0</v>
      </c>
      <c r="K1433" s="659"/>
    </row>
    <row r="1434" spans="1:11" ht="21" hidden="1" customHeight="1">
      <c r="A1434" s="657">
        <f t="shared" si="90"/>
        <v>0</v>
      </c>
      <c r="B1434" s="714"/>
      <c r="C1434" s="714"/>
      <c r="D1434" s="714"/>
      <c r="E1434" s="715"/>
      <c r="F1434" s="504">
        <f t="shared" si="88"/>
        <v>0</v>
      </c>
      <c r="G1434" s="504">
        <f t="shared" si="89"/>
        <v>0</v>
      </c>
      <c r="H1434" s="713">
        <f>+'6-3표준조사 4'!$K$144</f>
        <v>8</v>
      </c>
      <c r="I1434" s="713">
        <f>+'6-3표준조사 4'!$L$144</f>
        <v>0</v>
      </c>
      <c r="J1434" s="713">
        <f>+'6-3표준조사 4'!$M$144</f>
        <v>0</v>
      </c>
      <c r="K1434" s="659"/>
    </row>
    <row r="1435" spans="1:11" ht="21" hidden="1" customHeight="1">
      <c r="A1435" s="657">
        <f t="shared" si="90"/>
        <v>0</v>
      </c>
      <c r="B1435" s="714"/>
      <c r="C1435" s="714"/>
      <c r="D1435" s="714"/>
      <c r="E1435" s="715"/>
      <c r="F1435" s="504">
        <f t="shared" si="88"/>
        <v>0</v>
      </c>
      <c r="G1435" s="504">
        <f t="shared" si="89"/>
        <v>0</v>
      </c>
      <c r="H1435" s="713">
        <f>+'6-3표준조사 4'!$K$145</f>
        <v>9</v>
      </c>
      <c r="I1435" s="713">
        <f>+'6-3표준조사 4'!$L$145</f>
        <v>0</v>
      </c>
      <c r="J1435" s="713">
        <f>+'6-3표준조사 4'!$M$145</f>
        <v>0</v>
      </c>
      <c r="K1435" s="659"/>
    </row>
    <row r="1436" spans="1:11" ht="21" hidden="1" customHeight="1">
      <c r="A1436" s="657">
        <f t="shared" si="90"/>
        <v>0</v>
      </c>
      <c r="B1436" s="714"/>
      <c r="C1436" s="714"/>
      <c r="D1436" s="714"/>
      <c r="E1436" s="715"/>
      <c r="F1436" s="504">
        <f t="shared" si="88"/>
        <v>0</v>
      </c>
      <c r="G1436" s="504">
        <f t="shared" si="89"/>
        <v>0</v>
      </c>
      <c r="H1436" s="713">
        <f>+'6-3표준조사 4'!$K$146</f>
        <v>10</v>
      </c>
      <c r="I1436" s="713">
        <f>+'6-3표준조사 4'!$L$146</f>
        <v>0</v>
      </c>
      <c r="J1436" s="713">
        <f>+'6-3표준조사 4'!$M$146</f>
        <v>0</v>
      </c>
      <c r="K1436" s="659"/>
    </row>
    <row r="1437" spans="1:11" ht="21" hidden="1" customHeight="1">
      <c r="A1437" s="657">
        <f t="shared" si="90"/>
        <v>0</v>
      </c>
      <c r="B1437" s="714"/>
      <c r="C1437" s="714"/>
      <c r="D1437" s="714"/>
      <c r="E1437" s="715"/>
      <c r="F1437" s="504">
        <f t="shared" si="88"/>
        <v>0</v>
      </c>
      <c r="G1437" s="504">
        <f t="shared" si="89"/>
        <v>0</v>
      </c>
      <c r="H1437" s="713">
        <f>+'6-3표준조사 4'!$K$147</f>
        <v>11</v>
      </c>
      <c r="I1437" s="713">
        <f>+'6-3표준조사 4'!$L$147</f>
        <v>0</v>
      </c>
      <c r="J1437" s="713">
        <f>+'6-3표준조사 4'!$M$147</f>
        <v>0</v>
      </c>
      <c r="K1437" s="659"/>
    </row>
    <row r="1438" spans="1:11" ht="21" hidden="1" customHeight="1">
      <c r="A1438" s="657">
        <f t="shared" si="90"/>
        <v>0</v>
      </c>
      <c r="B1438" s="714"/>
      <c r="C1438" s="714"/>
      <c r="D1438" s="714"/>
      <c r="E1438" s="715"/>
      <c r="F1438" s="504">
        <f t="shared" si="88"/>
        <v>0</v>
      </c>
      <c r="G1438" s="504">
        <f t="shared" si="89"/>
        <v>0</v>
      </c>
      <c r="H1438" s="713">
        <f>+'6-3표준조사 4'!$K$148</f>
        <v>12</v>
      </c>
      <c r="I1438" s="713">
        <f>+'6-3표준조사 4'!$L$148</f>
        <v>0</v>
      </c>
      <c r="J1438" s="713">
        <f>+'6-3표준조사 4'!$M$148</f>
        <v>0</v>
      </c>
      <c r="K1438" s="659"/>
    </row>
    <row r="1439" spans="1:11" ht="21" hidden="1" customHeight="1">
      <c r="A1439" s="657">
        <f t="shared" si="90"/>
        <v>0</v>
      </c>
      <c r="B1439" s="714"/>
      <c r="C1439" s="714"/>
      <c r="D1439" s="714"/>
      <c r="E1439" s="715"/>
      <c r="F1439" s="504">
        <f t="shared" si="88"/>
        <v>0</v>
      </c>
      <c r="G1439" s="504">
        <f t="shared" si="89"/>
        <v>0</v>
      </c>
      <c r="H1439" s="713">
        <f>+'6-3표준조사 4'!$K$149</f>
        <v>13</v>
      </c>
      <c r="I1439" s="713">
        <f>+'6-3표준조사 4'!$L$149</f>
        <v>0</v>
      </c>
      <c r="J1439" s="713">
        <f>+'6-3표준조사 4'!$M$149</f>
        <v>0</v>
      </c>
      <c r="K1439" s="659"/>
    </row>
    <row r="1440" spans="1:11" ht="21" hidden="1" customHeight="1">
      <c r="A1440" s="657">
        <f t="shared" si="90"/>
        <v>0</v>
      </c>
      <c r="B1440" s="714"/>
      <c r="C1440" s="714"/>
      <c r="D1440" s="714"/>
      <c r="E1440" s="715"/>
      <c r="F1440" s="504">
        <f t="shared" si="88"/>
        <v>0</v>
      </c>
      <c r="G1440" s="504">
        <f t="shared" si="89"/>
        <v>0</v>
      </c>
      <c r="H1440" s="712">
        <f>+'6-3표준조사 4'!$K$150</f>
        <v>14</v>
      </c>
      <c r="I1440" s="712">
        <f>+'6-3표준조사 4'!$L$150</f>
        <v>0</v>
      </c>
      <c r="J1440" s="712">
        <f>+'6-3표준조사 4'!$M$150</f>
        <v>0</v>
      </c>
      <c r="K1440" s="995"/>
    </row>
    <row r="1441" spans="1:11" ht="21" customHeight="1">
      <c r="A1441" s="657">
        <f t="shared" si="90"/>
        <v>1</v>
      </c>
      <c r="B1441" s="713" t="str">
        <f>+'6-3표준조사 4'!$M$154</f>
        <v>단양</v>
      </c>
      <c r="C1441" s="713" t="str">
        <f>+'6-3표준조사 4'!$N$154</f>
        <v>적성</v>
      </c>
      <c r="D1441" s="713" t="str">
        <f>+'6-3표준조사 4'!$O$154</f>
        <v>소야</v>
      </c>
      <c r="E1441" s="713" t="str">
        <f>+'6-3표준조사 4'!$P$154</f>
        <v>산62번지</v>
      </c>
      <c r="F1441" s="713" t="str">
        <f>+'6-3표준조사 4'!$K$154</f>
        <v>62-0</v>
      </c>
      <c r="G1441" s="713" t="str">
        <f>+'6-3표준조사 4'!$L$154</f>
        <v>24-0</v>
      </c>
      <c r="H1441" s="713">
        <f>+'6-3표준조사 4'!$K$162</f>
        <v>1</v>
      </c>
      <c r="I1441" s="713">
        <f>+'6-3표준조사 4'!$L$162</f>
        <v>1</v>
      </c>
      <c r="J1441" s="713">
        <f>+'6-3표준조사 4'!$M$162</f>
        <v>1</v>
      </c>
      <c r="K1441" s="1322"/>
    </row>
    <row r="1442" spans="1:11" ht="21" hidden="1" customHeight="1">
      <c r="A1442" s="657">
        <f t="shared" si="90"/>
        <v>0</v>
      </c>
      <c r="B1442" s="713"/>
      <c r="C1442" s="713"/>
      <c r="D1442" s="713"/>
      <c r="E1442" s="1000"/>
      <c r="F1442" s="713">
        <f t="shared" ref="F1442:F1500" si="91">IF(I1442&gt;0,F1441,)</f>
        <v>0</v>
      </c>
      <c r="G1442" s="713">
        <f t="shared" ref="G1442:G1500" si="92">IF(I1442&gt;0,G1441,)</f>
        <v>0</v>
      </c>
      <c r="H1442" s="713">
        <f>+'6-3표준조사 4'!$K$163</f>
        <v>2</v>
      </c>
      <c r="I1442" s="713">
        <f>+'6-3표준조사 4'!$L$163</f>
        <v>0</v>
      </c>
      <c r="J1442" s="713">
        <f>+'6-3표준조사 4'!$M$163</f>
        <v>0</v>
      </c>
      <c r="K1442" s="659"/>
    </row>
    <row r="1443" spans="1:11" ht="21" hidden="1" customHeight="1">
      <c r="A1443" s="657">
        <f t="shared" si="90"/>
        <v>0</v>
      </c>
      <c r="B1443" s="714"/>
      <c r="C1443" s="714"/>
      <c r="D1443" s="714"/>
      <c r="E1443" s="715"/>
      <c r="F1443" s="713">
        <f t="shared" si="91"/>
        <v>0</v>
      </c>
      <c r="G1443" s="713">
        <f t="shared" si="92"/>
        <v>0</v>
      </c>
      <c r="H1443" s="716">
        <f>+'6-3표준조사 4'!$K$164</f>
        <v>3</v>
      </c>
      <c r="I1443" s="716">
        <f>+'6-3표준조사 4'!$L$164</f>
        <v>0</v>
      </c>
      <c r="J1443" s="716">
        <f>+'6-3표준조사 4'!$M$164</f>
        <v>0</v>
      </c>
      <c r="K1443" s="996"/>
    </row>
    <row r="1444" spans="1:11" ht="21" hidden="1" customHeight="1">
      <c r="A1444" s="657">
        <f t="shared" si="90"/>
        <v>0</v>
      </c>
      <c r="B1444" s="714"/>
      <c r="C1444" s="714"/>
      <c r="D1444" s="714"/>
      <c r="E1444" s="715"/>
      <c r="F1444" s="504">
        <f t="shared" si="91"/>
        <v>0</v>
      </c>
      <c r="G1444" s="504">
        <f t="shared" si="92"/>
        <v>0</v>
      </c>
      <c r="H1444" s="713">
        <f>+'6-3표준조사 4'!$K$165</f>
        <v>4</v>
      </c>
      <c r="I1444" s="713">
        <f>+'6-3표준조사 4'!$L$165</f>
        <v>0</v>
      </c>
      <c r="J1444" s="713">
        <f>+'6-3표준조사 4'!$M$165</f>
        <v>0</v>
      </c>
      <c r="K1444" s="659"/>
    </row>
    <row r="1445" spans="1:11" ht="21" hidden="1" customHeight="1">
      <c r="A1445" s="657">
        <f t="shared" si="90"/>
        <v>0</v>
      </c>
      <c r="B1445" s="714"/>
      <c r="C1445" s="714"/>
      <c r="D1445" s="714"/>
      <c r="E1445" s="715"/>
      <c r="F1445" s="504">
        <f t="shared" si="91"/>
        <v>0</v>
      </c>
      <c r="G1445" s="504">
        <f t="shared" si="92"/>
        <v>0</v>
      </c>
      <c r="H1445" s="713">
        <f>+'6-3표준조사 4'!$K$166</f>
        <v>5</v>
      </c>
      <c r="I1445" s="713">
        <f>+'6-3표준조사 4'!$L$166</f>
        <v>0</v>
      </c>
      <c r="J1445" s="713">
        <f>+'6-3표준조사 4'!$M$166</f>
        <v>0</v>
      </c>
      <c r="K1445" s="659"/>
    </row>
    <row r="1446" spans="1:11" ht="21" hidden="1" customHeight="1">
      <c r="A1446" s="657">
        <f t="shared" si="90"/>
        <v>0</v>
      </c>
      <c r="B1446" s="714"/>
      <c r="C1446" s="714"/>
      <c r="D1446" s="714"/>
      <c r="E1446" s="715"/>
      <c r="F1446" s="504">
        <f t="shared" si="91"/>
        <v>0</v>
      </c>
      <c r="G1446" s="504">
        <f t="shared" si="92"/>
        <v>0</v>
      </c>
      <c r="H1446" s="713">
        <f>+'6-3표준조사 4'!$K$167</f>
        <v>6</v>
      </c>
      <c r="I1446" s="713">
        <f>+'6-3표준조사 4'!$L$167</f>
        <v>0</v>
      </c>
      <c r="J1446" s="713">
        <f>+'6-3표준조사 4'!$M$167</f>
        <v>0</v>
      </c>
      <c r="K1446" s="659"/>
    </row>
    <row r="1447" spans="1:11" ht="21" hidden="1" customHeight="1">
      <c r="A1447" s="657">
        <f t="shared" si="90"/>
        <v>0</v>
      </c>
      <c r="B1447" s="714"/>
      <c r="C1447" s="714"/>
      <c r="D1447" s="714"/>
      <c r="E1447" s="715"/>
      <c r="F1447" s="504">
        <f t="shared" si="91"/>
        <v>0</v>
      </c>
      <c r="G1447" s="504">
        <f t="shared" si="92"/>
        <v>0</v>
      </c>
      <c r="H1447" s="713">
        <f>+'6-3표준조사 4'!$K$168</f>
        <v>7</v>
      </c>
      <c r="I1447" s="713">
        <f>+'6-3표준조사 4'!$L$168</f>
        <v>0</v>
      </c>
      <c r="J1447" s="713">
        <f>+'6-3표준조사 4'!$M$168</f>
        <v>0</v>
      </c>
      <c r="K1447" s="659"/>
    </row>
    <row r="1448" spans="1:11" ht="21" hidden="1" customHeight="1">
      <c r="A1448" s="657">
        <f t="shared" si="90"/>
        <v>0</v>
      </c>
      <c r="B1448" s="714"/>
      <c r="C1448" s="714"/>
      <c r="D1448" s="714"/>
      <c r="E1448" s="715"/>
      <c r="F1448" s="504">
        <f t="shared" si="91"/>
        <v>0</v>
      </c>
      <c r="G1448" s="504">
        <f t="shared" si="92"/>
        <v>0</v>
      </c>
      <c r="H1448" s="713">
        <f>+'6-3표준조사 4'!$K$169</f>
        <v>8</v>
      </c>
      <c r="I1448" s="713">
        <f>+'6-3표준조사 4'!$L$169</f>
        <v>0</v>
      </c>
      <c r="J1448" s="713">
        <f>+'6-3표준조사 4'!$M$169</f>
        <v>0</v>
      </c>
      <c r="K1448" s="659"/>
    </row>
    <row r="1449" spans="1:11" ht="21" hidden="1" customHeight="1">
      <c r="A1449" s="657">
        <f t="shared" si="90"/>
        <v>0</v>
      </c>
      <c r="B1449" s="714"/>
      <c r="C1449" s="714"/>
      <c r="D1449" s="714"/>
      <c r="E1449" s="715"/>
      <c r="F1449" s="504">
        <f t="shared" si="91"/>
        <v>0</v>
      </c>
      <c r="G1449" s="504">
        <f t="shared" si="92"/>
        <v>0</v>
      </c>
      <c r="H1449" s="713">
        <f>+'6-3표준조사 4'!$K$170</f>
        <v>9</v>
      </c>
      <c r="I1449" s="713">
        <f>+'6-3표준조사 4'!$L$170</f>
        <v>0</v>
      </c>
      <c r="J1449" s="713">
        <f>+'6-3표준조사 4'!$M$170</f>
        <v>0</v>
      </c>
      <c r="K1449" s="659"/>
    </row>
    <row r="1450" spans="1:11" ht="21" hidden="1" customHeight="1">
      <c r="A1450" s="657">
        <f t="shared" si="90"/>
        <v>0</v>
      </c>
      <c r="B1450" s="714"/>
      <c r="C1450" s="714"/>
      <c r="D1450" s="714"/>
      <c r="E1450" s="715"/>
      <c r="F1450" s="504">
        <f t="shared" si="91"/>
        <v>0</v>
      </c>
      <c r="G1450" s="504">
        <f t="shared" si="92"/>
        <v>0</v>
      </c>
      <c r="H1450" s="713">
        <f>+'6-3표준조사 4'!$K$171</f>
        <v>10</v>
      </c>
      <c r="I1450" s="713">
        <f>+'6-3표준조사 4'!$L$171</f>
        <v>0</v>
      </c>
      <c r="J1450" s="713">
        <f>+'6-3표준조사 4'!$M$171</f>
        <v>0</v>
      </c>
      <c r="K1450" s="659"/>
    </row>
    <row r="1451" spans="1:11" ht="21" hidden="1" customHeight="1">
      <c r="A1451" s="657">
        <f t="shared" si="90"/>
        <v>0</v>
      </c>
      <c r="B1451" s="714"/>
      <c r="C1451" s="714"/>
      <c r="D1451" s="714"/>
      <c r="E1451" s="715"/>
      <c r="F1451" s="504">
        <f t="shared" si="91"/>
        <v>0</v>
      </c>
      <c r="G1451" s="504">
        <f t="shared" si="92"/>
        <v>0</v>
      </c>
      <c r="H1451" s="713">
        <f>+'6-3표준조사 4'!$K$172</f>
        <v>11</v>
      </c>
      <c r="I1451" s="713">
        <f>+'6-3표준조사 4'!$L$172</f>
        <v>0</v>
      </c>
      <c r="J1451" s="713">
        <f>+'6-3표준조사 4'!$M$172</f>
        <v>0</v>
      </c>
      <c r="K1451" s="659"/>
    </row>
    <row r="1452" spans="1:11" ht="21" hidden="1" customHeight="1">
      <c r="A1452" s="657">
        <f t="shared" si="90"/>
        <v>0</v>
      </c>
      <c r="B1452" s="714"/>
      <c r="C1452" s="714"/>
      <c r="D1452" s="714"/>
      <c r="E1452" s="715"/>
      <c r="F1452" s="504">
        <f t="shared" si="91"/>
        <v>0</v>
      </c>
      <c r="G1452" s="504">
        <f t="shared" si="92"/>
        <v>0</v>
      </c>
      <c r="H1452" s="713">
        <f>+'6-3표준조사 4'!$K$173</f>
        <v>12</v>
      </c>
      <c r="I1452" s="713">
        <f>+'6-3표준조사 4'!$L$173</f>
        <v>0</v>
      </c>
      <c r="J1452" s="713">
        <f>+'6-3표준조사 4'!$M$173</f>
        <v>0</v>
      </c>
      <c r="K1452" s="659"/>
    </row>
    <row r="1453" spans="1:11" ht="21" hidden="1" customHeight="1">
      <c r="A1453" s="657">
        <f t="shared" si="90"/>
        <v>0</v>
      </c>
      <c r="B1453" s="714"/>
      <c r="C1453" s="714"/>
      <c r="D1453" s="714"/>
      <c r="E1453" s="715"/>
      <c r="F1453" s="504">
        <f t="shared" si="91"/>
        <v>0</v>
      </c>
      <c r="G1453" s="504">
        <f t="shared" si="92"/>
        <v>0</v>
      </c>
      <c r="H1453" s="713">
        <f>+'6-3표준조사 4'!$K$174</f>
        <v>13</v>
      </c>
      <c r="I1453" s="713">
        <f>+'6-3표준조사 4'!$L$174</f>
        <v>0</v>
      </c>
      <c r="J1453" s="713">
        <f>+'6-3표준조사 4'!$M$174</f>
        <v>0</v>
      </c>
      <c r="K1453" s="659"/>
    </row>
    <row r="1454" spans="1:11" ht="21" hidden="1" customHeight="1">
      <c r="A1454" s="657">
        <f t="shared" si="90"/>
        <v>0</v>
      </c>
      <c r="B1454" s="714"/>
      <c r="C1454" s="714"/>
      <c r="D1454" s="714"/>
      <c r="E1454" s="715"/>
      <c r="F1454" s="504">
        <f t="shared" si="91"/>
        <v>0</v>
      </c>
      <c r="G1454" s="504">
        <f t="shared" si="92"/>
        <v>0</v>
      </c>
      <c r="H1454" s="713">
        <f>+'6-3표준조사 4'!$K$175</f>
        <v>14</v>
      </c>
      <c r="I1454" s="713">
        <f>+'6-3표준조사 4'!$L$175</f>
        <v>0</v>
      </c>
      <c r="J1454" s="713">
        <f>+'6-3표준조사 4'!$M$175</f>
        <v>0</v>
      </c>
      <c r="K1454" s="659"/>
    </row>
    <row r="1455" spans="1:11" ht="21" hidden="1" customHeight="1">
      <c r="A1455" s="657">
        <f t="shared" si="90"/>
        <v>0</v>
      </c>
      <c r="B1455" s="714"/>
      <c r="C1455" s="714"/>
      <c r="D1455" s="714"/>
      <c r="E1455" s="715"/>
      <c r="F1455" s="504">
        <f t="shared" si="91"/>
        <v>0</v>
      </c>
      <c r="G1455" s="504">
        <f t="shared" si="92"/>
        <v>0</v>
      </c>
      <c r="H1455" s="713"/>
      <c r="I1455" s="713"/>
      <c r="J1455" s="713"/>
      <c r="K1455" s="659"/>
    </row>
    <row r="1456" spans="1:11" ht="21" hidden="1" customHeight="1">
      <c r="A1456" s="657">
        <f t="shared" si="90"/>
        <v>0</v>
      </c>
      <c r="B1456" s="714"/>
      <c r="C1456" s="714"/>
      <c r="D1456" s="714"/>
      <c r="E1456" s="715"/>
      <c r="F1456" s="504">
        <f t="shared" si="91"/>
        <v>0</v>
      </c>
      <c r="G1456" s="504">
        <f t="shared" si="92"/>
        <v>0</v>
      </c>
      <c r="H1456" s="713"/>
      <c r="I1456" s="713"/>
      <c r="J1456" s="713"/>
      <c r="K1456" s="659"/>
    </row>
    <row r="1457" spans="1:11" ht="21" hidden="1" customHeight="1">
      <c r="A1457" s="657">
        <f t="shared" si="90"/>
        <v>0</v>
      </c>
      <c r="B1457" s="714"/>
      <c r="C1457" s="714"/>
      <c r="D1457" s="714"/>
      <c r="E1457" s="715"/>
      <c r="F1457" s="504">
        <f t="shared" si="91"/>
        <v>0</v>
      </c>
      <c r="G1457" s="504">
        <f t="shared" si="92"/>
        <v>0</v>
      </c>
      <c r="H1457" s="713"/>
      <c r="I1457" s="713"/>
      <c r="J1457" s="713"/>
      <c r="K1457" s="659"/>
    </row>
    <row r="1458" spans="1:11" ht="21" hidden="1" customHeight="1">
      <c r="A1458" s="657">
        <f t="shared" si="90"/>
        <v>0</v>
      </c>
      <c r="B1458" s="714"/>
      <c r="C1458" s="714"/>
      <c r="D1458" s="714"/>
      <c r="E1458" s="715"/>
      <c r="F1458" s="504">
        <f t="shared" si="91"/>
        <v>0</v>
      </c>
      <c r="G1458" s="504">
        <f t="shared" si="92"/>
        <v>0</v>
      </c>
      <c r="H1458" s="713"/>
      <c r="I1458" s="713"/>
      <c r="J1458" s="713"/>
      <c r="K1458" s="659"/>
    </row>
    <row r="1459" spans="1:11" ht="21" hidden="1" customHeight="1">
      <c r="A1459" s="657">
        <f t="shared" si="90"/>
        <v>0</v>
      </c>
      <c r="B1459" s="714"/>
      <c r="C1459" s="714"/>
      <c r="D1459" s="714"/>
      <c r="E1459" s="715"/>
      <c r="F1459" s="504">
        <f t="shared" si="91"/>
        <v>0</v>
      </c>
      <c r="G1459" s="504">
        <f t="shared" si="92"/>
        <v>0</v>
      </c>
      <c r="H1459" s="713"/>
      <c r="I1459" s="713"/>
      <c r="J1459" s="713"/>
      <c r="K1459" s="659"/>
    </row>
    <row r="1460" spans="1:11" ht="21" hidden="1" customHeight="1">
      <c r="A1460" s="657">
        <f t="shared" si="90"/>
        <v>0</v>
      </c>
      <c r="B1460" s="714"/>
      <c r="C1460" s="714"/>
      <c r="D1460" s="714"/>
      <c r="E1460" s="715"/>
      <c r="F1460" s="504">
        <f t="shared" si="91"/>
        <v>0</v>
      </c>
      <c r="G1460" s="504">
        <f t="shared" si="92"/>
        <v>0</v>
      </c>
      <c r="H1460" s="713"/>
      <c r="I1460" s="713"/>
      <c r="J1460" s="713"/>
      <c r="K1460" s="659"/>
    </row>
    <row r="1461" spans="1:11" ht="21" hidden="1" customHeight="1">
      <c r="A1461" s="657">
        <f t="shared" si="90"/>
        <v>0</v>
      </c>
      <c r="B1461" s="714"/>
      <c r="C1461" s="714"/>
      <c r="D1461" s="714"/>
      <c r="E1461" s="715"/>
      <c r="F1461" s="504">
        <f t="shared" si="91"/>
        <v>0</v>
      </c>
      <c r="G1461" s="504">
        <f t="shared" si="92"/>
        <v>0</v>
      </c>
      <c r="H1461" s="713"/>
      <c r="I1461" s="713"/>
      <c r="J1461" s="713"/>
      <c r="K1461" s="659"/>
    </row>
    <row r="1462" spans="1:11" ht="21" hidden="1" customHeight="1">
      <c r="A1462" s="657">
        <f t="shared" si="90"/>
        <v>0</v>
      </c>
      <c r="B1462" s="714"/>
      <c r="C1462" s="714"/>
      <c r="D1462" s="714"/>
      <c r="E1462" s="715"/>
      <c r="F1462" s="504">
        <f t="shared" si="91"/>
        <v>0</v>
      </c>
      <c r="G1462" s="504">
        <f t="shared" si="92"/>
        <v>0</v>
      </c>
      <c r="H1462" s="713"/>
      <c r="I1462" s="713"/>
      <c r="J1462" s="713"/>
      <c r="K1462" s="659"/>
    </row>
    <row r="1463" spans="1:11" ht="21" hidden="1" customHeight="1">
      <c r="A1463" s="657">
        <f t="shared" si="90"/>
        <v>0</v>
      </c>
      <c r="B1463" s="714"/>
      <c r="C1463" s="714"/>
      <c r="D1463" s="714"/>
      <c r="E1463" s="715"/>
      <c r="F1463" s="504">
        <f t="shared" si="91"/>
        <v>0</v>
      </c>
      <c r="G1463" s="504">
        <f t="shared" si="92"/>
        <v>0</v>
      </c>
      <c r="H1463" s="713" t="str">
        <f>+'6-3표준조사 4'!$K$186</f>
        <v>합계</v>
      </c>
      <c r="I1463" s="713">
        <f>+'6-3표준조사 4'!$L$186</f>
        <v>0</v>
      </c>
      <c r="J1463" s="713">
        <f>+'6-3표준조사 4'!$M$186</f>
        <v>0</v>
      </c>
      <c r="K1463" s="659"/>
    </row>
    <row r="1464" spans="1:11" ht="21" hidden="1" customHeight="1">
      <c r="A1464" s="657">
        <f t="shared" si="90"/>
        <v>0</v>
      </c>
      <c r="B1464" s="714"/>
      <c r="C1464" s="714"/>
      <c r="D1464" s="714"/>
      <c r="E1464" s="715"/>
      <c r="F1464" s="504">
        <f t="shared" si="91"/>
        <v>0</v>
      </c>
      <c r="G1464" s="504">
        <f t="shared" si="92"/>
        <v>0</v>
      </c>
      <c r="H1464" s="713">
        <f>+'6-3표준조사 4'!$K$187</f>
        <v>1</v>
      </c>
      <c r="I1464" s="713">
        <f>+'6-3표준조사 4'!$L$187</f>
        <v>0</v>
      </c>
      <c r="J1464" s="713">
        <f>+'6-3표준조사 4'!$M$187</f>
        <v>0</v>
      </c>
      <c r="K1464" s="659"/>
    </row>
    <row r="1465" spans="1:11" ht="21" hidden="1" customHeight="1">
      <c r="A1465" s="657">
        <f t="shared" si="90"/>
        <v>0</v>
      </c>
      <c r="B1465" s="714"/>
      <c r="C1465" s="714"/>
      <c r="D1465" s="714"/>
      <c r="E1465" s="715"/>
      <c r="F1465" s="504">
        <f t="shared" si="91"/>
        <v>0</v>
      </c>
      <c r="G1465" s="504">
        <f t="shared" si="92"/>
        <v>0</v>
      </c>
      <c r="H1465" s="713">
        <f>+'6-3표준조사 4'!$K$188</f>
        <v>2</v>
      </c>
      <c r="I1465" s="713">
        <f>+'6-3표준조사 4'!$L$188</f>
        <v>0</v>
      </c>
      <c r="J1465" s="713">
        <f>+'6-3표준조사 4'!$M$188</f>
        <v>0</v>
      </c>
      <c r="K1465" s="659"/>
    </row>
    <row r="1466" spans="1:11" ht="21" hidden="1" customHeight="1">
      <c r="A1466" s="657">
        <f t="shared" si="90"/>
        <v>0</v>
      </c>
      <c r="B1466" s="714"/>
      <c r="C1466" s="714"/>
      <c r="D1466" s="714"/>
      <c r="E1466" s="715"/>
      <c r="F1466" s="504">
        <f t="shared" si="91"/>
        <v>0</v>
      </c>
      <c r="G1466" s="504">
        <f t="shared" si="92"/>
        <v>0</v>
      </c>
      <c r="H1466" s="713">
        <f>+'6-3표준조사 4'!$K$189</f>
        <v>3</v>
      </c>
      <c r="I1466" s="713">
        <f>+'6-3표준조사 4'!$L$189</f>
        <v>0</v>
      </c>
      <c r="J1466" s="713">
        <f>+'6-3표준조사 4'!$M$189</f>
        <v>0</v>
      </c>
      <c r="K1466" s="659"/>
    </row>
    <row r="1467" spans="1:11" ht="21" hidden="1" customHeight="1">
      <c r="A1467" s="657">
        <f t="shared" si="90"/>
        <v>0</v>
      </c>
      <c r="B1467" s="714"/>
      <c r="C1467" s="714"/>
      <c r="D1467" s="714"/>
      <c r="E1467" s="715"/>
      <c r="F1467" s="504">
        <f t="shared" si="91"/>
        <v>0</v>
      </c>
      <c r="G1467" s="504">
        <f t="shared" si="92"/>
        <v>0</v>
      </c>
      <c r="H1467" s="713">
        <f>+'6-3표준조사 4'!$K$190</f>
        <v>4</v>
      </c>
      <c r="I1467" s="713">
        <f>+'6-3표준조사 4'!$L$190</f>
        <v>0</v>
      </c>
      <c r="J1467" s="713">
        <f>+'6-3표준조사 4'!$M$190</f>
        <v>0</v>
      </c>
      <c r="K1467" s="659"/>
    </row>
    <row r="1468" spans="1:11" ht="21" hidden="1" customHeight="1">
      <c r="A1468" s="657">
        <f t="shared" si="90"/>
        <v>0</v>
      </c>
      <c r="B1468" s="714"/>
      <c r="C1468" s="714"/>
      <c r="D1468" s="714"/>
      <c r="E1468" s="715"/>
      <c r="F1468" s="504">
        <f t="shared" si="91"/>
        <v>0</v>
      </c>
      <c r="G1468" s="504">
        <f t="shared" si="92"/>
        <v>0</v>
      </c>
      <c r="H1468" s="713">
        <f>+'6-3표준조사 4'!$K$191</f>
        <v>5</v>
      </c>
      <c r="I1468" s="713">
        <f>+'6-3표준조사 4'!$L$191</f>
        <v>0</v>
      </c>
      <c r="J1468" s="713">
        <f>+'6-3표준조사 4'!$M$191</f>
        <v>0</v>
      </c>
      <c r="K1468" s="659"/>
    </row>
    <row r="1469" spans="1:11" ht="21" hidden="1" customHeight="1">
      <c r="A1469" s="657">
        <f t="shared" si="90"/>
        <v>0</v>
      </c>
      <c r="B1469" s="714"/>
      <c r="C1469" s="714"/>
      <c r="D1469" s="714"/>
      <c r="E1469" s="715"/>
      <c r="F1469" s="504">
        <f t="shared" si="91"/>
        <v>0</v>
      </c>
      <c r="G1469" s="504">
        <f t="shared" si="92"/>
        <v>0</v>
      </c>
      <c r="H1469" s="713">
        <f>+'6-3표준조사 4'!$K$192</f>
        <v>6</v>
      </c>
      <c r="I1469" s="713">
        <f>+'6-3표준조사 4'!$L$192</f>
        <v>0</v>
      </c>
      <c r="J1469" s="713">
        <f>+'6-3표준조사 4'!$M$192</f>
        <v>0</v>
      </c>
      <c r="K1469" s="659"/>
    </row>
    <row r="1470" spans="1:11" ht="21" hidden="1" customHeight="1">
      <c r="A1470" s="657">
        <f t="shared" si="90"/>
        <v>0</v>
      </c>
      <c r="B1470" s="714"/>
      <c r="C1470" s="714"/>
      <c r="D1470" s="714"/>
      <c r="E1470" s="715"/>
      <c r="F1470" s="504">
        <f t="shared" si="91"/>
        <v>0</v>
      </c>
      <c r="G1470" s="504">
        <f t="shared" si="92"/>
        <v>0</v>
      </c>
      <c r="H1470" s="713">
        <f>+'6-3표준조사 4'!$K$193</f>
        <v>7</v>
      </c>
      <c r="I1470" s="713">
        <f>+'6-3표준조사 4'!$L$193</f>
        <v>0</v>
      </c>
      <c r="J1470" s="713">
        <f>+'6-3표준조사 4'!$M$193</f>
        <v>0</v>
      </c>
      <c r="K1470" s="659"/>
    </row>
    <row r="1471" spans="1:11" ht="21" hidden="1" customHeight="1">
      <c r="A1471" s="657">
        <f t="shared" si="90"/>
        <v>0</v>
      </c>
      <c r="B1471" s="714"/>
      <c r="C1471" s="714"/>
      <c r="D1471" s="714"/>
      <c r="E1471" s="715"/>
      <c r="F1471" s="504">
        <f t="shared" si="91"/>
        <v>0</v>
      </c>
      <c r="G1471" s="504">
        <f t="shared" si="92"/>
        <v>0</v>
      </c>
      <c r="H1471" s="713">
        <f>+'6-3표준조사 4'!$K$194</f>
        <v>8</v>
      </c>
      <c r="I1471" s="713">
        <f>+'6-3표준조사 4'!$L$194</f>
        <v>0</v>
      </c>
      <c r="J1471" s="713">
        <f>+'6-3표준조사 4'!$M$194</f>
        <v>0</v>
      </c>
      <c r="K1471" s="659"/>
    </row>
    <row r="1472" spans="1:11" ht="21" hidden="1" customHeight="1">
      <c r="A1472" s="657">
        <f t="shared" si="90"/>
        <v>0</v>
      </c>
      <c r="B1472" s="714"/>
      <c r="C1472" s="714"/>
      <c r="D1472" s="714"/>
      <c r="E1472" s="715"/>
      <c r="F1472" s="504">
        <f t="shared" si="91"/>
        <v>0</v>
      </c>
      <c r="G1472" s="504">
        <f t="shared" si="92"/>
        <v>0</v>
      </c>
      <c r="H1472" s="713">
        <f>+'6-3표준조사 4'!$K$195</f>
        <v>9</v>
      </c>
      <c r="I1472" s="713">
        <f>+'6-3표준조사 4'!$L$195</f>
        <v>0</v>
      </c>
      <c r="J1472" s="713">
        <f>+'6-3표준조사 4'!$M$195</f>
        <v>0</v>
      </c>
      <c r="K1472" s="659"/>
    </row>
    <row r="1473" spans="1:11" ht="21" hidden="1" customHeight="1">
      <c r="A1473" s="657">
        <f t="shared" si="90"/>
        <v>0</v>
      </c>
      <c r="B1473" s="714"/>
      <c r="C1473" s="714"/>
      <c r="D1473" s="714"/>
      <c r="E1473" s="715"/>
      <c r="F1473" s="504">
        <f t="shared" si="91"/>
        <v>0</v>
      </c>
      <c r="G1473" s="504">
        <f t="shared" si="92"/>
        <v>0</v>
      </c>
      <c r="H1473" s="713">
        <f>+'6-3표준조사 4'!$K$196</f>
        <v>10</v>
      </c>
      <c r="I1473" s="713">
        <f>+'6-3표준조사 4'!$L$196</f>
        <v>0</v>
      </c>
      <c r="J1473" s="713">
        <f>+'6-3표준조사 4'!$M$196</f>
        <v>0</v>
      </c>
      <c r="K1473" s="659"/>
    </row>
    <row r="1474" spans="1:11" ht="21" hidden="1" customHeight="1">
      <c r="A1474" s="657">
        <f t="shared" si="90"/>
        <v>0</v>
      </c>
      <c r="B1474" s="714"/>
      <c r="C1474" s="714"/>
      <c r="D1474" s="714"/>
      <c r="E1474" s="715"/>
      <c r="F1474" s="504">
        <f t="shared" si="91"/>
        <v>0</v>
      </c>
      <c r="G1474" s="504">
        <f t="shared" si="92"/>
        <v>0</v>
      </c>
      <c r="H1474" s="713">
        <f>+'6-3표준조사 4'!$K$197</f>
        <v>11</v>
      </c>
      <c r="I1474" s="713">
        <f>+'6-3표준조사 4'!$L$197</f>
        <v>0</v>
      </c>
      <c r="J1474" s="713">
        <f>+'6-3표준조사 4'!$M$197</f>
        <v>0</v>
      </c>
      <c r="K1474" s="659"/>
    </row>
    <row r="1475" spans="1:11" ht="21" hidden="1" customHeight="1">
      <c r="A1475" s="657">
        <f t="shared" si="90"/>
        <v>0</v>
      </c>
      <c r="B1475" s="714"/>
      <c r="C1475" s="714"/>
      <c r="D1475" s="714"/>
      <c r="E1475" s="715"/>
      <c r="F1475" s="504">
        <f t="shared" si="91"/>
        <v>0</v>
      </c>
      <c r="G1475" s="504">
        <f t="shared" si="92"/>
        <v>0</v>
      </c>
      <c r="H1475" s="713">
        <f>+'6-3표준조사 4'!$K$198</f>
        <v>12</v>
      </c>
      <c r="I1475" s="713">
        <f>+'6-3표준조사 4'!$L$198</f>
        <v>0</v>
      </c>
      <c r="J1475" s="713">
        <f>+'6-3표준조사 4'!$M$198</f>
        <v>0</v>
      </c>
      <c r="K1475" s="659"/>
    </row>
    <row r="1476" spans="1:11" ht="21" hidden="1" customHeight="1">
      <c r="A1476" s="657">
        <f t="shared" si="90"/>
        <v>0</v>
      </c>
      <c r="B1476" s="714"/>
      <c r="C1476" s="714"/>
      <c r="D1476" s="714"/>
      <c r="E1476" s="715"/>
      <c r="F1476" s="504">
        <f t="shared" si="91"/>
        <v>0</v>
      </c>
      <c r="G1476" s="504">
        <f t="shared" si="92"/>
        <v>0</v>
      </c>
      <c r="H1476" s="713">
        <f>+'6-3표준조사 4'!$K$199</f>
        <v>13</v>
      </c>
      <c r="I1476" s="713">
        <f>+'6-3표준조사 4'!$L$199</f>
        <v>0</v>
      </c>
      <c r="J1476" s="713">
        <f>+'6-3표준조사 4'!$M$199</f>
        <v>0</v>
      </c>
      <c r="K1476" s="659"/>
    </row>
    <row r="1477" spans="1:11" ht="21" hidden="1" customHeight="1">
      <c r="A1477" s="657">
        <f t="shared" ref="A1477:A1540" si="93">IF(I1477&gt;0,1,)</f>
        <v>0</v>
      </c>
      <c r="B1477" s="714"/>
      <c r="C1477" s="714"/>
      <c r="D1477" s="714"/>
      <c r="E1477" s="715"/>
      <c r="F1477" s="504">
        <f t="shared" si="91"/>
        <v>0</v>
      </c>
      <c r="G1477" s="504">
        <f t="shared" si="92"/>
        <v>0</v>
      </c>
      <c r="H1477" s="713">
        <f>+'6-3표준조사 4'!$K$200</f>
        <v>14</v>
      </c>
      <c r="I1477" s="713">
        <f>+'6-3표준조사 4'!$L$200</f>
        <v>0</v>
      </c>
      <c r="J1477" s="713">
        <f>+'6-3표준조사 4'!$M$200</f>
        <v>0</v>
      </c>
      <c r="K1477" s="659"/>
    </row>
    <row r="1478" spans="1:11" ht="21" hidden="1" customHeight="1">
      <c r="A1478" s="657">
        <f t="shared" si="93"/>
        <v>0</v>
      </c>
      <c r="B1478" s="714"/>
      <c r="C1478" s="714"/>
      <c r="D1478" s="714"/>
      <c r="E1478" s="715"/>
      <c r="F1478" s="504">
        <f t="shared" si="91"/>
        <v>0</v>
      </c>
      <c r="G1478" s="504">
        <f t="shared" si="92"/>
        <v>0</v>
      </c>
      <c r="H1478" s="713">
        <f>+'6-3표준조사 4'!$K$203</f>
        <v>15</v>
      </c>
      <c r="I1478" s="713">
        <f>+'6-3표준조사 4'!$L$203</f>
        <v>0</v>
      </c>
      <c r="J1478" s="713">
        <f>+'6-3표준조사 4'!$M$203</f>
        <v>0</v>
      </c>
      <c r="K1478" s="659"/>
    </row>
    <row r="1479" spans="1:11" ht="21" hidden="1" customHeight="1">
      <c r="A1479" s="657">
        <f t="shared" si="93"/>
        <v>0</v>
      </c>
      <c r="B1479" s="714"/>
      <c r="C1479" s="714"/>
      <c r="D1479" s="714"/>
      <c r="E1479" s="715"/>
      <c r="F1479" s="504">
        <f t="shared" si="91"/>
        <v>0</v>
      </c>
      <c r="G1479" s="504">
        <f t="shared" si="92"/>
        <v>0</v>
      </c>
      <c r="H1479" s="713">
        <f>+'6-3표준조사 4'!$K$204</f>
        <v>16</v>
      </c>
      <c r="I1479" s="713">
        <f>+'6-3표준조사 4'!$L$204</f>
        <v>0</v>
      </c>
      <c r="J1479" s="713">
        <f>+'6-3표준조사 4'!$M$204</f>
        <v>0</v>
      </c>
      <c r="K1479" s="659"/>
    </row>
    <row r="1480" spans="1:11" ht="21" hidden="1" customHeight="1">
      <c r="A1480" s="657">
        <f t="shared" si="93"/>
        <v>0</v>
      </c>
      <c r="B1480" s="714"/>
      <c r="C1480" s="714"/>
      <c r="D1480" s="714"/>
      <c r="E1480" s="715"/>
      <c r="F1480" s="504">
        <f t="shared" si="91"/>
        <v>0</v>
      </c>
      <c r="G1480" s="504">
        <f t="shared" si="92"/>
        <v>0</v>
      </c>
      <c r="H1480" s="713">
        <f>+'6-3표준조사 4'!$K$205</f>
        <v>17</v>
      </c>
      <c r="I1480" s="713">
        <f>+'6-3표준조사 4'!$L$205</f>
        <v>0</v>
      </c>
      <c r="J1480" s="713">
        <f>+'6-3표준조사 4'!$M$205</f>
        <v>0</v>
      </c>
      <c r="K1480" s="659"/>
    </row>
    <row r="1481" spans="1:11" ht="21" hidden="1" customHeight="1">
      <c r="A1481" s="657">
        <f t="shared" si="93"/>
        <v>0</v>
      </c>
      <c r="B1481" s="714"/>
      <c r="C1481" s="714"/>
      <c r="D1481" s="714"/>
      <c r="E1481" s="715"/>
      <c r="F1481" s="504">
        <f t="shared" si="91"/>
        <v>0</v>
      </c>
      <c r="G1481" s="504">
        <f t="shared" si="92"/>
        <v>0</v>
      </c>
      <c r="H1481" s="713">
        <f>+'6-3표준조사 4'!$K$206</f>
        <v>18</v>
      </c>
      <c r="I1481" s="713">
        <f>+'6-3표준조사 4'!$L$206</f>
        <v>0</v>
      </c>
      <c r="J1481" s="713">
        <f>+'6-3표준조사 4'!$M$206</f>
        <v>0</v>
      </c>
      <c r="K1481" s="659"/>
    </row>
    <row r="1482" spans="1:11" ht="21" hidden="1" customHeight="1">
      <c r="A1482" s="657">
        <f t="shared" si="93"/>
        <v>0</v>
      </c>
      <c r="B1482" s="714"/>
      <c r="C1482" s="714"/>
      <c r="D1482" s="714"/>
      <c r="E1482" s="715"/>
      <c r="F1482" s="504">
        <f t="shared" si="91"/>
        <v>0</v>
      </c>
      <c r="G1482" s="504">
        <f t="shared" si="92"/>
        <v>0</v>
      </c>
      <c r="H1482" s="713">
        <f>+'6-3표준조사 4'!$K$207</f>
        <v>19</v>
      </c>
      <c r="I1482" s="713">
        <f>+'6-3표준조사 4'!$L$207</f>
        <v>0</v>
      </c>
      <c r="J1482" s="713">
        <f>+'6-3표준조사 4'!$M$207</f>
        <v>0</v>
      </c>
      <c r="K1482" s="659"/>
    </row>
    <row r="1483" spans="1:11" ht="21" hidden="1" customHeight="1">
      <c r="A1483" s="657">
        <f t="shared" si="93"/>
        <v>0</v>
      </c>
      <c r="B1483" s="714"/>
      <c r="C1483" s="714"/>
      <c r="D1483" s="714"/>
      <c r="E1483" s="715"/>
      <c r="F1483" s="504">
        <f t="shared" si="91"/>
        <v>0</v>
      </c>
      <c r="G1483" s="504">
        <f t="shared" si="92"/>
        <v>0</v>
      </c>
      <c r="H1483" s="713">
        <f>+'6-3표준조사 4'!$K$208</f>
        <v>20</v>
      </c>
      <c r="I1483" s="713">
        <f>+'6-3표준조사 4'!$L$208</f>
        <v>0</v>
      </c>
      <c r="J1483" s="713">
        <f>+'6-3표준조사 4'!$M$208</f>
        <v>0</v>
      </c>
      <c r="K1483" s="659"/>
    </row>
    <row r="1484" spans="1:11" ht="21" hidden="1" customHeight="1">
      <c r="A1484" s="657">
        <f t="shared" si="93"/>
        <v>0</v>
      </c>
      <c r="B1484" s="714"/>
      <c r="C1484" s="714"/>
      <c r="D1484" s="714"/>
      <c r="E1484" s="715"/>
      <c r="F1484" s="504">
        <f t="shared" si="91"/>
        <v>0</v>
      </c>
      <c r="G1484" s="504">
        <f t="shared" si="92"/>
        <v>0</v>
      </c>
      <c r="H1484" s="713">
        <f>+'6-3표준조사 4'!$K$209</f>
        <v>21</v>
      </c>
      <c r="I1484" s="713">
        <f>+'6-3표준조사 4'!$L$209</f>
        <v>0</v>
      </c>
      <c r="J1484" s="713">
        <f>+'6-3표준조사 4'!$M$209</f>
        <v>0</v>
      </c>
      <c r="K1484" s="659"/>
    </row>
    <row r="1485" spans="1:11" ht="21" hidden="1" customHeight="1">
      <c r="A1485" s="657">
        <f t="shared" si="93"/>
        <v>0</v>
      </c>
      <c r="B1485" s="714"/>
      <c r="C1485" s="714"/>
      <c r="D1485" s="714"/>
      <c r="E1485" s="715"/>
      <c r="F1485" s="504">
        <f t="shared" si="91"/>
        <v>0</v>
      </c>
      <c r="G1485" s="504">
        <f t="shared" si="92"/>
        <v>0</v>
      </c>
      <c r="H1485" s="713">
        <f>+'6-3표준조사 4'!$K$210</f>
        <v>22</v>
      </c>
      <c r="I1485" s="713">
        <f>+'6-3표준조사 4'!$L$210</f>
        <v>0</v>
      </c>
      <c r="J1485" s="713">
        <f>+'6-3표준조사 4'!$M$210</f>
        <v>0</v>
      </c>
      <c r="K1485" s="659"/>
    </row>
    <row r="1486" spans="1:11" ht="21" hidden="1" customHeight="1">
      <c r="A1486" s="657">
        <f t="shared" si="93"/>
        <v>0</v>
      </c>
      <c r="B1486" s="714"/>
      <c r="C1486" s="714"/>
      <c r="D1486" s="714"/>
      <c r="E1486" s="715"/>
      <c r="F1486" s="504">
        <f t="shared" si="91"/>
        <v>0</v>
      </c>
      <c r="G1486" s="504">
        <f t="shared" si="92"/>
        <v>0</v>
      </c>
      <c r="H1486" s="713">
        <f>+'6-3표준조사 4'!$K$211</f>
        <v>23</v>
      </c>
      <c r="I1486" s="713">
        <f>+'6-3표준조사 4'!$L$211</f>
        <v>0</v>
      </c>
      <c r="J1486" s="713">
        <f>+'6-3표준조사 4'!$M$211</f>
        <v>0</v>
      </c>
      <c r="K1486" s="659"/>
    </row>
    <row r="1487" spans="1:11" ht="21" hidden="1" customHeight="1">
      <c r="A1487" s="657">
        <f t="shared" si="93"/>
        <v>0</v>
      </c>
      <c r="B1487" s="714"/>
      <c r="C1487" s="714"/>
      <c r="D1487" s="714"/>
      <c r="E1487" s="715"/>
      <c r="F1487" s="504">
        <f t="shared" si="91"/>
        <v>0</v>
      </c>
      <c r="G1487" s="504">
        <f t="shared" si="92"/>
        <v>0</v>
      </c>
      <c r="H1487" s="713">
        <f>+'6-3표준조사 4'!$K$212</f>
        <v>24</v>
      </c>
      <c r="I1487" s="713">
        <f>+'6-3표준조사 4'!$L$212</f>
        <v>0</v>
      </c>
      <c r="J1487" s="713">
        <f>+'6-3표준조사 4'!$M$212</f>
        <v>0</v>
      </c>
      <c r="K1487" s="659"/>
    </row>
    <row r="1488" spans="1:11" ht="21" hidden="1" customHeight="1">
      <c r="A1488" s="657">
        <f t="shared" si="93"/>
        <v>0</v>
      </c>
      <c r="B1488" s="714"/>
      <c r="C1488" s="714"/>
      <c r="D1488" s="714"/>
      <c r="E1488" s="715"/>
      <c r="F1488" s="504">
        <f t="shared" si="91"/>
        <v>0</v>
      </c>
      <c r="G1488" s="504">
        <f t="shared" si="92"/>
        <v>0</v>
      </c>
      <c r="H1488" s="713">
        <f>+'6-3표준조사 4'!$K$213</f>
        <v>25</v>
      </c>
      <c r="I1488" s="713">
        <f>+'6-3표준조사 4'!$L$213</f>
        <v>0</v>
      </c>
      <c r="J1488" s="713">
        <f>+'6-3표준조사 4'!$M$213</f>
        <v>0</v>
      </c>
      <c r="K1488" s="659"/>
    </row>
    <row r="1489" spans="1:11" ht="21" hidden="1" customHeight="1">
      <c r="A1489" s="657">
        <f t="shared" si="93"/>
        <v>0</v>
      </c>
      <c r="B1489" s="714"/>
      <c r="C1489" s="714"/>
      <c r="D1489" s="714"/>
      <c r="E1489" s="715"/>
      <c r="F1489" s="504">
        <f t="shared" si="91"/>
        <v>0</v>
      </c>
      <c r="G1489" s="504">
        <f t="shared" si="92"/>
        <v>0</v>
      </c>
      <c r="H1489" s="713">
        <f>+'6-3표준조사 4'!$K$214</f>
        <v>26</v>
      </c>
      <c r="I1489" s="713">
        <f>+'6-3표준조사 4'!$L$214</f>
        <v>0</v>
      </c>
      <c r="J1489" s="713">
        <f>+'6-3표준조사 4'!$M$214</f>
        <v>0</v>
      </c>
      <c r="K1489" s="659"/>
    </row>
    <row r="1490" spans="1:11" ht="21" hidden="1" customHeight="1">
      <c r="A1490" s="657">
        <f t="shared" si="93"/>
        <v>0</v>
      </c>
      <c r="B1490" s="714"/>
      <c r="C1490" s="714"/>
      <c r="D1490" s="714"/>
      <c r="E1490" s="715"/>
      <c r="F1490" s="504">
        <f t="shared" si="91"/>
        <v>0</v>
      </c>
      <c r="G1490" s="504">
        <f t="shared" si="92"/>
        <v>0</v>
      </c>
      <c r="H1490" s="713">
        <f>+'6-3표준조사 4'!$K$215</f>
        <v>27</v>
      </c>
      <c r="I1490" s="713">
        <f>+'6-3표준조사 4'!$L$215</f>
        <v>0</v>
      </c>
      <c r="J1490" s="713">
        <f>+'6-3표준조사 4'!$M$215</f>
        <v>0</v>
      </c>
      <c r="K1490" s="659"/>
    </row>
    <row r="1491" spans="1:11" ht="21" hidden="1" customHeight="1">
      <c r="A1491" s="657">
        <f t="shared" si="93"/>
        <v>0</v>
      </c>
      <c r="B1491" s="714"/>
      <c r="C1491" s="714"/>
      <c r="D1491" s="714"/>
      <c r="E1491" s="715"/>
      <c r="F1491" s="504">
        <f t="shared" si="91"/>
        <v>0</v>
      </c>
      <c r="G1491" s="504">
        <f t="shared" si="92"/>
        <v>0</v>
      </c>
      <c r="H1491" s="713">
        <f>+'6-3표준조사 4'!$K$216</f>
        <v>28</v>
      </c>
      <c r="I1491" s="713">
        <f>+'6-3표준조사 4'!$L$216</f>
        <v>0</v>
      </c>
      <c r="J1491" s="713">
        <f>+'6-3표준조사 4'!$M$216</f>
        <v>0</v>
      </c>
      <c r="K1491" s="659"/>
    </row>
    <row r="1492" spans="1:11" ht="21" hidden="1" customHeight="1">
      <c r="A1492" s="657">
        <f t="shared" si="93"/>
        <v>0</v>
      </c>
      <c r="B1492" s="714"/>
      <c r="C1492" s="714"/>
      <c r="D1492" s="714"/>
      <c r="E1492" s="715"/>
      <c r="F1492" s="504">
        <f t="shared" si="91"/>
        <v>0</v>
      </c>
      <c r="G1492" s="504">
        <f t="shared" si="92"/>
        <v>0</v>
      </c>
      <c r="H1492" s="713">
        <f>+'6-3표준조사 4'!$K$217</f>
        <v>29</v>
      </c>
      <c r="I1492" s="713">
        <f>+'6-3표준조사 4'!$L$217</f>
        <v>0</v>
      </c>
      <c r="J1492" s="713">
        <f>+'6-3표준조사 4'!$M$217</f>
        <v>0</v>
      </c>
      <c r="K1492" s="659"/>
    </row>
    <row r="1493" spans="1:11" ht="21" hidden="1" customHeight="1">
      <c r="A1493" s="657">
        <f t="shared" si="93"/>
        <v>0</v>
      </c>
      <c r="B1493" s="714"/>
      <c r="C1493" s="714"/>
      <c r="D1493" s="714"/>
      <c r="E1493" s="715"/>
      <c r="F1493" s="504">
        <f t="shared" si="91"/>
        <v>0</v>
      </c>
      <c r="G1493" s="504">
        <f t="shared" si="92"/>
        <v>0</v>
      </c>
      <c r="H1493" s="713">
        <f>+'6-3표준조사 4'!$K$218</f>
        <v>30</v>
      </c>
      <c r="I1493" s="713">
        <f>+'6-3표준조사 4'!$L$218</f>
        <v>0</v>
      </c>
      <c r="J1493" s="713">
        <f>+'6-3표준조사 4'!$M$218</f>
        <v>0</v>
      </c>
      <c r="K1493" s="659"/>
    </row>
    <row r="1494" spans="1:11" ht="21" hidden="1" customHeight="1">
      <c r="A1494" s="657">
        <f t="shared" si="93"/>
        <v>0</v>
      </c>
      <c r="B1494" s="714"/>
      <c r="C1494" s="714"/>
      <c r="D1494" s="714"/>
      <c r="E1494" s="715"/>
      <c r="F1494" s="504">
        <f t="shared" si="91"/>
        <v>0</v>
      </c>
      <c r="G1494" s="504">
        <f t="shared" si="92"/>
        <v>0</v>
      </c>
      <c r="H1494" s="713">
        <f>+'6-3표준조사 4'!$K$219</f>
        <v>31</v>
      </c>
      <c r="I1494" s="713">
        <f>+'6-3표준조사 4'!$L$219</f>
        <v>0</v>
      </c>
      <c r="J1494" s="713">
        <f>+'6-3표준조사 4'!$M$219</f>
        <v>0</v>
      </c>
      <c r="K1494" s="659"/>
    </row>
    <row r="1495" spans="1:11" ht="21" hidden="1" customHeight="1">
      <c r="A1495" s="657">
        <f t="shared" si="93"/>
        <v>0</v>
      </c>
      <c r="B1495" s="714"/>
      <c r="C1495" s="714"/>
      <c r="D1495" s="714"/>
      <c r="E1495" s="715"/>
      <c r="F1495" s="504">
        <f t="shared" si="91"/>
        <v>0</v>
      </c>
      <c r="G1495" s="504">
        <f t="shared" si="92"/>
        <v>0</v>
      </c>
      <c r="H1495" s="713">
        <f>+'6-3표준조사 4'!$K$220</f>
        <v>32</v>
      </c>
      <c r="I1495" s="713">
        <f>+'6-3표준조사 4'!$L$220</f>
        <v>0</v>
      </c>
      <c r="J1495" s="713">
        <f>+'6-3표준조사 4'!$M$220</f>
        <v>0</v>
      </c>
      <c r="K1495" s="659"/>
    </row>
    <row r="1496" spans="1:11" ht="21" hidden="1" customHeight="1">
      <c r="A1496" s="657">
        <f t="shared" si="93"/>
        <v>0</v>
      </c>
      <c r="B1496" s="714"/>
      <c r="C1496" s="714"/>
      <c r="D1496" s="714"/>
      <c r="E1496" s="715"/>
      <c r="F1496" s="504">
        <f t="shared" si="91"/>
        <v>0</v>
      </c>
      <c r="G1496" s="504">
        <f t="shared" si="92"/>
        <v>0</v>
      </c>
      <c r="H1496" s="713">
        <f>+'6-3표준조사 4'!$K$221</f>
        <v>33</v>
      </c>
      <c r="I1496" s="713">
        <f>+'6-3표준조사 4'!$L$221</f>
        <v>0</v>
      </c>
      <c r="J1496" s="713">
        <f>+'6-3표준조사 4'!$M$221</f>
        <v>0</v>
      </c>
      <c r="K1496" s="659"/>
    </row>
    <row r="1497" spans="1:11" ht="21" hidden="1" customHeight="1">
      <c r="A1497" s="657">
        <f t="shared" si="93"/>
        <v>0</v>
      </c>
      <c r="B1497" s="714"/>
      <c r="C1497" s="714"/>
      <c r="D1497" s="714"/>
      <c r="E1497" s="715"/>
      <c r="F1497" s="504">
        <f t="shared" si="91"/>
        <v>0</v>
      </c>
      <c r="G1497" s="504">
        <f t="shared" si="92"/>
        <v>0</v>
      </c>
      <c r="H1497" s="713">
        <f>+'6-3표준조사 4'!$K$222</f>
        <v>34</v>
      </c>
      <c r="I1497" s="713">
        <f>+'6-3표준조사 4'!$L$222</f>
        <v>0</v>
      </c>
      <c r="J1497" s="713">
        <f>+'6-3표준조사 4'!$M$222</f>
        <v>0</v>
      </c>
      <c r="K1497" s="659"/>
    </row>
    <row r="1498" spans="1:11" ht="21" hidden="1" customHeight="1">
      <c r="A1498" s="657">
        <f t="shared" si="93"/>
        <v>0</v>
      </c>
      <c r="B1498" s="714"/>
      <c r="C1498" s="714"/>
      <c r="D1498" s="714"/>
      <c r="E1498" s="715"/>
      <c r="F1498" s="504">
        <f t="shared" si="91"/>
        <v>0</v>
      </c>
      <c r="G1498" s="504">
        <f t="shared" si="92"/>
        <v>0</v>
      </c>
      <c r="H1498" s="713">
        <f>+'6-3표준조사 4'!$K$223</f>
        <v>35</v>
      </c>
      <c r="I1498" s="713">
        <f>+'6-3표준조사 4'!$L$223</f>
        <v>0</v>
      </c>
      <c r="J1498" s="713">
        <f>+'6-3표준조사 4'!$M$223</f>
        <v>0</v>
      </c>
      <c r="K1498" s="659"/>
    </row>
    <row r="1499" spans="1:11" ht="21" hidden="1" customHeight="1">
      <c r="A1499" s="657">
        <f t="shared" si="93"/>
        <v>0</v>
      </c>
      <c r="B1499" s="714"/>
      <c r="C1499" s="714"/>
      <c r="D1499" s="714"/>
      <c r="E1499" s="715"/>
      <c r="F1499" s="504">
        <f t="shared" si="91"/>
        <v>0</v>
      </c>
      <c r="G1499" s="504">
        <f t="shared" si="92"/>
        <v>0</v>
      </c>
      <c r="H1499" s="713">
        <f>+'6-3표준조사 4'!$K$224</f>
        <v>36</v>
      </c>
      <c r="I1499" s="713">
        <f>+'6-3표준조사 4'!$L$224</f>
        <v>0</v>
      </c>
      <c r="J1499" s="713">
        <f>+'6-3표준조사 4'!$M$224</f>
        <v>0</v>
      </c>
      <c r="K1499" s="659"/>
    </row>
    <row r="1500" spans="1:11" ht="21" hidden="1" customHeight="1">
      <c r="A1500" s="657">
        <f t="shared" si="93"/>
        <v>0</v>
      </c>
      <c r="B1500" s="714"/>
      <c r="C1500" s="714"/>
      <c r="D1500" s="714"/>
      <c r="E1500" s="715"/>
      <c r="F1500" s="504">
        <f t="shared" si="91"/>
        <v>0</v>
      </c>
      <c r="G1500" s="504">
        <f t="shared" si="92"/>
        <v>0</v>
      </c>
      <c r="H1500" s="712">
        <f>+'6-3표준조사 4'!$K$225</f>
        <v>37</v>
      </c>
      <c r="I1500" s="712">
        <f>+'6-3표준조사 4'!$L$225</f>
        <v>0</v>
      </c>
      <c r="J1500" s="712">
        <f>+'6-3표준조사 4'!$M$225</f>
        <v>0</v>
      </c>
      <c r="K1500" s="995"/>
    </row>
    <row r="1501" spans="1:11" ht="21" customHeight="1">
      <c r="A1501" s="657">
        <f t="shared" si="93"/>
        <v>1</v>
      </c>
      <c r="B1501" s="713" t="str">
        <f>+'6-3표준조사 4'!$M$229</f>
        <v>단양</v>
      </c>
      <c r="C1501" s="713" t="str">
        <f>+'6-3표준조사 4'!$N$229</f>
        <v>적성</v>
      </c>
      <c r="D1501" s="713" t="str">
        <f>+'6-3표준조사 4'!$O$229</f>
        <v>소야</v>
      </c>
      <c r="E1501" s="713" t="str">
        <f>+'6-3표준조사 4'!$P$229</f>
        <v>산62번지</v>
      </c>
      <c r="F1501" s="713" t="str">
        <f>+'6-3표준조사 4'!$K$229</f>
        <v>62-0</v>
      </c>
      <c r="G1501" s="713" t="str">
        <f>+'6-3표준조사 4'!$L$229</f>
        <v>24-0</v>
      </c>
      <c r="H1501" s="713">
        <f>+'6-3표준조사 4'!$K$237</f>
        <v>1</v>
      </c>
      <c r="I1501" s="713">
        <f>+'6-3표준조사 4'!$L$237</f>
        <v>1</v>
      </c>
      <c r="J1501" s="713">
        <f>+'6-3표준조사 4'!$M$237</f>
        <v>1</v>
      </c>
      <c r="K1501" s="1322"/>
    </row>
    <row r="1502" spans="1:11" ht="21" hidden="1" customHeight="1">
      <c r="A1502" s="657">
        <f t="shared" si="93"/>
        <v>0</v>
      </c>
      <c r="B1502" s="713"/>
      <c r="C1502" s="713"/>
      <c r="D1502" s="713"/>
      <c r="E1502" s="1000"/>
      <c r="F1502" s="713">
        <f t="shared" ref="F1502:F1560" si="94">IF(I1502&gt;0,F1501,)</f>
        <v>0</v>
      </c>
      <c r="G1502" s="713">
        <f t="shared" ref="G1502:G1560" si="95">IF(I1502&gt;0,G1501,)</f>
        <v>0</v>
      </c>
      <c r="H1502" s="713">
        <f>+'6-3표준조사 4'!$K$238</f>
        <v>2</v>
      </c>
      <c r="I1502" s="713">
        <f>+'6-3표준조사 4'!$L$238</f>
        <v>0</v>
      </c>
      <c r="J1502" s="713">
        <f>+'6-3표준조사 4'!$M$238</f>
        <v>0</v>
      </c>
      <c r="K1502" s="659"/>
    </row>
    <row r="1503" spans="1:11" ht="21" hidden="1" customHeight="1">
      <c r="A1503" s="657">
        <f t="shared" si="93"/>
        <v>0</v>
      </c>
      <c r="B1503" s="713"/>
      <c r="C1503" s="713"/>
      <c r="D1503" s="713"/>
      <c r="E1503" s="1000"/>
      <c r="F1503" s="713">
        <f t="shared" si="94"/>
        <v>0</v>
      </c>
      <c r="G1503" s="713">
        <f t="shared" si="95"/>
        <v>0</v>
      </c>
      <c r="H1503" s="713">
        <f>+'6-3표준조사 4'!$K$239</f>
        <v>3</v>
      </c>
      <c r="I1503" s="713">
        <f>+'6-3표준조사 4'!$L$239</f>
        <v>0</v>
      </c>
      <c r="J1503" s="713">
        <f>+'6-3표준조사 4'!$M$239</f>
        <v>0</v>
      </c>
      <c r="K1503" s="659"/>
    </row>
    <row r="1504" spans="1:11" ht="21" hidden="1" customHeight="1">
      <c r="A1504" s="657">
        <f t="shared" si="93"/>
        <v>0</v>
      </c>
      <c r="B1504" s="713"/>
      <c r="C1504" s="713"/>
      <c r="D1504" s="713"/>
      <c r="E1504" s="1000"/>
      <c r="F1504" s="504">
        <f t="shared" si="94"/>
        <v>0</v>
      </c>
      <c r="G1504" s="504">
        <f t="shared" si="95"/>
        <v>0</v>
      </c>
      <c r="H1504" s="713">
        <f>+'6-3표준조사 4'!$K$240</f>
        <v>4</v>
      </c>
      <c r="I1504" s="713">
        <f>+'6-3표준조사 4'!$L$240</f>
        <v>0</v>
      </c>
      <c r="J1504" s="713">
        <f>+'6-3표준조사 4'!$M$240</f>
        <v>0</v>
      </c>
      <c r="K1504" s="659"/>
    </row>
    <row r="1505" spans="1:11" ht="21" hidden="1" customHeight="1">
      <c r="A1505" s="657">
        <f t="shared" si="93"/>
        <v>0</v>
      </c>
      <c r="B1505" s="713"/>
      <c r="C1505" s="713"/>
      <c r="D1505" s="713"/>
      <c r="E1505" s="1000"/>
      <c r="F1505" s="504">
        <f t="shared" si="94"/>
        <v>0</v>
      </c>
      <c r="G1505" s="504">
        <f t="shared" si="95"/>
        <v>0</v>
      </c>
      <c r="H1505" s="713">
        <f>+'6-3표준조사 4'!$K$241</f>
        <v>5</v>
      </c>
      <c r="I1505" s="713">
        <f>+'6-3표준조사 4'!$L$241</f>
        <v>0</v>
      </c>
      <c r="J1505" s="713">
        <f>+'6-3표준조사 4'!$M$241</f>
        <v>0</v>
      </c>
      <c r="K1505" s="659"/>
    </row>
    <row r="1506" spans="1:11" ht="21" hidden="1" customHeight="1">
      <c r="A1506" s="657">
        <f t="shared" si="93"/>
        <v>0</v>
      </c>
      <c r="B1506" s="713"/>
      <c r="C1506" s="713"/>
      <c r="D1506" s="713"/>
      <c r="E1506" s="1000"/>
      <c r="F1506" s="504">
        <f t="shared" si="94"/>
        <v>0</v>
      </c>
      <c r="G1506" s="504">
        <f t="shared" si="95"/>
        <v>0</v>
      </c>
      <c r="H1506" s="713">
        <f>+'6-3표준조사 4'!$K$242</f>
        <v>6</v>
      </c>
      <c r="I1506" s="713">
        <f>+'6-3표준조사 4'!$L$242</f>
        <v>0</v>
      </c>
      <c r="J1506" s="713">
        <f>+'6-3표준조사 4'!$M$242</f>
        <v>0</v>
      </c>
      <c r="K1506" s="659"/>
    </row>
    <row r="1507" spans="1:11" ht="21" hidden="1" customHeight="1">
      <c r="A1507" s="657">
        <f t="shared" si="93"/>
        <v>0</v>
      </c>
      <c r="B1507" s="713"/>
      <c r="C1507" s="713"/>
      <c r="D1507" s="713"/>
      <c r="E1507" s="1000"/>
      <c r="F1507" s="504">
        <f t="shared" si="94"/>
        <v>0</v>
      </c>
      <c r="G1507" s="504">
        <f t="shared" si="95"/>
        <v>0</v>
      </c>
      <c r="H1507" s="713">
        <f>+'6-3표준조사 4'!$K$243</f>
        <v>7</v>
      </c>
      <c r="I1507" s="713">
        <f>+'6-3표준조사 4'!$L$243</f>
        <v>0</v>
      </c>
      <c r="J1507" s="713">
        <f>+'6-3표준조사 4'!$M$243</f>
        <v>0</v>
      </c>
      <c r="K1507" s="659"/>
    </row>
    <row r="1508" spans="1:11" ht="21" hidden="1" customHeight="1">
      <c r="A1508" s="657">
        <f t="shared" si="93"/>
        <v>0</v>
      </c>
      <c r="B1508" s="713"/>
      <c r="C1508" s="713"/>
      <c r="D1508" s="713"/>
      <c r="E1508" s="1000"/>
      <c r="F1508" s="504">
        <f t="shared" si="94"/>
        <v>0</v>
      </c>
      <c r="G1508" s="504">
        <f t="shared" si="95"/>
        <v>0</v>
      </c>
      <c r="H1508" s="713">
        <f>+'6-3표준조사 4'!$K$244</f>
        <v>8</v>
      </c>
      <c r="I1508" s="713">
        <f>+'6-3표준조사 4'!$L$244</f>
        <v>0</v>
      </c>
      <c r="J1508" s="713">
        <f>+'6-3표준조사 4'!$M$244</f>
        <v>0</v>
      </c>
      <c r="K1508" s="659"/>
    </row>
    <row r="1509" spans="1:11" ht="21" hidden="1" customHeight="1">
      <c r="A1509" s="657">
        <f t="shared" si="93"/>
        <v>0</v>
      </c>
      <c r="B1509" s="714"/>
      <c r="C1509" s="714"/>
      <c r="D1509" s="714"/>
      <c r="E1509" s="715"/>
      <c r="F1509" s="504">
        <f t="shared" si="94"/>
        <v>0</v>
      </c>
      <c r="G1509" s="504">
        <f t="shared" si="95"/>
        <v>0</v>
      </c>
      <c r="H1509" s="716">
        <f>+'6-3표준조사 4'!$K$245</f>
        <v>9</v>
      </c>
      <c r="I1509" s="716">
        <f>+'6-3표준조사 4'!$L$245</f>
        <v>0</v>
      </c>
      <c r="J1509" s="716">
        <f>+'6-3표준조사 4'!$M$245</f>
        <v>0</v>
      </c>
      <c r="K1509" s="996"/>
    </row>
    <row r="1510" spans="1:11" ht="21" hidden="1" customHeight="1">
      <c r="A1510" s="657">
        <f t="shared" si="93"/>
        <v>0</v>
      </c>
      <c r="B1510" s="714"/>
      <c r="C1510" s="714"/>
      <c r="D1510" s="714"/>
      <c r="E1510" s="715"/>
      <c r="F1510" s="504">
        <f t="shared" si="94"/>
        <v>0</v>
      </c>
      <c r="G1510" s="504">
        <f t="shared" si="95"/>
        <v>0</v>
      </c>
      <c r="H1510" s="713">
        <f>+'6-3표준조사 4'!$K$246</f>
        <v>10</v>
      </c>
      <c r="I1510" s="713">
        <f>+'6-3표준조사 4'!$L$246</f>
        <v>0</v>
      </c>
      <c r="J1510" s="713">
        <f>+'6-3표준조사 4'!$M$246</f>
        <v>0</v>
      </c>
      <c r="K1510" s="659"/>
    </row>
    <row r="1511" spans="1:11" ht="21" hidden="1" customHeight="1">
      <c r="A1511" s="657">
        <f t="shared" si="93"/>
        <v>0</v>
      </c>
      <c r="B1511" s="714"/>
      <c r="C1511" s="714"/>
      <c r="D1511" s="714"/>
      <c r="E1511" s="715"/>
      <c r="F1511" s="504">
        <f t="shared" si="94"/>
        <v>0</v>
      </c>
      <c r="G1511" s="504">
        <f t="shared" si="95"/>
        <v>0</v>
      </c>
      <c r="H1511" s="713">
        <f>+'6-3표준조사 4'!$K$247</f>
        <v>11</v>
      </c>
      <c r="I1511" s="713">
        <f>+'6-3표준조사 4'!$L$247</f>
        <v>0</v>
      </c>
      <c r="J1511" s="713">
        <f>+'6-3표준조사 4'!$M$247</f>
        <v>0</v>
      </c>
      <c r="K1511" s="659"/>
    </row>
    <row r="1512" spans="1:11" ht="21" hidden="1" customHeight="1">
      <c r="A1512" s="657">
        <f t="shared" si="93"/>
        <v>0</v>
      </c>
      <c r="B1512" s="714"/>
      <c r="C1512" s="714"/>
      <c r="D1512" s="714"/>
      <c r="E1512" s="715"/>
      <c r="F1512" s="504">
        <f t="shared" si="94"/>
        <v>0</v>
      </c>
      <c r="G1512" s="504">
        <f t="shared" si="95"/>
        <v>0</v>
      </c>
      <c r="H1512" s="713">
        <f>+'6-3표준조사 4'!$K$248</f>
        <v>12</v>
      </c>
      <c r="I1512" s="713">
        <f>+'6-3표준조사 4'!$L$248</f>
        <v>0</v>
      </c>
      <c r="J1512" s="713">
        <f>+'6-3표준조사 4'!$M$248</f>
        <v>0</v>
      </c>
      <c r="K1512" s="659"/>
    </row>
    <row r="1513" spans="1:11" ht="21" hidden="1" customHeight="1">
      <c r="A1513" s="657">
        <f t="shared" si="93"/>
        <v>0</v>
      </c>
      <c r="B1513" s="714"/>
      <c r="C1513" s="714"/>
      <c r="D1513" s="714"/>
      <c r="E1513" s="715"/>
      <c r="F1513" s="504">
        <f t="shared" si="94"/>
        <v>0</v>
      </c>
      <c r="G1513" s="504">
        <f t="shared" si="95"/>
        <v>0</v>
      </c>
      <c r="H1513" s="713">
        <f>+'6-3표준조사 4'!$K$249</f>
        <v>13</v>
      </c>
      <c r="I1513" s="713">
        <f>+'6-3표준조사 4'!$L$249</f>
        <v>0</v>
      </c>
      <c r="J1513" s="713">
        <f>+'6-3표준조사 4'!$M$249</f>
        <v>0</v>
      </c>
      <c r="K1513" s="659"/>
    </row>
    <row r="1514" spans="1:11" ht="21" hidden="1" customHeight="1">
      <c r="A1514" s="657">
        <f t="shared" si="93"/>
        <v>0</v>
      </c>
      <c r="B1514" s="714"/>
      <c r="C1514" s="714"/>
      <c r="D1514" s="714"/>
      <c r="E1514" s="715"/>
      <c r="F1514" s="504">
        <f t="shared" si="94"/>
        <v>0</v>
      </c>
      <c r="G1514" s="504">
        <f t="shared" si="95"/>
        <v>0</v>
      </c>
      <c r="H1514" s="713">
        <f>+'6-3표준조사 4'!$K$250</f>
        <v>14</v>
      </c>
      <c r="I1514" s="713">
        <f>+'6-3표준조사 4'!$L$250</f>
        <v>0</v>
      </c>
      <c r="J1514" s="713">
        <f>+'6-3표준조사 4'!$M$250</f>
        <v>0</v>
      </c>
      <c r="K1514" s="659"/>
    </row>
    <row r="1515" spans="1:11" ht="21" hidden="1" customHeight="1">
      <c r="A1515" s="657">
        <f t="shared" si="93"/>
        <v>0</v>
      </c>
      <c r="B1515" s="714"/>
      <c r="C1515" s="714"/>
      <c r="D1515" s="714"/>
      <c r="E1515" s="715"/>
      <c r="F1515" s="504">
        <f t="shared" si="94"/>
        <v>0</v>
      </c>
      <c r="G1515" s="504">
        <f t="shared" si="95"/>
        <v>0</v>
      </c>
      <c r="H1515" s="713">
        <f>+'6-3표준조사 4'!$K$253</f>
        <v>15</v>
      </c>
      <c r="I1515" s="713">
        <f>+'6-3표준조사 4'!$L$253</f>
        <v>0</v>
      </c>
      <c r="J1515" s="713">
        <f>+'6-3표준조사 4'!$M$253</f>
        <v>0</v>
      </c>
      <c r="K1515" s="659"/>
    </row>
    <row r="1516" spans="1:11" ht="21" hidden="1" customHeight="1">
      <c r="A1516" s="657">
        <f t="shared" si="93"/>
        <v>0</v>
      </c>
      <c r="B1516" s="714"/>
      <c r="C1516" s="714"/>
      <c r="D1516" s="714"/>
      <c r="E1516" s="715"/>
      <c r="F1516" s="504">
        <f t="shared" si="94"/>
        <v>0</v>
      </c>
      <c r="G1516" s="504">
        <f t="shared" si="95"/>
        <v>0</v>
      </c>
      <c r="H1516" s="713">
        <f>+'6-3표준조사 4'!$K$254</f>
        <v>16</v>
      </c>
      <c r="I1516" s="713">
        <f>+'6-3표준조사 4'!$L$254</f>
        <v>0</v>
      </c>
      <c r="J1516" s="713">
        <f>+'6-3표준조사 4'!$M$254</f>
        <v>0</v>
      </c>
      <c r="K1516" s="659"/>
    </row>
    <row r="1517" spans="1:11" ht="21" hidden="1" customHeight="1">
      <c r="A1517" s="657">
        <f t="shared" si="93"/>
        <v>0</v>
      </c>
      <c r="B1517" s="714"/>
      <c r="C1517" s="714"/>
      <c r="D1517" s="714"/>
      <c r="E1517" s="715"/>
      <c r="F1517" s="504">
        <f t="shared" si="94"/>
        <v>0</v>
      </c>
      <c r="G1517" s="504">
        <f t="shared" si="95"/>
        <v>0</v>
      </c>
      <c r="H1517" s="713">
        <f>+'6-3표준조사 4'!$K$255</f>
        <v>17</v>
      </c>
      <c r="I1517" s="713">
        <f>+'6-3표준조사 4'!$L$255</f>
        <v>0</v>
      </c>
      <c r="J1517" s="713">
        <f>+'6-3표준조사 4'!$M$255</f>
        <v>0</v>
      </c>
      <c r="K1517" s="659"/>
    </row>
    <row r="1518" spans="1:11" ht="21" hidden="1" customHeight="1">
      <c r="A1518" s="657">
        <f t="shared" si="93"/>
        <v>0</v>
      </c>
      <c r="B1518" s="714"/>
      <c r="C1518" s="714"/>
      <c r="D1518" s="714"/>
      <c r="E1518" s="715"/>
      <c r="F1518" s="504">
        <f t="shared" si="94"/>
        <v>0</v>
      </c>
      <c r="G1518" s="504">
        <f t="shared" si="95"/>
        <v>0</v>
      </c>
      <c r="H1518" s="713">
        <f>+'6-3표준조사 4'!$K$256</f>
        <v>18</v>
      </c>
      <c r="I1518" s="713">
        <f>+'6-3표준조사 4'!$L$256</f>
        <v>0</v>
      </c>
      <c r="J1518" s="713">
        <f>+'6-3표준조사 4'!$M$256</f>
        <v>0</v>
      </c>
      <c r="K1518" s="659"/>
    </row>
    <row r="1519" spans="1:11" ht="21" hidden="1" customHeight="1">
      <c r="A1519" s="657">
        <f t="shared" si="93"/>
        <v>0</v>
      </c>
      <c r="B1519" s="714"/>
      <c r="C1519" s="714"/>
      <c r="D1519" s="714"/>
      <c r="E1519" s="715"/>
      <c r="F1519" s="504">
        <f t="shared" si="94"/>
        <v>0</v>
      </c>
      <c r="G1519" s="504">
        <f t="shared" si="95"/>
        <v>0</v>
      </c>
      <c r="H1519" s="713">
        <f>+'6-3표준조사 4'!$K$257</f>
        <v>19</v>
      </c>
      <c r="I1519" s="713">
        <f>+'6-3표준조사 4'!$L$257</f>
        <v>0</v>
      </c>
      <c r="J1519" s="713">
        <f>+'6-3표준조사 4'!$M$257</f>
        <v>0</v>
      </c>
      <c r="K1519" s="659"/>
    </row>
    <row r="1520" spans="1:11" ht="21" hidden="1" customHeight="1">
      <c r="A1520" s="657">
        <f t="shared" si="93"/>
        <v>0</v>
      </c>
      <c r="B1520" s="714"/>
      <c r="C1520" s="714"/>
      <c r="D1520" s="714"/>
      <c r="E1520" s="715"/>
      <c r="F1520" s="504">
        <f t="shared" si="94"/>
        <v>0</v>
      </c>
      <c r="G1520" s="504">
        <f t="shared" si="95"/>
        <v>0</v>
      </c>
      <c r="H1520" s="713">
        <f>+'6-3표준조사 4'!$K$258</f>
        <v>20</v>
      </c>
      <c r="I1520" s="713">
        <f>+'6-3표준조사 4'!$L$258</f>
        <v>0</v>
      </c>
      <c r="J1520" s="713">
        <f>+'6-3표준조사 4'!$M$258</f>
        <v>0</v>
      </c>
      <c r="K1520" s="659"/>
    </row>
    <row r="1521" spans="1:11" ht="21" hidden="1" customHeight="1">
      <c r="A1521" s="657">
        <f t="shared" si="93"/>
        <v>0</v>
      </c>
      <c r="B1521" s="714"/>
      <c r="C1521" s="714"/>
      <c r="D1521" s="714"/>
      <c r="E1521" s="715"/>
      <c r="F1521" s="504">
        <f t="shared" si="94"/>
        <v>0</v>
      </c>
      <c r="G1521" s="504">
        <f t="shared" si="95"/>
        <v>0</v>
      </c>
      <c r="H1521" s="713">
        <f>+'6-3표준조사 4'!$K$259</f>
        <v>21</v>
      </c>
      <c r="I1521" s="713">
        <f>+'6-3표준조사 4'!$L$259</f>
        <v>0</v>
      </c>
      <c r="J1521" s="713">
        <f>+'6-3표준조사 4'!$M$259</f>
        <v>0</v>
      </c>
      <c r="K1521" s="659"/>
    </row>
    <row r="1522" spans="1:11" ht="21" hidden="1" customHeight="1">
      <c r="A1522" s="657">
        <f t="shared" si="93"/>
        <v>0</v>
      </c>
      <c r="B1522" s="714"/>
      <c r="C1522" s="714"/>
      <c r="D1522" s="714"/>
      <c r="E1522" s="715"/>
      <c r="F1522" s="504">
        <f t="shared" si="94"/>
        <v>0</v>
      </c>
      <c r="G1522" s="504">
        <f t="shared" si="95"/>
        <v>0</v>
      </c>
      <c r="H1522" s="713">
        <f>+'6-3표준조사 4'!$K$260</f>
        <v>22</v>
      </c>
      <c r="I1522" s="713">
        <f>+'6-3표준조사 4'!$L$260</f>
        <v>0</v>
      </c>
      <c r="J1522" s="713">
        <f>+'6-3표준조사 4'!$M$260</f>
        <v>0</v>
      </c>
      <c r="K1522" s="659"/>
    </row>
    <row r="1523" spans="1:11" ht="21" hidden="1" customHeight="1">
      <c r="A1523" s="657">
        <f t="shared" si="93"/>
        <v>0</v>
      </c>
      <c r="B1523" s="714"/>
      <c r="C1523" s="714"/>
      <c r="D1523" s="714"/>
      <c r="E1523" s="715"/>
      <c r="F1523" s="504">
        <f t="shared" si="94"/>
        <v>0</v>
      </c>
      <c r="G1523" s="504">
        <f t="shared" si="95"/>
        <v>0</v>
      </c>
      <c r="H1523" s="713">
        <f>+'6-3표준조사 4'!$K$261</f>
        <v>23</v>
      </c>
      <c r="I1523" s="713">
        <f>+'6-3표준조사 4'!$L$261</f>
        <v>0</v>
      </c>
      <c r="J1523" s="713">
        <f>+'6-3표준조사 4'!$M$261</f>
        <v>0</v>
      </c>
      <c r="K1523" s="659"/>
    </row>
    <row r="1524" spans="1:11" ht="21" hidden="1" customHeight="1">
      <c r="A1524" s="657">
        <f t="shared" si="93"/>
        <v>0</v>
      </c>
      <c r="B1524" s="714"/>
      <c r="C1524" s="714"/>
      <c r="D1524" s="714"/>
      <c r="E1524" s="715"/>
      <c r="F1524" s="504">
        <f t="shared" si="94"/>
        <v>0</v>
      </c>
      <c r="G1524" s="504">
        <f t="shared" si="95"/>
        <v>0</v>
      </c>
      <c r="H1524" s="713">
        <f>+'6-3표준조사 4'!$K$262</f>
        <v>24</v>
      </c>
      <c r="I1524" s="713">
        <f>+'6-3표준조사 4'!$L$262</f>
        <v>0</v>
      </c>
      <c r="J1524" s="713">
        <f>+'6-3표준조사 4'!$M$262</f>
        <v>0</v>
      </c>
      <c r="K1524" s="659"/>
    </row>
    <row r="1525" spans="1:11" ht="21" hidden="1" customHeight="1">
      <c r="A1525" s="657">
        <f t="shared" si="93"/>
        <v>0</v>
      </c>
      <c r="B1525" s="714"/>
      <c r="C1525" s="714"/>
      <c r="D1525" s="714"/>
      <c r="E1525" s="715"/>
      <c r="F1525" s="504">
        <f t="shared" si="94"/>
        <v>0</v>
      </c>
      <c r="G1525" s="504">
        <f t="shared" si="95"/>
        <v>0</v>
      </c>
      <c r="H1525" s="713">
        <f>+'6-3표준조사 4'!$K$263</f>
        <v>25</v>
      </c>
      <c r="I1525" s="713">
        <f>+'6-3표준조사 4'!$L$263</f>
        <v>0</v>
      </c>
      <c r="J1525" s="713">
        <f>+'6-3표준조사 4'!$M$263</f>
        <v>0</v>
      </c>
      <c r="K1525" s="659"/>
    </row>
    <row r="1526" spans="1:11" ht="21" hidden="1" customHeight="1">
      <c r="A1526" s="657">
        <f t="shared" si="93"/>
        <v>0</v>
      </c>
      <c r="B1526" s="714"/>
      <c r="C1526" s="714"/>
      <c r="D1526" s="714"/>
      <c r="E1526" s="715"/>
      <c r="F1526" s="504">
        <f t="shared" si="94"/>
        <v>0</v>
      </c>
      <c r="G1526" s="504">
        <f t="shared" si="95"/>
        <v>0</v>
      </c>
      <c r="H1526" s="713">
        <f>+'6-3표준조사 4'!$K$264</f>
        <v>26</v>
      </c>
      <c r="I1526" s="713">
        <f>+'6-3표준조사 4'!$L$264</f>
        <v>0</v>
      </c>
      <c r="J1526" s="713">
        <f>+'6-3표준조사 4'!$M$264</f>
        <v>0</v>
      </c>
      <c r="K1526" s="659"/>
    </row>
    <row r="1527" spans="1:11" ht="21" hidden="1" customHeight="1">
      <c r="A1527" s="657">
        <f t="shared" si="93"/>
        <v>0</v>
      </c>
      <c r="B1527" s="714"/>
      <c r="C1527" s="714"/>
      <c r="D1527" s="714"/>
      <c r="E1527" s="715"/>
      <c r="F1527" s="504">
        <f t="shared" si="94"/>
        <v>0</v>
      </c>
      <c r="G1527" s="504">
        <f t="shared" si="95"/>
        <v>0</v>
      </c>
      <c r="H1527" s="713">
        <f>+'6-3표준조사 4'!$K$265</f>
        <v>27</v>
      </c>
      <c r="I1527" s="713">
        <f>+'6-3표준조사 4'!$L$265</f>
        <v>0</v>
      </c>
      <c r="J1527" s="713">
        <f>+'6-3표준조사 4'!$M$265</f>
        <v>0</v>
      </c>
      <c r="K1527" s="659"/>
    </row>
    <row r="1528" spans="1:11" ht="21" hidden="1" customHeight="1">
      <c r="A1528" s="657">
        <f t="shared" si="93"/>
        <v>0</v>
      </c>
      <c r="B1528" s="714"/>
      <c r="C1528" s="714"/>
      <c r="D1528" s="714"/>
      <c r="E1528" s="715"/>
      <c r="F1528" s="504">
        <f t="shared" si="94"/>
        <v>0</v>
      </c>
      <c r="G1528" s="504">
        <f t="shared" si="95"/>
        <v>0</v>
      </c>
      <c r="H1528" s="713">
        <f>+'6-3표준조사 4'!$K$266</f>
        <v>28</v>
      </c>
      <c r="I1528" s="713">
        <f>+'6-3표준조사 4'!$L$266</f>
        <v>0</v>
      </c>
      <c r="J1528" s="713">
        <f>+'6-3표준조사 4'!$M$266</f>
        <v>0</v>
      </c>
      <c r="K1528" s="659"/>
    </row>
    <row r="1529" spans="1:11" ht="21" hidden="1" customHeight="1">
      <c r="A1529" s="657">
        <f t="shared" si="93"/>
        <v>0</v>
      </c>
      <c r="B1529" s="714"/>
      <c r="C1529" s="714"/>
      <c r="D1529" s="714"/>
      <c r="E1529" s="715"/>
      <c r="F1529" s="504">
        <f t="shared" si="94"/>
        <v>0</v>
      </c>
      <c r="G1529" s="504">
        <f t="shared" si="95"/>
        <v>0</v>
      </c>
      <c r="H1529" s="713">
        <f>+'6-3표준조사 4'!$K$267</f>
        <v>29</v>
      </c>
      <c r="I1529" s="713">
        <f>+'6-3표준조사 4'!$L$267</f>
        <v>0</v>
      </c>
      <c r="J1529" s="713">
        <f>+'6-3표준조사 4'!$M$267</f>
        <v>0</v>
      </c>
      <c r="K1529" s="659"/>
    </row>
    <row r="1530" spans="1:11" ht="21" hidden="1" customHeight="1">
      <c r="A1530" s="657">
        <f t="shared" si="93"/>
        <v>0</v>
      </c>
      <c r="B1530" s="714"/>
      <c r="C1530" s="714"/>
      <c r="D1530" s="714"/>
      <c r="E1530" s="715"/>
      <c r="F1530" s="504">
        <f t="shared" si="94"/>
        <v>0</v>
      </c>
      <c r="G1530" s="504">
        <f t="shared" si="95"/>
        <v>0</v>
      </c>
      <c r="H1530" s="713">
        <f>+'6-3표준조사 4'!$K$268</f>
        <v>30</v>
      </c>
      <c r="I1530" s="713">
        <f>+'6-3표준조사 4'!$L$268</f>
        <v>0</v>
      </c>
      <c r="J1530" s="713">
        <f>+'6-3표준조사 4'!$M$268</f>
        <v>0</v>
      </c>
      <c r="K1530" s="659"/>
    </row>
    <row r="1531" spans="1:11" ht="21" hidden="1" customHeight="1">
      <c r="A1531" s="657">
        <f t="shared" si="93"/>
        <v>0</v>
      </c>
      <c r="B1531" s="714"/>
      <c r="C1531" s="714"/>
      <c r="D1531" s="714"/>
      <c r="E1531" s="715"/>
      <c r="F1531" s="504">
        <f t="shared" si="94"/>
        <v>0</v>
      </c>
      <c r="G1531" s="504">
        <f t="shared" si="95"/>
        <v>0</v>
      </c>
      <c r="H1531" s="713">
        <f>+'6-3표준조사 4'!$K$269</f>
        <v>31</v>
      </c>
      <c r="I1531" s="713">
        <f>+'6-3표준조사 4'!$L$269</f>
        <v>0</v>
      </c>
      <c r="J1531" s="713">
        <f>+'6-3표준조사 4'!$M$269</f>
        <v>0</v>
      </c>
      <c r="K1531" s="659"/>
    </row>
    <row r="1532" spans="1:11" ht="21" hidden="1" customHeight="1">
      <c r="A1532" s="657">
        <f t="shared" si="93"/>
        <v>0</v>
      </c>
      <c r="B1532" s="714"/>
      <c r="C1532" s="714"/>
      <c r="D1532" s="714"/>
      <c r="E1532" s="715"/>
      <c r="F1532" s="504">
        <f t="shared" si="94"/>
        <v>0</v>
      </c>
      <c r="G1532" s="504">
        <f t="shared" si="95"/>
        <v>0</v>
      </c>
      <c r="H1532" s="713">
        <f>+'6-3표준조사 4'!$K$270</f>
        <v>32</v>
      </c>
      <c r="I1532" s="713">
        <f>+'6-3표준조사 4'!$L$270</f>
        <v>0</v>
      </c>
      <c r="J1532" s="713">
        <f>+'6-3표준조사 4'!$M$270</f>
        <v>0</v>
      </c>
      <c r="K1532" s="659"/>
    </row>
    <row r="1533" spans="1:11" ht="21" hidden="1" customHeight="1">
      <c r="A1533" s="657">
        <f t="shared" si="93"/>
        <v>0</v>
      </c>
      <c r="B1533" s="714"/>
      <c r="C1533" s="714"/>
      <c r="D1533" s="714"/>
      <c r="E1533" s="715"/>
      <c r="F1533" s="504">
        <f t="shared" si="94"/>
        <v>0</v>
      </c>
      <c r="G1533" s="504">
        <f t="shared" si="95"/>
        <v>0</v>
      </c>
      <c r="H1533" s="713">
        <f>+'6-3표준조사 4'!$K$271</f>
        <v>33</v>
      </c>
      <c r="I1533" s="713">
        <f>+'6-3표준조사 4'!$L$271</f>
        <v>0</v>
      </c>
      <c r="J1533" s="713">
        <f>+'6-3표준조사 4'!$M$271</f>
        <v>0</v>
      </c>
      <c r="K1533" s="659"/>
    </row>
    <row r="1534" spans="1:11" ht="21" hidden="1" customHeight="1">
      <c r="A1534" s="657">
        <f t="shared" si="93"/>
        <v>0</v>
      </c>
      <c r="B1534" s="714"/>
      <c r="C1534" s="714"/>
      <c r="D1534" s="714"/>
      <c r="E1534" s="715"/>
      <c r="F1534" s="504">
        <f t="shared" si="94"/>
        <v>0</v>
      </c>
      <c r="G1534" s="504">
        <f t="shared" si="95"/>
        <v>0</v>
      </c>
      <c r="H1534" s="713">
        <f>+'6-3표준조사 4'!$K$272</f>
        <v>34</v>
      </c>
      <c r="I1534" s="713">
        <f>+'6-3표준조사 4'!$L$272</f>
        <v>0</v>
      </c>
      <c r="J1534" s="713">
        <f>+'6-3표준조사 4'!$M$272</f>
        <v>0</v>
      </c>
      <c r="K1534" s="659"/>
    </row>
    <row r="1535" spans="1:11" ht="21" hidden="1" customHeight="1">
      <c r="A1535" s="657">
        <f t="shared" si="93"/>
        <v>0</v>
      </c>
      <c r="B1535" s="714"/>
      <c r="C1535" s="714"/>
      <c r="D1535" s="714"/>
      <c r="E1535" s="715"/>
      <c r="F1535" s="504">
        <f t="shared" si="94"/>
        <v>0</v>
      </c>
      <c r="G1535" s="504">
        <f t="shared" si="95"/>
        <v>0</v>
      </c>
      <c r="H1535" s="713">
        <f>+'6-3표준조사 4'!$K$273</f>
        <v>35</v>
      </c>
      <c r="I1535" s="713">
        <f>+'6-3표준조사 4'!$L$273</f>
        <v>0</v>
      </c>
      <c r="J1535" s="713">
        <f>+'6-3표준조사 4'!$M$273</f>
        <v>0</v>
      </c>
      <c r="K1535" s="659"/>
    </row>
    <row r="1536" spans="1:11" ht="21" hidden="1" customHeight="1">
      <c r="A1536" s="657">
        <f t="shared" si="93"/>
        <v>0</v>
      </c>
      <c r="B1536" s="714"/>
      <c r="C1536" s="714"/>
      <c r="D1536" s="714"/>
      <c r="E1536" s="715"/>
      <c r="F1536" s="504">
        <f t="shared" si="94"/>
        <v>0</v>
      </c>
      <c r="G1536" s="504">
        <f t="shared" si="95"/>
        <v>0</v>
      </c>
      <c r="H1536" s="713">
        <f>+'6-3표준조사 4'!$K$274</f>
        <v>36</v>
      </c>
      <c r="I1536" s="713">
        <f>+'6-3표준조사 4'!$L$274</f>
        <v>0</v>
      </c>
      <c r="J1536" s="713">
        <f>+'6-3표준조사 4'!$M$274</f>
        <v>0</v>
      </c>
      <c r="K1536" s="659"/>
    </row>
    <row r="1537" spans="1:11" ht="21" hidden="1" customHeight="1">
      <c r="A1537" s="657">
        <f t="shared" si="93"/>
        <v>0</v>
      </c>
      <c r="B1537" s="714"/>
      <c r="C1537" s="714"/>
      <c r="D1537" s="714"/>
      <c r="E1537" s="715"/>
      <c r="F1537" s="504">
        <f t="shared" si="94"/>
        <v>0</v>
      </c>
      <c r="G1537" s="504">
        <f t="shared" si="95"/>
        <v>0</v>
      </c>
      <c r="H1537" s="713">
        <f>+'6-3표준조사 4'!$K$275</f>
        <v>37</v>
      </c>
      <c r="I1537" s="713">
        <f>+'6-3표준조사 4'!$L$275</f>
        <v>0</v>
      </c>
      <c r="J1537" s="713">
        <f>+'6-3표준조사 4'!$M$275</f>
        <v>0</v>
      </c>
      <c r="K1537" s="659"/>
    </row>
    <row r="1538" spans="1:11" ht="21" hidden="1" customHeight="1">
      <c r="A1538" s="657">
        <f t="shared" si="93"/>
        <v>0</v>
      </c>
      <c r="B1538" s="714"/>
      <c r="C1538" s="714"/>
      <c r="D1538" s="714"/>
      <c r="E1538" s="715"/>
      <c r="F1538" s="504">
        <f t="shared" si="94"/>
        <v>0</v>
      </c>
      <c r="G1538" s="504">
        <f t="shared" si="95"/>
        <v>0</v>
      </c>
      <c r="H1538" s="713">
        <f>+'6-3표준조사 4'!$K$278</f>
        <v>15</v>
      </c>
      <c r="I1538" s="713">
        <f>+'6-3표준조사 4'!$L$278</f>
        <v>0</v>
      </c>
      <c r="J1538" s="713">
        <f>+'6-3표준조사 4'!$M$278</f>
        <v>0</v>
      </c>
      <c r="K1538" s="659"/>
    </row>
    <row r="1539" spans="1:11" ht="21" hidden="1" customHeight="1">
      <c r="A1539" s="657">
        <f t="shared" si="93"/>
        <v>0</v>
      </c>
      <c r="B1539" s="714"/>
      <c r="C1539" s="714"/>
      <c r="D1539" s="714"/>
      <c r="E1539" s="715"/>
      <c r="F1539" s="504">
        <f t="shared" si="94"/>
        <v>0</v>
      </c>
      <c r="G1539" s="504">
        <f t="shared" si="95"/>
        <v>0</v>
      </c>
      <c r="H1539" s="713">
        <f>+'6-3표준조사 4'!$K$279</f>
        <v>16</v>
      </c>
      <c r="I1539" s="713">
        <f>+'6-3표준조사 4'!$L$279</f>
        <v>0</v>
      </c>
      <c r="J1539" s="713">
        <f>+'6-3표준조사 4'!$M$279</f>
        <v>0</v>
      </c>
      <c r="K1539" s="659"/>
    </row>
    <row r="1540" spans="1:11" ht="21" hidden="1" customHeight="1">
      <c r="A1540" s="657">
        <f t="shared" si="93"/>
        <v>0</v>
      </c>
      <c r="B1540" s="714"/>
      <c r="C1540" s="714"/>
      <c r="D1540" s="714"/>
      <c r="E1540" s="715"/>
      <c r="F1540" s="504">
        <f t="shared" si="94"/>
        <v>0</v>
      </c>
      <c r="G1540" s="504">
        <f t="shared" si="95"/>
        <v>0</v>
      </c>
      <c r="H1540" s="713">
        <f>+'6-3표준조사 4'!$K$280</f>
        <v>17</v>
      </c>
      <c r="I1540" s="713">
        <f>+'6-3표준조사 4'!$L$280</f>
        <v>0</v>
      </c>
      <c r="J1540" s="713">
        <f>+'6-3표준조사 4'!$M$280</f>
        <v>0</v>
      </c>
      <c r="K1540" s="659"/>
    </row>
    <row r="1541" spans="1:11" ht="21" hidden="1" customHeight="1">
      <c r="A1541" s="657">
        <f t="shared" ref="A1541:A1604" si="96">IF(I1541&gt;0,1,)</f>
        <v>0</v>
      </c>
      <c r="B1541" s="714"/>
      <c r="C1541" s="714"/>
      <c r="D1541" s="714"/>
      <c r="E1541" s="715"/>
      <c r="F1541" s="504">
        <f t="shared" si="94"/>
        <v>0</v>
      </c>
      <c r="G1541" s="504">
        <f t="shared" si="95"/>
        <v>0</v>
      </c>
      <c r="H1541" s="713">
        <f>+'6-3표준조사 4'!$K$281</f>
        <v>18</v>
      </c>
      <c r="I1541" s="713">
        <f>+'6-3표준조사 4'!$L$281</f>
        <v>0</v>
      </c>
      <c r="J1541" s="713">
        <f>+'6-3표준조사 4'!$M$281</f>
        <v>0</v>
      </c>
      <c r="K1541" s="659"/>
    </row>
    <row r="1542" spans="1:11" ht="21" hidden="1" customHeight="1">
      <c r="A1542" s="657">
        <f t="shared" si="96"/>
        <v>0</v>
      </c>
      <c r="B1542" s="714"/>
      <c r="C1542" s="714"/>
      <c r="D1542" s="714"/>
      <c r="E1542" s="715"/>
      <c r="F1542" s="504">
        <f t="shared" si="94"/>
        <v>0</v>
      </c>
      <c r="G1542" s="504">
        <f t="shared" si="95"/>
        <v>0</v>
      </c>
      <c r="H1542" s="713">
        <f>+'6-3표준조사 4'!$K$282</f>
        <v>19</v>
      </c>
      <c r="I1542" s="713">
        <f>+'6-3표준조사 4'!$L$282</f>
        <v>0</v>
      </c>
      <c r="J1542" s="713">
        <f>+'6-3표준조사 4'!$M$282</f>
        <v>0</v>
      </c>
      <c r="K1542" s="659"/>
    </row>
    <row r="1543" spans="1:11" ht="21" hidden="1" customHeight="1">
      <c r="A1543" s="657">
        <f t="shared" si="96"/>
        <v>0</v>
      </c>
      <c r="B1543" s="714"/>
      <c r="C1543" s="714"/>
      <c r="D1543" s="714"/>
      <c r="E1543" s="715"/>
      <c r="F1543" s="504">
        <f t="shared" si="94"/>
        <v>0</v>
      </c>
      <c r="G1543" s="504">
        <f t="shared" si="95"/>
        <v>0</v>
      </c>
      <c r="H1543" s="713">
        <f>+'6-3표준조사 4'!$K$283</f>
        <v>20</v>
      </c>
      <c r="I1543" s="713">
        <f>+'6-3표준조사 4'!$L$283</f>
        <v>0</v>
      </c>
      <c r="J1543" s="713">
        <f>+'6-3표준조사 4'!$M$283</f>
        <v>0</v>
      </c>
      <c r="K1543" s="659"/>
    </row>
    <row r="1544" spans="1:11" ht="21" hidden="1" customHeight="1">
      <c r="A1544" s="657">
        <f t="shared" si="96"/>
        <v>0</v>
      </c>
      <c r="B1544" s="714"/>
      <c r="C1544" s="714"/>
      <c r="D1544" s="714"/>
      <c r="E1544" s="715"/>
      <c r="F1544" s="504">
        <f t="shared" si="94"/>
        <v>0</v>
      </c>
      <c r="G1544" s="504">
        <f t="shared" si="95"/>
        <v>0</v>
      </c>
      <c r="H1544" s="713">
        <f>+'6-3표준조사 4'!$K$284</f>
        <v>21</v>
      </c>
      <c r="I1544" s="713">
        <f>+'6-3표준조사 4'!$L$284</f>
        <v>0</v>
      </c>
      <c r="J1544" s="713">
        <f>+'6-3표준조사 4'!$M$284</f>
        <v>0</v>
      </c>
      <c r="K1544" s="659"/>
    </row>
    <row r="1545" spans="1:11" ht="21" hidden="1" customHeight="1">
      <c r="A1545" s="657">
        <f t="shared" si="96"/>
        <v>0</v>
      </c>
      <c r="B1545" s="714"/>
      <c r="C1545" s="714"/>
      <c r="D1545" s="714"/>
      <c r="E1545" s="715"/>
      <c r="F1545" s="504">
        <f t="shared" si="94"/>
        <v>0</v>
      </c>
      <c r="G1545" s="504">
        <f t="shared" si="95"/>
        <v>0</v>
      </c>
      <c r="H1545" s="713">
        <f>+'6-3표준조사 4'!$K$285</f>
        <v>22</v>
      </c>
      <c r="I1545" s="713">
        <f>+'6-3표준조사 4'!$L$285</f>
        <v>0</v>
      </c>
      <c r="J1545" s="713">
        <f>+'6-3표준조사 4'!$M$285</f>
        <v>0</v>
      </c>
      <c r="K1545" s="659"/>
    </row>
    <row r="1546" spans="1:11" ht="21" hidden="1" customHeight="1">
      <c r="A1546" s="657">
        <f t="shared" si="96"/>
        <v>0</v>
      </c>
      <c r="B1546" s="714"/>
      <c r="C1546" s="714"/>
      <c r="D1546" s="714"/>
      <c r="E1546" s="715"/>
      <c r="F1546" s="504">
        <f t="shared" si="94"/>
        <v>0</v>
      </c>
      <c r="G1546" s="504">
        <f t="shared" si="95"/>
        <v>0</v>
      </c>
      <c r="H1546" s="713">
        <f>+'6-3표준조사 4'!$K$286</f>
        <v>23</v>
      </c>
      <c r="I1546" s="713">
        <f>+'6-3표준조사 4'!$L$286</f>
        <v>0</v>
      </c>
      <c r="J1546" s="713">
        <f>+'6-3표준조사 4'!$M$286</f>
        <v>0</v>
      </c>
      <c r="K1546" s="659"/>
    </row>
    <row r="1547" spans="1:11" ht="21" hidden="1" customHeight="1">
      <c r="A1547" s="657">
        <f t="shared" si="96"/>
        <v>0</v>
      </c>
      <c r="B1547" s="714"/>
      <c r="C1547" s="714"/>
      <c r="D1547" s="714"/>
      <c r="E1547" s="715"/>
      <c r="F1547" s="504">
        <f t="shared" si="94"/>
        <v>0</v>
      </c>
      <c r="G1547" s="504">
        <f t="shared" si="95"/>
        <v>0</v>
      </c>
      <c r="H1547" s="713">
        <f>+'6-3표준조사 4'!$K$287</f>
        <v>24</v>
      </c>
      <c r="I1547" s="713">
        <f>+'6-3표준조사 4'!$L$287</f>
        <v>0</v>
      </c>
      <c r="J1547" s="713">
        <f>+'6-3표준조사 4'!$M$287</f>
        <v>0</v>
      </c>
      <c r="K1547" s="659"/>
    </row>
    <row r="1548" spans="1:11" ht="21" hidden="1" customHeight="1">
      <c r="A1548" s="657">
        <f t="shared" si="96"/>
        <v>0</v>
      </c>
      <c r="B1548" s="714"/>
      <c r="C1548" s="714"/>
      <c r="D1548" s="714"/>
      <c r="E1548" s="715"/>
      <c r="F1548" s="504">
        <f t="shared" si="94"/>
        <v>0</v>
      </c>
      <c r="G1548" s="504">
        <f t="shared" si="95"/>
        <v>0</v>
      </c>
      <c r="H1548" s="713">
        <f>+'6-3표준조사 4'!$K$288</f>
        <v>25</v>
      </c>
      <c r="I1548" s="713">
        <f>+'6-3표준조사 4'!$L$288</f>
        <v>0</v>
      </c>
      <c r="J1548" s="713">
        <f>+'6-3표준조사 4'!$M$288</f>
        <v>0</v>
      </c>
      <c r="K1548" s="659"/>
    </row>
    <row r="1549" spans="1:11" ht="21" hidden="1" customHeight="1">
      <c r="A1549" s="657">
        <f t="shared" si="96"/>
        <v>0</v>
      </c>
      <c r="B1549" s="714"/>
      <c r="C1549" s="714"/>
      <c r="D1549" s="714"/>
      <c r="E1549" s="715"/>
      <c r="F1549" s="504">
        <f t="shared" si="94"/>
        <v>0</v>
      </c>
      <c r="G1549" s="504">
        <f t="shared" si="95"/>
        <v>0</v>
      </c>
      <c r="H1549" s="713">
        <f>+'6-3표준조사 4'!$K$289</f>
        <v>26</v>
      </c>
      <c r="I1549" s="713">
        <f>+'6-3표준조사 4'!$L$289</f>
        <v>0</v>
      </c>
      <c r="J1549" s="713">
        <f>+'6-3표준조사 4'!$M$289</f>
        <v>0</v>
      </c>
      <c r="K1549" s="659"/>
    </row>
    <row r="1550" spans="1:11" ht="21" hidden="1" customHeight="1">
      <c r="A1550" s="657">
        <f t="shared" si="96"/>
        <v>0</v>
      </c>
      <c r="B1550" s="714"/>
      <c r="C1550" s="714"/>
      <c r="D1550" s="714"/>
      <c r="E1550" s="715"/>
      <c r="F1550" s="504">
        <f t="shared" si="94"/>
        <v>0</v>
      </c>
      <c r="G1550" s="504">
        <f t="shared" si="95"/>
        <v>0</v>
      </c>
      <c r="H1550" s="713">
        <f>+'6-3표준조사 4'!$K$290</f>
        <v>27</v>
      </c>
      <c r="I1550" s="713">
        <f>+'6-3표준조사 4'!$L$290</f>
        <v>0</v>
      </c>
      <c r="J1550" s="713">
        <f>+'6-3표준조사 4'!$M$290</f>
        <v>0</v>
      </c>
      <c r="K1550" s="659"/>
    </row>
    <row r="1551" spans="1:11" ht="21" hidden="1" customHeight="1">
      <c r="A1551" s="657">
        <f t="shared" si="96"/>
        <v>0</v>
      </c>
      <c r="B1551" s="714"/>
      <c r="C1551" s="714"/>
      <c r="D1551" s="714"/>
      <c r="E1551" s="715"/>
      <c r="F1551" s="504">
        <f t="shared" si="94"/>
        <v>0</v>
      </c>
      <c r="G1551" s="504">
        <f t="shared" si="95"/>
        <v>0</v>
      </c>
      <c r="H1551" s="713">
        <f>+'6-3표준조사 4'!$K$291</f>
        <v>28</v>
      </c>
      <c r="I1551" s="713">
        <f>+'6-3표준조사 4'!$L$291</f>
        <v>0</v>
      </c>
      <c r="J1551" s="713">
        <f>+'6-3표준조사 4'!$M$291</f>
        <v>0</v>
      </c>
      <c r="K1551" s="659"/>
    </row>
    <row r="1552" spans="1:11" ht="21" hidden="1" customHeight="1">
      <c r="A1552" s="657">
        <f t="shared" si="96"/>
        <v>0</v>
      </c>
      <c r="B1552" s="714"/>
      <c r="C1552" s="714"/>
      <c r="D1552" s="714"/>
      <c r="E1552" s="715"/>
      <c r="F1552" s="504">
        <f t="shared" si="94"/>
        <v>0</v>
      </c>
      <c r="G1552" s="504">
        <f t="shared" si="95"/>
        <v>0</v>
      </c>
      <c r="H1552" s="713">
        <f>+'6-3표준조사 4'!$K$292</f>
        <v>29</v>
      </c>
      <c r="I1552" s="713">
        <f>+'6-3표준조사 4'!$L$292</f>
        <v>0</v>
      </c>
      <c r="J1552" s="713">
        <f>+'6-3표준조사 4'!$M$292</f>
        <v>0</v>
      </c>
      <c r="K1552" s="659"/>
    </row>
    <row r="1553" spans="1:11" ht="21" hidden="1" customHeight="1">
      <c r="A1553" s="657">
        <f t="shared" si="96"/>
        <v>0</v>
      </c>
      <c r="B1553" s="714"/>
      <c r="C1553" s="714"/>
      <c r="D1553" s="714"/>
      <c r="E1553" s="715"/>
      <c r="F1553" s="504">
        <f t="shared" si="94"/>
        <v>0</v>
      </c>
      <c r="G1553" s="504">
        <f t="shared" si="95"/>
        <v>0</v>
      </c>
      <c r="H1553" s="713">
        <f>+'6-3표준조사 4'!$K$293</f>
        <v>30</v>
      </c>
      <c r="I1553" s="713">
        <f>+'6-3표준조사 4'!$L$293</f>
        <v>0</v>
      </c>
      <c r="J1553" s="713">
        <f>+'6-3표준조사 4'!$M$293</f>
        <v>0</v>
      </c>
      <c r="K1553" s="659"/>
    </row>
    <row r="1554" spans="1:11" ht="21" hidden="1" customHeight="1">
      <c r="A1554" s="657">
        <f t="shared" si="96"/>
        <v>0</v>
      </c>
      <c r="B1554" s="714"/>
      <c r="C1554" s="714"/>
      <c r="D1554" s="714"/>
      <c r="E1554" s="715"/>
      <c r="F1554" s="504">
        <f t="shared" si="94"/>
        <v>0</v>
      </c>
      <c r="G1554" s="504">
        <f t="shared" si="95"/>
        <v>0</v>
      </c>
      <c r="H1554" s="713">
        <f>+'6-3표준조사 4'!$K$294</f>
        <v>31</v>
      </c>
      <c r="I1554" s="713">
        <f>+'6-3표준조사 4'!$L$294</f>
        <v>0</v>
      </c>
      <c r="J1554" s="713">
        <f>+'6-3표준조사 4'!$M$294</f>
        <v>0</v>
      </c>
      <c r="K1554" s="659"/>
    </row>
    <row r="1555" spans="1:11" ht="21" hidden="1" customHeight="1">
      <c r="A1555" s="657">
        <f t="shared" si="96"/>
        <v>0</v>
      </c>
      <c r="B1555" s="714"/>
      <c r="C1555" s="714"/>
      <c r="D1555" s="714"/>
      <c r="E1555" s="715"/>
      <c r="F1555" s="504">
        <f t="shared" si="94"/>
        <v>0</v>
      </c>
      <c r="G1555" s="504">
        <f t="shared" si="95"/>
        <v>0</v>
      </c>
      <c r="H1555" s="713">
        <f>+'6-3표준조사 4'!$K$295</f>
        <v>32</v>
      </c>
      <c r="I1555" s="713">
        <f>+'6-3표준조사 4'!$L$295</f>
        <v>0</v>
      </c>
      <c r="J1555" s="713">
        <f>+'6-3표준조사 4'!$M$295</f>
        <v>0</v>
      </c>
      <c r="K1555" s="659"/>
    </row>
    <row r="1556" spans="1:11" ht="21" hidden="1" customHeight="1">
      <c r="A1556" s="657">
        <f t="shared" si="96"/>
        <v>0</v>
      </c>
      <c r="B1556" s="714"/>
      <c r="C1556" s="714"/>
      <c r="D1556" s="714"/>
      <c r="E1556" s="715"/>
      <c r="F1556" s="504">
        <f t="shared" si="94"/>
        <v>0</v>
      </c>
      <c r="G1556" s="504">
        <f t="shared" si="95"/>
        <v>0</v>
      </c>
      <c r="H1556" s="713">
        <f>+'6-3표준조사 4'!$K$296</f>
        <v>33</v>
      </c>
      <c r="I1556" s="713">
        <f>+'6-3표준조사 4'!$L$296</f>
        <v>0</v>
      </c>
      <c r="J1556" s="713">
        <f>+'6-3표준조사 4'!$M$296</f>
        <v>0</v>
      </c>
      <c r="K1556" s="659"/>
    </row>
    <row r="1557" spans="1:11" ht="21" hidden="1" customHeight="1">
      <c r="A1557" s="657">
        <f t="shared" si="96"/>
        <v>0</v>
      </c>
      <c r="B1557" s="714"/>
      <c r="C1557" s="714"/>
      <c r="D1557" s="714"/>
      <c r="E1557" s="715"/>
      <c r="F1557" s="504">
        <f t="shared" si="94"/>
        <v>0</v>
      </c>
      <c r="G1557" s="504">
        <f t="shared" si="95"/>
        <v>0</v>
      </c>
      <c r="H1557" s="713">
        <f>+'6-3표준조사 4'!$K$297</f>
        <v>34</v>
      </c>
      <c r="I1557" s="713">
        <f>+'6-3표준조사 4'!$L$297</f>
        <v>0</v>
      </c>
      <c r="J1557" s="713">
        <f>+'6-3표준조사 4'!$M$297</f>
        <v>0</v>
      </c>
      <c r="K1557" s="659"/>
    </row>
    <row r="1558" spans="1:11" ht="21" hidden="1" customHeight="1">
      <c r="A1558" s="657">
        <f t="shared" si="96"/>
        <v>0</v>
      </c>
      <c r="B1558" s="714"/>
      <c r="C1558" s="714"/>
      <c r="D1558" s="714"/>
      <c r="E1558" s="715"/>
      <c r="F1558" s="504">
        <f t="shared" si="94"/>
        <v>0</v>
      </c>
      <c r="G1558" s="504">
        <f t="shared" si="95"/>
        <v>0</v>
      </c>
      <c r="H1558" s="713">
        <f>+'6-3표준조사 4'!$K$298</f>
        <v>35</v>
      </c>
      <c r="I1558" s="713">
        <f>+'6-3표준조사 4'!$L$298</f>
        <v>0</v>
      </c>
      <c r="J1558" s="713">
        <f>+'6-3표준조사 4'!$M$298</f>
        <v>0</v>
      </c>
      <c r="K1558" s="659"/>
    </row>
    <row r="1559" spans="1:11" ht="21" hidden="1" customHeight="1">
      <c r="A1559" s="657">
        <f t="shared" si="96"/>
        <v>0</v>
      </c>
      <c r="B1559" s="714"/>
      <c r="C1559" s="714"/>
      <c r="D1559" s="714"/>
      <c r="E1559" s="715"/>
      <c r="F1559" s="504">
        <f t="shared" si="94"/>
        <v>0</v>
      </c>
      <c r="G1559" s="504">
        <f t="shared" si="95"/>
        <v>0</v>
      </c>
      <c r="H1559" s="713">
        <f>+'6-3표준조사 4'!$K$299</f>
        <v>36</v>
      </c>
      <c r="I1559" s="713">
        <f>+'6-3표준조사 4'!$L$299</f>
        <v>0</v>
      </c>
      <c r="J1559" s="713">
        <f>+'6-3표준조사 4'!$M$299</f>
        <v>0</v>
      </c>
      <c r="K1559" s="659"/>
    </row>
    <row r="1560" spans="1:11" ht="21" hidden="1" customHeight="1">
      <c r="A1560" s="657">
        <f t="shared" si="96"/>
        <v>0</v>
      </c>
      <c r="B1560" s="714"/>
      <c r="C1560" s="714"/>
      <c r="D1560" s="714"/>
      <c r="E1560" s="715"/>
      <c r="F1560" s="504">
        <f t="shared" si="94"/>
        <v>0</v>
      </c>
      <c r="G1560" s="504">
        <f t="shared" si="95"/>
        <v>0</v>
      </c>
      <c r="H1560" s="712">
        <f>+'6-3표준조사 4'!$K$300</f>
        <v>37</v>
      </c>
      <c r="I1560" s="712">
        <f>+'6-3표준조사 4'!$L$300</f>
        <v>0</v>
      </c>
      <c r="J1560" s="712">
        <f>+'6-3표준조사 4'!$M$300</f>
        <v>0</v>
      </c>
      <c r="K1560" s="995"/>
    </row>
    <row r="1561" spans="1:11" ht="21" customHeight="1">
      <c r="A1561" s="657">
        <f t="shared" si="96"/>
        <v>1</v>
      </c>
      <c r="B1561" s="713" t="str">
        <f>+'6-3표준조사 4'!$M$304</f>
        <v>단양</v>
      </c>
      <c r="C1561" s="713" t="str">
        <f>+'6-3표준조사 4'!$N$304</f>
        <v>적성</v>
      </c>
      <c r="D1561" s="713" t="str">
        <f>+'6-3표준조사 4'!$O$304</f>
        <v>소야</v>
      </c>
      <c r="E1561" s="713" t="str">
        <f>+'6-3표준조사 4'!$P$304</f>
        <v>산62번지</v>
      </c>
      <c r="F1561" s="713" t="str">
        <f>+'6-3표준조사 4'!$K$304</f>
        <v>62-0</v>
      </c>
      <c r="G1561" s="713" t="str">
        <f>+'6-3표준조사 4'!$L$304</f>
        <v>24-0</v>
      </c>
      <c r="H1561" s="713">
        <f>+'6-3표준조사 4'!$K$312</f>
        <v>1</v>
      </c>
      <c r="I1561" s="713">
        <f>+'6-3표준조사 4'!$L$312</f>
        <v>1</v>
      </c>
      <c r="J1561" s="713">
        <f>+'6-3표준조사 4'!$M$312</f>
        <v>0</v>
      </c>
      <c r="K1561" s="1322"/>
    </row>
    <row r="1562" spans="1:11" ht="21" hidden="1" customHeight="1">
      <c r="A1562" s="657">
        <f t="shared" si="96"/>
        <v>0</v>
      </c>
      <c r="B1562" s="714"/>
      <c r="C1562" s="714"/>
      <c r="D1562" s="714"/>
      <c r="E1562" s="715"/>
      <c r="F1562" s="713">
        <f t="shared" ref="F1562:F1620" si="97">IF(I1562&gt;0,F1561,)</f>
        <v>0</v>
      </c>
      <c r="G1562" s="713">
        <f t="shared" ref="G1562:G1620" si="98">IF(I1562&gt;0,G1561,)</f>
        <v>0</v>
      </c>
      <c r="H1562" s="716">
        <f>+'6-3표준조사 4'!$K$313</f>
        <v>2</v>
      </c>
      <c r="I1562" s="716">
        <f>+'6-3표준조사 4'!$L$313</f>
        <v>0</v>
      </c>
      <c r="J1562" s="716">
        <f>+'6-3표준조사 4'!$M$313</f>
        <v>0</v>
      </c>
      <c r="K1562" s="1323"/>
    </row>
    <row r="1563" spans="1:11" ht="21" hidden="1" customHeight="1">
      <c r="A1563" s="657">
        <f t="shared" si="96"/>
        <v>0</v>
      </c>
      <c r="B1563" s="714"/>
      <c r="C1563" s="714"/>
      <c r="D1563" s="714"/>
      <c r="E1563" s="715"/>
      <c r="F1563" s="713">
        <f t="shared" si="97"/>
        <v>0</v>
      </c>
      <c r="G1563" s="713">
        <f t="shared" si="98"/>
        <v>0</v>
      </c>
      <c r="H1563" s="713">
        <f>+'6-3표준조사 4'!$K$314</f>
        <v>3</v>
      </c>
      <c r="I1563" s="713">
        <f>+'6-3표준조사 4'!$L$314</f>
        <v>0</v>
      </c>
      <c r="J1563" s="713">
        <f>+'6-3표준조사 4'!$M$314</f>
        <v>0</v>
      </c>
      <c r="K1563" s="1322"/>
    </row>
    <row r="1564" spans="1:11" ht="21" hidden="1" customHeight="1">
      <c r="A1564" s="657">
        <f t="shared" si="96"/>
        <v>0</v>
      </c>
      <c r="B1564" s="714"/>
      <c r="C1564" s="714"/>
      <c r="D1564" s="714"/>
      <c r="E1564" s="715"/>
      <c r="F1564" s="713">
        <f t="shared" si="97"/>
        <v>0</v>
      </c>
      <c r="G1564" s="713">
        <f t="shared" si="98"/>
        <v>0</v>
      </c>
      <c r="H1564" s="713">
        <f>+'6-3표준조사 4'!$K$315</f>
        <v>4</v>
      </c>
      <c r="I1564" s="713">
        <f>+'6-3표준조사 4'!$L$315</f>
        <v>0</v>
      </c>
      <c r="J1564" s="713">
        <f>+'6-3표준조사 4'!$M$315</f>
        <v>0</v>
      </c>
      <c r="K1564" s="659"/>
    </row>
    <row r="1565" spans="1:11" ht="21" hidden="1" customHeight="1">
      <c r="A1565" s="657">
        <f t="shared" si="96"/>
        <v>0</v>
      </c>
      <c r="B1565" s="714"/>
      <c r="C1565" s="714"/>
      <c r="D1565" s="714"/>
      <c r="E1565" s="715"/>
      <c r="F1565" s="504">
        <f t="shared" si="97"/>
        <v>0</v>
      </c>
      <c r="G1565" s="504">
        <f t="shared" si="98"/>
        <v>0</v>
      </c>
      <c r="H1565" s="713">
        <f>+'6-3표준조사 4'!$K$316</f>
        <v>5</v>
      </c>
      <c r="I1565" s="713">
        <f>+'6-3표준조사 4'!$L$316</f>
        <v>0</v>
      </c>
      <c r="J1565" s="713">
        <f>+'6-3표준조사 4'!$M$316</f>
        <v>0</v>
      </c>
      <c r="K1565" s="659"/>
    </row>
    <row r="1566" spans="1:11" ht="21" hidden="1" customHeight="1">
      <c r="A1566" s="657">
        <f t="shared" si="96"/>
        <v>0</v>
      </c>
      <c r="B1566" s="714"/>
      <c r="C1566" s="714"/>
      <c r="D1566" s="714"/>
      <c r="E1566" s="715"/>
      <c r="F1566" s="504">
        <f t="shared" si="97"/>
        <v>0</v>
      </c>
      <c r="G1566" s="504">
        <f t="shared" si="98"/>
        <v>0</v>
      </c>
      <c r="H1566" s="713">
        <f>+'6-3표준조사 4'!$K$317</f>
        <v>6</v>
      </c>
      <c r="I1566" s="713">
        <f>+'6-3표준조사 4'!$L$317</f>
        <v>0</v>
      </c>
      <c r="J1566" s="713">
        <f>+'6-3표준조사 4'!$M$317</f>
        <v>0</v>
      </c>
      <c r="K1566" s="659"/>
    </row>
    <row r="1567" spans="1:11" ht="21" hidden="1" customHeight="1">
      <c r="A1567" s="657">
        <f t="shared" si="96"/>
        <v>0</v>
      </c>
      <c r="B1567" s="714"/>
      <c r="C1567" s="714"/>
      <c r="D1567" s="714"/>
      <c r="E1567" s="715"/>
      <c r="F1567" s="504">
        <f t="shared" si="97"/>
        <v>0</v>
      </c>
      <c r="G1567" s="504">
        <f t="shared" si="98"/>
        <v>0</v>
      </c>
      <c r="H1567" s="713">
        <f>+'6-3표준조사 4'!$K$318</f>
        <v>7</v>
      </c>
      <c r="I1567" s="713">
        <f>+'6-3표준조사 4'!$L$318</f>
        <v>0</v>
      </c>
      <c r="J1567" s="713">
        <f>+'6-3표준조사 4'!$M$318</f>
        <v>0</v>
      </c>
      <c r="K1567" s="659"/>
    </row>
    <row r="1568" spans="1:11" ht="21" hidden="1" customHeight="1">
      <c r="A1568" s="657">
        <f t="shared" si="96"/>
        <v>0</v>
      </c>
      <c r="B1568" s="714"/>
      <c r="C1568" s="714"/>
      <c r="D1568" s="714"/>
      <c r="E1568" s="715"/>
      <c r="F1568" s="504">
        <f t="shared" si="97"/>
        <v>0</v>
      </c>
      <c r="G1568" s="504">
        <f t="shared" si="98"/>
        <v>0</v>
      </c>
      <c r="H1568" s="713">
        <f>+'6-3표준조사 4'!$K$319</f>
        <v>8</v>
      </c>
      <c r="I1568" s="713">
        <f>+'6-3표준조사 4'!$L$319</f>
        <v>0</v>
      </c>
      <c r="J1568" s="713">
        <f>+'6-3표준조사 4'!$M$319</f>
        <v>0</v>
      </c>
      <c r="K1568" s="659"/>
    </row>
    <row r="1569" spans="1:11" ht="21" hidden="1" customHeight="1">
      <c r="A1569" s="657">
        <f t="shared" si="96"/>
        <v>0</v>
      </c>
      <c r="B1569" s="714"/>
      <c r="C1569" s="714"/>
      <c r="D1569" s="714"/>
      <c r="E1569" s="715"/>
      <c r="F1569" s="504">
        <f t="shared" si="97"/>
        <v>0</v>
      </c>
      <c r="G1569" s="504">
        <f t="shared" si="98"/>
        <v>0</v>
      </c>
      <c r="H1569" s="713">
        <f>+'6-3표준조사 4'!$K$320</f>
        <v>9</v>
      </c>
      <c r="I1569" s="713">
        <f>+'6-3표준조사 4'!$L$320</f>
        <v>0</v>
      </c>
      <c r="J1569" s="713">
        <f>+'6-3표준조사 4'!$M$320</f>
        <v>0</v>
      </c>
      <c r="K1569" s="659"/>
    </row>
    <row r="1570" spans="1:11" ht="21" hidden="1" customHeight="1">
      <c r="A1570" s="657">
        <f t="shared" si="96"/>
        <v>0</v>
      </c>
      <c r="B1570" s="714"/>
      <c r="C1570" s="714"/>
      <c r="D1570" s="714"/>
      <c r="E1570" s="715"/>
      <c r="F1570" s="504">
        <f t="shared" si="97"/>
        <v>0</v>
      </c>
      <c r="G1570" s="504">
        <f t="shared" si="98"/>
        <v>0</v>
      </c>
      <c r="H1570" s="713">
        <f>+'6-3표준조사 4'!$K$321</f>
        <v>10</v>
      </c>
      <c r="I1570" s="713">
        <f>+'6-3표준조사 4'!$L$321</f>
        <v>0</v>
      </c>
      <c r="J1570" s="713">
        <f>+'6-3표준조사 4'!$M$321</f>
        <v>0</v>
      </c>
      <c r="K1570" s="659"/>
    </row>
    <row r="1571" spans="1:11" ht="21" hidden="1" customHeight="1">
      <c r="A1571" s="657">
        <f t="shared" si="96"/>
        <v>0</v>
      </c>
      <c r="B1571" s="714"/>
      <c r="C1571" s="714"/>
      <c r="D1571" s="714"/>
      <c r="E1571" s="715"/>
      <c r="F1571" s="504">
        <f t="shared" si="97"/>
        <v>0</v>
      </c>
      <c r="G1571" s="504">
        <f t="shared" si="98"/>
        <v>0</v>
      </c>
      <c r="H1571" s="713">
        <f>+'6-3표준조사 4'!$K$322</f>
        <v>11</v>
      </c>
      <c r="I1571" s="713">
        <f>+'6-3표준조사 4'!$L$322</f>
        <v>0</v>
      </c>
      <c r="J1571" s="713">
        <f>+'6-3표준조사 4'!$M$322</f>
        <v>0</v>
      </c>
      <c r="K1571" s="659"/>
    </row>
    <row r="1572" spans="1:11" ht="21" hidden="1" customHeight="1">
      <c r="A1572" s="657">
        <f t="shared" si="96"/>
        <v>0</v>
      </c>
      <c r="B1572" s="714"/>
      <c r="C1572" s="714"/>
      <c r="D1572" s="714"/>
      <c r="E1572" s="715"/>
      <c r="F1572" s="504">
        <f t="shared" si="97"/>
        <v>0</v>
      </c>
      <c r="G1572" s="504">
        <f t="shared" si="98"/>
        <v>0</v>
      </c>
      <c r="H1572" s="713">
        <f>+'6-3표준조사 4'!$K$323</f>
        <v>12</v>
      </c>
      <c r="I1572" s="713">
        <f>+'6-3표준조사 4'!$L$323</f>
        <v>0</v>
      </c>
      <c r="J1572" s="713">
        <f>+'6-3표준조사 4'!$M$323</f>
        <v>0</v>
      </c>
      <c r="K1572" s="659"/>
    </row>
    <row r="1573" spans="1:11" ht="21" hidden="1" customHeight="1">
      <c r="A1573" s="657">
        <f t="shared" si="96"/>
        <v>0</v>
      </c>
      <c r="B1573" s="714"/>
      <c r="C1573" s="714"/>
      <c r="D1573" s="714"/>
      <c r="E1573" s="715"/>
      <c r="F1573" s="504">
        <f t="shared" si="97"/>
        <v>0</v>
      </c>
      <c r="G1573" s="504">
        <f t="shared" si="98"/>
        <v>0</v>
      </c>
      <c r="H1573" s="713">
        <f>+'6-3표준조사 4'!$K$324</f>
        <v>13</v>
      </c>
      <c r="I1573" s="713">
        <f>+'6-3표준조사 4'!$L$324</f>
        <v>0</v>
      </c>
      <c r="J1573" s="713">
        <f>+'6-3표준조사 4'!$M$324</f>
        <v>0</v>
      </c>
      <c r="K1573" s="659"/>
    </row>
    <row r="1574" spans="1:11" ht="21" hidden="1" customHeight="1">
      <c r="A1574" s="657">
        <f t="shared" si="96"/>
        <v>0</v>
      </c>
      <c r="B1574" s="714"/>
      <c r="C1574" s="714"/>
      <c r="D1574" s="714"/>
      <c r="E1574" s="715"/>
      <c r="F1574" s="504">
        <f t="shared" si="97"/>
        <v>0</v>
      </c>
      <c r="G1574" s="504">
        <f t="shared" si="98"/>
        <v>0</v>
      </c>
      <c r="H1574" s="713">
        <f>+'6-3표준조사 4'!$K$325</f>
        <v>14</v>
      </c>
      <c r="I1574" s="713">
        <f>+'6-3표준조사 4'!$L$325</f>
        <v>0</v>
      </c>
      <c r="J1574" s="713">
        <f>+'6-3표준조사 4'!$M$325</f>
        <v>0</v>
      </c>
      <c r="K1574" s="659"/>
    </row>
    <row r="1575" spans="1:11" ht="21" hidden="1" customHeight="1">
      <c r="A1575" s="657">
        <f t="shared" si="96"/>
        <v>0</v>
      </c>
      <c r="B1575" s="714"/>
      <c r="C1575" s="714"/>
      <c r="D1575" s="714"/>
      <c r="E1575" s="715"/>
      <c r="F1575" s="504">
        <f t="shared" si="97"/>
        <v>0</v>
      </c>
      <c r="G1575" s="504">
        <f t="shared" si="98"/>
        <v>0</v>
      </c>
      <c r="H1575" s="713">
        <f>+'6-3표준조사 4'!$K$328</f>
        <v>15</v>
      </c>
      <c r="I1575" s="713">
        <f>+'6-3표준조사 4'!$L$328</f>
        <v>0</v>
      </c>
      <c r="J1575" s="713">
        <f>+'6-3표준조사 4'!$M$328</f>
        <v>0</v>
      </c>
      <c r="K1575" s="659"/>
    </row>
    <row r="1576" spans="1:11" ht="21" hidden="1" customHeight="1">
      <c r="A1576" s="657">
        <f t="shared" si="96"/>
        <v>0</v>
      </c>
      <c r="B1576" s="714"/>
      <c r="C1576" s="714"/>
      <c r="D1576" s="714"/>
      <c r="E1576" s="715"/>
      <c r="F1576" s="504">
        <f t="shared" si="97"/>
        <v>0</v>
      </c>
      <c r="G1576" s="504">
        <f t="shared" si="98"/>
        <v>0</v>
      </c>
      <c r="H1576" s="713">
        <f>+'6-3표준조사 4'!$K$329</f>
        <v>16</v>
      </c>
      <c r="I1576" s="713">
        <f>+'6-3표준조사 4'!$L$329</f>
        <v>0</v>
      </c>
      <c r="J1576" s="713">
        <f>+'6-3표준조사 4'!$M$329</f>
        <v>0</v>
      </c>
      <c r="K1576" s="659"/>
    </row>
    <row r="1577" spans="1:11" ht="21" hidden="1" customHeight="1">
      <c r="A1577" s="657">
        <f t="shared" si="96"/>
        <v>0</v>
      </c>
      <c r="B1577" s="714"/>
      <c r="C1577" s="714"/>
      <c r="D1577" s="714"/>
      <c r="E1577" s="715"/>
      <c r="F1577" s="504">
        <f t="shared" si="97"/>
        <v>0</v>
      </c>
      <c r="G1577" s="504">
        <f t="shared" si="98"/>
        <v>0</v>
      </c>
      <c r="H1577" s="713">
        <f>+'6-3표준조사 4'!$K$330</f>
        <v>17</v>
      </c>
      <c r="I1577" s="713">
        <f>+'6-3표준조사 4'!$L$330</f>
        <v>0</v>
      </c>
      <c r="J1577" s="713">
        <f>+'6-3표준조사 4'!$M$330</f>
        <v>0</v>
      </c>
      <c r="K1577" s="659"/>
    </row>
    <row r="1578" spans="1:11" ht="21" hidden="1" customHeight="1">
      <c r="A1578" s="657">
        <f t="shared" si="96"/>
        <v>0</v>
      </c>
      <c r="B1578" s="714"/>
      <c r="C1578" s="714"/>
      <c r="D1578" s="714"/>
      <c r="E1578" s="715"/>
      <c r="F1578" s="504">
        <f t="shared" si="97"/>
        <v>0</v>
      </c>
      <c r="G1578" s="504">
        <f t="shared" si="98"/>
        <v>0</v>
      </c>
      <c r="H1578" s="713">
        <f>+'6-3표준조사 4'!$K$331</f>
        <v>18</v>
      </c>
      <c r="I1578" s="713">
        <f>+'6-3표준조사 4'!$L$331</f>
        <v>0</v>
      </c>
      <c r="J1578" s="713">
        <f>+'6-3표준조사 4'!$M$331</f>
        <v>0</v>
      </c>
      <c r="K1578" s="659"/>
    </row>
    <row r="1579" spans="1:11" ht="21" hidden="1" customHeight="1">
      <c r="A1579" s="657">
        <f t="shared" si="96"/>
        <v>0</v>
      </c>
      <c r="B1579" s="714"/>
      <c r="C1579" s="714"/>
      <c r="D1579" s="714"/>
      <c r="E1579" s="715"/>
      <c r="F1579" s="504">
        <f t="shared" si="97"/>
        <v>0</v>
      </c>
      <c r="G1579" s="504">
        <f t="shared" si="98"/>
        <v>0</v>
      </c>
      <c r="H1579" s="713">
        <f>+'6-3표준조사 4'!$K$332</f>
        <v>19</v>
      </c>
      <c r="I1579" s="713">
        <f>+'6-3표준조사 4'!$L$332</f>
        <v>0</v>
      </c>
      <c r="J1579" s="713">
        <f>+'6-3표준조사 4'!$M$332</f>
        <v>0</v>
      </c>
      <c r="K1579" s="659"/>
    </row>
    <row r="1580" spans="1:11" ht="21" hidden="1" customHeight="1">
      <c r="A1580" s="657">
        <f t="shared" si="96"/>
        <v>0</v>
      </c>
      <c r="B1580" s="714"/>
      <c r="C1580" s="714"/>
      <c r="D1580" s="714"/>
      <c r="E1580" s="715"/>
      <c r="F1580" s="504">
        <f t="shared" si="97"/>
        <v>0</v>
      </c>
      <c r="G1580" s="504">
        <f t="shared" si="98"/>
        <v>0</v>
      </c>
      <c r="H1580" s="713">
        <f>+'6-3표준조사 4'!$K$333</f>
        <v>20</v>
      </c>
      <c r="I1580" s="713">
        <f>+'6-3표준조사 4'!$L$333</f>
        <v>0</v>
      </c>
      <c r="J1580" s="713">
        <f>+'6-3표준조사 4'!$M$333</f>
        <v>0</v>
      </c>
      <c r="K1580" s="659"/>
    </row>
    <row r="1581" spans="1:11" ht="21" hidden="1" customHeight="1">
      <c r="A1581" s="657">
        <f t="shared" si="96"/>
        <v>0</v>
      </c>
      <c r="B1581" s="714"/>
      <c r="C1581" s="714"/>
      <c r="D1581" s="714"/>
      <c r="E1581" s="715"/>
      <c r="F1581" s="504">
        <f t="shared" si="97"/>
        <v>0</v>
      </c>
      <c r="G1581" s="504">
        <f t="shared" si="98"/>
        <v>0</v>
      </c>
      <c r="H1581" s="713">
        <f>+'6-3표준조사 4'!$K$334</f>
        <v>21</v>
      </c>
      <c r="I1581" s="713">
        <f>+'6-3표준조사 4'!$L$334</f>
        <v>0</v>
      </c>
      <c r="J1581" s="713">
        <f>+'6-3표준조사 4'!$M$334</f>
        <v>0</v>
      </c>
      <c r="K1581" s="659"/>
    </row>
    <row r="1582" spans="1:11" ht="21" hidden="1" customHeight="1">
      <c r="A1582" s="657">
        <f t="shared" si="96"/>
        <v>0</v>
      </c>
      <c r="B1582" s="714"/>
      <c r="C1582" s="714"/>
      <c r="D1582" s="714"/>
      <c r="E1582" s="715"/>
      <c r="F1582" s="504">
        <f t="shared" si="97"/>
        <v>0</v>
      </c>
      <c r="G1582" s="504">
        <f t="shared" si="98"/>
        <v>0</v>
      </c>
      <c r="H1582" s="713">
        <f>+'6-3표준조사 4'!$K$335</f>
        <v>22</v>
      </c>
      <c r="I1582" s="713">
        <f>+'6-3표준조사 4'!$L$335</f>
        <v>0</v>
      </c>
      <c r="J1582" s="713">
        <f>+'6-3표준조사 4'!$M$335</f>
        <v>0</v>
      </c>
      <c r="K1582" s="659"/>
    </row>
    <row r="1583" spans="1:11" ht="21" hidden="1" customHeight="1">
      <c r="A1583" s="657">
        <f t="shared" si="96"/>
        <v>0</v>
      </c>
      <c r="B1583" s="714"/>
      <c r="C1583" s="714"/>
      <c r="D1583" s="714"/>
      <c r="E1583" s="715"/>
      <c r="F1583" s="504">
        <f t="shared" si="97"/>
        <v>0</v>
      </c>
      <c r="G1583" s="504">
        <f t="shared" si="98"/>
        <v>0</v>
      </c>
      <c r="H1583" s="713">
        <f>+'6-3표준조사 4'!$K$336</f>
        <v>23</v>
      </c>
      <c r="I1583" s="713">
        <f>+'6-3표준조사 4'!$L$336</f>
        <v>0</v>
      </c>
      <c r="J1583" s="713">
        <f>+'6-3표준조사 4'!$M$336</f>
        <v>0</v>
      </c>
      <c r="K1583" s="659"/>
    </row>
    <row r="1584" spans="1:11" ht="21" hidden="1" customHeight="1">
      <c r="A1584" s="657">
        <f t="shared" si="96"/>
        <v>0</v>
      </c>
      <c r="B1584" s="714"/>
      <c r="C1584" s="714"/>
      <c r="D1584" s="714"/>
      <c r="E1584" s="715"/>
      <c r="F1584" s="504">
        <f t="shared" si="97"/>
        <v>0</v>
      </c>
      <c r="G1584" s="504">
        <f t="shared" si="98"/>
        <v>0</v>
      </c>
      <c r="H1584" s="713">
        <f>+'6-3표준조사 4'!$K$337</f>
        <v>24</v>
      </c>
      <c r="I1584" s="713">
        <f>+'6-3표준조사 4'!$L$337</f>
        <v>0</v>
      </c>
      <c r="J1584" s="713">
        <f>+'6-3표준조사 4'!$M$337</f>
        <v>0</v>
      </c>
      <c r="K1584" s="659"/>
    </row>
    <row r="1585" spans="1:11" ht="21" hidden="1" customHeight="1">
      <c r="A1585" s="657">
        <f t="shared" si="96"/>
        <v>0</v>
      </c>
      <c r="B1585" s="714"/>
      <c r="C1585" s="714"/>
      <c r="D1585" s="714"/>
      <c r="E1585" s="715"/>
      <c r="F1585" s="504">
        <f t="shared" si="97"/>
        <v>0</v>
      </c>
      <c r="G1585" s="504">
        <f t="shared" si="98"/>
        <v>0</v>
      </c>
      <c r="H1585" s="713">
        <f>+'6-3표준조사 4'!$K$338</f>
        <v>25</v>
      </c>
      <c r="I1585" s="713">
        <f>+'6-3표준조사 4'!$L$338</f>
        <v>0</v>
      </c>
      <c r="J1585" s="713">
        <f>+'6-3표준조사 4'!$M$338</f>
        <v>0</v>
      </c>
      <c r="K1585" s="659"/>
    </row>
    <row r="1586" spans="1:11" ht="21" hidden="1" customHeight="1">
      <c r="A1586" s="657">
        <f t="shared" si="96"/>
        <v>0</v>
      </c>
      <c r="B1586" s="714"/>
      <c r="C1586" s="714"/>
      <c r="D1586" s="714"/>
      <c r="E1586" s="715"/>
      <c r="F1586" s="504">
        <f t="shared" si="97"/>
        <v>0</v>
      </c>
      <c r="G1586" s="504">
        <f t="shared" si="98"/>
        <v>0</v>
      </c>
      <c r="H1586" s="713">
        <f>+'6-3표준조사 4'!$K$339</f>
        <v>26</v>
      </c>
      <c r="I1586" s="713">
        <f>+'6-3표준조사 4'!$L$339</f>
        <v>0</v>
      </c>
      <c r="J1586" s="713">
        <f>+'6-3표준조사 4'!$M$339</f>
        <v>0</v>
      </c>
      <c r="K1586" s="659"/>
    </row>
    <row r="1587" spans="1:11" ht="21" hidden="1" customHeight="1">
      <c r="A1587" s="657">
        <f t="shared" si="96"/>
        <v>0</v>
      </c>
      <c r="B1587" s="714"/>
      <c r="C1587" s="714"/>
      <c r="D1587" s="714"/>
      <c r="E1587" s="715"/>
      <c r="F1587" s="504">
        <f t="shared" si="97"/>
        <v>0</v>
      </c>
      <c r="G1587" s="504">
        <f t="shared" si="98"/>
        <v>0</v>
      </c>
      <c r="H1587" s="713">
        <f>+'6-3표준조사 4'!$K$340</f>
        <v>27</v>
      </c>
      <c r="I1587" s="713">
        <f>+'6-3표준조사 4'!$L$340</f>
        <v>0</v>
      </c>
      <c r="J1587" s="713">
        <f>+'6-3표준조사 4'!$M$340</f>
        <v>0</v>
      </c>
      <c r="K1587" s="659"/>
    </row>
    <row r="1588" spans="1:11" ht="21" hidden="1" customHeight="1">
      <c r="A1588" s="657">
        <f t="shared" si="96"/>
        <v>0</v>
      </c>
      <c r="B1588" s="714"/>
      <c r="C1588" s="714"/>
      <c r="D1588" s="714"/>
      <c r="E1588" s="715"/>
      <c r="F1588" s="504">
        <f t="shared" si="97"/>
        <v>0</v>
      </c>
      <c r="G1588" s="504">
        <f t="shared" si="98"/>
        <v>0</v>
      </c>
      <c r="H1588" s="713">
        <f>+'6-3표준조사 4'!$K$341</f>
        <v>28</v>
      </c>
      <c r="I1588" s="713">
        <f>+'6-3표준조사 4'!$L$341</f>
        <v>0</v>
      </c>
      <c r="J1588" s="713">
        <f>+'6-3표준조사 4'!$M$341</f>
        <v>0</v>
      </c>
      <c r="K1588" s="659"/>
    </row>
    <row r="1589" spans="1:11" ht="21" hidden="1" customHeight="1">
      <c r="A1589" s="657">
        <f t="shared" si="96"/>
        <v>0</v>
      </c>
      <c r="B1589" s="714"/>
      <c r="C1589" s="714"/>
      <c r="D1589" s="714"/>
      <c r="E1589" s="715"/>
      <c r="F1589" s="504">
        <f t="shared" si="97"/>
        <v>0</v>
      </c>
      <c r="G1589" s="504">
        <f t="shared" si="98"/>
        <v>0</v>
      </c>
      <c r="H1589" s="713">
        <f>+'6-3표준조사 4'!$K$342</f>
        <v>29</v>
      </c>
      <c r="I1589" s="713">
        <f>+'6-3표준조사 4'!$L$342</f>
        <v>0</v>
      </c>
      <c r="J1589" s="713">
        <f>+'6-3표준조사 4'!$M$342</f>
        <v>0</v>
      </c>
      <c r="K1589" s="659"/>
    </row>
    <row r="1590" spans="1:11" ht="21" hidden="1" customHeight="1">
      <c r="A1590" s="657">
        <f t="shared" si="96"/>
        <v>0</v>
      </c>
      <c r="B1590" s="714"/>
      <c r="C1590" s="714"/>
      <c r="D1590" s="714"/>
      <c r="E1590" s="715"/>
      <c r="F1590" s="504">
        <f t="shared" si="97"/>
        <v>0</v>
      </c>
      <c r="G1590" s="504">
        <f t="shared" si="98"/>
        <v>0</v>
      </c>
      <c r="H1590" s="713">
        <f>+'6-3표준조사 4'!$K$343</f>
        <v>30</v>
      </c>
      <c r="I1590" s="713">
        <f>+'6-3표준조사 4'!$L$343</f>
        <v>0</v>
      </c>
      <c r="J1590" s="713">
        <f>+'6-3표준조사 4'!$M$343</f>
        <v>0</v>
      </c>
      <c r="K1590" s="659"/>
    </row>
    <row r="1591" spans="1:11" ht="21" hidden="1" customHeight="1">
      <c r="A1591" s="657">
        <f t="shared" si="96"/>
        <v>0</v>
      </c>
      <c r="B1591" s="714"/>
      <c r="C1591" s="714"/>
      <c r="D1591" s="714"/>
      <c r="E1591" s="715"/>
      <c r="F1591" s="504">
        <f t="shared" si="97"/>
        <v>0</v>
      </c>
      <c r="G1591" s="504">
        <f t="shared" si="98"/>
        <v>0</v>
      </c>
      <c r="H1591" s="713">
        <f>+'6-3표준조사 4'!$K$344</f>
        <v>31</v>
      </c>
      <c r="I1591" s="713">
        <f>+'6-3표준조사 4'!$L$344</f>
        <v>0</v>
      </c>
      <c r="J1591" s="713">
        <f>+'6-3표준조사 4'!$M$344</f>
        <v>0</v>
      </c>
      <c r="K1591" s="659"/>
    </row>
    <row r="1592" spans="1:11" ht="21" hidden="1" customHeight="1">
      <c r="A1592" s="657">
        <f t="shared" si="96"/>
        <v>0</v>
      </c>
      <c r="B1592" s="714"/>
      <c r="C1592" s="714"/>
      <c r="D1592" s="714"/>
      <c r="E1592" s="715"/>
      <c r="F1592" s="504">
        <f t="shared" si="97"/>
        <v>0</v>
      </c>
      <c r="G1592" s="504">
        <f t="shared" si="98"/>
        <v>0</v>
      </c>
      <c r="H1592" s="713">
        <f>+'6-3표준조사 4'!$K$345</f>
        <v>32</v>
      </c>
      <c r="I1592" s="713">
        <f>+'6-3표준조사 4'!$L$345</f>
        <v>0</v>
      </c>
      <c r="J1592" s="713">
        <f>+'6-3표준조사 4'!$M$345</f>
        <v>0</v>
      </c>
      <c r="K1592" s="659"/>
    </row>
    <row r="1593" spans="1:11" ht="21" hidden="1" customHeight="1">
      <c r="A1593" s="657">
        <f t="shared" si="96"/>
        <v>0</v>
      </c>
      <c r="B1593" s="714"/>
      <c r="C1593" s="714"/>
      <c r="D1593" s="714"/>
      <c r="E1593" s="715"/>
      <c r="F1593" s="504">
        <f t="shared" si="97"/>
        <v>0</v>
      </c>
      <c r="G1593" s="504">
        <f t="shared" si="98"/>
        <v>0</v>
      </c>
      <c r="H1593" s="713">
        <f>+'6-3표준조사 4'!$K$346</f>
        <v>33</v>
      </c>
      <c r="I1593" s="713">
        <f>+'6-3표준조사 4'!$L$346</f>
        <v>0</v>
      </c>
      <c r="J1593" s="713">
        <f>+'6-3표준조사 4'!$M$346</f>
        <v>0</v>
      </c>
      <c r="K1593" s="659"/>
    </row>
    <row r="1594" spans="1:11" ht="21" hidden="1" customHeight="1">
      <c r="A1594" s="657">
        <f t="shared" si="96"/>
        <v>0</v>
      </c>
      <c r="B1594" s="714"/>
      <c r="C1594" s="714"/>
      <c r="D1594" s="714"/>
      <c r="E1594" s="715"/>
      <c r="F1594" s="504">
        <f t="shared" si="97"/>
        <v>0</v>
      </c>
      <c r="G1594" s="504">
        <f t="shared" si="98"/>
        <v>0</v>
      </c>
      <c r="H1594" s="713">
        <f>+'6-3표준조사 4'!$K$347</f>
        <v>34</v>
      </c>
      <c r="I1594" s="713">
        <f>+'6-3표준조사 4'!$L$347</f>
        <v>0</v>
      </c>
      <c r="J1594" s="713">
        <f>+'6-3표준조사 4'!$M$347</f>
        <v>0</v>
      </c>
      <c r="K1594" s="659"/>
    </row>
    <row r="1595" spans="1:11" ht="21" hidden="1" customHeight="1">
      <c r="A1595" s="657">
        <f t="shared" si="96"/>
        <v>0</v>
      </c>
      <c r="B1595" s="714"/>
      <c r="C1595" s="714"/>
      <c r="D1595" s="714"/>
      <c r="E1595" s="715"/>
      <c r="F1595" s="504">
        <f t="shared" si="97"/>
        <v>0</v>
      </c>
      <c r="G1595" s="504">
        <f t="shared" si="98"/>
        <v>0</v>
      </c>
      <c r="H1595" s="713">
        <f>+'6-3표준조사 4'!$K$348</f>
        <v>35</v>
      </c>
      <c r="I1595" s="713">
        <f>+'6-3표준조사 4'!$L$348</f>
        <v>0</v>
      </c>
      <c r="J1595" s="713">
        <f>+'6-3표준조사 4'!$M$348</f>
        <v>0</v>
      </c>
      <c r="K1595" s="659"/>
    </row>
    <row r="1596" spans="1:11" ht="21" hidden="1" customHeight="1">
      <c r="A1596" s="657">
        <f t="shared" si="96"/>
        <v>0</v>
      </c>
      <c r="B1596" s="714"/>
      <c r="C1596" s="714"/>
      <c r="D1596" s="714"/>
      <c r="E1596" s="715"/>
      <c r="F1596" s="504">
        <f t="shared" si="97"/>
        <v>0</v>
      </c>
      <c r="G1596" s="504">
        <f t="shared" si="98"/>
        <v>0</v>
      </c>
      <c r="H1596" s="713">
        <f>+'6-3표준조사 4'!$K$349</f>
        <v>36</v>
      </c>
      <c r="I1596" s="713">
        <f>+'6-3표준조사 4'!$L$349</f>
        <v>0</v>
      </c>
      <c r="J1596" s="713">
        <f>+'6-3표준조사 4'!$M$349</f>
        <v>0</v>
      </c>
      <c r="K1596" s="659"/>
    </row>
    <row r="1597" spans="1:11" ht="21" hidden="1" customHeight="1">
      <c r="A1597" s="657">
        <f t="shared" si="96"/>
        <v>0</v>
      </c>
      <c r="B1597" s="714"/>
      <c r="C1597" s="714"/>
      <c r="D1597" s="714"/>
      <c r="E1597" s="715"/>
      <c r="F1597" s="504">
        <f t="shared" si="97"/>
        <v>0</v>
      </c>
      <c r="G1597" s="504">
        <f t="shared" si="98"/>
        <v>0</v>
      </c>
      <c r="H1597" s="713">
        <f>+'6-3표준조사 4'!$K$350</f>
        <v>37</v>
      </c>
      <c r="I1597" s="713">
        <f>+'6-3표준조사 4'!$L$350</f>
        <v>0</v>
      </c>
      <c r="J1597" s="713">
        <f>+'6-3표준조사 4'!$M$350</f>
        <v>0</v>
      </c>
      <c r="K1597" s="659"/>
    </row>
    <row r="1598" spans="1:11" ht="21" hidden="1" customHeight="1">
      <c r="A1598" s="657">
        <f t="shared" si="96"/>
        <v>0</v>
      </c>
      <c r="B1598" s="714"/>
      <c r="C1598" s="714"/>
      <c r="D1598" s="714"/>
      <c r="E1598" s="715"/>
      <c r="F1598" s="504">
        <f t="shared" si="97"/>
        <v>0</v>
      </c>
      <c r="G1598" s="504">
        <f t="shared" si="98"/>
        <v>0</v>
      </c>
      <c r="H1598" s="713">
        <f>+'6-3표준조사 4'!$K$353</f>
        <v>15</v>
      </c>
      <c r="I1598" s="713">
        <f>+'6-3표준조사 4'!$L$353</f>
        <v>0</v>
      </c>
      <c r="J1598" s="713">
        <f>+'6-3표준조사 4'!$M$353</f>
        <v>0</v>
      </c>
      <c r="K1598" s="659"/>
    </row>
    <row r="1599" spans="1:11" ht="21" hidden="1" customHeight="1">
      <c r="A1599" s="657">
        <f t="shared" si="96"/>
        <v>0</v>
      </c>
      <c r="B1599" s="714"/>
      <c r="C1599" s="714"/>
      <c r="D1599" s="714"/>
      <c r="E1599" s="715"/>
      <c r="F1599" s="504">
        <f t="shared" si="97"/>
        <v>0</v>
      </c>
      <c r="G1599" s="504">
        <f t="shared" si="98"/>
        <v>0</v>
      </c>
      <c r="H1599" s="713">
        <f>+'6-3표준조사 4'!$K$354</f>
        <v>16</v>
      </c>
      <c r="I1599" s="713">
        <f>+'6-3표준조사 4'!$L$354</f>
        <v>0</v>
      </c>
      <c r="J1599" s="713">
        <f>+'6-3표준조사 4'!$M$354</f>
        <v>0</v>
      </c>
      <c r="K1599" s="659"/>
    </row>
    <row r="1600" spans="1:11" ht="21" hidden="1" customHeight="1">
      <c r="A1600" s="657">
        <f t="shared" si="96"/>
        <v>0</v>
      </c>
      <c r="B1600" s="714"/>
      <c r="C1600" s="714"/>
      <c r="D1600" s="714"/>
      <c r="E1600" s="715"/>
      <c r="F1600" s="504">
        <f t="shared" si="97"/>
        <v>0</v>
      </c>
      <c r="G1600" s="504">
        <f t="shared" si="98"/>
        <v>0</v>
      </c>
      <c r="H1600" s="713">
        <f>+'6-3표준조사 4'!$K$355</f>
        <v>17</v>
      </c>
      <c r="I1600" s="713">
        <f>+'6-3표준조사 4'!$L$355</f>
        <v>0</v>
      </c>
      <c r="J1600" s="713">
        <f>+'6-3표준조사 4'!$M$355</f>
        <v>0</v>
      </c>
      <c r="K1600" s="659"/>
    </row>
    <row r="1601" spans="1:11" ht="21" hidden="1" customHeight="1">
      <c r="A1601" s="657">
        <f t="shared" si="96"/>
        <v>0</v>
      </c>
      <c r="B1601" s="714"/>
      <c r="C1601" s="714"/>
      <c r="D1601" s="714"/>
      <c r="E1601" s="715"/>
      <c r="F1601" s="504">
        <f t="shared" si="97"/>
        <v>0</v>
      </c>
      <c r="G1601" s="504">
        <f t="shared" si="98"/>
        <v>0</v>
      </c>
      <c r="H1601" s="713">
        <f>+'6-3표준조사 4'!$K$356</f>
        <v>18</v>
      </c>
      <c r="I1601" s="713">
        <f>+'6-3표준조사 4'!$L$356</f>
        <v>0</v>
      </c>
      <c r="J1601" s="713">
        <f>+'6-3표준조사 4'!$M$356</f>
        <v>0</v>
      </c>
      <c r="K1601" s="659"/>
    </row>
    <row r="1602" spans="1:11" ht="21" hidden="1" customHeight="1">
      <c r="A1602" s="657">
        <f t="shared" si="96"/>
        <v>0</v>
      </c>
      <c r="B1602" s="714"/>
      <c r="C1602" s="714"/>
      <c r="D1602" s="714"/>
      <c r="E1602" s="715"/>
      <c r="F1602" s="504">
        <f t="shared" si="97"/>
        <v>0</v>
      </c>
      <c r="G1602" s="504">
        <f t="shared" si="98"/>
        <v>0</v>
      </c>
      <c r="H1602" s="713">
        <f>+'6-3표준조사 4'!$K$357</f>
        <v>19</v>
      </c>
      <c r="I1602" s="713">
        <f>+'6-3표준조사 4'!$L$357</f>
        <v>0</v>
      </c>
      <c r="J1602" s="713">
        <f>+'6-3표준조사 4'!$M$357</f>
        <v>0</v>
      </c>
      <c r="K1602" s="659"/>
    </row>
    <row r="1603" spans="1:11" ht="21" hidden="1" customHeight="1">
      <c r="A1603" s="657">
        <f t="shared" si="96"/>
        <v>0</v>
      </c>
      <c r="B1603" s="714"/>
      <c r="C1603" s="714"/>
      <c r="D1603" s="714"/>
      <c r="E1603" s="715"/>
      <c r="F1603" s="504">
        <f t="shared" si="97"/>
        <v>0</v>
      </c>
      <c r="G1603" s="504">
        <f t="shared" si="98"/>
        <v>0</v>
      </c>
      <c r="H1603" s="713">
        <f>+'6-3표준조사 4'!$K$358</f>
        <v>20</v>
      </c>
      <c r="I1603" s="713">
        <f>+'6-3표준조사 4'!$L$358</f>
        <v>0</v>
      </c>
      <c r="J1603" s="713">
        <f>+'6-3표준조사 4'!$M$358</f>
        <v>0</v>
      </c>
      <c r="K1603" s="659"/>
    </row>
    <row r="1604" spans="1:11" ht="21" hidden="1" customHeight="1">
      <c r="A1604" s="657">
        <f t="shared" si="96"/>
        <v>0</v>
      </c>
      <c r="B1604" s="714"/>
      <c r="C1604" s="714"/>
      <c r="D1604" s="714"/>
      <c r="E1604" s="715"/>
      <c r="F1604" s="504">
        <f t="shared" si="97"/>
        <v>0</v>
      </c>
      <c r="G1604" s="504">
        <f t="shared" si="98"/>
        <v>0</v>
      </c>
      <c r="H1604" s="713">
        <f>+'6-3표준조사 4'!$K$359</f>
        <v>21</v>
      </c>
      <c r="I1604" s="713">
        <f>+'6-3표준조사 4'!$L$359</f>
        <v>0</v>
      </c>
      <c r="J1604" s="713">
        <f>+'6-3표준조사 4'!$M$359</f>
        <v>0</v>
      </c>
      <c r="K1604" s="659"/>
    </row>
    <row r="1605" spans="1:11" ht="21" hidden="1" customHeight="1">
      <c r="A1605" s="657">
        <f t="shared" ref="A1605:A1668" si="99">IF(I1605&gt;0,1,)</f>
        <v>0</v>
      </c>
      <c r="B1605" s="714"/>
      <c r="C1605" s="714"/>
      <c r="D1605" s="714"/>
      <c r="E1605" s="715"/>
      <c r="F1605" s="504">
        <f t="shared" si="97"/>
        <v>0</v>
      </c>
      <c r="G1605" s="504">
        <f t="shared" si="98"/>
        <v>0</v>
      </c>
      <c r="H1605" s="713">
        <f>+'6-3표준조사 4'!$K$360</f>
        <v>22</v>
      </c>
      <c r="I1605" s="713">
        <f>+'6-3표준조사 4'!$L$360</f>
        <v>0</v>
      </c>
      <c r="J1605" s="713">
        <f>+'6-3표준조사 4'!$M$360</f>
        <v>0</v>
      </c>
      <c r="K1605" s="659"/>
    </row>
    <row r="1606" spans="1:11" ht="21" hidden="1" customHeight="1">
      <c r="A1606" s="657">
        <f t="shared" si="99"/>
        <v>0</v>
      </c>
      <c r="B1606" s="714"/>
      <c r="C1606" s="714"/>
      <c r="D1606" s="714"/>
      <c r="E1606" s="715"/>
      <c r="F1606" s="504">
        <f t="shared" si="97"/>
        <v>0</v>
      </c>
      <c r="G1606" s="504">
        <f t="shared" si="98"/>
        <v>0</v>
      </c>
      <c r="H1606" s="713">
        <f>+'6-3표준조사 4'!$K$361</f>
        <v>23</v>
      </c>
      <c r="I1606" s="713">
        <f>+'6-3표준조사 4'!$L$361</f>
        <v>0</v>
      </c>
      <c r="J1606" s="713">
        <f>+'6-3표준조사 4'!$M$361</f>
        <v>0</v>
      </c>
      <c r="K1606" s="659"/>
    </row>
    <row r="1607" spans="1:11" ht="21" hidden="1" customHeight="1">
      <c r="A1607" s="657">
        <f t="shared" si="99"/>
        <v>0</v>
      </c>
      <c r="B1607" s="714"/>
      <c r="C1607" s="714"/>
      <c r="D1607" s="714"/>
      <c r="E1607" s="715"/>
      <c r="F1607" s="504">
        <f t="shared" si="97"/>
        <v>0</v>
      </c>
      <c r="G1607" s="504">
        <f t="shared" si="98"/>
        <v>0</v>
      </c>
      <c r="H1607" s="713">
        <f>+'6-3표준조사 4'!$K$362</f>
        <v>24</v>
      </c>
      <c r="I1607" s="713">
        <f>+'6-3표준조사 4'!$L$362</f>
        <v>0</v>
      </c>
      <c r="J1607" s="713">
        <f>+'6-3표준조사 4'!$M$362</f>
        <v>0</v>
      </c>
      <c r="K1607" s="659"/>
    </row>
    <row r="1608" spans="1:11" ht="21" hidden="1" customHeight="1">
      <c r="A1608" s="657">
        <f t="shared" si="99"/>
        <v>0</v>
      </c>
      <c r="B1608" s="714"/>
      <c r="C1608" s="714"/>
      <c r="D1608" s="714"/>
      <c r="E1608" s="715"/>
      <c r="F1608" s="504">
        <f t="shared" si="97"/>
        <v>0</v>
      </c>
      <c r="G1608" s="504">
        <f t="shared" si="98"/>
        <v>0</v>
      </c>
      <c r="H1608" s="713">
        <f>+'6-3표준조사 4'!$K$363</f>
        <v>25</v>
      </c>
      <c r="I1608" s="713">
        <f>+'6-3표준조사 4'!$L$363</f>
        <v>0</v>
      </c>
      <c r="J1608" s="713">
        <f>+'6-3표준조사 4'!$M$363</f>
        <v>0</v>
      </c>
      <c r="K1608" s="659"/>
    </row>
    <row r="1609" spans="1:11" ht="21" hidden="1" customHeight="1">
      <c r="A1609" s="657">
        <f t="shared" si="99"/>
        <v>0</v>
      </c>
      <c r="B1609" s="714"/>
      <c r="C1609" s="714"/>
      <c r="D1609" s="714"/>
      <c r="E1609" s="715"/>
      <c r="F1609" s="504">
        <f t="shared" si="97"/>
        <v>0</v>
      </c>
      <c r="G1609" s="504">
        <f t="shared" si="98"/>
        <v>0</v>
      </c>
      <c r="H1609" s="713">
        <f>+'6-3표준조사 4'!$K$364</f>
        <v>26</v>
      </c>
      <c r="I1609" s="713">
        <f>+'6-3표준조사 4'!$L$364</f>
        <v>0</v>
      </c>
      <c r="J1609" s="713">
        <f>+'6-3표준조사 4'!$M$364</f>
        <v>0</v>
      </c>
      <c r="K1609" s="659"/>
    </row>
    <row r="1610" spans="1:11" ht="21" hidden="1" customHeight="1">
      <c r="A1610" s="657">
        <f t="shared" si="99"/>
        <v>0</v>
      </c>
      <c r="B1610" s="714"/>
      <c r="C1610" s="714"/>
      <c r="D1610" s="714"/>
      <c r="E1610" s="715"/>
      <c r="F1610" s="504">
        <f t="shared" si="97"/>
        <v>0</v>
      </c>
      <c r="G1610" s="504">
        <f t="shared" si="98"/>
        <v>0</v>
      </c>
      <c r="H1610" s="713">
        <f>+'6-3표준조사 4'!$K$365</f>
        <v>27</v>
      </c>
      <c r="I1610" s="713">
        <f>+'6-3표준조사 4'!$L$365</f>
        <v>0</v>
      </c>
      <c r="J1610" s="713">
        <f>+'6-3표준조사 4'!$M$365</f>
        <v>0</v>
      </c>
      <c r="K1610" s="659"/>
    </row>
    <row r="1611" spans="1:11" ht="21" hidden="1" customHeight="1">
      <c r="A1611" s="657">
        <f t="shared" si="99"/>
        <v>0</v>
      </c>
      <c r="B1611" s="714"/>
      <c r="C1611" s="714"/>
      <c r="D1611" s="714"/>
      <c r="E1611" s="715"/>
      <c r="F1611" s="504">
        <f t="shared" si="97"/>
        <v>0</v>
      </c>
      <c r="G1611" s="504">
        <f t="shared" si="98"/>
        <v>0</v>
      </c>
      <c r="H1611" s="713">
        <f>+'6-3표준조사 4'!$K$366</f>
        <v>28</v>
      </c>
      <c r="I1611" s="713">
        <f>+'6-3표준조사 4'!$L$366</f>
        <v>0</v>
      </c>
      <c r="J1611" s="713">
        <f>+'6-3표준조사 4'!$M$366</f>
        <v>0</v>
      </c>
      <c r="K1611" s="659"/>
    </row>
    <row r="1612" spans="1:11" ht="21" hidden="1" customHeight="1">
      <c r="A1612" s="657">
        <f t="shared" si="99"/>
        <v>0</v>
      </c>
      <c r="B1612" s="714"/>
      <c r="C1612" s="714"/>
      <c r="D1612" s="714"/>
      <c r="E1612" s="715"/>
      <c r="F1612" s="504">
        <f t="shared" si="97"/>
        <v>0</v>
      </c>
      <c r="G1612" s="504">
        <f t="shared" si="98"/>
        <v>0</v>
      </c>
      <c r="H1612" s="713">
        <f>+'6-3표준조사 4'!$K$367</f>
        <v>29</v>
      </c>
      <c r="I1612" s="713">
        <f>+'6-3표준조사 4'!$L$367</f>
        <v>0</v>
      </c>
      <c r="J1612" s="713">
        <f>+'6-3표준조사 4'!$M$367</f>
        <v>0</v>
      </c>
      <c r="K1612" s="659"/>
    </row>
    <row r="1613" spans="1:11" ht="21" hidden="1" customHeight="1">
      <c r="A1613" s="657">
        <f t="shared" si="99"/>
        <v>0</v>
      </c>
      <c r="B1613" s="714"/>
      <c r="C1613" s="714"/>
      <c r="D1613" s="714"/>
      <c r="E1613" s="715"/>
      <c r="F1613" s="504">
        <f t="shared" si="97"/>
        <v>0</v>
      </c>
      <c r="G1613" s="504">
        <f t="shared" si="98"/>
        <v>0</v>
      </c>
      <c r="H1613" s="713">
        <f>+'6-3표준조사 4'!$K$368</f>
        <v>30</v>
      </c>
      <c r="I1613" s="713">
        <f>+'6-3표준조사 4'!$L$368</f>
        <v>0</v>
      </c>
      <c r="J1613" s="713">
        <f>+'6-3표준조사 4'!$M$368</f>
        <v>0</v>
      </c>
      <c r="K1613" s="659"/>
    </row>
    <row r="1614" spans="1:11" ht="21" hidden="1" customHeight="1">
      <c r="A1614" s="657">
        <f t="shared" si="99"/>
        <v>0</v>
      </c>
      <c r="B1614" s="714"/>
      <c r="C1614" s="714"/>
      <c r="D1614" s="714"/>
      <c r="E1614" s="715"/>
      <c r="F1614" s="504">
        <f t="shared" si="97"/>
        <v>0</v>
      </c>
      <c r="G1614" s="504">
        <f t="shared" si="98"/>
        <v>0</v>
      </c>
      <c r="H1614" s="713">
        <f>+'6-3표준조사 4'!$K$369</f>
        <v>31</v>
      </c>
      <c r="I1614" s="713">
        <f>+'6-3표준조사 4'!$L$369</f>
        <v>0</v>
      </c>
      <c r="J1614" s="713">
        <f>+'6-3표준조사 4'!$M$369</f>
        <v>0</v>
      </c>
      <c r="K1614" s="659"/>
    </row>
    <row r="1615" spans="1:11" ht="21" hidden="1" customHeight="1">
      <c r="A1615" s="657">
        <f t="shared" si="99"/>
        <v>0</v>
      </c>
      <c r="B1615" s="714"/>
      <c r="C1615" s="714"/>
      <c r="D1615" s="714"/>
      <c r="E1615" s="715"/>
      <c r="F1615" s="504">
        <f t="shared" si="97"/>
        <v>0</v>
      </c>
      <c r="G1615" s="504">
        <f t="shared" si="98"/>
        <v>0</v>
      </c>
      <c r="H1615" s="713">
        <f>+'6-3표준조사 4'!$K$370</f>
        <v>32</v>
      </c>
      <c r="I1615" s="713">
        <f>+'6-3표준조사 4'!$L$370</f>
        <v>0</v>
      </c>
      <c r="J1615" s="713">
        <f>+'6-3표준조사 4'!$M$370</f>
        <v>0</v>
      </c>
      <c r="K1615" s="659"/>
    </row>
    <row r="1616" spans="1:11" ht="21" hidden="1" customHeight="1">
      <c r="A1616" s="657">
        <f t="shared" si="99"/>
        <v>0</v>
      </c>
      <c r="B1616" s="714"/>
      <c r="C1616" s="714"/>
      <c r="D1616" s="714"/>
      <c r="E1616" s="715"/>
      <c r="F1616" s="504">
        <f t="shared" si="97"/>
        <v>0</v>
      </c>
      <c r="G1616" s="504">
        <f t="shared" si="98"/>
        <v>0</v>
      </c>
      <c r="H1616" s="713">
        <f>+'6-3표준조사 4'!$K$371</f>
        <v>33</v>
      </c>
      <c r="I1616" s="713">
        <f>+'6-3표준조사 4'!$L$371</f>
        <v>0</v>
      </c>
      <c r="J1616" s="713">
        <f>+'6-3표준조사 4'!$M$371</f>
        <v>0</v>
      </c>
      <c r="K1616" s="659"/>
    </row>
    <row r="1617" spans="1:11" ht="21" hidden="1" customHeight="1">
      <c r="A1617" s="657">
        <f t="shared" si="99"/>
        <v>0</v>
      </c>
      <c r="B1617" s="714"/>
      <c r="C1617" s="714"/>
      <c r="D1617" s="714"/>
      <c r="E1617" s="715"/>
      <c r="F1617" s="504">
        <f t="shared" si="97"/>
        <v>0</v>
      </c>
      <c r="G1617" s="504">
        <f t="shared" si="98"/>
        <v>0</v>
      </c>
      <c r="H1617" s="713">
        <f>+'6-3표준조사 4'!$K$372</f>
        <v>34</v>
      </c>
      <c r="I1617" s="713">
        <f>+'6-3표준조사 4'!$L$372</f>
        <v>0</v>
      </c>
      <c r="J1617" s="713">
        <f>+'6-3표준조사 4'!$M$372</f>
        <v>0</v>
      </c>
      <c r="K1617" s="659"/>
    </row>
    <row r="1618" spans="1:11" ht="21" hidden="1" customHeight="1">
      <c r="A1618" s="657">
        <f t="shared" si="99"/>
        <v>0</v>
      </c>
      <c r="B1618" s="714"/>
      <c r="C1618" s="714"/>
      <c r="D1618" s="714"/>
      <c r="E1618" s="715"/>
      <c r="F1618" s="504">
        <f t="shared" si="97"/>
        <v>0</v>
      </c>
      <c r="G1618" s="504">
        <f t="shared" si="98"/>
        <v>0</v>
      </c>
      <c r="H1618" s="713">
        <f>+'6-3표준조사 4'!$K$373</f>
        <v>35</v>
      </c>
      <c r="I1618" s="713">
        <f>+'6-3표준조사 4'!$L$373</f>
        <v>0</v>
      </c>
      <c r="J1618" s="713">
        <f>+'6-3표준조사 4'!$M$373</f>
        <v>0</v>
      </c>
      <c r="K1618" s="659"/>
    </row>
    <row r="1619" spans="1:11" ht="21" hidden="1" customHeight="1">
      <c r="A1619" s="657">
        <f t="shared" si="99"/>
        <v>0</v>
      </c>
      <c r="B1619" s="714"/>
      <c r="C1619" s="714"/>
      <c r="D1619" s="714"/>
      <c r="E1619" s="715"/>
      <c r="F1619" s="504">
        <f t="shared" si="97"/>
        <v>0</v>
      </c>
      <c r="G1619" s="504">
        <f t="shared" si="98"/>
        <v>0</v>
      </c>
      <c r="H1619" s="713">
        <f>+'6-3표준조사 4'!$K$374</f>
        <v>36</v>
      </c>
      <c r="I1619" s="713">
        <f>+'6-3표준조사 4'!$L$374</f>
        <v>0</v>
      </c>
      <c r="J1619" s="713">
        <f>+'6-3표준조사 4'!$M$374</f>
        <v>0</v>
      </c>
      <c r="K1619" s="659"/>
    </row>
    <row r="1620" spans="1:11" ht="21" hidden="1" customHeight="1">
      <c r="A1620" s="657">
        <f t="shared" si="99"/>
        <v>0</v>
      </c>
      <c r="B1620" s="714"/>
      <c r="C1620" s="714"/>
      <c r="D1620" s="714"/>
      <c r="E1620" s="715"/>
      <c r="F1620" s="504">
        <f t="shared" si="97"/>
        <v>0</v>
      </c>
      <c r="G1620" s="504">
        <f t="shared" si="98"/>
        <v>0</v>
      </c>
      <c r="H1620" s="712">
        <f>+'6-3표준조사 4'!$K$375</f>
        <v>37</v>
      </c>
      <c r="I1620" s="712">
        <f>+'6-3표준조사 4'!$L$375</f>
        <v>0</v>
      </c>
      <c r="J1620" s="712">
        <f>+'6-3표준조사 4'!$M$375</f>
        <v>0</v>
      </c>
      <c r="K1620" s="995"/>
    </row>
    <row r="1621" spans="1:11" ht="21" customHeight="1">
      <c r="A1621" s="657">
        <f t="shared" si="99"/>
        <v>1</v>
      </c>
      <c r="B1621" s="713" t="str">
        <f>+'6-3표준조사 4'!$M$379</f>
        <v>제천</v>
      </c>
      <c r="C1621" s="713" t="str">
        <f>+'6-3표준조사 4'!$N$379</f>
        <v>백운</v>
      </c>
      <c r="D1621" s="713" t="str">
        <f>+'6-3표준조사 4'!$O$379</f>
        <v>화당</v>
      </c>
      <c r="E1621" s="713" t="str">
        <f>+'6-3표준조사 4'!$P$379</f>
        <v>산23-13번지</v>
      </c>
      <c r="F1621" s="713" t="str">
        <f>+'6-3표준조사 4'!$K$379</f>
        <v>7-0</v>
      </c>
      <c r="G1621" s="713" t="str">
        <f>+'6-3표준조사 4'!$L$379</f>
        <v>10-0</v>
      </c>
      <c r="H1621" s="713">
        <f>+'6-3표준조사 4'!$K$387</f>
        <v>1</v>
      </c>
      <c r="I1621" s="713">
        <f>+'6-3표준조사 4'!$L$387</f>
        <v>1</v>
      </c>
      <c r="J1621" s="713">
        <f>+'6-3표준조사 4'!$M$387</f>
        <v>1</v>
      </c>
      <c r="K1621" s="1322"/>
    </row>
    <row r="1622" spans="1:11" ht="21" hidden="1" customHeight="1">
      <c r="A1622" s="657">
        <f t="shared" si="99"/>
        <v>0</v>
      </c>
      <c r="B1622" s="713"/>
      <c r="C1622" s="713"/>
      <c r="D1622" s="713"/>
      <c r="E1622" s="1000"/>
      <c r="F1622" s="713">
        <f t="shared" ref="F1622:F1680" si="100">IF(I1622&gt;0,F1621,)</f>
        <v>0</v>
      </c>
      <c r="G1622" s="713">
        <f t="shared" ref="G1622:G1680" si="101">IF(I1622&gt;0,G1621,)</f>
        <v>0</v>
      </c>
      <c r="H1622" s="713">
        <f>+'6-3표준조사 4'!$K$388</f>
        <v>2</v>
      </c>
      <c r="I1622" s="713">
        <f>+'6-3표준조사 4'!$L$388</f>
        <v>0</v>
      </c>
      <c r="J1622" s="713">
        <f>+'6-3표준조사 4'!$M$388</f>
        <v>0</v>
      </c>
      <c r="K1622" s="659"/>
    </row>
    <row r="1623" spans="1:11" ht="21" hidden="1" customHeight="1">
      <c r="A1623" s="657">
        <f t="shared" si="99"/>
        <v>0</v>
      </c>
      <c r="B1623" s="713"/>
      <c r="C1623" s="713"/>
      <c r="D1623" s="713"/>
      <c r="E1623" s="1000"/>
      <c r="F1623" s="713">
        <f t="shared" si="100"/>
        <v>0</v>
      </c>
      <c r="G1623" s="713">
        <f t="shared" si="101"/>
        <v>0</v>
      </c>
      <c r="H1623" s="713">
        <f>+'6-3표준조사 4'!$K$389</f>
        <v>3</v>
      </c>
      <c r="I1623" s="713">
        <f>+'6-3표준조사 4'!$L$389</f>
        <v>0</v>
      </c>
      <c r="J1623" s="713">
        <f>+'6-3표준조사 4'!$M$389</f>
        <v>0</v>
      </c>
      <c r="K1623" s="659"/>
    </row>
    <row r="1624" spans="1:11" ht="21" hidden="1" customHeight="1">
      <c r="A1624" s="657">
        <f t="shared" si="99"/>
        <v>0</v>
      </c>
      <c r="B1624" s="714"/>
      <c r="C1624" s="714"/>
      <c r="D1624" s="714"/>
      <c r="E1624" s="715"/>
      <c r="F1624" s="713">
        <f t="shared" si="100"/>
        <v>0</v>
      </c>
      <c r="G1624" s="713">
        <f t="shared" si="101"/>
        <v>0</v>
      </c>
      <c r="H1624" s="716">
        <f>+'6-3표준조사 4'!$K$390</f>
        <v>4</v>
      </c>
      <c r="I1624" s="716">
        <f>+'6-3표준조사 4'!$L$390</f>
        <v>0</v>
      </c>
      <c r="J1624" s="716">
        <f>+'6-3표준조사 4'!$M$390</f>
        <v>0</v>
      </c>
      <c r="K1624" s="996"/>
    </row>
    <row r="1625" spans="1:11" ht="21" hidden="1" customHeight="1">
      <c r="A1625" s="657">
        <f t="shared" si="99"/>
        <v>0</v>
      </c>
      <c r="B1625" s="714"/>
      <c r="C1625" s="714"/>
      <c r="D1625" s="714"/>
      <c r="E1625" s="715"/>
      <c r="F1625" s="713">
        <f t="shared" si="100"/>
        <v>0</v>
      </c>
      <c r="G1625" s="713">
        <f t="shared" si="101"/>
        <v>0</v>
      </c>
      <c r="H1625" s="713">
        <f>+'6-3표준조사 4'!$K$391</f>
        <v>5</v>
      </c>
      <c r="I1625" s="713">
        <f>+'6-3표준조사 4'!$L$391</f>
        <v>0</v>
      </c>
      <c r="J1625" s="713">
        <f>+'6-3표준조사 4'!$M$391</f>
        <v>0</v>
      </c>
      <c r="K1625" s="659"/>
    </row>
    <row r="1626" spans="1:11" ht="21" hidden="1" customHeight="1">
      <c r="A1626" s="657">
        <f t="shared" si="99"/>
        <v>0</v>
      </c>
      <c r="B1626" s="714"/>
      <c r="C1626" s="714"/>
      <c r="D1626" s="714"/>
      <c r="E1626" s="715"/>
      <c r="F1626" s="504">
        <f t="shared" si="100"/>
        <v>0</v>
      </c>
      <c r="G1626" s="504">
        <f t="shared" si="101"/>
        <v>0</v>
      </c>
      <c r="H1626" s="713">
        <f>+'6-3표준조사 4'!$K$392</f>
        <v>6</v>
      </c>
      <c r="I1626" s="713">
        <f>+'6-3표준조사 4'!$L$392</f>
        <v>0</v>
      </c>
      <c r="J1626" s="713">
        <f>+'6-3표준조사 4'!$M$392</f>
        <v>0</v>
      </c>
      <c r="K1626" s="659"/>
    </row>
    <row r="1627" spans="1:11" ht="21" hidden="1" customHeight="1">
      <c r="A1627" s="657">
        <f t="shared" si="99"/>
        <v>0</v>
      </c>
      <c r="B1627" s="714"/>
      <c r="C1627" s="714"/>
      <c r="D1627" s="714"/>
      <c r="E1627" s="715"/>
      <c r="F1627" s="504">
        <f t="shared" si="100"/>
        <v>0</v>
      </c>
      <c r="G1627" s="504">
        <f t="shared" si="101"/>
        <v>0</v>
      </c>
      <c r="H1627" s="713">
        <f>+'6-3표준조사 4'!$K$393</f>
        <v>7</v>
      </c>
      <c r="I1627" s="713">
        <f>+'6-3표준조사 4'!$L$393</f>
        <v>0</v>
      </c>
      <c r="J1627" s="713">
        <f>+'6-3표준조사 4'!$M$393</f>
        <v>0</v>
      </c>
      <c r="K1627" s="659"/>
    </row>
    <row r="1628" spans="1:11" ht="21" hidden="1" customHeight="1">
      <c r="A1628" s="657">
        <f t="shared" si="99"/>
        <v>0</v>
      </c>
      <c r="B1628" s="714"/>
      <c r="C1628" s="714"/>
      <c r="D1628" s="714"/>
      <c r="E1628" s="715"/>
      <c r="F1628" s="504">
        <f t="shared" si="100"/>
        <v>0</v>
      </c>
      <c r="G1628" s="504">
        <f t="shared" si="101"/>
        <v>0</v>
      </c>
      <c r="H1628" s="713">
        <f>+'6-3표준조사 4'!$K$394</f>
        <v>8</v>
      </c>
      <c r="I1628" s="713">
        <f>+'6-3표준조사 4'!$L$394</f>
        <v>0</v>
      </c>
      <c r="J1628" s="713">
        <f>+'6-3표준조사 4'!$M$394</f>
        <v>0</v>
      </c>
      <c r="K1628" s="659"/>
    </row>
    <row r="1629" spans="1:11" ht="21" hidden="1" customHeight="1">
      <c r="A1629" s="657">
        <f t="shared" si="99"/>
        <v>0</v>
      </c>
      <c r="B1629" s="714"/>
      <c r="C1629" s="714"/>
      <c r="D1629" s="714"/>
      <c r="E1629" s="715"/>
      <c r="F1629" s="504">
        <f t="shared" si="100"/>
        <v>0</v>
      </c>
      <c r="G1629" s="504">
        <f t="shared" si="101"/>
        <v>0</v>
      </c>
      <c r="H1629" s="713">
        <f>+'6-3표준조사 4'!$K$395</f>
        <v>9</v>
      </c>
      <c r="I1629" s="713">
        <f>+'6-3표준조사 4'!$L$395</f>
        <v>0</v>
      </c>
      <c r="J1629" s="713">
        <f>+'6-3표준조사 4'!$M$395</f>
        <v>0</v>
      </c>
      <c r="K1629" s="659"/>
    </row>
    <row r="1630" spans="1:11" ht="21" hidden="1" customHeight="1">
      <c r="A1630" s="657">
        <f t="shared" si="99"/>
        <v>0</v>
      </c>
      <c r="B1630" s="714"/>
      <c r="C1630" s="714"/>
      <c r="D1630" s="714"/>
      <c r="E1630" s="715"/>
      <c r="F1630" s="504">
        <f t="shared" si="100"/>
        <v>0</v>
      </c>
      <c r="G1630" s="504">
        <f t="shared" si="101"/>
        <v>0</v>
      </c>
      <c r="H1630" s="713">
        <f>+'6-3표준조사 4'!$K$396</f>
        <v>10</v>
      </c>
      <c r="I1630" s="713">
        <f>+'6-3표준조사 4'!$L$396</f>
        <v>0</v>
      </c>
      <c r="J1630" s="713">
        <f>+'6-3표준조사 4'!$M$396</f>
        <v>0</v>
      </c>
      <c r="K1630" s="659"/>
    </row>
    <row r="1631" spans="1:11" ht="21" hidden="1" customHeight="1">
      <c r="A1631" s="657">
        <f t="shared" si="99"/>
        <v>0</v>
      </c>
      <c r="B1631" s="714"/>
      <c r="C1631" s="714"/>
      <c r="D1631" s="714"/>
      <c r="E1631" s="715"/>
      <c r="F1631" s="504">
        <f t="shared" si="100"/>
        <v>0</v>
      </c>
      <c r="G1631" s="504">
        <f t="shared" si="101"/>
        <v>0</v>
      </c>
      <c r="H1631" s="713">
        <f>+'6-3표준조사 4'!$K$397</f>
        <v>11</v>
      </c>
      <c r="I1631" s="713">
        <f>+'6-3표준조사 4'!$L$397</f>
        <v>0</v>
      </c>
      <c r="J1631" s="713">
        <f>+'6-3표준조사 4'!$M$397</f>
        <v>0</v>
      </c>
      <c r="K1631" s="659"/>
    </row>
    <row r="1632" spans="1:11" ht="21" hidden="1" customHeight="1">
      <c r="A1632" s="657">
        <f t="shared" si="99"/>
        <v>0</v>
      </c>
      <c r="B1632" s="714"/>
      <c r="C1632" s="714"/>
      <c r="D1632" s="714"/>
      <c r="E1632" s="715"/>
      <c r="F1632" s="504">
        <f t="shared" si="100"/>
        <v>0</v>
      </c>
      <c r="G1632" s="504">
        <f t="shared" si="101"/>
        <v>0</v>
      </c>
      <c r="H1632" s="713">
        <f>+'6-3표준조사 4'!$K$398</f>
        <v>12</v>
      </c>
      <c r="I1632" s="713">
        <f>+'6-3표준조사 4'!$L$398</f>
        <v>0</v>
      </c>
      <c r="J1632" s="713">
        <f>+'6-3표준조사 4'!$M$398</f>
        <v>0</v>
      </c>
      <c r="K1632" s="659"/>
    </row>
    <row r="1633" spans="1:11" ht="21" hidden="1" customHeight="1">
      <c r="A1633" s="657">
        <f t="shared" si="99"/>
        <v>0</v>
      </c>
      <c r="B1633" s="714"/>
      <c r="C1633" s="714"/>
      <c r="D1633" s="714"/>
      <c r="E1633" s="715"/>
      <c r="F1633" s="504">
        <f t="shared" si="100"/>
        <v>0</v>
      </c>
      <c r="G1633" s="504">
        <f t="shared" si="101"/>
        <v>0</v>
      </c>
      <c r="H1633" s="713">
        <f>+'6-3표준조사 4'!$K$399</f>
        <v>13</v>
      </c>
      <c r="I1633" s="713">
        <f>+'6-3표준조사 4'!$L$399</f>
        <v>0</v>
      </c>
      <c r="J1633" s="713">
        <f>+'6-3표준조사 4'!$M$399</f>
        <v>0</v>
      </c>
      <c r="K1633" s="659"/>
    </row>
    <row r="1634" spans="1:11" ht="21" hidden="1" customHeight="1">
      <c r="A1634" s="657">
        <f t="shared" si="99"/>
        <v>0</v>
      </c>
      <c r="B1634" s="714"/>
      <c r="C1634" s="714"/>
      <c r="D1634" s="714"/>
      <c r="E1634" s="715"/>
      <c r="F1634" s="504">
        <f t="shared" si="100"/>
        <v>0</v>
      </c>
      <c r="G1634" s="504">
        <f t="shared" si="101"/>
        <v>0</v>
      </c>
      <c r="H1634" s="713">
        <f>+'6-3표준조사 4'!$K$400</f>
        <v>14</v>
      </c>
      <c r="I1634" s="713">
        <f>+'6-3표준조사 4'!$L$400</f>
        <v>0</v>
      </c>
      <c r="J1634" s="713">
        <f>+'6-3표준조사 4'!$M$400</f>
        <v>0</v>
      </c>
      <c r="K1634" s="659"/>
    </row>
    <row r="1635" spans="1:11" ht="21" hidden="1" customHeight="1">
      <c r="A1635" s="657">
        <f t="shared" si="99"/>
        <v>0</v>
      </c>
      <c r="B1635" s="714"/>
      <c r="C1635" s="714"/>
      <c r="D1635" s="714"/>
      <c r="E1635" s="715"/>
      <c r="F1635" s="504">
        <f t="shared" si="100"/>
        <v>0</v>
      </c>
      <c r="G1635" s="504">
        <f t="shared" si="101"/>
        <v>0</v>
      </c>
      <c r="H1635" s="713">
        <f>+'6-3표준조사 4'!$K$403</f>
        <v>15</v>
      </c>
      <c r="I1635" s="713">
        <f>+'6-3표준조사 4'!$L$403</f>
        <v>0</v>
      </c>
      <c r="J1635" s="713">
        <f>+'6-3표준조사 4'!$M$403</f>
        <v>0</v>
      </c>
      <c r="K1635" s="659"/>
    </row>
    <row r="1636" spans="1:11" ht="21" hidden="1" customHeight="1">
      <c r="A1636" s="657">
        <f t="shared" si="99"/>
        <v>0</v>
      </c>
      <c r="B1636" s="714"/>
      <c r="C1636" s="714"/>
      <c r="D1636" s="714"/>
      <c r="E1636" s="715"/>
      <c r="F1636" s="504">
        <f t="shared" si="100"/>
        <v>0</v>
      </c>
      <c r="G1636" s="504">
        <f t="shared" si="101"/>
        <v>0</v>
      </c>
      <c r="H1636" s="713">
        <f>+'6-3표준조사 4'!$K$404</f>
        <v>16</v>
      </c>
      <c r="I1636" s="713">
        <f>+'6-3표준조사 4'!$L$404</f>
        <v>0</v>
      </c>
      <c r="J1636" s="713">
        <f>+'6-3표준조사 4'!$M$404</f>
        <v>0</v>
      </c>
      <c r="K1636" s="659"/>
    </row>
    <row r="1637" spans="1:11" ht="21" hidden="1" customHeight="1">
      <c r="A1637" s="657">
        <f t="shared" si="99"/>
        <v>0</v>
      </c>
      <c r="B1637" s="714"/>
      <c r="C1637" s="714"/>
      <c r="D1637" s="714"/>
      <c r="E1637" s="715"/>
      <c r="F1637" s="504">
        <f t="shared" si="100"/>
        <v>0</v>
      </c>
      <c r="G1637" s="504">
        <f t="shared" si="101"/>
        <v>0</v>
      </c>
      <c r="H1637" s="713">
        <f>+'6-3표준조사 4'!$K$405</f>
        <v>17</v>
      </c>
      <c r="I1637" s="713">
        <f>+'6-3표준조사 4'!$L$405</f>
        <v>0</v>
      </c>
      <c r="J1637" s="713">
        <f>+'6-3표준조사 4'!$M$405</f>
        <v>0</v>
      </c>
      <c r="K1637" s="659"/>
    </row>
    <row r="1638" spans="1:11" ht="21" hidden="1" customHeight="1">
      <c r="A1638" s="657">
        <f t="shared" si="99"/>
        <v>0</v>
      </c>
      <c r="B1638" s="714"/>
      <c r="C1638" s="714"/>
      <c r="D1638" s="714"/>
      <c r="E1638" s="715"/>
      <c r="F1638" s="504">
        <f t="shared" si="100"/>
        <v>0</v>
      </c>
      <c r="G1638" s="504">
        <f t="shared" si="101"/>
        <v>0</v>
      </c>
      <c r="H1638" s="713">
        <f>+'6-3표준조사 4'!$K$406</f>
        <v>18</v>
      </c>
      <c r="I1638" s="713">
        <f>+'6-3표준조사 4'!$L$406</f>
        <v>0</v>
      </c>
      <c r="J1638" s="713">
        <f>+'6-3표준조사 4'!$M$406</f>
        <v>0</v>
      </c>
      <c r="K1638" s="659"/>
    </row>
    <row r="1639" spans="1:11" ht="21" hidden="1" customHeight="1">
      <c r="A1639" s="657">
        <f t="shared" si="99"/>
        <v>0</v>
      </c>
      <c r="B1639" s="714"/>
      <c r="C1639" s="714"/>
      <c r="D1639" s="714"/>
      <c r="E1639" s="715"/>
      <c r="F1639" s="504">
        <f t="shared" si="100"/>
        <v>0</v>
      </c>
      <c r="G1639" s="504">
        <f t="shared" si="101"/>
        <v>0</v>
      </c>
      <c r="H1639" s="713">
        <f>+'6-3표준조사 4'!$K$407</f>
        <v>19</v>
      </c>
      <c r="I1639" s="713">
        <f>+'6-3표준조사 4'!$L$407</f>
        <v>0</v>
      </c>
      <c r="J1639" s="713">
        <f>+'6-3표준조사 4'!$M$407</f>
        <v>0</v>
      </c>
      <c r="K1639" s="659"/>
    </row>
    <row r="1640" spans="1:11" ht="21" hidden="1" customHeight="1">
      <c r="A1640" s="657">
        <f t="shared" si="99"/>
        <v>0</v>
      </c>
      <c r="B1640" s="714"/>
      <c r="C1640" s="714"/>
      <c r="D1640" s="714"/>
      <c r="E1640" s="715"/>
      <c r="F1640" s="504">
        <f t="shared" si="100"/>
        <v>0</v>
      </c>
      <c r="G1640" s="504">
        <f t="shared" si="101"/>
        <v>0</v>
      </c>
      <c r="H1640" s="713">
        <f>+'6-3표준조사 4'!$K$408</f>
        <v>20</v>
      </c>
      <c r="I1640" s="713">
        <f>+'6-3표준조사 4'!$L$408</f>
        <v>0</v>
      </c>
      <c r="J1640" s="713">
        <f>+'6-3표준조사 4'!$M$408</f>
        <v>0</v>
      </c>
      <c r="K1640" s="659"/>
    </row>
    <row r="1641" spans="1:11" ht="21" hidden="1" customHeight="1">
      <c r="A1641" s="657">
        <f t="shared" si="99"/>
        <v>0</v>
      </c>
      <c r="B1641" s="714"/>
      <c r="C1641" s="714"/>
      <c r="D1641" s="714"/>
      <c r="E1641" s="715"/>
      <c r="F1641" s="504">
        <f t="shared" si="100"/>
        <v>0</v>
      </c>
      <c r="G1641" s="504">
        <f t="shared" si="101"/>
        <v>0</v>
      </c>
      <c r="H1641" s="713">
        <f>+'6-3표준조사 4'!$K$409</f>
        <v>21</v>
      </c>
      <c r="I1641" s="713">
        <f>+'6-3표준조사 4'!$L$409</f>
        <v>0</v>
      </c>
      <c r="J1641" s="713">
        <f>+'6-3표준조사 4'!$M$409</f>
        <v>0</v>
      </c>
      <c r="K1641" s="659"/>
    </row>
    <row r="1642" spans="1:11" ht="21" hidden="1" customHeight="1">
      <c r="A1642" s="657">
        <f t="shared" si="99"/>
        <v>0</v>
      </c>
      <c r="B1642" s="714"/>
      <c r="C1642" s="714"/>
      <c r="D1642" s="714"/>
      <c r="E1642" s="715"/>
      <c r="F1642" s="504">
        <f t="shared" si="100"/>
        <v>0</v>
      </c>
      <c r="G1642" s="504">
        <f t="shared" si="101"/>
        <v>0</v>
      </c>
      <c r="H1642" s="713">
        <f>+'6-3표준조사 4'!$K$410</f>
        <v>22</v>
      </c>
      <c r="I1642" s="713">
        <f>+'6-3표준조사 4'!$L$410</f>
        <v>0</v>
      </c>
      <c r="J1642" s="713">
        <f>+'6-3표준조사 4'!$M$410</f>
        <v>0</v>
      </c>
      <c r="K1642" s="659"/>
    </row>
    <row r="1643" spans="1:11" ht="21" hidden="1" customHeight="1">
      <c r="A1643" s="657">
        <f t="shared" si="99"/>
        <v>0</v>
      </c>
      <c r="B1643" s="714"/>
      <c r="C1643" s="714"/>
      <c r="D1643" s="714"/>
      <c r="E1643" s="715"/>
      <c r="F1643" s="504">
        <f t="shared" si="100"/>
        <v>0</v>
      </c>
      <c r="G1643" s="504">
        <f t="shared" si="101"/>
        <v>0</v>
      </c>
      <c r="H1643" s="713">
        <f>+'6-3표준조사 4'!$K$411</f>
        <v>23</v>
      </c>
      <c r="I1643" s="713">
        <f>+'6-3표준조사 4'!$L$411</f>
        <v>0</v>
      </c>
      <c r="J1643" s="713">
        <f>+'6-3표준조사 4'!$M$411</f>
        <v>0</v>
      </c>
      <c r="K1643" s="659"/>
    </row>
    <row r="1644" spans="1:11" ht="21" hidden="1" customHeight="1">
      <c r="A1644" s="657">
        <f t="shared" si="99"/>
        <v>0</v>
      </c>
      <c r="B1644" s="714"/>
      <c r="C1644" s="714"/>
      <c r="D1644" s="714"/>
      <c r="E1644" s="715"/>
      <c r="F1644" s="504">
        <f t="shared" si="100"/>
        <v>0</v>
      </c>
      <c r="G1644" s="504">
        <f t="shared" si="101"/>
        <v>0</v>
      </c>
      <c r="H1644" s="713">
        <f>+'6-3표준조사 4'!$K$412</f>
        <v>24</v>
      </c>
      <c r="I1644" s="713">
        <f>+'6-3표준조사 4'!$L$412</f>
        <v>0</v>
      </c>
      <c r="J1644" s="713">
        <f>+'6-3표준조사 4'!$M$412</f>
        <v>0</v>
      </c>
      <c r="K1644" s="659"/>
    </row>
    <row r="1645" spans="1:11" ht="21" hidden="1" customHeight="1">
      <c r="A1645" s="657">
        <f t="shared" si="99"/>
        <v>0</v>
      </c>
      <c r="B1645" s="714"/>
      <c r="C1645" s="714"/>
      <c r="D1645" s="714"/>
      <c r="E1645" s="715"/>
      <c r="F1645" s="504">
        <f t="shared" si="100"/>
        <v>0</v>
      </c>
      <c r="G1645" s="504">
        <f t="shared" si="101"/>
        <v>0</v>
      </c>
      <c r="H1645" s="713">
        <f>+'6-3표준조사 4'!$K$413</f>
        <v>25</v>
      </c>
      <c r="I1645" s="713">
        <f>+'6-3표준조사 4'!$L$413</f>
        <v>0</v>
      </c>
      <c r="J1645" s="713">
        <f>+'6-3표준조사 4'!$M$413</f>
        <v>0</v>
      </c>
      <c r="K1645" s="659"/>
    </row>
    <row r="1646" spans="1:11" ht="21" hidden="1" customHeight="1">
      <c r="A1646" s="657">
        <f t="shared" si="99"/>
        <v>0</v>
      </c>
      <c r="B1646" s="714"/>
      <c r="C1646" s="714"/>
      <c r="D1646" s="714"/>
      <c r="E1646" s="715"/>
      <c r="F1646" s="504">
        <f t="shared" si="100"/>
        <v>0</v>
      </c>
      <c r="G1646" s="504">
        <f t="shared" si="101"/>
        <v>0</v>
      </c>
      <c r="H1646" s="713">
        <f>+'6-3표준조사 4'!$K$414</f>
        <v>26</v>
      </c>
      <c r="I1646" s="713">
        <f>+'6-3표준조사 4'!$L$414</f>
        <v>0</v>
      </c>
      <c r="J1646" s="713">
        <f>+'6-3표준조사 4'!$M$414</f>
        <v>0</v>
      </c>
      <c r="K1646" s="659"/>
    </row>
    <row r="1647" spans="1:11" ht="21" hidden="1" customHeight="1">
      <c r="A1647" s="657">
        <f t="shared" si="99"/>
        <v>0</v>
      </c>
      <c r="B1647" s="714"/>
      <c r="C1647" s="714"/>
      <c r="D1647" s="714"/>
      <c r="E1647" s="715"/>
      <c r="F1647" s="504">
        <f t="shared" si="100"/>
        <v>0</v>
      </c>
      <c r="G1647" s="504">
        <f t="shared" si="101"/>
        <v>0</v>
      </c>
      <c r="H1647" s="713">
        <f>+'6-3표준조사 4'!$K$415</f>
        <v>27</v>
      </c>
      <c r="I1647" s="713">
        <f>+'6-3표준조사 4'!$L$415</f>
        <v>0</v>
      </c>
      <c r="J1647" s="713">
        <f>+'6-3표준조사 4'!$M$415</f>
        <v>0</v>
      </c>
      <c r="K1647" s="659"/>
    </row>
    <row r="1648" spans="1:11" ht="21" hidden="1" customHeight="1">
      <c r="A1648" s="657">
        <f t="shared" si="99"/>
        <v>0</v>
      </c>
      <c r="B1648" s="714"/>
      <c r="C1648" s="714"/>
      <c r="D1648" s="714"/>
      <c r="E1648" s="715"/>
      <c r="F1648" s="504">
        <f t="shared" si="100"/>
        <v>0</v>
      </c>
      <c r="G1648" s="504">
        <f t="shared" si="101"/>
        <v>0</v>
      </c>
      <c r="H1648" s="713">
        <f>+'6-3표준조사 4'!$K$416</f>
        <v>28</v>
      </c>
      <c r="I1648" s="713">
        <f>+'6-3표준조사 4'!$L$416</f>
        <v>0</v>
      </c>
      <c r="J1648" s="713">
        <f>+'6-3표준조사 4'!$M$416</f>
        <v>0</v>
      </c>
      <c r="K1648" s="659"/>
    </row>
    <row r="1649" spans="1:11" ht="21" hidden="1" customHeight="1">
      <c r="A1649" s="657">
        <f t="shared" si="99"/>
        <v>0</v>
      </c>
      <c r="B1649" s="714"/>
      <c r="C1649" s="714"/>
      <c r="D1649" s="714"/>
      <c r="E1649" s="715"/>
      <c r="F1649" s="504">
        <f t="shared" si="100"/>
        <v>0</v>
      </c>
      <c r="G1649" s="504">
        <f t="shared" si="101"/>
        <v>0</v>
      </c>
      <c r="H1649" s="713">
        <f>+'6-3표준조사 4'!$K$417</f>
        <v>29</v>
      </c>
      <c r="I1649" s="713">
        <f>+'6-3표준조사 4'!$L$417</f>
        <v>0</v>
      </c>
      <c r="J1649" s="713">
        <f>+'6-3표준조사 4'!$M$417</f>
        <v>0</v>
      </c>
      <c r="K1649" s="659"/>
    </row>
    <row r="1650" spans="1:11" ht="21" hidden="1" customHeight="1">
      <c r="A1650" s="657">
        <f t="shared" si="99"/>
        <v>0</v>
      </c>
      <c r="B1650" s="714"/>
      <c r="C1650" s="714"/>
      <c r="D1650" s="714"/>
      <c r="E1650" s="715"/>
      <c r="F1650" s="504">
        <f t="shared" si="100"/>
        <v>0</v>
      </c>
      <c r="G1650" s="504">
        <f t="shared" si="101"/>
        <v>0</v>
      </c>
      <c r="H1650" s="713">
        <f>+'6-3표준조사 4'!$K$418</f>
        <v>30</v>
      </c>
      <c r="I1650" s="713">
        <f>+'6-3표준조사 4'!$L$418</f>
        <v>0</v>
      </c>
      <c r="J1650" s="713">
        <f>+'6-3표준조사 4'!$M$418</f>
        <v>0</v>
      </c>
      <c r="K1650" s="659"/>
    </row>
    <row r="1651" spans="1:11" ht="21" hidden="1" customHeight="1">
      <c r="A1651" s="657">
        <f t="shared" si="99"/>
        <v>0</v>
      </c>
      <c r="B1651" s="714"/>
      <c r="C1651" s="714"/>
      <c r="D1651" s="714"/>
      <c r="E1651" s="715"/>
      <c r="F1651" s="504">
        <f t="shared" si="100"/>
        <v>0</v>
      </c>
      <c r="G1651" s="504">
        <f t="shared" si="101"/>
        <v>0</v>
      </c>
      <c r="H1651" s="713">
        <f>+'6-3표준조사 4'!$K$419</f>
        <v>31</v>
      </c>
      <c r="I1651" s="713">
        <f>+'6-3표준조사 4'!$L$419</f>
        <v>0</v>
      </c>
      <c r="J1651" s="713">
        <f>+'6-3표준조사 4'!$M$419</f>
        <v>0</v>
      </c>
      <c r="K1651" s="659"/>
    </row>
    <row r="1652" spans="1:11" ht="21" hidden="1" customHeight="1">
      <c r="A1652" s="657">
        <f t="shared" si="99"/>
        <v>0</v>
      </c>
      <c r="B1652" s="714"/>
      <c r="C1652" s="714"/>
      <c r="D1652" s="714"/>
      <c r="E1652" s="715"/>
      <c r="F1652" s="504">
        <f t="shared" si="100"/>
        <v>0</v>
      </c>
      <c r="G1652" s="504">
        <f t="shared" si="101"/>
        <v>0</v>
      </c>
      <c r="H1652" s="713">
        <f>+'6-3표준조사 4'!$K$420</f>
        <v>32</v>
      </c>
      <c r="I1652" s="713">
        <f>+'6-3표준조사 4'!$L$420</f>
        <v>0</v>
      </c>
      <c r="J1652" s="713">
        <f>+'6-3표준조사 4'!$M$420</f>
        <v>0</v>
      </c>
      <c r="K1652" s="659"/>
    </row>
    <row r="1653" spans="1:11" ht="21" hidden="1" customHeight="1">
      <c r="A1653" s="657">
        <f t="shared" si="99"/>
        <v>0</v>
      </c>
      <c r="B1653" s="714"/>
      <c r="C1653" s="714"/>
      <c r="D1653" s="714"/>
      <c r="E1653" s="715"/>
      <c r="F1653" s="504">
        <f t="shared" si="100"/>
        <v>0</v>
      </c>
      <c r="G1653" s="504">
        <f t="shared" si="101"/>
        <v>0</v>
      </c>
      <c r="H1653" s="713">
        <f>+'6-3표준조사 4'!$K$421</f>
        <v>33</v>
      </c>
      <c r="I1653" s="713">
        <f>+'6-3표준조사 4'!$L$421</f>
        <v>0</v>
      </c>
      <c r="J1653" s="713">
        <f>+'6-3표준조사 4'!$M$421</f>
        <v>0</v>
      </c>
      <c r="K1653" s="659"/>
    </row>
    <row r="1654" spans="1:11" ht="21" hidden="1" customHeight="1">
      <c r="A1654" s="657">
        <f t="shared" si="99"/>
        <v>0</v>
      </c>
      <c r="B1654" s="714"/>
      <c r="C1654" s="714"/>
      <c r="D1654" s="714"/>
      <c r="E1654" s="715"/>
      <c r="F1654" s="504">
        <f t="shared" si="100"/>
        <v>0</v>
      </c>
      <c r="G1654" s="504">
        <f t="shared" si="101"/>
        <v>0</v>
      </c>
      <c r="H1654" s="713">
        <f>+'6-3표준조사 4'!$K$422</f>
        <v>34</v>
      </c>
      <c r="I1654" s="713">
        <f>+'6-3표준조사 4'!$L$422</f>
        <v>0</v>
      </c>
      <c r="J1654" s="713">
        <f>+'6-3표준조사 4'!$M$422</f>
        <v>0</v>
      </c>
      <c r="K1654" s="659"/>
    </row>
    <row r="1655" spans="1:11" ht="21" hidden="1" customHeight="1">
      <c r="A1655" s="657">
        <f t="shared" si="99"/>
        <v>0</v>
      </c>
      <c r="B1655" s="714"/>
      <c r="C1655" s="714"/>
      <c r="D1655" s="714"/>
      <c r="E1655" s="715"/>
      <c r="F1655" s="504">
        <f t="shared" si="100"/>
        <v>0</v>
      </c>
      <c r="G1655" s="504">
        <f t="shared" si="101"/>
        <v>0</v>
      </c>
      <c r="H1655" s="713">
        <f>+'6-3표준조사 4'!$K$423</f>
        <v>35</v>
      </c>
      <c r="I1655" s="713">
        <f>+'6-3표준조사 4'!$L$423</f>
        <v>0</v>
      </c>
      <c r="J1655" s="713">
        <f>+'6-3표준조사 4'!$M$423</f>
        <v>0</v>
      </c>
      <c r="K1655" s="659"/>
    </row>
    <row r="1656" spans="1:11" ht="21" hidden="1" customHeight="1">
      <c r="A1656" s="657">
        <f t="shared" si="99"/>
        <v>0</v>
      </c>
      <c r="B1656" s="714"/>
      <c r="C1656" s="714"/>
      <c r="D1656" s="714"/>
      <c r="E1656" s="715"/>
      <c r="F1656" s="504">
        <f t="shared" si="100"/>
        <v>0</v>
      </c>
      <c r="G1656" s="504">
        <f t="shared" si="101"/>
        <v>0</v>
      </c>
      <c r="H1656" s="713">
        <f>+'6-3표준조사 4'!$K$424</f>
        <v>36</v>
      </c>
      <c r="I1656" s="713">
        <f>+'6-3표준조사 4'!$L$424</f>
        <v>0</v>
      </c>
      <c r="J1656" s="713">
        <f>+'6-3표준조사 4'!$M$424</f>
        <v>0</v>
      </c>
      <c r="K1656" s="659"/>
    </row>
    <row r="1657" spans="1:11" ht="21" hidden="1" customHeight="1">
      <c r="A1657" s="657">
        <f t="shared" si="99"/>
        <v>0</v>
      </c>
      <c r="B1657" s="714"/>
      <c r="C1657" s="714"/>
      <c r="D1657" s="714"/>
      <c r="E1657" s="715"/>
      <c r="F1657" s="504">
        <f t="shared" si="100"/>
        <v>0</v>
      </c>
      <c r="G1657" s="504">
        <f t="shared" si="101"/>
        <v>0</v>
      </c>
      <c r="H1657" s="713">
        <f>+'6-3표준조사 4'!$K$425</f>
        <v>37</v>
      </c>
      <c r="I1657" s="713">
        <f>+'6-3표준조사 4'!$L$425</f>
        <v>0</v>
      </c>
      <c r="J1657" s="713">
        <f>+'6-3표준조사 4'!$M$425</f>
        <v>0</v>
      </c>
      <c r="K1657" s="659"/>
    </row>
    <row r="1658" spans="1:11" ht="21" hidden="1" customHeight="1">
      <c r="A1658" s="657">
        <f t="shared" si="99"/>
        <v>0</v>
      </c>
      <c r="B1658" s="714"/>
      <c r="C1658" s="714"/>
      <c r="D1658" s="714"/>
      <c r="E1658" s="715"/>
      <c r="F1658" s="504">
        <f t="shared" si="100"/>
        <v>0</v>
      </c>
      <c r="G1658" s="504">
        <f t="shared" si="101"/>
        <v>0</v>
      </c>
      <c r="H1658" s="713">
        <f>+'6-3표준조사 4'!$K$428</f>
        <v>15</v>
      </c>
      <c r="I1658" s="713">
        <f>+'6-3표준조사 4'!$L$428</f>
        <v>0</v>
      </c>
      <c r="J1658" s="713">
        <f>+'6-3표준조사 4'!$M$428</f>
        <v>0</v>
      </c>
      <c r="K1658" s="659"/>
    </row>
    <row r="1659" spans="1:11" ht="21" hidden="1" customHeight="1">
      <c r="A1659" s="657">
        <f t="shared" si="99"/>
        <v>0</v>
      </c>
      <c r="B1659" s="714"/>
      <c r="C1659" s="714"/>
      <c r="D1659" s="714"/>
      <c r="E1659" s="715"/>
      <c r="F1659" s="504">
        <f t="shared" si="100"/>
        <v>0</v>
      </c>
      <c r="G1659" s="504">
        <f t="shared" si="101"/>
        <v>0</v>
      </c>
      <c r="H1659" s="713">
        <f>+'6-3표준조사 4'!$K$429</f>
        <v>16</v>
      </c>
      <c r="I1659" s="713">
        <f>+'6-3표준조사 4'!$L$429</f>
        <v>0</v>
      </c>
      <c r="J1659" s="713">
        <f>+'6-3표준조사 4'!$M$429</f>
        <v>0</v>
      </c>
      <c r="K1659" s="659"/>
    </row>
    <row r="1660" spans="1:11" ht="21" hidden="1" customHeight="1">
      <c r="A1660" s="657">
        <f t="shared" si="99"/>
        <v>0</v>
      </c>
      <c r="B1660" s="714"/>
      <c r="C1660" s="714"/>
      <c r="D1660" s="714"/>
      <c r="E1660" s="715"/>
      <c r="F1660" s="504">
        <f t="shared" si="100"/>
        <v>0</v>
      </c>
      <c r="G1660" s="504">
        <f t="shared" si="101"/>
        <v>0</v>
      </c>
      <c r="H1660" s="713">
        <f>+'6-3표준조사 4'!$K$430</f>
        <v>17</v>
      </c>
      <c r="I1660" s="713">
        <f>+'6-3표준조사 4'!$L$430</f>
        <v>0</v>
      </c>
      <c r="J1660" s="713">
        <f>+'6-3표준조사 4'!$M$430</f>
        <v>0</v>
      </c>
      <c r="K1660" s="659"/>
    </row>
    <row r="1661" spans="1:11" ht="21" hidden="1" customHeight="1">
      <c r="A1661" s="657">
        <f t="shared" si="99"/>
        <v>0</v>
      </c>
      <c r="B1661" s="714"/>
      <c r="C1661" s="714"/>
      <c r="D1661" s="714"/>
      <c r="E1661" s="715"/>
      <c r="F1661" s="504">
        <f t="shared" si="100"/>
        <v>0</v>
      </c>
      <c r="G1661" s="504">
        <f t="shared" si="101"/>
        <v>0</v>
      </c>
      <c r="H1661" s="713">
        <f>+'6-3표준조사 4'!$K$431</f>
        <v>18</v>
      </c>
      <c r="I1661" s="713">
        <f>+'6-3표준조사 4'!$L$431</f>
        <v>0</v>
      </c>
      <c r="J1661" s="713">
        <f>+'6-3표준조사 4'!$M$431</f>
        <v>0</v>
      </c>
      <c r="K1661" s="659"/>
    </row>
    <row r="1662" spans="1:11" ht="21" hidden="1" customHeight="1">
      <c r="A1662" s="657">
        <f t="shared" si="99"/>
        <v>0</v>
      </c>
      <c r="B1662" s="714"/>
      <c r="C1662" s="714"/>
      <c r="D1662" s="714"/>
      <c r="E1662" s="715"/>
      <c r="F1662" s="504">
        <f t="shared" si="100"/>
        <v>0</v>
      </c>
      <c r="G1662" s="504">
        <f t="shared" si="101"/>
        <v>0</v>
      </c>
      <c r="H1662" s="713">
        <f>+'6-3표준조사 4'!$K$432</f>
        <v>19</v>
      </c>
      <c r="I1662" s="713">
        <f>+'6-3표준조사 4'!$L$432</f>
        <v>0</v>
      </c>
      <c r="J1662" s="713">
        <f>+'6-3표준조사 4'!$M$432</f>
        <v>0</v>
      </c>
      <c r="K1662" s="659"/>
    </row>
    <row r="1663" spans="1:11" ht="21" hidden="1" customHeight="1">
      <c r="A1663" s="657">
        <f t="shared" si="99"/>
        <v>0</v>
      </c>
      <c r="B1663" s="714"/>
      <c r="C1663" s="714"/>
      <c r="D1663" s="714"/>
      <c r="E1663" s="715"/>
      <c r="F1663" s="504">
        <f t="shared" si="100"/>
        <v>0</v>
      </c>
      <c r="G1663" s="504">
        <f t="shared" si="101"/>
        <v>0</v>
      </c>
      <c r="H1663" s="713">
        <f>+'6-3표준조사 4'!$K$433</f>
        <v>20</v>
      </c>
      <c r="I1663" s="713">
        <f>+'6-3표준조사 4'!$L$433</f>
        <v>0</v>
      </c>
      <c r="J1663" s="713">
        <f>+'6-3표준조사 4'!$M$433</f>
        <v>0</v>
      </c>
      <c r="K1663" s="659"/>
    </row>
    <row r="1664" spans="1:11" ht="21" hidden="1" customHeight="1">
      <c r="A1664" s="657">
        <f t="shared" si="99"/>
        <v>0</v>
      </c>
      <c r="B1664" s="714"/>
      <c r="C1664" s="714"/>
      <c r="D1664" s="714"/>
      <c r="E1664" s="715"/>
      <c r="F1664" s="504">
        <f t="shared" si="100"/>
        <v>0</v>
      </c>
      <c r="G1664" s="504">
        <f t="shared" si="101"/>
        <v>0</v>
      </c>
      <c r="H1664" s="713">
        <f>+'6-3표준조사 4'!$K$434</f>
        <v>21</v>
      </c>
      <c r="I1664" s="713">
        <f>+'6-3표준조사 4'!$L$434</f>
        <v>0</v>
      </c>
      <c r="J1664" s="713">
        <f>+'6-3표준조사 4'!$M$434</f>
        <v>0</v>
      </c>
      <c r="K1664" s="659"/>
    </row>
    <row r="1665" spans="1:11" ht="21" hidden="1" customHeight="1">
      <c r="A1665" s="657">
        <f t="shared" si="99"/>
        <v>0</v>
      </c>
      <c r="B1665" s="714"/>
      <c r="C1665" s="714"/>
      <c r="D1665" s="714"/>
      <c r="E1665" s="715"/>
      <c r="F1665" s="504">
        <f t="shared" si="100"/>
        <v>0</v>
      </c>
      <c r="G1665" s="504">
        <f t="shared" si="101"/>
        <v>0</v>
      </c>
      <c r="H1665" s="713">
        <f>+'6-3표준조사 4'!$K$435</f>
        <v>22</v>
      </c>
      <c r="I1665" s="713">
        <f>+'6-3표준조사 4'!$L$435</f>
        <v>0</v>
      </c>
      <c r="J1665" s="713">
        <f>+'6-3표준조사 4'!$M$435</f>
        <v>0</v>
      </c>
      <c r="K1665" s="659"/>
    </row>
    <row r="1666" spans="1:11" ht="21" hidden="1" customHeight="1">
      <c r="A1666" s="657">
        <f t="shared" si="99"/>
        <v>0</v>
      </c>
      <c r="B1666" s="714"/>
      <c r="C1666" s="714"/>
      <c r="D1666" s="714"/>
      <c r="E1666" s="715"/>
      <c r="F1666" s="504">
        <f t="shared" si="100"/>
        <v>0</v>
      </c>
      <c r="G1666" s="504">
        <f t="shared" si="101"/>
        <v>0</v>
      </c>
      <c r="H1666" s="713">
        <f>+'6-3표준조사 4'!$K$436</f>
        <v>23</v>
      </c>
      <c r="I1666" s="713">
        <f>+'6-3표준조사 4'!$L$436</f>
        <v>0</v>
      </c>
      <c r="J1666" s="713">
        <f>+'6-3표준조사 4'!$M$436</f>
        <v>0</v>
      </c>
      <c r="K1666" s="659"/>
    </row>
    <row r="1667" spans="1:11" ht="21" hidden="1" customHeight="1">
      <c r="A1667" s="657">
        <f t="shared" si="99"/>
        <v>0</v>
      </c>
      <c r="B1667" s="714"/>
      <c r="C1667" s="714"/>
      <c r="D1667" s="714"/>
      <c r="E1667" s="715"/>
      <c r="F1667" s="504">
        <f t="shared" si="100"/>
        <v>0</v>
      </c>
      <c r="G1667" s="504">
        <f t="shared" si="101"/>
        <v>0</v>
      </c>
      <c r="H1667" s="713">
        <f>+'6-3표준조사 4'!$K$437</f>
        <v>24</v>
      </c>
      <c r="I1667" s="713">
        <f>+'6-3표준조사 4'!$L$437</f>
        <v>0</v>
      </c>
      <c r="J1667" s="713">
        <f>+'6-3표준조사 4'!$M$437</f>
        <v>0</v>
      </c>
      <c r="K1667" s="659"/>
    </row>
    <row r="1668" spans="1:11" ht="21" hidden="1" customHeight="1">
      <c r="A1668" s="657">
        <f t="shared" si="99"/>
        <v>0</v>
      </c>
      <c r="B1668" s="714"/>
      <c r="C1668" s="714"/>
      <c r="D1668" s="714"/>
      <c r="E1668" s="715"/>
      <c r="F1668" s="504">
        <f t="shared" si="100"/>
        <v>0</v>
      </c>
      <c r="G1668" s="504">
        <f t="shared" si="101"/>
        <v>0</v>
      </c>
      <c r="H1668" s="713">
        <f>+'6-3표준조사 4'!$K$438</f>
        <v>25</v>
      </c>
      <c r="I1668" s="713">
        <f>+'6-3표준조사 4'!$L$438</f>
        <v>0</v>
      </c>
      <c r="J1668" s="713">
        <f>+'6-3표준조사 4'!$M$438</f>
        <v>0</v>
      </c>
      <c r="K1668" s="659"/>
    </row>
    <row r="1669" spans="1:11" ht="21" hidden="1" customHeight="1">
      <c r="A1669" s="657">
        <f t="shared" ref="A1669:A1732" si="102">IF(I1669&gt;0,1,)</f>
        <v>0</v>
      </c>
      <c r="B1669" s="714"/>
      <c r="C1669" s="714"/>
      <c r="D1669" s="714"/>
      <c r="E1669" s="715"/>
      <c r="F1669" s="504">
        <f t="shared" si="100"/>
        <v>0</v>
      </c>
      <c r="G1669" s="504">
        <f t="shared" si="101"/>
        <v>0</v>
      </c>
      <c r="H1669" s="713">
        <f>+'6-3표준조사 4'!$K$439</f>
        <v>26</v>
      </c>
      <c r="I1669" s="713">
        <f>+'6-3표준조사 4'!$L$439</f>
        <v>0</v>
      </c>
      <c r="J1669" s="713">
        <f>+'6-3표준조사 4'!$M$439</f>
        <v>0</v>
      </c>
      <c r="K1669" s="659"/>
    </row>
    <row r="1670" spans="1:11" ht="21" hidden="1" customHeight="1">
      <c r="A1670" s="657">
        <f t="shared" si="102"/>
        <v>0</v>
      </c>
      <c r="B1670" s="714"/>
      <c r="C1670" s="714"/>
      <c r="D1670" s="714"/>
      <c r="E1670" s="715"/>
      <c r="F1670" s="504">
        <f t="shared" si="100"/>
        <v>0</v>
      </c>
      <c r="G1670" s="504">
        <f t="shared" si="101"/>
        <v>0</v>
      </c>
      <c r="H1670" s="713">
        <f>+'6-3표준조사 4'!$K$440</f>
        <v>27</v>
      </c>
      <c r="I1670" s="713">
        <f>+'6-3표준조사 4'!$L$440</f>
        <v>0</v>
      </c>
      <c r="J1670" s="713">
        <f>+'6-3표준조사 4'!$M$440</f>
        <v>0</v>
      </c>
      <c r="K1670" s="659"/>
    </row>
    <row r="1671" spans="1:11" ht="21" hidden="1" customHeight="1">
      <c r="A1671" s="657">
        <f t="shared" si="102"/>
        <v>0</v>
      </c>
      <c r="B1671" s="714"/>
      <c r="C1671" s="714"/>
      <c r="D1671" s="714"/>
      <c r="E1671" s="715"/>
      <c r="F1671" s="504">
        <f t="shared" si="100"/>
        <v>0</v>
      </c>
      <c r="G1671" s="504">
        <f t="shared" si="101"/>
        <v>0</v>
      </c>
      <c r="H1671" s="713">
        <f>+'6-3표준조사 4'!$K$441</f>
        <v>28</v>
      </c>
      <c r="I1671" s="713">
        <f>+'6-3표준조사 4'!$L$441</f>
        <v>0</v>
      </c>
      <c r="J1671" s="713">
        <f>+'6-3표준조사 4'!$M$441</f>
        <v>0</v>
      </c>
      <c r="K1671" s="659"/>
    </row>
    <row r="1672" spans="1:11" ht="21" hidden="1" customHeight="1">
      <c r="A1672" s="657">
        <f t="shared" si="102"/>
        <v>0</v>
      </c>
      <c r="B1672" s="714"/>
      <c r="C1672" s="714"/>
      <c r="D1672" s="714"/>
      <c r="E1672" s="715"/>
      <c r="F1672" s="504">
        <f t="shared" si="100"/>
        <v>0</v>
      </c>
      <c r="G1672" s="504">
        <f t="shared" si="101"/>
        <v>0</v>
      </c>
      <c r="H1672" s="713">
        <f>+'6-3표준조사 4'!$K$442</f>
        <v>29</v>
      </c>
      <c r="I1672" s="713">
        <f>+'6-3표준조사 4'!$L$442</f>
        <v>0</v>
      </c>
      <c r="J1672" s="713">
        <f>+'6-3표준조사 4'!$M$442</f>
        <v>0</v>
      </c>
      <c r="K1672" s="659"/>
    </row>
    <row r="1673" spans="1:11" ht="21" hidden="1" customHeight="1">
      <c r="A1673" s="657">
        <f t="shared" si="102"/>
        <v>0</v>
      </c>
      <c r="B1673" s="714"/>
      <c r="C1673" s="714"/>
      <c r="D1673" s="714"/>
      <c r="E1673" s="715"/>
      <c r="F1673" s="504">
        <f t="shared" si="100"/>
        <v>0</v>
      </c>
      <c r="G1673" s="504">
        <f t="shared" si="101"/>
        <v>0</v>
      </c>
      <c r="H1673" s="713">
        <f>+'6-3표준조사 4'!$K$443</f>
        <v>30</v>
      </c>
      <c r="I1673" s="713">
        <f>+'6-3표준조사 4'!$L$443</f>
        <v>0</v>
      </c>
      <c r="J1673" s="713">
        <f>+'6-3표준조사 4'!$M$443</f>
        <v>0</v>
      </c>
      <c r="K1673" s="659"/>
    </row>
    <row r="1674" spans="1:11" ht="21" hidden="1" customHeight="1">
      <c r="A1674" s="657">
        <f t="shared" si="102"/>
        <v>0</v>
      </c>
      <c r="B1674" s="714"/>
      <c r="C1674" s="714"/>
      <c r="D1674" s="714"/>
      <c r="E1674" s="715"/>
      <c r="F1674" s="504">
        <f t="shared" si="100"/>
        <v>0</v>
      </c>
      <c r="G1674" s="504">
        <f t="shared" si="101"/>
        <v>0</v>
      </c>
      <c r="H1674" s="713">
        <f>+'6-3표준조사 4'!$K$444</f>
        <v>31</v>
      </c>
      <c r="I1674" s="713">
        <f>+'6-3표준조사 4'!$L$444</f>
        <v>0</v>
      </c>
      <c r="J1674" s="713">
        <f>+'6-3표준조사 4'!$M$444</f>
        <v>0</v>
      </c>
      <c r="K1674" s="659"/>
    </row>
    <row r="1675" spans="1:11" ht="21" hidden="1" customHeight="1">
      <c r="A1675" s="657">
        <f t="shared" si="102"/>
        <v>0</v>
      </c>
      <c r="B1675" s="714"/>
      <c r="C1675" s="714"/>
      <c r="D1675" s="714"/>
      <c r="E1675" s="715"/>
      <c r="F1675" s="504">
        <f t="shared" si="100"/>
        <v>0</v>
      </c>
      <c r="G1675" s="504">
        <f t="shared" si="101"/>
        <v>0</v>
      </c>
      <c r="H1675" s="713">
        <f>+'6-3표준조사 4'!$K$445</f>
        <v>32</v>
      </c>
      <c r="I1675" s="713">
        <f>+'6-3표준조사 4'!$L$445</f>
        <v>0</v>
      </c>
      <c r="J1675" s="713">
        <f>+'6-3표준조사 4'!$M$445</f>
        <v>0</v>
      </c>
      <c r="K1675" s="659"/>
    </row>
    <row r="1676" spans="1:11" ht="21" hidden="1" customHeight="1">
      <c r="A1676" s="657">
        <f t="shared" si="102"/>
        <v>0</v>
      </c>
      <c r="B1676" s="714"/>
      <c r="C1676" s="714"/>
      <c r="D1676" s="714"/>
      <c r="E1676" s="715"/>
      <c r="F1676" s="504">
        <f t="shared" si="100"/>
        <v>0</v>
      </c>
      <c r="G1676" s="504">
        <f t="shared" si="101"/>
        <v>0</v>
      </c>
      <c r="H1676" s="713">
        <f>+'6-3표준조사 4'!$K$446</f>
        <v>33</v>
      </c>
      <c r="I1676" s="713">
        <f>+'6-3표준조사 4'!$L$446</f>
        <v>0</v>
      </c>
      <c r="J1676" s="713">
        <f>+'6-3표준조사 4'!$M$446</f>
        <v>0</v>
      </c>
      <c r="K1676" s="659"/>
    </row>
    <row r="1677" spans="1:11" ht="21" hidden="1" customHeight="1">
      <c r="A1677" s="657">
        <f t="shared" si="102"/>
        <v>0</v>
      </c>
      <c r="B1677" s="714"/>
      <c r="C1677" s="714"/>
      <c r="D1677" s="714"/>
      <c r="E1677" s="715"/>
      <c r="F1677" s="504">
        <f t="shared" si="100"/>
        <v>0</v>
      </c>
      <c r="G1677" s="504">
        <f t="shared" si="101"/>
        <v>0</v>
      </c>
      <c r="H1677" s="713">
        <f>+'6-3표준조사 4'!$K$447</f>
        <v>34</v>
      </c>
      <c r="I1677" s="713">
        <f>+'6-3표준조사 4'!$L$447</f>
        <v>0</v>
      </c>
      <c r="J1677" s="713">
        <f>+'6-3표준조사 4'!$M$447</f>
        <v>0</v>
      </c>
      <c r="K1677" s="659"/>
    </row>
    <row r="1678" spans="1:11" ht="21" hidden="1" customHeight="1">
      <c r="A1678" s="657">
        <f t="shared" si="102"/>
        <v>0</v>
      </c>
      <c r="B1678" s="714"/>
      <c r="C1678" s="714"/>
      <c r="D1678" s="714"/>
      <c r="E1678" s="715"/>
      <c r="F1678" s="504">
        <f t="shared" si="100"/>
        <v>0</v>
      </c>
      <c r="G1678" s="504">
        <f t="shared" si="101"/>
        <v>0</v>
      </c>
      <c r="H1678" s="713">
        <f>+'6-3표준조사 4'!$K$448</f>
        <v>35</v>
      </c>
      <c r="I1678" s="713">
        <f>+'6-3표준조사 4'!$L$448</f>
        <v>0</v>
      </c>
      <c r="J1678" s="713">
        <f>+'6-3표준조사 4'!$M$448</f>
        <v>0</v>
      </c>
      <c r="K1678" s="659"/>
    </row>
    <row r="1679" spans="1:11" ht="21" hidden="1" customHeight="1">
      <c r="A1679" s="657">
        <f t="shared" si="102"/>
        <v>0</v>
      </c>
      <c r="B1679" s="714"/>
      <c r="C1679" s="714"/>
      <c r="D1679" s="714"/>
      <c r="E1679" s="715"/>
      <c r="F1679" s="504">
        <f t="shared" si="100"/>
        <v>0</v>
      </c>
      <c r="G1679" s="504">
        <f t="shared" si="101"/>
        <v>0</v>
      </c>
      <c r="H1679" s="713">
        <f>+'6-3표준조사 4'!$K$449</f>
        <v>36</v>
      </c>
      <c r="I1679" s="713">
        <f>+'6-3표준조사 4'!$L$449</f>
        <v>0</v>
      </c>
      <c r="J1679" s="713">
        <f>+'6-3표준조사 4'!$M$449</f>
        <v>0</v>
      </c>
      <c r="K1679" s="659"/>
    </row>
    <row r="1680" spans="1:11" ht="21" hidden="1" customHeight="1">
      <c r="A1680" s="657">
        <f t="shared" si="102"/>
        <v>0</v>
      </c>
      <c r="B1680" s="714"/>
      <c r="C1680" s="714"/>
      <c r="D1680" s="714"/>
      <c r="E1680" s="715"/>
      <c r="F1680" s="504">
        <f t="shared" si="100"/>
        <v>0</v>
      </c>
      <c r="G1680" s="504">
        <f t="shared" si="101"/>
        <v>0</v>
      </c>
      <c r="H1680" s="712">
        <f>+'6-3표준조사 4'!$K$450</f>
        <v>37</v>
      </c>
      <c r="I1680" s="712">
        <f>+'6-3표준조사 4'!$L$450</f>
        <v>0</v>
      </c>
      <c r="J1680" s="712">
        <f>+'6-3표준조사 4'!$M$450</f>
        <v>0</v>
      </c>
      <c r="K1680" s="995"/>
    </row>
    <row r="1681" spans="1:11" ht="21" customHeight="1">
      <c r="A1681" s="657">
        <f t="shared" si="102"/>
        <v>1</v>
      </c>
      <c r="B1681" s="713" t="str">
        <f>+'6-3표준조사 4'!$M$454</f>
        <v>제천</v>
      </c>
      <c r="C1681" s="713" t="str">
        <f>+'6-3표준조사 4'!$N$454</f>
        <v>송학</v>
      </c>
      <c r="D1681" s="713" t="str">
        <f>+'6-3표준조사 4'!$O$454</f>
        <v>입석</v>
      </c>
      <c r="E1681" s="713" t="str">
        <f>+'6-3표준조사 4'!$P$454</f>
        <v>산24번지</v>
      </c>
      <c r="F1681" s="713" t="str">
        <f>+'6-3표준조사 4'!$K$454</f>
        <v>9-3</v>
      </c>
      <c r="G1681" s="713" t="str">
        <f>+'6-3표준조사 4'!$L$454</f>
        <v>6-0</v>
      </c>
      <c r="H1681" s="713">
        <f>+'6-3표준조사 4'!$K$462</f>
        <v>1</v>
      </c>
      <c r="I1681" s="713">
        <f>+'6-3표준조사 4'!$L$462</f>
        <v>1</v>
      </c>
      <c r="J1681" s="713">
        <f>+'6-3표준조사 4'!$M$462</f>
        <v>1</v>
      </c>
      <c r="K1681" s="1322"/>
    </row>
    <row r="1682" spans="1:11" ht="21" hidden="1" customHeight="1">
      <c r="A1682" s="657">
        <f t="shared" si="102"/>
        <v>0</v>
      </c>
      <c r="B1682" s="713"/>
      <c r="C1682" s="713"/>
      <c r="D1682" s="713"/>
      <c r="E1682" s="1000"/>
      <c r="F1682" s="504">
        <f t="shared" ref="F1682:F1740" si="103">IF(I1682&gt;0,F1681,)</f>
        <v>0</v>
      </c>
      <c r="G1682" s="504">
        <f t="shared" ref="G1682:G1740" si="104">IF(I1682&gt;0,G1681,)</f>
        <v>0</v>
      </c>
      <c r="H1682" s="713">
        <f>+'6-3표준조사 4'!$K$463</f>
        <v>2</v>
      </c>
      <c r="I1682" s="713">
        <f>+'6-3표준조사 4'!$L$463</f>
        <v>0</v>
      </c>
      <c r="J1682" s="713">
        <f>+'6-3표준조사 4'!$M$463</f>
        <v>0</v>
      </c>
      <c r="K1682" s="659"/>
    </row>
    <row r="1683" spans="1:11" ht="21" hidden="1" customHeight="1">
      <c r="A1683" s="657">
        <f t="shared" si="102"/>
        <v>0</v>
      </c>
      <c r="B1683" s="713"/>
      <c r="C1683" s="713"/>
      <c r="D1683" s="713"/>
      <c r="E1683" s="1000"/>
      <c r="F1683" s="504">
        <f t="shared" si="103"/>
        <v>0</v>
      </c>
      <c r="G1683" s="504">
        <f t="shared" si="104"/>
        <v>0</v>
      </c>
      <c r="H1683" s="713">
        <f>+'6-3표준조사 4'!$K$464</f>
        <v>3</v>
      </c>
      <c r="I1683" s="713">
        <f>+'6-3표준조사 4'!$L$464</f>
        <v>0</v>
      </c>
      <c r="J1683" s="713">
        <f>+'6-3표준조사 4'!$M$464</f>
        <v>0</v>
      </c>
      <c r="K1683" s="659"/>
    </row>
    <row r="1684" spans="1:11" ht="21" hidden="1" customHeight="1">
      <c r="A1684" s="657">
        <f t="shared" si="102"/>
        <v>0</v>
      </c>
      <c r="B1684" s="714"/>
      <c r="C1684" s="714"/>
      <c r="D1684" s="714"/>
      <c r="E1684" s="715"/>
      <c r="F1684" s="504">
        <f t="shared" si="103"/>
        <v>0</v>
      </c>
      <c r="G1684" s="504">
        <f t="shared" si="104"/>
        <v>0</v>
      </c>
      <c r="H1684" s="716">
        <f>+'6-3표준조사 4'!$K$465</f>
        <v>4</v>
      </c>
      <c r="I1684" s="716">
        <f>+'6-3표준조사 4'!$L$465</f>
        <v>0</v>
      </c>
      <c r="J1684" s="716">
        <f>+'6-3표준조사 4'!$M$465</f>
        <v>0</v>
      </c>
      <c r="K1684" s="996"/>
    </row>
    <row r="1685" spans="1:11" ht="21" hidden="1" customHeight="1">
      <c r="A1685" s="657">
        <f t="shared" si="102"/>
        <v>0</v>
      </c>
      <c r="B1685" s="714"/>
      <c r="C1685" s="714"/>
      <c r="D1685" s="714"/>
      <c r="E1685" s="715"/>
      <c r="F1685" s="504">
        <f t="shared" si="103"/>
        <v>0</v>
      </c>
      <c r="G1685" s="504">
        <f t="shared" si="104"/>
        <v>0</v>
      </c>
      <c r="H1685" s="713">
        <f>+'6-3표준조사 4'!$K$466</f>
        <v>5</v>
      </c>
      <c r="I1685" s="713">
        <f>+'6-3표준조사 4'!$L$466</f>
        <v>0</v>
      </c>
      <c r="J1685" s="713">
        <f>+'6-3표준조사 4'!$M$466</f>
        <v>0</v>
      </c>
      <c r="K1685" s="659"/>
    </row>
    <row r="1686" spans="1:11" ht="21" hidden="1" customHeight="1">
      <c r="A1686" s="657">
        <f t="shared" si="102"/>
        <v>0</v>
      </c>
      <c r="B1686" s="714"/>
      <c r="C1686" s="714"/>
      <c r="D1686" s="714"/>
      <c r="E1686" s="715"/>
      <c r="F1686" s="504">
        <f t="shared" si="103"/>
        <v>0</v>
      </c>
      <c r="G1686" s="504">
        <f t="shared" si="104"/>
        <v>0</v>
      </c>
      <c r="H1686" s="713">
        <f>+'6-3표준조사 4'!$K$467</f>
        <v>6</v>
      </c>
      <c r="I1686" s="713">
        <f>+'6-3표준조사 4'!$L$467</f>
        <v>0</v>
      </c>
      <c r="J1686" s="713">
        <f>+'6-3표준조사 4'!$M$467</f>
        <v>0</v>
      </c>
      <c r="K1686" s="659"/>
    </row>
    <row r="1687" spans="1:11" ht="21" hidden="1" customHeight="1">
      <c r="A1687" s="657">
        <f t="shared" si="102"/>
        <v>0</v>
      </c>
      <c r="B1687" s="714"/>
      <c r="C1687" s="714"/>
      <c r="D1687" s="714"/>
      <c r="E1687" s="715"/>
      <c r="F1687" s="504">
        <f t="shared" si="103"/>
        <v>0</v>
      </c>
      <c r="G1687" s="504">
        <f t="shared" si="104"/>
        <v>0</v>
      </c>
      <c r="H1687" s="713">
        <f>+'6-3표준조사 4'!$K$468</f>
        <v>7</v>
      </c>
      <c r="I1687" s="713">
        <f>+'6-3표준조사 4'!$L$468</f>
        <v>0</v>
      </c>
      <c r="J1687" s="713">
        <f>+'6-3표준조사 4'!$M$468</f>
        <v>0</v>
      </c>
      <c r="K1687" s="659"/>
    </row>
    <row r="1688" spans="1:11" ht="21" hidden="1" customHeight="1">
      <c r="A1688" s="657">
        <f t="shared" si="102"/>
        <v>0</v>
      </c>
      <c r="B1688" s="714"/>
      <c r="C1688" s="714"/>
      <c r="D1688" s="714"/>
      <c r="E1688" s="715"/>
      <c r="F1688" s="504">
        <f t="shared" si="103"/>
        <v>0</v>
      </c>
      <c r="G1688" s="504">
        <f t="shared" si="104"/>
        <v>0</v>
      </c>
      <c r="H1688" s="713">
        <f>+'6-3표준조사 4'!$K$469</f>
        <v>8</v>
      </c>
      <c r="I1688" s="713">
        <f>+'6-3표준조사 4'!$L$469</f>
        <v>0</v>
      </c>
      <c r="J1688" s="713">
        <f>+'6-3표준조사 4'!$M$469</f>
        <v>0</v>
      </c>
      <c r="K1688" s="659"/>
    </row>
    <row r="1689" spans="1:11" ht="21" hidden="1" customHeight="1">
      <c r="A1689" s="657">
        <f t="shared" si="102"/>
        <v>0</v>
      </c>
      <c r="B1689" s="714"/>
      <c r="C1689" s="714"/>
      <c r="D1689" s="714"/>
      <c r="E1689" s="715"/>
      <c r="F1689" s="504">
        <f t="shared" si="103"/>
        <v>0</v>
      </c>
      <c r="G1689" s="504">
        <f t="shared" si="104"/>
        <v>0</v>
      </c>
      <c r="H1689" s="713">
        <f>+'6-3표준조사 4'!$K$470</f>
        <v>9</v>
      </c>
      <c r="I1689" s="713">
        <f>+'6-3표준조사 4'!$L$470</f>
        <v>0</v>
      </c>
      <c r="J1689" s="713">
        <f>+'6-3표준조사 4'!$M$470</f>
        <v>0</v>
      </c>
      <c r="K1689" s="659"/>
    </row>
    <row r="1690" spans="1:11" ht="21" hidden="1" customHeight="1">
      <c r="A1690" s="657">
        <f t="shared" si="102"/>
        <v>0</v>
      </c>
      <c r="B1690" s="714"/>
      <c r="C1690" s="714"/>
      <c r="D1690" s="714"/>
      <c r="E1690" s="715"/>
      <c r="F1690" s="504">
        <f t="shared" si="103"/>
        <v>0</v>
      </c>
      <c r="G1690" s="504">
        <f t="shared" si="104"/>
        <v>0</v>
      </c>
      <c r="H1690" s="713">
        <f>+'6-3표준조사 4'!$K$471</f>
        <v>10</v>
      </c>
      <c r="I1690" s="713">
        <f>+'6-3표준조사 4'!$L$471</f>
        <v>0</v>
      </c>
      <c r="J1690" s="713">
        <f>+'6-3표준조사 4'!$M$471</f>
        <v>0</v>
      </c>
      <c r="K1690" s="659"/>
    </row>
    <row r="1691" spans="1:11" ht="21" hidden="1" customHeight="1">
      <c r="A1691" s="657">
        <f t="shared" si="102"/>
        <v>0</v>
      </c>
      <c r="B1691" s="714"/>
      <c r="C1691" s="714"/>
      <c r="D1691" s="714"/>
      <c r="E1691" s="715"/>
      <c r="F1691" s="504">
        <f t="shared" si="103"/>
        <v>0</v>
      </c>
      <c r="G1691" s="504">
        <f t="shared" si="104"/>
        <v>0</v>
      </c>
      <c r="H1691" s="713">
        <f>+'6-3표준조사 4'!$K$472</f>
        <v>11</v>
      </c>
      <c r="I1691" s="713">
        <f>+'6-3표준조사 4'!$L$472</f>
        <v>0</v>
      </c>
      <c r="J1691" s="713">
        <f>+'6-3표준조사 4'!$M$472</f>
        <v>0</v>
      </c>
      <c r="K1691" s="659"/>
    </row>
    <row r="1692" spans="1:11" ht="21" hidden="1" customHeight="1">
      <c r="A1692" s="657">
        <f t="shared" si="102"/>
        <v>0</v>
      </c>
      <c r="B1692" s="714"/>
      <c r="C1692" s="714"/>
      <c r="D1692" s="714"/>
      <c r="E1692" s="715"/>
      <c r="F1692" s="504">
        <f t="shared" si="103"/>
        <v>0</v>
      </c>
      <c r="G1692" s="504">
        <f t="shared" si="104"/>
        <v>0</v>
      </c>
      <c r="H1692" s="713">
        <f>+'6-3표준조사 4'!$K$473</f>
        <v>12</v>
      </c>
      <c r="I1692" s="713">
        <f>+'6-3표준조사 4'!$L$473</f>
        <v>0</v>
      </c>
      <c r="J1692" s="713">
        <f>+'6-3표준조사 4'!$M$473</f>
        <v>0</v>
      </c>
      <c r="K1692" s="659"/>
    </row>
    <row r="1693" spans="1:11" ht="21" hidden="1" customHeight="1">
      <c r="A1693" s="657">
        <f t="shared" si="102"/>
        <v>0</v>
      </c>
      <c r="B1693" s="714"/>
      <c r="C1693" s="714"/>
      <c r="D1693" s="714"/>
      <c r="E1693" s="715"/>
      <c r="F1693" s="504">
        <f t="shared" si="103"/>
        <v>0</v>
      </c>
      <c r="G1693" s="504">
        <f t="shared" si="104"/>
        <v>0</v>
      </c>
      <c r="H1693" s="713">
        <f>+'6-3표준조사 4'!$K$474</f>
        <v>13</v>
      </c>
      <c r="I1693" s="713">
        <f>+'6-3표준조사 4'!$L$474</f>
        <v>0</v>
      </c>
      <c r="J1693" s="713">
        <f>+'6-3표준조사 4'!$M$474</f>
        <v>0</v>
      </c>
      <c r="K1693" s="659"/>
    </row>
    <row r="1694" spans="1:11" ht="21" hidden="1" customHeight="1">
      <c r="A1694" s="657">
        <f t="shared" si="102"/>
        <v>0</v>
      </c>
      <c r="B1694" s="714"/>
      <c r="C1694" s="714"/>
      <c r="D1694" s="714"/>
      <c r="E1694" s="715"/>
      <c r="F1694" s="504">
        <f t="shared" si="103"/>
        <v>0</v>
      </c>
      <c r="G1694" s="504">
        <f t="shared" si="104"/>
        <v>0</v>
      </c>
      <c r="H1694" s="713">
        <f>+'6-3표준조사 4'!$K$475</f>
        <v>14</v>
      </c>
      <c r="I1694" s="713">
        <f>+'6-3표준조사 4'!$L$475</f>
        <v>0</v>
      </c>
      <c r="J1694" s="713">
        <f>+'6-3표준조사 4'!$M$475</f>
        <v>0</v>
      </c>
      <c r="K1694" s="659"/>
    </row>
    <row r="1695" spans="1:11" ht="21" hidden="1" customHeight="1">
      <c r="A1695" s="657">
        <f t="shared" si="102"/>
        <v>0</v>
      </c>
      <c r="B1695" s="714"/>
      <c r="C1695" s="714"/>
      <c r="D1695" s="714"/>
      <c r="E1695" s="715"/>
      <c r="F1695" s="504">
        <f t="shared" si="103"/>
        <v>0</v>
      </c>
      <c r="G1695" s="504">
        <f t="shared" si="104"/>
        <v>0</v>
      </c>
      <c r="H1695" s="713">
        <f>+'6-3표준조사 4'!$K$478</f>
        <v>15</v>
      </c>
      <c r="I1695" s="713">
        <f>+'6-3표준조사 4'!$L$478</f>
        <v>0</v>
      </c>
      <c r="J1695" s="713">
        <f>+'6-3표준조사 4'!$M$478</f>
        <v>0</v>
      </c>
      <c r="K1695" s="659"/>
    </row>
    <row r="1696" spans="1:11" ht="21" hidden="1" customHeight="1">
      <c r="A1696" s="657">
        <f t="shared" si="102"/>
        <v>0</v>
      </c>
      <c r="B1696" s="714"/>
      <c r="C1696" s="714"/>
      <c r="D1696" s="714"/>
      <c r="E1696" s="715"/>
      <c r="F1696" s="504">
        <f t="shared" si="103"/>
        <v>0</v>
      </c>
      <c r="G1696" s="504">
        <f t="shared" si="104"/>
        <v>0</v>
      </c>
      <c r="H1696" s="713">
        <f>+'6-3표준조사 4'!$K$479</f>
        <v>16</v>
      </c>
      <c r="I1696" s="713">
        <f>+'6-3표준조사 4'!$L$479</f>
        <v>0</v>
      </c>
      <c r="J1696" s="713">
        <f>+'6-3표준조사 4'!$M$479</f>
        <v>0</v>
      </c>
      <c r="K1696" s="659"/>
    </row>
    <row r="1697" spans="1:11" ht="21" hidden="1" customHeight="1">
      <c r="A1697" s="657">
        <f t="shared" si="102"/>
        <v>0</v>
      </c>
      <c r="B1697" s="714"/>
      <c r="C1697" s="714"/>
      <c r="D1697" s="714"/>
      <c r="E1697" s="715"/>
      <c r="F1697" s="504">
        <f t="shared" si="103"/>
        <v>0</v>
      </c>
      <c r="G1697" s="504">
        <f t="shared" si="104"/>
        <v>0</v>
      </c>
      <c r="H1697" s="713">
        <f>+'6-3표준조사 4'!$K$480</f>
        <v>17</v>
      </c>
      <c r="I1697" s="713">
        <f>+'6-3표준조사 4'!$L$480</f>
        <v>0</v>
      </c>
      <c r="J1697" s="713">
        <f>+'6-3표준조사 4'!$M$480</f>
        <v>0</v>
      </c>
      <c r="K1697" s="659"/>
    </row>
    <row r="1698" spans="1:11" ht="21" hidden="1" customHeight="1">
      <c r="A1698" s="657">
        <f t="shared" si="102"/>
        <v>0</v>
      </c>
      <c r="B1698" s="714"/>
      <c r="C1698" s="714"/>
      <c r="D1698" s="714"/>
      <c r="E1698" s="715"/>
      <c r="F1698" s="504">
        <f t="shared" si="103"/>
        <v>0</v>
      </c>
      <c r="G1698" s="504">
        <f t="shared" si="104"/>
        <v>0</v>
      </c>
      <c r="H1698" s="713">
        <f>+'6-3표준조사 4'!$K$481</f>
        <v>18</v>
      </c>
      <c r="I1698" s="713">
        <f>+'6-3표준조사 4'!$L$481</f>
        <v>0</v>
      </c>
      <c r="J1698" s="713">
        <f>+'6-3표준조사 4'!$M$481</f>
        <v>0</v>
      </c>
      <c r="K1698" s="659"/>
    </row>
    <row r="1699" spans="1:11" ht="21" hidden="1" customHeight="1">
      <c r="A1699" s="657">
        <f t="shared" si="102"/>
        <v>0</v>
      </c>
      <c r="B1699" s="714"/>
      <c r="C1699" s="714"/>
      <c r="D1699" s="714"/>
      <c r="E1699" s="715"/>
      <c r="F1699" s="504">
        <f t="shared" si="103"/>
        <v>0</v>
      </c>
      <c r="G1699" s="504">
        <f t="shared" si="104"/>
        <v>0</v>
      </c>
      <c r="H1699" s="713">
        <f>+'6-3표준조사 4'!$K$482</f>
        <v>19</v>
      </c>
      <c r="I1699" s="713">
        <f>+'6-3표준조사 4'!$L$482</f>
        <v>0</v>
      </c>
      <c r="J1699" s="713">
        <f>+'6-3표준조사 4'!$M$482</f>
        <v>0</v>
      </c>
      <c r="K1699" s="659"/>
    </row>
    <row r="1700" spans="1:11" ht="21" hidden="1" customHeight="1">
      <c r="A1700" s="657">
        <f t="shared" si="102"/>
        <v>0</v>
      </c>
      <c r="B1700" s="714"/>
      <c r="C1700" s="714"/>
      <c r="D1700" s="714"/>
      <c r="E1700" s="715"/>
      <c r="F1700" s="504">
        <f t="shared" si="103"/>
        <v>0</v>
      </c>
      <c r="G1700" s="504">
        <f t="shared" si="104"/>
        <v>0</v>
      </c>
      <c r="H1700" s="713">
        <f>+'6-3표준조사 4'!$K$483</f>
        <v>20</v>
      </c>
      <c r="I1700" s="713">
        <f>+'6-3표준조사 4'!$L$483</f>
        <v>0</v>
      </c>
      <c r="J1700" s="713">
        <f>+'6-3표준조사 4'!$M$483</f>
        <v>0</v>
      </c>
      <c r="K1700" s="659"/>
    </row>
    <row r="1701" spans="1:11" ht="21" hidden="1" customHeight="1">
      <c r="A1701" s="657">
        <f t="shared" si="102"/>
        <v>0</v>
      </c>
      <c r="B1701" s="714"/>
      <c r="C1701" s="714"/>
      <c r="D1701" s="714"/>
      <c r="E1701" s="715"/>
      <c r="F1701" s="504">
        <f t="shared" si="103"/>
        <v>0</v>
      </c>
      <c r="G1701" s="504">
        <f t="shared" si="104"/>
        <v>0</v>
      </c>
      <c r="H1701" s="713">
        <f>+'6-3표준조사 4'!$K$484</f>
        <v>21</v>
      </c>
      <c r="I1701" s="713">
        <f>+'6-3표준조사 4'!$L$484</f>
        <v>0</v>
      </c>
      <c r="J1701" s="713">
        <f>+'6-3표준조사 4'!$M$484</f>
        <v>0</v>
      </c>
      <c r="K1701" s="659"/>
    </row>
    <row r="1702" spans="1:11" ht="21" hidden="1" customHeight="1">
      <c r="A1702" s="657">
        <f t="shared" si="102"/>
        <v>0</v>
      </c>
      <c r="B1702" s="714"/>
      <c r="C1702" s="714"/>
      <c r="D1702" s="714"/>
      <c r="E1702" s="715"/>
      <c r="F1702" s="504">
        <f t="shared" si="103"/>
        <v>0</v>
      </c>
      <c r="G1702" s="504">
        <f t="shared" si="104"/>
        <v>0</v>
      </c>
      <c r="H1702" s="713">
        <f>+'6-3표준조사 4'!$K$485</f>
        <v>22</v>
      </c>
      <c r="I1702" s="713">
        <f>+'6-3표준조사 4'!$L$485</f>
        <v>0</v>
      </c>
      <c r="J1702" s="713">
        <f>+'6-3표준조사 4'!$M$485</f>
        <v>0</v>
      </c>
      <c r="K1702" s="659"/>
    </row>
    <row r="1703" spans="1:11" ht="21" hidden="1" customHeight="1">
      <c r="A1703" s="657">
        <f t="shared" si="102"/>
        <v>0</v>
      </c>
      <c r="B1703" s="714"/>
      <c r="C1703" s="714"/>
      <c r="D1703" s="714"/>
      <c r="E1703" s="715"/>
      <c r="F1703" s="504">
        <f t="shared" si="103"/>
        <v>0</v>
      </c>
      <c r="G1703" s="504">
        <f t="shared" si="104"/>
        <v>0</v>
      </c>
      <c r="H1703" s="713">
        <f>+'6-3표준조사 4'!$K$486</f>
        <v>23</v>
      </c>
      <c r="I1703" s="713">
        <f>+'6-3표준조사 4'!$L$486</f>
        <v>0</v>
      </c>
      <c r="J1703" s="713">
        <f>+'6-3표준조사 4'!$M$486</f>
        <v>0</v>
      </c>
      <c r="K1703" s="659"/>
    </row>
    <row r="1704" spans="1:11" ht="21" hidden="1" customHeight="1">
      <c r="A1704" s="657">
        <f t="shared" si="102"/>
        <v>0</v>
      </c>
      <c r="B1704" s="714"/>
      <c r="C1704" s="714"/>
      <c r="D1704" s="714"/>
      <c r="E1704" s="715"/>
      <c r="F1704" s="504">
        <f t="shared" si="103"/>
        <v>0</v>
      </c>
      <c r="G1704" s="504">
        <f t="shared" si="104"/>
        <v>0</v>
      </c>
      <c r="H1704" s="713">
        <f>+'6-3표준조사 4'!$K$487</f>
        <v>24</v>
      </c>
      <c r="I1704" s="713">
        <f>+'6-3표준조사 4'!$L$487</f>
        <v>0</v>
      </c>
      <c r="J1704" s="713">
        <f>+'6-3표준조사 4'!$M$487</f>
        <v>0</v>
      </c>
      <c r="K1704" s="659"/>
    </row>
    <row r="1705" spans="1:11" ht="21" hidden="1" customHeight="1">
      <c r="A1705" s="657">
        <f t="shared" si="102"/>
        <v>0</v>
      </c>
      <c r="B1705" s="714"/>
      <c r="C1705" s="714"/>
      <c r="D1705" s="714"/>
      <c r="E1705" s="715"/>
      <c r="F1705" s="504">
        <f t="shared" si="103"/>
        <v>0</v>
      </c>
      <c r="G1705" s="504">
        <f t="shared" si="104"/>
        <v>0</v>
      </c>
      <c r="H1705" s="713">
        <f>+'6-3표준조사 4'!$K$488</f>
        <v>25</v>
      </c>
      <c r="I1705" s="713">
        <f>+'6-3표준조사 4'!$L$488</f>
        <v>0</v>
      </c>
      <c r="J1705" s="713">
        <f>+'6-3표준조사 4'!$M$488</f>
        <v>0</v>
      </c>
      <c r="K1705" s="659"/>
    </row>
    <row r="1706" spans="1:11" ht="21" hidden="1" customHeight="1">
      <c r="A1706" s="657">
        <f t="shared" si="102"/>
        <v>0</v>
      </c>
      <c r="B1706" s="714"/>
      <c r="C1706" s="714"/>
      <c r="D1706" s="714"/>
      <c r="E1706" s="715"/>
      <c r="F1706" s="504">
        <f t="shared" si="103"/>
        <v>0</v>
      </c>
      <c r="G1706" s="504">
        <f t="shared" si="104"/>
        <v>0</v>
      </c>
      <c r="H1706" s="713">
        <f>+'6-3표준조사 4'!$K$489</f>
        <v>26</v>
      </c>
      <c r="I1706" s="713">
        <f>+'6-3표준조사 4'!$L$489</f>
        <v>0</v>
      </c>
      <c r="J1706" s="713">
        <f>+'6-3표준조사 4'!$M$489</f>
        <v>0</v>
      </c>
      <c r="K1706" s="659"/>
    </row>
    <row r="1707" spans="1:11" ht="21" hidden="1" customHeight="1">
      <c r="A1707" s="657">
        <f t="shared" si="102"/>
        <v>0</v>
      </c>
      <c r="B1707" s="714"/>
      <c r="C1707" s="714"/>
      <c r="D1707" s="714"/>
      <c r="E1707" s="715"/>
      <c r="F1707" s="504">
        <f t="shared" si="103"/>
        <v>0</v>
      </c>
      <c r="G1707" s="504">
        <f t="shared" si="104"/>
        <v>0</v>
      </c>
      <c r="H1707" s="713">
        <f>+'6-3표준조사 4'!$K$490</f>
        <v>27</v>
      </c>
      <c r="I1707" s="713">
        <f>+'6-3표준조사 4'!$L$490</f>
        <v>0</v>
      </c>
      <c r="J1707" s="713">
        <f>+'6-3표준조사 4'!$M$490</f>
        <v>0</v>
      </c>
      <c r="K1707" s="659"/>
    </row>
    <row r="1708" spans="1:11" ht="21" hidden="1" customHeight="1">
      <c r="A1708" s="657">
        <f t="shared" si="102"/>
        <v>0</v>
      </c>
      <c r="B1708" s="714"/>
      <c r="C1708" s="714"/>
      <c r="D1708" s="714"/>
      <c r="E1708" s="715"/>
      <c r="F1708" s="504">
        <f t="shared" si="103"/>
        <v>0</v>
      </c>
      <c r="G1708" s="504">
        <f t="shared" si="104"/>
        <v>0</v>
      </c>
      <c r="H1708" s="713">
        <f>+'6-3표준조사 4'!$K$491</f>
        <v>28</v>
      </c>
      <c r="I1708" s="713">
        <f>+'6-3표준조사 4'!$L$491</f>
        <v>0</v>
      </c>
      <c r="J1708" s="713">
        <f>+'6-3표준조사 4'!$M$491</f>
        <v>0</v>
      </c>
      <c r="K1708" s="659"/>
    </row>
    <row r="1709" spans="1:11" ht="21" hidden="1" customHeight="1">
      <c r="A1709" s="657">
        <f t="shared" si="102"/>
        <v>0</v>
      </c>
      <c r="B1709" s="714"/>
      <c r="C1709" s="714"/>
      <c r="D1709" s="714"/>
      <c r="E1709" s="715"/>
      <c r="F1709" s="504">
        <f t="shared" si="103"/>
        <v>0</v>
      </c>
      <c r="G1709" s="504">
        <f t="shared" si="104"/>
        <v>0</v>
      </c>
      <c r="H1709" s="713">
        <f>+'6-3표준조사 4'!$K$492</f>
        <v>29</v>
      </c>
      <c r="I1709" s="713">
        <f>+'6-3표준조사 4'!$L$492</f>
        <v>0</v>
      </c>
      <c r="J1709" s="713">
        <f>+'6-3표준조사 4'!$M$492</f>
        <v>0</v>
      </c>
      <c r="K1709" s="659"/>
    </row>
    <row r="1710" spans="1:11" ht="21" hidden="1" customHeight="1">
      <c r="A1710" s="657">
        <f t="shared" si="102"/>
        <v>0</v>
      </c>
      <c r="B1710" s="714"/>
      <c r="C1710" s="714"/>
      <c r="D1710" s="714"/>
      <c r="E1710" s="715"/>
      <c r="F1710" s="504">
        <f t="shared" si="103"/>
        <v>0</v>
      </c>
      <c r="G1710" s="504">
        <f t="shared" si="104"/>
        <v>0</v>
      </c>
      <c r="H1710" s="713">
        <f>+'6-3표준조사 4'!$K$493</f>
        <v>30</v>
      </c>
      <c r="I1710" s="713">
        <f>+'6-3표준조사 4'!$L$493</f>
        <v>0</v>
      </c>
      <c r="J1710" s="713">
        <f>+'6-3표준조사 4'!$M$493</f>
        <v>0</v>
      </c>
      <c r="K1710" s="659"/>
    </row>
    <row r="1711" spans="1:11" ht="21" hidden="1" customHeight="1">
      <c r="A1711" s="657">
        <f t="shared" si="102"/>
        <v>0</v>
      </c>
      <c r="B1711" s="714"/>
      <c r="C1711" s="714"/>
      <c r="D1711" s="714"/>
      <c r="E1711" s="715"/>
      <c r="F1711" s="504">
        <f t="shared" si="103"/>
        <v>0</v>
      </c>
      <c r="G1711" s="504">
        <f t="shared" si="104"/>
        <v>0</v>
      </c>
      <c r="H1711" s="713">
        <f>+'6-3표준조사 4'!$K$494</f>
        <v>31</v>
      </c>
      <c r="I1711" s="713">
        <f>+'6-3표준조사 4'!$L$494</f>
        <v>0</v>
      </c>
      <c r="J1711" s="713">
        <f>+'6-3표준조사 4'!$M$494</f>
        <v>0</v>
      </c>
      <c r="K1711" s="659"/>
    </row>
    <row r="1712" spans="1:11" ht="21" hidden="1" customHeight="1">
      <c r="A1712" s="657">
        <f t="shared" si="102"/>
        <v>0</v>
      </c>
      <c r="B1712" s="714"/>
      <c r="C1712" s="714"/>
      <c r="D1712" s="714"/>
      <c r="E1712" s="715"/>
      <c r="F1712" s="504">
        <f t="shared" si="103"/>
        <v>0</v>
      </c>
      <c r="G1712" s="504">
        <f t="shared" si="104"/>
        <v>0</v>
      </c>
      <c r="H1712" s="713">
        <f>+'6-3표준조사 4'!$K$495</f>
        <v>32</v>
      </c>
      <c r="I1712" s="713">
        <f>+'6-3표준조사 4'!$L$495</f>
        <v>0</v>
      </c>
      <c r="J1712" s="713">
        <f>+'6-3표준조사 4'!$M$495</f>
        <v>0</v>
      </c>
      <c r="K1712" s="659"/>
    </row>
    <row r="1713" spans="1:11" ht="21" hidden="1" customHeight="1">
      <c r="A1713" s="657">
        <f t="shared" si="102"/>
        <v>0</v>
      </c>
      <c r="B1713" s="714"/>
      <c r="C1713" s="714"/>
      <c r="D1713" s="714"/>
      <c r="E1713" s="715"/>
      <c r="F1713" s="504">
        <f t="shared" si="103"/>
        <v>0</v>
      </c>
      <c r="G1713" s="504">
        <f t="shared" si="104"/>
        <v>0</v>
      </c>
      <c r="H1713" s="713">
        <f>+'6-3표준조사 4'!$K$496</f>
        <v>33</v>
      </c>
      <c r="I1713" s="713">
        <f>+'6-3표준조사 4'!$L$496</f>
        <v>0</v>
      </c>
      <c r="J1713" s="713">
        <f>+'6-3표준조사 4'!$M$496</f>
        <v>0</v>
      </c>
      <c r="K1713" s="659"/>
    </row>
    <row r="1714" spans="1:11" ht="21" hidden="1" customHeight="1">
      <c r="A1714" s="657">
        <f t="shared" si="102"/>
        <v>0</v>
      </c>
      <c r="B1714" s="714"/>
      <c r="C1714" s="714"/>
      <c r="D1714" s="714"/>
      <c r="E1714" s="715"/>
      <c r="F1714" s="504">
        <f t="shared" si="103"/>
        <v>0</v>
      </c>
      <c r="G1714" s="504">
        <f t="shared" si="104"/>
        <v>0</v>
      </c>
      <c r="H1714" s="713">
        <f>+'6-3표준조사 4'!$K$497</f>
        <v>34</v>
      </c>
      <c r="I1714" s="713">
        <f>+'6-3표준조사 4'!$L$497</f>
        <v>0</v>
      </c>
      <c r="J1714" s="713">
        <f>+'6-3표준조사 4'!$M$497</f>
        <v>0</v>
      </c>
      <c r="K1714" s="659"/>
    </row>
    <row r="1715" spans="1:11" ht="21" hidden="1" customHeight="1">
      <c r="A1715" s="657">
        <f t="shared" si="102"/>
        <v>0</v>
      </c>
      <c r="B1715" s="714"/>
      <c r="C1715" s="714"/>
      <c r="D1715" s="714"/>
      <c r="E1715" s="715"/>
      <c r="F1715" s="504">
        <f t="shared" si="103"/>
        <v>0</v>
      </c>
      <c r="G1715" s="504">
        <f t="shared" si="104"/>
        <v>0</v>
      </c>
      <c r="H1715" s="713">
        <f>+'6-3표준조사 4'!$K$498</f>
        <v>35</v>
      </c>
      <c r="I1715" s="713">
        <f>+'6-3표준조사 4'!$L$498</f>
        <v>0</v>
      </c>
      <c r="J1715" s="713">
        <f>+'6-3표준조사 4'!$M$498</f>
        <v>0</v>
      </c>
      <c r="K1715" s="659"/>
    </row>
    <row r="1716" spans="1:11" ht="21" hidden="1" customHeight="1">
      <c r="A1716" s="657">
        <f t="shared" si="102"/>
        <v>0</v>
      </c>
      <c r="B1716" s="714"/>
      <c r="C1716" s="714"/>
      <c r="D1716" s="714"/>
      <c r="E1716" s="715"/>
      <c r="F1716" s="504">
        <f t="shared" si="103"/>
        <v>0</v>
      </c>
      <c r="G1716" s="504">
        <f t="shared" si="104"/>
        <v>0</v>
      </c>
      <c r="H1716" s="713">
        <f>+'6-3표준조사 4'!$K$499</f>
        <v>36</v>
      </c>
      <c r="I1716" s="713">
        <f>+'6-3표준조사 4'!$L$499</f>
        <v>0</v>
      </c>
      <c r="J1716" s="713">
        <f>+'6-3표준조사 4'!$M$499</f>
        <v>0</v>
      </c>
      <c r="K1716" s="659"/>
    </row>
    <row r="1717" spans="1:11" ht="21" hidden="1" customHeight="1">
      <c r="A1717" s="657">
        <f t="shared" si="102"/>
        <v>0</v>
      </c>
      <c r="B1717" s="714"/>
      <c r="C1717" s="714"/>
      <c r="D1717" s="714"/>
      <c r="E1717" s="715"/>
      <c r="F1717" s="504">
        <f t="shared" si="103"/>
        <v>0</v>
      </c>
      <c r="G1717" s="504">
        <f t="shared" si="104"/>
        <v>0</v>
      </c>
      <c r="H1717" s="713">
        <f>+'6-3표준조사 4'!$K$500</f>
        <v>37</v>
      </c>
      <c r="I1717" s="713">
        <f>+'6-3표준조사 4'!$L$500</f>
        <v>0</v>
      </c>
      <c r="J1717" s="713">
        <f>+'6-3표준조사 4'!$M$500</f>
        <v>0</v>
      </c>
      <c r="K1717" s="659"/>
    </row>
    <row r="1718" spans="1:11" ht="21" hidden="1" customHeight="1">
      <c r="A1718" s="657">
        <f t="shared" si="102"/>
        <v>0</v>
      </c>
      <c r="B1718" s="714"/>
      <c r="C1718" s="714"/>
      <c r="D1718" s="714"/>
      <c r="E1718" s="715"/>
      <c r="F1718" s="504">
        <f t="shared" si="103"/>
        <v>0</v>
      </c>
      <c r="G1718" s="504">
        <f t="shared" si="104"/>
        <v>0</v>
      </c>
      <c r="H1718" s="713">
        <f>+'6-3표준조사 4'!$K$503</f>
        <v>15</v>
      </c>
      <c r="I1718" s="713">
        <f>+'6-3표준조사 4'!$L$503</f>
        <v>0</v>
      </c>
      <c r="J1718" s="713">
        <f>+'6-3표준조사 4'!$M$503</f>
        <v>0</v>
      </c>
      <c r="K1718" s="659"/>
    </row>
    <row r="1719" spans="1:11" ht="21" hidden="1" customHeight="1">
      <c r="A1719" s="657">
        <f t="shared" si="102"/>
        <v>0</v>
      </c>
      <c r="B1719" s="714"/>
      <c r="C1719" s="714"/>
      <c r="D1719" s="714"/>
      <c r="E1719" s="715"/>
      <c r="F1719" s="504">
        <f t="shared" si="103"/>
        <v>0</v>
      </c>
      <c r="G1719" s="504">
        <f t="shared" si="104"/>
        <v>0</v>
      </c>
      <c r="H1719" s="713">
        <f>+'6-3표준조사 4'!$K$504</f>
        <v>16</v>
      </c>
      <c r="I1719" s="713">
        <f>+'6-3표준조사 4'!$L$504</f>
        <v>0</v>
      </c>
      <c r="J1719" s="713">
        <f>+'6-3표준조사 4'!$M$504</f>
        <v>0</v>
      </c>
      <c r="K1719" s="659"/>
    </row>
    <row r="1720" spans="1:11" ht="21" hidden="1" customHeight="1">
      <c r="A1720" s="657">
        <f t="shared" si="102"/>
        <v>0</v>
      </c>
      <c r="B1720" s="714"/>
      <c r="C1720" s="714"/>
      <c r="D1720" s="714"/>
      <c r="E1720" s="715"/>
      <c r="F1720" s="504">
        <f t="shared" si="103"/>
        <v>0</v>
      </c>
      <c r="G1720" s="504">
        <f t="shared" si="104"/>
        <v>0</v>
      </c>
      <c r="H1720" s="713">
        <f>+'6-3표준조사 4'!$K$505</f>
        <v>17</v>
      </c>
      <c r="I1720" s="713">
        <f>+'6-3표준조사 4'!$L$505</f>
        <v>0</v>
      </c>
      <c r="J1720" s="713">
        <f>+'6-3표준조사 4'!$M$505</f>
        <v>0</v>
      </c>
      <c r="K1720" s="659"/>
    </row>
    <row r="1721" spans="1:11" ht="21" hidden="1" customHeight="1">
      <c r="A1721" s="657">
        <f t="shared" si="102"/>
        <v>0</v>
      </c>
      <c r="B1721" s="714"/>
      <c r="C1721" s="714"/>
      <c r="D1721" s="714"/>
      <c r="E1721" s="715"/>
      <c r="F1721" s="504">
        <f t="shared" si="103"/>
        <v>0</v>
      </c>
      <c r="G1721" s="504">
        <f t="shared" si="104"/>
        <v>0</v>
      </c>
      <c r="H1721" s="713">
        <f>+'6-3표준조사 4'!$K$506</f>
        <v>18</v>
      </c>
      <c r="I1721" s="713">
        <f>+'6-3표준조사 4'!$L$506</f>
        <v>0</v>
      </c>
      <c r="J1721" s="713">
        <f>+'6-3표준조사 4'!$M$506</f>
        <v>0</v>
      </c>
      <c r="K1721" s="659"/>
    </row>
    <row r="1722" spans="1:11" ht="21" hidden="1" customHeight="1">
      <c r="A1722" s="657">
        <f t="shared" si="102"/>
        <v>0</v>
      </c>
      <c r="B1722" s="714"/>
      <c r="C1722" s="714"/>
      <c r="D1722" s="714"/>
      <c r="E1722" s="715"/>
      <c r="F1722" s="504">
        <f t="shared" si="103"/>
        <v>0</v>
      </c>
      <c r="G1722" s="504">
        <f t="shared" si="104"/>
        <v>0</v>
      </c>
      <c r="H1722" s="713">
        <f>+'6-3표준조사 4'!$K$507</f>
        <v>19</v>
      </c>
      <c r="I1722" s="713">
        <f>+'6-3표준조사 4'!$L$507</f>
        <v>0</v>
      </c>
      <c r="J1722" s="713">
        <f>+'6-3표준조사 4'!$M$507</f>
        <v>0</v>
      </c>
      <c r="K1722" s="659"/>
    </row>
    <row r="1723" spans="1:11" ht="21" hidden="1" customHeight="1">
      <c r="A1723" s="657">
        <f t="shared" si="102"/>
        <v>0</v>
      </c>
      <c r="B1723" s="714"/>
      <c r="C1723" s="714"/>
      <c r="D1723" s="714"/>
      <c r="E1723" s="715"/>
      <c r="F1723" s="504">
        <f t="shared" si="103"/>
        <v>0</v>
      </c>
      <c r="G1723" s="504">
        <f t="shared" si="104"/>
        <v>0</v>
      </c>
      <c r="H1723" s="713">
        <f>+'6-3표준조사 4'!$K$508</f>
        <v>20</v>
      </c>
      <c r="I1723" s="713">
        <f>+'6-3표준조사 4'!$L$508</f>
        <v>0</v>
      </c>
      <c r="J1723" s="713">
        <f>+'6-3표준조사 4'!$M$508</f>
        <v>0</v>
      </c>
      <c r="K1723" s="659"/>
    </row>
    <row r="1724" spans="1:11" ht="21" hidden="1" customHeight="1">
      <c r="A1724" s="657">
        <f t="shared" si="102"/>
        <v>0</v>
      </c>
      <c r="B1724" s="714"/>
      <c r="C1724" s="714"/>
      <c r="D1724" s="714"/>
      <c r="E1724" s="715"/>
      <c r="F1724" s="504">
        <f t="shared" si="103"/>
        <v>0</v>
      </c>
      <c r="G1724" s="504">
        <f t="shared" si="104"/>
        <v>0</v>
      </c>
      <c r="H1724" s="713">
        <f>+'6-3표준조사 4'!$K$509</f>
        <v>21</v>
      </c>
      <c r="I1724" s="713">
        <f>+'6-3표준조사 4'!$L$509</f>
        <v>0</v>
      </c>
      <c r="J1724" s="713">
        <f>+'6-3표준조사 4'!$M$509</f>
        <v>0</v>
      </c>
      <c r="K1724" s="659"/>
    </row>
    <row r="1725" spans="1:11" ht="21" hidden="1" customHeight="1">
      <c r="A1725" s="657">
        <f t="shared" si="102"/>
        <v>0</v>
      </c>
      <c r="B1725" s="714"/>
      <c r="C1725" s="714"/>
      <c r="D1725" s="714"/>
      <c r="E1725" s="715"/>
      <c r="F1725" s="504">
        <f t="shared" si="103"/>
        <v>0</v>
      </c>
      <c r="G1725" s="504">
        <f t="shared" si="104"/>
        <v>0</v>
      </c>
      <c r="H1725" s="713">
        <f>+'6-3표준조사 4'!$K$510</f>
        <v>22</v>
      </c>
      <c r="I1725" s="713">
        <f>+'6-3표준조사 4'!$L$510</f>
        <v>0</v>
      </c>
      <c r="J1725" s="713">
        <f>+'6-3표준조사 4'!$M$510</f>
        <v>0</v>
      </c>
      <c r="K1725" s="659"/>
    </row>
    <row r="1726" spans="1:11" ht="21" hidden="1" customHeight="1">
      <c r="A1726" s="657">
        <f t="shared" si="102"/>
        <v>0</v>
      </c>
      <c r="B1726" s="714"/>
      <c r="C1726" s="714"/>
      <c r="D1726" s="714"/>
      <c r="E1726" s="715"/>
      <c r="F1726" s="504">
        <f t="shared" si="103"/>
        <v>0</v>
      </c>
      <c r="G1726" s="504">
        <f t="shared" si="104"/>
        <v>0</v>
      </c>
      <c r="H1726" s="713">
        <f>+'6-3표준조사 4'!$K$511</f>
        <v>23</v>
      </c>
      <c r="I1726" s="713">
        <f>+'6-3표준조사 4'!$L$511</f>
        <v>0</v>
      </c>
      <c r="J1726" s="713">
        <f>+'6-3표준조사 4'!$M$511</f>
        <v>0</v>
      </c>
      <c r="K1726" s="659"/>
    </row>
    <row r="1727" spans="1:11" ht="21" hidden="1" customHeight="1">
      <c r="A1727" s="657">
        <f t="shared" si="102"/>
        <v>0</v>
      </c>
      <c r="B1727" s="714"/>
      <c r="C1727" s="714"/>
      <c r="D1727" s="714"/>
      <c r="E1727" s="715"/>
      <c r="F1727" s="504">
        <f t="shared" si="103"/>
        <v>0</v>
      </c>
      <c r="G1727" s="504">
        <f t="shared" si="104"/>
        <v>0</v>
      </c>
      <c r="H1727" s="713">
        <f>+'6-3표준조사 4'!$K$512</f>
        <v>24</v>
      </c>
      <c r="I1727" s="713">
        <f>+'6-3표준조사 4'!$L$512</f>
        <v>0</v>
      </c>
      <c r="J1727" s="713">
        <f>+'6-3표준조사 4'!$M$512</f>
        <v>0</v>
      </c>
      <c r="K1727" s="659"/>
    </row>
    <row r="1728" spans="1:11" ht="21" hidden="1" customHeight="1">
      <c r="A1728" s="657">
        <f t="shared" si="102"/>
        <v>0</v>
      </c>
      <c r="B1728" s="714"/>
      <c r="C1728" s="714"/>
      <c r="D1728" s="714"/>
      <c r="E1728" s="715"/>
      <c r="F1728" s="504">
        <f t="shared" si="103"/>
        <v>0</v>
      </c>
      <c r="G1728" s="504">
        <f t="shared" si="104"/>
        <v>0</v>
      </c>
      <c r="H1728" s="713">
        <f>+'6-3표준조사 4'!$K$513</f>
        <v>25</v>
      </c>
      <c r="I1728" s="713">
        <f>+'6-3표준조사 4'!$L$513</f>
        <v>0</v>
      </c>
      <c r="J1728" s="713">
        <f>+'6-3표준조사 4'!$M$513</f>
        <v>0</v>
      </c>
      <c r="K1728" s="659"/>
    </row>
    <row r="1729" spans="1:11" ht="21" hidden="1" customHeight="1">
      <c r="A1729" s="657">
        <f t="shared" si="102"/>
        <v>0</v>
      </c>
      <c r="B1729" s="714"/>
      <c r="C1729" s="714"/>
      <c r="D1729" s="714"/>
      <c r="E1729" s="715"/>
      <c r="F1729" s="504">
        <f t="shared" si="103"/>
        <v>0</v>
      </c>
      <c r="G1729" s="504">
        <f t="shared" si="104"/>
        <v>0</v>
      </c>
      <c r="H1729" s="713">
        <f>+'6-3표준조사 4'!$K$514</f>
        <v>26</v>
      </c>
      <c r="I1729" s="713">
        <f>+'6-3표준조사 4'!$L$514</f>
        <v>0</v>
      </c>
      <c r="J1729" s="713">
        <f>+'6-3표준조사 4'!$M$514</f>
        <v>0</v>
      </c>
      <c r="K1729" s="659"/>
    </row>
    <row r="1730" spans="1:11" ht="21" hidden="1" customHeight="1">
      <c r="A1730" s="657">
        <f t="shared" si="102"/>
        <v>0</v>
      </c>
      <c r="B1730" s="714"/>
      <c r="C1730" s="714"/>
      <c r="D1730" s="714"/>
      <c r="E1730" s="715"/>
      <c r="F1730" s="504">
        <f t="shared" si="103"/>
        <v>0</v>
      </c>
      <c r="G1730" s="504">
        <f t="shared" si="104"/>
        <v>0</v>
      </c>
      <c r="H1730" s="713">
        <f>+'6-3표준조사 4'!$K$515</f>
        <v>27</v>
      </c>
      <c r="I1730" s="713">
        <f>+'6-3표준조사 4'!$L$515</f>
        <v>0</v>
      </c>
      <c r="J1730" s="713">
        <f>+'6-3표준조사 4'!$M$515</f>
        <v>0</v>
      </c>
      <c r="K1730" s="659"/>
    </row>
    <row r="1731" spans="1:11" ht="21" hidden="1" customHeight="1">
      <c r="A1731" s="657">
        <f t="shared" si="102"/>
        <v>0</v>
      </c>
      <c r="B1731" s="714"/>
      <c r="C1731" s="714"/>
      <c r="D1731" s="714"/>
      <c r="E1731" s="715"/>
      <c r="F1731" s="504">
        <f t="shared" si="103"/>
        <v>0</v>
      </c>
      <c r="G1731" s="504">
        <f t="shared" si="104"/>
        <v>0</v>
      </c>
      <c r="H1731" s="713">
        <f>+'6-3표준조사 4'!$K$516</f>
        <v>28</v>
      </c>
      <c r="I1731" s="713">
        <f>+'6-3표준조사 4'!$L$516</f>
        <v>0</v>
      </c>
      <c r="J1731" s="713">
        <f>+'6-3표준조사 4'!$M$516</f>
        <v>0</v>
      </c>
      <c r="K1731" s="659"/>
    </row>
    <row r="1732" spans="1:11" ht="21" hidden="1" customHeight="1">
      <c r="A1732" s="657">
        <f t="shared" si="102"/>
        <v>0</v>
      </c>
      <c r="B1732" s="714"/>
      <c r="C1732" s="714"/>
      <c r="D1732" s="714"/>
      <c r="E1732" s="715"/>
      <c r="F1732" s="504">
        <f t="shared" si="103"/>
        <v>0</v>
      </c>
      <c r="G1732" s="504">
        <f t="shared" si="104"/>
        <v>0</v>
      </c>
      <c r="H1732" s="713">
        <f>+'6-3표준조사 4'!$K$517</f>
        <v>29</v>
      </c>
      <c r="I1732" s="713">
        <f>+'6-3표준조사 4'!$L$517</f>
        <v>0</v>
      </c>
      <c r="J1732" s="713">
        <f>+'6-3표준조사 4'!$M$517</f>
        <v>0</v>
      </c>
      <c r="K1732" s="659"/>
    </row>
    <row r="1733" spans="1:11" ht="21" hidden="1" customHeight="1">
      <c r="A1733" s="657">
        <f t="shared" ref="A1733:A1796" si="105">IF(I1733&gt;0,1,)</f>
        <v>0</v>
      </c>
      <c r="B1733" s="714"/>
      <c r="C1733" s="714"/>
      <c r="D1733" s="714"/>
      <c r="E1733" s="715"/>
      <c r="F1733" s="504">
        <f t="shared" si="103"/>
        <v>0</v>
      </c>
      <c r="G1733" s="504">
        <f t="shared" si="104"/>
        <v>0</v>
      </c>
      <c r="H1733" s="713">
        <f>+'6-3표준조사 4'!$K$518</f>
        <v>30</v>
      </c>
      <c r="I1733" s="713">
        <f>+'6-3표준조사 4'!$L$518</f>
        <v>0</v>
      </c>
      <c r="J1733" s="713">
        <f>+'6-3표준조사 4'!$M$518</f>
        <v>0</v>
      </c>
      <c r="K1733" s="659"/>
    </row>
    <row r="1734" spans="1:11" ht="21" hidden="1" customHeight="1">
      <c r="A1734" s="657">
        <f t="shared" si="105"/>
        <v>0</v>
      </c>
      <c r="B1734" s="714"/>
      <c r="C1734" s="714"/>
      <c r="D1734" s="714"/>
      <c r="E1734" s="715"/>
      <c r="F1734" s="504">
        <f t="shared" si="103"/>
        <v>0</v>
      </c>
      <c r="G1734" s="504">
        <f t="shared" si="104"/>
        <v>0</v>
      </c>
      <c r="H1734" s="713">
        <f>+'6-3표준조사 4'!$K$519</f>
        <v>31</v>
      </c>
      <c r="I1734" s="713">
        <f>+'6-3표준조사 4'!$L$519</f>
        <v>0</v>
      </c>
      <c r="J1734" s="713">
        <f>+'6-3표준조사 4'!$M$519</f>
        <v>0</v>
      </c>
      <c r="K1734" s="659"/>
    </row>
    <row r="1735" spans="1:11" ht="21" hidden="1" customHeight="1">
      <c r="A1735" s="657">
        <f t="shared" si="105"/>
        <v>0</v>
      </c>
      <c r="B1735" s="714"/>
      <c r="C1735" s="714"/>
      <c r="D1735" s="714"/>
      <c r="E1735" s="715"/>
      <c r="F1735" s="504">
        <f t="shared" si="103"/>
        <v>0</v>
      </c>
      <c r="G1735" s="504">
        <f t="shared" si="104"/>
        <v>0</v>
      </c>
      <c r="H1735" s="713">
        <f>+'6-3표준조사 4'!$K$520</f>
        <v>32</v>
      </c>
      <c r="I1735" s="713">
        <f>+'6-3표준조사 4'!$L$520</f>
        <v>0</v>
      </c>
      <c r="J1735" s="713">
        <f>+'6-3표준조사 4'!$M$520</f>
        <v>0</v>
      </c>
      <c r="K1735" s="659"/>
    </row>
    <row r="1736" spans="1:11" ht="21" hidden="1" customHeight="1">
      <c r="A1736" s="657">
        <f t="shared" si="105"/>
        <v>0</v>
      </c>
      <c r="B1736" s="714"/>
      <c r="C1736" s="714"/>
      <c r="D1736" s="714"/>
      <c r="E1736" s="715"/>
      <c r="F1736" s="504">
        <f t="shared" si="103"/>
        <v>0</v>
      </c>
      <c r="G1736" s="504">
        <f t="shared" si="104"/>
        <v>0</v>
      </c>
      <c r="H1736" s="713">
        <f>+'6-3표준조사 4'!$K$521</f>
        <v>33</v>
      </c>
      <c r="I1736" s="713">
        <f>+'6-3표준조사 4'!$L$521</f>
        <v>0</v>
      </c>
      <c r="J1736" s="713">
        <f>+'6-3표준조사 4'!$M$521</f>
        <v>0</v>
      </c>
      <c r="K1736" s="659"/>
    </row>
    <row r="1737" spans="1:11" ht="21" hidden="1" customHeight="1">
      <c r="A1737" s="657">
        <f t="shared" si="105"/>
        <v>0</v>
      </c>
      <c r="B1737" s="714"/>
      <c r="C1737" s="714"/>
      <c r="D1737" s="714"/>
      <c r="E1737" s="715"/>
      <c r="F1737" s="504">
        <f t="shared" si="103"/>
        <v>0</v>
      </c>
      <c r="G1737" s="504">
        <f t="shared" si="104"/>
        <v>0</v>
      </c>
      <c r="H1737" s="713">
        <f>+'6-3표준조사 4'!$K$522</f>
        <v>34</v>
      </c>
      <c r="I1737" s="713">
        <f>+'6-3표준조사 4'!$L$522</f>
        <v>0</v>
      </c>
      <c r="J1737" s="713">
        <f>+'6-3표준조사 4'!$M$522</f>
        <v>0</v>
      </c>
      <c r="K1737" s="659"/>
    </row>
    <row r="1738" spans="1:11" ht="21" hidden="1" customHeight="1">
      <c r="A1738" s="657">
        <f t="shared" si="105"/>
        <v>0</v>
      </c>
      <c r="B1738" s="714"/>
      <c r="C1738" s="714"/>
      <c r="D1738" s="714"/>
      <c r="E1738" s="715"/>
      <c r="F1738" s="504">
        <f t="shared" si="103"/>
        <v>0</v>
      </c>
      <c r="G1738" s="504">
        <f t="shared" si="104"/>
        <v>0</v>
      </c>
      <c r="H1738" s="713">
        <f>+'6-3표준조사 4'!$K$523</f>
        <v>35</v>
      </c>
      <c r="I1738" s="713">
        <f>+'6-3표준조사 4'!$L$523</f>
        <v>0</v>
      </c>
      <c r="J1738" s="713">
        <f>+'6-3표준조사 4'!$M$523</f>
        <v>0</v>
      </c>
      <c r="K1738" s="659"/>
    </row>
    <row r="1739" spans="1:11" ht="21" hidden="1" customHeight="1">
      <c r="A1739" s="657">
        <f t="shared" si="105"/>
        <v>0</v>
      </c>
      <c r="B1739" s="714"/>
      <c r="C1739" s="714"/>
      <c r="D1739" s="714"/>
      <c r="E1739" s="715"/>
      <c r="F1739" s="504">
        <f t="shared" si="103"/>
        <v>0</v>
      </c>
      <c r="G1739" s="504">
        <f t="shared" si="104"/>
        <v>0</v>
      </c>
      <c r="H1739" s="713">
        <f>+'6-3표준조사 4'!$K$524</f>
        <v>36</v>
      </c>
      <c r="I1739" s="713">
        <f>+'6-3표준조사 4'!$L$524</f>
        <v>0</v>
      </c>
      <c r="J1739" s="713">
        <f>+'6-3표준조사 4'!$M$524</f>
        <v>0</v>
      </c>
      <c r="K1739" s="659"/>
    </row>
    <row r="1740" spans="1:11" ht="21" hidden="1" customHeight="1">
      <c r="A1740" s="657">
        <f t="shared" si="105"/>
        <v>0</v>
      </c>
      <c r="B1740" s="714"/>
      <c r="C1740" s="714"/>
      <c r="D1740" s="714"/>
      <c r="E1740" s="715"/>
      <c r="F1740" s="504">
        <f t="shared" si="103"/>
        <v>0</v>
      </c>
      <c r="G1740" s="504">
        <f t="shared" si="104"/>
        <v>0</v>
      </c>
      <c r="H1740" s="712">
        <f>+'6-3표준조사 4'!$K$525</f>
        <v>37</v>
      </c>
      <c r="I1740" s="712">
        <f>+'6-3표준조사 4'!$L$525</f>
        <v>0</v>
      </c>
      <c r="J1740" s="712">
        <f>+'6-3표준조사 4'!$M$525</f>
        <v>0</v>
      </c>
      <c r="K1740" s="995"/>
    </row>
    <row r="1741" spans="1:11" ht="21" customHeight="1">
      <c r="A1741" s="657">
        <f t="shared" si="105"/>
        <v>1</v>
      </c>
      <c r="B1741" s="713">
        <f>+'6-3표준조사 4'!$M$529</f>
        <v>0</v>
      </c>
      <c r="C1741" s="713">
        <f>+'6-3표준조사 4'!$N$529</f>
        <v>0</v>
      </c>
      <c r="D1741" s="713">
        <f>+'6-3표준조사 4'!$O$529</f>
        <v>0</v>
      </c>
      <c r="E1741" s="713" t="str">
        <f>+'6-3표준조사 4'!$P$529</f>
        <v>번지</v>
      </c>
      <c r="F1741" s="713">
        <f>+'6-3표준조사 4'!$K$529</f>
        <v>0</v>
      </c>
      <c r="G1741" s="713">
        <f>+'6-3표준조사 4'!$L$529</f>
        <v>0</v>
      </c>
      <c r="H1741" s="713">
        <f>+'6-3표준조사 4'!$K$537</f>
        <v>1</v>
      </c>
      <c r="I1741" s="713">
        <f>+'6-3표준조사 4'!$L$537</f>
        <v>111111</v>
      </c>
      <c r="J1741" s="713">
        <f>+'6-3표준조사 4'!$M$537</f>
        <v>111111</v>
      </c>
      <c r="K1741" s="1322"/>
    </row>
    <row r="1742" spans="1:11" ht="21" hidden="1" customHeight="1">
      <c r="A1742" s="657">
        <f t="shared" si="105"/>
        <v>0</v>
      </c>
      <c r="B1742" s="713"/>
      <c r="C1742" s="713"/>
      <c r="D1742" s="713"/>
      <c r="E1742" s="1000"/>
      <c r="F1742" s="713">
        <f t="shared" ref="F1742" si="106">IF(I1742&gt;0,F1741,)</f>
        <v>0</v>
      </c>
      <c r="G1742" s="713">
        <f t="shared" ref="G1742" si="107">IF(I1742&gt;0,G1741,)</f>
        <v>0</v>
      </c>
      <c r="H1742" s="713">
        <f>+'6-3표준조사 4'!$K$538</f>
        <v>2</v>
      </c>
      <c r="I1742" s="713">
        <f>+'6-3표준조사 4'!$L$538</f>
        <v>0</v>
      </c>
      <c r="J1742" s="713">
        <f>+'6-3표준조사 4'!$M$538</f>
        <v>0</v>
      </c>
      <c r="K1742" s="659"/>
    </row>
    <row r="1743" spans="1:11" ht="21" hidden="1" customHeight="1">
      <c r="A1743" s="657">
        <f t="shared" si="105"/>
        <v>0</v>
      </c>
      <c r="B1743" s="714"/>
      <c r="C1743" s="714"/>
      <c r="D1743" s="714"/>
      <c r="E1743" s="715"/>
      <c r="F1743" s="713">
        <f t="shared" ref="F1743:F1759" si="108">IF(I1743&gt;0,F1742,)</f>
        <v>0</v>
      </c>
      <c r="G1743" s="713">
        <f t="shared" ref="G1743:G1759" si="109">IF(I1743&gt;0,G1742,)</f>
        <v>0</v>
      </c>
      <c r="H1743" s="716">
        <f>+'6-3표준조사 4'!$K$539</f>
        <v>3</v>
      </c>
      <c r="I1743" s="716">
        <f>+'6-3표준조사 4'!$L$539</f>
        <v>0</v>
      </c>
      <c r="J1743" s="716">
        <f>+'6-3표준조사 4'!$M$539</f>
        <v>0</v>
      </c>
      <c r="K1743" s="996"/>
    </row>
    <row r="1744" spans="1:11" ht="21" hidden="1" customHeight="1">
      <c r="A1744" s="657">
        <f t="shared" si="105"/>
        <v>0</v>
      </c>
      <c r="B1744" s="714"/>
      <c r="C1744" s="714"/>
      <c r="D1744" s="714"/>
      <c r="E1744" s="715"/>
      <c r="F1744" s="504">
        <f t="shared" si="108"/>
        <v>0</v>
      </c>
      <c r="G1744" s="504">
        <f t="shared" si="109"/>
        <v>0</v>
      </c>
      <c r="H1744" s="713">
        <f>+'6-3표준조사 4'!$K$540</f>
        <v>4</v>
      </c>
      <c r="I1744" s="713">
        <f>+'6-3표준조사 4'!$L$540</f>
        <v>0</v>
      </c>
      <c r="J1744" s="713">
        <f>+'6-3표준조사 4'!$M$540</f>
        <v>0</v>
      </c>
      <c r="K1744" s="659"/>
    </row>
    <row r="1745" spans="1:11" ht="21" hidden="1" customHeight="1">
      <c r="A1745" s="657">
        <f t="shared" si="105"/>
        <v>0</v>
      </c>
      <c r="B1745" s="716"/>
      <c r="C1745" s="716"/>
      <c r="D1745" s="716"/>
      <c r="E1745" s="717"/>
      <c r="F1745" s="504">
        <f t="shared" si="108"/>
        <v>0</v>
      </c>
      <c r="G1745" s="504">
        <f t="shared" si="109"/>
        <v>0</v>
      </c>
      <c r="H1745" s="713">
        <f>+'6-3표준조사 4'!$K$541</f>
        <v>5</v>
      </c>
      <c r="I1745" s="713">
        <f>+'6-3표준조사 4'!$L$541</f>
        <v>0</v>
      </c>
      <c r="J1745" s="713">
        <f>+'6-3표준조사 4'!$M$541</f>
        <v>0</v>
      </c>
      <c r="K1745" s="659"/>
    </row>
    <row r="1746" spans="1:11" ht="21" hidden="1" customHeight="1">
      <c r="A1746" s="657">
        <f t="shared" si="105"/>
        <v>0</v>
      </c>
      <c r="B1746" s="714"/>
      <c r="C1746" s="714"/>
      <c r="D1746" s="714"/>
      <c r="E1746" s="715"/>
      <c r="F1746" s="504">
        <f t="shared" si="108"/>
        <v>0</v>
      </c>
      <c r="G1746" s="504">
        <f t="shared" si="109"/>
        <v>0</v>
      </c>
      <c r="H1746" s="713">
        <f>+'6-3표준조사 4'!$K$542</f>
        <v>6</v>
      </c>
      <c r="I1746" s="713">
        <f>+'6-3표준조사 4'!$L$542</f>
        <v>0</v>
      </c>
      <c r="J1746" s="713">
        <f>+'6-3표준조사 4'!$M$542</f>
        <v>0</v>
      </c>
      <c r="K1746" s="659"/>
    </row>
    <row r="1747" spans="1:11" ht="21" hidden="1" customHeight="1">
      <c r="A1747" s="657">
        <f t="shared" si="105"/>
        <v>0</v>
      </c>
      <c r="B1747" s="714"/>
      <c r="C1747" s="714"/>
      <c r="D1747" s="714"/>
      <c r="E1747" s="715"/>
      <c r="F1747" s="504">
        <f t="shared" si="108"/>
        <v>0</v>
      </c>
      <c r="G1747" s="504">
        <f t="shared" si="109"/>
        <v>0</v>
      </c>
      <c r="H1747" s="713">
        <f>+'6-3표준조사 4'!$K$543</f>
        <v>7</v>
      </c>
      <c r="I1747" s="713">
        <f>+'6-3표준조사 4'!$L$543</f>
        <v>0</v>
      </c>
      <c r="J1747" s="713">
        <f>+'6-3표준조사 4'!$M$543</f>
        <v>0</v>
      </c>
      <c r="K1747" s="659"/>
    </row>
    <row r="1748" spans="1:11" ht="21" hidden="1" customHeight="1">
      <c r="A1748" s="657">
        <f t="shared" si="105"/>
        <v>0</v>
      </c>
      <c r="B1748" s="714"/>
      <c r="C1748" s="714"/>
      <c r="D1748" s="714"/>
      <c r="E1748" s="715"/>
      <c r="F1748" s="504">
        <f t="shared" si="108"/>
        <v>0</v>
      </c>
      <c r="G1748" s="504">
        <f t="shared" si="109"/>
        <v>0</v>
      </c>
      <c r="H1748" s="713">
        <f>+'6-3표준조사 4'!$K$544</f>
        <v>8</v>
      </c>
      <c r="I1748" s="713">
        <f>+'6-3표준조사 4'!$L$544</f>
        <v>0</v>
      </c>
      <c r="J1748" s="713">
        <f>+'6-3표준조사 4'!$M$544</f>
        <v>0</v>
      </c>
      <c r="K1748" s="659"/>
    </row>
    <row r="1749" spans="1:11" ht="21" hidden="1" customHeight="1">
      <c r="A1749" s="657">
        <f t="shared" si="105"/>
        <v>0</v>
      </c>
      <c r="B1749" s="714"/>
      <c r="C1749" s="714"/>
      <c r="D1749" s="714"/>
      <c r="E1749" s="715"/>
      <c r="F1749" s="504">
        <f t="shared" si="108"/>
        <v>0</v>
      </c>
      <c r="G1749" s="504">
        <f t="shared" si="109"/>
        <v>0</v>
      </c>
      <c r="H1749" s="713">
        <f>+'6-3표준조사 4'!$K$545</f>
        <v>9</v>
      </c>
      <c r="I1749" s="713">
        <f>+'6-3표준조사 4'!$L$545</f>
        <v>0</v>
      </c>
      <c r="J1749" s="713">
        <f>+'6-3표준조사 4'!$M$545</f>
        <v>0</v>
      </c>
      <c r="K1749" s="659"/>
    </row>
    <row r="1750" spans="1:11" ht="21" hidden="1" customHeight="1">
      <c r="A1750" s="657">
        <f t="shared" si="105"/>
        <v>0</v>
      </c>
      <c r="B1750" s="714"/>
      <c r="C1750" s="714"/>
      <c r="D1750" s="714"/>
      <c r="E1750" s="715"/>
      <c r="F1750" s="504">
        <f t="shared" si="108"/>
        <v>0</v>
      </c>
      <c r="G1750" s="504">
        <f t="shared" si="109"/>
        <v>0</v>
      </c>
      <c r="H1750" s="713">
        <f>+'6-3표준조사 4'!$K$546</f>
        <v>10</v>
      </c>
      <c r="I1750" s="713">
        <f>+'6-3표준조사 4'!$L$546</f>
        <v>0</v>
      </c>
      <c r="J1750" s="713">
        <f>+'6-3표준조사 4'!$M$546</f>
        <v>0</v>
      </c>
      <c r="K1750" s="659"/>
    </row>
    <row r="1751" spans="1:11" ht="21" hidden="1" customHeight="1">
      <c r="A1751" s="657">
        <f t="shared" si="105"/>
        <v>0</v>
      </c>
      <c r="B1751" s="714"/>
      <c r="C1751" s="714"/>
      <c r="D1751" s="714"/>
      <c r="E1751" s="715"/>
      <c r="F1751" s="504">
        <f t="shared" si="108"/>
        <v>0</v>
      </c>
      <c r="G1751" s="504">
        <f t="shared" si="109"/>
        <v>0</v>
      </c>
      <c r="H1751" s="713">
        <f>+'6-3표준조사 4'!$K$547</f>
        <v>11</v>
      </c>
      <c r="I1751" s="713">
        <f>+'6-3표준조사 4'!$L$547</f>
        <v>0</v>
      </c>
      <c r="J1751" s="713">
        <f>+'6-3표준조사 4'!$M$547</f>
        <v>0</v>
      </c>
      <c r="K1751" s="659"/>
    </row>
    <row r="1752" spans="1:11" ht="21" hidden="1" customHeight="1">
      <c r="A1752" s="657">
        <f t="shared" si="105"/>
        <v>0</v>
      </c>
      <c r="B1752" s="714"/>
      <c r="C1752" s="714"/>
      <c r="D1752" s="714"/>
      <c r="E1752" s="715"/>
      <c r="F1752" s="504">
        <f t="shared" si="108"/>
        <v>0</v>
      </c>
      <c r="G1752" s="504">
        <f t="shared" si="109"/>
        <v>0</v>
      </c>
      <c r="H1752" s="713">
        <f>+'6-3표준조사 4'!$K$548</f>
        <v>12</v>
      </c>
      <c r="I1752" s="713">
        <f>+'6-3표준조사 4'!$L$548</f>
        <v>0</v>
      </c>
      <c r="J1752" s="713">
        <f>+'6-3표준조사 4'!$M$548</f>
        <v>0</v>
      </c>
      <c r="K1752" s="659"/>
    </row>
    <row r="1753" spans="1:11" ht="21" hidden="1" customHeight="1">
      <c r="A1753" s="657">
        <f t="shared" si="105"/>
        <v>0</v>
      </c>
      <c r="B1753" s="714"/>
      <c r="C1753" s="714"/>
      <c r="D1753" s="714"/>
      <c r="E1753" s="715"/>
      <c r="F1753" s="504">
        <f t="shared" si="108"/>
        <v>0</v>
      </c>
      <c r="G1753" s="504">
        <f t="shared" si="109"/>
        <v>0</v>
      </c>
      <c r="H1753" s="713">
        <f>+'6-3표준조사 4'!$K$549</f>
        <v>13</v>
      </c>
      <c r="I1753" s="713">
        <f>+'6-3표준조사 4'!$L$549</f>
        <v>0</v>
      </c>
      <c r="J1753" s="713">
        <f>+'6-3표준조사 4'!$M$549</f>
        <v>0</v>
      </c>
      <c r="K1753" s="659"/>
    </row>
    <row r="1754" spans="1:11" ht="21" hidden="1" customHeight="1">
      <c r="A1754" s="657">
        <f t="shared" si="105"/>
        <v>0</v>
      </c>
      <c r="B1754" s="714"/>
      <c r="C1754" s="714"/>
      <c r="D1754" s="714"/>
      <c r="E1754" s="715"/>
      <c r="F1754" s="504">
        <f t="shared" si="108"/>
        <v>0</v>
      </c>
      <c r="G1754" s="504">
        <f t="shared" si="109"/>
        <v>0</v>
      </c>
      <c r="H1754" s="713">
        <f>+'6-3표준조사 4'!$K$550</f>
        <v>14</v>
      </c>
      <c r="I1754" s="713">
        <f>+'6-3표준조사 4'!$L$550</f>
        <v>0</v>
      </c>
      <c r="J1754" s="713">
        <f>+'6-3표준조사 4'!$M$550</f>
        <v>0</v>
      </c>
      <c r="K1754" s="659"/>
    </row>
    <row r="1755" spans="1:11" ht="21" hidden="1" customHeight="1">
      <c r="A1755" s="657">
        <f t="shared" si="105"/>
        <v>0</v>
      </c>
      <c r="B1755" s="714"/>
      <c r="C1755" s="714"/>
      <c r="D1755" s="714"/>
      <c r="E1755" s="715"/>
      <c r="F1755" s="504">
        <f t="shared" si="108"/>
        <v>0</v>
      </c>
      <c r="G1755" s="504">
        <f t="shared" si="109"/>
        <v>0</v>
      </c>
      <c r="H1755" s="713">
        <f>+'6-3표준조사 4'!$K$553</f>
        <v>15</v>
      </c>
      <c r="I1755" s="713">
        <f>+'6-3표준조사 4'!$L$553</f>
        <v>0</v>
      </c>
      <c r="J1755" s="713">
        <f>+'6-3표준조사 4'!$M$553</f>
        <v>0</v>
      </c>
      <c r="K1755" s="659"/>
    </row>
    <row r="1756" spans="1:11" ht="21" hidden="1" customHeight="1">
      <c r="A1756" s="657">
        <f t="shared" si="105"/>
        <v>0</v>
      </c>
      <c r="B1756" s="714"/>
      <c r="C1756" s="714"/>
      <c r="D1756" s="714"/>
      <c r="E1756" s="715"/>
      <c r="F1756" s="504">
        <f t="shared" si="108"/>
        <v>0</v>
      </c>
      <c r="G1756" s="504">
        <f t="shared" si="109"/>
        <v>0</v>
      </c>
      <c r="H1756" s="713">
        <f>+'6-3표준조사 4'!$K$554</f>
        <v>16</v>
      </c>
      <c r="I1756" s="713">
        <f>+'6-3표준조사 4'!$L$554</f>
        <v>0</v>
      </c>
      <c r="J1756" s="713">
        <f>+'6-3표준조사 4'!$M$554</f>
        <v>0</v>
      </c>
      <c r="K1756" s="659"/>
    </row>
    <row r="1757" spans="1:11" ht="21" hidden="1" customHeight="1">
      <c r="A1757" s="657">
        <f t="shared" si="105"/>
        <v>0</v>
      </c>
      <c r="B1757" s="714"/>
      <c r="C1757" s="714"/>
      <c r="D1757" s="714"/>
      <c r="E1757" s="715"/>
      <c r="F1757" s="504">
        <f t="shared" si="108"/>
        <v>0</v>
      </c>
      <c r="G1757" s="504">
        <f t="shared" si="109"/>
        <v>0</v>
      </c>
      <c r="H1757" s="713">
        <f>+'6-3표준조사 4'!$K$555</f>
        <v>17</v>
      </c>
      <c r="I1757" s="713">
        <f>+'6-3표준조사 4'!$L$555</f>
        <v>0</v>
      </c>
      <c r="J1757" s="713">
        <f>+'6-3표준조사 4'!$M$555</f>
        <v>0</v>
      </c>
      <c r="K1757" s="659"/>
    </row>
    <row r="1758" spans="1:11" ht="21" hidden="1" customHeight="1">
      <c r="A1758" s="657">
        <f t="shared" si="105"/>
        <v>0</v>
      </c>
      <c r="B1758" s="714"/>
      <c r="C1758" s="714"/>
      <c r="D1758" s="714"/>
      <c r="E1758" s="715"/>
      <c r="F1758" s="504">
        <f t="shared" si="108"/>
        <v>0</v>
      </c>
      <c r="G1758" s="504">
        <f t="shared" si="109"/>
        <v>0</v>
      </c>
      <c r="H1758" s="713">
        <f>+'6-3표준조사 4'!$K$556</f>
        <v>18</v>
      </c>
      <c r="I1758" s="713">
        <f>+'6-3표준조사 4'!$L$556</f>
        <v>0</v>
      </c>
      <c r="J1758" s="713">
        <f>+'6-3표준조사 4'!$M$556</f>
        <v>0</v>
      </c>
      <c r="K1758" s="659"/>
    </row>
    <row r="1759" spans="1:11" ht="21" hidden="1" customHeight="1">
      <c r="A1759" s="657">
        <f t="shared" si="105"/>
        <v>0</v>
      </c>
      <c r="B1759" s="714"/>
      <c r="C1759" s="714"/>
      <c r="D1759" s="714"/>
      <c r="E1759" s="715"/>
      <c r="F1759" s="504">
        <f t="shared" si="108"/>
        <v>0</v>
      </c>
      <c r="G1759" s="504">
        <f t="shared" si="109"/>
        <v>0</v>
      </c>
      <c r="H1759" s="712">
        <f>+'6-3표준조사 4'!$K$557</f>
        <v>19</v>
      </c>
      <c r="I1759" s="712">
        <f>+'6-3표준조사 4'!$L$557</f>
        <v>0</v>
      </c>
      <c r="J1759" s="712">
        <f>+'6-3표준조사 4'!$M$557</f>
        <v>0</v>
      </c>
      <c r="K1759" s="995"/>
    </row>
    <row r="1760" spans="1:11" ht="21" customHeight="1">
      <c r="A1760" s="657">
        <f t="shared" si="105"/>
        <v>1</v>
      </c>
      <c r="B1760" s="719">
        <f>+'6-3표준조사 5'!$M$4</f>
        <v>0</v>
      </c>
      <c r="C1760" s="719">
        <f>+'6-3표준조사 5'!$N$4</f>
        <v>0</v>
      </c>
      <c r="D1760" s="719">
        <f>+'6-3표준조사 5'!$O$4</f>
        <v>0</v>
      </c>
      <c r="E1760" s="1001" t="str">
        <f>+'6-3표준조사 5'!$P$4</f>
        <v>번지</v>
      </c>
      <c r="F1760" s="719">
        <f>+'6-3표준조사 5'!$K$4</f>
        <v>0</v>
      </c>
      <c r="G1760" s="719">
        <f>+'6-3표준조사 5'!$L$4</f>
        <v>0</v>
      </c>
      <c r="H1760" s="719">
        <f>+'6-3표준조사 5'!$K$12</f>
        <v>1</v>
      </c>
      <c r="I1760" s="719">
        <f>+'6-3표준조사 5'!$L$12</f>
        <v>111111</v>
      </c>
      <c r="J1760" s="719">
        <f>+'6-3표준조사 5'!$M$12</f>
        <v>111111</v>
      </c>
      <c r="K1760" s="1324"/>
    </row>
    <row r="1761" spans="1:11" ht="21" hidden="1" customHeight="1">
      <c r="A1761" s="657">
        <f t="shared" si="105"/>
        <v>0</v>
      </c>
      <c r="B1761" s="719"/>
      <c r="C1761" s="719"/>
      <c r="D1761" s="719"/>
      <c r="E1761" s="719"/>
      <c r="F1761" s="719">
        <f t="shared" ref="F1761" si="110">IF(I1761&gt;0,F1760,)</f>
        <v>0</v>
      </c>
      <c r="G1761" s="719">
        <f t="shared" ref="G1761" si="111">IF(I1761&gt;0,G1760,)</f>
        <v>0</v>
      </c>
      <c r="H1761" s="719">
        <f>+'6-3표준조사 5'!$K$13</f>
        <v>2</v>
      </c>
      <c r="I1761" s="719">
        <f>+'6-3표준조사 5'!$L$13</f>
        <v>0</v>
      </c>
      <c r="J1761" s="719">
        <f>+'6-3표준조사 5'!$M$13</f>
        <v>0</v>
      </c>
      <c r="K1761" s="659"/>
    </row>
    <row r="1762" spans="1:11" ht="21" hidden="1" customHeight="1">
      <c r="A1762" s="657">
        <f t="shared" si="105"/>
        <v>0</v>
      </c>
      <c r="B1762" s="719"/>
      <c r="C1762" s="719"/>
      <c r="D1762" s="719"/>
      <c r="E1762" s="1001"/>
      <c r="F1762" s="719">
        <f t="shared" ref="F1762:F1819" si="112">IF(I1762&gt;0,F1761,)</f>
        <v>0</v>
      </c>
      <c r="G1762" s="719">
        <f t="shared" ref="G1762:G1819" si="113">IF(I1762&gt;0,G1761,)</f>
        <v>0</v>
      </c>
      <c r="H1762" s="719">
        <f>+'6-3표준조사 5'!$K$14</f>
        <v>3</v>
      </c>
      <c r="I1762" s="719">
        <f>+'6-3표준조사 5'!$L$14</f>
        <v>0</v>
      </c>
      <c r="J1762" s="719">
        <f>+'6-3표준조사 5'!$M$14</f>
        <v>0</v>
      </c>
      <c r="K1762" s="659"/>
    </row>
    <row r="1763" spans="1:11" ht="21" hidden="1" customHeight="1">
      <c r="A1763" s="657">
        <f t="shared" si="105"/>
        <v>0</v>
      </c>
      <c r="B1763" s="719"/>
      <c r="C1763" s="719"/>
      <c r="D1763" s="719"/>
      <c r="E1763" s="1001"/>
      <c r="F1763" s="504">
        <f t="shared" si="112"/>
        <v>0</v>
      </c>
      <c r="G1763" s="504">
        <f t="shared" si="113"/>
        <v>0</v>
      </c>
      <c r="H1763" s="719">
        <f>+'6-3표준조사 5'!$K$15</f>
        <v>4</v>
      </c>
      <c r="I1763" s="719">
        <f>+'6-3표준조사 5'!$L$15</f>
        <v>0</v>
      </c>
      <c r="J1763" s="719">
        <f>+'6-3표준조사 5'!$M$15</f>
        <v>0</v>
      </c>
      <c r="K1763" s="659"/>
    </row>
    <row r="1764" spans="1:11" ht="21" hidden="1" customHeight="1">
      <c r="A1764" s="657">
        <f t="shared" si="105"/>
        <v>0</v>
      </c>
      <c r="B1764" s="719"/>
      <c r="C1764" s="719"/>
      <c r="D1764" s="719"/>
      <c r="E1764" s="1001"/>
      <c r="F1764" s="504">
        <f t="shared" si="112"/>
        <v>0</v>
      </c>
      <c r="G1764" s="504">
        <f t="shared" si="113"/>
        <v>0</v>
      </c>
      <c r="H1764" s="719">
        <f>+'6-3표준조사 5'!$K$16</f>
        <v>5</v>
      </c>
      <c r="I1764" s="719">
        <f>+'6-3표준조사 5'!$L$16</f>
        <v>0</v>
      </c>
      <c r="J1764" s="719">
        <f>+'6-3표준조사 5'!$M$16</f>
        <v>0</v>
      </c>
      <c r="K1764" s="659"/>
    </row>
    <row r="1765" spans="1:11" ht="21" hidden="1" customHeight="1">
      <c r="A1765" s="657">
        <f t="shared" si="105"/>
        <v>0</v>
      </c>
      <c r="B1765" s="719"/>
      <c r="C1765" s="719"/>
      <c r="D1765" s="719"/>
      <c r="E1765" s="1001"/>
      <c r="F1765" s="504">
        <f t="shared" si="112"/>
        <v>0</v>
      </c>
      <c r="G1765" s="504">
        <f t="shared" si="113"/>
        <v>0</v>
      </c>
      <c r="H1765" s="719">
        <f>+'6-3표준조사 5'!$K$17</f>
        <v>6</v>
      </c>
      <c r="I1765" s="719">
        <f>+'6-3표준조사 5'!$L$17</f>
        <v>0</v>
      </c>
      <c r="J1765" s="719">
        <f>+'6-3표준조사 5'!$M$17</f>
        <v>0</v>
      </c>
      <c r="K1765" s="659"/>
    </row>
    <row r="1766" spans="1:11" ht="21" hidden="1" customHeight="1">
      <c r="A1766" s="657">
        <f t="shared" si="105"/>
        <v>0</v>
      </c>
      <c r="B1766" s="719"/>
      <c r="C1766" s="719"/>
      <c r="D1766" s="719"/>
      <c r="E1766" s="1001"/>
      <c r="F1766" s="504">
        <f t="shared" si="112"/>
        <v>0</v>
      </c>
      <c r="G1766" s="504">
        <f t="shared" si="113"/>
        <v>0</v>
      </c>
      <c r="H1766" s="719">
        <f>+'6-3표준조사 5'!$K$18</f>
        <v>7</v>
      </c>
      <c r="I1766" s="719">
        <f>+'6-3표준조사 5'!$L$18</f>
        <v>0</v>
      </c>
      <c r="J1766" s="719">
        <f>+'6-3표준조사 5'!$M$18</f>
        <v>0</v>
      </c>
      <c r="K1766" s="659"/>
    </row>
    <row r="1767" spans="1:11" ht="21" hidden="1" customHeight="1">
      <c r="A1767" s="657">
        <f t="shared" si="105"/>
        <v>0</v>
      </c>
      <c r="B1767" s="720"/>
      <c r="C1767" s="720"/>
      <c r="D1767" s="720"/>
      <c r="E1767" s="721"/>
      <c r="F1767" s="504">
        <f t="shared" si="112"/>
        <v>0</v>
      </c>
      <c r="G1767" s="504">
        <f t="shared" si="113"/>
        <v>0</v>
      </c>
      <c r="H1767" s="722">
        <f>+'6-3표준조사 5'!$K$19</f>
        <v>8</v>
      </c>
      <c r="I1767" s="722">
        <f>+'6-3표준조사 5'!$L$19</f>
        <v>0</v>
      </c>
      <c r="J1767" s="722">
        <f>+'6-3표준조사 5'!$M$19</f>
        <v>0</v>
      </c>
      <c r="K1767" s="996"/>
    </row>
    <row r="1768" spans="1:11" ht="21" hidden="1" customHeight="1">
      <c r="A1768" s="657">
        <f t="shared" si="105"/>
        <v>0</v>
      </c>
      <c r="B1768" s="720"/>
      <c r="C1768" s="720"/>
      <c r="D1768" s="720"/>
      <c r="E1768" s="721"/>
      <c r="F1768" s="504">
        <f t="shared" si="112"/>
        <v>0</v>
      </c>
      <c r="G1768" s="504">
        <f t="shared" si="113"/>
        <v>0</v>
      </c>
      <c r="H1768" s="719">
        <f>+'6-3표준조사 5'!$K$20</f>
        <v>9</v>
      </c>
      <c r="I1768" s="719">
        <f>+'6-3표준조사 5'!$L$20</f>
        <v>0</v>
      </c>
      <c r="J1768" s="719">
        <f>+'6-3표준조사 5'!$M$20</f>
        <v>0</v>
      </c>
      <c r="K1768" s="659"/>
    </row>
    <row r="1769" spans="1:11" ht="21" hidden="1" customHeight="1">
      <c r="A1769" s="657">
        <f t="shared" si="105"/>
        <v>0</v>
      </c>
      <c r="B1769" s="720"/>
      <c r="C1769" s="720"/>
      <c r="D1769" s="720"/>
      <c r="E1769" s="721"/>
      <c r="F1769" s="504">
        <f t="shared" si="112"/>
        <v>0</v>
      </c>
      <c r="G1769" s="504">
        <f t="shared" si="113"/>
        <v>0</v>
      </c>
      <c r="H1769" s="719">
        <f>+'6-3표준조사 5'!$K$21</f>
        <v>10</v>
      </c>
      <c r="I1769" s="719">
        <f>+'6-3표준조사 5'!$L$21</f>
        <v>0</v>
      </c>
      <c r="J1769" s="719">
        <f>+'6-3표준조사 5'!$M$21</f>
        <v>0</v>
      </c>
      <c r="K1769" s="659"/>
    </row>
    <row r="1770" spans="1:11" ht="21" hidden="1" customHeight="1">
      <c r="A1770" s="657">
        <f t="shared" si="105"/>
        <v>0</v>
      </c>
      <c r="B1770" s="720"/>
      <c r="C1770" s="720"/>
      <c r="D1770" s="720"/>
      <c r="E1770" s="721"/>
      <c r="F1770" s="504">
        <f t="shared" si="112"/>
        <v>0</v>
      </c>
      <c r="G1770" s="504">
        <f t="shared" si="113"/>
        <v>0</v>
      </c>
      <c r="H1770" s="719">
        <f>+'6-3표준조사 5'!$K$22</f>
        <v>11</v>
      </c>
      <c r="I1770" s="719">
        <f>+'6-3표준조사 5'!$L$22</f>
        <v>0</v>
      </c>
      <c r="J1770" s="719">
        <f>+'6-3표준조사 5'!$M$22</f>
        <v>0</v>
      </c>
      <c r="K1770" s="659"/>
    </row>
    <row r="1771" spans="1:11" ht="21" hidden="1" customHeight="1">
      <c r="A1771" s="657">
        <f t="shared" si="105"/>
        <v>0</v>
      </c>
      <c r="B1771" s="720"/>
      <c r="C1771" s="720"/>
      <c r="D1771" s="720"/>
      <c r="E1771" s="721"/>
      <c r="F1771" s="504">
        <f t="shared" si="112"/>
        <v>0</v>
      </c>
      <c r="G1771" s="504">
        <f t="shared" si="113"/>
        <v>0</v>
      </c>
      <c r="H1771" s="719">
        <f>+'6-3표준조사 5'!$K$23</f>
        <v>12</v>
      </c>
      <c r="I1771" s="719">
        <f>+'6-3표준조사 5'!$L$23</f>
        <v>0</v>
      </c>
      <c r="J1771" s="719">
        <f>+'6-3표준조사 5'!$M$23</f>
        <v>0</v>
      </c>
      <c r="K1771" s="659"/>
    </row>
    <row r="1772" spans="1:11" ht="21" hidden="1" customHeight="1">
      <c r="A1772" s="657">
        <f t="shared" si="105"/>
        <v>0</v>
      </c>
      <c r="B1772" s="720"/>
      <c r="C1772" s="720"/>
      <c r="D1772" s="720"/>
      <c r="E1772" s="721"/>
      <c r="F1772" s="504">
        <f t="shared" si="112"/>
        <v>0</v>
      </c>
      <c r="G1772" s="504">
        <f t="shared" si="113"/>
        <v>0</v>
      </c>
      <c r="H1772" s="719">
        <f>+'6-3표준조사 5'!$K$24</f>
        <v>13</v>
      </c>
      <c r="I1772" s="719">
        <f>+'6-3표준조사 5'!$L$24</f>
        <v>0</v>
      </c>
      <c r="J1772" s="719">
        <f>+'6-3표준조사 5'!$M$24</f>
        <v>0</v>
      </c>
      <c r="K1772" s="659"/>
    </row>
    <row r="1773" spans="1:11" ht="21" hidden="1" customHeight="1">
      <c r="A1773" s="657">
        <f t="shared" si="105"/>
        <v>0</v>
      </c>
      <c r="B1773" s="720"/>
      <c r="C1773" s="720"/>
      <c r="D1773" s="720"/>
      <c r="E1773" s="721"/>
      <c r="F1773" s="504">
        <f t="shared" si="112"/>
        <v>0</v>
      </c>
      <c r="G1773" s="504">
        <f t="shared" si="113"/>
        <v>0</v>
      </c>
      <c r="H1773" s="719"/>
      <c r="I1773" s="719"/>
      <c r="J1773" s="719"/>
      <c r="K1773" s="659"/>
    </row>
    <row r="1774" spans="1:11" ht="21" hidden="1" customHeight="1">
      <c r="A1774" s="657">
        <f t="shared" si="105"/>
        <v>0</v>
      </c>
      <c r="B1774" s="720"/>
      <c r="C1774" s="720"/>
      <c r="D1774" s="720"/>
      <c r="E1774" s="721"/>
      <c r="F1774" s="504">
        <f t="shared" si="112"/>
        <v>0</v>
      </c>
      <c r="G1774" s="504">
        <f t="shared" si="113"/>
        <v>0</v>
      </c>
      <c r="H1774" s="719"/>
      <c r="I1774" s="719"/>
      <c r="J1774" s="719"/>
      <c r="K1774" s="659"/>
    </row>
    <row r="1775" spans="1:11" ht="21" hidden="1" customHeight="1">
      <c r="A1775" s="657">
        <f t="shared" si="105"/>
        <v>0</v>
      </c>
      <c r="B1775" s="720"/>
      <c r="C1775" s="720"/>
      <c r="D1775" s="720"/>
      <c r="E1775" s="721"/>
      <c r="F1775" s="504">
        <f t="shared" si="112"/>
        <v>0</v>
      </c>
      <c r="G1775" s="504">
        <f t="shared" si="113"/>
        <v>0</v>
      </c>
      <c r="H1775" s="719"/>
      <c r="I1775" s="719"/>
      <c r="J1775" s="719"/>
      <c r="K1775" s="659"/>
    </row>
    <row r="1776" spans="1:11" ht="21" hidden="1" customHeight="1">
      <c r="A1776" s="657">
        <f t="shared" si="105"/>
        <v>0</v>
      </c>
      <c r="B1776" s="720"/>
      <c r="C1776" s="720"/>
      <c r="D1776" s="720"/>
      <c r="E1776" s="721"/>
      <c r="F1776" s="504">
        <f t="shared" si="112"/>
        <v>0</v>
      </c>
      <c r="G1776" s="504">
        <f t="shared" si="113"/>
        <v>0</v>
      </c>
      <c r="H1776" s="719"/>
      <c r="I1776" s="719"/>
      <c r="J1776" s="719"/>
      <c r="K1776" s="659"/>
    </row>
    <row r="1777" spans="1:11" ht="21" hidden="1" customHeight="1">
      <c r="A1777" s="657">
        <f t="shared" si="105"/>
        <v>0</v>
      </c>
      <c r="B1777" s="720"/>
      <c r="C1777" s="720"/>
      <c r="D1777" s="720"/>
      <c r="E1777" s="721"/>
      <c r="F1777" s="504">
        <f t="shared" si="112"/>
        <v>0</v>
      </c>
      <c r="G1777" s="504">
        <f t="shared" si="113"/>
        <v>0</v>
      </c>
      <c r="H1777" s="719"/>
      <c r="I1777" s="719"/>
      <c r="J1777" s="719"/>
      <c r="K1777" s="659"/>
    </row>
    <row r="1778" spans="1:11" ht="21" hidden="1" customHeight="1">
      <c r="A1778" s="657">
        <f t="shared" si="105"/>
        <v>0</v>
      </c>
      <c r="B1778" s="720"/>
      <c r="C1778" s="720"/>
      <c r="D1778" s="720"/>
      <c r="E1778" s="721"/>
      <c r="F1778" s="504">
        <f t="shared" si="112"/>
        <v>0</v>
      </c>
      <c r="G1778" s="504">
        <f t="shared" si="113"/>
        <v>0</v>
      </c>
      <c r="H1778" s="719"/>
      <c r="I1778" s="719"/>
      <c r="J1778" s="719"/>
      <c r="K1778" s="659"/>
    </row>
    <row r="1779" spans="1:11" ht="21" hidden="1" customHeight="1">
      <c r="A1779" s="657">
        <f t="shared" si="105"/>
        <v>0</v>
      </c>
      <c r="B1779" s="720"/>
      <c r="C1779" s="720"/>
      <c r="D1779" s="720"/>
      <c r="E1779" s="721"/>
      <c r="F1779" s="504">
        <f t="shared" si="112"/>
        <v>0</v>
      </c>
      <c r="G1779" s="504">
        <f t="shared" si="113"/>
        <v>0</v>
      </c>
      <c r="H1779" s="719"/>
      <c r="I1779" s="719"/>
      <c r="J1779" s="719"/>
      <c r="K1779" s="659"/>
    </row>
    <row r="1780" spans="1:11" ht="21" hidden="1" customHeight="1">
      <c r="A1780" s="657">
        <f t="shared" si="105"/>
        <v>0</v>
      </c>
      <c r="B1780" s="720"/>
      <c r="C1780" s="720"/>
      <c r="D1780" s="720"/>
      <c r="E1780" s="721"/>
      <c r="F1780" s="504">
        <f t="shared" si="112"/>
        <v>0</v>
      </c>
      <c r="G1780" s="504">
        <f t="shared" si="113"/>
        <v>0</v>
      </c>
      <c r="H1780" s="719"/>
      <c r="I1780" s="719"/>
      <c r="J1780" s="719"/>
      <c r="K1780" s="659"/>
    </row>
    <row r="1781" spans="1:11" ht="21" hidden="1" customHeight="1">
      <c r="A1781" s="657">
        <f t="shared" si="105"/>
        <v>0</v>
      </c>
      <c r="B1781" s="720"/>
      <c r="C1781" s="720"/>
      <c r="D1781" s="720"/>
      <c r="E1781" s="721"/>
      <c r="F1781" s="504">
        <f t="shared" si="112"/>
        <v>0</v>
      </c>
      <c r="G1781" s="504">
        <f t="shared" si="113"/>
        <v>0</v>
      </c>
      <c r="H1781" s="719" t="str">
        <f>+'6-3표준조사 5'!$K$35</f>
        <v>평균</v>
      </c>
      <c r="I1781" s="719">
        <f>+'6-3표준조사 5'!$L$35</f>
        <v>0</v>
      </c>
      <c r="J1781" s="719">
        <f>+'6-3표준조사 5'!$M$35</f>
        <v>0</v>
      </c>
      <c r="K1781" s="659"/>
    </row>
    <row r="1782" spans="1:11" ht="21" hidden="1" customHeight="1">
      <c r="A1782" s="657">
        <f t="shared" si="105"/>
        <v>0</v>
      </c>
      <c r="B1782" s="720"/>
      <c r="C1782" s="720"/>
      <c r="D1782" s="720"/>
      <c r="E1782" s="721"/>
      <c r="F1782" s="504">
        <f t="shared" si="112"/>
        <v>0</v>
      </c>
      <c r="G1782" s="504">
        <f t="shared" si="113"/>
        <v>0</v>
      </c>
      <c r="H1782" s="719" t="str">
        <f>+'6-3표준조사 5'!$K$36</f>
        <v>합계</v>
      </c>
      <c r="I1782" s="719">
        <f>+'6-3표준조사 5'!$L$36</f>
        <v>0</v>
      </c>
      <c r="J1782" s="719">
        <f>+'6-3표준조사 5'!$M$36</f>
        <v>0</v>
      </c>
      <c r="K1782" s="659"/>
    </row>
    <row r="1783" spans="1:11" ht="21" hidden="1" customHeight="1">
      <c r="A1783" s="657">
        <f t="shared" si="105"/>
        <v>0</v>
      </c>
      <c r="B1783" s="720"/>
      <c r="C1783" s="720"/>
      <c r="D1783" s="720"/>
      <c r="E1783" s="721"/>
      <c r="F1783" s="504">
        <f t="shared" si="112"/>
        <v>0</v>
      </c>
      <c r="G1783" s="504">
        <f t="shared" si="113"/>
        <v>0</v>
      </c>
      <c r="H1783" s="719">
        <f>+'6-3표준조사 5'!$K$37</f>
        <v>1</v>
      </c>
      <c r="I1783" s="719">
        <f>+'6-3표준조사 5'!$L$37</f>
        <v>0</v>
      </c>
      <c r="J1783" s="719">
        <f>+'6-3표준조사 5'!$M$37</f>
        <v>0</v>
      </c>
      <c r="K1783" s="659"/>
    </row>
    <row r="1784" spans="1:11" ht="21" hidden="1" customHeight="1">
      <c r="A1784" s="657">
        <f t="shared" si="105"/>
        <v>0</v>
      </c>
      <c r="B1784" s="720"/>
      <c r="C1784" s="720"/>
      <c r="D1784" s="720"/>
      <c r="E1784" s="721"/>
      <c r="F1784" s="504">
        <f t="shared" si="112"/>
        <v>0</v>
      </c>
      <c r="G1784" s="504">
        <f t="shared" si="113"/>
        <v>0</v>
      </c>
      <c r="H1784" s="719">
        <f>+'6-3표준조사 5'!$K$38</f>
        <v>2</v>
      </c>
      <c r="I1784" s="719">
        <f>+'6-3표준조사 5'!$L$38</f>
        <v>0</v>
      </c>
      <c r="J1784" s="719">
        <f>+'6-3표준조사 5'!$M$38</f>
        <v>0</v>
      </c>
      <c r="K1784" s="659"/>
    </row>
    <row r="1785" spans="1:11" ht="21" hidden="1" customHeight="1">
      <c r="A1785" s="657">
        <f t="shared" si="105"/>
        <v>0</v>
      </c>
      <c r="B1785" s="720"/>
      <c r="C1785" s="720"/>
      <c r="D1785" s="720"/>
      <c r="E1785" s="721"/>
      <c r="F1785" s="504">
        <f t="shared" si="112"/>
        <v>0</v>
      </c>
      <c r="G1785" s="504">
        <f t="shared" si="113"/>
        <v>0</v>
      </c>
      <c r="H1785" s="719">
        <f>+'6-3표준조사 5'!$K$39</f>
        <v>3</v>
      </c>
      <c r="I1785" s="719">
        <f>+'6-3표준조사 5'!$L$39</f>
        <v>0</v>
      </c>
      <c r="J1785" s="719">
        <f>+'6-3표준조사 5'!$M$39</f>
        <v>0</v>
      </c>
      <c r="K1785" s="659"/>
    </row>
    <row r="1786" spans="1:11" ht="21" hidden="1" customHeight="1">
      <c r="A1786" s="657">
        <f t="shared" si="105"/>
        <v>0</v>
      </c>
      <c r="B1786" s="720"/>
      <c r="C1786" s="720"/>
      <c r="D1786" s="720"/>
      <c r="E1786" s="721"/>
      <c r="F1786" s="504">
        <f t="shared" si="112"/>
        <v>0</v>
      </c>
      <c r="G1786" s="504">
        <f t="shared" si="113"/>
        <v>0</v>
      </c>
      <c r="H1786" s="719">
        <f>+'6-3표준조사 5'!$K$40</f>
        <v>4</v>
      </c>
      <c r="I1786" s="719">
        <f>+'6-3표준조사 5'!$L$40</f>
        <v>0</v>
      </c>
      <c r="J1786" s="719">
        <f>+'6-3표준조사 5'!$M$40</f>
        <v>0</v>
      </c>
      <c r="K1786" s="659"/>
    </row>
    <row r="1787" spans="1:11" ht="21" hidden="1" customHeight="1">
      <c r="A1787" s="657">
        <f t="shared" si="105"/>
        <v>0</v>
      </c>
      <c r="B1787" s="720"/>
      <c r="C1787" s="720"/>
      <c r="D1787" s="720"/>
      <c r="E1787" s="721"/>
      <c r="F1787" s="504">
        <f t="shared" si="112"/>
        <v>0</v>
      </c>
      <c r="G1787" s="504">
        <f t="shared" si="113"/>
        <v>0</v>
      </c>
      <c r="H1787" s="719">
        <f>+'6-3표준조사 5'!$K$41</f>
        <v>5</v>
      </c>
      <c r="I1787" s="719">
        <f>+'6-3표준조사 5'!$L$41</f>
        <v>0</v>
      </c>
      <c r="J1787" s="719">
        <f>+'6-3표준조사 5'!$M$41</f>
        <v>0</v>
      </c>
      <c r="K1787" s="659"/>
    </row>
    <row r="1788" spans="1:11" ht="21" hidden="1" customHeight="1">
      <c r="A1788" s="657">
        <f t="shared" si="105"/>
        <v>0</v>
      </c>
      <c r="B1788" s="720"/>
      <c r="C1788" s="720"/>
      <c r="D1788" s="720"/>
      <c r="E1788" s="721"/>
      <c r="F1788" s="504">
        <f t="shared" si="112"/>
        <v>0</v>
      </c>
      <c r="G1788" s="504">
        <f t="shared" si="113"/>
        <v>0</v>
      </c>
      <c r="H1788" s="719">
        <f>+'6-3표준조사 5'!$K$42</f>
        <v>6</v>
      </c>
      <c r="I1788" s="719">
        <f>+'6-3표준조사 5'!$L$42</f>
        <v>0</v>
      </c>
      <c r="J1788" s="719">
        <f>+'6-3표준조사 5'!$M$42</f>
        <v>0</v>
      </c>
      <c r="K1788" s="659"/>
    </row>
    <row r="1789" spans="1:11" ht="21" hidden="1" customHeight="1">
      <c r="A1789" s="657">
        <f t="shared" si="105"/>
        <v>0</v>
      </c>
      <c r="B1789" s="720"/>
      <c r="C1789" s="720"/>
      <c r="D1789" s="720"/>
      <c r="E1789" s="721"/>
      <c r="F1789" s="504">
        <f t="shared" si="112"/>
        <v>0</v>
      </c>
      <c r="G1789" s="504">
        <f t="shared" si="113"/>
        <v>0</v>
      </c>
      <c r="H1789" s="719">
        <f>+'6-3표준조사 5'!$K$43</f>
        <v>7</v>
      </c>
      <c r="I1789" s="719">
        <f>+'6-3표준조사 5'!$L$43</f>
        <v>0</v>
      </c>
      <c r="J1789" s="719">
        <f>+'6-3표준조사 5'!$M$43</f>
        <v>0</v>
      </c>
      <c r="K1789" s="659"/>
    </row>
    <row r="1790" spans="1:11" ht="21" hidden="1" customHeight="1">
      <c r="A1790" s="657">
        <f t="shared" si="105"/>
        <v>0</v>
      </c>
      <c r="B1790" s="720"/>
      <c r="C1790" s="720"/>
      <c r="D1790" s="720"/>
      <c r="E1790" s="721"/>
      <c r="F1790" s="504">
        <f t="shared" si="112"/>
        <v>0</v>
      </c>
      <c r="G1790" s="504">
        <f t="shared" si="113"/>
        <v>0</v>
      </c>
      <c r="H1790" s="719">
        <f>+'6-3표준조사 5'!$K$44</f>
        <v>8</v>
      </c>
      <c r="I1790" s="719">
        <f>+'6-3표준조사 5'!$L$44</f>
        <v>0</v>
      </c>
      <c r="J1790" s="719">
        <f>+'6-3표준조사 5'!$M$44</f>
        <v>0</v>
      </c>
      <c r="K1790" s="659"/>
    </row>
    <row r="1791" spans="1:11" ht="21" hidden="1" customHeight="1">
      <c r="A1791" s="657">
        <f t="shared" si="105"/>
        <v>0</v>
      </c>
      <c r="B1791" s="720"/>
      <c r="C1791" s="720"/>
      <c r="D1791" s="720"/>
      <c r="E1791" s="721"/>
      <c r="F1791" s="504">
        <f t="shared" si="112"/>
        <v>0</v>
      </c>
      <c r="G1791" s="504">
        <f t="shared" si="113"/>
        <v>0</v>
      </c>
      <c r="H1791" s="719">
        <f>+'6-3표준조사 5'!$K$45</f>
        <v>9</v>
      </c>
      <c r="I1791" s="719">
        <f>+'6-3표준조사 5'!$L$45</f>
        <v>0</v>
      </c>
      <c r="J1791" s="719">
        <f>+'6-3표준조사 5'!$M$45</f>
        <v>0</v>
      </c>
      <c r="K1791" s="659"/>
    </row>
    <row r="1792" spans="1:11" ht="21" hidden="1" customHeight="1">
      <c r="A1792" s="657">
        <f t="shared" si="105"/>
        <v>0</v>
      </c>
      <c r="B1792" s="720"/>
      <c r="C1792" s="720"/>
      <c r="D1792" s="720"/>
      <c r="E1792" s="721"/>
      <c r="F1792" s="504">
        <f t="shared" si="112"/>
        <v>0</v>
      </c>
      <c r="G1792" s="504">
        <f t="shared" si="113"/>
        <v>0</v>
      </c>
      <c r="H1792" s="719">
        <f>+'6-3표준조사 5'!$K$46</f>
        <v>10</v>
      </c>
      <c r="I1792" s="719">
        <f>+'6-3표준조사 5'!$L$46</f>
        <v>0</v>
      </c>
      <c r="J1792" s="719">
        <f>+'6-3표준조사 5'!$M$46</f>
        <v>0</v>
      </c>
      <c r="K1792" s="659"/>
    </row>
    <row r="1793" spans="1:11" ht="21" hidden="1" customHeight="1">
      <c r="A1793" s="657">
        <f t="shared" si="105"/>
        <v>0</v>
      </c>
      <c r="B1793" s="720"/>
      <c r="C1793" s="720"/>
      <c r="D1793" s="720"/>
      <c r="E1793" s="721"/>
      <c r="F1793" s="504">
        <f t="shared" si="112"/>
        <v>0</v>
      </c>
      <c r="G1793" s="504">
        <f t="shared" si="113"/>
        <v>0</v>
      </c>
      <c r="H1793" s="719">
        <f>+'6-3표준조사 5'!$K$47</f>
        <v>11</v>
      </c>
      <c r="I1793" s="719">
        <f>+'6-3표준조사 5'!$L$47</f>
        <v>0</v>
      </c>
      <c r="J1793" s="719">
        <f>+'6-3표준조사 5'!$M$47</f>
        <v>0</v>
      </c>
      <c r="K1793" s="659"/>
    </row>
    <row r="1794" spans="1:11" ht="21" hidden="1" customHeight="1">
      <c r="A1794" s="657">
        <f t="shared" si="105"/>
        <v>0</v>
      </c>
      <c r="B1794" s="720"/>
      <c r="C1794" s="720"/>
      <c r="D1794" s="720"/>
      <c r="E1794" s="721"/>
      <c r="F1794" s="504">
        <f t="shared" si="112"/>
        <v>0</v>
      </c>
      <c r="G1794" s="504">
        <f t="shared" si="113"/>
        <v>0</v>
      </c>
      <c r="H1794" s="719">
        <f>+'6-3표준조사 5'!$K$48</f>
        <v>12</v>
      </c>
      <c r="I1794" s="719">
        <f>+'6-3표준조사 5'!$L$48</f>
        <v>0</v>
      </c>
      <c r="J1794" s="719">
        <f>+'6-3표준조사 5'!$M$48</f>
        <v>0</v>
      </c>
      <c r="K1794" s="659"/>
    </row>
    <row r="1795" spans="1:11" ht="21" hidden="1" customHeight="1">
      <c r="A1795" s="657">
        <f t="shared" si="105"/>
        <v>0</v>
      </c>
      <c r="B1795" s="720"/>
      <c r="C1795" s="720"/>
      <c r="D1795" s="720"/>
      <c r="E1795" s="721"/>
      <c r="F1795" s="504">
        <f t="shared" si="112"/>
        <v>0</v>
      </c>
      <c r="G1795" s="504">
        <f t="shared" si="113"/>
        <v>0</v>
      </c>
      <c r="H1795" s="719">
        <f>+'6-3표준조사 5'!$K$49</f>
        <v>13</v>
      </c>
      <c r="I1795" s="719">
        <f>+'6-3표준조사 5'!$L$49</f>
        <v>0</v>
      </c>
      <c r="J1795" s="719">
        <f>+'6-3표준조사 5'!$M$49</f>
        <v>0</v>
      </c>
      <c r="K1795" s="659"/>
    </row>
    <row r="1796" spans="1:11" ht="21" hidden="1" customHeight="1">
      <c r="A1796" s="657">
        <f t="shared" si="105"/>
        <v>0</v>
      </c>
      <c r="B1796" s="720"/>
      <c r="C1796" s="720"/>
      <c r="D1796" s="720"/>
      <c r="E1796" s="721"/>
      <c r="F1796" s="504">
        <f t="shared" si="112"/>
        <v>0</v>
      </c>
      <c r="G1796" s="504">
        <f t="shared" si="113"/>
        <v>0</v>
      </c>
      <c r="H1796" s="719">
        <f>+'6-3표준조사 5'!$K$50</f>
        <v>14</v>
      </c>
      <c r="I1796" s="719">
        <f>+'6-3표준조사 5'!$L$50</f>
        <v>0</v>
      </c>
      <c r="J1796" s="719">
        <f>+'6-3표준조사 5'!$M$50</f>
        <v>0</v>
      </c>
      <c r="K1796" s="659"/>
    </row>
    <row r="1797" spans="1:11" ht="21" hidden="1" customHeight="1">
      <c r="A1797" s="657">
        <f t="shared" ref="A1797:A1860" si="114">IF(I1797&gt;0,1,)</f>
        <v>0</v>
      </c>
      <c r="B1797" s="720"/>
      <c r="C1797" s="720"/>
      <c r="D1797" s="720"/>
      <c r="E1797" s="721"/>
      <c r="F1797" s="504">
        <f t="shared" si="112"/>
        <v>0</v>
      </c>
      <c r="G1797" s="504">
        <f t="shared" si="113"/>
        <v>0</v>
      </c>
      <c r="H1797" s="719"/>
      <c r="I1797" s="719"/>
      <c r="J1797" s="719"/>
      <c r="K1797" s="659"/>
    </row>
    <row r="1798" spans="1:11" ht="21" hidden="1" customHeight="1">
      <c r="A1798" s="657">
        <f t="shared" si="114"/>
        <v>0</v>
      </c>
      <c r="B1798" s="720"/>
      <c r="C1798" s="720"/>
      <c r="D1798" s="720"/>
      <c r="E1798" s="721"/>
      <c r="F1798" s="504">
        <f t="shared" si="112"/>
        <v>0</v>
      </c>
      <c r="G1798" s="504">
        <f t="shared" si="113"/>
        <v>0</v>
      </c>
      <c r="H1798" s="719">
        <f>+'6-3표준조사 5'!$K$54</f>
        <v>0</v>
      </c>
      <c r="I1798" s="719">
        <f>+'6-3표준조사 5'!$L$54</f>
        <v>0</v>
      </c>
      <c r="J1798" s="719">
        <f>+'6-3표준조사 5'!$M$54</f>
        <v>0</v>
      </c>
      <c r="K1798" s="659"/>
    </row>
    <row r="1799" spans="1:11" ht="21" hidden="1" customHeight="1">
      <c r="A1799" s="657">
        <f t="shared" si="114"/>
        <v>0</v>
      </c>
      <c r="B1799" s="720"/>
      <c r="C1799" s="720"/>
      <c r="D1799" s="720"/>
      <c r="E1799" s="721"/>
      <c r="F1799" s="504">
        <f t="shared" si="112"/>
        <v>0</v>
      </c>
      <c r="G1799" s="504">
        <f t="shared" si="113"/>
        <v>0</v>
      </c>
      <c r="H1799" s="719"/>
      <c r="I1799" s="719"/>
      <c r="J1799" s="719"/>
      <c r="K1799" s="659"/>
    </row>
    <row r="1800" spans="1:11" ht="21" hidden="1" customHeight="1">
      <c r="A1800" s="657">
        <f t="shared" si="114"/>
        <v>0</v>
      </c>
      <c r="B1800" s="720"/>
      <c r="C1800" s="720"/>
      <c r="D1800" s="720"/>
      <c r="E1800" s="721"/>
      <c r="F1800" s="504">
        <f t="shared" si="112"/>
        <v>0</v>
      </c>
      <c r="G1800" s="504">
        <f t="shared" si="113"/>
        <v>0</v>
      </c>
      <c r="H1800" s="719">
        <f>+'6-3표준조사 5'!$K$56</f>
        <v>0</v>
      </c>
      <c r="I1800" s="719">
        <f>+'6-3표준조사 5'!$L$56</f>
        <v>0</v>
      </c>
      <c r="J1800" s="719">
        <f>+'6-3표준조사 5'!$M$56</f>
        <v>0</v>
      </c>
      <c r="K1800" s="659"/>
    </row>
    <row r="1801" spans="1:11" ht="21" hidden="1" customHeight="1">
      <c r="A1801" s="657">
        <f t="shared" si="114"/>
        <v>0</v>
      </c>
      <c r="B1801" s="720"/>
      <c r="C1801" s="720"/>
      <c r="D1801" s="720"/>
      <c r="E1801" s="721"/>
      <c r="F1801" s="504">
        <f t="shared" si="112"/>
        <v>0</v>
      </c>
      <c r="G1801" s="504">
        <f t="shared" si="113"/>
        <v>0</v>
      </c>
      <c r="H1801" s="719" t="str">
        <f>+'6-3표준조사 5'!$K$57</f>
        <v>◎ 표준지조사</v>
      </c>
      <c r="I1801" s="719">
        <f>+'6-3표준조사 5'!$L$57</f>
        <v>0</v>
      </c>
      <c r="J1801" s="719">
        <f>+'6-3표준조사 5'!$M$57</f>
        <v>0</v>
      </c>
      <c r="K1801" s="659"/>
    </row>
    <row r="1802" spans="1:11" ht="21" hidden="1" customHeight="1">
      <c r="A1802" s="657">
        <f t="shared" si="114"/>
        <v>0</v>
      </c>
      <c r="B1802" s="720"/>
      <c r="C1802" s="720"/>
      <c r="D1802" s="720"/>
      <c r="E1802" s="721"/>
      <c r="F1802" s="504">
        <f t="shared" si="112"/>
        <v>0</v>
      </c>
      <c r="G1802" s="504">
        <f t="shared" si="113"/>
        <v>0</v>
      </c>
      <c r="H1802" s="719"/>
      <c r="I1802" s="719"/>
      <c r="J1802" s="719"/>
      <c r="K1802" s="659"/>
    </row>
    <row r="1803" spans="1:11" ht="21" hidden="1" customHeight="1">
      <c r="A1803" s="657">
        <f t="shared" si="114"/>
        <v>0</v>
      </c>
      <c r="B1803" s="720"/>
      <c r="C1803" s="720"/>
      <c r="D1803" s="720"/>
      <c r="E1803" s="721"/>
      <c r="F1803" s="504">
        <f t="shared" si="112"/>
        <v>0</v>
      </c>
      <c r="G1803" s="504">
        <f t="shared" si="113"/>
        <v>0</v>
      </c>
      <c r="H1803" s="719">
        <f>+'6-3표준조사 5'!$K$59</f>
        <v>0</v>
      </c>
      <c r="I1803" s="719">
        <f>+'6-3표준조사 5'!$L$59</f>
        <v>0</v>
      </c>
      <c r="J1803" s="719">
        <f>+'6-3표준조사 5'!$M$59</f>
        <v>0</v>
      </c>
      <c r="K1803" s="659"/>
    </row>
    <row r="1804" spans="1:11" ht="21" hidden="1" customHeight="1">
      <c r="A1804" s="657">
        <f t="shared" si="114"/>
        <v>0</v>
      </c>
      <c r="B1804" s="720"/>
      <c r="C1804" s="720"/>
      <c r="D1804" s="720"/>
      <c r="E1804" s="721"/>
      <c r="F1804" s="504">
        <f t="shared" si="112"/>
        <v>0</v>
      </c>
      <c r="G1804" s="504">
        <f t="shared" si="113"/>
        <v>0</v>
      </c>
      <c r="H1804" s="719" t="str">
        <f>+'6-3표준조사 5'!$K$60</f>
        <v>평균</v>
      </c>
      <c r="I1804" s="719">
        <f>+'6-3표준조사 5'!$L$60</f>
        <v>0</v>
      </c>
      <c r="J1804" s="719">
        <f>+'6-3표준조사 5'!$M$60</f>
        <v>0</v>
      </c>
      <c r="K1804" s="659"/>
    </row>
    <row r="1805" spans="1:11" ht="21" hidden="1" customHeight="1">
      <c r="A1805" s="657">
        <f t="shared" si="114"/>
        <v>0</v>
      </c>
      <c r="B1805" s="720"/>
      <c r="C1805" s="720"/>
      <c r="D1805" s="720"/>
      <c r="E1805" s="721"/>
      <c r="F1805" s="504">
        <f t="shared" si="112"/>
        <v>0</v>
      </c>
      <c r="G1805" s="504">
        <f t="shared" si="113"/>
        <v>0</v>
      </c>
      <c r="H1805" s="719" t="str">
        <f>+'6-3표준조사 5'!$K$61</f>
        <v>합계</v>
      </c>
      <c r="I1805" s="719">
        <f>+'6-3표준조사 5'!$L$61</f>
        <v>0</v>
      </c>
      <c r="J1805" s="719">
        <f>+'6-3표준조사 5'!$M$61</f>
        <v>0</v>
      </c>
      <c r="K1805" s="659"/>
    </row>
    <row r="1806" spans="1:11" ht="21" hidden="1" customHeight="1">
      <c r="A1806" s="657">
        <f t="shared" si="114"/>
        <v>0</v>
      </c>
      <c r="B1806" s="720"/>
      <c r="C1806" s="720"/>
      <c r="D1806" s="720"/>
      <c r="E1806" s="721"/>
      <c r="F1806" s="504">
        <f t="shared" si="112"/>
        <v>0</v>
      </c>
      <c r="G1806" s="504">
        <f t="shared" si="113"/>
        <v>0</v>
      </c>
      <c r="H1806" s="719">
        <f>+'6-3표준조사 5'!$K$62</f>
        <v>1</v>
      </c>
      <c r="I1806" s="719">
        <f>+'6-3표준조사 5'!$L$62</f>
        <v>0</v>
      </c>
      <c r="J1806" s="719">
        <f>+'6-3표준조사 5'!$M$62</f>
        <v>0</v>
      </c>
      <c r="K1806" s="659"/>
    </row>
    <row r="1807" spans="1:11" ht="21" hidden="1" customHeight="1">
      <c r="A1807" s="657">
        <f t="shared" si="114"/>
        <v>0</v>
      </c>
      <c r="B1807" s="720"/>
      <c r="C1807" s="720"/>
      <c r="D1807" s="720"/>
      <c r="E1807" s="721"/>
      <c r="F1807" s="504">
        <f t="shared" si="112"/>
        <v>0</v>
      </c>
      <c r="G1807" s="504">
        <f t="shared" si="113"/>
        <v>0</v>
      </c>
      <c r="H1807" s="719">
        <f>+'6-3표준조사 5'!$K$63</f>
        <v>2</v>
      </c>
      <c r="I1807" s="719">
        <f>+'6-3표준조사 5'!$L$63</f>
        <v>0</v>
      </c>
      <c r="J1807" s="719">
        <f>+'6-3표준조사 5'!$M$63</f>
        <v>0</v>
      </c>
      <c r="K1807" s="659"/>
    </row>
    <row r="1808" spans="1:11" ht="21" hidden="1" customHeight="1">
      <c r="A1808" s="657">
        <f t="shared" si="114"/>
        <v>0</v>
      </c>
      <c r="B1808" s="720"/>
      <c r="C1808" s="720"/>
      <c r="D1808" s="720"/>
      <c r="E1808" s="721"/>
      <c r="F1808" s="504">
        <f t="shared" si="112"/>
        <v>0</v>
      </c>
      <c r="G1808" s="504">
        <f t="shared" si="113"/>
        <v>0</v>
      </c>
      <c r="H1808" s="719">
        <f>+'6-3표준조사 5'!$K$64</f>
        <v>3</v>
      </c>
      <c r="I1808" s="719">
        <f>+'6-3표준조사 5'!$L$64</f>
        <v>0</v>
      </c>
      <c r="J1808" s="719">
        <f>+'6-3표준조사 5'!$M$64</f>
        <v>0</v>
      </c>
      <c r="K1808" s="659"/>
    </row>
    <row r="1809" spans="1:11" ht="21" hidden="1" customHeight="1">
      <c r="A1809" s="657">
        <f t="shared" si="114"/>
        <v>0</v>
      </c>
      <c r="B1809" s="720"/>
      <c r="C1809" s="720"/>
      <c r="D1809" s="720"/>
      <c r="E1809" s="721"/>
      <c r="F1809" s="504">
        <f t="shared" si="112"/>
        <v>0</v>
      </c>
      <c r="G1809" s="504">
        <f t="shared" si="113"/>
        <v>0</v>
      </c>
      <c r="H1809" s="719">
        <f>+'6-3표준조사 5'!$K$65</f>
        <v>4</v>
      </c>
      <c r="I1809" s="719">
        <f>+'6-3표준조사 5'!$L$65</f>
        <v>0</v>
      </c>
      <c r="J1809" s="719">
        <f>+'6-3표준조사 5'!$M$65</f>
        <v>0</v>
      </c>
      <c r="K1809" s="659"/>
    </row>
    <row r="1810" spans="1:11" ht="21" hidden="1" customHeight="1">
      <c r="A1810" s="657">
        <f t="shared" si="114"/>
        <v>0</v>
      </c>
      <c r="B1810" s="720"/>
      <c r="C1810" s="720"/>
      <c r="D1810" s="720"/>
      <c r="E1810" s="721"/>
      <c r="F1810" s="504">
        <f t="shared" si="112"/>
        <v>0</v>
      </c>
      <c r="G1810" s="504">
        <f t="shared" si="113"/>
        <v>0</v>
      </c>
      <c r="H1810" s="719">
        <f>+'6-3표준조사 5'!$K$66</f>
        <v>5</v>
      </c>
      <c r="I1810" s="719">
        <f>+'6-3표준조사 5'!$L$66</f>
        <v>0</v>
      </c>
      <c r="J1810" s="719">
        <f>+'6-3표준조사 5'!$M$66</f>
        <v>0</v>
      </c>
      <c r="K1810" s="659"/>
    </row>
    <row r="1811" spans="1:11" ht="21" hidden="1" customHeight="1">
      <c r="A1811" s="657">
        <f t="shared" si="114"/>
        <v>0</v>
      </c>
      <c r="B1811" s="720"/>
      <c r="C1811" s="720"/>
      <c r="D1811" s="720"/>
      <c r="E1811" s="721"/>
      <c r="F1811" s="504">
        <f t="shared" si="112"/>
        <v>0</v>
      </c>
      <c r="G1811" s="504">
        <f t="shared" si="113"/>
        <v>0</v>
      </c>
      <c r="H1811" s="719">
        <f>+'6-3표준조사 5'!$K$67</f>
        <v>6</v>
      </c>
      <c r="I1811" s="719">
        <f>+'6-3표준조사 5'!$L$67</f>
        <v>0</v>
      </c>
      <c r="J1811" s="719">
        <f>+'6-3표준조사 5'!$M$67</f>
        <v>0</v>
      </c>
      <c r="K1811" s="659"/>
    </row>
    <row r="1812" spans="1:11" ht="21" hidden="1" customHeight="1">
      <c r="A1812" s="657">
        <f t="shared" si="114"/>
        <v>0</v>
      </c>
      <c r="B1812" s="720"/>
      <c r="C1812" s="720"/>
      <c r="D1812" s="720"/>
      <c r="E1812" s="721"/>
      <c r="F1812" s="504">
        <f t="shared" si="112"/>
        <v>0</v>
      </c>
      <c r="G1812" s="504">
        <f t="shared" si="113"/>
        <v>0</v>
      </c>
      <c r="H1812" s="719">
        <f>+'6-3표준조사 5'!$K$68</f>
        <v>7</v>
      </c>
      <c r="I1812" s="719">
        <f>+'6-3표준조사 5'!$L$68</f>
        <v>0</v>
      </c>
      <c r="J1812" s="719">
        <f>+'6-3표준조사 5'!$M$68</f>
        <v>0</v>
      </c>
      <c r="K1812" s="659"/>
    </row>
    <row r="1813" spans="1:11" ht="21" hidden="1" customHeight="1">
      <c r="A1813" s="657">
        <f t="shared" si="114"/>
        <v>0</v>
      </c>
      <c r="B1813" s="720"/>
      <c r="C1813" s="720"/>
      <c r="D1813" s="720"/>
      <c r="E1813" s="721"/>
      <c r="F1813" s="504">
        <f t="shared" si="112"/>
        <v>0</v>
      </c>
      <c r="G1813" s="504">
        <f t="shared" si="113"/>
        <v>0</v>
      </c>
      <c r="H1813" s="719">
        <f>+'6-3표준조사 5'!$K$69</f>
        <v>8</v>
      </c>
      <c r="I1813" s="719">
        <f>+'6-3표준조사 5'!$L$69</f>
        <v>0</v>
      </c>
      <c r="J1813" s="719">
        <f>+'6-3표준조사 5'!$M$69</f>
        <v>0</v>
      </c>
      <c r="K1813" s="659"/>
    </row>
    <row r="1814" spans="1:11" ht="21" hidden="1" customHeight="1">
      <c r="A1814" s="657">
        <f t="shared" si="114"/>
        <v>0</v>
      </c>
      <c r="B1814" s="720"/>
      <c r="C1814" s="720"/>
      <c r="D1814" s="720"/>
      <c r="E1814" s="721"/>
      <c r="F1814" s="504">
        <f t="shared" si="112"/>
        <v>0</v>
      </c>
      <c r="G1814" s="504">
        <f t="shared" si="113"/>
        <v>0</v>
      </c>
      <c r="H1814" s="719">
        <f>+'6-3표준조사 5'!$K$70</f>
        <v>9</v>
      </c>
      <c r="I1814" s="719">
        <f>+'6-3표준조사 5'!$L$70</f>
        <v>0</v>
      </c>
      <c r="J1814" s="719">
        <f>+'6-3표준조사 5'!$M$70</f>
        <v>0</v>
      </c>
      <c r="K1814" s="659"/>
    </row>
    <row r="1815" spans="1:11" ht="21" hidden="1" customHeight="1">
      <c r="A1815" s="657">
        <f t="shared" si="114"/>
        <v>0</v>
      </c>
      <c r="B1815" s="720"/>
      <c r="C1815" s="720"/>
      <c r="D1815" s="720"/>
      <c r="E1815" s="721"/>
      <c r="F1815" s="504">
        <f t="shared" si="112"/>
        <v>0</v>
      </c>
      <c r="G1815" s="504">
        <f t="shared" si="113"/>
        <v>0</v>
      </c>
      <c r="H1815" s="719">
        <f>+'6-3표준조사 5'!$K$71</f>
        <v>10</v>
      </c>
      <c r="I1815" s="719">
        <f>+'6-3표준조사 5'!$L$71</f>
        <v>0</v>
      </c>
      <c r="J1815" s="719">
        <f>+'6-3표준조사 5'!$M$71</f>
        <v>0</v>
      </c>
      <c r="K1815" s="659"/>
    </row>
    <row r="1816" spans="1:11" ht="21" hidden="1" customHeight="1">
      <c r="A1816" s="657">
        <f t="shared" si="114"/>
        <v>0</v>
      </c>
      <c r="B1816" s="720"/>
      <c r="C1816" s="720"/>
      <c r="D1816" s="720"/>
      <c r="E1816" s="721"/>
      <c r="F1816" s="504">
        <f t="shared" si="112"/>
        <v>0</v>
      </c>
      <c r="G1816" s="504">
        <f t="shared" si="113"/>
        <v>0</v>
      </c>
      <c r="H1816" s="719">
        <f>+'6-3표준조사 5'!$K$72</f>
        <v>11</v>
      </c>
      <c r="I1816" s="719">
        <f>+'6-3표준조사 5'!$L$72</f>
        <v>0</v>
      </c>
      <c r="J1816" s="719">
        <f>+'6-3표준조사 5'!$M$72</f>
        <v>0</v>
      </c>
      <c r="K1816" s="659"/>
    </row>
    <row r="1817" spans="1:11" ht="21" hidden="1" customHeight="1">
      <c r="A1817" s="657">
        <f t="shared" si="114"/>
        <v>0</v>
      </c>
      <c r="B1817" s="720"/>
      <c r="C1817" s="720"/>
      <c r="D1817" s="720"/>
      <c r="E1817" s="721"/>
      <c r="F1817" s="504">
        <f t="shared" si="112"/>
        <v>0</v>
      </c>
      <c r="G1817" s="504">
        <f t="shared" si="113"/>
        <v>0</v>
      </c>
      <c r="H1817" s="719">
        <f>+'6-3표준조사 5'!$K$73</f>
        <v>12</v>
      </c>
      <c r="I1817" s="719">
        <f>+'6-3표준조사 5'!$L$73</f>
        <v>0</v>
      </c>
      <c r="J1817" s="719">
        <f>+'6-3표준조사 5'!$M$73</f>
        <v>0</v>
      </c>
      <c r="K1817" s="659"/>
    </row>
    <row r="1818" spans="1:11" ht="21" hidden="1" customHeight="1">
      <c r="A1818" s="657">
        <f t="shared" si="114"/>
        <v>0</v>
      </c>
      <c r="B1818" s="720"/>
      <c r="C1818" s="720"/>
      <c r="D1818" s="720"/>
      <c r="E1818" s="721"/>
      <c r="F1818" s="504">
        <f t="shared" si="112"/>
        <v>0</v>
      </c>
      <c r="G1818" s="504">
        <f t="shared" si="113"/>
        <v>0</v>
      </c>
      <c r="H1818" s="719">
        <f>+'6-3표준조사 5'!$K$74</f>
        <v>13</v>
      </c>
      <c r="I1818" s="719">
        <f>+'6-3표준조사 5'!$L$74</f>
        <v>0</v>
      </c>
      <c r="J1818" s="719">
        <f>+'6-3표준조사 5'!$M$74</f>
        <v>0</v>
      </c>
      <c r="K1818" s="659"/>
    </row>
    <row r="1819" spans="1:11" ht="21" hidden="1" customHeight="1">
      <c r="A1819" s="657">
        <f t="shared" si="114"/>
        <v>0</v>
      </c>
      <c r="B1819" s="720"/>
      <c r="C1819" s="720"/>
      <c r="D1819" s="720"/>
      <c r="E1819" s="721"/>
      <c r="F1819" s="504">
        <f t="shared" si="112"/>
        <v>0</v>
      </c>
      <c r="G1819" s="504">
        <f t="shared" si="113"/>
        <v>0</v>
      </c>
      <c r="H1819" s="718">
        <f>+'6-3표준조사 5'!$K$75</f>
        <v>14</v>
      </c>
      <c r="I1819" s="718">
        <f>+'6-3표준조사 5'!$L$75</f>
        <v>0</v>
      </c>
      <c r="J1819" s="718">
        <f>+'6-3표준조사 5'!$M$75</f>
        <v>0</v>
      </c>
      <c r="K1819" s="995"/>
    </row>
    <row r="1820" spans="1:11" ht="21" customHeight="1">
      <c r="A1820" s="657">
        <f t="shared" si="114"/>
        <v>1</v>
      </c>
      <c r="B1820" s="719">
        <f>+'6-3표준조사 5'!$M$79</f>
        <v>0</v>
      </c>
      <c r="C1820" s="719">
        <f>+'6-3표준조사 5'!$N$79</f>
        <v>0</v>
      </c>
      <c r="D1820" s="719">
        <f>+'6-3표준조사 5'!$O$79</f>
        <v>0</v>
      </c>
      <c r="E1820" s="1001" t="str">
        <f>+'6-3표준조사 5'!$P$79</f>
        <v>번지</v>
      </c>
      <c r="F1820" s="719">
        <f>+'6-3표준조사 5'!$K$79</f>
        <v>0</v>
      </c>
      <c r="G1820" s="719">
        <f>+'6-3표준조사 5'!$L$79</f>
        <v>0</v>
      </c>
      <c r="H1820" s="719">
        <f>+'6-3표준조사 5'!$K$87</f>
        <v>1</v>
      </c>
      <c r="I1820" s="719">
        <f>+'6-3표준조사 5'!$L$87</f>
        <v>111111</v>
      </c>
      <c r="J1820" s="719">
        <f>+'6-3표준조사 5'!$M$87</f>
        <v>111111</v>
      </c>
      <c r="K1820" s="1324"/>
    </row>
    <row r="1821" spans="1:11" ht="21" hidden="1" customHeight="1">
      <c r="A1821" s="657">
        <f t="shared" si="114"/>
        <v>0</v>
      </c>
      <c r="B1821" s="719"/>
      <c r="C1821" s="719"/>
      <c r="D1821" s="719"/>
      <c r="E1821" s="1001"/>
      <c r="F1821" s="719">
        <f t="shared" ref="F1821:F1879" si="115">IF(I1821&gt;0,F1820,)</f>
        <v>0</v>
      </c>
      <c r="G1821" s="719">
        <f t="shared" ref="G1821:G1879" si="116">IF(I1821&gt;0,G1820,)</f>
        <v>0</v>
      </c>
      <c r="H1821" s="719">
        <f>+'6-3표준조사 5'!$K$88</f>
        <v>2</v>
      </c>
      <c r="I1821" s="719">
        <f>+'6-3표준조사 5'!$L$88</f>
        <v>0</v>
      </c>
      <c r="J1821" s="719">
        <f>+'6-3표준조사 5'!$M$88</f>
        <v>0</v>
      </c>
      <c r="K1821" s="659"/>
    </row>
    <row r="1822" spans="1:11" ht="21" hidden="1" customHeight="1">
      <c r="A1822" s="657">
        <f t="shared" si="114"/>
        <v>0</v>
      </c>
      <c r="B1822" s="720"/>
      <c r="C1822" s="720"/>
      <c r="D1822" s="720"/>
      <c r="E1822" s="721"/>
      <c r="F1822" s="719">
        <f t="shared" si="115"/>
        <v>0</v>
      </c>
      <c r="G1822" s="719">
        <f t="shared" si="116"/>
        <v>0</v>
      </c>
      <c r="H1822" s="722">
        <f>+'6-3표준조사 5'!$K$89</f>
        <v>3</v>
      </c>
      <c r="I1822" s="722">
        <f>+'6-3표준조사 5'!$L$89</f>
        <v>0</v>
      </c>
      <c r="J1822" s="722">
        <f>+'6-3표준조사 5'!$M$89</f>
        <v>0</v>
      </c>
      <c r="K1822" s="996"/>
    </row>
    <row r="1823" spans="1:11" ht="21" hidden="1" customHeight="1">
      <c r="A1823" s="657">
        <f t="shared" si="114"/>
        <v>0</v>
      </c>
      <c r="B1823" s="720"/>
      <c r="C1823" s="720"/>
      <c r="D1823" s="720"/>
      <c r="E1823" s="721"/>
      <c r="F1823" s="504">
        <f t="shared" si="115"/>
        <v>0</v>
      </c>
      <c r="G1823" s="504">
        <f t="shared" si="116"/>
        <v>0</v>
      </c>
      <c r="H1823" s="719">
        <f>+'6-3표준조사 5'!$K$90</f>
        <v>4</v>
      </c>
      <c r="I1823" s="719">
        <f>+'6-3표준조사 5'!$L$90</f>
        <v>0</v>
      </c>
      <c r="J1823" s="719">
        <f>+'6-3표준조사 5'!$M$90</f>
        <v>0</v>
      </c>
      <c r="K1823" s="659"/>
    </row>
    <row r="1824" spans="1:11" ht="21" hidden="1" customHeight="1">
      <c r="A1824" s="657">
        <f t="shared" si="114"/>
        <v>0</v>
      </c>
      <c r="B1824" s="720"/>
      <c r="C1824" s="720"/>
      <c r="D1824" s="720"/>
      <c r="E1824" s="721"/>
      <c r="F1824" s="504">
        <f t="shared" si="115"/>
        <v>0</v>
      </c>
      <c r="G1824" s="504">
        <f t="shared" si="116"/>
        <v>0</v>
      </c>
      <c r="H1824" s="719">
        <f>+'6-3표준조사 5'!$K$91</f>
        <v>5</v>
      </c>
      <c r="I1824" s="719">
        <f>+'6-3표준조사 5'!$L$91</f>
        <v>0</v>
      </c>
      <c r="J1824" s="719">
        <f>+'6-3표준조사 5'!$M$91</f>
        <v>0</v>
      </c>
      <c r="K1824" s="659"/>
    </row>
    <row r="1825" spans="1:11" ht="21" hidden="1" customHeight="1">
      <c r="A1825" s="657">
        <f t="shared" si="114"/>
        <v>0</v>
      </c>
      <c r="B1825" s="720"/>
      <c r="C1825" s="720"/>
      <c r="D1825" s="720"/>
      <c r="E1825" s="721"/>
      <c r="F1825" s="504">
        <f t="shared" si="115"/>
        <v>0</v>
      </c>
      <c r="G1825" s="504">
        <f t="shared" si="116"/>
        <v>0</v>
      </c>
      <c r="H1825" s="719">
        <f>+'6-3표준조사 5'!$K$92</f>
        <v>6</v>
      </c>
      <c r="I1825" s="719">
        <f>+'6-3표준조사 5'!$L$92</f>
        <v>0</v>
      </c>
      <c r="J1825" s="719">
        <f>+'6-3표준조사 5'!$M$92</f>
        <v>0</v>
      </c>
      <c r="K1825" s="659"/>
    </row>
    <row r="1826" spans="1:11" ht="21" hidden="1" customHeight="1">
      <c r="A1826" s="657">
        <f t="shared" si="114"/>
        <v>0</v>
      </c>
      <c r="B1826" s="720"/>
      <c r="C1826" s="720"/>
      <c r="D1826" s="720"/>
      <c r="E1826" s="721"/>
      <c r="F1826" s="504">
        <f t="shared" si="115"/>
        <v>0</v>
      </c>
      <c r="G1826" s="504">
        <f t="shared" si="116"/>
        <v>0</v>
      </c>
      <c r="H1826" s="719">
        <f>+'6-3표준조사 5'!$K$93</f>
        <v>7</v>
      </c>
      <c r="I1826" s="719">
        <f>+'6-3표준조사 5'!$L$93</f>
        <v>0</v>
      </c>
      <c r="J1826" s="719">
        <f>+'6-3표준조사 5'!$M$93</f>
        <v>0</v>
      </c>
      <c r="K1826" s="659"/>
    </row>
    <row r="1827" spans="1:11" ht="21" hidden="1" customHeight="1">
      <c r="A1827" s="657">
        <f t="shared" si="114"/>
        <v>0</v>
      </c>
      <c r="B1827" s="720"/>
      <c r="C1827" s="720"/>
      <c r="D1827" s="720"/>
      <c r="E1827" s="721"/>
      <c r="F1827" s="504">
        <f t="shared" si="115"/>
        <v>0</v>
      </c>
      <c r="G1827" s="504">
        <f t="shared" si="116"/>
        <v>0</v>
      </c>
      <c r="H1827" s="719">
        <f>+'6-3표준조사 5'!$K$94</f>
        <v>8</v>
      </c>
      <c r="I1827" s="719">
        <f>+'6-3표준조사 5'!$L$94</f>
        <v>0</v>
      </c>
      <c r="J1827" s="719">
        <f>+'6-3표준조사 5'!$M$94</f>
        <v>0</v>
      </c>
      <c r="K1827" s="659"/>
    </row>
    <row r="1828" spans="1:11" ht="21" hidden="1" customHeight="1">
      <c r="A1828" s="657">
        <f t="shared" si="114"/>
        <v>0</v>
      </c>
      <c r="B1828" s="720"/>
      <c r="C1828" s="720"/>
      <c r="D1828" s="720"/>
      <c r="E1828" s="721"/>
      <c r="F1828" s="504">
        <f t="shared" si="115"/>
        <v>0</v>
      </c>
      <c r="G1828" s="504">
        <f t="shared" si="116"/>
        <v>0</v>
      </c>
      <c r="H1828" s="719">
        <f>+'6-3표준조사 5'!$K$95</f>
        <v>9</v>
      </c>
      <c r="I1828" s="719">
        <f>+'6-3표준조사 5'!$L$95</f>
        <v>0</v>
      </c>
      <c r="J1828" s="719">
        <f>+'6-3표준조사 5'!$M$95</f>
        <v>0</v>
      </c>
      <c r="K1828" s="659"/>
    </row>
    <row r="1829" spans="1:11" ht="21" hidden="1" customHeight="1">
      <c r="A1829" s="657">
        <f t="shared" si="114"/>
        <v>0</v>
      </c>
      <c r="B1829" s="720"/>
      <c r="C1829" s="720"/>
      <c r="D1829" s="720"/>
      <c r="E1829" s="721"/>
      <c r="F1829" s="504">
        <f t="shared" si="115"/>
        <v>0</v>
      </c>
      <c r="G1829" s="504">
        <f t="shared" si="116"/>
        <v>0</v>
      </c>
      <c r="H1829" s="719">
        <f>+'6-3표준조사 5'!$K$96</f>
        <v>10</v>
      </c>
      <c r="I1829" s="719">
        <f>+'6-3표준조사 5'!$L$96</f>
        <v>0</v>
      </c>
      <c r="J1829" s="719">
        <f>+'6-3표준조사 5'!$M$96</f>
        <v>0</v>
      </c>
      <c r="K1829" s="659"/>
    </row>
    <row r="1830" spans="1:11" ht="21" hidden="1" customHeight="1">
      <c r="A1830" s="657">
        <f t="shared" si="114"/>
        <v>0</v>
      </c>
      <c r="B1830" s="720"/>
      <c r="C1830" s="720"/>
      <c r="D1830" s="720"/>
      <c r="E1830" s="721"/>
      <c r="F1830" s="504">
        <f t="shared" si="115"/>
        <v>0</v>
      </c>
      <c r="G1830" s="504">
        <f t="shared" si="116"/>
        <v>0</v>
      </c>
      <c r="H1830" s="719">
        <f>+'6-3표준조사 5'!$K$97</f>
        <v>11</v>
      </c>
      <c r="I1830" s="719">
        <f>+'6-3표준조사 5'!$L$97</f>
        <v>0</v>
      </c>
      <c r="J1830" s="719">
        <f>+'6-3표준조사 5'!$M$97</f>
        <v>0</v>
      </c>
      <c r="K1830" s="659"/>
    </row>
    <row r="1831" spans="1:11" ht="21" hidden="1" customHeight="1">
      <c r="A1831" s="657">
        <f t="shared" si="114"/>
        <v>0</v>
      </c>
      <c r="B1831" s="720"/>
      <c r="C1831" s="720"/>
      <c r="D1831" s="720"/>
      <c r="E1831" s="721"/>
      <c r="F1831" s="504">
        <f t="shared" si="115"/>
        <v>0</v>
      </c>
      <c r="G1831" s="504">
        <f t="shared" si="116"/>
        <v>0</v>
      </c>
      <c r="H1831" s="719">
        <f>+'6-3표준조사 5'!$K$98</f>
        <v>12</v>
      </c>
      <c r="I1831" s="719">
        <f>+'6-3표준조사 5'!$L$98</f>
        <v>0</v>
      </c>
      <c r="J1831" s="719">
        <f>+'6-3표준조사 5'!$M$98</f>
        <v>0</v>
      </c>
      <c r="K1831" s="659"/>
    </row>
    <row r="1832" spans="1:11" ht="21" hidden="1" customHeight="1">
      <c r="A1832" s="657">
        <f t="shared" si="114"/>
        <v>0</v>
      </c>
      <c r="B1832" s="720"/>
      <c r="C1832" s="720"/>
      <c r="D1832" s="720"/>
      <c r="E1832" s="721"/>
      <c r="F1832" s="504">
        <f t="shared" si="115"/>
        <v>0</v>
      </c>
      <c r="G1832" s="504">
        <f t="shared" si="116"/>
        <v>0</v>
      </c>
      <c r="H1832" s="719">
        <f>+'6-3표준조사 5'!$K$99</f>
        <v>13</v>
      </c>
      <c r="I1832" s="719">
        <f>+'6-3표준조사 5'!$L$99</f>
        <v>0</v>
      </c>
      <c r="J1832" s="719">
        <f>+'6-3표준조사 5'!$M$99</f>
        <v>0</v>
      </c>
      <c r="K1832" s="659"/>
    </row>
    <row r="1833" spans="1:11" ht="21" hidden="1" customHeight="1">
      <c r="A1833" s="657">
        <f t="shared" si="114"/>
        <v>0</v>
      </c>
      <c r="B1833" s="720"/>
      <c r="C1833" s="720"/>
      <c r="D1833" s="720"/>
      <c r="E1833" s="721"/>
      <c r="F1833" s="504">
        <f t="shared" si="115"/>
        <v>0</v>
      </c>
      <c r="G1833" s="504">
        <f t="shared" si="116"/>
        <v>0</v>
      </c>
      <c r="H1833" s="719">
        <f>+'6-3표준조사 5'!$K$100</f>
        <v>14</v>
      </c>
      <c r="I1833" s="719">
        <f>+'6-3표준조사 5'!$L$100</f>
        <v>0</v>
      </c>
      <c r="J1833" s="719">
        <f>+'6-3표준조사 5'!$M$100</f>
        <v>0</v>
      </c>
      <c r="K1833" s="659"/>
    </row>
    <row r="1834" spans="1:11" ht="21" hidden="1" customHeight="1">
      <c r="A1834" s="657">
        <f t="shared" si="114"/>
        <v>0</v>
      </c>
      <c r="B1834" s="720"/>
      <c r="C1834" s="720"/>
      <c r="D1834" s="720"/>
      <c r="E1834" s="721"/>
      <c r="F1834" s="504">
        <f t="shared" si="115"/>
        <v>0</v>
      </c>
      <c r="G1834" s="504">
        <f t="shared" si="116"/>
        <v>0</v>
      </c>
      <c r="H1834" s="719"/>
      <c r="I1834" s="719"/>
      <c r="J1834" s="719"/>
      <c r="K1834" s="659"/>
    </row>
    <row r="1835" spans="1:11" ht="21" hidden="1" customHeight="1">
      <c r="A1835" s="657">
        <f t="shared" si="114"/>
        <v>0</v>
      </c>
      <c r="B1835" s="720"/>
      <c r="C1835" s="720"/>
      <c r="D1835" s="720"/>
      <c r="E1835" s="721"/>
      <c r="F1835" s="504">
        <f t="shared" si="115"/>
        <v>0</v>
      </c>
      <c r="G1835" s="504">
        <f t="shared" si="116"/>
        <v>0</v>
      </c>
      <c r="H1835" s="719">
        <f>+'6-3표준조사 5'!$K$104</f>
        <v>0</v>
      </c>
      <c r="I1835" s="719">
        <f>+'6-3표준조사 5'!$L$104</f>
        <v>0</v>
      </c>
      <c r="J1835" s="719">
        <f>+'6-3표준조사 5'!$M$104</f>
        <v>0</v>
      </c>
      <c r="K1835" s="659"/>
    </row>
    <row r="1836" spans="1:11" ht="21" hidden="1" customHeight="1">
      <c r="A1836" s="657">
        <f t="shared" si="114"/>
        <v>0</v>
      </c>
      <c r="B1836" s="720"/>
      <c r="C1836" s="720"/>
      <c r="D1836" s="720"/>
      <c r="E1836" s="721"/>
      <c r="F1836" s="504">
        <f t="shared" si="115"/>
        <v>0</v>
      </c>
      <c r="G1836" s="504">
        <f t="shared" si="116"/>
        <v>0</v>
      </c>
      <c r="H1836" s="719"/>
      <c r="I1836" s="719"/>
      <c r="J1836" s="719"/>
      <c r="K1836" s="659"/>
    </row>
    <row r="1837" spans="1:11" ht="21" hidden="1" customHeight="1">
      <c r="A1837" s="657">
        <f t="shared" si="114"/>
        <v>0</v>
      </c>
      <c r="B1837" s="720"/>
      <c r="C1837" s="720"/>
      <c r="D1837" s="720"/>
      <c r="E1837" s="721"/>
      <c r="F1837" s="504">
        <f t="shared" si="115"/>
        <v>0</v>
      </c>
      <c r="G1837" s="504">
        <f t="shared" si="116"/>
        <v>0</v>
      </c>
      <c r="H1837" s="719">
        <f>+'6-3표준조사 5'!$K$106</f>
        <v>0</v>
      </c>
      <c r="I1837" s="719">
        <f>+'6-3표준조사 5'!$L$106</f>
        <v>0</v>
      </c>
      <c r="J1837" s="719">
        <f>+'6-3표준조사 5'!$M$106</f>
        <v>0</v>
      </c>
      <c r="K1837" s="659"/>
    </row>
    <row r="1838" spans="1:11" ht="21" hidden="1" customHeight="1">
      <c r="A1838" s="657">
        <f t="shared" si="114"/>
        <v>0</v>
      </c>
      <c r="B1838" s="720"/>
      <c r="C1838" s="720"/>
      <c r="D1838" s="720"/>
      <c r="E1838" s="721"/>
      <c r="F1838" s="504">
        <f t="shared" si="115"/>
        <v>0</v>
      </c>
      <c r="G1838" s="504">
        <f t="shared" si="116"/>
        <v>0</v>
      </c>
      <c r="H1838" s="719" t="str">
        <f>+'6-3표준조사 5'!$K$107</f>
        <v>◎ 표준지조사</v>
      </c>
      <c r="I1838" s="719">
        <f>+'6-3표준조사 5'!$L$107</f>
        <v>0</v>
      </c>
      <c r="J1838" s="719">
        <f>+'6-3표준조사 5'!$M$107</f>
        <v>0</v>
      </c>
      <c r="K1838" s="659"/>
    </row>
    <row r="1839" spans="1:11" ht="21" hidden="1" customHeight="1">
      <c r="A1839" s="657">
        <f t="shared" si="114"/>
        <v>0</v>
      </c>
      <c r="B1839" s="720"/>
      <c r="C1839" s="720"/>
      <c r="D1839" s="720"/>
      <c r="E1839" s="721"/>
      <c r="F1839" s="504">
        <f t="shared" si="115"/>
        <v>0</v>
      </c>
      <c r="G1839" s="504">
        <f t="shared" si="116"/>
        <v>0</v>
      </c>
      <c r="H1839" s="719"/>
      <c r="I1839" s="719"/>
      <c r="J1839" s="719"/>
      <c r="K1839" s="659"/>
    </row>
    <row r="1840" spans="1:11" ht="21" hidden="1" customHeight="1">
      <c r="A1840" s="657">
        <f t="shared" si="114"/>
        <v>0</v>
      </c>
      <c r="B1840" s="720"/>
      <c r="C1840" s="720"/>
      <c r="D1840" s="720"/>
      <c r="E1840" s="721"/>
      <c r="F1840" s="504">
        <f t="shared" si="115"/>
        <v>0</v>
      </c>
      <c r="G1840" s="504">
        <f t="shared" si="116"/>
        <v>0</v>
      </c>
      <c r="H1840" s="719">
        <f>+'6-3표준조사 5'!$K$109</f>
        <v>0</v>
      </c>
      <c r="I1840" s="719">
        <f>+'6-3표준조사 5'!$L$109</f>
        <v>0</v>
      </c>
      <c r="J1840" s="719">
        <f>+'6-3표준조사 5'!$M$109</f>
        <v>0</v>
      </c>
      <c r="K1840" s="659"/>
    </row>
    <row r="1841" spans="1:11" ht="21" hidden="1" customHeight="1">
      <c r="A1841" s="657">
        <f t="shared" si="114"/>
        <v>0</v>
      </c>
      <c r="B1841" s="720"/>
      <c r="C1841" s="720"/>
      <c r="D1841" s="720"/>
      <c r="E1841" s="721"/>
      <c r="F1841" s="504">
        <f t="shared" si="115"/>
        <v>0</v>
      </c>
      <c r="G1841" s="504">
        <f t="shared" si="116"/>
        <v>0</v>
      </c>
      <c r="H1841" s="719" t="str">
        <f>+'6-3표준조사 5'!$K$110</f>
        <v>평균</v>
      </c>
      <c r="I1841" s="719">
        <f>+'6-3표준조사 5'!$L$110</f>
        <v>0</v>
      </c>
      <c r="J1841" s="719">
        <f>+'6-3표준조사 5'!$M$110</f>
        <v>0</v>
      </c>
      <c r="K1841" s="659"/>
    </row>
    <row r="1842" spans="1:11" ht="21" hidden="1" customHeight="1">
      <c r="A1842" s="657">
        <f t="shared" si="114"/>
        <v>0</v>
      </c>
      <c r="B1842" s="720"/>
      <c r="C1842" s="720"/>
      <c r="D1842" s="720"/>
      <c r="E1842" s="721"/>
      <c r="F1842" s="504">
        <f t="shared" si="115"/>
        <v>0</v>
      </c>
      <c r="G1842" s="504">
        <f t="shared" si="116"/>
        <v>0</v>
      </c>
      <c r="H1842" s="719" t="str">
        <f>+'6-3표준조사 5'!$K$111</f>
        <v>합계</v>
      </c>
      <c r="I1842" s="719">
        <f>+'6-3표준조사 5'!$L$111</f>
        <v>0</v>
      </c>
      <c r="J1842" s="719">
        <f>+'6-3표준조사 5'!$M$111</f>
        <v>0</v>
      </c>
      <c r="K1842" s="659"/>
    </row>
    <row r="1843" spans="1:11" ht="21" hidden="1" customHeight="1">
      <c r="A1843" s="657">
        <f t="shared" si="114"/>
        <v>0</v>
      </c>
      <c r="B1843" s="720"/>
      <c r="C1843" s="720"/>
      <c r="D1843" s="720"/>
      <c r="E1843" s="721"/>
      <c r="F1843" s="504">
        <f t="shared" si="115"/>
        <v>0</v>
      </c>
      <c r="G1843" s="504">
        <f t="shared" si="116"/>
        <v>0</v>
      </c>
      <c r="H1843" s="719">
        <f>+'6-3표준조사 5'!$K$112</f>
        <v>1</v>
      </c>
      <c r="I1843" s="719">
        <f>+'6-3표준조사 5'!$L$112</f>
        <v>0</v>
      </c>
      <c r="J1843" s="719">
        <f>+'6-3표준조사 5'!$M$112</f>
        <v>0</v>
      </c>
      <c r="K1843" s="659"/>
    </row>
    <row r="1844" spans="1:11" ht="21" hidden="1" customHeight="1">
      <c r="A1844" s="657">
        <f t="shared" si="114"/>
        <v>0</v>
      </c>
      <c r="B1844" s="720"/>
      <c r="C1844" s="720"/>
      <c r="D1844" s="720"/>
      <c r="E1844" s="721"/>
      <c r="F1844" s="504">
        <f t="shared" si="115"/>
        <v>0</v>
      </c>
      <c r="G1844" s="504">
        <f t="shared" si="116"/>
        <v>0</v>
      </c>
      <c r="H1844" s="719">
        <f>+'6-3표준조사 5'!$K$113</f>
        <v>2</v>
      </c>
      <c r="I1844" s="719">
        <f>+'6-3표준조사 5'!$L$113</f>
        <v>0</v>
      </c>
      <c r="J1844" s="719">
        <f>+'6-3표준조사 5'!$M$113</f>
        <v>0</v>
      </c>
      <c r="K1844" s="659"/>
    </row>
    <row r="1845" spans="1:11" ht="21" hidden="1" customHeight="1">
      <c r="A1845" s="657">
        <f t="shared" si="114"/>
        <v>0</v>
      </c>
      <c r="B1845" s="720"/>
      <c r="C1845" s="720"/>
      <c r="D1845" s="720"/>
      <c r="E1845" s="721"/>
      <c r="F1845" s="504">
        <f t="shared" si="115"/>
        <v>0</v>
      </c>
      <c r="G1845" s="504">
        <f t="shared" si="116"/>
        <v>0</v>
      </c>
      <c r="H1845" s="719">
        <f>+'6-3표준조사 5'!$K$114</f>
        <v>3</v>
      </c>
      <c r="I1845" s="719">
        <f>+'6-3표준조사 5'!$L$114</f>
        <v>0</v>
      </c>
      <c r="J1845" s="719">
        <f>+'6-3표준조사 5'!$M$114</f>
        <v>0</v>
      </c>
      <c r="K1845" s="659"/>
    </row>
    <row r="1846" spans="1:11" ht="21" hidden="1" customHeight="1">
      <c r="A1846" s="657">
        <f t="shared" si="114"/>
        <v>0</v>
      </c>
      <c r="B1846" s="720"/>
      <c r="C1846" s="720"/>
      <c r="D1846" s="720"/>
      <c r="E1846" s="721"/>
      <c r="F1846" s="504">
        <f t="shared" si="115"/>
        <v>0</v>
      </c>
      <c r="G1846" s="504">
        <f t="shared" si="116"/>
        <v>0</v>
      </c>
      <c r="H1846" s="719">
        <f>+'6-3표준조사 5'!$K$115</f>
        <v>4</v>
      </c>
      <c r="I1846" s="719">
        <f>+'6-3표준조사 5'!$L$115</f>
        <v>0</v>
      </c>
      <c r="J1846" s="719">
        <f>+'6-3표준조사 5'!$M$115</f>
        <v>0</v>
      </c>
      <c r="K1846" s="659"/>
    </row>
    <row r="1847" spans="1:11" ht="21" hidden="1" customHeight="1">
      <c r="A1847" s="657">
        <f t="shared" si="114"/>
        <v>0</v>
      </c>
      <c r="B1847" s="720"/>
      <c r="C1847" s="720"/>
      <c r="D1847" s="720"/>
      <c r="E1847" s="721"/>
      <c r="F1847" s="504">
        <f t="shared" si="115"/>
        <v>0</v>
      </c>
      <c r="G1847" s="504">
        <f t="shared" si="116"/>
        <v>0</v>
      </c>
      <c r="H1847" s="719">
        <f>+'6-3표준조사 5'!$K$116</f>
        <v>5</v>
      </c>
      <c r="I1847" s="719">
        <f>+'6-3표준조사 5'!$L$116</f>
        <v>0</v>
      </c>
      <c r="J1847" s="719">
        <f>+'6-3표준조사 5'!$M$116</f>
        <v>0</v>
      </c>
      <c r="K1847" s="659"/>
    </row>
    <row r="1848" spans="1:11" ht="21" hidden="1" customHeight="1">
      <c r="A1848" s="657">
        <f t="shared" si="114"/>
        <v>0</v>
      </c>
      <c r="B1848" s="720"/>
      <c r="C1848" s="720"/>
      <c r="D1848" s="720"/>
      <c r="E1848" s="721"/>
      <c r="F1848" s="504">
        <f t="shared" si="115"/>
        <v>0</v>
      </c>
      <c r="G1848" s="504">
        <f t="shared" si="116"/>
        <v>0</v>
      </c>
      <c r="H1848" s="719">
        <f>+'6-3표준조사 5'!$K$117</f>
        <v>6</v>
      </c>
      <c r="I1848" s="719">
        <f>+'6-3표준조사 5'!$L$117</f>
        <v>0</v>
      </c>
      <c r="J1848" s="719">
        <f>+'6-3표준조사 5'!$M$117</f>
        <v>0</v>
      </c>
      <c r="K1848" s="659"/>
    </row>
    <row r="1849" spans="1:11" ht="21" hidden="1" customHeight="1">
      <c r="A1849" s="657">
        <f t="shared" si="114"/>
        <v>0</v>
      </c>
      <c r="B1849" s="720"/>
      <c r="C1849" s="720"/>
      <c r="D1849" s="720"/>
      <c r="E1849" s="721"/>
      <c r="F1849" s="504">
        <f t="shared" si="115"/>
        <v>0</v>
      </c>
      <c r="G1849" s="504">
        <f t="shared" si="116"/>
        <v>0</v>
      </c>
      <c r="H1849" s="719">
        <f>+'6-3표준조사 5'!$K$118</f>
        <v>7</v>
      </c>
      <c r="I1849" s="719">
        <f>+'6-3표준조사 5'!$L$118</f>
        <v>0</v>
      </c>
      <c r="J1849" s="719">
        <f>+'6-3표준조사 5'!$M$118</f>
        <v>0</v>
      </c>
      <c r="K1849" s="659"/>
    </row>
    <row r="1850" spans="1:11" ht="21" hidden="1" customHeight="1">
      <c r="A1850" s="657">
        <f t="shared" si="114"/>
        <v>0</v>
      </c>
      <c r="B1850" s="720"/>
      <c r="C1850" s="720"/>
      <c r="D1850" s="720"/>
      <c r="E1850" s="721"/>
      <c r="F1850" s="504">
        <f t="shared" si="115"/>
        <v>0</v>
      </c>
      <c r="G1850" s="504">
        <f t="shared" si="116"/>
        <v>0</v>
      </c>
      <c r="H1850" s="719">
        <f>+'6-3표준조사 5'!$K$119</f>
        <v>8</v>
      </c>
      <c r="I1850" s="719">
        <f>+'6-3표준조사 5'!$L$119</f>
        <v>0</v>
      </c>
      <c r="J1850" s="719">
        <f>+'6-3표준조사 5'!$M$119</f>
        <v>0</v>
      </c>
      <c r="K1850" s="659"/>
    </row>
    <row r="1851" spans="1:11" ht="21" hidden="1" customHeight="1">
      <c r="A1851" s="657">
        <f t="shared" si="114"/>
        <v>0</v>
      </c>
      <c r="B1851" s="720"/>
      <c r="C1851" s="720"/>
      <c r="D1851" s="720"/>
      <c r="E1851" s="721"/>
      <c r="F1851" s="504">
        <f t="shared" si="115"/>
        <v>0</v>
      </c>
      <c r="G1851" s="504">
        <f t="shared" si="116"/>
        <v>0</v>
      </c>
      <c r="H1851" s="719">
        <f>+'6-3표준조사 5'!$K$120</f>
        <v>9</v>
      </c>
      <c r="I1851" s="719">
        <f>+'6-3표준조사 5'!$L$120</f>
        <v>0</v>
      </c>
      <c r="J1851" s="719">
        <f>+'6-3표준조사 5'!$M$120</f>
        <v>0</v>
      </c>
      <c r="K1851" s="659"/>
    </row>
    <row r="1852" spans="1:11" ht="21" hidden="1" customHeight="1">
      <c r="A1852" s="657">
        <f t="shared" si="114"/>
        <v>0</v>
      </c>
      <c r="B1852" s="720"/>
      <c r="C1852" s="720"/>
      <c r="D1852" s="720"/>
      <c r="E1852" s="721"/>
      <c r="F1852" s="504">
        <f t="shared" si="115"/>
        <v>0</v>
      </c>
      <c r="G1852" s="504">
        <f t="shared" si="116"/>
        <v>0</v>
      </c>
      <c r="H1852" s="719">
        <f>+'6-3표준조사 5'!$K$121</f>
        <v>10</v>
      </c>
      <c r="I1852" s="719">
        <f>+'6-3표준조사 5'!$L$121</f>
        <v>0</v>
      </c>
      <c r="J1852" s="719">
        <f>+'6-3표준조사 5'!$M$121</f>
        <v>0</v>
      </c>
      <c r="K1852" s="659"/>
    </row>
    <row r="1853" spans="1:11" ht="21" hidden="1" customHeight="1">
      <c r="A1853" s="657">
        <f t="shared" si="114"/>
        <v>0</v>
      </c>
      <c r="B1853" s="720"/>
      <c r="C1853" s="720"/>
      <c r="D1853" s="720"/>
      <c r="E1853" s="721"/>
      <c r="F1853" s="504">
        <f t="shared" si="115"/>
        <v>0</v>
      </c>
      <c r="G1853" s="504">
        <f t="shared" si="116"/>
        <v>0</v>
      </c>
      <c r="H1853" s="719">
        <f>+'6-3표준조사 5'!$K$122</f>
        <v>11</v>
      </c>
      <c r="I1853" s="719">
        <f>+'6-3표준조사 5'!$L$122</f>
        <v>0</v>
      </c>
      <c r="J1853" s="719">
        <f>+'6-3표준조사 5'!$M$122</f>
        <v>0</v>
      </c>
      <c r="K1853" s="659"/>
    </row>
    <row r="1854" spans="1:11" ht="21" hidden="1" customHeight="1">
      <c r="A1854" s="657">
        <f t="shared" si="114"/>
        <v>0</v>
      </c>
      <c r="B1854" s="720"/>
      <c r="C1854" s="720"/>
      <c r="D1854" s="720"/>
      <c r="E1854" s="721"/>
      <c r="F1854" s="504">
        <f t="shared" si="115"/>
        <v>0</v>
      </c>
      <c r="G1854" s="504">
        <f t="shared" si="116"/>
        <v>0</v>
      </c>
      <c r="H1854" s="719">
        <f>+'6-3표준조사 5'!$K$123</f>
        <v>12</v>
      </c>
      <c r="I1854" s="719">
        <f>+'6-3표준조사 5'!$L$123</f>
        <v>0</v>
      </c>
      <c r="J1854" s="719">
        <f>+'6-3표준조사 5'!$M$123</f>
        <v>0</v>
      </c>
      <c r="K1854" s="659"/>
    </row>
    <row r="1855" spans="1:11" ht="21" hidden="1" customHeight="1">
      <c r="A1855" s="657">
        <f t="shared" si="114"/>
        <v>0</v>
      </c>
      <c r="B1855" s="720"/>
      <c r="C1855" s="720"/>
      <c r="D1855" s="720"/>
      <c r="E1855" s="721"/>
      <c r="F1855" s="504">
        <f t="shared" si="115"/>
        <v>0</v>
      </c>
      <c r="G1855" s="504">
        <f t="shared" si="116"/>
        <v>0</v>
      </c>
      <c r="H1855" s="719">
        <f>+'6-3표준조사 5'!$K$124</f>
        <v>13</v>
      </c>
      <c r="I1855" s="719">
        <f>+'6-3표준조사 5'!$L$124</f>
        <v>0</v>
      </c>
      <c r="J1855" s="719">
        <f>+'6-3표준조사 5'!$M$124</f>
        <v>0</v>
      </c>
      <c r="K1855" s="659"/>
    </row>
    <row r="1856" spans="1:11" ht="21" hidden="1" customHeight="1">
      <c r="A1856" s="657">
        <f t="shared" si="114"/>
        <v>0</v>
      </c>
      <c r="B1856" s="720"/>
      <c r="C1856" s="720"/>
      <c r="D1856" s="720"/>
      <c r="E1856" s="721"/>
      <c r="F1856" s="504">
        <f t="shared" si="115"/>
        <v>0</v>
      </c>
      <c r="G1856" s="504">
        <f t="shared" si="116"/>
        <v>0</v>
      </c>
      <c r="H1856" s="719">
        <f>+'6-3표준조사 5'!$K$125</f>
        <v>14</v>
      </c>
      <c r="I1856" s="719">
        <f>+'6-3표준조사 5'!$L$125</f>
        <v>0</v>
      </c>
      <c r="J1856" s="719">
        <f>+'6-3표준조사 5'!$M$125</f>
        <v>0</v>
      </c>
      <c r="K1856" s="659"/>
    </row>
    <row r="1857" spans="1:11" ht="21" hidden="1" customHeight="1">
      <c r="A1857" s="657">
        <f t="shared" si="114"/>
        <v>0</v>
      </c>
      <c r="B1857" s="720"/>
      <c r="C1857" s="720"/>
      <c r="D1857" s="720"/>
      <c r="E1857" s="721"/>
      <c r="F1857" s="504">
        <f t="shared" si="115"/>
        <v>0</v>
      </c>
      <c r="G1857" s="504">
        <f t="shared" si="116"/>
        <v>0</v>
      </c>
      <c r="H1857" s="719"/>
      <c r="I1857" s="719"/>
      <c r="J1857" s="719"/>
      <c r="K1857" s="659"/>
    </row>
    <row r="1858" spans="1:11" ht="21" hidden="1" customHeight="1">
      <c r="A1858" s="657">
        <f t="shared" si="114"/>
        <v>0</v>
      </c>
      <c r="B1858" s="720"/>
      <c r="C1858" s="720"/>
      <c r="D1858" s="720"/>
      <c r="E1858" s="721"/>
      <c r="F1858" s="504">
        <f t="shared" si="115"/>
        <v>0</v>
      </c>
      <c r="G1858" s="504">
        <f t="shared" si="116"/>
        <v>0</v>
      </c>
      <c r="H1858" s="719">
        <f>+'6-3표준조사 5'!$K$129</f>
        <v>0</v>
      </c>
      <c r="I1858" s="719">
        <f>+'6-3표준조사 5'!$L$129</f>
        <v>0</v>
      </c>
      <c r="J1858" s="719">
        <f>+'6-3표준조사 5'!$M$129</f>
        <v>0</v>
      </c>
      <c r="K1858" s="659"/>
    </row>
    <row r="1859" spans="1:11" ht="21" hidden="1" customHeight="1">
      <c r="A1859" s="657">
        <f t="shared" si="114"/>
        <v>0</v>
      </c>
      <c r="B1859" s="720"/>
      <c r="C1859" s="720"/>
      <c r="D1859" s="720"/>
      <c r="E1859" s="721"/>
      <c r="F1859" s="504">
        <f t="shared" si="115"/>
        <v>0</v>
      </c>
      <c r="G1859" s="504">
        <f t="shared" si="116"/>
        <v>0</v>
      </c>
      <c r="H1859" s="719"/>
      <c r="I1859" s="719"/>
      <c r="J1859" s="719"/>
      <c r="K1859" s="659"/>
    </row>
    <row r="1860" spans="1:11" ht="21" hidden="1" customHeight="1">
      <c r="A1860" s="657">
        <f t="shared" si="114"/>
        <v>0</v>
      </c>
      <c r="B1860" s="720"/>
      <c r="C1860" s="720"/>
      <c r="D1860" s="720"/>
      <c r="E1860" s="721"/>
      <c r="F1860" s="504">
        <f t="shared" si="115"/>
        <v>0</v>
      </c>
      <c r="G1860" s="504">
        <f t="shared" si="116"/>
        <v>0</v>
      </c>
      <c r="H1860" s="719">
        <f>+'6-3표준조사 5'!$K$131</f>
        <v>0</v>
      </c>
      <c r="I1860" s="719">
        <f>+'6-3표준조사 5'!$L$131</f>
        <v>0</v>
      </c>
      <c r="J1860" s="719">
        <f>+'6-3표준조사 5'!$M$131</f>
        <v>0</v>
      </c>
      <c r="K1860" s="659"/>
    </row>
    <row r="1861" spans="1:11" ht="21" hidden="1" customHeight="1">
      <c r="A1861" s="657">
        <f t="shared" ref="A1861:A1924" si="117">IF(I1861&gt;0,1,)</f>
        <v>0</v>
      </c>
      <c r="B1861" s="720"/>
      <c r="C1861" s="720"/>
      <c r="D1861" s="720"/>
      <c r="E1861" s="721"/>
      <c r="F1861" s="504">
        <f t="shared" si="115"/>
        <v>0</v>
      </c>
      <c r="G1861" s="504">
        <f t="shared" si="116"/>
        <v>0</v>
      </c>
      <c r="H1861" s="719" t="str">
        <f>+'6-3표준조사 5'!$K$132</f>
        <v>◎ 표준지조사</v>
      </c>
      <c r="I1861" s="719">
        <f>+'6-3표준조사 5'!$L$132</f>
        <v>0</v>
      </c>
      <c r="J1861" s="719">
        <f>+'6-3표준조사 5'!$M$132</f>
        <v>0</v>
      </c>
      <c r="K1861" s="659"/>
    </row>
    <row r="1862" spans="1:11" ht="21" hidden="1" customHeight="1">
      <c r="A1862" s="657">
        <f t="shared" si="117"/>
        <v>0</v>
      </c>
      <c r="B1862" s="720"/>
      <c r="C1862" s="720"/>
      <c r="D1862" s="720"/>
      <c r="E1862" s="721"/>
      <c r="F1862" s="504">
        <f t="shared" si="115"/>
        <v>0</v>
      </c>
      <c r="G1862" s="504">
        <f t="shared" si="116"/>
        <v>0</v>
      </c>
      <c r="H1862" s="719"/>
      <c r="I1862" s="719"/>
      <c r="J1862" s="719"/>
      <c r="K1862" s="659"/>
    </row>
    <row r="1863" spans="1:11" ht="21" hidden="1" customHeight="1">
      <c r="A1863" s="657">
        <f t="shared" si="117"/>
        <v>0</v>
      </c>
      <c r="B1863" s="720"/>
      <c r="C1863" s="720"/>
      <c r="D1863" s="720"/>
      <c r="E1863" s="721"/>
      <c r="F1863" s="504">
        <f t="shared" si="115"/>
        <v>0</v>
      </c>
      <c r="G1863" s="504">
        <f t="shared" si="116"/>
        <v>0</v>
      </c>
      <c r="H1863" s="719">
        <f>+'6-3표준조사 5'!$K$134</f>
        <v>0</v>
      </c>
      <c r="I1863" s="719">
        <f>+'6-3표준조사 5'!$L$134</f>
        <v>0</v>
      </c>
      <c r="J1863" s="719">
        <f>+'6-3표준조사 5'!$M$134</f>
        <v>0</v>
      </c>
      <c r="K1863" s="659"/>
    </row>
    <row r="1864" spans="1:11" ht="21" hidden="1" customHeight="1">
      <c r="A1864" s="657">
        <f t="shared" si="117"/>
        <v>0</v>
      </c>
      <c r="B1864" s="720"/>
      <c r="C1864" s="720"/>
      <c r="D1864" s="720"/>
      <c r="E1864" s="721"/>
      <c r="F1864" s="504">
        <f t="shared" si="115"/>
        <v>0</v>
      </c>
      <c r="G1864" s="504">
        <f t="shared" si="116"/>
        <v>0</v>
      </c>
      <c r="H1864" s="719" t="str">
        <f>+'6-3표준조사 5'!$K$135</f>
        <v>평균</v>
      </c>
      <c r="I1864" s="719">
        <f>+'6-3표준조사 5'!$L$135</f>
        <v>0</v>
      </c>
      <c r="J1864" s="719">
        <f>+'6-3표준조사 5'!$M$135</f>
        <v>0</v>
      </c>
      <c r="K1864" s="659"/>
    </row>
    <row r="1865" spans="1:11" ht="21" hidden="1" customHeight="1">
      <c r="A1865" s="657">
        <f t="shared" si="117"/>
        <v>0</v>
      </c>
      <c r="B1865" s="720"/>
      <c r="C1865" s="720"/>
      <c r="D1865" s="720"/>
      <c r="E1865" s="721"/>
      <c r="F1865" s="504">
        <f t="shared" si="115"/>
        <v>0</v>
      </c>
      <c r="G1865" s="504">
        <f t="shared" si="116"/>
        <v>0</v>
      </c>
      <c r="H1865" s="719" t="str">
        <f>+'6-3표준조사 5'!$K$136</f>
        <v>합계</v>
      </c>
      <c r="I1865" s="719">
        <f>+'6-3표준조사 5'!$L$136</f>
        <v>0</v>
      </c>
      <c r="J1865" s="719">
        <f>+'6-3표준조사 5'!$M$136</f>
        <v>0</v>
      </c>
      <c r="K1865" s="659"/>
    </row>
    <row r="1866" spans="1:11" ht="21" hidden="1" customHeight="1">
      <c r="A1866" s="657">
        <f t="shared" si="117"/>
        <v>0</v>
      </c>
      <c r="B1866" s="720"/>
      <c r="C1866" s="720"/>
      <c r="D1866" s="720"/>
      <c r="E1866" s="721"/>
      <c r="F1866" s="504">
        <f t="shared" si="115"/>
        <v>0</v>
      </c>
      <c r="G1866" s="504">
        <f t="shared" si="116"/>
        <v>0</v>
      </c>
      <c r="H1866" s="719">
        <f>+'6-3표준조사 5'!$K$137</f>
        <v>1</v>
      </c>
      <c r="I1866" s="719">
        <f>+'6-3표준조사 5'!$L$137</f>
        <v>0</v>
      </c>
      <c r="J1866" s="719">
        <f>+'6-3표준조사 5'!$M$137</f>
        <v>0</v>
      </c>
      <c r="K1866" s="659"/>
    </row>
    <row r="1867" spans="1:11" ht="21" hidden="1" customHeight="1">
      <c r="A1867" s="657">
        <f t="shared" si="117"/>
        <v>0</v>
      </c>
      <c r="B1867" s="720"/>
      <c r="C1867" s="720"/>
      <c r="D1867" s="720"/>
      <c r="E1867" s="721"/>
      <c r="F1867" s="504">
        <f t="shared" si="115"/>
        <v>0</v>
      </c>
      <c r="G1867" s="504">
        <f t="shared" si="116"/>
        <v>0</v>
      </c>
      <c r="H1867" s="719">
        <f>+'6-3표준조사 5'!$K$138</f>
        <v>2</v>
      </c>
      <c r="I1867" s="719">
        <f>+'6-3표준조사 5'!$L$138</f>
        <v>0</v>
      </c>
      <c r="J1867" s="719">
        <f>+'6-3표준조사 5'!$M$138</f>
        <v>0</v>
      </c>
      <c r="K1867" s="659"/>
    </row>
    <row r="1868" spans="1:11" ht="21" hidden="1" customHeight="1">
      <c r="A1868" s="657">
        <f t="shared" si="117"/>
        <v>0</v>
      </c>
      <c r="B1868" s="720"/>
      <c r="C1868" s="720"/>
      <c r="D1868" s="720"/>
      <c r="E1868" s="721"/>
      <c r="F1868" s="504">
        <f t="shared" si="115"/>
        <v>0</v>
      </c>
      <c r="G1868" s="504">
        <f t="shared" si="116"/>
        <v>0</v>
      </c>
      <c r="H1868" s="719">
        <f>+'6-3표준조사 5'!$K$139</f>
        <v>3</v>
      </c>
      <c r="I1868" s="719">
        <f>+'6-3표준조사 5'!$L$139</f>
        <v>0</v>
      </c>
      <c r="J1868" s="719">
        <f>+'6-3표준조사 5'!$M$139</f>
        <v>0</v>
      </c>
      <c r="K1868" s="659"/>
    </row>
    <row r="1869" spans="1:11" ht="21" hidden="1" customHeight="1">
      <c r="A1869" s="657">
        <f t="shared" si="117"/>
        <v>0</v>
      </c>
      <c r="B1869" s="720"/>
      <c r="C1869" s="720"/>
      <c r="D1869" s="720"/>
      <c r="E1869" s="721"/>
      <c r="F1869" s="504">
        <f t="shared" si="115"/>
        <v>0</v>
      </c>
      <c r="G1869" s="504">
        <f t="shared" si="116"/>
        <v>0</v>
      </c>
      <c r="H1869" s="719">
        <f>+'6-3표준조사 5'!$K$140</f>
        <v>4</v>
      </c>
      <c r="I1869" s="719">
        <f>+'6-3표준조사 5'!$L$140</f>
        <v>0</v>
      </c>
      <c r="J1869" s="719">
        <f>+'6-3표준조사 5'!$M$140</f>
        <v>0</v>
      </c>
      <c r="K1869" s="659"/>
    </row>
    <row r="1870" spans="1:11" ht="21" hidden="1" customHeight="1">
      <c r="A1870" s="657">
        <f t="shared" si="117"/>
        <v>0</v>
      </c>
      <c r="B1870" s="720"/>
      <c r="C1870" s="720"/>
      <c r="D1870" s="720"/>
      <c r="E1870" s="721"/>
      <c r="F1870" s="504">
        <f t="shared" si="115"/>
        <v>0</v>
      </c>
      <c r="G1870" s="504">
        <f t="shared" si="116"/>
        <v>0</v>
      </c>
      <c r="H1870" s="719">
        <f>+'6-3표준조사 5'!$K$141</f>
        <v>5</v>
      </c>
      <c r="I1870" s="719">
        <f>+'6-3표준조사 5'!$L$141</f>
        <v>0</v>
      </c>
      <c r="J1870" s="719">
        <f>+'6-3표준조사 5'!$M$141</f>
        <v>0</v>
      </c>
      <c r="K1870" s="659"/>
    </row>
    <row r="1871" spans="1:11" ht="21" hidden="1" customHeight="1">
      <c r="A1871" s="657">
        <f t="shared" si="117"/>
        <v>0</v>
      </c>
      <c r="B1871" s="720"/>
      <c r="C1871" s="720"/>
      <c r="D1871" s="720"/>
      <c r="E1871" s="721"/>
      <c r="F1871" s="504">
        <f t="shared" si="115"/>
        <v>0</v>
      </c>
      <c r="G1871" s="504">
        <f t="shared" si="116"/>
        <v>0</v>
      </c>
      <c r="H1871" s="719">
        <f>+'6-3표준조사 5'!$K$142</f>
        <v>6</v>
      </c>
      <c r="I1871" s="719">
        <f>+'6-3표준조사 5'!$L$142</f>
        <v>0</v>
      </c>
      <c r="J1871" s="719">
        <f>+'6-3표준조사 5'!$M$142</f>
        <v>0</v>
      </c>
      <c r="K1871" s="659"/>
    </row>
    <row r="1872" spans="1:11" ht="21" hidden="1" customHeight="1">
      <c r="A1872" s="657">
        <f t="shared" si="117"/>
        <v>0</v>
      </c>
      <c r="B1872" s="720"/>
      <c r="C1872" s="720"/>
      <c r="D1872" s="720"/>
      <c r="E1872" s="721"/>
      <c r="F1872" s="504">
        <f t="shared" si="115"/>
        <v>0</v>
      </c>
      <c r="G1872" s="504">
        <f t="shared" si="116"/>
        <v>0</v>
      </c>
      <c r="H1872" s="719">
        <f>+'6-3표준조사 5'!$K$143</f>
        <v>7</v>
      </c>
      <c r="I1872" s="719">
        <f>+'6-3표준조사 5'!$L$143</f>
        <v>0</v>
      </c>
      <c r="J1872" s="719">
        <f>+'6-3표준조사 5'!$M$143</f>
        <v>0</v>
      </c>
      <c r="K1872" s="659"/>
    </row>
    <row r="1873" spans="1:11" ht="21" hidden="1" customHeight="1">
      <c r="A1873" s="657">
        <f t="shared" si="117"/>
        <v>0</v>
      </c>
      <c r="B1873" s="720"/>
      <c r="C1873" s="720"/>
      <c r="D1873" s="720"/>
      <c r="E1873" s="721"/>
      <c r="F1873" s="504">
        <f t="shared" si="115"/>
        <v>0</v>
      </c>
      <c r="G1873" s="504">
        <f t="shared" si="116"/>
        <v>0</v>
      </c>
      <c r="H1873" s="719">
        <f>+'6-3표준조사 5'!$K$144</f>
        <v>8</v>
      </c>
      <c r="I1873" s="719">
        <f>+'6-3표준조사 5'!$L$144</f>
        <v>0</v>
      </c>
      <c r="J1873" s="719">
        <f>+'6-3표준조사 5'!$M$144</f>
        <v>0</v>
      </c>
      <c r="K1873" s="659"/>
    </row>
    <row r="1874" spans="1:11" ht="21" hidden="1" customHeight="1">
      <c r="A1874" s="657">
        <f t="shared" si="117"/>
        <v>0</v>
      </c>
      <c r="B1874" s="720"/>
      <c r="C1874" s="720"/>
      <c r="D1874" s="720"/>
      <c r="E1874" s="721"/>
      <c r="F1874" s="504">
        <f t="shared" si="115"/>
        <v>0</v>
      </c>
      <c r="G1874" s="504">
        <f t="shared" si="116"/>
        <v>0</v>
      </c>
      <c r="H1874" s="719">
        <f>+'6-3표준조사 5'!$K$145</f>
        <v>9</v>
      </c>
      <c r="I1874" s="719">
        <f>+'6-3표준조사 5'!$L$145</f>
        <v>0</v>
      </c>
      <c r="J1874" s="719">
        <f>+'6-3표준조사 5'!$M$145</f>
        <v>0</v>
      </c>
      <c r="K1874" s="659"/>
    </row>
    <row r="1875" spans="1:11" ht="21" hidden="1" customHeight="1">
      <c r="A1875" s="657">
        <f t="shared" si="117"/>
        <v>0</v>
      </c>
      <c r="B1875" s="720"/>
      <c r="C1875" s="720"/>
      <c r="D1875" s="720"/>
      <c r="E1875" s="721"/>
      <c r="F1875" s="504">
        <f t="shared" si="115"/>
        <v>0</v>
      </c>
      <c r="G1875" s="504">
        <f t="shared" si="116"/>
        <v>0</v>
      </c>
      <c r="H1875" s="719">
        <f>+'6-3표준조사 5'!$K$146</f>
        <v>10</v>
      </c>
      <c r="I1875" s="719">
        <f>+'6-3표준조사 5'!$L$146</f>
        <v>0</v>
      </c>
      <c r="J1875" s="719">
        <f>+'6-3표준조사 5'!$M$146</f>
        <v>0</v>
      </c>
      <c r="K1875" s="659"/>
    </row>
    <row r="1876" spans="1:11" ht="21" hidden="1" customHeight="1">
      <c r="A1876" s="657">
        <f t="shared" si="117"/>
        <v>0</v>
      </c>
      <c r="B1876" s="720"/>
      <c r="C1876" s="720"/>
      <c r="D1876" s="720"/>
      <c r="E1876" s="721"/>
      <c r="F1876" s="504">
        <f t="shared" si="115"/>
        <v>0</v>
      </c>
      <c r="G1876" s="504">
        <f t="shared" si="116"/>
        <v>0</v>
      </c>
      <c r="H1876" s="719">
        <f>+'6-3표준조사 5'!$K$147</f>
        <v>11</v>
      </c>
      <c r="I1876" s="719">
        <f>+'6-3표준조사 5'!$L$147</f>
        <v>0</v>
      </c>
      <c r="J1876" s="719">
        <f>+'6-3표준조사 5'!$M$147</f>
        <v>0</v>
      </c>
      <c r="K1876" s="659"/>
    </row>
    <row r="1877" spans="1:11" ht="21" hidden="1" customHeight="1">
      <c r="A1877" s="657">
        <f t="shared" si="117"/>
        <v>0</v>
      </c>
      <c r="B1877" s="720"/>
      <c r="C1877" s="720"/>
      <c r="D1877" s="720"/>
      <c r="E1877" s="721"/>
      <c r="F1877" s="504">
        <f t="shared" si="115"/>
        <v>0</v>
      </c>
      <c r="G1877" s="504">
        <f t="shared" si="116"/>
        <v>0</v>
      </c>
      <c r="H1877" s="719">
        <f>+'6-3표준조사 5'!$K$148</f>
        <v>12</v>
      </c>
      <c r="I1877" s="719">
        <f>+'6-3표준조사 5'!$L$148</f>
        <v>0</v>
      </c>
      <c r="J1877" s="719">
        <f>+'6-3표준조사 5'!$M$148</f>
        <v>0</v>
      </c>
      <c r="K1877" s="659"/>
    </row>
    <row r="1878" spans="1:11" ht="21" hidden="1" customHeight="1">
      <c r="A1878" s="657">
        <f t="shared" si="117"/>
        <v>0</v>
      </c>
      <c r="B1878" s="720"/>
      <c r="C1878" s="720"/>
      <c r="D1878" s="720"/>
      <c r="E1878" s="721"/>
      <c r="F1878" s="504">
        <f t="shared" si="115"/>
        <v>0</v>
      </c>
      <c r="G1878" s="504">
        <f t="shared" si="116"/>
        <v>0</v>
      </c>
      <c r="H1878" s="719">
        <f>+'6-3표준조사 5'!$K$149</f>
        <v>13</v>
      </c>
      <c r="I1878" s="719">
        <f>+'6-3표준조사 5'!$L$149</f>
        <v>0</v>
      </c>
      <c r="J1878" s="719">
        <f>+'6-3표준조사 5'!$M$149</f>
        <v>0</v>
      </c>
      <c r="K1878" s="659"/>
    </row>
    <row r="1879" spans="1:11" ht="21" hidden="1" customHeight="1">
      <c r="A1879" s="657">
        <f t="shared" si="117"/>
        <v>0</v>
      </c>
      <c r="B1879" s="720"/>
      <c r="C1879" s="720"/>
      <c r="D1879" s="720"/>
      <c r="E1879" s="721"/>
      <c r="F1879" s="504">
        <f t="shared" si="115"/>
        <v>0</v>
      </c>
      <c r="G1879" s="504">
        <f t="shared" si="116"/>
        <v>0</v>
      </c>
      <c r="H1879" s="718">
        <f>+'6-3표준조사 5'!$K$150</f>
        <v>14</v>
      </c>
      <c r="I1879" s="718">
        <f>+'6-3표준조사 5'!$L$150</f>
        <v>0</v>
      </c>
      <c r="J1879" s="718">
        <f>+'6-3표준조사 5'!$M$150</f>
        <v>0</v>
      </c>
      <c r="K1879" s="995"/>
    </row>
    <row r="1880" spans="1:11" ht="21" customHeight="1">
      <c r="A1880" s="657">
        <f t="shared" si="117"/>
        <v>1</v>
      </c>
      <c r="B1880" s="719">
        <f>+'6-3표준조사 5'!$M$154</f>
        <v>0</v>
      </c>
      <c r="C1880" s="719">
        <f>+'6-3표준조사 5'!$N$154</f>
        <v>0</v>
      </c>
      <c r="D1880" s="719">
        <f>+'6-3표준조사 5'!$O$154</f>
        <v>0</v>
      </c>
      <c r="E1880" s="719" t="str">
        <f>+'6-3표준조사 5'!$P$154</f>
        <v>번지</v>
      </c>
      <c r="F1880" s="719">
        <f>+'6-3표준조사 5'!$K$154</f>
        <v>0</v>
      </c>
      <c r="G1880" s="719">
        <f>+'6-3표준조사 5'!$L$154</f>
        <v>0</v>
      </c>
      <c r="H1880" s="719">
        <f>+'6-3표준조사 5'!$K$162</f>
        <v>1</v>
      </c>
      <c r="I1880" s="719">
        <f>+'6-3표준조사 5'!$L$162</f>
        <v>1</v>
      </c>
      <c r="J1880" s="719">
        <f>+'6-3표준조사 5'!$M$162</f>
        <v>0</v>
      </c>
      <c r="K1880" s="1324"/>
    </row>
    <row r="1881" spans="1:11" ht="21" hidden="1" customHeight="1">
      <c r="A1881" s="657">
        <f t="shared" si="117"/>
        <v>0</v>
      </c>
      <c r="B1881" s="720"/>
      <c r="C1881" s="720"/>
      <c r="D1881" s="720"/>
      <c r="E1881" s="721"/>
      <c r="F1881" s="719">
        <f t="shared" ref="F1881:F1939" si="118">IF(I1881&gt;0,F1880,)</f>
        <v>0</v>
      </c>
      <c r="G1881" s="719">
        <f t="shared" ref="G1881:G1939" si="119">IF(I1881&gt;0,G1880,)</f>
        <v>0</v>
      </c>
      <c r="H1881" s="722">
        <f>+'6-3표준조사 5'!$K$163</f>
        <v>2</v>
      </c>
      <c r="I1881" s="722">
        <f>+'6-3표준조사 5'!$L$163</f>
        <v>0</v>
      </c>
      <c r="J1881" s="722">
        <f>+'6-3표준조사 5'!$M$163</f>
        <v>0</v>
      </c>
      <c r="K1881" s="996"/>
    </row>
    <row r="1882" spans="1:11" ht="21" hidden="1" customHeight="1">
      <c r="A1882" s="657">
        <f t="shared" si="117"/>
        <v>0</v>
      </c>
      <c r="B1882" s="720"/>
      <c r="C1882" s="720"/>
      <c r="D1882" s="720"/>
      <c r="E1882" s="721"/>
      <c r="F1882" s="719">
        <f t="shared" si="118"/>
        <v>0</v>
      </c>
      <c r="G1882" s="719">
        <f t="shared" si="119"/>
        <v>0</v>
      </c>
      <c r="H1882" s="719">
        <f>+'6-3표준조사 5'!$K$164</f>
        <v>3</v>
      </c>
      <c r="I1882" s="719">
        <f>+'6-3표준조사 5'!$L$164</f>
        <v>0</v>
      </c>
      <c r="J1882" s="719">
        <f>+'6-3표준조사 5'!$M$164</f>
        <v>0</v>
      </c>
      <c r="K1882" s="659"/>
    </row>
    <row r="1883" spans="1:11" ht="21" hidden="1" customHeight="1">
      <c r="A1883" s="657">
        <f t="shared" si="117"/>
        <v>0</v>
      </c>
      <c r="B1883" s="720"/>
      <c r="C1883" s="720"/>
      <c r="D1883" s="720"/>
      <c r="E1883" s="721"/>
      <c r="F1883" s="719">
        <f t="shared" si="118"/>
        <v>0</v>
      </c>
      <c r="G1883" s="719">
        <f t="shared" si="119"/>
        <v>0</v>
      </c>
      <c r="H1883" s="719">
        <f>+'6-3표준조사 5'!$K$165</f>
        <v>4</v>
      </c>
      <c r="I1883" s="719">
        <f>+'6-3표준조사 5'!$L$165</f>
        <v>0</v>
      </c>
      <c r="J1883" s="719">
        <f>+'6-3표준조사 5'!$M$165</f>
        <v>0</v>
      </c>
      <c r="K1883" s="659"/>
    </row>
    <row r="1884" spans="1:11" ht="21" hidden="1" customHeight="1">
      <c r="A1884" s="657">
        <f t="shared" si="117"/>
        <v>0</v>
      </c>
      <c r="B1884" s="720"/>
      <c r="C1884" s="720"/>
      <c r="D1884" s="720"/>
      <c r="E1884" s="721"/>
      <c r="F1884" s="504">
        <f t="shared" si="118"/>
        <v>0</v>
      </c>
      <c r="G1884" s="504">
        <f t="shared" si="119"/>
        <v>0</v>
      </c>
      <c r="H1884" s="719">
        <f>+'6-3표준조사 5'!$K$166</f>
        <v>5</v>
      </c>
      <c r="I1884" s="719">
        <f>+'6-3표준조사 5'!$L$166</f>
        <v>0</v>
      </c>
      <c r="J1884" s="719">
        <f>+'6-3표준조사 5'!$M$166</f>
        <v>0</v>
      </c>
      <c r="K1884" s="659"/>
    </row>
    <row r="1885" spans="1:11" ht="21" hidden="1" customHeight="1">
      <c r="A1885" s="657">
        <f t="shared" si="117"/>
        <v>0</v>
      </c>
      <c r="B1885" s="720"/>
      <c r="C1885" s="720"/>
      <c r="D1885" s="720"/>
      <c r="E1885" s="721"/>
      <c r="F1885" s="504">
        <f t="shared" si="118"/>
        <v>0</v>
      </c>
      <c r="G1885" s="504">
        <f t="shared" si="119"/>
        <v>0</v>
      </c>
      <c r="H1885" s="719">
        <f>+'6-3표준조사 5'!$K$167</f>
        <v>6</v>
      </c>
      <c r="I1885" s="719">
        <f>+'6-3표준조사 5'!$L$167</f>
        <v>0</v>
      </c>
      <c r="J1885" s="719">
        <f>+'6-3표준조사 5'!$M$167</f>
        <v>0</v>
      </c>
      <c r="K1885" s="659"/>
    </row>
    <row r="1886" spans="1:11" ht="21" hidden="1" customHeight="1">
      <c r="A1886" s="657">
        <f t="shared" si="117"/>
        <v>0</v>
      </c>
      <c r="B1886" s="720"/>
      <c r="C1886" s="720"/>
      <c r="D1886" s="720"/>
      <c r="E1886" s="721"/>
      <c r="F1886" s="504">
        <f t="shared" si="118"/>
        <v>0</v>
      </c>
      <c r="G1886" s="504">
        <f t="shared" si="119"/>
        <v>0</v>
      </c>
      <c r="H1886" s="719">
        <f>+'6-3표준조사 5'!$K$168</f>
        <v>7</v>
      </c>
      <c r="I1886" s="719">
        <f>+'6-3표준조사 5'!$L$168</f>
        <v>0</v>
      </c>
      <c r="J1886" s="719">
        <f>+'6-3표준조사 5'!$M$168</f>
        <v>0</v>
      </c>
      <c r="K1886" s="659"/>
    </row>
    <row r="1887" spans="1:11" ht="21" hidden="1" customHeight="1">
      <c r="A1887" s="657">
        <f t="shared" si="117"/>
        <v>0</v>
      </c>
      <c r="B1887" s="720"/>
      <c r="C1887" s="720"/>
      <c r="D1887" s="720"/>
      <c r="E1887" s="721"/>
      <c r="F1887" s="504">
        <f t="shared" si="118"/>
        <v>0</v>
      </c>
      <c r="G1887" s="504">
        <f t="shared" si="119"/>
        <v>0</v>
      </c>
      <c r="H1887" s="719">
        <f>+'6-3표준조사 5'!$K$169</f>
        <v>8</v>
      </c>
      <c r="I1887" s="719">
        <f>+'6-3표준조사 5'!$L$169</f>
        <v>0</v>
      </c>
      <c r="J1887" s="719">
        <f>+'6-3표준조사 5'!$M$169</f>
        <v>0</v>
      </c>
      <c r="K1887" s="659"/>
    </row>
    <row r="1888" spans="1:11" ht="21" hidden="1" customHeight="1">
      <c r="A1888" s="657">
        <f t="shared" si="117"/>
        <v>0</v>
      </c>
      <c r="B1888" s="720"/>
      <c r="C1888" s="720"/>
      <c r="D1888" s="720"/>
      <c r="E1888" s="721"/>
      <c r="F1888" s="504">
        <f t="shared" si="118"/>
        <v>0</v>
      </c>
      <c r="G1888" s="504">
        <f t="shared" si="119"/>
        <v>0</v>
      </c>
      <c r="H1888" s="719">
        <f>+'6-3표준조사 5'!$K$170</f>
        <v>9</v>
      </c>
      <c r="I1888" s="719">
        <f>+'6-3표준조사 5'!$L$170</f>
        <v>0</v>
      </c>
      <c r="J1888" s="719">
        <f>+'6-3표준조사 5'!$M$170</f>
        <v>0</v>
      </c>
      <c r="K1888" s="659"/>
    </row>
    <row r="1889" spans="1:11" ht="21" hidden="1" customHeight="1">
      <c r="A1889" s="657">
        <f t="shared" si="117"/>
        <v>0</v>
      </c>
      <c r="B1889" s="720"/>
      <c r="C1889" s="720"/>
      <c r="D1889" s="720"/>
      <c r="E1889" s="721"/>
      <c r="F1889" s="504">
        <f t="shared" si="118"/>
        <v>0</v>
      </c>
      <c r="G1889" s="504">
        <f t="shared" si="119"/>
        <v>0</v>
      </c>
      <c r="H1889" s="719">
        <f>+'6-3표준조사 5'!$K$171</f>
        <v>10</v>
      </c>
      <c r="I1889" s="719">
        <f>+'6-3표준조사 5'!$L$171</f>
        <v>0</v>
      </c>
      <c r="J1889" s="719">
        <f>+'6-3표준조사 5'!$M$171</f>
        <v>0</v>
      </c>
      <c r="K1889" s="659"/>
    </row>
    <row r="1890" spans="1:11" ht="21" hidden="1" customHeight="1">
      <c r="A1890" s="657">
        <f t="shared" si="117"/>
        <v>0</v>
      </c>
      <c r="B1890" s="720"/>
      <c r="C1890" s="720"/>
      <c r="D1890" s="720"/>
      <c r="E1890" s="721"/>
      <c r="F1890" s="504">
        <f t="shared" si="118"/>
        <v>0</v>
      </c>
      <c r="G1890" s="504">
        <f t="shared" si="119"/>
        <v>0</v>
      </c>
      <c r="H1890" s="719">
        <f>+'6-3표준조사 5'!$K$172</f>
        <v>11</v>
      </c>
      <c r="I1890" s="719">
        <f>+'6-3표준조사 5'!$L$172</f>
        <v>0</v>
      </c>
      <c r="J1890" s="719">
        <f>+'6-3표준조사 5'!$M$172</f>
        <v>0</v>
      </c>
      <c r="K1890" s="659"/>
    </row>
    <row r="1891" spans="1:11" ht="21" hidden="1" customHeight="1">
      <c r="A1891" s="657">
        <f t="shared" si="117"/>
        <v>0</v>
      </c>
      <c r="B1891" s="720"/>
      <c r="C1891" s="720"/>
      <c r="D1891" s="720"/>
      <c r="E1891" s="721"/>
      <c r="F1891" s="504">
        <f t="shared" si="118"/>
        <v>0</v>
      </c>
      <c r="G1891" s="504">
        <f t="shared" si="119"/>
        <v>0</v>
      </c>
      <c r="H1891" s="719">
        <f>+'6-3표준조사 5'!$K$173</f>
        <v>12</v>
      </c>
      <c r="I1891" s="719">
        <f>+'6-3표준조사 5'!$L$173</f>
        <v>0</v>
      </c>
      <c r="J1891" s="719">
        <f>+'6-3표준조사 5'!$M$173</f>
        <v>0</v>
      </c>
      <c r="K1891" s="659"/>
    </row>
    <row r="1892" spans="1:11" ht="21" hidden="1" customHeight="1">
      <c r="A1892" s="657">
        <f t="shared" si="117"/>
        <v>0</v>
      </c>
      <c r="B1892" s="720"/>
      <c r="C1892" s="720"/>
      <c r="D1892" s="720"/>
      <c r="E1892" s="721"/>
      <c r="F1892" s="504">
        <f t="shared" si="118"/>
        <v>0</v>
      </c>
      <c r="G1892" s="504">
        <f t="shared" si="119"/>
        <v>0</v>
      </c>
      <c r="H1892" s="719">
        <f>+'6-3표준조사 5'!$K$174</f>
        <v>13</v>
      </c>
      <c r="I1892" s="719">
        <f>+'6-3표준조사 5'!$L$174</f>
        <v>0</v>
      </c>
      <c r="J1892" s="719">
        <f>+'6-3표준조사 5'!$M$174</f>
        <v>0</v>
      </c>
      <c r="K1892" s="659"/>
    </row>
    <row r="1893" spans="1:11" ht="21" hidden="1" customHeight="1">
      <c r="A1893" s="657">
        <f t="shared" si="117"/>
        <v>0</v>
      </c>
      <c r="B1893" s="720"/>
      <c r="C1893" s="720"/>
      <c r="D1893" s="720"/>
      <c r="E1893" s="721"/>
      <c r="F1893" s="504">
        <f t="shared" si="118"/>
        <v>0</v>
      </c>
      <c r="G1893" s="504">
        <f t="shared" si="119"/>
        <v>0</v>
      </c>
      <c r="H1893" s="719">
        <f>+'6-3표준조사 5'!$K$175</f>
        <v>14</v>
      </c>
      <c r="I1893" s="719">
        <f>+'6-3표준조사 5'!$L$175</f>
        <v>0</v>
      </c>
      <c r="J1893" s="719">
        <f>+'6-3표준조사 5'!$M$175</f>
        <v>0</v>
      </c>
      <c r="K1893" s="659"/>
    </row>
    <row r="1894" spans="1:11" ht="21" hidden="1" customHeight="1">
      <c r="A1894" s="657">
        <f t="shared" si="117"/>
        <v>0</v>
      </c>
      <c r="B1894" s="720"/>
      <c r="C1894" s="720"/>
      <c r="D1894" s="720"/>
      <c r="E1894" s="721"/>
      <c r="F1894" s="504">
        <f t="shared" si="118"/>
        <v>0</v>
      </c>
      <c r="G1894" s="504">
        <f t="shared" si="119"/>
        <v>0</v>
      </c>
      <c r="H1894" s="719"/>
      <c r="I1894" s="719"/>
      <c r="J1894" s="719"/>
      <c r="K1894" s="659"/>
    </row>
    <row r="1895" spans="1:11" ht="21" hidden="1" customHeight="1">
      <c r="A1895" s="657">
        <f t="shared" si="117"/>
        <v>0</v>
      </c>
      <c r="B1895" s="720"/>
      <c r="C1895" s="720"/>
      <c r="D1895" s="720"/>
      <c r="E1895" s="721"/>
      <c r="F1895" s="504">
        <f t="shared" si="118"/>
        <v>0</v>
      </c>
      <c r="G1895" s="504">
        <f t="shared" si="119"/>
        <v>0</v>
      </c>
      <c r="H1895" s="719">
        <f>+'6-3표준조사 5'!$K$179</f>
        <v>0</v>
      </c>
      <c r="I1895" s="719">
        <f>+'6-3표준조사 5'!$L$179</f>
        <v>0</v>
      </c>
      <c r="J1895" s="719">
        <f>+'6-3표준조사 5'!$M$179</f>
        <v>0</v>
      </c>
      <c r="K1895" s="659"/>
    </row>
    <row r="1896" spans="1:11" ht="21" hidden="1" customHeight="1">
      <c r="A1896" s="657">
        <f t="shared" si="117"/>
        <v>0</v>
      </c>
      <c r="B1896" s="720"/>
      <c r="C1896" s="720"/>
      <c r="D1896" s="720"/>
      <c r="E1896" s="721"/>
      <c r="F1896" s="504">
        <f t="shared" si="118"/>
        <v>0</v>
      </c>
      <c r="G1896" s="504">
        <f t="shared" si="119"/>
        <v>0</v>
      </c>
      <c r="H1896" s="719"/>
      <c r="I1896" s="719"/>
      <c r="J1896" s="719"/>
      <c r="K1896" s="659"/>
    </row>
    <row r="1897" spans="1:11" ht="21" hidden="1" customHeight="1">
      <c r="A1897" s="657">
        <f t="shared" si="117"/>
        <v>0</v>
      </c>
      <c r="B1897" s="720"/>
      <c r="C1897" s="720"/>
      <c r="D1897" s="720"/>
      <c r="E1897" s="721"/>
      <c r="F1897" s="504">
        <f t="shared" si="118"/>
        <v>0</v>
      </c>
      <c r="G1897" s="504">
        <f t="shared" si="119"/>
        <v>0</v>
      </c>
      <c r="H1897" s="719">
        <f>+'6-3표준조사 5'!$K$181</f>
        <v>0</v>
      </c>
      <c r="I1897" s="719">
        <f>+'6-3표준조사 5'!$L$181</f>
        <v>0</v>
      </c>
      <c r="J1897" s="719">
        <f>+'6-3표준조사 5'!$M$181</f>
        <v>0</v>
      </c>
      <c r="K1897" s="659"/>
    </row>
    <row r="1898" spans="1:11" ht="21" hidden="1" customHeight="1">
      <c r="A1898" s="657">
        <f t="shared" si="117"/>
        <v>0</v>
      </c>
      <c r="B1898" s="720"/>
      <c r="C1898" s="720"/>
      <c r="D1898" s="720"/>
      <c r="E1898" s="721"/>
      <c r="F1898" s="504">
        <f t="shared" si="118"/>
        <v>0</v>
      </c>
      <c r="G1898" s="504">
        <f t="shared" si="119"/>
        <v>0</v>
      </c>
      <c r="H1898" s="719" t="str">
        <f>+'6-3표준조사 5'!$K$182</f>
        <v>◎ 표준지조사</v>
      </c>
      <c r="I1898" s="719">
        <f>+'6-3표준조사 5'!$L$182</f>
        <v>0</v>
      </c>
      <c r="J1898" s="719">
        <f>+'6-3표준조사 5'!$M$182</f>
        <v>0</v>
      </c>
      <c r="K1898" s="659"/>
    </row>
    <row r="1899" spans="1:11" ht="21" hidden="1" customHeight="1">
      <c r="A1899" s="657">
        <f t="shared" si="117"/>
        <v>0</v>
      </c>
      <c r="B1899" s="720"/>
      <c r="C1899" s="720"/>
      <c r="D1899" s="720"/>
      <c r="E1899" s="721"/>
      <c r="F1899" s="504">
        <f t="shared" si="118"/>
        <v>0</v>
      </c>
      <c r="G1899" s="504">
        <f t="shared" si="119"/>
        <v>0</v>
      </c>
      <c r="H1899" s="719"/>
      <c r="I1899" s="719"/>
      <c r="J1899" s="719"/>
      <c r="K1899" s="659"/>
    </row>
    <row r="1900" spans="1:11" ht="21" hidden="1" customHeight="1">
      <c r="A1900" s="657">
        <f t="shared" si="117"/>
        <v>0</v>
      </c>
      <c r="B1900" s="720"/>
      <c r="C1900" s="720"/>
      <c r="D1900" s="720"/>
      <c r="E1900" s="721"/>
      <c r="F1900" s="504">
        <f t="shared" si="118"/>
        <v>0</v>
      </c>
      <c r="G1900" s="504">
        <f t="shared" si="119"/>
        <v>0</v>
      </c>
      <c r="H1900" s="719">
        <f>+'6-3표준조사 5'!$K$184</f>
        <v>0</v>
      </c>
      <c r="I1900" s="719">
        <f>+'6-3표준조사 5'!$L$184</f>
        <v>0</v>
      </c>
      <c r="J1900" s="719">
        <f>+'6-3표준조사 5'!$M$184</f>
        <v>0</v>
      </c>
      <c r="K1900" s="659"/>
    </row>
    <row r="1901" spans="1:11" ht="21" hidden="1" customHeight="1">
      <c r="A1901" s="657">
        <f t="shared" si="117"/>
        <v>0</v>
      </c>
      <c r="B1901" s="720"/>
      <c r="C1901" s="720"/>
      <c r="D1901" s="720"/>
      <c r="E1901" s="721"/>
      <c r="F1901" s="504">
        <f t="shared" si="118"/>
        <v>0</v>
      </c>
      <c r="G1901" s="504">
        <f t="shared" si="119"/>
        <v>0</v>
      </c>
      <c r="H1901" s="719" t="str">
        <f>+'6-3표준조사 5'!$K$185</f>
        <v>평균</v>
      </c>
      <c r="I1901" s="719">
        <f>+'6-3표준조사 5'!$L$185</f>
        <v>0</v>
      </c>
      <c r="J1901" s="719">
        <f>+'6-3표준조사 5'!$M$185</f>
        <v>0</v>
      </c>
      <c r="K1901" s="659"/>
    </row>
    <row r="1902" spans="1:11" ht="21" hidden="1" customHeight="1">
      <c r="A1902" s="657">
        <f t="shared" si="117"/>
        <v>0</v>
      </c>
      <c r="B1902" s="720"/>
      <c r="C1902" s="720"/>
      <c r="D1902" s="720"/>
      <c r="E1902" s="721"/>
      <c r="F1902" s="504">
        <f t="shared" si="118"/>
        <v>0</v>
      </c>
      <c r="G1902" s="504">
        <f t="shared" si="119"/>
        <v>0</v>
      </c>
      <c r="H1902" s="719" t="str">
        <f>+'6-3표준조사 5'!$K$186</f>
        <v>합계</v>
      </c>
      <c r="I1902" s="719">
        <f>+'6-3표준조사 5'!$L$186</f>
        <v>0</v>
      </c>
      <c r="J1902" s="719">
        <f>+'6-3표준조사 5'!$M$186</f>
        <v>0</v>
      </c>
      <c r="K1902" s="659"/>
    </row>
    <row r="1903" spans="1:11" ht="21" customHeight="1">
      <c r="A1903" s="657">
        <f t="shared" si="117"/>
        <v>1</v>
      </c>
      <c r="B1903" s="720"/>
      <c r="C1903" s="720"/>
      <c r="D1903" s="720"/>
      <c r="E1903" s="721"/>
      <c r="F1903" s="719">
        <f t="shared" si="118"/>
        <v>0</v>
      </c>
      <c r="G1903" s="719">
        <f t="shared" si="119"/>
        <v>0</v>
      </c>
      <c r="H1903" s="719">
        <f>+'6-3표준조사 5'!$K$187</f>
        <v>1</v>
      </c>
      <c r="I1903" s="719">
        <f>+'6-3표준조사 5'!$L$187</f>
        <v>1</v>
      </c>
      <c r="J1903" s="719">
        <f>+'6-3표준조사 5'!$M$187</f>
        <v>0</v>
      </c>
      <c r="K1903" s="1324"/>
    </row>
    <row r="1904" spans="1:11" ht="21" hidden="1" customHeight="1">
      <c r="A1904" s="657">
        <f t="shared" si="117"/>
        <v>0</v>
      </c>
      <c r="B1904" s="720"/>
      <c r="C1904" s="720"/>
      <c r="D1904" s="720"/>
      <c r="E1904" s="721"/>
      <c r="F1904" s="504">
        <f t="shared" si="118"/>
        <v>0</v>
      </c>
      <c r="G1904" s="504">
        <f t="shared" si="119"/>
        <v>0</v>
      </c>
      <c r="H1904" s="719">
        <f>+'6-3표준조사 5'!$K$188</f>
        <v>2</v>
      </c>
      <c r="I1904" s="719">
        <f>+'6-3표준조사 5'!$L$188</f>
        <v>0</v>
      </c>
      <c r="J1904" s="719">
        <f>+'6-3표준조사 5'!$M$188</f>
        <v>0</v>
      </c>
      <c r="K1904" s="659"/>
    </row>
    <row r="1905" spans="1:11" ht="21" hidden="1" customHeight="1">
      <c r="A1905" s="657">
        <f t="shared" si="117"/>
        <v>0</v>
      </c>
      <c r="B1905" s="720"/>
      <c r="C1905" s="720"/>
      <c r="D1905" s="720"/>
      <c r="E1905" s="721"/>
      <c r="F1905" s="504">
        <f t="shared" si="118"/>
        <v>0</v>
      </c>
      <c r="G1905" s="504">
        <f t="shared" si="119"/>
        <v>0</v>
      </c>
      <c r="H1905" s="719">
        <f>+'6-3표준조사 5'!$K$189</f>
        <v>3</v>
      </c>
      <c r="I1905" s="719">
        <f>+'6-3표준조사 5'!$L$189</f>
        <v>0</v>
      </c>
      <c r="J1905" s="719">
        <f>+'6-3표준조사 5'!$M$189</f>
        <v>0</v>
      </c>
      <c r="K1905" s="659"/>
    </row>
    <row r="1906" spans="1:11" ht="21" hidden="1" customHeight="1">
      <c r="A1906" s="657">
        <f t="shared" si="117"/>
        <v>0</v>
      </c>
      <c r="B1906" s="720"/>
      <c r="C1906" s="720"/>
      <c r="D1906" s="720"/>
      <c r="E1906" s="721"/>
      <c r="F1906" s="504">
        <f t="shared" si="118"/>
        <v>0</v>
      </c>
      <c r="G1906" s="504">
        <f t="shared" si="119"/>
        <v>0</v>
      </c>
      <c r="H1906" s="719">
        <f>+'6-3표준조사 5'!$K$190</f>
        <v>4</v>
      </c>
      <c r="I1906" s="719">
        <f>+'6-3표준조사 5'!$L$190</f>
        <v>0</v>
      </c>
      <c r="J1906" s="719">
        <f>+'6-3표준조사 5'!$M$190</f>
        <v>0</v>
      </c>
      <c r="K1906" s="659"/>
    </row>
    <row r="1907" spans="1:11" ht="21" hidden="1" customHeight="1">
      <c r="A1907" s="657">
        <f t="shared" si="117"/>
        <v>0</v>
      </c>
      <c r="B1907" s="720"/>
      <c r="C1907" s="720"/>
      <c r="D1907" s="720"/>
      <c r="E1907" s="721"/>
      <c r="F1907" s="504">
        <f t="shared" si="118"/>
        <v>0</v>
      </c>
      <c r="G1907" s="504">
        <f t="shared" si="119"/>
        <v>0</v>
      </c>
      <c r="H1907" s="719">
        <f>+'6-3표준조사 5'!$K$191</f>
        <v>5</v>
      </c>
      <c r="I1907" s="719">
        <f>+'6-3표준조사 5'!$L$191</f>
        <v>0</v>
      </c>
      <c r="J1907" s="719">
        <f>+'6-3표준조사 5'!$M$191</f>
        <v>0</v>
      </c>
      <c r="K1907" s="659"/>
    </row>
    <row r="1908" spans="1:11" ht="21" hidden="1" customHeight="1">
      <c r="A1908" s="657">
        <f t="shared" si="117"/>
        <v>0</v>
      </c>
      <c r="B1908" s="720"/>
      <c r="C1908" s="720"/>
      <c r="D1908" s="720"/>
      <c r="E1908" s="721"/>
      <c r="F1908" s="504">
        <f t="shared" si="118"/>
        <v>0</v>
      </c>
      <c r="G1908" s="504">
        <f t="shared" si="119"/>
        <v>0</v>
      </c>
      <c r="H1908" s="719">
        <f>+'6-3표준조사 5'!$K$192</f>
        <v>6</v>
      </c>
      <c r="I1908" s="719">
        <f>+'6-3표준조사 5'!$L$192</f>
        <v>0</v>
      </c>
      <c r="J1908" s="719">
        <f>+'6-3표준조사 5'!$M$192</f>
        <v>0</v>
      </c>
      <c r="K1908" s="659"/>
    </row>
    <row r="1909" spans="1:11" ht="21" hidden="1" customHeight="1">
      <c r="A1909" s="657">
        <f t="shared" si="117"/>
        <v>0</v>
      </c>
      <c r="B1909" s="720"/>
      <c r="C1909" s="720"/>
      <c r="D1909" s="720"/>
      <c r="E1909" s="721"/>
      <c r="F1909" s="504">
        <f t="shared" si="118"/>
        <v>0</v>
      </c>
      <c r="G1909" s="504">
        <f t="shared" si="119"/>
        <v>0</v>
      </c>
      <c r="H1909" s="719">
        <f>+'6-3표준조사 5'!$K$193</f>
        <v>7</v>
      </c>
      <c r="I1909" s="719">
        <f>+'6-3표준조사 5'!$L$193</f>
        <v>0</v>
      </c>
      <c r="J1909" s="719">
        <f>+'6-3표준조사 5'!$M$193</f>
        <v>0</v>
      </c>
      <c r="K1909" s="659"/>
    </row>
    <row r="1910" spans="1:11" ht="21" hidden="1" customHeight="1">
      <c r="A1910" s="657">
        <f t="shared" si="117"/>
        <v>0</v>
      </c>
      <c r="B1910" s="720"/>
      <c r="C1910" s="720"/>
      <c r="D1910" s="720"/>
      <c r="E1910" s="721"/>
      <c r="F1910" s="504">
        <f t="shared" si="118"/>
        <v>0</v>
      </c>
      <c r="G1910" s="504">
        <f t="shared" si="119"/>
        <v>0</v>
      </c>
      <c r="H1910" s="719">
        <f>+'6-3표준조사 5'!$K$194</f>
        <v>8</v>
      </c>
      <c r="I1910" s="719">
        <f>+'6-3표준조사 5'!$L$194</f>
        <v>0</v>
      </c>
      <c r="J1910" s="719">
        <f>+'6-3표준조사 5'!$M$194</f>
        <v>0</v>
      </c>
      <c r="K1910" s="659"/>
    </row>
    <row r="1911" spans="1:11" ht="21" hidden="1" customHeight="1">
      <c r="A1911" s="657">
        <f t="shared" si="117"/>
        <v>0</v>
      </c>
      <c r="B1911" s="720"/>
      <c r="C1911" s="720"/>
      <c r="D1911" s="720"/>
      <c r="E1911" s="721"/>
      <c r="F1911" s="504">
        <f t="shared" si="118"/>
        <v>0</v>
      </c>
      <c r="G1911" s="504">
        <f t="shared" si="119"/>
        <v>0</v>
      </c>
      <c r="H1911" s="719">
        <f>+'6-3표준조사 5'!$K$195</f>
        <v>9</v>
      </c>
      <c r="I1911" s="719">
        <f>+'6-3표준조사 5'!$L$195</f>
        <v>0</v>
      </c>
      <c r="J1911" s="719">
        <f>+'6-3표준조사 5'!$M$195</f>
        <v>0</v>
      </c>
      <c r="K1911" s="659"/>
    </row>
    <row r="1912" spans="1:11" ht="21" hidden="1" customHeight="1">
      <c r="A1912" s="657">
        <f t="shared" si="117"/>
        <v>0</v>
      </c>
      <c r="B1912" s="720"/>
      <c r="C1912" s="720"/>
      <c r="D1912" s="720"/>
      <c r="E1912" s="721"/>
      <c r="F1912" s="504">
        <f t="shared" si="118"/>
        <v>0</v>
      </c>
      <c r="G1912" s="504">
        <f t="shared" si="119"/>
        <v>0</v>
      </c>
      <c r="H1912" s="719">
        <f>+'6-3표준조사 5'!$K$196</f>
        <v>10</v>
      </c>
      <c r="I1912" s="719">
        <f>+'6-3표준조사 5'!$L$196</f>
        <v>0</v>
      </c>
      <c r="J1912" s="719">
        <f>+'6-3표준조사 5'!$M$196</f>
        <v>0</v>
      </c>
      <c r="K1912" s="659"/>
    </row>
    <row r="1913" spans="1:11" ht="21" hidden="1" customHeight="1">
      <c r="A1913" s="657">
        <f t="shared" si="117"/>
        <v>0</v>
      </c>
      <c r="B1913" s="720"/>
      <c r="C1913" s="720"/>
      <c r="D1913" s="720"/>
      <c r="E1913" s="721"/>
      <c r="F1913" s="504">
        <f t="shared" si="118"/>
        <v>0</v>
      </c>
      <c r="G1913" s="504">
        <f t="shared" si="119"/>
        <v>0</v>
      </c>
      <c r="H1913" s="719">
        <f>+'6-3표준조사 5'!$K$197</f>
        <v>11</v>
      </c>
      <c r="I1913" s="719">
        <f>+'6-3표준조사 5'!$L$197</f>
        <v>0</v>
      </c>
      <c r="J1913" s="719">
        <f>+'6-3표준조사 5'!$M$197</f>
        <v>0</v>
      </c>
      <c r="K1913" s="659"/>
    </row>
    <row r="1914" spans="1:11" ht="21" hidden="1" customHeight="1">
      <c r="A1914" s="657">
        <f t="shared" si="117"/>
        <v>0</v>
      </c>
      <c r="B1914" s="720"/>
      <c r="C1914" s="720"/>
      <c r="D1914" s="720"/>
      <c r="E1914" s="721"/>
      <c r="F1914" s="504">
        <f t="shared" si="118"/>
        <v>0</v>
      </c>
      <c r="G1914" s="504">
        <f t="shared" si="119"/>
        <v>0</v>
      </c>
      <c r="H1914" s="719">
        <f>+'6-3표준조사 5'!$K$198</f>
        <v>12</v>
      </c>
      <c r="I1914" s="719">
        <f>+'6-3표준조사 5'!$L$198</f>
        <v>0</v>
      </c>
      <c r="J1914" s="719">
        <f>+'6-3표준조사 5'!$M$198</f>
        <v>0</v>
      </c>
      <c r="K1914" s="659"/>
    </row>
    <row r="1915" spans="1:11" ht="21" hidden="1" customHeight="1">
      <c r="A1915" s="657">
        <f t="shared" si="117"/>
        <v>0</v>
      </c>
      <c r="B1915" s="720"/>
      <c r="C1915" s="720"/>
      <c r="D1915" s="720"/>
      <c r="E1915" s="721"/>
      <c r="F1915" s="504">
        <f t="shared" si="118"/>
        <v>0</v>
      </c>
      <c r="G1915" s="504">
        <f t="shared" si="119"/>
        <v>0</v>
      </c>
      <c r="H1915" s="719">
        <f>+'6-3표준조사 5'!$K$199</f>
        <v>13</v>
      </c>
      <c r="I1915" s="719">
        <f>+'6-3표준조사 5'!$L$199</f>
        <v>0</v>
      </c>
      <c r="J1915" s="719">
        <f>+'6-3표준조사 5'!$M$199</f>
        <v>0</v>
      </c>
      <c r="K1915" s="659"/>
    </row>
    <row r="1916" spans="1:11" ht="21" hidden="1" customHeight="1">
      <c r="A1916" s="657">
        <f t="shared" si="117"/>
        <v>0</v>
      </c>
      <c r="B1916" s="720"/>
      <c r="C1916" s="720"/>
      <c r="D1916" s="720"/>
      <c r="E1916" s="721"/>
      <c r="F1916" s="504">
        <f t="shared" si="118"/>
        <v>0</v>
      </c>
      <c r="G1916" s="504">
        <f t="shared" si="119"/>
        <v>0</v>
      </c>
      <c r="H1916" s="719">
        <f>+'6-3표준조사 5'!$K$200</f>
        <v>14</v>
      </c>
      <c r="I1916" s="719">
        <f>+'6-3표준조사 5'!$L$200</f>
        <v>0</v>
      </c>
      <c r="J1916" s="719">
        <f>+'6-3표준조사 5'!$M$200</f>
        <v>0</v>
      </c>
      <c r="K1916" s="659"/>
    </row>
    <row r="1917" spans="1:11" ht="21" hidden="1" customHeight="1">
      <c r="A1917" s="657">
        <f t="shared" si="117"/>
        <v>0</v>
      </c>
      <c r="B1917" s="720"/>
      <c r="C1917" s="720"/>
      <c r="D1917" s="720"/>
      <c r="E1917" s="721"/>
      <c r="F1917" s="504">
        <f t="shared" si="118"/>
        <v>0</v>
      </c>
      <c r="G1917" s="504">
        <f t="shared" si="119"/>
        <v>0</v>
      </c>
      <c r="H1917" s="719">
        <f>+'6-3표준조사 5'!$K$203</f>
        <v>15</v>
      </c>
      <c r="I1917" s="719">
        <f>+'6-3표준조사 5'!$L$203</f>
        <v>0</v>
      </c>
      <c r="J1917" s="719">
        <f>+'6-3표준조사 5'!$M$203</f>
        <v>0</v>
      </c>
      <c r="K1917" s="659"/>
    </row>
    <row r="1918" spans="1:11" ht="21" hidden="1" customHeight="1">
      <c r="A1918" s="657">
        <f t="shared" si="117"/>
        <v>0</v>
      </c>
      <c r="B1918" s="720"/>
      <c r="C1918" s="720"/>
      <c r="D1918" s="720"/>
      <c r="E1918" s="721"/>
      <c r="F1918" s="504">
        <f t="shared" si="118"/>
        <v>0</v>
      </c>
      <c r="G1918" s="504">
        <f t="shared" si="119"/>
        <v>0</v>
      </c>
      <c r="H1918" s="719">
        <f>+'6-3표준조사 5'!$K$204</f>
        <v>16</v>
      </c>
      <c r="I1918" s="719">
        <f>+'6-3표준조사 5'!$L$204</f>
        <v>0</v>
      </c>
      <c r="J1918" s="719">
        <f>+'6-3표준조사 5'!$M$204</f>
        <v>0</v>
      </c>
      <c r="K1918" s="659"/>
    </row>
    <row r="1919" spans="1:11" ht="21" hidden="1" customHeight="1">
      <c r="A1919" s="657">
        <f t="shared" si="117"/>
        <v>0</v>
      </c>
      <c r="B1919" s="720"/>
      <c r="C1919" s="720"/>
      <c r="D1919" s="720"/>
      <c r="E1919" s="721"/>
      <c r="F1919" s="504">
        <f t="shared" si="118"/>
        <v>0</v>
      </c>
      <c r="G1919" s="504">
        <f t="shared" si="119"/>
        <v>0</v>
      </c>
      <c r="H1919" s="719">
        <f>+'6-3표준조사 5'!$K$205</f>
        <v>17</v>
      </c>
      <c r="I1919" s="719">
        <f>+'6-3표준조사 5'!$L$205</f>
        <v>0</v>
      </c>
      <c r="J1919" s="719">
        <f>+'6-3표준조사 5'!$M$205</f>
        <v>0</v>
      </c>
      <c r="K1919" s="659"/>
    </row>
    <row r="1920" spans="1:11" ht="21" hidden="1" customHeight="1">
      <c r="A1920" s="657">
        <f t="shared" si="117"/>
        <v>0</v>
      </c>
      <c r="B1920" s="720"/>
      <c r="C1920" s="720"/>
      <c r="D1920" s="720"/>
      <c r="E1920" s="721"/>
      <c r="F1920" s="504">
        <f t="shared" si="118"/>
        <v>0</v>
      </c>
      <c r="G1920" s="504">
        <f t="shared" si="119"/>
        <v>0</v>
      </c>
      <c r="H1920" s="719">
        <f>+'6-3표준조사 5'!$K$206</f>
        <v>18</v>
      </c>
      <c r="I1920" s="719">
        <f>+'6-3표준조사 5'!$L$206</f>
        <v>0</v>
      </c>
      <c r="J1920" s="719">
        <f>+'6-3표준조사 5'!$M$206</f>
        <v>0</v>
      </c>
      <c r="K1920" s="659"/>
    </row>
    <row r="1921" spans="1:11" ht="21" hidden="1" customHeight="1">
      <c r="A1921" s="657">
        <f t="shared" si="117"/>
        <v>0</v>
      </c>
      <c r="B1921" s="720"/>
      <c r="C1921" s="720"/>
      <c r="D1921" s="720"/>
      <c r="E1921" s="721"/>
      <c r="F1921" s="504">
        <f t="shared" si="118"/>
        <v>0</v>
      </c>
      <c r="G1921" s="504">
        <f t="shared" si="119"/>
        <v>0</v>
      </c>
      <c r="H1921" s="719">
        <f>+'6-3표준조사 5'!$K$207</f>
        <v>19</v>
      </c>
      <c r="I1921" s="719">
        <f>+'6-3표준조사 5'!$L$207</f>
        <v>0</v>
      </c>
      <c r="J1921" s="719">
        <f>+'6-3표준조사 5'!$M$207</f>
        <v>0</v>
      </c>
      <c r="K1921" s="659"/>
    </row>
    <row r="1922" spans="1:11" ht="21" hidden="1" customHeight="1">
      <c r="A1922" s="657">
        <f t="shared" si="117"/>
        <v>0</v>
      </c>
      <c r="B1922" s="720"/>
      <c r="C1922" s="720"/>
      <c r="D1922" s="720"/>
      <c r="E1922" s="721"/>
      <c r="F1922" s="504">
        <f t="shared" si="118"/>
        <v>0</v>
      </c>
      <c r="G1922" s="504">
        <f t="shared" si="119"/>
        <v>0</v>
      </c>
      <c r="H1922" s="719">
        <f>+'6-3표준조사 5'!$K$208</f>
        <v>20</v>
      </c>
      <c r="I1922" s="719">
        <f>+'6-3표준조사 5'!$L$208</f>
        <v>0</v>
      </c>
      <c r="J1922" s="719">
        <f>+'6-3표준조사 5'!$M$208</f>
        <v>0</v>
      </c>
      <c r="K1922" s="659"/>
    </row>
    <row r="1923" spans="1:11" ht="21" hidden="1" customHeight="1">
      <c r="A1923" s="657">
        <f t="shared" si="117"/>
        <v>0</v>
      </c>
      <c r="B1923" s="720"/>
      <c r="C1923" s="720"/>
      <c r="D1923" s="720"/>
      <c r="E1923" s="721"/>
      <c r="F1923" s="504">
        <f t="shared" si="118"/>
        <v>0</v>
      </c>
      <c r="G1923" s="504">
        <f t="shared" si="119"/>
        <v>0</v>
      </c>
      <c r="H1923" s="719">
        <f>+'6-3표준조사 5'!$K$209</f>
        <v>21</v>
      </c>
      <c r="I1923" s="719">
        <f>+'6-3표준조사 5'!$L$209</f>
        <v>0</v>
      </c>
      <c r="J1923" s="719">
        <f>+'6-3표준조사 5'!$M$209</f>
        <v>0</v>
      </c>
      <c r="K1923" s="659"/>
    </row>
    <row r="1924" spans="1:11" ht="21" hidden="1" customHeight="1">
      <c r="A1924" s="657">
        <f t="shared" si="117"/>
        <v>0</v>
      </c>
      <c r="B1924" s="720"/>
      <c r="C1924" s="720"/>
      <c r="D1924" s="720"/>
      <c r="E1924" s="721"/>
      <c r="F1924" s="504">
        <f t="shared" si="118"/>
        <v>0</v>
      </c>
      <c r="G1924" s="504">
        <f t="shared" si="119"/>
        <v>0</v>
      </c>
      <c r="H1924" s="719">
        <f>+'6-3표준조사 5'!$K$210</f>
        <v>22</v>
      </c>
      <c r="I1924" s="719">
        <f>+'6-3표준조사 5'!$L$210</f>
        <v>0</v>
      </c>
      <c r="J1924" s="719">
        <f>+'6-3표준조사 5'!$M$210</f>
        <v>0</v>
      </c>
      <c r="K1924" s="659"/>
    </row>
    <row r="1925" spans="1:11" ht="21" hidden="1" customHeight="1">
      <c r="A1925" s="657">
        <f t="shared" ref="A1925:A1988" si="120">IF(I1925&gt;0,1,)</f>
        <v>0</v>
      </c>
      <c r="B1925" s="720"/>
      <c r="C1925" s="720"/>
      <c r="D1925" s="720"/>
      <c r="E1925" s="721"/>
      <c r="F1925" s="504">
        <f t="shared" si="118"/>
        <v>0</v>
      </c>
      <c r="G1925" s="504">
        <f t="shared" si="119"/>
        <v>0</v>
      </c>
      <c r="H1925" s="719">
        <f>+'6-3표준조사 5'!$K$211</f>
        <v>23</v>
      </c>
      <c r="I1925" s="719">
        <f>+'6-3표준조사 5'!$L$211</f>
        <v>0</v>
      </c>
      <c r="J1925" s="719">
        <f>+'6-3표준조사 5'!$M$211</f>
        <v>0</v>
      </c>
      <c r="K1925" s="659"/>
    </row>
    <row r="1926" spans="1:11" ht="21" hidden="1" customHeight="1">
      <c r="A1926" s="657">
        <f t="shared" si="120"/>
        <v>0</v>
      </c>
      <c r="B1926" s="720"/>
      <c r="C1926" s="720"/>
      <c r="D1926" s="720"/>
      <c r="E1926" s="721"/>
      <c r="F1926" s="504">
        <f t="shared" si="118"/>
        <v>0</v>
      </c>
      <c r="G1926" s="504">
        <f t="shared" si="119"/>
        <v>0</v>
      </c>
      <c r="H1926" s="719">
        <f>+'6-3표준조사 5'!$K$212</f>
        <v>24</v>
      </c>
      <c r="I1926" s="719">
        <f>+'6-3표준조사 5'!$L$212</f>
        <v>0</v>
      </c>
      <c r="J1926" s="719">
        <f>+'6-3표준조사 5'!$M$212</f>
        <v>0</v>
      </c>
      <c r="K1926" s="659"/>
    </row>
    <row r="1927" spans="1:11" ht="21" hidden="1" customHeight="1">
      <c r="A1927" s="657">
        <f t="shared" si="120"/>
        <v>0</v>
      </c>
      <c r="B1927" s="720"/>
      <c r="C1927" s="720"/>
      <c r="D1927" s="720"/>
      <c r="E1927" s="721"/>
      <c r="F1927" s="504">
        <f t="shared" si="118"/>
        <v>0</v>
      </c>
      <c r="G1927" s="504">
        <f t="shared" si="119"/>
        <v>0</v>
      </c>
      <c r="H1927" s="719">
        <f>+'6-3표준조사 5'!$K$213</f>
        <v>25</v>
      </c>
      <c r="I1927" s="719">
        <f>+'6-3표준조사 5'!$L$213</f>
        <v>0</v>
      </c>
      <c r="J1927" s="719">
        <f>+'6-3표준조사 5'!$M$213</f>
        <v>0</v>
      </c>
      <c r="K1927" s="659"/>
    </row>
    <row r="1928" spans="1:11" ht="21" hidden="1" customHeight="1">
      <c r="A1928" s="657">
        <f t="shared" si="120"/>
        <v>0</v>
      </c>
      <c r="B1928" s="720"/>
      <c r="C1928" s="720"/>
      <c r="D1928" s="720"/>
      <c r="E1928" s="721"/>
      <c r="F1928" s="504">
        <f t="shared" si="118"/>
        <v>0</v>
      </c>
      <c r="G1928" s="504">
        <f t="shared" si="119"/>
        <v>0</v>
      </c>
      <c r="H1928" s="719">
        <f>+'6-3표준조사 5'!$K$214</f>
        <v>26</v>
      </c>
      <c r="I1928" s="719">
        <f>+'6-3표준조사 5'!$L$214</f>
        <v>0</v>
      </c>
      <c r="J1928" s="719">
        <f>+'6-3표준조사 5'!$M$214</f>
        <v>0</v>
      </c>
      <c r="K1928" s="659"/>
    </row>
    <row r="1929" spans="1:11" ht="21" hidden="1" customHeight="1">
      <c r="A1929" s="657">
        <f t="shared" si="120"/>
        <v>0</v>
      </c>
      <c r="B1929" s="720"/>
      <c r="C1929" s="720"/>
      <c r="D1929" s="720"/>
      <c r="E1929" s="721"/>
      <c r="F1929" s="504">
        <f t="shared" si="118"/>
        <v>0</v>
      </c>
      <c r="G1929" s="504">
        <f t="shared" si="119"/>
        <v>0</v>
      </c>
      <c r="H1929" s="719">
        <f>+'6-3표준조사 5'!$K$215</f>
        <v>27</v>
      </c>
      <c r="I1929" s="719">
        <f>+'6-3표준조사 5'!$L$215</f>
        <v>0</v>
      </c>
      <c r="J1929" s="719">
        <f>+'6-3표준조사 5'!$M$215</f>
        <v>0</v>
      </c>
      <c r="K1929" s="659"/>
    </row>
    <row r="1930" spans="1:11" ht="21" hidden="1" customHeight="1">
      <c r="A1930" s="657">
        <f t="shared" si="120"/>
        <v>0</v>
      </c>
      <c r="B1930" s="720"/>
      <c r="C1930" s="720"/>
      <c r="D1930" s="720"/>
      <c r="E1930" s="721"/>
      <c r="F1930" s="504">
        <f t="shared" si="118"/>
        <v>0</v>
      </c>
      <c r="G1930" s="504">
        <f t="shared" si="119"/>
        <v>0</v>
      </c>
      <c r="H1930" s="719">
        <f>+'6-3표준조사 5'!$K$216</f>
        <v>28</v>
      </c>
      <c r="I1930" s="719">
        <f>+'6-3표준조사 5'!$L$216</f>
        <v>0</v>
      </c>
      <c r="J1930" s="719">
        <f>+'6-3표준조사 5'!$M$216</f>
        <v>0</v>
      </c>
      <c r="K1930" s="659"/>
    </row>
    <row r="1931" spans="1:11" ht="21" hidden="1" customHeight="1">
      <c r="A1931" s="657">
        <f t="shared" si="120"/>
        <v>0</v>
      </c>
      <c r="B1931" s="720"/>
      <c r="C1931" s="720"/>
      <c r="D1931" s="720"/>
      <c r="E1931" s="721"/>
      <c r="F1931" s="504">
        <f t="shared" si="118"/>
        <v>0</v>
      </c>
      <c r="G1931" s="504">
        <f t="shared" si="119"/>
        <v>0</v>
      </c>
      <c r="H1931" s="719">
        <f>+'6-3표준조사 5'!$K$217</f>
        <v>29</v>
      </c>
      <c r="I1931" s="719">
        <f>+'6-3표준조사 5'!$L$217</f>
        <v>0</v>
      </c>
      <c r="J1931" s="719">
        <f>+'6-3표준조사 5'!$M$217</f>
        <v>0</v>
      </c>
      <c r="K1931" s="659"/>
    </row>
    <row r="1932" spans="1:11" ht="21" hidden="1" customHeight="1">
      <c r="A1932" s="657">
        <f t="shared" si="120"/>
        <v>0</v>
      </c>
      <c r="B1932" s="720"/>
      <c r="C1932" s="720"/>
      <c r="D1932" s="720"/>
      <c r="E1932" s="721"/>
      <c r="F1932" s="504">
        <f t="shared" si="118"/>
        <v>0</v>
      </c>
      <c r="G1932" s="504">
        <f t="shared" si="119"/>
        <v>0</v>
      </c>
      <c r="H1932" s="719">
        <f>+'6-3표준조사 5'!$K$218</f>
        <v>30</v>
      </c>
      <c r="I1932" s="719">
        <f>+'6-3표준조사 5'!$L$218</f>
        <v>0</v>
      </c>
      <c r="J1932" s="719">
        <f>+'6-3표준조사 5'!$M$218</f>
        <v>0</v>
      </c>
      <c r="K1932" s="659"/>
    </row>
    <row r="1933" spans="1:11" ht="21" hidden="1" customHeight="1">
      <c r="A1933" s="657">
        <f t="shared" si="120"/>
        <v>0</v>
      </c>
      <c r="B1933" s="720"/>
      <c r="C1933" s="720"/>
      <c r="D1933" s="720"/>
      <c r="E1933" s="721"/>
      <c r="F1933" s="504">
        <f t="shared" si="118"/>
        <v>0</v>
      </c>
      <c r="G1933" s="504">
        <f t="shared" si="119"/>
        <v>0</v>
      </c>
      <c r="H1933" s="719">
        <f>+'6-3표준조사 5'!$K$219</f>
        <v>31</v>
      </c>
      <c r="I1933" s="719">
        <f>+'6-3표준조사 5'!$L$219</f>
        <v>0</v>
      </c>
      <c r="J1933" s="719">
        <f>+'6-3표준조사 5'!$M$219</f>
        <v>0</v>
      </c>
      <c r="K1933" s="659"/>
    </row>
    <row r="1934" spans="1:11" ht="21" hidden="1" customHeight="1">
      <c r="A1934" s="657">
        <f t="shared" si="120"/>
        <v>0</v>
      </c>
      <c r="B1934" s="720"/>
      <c r="C1934" s="720"/>
      <c r="D1934" s="720"/>
      <c r="E1934" s="721"/>
      <c r="F1934" s="504">
        <f t="shared" si="118"/>
        <v>0</v>
      </c>
      <c r="G1934" s="504">
        <f t="shared" si="119"/>
        <v>0</v>
      </c>
      <c r="H1934" s="719">
        <f>+'6-3표준조사 5'!$K$220</f>
        <v>32</v>
      </c>
      <c r="I1934" s="719">
        <f>+'6-3표준조사 5'!$L$220</f>
        <v>0</v>
      </c>
      <c r="J1934" s="719">
        <f>+'6-3표준조사 5'!$M$220</f>
        <v>0</v>
      </c>
      <c r="K1934" s="659"/>
    </row>
    <row r="1935" spans="1:11" ht="21" hidden="1" customHeight="1">
      <c r="A1935" s="657">
        <f t="shared" si="120"/>
        <v>0</v>
      </c>
      <c r="B1935" s="720"/>
      <c r="C1935" s="720"/>
      <c r="D1935" s="720"/>
      <c r="E1935" s="721"/>
      <c r="F1935" s="504">
        <f t="shared" si="118"/>
        <v>0</v>
      </c>
      <c r="G1935" s="504">
        <f t="shared" si="119"/>
        <v>0</v>
      </c>
      <c r="H1935" s="719">
        <f>+'6-3표준조사 5'!$K$221</f>
        <v>33</v>
      </c>
      <c r="I1935" s="719">
        <f>+'6-3표준조사 5'!$L$221</f>
        <v>0</v>
      </c>
      <c r="J1935" s="719">
        <f>+'6-3표준조사 5'!$M$221</f>
        <v>0</v>
      </c>
      <c r="K1935" s="659"/>
    </row>
    <row r="1936" spans="1:11" ht="21" hidden="1" customHeight="1">
      <c r="A1936" s="657">
        <f t="shared" si="120"/>
        <v>0</v>
      </c>
      <c r="B1936" s="720"/>
      <c r="C1936" s="720"/>
      <c r="D1936" s="720"/>
      <c r="E1936" s="721"/>
      <c r="F1936" s="504">
        <f t="shared" si="118"/>
        <v>0</v>
      </c>
      <c r="G1936" s="504">
        <f t="shared" si="119"/>
        <v>0</v>
      </c>
      <c r="H1936" s="719">
        <f>+'6-3표준조사 5'!$K$222</f>
        <v>34</v>
      </c>
      <c r="I1936" s="719">
        <f>+'6-3표준조사 5'!$L$222</f>
        <v>0</v>
      </c>
      <c r="J1936" s="719">
        <f>+'6-3표준조사 5'!$M$222</f>
        <v>0</v>
      </c>
      <c r="K1936" s="659"/>
    </row>
    <row r="1937" spans="1:11" ht="21" hidden="1" customHeight="1">
      <c r="A1937" s="657">
        <f t="shared" si="120"/>
        <v>0</v>
      </c>
      <c r="B1937" s="720"/>
      <c r="C1937" s="720"/>
      <c r="D1937" s="720"/>
      <c r="E1937" s="721"/>
      <c r="F1937" s="504">
        <f t="shared" si="118"/>
        <v>0</v>
      </c>
      <c r="G1937" s="504">
        <f t="shared" si="119"/>
        <v>0</v>
      </c>
      <c r="H1937" s="719">
        <f>+'6-3표준조사 5'!$K$223</f>
        <v>35</v>
      </c>
      <c r="I1937" s="719">
        <f>+'6-3표준조사 5'!$L$223</f>
        <v>0</v>
      </c>
      <c r="J1937" s="719">
        <f>+'6-3표준조사 5'!$M$223</f>
        <v>0</v>
      </c>
      <c r="K1937" s="659"/>
    </row>
    <row r="1938" spans="1:11" ht="21" hidden="1" customHeight="1">
      <c r="A1938" s="657">
        <f t="shared" si="120"/>
        <v>0</v>
      </c>
      <c r="B1938" s="720"/>
      <c r="C1938" s="720"/>
      <c r="D1938" s="720"/>
      <c r="E1938" s="721"/>
      <c r="F1938" s="504">
        <f t="shared" si="118"/>
        <v>0</v>
      </c>
      <c r="G1938" s="504">
        <f t="shared" si="119"/>
        <v>0</v>
      </c>
      <c r="H1938" s="719">
        <f>+'6-3표준조사 5'!$K$224</f>
        <v>36</v>
      </c>
      <c r="I1938" s="719">
        <f>+'6-3표준조사 5'!$L$224</f>
        <v>0</v>
      </c>
      <c r="J1938" s="719">
        <f>+'6-3표준조사 5'!$M$224</f>
        <v>0</v>
      </c>
      <c r="K1938" s="659"/>
    </row>
    <row r="1939" spans="1:11" ht="21" hidden="1" customHeight="1">
      <c r="A1939" s="657">
        <f t="shared" si="120"/>
        <v>0</v>
      </c>
      <c r="B1939" s="720"/>
      <c r="C1939" s="720"/>
      <c r="D1939" s="720"/>
      <c r="E1939" s="721"/>
      <c r="F1939" s="504">
        <f t="shared" si="118"/>
        <v>0</v>
      </c>
      <c r="G1939" s="504">
        <f t="shared" si="119"/>
        <v>0</v>
      </c>
      <c r="H1939" s="718">
        <f>+'6-3표준조사 5'!$K$225</f>
        <v>37</v>
      </c>
      <c r="I1939" s="718">
        <f>+'6-3표준조사 5'!$L$225</f>
        <v>0</v>
      </c>
      <c r="J1939" s="718">
        <f>+'6-3표준조사 5'!$M$225</f>
        <v>0</v>
      </c>
      <c r="K1939" s="995"/>
    </row>
    <row r="1940" spans="1:11" ht="21" customHeight="1">
      <c r="A1940" s="657">
        <f t="shared" si="120"/>
        <v>1</v>
      </c>
      <c r="B1940" s="719">
        <f>+'6-3표준조사 5'!$M$229</f>
        <v>0</v>
      </c>
      <c r="C1940" s="719">
        <f>+'6-3표준조사 5'!$N$229</f>
        <v>0</v>
      </c>
      <c r="D1940" s="719">
        <f>+'6-3표준조사 5'!$O$229</f>
        <v>0</v>
      </c>
      <c r="E1940" s="719" t="str">
        <f>+'6-3표준조사 5'!$P$229</f>
        <v>번지</v>
      </c>
      <c r="F1940" s="719">
        <f>+'6-3표준조사 5'!$K$229</f>
        <v>0</v>
      </c>
      <c r="G1940" s="719">
        <f>+'6-3표준조사 5'!$L$229</f>
        <v>0</v>
      </c>
      <c r="H1940" s="719">
        <f>+'6-3표준조사 5'!$K$237</f>
        <v>1</v>
      </c>
      <c r="I1940" s="719">
        <f>+'6-3표준조사 5'!$L$237</f>
        <v>1</v>
      </c>
      <c r="J1940" s="719">
        <f>+'6-3표준조사 5'!$M$237</f>
        <v>0</v>
      </c>
      <c r="K1940" s="1324"/>
    </row>
    <row r="1941" spans="1:11" ht="21" hidden="1" customHeight="1">
      <c r="A1941" s="657">
        <f t="shared" si="120"/>
        <v>0</v>
      </c>
      <c r="B1941" s="720"/>
      <c r="C1941" s="720"/>
      <c r="D1941" s="720"/>
      <c r="E1941" s="721"/>
      <c r="F1941" s="504">
        <f t="shared" ref="F1941:F1999" si="121">IF(I1941&gt;0,F1940,)</f>
        <v>0</v>
      </c>
      <c r="G1941" s="504">
        <f t="shared" ref="G1941:G1999" si="122">IF(I1941&gt;0,G1940,)</f>
        <v>0</v>
      </c>
      <c r="H1941" s="722">
        <f>+'6-3표준조사 5'!$K$238</f>
        <v>2</v>
      </c>
      <c r="I1941" s="722">
        <f>+'6-3표준조사 5'!$L$238</f>
        <v>0</v>
      </c>
      <c r="J1941" s="722">
        <f>+'6-3표준조사 5'!$M$238</f>
        <v>0</v>
      </c>
      <c r="K1941" s="996"/>
    </row>
    <row r="1942" spans="1:11" ht="21" hidden="1" customHeight="1">
      <c r="A1942" s="657">
        <f t="shared" si="120"/>
        <v>0</v>
      </c>
      <c r="B1942" s="720"/>
      <c r="C1942" s="720"/>
      <c r="D1942" s="720"/>
      <c r="E1942" s="721"/>
      <c r="F1942" s="504">
        <f t="shared" si="121"/>
        <v>0</v>
      </c>
      <c r="G1942" s="504">
        <f t="shared" si="122"/>
        <v>0</v>
      </c>
      <c r="H1942" s="719">
        <f>+'6-3표준조사 5'!$K$239</f>
        <v>3</v>
      </c>
      <c r="I1942" s="719">
        <f>+'6-3표준조사 5'!$L$239</f>
        <v>0</v>
      </c>
      <c r="J1942" s="719">
        <f>+'6-3표준조사 5'!$M$239</f>
        <v>0</v>
      </c>
      <c r="K1942" s="659"/>
    </row>
    <row r="1943" spans="1:11" ht="21" hidden="1" customHeight="1">
      <c r="A1943" s="657">
        <f t="shared" si="120"/>
        <v>0</v>
      </c>
      <c r="B1943" s="720"/>
      <c r="C1943" s="720"/>
      <c r="D1943" s="720"/>
      <c r="E1943" s="721"/>
      <c r="F1943" s="504">
        <f t="shared" si="121"/>
        <v>0</v>
      </c>
      <c r="G1943" s="504">
        <f t="shared" si="122"/>
        <v>0</v>
      </c>
      <c r="H1943" s="719">
        <f>+'6-3표준조사 5'!$K$240</f>
        <v>4</v>
      </c>
      <c r="I1943" s="719">
        <f>+'6-3표준조사 5'!$L$240</f>
        <v>0</v>
      </c>
      <c r="J1943" s="719">
        <f>+'6-3표준조사 5'!$M$240</f>
        <v>0</v>
      </c>
      <c r="K1943" s="659"/>
    </row>
    <row r="1944" spans="1:11" ht="21" hidden="1" customHeight="1">
      <c r="A1944" s="657">
        <f t="shared" si="120"/>
        <v>0</v>
      </c>
      <c r="B1944" s="720"/>
      <c r="C1944" s="720"/>
      <c r="D1944" s="720"/>
      <c r="E1944" s="721"/>
      <c r="F1944" s="504">
        <f t="shared" si="121"/>
        <v>0</v>
      </c>
      <c r="G1944" s="504">
        <f t="shared" si="122"/>
        <v>0</v>
      </c>
      <c r="H1944" s="719">
        <f>+'6-3표준조사 5'!$K$241</f>
        <v>5</v>
      </c>
      <c r="I1944" s="719">
        <f>+'6-3표준조사 5'!$L$241</f>
        <v>0</v>
      </c>
      <c r="J1944" s="719">
        <f>+'6-3표준조사 5'!$M$241</f>
        <v>0</v>
      </c>
      <c r="K1944" s="659"/>
    </row>
    <row r="1945" spans="1:11" ht="21" hidden="1" customHeight="1">
      <c r="A1945" s="657">
        <f t="shared" si="120"/>
        <v>0</v>
      </c>
      <c r="B1945" s="720"/>
      <c r="C1945" s="720"/>
      <c r="D1945" s="720"/>
      <c r="E1945" s="721"/>
      <c r="F1945" s="504">
        <f t="shared" si="121"/>
        <v>0</v>
      </c>
      <c r="G1945" s="504">
        <f t="shared" si="122"/>
        <v>0</v>
      </c>
      <c r="H1945" s="719">
        <f>+'6-3표준조사 5'!$K$242</f>
        <v>6</v>
      </c>
      <c r="I1945" s="719">
        <f>+'6-3표준조사 5'!$L$242</f>
        <v>0</v>
      </c>
      <c r="J1945" s="719">
        <f>+'6-3표준조사 5'!$M$242</f>
        <v>0</v>
      </c>
      <c r="K1945" s="659"/>
    </row>
    <row r="1946" spans="1:11" ht="21" hidden="1" customHeight="1">
      <c r="A1946" s="657">
        <f t="shared" si="120"/>
        <v>0</v>
      </c>
      <c r="B1946" s="720"/>
      <c r="C1946" s="720"/>
      <c r="D1946" s="720"/>
      <c r="E1946" s="721"/>
      <c r="F1946" s="504">
        <f t="shared" si="121"/>
        <v>0</v>
      </c>
      <c r="G1946" s="504">
        <f t="shared" si="122"/>
        <v>0</v>
      </c>
      <c r="H1946" s="719">
        <f>+'6-3표준조사 5'!$K$243</f>
        <v>7</v>
      </c>
      <c r="I1946" s="719">
        <f>+'6-3표준조사 5'!$L$243</f>
        <v>0</v>
      </c>
      <c r="J1946" s="719">
        <f>+'6-3표준조사 5'!$M$243</f>
        <v>0</v>
      </c>
      <c r="K1946" s="659"/>
    </row>
    <row r="1947" spans="1:11" ht="21" hidden="1" customHeight="1">
      <c r="A1947" s="657">
        <f t="shared" si="120"/>
        <v>0</v>
      </c>
      <c r="B1947" s="720"/>
      <c r="C1947" s="720"/>
      <c r="D1947" s="720"/>
      <c r="E1947" s="721"/>
      <c r="F1947" s="504">
        <f t="shared" si="121"/>
        <v>0</v>
      </c>
      <c r="G1947" s="504">
        <f t="shared" si="122"/>
        <v>0</v>
      </c>
      <c r="H1947" s="719">
        <f>+'6-3표준조사 5'!$K$244</f>
        <v>8</v>
      </c>
      <c r="I1947" s="719">
        <f>+'6-3표준조사 5'!$L$244</f>
        <v>0</v>
      </c>
      <c r="J1947" s="719">
        <f>+'6-3표준조사 5'!$M$244</f>
        <v>0</v>
      </c>
      <c r="K1947" s="659"/>
    </row>
    <row r="1948" spans="1:11" ht="21" hidden="1" customHeight="1">
      <c r="A1948" s="657">
        <f t="shared" si="120"/>
        <v>0</v>
      </c>
      <c r="B1948" s="720"/>
      <c r="C1948" s="720"/>
      <c r="D1948" s="720"/>
      <c r="E1948" s="721"/>
      <c r="F1948" s="504">
        <f t="shared" si="121"/>
        <v>0</v>
      </c>
      <c r="G1948" s="504">
        <f t="shared" si="122"/>
        <v>0</v>
      </c>
      <c r="H1948" s="719">
        <f>+'6-3표준조사 5'!$K$245</f>
        <v>9</v>
      </c>
      <c r="I1948" s="719">
        <f>+'6-3표준조사 5'!$L$245</f>
        <v>0</v>
      </c>
      <c r="J1948" s="719">
        <f>+'6-3표준조사 5'!$M$245</f>
        <v>0</v>
      </c>
      <c r="K1948" s="659"/>
    </row>
    <row r="1949" spans="1:11" ht="21" hidden="1" customHeight="1">
      <c r="A1949" s="657">
        <f t="shared" si="120"/>
        <v>0</v>
      </c>
      <c r="B1949" s="720"/>
      <c r="C1949" s="720"/>
      <c r="D1949" s="720"/>
      <c r="E1949" s="721"/>
      <c r="F1949" s="504">
        <f t="shared" si="121"/>
        <v>0</v>
      </c>
      <c r="G1949" s="504">
        <f t="shared" si="122"/>
        <v>0</v>
      </c>
      <c r="H1949" s="719">
        <f>+'6-3표준조사 5'!$K$246</f>
        <v>10</v>
      </c>
      <c r="I1949" s="719">
        <f>+'6-3표준조사 5'!$L$246</f>
        <v>0</v>
      </c>
      <c r="J1949" s="719">
        <f>+'6-3표준조사 5'!$M$246</f>
        <v>0</v>
      </c>
      <c r="K1949" s="659"/>
    </row>
    <row r="1950" spans="1:11" ht="21" hidden="1" customHeight="1">
      <c r="A1950" s="657">
        <f t="shared" si="120"/>
        <v>0</v>
      </c>
      <c r="B1950" s="720"/>
      <c r="C1950" s="720"/>
      <c r="D1950" s="720"/>
      <c r="E1950" s="721"/>
      <c r="F1950" s="504">
        <f t="shared" si="121"/>
        <v>0</v>
      </c>
      <c r="G1950" s="504">
        <f t="shared" si="122"/>
        <v>0</v>
      </c>
      <c r="H1950" s="719">
        <f>+'6-3표준조사 5'!$K$247</f>
        <v>11</v>
      </c>
      <c r="I1950" s="719">
        <f>+'6-3표준조사 5'!$L$247</f>
        <v>0</v>
      </c>
      <c r="J1950" s="719">
        <f>+'6-3표준조사 5'!$M$247</f>
        <v>0</v>
      </c>
      <c r="K1950" s="659"/>
    </row>
    <row r="1951" spans="1:11" ht="21" hidden="1" customHeight="1">
      <c r="A1951" s="657">
        <f t="shared" si="120"/>
        <v>0</v>
      </c>
      <c r="B1951" s="720"/>
      <c r="C1951" s="720"/>
      <c r="D1951" s="720"/>
      <c r="E1951" s="721"/>
      <c r="F1951" s="504">
        <f t="shared" si="121"/>
        <v>0</v>
      </c>
      <c r="G1951" s="504">
        <f t="shared" si="122"/>
        <v>0</v>
      </c>
      <c r="H1951" s="719">
        <f>+'6-3표준조사 5'!$K$248</f>
        <v>12</v>
      </c>
      <c r="I1951" s="719">
        <f>+'6-3표준조사 5'!$L$248</f>
        <v>0</v>
      </c>
      <c r="J1951" s="719">
        <f>+'6-3표준조사 5'!$M$248</f>
        <v>0</v>
      </c>
      <c r="K1951" s="659"/>
    </row>
    <row r="1952" spans="1:11" ht="21" hidden="1" customHeight="1">
      <c r="A1952" s="657">
        <f t="shared" si="120"/>
        <v>0</v>
      </c>
      <c r="B1952" s="720"/>
      <c r="C1952" s="720"/>
      <c r="D1952" s="720"/>
      <c r="E1952" s="721"/>
      <c r="F1952" s="504">
        <f t="shared" si="121"/>
        <v>0</v>
      </c>
      <c r="G1952" s="504">
        <f t="shared" si="122"/>
        <v>0</v>
      </c>
      <c r="H1952" s="719">
        <f>+'6-3표준조사 5'!$K$249</f>
        <v>13</v>
      </c>
      <c r="I1952" s="719">
        <f>+'6-3표준조사 5'!$L$249</f>
        <v>0</v>
      </c>
      <c r="J1952" s="719">
        <f>+'6-3표준조사 5'!$M$249</f>
        <v>0</v>
      </c>
      <c r="K1952" s="659"/>
    </row>
    <row r="1953" spans="1:11" ht="21" hidden="1" customHeight="1">
      <c r="A1953" s="657">
        <f t="shared" si="120"/>
        <v>0</v>
      </c>
      <c r="B1953" s="720"/>
      <c r="C1953" s="720"/>
      <c r="D1953" s="720"/>
      <c r="E1953" s="721"/>
      <c r="F1953" s="504">
        <f t="shared" si="121"/>
        <v>0</v>
      </c>
      <c r="G1953" s="504">
        <f t="shared" si="122"/>
        <v>0</v>
      </c>
      <c r="H1953" s="719">
        <f>+'6-3표준조사 5'!$K$250</f>
        <v>14</v>
      </c>
      <c r="I1953" s="719">
        <f>+'6-3표준조사 5'!$L$250</f>
        <v>0</v>
      </c>
      <c r="J1953" s="719">
        <f>+'6-3표준조사 5'!$M$250</f>
        <v>0</v>
      </c>
      <c r="K1953" s="659"/>
    </row>
    <row r="1954" spans="1:11" ht="21" hidden="1" customHeight="1">
      <c r="A1954" s="657">
        <f t="shared" si="120"/>
        <v>0</v>
      </c>
      <c r="B1954" s="720"/>
      <c r="C1954" s="720"/>
      <c r="D1954" s="720"/>
      <c r="E1954" s="721"/>
      <c r="F1954" s="504">
        <f t="shared" si="121"/>
        <v>0</v>
      </c>
      <c r="G1954" s="504">
        <f t="shared" si="122"/>
        <v>0</v>
      </c>
      <c r="H1954" s="719">
        <f>+'6-3표준조사 5'!$K$253</f>
        <v>15</v>
      </c>
      <c r="I1954" s="719">
        <f>+'6-3표준조사 5'!$L$253</f>
        <v>0</v>
      </c>
      <c r="J1954" s="719">
        <f>+'6-3표준조사 5'!$M$253</f>
        <v>0</v>
      </c>
      <c r="K1954" s="659"/>
    </row>
    <row r="1955" spans="1:11" ht="21" hidden="1" customHeight="1">
      <c r="A1955" s="657">
        <f t="shared" si="120"/>
        <v>0</v>
      </c>
      <c r="B1955" s="720"/>
      <c r="C1955" s="720"/>
      <c r="D1955" s="720"/>
      <c r="E1955" s="721"/>
      <c r="F1955" s="504">
        <f t="shared" si="121"/>
        <v>0</v>
      </c>
      <c r="G1955" s="504">
        <f t="shared" si="122"/>
        <v>0</v>
      </c>
      <c r="H1955" s="719">
        <f>+'6-3표준조사 5'!$K$254</f>
        <v>16</v>
      </c>
      <c r="I1955" s="719">
        <f>+'6-3표준조사 5'!$L$254</f>
        <v>0</v>
      </c>
      <c r="J1955" s="719">
        <f>+'6-3표준조사 5'!$M$254</f>
        <v>0</v>
      </c>
      <c r="K1955" s="659"/>
    </row>
    <row r="1956" spans="1:11" ht="21" hidden="1" customHeight="1">
      <c r="A1956" s="657">
        <f t="shared" si="120"/>
        <v>0</v>
      </c>
      <c r="B1956" s="720"/>
      <c r="C1956" s="720"/>
      <c r="D1956" s="720"/>
      <c r="E1956" s="721"/>
      <c r="F1956" s="504">
        <f t="shared" si="121"/>
        <v>0</v>
      </c>
      <c r="G1956" s="504">
        <f t="shared" si="122"/>
        <v>0</v>
      </c>
      <c r="H1956" s="719">
        <f>+'6-3표준조사 5'!$K$255</f>
        <v>17</v>
      </c>
      <c r="I1956" s="719">
        <f>+'6-3표준조사 5'!$L$255</f>
        <v>0</v>
      </c>
      <c r="J1956" s="719">
        <f>+'6-3표준조사 5'!$M$255</f>
        <v>0</v>
      </c>
      <c r="K1956" s="659"/>
    </row>
    <row r="1957" spans="1:11" ht="21" hidden="1" customHeight="1">
      <c r="A1957" s="657">
        <f t="shared" si="120"/>
        <v>0</v>
      </c>
      <c r="B1957" s="720"/>
      <c r="C1957" s="720"/>
      <c r="D1957" s="720"/>
      <c r="E1957" s="721"/>
      <c r="F1957" s="504">
        <f t="shared" si="121"/>
        <v>0</v>
      </c>
      <c r="G1957" s="504">
        <f t="shared" si="122"/>
        <v>0</v>
      </c>
      <c r="H1957" s="719">
        <f>+'6-3표준조사 5'!$K$256</f>
        <v>18</v>
      </c>
      <c r="I1957" s="719">
        <f>+'6-3표준조사 5'!$L$256</f>
        <v>0</v>
      </c>
      <c r="J1957" s="719">
        <f>+'6-3표준조사 5'!$M$256</f>
        <v>0</v>
      </c>
      <c r="K1957" s="659"/>
    </row>
    <row r="1958" spans="1:11" ht="21" hidden="1" customHeight="1">
      <c r="A1958" s="657">
        <f t="shared" si="120"/>
        <v>0</v>
      </c>
      <c r="B1958" s="720"/>
      <c r="C1958" s="720"/>
      <c r="D1958" s="720"/>
      <c r="E1958" s="721"/>
      <c r="F1958" s="504">
        <f t="shared" si="121"/>
        <v>0</v>
      </c>
      <c r="G1958" s="504">
        <f t="shared" si="122"/>
        <v>0</v>
      </c>
      <c r="H1958" s="719">
        <f>+'6-3표준조사 5'!$K$257</f>
        <v>19</v>
      </c>
      <c r="I1958" s="719">
        <f>+'6-3표준조사 5'!$L$257</f>
        <v>0</v>
      </c>
      <c r="J1958" s="719">
        <f>+'6-3표준조사 5'!$M$257</f>
        <v>0</v>
      </c>
      <c r="K1958" s="659"/>
    </row>
    <row r="1959" spans="1:11" ht="21" hidden="1" customHeight="1">
      <c r="A1959" s="657">
        <f t="shared" si="120"/>
        <v>0</v>
      </c>
      <c r="B1959" s="720"/>
      <c r="C1959" s="720"/>
      <c r="D1959" s="720"/>
      <c r="E1959" s="721"/>
      <c r="F1959" s="504">
        <f t="shared" si="121"/>
        <v>0</v>
      </c>
      <c r="G1959" s="504">
        <f t="shared" si="122"/>
        <v>0</v>
      </c>
      <c r="H1959" s="719">
        <f>+'6-3표준조사 5'!$K$258</f>
        <v>20</v>
      </c>
      <c r="I1959" s="719">
        <f>+'6-3표준조사 5'!$L$258</f>
        <v>0</v>
      </c>
      <c r="J1959" s="719">
        <f>+'6-3표준조사 5'!$M$258</f>
        <v>0</v>
      </c>
      <c r="K1959" s="659"/>
    </row>
    <row r="1960" spans="1:11" ht="21" hidden="1" customHeight="1">
      <c r="A1960" s="657">
        <f t="shared" si="120"/>
        <v>0</v>
      </c>
      <c r="B1960" s="720"/>
      <c r="C1960" s="720"/>
      <c r="D1960" s="720"/>
      <c r="E1960" s="721"/>
      <c r="F1960" s="504">
        <f t="shared" si="121"/>
        <v>0</v>
      </c>
      <c r="G1960" s="504">
        <f t="shared" si="122"/>
        <v>0</v>
      </c>
      <c r="H1960" s="719">
        <f>+'6-3표준조사 5'!$K$259</f>
        <v>21</v>
      </c>
      <c r="I1960" s="719">
        <f>+'6-3표준조사 5'!$L$259</f>
        <v>0</v>
      </c>
      <c r="J1960" s="719">
        <f>+'6-3표준조사 5'!$M$259</f>
        <v>0</v>
      </c>
      <c r="K1960" s="659"/>
    </row>
    <row r="1961" spans="1:11" ht="21" hidden="1" customHeight="1">
      <c r="A1961" s="657">
        <f t="shared" si="120"/>
        <v>0</v>
      </c>
      <c r="B1961" s="720"/>
      <c r="C1961" s="720"/>
      <c r="D1961" s="720"/>
      <c r="E1961" s="721"/>
      <c r="F1961" s="504">
        <f t="shared" si="121"/>
        <v>0</v>
      </c>
      <c r="G1961" s="504">
        <f t="shared" si="122"/>
        <v>0</v>
      </c>
      <c r="H1961" s="719">
        <f>+'6-3표준조사 5'!$K$260</f>
        <v>22</v>
      </c>
      <c r="I1961" s="719">
        <f>+'6-3표준조사 5'!$L$260</f>
        <v>0</v>
      </c>
      <c r="J1961" s="719">
        <f>+'6-3표준조사 5'!$M$260</f>
        <v>0</v>
      </c>
      <c r="K1961" s="659"/>
    </row>
    <row r="1962" spans="1:11" ht="21" hidden="1" customHeight="1">
      <c r="A1962" s="657">
        <f t="shared" si="120"/>
        <v>0</v>
      </c>
      <c r="B1962" s="720"/>
      <c r="C1962" s="720"/>
      <c r="D1962" s="720"/>
      <c r="E1962" s="721"/>
      <c r="F1962" s="504">
        <f t="shared" si="121"/>
        <v>0</v>
      </c>
      <c r="G1962" s="504">
        <f t="shared" si="122"/>
        <v>0</v>
      </c>
      <c r="H1962" s="719">
        <f>+'6-3표준조사 5'!$K$261</f>
        <v>23</v>
      </c>
      <c r="I1962" s="719">
        <f>+'6-3표준조사 5'!$L$261</f>
        <v>0</v>
      </c>
      <c r="J1962" s="719">
        <f>+'6-3표준조사 5'!$M$261</f>
        <v>0</v>
      </c>
      <c r="K1962" s="659"/>
    </row>
    <row r="1963" spans="1:11" ht="21" hidden="1" customHeight="1">
      <c r="A1963" s="657">
        <f t="shared" si="120"/>
        <v>0</v>
      </c>
      <c r="B1963" s="720"/>
      <c r="C1963" s="720"/>
      <c r="D1963" s="720"/>
      <c r="E1963" s="721"/>
      <c r="F1963" s="504">
        <f t="shared" si="121"/>
        <v>0</v>
      </c>
      <c r="G1963" s="504">
        <f t="shared" si="122"/>
        <v>0</v>
      </c>
      <c r="H1963" s="719">
        <f>+'6-3표준조사 5'!$K$262</f>
        <v>24</v>
      </c>
      <c r="I1963" s="719">
        <f>+'6-3표준조사 5'!$L$262</f>
        <v>0</v>
      </c>
      <c r="J1963" s="719">
        <f>+'6-3표준조사 5'!$M$262</f>
        <v>0</v>
      </c>
      <c r="K1963" s="659"/>
    </row>
    <row r="1964" spans="1:11" ht="21" hidden="1" customHeight="1">
      <c r="A1964" s="657">
        <f t="shared" si="120"/>
        <v>0</v>
      </c>
      <c r="B1964" s="720"/>
      <c r="C1964" s="720"/>
      <c r="D1964" s="720"/>
      <c r="E1964" s="721"/>
      <c r="F1964" s="504">
        <f t="shared" si="121"/>
        <v>0</v>
      </c>
      <c r="G1964" s="504">
        <f t="shared" si="122"/>
        <v>0</v>
      </c>
      <c r="H1964" s="719">
        <f>+'6-3표준조사 5'!$K$263</f>
        <v>25</v>
      </c>
      <c r="I1964" s="719">
        <f>+'6-3표준조사 5'!$L$263</f>
        <v>0</v>
      </c>
      <c r="J1964" s="719">
        <f>+'6-3표준조사 5'!$M$263</f>
        <v>0</v>
      </c>
      <c r="K1964" s="659"/>
    </row>
    <row r="1965" spans="1:11" ht="21" hidden="1" customHeight="1">
      <c r="A1965" s="657">
        <f t="shared" si="120"/>
        <v>0</v>
      </c>
      <c r="B1965" s="720"/>
      <c r="C1965" s="720"/>
      <c r="D1965" s="720"/>
      <c r="E1965" s="721"/>
      <c r="F1965" s="504">
        <f t="shared" si="121"/>
        <v>0</v>
      </c>
      <c r="G1965" s="504">
        <f t="shared" si="122"/>
        <v>0</v>
      </c>
      <c r="H1965" s="719">
        <f>+'6-3표준조사 5'!$K$264</f>
        <v>26</v>
      </c>
      <c r="I1965" s="719">
        <f>+'6-3표준조사 5'!$L$264</f>
        <v>0</v>
      </c>
      <c r="J1965" s="719">
        <f>+'6-3표준조사 5'!$M$264</f>
        <v>0</v>
      </c>
      <c r="K1965" s="659"/>
    </row>
    <row r="1966" spans="1:11" ht="21" hidden="1" customHeight="1">
      <c r="A1966" s="657">
        <f t="shared" si="120"/>
        <v>0</v>
      </c>
      <c r="B1966" s="720"/>
      <c r="C1966" s="720"/>
      <c r="D1966" s="720"/>
      <c r="E1966" s="721"/>
      <c r="F1966" s="504">
        <f t="shared" si="121"/>
        <v>0</v>
      </c>
      <c r="G1966" s="504">
        <f t="shared" si="122"/>
        <v>0</v>
      </c>
      <c r="H1966" s="719">
        <f>+'6-3표준조사 5'!$K$265</f>
        <v>27</v>
      </c>
      <c r="I1966" s="719">
        <f>+'6-3표준조사 5'!$L$265</f>
        <v>0</v>
      </c>
      <c r="J1966" s="719">
        <f>+'6-3표준조사 5'!$M$265</f>
        <v>0</v>
      </c>
      <c r="K1966" s="659"/>
    </row>
    <row r="1967" spans="1:11" ht="21" hidden="1" customHeight="1">
      <c r="A1967" s="657">
        <f t="shared" si="120"/>
        <v>0</v>
      </c>
      <c r="B1967" s="720"/>
      <c r="C1967" s="720"/>
      <c r="D1967" s="720"/>
      <c r="E1967" s="721"/>
      <c r="F1967" s="504">
        <f t="shared" si="121"/>
        <v>0</v>
      </c>
      <c r="G1967" s="504">
        <f t="shared" si="122"/>
        <v>0</v>
      </c>
      <c r="H1967" s="719">
        <f>+'6-3표준조사 5'!$K$266</f>
        <v>28</v>
      </c>
      <c r="I1967" s="719">
        <f>+'6-3표준조사 5'!$L$266</f>
        <v>0</v>
      </c>
      <c r="J1967" s="719">
        <f>+'6-3표준조사 5'!$M$266</f>
        <v>0</v>
      </c>
      <c r="K1967" s="659"/>
    </row>
    <row r="1968" spans="1:11" ht="21" hidden="1" customHeight="1">
      <c r="A1968" s="657">
        <f t="shared" si="120"/>
        <v>0</v>
      </c>
      <c r="B1968" s="720"/>
      <c r="C1968" s="720"/>
      <c r="D1968" s="720"/>
      <c r="E1968" s="721"/>
      <c r="F1968" s="504">
        <f t="shared" si="121"/>
        <v>0</v>
      </c>
      <c r="G1968" s="504">
        <f t="shared" si="122"/>
        <v>0</v>
      </c>
      <c r="H1968" s="719">
        <f>+'6-3표준조사 5'!$K$267</f>
        <v>29</v>
      </c>
      <c r="I1968" s="719">
        <f>+'6-3표준조사 5'!$L$267</f>
        <v>0</v>
      </c>
      <c r="J1968" s="719">
        <f>+'6-3표준조사 5'!$M$267</f>
        <v>0</v>
      </c>
      <c r="K1968" s="659"/>
    </row>
    <row r="1969" spans="1:11" ht="21" hidden="1" customHeight="1">
      <c r="A1969" s="657">
        <f t="shared" si="120"/>
        <v>0</v>
      </c>
      <c r="B1969" s="720"/>
      <c r="C1969" s="720"/>
      <c r="D1969" s="720"/>
      <c r="E1969" s="721"/>
      <c r="F1969" s="504">
        <f t="shared" si="121"/>
        <v>0</v>
      </c>
      <c r="G1969" s="504">
        <f t="shared" si="122"/>
        <v>0</v>
      </c>
      <c r="H1969" s="719">
        <f>+'6-3표준조사 5'!$K$268</f>
        <v>30</v>
      </c>
      <c r="I1969" s="719">
        <f>+'6-3표준조사 5'!$L$268</f>
        <v>0</v>
      </c>
      <c r="J1969" s="719">
        <f>+'6-3표준조사 5'!$M$268</f>
        <v>0</v>
      </c>
      <c r="K1969" s="659"/>
    </row>
    <row r="1970" spans="1:11" ht="21" hidden="1" customHeight="1">
      <c r="A1970" s="657">
        <f t="shared" si="120"/>
        <v>0</v>
      </c>
      <c r="B1970" s="720"/>
      <c r="C1970" s="720"/>
      <c r="D1970" s="720"/>
      <c r="E1970" s="721"/>
      <c r="F1970" s="504">
        <f t="shared" si="121"/>
        <v>0</v>
      </c>
      <c r="G1970" s="504">
        <f t="shared" si="122"/>
        <v>0</v>
      </c>
      <c r="H1970" s="719">
        <f>+'6-3표준조사 5'!$K$269</f>
        <v>31</v>
      </c>
      <c r="I1970" s="719">
        <f>+'6-3표준조사 5'!$L$269</f>
        <v>0</v>
      </c>
      <c r="J1970" s="719">
        <f>+'6-3표준조사 5'!$M$269</f>
        <v>0</v>
      </c>
      <c r="K1970" s="659"/>
    </row>
    <row r="1971" spans="1:11" ht="21" hidden="1" customHeight="1">
      <c r="A1971" s="657">
        <f t="shared" si="120"/>
        <v>0</v>
      </c>
      <c r="B1971" s="720"/>
      <c r="C1971" s="720"/>
      <c r="D1971" s="720"/>
      <c r="E1971" s="721"/>
      <c r="F1971" s="504">
        <f t="shared" si="121"/>
        <v>0</v>
      </c>
      <c r="G1971" s="504">
        <f t="shared" si="122"/>
        <v>0</v>
      </c>
      <c r="H1971" s="719">
        <f>+'6-3표준조사 5'!$K$270</f>
        <v>32</v>
      </c>
      <c r="I1971" s="719">
        <f>+'6-3표준조사 5'!$L$270</f>
        <v>0</v>
      </c>
      <c r="J1971" s="719">
        <f>+'6-3표준조사 5'!$M$270</f>
        <v>0</v>
      </c>
      <c r="K1971" s="659"/>
    </row>
    <row r="1972" spans="1:11" ht="21" hidden="1" customHeight="1">
      <c r="A1972" s="657">
        <f t="shared" si="120"/>
        <v>0</v>
      </c>
      <c r="B1972" s="720"/>
      <c r="C1972" s="720"/>
      <c r="D1972" s="720"/>
      <c r="E1972" s="721"/>
      <c r="F1972" s="504">
        <f t="shared" si="121"/>
        <v>0</v>
      </c>
      <c r="G1972" s="504">
        <f t="shared" si="122"/>
        <v>0</v>
      </c>
      <c r="H1972" s="719">
        <f>+'6-3표준조사 5'!$K$271</f>
        <v>33</v>
      </c>
      <c r="I1972" s="719">
        <f>+'6-3표준조사 5'!$L$271</f>
        <v>0</v>
      </c>
      <c r="J1972" s="719">
        <f>+'6-3표준조사 5'!$M$271</f>
        <v>0</v>
      </c>
      <c r="K1972" s="659"/>
    </row>
    <row r="1973" spans="1:11" ht="21" hidden="1" customHeight="1">
      <c r="A1973" s="657">
        <f t="shared" si="120"/>
        <v>0</v>
      </c>
      <c r="B1973" s="720"/>
      <c r="C1973" s="720"/>
      <c r="D1973" s="720"/>
      <c r="E1973" s="721"/>
      <c r="F1973" s="504">
        <f t="shared" si="121"/>
        <v>0</v>
      </c>
      <c r="G1973" s="504">
        <f t="shared" si="122"/>
        <v>0</v>
      </c>
      <c r="H1973" s="719">
        <f>+'6-3표준조사 5'!$K$272</f>
        <v>34</v>
      </c>
      <c r="I1973" s="719">
        <f>+'6-3표준조사 5'!$L$272</f>
        <v>0</v>
      </c>
      <c r="J1973" s="719">
        <f>+'6-3표준조사 5'!$M$272</f>
        <v>0</v>
      </c>
      <c r="K1973" s="659"/>
    </row>
    <row r="1974" spans="1:11" ht="21" hidden="1" customHeight="1">
      <c r="A1974" s="657">
        <f t="shared" si="120"/>
        <v>0</v>
      </c>
      <c r="B1974" s="720"/>
      <c r="C1974" s="720"/>
      <c r="D1974" s="720"/>
      <c r="E1974" s="721"/>
      <c r="F1974" s="504">
        <f t="shared" si="121"/>
        <v>0</v>
      </c>
      <c r="G1974" s="504">
        <f t="shared" si="122"/>
        <v>0</v>
      </c>
      <c r="H1974" s="719">
        <f>+'6-3표준조사 5'!$K$273</f>
        <v>35</v>
      </c>
      <c r="I1974" s="719">
        <f>+'6-3표준조사 5'!$L$273</f>
        <v>0</v>
      </c>
      <c r="J1974" s="719">
        <f>+'6-3표준조사 5'!$M$273</f>
        <v>0</v>
      </c>
      <c r="K1974" s="659"/>
    </row>
    <row r="1975" spans="1:11" ht="21" hidden="1" customHeight="1">
      <c r="A1975" s="657">
        <f t="shared" si="120"/>
        <v>0</v>
      </c>
      <c r="B1975" s="720"/>
      <c r="C1975" s="720"/>
      <c r="D1975" s="720"/>
      <c r="E1975" s="721"/>
      <c r="F1975" s="504">
        <f t="shared" si="121"/>
        <v>0</v>
      </c>
      <c r="G1975" s="504">
        <f t="shared" si="122"/>
        <v>0</v>
      </c>
      <c r="H1975" s="719">
        <f>+'6-3표준조사 5'!$K$274</f>
        <v>36</v>
      </c>
      <c r="I1975" s="719">
        <f>+'6-3표준조사 5'!$L$274</f>
        <v>0</v>
      </c>
      <c r="J1975" s="719">
        <f>+'6-3표준조사 5'!$M$274</f>
        <v>0</v>
      </c>
      <c r="K1975" s="659"/>
    </row>
    <row r="1976" spans="1:11" ht="21" hidden="1" customHeight="1">
      <c r="A1976" s="657">
        <f t="shared" si="120"/>
        <v>0</v>
      </c>
      <c r="B1976" s="720"/>
      <c r="C1976" s="720"/>
      <c r="D1976" s="720"/>
      <c r="E1976" s="721"/>
      <c r="F1976" s="504">
        <f t="shared" si="121"/>
        <v>0</v>
      </c>
      <c r="G1976" s="504">
        <f t="shared" si="122"/>
        <v>0</v>
      </c>
      <c r="H1976" s="719">
        <f>+'6-3표준조사 5'!$K$275</f>
        <v>37</v>
      </c>
      <c r="I1976" s="719">
        <f>+'6-3표준조사 5'!$L$275</f>
        <v>0</v>
      </c>
      <c r="J1976" s="719">
        <f>+'6-3표준조사 5'!$M$275</f>
        <v>0</v>
      </c>
      <c r="K1976" s="659"/>
    </row>
    <row r="1977" spans="1:11" ht="21" hidden="1" customHeight="1">
      <c r="A1977" s="657">
        <f t="shared" si="120"/>
        <v>0</v>
      </c>
      <c r="B1977" s="720"/>
      <c r="C1977" s="720"/>
      <c r="D1977" s="720"/>
      <c r="E1977" s="721"/>
      <c r="F1977" s="504">
        <f t="shared" si="121"/>
        <v>0</v>
      </c>
      <c r="G1977" s="504">
        <f t="shared" si="122"/>
        <v>0</v>
      </c>
      <c r="H1977" s="719">
        <f>+'6-3표준조사 5'!$K$278</f>
        <v>15</v>
      </c>
      <c r="I1977" s="719">
        <f>+'6-3표준조사 5'!$L$278</f>
        <v>0</v>
      </c>
      <c r="J1977" s="719">
        <f>+'6-3표준조사 5'!$M$278</f>
        <v>0</v>
      </c>
      <c r="K1977" s="659"/>
    </row>
    <row r="1978" spans="1:11" ht="21" hidden="1" customHeight="1">
      <c r="A1978" s="657">
        <f t="shared" si="120"/>
        <v>0</v>
      </c>
      <c r="B1978" s="720"/>
      <c r="C1978" s="720"/>
      <c r="D1978" s="720"/>
      <c r="E1978" s="721"/>
      <c r="F1978" s="504">
        <f t="shared" si="121"/>
        <v>0</v>
      </c>
      <c r="G1978" s="504">
        <f t="shared" si="122"/>
        <v>0</v>
      </c>
      <c r="H1978" s="719">
        <f>+'6-3표준조사 5'!$K$279</f>
        <v>16</v>
      </c>
      <c r="I1978" s="719">
        <f>+'6-3표준조사 5'!$L$279</f>
        <v>0</v>
      </c>
      <c r="J1978" s="719">
        <f>+'6-3표준조사 5'!$M$279</f>
        <v>0</v>
      </c>
      <c r="K1978" s="659"/>
    </row>
    <row r="1979" spans="1:11" ht="21" hidden="1" customHeight="1">
      <c r="A1979" s="657">
        <f t="shared" si="120"/>
        <v>0</v>
      </c>
      <c r="B1979" s="720"/>
      <c r="C1979" s="720"/>
      <c r="D1979" s="720"/>
      <c r="E1979" s="721"/>
      <c r="F1979" s="504">
        <f t="shared" si="121"/>
        <v>0</v>
      </c>
      <c r="G1979" s="504">
        <f t="shared" si="122"/>
        <v>0</v>
      </c>
      <c r="H1979" s="719">
        <f>+'6-3표준조사 5'!$K$280</f>
        <v>17</v>
      </c>
      <c r="I1979" s="719">
        <f>+'6-3표준조사 5'!$L$280</f>
        <v>0</v>
      </c>
      <c r="J1979" s="719">
        <f>+'6-3표준조사 5'!$M$280</f>
        <v>0</v>
      </c>
      <c r="K1979" s="659"/>
    </row>
    <row r="1980" spans="1:11" ht="21" hidden="1" customHeight="1">
      <c r="A1980" s="657">
        <f t="shared" si="120"/>
        <v>0</v>
      </c>
      <c r="B1980" s="720"/>
      <c r="C1980" s="720"/>
      <c r="D1980" s="720"/>
      <c r="E1980" s="721"/>
      <c r="F1980" s="504">
        <f t="shared" si="121"/>
        <v>0</v>
      </c>
      <c r="G1980" s="504">
        <f t="shared" si="122"/>
        <v>0</v>
      </c>
      <c r="H1980" s="719">
        <f>+'6-3표준조사 5'!$K$281</f>
        <v>18</v>
      </c>
      <c r="I1980" s="719">
        <f>+'6-3표준조사 5'!$L$281</f>
        <v>0</v>
      </c>
      <c r="J1980" s="719">
        <f>+'6-3표준조사 5'!$M$281</f>
        <v>0</v>
      </c>
      <c r="K1980" s="659"/>
    </row>
    <row r="1981" spans="1:11" ht="21" hidden="1" customHeight="1">
      <c r="A1981" s="657">
        <f t="shared" si="120"/>
        <v>0</v>
      </c>
      <c r="B1981" s="720"/>
      <c r="C1981" s="720"/>
      <c r="D1981" s="720"/>
      <c r="E1981" s="721"/>
      <c r="F1981" s="504">
        <f t="shared" si="121"/>
        <v>0</v>
      </c>
      <c r="G1981" s="504">
        <f t="shared" si="122"/>
        <v>0</v>
      </c>
      <c r="H1981" s="719">
        <f>+'6-3표준조사 5'!$K$282</f>
        <v>19</v>
      </c>
      <c r="I1981" s="719">
        <f>+'6-3표준조사 5'!$L$282</f>
        <v>0</v>
      </c>
      <c r="J1981" s="719">
        <f>+'6-3표준조사 5'!$M$282</f>
        <v>0</v>
      </c>
      <c r="K1981" s="659"/>
    </row>
    <row r="1982" spans="1:11" ht="21" hidden="1" customHeight="1">
      <c r="A1982" s="657">
        <f t="shared" si="120"/>
        <v>0</v>
      </c>
      <c r="B1982" s="720"/>
      <c r="C1982" s="720"/>
      <c r="D1982" s="720"/>
      <c r="E1982" s="721"/>
      <c r="F1982" s="504">
        <f t="shared" si="121"/>
        <v>0</v>
      </c>
      <c r="G1982" s="504">
        <f t="shared" si="122"/>
        <v>0</v>
      </c>
      <c r="H1982" s="719">
        <f>+'6-3표준조사 5'!$K$283</f>
        <v>20</v>
      </c>
      <c r="I1982" s="719">
        <f>+'6-3표준조사 5'!$L$283</f>
        <v>0</v>
      </c>
      <c r="J1982" s="719">
        <f>+'6-3표준조사 5'!$M$283</f>
        <v>0</v>
      </c>
      <c r="K1982" s="659"/>
    </row>
    <row r="1983" spans="1:11" ht="21" hidden="1" customHeight="1">
      <c r="A1983" s="657">
        <f t="shared" si="120"/>
        <v>0</v>
      </c>
      <c r="B1983" s="720"/>
      <c r="C1983" s="720"/>
      <c r="D1983" s="720"/>
      <c r="E1983" s="721"/>
      <c r="F1983" s="504">
        <f t="shared" si="121"/>
        <v>0</v>
      </c>
      <c r="G1983" s="504">
        <f t="shared" si="122"/>
        <v>0</v>
      </c>
      <c r="H1983" s="719">
        <f>+'6-3표준조사 5'!$K$284</f>
        <v>21</v>
      </c>
      <c r="I1983" s="719">
        <f>+'6-3표준조사 5'!$L$284</f>
        <v>0</v>
      </c>
      <c r="J1983" s="719">
        <f>+'6-3표준조사 5'!$M$284</f>
        <v>0</v>
      </c>
      <c r="K1983" s="659"/>
    </row>
    <row r="1984" spans="1:11" ht="21" hidden="1" customHeight="1">
      <c r="A1984" s="657">
        <f t="shared" si="120"/>
        <v>0</v>
      </c>
      <c r="B1984" s="720"/>
      <c r="C1984" s="720"/>
      <c r="D1984" s="720"/>
      <c r="E1984" s="721"/>
      <c r="F1984" s="504">
        <f t="shared" si="121"/>
        <v>0</v>
      </c>
      <c r="G1984" s="504">
        <f t="shared" si="122"/>
        <v>0</v>
      </c>
      <c r="H1984" s="719">
        <f>+'6-3표준조사 5'!$K$285</f>
        <v>22</v>
      </c>
      <c r="I1984" s="719">
        <f>+'6-3표준조사 5'!$L$285</f>
        <v>0</v>
      </c>
      <c r="J1984" s="719">
        <f>+'6-3표준조사 5'!$M$285</f>
        <v>0</v>
      </c>
      <c r="K1984" s="659"/>
    </row>
    <row r="1985" spans="1:11" ht="21" hidden="1" customHeight="1">
      <c r="A1985" s="657">
        <f t="shared" si="120"/>
        <v>0</v>
      </c>
      <c r="B1985" s="720"/>
      <c r="C1985" s="720"/>
      <c r="D1985" s="720"/>
      <c r="E1985" s="721"/>
      <c r="F1985" s="504">
        <f t="shared" si="121"/>
        <v>0</v>
      </c>
      <c r="G1985" s="504">
        <f t="shared" si="122"/>
        <v>0</v>
      </c>
      <c r="H1985" s="719">
        <f>+'6-3표준조사 5'!$K$286</f>
        <v>23</v>
      </c>
      <c r="I1985" s="719">
        <f>+'6-3표준조사 5'!$L$286</f>
        <v>0</v>
      </c>
      <c r="J1985" s="719">
        <f>+'6-3표준조사 5'!$M$286</f>
        <v>0</v>
      </c>
      <c r="K1985" s="659"/>
    </row>
    <row r="1986" spans="1:11" ht="21" hidden="1" customHeight="1">
      <c r="A1986" s="657">
        <f t="shared" si="120"/>
        <v>0</v>
      </c>
      <c r="B1986" s="720"/>
      <c r="C1986" s="720"/>
      <c r="D1986" s="720"/>
      <c r="E1986" s="721"/>
      <c r="F1986" s="504">
        <f t="shared" si="121"/>
        <v>0</v>
      </c>
      <c r="G1986" s="504">
        <f t="shared" si="122"/>
        <v>0</v>
      </c>
      <c r="H1986" s="719">
        <f>+'6-3표준조사 5'!$K$287</f>
        <v>24</v>
      </c>
      <c r="I1986" s="719">
        <f>+'6-3표준조사 5'!$L$287</f>
        <v>0</v>
      </c>
      <c r="J1986" s="719">
        <f>+'6-3표준조사 5'!$M$287</f>
        <v>0</v>
      </c>
      <c r="K1986" s="659"/>
    </row>
    <row r="1987" spans="1:11" ht="21" hidden="1" customHeight="1">
      <c r="A1987" s="657">
        <f t="shared" si="120"/>
        <v>0</v>
      </c>
      <c r="B1987" s="720"/>
      <c r="C1987" s="720"/>
      <c r="D1987" s="720"/>
      <c r="E1987" s="721"/>
      <c r="F1987" s="504">
        <f t="shared" si="121"/>
        <v>0</v>
      </c>
      <c r="G1987" s="504">
        <f t="shared" si="122"/>
        <v>0</v>
      </c>
      <c r="H1987" s="719">
        <f>+'6-3표준조사 5'!$K$288</f>
        <v>25</v>
      </c>
      <c r="I1987" s="719">
        <f>+'6-3표준조사 5'!$L$288</f>
        <v>0</v>
      </c>
      <c r="J1987" s="719">
        <f>+'6-3표준조사 5'!$M$288</f>
        <v>0</v>
      </c>
      <c r="K1987" s="659"/>
    </row>
    <row r="1988" spans="1:11" ht="21" hidden="1" customHeight="1">
      <c r="A1988" s="657">
        <f t="shared" si="120"/>
        <v>0</v>
      </c>
      <c r="B1988" s="720"/>
      <c r="C1988" s="720"/>
      <c r="D1988" s="720"/>
      <c r="E1988" s="721"/>
      <c r="F1988" s="504">
        <f t="shared" si="121"/>
        <v>0</v>
      </c>
      <c r="G1988" s="504">
        <f t="shared" si="122"/>
        <v>0</v>
      </c>
      <c r="H1988" s="719">
        <f>+'6-3표준조사 5'!$K$289</f>
        <v>26</v>
      </c>
      <c r="I1988" s="719">
        <f>+'6-3표준조사 5'!$L$289</f>
        <v>0</v>
      </c>
      <c r="J1988" s="719">
        <f>+'6-3표준조사 5'!$M$289</f>
        <v>0</v>
      </c>
      <c r="K1988" s="659"/>
    </row>
    <row r="1989" spans="1:11" ht="21" hidden="1" customHeight="1">
      <c r="A1989" s="657">
        <f t="shared" ref="A1989:A2052" si="123">IF(I1989&gt;0,1,)</f>
        <v>0</v>
      </c>
      <c r="B1989" s="720"/>
      <c r="C1989" s="720"/>
      <c r="D1989" s="720"/>
      <c r="E1989" s="721"/>
      <c r="F1989" s="504">
        <f t="shared" si="121"/>
        <v>0</v>
      </c>
      <c r="G1989" s="504">
        <f t="shared" si="122"/>
        <v>0</v>
      </c>
      <c r="H1989" s="719">
        <f>+'6-3표준조사 5'!$K$290</f>
        <v>27</v>
      </c>
      <c r="I1989" s="719">
        <f>+'6-3표준조사 5'!$L$290</f>
        <v>0</v>
      </c>
      <c r="J1989" s="719">
        <f>+'6-3표준조사 5'!$M$290</f>
        <v>0</v>
      </c>
      <c r="K1989" s="659"/>
    </row>
    <row r="1990" spans="1:11" ht="21" hidden="1" customHeight="1">
      <c r="A1990" s="657">
        <f t="shared" si="123"/>
        <v>0</v>
      </c>
      <c r="B1990" s="720"/>
      <c r="C1990" s="720"/>
      <c r="D1990" s="720"/>
      <c r="E1990" s="721"/>
      <c r="F1990" s="504">
        <f t="shared" si="121"/>
        <v>0</v>
      </c>
      <c r="G1990" s="504">
        <f t="shared" si="122"/>
        <v>0</v>
      </c>
      <c r="H1990" s="719">
        <f>+'6-3표준조사 5'!$K$291</f>
        <v>28</v>
      </c>
      <c r="I1990" s="719">
        <f>+'6-3표준조사 5'!$L$291</f>
        <v>0</v>
      </c>
      <c r="J1990" s="719">
        <f>+'6-3표준조사 5'!$M$291</f>
        <v>0</v>
      </c>
      <c r="K1990" s="659"/>
    </row>
    <row r="1991" spans="1:11" ht="21" hidden="1" customHeight="1">
      <c r="A1991" s="657">
        <f t="shared" si="123"/>
        <v>0</v>
      </c>
      <c r="B1991" s="720"/>
      <c r="C1991" s="720"/>
      <c r="D1991" s="720"/>
      <c r="E1991" s="721"/>
      <c r="F1991" s="504">
        <f t="shared" si="121"/>
        <v>0</v>
      </c>
      <c r="G1991" s="504">
        <f t="shared" si="122"/>
        <v>0</v>
      </c>
      <c r="H1991" s="719">
        <f>+'6-3표준조사 5'!$K$292</f>
        <v>29</v>
      </c>
      <c r="I1991" s="719">
        <f>+'6-3표준조사 5'!$L$292</f>
        <v>0</v>
      </c>
      <c r="J1991" s="719">
        <f>+'6-3표준조사 5'!$M$292</f>
        <v>0</v>
      </c>
      <c r="K1991" s="659"/>
    </row>
    <row r="1992" spans="1:11" ht="21" hidden="1" customHeight="1">
      <c r="A1992" s="657">
        <f t="shared" si="123"/>
        <v>0</v>
      </c>
      <c r="B1992" s="720"/>
      <c r="C1992" s="720"/>
      <c r="D1992" s="720"/>
      <c r="E1992" s="721"/>
      <c r="F1992" s="504">
        <f t="shared" si="121"/>
        <v>0</v>
      </c>
      <c r="G1992" s="504">
        <f t="shared" si="122"/>
        <v>0</v>
      </c>
      <c r="H1992" s="719">
        <f>+'6-3표준조사 5'!$K$293</f>
        <v>30</v>
      </c>
      <c r="I1992" s="719">
        <f>+'6-3표준조사 5'!$L$293</f>
        <v>0</v>
      </c>
      <c r="J1992" s="719">
        <f>+'6-3표준조사 5'!$M$293</f>
        <v>0</v>
      </c>
      <c r="K1992" s="659"/>
    </row>
    <row r="1993" spans="1:11" ht="21" hidden="1" customHeight="1">
      <c r="A1993" s="657">
        <f t="shared" si="123"/>
        <v>0</v>
      </c>
      <c r="B1993" s="720"/>
      <c r="C1993" s="720"/>
      <c r="D1993" s="720"/>
      <c r="E1993" s="721"/>
      <c r="F1993" s="504">
        <f t="shared" si="121"/>
        <v>0</v>
      </c>
      <c r="G1993" s="504">
        <f t="shared" si="122"/>
        <v>0</v>
      </c>
      <c r="H1993" s="719">
        <f>+'6-3표준조사 5'!$K$294</f>
        <v>31</v>
      </c>
      <c r="I1993" s="719">
        <f>+'6-3표준조사 5'!$L$294</f>
        <v>0</v>
      </c>
      <c r="J1993" s="719">
        <f>+'6-3표준조사 5'!$M$294</f>
        <v>0</v>
      </c>
      <c r="K1993" s="659"/>
    </row>
    <row r="1994" spans="1:11" ht="21" hidden="1" customHeight="1">
      <c r="A1994" s="657">
        <f t="shared" si="123"/>
        <v>0</v>
      </c>
      <c r="B1994" s="720"/>
      <c r="C1994" s="720"/>
      <c r="D1994" s="720"/>
      <c r="E1994" s="721"/>
      <c r="F1994" s="504">
        <f t="shared" si="121"/>
        <v>0</v>
      </c>
      <c r="G1994" s="504">
        <f t="shared" si="122"/>
        <v>0</v>
      </c>
      <c r="H1994" s="719">
        <f>+'6-3표준조사 5'!$K$295</f>
        <v>32</v>
      </c>
      <c r="I1994" s="719">
        <f>+'6-3표준조사 5'!$L$295</f>
        <v>0</v>
      </c>
      <c r="J1994" s="719">
        <f>+'6-3표준조사 5'!$M$295</f>
        <v>0</v>
      </c>
      <c r="K1994" s="659"/>
    </row>
    <row r="1995" spans="1:11" ht="21" hidden="1" customHeight="1">
      <c r="A1995" s="657">
        <f t="shared" si="123"/>
        <v>0</v>
      </c>
      <c r="B1995" s="720"/>
      <c r="C1995" s="720"/>
      <c r="D1995" s="720"/>
      <c r="E1995" s="721"/>
      <c r="F1995" s="504">
        <f t="shared" si="121"/>
        <v>0</v>
      </c>
      <c r="G1995" s="504">
        <f t="shared" si="122"/>
        <v>0</v>
      </c>
      <c r="H1995" s="719">
        <f>+'6-3표준조사 5'!$K$296</f>
        <v>33</v>
      </c>
      <c r="I1995" s="719">
        <f>+'6-3표준조사 5'!$L$296</f>
        <v>0</v>
      </c>
      <c r="J1995" s="719">
        <f>+'6-3표준조사 5'!$M$296</f>
        <v>0</v>
      </c>
      <c r="K1995" s="659"/>
    </row>
    <row r="1996" spans="1:11" ht="21" hidden="1" customHeight="1">
      <c r="A1996" s="657">
        <f t="shared" si="123"/>
        <v>0</v>
      </c>
      <c r="B1996" s="720"/>
      <c r="C1996" s="720"/>
      <c r="D1996" s="720"/>
      <c r="E1996" s="721"/>
      <c r="F1996" s="504">
        <f t="shared" si="121"/>
        <v>0</v>
      </c>
      <c r="G1996" s="504">
        <f t="shared" si="122"/>
        <v>0</v>
      </c>
      <c r="H1996" s="719">
        <f>+'6-3표준조사 5'!$K$297</f>
        <v>34</v>
      </c>
      <c r="I1996" s="719">
        <f>+'6-3표준조사 5'!$L$297</f>
        <v>0</v>
      </c>
      <c r="J1996" s="719">
        <f>+'6-3표준조사 5'!$M$297</f>
        <v>0</v>
      </c>
      <c r="K1996" s="659"/>
    </row>
    <row r="1997" spans="1:11" ht="21" hidden="1" customHeight="1">
      <c r="A1997" s="657">
        <f t="shared" si="123"/>
        <v>0</v>
      </c>
      <c r="B1997" s="720"/>
      <c r="C1997" s="720"/>
      <c r="D1997" s="720"/>
      <c r="E1997" s="721"/>
      <c r="F1997" s="504">
        <f t="shared" si="121"/>
        <v>0</v>
      </c>
      <c r="G1997" s="504">
        <f t="shared" si="122"/>
        <v>0</v>
      </c>
      <c r="H1997" s="719">
        <f>+'6-3표준조사 5'!$K$298</f>
        <v>35</v>
      </c>
      <c r="I1997" s="719">
        <f>+'6-3표준조사 5'!$L$298</f>
        <v>0</v>
      </c>
      <c r="J1997" s="719">
        <f>+'6-3표준조사 5'!$M$298</f>
        <v>0</v>
      </c>
      <c r="K1997" s="659"/>
    </row>
    <row r="1998" spans="1:11" ht="21" hidden="1" customHeight="1">
      <c r="A1998" s="657">
        <f t="shared" si="123"/>
        <v>0</v>
      </c>
      <c r="B1998" s="720"/>
      <c r="C1998" s="720"/>
      <c r="D1998" s="720"/>
      <c r="E1998" s="721"/>
      <c r="F1998" s="504">
        <f t="shared" si="121"/>
        <v>0</v>
      </c>
      <c r="G1998" s="504">
        <f t="shared" si="122"/>
        <v>0</v>
      </c>
      <c r="H1998" s="719">
        <f>+'6-3표준조사 5'!$K$299</f>
        <v>36</v>
      </c>
      <c r="I1998" s="719">
        <f>+'6-3표준조사 5'!$L$299</f>
        <v>0</v>
      </c>
      <c r="J1998" s="719">
        <f>+'6-3표준조사 5'!$M$299</f>
        <v>0</v>
      </c>
      <c r="K1998" s="659"/>
    </row>
    <row r="1999" spans="1:11" ht="21" hidden="1" customHeight="1">
      <c r="A1999" s="657">
        <f t="shared" si="123"/>
        <v>0</v>
      </c>
      <c r="B1999" s="720"/>
      <c r="C1999" s="720"/>
      <c r="D1999" s="720"/>
      <c r="E1999" s="721"/>
      <c r="F1999" s="504">
        <f t="shared" si="121"/>
        <v>0</v>
      </c>
      <c r="G1999" s="504">
        <f t="shared" si="122"/>
        <v>0</v>
      </c>
      <c r="H1999" s="718">
        <f>+'6-3표준조사 5'!$K$300</f>
        <v>37</v>
      </c>
      <c r="I1999" s="718">
        <f>+'6-3표준조사 5'!$L$300</f>
        <v>0</v>
      </c>
      <c r="J1999" s="718">
        <f>+'6-3표준조사 5'!$M$300</f>
        <v>0</v>
      </c>
      <c r="K1999" s="995"/>
    </row>
    <row r="2000" spans="1:11" ht="21" customHeight="1">
      <c r="A2000" s="657">
        <f t="shared" si="123"/>
        <v>1</v>
      </c>
      <c r="B2000" s="719">
        <f>+'6-3표준조사 5'!$M$304</f>
        <v>0</v>
      </c>
      <c r="C2000" s="719">
        <f>+'6-3표준조사 5'!$N$304</f>
        <v>0</v>
      </c>
      <c r="D2000" s="719">
        <f>+'6-3표준조사 5'!$O$304</f>
        <v>0</v>
      </c>
      <c r="E2000" s="719" t="str">
        <f>+'6-3표준조사 5'!$P$304</f>
        <v>번지</v>
      </c>
      <c r="F2000" s="719">
        <f>+'6-3표준조사 5'!$K$304</f>
        <v>0</v>
      </c>
      <c r="G2000" s="719">
        <f>+'6-3표준조사 5'!$L$304</f>
        <v>0</v>
      </c>
      <c r="H2000" s="719">
        <f>+'6-3표준조사 5'!$K$312</f>
        <v>1</v>
      </c>
      <c r="I2000" s="719">
        <f>+'6-3표준조사 5'!$L$312</f>
        <v>1</v>
      </c>
      <c r="J2000" s="719">
        <f>+'6-3표준조사 5'!$M$312</f>
        <v>0</v>
      </c>
      <c r="K2000" s="1324"/>
    </row>
    <row r="2001" spans="1:11" ht="21" hidden="1" customHeight="1">
      <c r="A2001" s="657">
        <f t="shared" si="123"/>
        <v>0</v>
      </c>
      <c r="B2001" s="720"/>
      <c r="C2001" s="720"/>
      <c r="D2001" s="720"/>
      <c r="E2001" s="721"/>
      <c r="F2001" s="504">
        <f t="shared" ref="F2001" si="124">IF(I2001&gt;0,F2000,)</f>
        <v>0</v>
      </c>
      <c r="G2001" s="504">
        <f t="shared" ref="G2001" si="125">IF(I2001&gt;0,G2000,)</f>
        <v>0</v>
      </c>
      <c r="H2001" s="722">
        <f>+'6-3표준조사 5'!$K$313</f>
        <v>2</v>
      </c>
      <c r="I2001" s="722">
        <f>+'6-3표준조사 5'!$L$313</f>
        <v>0</v>
      </c>
      <c r="J2001" s="722">
        <f>+'6-3표준조사 5'!$M$313</f>
        <v>0</v>
      </c>
      <c r="K2001" s="996"/>
    </row>
    <row r="2002" spans="1:11" ht="21" hidden="1" customHeight="1">
      <c r="A2002" s="657">
        <f t="shared" si="123"/>
        <v>0</v>
      </c>
      <c r="B2002" s="720"/>
      <c r="C2002" s="720"/>
      <c r="D2002" s="720"/>
      <c r="E2002" s="721"/>
      <c r="F2002" s="504">
        <f t="shared" ref="F2002:F2059" si="126">IF(I2002&gt;0,F2001,)</f>
        <v>0</v>
      </c>
      <c r="G2002" s="504">
        <f t="shared" ref="G2002:G2059" si="127">IF(I2002&gt;0,G2001,)</f>
        <v>0</v>
      </c>
      <c r="H2002" s="719">
        <f>+'6-3표준조사 5'!$K$314</f>
        <v>3</v>
      </c>
      <c r="I2002" s="719">
        <f>+'6-3표준조사 5'!$L$314</f>
        <v>0</v>
      </c>
      <c r="J2002" s="719">
        <f>+'6-3표준조사 5'!$M$314</f>
        <v>0</v>
      </c>
      <c r="K2002" s="659"/>
    </row>
    <row r="2003" spans="1:11" ht="21" hidden="1" customHeight="1">
      <c r="A2003" s="657">
        <f t="shared" si="123"/>
        <v>0</v>
      </c>
      <c r="B2003" s="720"/>
      <c r="C2003" s="720"/>
      <c r="D2003" s="720"/>
      <c r="E2003" s="721"/>
      <c r="F2003" s="504">
        <f t="shared" si="126"/>
        <v>0</v>
      </c>
      <c r="G2003" s="504">
        <f t="shared" si="127"/>
        <v>0</v>
      </c>
      <c r="H2003" s="719">
        <f>+'6-3표준조사 5'!$K$315</f>
        <v>4</v>
      </c>
      <c r="I2003" s="719">
        <f>+'6-3표준조사 5'!$L$315</f>
        <v>0</v>
      </c>
      <c r="J2003" s="719">
        <f>+'6-3표준조사 5'!$M$315</f>
        <v>0</v>
      </c>
      <c r="K2003" s="659"/>
    </row>
    <row r="2004" spans="1:11" ht="21" hidden="1" customHeight="1">
      <c r="A2004" s="657">
        <f t="shared" si="123"/>
        <v>0</v>
      </c>
      <c r="B2004" s="720"/>
      <c r="C2004" s="720"/>
      <c r="D2004" s="720"/>
      <c r="E2004" s="721"/>
      <c r="F2004" s="504">
        <f t="shared" si="126"/>
        <v>0</v>
      </c>
      <c r="G2004" s="504">
        <f t="shared" si="127"/>
        <v>0</v>
      </c>
      <c r="H2004" s="719">
        <f>+'6-3표준조사 5'!$K$316</f>
        <v>5</v>
      </c>
      <c r="I2004" s="719">
        <f>+'6-3표준조사 5'!$L$316</f>
        <v>0</v>
      </c>
      <c r="J2004" s="719">
        <f>+'6-3표준조사 5'!$M$316</f>
        <v>0</v>
      </c>
      <c r="K2004" s="659"/>
    </row>
    <row r="2005" spans="1:11" ht="21" hidden="1" customHeight="1">
      <c r="A2005" s="657">
        <f t="shared" si="123"/>
        <v>0</v>
      </c>
      <c r="B2005" s="720"/>
      <c r="C2005" s="720"/>
      <c r="D2005" s="720"/>
      <c r="E2005" s="721"/>
      <c r="F2005" s="504">
        <f t="shared" si="126"/>
        <v>0</v>
      </c>
      <c r="G2005" s="504">
        <f t="shared" si="127"/>
        <v>0</v>
      </c>
      <c r="H2005" s="719">
        <f>+'6-3표준조사 5'!$K$317</f>
        <v>6</v>
      </c>
      <c r="I2005" s="719">
        <f>+'6-3표준조사 5'!$L$317</f>
        <v>0</v>
      </c>
      <c r="J2005" s="719">
        <f>+'6-3표준조사 5'!$M$317</f>
        <v>0</v>
      </c>
      <c r="K2005" s="659"/>
    </row>
    <row r="2006" spans="1:11" ht="21" hidden="1" customHeight="1">
      <c r="A2006" s="657">
        <f t="shared" si="123"/>
        <v>0</v>
      </c>
      <c r="B2006" s="720"/>
      <c r="C2006" s="720"/>
      <c r="D2006" s="720"/>
      <c r="E2006" s="721"/>
      <c r="F2006" s="504">
        <f t="shared" si="126"/>
        <v>0</v>
      </c>
      <c r="G2006" s="504">
        <f t="shared" si="127"/>
        <v>0</v>
      </c>
      <c r="H2006" s="719">
        <f>+'6-3표준조사 5'!$K$318</f>
        <v>7</v>
      </c>
      <c r="I2006" s="719">
        <f>+'6-3표준조사 5'!$L$318</f>
        <v>0</v>
      </c>
      <c r="J2006" s="719">
        <f>+'6-3표준조사 5'!$M$318</f>
        <v>0</v>
      </c>
      <c r="K2006" s="659"/>
    </row>
    <row r="2007" spans="1:11" ht="21" hidden="1" customHeight="1">
      <c r="A2007" s="657">
        <f t="shared" si="123"/>
        <v>0</v>
      </c>
      <c r="B2007" s="720"/>
      <c r="C2007" s="720"/>
      <c r="D2007" s="720"/>
      <c r="E2007" s="721"/>
      <c r="F2007" s="504">
        <f t="shared" si="126"/>
        <v>0</v>
      </c>
      <c r="G2007" s="504">
        <f t="shared" si="127"/>
        <v>0</v>
      </c>
      <c r="H2007" s="719">
        <f>+'6-3표준조사 5'!$K$319</f>
        <v>8</v>
      </c>
      <c r="I2007" s="719">
        <f>+'6-3표준조사 5'!$L$319</f>
        <v>0</v>
      </c>
      <c r="J2007" s="719">
        <f>+'6-3표준조사 5'!$M$319</f>
        <v>0</v>
      </c>
      <c r="K2007" s="659"/>
    </row>
    <row r="2008" spans="1:11" ht="21" hidden="1" customHeight="1">
      <c r="A2008" s="657">
        <f t="shared" si="123"/>
        <v>0</v>
      </c>
      <c r="B2008" s="720"/>
      <c r="C2008" s="720"/>
      <c r="D2008" s="720"/>
      <c r="E2008" s="721"/>
      <c r="F2008" s="504">
        <f t="shared" si="126"/>
        <v>0</v>
      </c>
      <c r="G2008" s="504">
        <f t="shared" si="127"/>
        <v>0</v>
      </c>
      <c r="H2008" s="719">
        <f>+'6-3표준조사 5'!$K$320</f>
        <v>9</v>
      </c>
      <c r="I2008" s="719">
        <f>+'6-3표준조사 5'!$L$320</f>
        <v>0</v>
      </c>
      <c r="J2008" s="719">
        <f>+'6-3표준조사 5'!$M$320</f>
        <v>0</v>
      </c>
      <c r="K2008" s="659"/>
    </row>
    <row r="2009" spans="1:11" ht="21" hidden="1" customHeight="1">
      <c r="A2009" s="657">
        <f t="shared" si="123"/>
        <v>0</v>
      </c>
      <c r="B2009" s="720"/>
      <c r="C2009" s="720"/>
      <c r="D2009" s="720"/>
      <c r="E2009" s="721"/>
      <c r="F2009" s="504">
        <f t="shared" si="126"/>
        <v>0</v>
      </c>
      <c r="G2009" s="504">
        <f t="shared" si="127"/>
        <v>0</v>
      </c>
      <c r="H2009" s="719">
        <f>+'6-3표준조사 5'!$K$321</f>
        <v>10</v>
      </c>
      <c r="I2009" s="719">
        <f>+'6-3표준조사 5'!$L$321</f>
        <v>0</v>
      </c>
      <c r="J2009" s="719">
        <f>+'6-3표준조사 5'!$M$321</f>
        <v>0</v>
      </c>
      <c r="K2009" s="659"/>
    </row>
    <row r="2010" spans="1:11" ht="21" hidden="1" customHeight="1">
      <c r="A2010" s="657">
        <f t="shared" si="123"/>
        <v>0</v>
      </c>
      <c r="B2010" s="720"/>
      <c r="C2010" s="720"/>
      <c r="D2010" s="720"/>
      <c r="E2010" s="721"/>
      <c r="F2010" s="504">
        <f t="shared" si="126"/>
        <v>0</v>
      </c>
      <c r="G2010" s="504">
        <f t="shared" si="127"/>
        <v>0</v>
      </c>
      <c r="H2010" s="719">
        <f>+'6-3표준조사 5'!$K$322</f>
        <v>11</v>
      </c>
      <c r="I2010" s="719">
        <f>+'6-3표준조사 5'!$L$322</f>
        <v>0</v>
      </c>
      <c r="J2010" s="719">
        <f>+'6-3표준조사 5'!$M$322</f>
        <v>0</v>
      </c>
      <c r="K2010" s="659"/>
    </row>
    <row r="2011" spans="1:11" ht="21" hidden="1" customHeight="1">
      <c r="A2011" s="657">
        <f t="shared" si="123"/>
        <v>0</v>
      </c>
      <c r="B2011" s="720"/>
      <c r="C2011" s="720"/>
      <c r="D2011" s="720"/>
      <c r="E2011" s="721"/>
      <c r="F2011" s="504">
        <f t="shared" si="126"/>
        <v>0</v>
      </c>
      <c r="G2011" s="504">
        <f t="shared" si="127"/>
        <v>0</v>
      </c>
      <c r="H2011" s="719">
        <f>+'6-3표준조사 5'!$K$323</f>
        <v>12</v>
      </c>
      <c r="I2011" s="719">
        <f>+'6-3표준조사 5'!$L$323</f>
        <v>0</v>
      </c>
      <c r="J2011" s="719">
        <f>+'6-3표준조사 5'!$M$323</f>
        <v>0</v>
      </c>
      <c r="K2011" s="659"/>
    </row>
    <row r="2012" spans="1:11" ht="21" hidden="1" customHeight="1">
      <c r="A2012" s="657">
        <f t="shared" si="123"/>
        <v>0</v>
      </c>
      <c r="B2012" s="720"/>
      <c r="C2012" s="720"/>
      <c r="D2012" s="720"/>
      <c r="E2012" s="721"/>
      <c r="F2012" s="504">
        <f t="shared" si="126"/>
        <v>0</v>
      </c>
      <c r="G2012" s="504">
        <f t="shared" si="127"/>
        <v>0</v>
      </c>
      <c r="H2012" s="719">
        <f>+'6-3표준조사 5'!$K$324</f>
        <v>13</v>
      </c>
      <c r="I2012" s="719">
        <f>+'6-3표준조사 5'!$L$324</f>
        <v>0</v>
      </c>
      <c r="J2012" s="719">
        <f>+'6-3표준조사 5'!$M$324</f>
        <v>0</v>
      </c>
      <c r="K2012" s="659"/>
    </row>
    <row r="2013" spans="1:11" ht="21" hidden="1" customHeight="1">
      <c r="A2013" s="657">
        <f t="shared" si="123"/>
        <v>0</v>
      </c>
      <c r="B2013" s="720"/>
      <c r="C2013" s="720"/>
      <c r="D2013" s="720"/>
      <c r="E2013" s="721"/>
      <c r="F2013" s="504">
        <f t="shared" si="126"/>
        <v>0</v>
      </c>
      <c r="G2013" s="504">
        <f t="shared" si="127"/>
        <v>0</v>
      </c>
      <c r="H2013" s="719">
        <f>+'6-3표준조사 5'!$K$325</f>
        <v>14</v>
      </c>
      <c r="I2013" s="719">
        <f>+'6-3표준조사 5'!$L$325</f>
        <v>0</v>
      </c>
      <c r="J2013" s="719">
        <f>+'6-3표준조사 5'!$M$325</f>
        <v>0</v>
      </c>
      <c r="K2013" s="659"/>
    </row>
    <row r="2014" spans="1:11" ht="21" hidden="1" customHeight="1">
      <c r="A2014" s="657">
        <f t="shared" si="123"/>
        <v>0</v>
      </c>
      <c r="B2014" s="720"/>
      <c r="C2014" s="720"/>
      <c r="D2014" s="720"/>
      <c r="E2014" s="721"/>
      <c r="F2014" s="504">
        <f t="shared" si="126"/>
        <v>0</v>
      </c>
      <c r="G2014" s="504">
        <f t="shared" si="127"/>
        <v>0</v>
      </c>
      <c r="H2014" s="719">
        <f>+'6-3표준조사 5'!$K$328</f>
        <v>15</v>
      </c>
      <c r="I2014" s="719">
        <f>+'6-3표준조사 5'!$L$328</f>
        <v>0</v>
      </c>
      <c r="J2014" s="719">
        <f>+'6-3표준조사 5'!$M$328</f>
        <v>0</v>
      </c>
      <c r="K2014" s="659"/>
    </row>
    <row r="2015" spans="1:11" ht="21" hidden="1" customHeight="1">
      <c r="A2015" s="657">
        <f t="shared" si="123"/>
        <v>0</v>
      </c>
      <c r="B2015" s="720"/>
      <c r="C2015" s="720"/>
      <c r="D2015" s="720"/>
      <c r="E2015" s="721"/>
      <c r="F2015" s="504">
        <f t="shared" si="126"/>
        <v>0</v>
      </c>
      <c r="G2015" s="504">
        <f t="shared" si="127"/>
        <v>0</v>
      </c>
      <c r="H2015" s="719">
        <f>+'6-3표준조사 5'!$K$329</f>
        <v>16</v>
      </c>
      <c r="I2015" s="719">
        <f>+'6-3표준조사 5'!$L$329</f>
        <v>0</v>
      </c>
      <c r="J2015" s="719">
        <f>+'6-3표준조사 5'!$M$329</f>
        <v>0</v>
      </c>
      <c r="K2015" s="659"/>
    </row>
    <row r="2016" spans="1:11" ht="21" hidden="1" customHeight="1">
      <c r="A2016" s="657">
        <f t="shared" si="123"/>
        <v>0</v>
      </c>
      <c r="B2016" s="720"/>
      <c r="C2016" s="720"/>
      <c r="D2016" s="720"/>
      <c r="E2016" s="721"/>
      <c r="F2016" s="504">
        <f t="shared" si="126"/>
        <v>0</v>
      </c>
      <c r="G2016" s="504">
        <f t="shared" si="127"/>
        <v>0</v>
      </c>
      <c r="H2016" s="719">
        <f>+'6-3표준조사 5'!$K$330</f>
        <v>17</v>
      </c>
      <c r="I2016" s="719">
        <f>+'6-3표준조사 5'!$L$330</f>
        <v>0</v>
      </c>
      <c r="J2016" s="719">
        <f>+'6-3표준조사 5'!$M$330</f>
        <v>0</v>
      </c>
      <c r="K2016" s="659"/>
    </row>
    <row r="2017" spans="1:11" ht="21" hidden="1" customHeight="1">
      <c r="A2017" s="657">
        <f t="shared" si="123"/>
        <v>0</v>
      </c>
      <c r="B2017" s="720"/>
      <c r="C2017" s="720"/>
      <c r="D2017" s="720"/>
      <c r="E2017" s="721"/>
      <c r="F2017" s="504">
        <f t="shared" si="126"/>
        <v>0</v>
      </c>
      <c r="G2017" s="504">
        <f t="shared" si="127"/>
        <v>0</v>
      </c>
      <c r="H2017" s="719">
        <f>+'6-3표준조사 5'!$K$331</f>
        <v>18</v>
      </c>
      <c r="I2017" s="719">
        <f>+'6-3표준조사 5'!$L$331</f>
        <v>0</v>
      </c>
      <c r="J2017" s="719">
        <f>+'6-3표준조사 5'!$M$331</f>
        <v>0</v>
      </c>
      <c r="K2017" s="659"/>
    </row>
    <row r="2018" spans="1:11" ht="21" hidden="1" customHeight="1">
      <c r="A2018" s="657">
        <f t="shared" si="123"/>
        <v>0</v>
      </c>
      <c r="B2018" s="720"/>
      <c r="C2018" s="720"/>
      <c r="D2018" s="720"/>
      <c r="E2018" s="721"/>
      <c r="F2018" s="504">
        <f t="shared" si="126"/>
        <v>0</v>
      </c>
      <c r="G2018" s="504">
        <f t="shared" si="127"/>
        <v>0</v>
      </c>
      <c r="H2018" s="719">
        <f>+'6-3표준조사 5'!$K$332</f>
        <v>19</v>
      </c>
      <c r="I2018" s="719">
        <f>+'6-3표준조사 5'!$L$332</f>
        <v>0</v>
      </c>
      <c r="J2018" s="719">
        <f>+'6-3표준조사 5'!$M$332</f>
        <v>0</v>
      </c>
      <c r="K2018" s="659"/>
    </row>
    <row r="2019" spans="1:11" ht="21" hidden="1" customHeight="1">
      <c r="A2019" s="657">
        <f t="shared" si="123"/>
        <v>0</v>
      </c>
      <c r="B2019" s="720"/>
      <c r="C2019" s="720"/>
      <c r="D2019" s="720"/>
      <c r="E2019" s="721"/>
      <c r="F2019" s="504">
        <f t="shared" si="126"/>
        <v>0</v>
      </c>
      <c r="G2019" s="504">
        <f t="shared" si="127"/>
        <v>0</v>
      </c>
      <c r="H2019" s="719">
        <f>+'6-3표준조사 5'!$K$333</f>
        <v>20</v>
      </c>
      <c r="I2019" s="719">
        <f>+'6-3표준조사 5'!$L$333</f>
        <v>0</v>
      </c>
      <c r="J2019" s="719">
        <f>+'6-3표준조사 5'!$M$333</f>
        <v>0</v>
      </c>
      <c r="K2019" s="659"/>
    </row>
    <row r="2020" spans="1:11" ht="21" hidden="1" customHeight="1">
      <c r="A2020" s="657">
        <f t="shared" si="123"/>
        <v>0</v>
      </c>
      <c r="B2020" s="720"/>
      <c r="C2020" s="720"/>
      <c r="D2020" s="720"/>
      <c r="E2020" s="721"/>
      <c r="F2020" s="504">
        <f t="shared" si="126"/>
        <v>0</v>
      </c>
      <c r="G2020" s="504">
        <f t="shared" si="127"/>
        <v>0</v>
      </c>
      <c r="H2020" s="719">
        <f>+'6-3표준조사 5'!$K$334</f>
        <v>21</v>
      </c>
      <c r="I2020" s="719">
        <f>+'6-3표준조사 5'!$L$334</f>
        <v>0</v>
      </c>
      <c r="J2020" s="719">
        <f>+'6-3표준조사 5'!$M$334</f>
        <v>0</v>
      </c>
      <c r="K2020" s="659"/>
    </row>
    <row r="2021" spans="1:11" ht="21" hidden="1" customHeight="1">
      <c r="A2021" s="657">
        <f t="shared" si="123"/>
        <v>0</v>
      </c>
      <c r="B2021" s="720"/>
      <c r="C2021" s="720"/>
      <c r="D2021" s="720"/>
      <c r="E2021" s="721"/>
      <c r="F2021" s="504">
        <f t="shared" si="126"/>
        <v>0</v>
      </c>
      <c r="G2021" s="504">
        <f t="shared" si="127"/>
        <v>0</v>
      </c>
      <c r="H2021" s="719">
        <f>+'6-3표준조사 5'!$K$335</f>
        <v>22</v>
      </c>
      <c r="I2021" s="719">
        <f>+'6-3표준조사 5'!$L$335</f>
        <v>0</v>
      </c>
      <c r="J2021" s="719">
        <f>+'6-3표준조사 5'!$M$335</f>
        <v>0</v>
      </c>
      <c r="K2021" s="659"/>
    </row>
    <row r="2022" spans="1:11" ht="21" hidden="1" customHeight="1">
      <c r="A2022" s="657">
        <f t="shared" si="123"/>
        <v>0</v>
      </c>
      <c r="B2022" s="720"/>
      <c r="C2022" s="720"/>
      <c r="D2022" s="720"/>
      <c r="E2022" s="721"/>
      <c r="F2022" s="504">
        <f t="shared" si="126"/>
        <v>0</v>
      </c>
      <c r="G2022" s="504">
        <f t="shared" si="127"/>
        <v>0</v>
      </c>
      <c r="H2022" s="719">
        <f>+'6-3표준조사 5'!$K$336</f>
        <v>23</v>
      </c>
      <c r="I2022" s="719">
        <f>+'6-3표준조사 5'!$L$336</f>
        <v>0</v>
      </c>
      <c r="J2022" s="719">
        <f>+'6-3표준조사 5'!$M$336</f>
        <v>0</v>
      </c>
      <c r="K2022" s="659"/>
    </row>
    <row r="2023" spans="1:11" ht="21" hidden="1" customHeight="1">
      <c r="A2023" s="657">
        <f t="shared" si="123"/>
        <v>0</v>
      </c>
      <c r="B2023" s="720"/>
      <c r="C2023" s="720"/>
      <c r="D2023" s="720"/>
      <c r="E2023" s="721"/>
      <c r="F2023" s="504">
        <f t="shared" si="126"/>
        <v>0</v>
      </c>
      <c r="G2023" s="504">
        <f t="shared" si="127"/>
        <v>0</v>
      </c>
      <c r="H2023" s="719">
        <f>+'6-3표준조사 5'!$K$337</f>
        <v>24</v>
      </c>
      <c r="I2023" s="719">
        <f>+'6-3표준조사 5'!$L$337</f>
        <v>0</v>
      </c>
      <c r="J2023" s="719">
        <f>+'6-3표준조사 5'!$M$337</f>
        <v>0</v>
      </c>
      <c r="K2023" s="659"/>
    </row>
    <row r="2024" spans="1:11" ht="21" hidden="1" customHeight="1">
      <c r="A2024" s="657">
        <f t="shared" si="123"/>
        <v>0</v>
      </c>
      <c r="B2024" s="720"/>
      <c r="C2024" s="720"/>
      <c r="D2024" s="720"/>
      <c r="E2024" s="721"/>
      <c r="F2024" s="504">
        <f t="shared" si="126"/>
        <v>0</v>
      </c>
      <c r="G2024" s="504">
        <f t="shared" si="127"/>
        <v>0</v>
      </c>
      <c r="H2024" s="719">
        <f>+'6-3표준조사 5'!$K$338</f>
        <v>25</v>
      </c>
      <c r="I2024" s="719">
        <f>+'6-3표준조사 5'!$L$338</f>
        <v>0</v>
      </c>
      <c r="J2024" s="719">
        <f>+'6-3표준조사 5'!$M$338</f>
        <v>0</v>
      </c>
      <c r="K2024" s="659"/>
    </row>
    <row r="2025" spans="1:11" ht="21" hidden="1" customHeight="1">
      <c r="A2025" s="657">
        <f t="shared" si="123"/>
        <v>0</v>
      </c>
      <c r="B2025" s="720"/>
      <c r="C2025" s="720"/>
      <c r="D2025" s="720"/>
      <c r="E2025" s="721"/>
      <c r="F2025" s="504">
        <f t="shared" si="126"/>
        <v>0</v>
      </c>
      <c r="G2025" s="504">
        <f t="shared" si="127"/>
        <v>0</v>
      </c>
      <c r="H2025" s="719">
        <f>+'6-3표준조사 5'!$K$339</f>
        <v>26</v>
      </c>
      <c r="I2025" s="719">
        <f>+'6-3표준조사 5'!$L$339</f>
        <v>0</v>
      </c>
      <c r="J2025" s="719">
        <f>+'6-3표준조사 5'!$M$339</f>
        <v>0</v>
      </c>
      <c r="K2025" s="659"/>
    </row>
    <row r="2026" spans="1:11" ht="21" hidden="1" customHeight="1">
      <c r="A2026" s="657">
        <f t="shared" si="123"/>
        <v>0</v>
      </c>
      <c r="B2026" s="720"/>
      <c r="C2026" s="720"/>
      <c r="D2026" s="720"/>
      <c r="E2026" s="721"/>
      <c r="F2026" s="504">
        <f t="shared" si="126"/>
        <v>0</v>
      </c>
      <c r="G2026" s="504">
        <f t="shared" si="127"/>
        <v>0</v>
      </c>
      <c r="H2026" s="719">
        <f>+'6-3표준조사 5'!$K$340</f>
        <v>27</v>
      </c>
      <c r="I2026" s="719">
        <f>+'6-3표준조사 5'!$L$340</f>
        <v>0</v>
      </c>
      <c r="J2026" s="719">
        <f>+'6-3표준조사 5'!$M$340</f>
        <v>0</v>
      </c>
      <c r="K2026" s="659"/>
    </row>
    <row r="2027" spans="1:11" ht="21" hidden="1" customHeight="1">
      <c r="A2027" s="657">
        <f t="shared" si="123"/>
        <v>0</v>
      </c>
      <c r="B2027" s="720"/>
      <c r="C2027" s="720"/>
      <c r="D2027" s="720"/>
      <c r="E2027" s="721"/>
      <c r="F2027" s="504">
        <f t="shared" si="126"/>
        <v>0</v>
      </c>
      <c r="G2027" s="504">
        <f t="shared" si="127"/>
        <v>0</v>
      </c>
      <c r="H2027" s="719">
        <f>+'6-3표준조사 5'!$K$341</f>
        <v>28</v>
      </c>
      <c r="I2027" s="719">
        <f>+'6-3표준조사 5'!$L$341</f>
        <v>0</v>
      </c>
      <c r="J2027" s="719">
        <f>+'6-3표준조사 5'!$M$341</f>
        <v>0</v>
      </c>
      <c r="K2027" s="659"/>
    </row>
    <row r="2028" spans="1:11" ht="21" hidden="1" customHeight="1">
      <c r="A2028" s="657">
        <f t="shared" si="123"/>
        <v>0</v>
      </c>
      <c r="B2028" s="720"/>
      <c r="C2028" s="720"/>
      <c r="D2028" s="720"/>
      <c r="E2028" s="721"/>
      <c r="F2028" s="504">
        <f t="shared" si="126"/>
        <v>0</v>
      </c>
      <c r="G2028" s="504">
        <f t="shared" si="127"/>
        <v>0</v>
      </c>
      <c r="H2028" s="719">
        <f>+'6-3표준조사 5'!$K$342</f>
        <v>29</v>
      </c>
      <c r="I2028" s="719">
        <f>+'6-3표준조사 5'!$L$342</f>
        <v>0</v>
      </c>
      <c r="J2028" s="719">
        <f>+'6-3표준조사 5'!$M$342</f>
        <v>0</v>
      </c>
      <c r="K2028" s="659"/>
    </row>
    <row r="2029" spans="1:11" ht="21" hidden="1" customHeight="1">
      <c r="A2029" s="657">
        <f t="shared" si="123"/>
        <v>0</v>
      </c>
      <c r="B2029" s="720"/>
      <c r="C2029" s="720"/>
      <c r="D2029" s="720"/>
      <c r="E2029" s="721"/>
      <c r="F2029" s="504">
        <f t="shared" si="126"/>
        <v>0</v>
      </c>
      <c r="G2029" s="504">
        <f t="shared" si="127"/>
        <v>0</v>
      </c>
      <c r="H2029" s="719">
        <f>+'6-3표준조사 5'!$K$343</f>
        <v>30</v>
      </c>
      <c r="I2029" s="719">
        <f>+'6-3표준조사 5'!$L$343</f>
        <v>0</v>
      </c>
      <c r="J2029" s="719">
        <f>+'6-3표준조사 5'!$M$343</f>
        <v>0</v>
      </c>
      <c r="K2029" s="659"/>
    </row>
    <row r="2030" spans="1:11" ht="21" hidden="1" customHeight="1">
      <c r="A2030" s="657">
        <f t="shared" si="123"/>
        <v>0</v>
      </c>
      <c r="B2030" s="720"/>
      <c r="C2030" s="720"/>
      <c r="D2030" s="720"/>
      <c r="E2030" s="721"/>
      <c r="F2030" s="504">
        <f t="shared" si="126"/>
        <v>0</v>
      </c>
      <c r="G2030" s="504">
        <f t="shared" si="127"/>
        <v>0</v>
      </c>
      <c r="H2030" s="719">
        <f>+'6-3표준조사 5'!$K$344</f>
        <v>31</v>
      </c>
      <c r="I2030" s="719">
        <f>+'6-3표준조사 5'!$L$344</f>
        <v>0</v>
      </c>
      <c r="J2030" s="719">
        <f>+'6-3표준조사 5'!$M$344</f>
        <v>0</v>
      </c>
      <c r="K2030" s="659"/>
    </row>
    <row r="2031" spans="1:11" ht="21" hidden="1" customHeight="1">
      <c r="A2031" s="657">
        <f t="shared" si="123"/>
        <v>0</v>
      </c>
      <c r="B2031" s="720"/>
      <c r="C2031" s="720"/>
      <c r="D2031" s="720"/>
      <c r="E2031" s="721"/>
      <c r="F2031" s="504">
        <f t="shared" si="126"/>
        <v>0</v>
      </c>
      <c r="G2031" s="504">
        <f t="shared" si="127"/>
        <v>0</v>
      </c>
      <c r="H2031" s="719">
        <f>+'6-3표준조사 5'!$K$345</f>
        <v>32</v>
      </c>
      <c r="I2031" s="719">
        <f>+'6-3표준조사 5'!$L$345</f>
        <v>0</v>
      </c>
      <c r="J2031" s="719">
        <f>+'6-3표준조사 5'!$M$345</f>
        <v>0</v>
      </c>
      <c r="K2031" s="659"/>
    </row>
    <row r="2032" spans="1:11" ht="21" hidden="1" customHeight="1">
      <c r="A2032" s="657">
        <f t="shared" si="123"/>
        <v>0</v>
      </c>
      <c r="B2032" s="720"/>
      <c r="C2032" s="720"/>
      <c r="D2032" s="720"/>
      <c r="E2032" s="721"/>
      <c r="F2032" s="504">
        <f t="shared" si="126"/>
        <v>0</v>
      </c>
      <c r="G2032" s="504">
        <f t="shared" si="127"/>
        <v>0</v>
      </c>
      <c r="H2032" s="719">
        <f>+'6-3표준조사 5'!$K$346</f>
        <v>33</v>
      </c>
      <c r="I2032" s="719">
        <f>+'6-3표준조사 5'!$L$346</f>
        <v>0</v>
      </c>
      <c r="J2032" s="719">
        <f>+'6-3표준조사 5'!$M$346</f>
        <v>0</v>
      </c>
      <c r="K2032" s="659"/>
    </row>
    <row r="2033" spans="1:11" ht="21" hidden="1" customHeight="1">
      <c r="A2033" s="657">
        <f t="shared" si="123"/>
        <v>0</v>
      </c>
      <c r="B2033" s="720"/>
      <c r="C2033" s="720"/>
      <c r="D2033" s="720"/>
      <c r="E2033" s="721"/>
      <c r="F2033" s="504">
        <f t="shared" si="126"/>
        <v>0</v>
      </c>
      <c r="G2033" s="504">
        <f t="shared" si="127"/>
        <v>0</v>
      </c>
      <c r="H2033" s="719">
        <f>+'6-3표준조사 5'!$K$347</f>
        <v>34</v>
      </c>
      <c r="I2033" s="719">
        <f>+'6-3표준조사 5'!$L$347</f>
        <v>0</v>
      </c>
      <c r="J2033" s="719">
        <f>+'6-3표준조사 5'!$M$347</f>
        <v>0</v>
      </c>
      <c r="K2033" s="659"/>
    </row>
    <row r="2034" spans="1:11" ht="21" hidden="1" customHeight="1">
      <c r="A2034" s="657">
        <f t="shared" si="123"/>
        <v>0</v>
      </c>
      <c r="B2034" s="720"/>
      <c r="C2034" s="720"/>
      <c r="D2034" s="720"/>
      <c r="E2034" s="721"/>
      <c r="F2034" s="504">
        <f t="shared" si="126"/>
        <v>0</v>
      </c>
      <c r="G2034" s="504">
        <f t="shared" si="127"/>
        <v>0</v>
      </c>
      <c r="H2034" s="719">
        <f>+'6-3표준조사 5'!$K$348</f>
        <v>35</v>
      </c>
      <c r="I2034" s="719">
        <f>+'6-3표준조사 5'!$L$348</f>
        <v>0</v>
      </c>
      <c r="J2034" s="719">
        <f>+'6-3표준조사 5'!$M$348</f>
        <v>0</v>
      </c>
      <c r="K2034" s="659"/>
    </row>
    <row r="2035" spans="1:11" ht="21" hidden="1" customHeight="1">
      <c r="A2035" s="657">
        <f t="shared" si="123"/>
        <v>0</v>
      </c>
      <c r="B2035" s="720"/>
      <c r="C2035" s="720"/>
      <c r="D2035" s="720"/>
      <c r="E2035" s="721"/>
      <c r="F2035" s="504">
        <f t="shared" si="126"/>
        <v>0</v>
      </c>
      <c r="G2035" s="504">
        <f t="shared" si="127"/>
        <v>0</v>
      </c>
      <c r="H2035" s="719">
        <f>+'6-3표준조사 5'!$K$349</f>
        <v>36</v>
      </c>
      <c r="I2035" s="719">
        <f>+'6-3표준조사 5'!$L$349</f>
        <v>0</v>
      </c>
      <c r="J2035" s="719">
        <f>+'6-3표준조사 5'!$M$349</f>
        <v>0</v>
      </c>
      <c r="K2035" s="659"/>
    </row>
    <row r="2036" spans="1:11" ht="21" hidden="1" customHeight="1">
      <c r="A2036" s="657">
        <f t="shared" si="123"/>
        <v>0</v>
      </c>
      <c r="B2036" s="720"/>
      <c r="C2036" s="720"/>
      <c r="D2036" s="720"/>
      <c r="E2036" s="721"/>
      <c r="F2036" s="504">
        <f t="shared" si="126"/>
        <v>0</v>
      </c>
      <c r="G2036" s="504">
        <f t="shared" si="127"/>
        <v>0</v>
      </c>
      <c r="H2036" s="719">
        <f>+'6-3표준조사 5'!$K$350</f>
        <v>37</v>
      </c>
      <c r="I2036" s="719">
        <f>+'6-3표준조사 5'!$L$350</f>
        <v>0</v>
      </c>
      <c r="J2036" s="719">
        <f>+'6-3표준조사 5'!$M$350</f>
        <v>0</v>
      </c>
      <c r="K2036" s="659"/>
    </row>
    <row r="2037" spans="1:11" ht="21" hidden="1" customHeight="1">
      <c r="A2037" s="657">
        <f t="shared" si="123"/>
        <v>0</v>
      </c>
      <c r="B2037" s="720"/>
      <c r="C2037" s="720"/>
      <c r="D2037" s="720"/>
      <c r="E2037" s="721"/>
      <c r="F2037" s="504">
        <f t="shared" si="126"/>
        <v>0</v>
      </c>
      <c r="G2037" s="504">
        <f t="shared" si="127"/>
        <v>0</v>
      </c>
      <c r="H2037" s="719">
        <f>+'6-3표준조사 5'!$K$353</f>
        <v>15</v>
      </c>
      <c r="I2037" s="719">
        <f>+'6-3표준조사 5'!$L$353</f>
        <v>0</v>
      </c>
      <c r="J2037" s="719">
        <f>+'6-3표준조사 5'!$M$353</f>
        <v>0</v>
      </c>
      <c r="K2037" s="659"/>
    </row>
    <row r="2038" spans="1:11" ht="21" hidden="1" customHeight="1">
      <c r="A2038" s="657">
        <f t="shared" si="123"/>
        <v>0</v>
      </c>
      <c r="B2038" s="720"/>
      <c r="C2038" s="720"/>
      <c r="D2038" s="720"/>
      <c r="E2038" s="721"/>
      <c r="F2038" s="504">
        <f t="shared" si="126"/>
        <v>0</v>
      </c>
      <c r="G2038" s="504">
        <f t="shared" si="127"/>
        <v>0</v>
      </c>
      <c r="H2038" s="719">
        <f>+'6-3표준조사 5'!$K$354</f>
        <v>16</v>
      </c>
      <c r="I2038" s="719">
        <f>+'6-3표준조사 5'!$L$354</f>
        <v>0</v>
      </c>
      <c r="J2038" s="719">
        <f>+'6-3표준조사 5'!$M$354</f>
        <v>0</v>
      </c>
      <c r="K2038" s="659"/>
    </row>
    <row r="2039" spans="1:11" ht="21" hidden="1" customHeight="1">
      <c r="A2039" s="657">
        <f t="shared" si="123"/>
        <v>0</v>
      </c>
      <c r="B2039" s="720"/>
      <c r="C2039" s="720"/>
      <c r="D2039" s="720"/>
      <c r="E2039" s="721"/>
      <c r="F2039" s="504">
        <f t="shared" si="126"/>
        <v>0</v>
      </c>
      <c r="G2039" s="504">
        <f t="shared" si="127"/>
        <v>0</v>
      </c>
      <c r="H2039" s="719">
        <f>+'6-3표준조사 5'!$K$355</f>
        <v>17</v>
      </c>
      <c r="I2039" s="719">
        <f>+'6-3표준조사 5'!$L$355</f>
        <v>0</v>
      </c>
      <c r="J2039" s="719">
        <f>+'6-3표준조사 5'!$M$355</f>
        <v>0</v>
      </c>
      <c r="K2039" s="659"/>
    </row>
    <row r="2040" spans="1:11" ht="21" hidden="1" customHeight="1">
      <c r="A2040" s="657">
        <f t="shared" si="123"/>
        <v>0</v>
      </c>
      <c r="B2040" s="720"/>
      <c r="C2040" s="720"/>
      <c r="D2040" s="720"/>
      <c r="E2040" s="721"/>
      <c r="F2040" s="504">
        <f t="shared" si="126"/>
        <v>0</v>
      </c>
      <c r="G2040" s="504">
        <f t="shared" si="127"/>
        <v>0</v>
      </c>
      <c r="H2040" s="719">
        <f>+'6-3표준조사 5'!$K$356</f>
        <v>18</v>
      </c>
      <c r="I2040" s="719">
        <f>+'6-3표준조사 5'!$L$356</f>
        <v>0</v>
      </c>
      <c r="J2040" s="719">
        <f>+'6-3표준조사 5'!$M$356</f>
        <v>0</v>
      </c>
      <c r="K2040" s="659"/>
    </row>
    <row r="2041" spans="1:11" ht="21" hidden="1" customHeight="1">
      <c r="A2041" s="657">
        <f t="shared" si="123"/>
        <v>0</v>
      </c>
      <c r="B2041" s="720"/>
      <c r="C2041" s="720"/>
      <c r="D2041" s="720"/>
      <c r="E2041" s="721"/>
      <c r="F2041" s="504">
        <f t="shared" si="126"/>
        <v>0</v>
      </c>
      <c r="G2041" s="504">
        <f t="shared" si="127"/>
        <v>0</v>
      </c>
      <c r="H2041" s="719">
        <f>+'6-3표준조사 5'!$K$357</f>
        <v>19</v>
      </c>
      <c r="I2041" s="719">
        <f>+'6-3표준조사 5'!$L$357</f>
        <v>0</v>
      </c>
      <c r="J2041" s="719">
        <f>+'6-3표준조사 5'!$M$357</f>
        <v>0</v>
      </c>
      <c r="K2041" s="659"/>
    </row>
    <row r="2042" spans="1:11" ht="21" hidden="1" customHeight="1">
      <c r="A2042" s="657">
        <f t="shared" si="123"/>
        <v>0</v>
      </c>
      <c r="B2042" s="720"/>
      <c r="C2042" s="720"/>
      <c r="D2042" s="720"/>
      <c r="E2042" s="721"/>
      <c r="F2042" s="504">
        <f t="shared" si="126"/>
        <v>0</v>
      </c>
      <c r="G2042" s="504">
        <f t="shared" si="127"/>
        <v>0</v>
      </c>
      <c r="H2042" s="719">
        <f>+'6-3표준조사 5'!$K$358</f>
        <v>20</v>
      </c>
      <c r="I2042" s="719">
        <f>+'6-3표준조사 5'!$L$358</f>
        <v>0</v>
      </c>
      <c r="J2042" s="719">
        <f>+'6-3표준조사 5'!$M$358</f>
        <v>0</v>
      </c>
      <c r="K2042" s="659"/>
    </row>
    <row r="2043" spans="1:11" ht="21" hidden="1" customHeight="1">
      <c r="A2043" s="657">
        <f t="shared" si="123"/>
        <v>0</v>
      </c>
      <c r="B2043" s="720"/>
      <c r="C2043" s="720"/>
      <c r="D2043" s="720"/>
      <c r="E2043" s="721"/>
      <c r="F2043" s="504">
        <f t="shared" si="126"/>
        <v>0</v>
      </c>
      <c r="G2043" s="504">
        <f t="shared" si="127"/>
        <v>0</v>
      </c>
      <c r="H2043" s="719">
        <f>+'6-3표준조사 5'!$K$359</f>
        <v>21</v>
      </c>
      <c r="I2043" s="719">
        <f>+'6-3표준조사 5'!$L$359</f>
        <v>0</v>
      </c>
      <c r="J2043" s="719">
        <f>+'6-3표준조사 5'!$M$359</f>
        <v>0</v>
      </c>
      <c r="K2043" s="659"/>
    </row>
    <row r="2044" spans="1:11" ht="21" hidden="1" customHeight="1">
      <c r="A2044" s="657">
        <f t="shared" si="123"/>
        <v>0</v>
      </c>
      <c r="B2044" s="720"/>
      <c r="C2044" s="720"/>
      <c r="D2044" s="720"/>
      <c r="E2044" s="721"/>
      <c r="F2044" s="504">
        <f t="shared" si="126"/>
        <v>0</v>
      </c>
      <c r="G2044" s="504">
        <f t="shared" si="127"/>
        <v>0</v>
      </c>
      <c r="H2044" s="719">
        <f>+'6-3표준조사 5'!$K$360</f>
        <v>22</v>
      </c>
      <c r="I2044" s="719">
        <f>+'6-3표준조사 5'!$L$360</f>
        <v>0</v>
      </c>
      <c r="J2044" s="719">
        <f>+'6-3표준조사 5'!$M$360</f>
        <v>0</v>
      </c>
      <c r="K2044" s="659"/>
    </row>
    <row r="2045" spans="1:11" ht="21" hidden="1" customHeight="1">
      <c r="A2045" s="657">
        <f t="shared" si="123"/>
        <v>0</v>
      </c>
      <c r="B2045" s="720"/>
      <c r="C2045" s="720"/>
      <c r="D2045" s="720"/>
      <c r="E2045" s="721"/>
      <c r="F2045" s="504">
        <f t="shared" si="126"/>
        <v>0</v>
      </c>
      <c r="G2045" s="504">
        <f t="shared" si="127"/>
        <v>0</v>
      </c>
      <c r="H2045" s="719">
        <f>+'6-3표준조사 5'!$K$361</f>
        <v>23</v>
      </c>
      <c r="I2045" s="719">
        <f>+'6-3표준조사 5'!$L$361</f>
        <v>0</v>
      </c>
      <c r="J2045" s="719">
        <f>+'6-3표준조사 5'!$M$361</f>
        <v>0</v>
      </c>
      <c r="K2045" s="659"/>
    </row>
    <row r="2046" spans="1:11" ht="21" hidden="1" customHeight="1">
      <c r="A2046" s="657">
        <f t="shared" si="123"/>
        <v>0</v>
      </c>
      <c r="B2046" s="720"/>
      <c r="C2046" s="720"/>
      <c r="D2046" s="720"/>
      <c r="E2046" s="721"/>
      <c r="F2046" s="504">
        <f t="shared" si="126"/>
        <v>0</v>
      </c>
      <c r="G2046" s="504">
        <f t="shared" si="127"/>
        <v>0</v>
      </c>
      <c r="H2046" s="719">
        <f>+'6-3표준조사 5'!$K$362</f>
        <v>24</v>
      </c>
      <c r="I2046" s="719">
        <f>+'6-3표준조사 5'!$L$362</f>
        <v>0</v>
      </c>
      <c r="J2046" s="719">
        <f>+'6-3표준조사 5'!$M$362</f>
        <v>0</v>
      </c>
      <c r="K2046" s="659"/>
    </row>
    <row r="2047" spans="1:11" ht="21" hidden="1" customHeight="1">
      <c r="A2047" s="657">
        <f t="shared" si="123"/>
        <v>0</v>
      </c>
      <c r="B2047" s="720"/>
      <c r="C2047" s="720"/>
      <c r="D2047" s="720"/>
      <c r="E2047" s="721"/>
      <c r="F2047" s="504">
        <f t="shared" si="126"/>
        <v>0</v>
      </c>
      <c r="G2047" s="504">
        <f t="shared" si="127"/>
        <v>0</v>
      </c>
      <c r="H2047" s="719">
        <f>+'6-3표준조사 5'!$K$363</f>
        <v>25</v>
      </c>
      <c r="I2047" s="719">
        <f>+'6-3표준조사 5'!$L$363</f>
        <v>0</v>
      </c>
      <c r="J2047" s="719">
        <f>+'6-3표준조사 5'!$M$363</f>
        <v>0</v>
      </c>
      <c r="K2047" s="659"/>
    </row>
    <row r="2048" spans="1:11" ht="21" hidden="1" customHeight="1">
      <c r="A2048" s="657">
        <f t="shared" si="123"/>
        <v>0</v>
      </c>
      <c r="B2048" s="720"/>
      <c r="C2048" s="720"/>
      <c r="D2048" s="720"/>
      <c r="E2048" s="721"/>
      <c r="F2048" s="504">
        <f t="shared" si="126"/>
        <v>0</v>
      </c>
      <c r="G2048" s="504">
        <f t="shared" si="127"/>
        <v>0</v>
      </c>
      <c r="H2048" s="719">
        <f>+'6-3표준조사 5'!$K$364</f>
        <v>26</v>
      </c>
      <c r="I2048" s="719">
        <f>+'6-3표준조사 5'!$L$364</f>
        <v>0</v>
      </c>
      <c r="J2048" s="719">
        <f>+'6-3표준조사 5'!$M$364</f>
        <v>0</v>
      </c>
      <c r="K2048" s="659"/>
    </row>
    <row r="2049" spans="1:11" ht="21" hidden="1" customHeight="1">
      <c r="A2049" s="657">
        <f t="shared" si="123"/>
        <v>0</v>
      </c>
      <c r="B2049" s="720"/>
      <c r="C2049" s="720"/>
      <c r="D2049" s="720"/>
      <c r="E2049" s="721"/>
      <c r="F2049" s="504">
        <f t="shared" si="126"/>
        <v>0</v>
      </c>
      <c r="G2049" s="504">
        <f t="shared" si="127"/>
        <v>0</v>
      </c>
      <c r="H2049" s="719">
        <f>+'6-3표준조사 5'!$K$365</f>
        <v>27</v>
      </c>
      <c r="I2049" s="719">
        <f>+'6-3표준조사 5'!$L$365</f>
        <v>0</v>
      </c>
      <c r="J2049" s="719">
        <f>+'6-3표준조사 5'!$M$365</f>
        <v>0</v>
      </c>
      <c r="K2049" s="659"/>
    </row>
    <row r="2050" spans="1:11" ht="21" hidden="1" customHeight="1">
      <c r="A2050" s="657">
        <f t="shared" si="123"/>
        <v>0</v>
      </c>
      <c r="B2050" s="720"/>
      <c r="C2050" s="720"/>
      <c r="D2050" s="720"/>
      <c r="E2050" s="721"/>
      <c r="F2050" s="504">
        <f t="shared" si="126"/>
        <v>0</v>
      </c>
      <c r="G2050" s="504">
        <f t="shared" si="127"/>
        <v>0</v>
      </c>
      <c r="H2050" s="719">
        <f>+'6-3표준조사 5'!$K$366</f>
        <v>28</v>
      </c>
      <c r="I2050" s="719">
        <f>+'6-3표준조사 5'!$L$366</f>
        <v>0</v>
      </c>
      <c r="J2050" s="719">
        <f>+'6-3표준조사 5'!$M$366</f>
        <v>0</v>
      </c>
      <c r="K2050" s="659"/>
    </row>
    <row r="2051" spans="1:11" ht="21" hidden="1" customHeight="1">
      <c r="A2051" s="657">
        <f t="shared" si="123"/>
        <v>0</v>
      </c>
      <c r="B2051" s="720"/>
      <c r="C2051" s="720"/>
      <c r="D2051" s="720"/>
      <c r="E2051" s="721"/>
      <c r="F2051" s="504">
        <f t="shared" si="126"/>
        <v>0</v>
      </c>
      <c r="G2051" s="504">
        <f t="shared" si="127"/>
        <v>0</v>
      </c>
      <c r="H2051" s="719">
        <f>+'6-3표준조사 5'!$K$367</f>
        <v>29</v>
      </c>
      <c r="I2051" s="719">
        <f>+'6-3표준조사 5'!$L$367</f>
        <v>0</v>
      </c>
      <c r="J2051" s="719">
        <f>+'6-3표준조사 5'!$M$367</f>
        <v>0</v>
      </c>
      <c r="K2051" s="659"/>
    </row>
    <row r="2052" spans="1:11" ht="21" hidden="1" customHeight="1">
      <c r="A2052" s="657">
        <f t="shared" si="123"/>
        <v>0</v>
      </c>
      <c r="B2052" s="720"/>
      <c r="C2052" s="720"/>
      <c r="D2052" s="720"/>
      <c r="E2052" s="721"/>
      <c r="F2052" s="504">
        <f t="shared" si="126"/>
        <v>0</v>
      </c>
      <c r="G2052" s="504">
        <f t="shared" si="127"/>
        <v>0</v>
      </c>
      <c r="H2052" s="719">
        <f>+'6-3표준조사 5'!$K$368</f>
        <v>30</v>
      </c>
      <c r="I2052" s="719">
        <f>+'6-3표준조사 5'!$L$368</f>
        <v>0</v>
      </c>
      <c r="J2052" s="719">
        <f>+'6-3표준조사 5'!$M$368</f>
        <v>0</v>
      </c>
      <c r="K2052" s="659"/>
    </row>
    <row r="2053" spans="1:11" ht="21" hidden="1" customHeight="1">
      <c r="A2053" s="657">
        <f t="shared" ref="A2053:A2116" si="128">IF(I2053&gt;0,1,)</f>
        <v>0</v>
      </c>
      <c r="B2053" s="720"/>
      <c r="C2053" s="720"/>
      <c r="D2053" s="720"/>
      <c r="E2053" s="721"/>
      <c r="F2053" s="504">
        <f t="shared" si="126"/>
        <v>0</v>
      </c>
      <c r="G2053" s="504">
        <f t="shared" si="127"/>
        <v>0</v>
      </c>
      <c r="H2053" s="719">
        <f>+'6-3표준조사 5'!$K$369</f>
        <v>31</v>
      </c>
      <c r="I2053" s="719">
        <f>+'6-3표준조사 5'!$L$369</f>
        <v>0</v>
      </c>
      <c r="J2053" s="719">
        <f>+'6-3표준조사 5'!$M$369</f>
        <v>0</v>
      </c>
      <c r="K2053" s="659"/>
    </row>
    <row r="2054" spans="1:11" ht="21" hidden="1" customHeight="1">
      <c r="A2054" s="657">
        <f t="shared" si="128"/>
        <v>0</v>
      </c>
      <c r="B2054" s="720"/>
      <c r="C2054" s="720"/>
      <c r="D2054" s="720"/>
      <c r="E2054" s="721"/>
      <c r="F2054" s="504">
        <f t="shared" si="126"/>
        <v>0</v>
      </c>
      <c r="G2054" s="504">
        <f t="shared" si="127"/>
        <v>0</v>
      </c>
      <c r="H2054" s="719">
        <f>+'6-3표준조사 5'!$K$370</f>
        <v>32</v>
      </c>
      <c r="I2054" s="719">
        <f>+'6-3표준조사 5'!$L$370</f>
        <v>0</v>
      </c>
      <c r="J2054" s="719">
        <f>+'6-3표준조사 5'!$M$370</f>
        <v>0</v>
      </c>
      <c r="K2054" s="659"/>
    </row>
    <row r="2055" spans="1:11" ht="21" hidden="1" customHeight="1">
      <c r="A2055" s="657">
        <f t="shared" si="128"/>
        <v>0</v>
      </c>
      <c r="B2055" s="720"/>
      <c r="C2055" s="720"/>
      <c r="D2055" s="720"/>
      <c r="E2055" s="721"/>
      <c r="F2055" s="504">
        <f t="shared" si="126"/>
        <v>0</v>
      </c>
      <c r="G2055" s="504">
        <f t="shared" si="127"/>
        <v>0</v>
      </c>
      <c r="H2055" s="719">
        <f>+'6-3표준조사 5'!$K$371</f>
        <v>33</v>
      </c>
      <c r="I2055" s="719">
        <f>+'6-3표준조사 5'!$L$371</f>
        <v>0</v>
      </c>
      <c r="J2055" s="719">
        <f>+'6-3표준조사 5'!$M$371</f>
        <v>0</v>
      </c>
      <c r="K2055" s="659"/>
    </row>
    <row r="2056" spans="1:11" ht="21" hidden="1" customHeight="1">
      <c r="A2056" s="657">
        <f t="shared" si="128"/>
        <v>0</v>
      </c>
      <c r="B2056" s="720"/>
      <c r="C2056" s="720"/>
      <c r="D2056" s="720"/>
      <c r="E2056" s="721"/>
      <c r="F2056" s="504">
        <f t="shared" si="126"/>
        <v>0</v>
      </c>
      <c r="G2056" s="504">
        <f t="shared" si="127"/>
        <v>0</v>
      </c>
      <c r="H2056" s="719">
        <f>+'6-3표준조사 5'!$K$372</f>
        <v>34</v>
      </c>
      <c r="I2056" s="719">
        <f>+'6-3표준조사 5'!$L$372</f>
        <v>0</v>
      </c>
      <c r="J2056" s="719">
        <f>+'6-3표준조사 5'!$M$372</f>
        <v>0</v>
      </c>
      <c r="K2056" s="659"/>
    </row>
    <row r="2057" spans="1:11" ht="21" hidden="1" customHeight="1">
      <c r="A2057" s="657">
        <f t="shared" si="128"/>
        <v>0</v>
      </c>
      <c r="B2057" s="720"/>
      <c r="C2057" s="720"/>
      <c r="D2057" s="720"/>
      <c r="E2057" s="721"/>
      <c r="F2057" s="504">
        <f t="shared" si="126"/>
        <v>0</v>
      </c>
      <c r="G2057" s="504">
        <f t="shared" si="127"/>
        <v>0</v>
      </c>
      <c r="H2057" s="719">
        <f>+'6-3표준조사 5'!$K$373</f>
        <v>35</v>
      </c>
      <c r="I2057" s="719">
        <f>+'6-3표준조사 5'!$L$373</f>
        <v>0</v>
      </c>
      <c r="J2057" s="719">
        <f>+'6-3표준조사 5'!$M$373</f>
        <v>0</v>
      </c>
      <c r="K2057" s="659"/>
    </row>
    <row r="2058" spans="1:11" ht="21" hidden="1" customHeight="1">
      <c r="A2058" s="657">
        <f t="shared" si="128"/>
        <v>0</v>
      </c>
      <c r="B2058" s="720"/>
      <c r="C2058" s="720"/>
      <c r="D2058" s="720"/>
      <c r="E2058" s="721"/>
      <c r="F2058" s="504">
        <f t="shared" si="126"/>
        <v>0</v>
      </c>
      <c r="G2058" s="504">
        <f t="shared" si="127"/>
        <v>0</v>
      </c>
      <c r="H2058" s="719">
        <f>+'6-3표준조사 5'!$K$374</f>
        <v>36</v>
      </c>
      <c r="I2058" s="719">
        <f>+'6-3표준조사 5'!$L$374</f>
        <v>0</v>
      </c>
      <c r="J2058" s="719">
        <f>+'6-3표준조사 5'!$M$374</f>
        <v>0</v>
      </c>
      <c r="K2058" s="659"/>
    </row>
    <row r="2059" spans="1:11" ht="21" hidden="1" customHeight="1">
      <c r="A2059" s="657">
        <f t="shared" si="128"/>
        <v>0</v>
      </c>
      <c r="B2059" s="720"/>
      <c r="C2059" s="720"/>
      <c r="D2059" s="720"/>
      <c r="E2059" s="721"/>
      <c r="F2059" s="504">
        <f t="shared" si="126"/>
        <v>0</v>
      </c>
      <c r="G2059" s="504">
        <f t="shared" si="127"/>
        <v>0</v>
      </c>
      <c r="H2059" s="718">
        <f>+'6-3표준조사 5'!$K$375</f>
        <v>37</v>
      </c>
      <c r="I2059" s="718">
        <f>+'6-3표준조사 5'!$L$375</f>
        <v>0</v>
      </c>
      <c r="J2059" s="718">
        <f>+'6-3표준조사 5'!$M$375</f>
        <v>0</v>
      </c>
      <c r="K2059" s="995"/>
    </row>
    <row r="2060" spans="1:11" ht="21" customHeight="1">
      <c r="A2060" s="657">
        <f t="shared" si="128"/>
        <v>1</v>
      </c>
      <c r="B2060" s="719">
        <f>+'6-3표준조사 5'!$M$379</f>
        <v>0</v>
      </c>
      <c r="C2060" s="719">
        <f>+'6-3표준조사 5'!$N$379</f>
        <v>0</v>
      </c>
      <c r="D2060" s="719">
        <f>+'6-3표준조사 5'!$O$379</f>
        <v>0</v>
      </c>
      <c r="E2060" s="719" t="str">
        <f>+'6-3표준조사 5'!$P$379</f>
        <v>번지</v>
      </c>
      <c r="F2060" s="719">
        <f>+'6-3표준조사 5'!$K$379</f>
        <v>0</v>
      </c>
      <c r="G2060" s="719">
        <f>+'6-3표준조사 5'!$L$379</f>
        <v>0</v>
      </c>
      <c r="H2060" s="719">
        <f>+'6-3표준조사 5'!$K$387</f>
        <v>1</v>
      </c>
      <c r="I2060" s="719">
        <f>+'6-3표준조사 5'!$L$387</f>
        <v>1</v>
      </c>
      <c r="J2060" s="719">
        <f>+'6-3표준조사 5'!$M$387</f>
        <v>0</v>
      </c>
      <c r="K2060" s="1324"/>
    </row>
    <row r="2061" spans="1:11" ht="21" hidden="1" customHeight="1">
      <c r="A2061" s="657">
        <f t="shared" si="128"/>
        <v>0</v>
      </c>
      <c r="B2061" s="719"/>
      <c r="C2061" s="719"/>
      <c r="D2061" s="719"/>
      <c r="E2061" s="1001"/>
      <c r="F2061" s="504">
        <f t="shared" ref="F2061:F2119" si="129">IF(I2061&gt;0,F2060,)</f>
        <v>0</v>
      </c>
      <c r="G2061" s="504">
        <f t="shared" ref="G2061:G2119" si="130">IF(I2061&gt;0,G2060,)</f>
        <v>0</v>
      </c>
      <c r="H2061" s="719">
        <f>+'6-3표준조사 5'!$K$388</f>
        <v>2</v>
      </c>
      <c r="I2061" s="719">
        <f>+'6-3표준조사 5'!$L$388</f>
        <v>0</v>
      </c>
      <c r="J2061" s="719">
        <f>+'6-3표준조사 5'!$M$388</f>
        <v>0</v>
      </c>
      <c r="K2061" s="659"/>
    </row>
    <row r="2062" spans="1:11" ht="21" hidden="1" customHeight="1">
      <c r="A2062" s="657">
        <f t="shared" si="128"/>
        <v>0</v>
      </c>
      <c r="B2062" s="719"/>
      <c r="C2062" s="719"/>
      <c r="D2062" s="719"/>
      <c r="E2062" s="1001"/>
      <c r="F2062" s="504">
        <f t="shared" si="129"/>
        <v>0</v>
      </c>
      <c r="G2062" s="504">
        <f t="shared" si="130"/>
        <v>0</v>
      </c>
      <c r="H2062" s="719">
        <f>+'6-3표준조사 5'!$K$389</f>
        <v>3</v>
      </c>
      <c r="I2062" s="719">
        <f>+'6-3표준조사 5'!$L$389</f>
        <v>0</v>
      </c>
      <c r="J2062" s="719">
        <f>+'6-3표준조사 5'!$M$389</f>
        <v>0</v>
      </c>
      <c r="K2062" s="659"/>
    </row>
    <row r="2063" spans="1:11" ht="21" hidden="1" customHeight="1">
      <c r="A2063" s="657">
        <f t="shared" si="128"/>
        <v>0</v>
      </c>
      <c r="B2063" s="719"/>
      <c r="C2063" s="719"/>
      <c r="D2063" s="719"/>
      <c r="E2063" s="1001"/>
      <c r="F2063" s="504">
        <f t="shared" si="129"/>
        <v>0</v>
      </c>
      <c r="G2063" s="504">
        <f t="shared" si="130"/>
        <v>0</v>
      </c>
      <c r="H2063" s="719">
        <f>+'6-3표준조사 5'!$K$390</f>
        <v>4</v>
      </c>
      <c r="I2063" s="719">
        <f>+'6-3표준조사 5'!$L$390</f>
        <v>0</v>
      </c>
      <c r="J2063" s="719">
        <f>+'6-3표준조사 5'!$M$390</f>
        <v>0</v>
      </c>
      <c r="K2063" s="659"/>
    </row>
    <row r="2064" spans="1:11" ht="21" hidden="1" customHeight="1">
      <c r="A2064" s="657">
        <f t="shared" si="128"/>
        <v>0</v>
      </c>
      <c r="B2064" s="719"/>
      <c r="C2064" s="719"/>
      <c r="D2064" s="719"/>
      <c r="E2064" s="1001"/>
      <c r="F2064" s="504">
        <f t="shared" si="129"/>
        <v>0</v>
      </c>
      <c r="G2064" s="504">
        <f t="shared" si="130"/>
        <v>0</v>
      </c>
      <c r="H2064" s="719">
        <f>+'6-3표준조사 5'!$K$391</f>
        <v>5</v>
      </c>
      <c r="I2064" s="719">
        <f>+'6-3표준조사 5'!$L$391</f>
        <v>0</v>
      </c>
      <c r="J2064" s="719">
        <f>+'6-3표준조사 5'!$M$391</f>
        <v>0</v>
      </c>
      <c r="K2064" s="659"/>
    </row>
    <row r="2065" spans="1:11" ht="21" hidden="1" customHeight="1">
      <c r="A2065" s="657">
        <f t="shared" si="128"/>
        <v>0</v>
      </c>
      <c r="B2065" s="720"/>
      <c r="C2065" s="720"/>
      <c r="D2065" s="720"/>
      <c r="E2065" s="721"/>
      <c r="F2065" s="504">
        <f t="shared" si="129"/>
        <v>0</v>
      </c>
      <c r="G2065" s="504">
        <f t="shared" si="130"/>
        <v>0</v>
      </c>
      <c r="H2065" s="722">
        <f>+'6-3표준조사 5'!$K$392</f>
        <v>6</v>
      </c>
      <c r="I2065" s="722">
        <f>+'6-3표준조사 5'!$L$392</f>
        <v>0</v>
      </c>
      <c r="J2065" s="722">
        <f>+'6-3표준조사 5'!$M$392</f>
        <v>0</v>
      </c>
      <c r="K2065" s="996"/>
    </row>
    <row r="2066" spans="1:11" ht="21" hidden="1" customHeight="1">
      <c r="A2066" s="657">
        <f t="shared" si="128"/>
        <v>0</v>
      </c>
      <c r="B2066" s="720"/>
      <c r="C2066" s="720"/>
      <c r="D2066" s="720"/>
      <c r="E2066" s="721"/>
      <c r="F2066" s="504">
        <f t="shared" si="129"/>
        <v>0</v>
      </c>
      <c r="G2066" s="504">
        <f t="shared" si="130"/>
        <v>0</v>
      </c>
      <c r="H2066" s="719">
        <f>+'6-3표준조사 5'!$K$393</f>
        <v>7</v>
      </c>
      <c r="I2066" s="719">
        <f>+'6-3표준조사 5'!$L$393</f>
        <v>0</v>
      </c>
      <c r="J2066" s="719">
        <f>+'6-3표준조사 5'!$M$393</f>
        <v>0</v>
      </c>
      <c r="K2066" s="659"/>
    </row>
    <row r="2067" spans="1:11" ht="21" hidden="1" customHeight="1">
      <c r="A2067" s="657">
        <f t="shared" si="128"/>
        <v>0</v>
      </c>
      <c r="B2067" s="720"/>
      <c r="C2067" s="720"/>
      <c r="D2067" s="720"/>
      <c r="E2067" s="721"/>
      <c r="F2067" s="504">
        <f t="shared" si="129"/>
        <v>0</v>
      </c>
      <c r="G2067" s="504">
        <f t="shared" si="130"/>
        <v>0</v>
      </c>
      <c r="H2067" s="719">
        <f>+'6-3표준조사 5'!$K$394</f>
        <v>8</v>
      </c>
      <c r="I2067" s="719">
        <f>+'6-3표준조사 5'!$L$394</f>
        <v>0</v>
      </c>
      <c r="J2067" s="719">
        <f>+'6-3표준조사 5'!$M$394</f>
        <v>0</v>
      </c>
      <c r="K2067" s="659"/>
    </row>
    <row r="2068" spans="1:11" ht="21" hidden="1" customHeight="1">
      <c r="A2068" s="657">
        <f t="shared" si="128"/>
        <v>0</v>
      </c>
      <c r="B2068" s="720"/>
      <c r="C2068" s="720"/>
      <c r="D2068" s="720"/>
      <c r="E2068" s="721"/>
      <c r="F2068" s="504">
        <f t="shared" si="129"/>
        <v>0</v>
      </c>
      <c r="G2068" s="504">
        <f t="shared" si="130"/>
        <v>0</v>
      </c>
      <c r="H2068" s="719">
        <f>+'6-3표준조사 5'!$K$395</f>
        <v>9</v>
      </c>
      <c r="I2068" s="719">
        <f>+'6-3표준조사 5'!$L$395</f>
        <v>0</v>
      </c>
      <c r="J2068" s="719">
        <f>+'6-3표준조사 5'!$M$395</f>
        <v>0</v>
      </c>
      <c r="K2068" s="659"/>
    </row>
    <row r="2069" spans="1:11" ht="21" hidden="1" customHeight="1">
      <c r="A2069" s="657">
        <f t="shared" si="128"/>
        <v>0</v>
      </c>
      <c r="B2069" s="720"/>
      <c r="C2069" s="720"/>
      <c r="D2069" s="720"/>
      <c r="E2069" s="721"/>
      <c r="F2069" s="504">
        <f t="shared" si="129"/>
        <v>0</v>
      </c>
      <c r="G2069" s="504">
        <f t="shared" si="130"/>
        <v>0</v>
      </c>
      <c r="H2069" s="719">
        <f>+'6-3표준조사 5'!$K$396</f>
        <v>10</v>
      </c>
      <c r="I2069" s="719">
        <f>+'6-3표준조사 5'!$L$396</f>
        <v>0</v>
      </c>
      <c r="J2069" s="719">
        <f>+'6-3표준조사 5'!$M$396</f>
        <v>0</v>
      </c>
      <c r="K2069" s="659"/>
    </row>
    <row r="2070" spans="1:11" ht="21" hidden="1" customHeight="1">
      <c r="A2070" s="657">
        <f t="shared" si="128"/>
        <v>0</v>
      </c>
      <c r="B2070" s="720"/>
      <c r="C2070" s="720"/>
      <c r="D2070" s="720"/>
      <c r="E2070" s="721"/>
      <c r="F2070" s="504">
        <f t="shared" si="129"/>
        <v>0</v>
      </c>
      <c r="G2070" s="504">
        <f t="shared" si="130"/>
        <v>0</v>
      </c>
      <c r="H2070" s="719">
        <f>+'6-3표준조사 5'!$K$397</f>
        <v>11</v>
      </c>
      <c r="I2070" s="719">
        <f>+'6-3표준조사 5'!$L$397</f>
        <v>0</v>
      </c>
      <c r="J2070" s="719">
        <f>+'6-3표준조사 5'!$M$397</f>
        <v>0</v>
      </c>
      <c r="K2070" s="659"/>
    </row>
    <row r="2071" spans="1:11" ht="21" hidden="1" customHeight="1">
      <c r="A2071" s="657">
        <f t="shared" si="128"/>
        <v>0</v>
      </c>
      <c r="B2071" s="720"/>
      <c r="C2071" s="720"/>
      <c r="D2071" s="720"/>
      <c r="E2071" s="721"/>
      <c r="F2071" s="504">
        <f t="shared" si="129"/>
        <v>0</v>
      </c>
      <c r="G2071" s="504">
        <f t="shared" si="130"/>
        <v>0</v>
      </c>
      <c r="H2071" s="719">
        <f>+'6-3표준조사 5'!$K$398</f>
        <v>12</v>
      </c>
      <c r="I2071" s="719">
        <f>+'6-3표준조사 5'!$L$398</f>
        <v>0</v>
      </c>
      <c r="J2071" s="719">
        <f>+'6-3표준조사 5'!$M$398</f>
        <v>0</v>
      </c>
      <c r="K2071" s="659"/>
    </row>
    <row r="2072" spans="1:11" ht="21" hidden="1" customHeight="1">
      <c r="A2072" s="657">
        <f t="shared" si="128"/>
        <v>0</v>
      </c>
      <c r="B2072" s="720"/>
      <c r="C2072" s="720"/>
      <c r="D2072" s="720"/>
      <c r="E2072" s="721"/>
      <c r="F2072" s="504">
        <f t="shared" si="129"/>
        <v>0</v>
      </c>
      <c r="G2072" s="504">
        <f t="shared" si="130"/>
        <v>0</v>
      </c>
      <c r="H2072" s="719">
        <f>+'6-3표준조사 5'!$K$399</f>
        <v>13</v>
      </c>
      <c r="I2072" s="719">
        <f>+'6-3표준조사 5'!$L$399</f>
        <v>0</v>
      </c>
      <c r="J2072" s="719">
        <f>+'6-3표준조사 5'!$M$399</f>
        <v>0</v>
      </c>
      <c r="K2072" s="659"/>
    </row>
    <row r="2073" spans="1:11" ht="21" hidden="1" customHeight="1">
      <c r="A2073" s="657">
        <f t="shared" si="128"/>
        <v>0</v>
      </c>
      <c r="B2073" s="720"/>
      <c r="C2073" s="720"/>
      <c r="D2073" s="720"/>
      <c r="E2073" s="721"/>
      <c r="F2073" s="504">
        <f t="shared" si="129"/>
        <v>0</v>
      </c>
      <c r="G2073" s="504">
        <f t="shared" si="130"/>
        <v>0</v>
      </c>
      <c r="H2073" s="719">
        <f>+'6-3표준조사 5'!$K$400</f>
        <v>14</v>
      </c>
      <c r="I2073" s="719">
        <f>+'6-3표준조사 5'!$L$400</f>
        <v>0</v>
      </c>
      <c r="J2073" s="719">
        <f>+'6-3표준조사 5'!$M$400</f>
        <v>0</v>
      </c>
      <c r="K2073" s="659"/>
    </row>
    <row r="2074" spans="1:11" ht="21" hidden="1" customHeight="1">
      <c r="A2074" s="657">
        <f t="shared" si="128"/>
        <v>0</v>
      </c>
      <c r="B2074" s="720"/>
      <c r="C2074" s="720"/>
      <c r="D2074" s="720"/>
      <c r="E2074" s="721"/>
      <c r="F2074" s="504">
        <f t="shared" si="129"/>
        <v>0</v>
      </c>
      <c r="G2074" s="504">
        <f t="shared" si="130"/>
        <v>0</v>
      </c>
      <c r="H2074" s="719">
        <f>+'6-3표준조사 5'!$K$403</f>
        <v>15</v>
      </c>
      <c r="I2074" s="719">
        <f>+'6-3표준조사 5'!$L$403</f>
        <v>0</v>
      </c>
      <c r="J2074" s="719">
        <f>+'6-3표준조사 5'!$M$403</f>
        <v>0</v>
      </c>
      <c r="K2074" s="659"/>
    </row>
    <row r="2075" spans="1:11" ht="21" hidden="1" customHeight="1">
      <c r="A2075" s="657">
        <f t="shared" si="128"/>
        <v>0</v>
      </c>
      <c r="B2075" s="720"/>
      <c r="C2075" s="720"/>
      <c r="D2075" s="720"/>
      <c r="E2075" s="721"/>
      <c r="F2075" s="504">
        <f t="shared" si="129"/>
        <v>0</v>
      </c>
      <c r="G2075" s="504">
        <f t="shared" si="130"/>
        <v>0</v>
      </c>
      <c r="H2075" s="719">
        <f>+'6-3표준조사 5'!$K$404</f>
        <v>16</v>
      </c>
      <c r="I2075" s="719">
        <f>+'6-3표준조사 5'!$L$404</f>
        <v>0</v>
      </c>
      <c r="J2075" s="719">
        <f>+'6-3표준조사 5'!$M$404</f>
        <v>0</v>
      </c>
      <c r="K2075" s="659"/>
    </row>
    <row r="2076" spans="1:11" ht="21" hidden="1" customHeight="1">
      <c r="A2076" s="657">
        <f t="shared" si="128"/>
        <v>0</v>
      </c>
      <c r="B2076" s="720"/>
      <c r="C2076" s="720"/>
      <c r="D2076" s="720"/>
      <c r="E2076" s="721"/>
      <c r="F2076" s="504">
        <f t="shared" si="129"/>
        <v>0</v>
      </c>
      <c r="G2076" s="504">
        <f t="shared" si="130"/>
        <v>0</v>
      </c>
      <c r="H2076" s="719">
        <f>+'6-3표준조사 5'!$K$405</f>
        <v>17</v>
      </c>
      <c r="I2076" s="719">
        <f>+'6-3표준조사 5'!$L$405</f>
        <v>0</v>
      </c>
      <c r="J2076" s="719">
        <f>+'6-3표준조사 5'!$M$405</f>
        <v>0</v>
      </c>
      <c r="K2076" s="659"/>
    </row>
    <row r="2077" spans="1:11" ht="21" hidden="1" customHeight="1">
      <c r="A2077" s="657">
        <f t="shared" si="128"/>
        <v>0</v>
      </c>
      <c r="B2077" s="720"/>
      <c r="C2077" s="720"/>
      <c r="D2077" s="720"/>
      <c r="E2077" s="721"/>
      <c r="F2077" s="504">
        <f t="shared" si="129"/>
        <v>0</v>
      </c>
      <c r="G2077" s="504">
        <f t="shared" si="130"/>
        <v>0</v>
      </c>
      <c r="H2077" s="719">
        <f>+'6-3표준조사 5'!$K$406</f>
        <v>18</v>
      </c>
      <c r="I2077" s="719">
        <f>+'6-3표준조사 5'!$L$406</f>
        <v>0</v>
      </c>
      <c r="J2077" s="719">
        <f>+'6-3표준조사 5'!$M$406</f>
        <v>0</v>
      </c>
      <c r="K2077" s="659"/>
    </row>
    <row r="2078" spans="1:11" ht="21" hidden="1" customHeight="1">
      <c r="A2078" s="657">
        <f t="shared" si="128"/>
        <v>0</v>
      </c>
      <c r="B2078" s="720"/>
      <c r="C2078" s="720"/>
      <c r="D2078" s="720"/>
      <c r="E2078" s="721"/>
      <c r="F2078" s="504">
        <f t="shared" si="129"/>
        <v>0</v>
      </c>
      <c r="G2078" s="504">
        <f t="shared" si="130"/>
        <v>0</v>
      </c>
      <c r="H2078" s="719">
        <f>+'6-3표준조사 5'!$K$407</f>
        <v>19</v>
      </c>
      <c r="I2078" s="719">
        <f>+'6-3표준조사 5'!$L$407</f>
        <v>0</v>
      </c>
      <c r="J2078" s="719">
        <f>+'6-3표준조사 5'!$M$407</f>
        <v>0</v>
      </c>
      <c r="K2078" s="659"/>
    </row>
    <row r="2079" spans="1:11" ht="21" hidden="1" customHeight="1">
      <c r="A2079" s="657">
        <f t="shared" si="128"/>
        <v>0</v>
      </c>
      <c r="B2079" s="720"/>
      <c r="C2079" s="720"/>
      <c r="D2079" s="720"/>
      <c r="E2079" s="721"/>
      <c r="F2079" s="504">
        <f t="shared" si="129"/>
        <v>0</v>
      </c>
      <c r="G2079" s="504">
        <f t="shared" si="130"/>
        <v>0</v>
      </c>
      <c r="H2079" s="719">
        <f>+'6-3표준조사 5'!$K$408</f>
        <v>20</v>
      </c>
      <c r="I2079" s="719">
        <f>+'6-3표준조사 5'!$L$408</f>
        <v>0</v>
      </c>
      <c r="J2079" s="719">
        <f>+'6-3표준조사 5'!$M$408</f>
        <v>0</v>
      </c>
      <c r="K2079" s="659"/>
    </row>
    <row r="2080" spans="1:11" ht="21" hidden="1" customHeight="1">
      <c r="A2080" s="657">
        <f t="shared" si="128"/>
        <v>0</v>
      </c>
      <c r="B2080" s="720"/>
      <c r="C2080" s="720"/>
      <c r="D2080" s="720"/>
      <c r="E2080" s="721"/>
      <c r="F2080" s="504">
        <f t="shared" si="129"/>
        <v>0</v>
      </c>
      <c r="G2080" s="504">
        <f t="shared" si="130"/>
        <v>0</v>
      </c>
      <c r="H2080" s="719">
        <f>+'6-3표준조사 5'!$K$409</f>
        <v>21</v>
      </c>
      <c r="I2080" s="719">
        <f>+'6-3표준조사 5'!$L$409</f>
        <v>0</v>
      </c>
      <c r="J2080" s="719">
        <f>+'6-3표준조사 5'!$M$409</f>
        <v>0</v>
      </c>
      <c r="K2080" s="659"/>
    </row>
    <row r="2081" spans="1:11" ht="21" hidden="1" customHeight="1">
      <c r="A2081" s="657">
        <f t="shared" si="128"/>
        <v>0</v>
      </c>
      <c r="B2081" s="720"/>
      <c r="C2081" s="720"/>
      <c r="D2081" s="720"/>
      <c r="E2081" s="721"/>
      <c r="F2081" s="504">
        <f t="shared" si="129"/>
        <v>0</v>
      </c>
      <c r="G2081" s="504">
        <f t="shared" si="130"/>
        <v>0</v>
      </c>
      <c r="H2081" s="719">
        <f>+'6-3표준조사 5'!$K$410</f>
        <v>22</v>
      </c>
      <c r="I2081" s="719">
        <f>+'6-3표준조사 5'!$L$410</f>
        <v>0</v>
      </c>
      <c r="J2081" s="719">
        <f>+'6-3표준조사 5'!$M$410</f>
        <v>0</v>
      </c>
      <c r="K2081" s="659"/>
    </row>
    <row r="2082" spans="1:11" ht="21" hidden="1" customHeight="1">
      <c r="A2082" s="657">
        <f t="shared" si="128"/>
        <v>0</v>
      </c>
      <c r="B2082" s="720"/>
      <c r="C2082" s="720"/>
      <c r="D2082" s="720"/>
      <c r="E2082" s="721"/>
      <c r="F2082" s="504">
        <f t="shared" si="129"/>
        <v>0</v>
      </c>
      <c r="G2082" s="504">
        <f t="shared" si="130"/>
        <v>0</v>
      </c>
      <c r="H2082" s="719">
        <f>+'6-3표준조사 5'!$K$411</f>
        <v>23</v>
      </c>
      <c r="I2082" s="719">
        <f>+'6-3표준조사 5'!$L$411</f>
        <v>0</v>
      </c>
      <c r="J2082" s="719">
        <f>+'6-3표준조사 5'!$M$411</f>
        <v>0</v>
      </c>
      <c r="K2082" s="659"/>
    </row>
    <row r="2083" spans="1:11" ht="21" hidden="1" customHeight="1">
      <c r="A2083" s="657">
        <f t="shared" si="128"/>
        <v>0</v>
      </c>
      <c r="B2083" s="720"/>
      <c r="C2083" s="720"/>
      <c r="D2083" s="720"/>
      <c r="E2083" s="721"/>
      <c r="F2083" s="504">
        <f t="shared" si="129"/>
        <v>0</v>
      </c>
      <c r="G2083" s="504">
        <f t="shared" si="130"/>
        <v>0</v>
      </c>
      <c r="H2083" s="719">
        <f>+'6-3표준조사 5'!$K$412</f>
        <v>24</v>
      </c>
      <c r="I2083" s="719">
        <f>+'6-3표준조사 5'!$L$412</f>
        <v>0</v>
      </c>
      <c r="J2083" s="719">
        <f>+'6-3표준조사 5'!$M$412</f>
        <v>0</v>
      </c>
      <c r="K2083" s="659"/>
    </row>
    <row r="2084" spans="1:11" ht="21" hidden="1" customHeight="1">
      <c r="A2084" s="657">
        <f t="shared" si="128"/>
        <v>0</v>
      </c>
      <c r="B2084" s="720"/>
      <c r="C2084" s="720"/>
      <c r="D2084" s="720"/>
      <c r="E2084" s="721"/>
      <c r="F2084" s="504">
        <f t="shared" si="129"/>
        <v>0</v>
      </c>
      <c r="G2084" s="504">
        <f t="shared" si="130"/>
        <v>0</v>
      </c>
      <c r="H2084" s="719">
        <f>+'6-3표준조사 5'!$K$413</f>
        <v>25</v>
      </c>
      <c r="I2084" s="719">
        <f>+'6-3표준조사 5'!$L$413</f>
        <v>0</v>
      </c>
      <c r="J2084" s="719">
        <f>+'6-3표준조사 5'!$M$413</f>
        <v>0</v>
      </c>
      <c r="K2084" s="659"/>
    </row>
    <row r="2085" spans="1:11" ht="21" hidden="1" customHeight="1">
      <c r="A2085" s="657">
        <f t="shared" si="128"/>
        <v>0</v>
      </c>
      <c r="B2085" s="720"/>
      <c r="C2085" s="720"/>
      <c r="D2085" s="720"/>
      <c r="E2085" s="721"/>
      <c r="F2085" s="504">
        <f t="shared" si="129"/>
        <v>0</v>
      </c>
      <c r="G2085" s="504">
        <f t="shared" si="130"/>
        <v>0</v>
      </c>
      <c r="H2085" s="719">
        <f>+'6-3표준조사 5'!$K$414</f>
        <v>26</v>
      </c>
      <c r="I2085" s="719">
        <f>+'6-3표준조사 5'!$L$414</f>
        <v>0</v>
      </c>
      <c r="J2085" s="719">
        <f>+'6-3표준조사 5'!$M$414</f>
        <v>0</v>
      </c>
      <c r="K2085" s="659"/>
    </row>
    <row r="2086" spans="1:11" ht="21" hidden="1" customHeight="1">
      <c r="A2086" s="657">
        <f t="shared" si="128"/>
        <v>0</v>
      </c>
      <c r="B2086" s="720"/>
      <c r="C2086" s="720"/>
      <c r="D2086" s="720"/>
      <c r="E2086" s="721"/>
      <c r="F2086" s="504">
        <f t="shared" si="129"/>
        <v>0</v>
      </c>
      <c r="G2086" s="504">
        <f t="shared" si="130"/>
        <v>0</v>
      </c>
      <c r="H2086" s="719">
        <f>+'6-3표준조사 5'!$K$415</f>
        <v>27</v>
      </c>
      <c r="I2086" s="719">
        <f>+'6-3표준조사 5'!$L$415</f>
        <v>0</v>
      </c>
      <c r="J2086" s="719">
        <f>+'6-3표준조사 5'!$M$415</f>
        <v>0</v>
      </c>
      <c r="K2086" s="659"/>
    </row>
    <row r="2087" spans="1:11" ht="21" hidden="1" customHeight="1">
      <c r="A2087" s="657">
        <f t="shared" si="128"/>
        <v>0</v>
      </c>
      <c r="B2087" s="720"/>
      <c r="C2087" s="720"/>
      <c r="D2087" s="720"/>
      <c r="E2087" s="721"/>
      <c r="F2087" s="504">
        <f t="shared" si="129"/>
        <v>0</v>
      </c>
      <c r="G2087" s="504">
        <f t="shared" si="130"/>
        <v>0</v>
      </c>
      <c r="H2087" s="719">
        <f>+'6-3표준조사 5'!$K$416</f>
        <v>28</v>
      </c>
      <c r="I2087" s="719">
        <f>+'6-3표준조사 5'!$L$416</f>
        <v>0</v>
      </c>
      <c r="J2087" s="719">
        <f>+'6-3표준조사 5'!$M$416</f>
        <v>0</v>
      </c>
      <c r="K2087" s="659"/>
    </row>
    <row r="2088" spans="1:11" ht="21" hidden="1" customHeight="1">
      <c r="A2088" s="657">
        <f t="shared" si="128"/>
        <v>0</v>
      </c>
      <c r="B2088" s="720"/>
      <c r="C2088" s="720"/>
      <c r="D2088" s="720"/>
      <c r="E2088" s="721"/>
      <c r="F2088" s="504">
        <f t="shared" si="129"/>
        <v>0</v>
      </c>
      <c r="G2088" s="504">
        <f t="shared" si="130"/>
        <v>0</v>
      </c>
      <c r="H2088" s="719">
        <f>+'6-3표준조사 5'!$K$417</f>
        <v>29</v>
      </c>
      <c r="I2088" s="719">
        <f>+'6-3표준조사 5'!$L$417</f>
        <v>0</v>
      </c>
      <c r="J2088" s="719">
        <f>+'6-3표준조사 5'!$M$417</f>
        <v>0</v>
      </c>
      <c r="K2088" s="659"/>
    </row>
    <row r="2089" spans="1:11" ht="21" hidden="1" customHeight="1">
      <c r="A2089" s="657">
        <f t="shared" si="128"/>
        <v>0</v>
      </c>
      <c r="B2089" s="720"/>
      <c r="C2089" s="720"/>
      <c r="D2089" s="720"/>
      <c r="E2089" s="721"/>
      <c r="F2089" s="504">
        <f t="shared" si="129"/>
        <v>0</v>
      </c>
      <c r="G2089" s="504">
        <f t="shared" si="130"/>
        <v>0</v>
      </c>
      <c r="H2089" s="719">
        <f>+'6-3표준조사 5'!$K$418</f>
        <v>30</v>
      </c>
      <c r="I2089" s="719">
        <f>+'6-3표준조사 5'!$L$418</f>
        <v>0</v>
      </c>
      <c r="J2089" s="719">
        <f>+'6-3표준조사 5'!$M$418</f>
        <v>0</v>
      </c>
      <c r="K2089" s="659"/>
    </row>
    <row r="2090" spans="1:11" ht="21" hidden="1" customHeight="1">
      <c r="A2090" s="657">
        <f t="shared" si="128"/>
        <v>0</v>
      </c>
      <c r="B2090" s="720"/>
      <c r="C2090" s="720"/>
      <c r="D2090" s="720"/>
      <c r="E2090" s="721"/>
      <c r="F2090" s="504">
        <f t="shared" si="129"/>
        <v>0</v>
      </c>
      <c r="G2090" s="504">
        <f t="shared" si="130"/>
        <v>0</v>
      </c>
      <c r="H2090" s="719">
        <f>+'6-3표준조사 5'!$K$419</f>
        <v>31</v>
      </c>
      <c r="I2090" s="719">
        <f>+'6-3표준조사 5'!$L$419</f>
        <v>0</v>
      </c>
      <c r="J2090" s="719">
        <f>+'6-3표준조사 5'!$M$419</f>
        <v>0</v>
      </c>
      <c r="K2090" s="659"/>
    </row>
    <row r="2091" spans="1:11" ht="21" hidden="1" customHeight="1">
      <c r="A2091" s="657">
        <f t="shared" si="128"/>
        <v>0</v>
      </c>
      <c r="B2091" s="720"/>
      <c r="C2091" s="720"/>
      <c r="D2091" s="720"/>
      <c r="E2091" s="721"/>
      <c r="F2091" s="504">
        <f t="shared" si="129"/>
        <v>0</v>
      </c>
      <c r="G2091" s="504">
        <f t="shared" si="130"/>
        <v>0</v>
      </c>
      <c r="H2091" s="719">
        <f>+'6-3표준조사 5'!$K$420</f>
        <v>32</v>
      </c>
      <c r="I2091" s="719">
        <f>+'6-3표준조사 5'!$L$420</f>
        <v>0</v>
      </c>
      <c r="J2091" s="719">
        <f>+'6-3표준조사 5'!$M$420</f>
        <v>0</v>
      </c>
      <c r="K2091" s="659"/>
    </row>
    <row r="2092" spans="1:11" ht="21" hidden="1" customHeight="1">
      <c r="A2092" s="657">
        <f t="shared" si="128"/>
        <v>0</v>
      </c>
      <c r="B2092" s="720"/>
      <c r="C2092" s="720"/>
      <c r="D2092" s="720"/>
      <c r="E2092" s="721"/>
      <c r="F2092" s="504">
        <f t="shared" si="129"/>
        <v>0</v>
      </c>
      <c r="G2092" s="504">
        <f t="shared" si="130"/>
        <v>0</v>
      </c>
      <c r="H2092" s="719">
        <f>+'6-3표준조사 5'!$K$421</f>
        <v>33</v>
      </c>
      <c r="I2092" s="719">
        <f>+'6-3표준조사 5'!$L$421</f>
        <v>0</v>
      </c>
      <c r="J2092" s="719">
        <f>+'6-3표준조사 5'!$M$421</f>
        <v>0</v>
      </c>
      <c r="K2092" s="659"/>
    </row>
    <row r="2093" spans="1:11" ht="21" hidden="1" customHeight="1">
      <c r="A2093" s="657">
        <f t="shared" si="128"/>
        <v>0</v>
      </c>
      <c r="B2093" s="720"/>
      <c r="C2093" s="720"/>
      <c r="D2093" s="720"/>
      <c r="E2093" s="721"/>
      <c r="F2093" s="504">
        <f t="shared" si="129"/>
        <v>0</v>
      </c>
      <c r="G2093" s="504">
        <f t="shared" si="130"/>
        <v>0</v>
      </c>
      <c r="H2093" s="719">
        <f>+'6-3표준조사 5'!$K$422</f>
        <v>34</v>
      </c>
      <c r="I2093" s="719">
        <f>+'6-3표준조사 5'!$L$422</f>
        <v>0</v>
      </c>
      <c r="J2093" s="719">
        <f>+'6-3표준조사 5'!$M$422</f>
        <v>0</v>
      </c>
      <c r="K2093" s="659"/>
    </row>
    <row r="2094" spans="1:11" ht="21" hidden="1" customHeight="1">
      <c r="A2094" s="657">
        <f t="shared" si="128"/>
        <v>0</v>
      </c>
      <c r="B2094" s="720"/>
      <c r="C2094" s="720"/>
      <c r="D2094" s="720"/>
      <c r="E2094" s="721"/>
      <c r="F2094" s="504">
        <f t="shared" si="129"/>
        <v>0</v>
      </c>
      <c r="G2094" s="504">
        <f t="shared" si="130"/>
        <v>0</v>
      </c>
      <c r="H2094" s="719">
        <f>+'6-3표준조사 5'!$K$423</f>
        <v>35</v>
      </c>
      <c r="I2094" s="719">
        <f>+'6-3표준조사 5'!$L$423</f>
        <v>0</v>
      </c>
      <c r="J2094" s="719">
        <f>+'6-3표준조사 5'!$M$423</f>
        <v>0</v>
      </c>
      <c r="K2094" s="659"/>
    </row>
    <row r="2095" spans="1:11" ht="21" hidden="1" customHeight="1">
      <c r="A2095" s="657">
        <f t="shared" si="128"/>
        <v>0</v>
      </c>
      <c r="B2095" s="720"/>
      <c r="C2095" s="720"/>
      <c r="D2095" s="720"/>
      <c r="E2095" s="721"/>
      <c r="F2095" s="504">
        <f t="shared" si="129"/>
        <v>0</v>
      </c>
      <c r="G2095" s="504">
        <f t="shared" si="130"/>
        <v>0</v>
      </c>
      <c r="H2095" s="719">
        <f>+'6-3표준조사 5'!$K$424</f>
        <v>36</v>
      </c>
      <c r="I2095" s="719">
        <f>+'6-3표준조사 5'!$L$424</f>
        <v>0</v>
      </c>
      <c r="J2095" s="719">
        <f>+'6-3표준조사 5'!$M$424</f>
        <v>0</v>
      </c>
      <c r="K2095" s="659"/>
    </row>
    <row r="2096" spans="1:11" ht="21" hidden="1" customHeight="1">
      <c r="A2096" s="657">
        <f t="shared" si="128"/>
        <v>0</v>
      </c>
      <c r="B2096" s="720"/>
      <c r="C2096" s="720"/>
      <c r="D2096" s="720"/>
      <c r="E2096" s="721"/>
      <c r="F2096" s="504">
        <f t="shared" si="129"/>
        <v>0</v>
      </c>
      <c r="G2096" s="504">
        <f t="shared" si="130"/>
        <v>0</v>
      </c>
      <c r="H2096" s="719">
        <f>+'6-3표준조사 5'!$K$425</f>
        <v>37</v>
      </c>
      <c r="I2096" s="719">
        <f>+'6-3표준조사 5'!$L$425</f>
        <v>0</v>
      </c>
      <c r="J2096" s="719">
        <f>+'6-3표준조사 5'!$M$425</f>
        <v>0</v>
      </c>
      <c r="K2096" s="659"/>
    </row>
    <row r="2097" spans="1:11" ht="21" hidden="1" customHeight="1">
      <c r="A2097" s="657">
        <f t="shared" si="128"/>
        <v>0</v>
      </c>
      <c r="B2097" s="720"/>
      <c r="C2097" s="720"/>
      <c r="D2097" s="720"/>
      <c r="E2097" s="721"/>
      <c r="F2097" s="504">
        <f t="shared" si="129"/>
        <v>0</v>
      </c>
      <c r="G2097" s="504">
        <f t="shared" si="130"/>
        <v>0</v>
      </c>
      <c r="H2097" s="719">
        <f>+'6-3표준조사 5'!$K$428</f>
        <v>15</v>
      </c>
      <c r="I2097" s="719">
        <f>+'6-3표준조사 5'!$L$428</f>
        <v>0</v>
      </c>
      <c r="J2097" s="719">
        <f>+'6-3표준조사 5'!$M$428</f>
        <v>0</v>
      </c>
      <c r="K2097" s="659"/>
    </row>
    <row r="2098" spans="1:11" ht="21" hidden="1" customHeight="1">
      <c r="A2098" s="657">
        <f t="shared" si="128"/>
        <v>0</v>
      </c>
      <c r="B2098" s="720"/>
      <c r="C2098" s="720"/>
      <c r="D2098" s="720"/>
      <c r="E2098" s="721"/>
      <c r="F2098" s="504">
        <f t="shared" si="129"/>
        <v>0</v>
      </c>
      <c r="G2098" s="504">
        <f t="shared" si="130"/>
        <v>0</v>
      </c>
      <c r="H2098" s="719">
        <f>+'6-3표준조사 5'!$K$429</f>
        <v>16</v>
      </c>
      <c r="I2098" s="719">
        <f>+'6-3표준조사 5'!$L$429</f>
        <v>0</v>
      </c>
      <c r="J2098" s="719">
        <f>+'6-3표준조사 5'!$M$429</f>
        <v>0</v>
      </c>
      <c r="K2098" s="659"/>
    </row>
    <row r="2099" spans="1:11" ht="21" hidden="1" customHeight="1">
      <c r="A2099" s="657">
        <f t="shared" si="128"/>
        <v>0</v>
      </c>
      <c r="B2099" s="720"/>
      <c r="C2099" s="720"/>
      <c r="D2099" s="720"/>
      <c r="E2099" s="721"/>
      <c r="F2099" s="504">
        <f t="shared" si="129"/>
        <v>0</v>
      </c>
      <c r="G2099" s="504">
        <f t="shared" si="130"/>
        <v>0</v>
      </c>
      <c r="H2099" s="719">
        <f>+'6-3표준조사 5'!$K$430</f>
        <v>17</v>
      </c>
      <c r="I2099" s="719">
        <f>+'6-3표준조사 5'!$L$430</f>
        <v>0</v>
      </c>
      <c r="J2099" s="719">
        <f>+'6-3표준조사 5'!$M$430</f>
        <v>0</v>
      </c>
      <c r="K2099" s="659"/>
    </row>
    <row r="2100" spans="1:11" ht="21" hidden="1" customHeight="1">
      <c r="A2100" s="657">
        <f t="shared" si="128"/>
        <v>0</v>
      </c>
      <c r="B2100" s="720"/>
      <c r="C2100" s="720"/>
      <c r="D2100" s="720"/>
      <c r="E2100" s="721"/>
      <c r="F2100" s="504">
        <f t="shared" si="129"/>
        <v>0</v>
      </c>
      <c r="G2100" s="504">
        <f t="shared" si="130"/>
        <v>0</v>
      </c>
      <c r="H2100" s="719">
        <f>+'6-3표준조사 5'!$K$431</f>
        <v>18</v>
      </c>
      <c r="I2100" s="719">
        <f>+'6-3표준조사 5'!$L$431</f>
        <v>0</v>
      </c>
      <c r="J2100" s="719">
        <f>+'6-3표준조사 5'!$M$431</f>
        <v>0</v>
      </c>
      <c r="K2100" s="659"/>
    </row>
    <row r="2101" spans="1:11" ht="21" hidden="1" customHeight="1">
      <c r="A2101" s="657">
        <f t="shared" si="128"/>
        <v>0</v>
      </c>
      <c r="B2101" s="720"/>
      <c r="C2101" s="720"/>
      <c r="D2101" s="720"/>
      <c r="E2101" s="721"/>
      <c r="F2101" s="504">
        <f t="shared" si="129"/>
        <v>0</v>
      </c>
      <c r="G2101" s="504">
        <f t="shared" si="130"/>
        <v>0</v>
      </c>
      <c r="H2101" s="719">
        <f>+'6-3표준조사 5'!$K$432</f>
        <v>19</v>
      </c>
      <c r="I2101" s="719">
        <f>+'6-3표준조사 5'!$L$432</f>
        <v>0</v>
      </c>
      <c r="J2101" s="719">
        <f>+'6-3표준조사 5'!$M$432</f>
        <v>0</v>
      </c>
      <c r="K2101" s="659"/>
    </row>
    <row r="2102" spans="1:11" ht="21" hidden="1" customHeight="1">
      <c r="A2102" s="657">
        <f t="shared" si="128"/>
        <v>0</v>
      </c>
      <c r="B2102" s="720"/>
      <c r="C2102" s="720"/>
      <c r="D2102" s="720"/>
      <c r="E2102" s="721"/>
      <c r="F2102" s="504">
        <f t="shared" si="129"/>
        <v>0</v>
      </c>
      <c r="G2102" s="504">
        <f t="shared" si="130"/>
        <v>0</v>
      </c>
      <c r="H2102" s="719">
        <f>+'6-3표준조사 5'!$K$433</f>
        <v>20</v>
      </c>
      <c r="I2102" s="719">
        <f>+'6-3표준조사 5'!$L$433</f>
        <v>0</v>
      </c>
      <c r="J2102" s="719">
        <f>+'6-3표준조사 5'!$M$433</f>
        <v>0</v>
      </c>
      <c r="K2102" s="659"/>
    </row>
    <row r="2103" spans="1:11" ht="21" hidden="1" customHeight="1">
      <c r="A2103" s="657">
        <f t="shared" si="128"/>
        <v>0</v>
      </c>
      <c r="B2103" s="720"/>
      <c r="C2103" s="720"/>
      <c r="D2103" s="720"/>
      <c r="E2103" s="721"/>
      <c r="F2103" s="504">
        <f t="shared" si="129"/>
        <v>0</v>
      </c>
      <c r="G2103" s="504">
        <f t="shared" si="130"/>
        <v>0</v>
      </c>
      <c r="H2103" s="719">
        <f>+'6-3표준조사 5'!$K$434</f>
        <v>21</v>
      </c>
      <c r="I2103" s="719">
        <f>+'6-3표준조사 5'!$L$434</f>
        <v>0</v>
      </c>
      <c r="J2103" s="719">
        <f>+'6-3표준조사 5'!$M$434</f>
        <v>0</v>
      </c>
      <c r="K2103" s="659"/>
    </row>
    <row r="2104" spans="1:11" ht="21" hidden="1" customHeight="1">
      <c r="A2104" s="657">
        <f t="shared" si="128"/>
        <v>0</v>
      </c>
      <c r="B2104" s="720"/>
      <c r="C2104" s="720"/>
      <c r="D2104" s="720"/>
      <c r="E2104" s="721"/>
      <c r="F2104" s="504">
        <f t="shared" si="129"/>
        <v>0</v>
      </c>
      <c r="G2104" s="504">
        <f t="shared" si="130"/>
        <v>0</v>
      </c>
      <c r="H2104" s="719">
        <f>+'6-3표준조사 5'!$K$435</f>
        <v>22</v>
      </c>
      <c r="I2104" s="719">
        <f>+'6-3표준조사 5'!$L$435</f>
        <v>0</v>
      </c>
      <c r="J2104" s="719">
        <f>+'6-3표준조사 5'!$M$435</f>
        <v>0</v>
      </c>
      <c r="K2104" s="659"/>
    </row>
    <row r="2105" spans="1:11" ht="21" hidden="1" customHeight="1">
      <c r="A2105" s="657">
        <f t="shared" si="128"/>
        <v>0</v>
      </c>
      <c r="B2105" s="720"/>
      <c r="C2105" s="720"/>
      <c r="D2105" s="720"/>
      <c r="E2105" s="721"/>
      <c r="F2105" s="504">
        <f t="shared" si="129"/>
        <v>0</v>
      </c>
      <c r="G2105" s="504">
        <f t="shared" si="130"/>
        <v>0</v>
      </c>
      <c r="H2105" s="719">
        <f>+'6-3표준조사 5'!$K$436</f>
        <v>23</v>
      </c>
      <c r="I2105" s="719">
        <f>+'6-3표준조사 5'!$L$436</f>
        <v>0</v>
      </c>
      <c r="J2105" s="719">
        <f>+'6-3표준조사 5'!$M$436</f>
        <v>0</v>
      </c>
      <c r="K2105" s="659"/>
    </row>
    <row r="2106" spans="1:11" ht="21" hidden="1" customHeight="1">
      <c r="A2106" s="657">
        <f t="shared" si="128"/>
        <v>0</v>
      </c>
      <c r="B2106" s="720"/>
      <c r="C2106" s="720"/>
      <c r="D2106" s="720"/>
      <c r="E2106" s="721"/>
      <c r="F2106" s="504">
        <f t="shared" si="129"/>
        <v>0</v>
      </c>
      <c r="G2106" s="504">
        <f t="shared" si="130"/>
        <v>0</v>
      </c>
      <c r="H2106" s="719">
        <f>+'6-3표준조사 5'!$K$437</f>
        <v>24</v>
      </c>
      <c r="I2106" s="719">
        <f>+'6-3표준조사 5'!$L$437</f>
        <v>0</v>
      </c>
      <c r="J2106" s="719">
        <f>+'6-3표준조사 5'!$M$437</f>
        <v>0</v>
      </c>
      <c r="K2106" s="659"/>
    </row>
    <row r="2107" spans="1:11" ht="21" hidden="1" customHeight="1">
      <c r="A2107" s="657">
        <f t="shared" si="128"/>
        <v>0</v>
      </c>
      <c r="B2107" s="720"/>
      <c r="C2107" s="720"/>
      <c r="D2107" s="720"/>
      <c r="E2107" s="721"/>
      <c r="F2107" s="504">
        <f t="shared" si="129"/>
        <v>0</v>
      </c>
      <c r="G2107" s="504">
        <f t="shared" si="130"/>
        <v>0</v>
      </c>
      <c r="H2107" s="719">
        <f>+'6-3표준조사 5'!$K$438</f>
        <v>25</v>
      </c>
      <c r="I2107" s="719">
        <f>+'6-3표준조사 5'!$L$438</f>
        <v>0</v>
      </c>
      <c r="J2107" s="719">
        <f>+'6-3표준조사 5'!$M$438</f>
        <v>0</v>
      </c>
      <c r="K2107" s="659"/>
    </row>
    <row r="2108" spans="1:11" ht="21" hidden="1" customHeight="1">
      <c r="A2108" s="657">
        <f t="shared" si="128"/>
        <v>0</v>
      </c>
      <c r="B2108" s="720"/>
      <c r="C2108" s="720"/>
      <c r="D2108" s="720"/>
      <c r="E2108" s="721"/>
      <c r="F2108" s="504">
        <f t="shared" si="129"/>
        <v>0</v>
      </c>
      <c r="G2108" s="504">
        <f t="shared" si="130"/>
        <v>0</v>
      </c>
      <c r="H2108" s="719">
        <f>+'6-3표준조사 5'!$K$439</f>
        <v>26</v>
      </c>
      <c r="I2108" s="719">
        <f>+'6-3표준조사 5'!$L$439</f>
        <v>0</v>
      </c>
      <c r="J2108" s="719">
        <f>+'6-3표준조사 5'!$M$439</f>
        <v>0</v>
      </c>
      <c r="K2108" s="659"/>
    </row>
    <row r="2109" spans="1:11" ht="21" hidden="1" customHeight="1">
      <c r="A2109" s="657">
        <f t="shared" si="128"/>
        <v>0</v>
      </c>
      <c r="B2109" s="720"/>
      <c r="C2109" s="720"/>
      <c r="D2109" s="720"/>
      <c r="E2109" s="721"/>
      <c r="F2109" s="504">
        <f t="shared" si="129"/>
        <v>0</v>
      </c>
      <c r="G2109" s="504">
        <f t="shared" si="130"/>
        <v>0</v>
      </c>
      <c r="H2109" s="719">
        <f>+'6-3표준조사 5'!$K$440</f>
        <v>27</v>
      </c>
      <c r="I2109" s="719">
        <f>+'6-3표준조사 5'!$L$440</f>
        <v>0</v>
      </c>
      <c r="J2109" s="719">
        <f>+'6-3표준조사 5'!$M$440</f>
        <v>0</v>
      </c>
      <c r="K2109" s="659"/>
    </row>
    <row r="2110" spans="1:11" ht="21" hidden="1" customHeight="1">
      <c r="A2110" s="657">
        <f t="shared" si="128"/>
        <v>0</v>
      </c>
      <c r="B2110" s="720"/>
      <c r="C2110" s="720"/>
      <c r="D2110" s="720"/>
      <c r="E2110" s="721"/>
      <c r="F2110" s="504">
        <f t="shared" si="129"/>
        <v>0</v>
      </c>
      <c r="G2110" s="504">
        <f t="shared" si="130"/>
        <v>0</v>
      </c>
      <c r="H2110" s="719">
        <f>+'6-3표준조사 5'!$K$441</f>
        <v>28</v>
      </c>
      <c r="I2110" s="719">
        <f>+'6-3표준조사 5'!$L$441</f>
        <v>0</v>
      </c>
      <c r="J2110" s="719">
        <f>+'6-3표준조사 5'!$M$441</f>
        <v>0</v>
      </c>
      <c r="K2110" s="659"/>
    </row>
    <row r="2111" spans="1:11" ht="21" hidden="1" customHeight="1">
      <c r="A2111" s="657">
        <f t="shared" si="128"/>
        <v>0</v>
      </c>
      <c r="B2111" s="720"/>
      <c r="C2111" s="720"/>
      <c r="D2111" s="720"/>
      <c r="E2111" s="721"/>
      <c r="F2111" s="504">
        <f t="shared" si="129"/>
        <v>0</v>
      </c>
      <c r="G2111" s="504">
        <f t="shared" si="130"/>
        <v>0</v>
      </c>
      <c r="H2111" s="719">
        <f>+'6-3표준조사 5'!$K$442</f>
        <v>29</v>
      </c>
      <c r="I2111" s="719">
        <f>+'6-3표준조사 5'!$L$442</f>
        <v>0</v>
      </c>
      <c r="J2111" s="719">
        <f>+'6-3표준조사 5'!$M$442</f>
        <v>0</v>
      </c>
      <c r="K2111" s="659"/>
    </row>
    <row r="2112" spans="1:11" ht="21" hidden="1" customHeight="1">
      <c r="A2112" s="657">
        <f t="shared" si="128"/>
        <v>0</v>
      </c>
      <c r="B2112" s="720"/>
      <c r="C2112" s="720"/>
      <c r="D2112" s="720"/>
      <c r="E2112" s="721"/>
      <c r="F2112" s="504">
        <f t="shared" si="129"/>
        <v>0</v>
      </c>
      <c r="G2112" s="504">
        <f t="shared" si="130"/>
        <v>0</v>
      </c>
      <c r="H2112" s="719">
        <f>+'6-3표준조사 5'!$K$443</f>
        <v>30</v>
      </c>
      <c r="I2112" s="719">
        <f>+'6-3표준조사 5'!$L$443</f>
        <v>0</v>
      </c>
      <c r="J2112" s="719">
        <f>+'6-3표준조사 5'!$M$443</f>
        <v>0</v>
      </c>
      <c r="K2112" s="659"/>
    </row>
    <row r="2113" spans="1:11" ht="21" hidden="1" customHeight="1">
      <c r="A2113" s="657">
        <f t="shared" si="128"/>
        <v>0</v>
      </c>
      <c r="B2113" s="720"/>
      <c r="C2113" s="720"/>
      <c r="D2113" s="720"/>
      <c r="E2113" s="721"/>
      <c r="F2113" s="504">
        <f t="shared" si="129"/>
        <v>0</v>
      </c>
      <c r="G2113" s="504">
        <f t="shared" si="130"/>
        <v>0</v>
      </c>
      <c r="H2113" s="719">
        <f>+'6-3표준조사 5'!$K$444</f>
        <v>31</v>
      </c>
      <c r="I2113" s="719">
        <f>+'6-3표준조사 5'!$L$444</f>
        <v>0</v>
      </c>
      <c r="J2113" s="719">
        <f>+'6-3표준조사 5'!$M$444</f>
        <v>0</v>
      </c>
      <c r="K2113" s="659"/>
    </row>
    <row r="2114" spans="1:11" ht="21" hidden="1" customHeight="1">
      <c r="A2114" s="657">
        <f t="shared" si="128"/>
        <v>0</v>
      </c>
      <c r="B2114" s="720"/>
      <c r="C2114" s="720"/>
      <c r="D2114" s="720"/>
      <c r="E2114" s="721"/>
      <c r="F2114" s="504">
        <f t="shared" si="129"/>
        <v>0</v>
      </c>
      <c r="G2114" s="504">
        <f t="shared" si="130"/>
        <v>0</v>
      </c>
      <c r="H2114" s="719">
        <f>+'6-3표준조사 5'!$K$445</f>
        <v>32</v>
      </c>
      <c r="I2114" s="719">
        <f>+'6-3표준조사 5'!$L$445</f>
        <v>0</v>
      </c>
      <c r="J2114" s="719">
        <f>+'6-3표준조사 5'!$M$445</f>
        <v>0</v>
      </c>
      <c r="K2114" s="659"/>
    </row>
    <row r="2115" spans="1:11" ht="21" hidden="1" customHeight="1">
      <c r="A2115" s="657">
        <f t="shared" si="128"/>
        <v>0</v>
      </c>
      <c r="B2115" s="720"/>
      <c r="C2115" s="720"/>
      <c r="D2115" s="720"/>
      <c r="E2115" s="721"/>
      <c r="F2115" s="504">
        <f t="shared" si="129"/>
        <v>0</v>
      </c>
      <c r="G2115" s="504">
        <f t="shared" si="130"/>
        <v>0</v>
      </c>
      <c r="H2115" s="719">
        <f>+'6-3표준조사 5'!$K$446</f>
        <v>33</v>
      </c>
      <c r="I2115" s="719">
        <f>+'6-3표준조사 5'!$L$446</f>
        <v>0</v>
      </c>
      <c r="J2115" s="719">
        <f>+'6-3표준조사 5'!$M$446</f>
        <v>0</v>
      </c>
      <c r="K2115" s="659"/>
    </row>
    <row r="2116" spans="1:11" ht="21" hidden="1" customHeight="1">
      <c r="A2116" s="657">
        <f t="shared" si="128"/>
        <v>0</v>
      </c>
      <c r="B2116" s="720"/>
      <c r="C2116" s="720"/>
      <c r="D2116" s="720"/>
      <c r="E2116" s="721"/>
      <c r="F2116" s="504">
        <f t="shared" si="129"/>
        <v>0</v>
      </c>
      <c r="G2116" s="504">
        <f t="shared" si="130"/>
        <v>0</v>
      </c>
      <c r="H2116" s="719">
        <f>+'6-3표준조사 5'!$K$447</f>
        <v>34</v>
      </c>
      <c r="I2116" s="719">
        <f>+'6-3표준조사 5'!$L$447</f>
        <v>0</v>
      </c>
      <c r="J2116" s="719">
        <f>+'6-3표준조사 5'!$M$447</f>
        <v>0</v>
      </c>
      <c r="K2116" s="659"/>
    </row>
    <row r="2117" spans="1:11" ht="21" hidden="1" customHeight="1">
      <c r="A2117" s="657">
        <f t="shared" ref="A2117:A2180" si="131">IF(I2117&gt;0,1,)</f>
        <v>0</v>
      </c>
      <c r="B2117" s="720"/>
      <c r="C2117" s="720"/>
      <c r="D2117" s="720"/>
      <c r="E2117" s="721"/>
      <c r="F2117" s="504">
        <f t="shared" si="129"/>
        <v>0</v>
      </c>
      <c r="G2117" s="504">
        <f t="shared" si="130"/>
        <v>0</v>
      </c>
      <c r="H2117" s="719">
        <f>+'6-3표준조사 5'!$K$448</f>
        <v>35</v>
      </c>
      <c r="I2117" s="719">
        <f>+'6-3표준조사 5'!$L$448</f>
        <v>0</v>
      </c>
      <c r="J2117" s="719">
        <f>+'6-3표준조사 5'!$M$448</f>
        <v>0</v>
      </c>
      <c r="K2117" s="659"/>
    </row>
    <row r="2118" spans="1:11" ht="21" hidden="1" customHeight="1">
      <c r="A2118" s="657">
        <f t="shared" si="131"/>
        <v>0</v>
      </c>
      <c r="B2118" s="720"/>
      <c r="C2118" s="720"/>
      <c r="D2118" s="720"/>
      <c r="E2118" s="721"/>
      <c r="F2118" s="504">
        <f t="shared" si="129"/>
        <v>0</v>
      </c>
      <c r="G2118" s="504">
        <f t="shared" si="130"/>
        <v>0</v>
      </c>
      <c r="H2118" s="719">
        <f>+'6-3표준조사 5'!$K$449</f>
        <v>36</v>
      </c>
      <c r="I2118" s="719">
        <f>+'6-3표준조사 5'!$L$449</f>
        <v>0</v>
      </c>
      <c r="J2118" s="719">
        <f>+'6-3표준조사 5'!$M$449</f>
        <v>0</v>
      </c>
      <c r="K2118" s="659"/>
    </row>
    <row r="2119" spans="1:11" ht="21" hidden="1" customHeight="1">
      <c r="A2119" s="657">
        <f t="shared" si="131"/>
        <v>0</v>
      </c>
      <c r="B2119" s="720"/>
      <c r="C2119" s="720"/>
      <c r="D2119" s="720"/>
      <c r="E2119" s="721"/>
      <c r="F2119" s="504">
        <f t="shared" si="129"/>
        <v>0</v>
      </c>
      <c r="G2119" s="504">
        <f t="shared" si="130"/>
        <v>0</v>
      </c>
      <c r="H2119" s="719">
        <f>+'6-3표준조사 5'!$K$450</f>
        <v>37</v>
      </c>
      <c r="I2119" s="719">
        <f>+'6-3표준조사 5'!$L$450</f>
        <v>0</v>
      </c>
      <c r="J2119" s="719">
        <f>+'6-3표준조사 5'!$M$450</f>
        <v>0</v>
      </c>
      <c r="K2119" s="659"/>
    </row>
    <row r="2120" spans="1:11" ht="21" customHeight="1">
      <c r="A2120" s="657">
        <f t="shared" si="131"/>
        <v>1</v>
      </c>
      <c r="B2120" s="724">
        <f>+'6-3표준조사 5'!$M$454</f>
        <v>0</v>
      </c>
      <c r="C2120" s="724">
        <f>+'6-3표준조사 5'!$N$454</f>
        <v>0</v>
      </c>
      <c r="D2120" s="724">
        <f>+'6-3표준조사 5'!$O$454</f>
        <v>0</v>
      </c>
      <c r="E2120" s="724" t="str">
        <f>+'6-3표준조사 5'!$P$454</f>
        <v>번지</v>
      </c>
      <c r="F2120" s="719">
        <f>+'6-3표준조사 5'!$K$454</f>
        <v>0</v>
      </c>
      <c r="G2120" s="719">
        <f>+'6-3표준조사 5'!$L$454</f>
        <v>0</v>
      </c>
      <c r="H2120" s="719">
        <f>+'6-3표준조사 5'!$K$462</f>
        <v>1</v>
      </c>
      <c r="I2120" s="719">
        <f>+'6-3표준조사 5'!$L$462</f>
        <v>1</v>
      </c>
      <c r="J2120" s="719">
        <f>+'6-3표준조사 5'!$M$462</f>
        <v>0</v>
      </c>
      <c r="K2120" s="1324"/>
    </row>
    <row r="2121" spans="1:11" ht="21" hidden="1" customHeight="1">
      <c r="A2121" s="657">
        <f t="shared" si="131"/>
        <v>0</v>
      </c>
      <c r="B2121" s="720"/>
      <c r="C2121" s="720"/>
      <c r="D2121" s="720"/>
      <c r="E2121" s="721"/>
      <c r="F2121" s="504">
        <f t="shared" ref="F2121:F2179" si="132">IF(I2121&gt;0,F2120,)</f>
        <v>0</v>
      </c>
      <c r="G2121" s="504">
        <f t="shared" ref="G2121:G2179" si="133">IF(I2121&gt;0,G2120,)</f>
        <v>0</v>
      </c>
      <c r="H2121" s="719">
        <f>+'6-3표준조사 5'!$K$463</f>
        <v>2</v>
      </c>
      <c r="I2121" s="719">
        <f>+'6-3표준조사 5'!$L$463</f>
        <v>0</v>
      </c>
      <c r="J2121" s="719">
        <f>+'6-3표준조사 5'!$M$463</f>
        <v>0</v>
      </c>
      <c r="K2121" s="659"/>
    </row>
    <row r="2122" spans="1:11" ht="21" hidden="1" customHeight="1">
      <c r="A2122" s="657">
        <f t="shared" si="131"/>
        <v>0</v>
      </c>
      <c r="B2122" s="720"/>
      <c r="C2122" s="720"/>
      <c r="D2122" s="720"/>
      <c r="E2122" s="721"/>
      <c r="F2122" s="504">
        <f t="shared" si="132"/>
        <v>0</v>
      </c>
      <c r="G2122" s="504">
        <f t="shared" si="133"/>
        <v>0</v>
      </c>
      <c r="H2122" s="719">
        <f>+'6-3표준조사 5'!$K$464</f>
        <v>3</v>
      </c>
      <c r="I2122" s="719">
        <f>+'6-3표준조사 5'!$L$464</f>
        <v>0</v>
      </c>
      <c r="J2122" s="719">
        <f>+'6-3표준조사 5'!$M$464</f>
        <v>0</v>
      </c>
      <c r="K2122" s="659"/>
    </row>
    <row r="2123" spans="1:11" ht="21" hidden="1" customHeight="1">
      <c r="A2123" s="657">
        <f t="shared" si="131"/>
        <v>0</v>
      </c>
      <c r="B2123" s="720"/>
      <c r="C2123" s="720"/>
      <c r="D2123" s="720"/>
      <c r="E2123" s="721"/>
      <c r="F2123" s="504">
        <f t="shared" si="132"/>
        <v>0</v>
      </c>
      <c r="G2123" s="504">
        <f t="shared" si="133"/>
        <v>0</v>
      </c>
      <c r="H2123" s="719">
        <f>+'6-3표준조사 5'!$K$465</f>
        <v>4</v>
      </c>
      <c r="I2123" s="719">
        <f>+'6-3표준조사 5'!$L$465</f>
        <v>0</v>
      </c>
      <c r="J2123" s="719">
        <f>+'6-3표준조사 5'!$M$465</f>
        <v>0</v>
      </c>
      <c r="K2123" s="659"/>
    </row>
    <row r="2124" spans="1:11" ht="21" hidden="1" customHeight="1">
      <c r="A2124" s="657">
        <f t="shared" si="131"/>
        <v>0</v>
      </c>
      <c r="B2124" s="720"/>
      <c r="C2124" s="720"/>
      <c r="D2124" s="720"/>
      <c r="E2124" s="721"/>
      <c r="F2124" s="504">
        <f t="shared" si="132"/>
        <v>0</v>
      </c>
      <c r="G2124" s="504">
        <f t="shared" si="133"/>
        <v>0</v>
      </c>
      <c r="H2124" s="719">
        <f>+'6-3표준조사 5'!$K$466</f>
        <v>5</v>
      </c>
      <c r="I2124" s="719">
        <f>+'6-3표준조사 5'!$L$466</f>
        <v>0</v>
      </c>
      <c r="J2124" s="719">
        <f>+'6-3표준조사 5'!$M$466</f>
        <v>0</v>
      </c>
      <c r="K2124" s="659"/>
    </row>
    <row r="2125" spans="1:11" ht="21" hidden="1" customHeight="1">
      <c r="A2125" s="657">
        <f t="shared" si="131"/>
        <v>0</v>
      </c>
      <c r="B2125" s="720"/>
      <c r="C2125" s="720"/>
      <c r="D2125" s="720"/>
      <c r="E2125" s="721"/>
      <c r="F2125" s="504">
        <f t="shared" si="132"/>
        <v>0</v>
      </c>
      <c r="G2125" s="504">
        <f t="shared" si="133"/>
        <v>0</v>
      </c>
      <c r="H2125" s="719">
        <f>+'6-3표준조사 5'!$K$467</f>
        <v>6</v>
      </c>
      <c r="I2125" s="719">
        <f>+'6-3표준조사 5'!$L$467</f>
        <v>0</v>
      </c>
      <c r="J2125" s="719">
        <f>+'6-3표준조사 5'!$M$467</f>
        <v>0</v>
      </c>
      <c r="K2125" s="659"/>
    </row>
    <row r="2126" spans="1:11" ht="21" hidden="1" customHeight="1">
      <c r="A2126" s="657">
        <f t="shared" si="131"/>
        <v>0</v>
      </c>
      <c r="B2126" s="720"/>
      <c r="C2126" s="720"/>
      <c r="D2126" s="720"/>
      <c r="E2126" s="721"/>
      <c r="F2126" s="504">
        <f t="shared" si="132"/>
        <v>0</v>
      </c>
      <c r="G2126" s="504">
        <f t="shared" si="133"/>
        <v>0</v>
      </c>
      <c r="H2126" s="719">
        <f>+'6-3표준조사 5'!$K$468</f>
        <v>7</v>
      </c>
      <c r="I2126" s="719">
        <f>+'6-3표준조사 5'!$L$468</f>
        <v>0</v>
      </c>
      <c r="J2126" s="719">
        <f>+'6-3표준조사 5'!$M$468</f>
        <v>0</v>
      </c>
      <c r="K2126" s="659"/>
    </row>
    <row r="2127" spans="1:11" ht="21" hidden="1" customHeight="1">
      <c r="A2127" s="657">
        <f t="shared" si="131"/>
        <v>0</v>
      </c>
      <c r="B2127" s="720"/>
      <c r="C2127" s="720"/>
      <c r="D2127" s="720"/>
      <c r="E2127" s="721"/>
      <c r="F2127" s="504">
        <f t="shared" si="132"/>
        <v>0</v>
      </c>
      <c r="G2127" s="504">
        <f t="shared" si="133"/>
        <v>0</v>
      </c>
      <c r="H2127" s="719">
        <f>+'6-3표준조사 5'!$K$469</f>
        <v>8</v>
      </c>
      <c r="I2127" s="719">
        <f>+'6-3표준조사 5'!$L$469</f>
        <v>0</v>
      </c>
      <c r="J2127" s="719">
        <f>+'6-3표준조사 5'!$M$469</f>
        <v>0</v>
      </c>
      <c r="K2127" s="659"/>
    </row>
    <row r="2128" spans="1:11" ht="21" hidden="1" customHeight="1">
      <c r="A2128" s="657">
        <f t="shared" si="131"/>
        <v>0</v>
      </c>
      <c r="B2128" s="720"/>
      <c r="C2128" s="720"/>
      <c r="D2128" s="720"/>
      <c r="E2128" s="721"/>
      <c r="F2128" s="504">
        <f t="shared" si="132"/>
        <v>0</v>
      </c>
      <c r="G2128" s="504">
        <f t="shared" si="133"/>
        <v>0</v>
      </c>
      <c r="H2128" s="719">
        <f>+'6-3표준조사 5'!$K$470</f>
        <v>9</v>
      </c>
      <c r="I2128" s="719">
        <f>+'6-3표준조사 5'!$L$470</f>
        <v>0</v>
      </c>
      <c r="J2128" s="719">
        <f>+'6-3표준조사 5'!$M$470</f>
        <v>0</v>
      </c>
      <c r="K2128" s="659"/>
    </row>
    <row r="2129" spans="1:11" ht="21" hidden="1" customHeight="1">
      <c r="A2129" s="657">
        <f t="shared" si="131"/>
        <v>0</v>
      </c>
      <c r="B2129" s="720"/>
      <c r="C2129" s="720"/>
      <c r="D2129" s="720"/>
      <c r="E2129" s="721"/>
      <c r="F2129" s="504">
        <f t="shared" si="132"/>
        <v>0</v>
      </c>
      <c r="G2129" s="504">
        <f t="shared" si="133"/>
        <v>0</v>
      </c>
      <c r="H2129" s="719">
        <f>+'6-3표준조사 5'!$K$471</f>
        <v>10</v>
      </c>
      <c r="I2129" s="719">
        <f>+'6-3표준조사 5'!$L$471</f>
        <v>0</v>
      </c>
      <c r="J2129" s="719">
        <f>+'6-3표준조사 5'!$M$471</f>
        <v>0</v>
      </c>
      <c r="K2129" s="659"/>
    </row>
    <row r="2130" spans="1:11" ht="21" hidden="1" customHeight="1">
      <c r="A2130" s="657">
        <f t="shared" si="131"/>
        <v>0</v>
      </c>
      <c r="B2130" s="720"/>
      <c r="C2130" s="720"/>
      <c r="D2130" s="720"/>
      <c r="E2130" s="721"/>
      <c r="F2130" s="504">
        <f t="shared" si="132"/>
        <v>0</v>
      </c>
      <c r="G2130" s="504">
        <f t="shared" si="133"/>
        <v>0</v>
      </c>
      <c r="H2130" s="719">
        <f>+'6-3표준조사 5'!$K$472</f>
        <v>11</v>
      </c>
      <c r="I2130" s="719">
        <f>+'6-3표준조사 5'!$L$472</f>
        <v>0</v>
      </c>
      <c r="J2130" s="719">
        <f>+'6-3표준조사 5'!$M$472</f>
        <v>0</v>
      </c>
      <c r="K2130" s="659"/>
    </row>
    <row r="2131" spans="1:11" ht="21" hidden="1" customHeight="1">
      <c r="A2131" s="657">
        <f t="shared" si="131"/>
        <v>0</v>
      </c>
      <c r="B2131" s="720"/>
      <c r="C2131" s="720"/>
      <c r="D2131" s="720"/>
      <c r="E2131" s="721"/>
      <c r="F2131" s="504">
        <f t="shared" si="132"/>
        <v>0</v>
      </c>
      <c r="G2131" s="504">
        <f t="shared" si="133"/>
        <v>0</v>
      </c>
      <c r="H2131" s="719">
        <f>+'6-3표준조사 5'!$K$473</f>
        <v>12</v>
      </c>
      <c r="I2131" s="719">
        <f>+'6-3표준조사 5'!$L$473</f>
        <v>0</v>
      </c>
      <c r="J2131" s="719">
        <f>+'6-3표준조사 5'!$M$473</f>
        <v>0</v>
      </c>
      <c r="K2131" s="659"/>
    </row>
    <row r="2132" spans="1:11" ht="21" hidden="1" customHeight="1">
      <c r="A2132" s="657">
        <f t="shared" si="131"/>
        <v>0</v>
      </c>
      <c r="B2132" s="720"/>
      <c r="C2132" s="720"/>
      <c r="D2132" s="720"/>
      <c r="E2132" s="721"/>
      <c r="F2132" s="504">
        <f t="shared" si="132"/>
        <v>0</v>
      </c>
      <c r="G2132" s="504">
        <f t="shared" si="133"/>
        <v>0</v>
      </c>
      <c r="H2132" s="719">
        <f>+'6-3표준조사 5'!$K$474</f>
        <v>13</v>
      </c>
      <c r="I2132" s="719">
        <f>+'6-3표준조사 5'!$L$474</f>
        <v>0</v>
      </c>
      <c r="J2132" s="719">
        <f>+'6-3표준조사 5'!$M$474</f>
        <v>0</v>
      </c>
      <c r="K2132" s="659"/>
    </row>
    <row r="2133" spans="1:11" ht="21" hidden="1" customHeight="1">
      <c r="A2133" s="657">
        <f t="shared" si="131"/>
        <v>0</v>
      </c>
      <c r="B2133" s="720"/>
      <c r="C2133" s="720"/>
      <c r="D2133" s="720"/>
      <c r="E2133" s="721"/>
      <c r="F2133" s="504">
        <f t="shared" si="132"/>
        <v>0</v>
      </c>
      <c r="G2133" s="504">
        <f t="shared" si="133"/>
        <v>0</v>
      </c>
      <c r="H2133" s="719">
        <f>+'6-3표준조사 5'!$K$475</f>
        <v>14</v>
      </c>
      <c r="I2133" s="719">
        <f>+'6-3표준조사 5'!$L$475</f>
        <v>0</v>
      </c>
      <c r="J2133" s="719">
        <f>+'6-3표준조사 5'!$M$475</f>
        <v>0</v>
      </c>
      <c r="K2133" s="659"/>
    </row>
    <row r="2134" spans="1:11" ht="21" hidden="1" customHeight="1">
      <c r="A2134" s="657">
        <f t="shared" si="131"/>
        <v>0</v>
      </c>
      <c r="B2134" s="720"/>
      <c r="C2134" s="720"/>
      <c r="D2134" s="720"/>
      <c r="E2134" s="721"/>
      <c r="F2134" s="504">
        <f t="shared" si="132"/>
        <v>0</v>
      </c>
      <c r="G2134" s="504">
        <f t="shared" si="133"/>
        <v>0</v>
      </c>
      <c r="H2134" s="719">
        <f>+'6-3표준조사 5'!$K$478</f>
        <v>15</v>
      </c>
      <c r="I2134" s="719">
        <f>+'6-3표준조사 5'!$L$478</f>
        <v>0</v>
      </c>
      <c r="J2134" s="719">
        <f>+'6-3표준조사 5'!$M$478</f>
        <v>0</v>
      </c>
      <c r="K2134" s="659"/>
    </row>
    <row r="2135" spans="1:11" ht="21" hidden="1" customHeight="1">
      <c r="A2135" s="657">
        <f t="shared" si="131"/>
        <v>0</v>
      </c>
      <c r="B2135" s="720"/>
      <c r="C2135" s="720"/>
      <c r="D2135" s="720"/>
      <c r="E2135" s="721"/>
      <c r="F2135" s="504">
        <f t="shared" si="132"/>
        <v>0</v>
      </c>
      <c r="G2135" s="504">
        <f t="shared" si="133"/>
        <v>0</v>
      </c>
      <c r="H2135" s="719">
        <f>+'6-3표준조사 5'!$K$479</f>
        <v>16</v>
      </c>
      <c r="I2135" s="719">
        <f>+'6-3표준조사 5'!$L$479</f>
        <v>0</v>
      </c>
      <c r="J2135" s="719">
        <f>+'6-3표준조사 5'!$M$479</f>
        <v>0</v>
      </c>
      <c r="K2135" s="659"/>
    </row>
    <row r="2136" spans="1:11" ht="21" hidden="1" customHeight="1">
      <c r="A2136" s="657">
        <f t="shared" si="131"/>
        <v>0</v>
      </c>
      <c r="B2136" s="720"/>
      <c r="C2136" s="720"/>
      <c r="D2136" s="720"/>
      <c r="E2136" s="721"/>
      <c r="F2136" s="504">
        <f t="shared" si="132"/>
        <v>0</v>
      </c>
      <c r="G2136" s="504">
        <f t="shared" si="133"/>
        <v>0</v>
      </c>
      <c r="H2136" s="719">
        <f>+'6-3표준조사 5'!$K$480</f>
        <v>17</v>
      </c>
      <c r="I2136" s="719">
        <f>+'6-3표준조사 5'!$L$480</f>
        <v>0</v>
      </c>
      <c r="J2136" s="719">
        <f>+'6-3표준조사 5'!$M$480</f>
        <v>0</v>
      </c>
      <c r="K2136" s="659"/>
    </row>
    <row r="2137" spans="1:11" ht="21" hidden="1" customHeight="1">
      <c r="A2137" s="657">
        <f t="shared" si="131"/>
        <v>0</v>
      </c>
      <c r="B2137" s="720"/>
      <c r="C2137" s="720"/>
      <c r="D2137" s="720"/>
      <c r="E2137" s="721"/>
      <c r="F2137" s="504">
        <f t="shared" si="132"/>
        <v>0</v>
      </c>
      <c r="G2137" s="504">
        <f t="shared" si="133"/>
        <v>0</v>
      </c>
      <c r="H2137" s="719">
        <f>+'6-3표준조사 5'!$K$481</f>
        <v>18</v>
      </c>
      <c r="I2137" s="719">
        <f>+'6-3표준조사 5'!$L$481</f>
        <v>0</v>
      </c>
      <c r="J2137" s="719">
        <f>+'6-3표준조사 5'!$M$481</f>
        <v>0</v>
      </c>
      <c r="K2137" s="659"/>
    </row>
    <row r="2138" spans="1:11" ht="21" hidden="1" customHeight="1">
      <c r="A2138" s="657">
        <f t="shared" si="131"/>
        <v>0</v>
      </c>
      <c r="B2138" s="720"/>
      <c r="C2138" s="720"/>
      <c r="D2138" s="720"/>
      <c r="E2138" s="721"/>
      <c r="F2138" s="504">
        <f t="shared" si="132"/>
        <v>0</v>
      </c>
      <c r="G2138" s="504">
        <f t="shared" si="133"/>
        <v>0</v>
      </c>
      <c r="H2138" s="719">
        <f>+'6-3표준조사 5'!$K$482</f>
        <v>19</v>
      </c>
      <c r="I2138" s="719">
        <f>+'6-3표준조사 5'!$L$482</f>
        <v>0</v>
      </c>
      <c r="J2138" s="719">
        <f>+'6-3표준조사 5'!$M$482</f>
        <v>0</v>
      </c>
      <c r="K2138" s="659"/>
    </row>
    <row r="2139" spans="1:11" ht="21" hidden="1" customHeight="1">
      <c r="A2139" s="657">
        <f t="shared" si="131"/>
        <v>0</v>
      </c>
      <c r="B2139" s="720"/>
      <c r="C2139" s="720"/>
      <c r="D2139" s="720"/>
      <c r="E2139" s="721"/>
      <c r="F2139" s="504">
        <f t="shared" si="132"/>
        <v>0</v>
      </c>
      <c r="G2139" s="504">
        <f t="shared" si="133"/>
        <v>0</v>
      </c>
      <c r="H2139" s="719">
        <f>+'6-3표준조사 5'!$K$483</f>
        <v>20</v>
      </c>
      <c r="I2139" s="719">
        <f>+'6-3표준조사 5'!$L$483</f>
        <v>0</v>
      </c>
      <c r="J2139" s="719">
        <f>+'6-3표준조사 5'!$M$483</f>
        <v>0</v>
      </c>
      <c r="K2139" s="659"/>
    </row>
    <row r="2140" spans="1:11" ht="21" hidden="1" customHeight="1">
      <c r="A2140" s="657">
        <f t="shared" si="131"/>
        <v>0</v>
      </c>
      <c r="B2140" s="720"/>
      <c r="C2140" s="720"/>
      <c r="D2140" s="720"/>
      <c r="E2140" s="721"/>
      <c r="F2140" s="504">
        <f t="shared" si="132"/>
        <v>0</v>
      </c>
      <c r="G2140" s="504">
        <f t="shared" si="133"/>
        <v>0</v>
      </c>
      <c r="H2140" s="719">
        <f>+'6-3표준조사 5'!$K$484</f>
        <v>21</v>
      </c>
      <c r="I2140" s="719">
        <f>+'6-3표준조사 5'!$L$484</f>
        <v>0</v>
      </c>
      <c r="J2140" s="719">
        <f>+'6-3표준조사 5'!$M$484</f>
        <v>0</v>
      </c>
      <c r="K2140" s="659"/>
    </row>
    <row r="2141" spans="1:11" ht="21" hidden="1" customHeight="1">
      <c r="A2141" s="657">
        <f t="shared" si="131"/>
        <v>0</v>
      </c>
      <c r="B2141" s="720"/>
      <c r="C2141" s="720"/>
      <c r="D2141" s="720"/>
      <c r="E2141" s="721"/>
      <c r="F2141" s="504">
        <f t="shared" si="132"/>
        <v>0</v>
      </c>
      <c r="G2141" s="504">
        <f t="shared" si="133"/>
        <v>0</v>
      </c>
      <c r="H2141" s="719">
        <f>+'6-3표준조사 5'!$K$485</f>
        <v>22</v>
      </c>
      <c r="I2141" s="719">
        <f>+'6-3표준조사 5'!$L$485</f>
        <v>0</v>
      </c>
      <c r="J2141" s="719">
        <f>+'6-3표준조사 5'!$M$485</f>
        <v>0</v>
      </c>
      <c r="K2141" s="659"/>
    </row>
    <row r="2142" spans="1:11" ht="21" hidden="1" customHeight="1">
      <c r="A2142" s="657">
        <f t="shared" si="131"/>
        <v>0</v>
      </c>
      <c r="B2142" s="720"/>
      <c r="C2142" s="720"/>
      <c r="D2142" s="720"/>
      <c r="E2142" s="721"/>
      <c r="F2142" s="504">
        <f t="shared" si="132"/>
        <v>0</v>
      </c>
      <c r="G2142" s="504">
        <f t="shared" si="133"/>
        <v>0</v>
      </c>
      <c r="H2142" s="719">
        <f>+'6-3표준조사 5'!$K$486</f>
        <v>23</v>
      </c>
      <c r="I2142" s="719">
        <f>+'6-3표준조사 5'!$L$486</f>
        <v>0</v>
      </c>
      <c r="J2142" s="719">
        <f>+'6-3표준조사 5'!$M$486</f>
        <v>0</v>
      </c>
      <c r="K2142" s="659"/>
    </row>
    <row r="2143" spans="1:11" ht="21" hidden="1" customHeight="1">
      <c r="A2143" s="657">
        <f t="shared" si="131"/>
        <v>0</v>
      </c>
      <c r="B2143" s="720"/>
      <c r="C2143" s="720"/>
      <c r="D2143" s="720"/>
      <c r="E2143" s="721"/>
      <c r="F2143" s="504">
        <f t="shared" si="132"/>
        <v>0</v>
      </c>
      <c r="G2143" s="504">
        <f t="shared" si="133"/>
        <v>0</v>
      </c>
      <c r="H2143" s="719">
        <f>+'6-3표준조사 5'!$K$487</f>
        <v>24</v>
      </c>
      <c r="I2143" s="719">
        <f>+'6-3표준조사 5'!$L$487</f>
        <v>0</v>
      </c>
      <c r="J2143" s="719">
        <f>+'6-3표준조사 5'!$M$487</f>
        <v>0</v>
      </c>
      <c r="K2143" s="659"/>
    </row>
    <row r="2144" spans="1:11" ht="21" hidden="1" customHeight="1">
      <c r="A2144" s="657">
        <f t="shared" si="131"/>
        <v>0</v>
      </c>
      <c r="B2144" s="720"/>
      <c r="C2144" s="720"/>
      <c r="D2144" s="720"/>
      <c r="E2144" s="721"/>
      <c r="F2144" s="504">
        <f t="shared" si="132"/>
        <v>0</v>
      </c>
      <c r="G2144" s="504">
        <f t="shared" si="133"/>
        <v>0</v>
      </c>
      <c r="H2144" s="719">
        <f>+'6-3표준조사 5'!$K$488</f>
        <v>25</v>
      </c>
      <c r="I2144" s="719">
        <f>+'6-3표준조사 5'!$L$488</f>
        <v>0</v>
      </c>
      <c r="J2144" s="719">
        <f>+'6-3표준조사 5'!$M$488</f>
        <v>0</v>
      </c>
      <c r="K2144" s="659"/>
    </row>
    <row r="2145" spans="1:11" ht="21" hidden="1" customHeight="1">
      <c r="A2145" s="657">
        <f t="shared" si="131"/>
        <v>0</v>
      </c>
      <c r="B2145" s="720"/>
      <c r="C2145" s="720"/>
      <c r="D2145" s="720"/>
      <c r="E2145" s="721"/>
      <c r="F2145" s="504">
        <f t="shared" si="132"/>
        <v>0</v>
      </c>
      <c r="G2145" s="504">
        <f t="shared" si="133"/>
        <v>0</v>
      </c>
      <c r="H2145" s="719">
        <f>+'6-3표준조사 5'!$K$489</f>
        <v>26</v>
      </c>
      <c r="I2145" s="719">
        <f>+'6-3표준조사 5'!$L$489</f>
        <v>0</v>
      </c>
      <c r="J2145" s="719">
        <f>+'6-3표준조사 5'!$M$489</f>
        <v>0</v>
      </c>
      <c r="K2145" s="659"/>
    </row>
    <row r="2146" spans="1:11" ht="21" hidden="1" customHeight="1">
      <c r="A2146" s="657">
        <f t="shared" si="131"/>
        <v>0</v>
      </c>
      <c r="B2146" s="720"/>
      <c r="C2146" s="720"/>
      <c r="D2146" s="720"/>
      <c r="E2146" s="721"/>
      <c r="F2146" s="504">
        <f t="shared" si="132"/>
        <v>0</v>
      </c>
      <c r="G2146" s="504">
        <f t="shared" si="133"/>
        <v>0</v>
      </c>
      <c r="H2146" s="719">
        <f>+'6-3표준조사 5'!$K$490</f>
        <v>27</v>
      </c>
      <c r="I2146" s="719">
        <f>+'6-3표준조사 5'!$L$490</f>
        <v>0</v>
      </c>
      <c r="J2146" s="719">
        <f>+'6-3표준조사 5'!$M$490</f>
        <v>0</v>
      </c>
      <c r="K2146" s="659"/>
    </row>
    <row r="2147" spans="1:11" ht="21" hidden="1" customHeight="1">
      <c r="A2147" s="657">
        <f t="shared" si="131"/>
        <v>0</v>
      </c>
      <c r="B2147" s="720"/>
      <c r="C2147" s="720"/>
      <c r="D2147" s="720"/>
      <c r="E2147" s="721"/>
      <c r="F2147" s="504">
        <f t="shared" si="132"/>
        <v>0</v>
      </c>
      <c r="G2147" s="504">
        <f t="shared" si="133"/>
        <v>0</v>
      </c>
      <c r="H2147" s="719">
        <f>+'6-3표준조사 5'!$K$491</f>
        <v>28</v>
      </c>
      <c r="I2147" s="719">
        <f>+'6-3표준조사 5'!$L$491</f>
        <v>0</v>
      </c>
      <c r="J2147" s="719">
        <f>+'6-3표준조사 5'!$M$491</f>
        <v>0</v>
      </c>
      <c r="K2147" s="659"/>
    </row>
    <row r="2148" spans="1:11" ht="21" hidden="1" customHeight="1">
      <c r="A2148" s="657">
        <f t="shared" si="131"/>
        <v>0</v>
      </c>
      <c r="B2148" s="720"/>
      <c r="C2148" s="720"/>
      <c r="D2148" s="720"/>
      <c r="E2148" s="721"/>
      <c r="F2148" s="504">
        <f t="shared" si="132"/>
        <v>0</v>
      </c>
      <c r="G2148" s="504">
        <f t="shared" si="133"/>
        <v>0</v>
      </c>
      <c r="H2148" s="719">
        <f>+'6-3표준조사 5'!$K$492</f>
        <v>29</v>
      </c>
      <c r="I2148" s="719">
        <f>+'6-3표준조사 5'!$L$492</f>
        <v>0</v>
      </c>
      <c r="J2148" s="719">
        <f>+'6-3표준조사 5'!$M$492</f>
        <v>0</v>
      </c>
      <c r="K2148" s="659"/>
    </row>
    <row r="2149" spans="1:11" ht="21" hidden="1" customHeight="1">
      <c r="A2149" s="657">
        <f t="shared" si="131"/>
        <v>0</v>
      </c>
      <c r="B2149" s="720"/>
      <c r="C2149" s="720"/>
      <c r="D2149" s="720"/>
      <c r="E2149" s="721"/>
      <c r="F2149" s="504">
        <f t="shared" si="132"/>
        <v>0</v>
      </c>
      <c r="G2149" s="504">
        <f t="shared" si="133"/>
        <v>0</v>
      </c>
      <c r="H2149" s="719">
        <f>+'6-3표준조사 5'!$K$493</f>
        <v>30</v>
      </c>
      <c r="I2149" s="719">
        <f>+'6-3표준조사 5'!$L$493</f>
        <v>0</v>
      </c>
      <c r="J2149" s="719">
        <f>+'6-3표준조사 5'!$M$493</f>
        <v>0</v>
      </c>
      <c r="K2149" s="659"/>
    </row>
    <row r="2150" spans="1:11" ht="21" hidden="1" customHeight="1">
      <c r="A2150" s="657">
        <f t="shared" si="131"/>
        <v>0</v>
      </c>
      <c r="B2150" s="720"/>
      <c r="C2150" s="720"/>
      <c r="D2150" s="720"/>
      <c r="E2150" s="721"/>
      <c r="F2150" s="504">
        <f t="shared" si="132"/>
        <v>0</v>
      </c>
      <c r="G2150" s="504">
        <f t="shared" si="133"/>
        <v>0</v>
      </c>
      <c r="H2150" s="719">
        <f>+'6-3표준조사 5'!$K$494</f>
        <v>31</v>
      </c>
      <c r="I2150" s="719">
        <f>+'6-3표준조사 5'!$L$494</f>
        <v>0</v>
      </c>
      <c r="J2150" s="719">
        <f>+'6-3표준조사 5'!$M$494</f>
        <v>0</v>
      </c>
      <c r="K2150" s="659"/>
    </row>
    <row r="2151" spans="1:11" ht="21" hidden="1" customHeight="1">
      <c r="A2151" s="657">
        <f t="shared" si="131"/>
        <v>0</v>
      </c>
      <c r="B2151" s="720"/>
      <c r="C2151" s="720"/>
      <c r="D2151" s="720"/>
      <c r="E2151" s="721"/>
      <c r="F2151" s="504">
        <f t="shared" si="132"/>
        <v>0</v>
      </c>
      <c r="G2151" s="504">
        <f t="shared" si="133"/>
        <v>0</v>
      </c>
      <c r="H2151" s="719">
        <f>+'6-3표준조사 5'!$K$495</f>
        <v>32</v>
      </c>
      <c r="I2151" s="719">
        <f>+'6-3표준조사 5'!$L$495</f>
        <v>0</v>
      </c>
      <c r="J2151" s="719">
        <f>+'6-3표준조사 5'!$M$495</f>
        <v>0</v>
      </c>
      <c r="K2151" s="659"/>
    </row>
    <row r="2152" spans="1:11" ht="21" hidden="1" customHeight="1">
      <c r="A2152" s="657">
        <f t="shared" si="131"/>
        <v>0</v>
      </c>
      <c r="B2152" s="720"/>
      <c r="C2152" s="720"/>
      <c r="D2152" s="720"/>
      <c r="E2152" s="721"/>
      <c r="F2152" s="504">
        <f t="shared" si="132"/>
        <v>0</v>
      </c>
      <c r="G2152" s="504">
        <f t="shared" si="133"/>
        <v>0</v>
      </c>
      <c r="H2152" s="719">
        <f>+'6-3표준조사 5'!$K$496</f>
        <v>33</v>
      </c>
      <c r="I2152" s="719">
        <f>+'6-3표준조사 5'!$L$496</f>
        <v>0</v>
      </c>
      <c r="J2152" s="719">
        <f>+'6-3표준조사 5'!$M$496</f>
        <v>0</v>
      </c>
      <c r="K2152" s="659"/>
    </row>
    <row r="2153" spans="1:11" ht="21" hidden="1" customHeight="1">
      <c r="A2153" s="657">
        <f t="shared" si="131"/>
        <v>0</v>
      </c>
      <c r="B2153" s="720"/>
      <c r="C2153" s="720"/>
      <c r="D2153" s="720"/>
      <c r="E2153" s="721"/>
      <c r="F2153" s="504">
        <f t="shared" si="132"/>
        <v>0</v>
      </c>
      <c r="G2153" s="504">
        <f t="shared" si="133"/>
        <v>0</v>
      </c>
      <c r="H2153" s="719">
        <f>+'6-3표준조사 5'!$K$497</f>
        <v>34</v>
      </c>
      <c r="I2153" s="719">
        <f>+'6-3표준조사 5'!$L$497</f>
        <v>0</v>
      </c>
      <c r="J2153" s="719">
        <f>+'6-3표준조사 5'!$M$497</f>
        <v>0</v>
      </c>
      <c r="K2153" s="659"/>
    </row>
    <row r="2154" spans="1:11" ht="21" hidden="1" customHeight="1">
      <c r="A2154" s="657">
        <f t="shared" si="131"/>
        <v>0</v>
      </c>
      <c r="B2154" s="720"/>
      <c r="C2154" s="720"/>
      <c r="D2154" s="720"/>
      <c r="E2154" s="721"/>
      <c r="F2154" s="504">
        <f t="shared" si="132"/>
        <v>0</v>
      </c>
      <c r="G2154" s="504">
        <f t="shared" si="133"/>
        <v>0</v>
      </c>
      <c r="H2154" s="719">
        <f>+'6-3표준조사 5'!$K$498</f>
        <v>35</v>
      </c>
      <c r="I2154" s="719">
        <f>+'6-3표준조사 5'!$L$498</f>
        <v>0</v>
      </c>
      <c r="J2154" s="719">
        <f>+'6-3표준조사 5'!$M$498</f>
        <v>0</v>
      </c>
      <c r="K2154" s="659"/>
    </row>
    <row r="2155" spans="1:11" ht="21" hidden="1" customHeight="1">
      <c r="A2155" s="657">
        <f t="shared" si="131"/>
        <v>0</v>
      </c>
      <c r="B2155" s="720"/>
      <c r="C2155" s="720"/>
      <c r="D2155" s="720"/>
      <c r="E2155" s="721"/>
      <c r="F2155" s="504">
        <f t="shared" si="132"/>
        <v>0</v>
      </c>
      <c r="G2155" s="504">
        <f t="shared" si="133"/>
        <v>0</v>
      </c>
      <c r="H2155" s="719">
        <f>+'6-3표준조사 5'!$K$499</f>
        <v>36</v>
      </c>
      <c r="I2155" s="719">
        <f>+'6-3표준조사 5'!$L$499</f>
        <v>0</v>
      </c>
      <c r="J2155" s="719">
        <f>+'6-3표준조사 5'!$M$499</f>
        <v>0</v>
      </c>
      <c r="K2155" s="659"/>
    </row>
    <row r="2156" spans="1:11" ht="21" hidden="1" customHeight="1">
      <c r="A2156" s="657">
        <f t="shared" si="131"/>
        <v>0</v>
      </c>
      <c r="B2156" s="720"/>
      <c r="C2156" s="720"/>
      <c r="D2156" s="720"/>
      <c r="E2156" s="721"/>
      <c r="F2156" s="504">
        <f t="shared" si="132"/>
        <v>0</v>
      </c>
      <c r="G2156" s="504">
        <f t="shared" si="133"/>
        <v>0</v>
      </c>
      <c r="H2156" s="719">
        <f>+'6-3표준조사 5'!$K$500</f>
        <v>37</v>
      </c>
      <c r="I2156" s="719">
        <f>+'6-3표준조사 5'!$L$500</f>
        <v>0</v>
      </c>
      <c r="J2156" s="719">
        <f>+'6-3표준조사 5'!$M$500</f>
        <v>0</v>
      </c>
      <c r="K2156" s="659"/>
    </row>
    <row r="2157" spans="1:11" ht="21" hidden="1" customHeight="1">
      <c r="A2157" s="657">
        <f t="shared" si="131"/>
        <v>0</v>
      </c>
      <c r="B2157" s="720"/>
      <c r="C2157" s="720"/>
      <c r="D2157" s="720"/>
      <c r="E2157" s="721"/>
      <c r="F2157" s="504">
        <f t="shared" si="132"/>
        <v>0</v>
      </c>
      <c r="G2157" s="504">
        <f t="shared" si="133"/>
        <v>0</v>
      </c>
      <c r="H2157" s="719">
        <f>+'6-3표준조사 5'!$K$503</f>
        <v>15</v>
      </c>
      <c r="I2157" s="719">
        <f>+'6-3표준조사 5'!$L$503</f>
        <v>0</v>
      </c>
      <c r="J2157" s="719">
        <f>+'6-3표준조사 5'!$M$503</f>
        <v>0</v>
      </c>
      <c r="K2157" s="659"/>
    </row>
    <row r="2158" spans="1:11" ht="21" hidden="1" customHeight="1">
      <c r="A2158" s="657">
        <f t="shared" si="131"/>
        <v>0</v>
      </c>
      <c r="B2158" s="720"/>
      <c r="C2158" s="720"/>
      <c r="D2158" s="720"/>
      <c r="E2158" s="721"/>
      <c r="F2158" s="504">
        <f t="shared" si="132"/>
        <v>0</v>
      </c>
      <c r="G2158" s="504">
        <f t="shared" si="133"/>
        <v>0</v>
      </c>
      <c r="H2158" s="719">
        <f>+'6-3표준조사 5'!$K$504</f>
        <v>16</v>
      </c>
      <c r="I2158" s="719">
        <f>+'6-3표준조사 5'!$L$504</f>
        <v>0</v>
      </c>
      <c r="J2158" s="719">
        <f>+'6-3표준조사 5'!$M$504</f>
        <v>0</v>
      </c>
      <c r="K2158" s="659"/>
    </row>
    <row r="2159" spans="1:11" ht="21" hidden="1" customHeight="1">
      <c r="A2159" s="657">
        <f t="shared" si="131"/>
        <v>0</v>
      </c>
      <c r="B2159" s="720"/>
      <c r="C2159" s="720"/>
      <c r="D2159" s="720"/>
      <c r="E2159" s="721"/>
      <c r="F2159" s="504">
        <f t="shared" si="132"/>
        <v>0</v>
      </c>
      <c r="G2159" s="504">
        <f t="shared" si="133"/>
        <v>0</v>
      </c>
      <c r="H2159" s="719">
        <f>+'6-3표준조사 5'!$K$505</f>
        <v>17</v>
      </c>
      <c r="I2159" s="719">
        <f>+'6-3표준조사 5'!$L$505</f>
        <v>0</v>
      </c>
      <c r="J2159" s="719">
        <f>+'6-3표준조사 5'!$M$505</f>
        <v>0</v>
      </c>
      <c r="K2159" s="659"/>
    </row>
    <row r="2160" spans="1:11" ht="21" hidden="1" customHeight="1">
      <c r="A2160" s="657">
        <f t="shared" si="131"/>
        <v>0</v>
      </c>
      <c r="B2160" s="720"/>
      <c r="C2160" s="720"/>
      <c r="D2160" s="720"/>
      <c r="E2160" s="721"/>
      <c r="F2160" s="504">
        <f t="shared" si="132"/>
        <v>0</v>
      </c>
      <c r="G2160" s="504">
        <f t="shared" si="133"/>
        <v>0</v>
      </c>
      <c r="H2160" s="719">
        <f>+'6-3표준조사 5'!$K$506</f>
        <v>18</v>
      </c>
      <c r="I2160" s="719">
        <f>+'6-3표준조사 5'!$L$506</f>
        <v>0</v>
      </c>
      <c r="J2160" s="719">
        <f>+'6-3표준조사 5'!$M$506</f>
        <v>0</v>
      </c>
      <c r="K2160" s="659"/>
    </row>
    <row r="2161" spans="1:11" ht="21" hidden="1" customHeight="1">
      <c r="A2161" s="657">
        <f t="shared" si="131"/>
        <v>0</v>
      </c>
      <c r="B2161" s="720"/>
      <c r="C2161" s="720"/>
      <c r="D2161" s="720"/>
      <c r="E2161" s="721"/>
      <c r="F2161" s="504">
        <f t="shared" si="132"/>
        <v>0</v>
      </c>
      <c r="G2161" s="504">
        <f t="shared" si="133"/>
        <v>0</v>
      </c>
      <c r="H2161" s="719">
        <f>+'6-3표준조사 5'!$K$507</f>
        <v>19</v>
      </c>
      <c r="I2161" s="719">
        <f>+'6-3표준조사 5'!$L$507</f>
        <v>0</v>
      </c>
      <c r="J2161" s="719">
        <f>+'6-3표준조사 5'!$M$507</f>
        <v>0</v>
      </c>
      <c r="K2161" s="659"/>
    </row>
    <row r="2162" spans="1:11" ht="21" hidden="1" customHeight="1">
      <c r="A2162" s="657">
        <f t="shared" si="131"/>
        <v>0</v>
      </c>
      <c r="B2162" s="720"/>
      <c r="C2162" s="720"/>
      <c r="D2162" s="720"/>
      <c r="E2162" s="721"/>
      <c r="F2162" s="504">
        <f t="shared" si="132"/>
        <v>0</v>
      </c>
      <c r="G2162" s="504">
        <f t="shared" si="133"/>
        <v>0</v>
      </c>
      <c r="H2162" s="719">
        <f>+'6-3표준조사 5'!$K$508</f>
        <v>20</v>
      </c>
      <c r="I2162" s="719">
        <f>+'6-3표준조사 5'!$L$508</f>
        <v>0</v>
      </c>
      <c r="J2162" s="719">
        <f>+'6-3표준조사 5'!$M$508</f>
        <v>0</v>
      </c>
      <c r="K2162" s="659"/>
    </row>
    <row r="2163" spans="1:11" ht="21" hidden="1" customHeight="1">
      <c r="A2163" s="657">
        <f t="shared" si="131"/>
        <v>0</v>
      </c>
      <c r="B2163" s="720"/>
      <c r="C2163" s="720"/>
      <c r="D2163" s="720"/>
      <c r="E2163" s="721"/>
      <c r="F2163" s="504">
        <f t="shared" si="132"/>
        <v>0</v>
      </c>
      <c r="G2163" s="504">
        <f t="shared" si="133"/>
        <v>0</v>
      </c>
      <c r="H2163" s="719">
        <f>+'6-3표준조사 5'!$K$509</f>
        <v>21</v>
      </c>
      <c r="I2163" s="719">
        <f>+'6-3표준조사 5'!$L$509</f>
        <v>0</v>
      </c>
      <c r="J2163" s="719">
        <f>+'6-3표준조사 5'!$M$509</f>
        <v>0</v>
      </c>
      <c r="K2163" s="659"/>
    </row>
    <row r="2164" spans="1:11" ht="21" hidden="1" customHeight="1">
      <c r="A2164" s="657">
        <f t="shared" si="131"/>
        <v>0</v>
      </c>
      <c r="B2164" s="720"/>
      <c r="C2164" s="720"/>
      <c r="D2164" s="720"/>
      <c r="E2164" s="721"/>
      <c r="F2164" s="504">
        <f t="shared" si="132"/>
        <v>0</v>
      </c>
      <c r="G2164" s="504">
        <f t="shared" si="133"/>
        <v>0</v>
      </c>
      <c r="H2164" s="719">
        <f>+'6-3표준조사 5'!$K$510</f>
        <v>22</v>
      </c>
      <c r="I2164" s="719">
        <f>+'6-3표준조사 5'!$L$510</f>
        <v>0</v>
      </c>
      <c r="J2164" s="719">
        <f>+'6-3표준조사 5'!$M$510</f>
        <v>0</v>
      </c>
      <c r="K2164" s="659"/>
    </row>
    <row r="2165" spans="1:11" ht="21" hidden="1" customHeight="1">
      <c r="A2165" s="657">
        <f t="shared" si="131"/>
        <v>0</v>
      </c>
      <c r="B2165" s="720"/>
      <c r="C2165" s="720"/>
      <c r="D2165" s="720"/>
      <c r="E2165" s="721"/>
      <c r="F2165" s="504">
        <f t="shared" si="132"/>
        <v>0</v>
      </c>
      <c r="G2165" s="504">
        <f t="shared" si="133"/>
        <v>0</v>
      </c>
      <c r="H2165" s="719">
        <f>+'6-3표준조사 5'!$K$511</f>
        <v>23</v>
      </c>
      <c r="I2165" s="719">
        <f>+'6-3표준조사 5'!$L$511</f>
        <v>0</v>
      </c>
      <c r="J2165" s="719">
        <f>+'6-3표준조사 5'!$M$511</f>
        <v>0</v>
      </c>
      <c r="K2165" s="659"/>
    </row>
    <row r="2166" spans="1:11" ht="21" hidden="1" customHeight="1">
      <c r="A2166" s="657">
        <f t="shared" si="131"/>
        <v>0</v>
      </c>
      <c r="B2166" s="720"/>
      <c r="C2166" s="720"/>
      <c r="D2166" s="720"/>
      <c r="E2166" s="721"/>
      <c r="F2166" s="504">
        <f t="shared" si="132"/>
        <v>0</v>
      </c>
      <c r="G2166" s="504">
        <f t="shared" si="133"/>
        <v>0</v>
      </c>
      <c r="H2166" s="719">
        <f>+'6-3표준조사 5'!$K$512</f>
        <v>24</v>
      </c>
      <c r="I2166" s="719">
        <f>+'6-3표준조사 5'!$L$512</f>
        <v>0</v>
      </c>
      <c r="J2166" s="719">
        <f>+'6-3표준조사 5'!$M$512</f>
        <v>0</v>
      </c>
      <c r="K2166" s="659"/>
    </row>
    <row r="2167" spans="1:11" ht="21" hidden="1" customHeight="1">
      <c r="A2167" s="657">
        <f t="shared" si="131"/>
        <v>0</v>
      </c>
      <c r="B2167" s="720"/>
      <c r="C2167" s="720"/>
      <c r="D2167" s="720"/>
      <c r="E2167" s="721"/>
      <c r="F2167" s="504">
        <f t="shared" si="132"/>
        <v>0</v>
      </c>
      <c r="G2167" s="504">
        <f t="shared" si="133"/>
        <v>0</v>
      </c>
      <c r="H2167" s="719">
        <f>+'6-3표준조사 5'!$K$513</f>
        <v>25</v>
      </c>
      <c r="I2167" s="719">
        <f>+'6-3표준조사 5'!$L$513</f>
        <v>0</v>
      </c>
      <c r="J2167" s="719">
        <f>+'6-3표준조사 5'!$M$513</f>
        <v>0</v>
      </c>
      <c r="K2167" s="659"/>
    </row>
    <row r="2168" spans="1:11" ht="21" hidden="1" customHeight="1">
      <c r="A2168" s="657">
        <f t="shared" si="131"/>
        <v>0</v>
      </c>
      <c r="B2168" s="720"/>
      <c r="C2168" s="720"/>
      <c r="D2168" s="720"/>
      <c r="E2168" s="721"/>
      <c r="F2168" s="504">
        <f t="shared" si="132"/>
        <v>0</v>
      </c>
      <c r="G2168" s="504">
        <f t="shared" si="133"/>
        <v>0</v>
      </c>
      <c r="H2168" s="719">
        <f>+'6-3표준조사 5'!$K$514</f>
        <v>26</v>
      </c>
      <c r="I2168" s="719">
        <f>+'6-3표준조사 5'!$L$514</f>
        <v>0</v>
      </c>
      <c r="J2168" s="719">
        <f>+'6-3표준조사 5'!$M$514</f>
        <v>0</v>
      </c>
      <c r="K2168" s="659"/>
    </row>
    <row r="2169" spans="1:11" ht="21" hidden="1" customHeight="1">
      <c r="A2169" s="657">
        <f t="shared" si="131"/>
        <v>0</v>
      </c>
      <c r="B2169" s="720"/>
      <c r="C2169" s="720"/>
      <c r="D2169" s="720"/>
      <c r="E2169" s="721"/>
      <c r="F2169" s="504">
        <f t="shared" si="132"/>
        <v>0</v>
      </c>
      <c r="G2169" s="504">
        <f t="shared" si="133"/>
        <v>0</v>
      </c>
      <c r="H2169" s="719">
        <f>+'6-3표준조사 5'!$K$515</f>
        <v>27</v>
      </c>
      <c r="I2169" s="719">
        <f>+'6-3표준조사 5'!$L$515</f>
        <v>0</v>
      </c>
      <c r="J2169" s="719">
        <f>+'6-3표준조사 5'!$M$515</f>
        <v>0</v>
      </c>
      <c r="K2169" s="659"/>
    </row>
    <row r="2170" spans="1:11" ht="21" hidden="1" customHeight="1">
      <c r="A2170" s="657">
        <f t="shared" si="131"/>
        <v>0</v>
      </c>
      <c r="B2170" s="720"/>
      <c r="C2170" s="720"/>
      <c r="D2170" s="720"/>
      <c r="E2170" s="721"/>
      <c r="F2170" s="504">
        <f t="shared" si="132"/>
        <v>0</v>
      </c>
      <c r="G2170" s="504">
        <f t="shared" si="133"/>
        <v>0</v>
      </c>
      <c r="H2170" s="719">
        <f>+'6-3표준조사 5'!$K$516</f>
        <v>28</v>
      </c>
      <c r="I2170" s="719">
        <f>+'6-3표준조사 5'!$L$516</f>
        <v>0</v>
      </c>
      <c r="J2170" s="719">
        <f>+'6-3표준조사 5'!$M$516</f>
        <v>0</v>
      </c>
      <c r="K2170" s="659"/>
    </row>
    <row r="2171" spans="1:11" ht="21" hidden="1" customHeight="1">
      <c r="A2171" s="657">
        <f t="shared" si="131"/>
        <v>0</v>
      </c>
      <c r="B2171" s="720"/>
      <c r="C2171" s="720"/>
      <c r="D2171" s="720"/>
      <c r="E2171" s="721"/>
      <c r="F2171" s="504">
        <f t="shared" si="132"/>
        <v>0</v>
      </c>
      <c r="G2171" s="504">
        <f t="shared" si="133"/>
        <v>0</v>
      </c>
      <c r="H2171" s="719">
        <f>+'6-3표준조사 5'!$K$517</f>
        <v>29</v>
      </c>
      <c r="I2171" s="719">
        <f>+'6-3표준조사 5'!$L$517</f>
        <v>0</v>
      </c>
      <c r="J2171" s="719">
        <f>+'6-3표준조사 5'!$M$517</f>
        <v>0</v>
      </c>
      <c r="K2171" s="659"/>
    </row>
    <row r="2172" spans="1:11" ht="21" hidden="1" customHeight="1">
      <c r="A2172" s="657">
        <f t="shared" si="131"/>
        <v>0</v>
      </c>
      <c r="B2172" s="720"/>
      <c r="C2172" s="720"/>
      <c r="D2172" s="720"/>
      <c r="E2172" s="721"/>
      <c r="F2172" s="504">
        <f t="shared" si="132"/>
        <v>0</v>
      </c>
      <c r="G2172" s="504">
        <f t="shared" si="133"/>
        <v>0</v>
      </c>
      <c r="H2172" s="719">
        <f>+'6-3표준조사 5'!$K$518</f>
        <v>30</v>
      </c>
      <c r="I2172" s="719">
        <f>+'6-3표준조사 5'!$L$518</f>
        <v>0</v>
      </c>
      <c r="J2172" s="719">
        <f>+'6-3표준조사 5'!$M$518</f>
        <v>0</v>
      </c>
      <c r="K2172" s="659"/>
    </row>
    <row r="2173" spans="1:11" ht="21" hidden="1" customHeight="1">
      <c r="A2173" s="657">
        <f t="shared" si="131"/>
        <v>0</v>
      </c>
      <c r="B2173" s="720"/>
      <c r="C2173" s="720"/>
      <c r="D2173" s="720"/>
      <c r="E2173" s="721"/>
      <c r="F2173" s="504">
        <f t="shared" si="132"/>
        <v>0</v>
      </c>
      <c r="G2173" s="504">
        <f t="shared" si="133"/>
        <v>0</v>
      </c>
      <c r="H2173" s="719">
        <f>+'6-3표준조사 5'!$K$519</f>
        <v>31</v>
      </c>
      <c r="I2173" s="719">
        <f>+'6-3표준조사 5'!$L$519</f>
        <v>0</v>
      </c>
      <c r="J2173" s="719">
        <f>+'6-3표준조사 5'!$M$519</f>
        <v>0</v>
      </c>
      <c r="K2173" s="659"/>
    </row>
    <row r="2174" spans="1:11" ht="21" hidden="1" customHeight="1">
      <c r="A2174" s="657">
        <f t="shared" si="131"/>
        <v>0</v>
      </c>
      <c r="B2174" s="720"/>
      <c r="C2174" s="720"/>
      <c r="D2174" s="720"/>
      <c r="E2174" s="721"/>
      <c r="F2174" s="504">
        <f t="shared" si="132"/>
        <v>0</v>
      </c>
      <c r="G2174" s="504">
        <f t="shared" si="133"/>
        <v>0</v>
      </c>
      <c r="H2174" s="719">
        <f>+'6-3표준조사 5'!$K$520</f>
        <v>32</v>
      </c>
      <c r="I2174" s="719">
        <f>+'6-3표준조사 5'!$L$520</f>
        <v>0</v>
      </c>
      <c r="J2174" s="719">
        <f>+'6-3표준조사 5'!$M$520</f>
        <v>0</v>
      </c>
      <c r="K2174" s="659"/>
    </row>
    <row r="2175" spans="1:11" ht="21" hidden="1" customHeight="1">
      <c r="A2175" s="657">
        <f t="shared" si="131"/>
        <v>0</v>
      </c>
      <c r="B2175" s="720"/>
      <c r="C2175" s="720"/>
      <c r="D2175" s="720"/>
      <c r="E2175" s="721"/>
      <c r="F2175" s="504">
        <f t="shared" si="132"/>
        <v>0</v>
      </c>
      <c r="G2175" s="504">
        <f t="shared" si="133"/>
        <v>0</v>
      </c>
      <c r="H2175" s="719">
        <f>+'6-3표준조사 5'!$K$521</f>
        <v>33</v>
      </c>
      <c r="I2175" s="719">
        <f>+'6-3표준조사 5'!$L$521</f>
        <v>0</v>
      </c>
      <c r="J2175" s="719">
        <f>+'6-3표준조사 5'!$M$521</f>
        <v>0</v>
      </c>
      <c r="K2175" s="659"/>
    </row>
    <row r="2176" spans="1:11" ht="21" hidden="1" customHeight="1">
      <c r="A2176" s="657">
        <f t="shared" si="131"/>
        <v>0</v>
      </c>
      <c r="B2176" s="720"/>
      <c r="C2176" s="720"/>
      <c r="D2176" s="720"/>
      <c r="E2176" s="721"/>
      <c r="F2176" s="504">
        <f t="shared" si="132"/>
        <v>0</v>
      </c>
      <c r="G2176" s="504">
        <f t="shared" si="133"/>
        <v>0</v>
      </c>
      <c r="H2176" s="719">
        <f>+'6-3표준조사 5'!$K$522</f>
        <v>34</v>
      </c>
      <c r="I2176" s="719">
        <f>+'6-3표준조사 5'!$L$522</f>
        <v>0</v>
      </c>
      <c r="J2176" s="719">
        <f>+'6-3표준조사 5'!$M$522</f>
        <v>0</v>
      </c>
      <c r="K2176" s="659"/>
    </row>
    <row r="2177" spans="1:11" ht="21" hidden="1" customHeight="1">
      <c r="A2177" s="657">
        <f t="shared" si="131"/>
        <v>0</v>
      </c>
      <c r="B2177" s="720"/>
      <c r="C2177" s="720"/>
      <c r="D2177" s="720"/>
      <c r="E2177" s="721"/>
      <c r="F2177" s="504">
        <f t="shared" si="132"/>
        <v>0</v>
      </c>
      <c r="G2177" s="504">
        <f t="shared" si="133"/>
        <v>0</v>
      </c>
      <c r="H2177" s="719">
        <f>+'6-3표준조사 5'!$K$523</f>
        <v>35</v>
      </c>
      <c r="I2177" s="719">
        <f>+'6-3표준조사 5'!$L$523</f>
        <v>0</v>
      </c>
      <c r="J2177" s="719">
        <f>+'6-3표준조사 5'!$M$523</f>
        <v>0</v>
      </c>
      <c r="K2177" s="659"/>
    </row>
    <row r="2178" spans="1:11" ht="21" hidden="1" customHeight="1">
      <c r="A2178" s="657">
        <f t="shared" si="131"/>
        <v>0</v>
      </c>
      <c r="B2178" s="720"/>
      <c r="C2178" s="720"/>
      <c r="D2178" s="720"/>
      <c r="E2178" s="721"/>
      <c r="F2178" s="504">
        <f t="shared" si="132"/>
        <v>0</v>
      </c>
      <c r="G2178" s="504">
        <f t="shared" si="133"/>
        <v>0</v>
      </c>
      <c r="H2178" s="719">
        <f>+'6-3표준조사 5'!$K$524</f>
        <v>36</v>
      </c>
      <c r="I2178" s="719">
        <f>+'6-3표준조사 5'!$L$524</f>
        <v>0</v>
      </c>
      <c r="J2178" s="719">
        <f>+'6-3표준조사 5'!$M$524</f>
        <v>0</v>
      </c>
      <c r="K2178" s="659"/>
    </row>
    <row r="2179" spans="1:11" ht="21" hidden="1" customHeight="1">
      <c r="A2179" s="657">
        <f t="shared" si="131"/>
        <v>0</v>
      </c>
      <c r="B2179" s="720"/>
      <c r="C2179" s="720"/>
      <c r="D2179" s="720"/>
      <c r="E2179" s="721"/>
      <c r="F2179" s="504">
        <f t="shared" si="132"/>
        <v>0</v>
      </c>
      <c r="G2179" s="504">
        <f t="shared" si="133"/>
        <v>0</v>
      </c>
      <c r="H2179" s="719">
        <f>+'6-3표준조사 5'!$K$525</f>
        <v>37</v>
      </c>
      <c r="I2179" s="719">
        <f>+'6-3표준조사 5'!$L$525</f>
        <v>0</v>
      </c>
      <c r="J2179" s="719">
        <f>+'6-3표준조사 5'!$M$525</f>
        <v>0</v>
      </c>
      <c r="K2179" s="659"/>
    </row>
    <row r="2180" spans="1:11" ht="21" customHeight="1">
      <c r="A2180" s="657">
        <f t="shared" si="131"/>
        <v>1</v>
      </c>
      <c r="B2180" s="719">
        <f>+'6-3표준조사 5'!$M$529</f>
        <v>0</v>
      </c>
      <c r="C2180" s="719">
        <f>+'6-3표준조사 5'!$N$529</f>
        <v>0</v>
      </c>
      <c r="D2180" s="719">
        <f>+'6-3표준조사 5'!$O$529</f>
        <v>0</v>
      </c>
      <c r="E2180" s="719" t="str">
        <f>+'6-3표준조사 5'!$P$529</f>
        <v>번지</v>
      </c>
      <c r="F2180" s="719">
        <f>+'6-3표준조사 5'!$K$529</f>
        <v>0</v>
      </c>
      <c r="G2180" s="719">
        <f>+'6-3표준조사 5'!$L$529</f>
        <v>0</v>
      </c>
      <c r="H2180" s="719">
        <f>+'6-3표준조사 5'!$K$537</f>
        <v>1</v>
      </c>
      <c r="I2180" s="719">
        <f>+'6-3표준조사 5'!$L$537</f>
        <v>1</v>
      </c>
      <c r="J2180" s="719">
        <f>+'6-3표준조사 5'!$M$537</f>
        <v>0</v>
      </c>
      <c r="K2180" s="1324"/>
    </row>
    <row r="2181" spans="1:11" ht="21" hidden="1" customHeight="1">
      <c r="A2181" s="657">
        <f t="shared" ref="A2181:A2198" si="134">IF(I2181&gt;0,1,)</f>
        <v>0</v>
      </c>
      <c r="B2181" s="720"/>
      <c r="C2181" s="720"/>
      <c r="D2181" s="720"/>
      <c r="E2181" s="721"/>
      <c r="F2181" s="504">
        <f t="shared" ref="F2181" si="135">IF(I2181&gt;0,F2180,)</f>
        <v>0</v>
      </c>
      <c r="G2181" s="504">
        <f t="shared" ref="G2181" si="136">IF(I2181&gt;0,G2180,)</f>
        <v>0</v>
      </c>
      <c r="H2181" s="719">
        <f>+'6-3표준조사 5'!$K$538</f>
        <v>2</v>
      </c>
      <c r="I2181" s="719">
        <f>+'6-3표준조사 5'!$L$538</f>
        <v>0</v>
      </c>
      <c r="J2181" s="719">
        <f>+'6-3표준조사 5'!$M$538</f>
        <v>0</v>
      </c>
      <c r="K2181" s="659"/>
    </row>
    <row r="2182" spans="1:11" ht="21" hidden="1" customHeight="1">
      <c r="A2182" s="657">
        <f t="shared" si="134"/>
        <v>0</v>
      </c>
      <c r="B2182" s="720"/>
      <c r="C2182" s="720"/>
      <c r="D2182" s="720"/>
      <c r="E2182" s="721"/>
      <c r="F2182" s="504">
        <f t="shared" ref="F2182:F2198" si="137">IF(I2182&gt;0,F2181,)</f>
        <v>0</v>
      </c>
      <c r="G2182" s="504">
        <f t="shared" ref="G2182:G2198" si="138">IF(I2182&gt;0,G2181,)</f>
        <v>0</v>
      </c>
      <c r="H2182" s="719">
        <f>+'6-3표준조사 5'!$K$539</f>
        <v>3</v>
      </c>
      <c r="I2182" s="719">
        <f>+'6-3표준조사 5'!$L$539</f>
        <v>0</v>
      </c>
      <c r="J2182" s="719">
        <f>+'6-3표준조사 5'!$M$539</f>
        <v>0</v>
      </c>
      <c r="K2182" s="659"/>
    </row>
    <row r="2183" spans="1:11" ht="21" hidden="1" customHeight="1">
      <c r="A2183" s="657">
        <f t="shared" si="134"/>
        <v>0</v>
      </c>
      <c r="B2183" s="720"/>
      <c r="C2183" s="720"/>
      <c r="D2183" s="720"/>
      <c r="E2183" s="721"/>
      <c r="F2183" s="504">
        <f t="shared" si="137"/>
        <v>0</v>
      </c>
      <c r="G2183" s="504">
        <f t="shared" si="138"/>
        <v>0</v>
      </c>
      <c r="H2183" s="719">
        <f>+'6-3표준조사 5'!$K$540</f>
        <v>4</v>
      </c>
      <c r="I2183" s="719">
        <f>+'6-3표준조사 5'!$L$540</f>
        <v>0</v>
      </c>
      <c r="J2183" s="719">
        <f>+'6-3표준조사 5'!$M$540</f>
        <v>0</v>
      </c>
      <c r="K2183" s="659"/>
    </row>
    <row r="2184" spans="1:11" ht="21" hidden="1" customHeight="1">
      <c r="A2184" s="657">
        <f t="shared" si="134"/>
        <v>0</v>
      </c>
      <c r="B2184" s="722"/>
      <c r="C2184" s="722"/>
      <c r="D2184" s="722"/>
      <c r="E2184" s="723"/>
      <c r="F2184" s="504">
        <f t="shared" si="137"/>
        <v>0</v>
      </c>
      <c r="G2184" s="504">
        <f t="shared" si="138"/>
        <v>0</v>
      </c>
      <c r="H2184" s="719">
        <f>+'6-3표준조사 5'!$K$541</f>
        <v>5</v>
      </c>
      <c r="I2184" s="719">
        <f>+'6-3표준조사 5'!$L$541</f>
        <v>0</v>
      </c>
      <c r="J2184" s="719">
        <f>+'6-3표준조사 5'!$M$541</f>
        <v>0</v>
      </c>
      <c r="K2184" s="659"/>
    </row>
    <row r="2185" spans="1:11" ht="21" hidden="1" customHeight="1">
      <c r="A2185" s="657">
        <f t="shared" si="134"/>
        <v>0</v>
      </c>
      <c r="B2185" s="720"/>
      <c r="C2185" s="720"/>
      <c r="D2185" s="720"/>
      <c r="E2185" s="721"/>
      <c r="F2185" s="504">
        <f t="shared" si="137"/>
        <v>0</v>
      </c>
      <c r="G2185" s="504">
        <f t="shared" si="138"/>
        <v>0</v>
      </c>
      <c r="H2185" s="719">
        <f>+'6-3표준조사 5'!$K$542</f>
        <v>6</v>
      </c>
      <c r="I2185" s="719">
        <f>+'6-3표준조사 5'!$L$542</f>
        <v>0</v>
      </c>
      <c r="J2185" s="719">
        <f>+'6-3표준조사 5'!$M$542</f>
        <v>0</v>
      </c>
      <c r="K2185" s="659"/>
    </row>
    <row r="2186" spans="1:11" ht="21" hidden="1" customHeight="1">
      <c r="A2186" s="657">
        <f t="shared" si="134"/>
        <v>0</v>
      </c>
      <c r="B2186" s="720"/>
      <c r="C2186" s="720"/>
      <c r="D2186" s="720"/>
      <c r="E2186" s="721"/>
      <c r="F2186" s="504">
        <f t="shared" si="137"/>
        <v>0</v>
      </c>
      <c r="G2186" s="504">
        <f t="shared" si="138"/>
        <v>0</v>
      </c>
      <c r="H2186" s="719">
        <f>+'6-3표준조사 5'!$K$543</f>
        <v>7</v>
      </c>
      <c r="I2186" s="719">
        <f>+'6-3표준조사 5'!$L$543</f>
        <v>0</v>
      </c>
      <c r="J2186" s="719">
        <f>+'6-3표준조사 5'!$M$543</f>
        <v>0</v>
      </c>
      <c r="K2186" s="659"/>
    </row>
    <row r="2187" spans="1:11" ht="21" hidden="1" customHeight="1">
      <c r="A2187" s="657">
        <f t="shared" si="134"/>
        <v>0</v>
      </c>
      <c r="B2187" s="720"/>
      <c r="C2187" s="720"/>
      <c r="D2187" s="720"/>
      <c r="E2187" s="721"/>
      <c r="F2187" s="504">
        <f t="shared" si="137"/>
        <v>0</v>
      </c>
      <c r="G2187" s="504">
        <f t="shared" si="138"/>
        <v>0</v>
      </c>
      <c r="H2187" s="719">
        <f>+'6-3표준조사 5'!$K$544</f>
        <v>8</v>
      </c>
      <c r="I2187" s="719">
        <f>+'6-3표준조사 5'!$L$544</f>
        <v>0</v>
      </c>
      <c r="J2187" s="719">
        <f>+'6-3표준조사 5'!$M$544</f>
        <v>0</v>
      </c>
      <c r="K2187" s="659"/>
    </row>
    <row r="2188" spans="1:11" ht="21" hidden="1" customHeight="1">
      <c r="A2188" s="657">
        <f t="shared" si="134"/>
        <v>0</v>
      </c>
      <c r="B2188" s="720"/>
      <c r="C2188" s="720"/>
      <c r="D2188" s="720"/>
      <c r="E2188" s="721"/>
      <c r="F2188" s="504">
        <f t="shared" si="137"/>
        <v>0</v>
      </c>
      <c r="G2188" s="504">
        <f t="shared" si="138"/>
        <v>0</v>
      </c>
      <c r="H2188" s="719">
        <f>+'6-3표준조사 5'!$K$545</f>
        <v>9</v>
      </c>
      <c r="I2188" s="719">
        <f>+'6-3표준조사 5'!$L$545</f>
        <v>0</v>
      </c>
      <c r="J2188" s="719">
        <f>+'6-3표준조사 5'!$M$545</f>
        <v>0</v>
      </c>
      <c r="K2188" s="659"/>
    </row>
    <row r="2189" spans="1:11" ht="21" hidden="1" customHeight="1">
      <c r="A2189" s="657">
        <f t="shared" si="134"/>
        <v>0</v>
      </c>
      <c r="B2189" s="720"/>
      <c r="C2189" s="720"/>
      <c r="D2189" s="720"/>
      <c r="E2189" s="721"/>
      <c r="F2189" s="504">
        <f t="shared" si="137"/>
        <v>0</v>
      </c>
      <c r="G2189" s="504">
        <f t="shared" si="138"/>
        <v>0</v>
      </c>
      <c r="H2189" s="719">
        <f>+'6-3표준조사 5'!$K$546</f>
        <v>10</v>
      </c>
      <c r="I2189" s="719">
        <f>+'6-3표준조사 5'!$L$546</f>
        <v>0</v>
      </c>
      <c r="J2189" s="719">
        <f>+'6-3표준조사 5'!$M$546</f>
        <v>0</v>
      </c>
      <c r="K2189" s="659"/>
    </row>
    <row r="2190" spans="1:11" ht="21" hidden="1" customHeight="1">
      <c r="A2190" s="657">
        <f t="shared" si="134"/>
        <v>0</v>
      </c>
      <c r="B2190" s="720"/>
      <c r="C2190" s="720"/>
      <c r="D2190" s="720"/>
      <c r="E2190" s="721"/>
      <c r="F2190" s="504">
        <f t="shared" si="137"/>
        <v>0</v>
      </c>
      <c r="G2190" s="504">
        <f t="shared" si="138"/>
        <v>0</v>
      </c>
      <c r="H2190" s="719">
        <f>+'6-3표준조사 5'!$K$547</f>
        <v>11</v>
      </c>
      <c r="I2190" s="719">
        <f>+'6-3표준조사 5'!$L$547</f>
        <v>0</v>
      </c>
      <c r="J2190" s="719">
        <f>+'6-3표준조사 5'!$M$547</f>
        <v>0</v>
      </c>
      <c r="K2190" s="659"/>
    </row>
    <row r="2191" spans="1:11" ht="21" hidden="1" customHeight="1">
      <c r="A2191" s="657">
        <f t="shared" si="134"/>
        <v>0</v>
      </c>
      <c r="B2191" s="720"/>
      <c r="C2191" s="720"/>
      <c r="D2191" s="720"/>
      <c r="E2191" s="721"/>
      <c r="F2191" s="504">
        <f t="shared" si="137"/>
        <v>0</v>
      </c>
      <c r="G2191" s="504">
        <f t="shared" si="138"/>
        <v>0</v>
      </c>
      <c r="H2191" s="719">
        <f>+'6-3표준조사 5'!$K$548</f>
        <v>12</v>
      </c>
      <c r="I2191" s="719">
        <f>+'6-3표준조사 5'!$L$548</f>
        <v>0</v>
      </c>
      <c r="J2191" s="719">
        <f>+'6-3표준조사 5'!$M$548</f>
        <v>0</v>
      </c>
      <c r="K2191" s="659"/>
    </row>
    <row r="2192" spans="1:11" ht="21" hidden="1" customHeight="1">
      <c r="A2192" s="657">
        <f t="shared" si="134"/>
        <v>0</v>
      </c>
      <c r="B2192" s="720"/>
      <c r="C2192" s="720"/>
      <c r="D2192" s="720"/>
      <c r="E2192" s="721"/>
      <c r="F2192" s="504">
        <f t="shared" si="137"/>
        <v>0</v>
      </c>
      <c r="G2192" s="504">
        <f t="shared" si="138"/>
        <v>0</v>
      </c>
      <c r="H2192" s="719">
        <f>+'6-3표준조사 5'!$K$549</f>
        <v>13</v>
      </c>
      <c r="I2192" s="719">
        <f>+'6-3표준조사 5'!$L$549</f>
        <v>0</v>
      </c>
      <c r="J2192" s="719">
        <f>+'6-3표준조사 5'!$M$549</f>
        <v>0</v>
      </c>
      <c r="K2192" s="659"/>
    </row>
    <row r="2193" spans="1:11" ht="21" hidden="1" customHeight="1">
      <c r="A2193" s="657">
        <f t="shared" si="134"/>
        <v>0</v>
      </c>
      <c r="B2193" s="720"/>
      <c r="C2193" s="720"/>
      <c r="D2193" s="720"/>
      <c r="E2193" s="721"/>
      <c r="F2193" s="504">
        <f t="shared" si="137"/>
        <v>0</v>
      </c>
      <c r="G2193" s="504">
        <f t="shared" si="138"/>
        <v>0</v>
      </c>
      <c r="H2193" s="719">
        <f>+'6-3표준조사 5'!$K$550</f>
        <v>14</v>
      </c>
      <c r="I2193" s="719">
        <f>+'6-3표준조사 5'!$L$550</f>
        <v>0</v>
      </c>
      <c r="J2193" s="719">
        <f>+'6-3표준조사 5'!$M$550</f>
        <v>0</v>
      </c>
      <c r="K2193" s="659"/>
    </row>
    <row r="2194" spans="1:11" ht="21" hidden="1" customHeight="1">
      <c r="A2194" s="657">
        <f t="shared" si="134"/>
        <v>0</v>
      </c>
      <c r="B2194" s="720"/>
      <c r="C2194" s="720"/>
      <c r="D2194" s="720"/>
      <c r="E2194" s="721"/>
      <c r="F2194" s="504">
        <f t="shared" si="137"/>
        <v>0</v>
      </c>
      <c r="G2194" s="504">
        <f t="shared" si="138"/>
        <v>0</v>
      </c>
      <c r="H2194" s="719">
        <f>+'6-3표준조사 5'!$K$553</f>
        <v>15</v>
      </c>
      <c r="I2194" s="719">
        <f>+'6-3표준조사 5'!$L$553</f>
        <v>0</v>
      </c>
      <c r="J2194" s="719">
        <f>+'6-3표준조사 5'!$M$553</f>
        <v>0</v>
      </c>
      <c r="K2194" s="659"/>
    </row>
    <row r="2195" spans="1:11" ht="21" hidden="1" customHeight="1">
      <c r="A2195" s="657">
        <f t="shared" si="134"/>
        <v>0</v>
      </c>
      <c r="B2195" s="720"/>
      <c r="C2195" s="720"/>
      <c r="D2195" s="720"/>
      <c r="E2195" s="721"/>
      <c r="F2195" s="504">
        <f t="shared" si="137"/>
        <v>0</v>
      </c>
      <c r="G2195" s="504">
        <f t="shared" si="138"/>
        <v>0</v>
      </c>
      <c r="H2195" s="719">
        <f>+'6-3표준조사 5'!$K$554</f>
        <v>16</v>
      </c>
      <c r="I2195" s="719">
        <f>+'6-3표준조사 5'!$L$554</f>
        <v>0</v>
      </c>
      <c r="J2195" s="719">
        <f>+'6-3표준조사 5'!$M$554</f>
        <v>0</v>
      </c>
      <c r="K2195" s="659"/>
    </row>
    <row r="2196" spans="1:11" ht="21" hidden="1" customHeight="1">
      <c r="A2196" s="657">
        <f t="shared" si="134"/>
        <v>0</v>
      </c>
      <c r="B2196" s="720"/>
      <c r="C2196" s="720"/>
      <c r="D2196" s="720"/>
      <c r="E2196" s="721"/>
      <c r="F2196" s="504">
        <f t="shared" si="137"/>
        <v>0</v>
      </c>
      <c r="G2196" s="504">
        <f t="shared" si="138"/>
        <v>0</v>
      </c>
      <c r="H2196" s="719">
        <f>+'6-3표준조사 5'!$K$555</f>
        <v>17</v>
      </c>
      <c r="I2196" s="719">
        <f>+'6-3표준조사 5'!$L$555</f>
        <v>0</v>
      </c>
      <c r="J2196" s="719">
        <f>+'6-3표준조사 5'!$M$555</f>
        <v>0</v>
      </c>
      <c r="K2196" s="659"/>
    </row>
    <row r="2197" spans="1:11" ht="21" hidden="1" customHeight="1">
      <c r="A2197" s="657">
        <f t="shared" si="134"/>
        <v>0</v>
      </c>
      <c r="B2197" s="720"/>
      <c r="C2197" s="720"/>
      <c r="D2197" s="720"/>
      <c r="E2197" s="721"/>
      <c r="F2197" s="504">
        <f t="shared" si="137"/>
        <v>0</v>
      </c>
      <c r="G2197" s="504">
        <f t="shared" si="138"/>
        <v>0</v>
      </c>
      <c r="H2197" s="719">
        <f>+'6-3표준조사 5'!$K$556</f>
        <v>18</v>
      </c>
      <c r="I2197" s="719">
        <f>+'6-3표준조사 5'!$L$556</f>
        <v>0</v>
      </c>
      <c r="J2197" s="719">
        <f>+'6-3표준조사 5'!$M$556</f>
        <v>0</v>
      </c>
      <c r="K2197" s="659"/>
    </row>
    <row r="2198" spans="1:11" ht="21" hidden="1" customHeight="1">
      <c r="A2198" s="657">
        <f t="shared" si="134"/>
        <v>0</v>
      </c>
      <c r="B2198" s="722"/>
      <c r="C2198" s="722"/>
      <c r="D2198" s="722"/>
      <c r="E2198" s="723"/>
      <c r="F2198" s="504">
        <f t="shared" si="137"/>
        <v>0</v>
      </c>
      <c r="G2198" s="504">
        <f t="shared" si="138"/>
        <v>0</v>
      </c>
      <c r="H2198" s="719">
        <f>+'6-3표준조사 5'!$K$557</f>
        <v>19</v>
      </c>
      <c r="I2198" s="719">
        <f>+'6-3표준조사 5'!$L$557</f>
        <v>0</v>
      </c>
      <c r="J2198" s="719">
        <f>+'6-3표준조사 5'!$M$557</f>
        <v>0</v>
      </c>
      <c r="K2198" s="659"/>
    </row>
  </sheetData>
  <sheetProtection algorithmName="SHA-512" hashValue="Lgm00NGwfbA4w3Sh1FACwnI0EXGX5/FGQQa4Rnb65ioKaDr2+viHAkwpwYt977cuB68tUB8ZhxjMnEGeinlGSQ==" saltValue="p94Jt83dYFV+Ph+YbycYNg==" spinCount="100000" sheet="1" objects="1" scenarios="1" selectLockedCells="1"/>
  <autoFilter ref="A1:A2198" xr:uid="{00000000-0009-0000-0000-00001D000000}">
    <filterColumn colId="0">
      <filters>
        <filter val="1"/>
      </filters>
    </filterColumn>
  </autoFilter>
  <mergeCells count="10">
    <mergeCell ref="B1:K1"/>
    <mergeCell ref="I2:J2"/>
    <mergeCell ref="K2:K3"/>
    <mergeCell ref="F2:F3"/>
    <mergeCell ref="G2:G3"/>
    <mergeCell ref="B2:B3"/>
    <mergeCell ref="C2:C3"/>
    <mergeCell ref="D2:D3"/>
    <mergeCell ref="E2:E3"/>
    <mergeCell ref="H2:H3"/>
  </mergeCells>
  <phoneticPr fontId="2" type="noConversion"/>
  <printOptions horizontalCentered="1" gridLines="1"/>
  <pageMargins left="0.39370078740157483" right="0.39370078740157483" top="1.0236220472440944" bottom="0.39370078740157483" header="0" footer="0"/>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4" filterMode="1"/>
  <dimension ref="A1:Q182"/>
  <sheetViews>
    <sheetView view="pageBreakPreview" zoomScaleSheetLayoutView="100" workbookViewId="0">
      <pane ySplit="3" topLeftCell="A4" activePane="bottomLeft" state="frozen"/>
      <selection activeCell="N24" sqref="N24"/>
      <selection pane="bottomLeft"/>
    </sheetView>
  </sheetViews>
  <sheetFormatPr defaultColWidth="19.125" defaultRowHeight="27" customHeight="1"/>
  <cols>
    <col min="1" max="1" width="8.625" style="476" customWidth="1"/>
    <col min="2" max="2" width="43" style="13" customWidth="1"/>
    <col min="3" max="4" width="7.625" style="13" customWidth="1"/>
    <col min="5" max="5" width="9" style="13" customWidth="1"/>
    <col min="6" max="8" width="8.625" style="13" hidden="1" customWidth="1"/>
    <col min="9" max="9" width="10.625" style="13" customWidth="1"/>
    <col min="10" max="11" width="9" style="13" customWidth="1"/>
    <col min="12" max="12" width="26.375" style="13" customWidth="1"/>
    <col min="13" max="13" width="4.75" style="13" customWidth="1"/>
    <col min="14" max="16384" width="19.125" style="13"/>
  </cols>
  <sheetData>
    <row r="1" spans="1:17" ht="54" customHeight="1" thickTop="1" thickBot="1">
      <c r="A1" s="399" t="s">
        <v>980</v>
      </c>
      <c r="B1" s="114" t="s">
        <v>871</v>
      </c>
      <c r="C1" s="114"/>
      <c r="D1" s="114"/>
      <c r="E1" s="114"/>
      <c r="F1" s="114"/>
      <c r="G1" s="114"/>
      <c r="H1" s="114"/>
      <c r="I1" s="114"/>
      <c r="J1" s="114"/>
      <c r="K1" s="114"/>
      <c r="L1" s="1189" t="s">
        <v>1442</v>
      </c>
      <c r="N1" s="16"/>
      <c r="O1" s="12"/>
      <c r="P1" s="12"/>
      <c r="Q1" s="12"/>
    </row>
    <row r="2" spans="1:17" ht="27" customHeight="1" thickTop="1">
      <c r="A2" s="476">
        <v>1</v>
      </c>
      <c r="B2" s="1986" t="s">
        <v>864</v>
      </c>
      <c r="C2" s="1986" t="s">
        <v>850</v>
      </c>
      <c r="D2" s="1986" t="s">
        <v>812</v>
      </c>
      <c r="E2" s="628" t="s">
        <v>576</v>
      </c>
      <c r="F2" s="1987" t="s">
        <v>865</v>
      </c>
      <c r="G2" s="1987"/>
      <c r="H2" s="1987"/>
      <c r="I2" s="1987"/>
      <c r="J2" s="1987" t="s">
        <v>866</v>
      </c>
      <c r="K2" s="1987"/>
      <c r="L2" s="1986" t="s">
        <v>872</v>
      </c>
      <c r="N2" s="1914"/>
      <c r="O2" s="1914"/>
      <c r="P2" s="1914"/>
      <c r="Q2" s="1914"/>
    </row>
    <row r="3" spans="1:17" ht="27" customHeight="1">
      <c r="A3" s="476">
        <v>1</v>
      </c>
      <c r="B3" s="1986"/>
      <c r="C3" s="1986"/>
      <c r="D3" s="1986"/>
      <c r="E3" s="564" t="s">
        <v>867</v>
      </c>
      <c r="F3" s="564" t="s">
        <v>868</v>
      </c>
      <c r="G3" s="564" t="s">
        <v>869</v>
      </c>
      <c r="H3" s="564" t="s">
        <v>869</v>
      </c>
      <c r="I3" s="564" t="s">
        <v>870</v>
      </c>
      <c r="J3" s="564" t="s">
        <v>868</v>
      </c>
      <c r="K3" s="564" t="s">
        <v>869</v>
      </c>
      <c r="L3" s="1986"/>
      <c r="N3" s="1914"/>
      <c r="O3" s="1914"/>
      <c r="P3" s="1914"/>
      <c r="Q3" s="1914"/>
    </row>
    <row r="4" spans="1:17" ht="27" hidden="1" customHeight="1">
      <c r="B4" s="288" t="str">
        <f>B24</f>
        <v xml:space="preserve"> 단양 영춘 상 산40-1번지</v>
      </c>
      <c r="C4" s="566" t="str">
        <f>C24</f>
        <v>66-0</v>
      </c>
      <c r="D4" s="566" t="str">
        <f>D24</f>
        <v>14-7</v>
      </c>
      <c r="E4" s="1408">
        <f>E24</f>
        <v>0</v>
      </c>
      <c r="F4" s="564"/>
      <c r="G4" s="564"/>
      <c r="H4" s="564"/>
      <c r="I4" s="1408">
        <f>I24</f>
        <v>18.21</v>
      </c>
      <c r="J4" s="1408">
        <f>J24</f>
        <v>765</v>
      </c>
      <c r="K4" s="1408">
        <f>K24</f>
        <v>800</v>
      </c>
      <c r="L4" s="288">
        <f>L24</f>
        <v>0</v>
      </c>
      <c r="N4" s="1405" t="s">
        <v>1720</v>
      </c>
      <c r="O4" s="1405"/>
      <c r="P4" s="1405"/>
      <c r="Q4" s="1405"/>
    </row>
    <row r="5" spans="1:17" ht="27" hidden="1" customHeight="1">
      <c r="B5" s="288" t="str">
        <f t="shared" ref="B5:E5" si="0">B25</f>
        <v xml:space="preserve"> 단양 영춘 상 산40-1번지</v>
      </c>
      <c r="C5" s="566" t="str">
        <f t="shared" si="0"/>
        <v>66-0</v>
      </c>
      <c r="D5" s="566" t="str">
        <f t="shared" si="0"/>
        <v>14-7</v>
      </c>
      <c r="E5" s="1408">
        <f t="shared" si="0"/>
        <v>0</v>
      </c>
      <c r="F5" s="564"/>
      <c r="G5" s="564"/>
      <c r="H5" s="564"/>
      <c r="I5" s="1408">
        <f t="shared" ref="I5:L5" si="1">I25</f>
        <v>25.87</v>
      </c>
      <c r="J5" s="1408">
        <f t="shared" si="1"/>
        <v>795</v>
      </c>
      <c r="K5" s="1408">
        <f t="shared" si="1"/>
        <v>900</v>
      </c>
      <c r="L5" s="288">
        <f t="shared" si="1"/>
        <v>0</v>
      </c>
      <c r="N5" s="1405" t="s">
        <v>1720</v>
      </c>
      <c r="O5" s="1405"/>
      <c r="P5" s="1405"/>
      <c r="Q5" s="1405"/>
    </row>
    <row r="6" spans="1:17" ht="27" hidden="1" customHeight="1">
      <c r="B6" s="288" t="str">
        <f t="shared" ref="B6:E6" si="2">B26</f>
        <v xml:space="preserve"> 제천 송학 송한 산41번지</v>
      </c>
      <c r="C6" s="566" t="str">
        <f t="shared" si="2"/>
        <v>9-2</v>
      </c>
      <c r="D6" s="566" t="str">
        <f t="shared" si="2"/>
        <v>8-0</v>
      </c>
      <c r="E6" s="1408">
        <f t="shared" si="2"/>
        <v>0</v>
      </c>
      <c r="F6" s="564"/>
      <c r="G6" s="564"/>
      <c r="H6" s="564"/>
      <c r="I6" s="1408">
        <f t="shared" ref="I6:L6" si="3">I26</f>
        <v>29.3</v>
      </c>
      <c r="J6" s="1408">
        <f t="shared" si="3"/>
        <v>351</v>
      </c>
      <c r="K6" s="1408">
        <f t="shared" si="3"/>
        <v>408</v>
      </c>
      <c r="L6" s="288">
        <f t="shared" si="3"/>
        <v>0</v>
      </c>
      <c r="N6" s="1405" t="s">
        <v>1720</v>
      </c>
      <c r="O6" s="1405"/>
      <c r="P6" s="1405"/>
      <c r="Q6" s="1405"/>
    </row>
    <row r="7" spans="1:17" ht="27" customHeight="1">
      <c r="A7" s="476">
        <f>IF(OR(E7="",E7=0),"",1)</f>
        <v>1</v>
      </c>
      <c r="B7" s="287" t="str">
        <f>CONCATENATE(" ",'6-3표준조사 1'!$M$4," ",'6-3표준조사 1'!$N$4," ",'6-3표준조사 1'!$O$4," ",'6-3표준조사 1'!$P$4)</f>
        <v xml:space="preserve"> 단양 가곡 보발 산96-2번지</v>
      </c>
      <c r="C7" s="288" t="str">
        <f>+'6-3표준조사 1'!$K$4</f>
        <v>49-0</v>
      </c>
      <c r="D7" s="566" t="str">
        <f>+'6-3표준조사 1'!$L$4</f>
        <v>50-0</v>
      </c>
      <c r="E7" s="289">
        <f>+'6-3표준조사 1'!$Q$4</f>
        <v>6.2</v>
      </c>
      <c r="F7" s="290">
        <v>0</v>
      </c>
      <c r="G7" s="290">
        <v>69.400000000000006</v>
      </c>
      <c r="H7" s="291">
        <f t="shared" ref="H7:H15" si="4">ROUND(I7*IF(E7&lt;5,130%,120%),0)</f>
        <v>35</v>
      </c>
      <c r="I7" s="1435">
        <f>+'6-3표준조사 1'!$W$5</f>
        <v>29</v>
      </c>
      <c r="J7" s="291">
        <f>+'6-3표준조사 1'!$W$3</f>
        <v>353</v>
      </c>
      <c r="K7" s="291">
        <f>+'6-3표준조사 1'!$W$4</f>
        <v>543</v>
      </c>
      <c r="L7" s="565"/>
      <c r="M7" s="13">
        <v>1</v>
      </c>
    </row>
    <row r="8" spans="1:17" ht="27" customHeight="1">
      <c r="A8" s="476">
        <f t="shared" ref="A8:A46" si="5">IF(OR(E8="",E8=0),"",1)</f>
        <v>1</v>
      </c>
      <c r="B8" s="287" t="str">
        <f>CONCATENATE(" ",'6-3표준조사 1'!$M$79," ",'6-3표준조사 1'!$N$79," ",'6-3표준조사 1'!$O$79," ",'6-3표준조사 1'!$P$79)</f>
        <v xml:space="preserve"> 제천 덕산 도전 산127번지</v>
      </c>
      <c r="C8" s="566" t="str">
        <f>+'6-3표준조사 1'!$K$79</f>
        <v>3-0</v>
      </c>
      <c r="D8" s="566" t="str">
        <f>+'6-3표준조사 1'!$L$79</f>
        <v>16-0</v>
      </c>
      <c r="E8" s="289">
        <f>+'6-3표준조사 1'!$Q$79</f>
        <v>0.2</v>
      </c>
      <c r="F8" s="290">
        <v>0</v>
      </c>
      <c r="G8" s="290">
        <v>75</v>
      </c>
      <c r="H8" s="291">
        <f t="shared" si="4"/>
        <v>29</v>
      </c>
      <c r="I8" s="1435">
        <f>+'6-3표준조사 1'!$W$80</f>
        <v>22.11</v>
      </c>
      <c r="J8" s="291">
        <f>+'6-3표준조사 1'!$W$78</f>
        <v>316</v>
      </c>
      <c r="K8" s="291">
        <f>+'6-3표준조사 1'!$W$79</f>
        <v>346</v>
      </c>
      <c r="L8" s="565"/>
      <c r="M8" s="13">
        <v>2</v>
      </c>
    </row>
    <row r="9" spans="1:17" ht="27" customHeight="1">
      <c r="A9" s="476">
        <f t="shared" si="5"/>
        <v>1</v>
      </c>
      <c r="B9" s="287" t="str">
        <f>CONCATENATE(" ",'6-3표준조사 1'!$M$154," ",'6-3표준조사 1'!$N$154," ",'6-3표준조사 1'!$O$154," ",'6-3표준조사 1'!$P$154)</f>
        <v xml:space="preserve"> 제천 백운 도곡 산36-5번지</v>
      </c>
      <c r="C9" s="288" t="str">
        <f>+'6-3표준조사 1'!$K$154</f>
        <v>7-0</v>
      </c>
      <c r="D9" s="566" t="str">
        <f>+'6-3표준조사 1'!$L$154</f>
        <v>6-2</v>
      </c>
      <c r="E9" s="289">
        <f>+'6-3표준조사 1'!$Q$154</f>
        <v>2.8</v>
      </c>
      <c r="F9" s="290">
        <v>0</v>
      </c>
      <c r="G9" s="290">
        <v>66.5</v>
      </c>
      <c r="H9" s="291">
        <f t="shared" si="4"/>
        <v>33</v>
      </c>
      <c r="I9" s="1435">
        <f>+'6-3표준조사 1'!$W$155</f>
        <v>25.4</v>
      </c>
      <c r="J9" s="291">
        <f>+'6-3표준조사 1'!$W$153</f>
        <v>300</v>
      </c>
      <c r="K9" s="291">
        <f>+'6-3표준조사 1'!$W$154</f>
        <v>395</v>
      </c>
      <c r="L9" s="565"/>
      <c r="M9" s="13">
        <v>3</v>
      </c>
    </row>
    <row r="10" spans="1:17" ht="27" customHeight="1">
      <c r="A10" s="476">
        <f t="shared" si="5"/>
        <v>1</v>
      </c>
      <c r="B10" s="287" t="str">
        <f>CONCATENATE(" ",'6-3표준조사 1'!$M$229," ",'6-3표준조사 1'!$N$229," ",'6-3표준조사 1'!$O$229," ",'6-3표준조사 1'!$P$229)</f>
        <v xml:space="preserve"> 단양 대강 미노 산10-1번지</v>
      </c>
      <c r="C10" s="288" t="str">
        <f>+'6-3표준조사 1'!$K$229</f>
        <v>54-0</v>
      </c>
      <c r="D10" s="566" t="str">
        <f>+'6-3표준조사 1'!$L$229</f>
        <v>10-0</v>
      </c>
      <c r="E10" s="289">
        <f>+'6-3표준조사 1'!$Q$229</f>
        <v>0.1</v>
      </c>
      <c r="F10" s="290">
        <v>0</v>
      </c>
      <c r="G10" s="290">
        <v>55</v>
      </c>
      <c r="H10" s="291">
        <f t="shared" si="4"/>
        <v>13</v>
      </c>
      <c r="I10" s="1435">
        <f>+'6-3표준조사 1'!$W$230</f>
        <v>9.9700000000000006</v>
      </c>
      <c r="J10" s="291">
        <f>+'6-3표준조사 1'!$W$228</f>
        <v>295</v>
      </c>
      <c r="K10" s="291">
        <f>+'6-3표준조사 1'!$W$229</f>
        <v>308</v>
      </c>
      <c r="L10" s="565"/>
      <c r="M10" s="13">
        <v>4</v>
      </c>
    </row>
    <row r="11" spans="1:17" ht="27" customHeight="1">
      <c r="A11" s="476">
        <f t="shared" si="5"/>
        <v>1</v>
      </c>
      <c r="B11" s="287" t="str">
        <f>CONCATENATE(" ",'6-3표준조사 1'!$M$304," ",'6-3표준조사 1'!$N$304," ",'6-3표준조사 1'!$O$304," ",'6-3표준조사 1'!$P$304)</f>
        <v xml:space="preserve"> 단양 대강 올산 산74-40번지</v>
      </c>
      <c r="C11" s="288" t="str">
        <f>+'6-3표준조사 1'!$K$304</f>
        <v>61-0</v>
      </c>
      <c r="D11" s="566" t="str">
        <f>+'6-3표준조사 1'!$L$304</f>
        <v>64-0</v>
      </c>
      <c r="E11" s="289">
        <f>+'6-3표준조사 1'!$Q$304</f>
        <v>15</v>
      </c>
      <c r="F11" s="290">
        <v>0</v>
      </c>
      <c r="G11" s="290">
        <v>59.9</v>
      </c>
      <c r="H11" s="291">
        <f t="shared" si="4"/>
        <v>30</v>
      </c>
      <c r="I11" s="1435">
        <f>+'6-3표준조사 1'!$W$305</f>
        <v>24.95</v>
      </c>
      <c r="J11" s="291">
        <f>+'6-3표준조사 1'!$W$303</f>
        <v>751</v>
      </c>
      <c r="K11" s="291">
        <f>+'6-3표준조사 1'!$W$304</f>
        <v>926</v>
      </c>
      <c r="L11" s="565"/>
      <c r="M11" s="13">
        <v>5</v>
      </c>
    </row>
    <row r="12" spans="1:17" ht="27" customHeight="1">
      <c r="A12" s="476">
        <f t="shared" si="5"/>
        <v>1</v>
      </c>
      <c r="B12" s="287" t="str">
        <f>CONCATENATE(" ",'6-3표준조사 1'!$M$379," ",'6-3표준조사 1'!$N$379," ",'6-3표준조사 1'!$O$379," ",'6-3표준조사 1'!$P$379)</f>
        <v xml:space="preserve"> 단양 어상천 임현 산52-1번지</v>
      </c>
      <c r="C12" s="288" t="str">
        <f>+'6-3표준조사 1'!$K$379</f>
        <v>65-0</v>
      </c>
      <c r="D12" s="566" t="str">
        <f>+'6-3표준조사 1'!$L$379</f>
        <v>7-1</v>
      </c>
      <c r="E12" s="289">
        <f>+'6-3표준조사 1'!$Q$379</f>
        <v>14.2</v>
      </c>
      <c r="F12" s="290">
        <v>0</v>
      </c>
      <c r="G12" s="290">
        <v>68.7</v>
      </c>
      <c r="H12" s="291">
        <f t="shared" si="4"/>
        <v>34</v>
      </c>
      <c r="I12" s="1435">
        <f>+'6-3표준조사 1'!$W$380</f>
        <v>28.38</v>
      </c>
      <c r="J12" s="291">
        <f>+'6-3표준조사 1'!$W$378</f>
        <v>501</v>
      </c>
      <c r="K12" s="291">
        <f>+'6-3표준조사 1'!$W$379</f>
        <v>745</v>
      </c>
      <c r="L12" s="565"/>
      <c r="M12" s="13">
        <v>6</v>
      </c>
    </row>
    <row r="13" spans="1:17" ht="27" customHeight="1">
      <c r="A13" s="476">
        <f t="shared" si="5"/>
        <v>1</v>
      </c>
      <c r="B13" s="287" t="str">
        <f>CONCATENATE(" ",'6-3표준조사 1'!$M$454," ",'6-3표준조사 1'!$N$454," ",'6-3표준조사 1'!$O$454," ",'6-3표준조사 1'!$P$454)</f>
        <v xml:space="preserve"> 단양 대강 올산 산74-40번지</v>
      </c>
      <c r="C13" s="288" t="str">
        <f>+'6-3표준조사 1'!$K$454</f>
        <v>61-0</v>
      </c>
      <c r="D13" s="566" t="str">
        <f>+'6-3표준조사 1'!$L$454</f>
        <v>64-0</v>
      </c>
      <c r="E13" s="289">
        <f>+'6-3표준조사 1'!$Q$454</f>
        <v>2.9</v>
      </c>
      <c r="F13" s="290">
        <v>0</v>
      </c>
      <c r="G13" s="290">
        <v>63.2</v>
      </c>
      <c r="H13" s="291">
        <f t="shared" si="4"/>
        <v>36</v>
      </c>
      <c r="I13" s="1435">
        <f>+'6-3표준조사 1'!$W$455</f>
        <v>27.86</v>
      </c>
      <c r="J13" s="291">
        <f>+'6-3표준조사 1'!$W$453</f>
        <v>743</v>
      </c>
      <c r="K13" s="291">
        <f>+'6-3표준조사 1'!$W$454</f>
        <v>804</v>
      </c>
      <c r="L13" s="565"/>
      <c r="M13" s="13">
        <v>7</v>
      </c>
    </row>
    <row r="14" spans="1:17" ht="27" customHeight="1">
      <c r="A14" s="563">
        <f t="shared" si="5"/>
        <v>1</v>
      </c>
      <c r="B14" s="287" t="str">
        <f>CONCATENATE(" ",'6-3표준조사 1'!$M$529," ",'6-3표준조사 1'!$N$529," ",'6-3표준조사 1'!$O$529," ",'6-3표준조사 1'!$P$529)</f>
        <v xml:space="preserve"> 단양 대강 올산 산74-40번지</v>
      </c>
      <c r="C14" s="288" t="str">
        <f>+'6-3표준조사 1'!$K$529</f>
        <v>61-0</v>
      </c>
      <c r="D14" s="566" t="str">
        <f>+'6-3표준조사 1'!$L$529</f>
        <v>64-0</v>
      </c>
      <c r="E14" s="289">
        <f>+'6-3표준조사 1'!$Q$529</f>
        <v>3.9</v>
      </c>
      <c r="F14" s="290">
        <v>0</v>
      </c>
      <c r="G14" s="290">
        <v>48.5</v>
      </c>
      <c r="H14" s="291">
        <f t="shared" si="4"/>
        <v>37</v>
      </c>
      <c r="I14" s="1435">
        <f>+'6-3표준조사 1'!$W$530</f>
        <v>28.32</v>
      </c>
      <c r="J14" s="291">
        <f>+'6-3표준조사 1'!$W$528</f>
        <v>660</v>
      </c>
      <c r="K14" s="291">
        <f>+'6-3표준조사 1'!$W$529</f>
        <v>800</v>
      </c>
      <c r="L14" s="565"/>
      <c r="M14" s="562">
        <v>8</v>
      </c>
      <c r="N14" s="562"/>
    </row>
    <row r="15" spans="1:17" ht="27" customHeight="1">
      <c r="A15" s="476">
        <f t="shared" si="5"/>
        <v>1</v>
      </c>
      <c r="B15" s="662" t="str">
        <f>CONCATENATE(" ",'6-3표준조사 2'!$M$4," ",'6-3표준조사 2'!$N$4," ",'6-3표준조사 2'!$O$4," ",'6-3표준조사 2'!$P$4)</f>
        <v xml:space="preserve"> 단양 어상천 방북 산49번지 외 2필지</v>
      </c>
      <c r="C15" s="663" t="str">
        <f>+'6-3표준조사 2'!$K$4</f>
        <v>64-0</v>
      </c>
      <c r="D15" s="725" t="str">
        <f>+'6-3표준조사 2'!$L$4</f>
        <v>49-0</v>
      </c>
      <c r="E15" s="664">
        <f>+'6-3표준조사 2'!$Q$4</f>
        <v>9.5</v>
      </c>
      <c r="F15" s="665">
        <v>0</v>
      </c>
      <c r="G15" s="665">
        <v>44.3</v>
      </c>
      <c r="H15" s="666">
        <f t="shared" si="4"/>
        <v>36</v>
      </c>
      <c r="I15" s="1436">
        <f>+'6-3표준조사 2'!$W$5</f>
        <v>30</v>
      </c>
      <c r="J15" s="666">
        <f>+'6-3표준조사 2'!$W$3</f>
        <v>237</v>
      </c>
      <c r="K15" s="666">
        <f>+'6-3표준조사 2'!$W$4</f>
        <v>430</v>
      </c>
      <c r="L15" s="667"/>
      <c r="M15" s="726">
        <v>1</v>
      </c>
      <c r="N15" s="726"/>
    </row>
    <row r="16" spans="1:17" ht="27" hidden="1" customHeight="1">
      <c r="A16" s="476" t="str">
        <f t="shared" si="5"/>
        <v/>
      </c>
      <c r="B16" s="662" t="str">
        <f>CONCATENATE(" ",'6-3표준조사 2'!$M$79," ",'6-3표준조사 2'!$N$79," ",'6-3표준조사 2'!$O$79," ",'6-3표준조사 2'!$P$79)</f>
        <v xml:space="preserve">    산72-3번지</v>
      </c>
      <c r="C16" s="725">
        <f>+'6-3표준조사 2'!$K$79</f>
        <v>0</v>
      </c>
      <c r="D16" s="725">
        <f>+'6-3표준조사 2'!$L$79</f>
        <v>0</v>
      </c>
      <c r="E16" s="664">
        <f>+'6-3표준조사 2'!$Q$79</f>
        <v>0</v>
      </c>
      <c r="F16" s="665">
        <v>0</v>
      </c>
      <c r="G16" s="665">
        <v>65.2</v>
      </c>
      <c r="H16" s="666">
        <f t="shared" ref="H16:H22" si="6">ROUND(I16*IF(E16&lt;5,130%,120%),0)</f>
        <v>28</v>
      </c>
      <c r="I16" s="1436">
        <f>+'6-3표준조사 2'!$W$80</f>
        <v>21.4</v>
      </c>
      <c r="J16" s="666">
        <f>+'6-3표준조사 2'!$W$78</f>
        <v>320</v>
      </c>
      <c r="K16" s="666">
        <f>+'6-3표준조사 2'!$W$79</f>
        <v>330</v>
      </c>
      <c r="L16" s="667"/>
      <c r="M16" s="726">
        <v>2</v>
      </c>
      <c r="N16" s="726"/>
    </row>
    <row r="17" spans="1:15" ht="27" hidden="1" customHeight="1">
      <c r="A17" s="476" t="str">
        <f t="shared" si="5"/>
        <v/>
      </c>
      <c r="B17" s="662" t="str">
        <f>CONCATENATE(" ",'6-3표준조사 2'!$M$154," ",'6-3표준조사 2'!$N$154," ",'6-3표준조사 2'!$O$154," ",'6-3표준조사 2'!$P$154)</f>
        <v xml:space="preserve">    산72-3번지</v>
      </c>
      <c r="C17" s="663">
        <f>+'6-3표준조사 2'!$K$154</f>
        <v>0</v>
      </c>
      <c r="D17" s="725">
        <f>+'6-3표준조사 2'!$L$154</f>
        <v>0</v>
      </c>
      <c r="E17" s="664">
        <f>+'6-3표준조사 2'!$Q$154</f>
        <v>0</v>
      </c>
      <c r="F17" s="665">
        <v>0</v>
      </c>
      <c r="G17" s="665">
        <v>59.7</v>
      </c>
      <c r="H17" s="666">
        <f t="shared" si="6"/>
        <v>33</v>
      </c>
      <c r="I17" s="1436">
        <f>+'6-3표준조사 2'!$W$155</f>
        <v>25.39</v>
      </c>
      <c r="J17" s="666">
        <f>+'6-3표준조사 2'!$W$153</f>
        <v>415</v>
      </c>
      <c r="K17" s="666">
        <f>+'6-3표준조사 2'!$W$154</f>
        <v>490</v>
      </c>
      <c r="L17" s="667"/>
      <c r="M17" s="726">
        <v>3</v>
      </c>
      <c r="N17" s="726"/>
    </row>
    <row r="18" spans="1:15" ht="27" hidden="1" customHeight="1">
      <c r="A18" s="476" t="str">
        <f t="shared" si="5"/>
        <v/>
      </c>
      <c r="B18" s="662" t="str">
        <f>CONCATENATE(" ",'6-3표준조사 2'!$M$229," ",'6-3표준조사 2'!$N$229," ",'6-3표준조사 2'!$O$229," ",'6-3표준조사 2'!$P$229)</f>
        <v xml:space="preserve">    산72-1번지</v>
      </c>
      <c r="C18" s="663">
        <f>+'6-3표준조사 2'!$K$229</f>
        <v>0</v>
      </c>
      <c r="D18" s="725">
        <f>+'6-3표준조사 2'!$L$229</f>
        <v>0</v>
      </c>
      <c r="E18" s="664">
        <f>+'6-3표준조사 2'!$Q$229</f>
        <v>0</v>
      </c>
      <c r="F18" s="665">
        <v>0</v>
      </c>
      <c r="G18" s="665">
        <v>44.7</v>
      </c>
      <c r="H18" s="666">
        <f t="shared" si="6"/>
        <v>39</v>
      </c>
      <c r="I18" s="1436">
        <f>+'6-3표준조사 2'!$W$230</f>
        <v>29.9</v>
      </c>
      <c r="J18" s="666">
        <f>+'6-3표준조사 2'!$W$228</f>
        <v>370</v>
      </c>
      <c r="K18" s="666">
        <f>+'6-3표준조사 2'!$W$229</f>
        <v>590</v>
      </c>
      <c r="L18" s="667"/>
      <c r="M18" s="726">
        <v>4</v>
      </c>
      <c r="N18" s="726"/>
    </row>
    <row r="19" spans="1:15" ht="27" hidden="1" customHeight="1">
      <c r="A19" s="476" t="str">
        <f t="shared" si="5"/>
        <v/>
      </c>
      <c r="B19" s="662" t="str">
        <f>CONCATENATE(" ",'6-3표준조사 2'!$M$304," ",'6-3표준조사 2'!$N$304," ",'6-3표준조사 2'!$O$304," ",'6-3표준조사 2'!$P$304)</f>
        <v xml:space="preserve">    산40-1번지</v>
      </c>
      <c r="C19" s="663">
        <f>+'6-3표준조사 2'!$K$304</f>
        <v>0</v>
      </c>
      <c r="D19" s="725">
        <f>+'6-3표준조사 2'!$L$304</f>
        <v>0</v>
      </c>
      <c r="E19" s="664">
        <f>+'6-3표준조사 2'!$Q$304</f>
        <v>0</v>
      </c>
      <c r="F19" s="665">
        <v>0</v>
      </c>
      <c r="G19" s="665">
        <v>61.1</v>
      </c>
      <c r="H19" s="666">
        <f t="shared" si="6"/>
        <v>31</v>
      </c>
      <c r="I19" s="1436">
        <f>+'6-3표준조사 2'!$W$305</f>
        <v>24.06</v>
      </c>
      <c r="J19" s="666">
        <f>+'6-3표준조사 2'!$W$303</f>
        <v>305</v>
      </c>
      <c r="K19" s="666">
        <f>+'6-3표준조사 2'!$W$304</f>
        <v>380</v>
      </c>
      <c r="L19" s="667"/>
      <c r="M19" s="726">
        <v>5</v>
      </c>
      <c r="N19" s="726"/>
    </row>
    <row r="20" spans="1:15" ht="27" hidden="1" customHeight="1">
      <c r="A20" s="476" t="str">
        <f t="shared" si="5"/>
        <v/>
      </c>
      <c r="B20" s="662" t="str">
        <f>CONCATENATE(" ",'6-3표준조사 2'!$M$379," ",'6-3표준조사 2'!$N$379," ",'6-3표준조사 2'!$O$379," ",'6-3표준조사 2'!$P$379)</f>
        <v xml:space="preserve">    산34번지</v>
      </c>
      <c r="C20" s="663">
        <f>+'6-3표준조사 2'!$K$379</f>
        <v>0</v>
      </c>
      <c r="D20" s="725">
        <f>+'6-3표준조사 2'!$L$379</f>
        <v>0</v>
      </c>
      <c r="E20" s="664">
        <f>+'6-3표준조사 2'!$Q$379</f>
        <v>0</v>
      </c>
      <c r="F20" s="665">
        <v>0</v>
      </c>
      <c r="G20" s="665">
        <v>45.2</v>
      </c>
      <c r="H20" s="666">
        <f t="shared" si="6"/>
        <v>37</v>
      </c>
      <c r="I20" s="1436">
        <f>+'6-3표준조사 2'!$W$380</f>
        <v>28.84</v>
      </c>
      <c r="J20" s="666">
        <f>+'6-3표준조사 2'!$W$378</f>
        <v>435</v>
      </c>
      <c r="K20" s="666">
        <f>+'6-3표준조사 2'!$W$379</f>
        <v>690</v>
      </c>
      <c r="L20" s="667"/>
      <c r="M20" s="726">
        <v>6</v>
      </c>
      <c r="N20" s="726"/>
    </row>
    <row r="21" spans="1:15" ht="27" hidden="1" customHeight="1">
      <c r="A21" s="476" t="str">
        <f t="shared" si="5"/>
        <v/>
      </c>
      <c r="B21" s="662" t="str">
        <f>CONCATENATE(" ",'6-3표준조사 2'!$M$454," ",'6-3표준조사 2'!$N$454," ",'6-3표준조사 2'!$O$454," ",'6-3표준조사 2'!$P$454)</f>
        <v xml:space="preserve">    산34번지</v>
      </c>
      <c r="C21" s="663">
        <f>+'6-3표준조사 2'!$K$454</f>
        <v>0</v>
      </c>
      <c r="D21" s="725">
        <f>+'6-3표준조사 2'!$L$454</f>
        <v>0</v>
      </c>
      <c r="E21" s="664">
        <f>+'6-3표준조사 2'!$Q$454</f>
        <v>0</v>
      </c>
      <c r="F21" s="665">
        <v>0</v>
      </c>
      <c r="G21" s="665">
        <v>51.2</v>
      </c>
      <c r="H21" s="666">
        <f t="shared" si="6"/>
        <v>31</v>
      </c>
      <c r="I21" s="1436">
        <f>+'6-3표준조사 2'!$W$455</f>
        <v>23.8</v>
      </c>
      <c r="J21" s="666">
        <f>+'6-3표준조사 2'!$W$453</f>
        <v>435</v>
      </c>
      <c r="K21" s="666">
        <f>+'6-3표준조사 2'!$W$454</f>
        <v>455</v>
      </c>
      <c r="L21" s="667"/>
      <c r="M21" s="726">
        <v>7</v>
      </c>
      <c r="N21" s="726"/>
    </row>
    <row r="22" spans="1:15" ht="27" hidden="1" customHeight="1">
      <c r="A22" s="563" t="str">
        <f t="shared" si="5"/>
        <v/>
      </c>
      <c r="B22" s="662" t="str">
        <f>CONCATENATE(" ",'6-3표준조사 2'!$M$529," ",'6-3표준조사 2'!$N$529," ",'6-3표준조사 2'!$O$529," ",'6-3표준조사 2'!$P$529)</f>
        <v xml:space="preserve">    산8-1번지</v>
      </c>
      <c r="C22" s="663">
        <f>+'6-3표준조사 2'!$K$529</f>
        <v>0</v>
      </c>
      <c r="D22" s="725">
        <f>+'6-3표준조사 2'!$L$529</f>
        <v>0</v>
      </c>
      <c r="E22" s="664">
        <f>+'6-3표준조사 2'!$Q$529</f>
        <v>0</v>
      </c>
      <c r="F22" s="665">
        <v>0</v>
      </c>
      <c r="G22" s="665">
        <v>67.3</v>
      </c>
      <c r="H22" s="666">
        <f t="shared" si="6"/>
        <v>39</v>
      </c>
      <c r="I22" s="1436">
        <f>+'6-3표준조사 2'!$W$530</f>
        <v>29.9</v>
      </c>
      <c r="J22" s="666">
        <f>+'6-3표준조사 2'!$W$528</f>
        <v>298</v>
      </c>
      <c r="K22" s="666">
        <f>+'6-3표준조사 2'!$W$529</f>
        <v>533</v>
      </c>
      <c r="L22" s="667"/>
      <c r="M22" s="727">
        <v>8</v>
      </c>
      <c r="N22" s="727"/>
    </row>
    <row r="23" spans="1:15" ht="27" hidden="1" customHeight="1">
      <c r="A23" s="476" t="str">
        <f t="shared" si="5"/>
        <v/>
      </c>
      <c r="B23" s="728" t="str">
        <f>CONCATENATE(" ",'6-3표준조사 3'!$M$4," ",'6-3표준조사 3'!$N$4," ",'6-3표준조사 3'!$O$4," ",'6-3표준조사 3'!$P$4)</f>
        <v xml:space="preserve"> 단양 단성 벌천 산56-7번지</v>
      </c>
      <c r="C23" s="729" t="str">
        <f>+'6-3표준조사 3'!$K$4</f>
        <v>61-1</v>
      </c>
      <c r="D23" s="730" t="str">
        <f>+'6-3표준조사 3'!$L$4</f>
        <v>15-0</v>
      </c>
      <c r="E23" s="731">
        <f>+'6-3표준조사 3'!$Q$4</f>
        <v>0</v>
      </c>
      <c r="F23" s="732">
        <v>0</v>
      </c>
      <c r="G23" s="732">
        <v>58.6</v>
      </c>
      <c r="H23" s="733">
        <f>ROUND(I23*IF(E23&lt;5,130%,120%),0)</f>
        <v>25</v>
      </c>
      <c r="I23" s="1437">
        <f>+'6-3표준조사 3'!$W$5</f>
        <v>19.489999999999998</v>
      </c>
      <c r="J23" s="733">
        <f>+'6-3표준조사 3'!$W$3</f>
        <v>520</v>
      </c>
      <c r="K23" s="733">
        <f>+'6-3표준조사 3'!$W$4</f>
        <v>595</v>
      </c>
      <c r="L23" s="734"/>
      <c r="M23" s="735">
        <v>1</v>
      </c>
      <c r="N23" s="735"/>
    </row>
    <row r="24" spans="1:15" ht="27" hidden="1" customHeight="1">
      <c r="A24" s="476" t="str">
        <f t="shared" si="5"/>
        <v/>
      </c>
      <c r="B24" s="728" t="str">
        <f>CONCATENATE(" ",'6-3표준조사 3'!$M$79," ",'6-3표준조사 3'!$N$79," ",'6-3표준조사 3'!$O$79," ",'6-3표준조사 3'!$P$79)</f>
        <v xml:space="preserve"> 단양 영춘 상 산40-1번지</v>
      </c>
      <c r="C24" s="730" t="str">
        <f>+'6-3표준조사 3'!$K$79</f>
        <v>66-0</v>
      </c>
      <c r="D24" s="730" t="str">
        <f>+'6-3표준조사 3'!$L$79</f>
        <v>14-7</v>
      </c>
      <c r="E24" s="731">
        <f>+'6-3표준조사 3'!$Q$79</f>
        <v>0</v>
      </c>
      <c r="F24" s="732">
        <v>0</v>
      </c>
      <c r="G24" s="732">
        <v>67.900000000000006</v>
      </c>
      <c r="H24" s="733">
        <f t="shared" ref="H24:H30" si="7">ROUND(I24*IF(E24&lt;5,130%,120%),0)</f>
        <v>24</v>
      </c>
      <c r="I24" s="1437">
        <f>+'6-3표준조사 3'!$W$80</f>
        <v>18.21</v>
      </c>
      <c r="J24" s="733">
        <f>+'6-3표준조사 3'!$W$78</f>
        <v>765</v>
      </c>
      <c r="K24" s="733">
        <f>+'6-3표준조사 3'!$W$79</f>
        <v>800</v>
      </c>
      <c r="L24" s="734"/>
      <c r="M24" s="735">
        <v>2</v>
      </c>
      <c r="N24" s="735"/>
    </row>
    <row r="25" spans="1:15" ht="27" hidden="1" customHeight="1">
      <c r="A25" s="476" t="str">
        <f t="shared" si="5"/>
        <v/>
      </c>
      <c r="B25" s="728" t="str">
        <f>CONCATENATE(" ",'6-3표준조사 3'!$M$154," ",'6-3표준조사 3'!$N$154," ",'6-3표준조사 3'!$O$154," ",'6-3표준조사 3'!$P$154)</f>
        <v xml:space="preserve"> 단양 영춘 상 산40-1번지</v>
      </c>
      <c r="C25" s="729" t="str">
        <f>+'6-3표준조사 3'!$K$154</f>
        <v>66-0</v>
      </c>
      <c r="D25" s="730" t="str">
        <f>+'6-3표준조사 3'!$L$154</f>
        <v>14-7</v>
      </c>
      <c r="E25" s="731">
        <f>+'6-3표준조사 3'!$Q$154</f>
        <v>0</v>
      </c>
      <c r="F25" s="732">
        <v>0</v>
      </c>
      <c r="G25" s="732">
        <v>59.1</v>
      </c>
      <c r="H25" s="733">
        <f t="shared" si="7"/>
        <v>34</v>
      </c>
      <c r="I25" s="1437">
        <f>+'6-3표준조사 3'!$W$155</f>
        <v>25.87</v>
      </c>
      <c r="J25" s="733">
        <f>+'6-3표준조사 3'!$W$153</f>
        <v>795</v>
      </c>
      <c r="K25" s="733">
        <f>+'6-3표준조사 3'!$W$154</f>
        <v>900</v>
      </c>
      <c r="L25" s="734"/>
      <c r="M25" s="735">
        <v>3</v>
      </c>
      <c r="N25" s="735"/>
    </row>
    <row r="26" spans="1:15" s="1" customFormat="1" ht="27" hidden="1" customHeight="1">
      <c r="A26" s="476" t="str">
        <f t="shared" si="5"/>
        <v/>
      </c>
      <c r="B26" s="728" t="str">
        <f>CONCATENATE(" ",'6-3표준조사 3'!$M$229," ",'6-3표준조사 3'!$N$229," ",'6-3표준조사 3'!$O$229," ",'6-3표준조사 3'!$P$229)</f>
        <v xml:space="preserve"> 제천 송학 송한 산41번지</v>
      </c>
      <c r="C26" s="729" t="str">
        <f>+'6-3표준조사 3'!$K$229</f>
        <v>9-2</v>
      </c>
      <c r="D26" s="730" t="str">
        <f>+'6-3표준조사 3'!$L$229</f>
        <v>8-0</v>
      </c>
      <c r="E26" s="731">
        <f>+'6-3표준조사 3'!$Q$229</f>
        <v>0</v>
      </c>
      <c r="F26" s="732">
        <v>0</v>
      </c>
      <c r="G26" s="732">
        <v>51.8</v>
      </c>
      <c r="H26" s="733">
        <f t="shared" si="7"/>
        <v>38</v>
      </c>
      <c r="I26" s="1437">
        <f>+'6-3표준조사 3'!$W$230</f>
        <v>29.3</v>
      </c>
      <c r="J26" s="733">
        <f>+'6-3표준조사 3'!$W$228</f>
        <v>351</v>
      </c>
      <c r="K26" s="733">
        <f>+'6-3표준조사 3'!$W$229</f>
        <v>408</v>
      </c>
      <c r="L26" s="734"/>
      <c r="M26" s="735">
        <v>4</v>
      </c>
      <c r="N26" s="735"/>
    </row>
    <row r="27" spans="1:15" s="1" customFormat="1" ht="27" hidden="1" customHeight="1">
      <c r="A27" s="476" t="str">
        <f t="shared" si="5"/>
        <v/>
      </c>
      <c r="B27" s="728" t="str">
        <f>CONCATENATE(" ",'6-3표준조사 3'!$M$304," ",'6-3표준조사 3'!$N$304," ",'6-3표준조사 3'!$O$304," ",'6-3표준조사 3'!$P$304)</f>
        <v xml:space="preserve"> 단양 적성 기동 산20번지</v>
      </c>
      <c r="C27" s="729" t="str">
        <f>+'6-3표준조사 3'!$K$304</f>
        <v>62-0</v>
      </c>
      <c r="D27" s="730" t="str">
        <f>+'6-3표준조사 3'!$L$304</f>
        <v>14-0</v>
      </c>
      <c r="E27" s="731">
        <f>+'6-3표준조사 3'!$Q$304</f>
        <v>0</v>
      </c>
      <c r="F27" s="732">
        <v>0</v>
      </c>
      <c r="G27" s="732">
        <v>45.8</v>
      </c>
      <c r="H27" s="733">
        <f t="shared" si="7"/>
        <v>33</v>
      </c>
      <c r="I27" s="1437">
        <f>+'6-3표준조사 3'!$W$305</f>
        <v>25</v>
      </c>
      <c r="J27" s="733">
        <f>+'6-3표준조사 3'!$W$303</f>
        <v>270</v>
      </c>
      <c r="K27" s="733">
        <f>+'6-3표준조사 3'!$W$304</f>
        <v>395</v>
      </c>
      <c r="L27" s="734"/>
      <c r="M27" s="735">
        <v>5</v>
      </c>
      <c r="N27" s="735"/>
    </row>
    <row r="28" spans="1:15" s="1" customFormat="1" ht="27" hidden="1" customHeight="1">
      <c r="A28" s="476" t="str">
        <f t="shared" si="5"/>
        <v/>
      </c>
      <c r="B28" s="728" t="str">
        <f>CONCATENATE(" ",'6-3표준조사 3'!$M$379," ",'6-3표준조사 3'!$N$379," ",'6-3표준조사 3'!$O$379," ",'6-3표준조사 3'!$P$379)</f>
        <v xml:space="preserve"> 단양 적성 기동 산20번지</v>
      </c>
      <c r="C28" s="729" t="str">
        <f>+'6-3표준조사 3'!$K$379</f>
        <v>62-0</v>
      </c>
      <c r="D28" s="730" t="str">
        <f>+'6-3표준조사 3'!$L$379</f>
        <v>14-0</v>
      </c>
      <c r="E28" s="731">
        <f>+'6-3표준조사 3'!$Q$379</f>
        <v>0</v>
      </c>
      <c r="F28" s="732">
        <v>0</v>
      </c>
      <c r="G28" s="732">
        <v>64.2</v>
      </c>
      <c r="H28" s="733">
        <f t="shared" si="7"/>
        <v>32</v>
      </c>
      <c r="I28" s="1437">
        <f>+'6-3표준조사 3'!$W$380</f>
        <v>24.37</v>
      </c>
      <c r="J28" s="733">
        <f>+'6-3표준조사 3'!$W$378</f>
        <v>340</v>
      </c>
      <c r="K28" s="733">
        <f>+'6-3표준조사 3'!$W$379</f>
        <v>395</v>
      </c>
      <c r="L28" s="734"/>
      <c r="M28" s="735">
        <v>6</v>
      </c>
      <c r="N28" s="735"/>
    </row>
    <row r="29" spans="1:15" s="1" customFormat="1" ht="27" hidden="1" customHeight="1">
      <c r="A29" s="476" t="str">
        <f t="shared" si="5"/>
        <v/>
      </c>
      <c r="B29" s="728" t="str">
        <f>CONCATENATE(" ",'6-3표준조사 3'!$M$454," ",'6-3표준조사 3'!$N$454," ",'6-3표준조사 3'!$O$454," ",'6-3표준조사 3'!$P$454)</f>
        <v xml:space="preserve"> 단양 적성 기동 산20번지</v>
      </c>
      <c r="C29" s="729" t="str">
        <f>+'6-3표준조사 3'!$K$454</f>
        <v>62-0</v>
      </c>
      <c r="D29" s="730" t="str">
        <f>+'6-3표준조사 3'!$L$454</f>
        <v>14-0</v>
      </c>
      <c r="E29" s="731">
        <f>+'6-3표준조사 3'!$Q$454</f>
        <v>0</v>
      </c>
      <c r="F29" s="732">
        <v>0</v>
      </c>
      <c r="G29" s="732">
        <v>75.8</v>
      </c>
      <c r="H29" s="733">
        <f t="shared" si="7"/>
        <v>32</v>
      </c>
      <c r="I29" s="1437">
        <f>+'6-3표준조사 3'!$W$455</f>
        <v>24.63</v>
      </c>
      <c r="J29" s="733">
        <f>+'6-3표준조사 3'!$W$453</f>
        <v>280</v>
      </c>
      <c r="K29" s="733">
        <f>+'6-3표준조사 3'!$W$454</f>
        <v>340</v>
      </c>
      <c r="L29" s="734"/>
      <c r="M29" s="735">
        <v>7</v>
      </c>
      <c r="N29" s="735"/>
    </row>
    <row r="30" spans="1:15" s="1" customFormat="1" ht="27" hidden="1" customHeight="1">
      <c r="A30" s="476" t="str">
        <f t="shared" si="5"/>
        <v/>
      </c>
      <c r="B30" s="728" t="str">
        <f>CONCATENATE(" ",'6-3표준조사 3'!$M$529," ",'6-3표준조사 3'!$N$529," ",'6-3표준조사 3'!$O$529," ",'6-3표준조사 3'!$P$529)</f>
        <v xml:space="preserve"> 단양 단성 가산 산69-1번지</v>
      </c>
      <c r="C30" s="729" t="str">
        <f>+'6-3표준조사 3'!$K$529</f>
        <v>61-0</v>
      </c>
      <c r="D30" s="730" t="str">
        <f>+'6-3표준조사 3'!$L$529</f>
        <v>20-6</v>
      </c>
      <c r="E30" s="731">
        <f>+'6-3표준조사 3'!$Q$529</f>
        <v>0</v>
      </c>
      <c r="F30" s="732">
        <v>0</v>
      </c>
      <c r="G30" s="732">
        <v>65</v>
      </c>
      <c r="H30" s="733">
        <f t="shared" si="7"/>
        <v>27</v>
      </c>
      <c r="I30" s="1437">
        <f>+'6-3표준조사 3'!$W$530</f>
        <v>20.59</v>
      </c>
      <c r="J30" s="733">
        <f>+'6-3표준조사 3'!$W$528</f>
        <v>282</v>
      </c>
      <c r="K30" s="733">
        <f>+'6-3표준조사 3'!$W$529</f>
        <v>306</v>
      </c>
      <c r="L30" s="734"/>
      <c r="M30" s="736">
        <v>8</v>
      </c>
      <c r="N30" s="736"/>
      <c r="O30" s="13"/>
    </row>
    <row r="31" spans="1:15" s="1" customFormat="1" ht="27" hidden="1" customHeight="1">
      <c r="A31" s="476" t="str">
        <f t="shared" si="5"/>
        <v/>
      </c>
      <c r="B31" s="668" t="str">
        <f>CONCATENATE(" ",'6-3표준조사 4'!$M$4," ",'6-3표준조사 4'!$N$4," ",'6-3표준조사 4'!$O$4," ",'6-3표준조사 4'!$P$4)</f>
        <v xml:space="preserve"> 제천 백운 화당 산23-13번지</v>
      </c>
      <c r="C31" s="669" t="str">
        <f>+'6-3표준조사 4'!$K$4</f>
        <v>7-0</v>
      </c>
      <c r="D31" s="737" t="str">
        <f>+'6-3표준조사 4'!$L$4</f>
        <v>10-0</v>
      </c>
      <c r="E31" s="670">
        <f>+'6-3표준조사 4'!$Q$4</f>
        <v>0</v>
      </c>
      <c r="F31" s="671">
        <v>0</v>
      </c>
      <c r="G31" s="671">
        <v>58.2</v>
      </c>
      <c r="H31" s="672">
        <f>ROUND(I31*IF(E31&lt;5,130%,120%),0)</f>
        <v>25</v>
      </c>
      <c r="I31" s="1438">
        <f>+'6-3표준조사 4'!$W$5</f>
        <v>19.079999999999998</v>
      </c>
      <c r="J31" s="672">
        <f>+'6-3표준조사 4'!$W$3</f>
        <v>538</v>
      </c>
      <c r="K31" s="672">
        <f>+'6-3표준조사 4'!$W$4</f>
        <v>655</v>
      </c>
      <c r="L31" s="673"/>
      <c r="M31" s="738">
        <v>1</v>
      </c>
      <c r="N31" s="738"/>
    </row>
    <row r="32" spans="1:15" s="1" customFormat="1" ht="27" hidden="1" customHeight="1">
      <c r="A32" s="476" t="str">
        <f t="shared" si="5"/>
        <v/>
      </c>
      <c r="B32" s="668" t="str">
        <f>CONCATENATE(" ",'6-3표준조사 4'!$M$79," ",'6-3표준조사 4'!$N$79," ",'6-3표준조사 4'!$O$79," ",'6-3표준조사 4'!$P$79)</f>
        <v xml:space="preserve"> 제천 송학 입석 산24번지</v>
      </c>
      <c r="C32" s="737" t="str">
        <f>+'6-3표준조사 4'!$K$79</f>
        <v>9-3</v>
      </c>
      <c r="D32" s="737" t="str">
        <f>+'6-3표준조사 4'!$L$79</f>
        <v>6-0</v>
      </c>
      <c r="E32" s="670">
        <f>+'6-3표준조사 4'!$Q$79</f>
        <v>0</v>
      </c>
      <c r="F32" s="671">
        <v>0</v>
      </c>
      <c r="G32" s="671">
        <v>72.900000000000006</v>
      </c>
      <c r="H32" s="672">
        <f t="shared" ref="H32:H38" si="8">ROUND(I32*IF(E32&lt;5,130%,120%),0)</f>
        <v>10</v>
      </c>
      <c r="I32" s="1438">
        <f>+'6-3표준조사 4'!$W$80</f>
        <v>7.95</v>
      </c>
      <c r="J32" s="672">
        <f>+'6-3표준조사 4'!$W$78</f>
        <v>300</v>
      </c>
      <c r="K32" s="672">
        <f>+'6-3표준조사 4'!$W$79</f>
        <v>310</v>
      </c>
      <c r="L32" s="673"/>
      <c r="M32" s="738">
        <v>2</v>
      </c>
      <c r="N32" s="738"/>
    </row>
    <row r="33" spans="1:14" s="1" customFormat="1" ht="27" hidden="1" customHeight="1">
      <c r="A33" s="476" t="str">
        <f t="shared" si="5"/>
        <v/>
      </c>
      <c r="B33" s="668" t="str">
        <f>CONCATENATE(" ",'6-3표준조사 4'!$M$154," ",'6-3표준조사 4'!$N$154," ",'6-3표준조사 4'!$O$154," ",'6-3표준조사 4'!$P$154)</f>
        <v xml:space="preserve"> 단양 적성 소야 산62번지</v>
      </c>
      <c r="C33" s="669" t="str">
        <f>+'6-3표준조사 4'!$K$154</f>
        <v>62-0</v>
      </c>
      <c r="D33" s="737" t="str">
        <f>+'6-3표준조사 4'!$L$154</f>
        <v>24-0</v>
      </c>
      <c r="E33" s="670">
        <f>+'6-3표준조사 4'!$Q$154</f>
        <v>0</v>
      </c>
      <c r="F33" s="671">
        <v>0</v>
      </c>
      <c r="G33" s="671">
        <v>48.8</v>
      </c>
      <c r="H33" s="672">
        <f t="shared" si="8"/>
        <v>35</v>
      </c>
      <c r="I33" s="672">
        <f>+'6-3표준조사 4'!$W$155</f>
        <v>26.86</v>
      </c>
      <c r="J33" s="672">
        <f>+'6-3표준조사 4'!$W$153</f>
        <v>420</v>
      </c>
      <c r="K33" s="672">
        <f>+'6-3표준조사 4'!$W$154</f>
        <v>498</v>
      </c>
      <c r="L33" s="673"/>
      <c r="M33" s="738">
        <v>3</v>
      </c>
      <c r="N33" s="738"/>
    </row>
    <row r="34" spans="1:14" s="1" customFormat="1" ht="27" hidden="1" customHeight="1">
      <c r="A34" s="476" t="str">
        <f t="shared" si="5"/>
        <v/>
      </c>
      <c r="B34" s="668" t="str">
        <f>CONCATENATE(" ",'6-3표준조사 4'!$M$229," ",'6-3표준조사 4'!$N$229," ",'6-3표준조사 4'!$O$229," ",'6-3표준조사 4'!$P$229)</f>
        <v xml:space="preserve"> 단양 적성 소야 산62번지</v>
      </c>
      <c r="C34" s="669" t="str">
        <f>+'6-3표준조사 4'!$K$229</f>
        <v>62-0</v>
      </c>
      <c r="D34" s="737" t="str">
        <f>+'6-3표준조사 4'!$L$229</f>
        <v>24-0</v>
      </c>
      <c r="E34" s="670">
        <f>+'6-3표준조사 4'!$Q$229</f>
        <v>0</v>
      </c>
      <c r="F34" s="671">
        <v>13.8</v>
      </c>
      <c r="G34" s="671">
        <v>61.5</v>
      </c>
      <c r="H34" s="672">
        <f t="shared" si="8"/>
        <v>27</v>
      </c>
      <c r="I34" s="672">
        <f>+'6-3표준조사 4'!$W$230</f>
        <v>20.89</v>
      </c>
      <c r="J34" s="672">
        <f>+'6-3표준조사 4'!$W$228</f>
        <v>375</v>
      </c>
      <c r="K34" s="672">
        <f>+'6-3표준조사 4'!$W$229</f>
        <v>430</v>
      </c>
      <c r="L34" s="673"/>
      <c r="M34" s="738">
        <v>4</v>
      </c>
      <c r="N34" s="738"/>
    </row>
    <row r="35" spans="1:14" s="1" customFormat="1" ht="27" hidden="1" customHeight="1">
      <c r="A35" s="476" t="str">
        <f t="shared" si="5"/>
        <v/>
      </c>
      <c r="B35" s="668" t="str">
        <f>CONCATENATE(" ",'6-3표준조사 4'!$M$304," ",'6-3표준조사 4'!$N$304," ",'6-3표준조사 4'!$O$304," ",'6-3표준조사 4'!$P$304)</f>
        <v xml:space="preserve"> 단양 적성 소야 산62번지</v>
      </c>
      <c r="C35" s="669" t="str">
        <f>+'6-3표준조사 4'!$K$304</f>
        <v>62-0</v>
      </c>
      <c r="D35" s="737" t="str">
        <f>+'6-3표준조사 4'!$L$304</f>
        <v>24-0</v>
      </c>
      <c r="E35" s="670">
        <f>+'6-3표준조사 4'!$Q$304</f>
        <v>0</v>
      </c>
      <c r="F35" s="671">
        <v>0</v>
      </c>
      <c r="G35" s="671"/>
      <c r="H35" s="672">
        <f t="shared" si="8"/>
        <v>38</v>
      </c>
      <c r="I35" s="672">
        <f>+'6-3표준조사 4'!$W$305</f>
        <v>28.93</v>
      </c>
      <c r="J35" s="672">
        <f>+'6-3표준조사 4'!$W$303</f>
        <v>415</v>
      </c>
      <c r="K35" s="672">
        <f>+'6-3표준조사 4'!$W$304</f>
        <v>520</v>
      </c>
      <c r="L35" s="673"/>
      <c r="M35" s="738">
        <v>5</v>
      </c>
      <c r="N35" s="738"/>
    </row>
    <row r="36" spans="1:14" s="1" customFormat="1" ht="27" hidden="1" customHeight="1">
      <c r="A36" s="476" t="str">
        <f t="shared" si="5"/>
        <v/>
      </c>
      <c r="B36" s="668" t="str">
        <f>CONCATENATE(" ",'6-3표준조사 4'!$M$379," ",'6-3표준조사 4'!$N$379," ",'6-3표준조사 4'!$O$379," ",'6-3표준조사 4'!$P$379)</f>
        <v xml:space="preserve"> 제천 백운 화당 산23-13번지</v>
      </c>
      <c r="C36" s="669" t="str">
        <f>+'6-3표준조사 4'!$K$379</f>
        <v>7-0</v>
      </c>
      <c r="D36" s="737" t="str">
        <f>+'6-3표준조사 4'!$L$379</f>
        <v>10-0</v>
      </c>
      <c r="E36" s="670">
        <f>+'6-3표준조사 4'!$Q$379</f>
        <v>0</v>
      </c>
      <c r="F36" s="671">
        <v>0</v>
      </c>
      <c r="G36" s="671"/>
      <c r="H36" s="672">
        <f t="shared" si="8"/>
        <v>25</v>
      </c>
      <c r="I36" s="672">
        <f>+'6-3표준조사 4'!$W$380</f>
        <v>19.079999999999998</v>
      </c>
      <c r="J36" s="672">
        <f>+'6-3표준조사 4'!$W$378</f>
        <v>538</v>
      </c>
      <c r="K36" s="672">
        <f>+'6-3표준조사 4'!$W$379</f>
        <v>655</v>
      </c>
      <c r="L36" s="673"/>
      <c r="M36" s="738">
        <v>6</v>
      </c>
      <c r="N36" s="738"/>
    </row>
    <row r="37" spans="1:14" s="1" customFormat="1" ht="27" hidden="1" customHeight="1">
      <c r="A37" s="476" t="str">
        <f t="shared" si="5"/>
        <v/>
      </c>
      <c r="B37" s="668" t="str">
        <f>CONCATENATE(" ",'6-3표준조사 4'!$M$454," ",'6-3표준조사 4'!$N$454," ",'6-3표준조사 4'!$O$454," ",'6-3표준조사 4'!$P$454)</f>
        <v xml:space="preserve"> 제천 송학 입석 산24번지</v>
      </c>
      <c r="C37" s="669" t="str">
        <f>+'6-3표준조사 4'!$K$454</f>
        <v>9-3</v>
      </c>
      <c r="D37" s="737" t="str">
        <f>+'6-3표준조사 4'!$L$454</f>
        <v>6-0</v>
      </c>
      <c r="E37" s="670">
        <f>+'6-3표준조사 4'!$Q$454</f>
        <v>0</v>
      </c>
      <c r="F37" s="671">
        <v>0</v>
      </c>
      <c r="G37" s="671"/>
      <c r="H37" s="672">
        <f t="shared" si="8"/>
        <v>10</v>
      </c>
      <c r="I37" s="672">
        <f>+'6-3표준조사 4'!$W$455</f>
        <v>7.95</v>
      </c>
      <c r="J37" s="672">
        <f>+'6-3표준조사 4'!$W$453</f>
        <v>300</v>
      </c>
      <c r="K37" s="672">
        <f>+'6-3표준조사 4'!$W$454</f>
        <v>310</v>
      </c>
      <c r="L37" s="673"/>
      <c r="M37" s="738">
        <v>7</v>
      </c>
      <c r="N37" s="738"/>
    </row>
    <row r="38" spans="1:14" s="1" customFormat="1" ht="27" hidden="1" customHeight="1">
      <c r="A38" s="476" t="str">
        <f t="shared" si="5"/>
        <v/>
      </c>
      <c r="B38" s="668" t="str">
        <f>CONCATENATE(" ",'6-3표준조사 4'!$M$529," ",'6-3표준조사 4'!$N$529," ",'6-3표준조사 4'!$O$529," ",'6-3표준조사 4'!$P$529)</f>
        <v xml:space="preserve">    번지</v>
      </c>
      <c r="C38" s="669">
        <f>+'6-3표준조사 4'!$K$529</f>
        <v>0</v>
      </c>
      <c r="D38" s="737">
        <f>+'6-3표준조사 4'!$L$529</f>
        <v>0</v>
      </c>
      <c r="E38" s="670">
        <f>+'6-3표준조사 4'!$Q$529</f>
        <v>0</v>
      </c>
      <c r="F38" s="671">
        <v>0</v>
      </c>
      <c r="G38" s="671"/>
      <c r="H38" s="672">
        <f t="shared" si="8"/>
        <v>0</v>
      </c>
      <c r="I38" s="672">
        <f>+'6-3표준조사 4'!$W$530</f>
        <v>0</v>
      </c>
      <c r="J38" s="672">
        <f>+'6-3표준조사 4'!$W$528</f>
        <v>0</v>
      </c>
      <c r="K38" s="672">
        <f>+'6-3표준조사 4'!$W$529</f>
        <v>0</v>
      </c>
      <c r="L38" s="673"/>
      <c r="M38" s="739">
        <v>8</v>
      </c>
      <c r="N38" s="739"/>
    </row>
    <row r="39" spans="1:14" s="1" customFormat="1" ht="27" hidden="1" customHeight="1">
      <c r="A39" s="476" t="str">
        <f t="shared" si="5"/>
        <v/>
      </c>
      <c r="B39" s="740" t="str">
        <f>CONCATENATE(" ",'6-3표준조사 5'!$M$4," ",'6-3표준조사 5'!$N$4," ",'6-3표준조사 5'!$O$4," ",'6-3표준조사 5'!$P$4)</f>
        <v xml:space="preserve">    번지</v>
      </c>
      <c r="C39" s="741">
        <f>+'6-3표준조사 5'!$K$4</f>
        <v>0</v>
      </c>
      <c r="D39" s="742">
        <f>+'6-3표준조사 5'!$L$4</f>
        <v>0</v>
      </c>
      <c r="E39" s="743">
        <f>+'6-3표준조사 5'!$Q$4</f>
        <v>0</v>
      </c>
      <c r="F39" s="744">
        <v>0</v>
      </c>
      <c r="G39" s="744"/>
      <c r="H39" s="745">
        <f>ROUND(I39*IF(E39&lt;5,130%,120%),0)</f>
        <v>33</v>
      </c>
      <c r="I39" s="745">
        <f>+'6-3표준조사 5'!$W$5</f>
        <v>25.68</v>
      </c>
      <c r="J39" s="745">
        <f>+'6-3표준조사 5'!$W$3</f>
        <v>600</v>
      </c>
      <c r="K39" s="745">
        <f>+'6-3표준조사 5'!$W$4</f>
        <v>705</v>
      </c>
      <c r="L39" s="746"/>
      <c r="M39" s="747">
        <v>1</v>
      </c>
      <c r="N39" s="747"/>
    </row>
    <row r="40" spans="1:14" s="1" customFormat="1" ht="27" hidden="1" customHeight="1">
      <c r="A40" s="476" t="str">
        <f t="shared" si="5"/>
        <v/>
      </c>
      <c r="B40" s="740" t="str">
        <f>CONCATENATE(" ",'6-3표준조사 5'!$M$79," ",'6-3표준조사 5'!$N$79," ",'6-3표준조사 5'!$O$79," ",'6-3표준조사 5'!$P$79)</f>
        <v xml:space="preserve">    번지</v>
      </c>
      <c r="C40" s="742">
        <f>+'6-3표준조사 5'!$K$79</f>
        <v>0</v>
      </c>
      <c r="D40" s="742">
        <f>+'6-3표준조사 5'!$L$79</f>
        <v>0</v>
      </c>
      <c r="E40" s="743">
        <f>+'6-3표준조사 5'!$Q$79</f>
        <v>0</v>
      </c>
      <c r="F40" s="744">
        <v>0</v>
      </c>
      <c r="G40" s="744"/>
      <c r="H40" s="745">
        <f t="shared" ref="H40:H46" si="9">ROUND(I40*IF(E40&lt;5,130%,120%),0)</f>
        <v>34</v>
      </c>
      <c r="I40" s="745">
        <f>+'6-3표준조사 5'!$W$80</f>
        <v>26.52</v>
      </c>
      <c r="J40" s="745">
        <f>+'6-3표준조사 5'!$W$78</f>
        <v>760</v>
      </c>
      <c r="K40" s="745">
        <f>+'6-3표준조사 5'!$W$79</f>
        <v>850</v>
      </c>
      <c r="L40" s="746"/>
      <c r="M40" s="747">
        <v>2</v>
      </c>
      <c r="N40" s="747"/>
    </row>
    <row r="41" spans="1:14" s="1" customFormat="1" ht="27" hidden="1" customHeight="1">
      <c r="A41" s="476" t="str">
        <f t="shared" si="5"/>
        <v/>
      </c>
      <c r="B41" s="740" t="str">
        <f>CONCATENATE(" ",'6-3표준조사 5'!$M$154," ",'6-3표준조사 5'!$N$154," ",'6-3표준조사 5'!$O$154," ",'6-3표준조사 5'!$P$154)</f>
        <v xml:space="preserve">    번지</v>
      </c>
      <c r="C41" s="741">
        <f>+'6-3표준조사 5'!$K$154</f>
        <v>0</v>
      </c>
      <c r="D41" s="742">
        <f>+'6-3표준조사 5'!$L$154</f>
        <v>0</v>
      </c>
      <c r="E41" s="743">
        <f>+'6-3표준조사 5'!$Q$154</f>
        <v>0</v>
      </c>
      <c r="F41" s="744">
        <v>0</v>
      </c>
      <c r="G41" s="744"/>
      <c r="H41" s="745">
        <f t="shared" si="9"/>
        <v>0</v>
      </c>
      <c r="I41" s="745">
        <f>+'6-3표준조사 5'!$W$155</f>
        <v>0</v>
      </c>
      <c r="J41" s="745">
        <f>+'6-3표준조사 5'!$W$153</f>
        <v>0</v>
      </c>
      <c r="K41" s="745">
        <f>+'6-3표준조사 5'!$W$154</f>
        <v>0</v>
      </c>
      <c r="L41" s="746"/>
      <c r="M41" s="747">
        <v>3</v>
      </c>
      <c r="N41" s="747"/>
    </row>
    <row r="42" spans="1:14" s="1" customFormat="1" ht="27" hidden="1" customHeight="1">
      <c r="A42" s="476" t="str">
        <f t="shared" si="5"/>
        <v/>
      </c>
      <c r="B42" s="740" t="str">
        <f>CONCATENATE(" ",'6-3표준조사 5'!$M$229," ",'6-3표준조사 5'!$N$229," ",'6-3표준조사 5'!$O$229," ",'6-3표준조사 5'!$P$229)</f>
        <v xml:space="preserve">    번지</v>
      </c>
      <c r="C42" s="741">
        <f>+'6-3표준조사 5'!$K$229</f>
        <v>0</v>
      </c>
      <c r="D42" s="742">
        <f>+'6-3표준조사 5'!$L$229</f>
        <v>0</v>
      </c>
      <c r="E42" s="743">
        <f>+'6-3표준조사 5'!$Q$229</f>
        <v>0</v>
      </c>
      <c r="F42" s="744">
        <v>0</v>
      </c>
      <c r="G42" s="744"/>
      <c r="H42" s="745">
        <f t="shared" si="9"/>
        <v>0</v>
      </c>
      <c r="I42" s="745">
        <f>+'6-3표준조사 5'!$W$230</f>
        <v>0</v>
      </c>
      <c r="J42" s="745">
        <f>+'6-3표준조사 5'!$W$228</f>
        <v>0</v>
      </c>
      <c r="K42" s="745">
        <f>+'6-3표준조사 5'!$W$229</f>
        <v>0</v>
      </c>
      <c r="L42" s="746"/>
      <c r="M42" s="747">
        <v>4</v>
      </c>
      <c r="N42" s="747"/>
    </row>
    <row r="43" spans="1:14" s="1" customFormat="1" ht="27" hidden="1" customHeight="1">
      <c r="A43" s="476" t="str">
        <f t="shared" si="5"/>
        <v/>
      </c>
      <c r="B43" s="740" t="str">
        <f>CONCATENATE(" ",'6-3표준조사 5'!$M$304," ",'6-3표준조사 5'!$N$304," ",'6-3표준조사 5'!$O$304," ",'6-3표준조사 5'!$P$304)</f>
        <v xml:space="preserve">    번지</v>
      </c>
      <c r="C43" s="741">
        <f>+'6-3표준조사 5'!$K$304</f>
        <v>0</v>
      </c>
      <c r="D43" s="742">
        <f>+'6-3표준조사 5'!$L$304</f>
        <v>0</v>
      </c>
      <c r="E43" s="743">
        <f>+'6-3표준조사 5'!$Q$304</f>
        <v>0</v>
      </c>
      <c r="F43" s="744">
        <v>0</v>
      </c>
      <c r="G43" s="744"/>
      <c r="H43" s="745">
        <f t="shared" si="9"/>
        <v>0</v>
      </c>
      <c r="I43" s="745">
        <f>+'6-3표준조사 5'!$W$305</f>
        <v>0</v>
      </c>
      <c r="J43" s="745">
        <f>+'6-3표준조사 5'!$W$303</f>
        <v>0</v>
      </c>
      <c r="K43" s="745">
        <f>+'6-3표준조사 5'!$W$304</f>
        <v>0</v>
      </c>
      <c r="L43" s="746"/>
      <c r="M43" s="747">
        <v>5</v>
      </c>
      <c r="N43" s="747"/>
    </row>
    <row r="44" spans="1:14" s="1" customFormat="1" ht="27" hidden="1" customHeight="1">
      <c r="A44" s="476" t="str">
        <f t="shared" si="5"/>
        <v/>
      </c>
      <c r="B44" s="740" t="str">
        <f>CONCATENATE(" ",'6-3표준조사 5'!$M$379," ",'6-3표준조사 5'!$N$379," ",'6-3표준조사 5'!$O$379," ",'6-3표준조사 5'!$P$379)</f>
        <v xml:space="preserve">    번지</v>
      </c>
      <c r="C44" s="741">
        <f>+'6-3표준조사 5'!$K$379</f>
        <v>0</v>
      </c>
      <c r="D44" s="742">
        <f>+'6-3표준조사 5'!$L$379</f>
        <v>0</v>
      </c>
      <c r="E44" s="743">
        <f>+'6-3표준조사 5'!$Q$379</f>
        <v>0</v>
      </c>
      <c r="F44" s="744">
        <v>0</v>
      </c>
      <c r="G44" s="744"/>
      <c r="H44" s="745">
        <f t="shared" si="9"/>
        <v>0</v>
      </c>
      <c r="I44" s="745">
        <f>+'6-3표준조사 5'!$W$380</f>
        <v>0</v>
      </c>
      <c r="J44" s="745">
        <f>+'6-3표준조사 5'!$W$378</f>
        <v>0</v>
      </c>
      <c r="K44" s="745">
        <f>+'6-3표준조사 5'!$W$379</f>
        <v>0</v>
      </c>
      <c r="L44" s="746"/>
      <c r="M44" s="747">
        <v>6</v>
      </c>
      <c r="N44" s="747"/>
    </row>
    <row r="45" spans="1:14" s="1" customFormat="1" ht="27" hidden="1" customHeight="1">
      <c r="A45" s="476" t="str">
        <f t="shared" si="5"/>
        <v/>
      </c>
      <c r="B45" s="740" t="str">
        <f>CONCATENATE(" ",'6-3표준조사 5'!$M$454," ",'6-3표준조사 5'!$N$454," ",'6-3표준조사 5'!$O$454," ",'6-3표준조사 5'!$P$454)</f>
        <v xml:space="preserve">    번지</v>
      </c>
      <c r="C45" s="741">
        <f>+'6-3표준조사 5'!$K$454</f>
        <v>0</v>
      </c>
      <c r="D45" s="742">
        <f>+'6-3표준조사 5'!$L$454</f>
        <v>0</v>
      </c>
      <c r="E45" s="743">
        <f>+'6-3표준조사 5'!$Q$454</f>
        <v>0</v>
      </c>
      <c r="F45" s="744">
        <v>0</v>
      </c>
      <c r="G45" s="744"/>
      <c r="H45" s="745">
        <f t="shared" si="9"/>
        <v>0</v>
      </c>
      <c r="I45" s="745">
        <f>+'6-3표준조사 5'!$W$455</f>
        <v>0</v>
      </c>
      <c r="J45" s="745">
        <f>+'6-3표준조사 5'!$W$453</f>
        <v>0</v>
      </c>
      <c r="K45" s="745">
        <f>+'6-3표준조사 5'!$W$454</f>
        <v>0</v>
      </c>
      <c r="L45" s="746"/>
      <c r="M45" s="747">
        <v>7</v>
      </c>
      <c r="N45" s="747"/>
    </row>
    <row r="46" spans="1:14" s="1" customFormat="1" ht="27" hidden="1" customHeight="1">
      <c r="A46" s="476" t="str">
        <f t="shared" si="5"/>
        <v/>
      </c>
      <c r="B46" s="740" t="str">
        <f>CONCATENATE(" ",'6-3표준조사 5'!$M$529," ",'6-3표준조사 5'!$N$529," ",'6-3표준조사 5'!$O$529," ",'6-3표준조사 5'!$P$529)</f>
        <v xml:space="preserve">    번지</v>
      </c>
      <c r="C46" s="741">
        <f>+'6-3표준조사 5'!$K$529</f>
        <v>0</v>
      </c>
      <c r="D46" s="742">
        <f>+'6-3표준조사 5'!$L$529</f>
        <v>0</v>
      </c>
      <c r="E46" s="743">
        <f>+'6-3표준조사 5'!$Q$529</f>
        <v>0</v>
      </c>
      <c r="F46" s="744">
        <v>0</v>
      </c>
      <c r="G46" s="744"/>
      <c r="H46" s="745">
        <f t="shared" si="9"/>
        <v>0</v>
      </c>
      <c r="I46" s="745">
        <f>+'6-3표준조사 5'!$W$530</f>
        <v>0</v>
      </c>
      <c r="J46" s="745">
        <f>+'6-3표준조사 5'!$W$528</f>
        <v>0</v>
      </c>
      <c r="K46" s="745">
        <f>+'6-3표준조사 5'!$W$529</f>
        <v>0</v>
      </c>
      <c r="L46" s="746"/>
      <c r="M46" s="748">
        <v>8</v>
      </c>
      <c r="N46" s="748"/>
    </row>
    <row r="47" spans="1:14" s="1" customFormat="1" ht="27" hidden="1" customHeight="1">
      <c r="A47" s="476"/>
    </row>
    <row r="48" spans="1:14" s="1" customFormat="1" ht="27" hidden="1" customHeight="1">
      <c r="A48" s="476"/>
    </row>
    <row r="49" spans="1:1" s="1" customFormat="1" ht="27" hidden="1" customHeight="1">
      <c r="A49" s="476"/>
    </row>
    <row r="50" spans="1:1" s="1" customFormat="1" ht="27" hidden="1" customHeight="1">
      <c r="A50" s="476"/>
    </row>
    <row r="51" spans="1:1" s="1" customFormat="1" ht="27" hidden="1" customHeight="1">
      <c r="A51" s="476"/>
    </row>
    <row r="52" spans="1:1" s="1" customFormat="1" ht="27" hidden="1" customHeight="1">
      <c r="A52" s="476"/>
    </row>
    <row r="53" spans="1:1" s="1" customFormat="1" ht="27" hidden="1" customHeight="1">
      <c r="A53" s="476"/>
    </row>
    <row r="54" spans="1:1" s="1" customFormat="1" ht="27" hidden="1" customHeight="1">
      <c r="A54" s="476"/>
    </row>
    <row r="55" spans="1:1" s="1" customFormat="1" ht="27" hidden="1" customHeight="1">
      <c r="A55" s="476"/>
    </row>
    <row r="56" spans="1:1" s="1" customFormat="1" ht="27" hidden="1" customHeight="1">
      <c r="A56" s="476"/>
    </row>
    <row r="57" spans="1:1" s="1" customFormat="1" ht="27" hidden="1" customHeight="1">
      <c r="A57" s="476"/>
    </row>
    <row r="58" spans="1:1" s="1" customFormat="1" ht="27" hidden="1" customHeight="1">
      <c r="A58" s="476"/>
    </row>
    <row r="59" spans="1:1" s="1" customFormat="1" ht="27" hidden="1" customHeight="1">
      <c r="A59" s="476"/>
    </row>
    <row r="60" spans="1:1" s="1" customFormat="1" ht="27" hidden="1" customHeight="1">
      <c r="A60" s="476"/>
    </row>
    <row r="61" spans="1:1" s="1" customFormat="1" ht="27" hidden="1" customHeight="1">
      <c r="A61" s="476"/>
    </row>
    <row r="62" spans="1:1" s="1" customFormat="1" ht="27" hidden="1" customHeight="1">
      <c r="A62" s="476"/>
    </row>
    <row r="63" spans="1:1" s="1" customFormat="1" ht="27" hidden="1" customHeight="1">
      <c r="A63" s="476"/>
    </row>
    <row r="64" spans="1:1" s="1" customFormat="1" ht="27" hidden="1" customHeight="1">
      <c r="A64" s="476"/>
    </row>
    <row r="65" spans="1:1" s="1" customFormat="1" ht="27" hidden="1" customHeight="1">
      <c r="A65" s="476"/>
    </row>
    <row r="66" spans="1:1" s="1" customFormat="1" ht="27" hidden="1" customHeight="1">
      <c r="A66" s="476"/>
    </row>
    <row r="67" spans="1:1" s="1" customFormat="1" ht="27" hidden="1" customHeight="1">
      <c r="A67" s="476"/>
    </row>
    <row r="68" spans="1:1" s="1" customFormat="1" ht="27" hidden="1" customHeight="1">
      <c r="A68" s="476"/>
    </row>
    <row r="69" spans="1:1" s="1" customFormat="1" ht="27" hidden="1" customHeight="1">
      <c r="A69" s="476"/>
    </row>
    <row r="70" spans="1:1" s="1" customFormat="1" ht="27" hidden="1" customHeight="1">
      <c r="A70" s="476"/>
    </row>
    <row r="71" spans="1:1" s="1" customFormat="1" ht="27" hidden="1" customHeight="1">
      <c r="A71" s="476"/>
    </row>
    <row r="72" spans="1:1" s="1" customFormat="1" ht="27" hidden="1" customHeight="1">
      <c r="A72" s="476"/>
    </row>
    <row r="73" spans="1:1" s="1" customFormat="1" ht="27" hidden="1" customHeight="1">
      <c r="A73" s="476"/>
    </row>
    <row r="74" spans="1:1" s="1" customFormat="1" ht="27" hidden="1" customHeight="1">
      <c r="A74" s="476"/>
    </row>
    <row r="75" spans="1:1" s="1" customFormat="1" ht="27" hidden="1" customHeight="1">
      <c r="A75" s="476"/>
    </row>
    <row r="76" spans="1:1" s="1" customFormat="1" ht="27" hidden="1" customHeight="1">
      <c r="A76" s="476"/>
    </row>
    <row r="77" spans="1:1" s="1" customFormat="1" ht="27" hidden="1" customHeight="1">
      <c r="A77" s="476"/>
    </row>
    <row r="78" spans="1:1" s="1" customFormat="1" ht="27" hidden="1" customHeight="1">
      <c r="A78" s="476"/>
    </row>
    <row r="79" spans="1:1" s="1" customFormat="1" ht="27" hidden="1" customHeight="1">
      <c r="A79" s="476"/>
    </row>
    <row r="80" spans="1:1" s="1" customFormat="1" ht="27" hidden="1" customHeight="1">
      <c r="A80" s="476"/>
    </row>
    <row r="81" spans="1:1" s="1" customFormat="1" ht="27" hidden="1" customHeight="1">
      <c r="A81" s="476"/>
    </row>
    <row r="82" spans="1:1" s="1" customFormat="1" ht="27" hidden="1" customHeight="1">
      <c r="A82" s="476"/>
    </row>
    <row r="83" spans="1:1" s="1" customFormat="1" ht="27" hidden="1" customHeight="1">
      <c r="A83" s="476"/>
    </row>
    <row r="84" spans="1:1" s="1" customFormat="1" ht="27" hidden="1" customHeight="1">
      <c r="A84" s="476"/>
    </row>
    <row r="85" spans="1:1" s="1" customFormat="1" ht="27" hidden="1" customHeight="1">
      <c r="A85" s="476"/>
    </row>
    <row r="86" spans="1:1" s="1" customFormat="1" ht="27" hidden="1" customHeight="1">
      <c r="A86" s="476"/>
    </row>
    <row r="87" spans="1:1" s="1" customFormat="1" ht="27" hidden="1" customHeight="1">
      <c r="A87" s="476"/>
    </row>
    <row r="88" spans="1:1" s="1" customFormat="1" ht="27" hidden="1" customHeight="1">
      <c r="A88" s="476"/>
    </row>
    <row r="89" spans="1:1" s="1" customFormat="1" ht="27" hidden="1" customHeight="1">
      <c r="A89" s="476"/>
    </row>
    <row r="90" spans="1:1" s="1" customFormat="1" ht="27" hidden="1" customHeight="1">
      <c r="A90" s="476"/>
    </row>
    <row r="91" spans="1:1" s="1" customFormat="1" ht="27" hidden="1" customHeight="1">
      <c r="A91" s="476"/>
    </row>
    <row r="92" spans="1:1" s="1" customFormat="1" ht="27" hidden="1" customHeight="1">
      <c r="A92" s="476"/>
    </row>
    <row r="93" spans="1:1" s="1" customFormat="1" ht="27" hidden="1" customHeight="1">
      <c r="A93" s="476"/>
    </row>
    <row r="94" spans="1:1" s="1" customFormat="1" ht="27" hidden="1" customHeight="1">
      <c r="A94" s="476"/>
    </row>
    <row r="95" spans="1:1" s="1" customFormat="1" ht="27" hidden="1" customHeight="1">
      <c r="A95" s="476"/>
    </row>
    <row r="96" spans="1:1" s="1" customFormat="1" ht="27" hidden="1" customHeight="1">
      <c r="A96" s="476"/>
    </row>
    <row r="97" spans="1:1" s="1" customFormat="1" ht="27" hidden="1" customHeight="1">
      <c r="A97" s="476"/>
    </row>
    <row r="98" spans="1:1" s="1" customFormat="1" ht="27" hidden="1" customHeight="1">
      <c r="A98" s="476"/>
    </row>
    <row r="99" spans="1:1" s="1" customFormat="1" ht="27" hidden="1" customHeight="1">
      <c r="A99" s="476"/>
    </row>
    <row r="100" spans="1:1" s="1" customFormat="1" ht="27" hidden="1" customHeight="1">
      <c r="A100" s="476"/>
    </row>
    <row r="101" spans="1:1" s="1" customFormat="1" ht="27" hidden="1" customHeight="1">
      <c r="A101" s="476"/>
    </row>
    <row r="102" spans="1:1" s="1" customFormat="1" ht="27" hidden="1" customHeight="1">
      <c r="A102" s="476"/>
    </row>
    <row r="103" spans="1:1" s="1" customFormat="1" ht="27" hidden="1" customHeight="1">
      <c r="A103" s="476"/>
    </row>
    <row r="104" spans="1:1" s="1" customFormat="1" ht="27" hidden="1" customHeight="1">
      <c r="A104" s="476"/>
    </row>
    <row r="105" spans="1:1" s="1" customFormat="1" ht="27" hidden="1" customHeight="1">
      <c r="A105" s="476"/>
    </row>
    <row r="106" spans="1:1" s="1" customFormat="1" ht="27" hidden="1" customHeight="1">
      <c r="A106" s="476"/>
    </row>
    <row r="107" spans="1:1" s="1" customFormat="1" ht="27" hidden="1" customHeight="1">
      <c r="A107" s="476"/>
    </row>
    <row r="108" spans="1:1" s="1" customFormat="1" ht="27" hidden="1" customHeight="1">
      <c r="A108" s="476"/>
    </row>
    <row r="109" spans="1:1" s="1" customFormat="1" ht="27" hidden="1" customHeight="1">
      <c r="A109" s="476"/>
    </row>
    <row r="110" spans="1:1" s="1" customFormat="1" ht="27" hidden="1" customHeight="1">
      <c r="A110" s="476"/>
    </row>
    <row r="111" spans="1:1" s="1" customFormat="1" ht="27" hidden="1" customHeight="1">
      <c r="A111" s="476"/>
    </row>
    <row r="112" spans="1:1" s="1" customFormat="1" ht="27" hidden="1" customHeight="1">
      <c r="A112" s="476"/>
    </row>
    <row r="113" spans="1:1" s="1" customFormat="1" ht="27" hidden="1" customHeight="1">
      <c r="A113" s="476"/>
    </row>
    <row r="114" spans="1:1" s="1" customFormat="1" ht="27" hidden="1" customHeight="1">
      <c r="A114" s="476"/>
    </row>
    <row r="115" spans="1:1" s="1" customFormat="1" ht="27" hidden="1" customHeight="1">
      <c r="A115" s="476"/>
    </row>
    <row r="116" spans="1:1" s="1" customFormat="1" ht="27" hidden="1" customHeight="1">
      <c r="A116" s="476"/>
    </row>
    <row r="117" spans="1:1" s="1" customFormat="1" ht="27" hidden="1" customHeight="1">
      <c r="A117" s="476"/>
    </row>
    <row r="118" spans="1:1" s="1" customFormat="1" ht="27" hidden="1" customHeight="1">
      <c r="A118" s="476"/>
    </row>
    <row r="119" spans="1:1" s="1" customFormat="1" ht="27" hidden="1" customHeight="1">
      <c r="A119" s="476"/>
    </row>
    <row r="120" spans="1:1" s="1" customFormat="1" ht="27" hidden="1" customHeight="1">
      <c r="A120" s="476"/>
    </row>
    <row r="121" spans="1:1" s="1" customFormat="1" ht="27" hidden="1" customHeight="1">
      <c r="A121" s="476"/>
    </row>
    <row r="122" spans="1:1" s="1" customFormat="1" ht="27" hidden="1" customHeight="1">
      <c r="A122" s="476"/>
    </row>
    <row r="123" spans="1:1" s="1" customFormat="1" ht="27" hidden="1" customHeight="1">
      <c r="A123" s="476"/>
    </row>
    <row r="124" spans="1:1" s="1" customFormat="1" ht="27" hidden="1" customHeight="1">
      <c r="A124" s="476"/>
    </row>
    <row r="125" spans="1:1" s="1" customFormat="1" ht="27" hidden="1" customHeight="1">
      <c r="A125" s="476"/>
    </row>
    <row r="126" spans="1:1" s="1" customFormat="1" ht="27" hidden="1" customHeight="1">
      <c r="A126" s="476"/>
    </row>
    <row r="127" spans="1:1" s="1" customFormat="1" ht="27" hidden="1" customHeight="1">
      <c r="A127" s="476"/>
    </row>
    <row r="128" spans="1:1" s="1" customFormat="1" ht="27" hidden="1" customHeight="1">
      <c r="A128" s="476"/>
    </row>
    <row r="129" spans="1:1" s="1" customFormat="1" ht="27" hidden="1" customHeight="1">
      <c r="A129" s="476"/>
    </row>
    <row r="130" spans="1:1" s="1" customFormat="1" ht="27" hidden="1" customHeight="1">
      <c r="A130" s="476"/>
    </row>
    <row r="131" spans="1:1" s="1" customFormat="1" ht="27" hidden="1" customHeight="1">
      <c r="A131" s="476"/>
    </row>
    <row r="132" spans="1:1" s="1" customFormat="1" ht="27" hidden="1" customHeight="1">
      <c r="A132" s="476"/>
    </row>
    <row r="133" spans="1:1" s="1" customFormat="1" ht="27" hidden="1" customHeight="1">
      <c r="A133" s="476"/>
    </row>
    <row r="134" spans="1:1" s="1" customFormat="1" ht="27" hidden="1" customHeight="1">
      <c r="A134" s="476"/>
    </row>
    <row r="135" spans="1:1" s="1" customFormat="1" ht="27" hidden="1" customHeight="1">
      <c r="A135" s="476"/>
    </row>
    <row r="136" spans="1:1" s="1" customFormat="1" ht="27" hidden="1" customHeight="1">
      <c r="A136" s="476"/>
    </row>
    <row r="137" spans="1:1" s="1" customFormat="1" ht="27" hidden="1" customHeight="1">
      <c r="A137" s="476"/>
    </row>
    <row r="138" spans="1:1" s="1" customFormat="1" ht="27" hidden="1" customHeight="1">
      <c r="A138" s="476"/>
    </row>
    <row r="139" spans="1:1" s="1" customFormat="1" ht="27" hidden="1" customHeight="1">
      <c r="A139" s="476"/>
    </row>
    <row r="140" spans="1:1" s="1" customFormat="1" ht="27" hidden="1" customHeight="1">
      <c r="A140" s="476"/>
    </row>
    <row r="141" spans="1:1" s="1" customFormat="1" ht="27" hidden="1" customHeight="1">
      <c r="A141" s="476"/>
    </row>
    <row r="142" spans="1:1" s="1" customFormat="1" ht="27" hidden="1" customHeight="1">
      <c r="A142" s="476"/>
    </row>
    <row r="143" spans="1:1" s="1" customFormat="1" ht="27" hidden="1" customHeight="1">
      <c r="A143" s="476"/>
    </row>
    <row r="144" spans="1:1" s="1" customFormat="1" ht="27" hidden="1" customHeight="1">
      <c r="A144" s="476"/>
    </row>
    <row r="145" spans="1:1" s="1" customFormat="1" ht="27" hidden="1" customHeight="1">
      <c r="A145" s="476"/>
    </row>
    <row r="146" spans="1:1" s="1" customFormat="1" ht="27" hidden="1" customHeight="1">
      <c r="A146" s="476"/>
    </row>
    <row r="147" spans="1:1" s="1" customFormat="1" ht="27" hidden="1" customHeight="1">
      <c r="A147" s="476"/>
    </row>
    <row r="148" spans="1:1" s="1" customFormat="1" ht="27" hidden="1" customHeight="1">
      <c r="A148" s="476"/>
    </row>
    <row r="149" spans="1:1" s="1" customFormat="1" ht="27" hidden="1" customHeight="1">
      <c r="A149" s="476"/>
    </row>
    <row r="150" spans="1:1" s="1" customFormat="1" ht="27" hidden="1" customHeight="1">
      <c r="A150" s="476"/>
    </row>
    <row r="151" spans="1:1" s="1" customFormat="1" ht="27" hidden="1" customHeight="1">
      <c r="A151" s="476"/>
    </row>
    <row r="152" spans="1:1" s="1" customFormat="1" ht="27" hidden="1" customHeight="1">
      <c r="A152" s="476"/>
    </row>
    <row r="153" spans="1:1" s="1" customFormat="1" ht="27" hidden="1" customHeight="1">
      <c r="A153" s="476"/>
    </row>
    <row r="154" spans="1:1" s="1" customFormat="1" ht="27" hidden="1" customHeight="1">
      <c r="A154" s="476"/>
    </row>
    <row r="155" spans="1:1" s="1" customFormat="1" ht="27" hidden="1" customHeight="1">
      <c r="A155" s="476"/>
    </row>
    <row r="156" spans="1:1" s="1" customFormat="1" ht="27" hidden="1" customHeight="1">
      <c r="A156" s="476"/>
    </row>
    <row r="157" spans="1:1" s="1" customFormat="1" ht="27" hidden="1" customHeight="1">
      <c r="A157" s="476"/>
    </row>
    <row r="158" spans="1:1" s="1" customFormat="1" ht="27" hidden="1" customHeight="1">
      <c r="A158" s="476"/>
    </row>
    <row r="159" spans="1:1" s="1" customFormat="1" ht="27" hidden="1" customHeight="1">
      <c r="A159" s="476"/>
    </row>
    <row r="160" spans="1:1" s="1" customFormat="1" ht="27" hidden="1" customHeight="1">
      <c r="A160" s="476"/>
    </row>
    <row r="161" spans="1:1" s="1" customFormat="1" ht="27" hidden="1" customHeight="1">
      <c r="A161" s="476"/>
    </row>
    <row r="162" spans="1:1" s="1" customFormat="1" ht="27" hidden="1" customHeight="1">
      <c r="A162" s="476"/>
    </row>
    <row r="163" spans="1:1" s="1" customFormat="1" ht="27" hidden="1" customHeight="1">
      <c r="A163" s="476"/>
    </row>
    <row r="164" spans="1:1" s="1" customFormat="1" ht="27" hidden="1" customHeight="1">
      <c r="A164" s="476"/>
    </row>
    <row r="165" spans="1:1" s="1" customFormat="1" ht="27" hidden="1" customHeight="1">
      <c r="A165" s="476"/>
    </row>
    <row r="166" spans="1:1" s="1" customFormat="1" ht="27" hidden="1" customHeight="1">
      <c r="A166" s="476"/>
    </row>
    <row r="167" spans="1:1" s="1" customFormat="1" ht="27" hidden="1" customHeight="1">
      <c r="A167" s="476"/>
    </row>
    <row r="168" spans="1:1" s="1" customFormat="1" ht="27" hidden="1" customHeight="1">
      <c r="A168" s="476"/>
    </row>
    <row r="169" spans="1:1" s="1" customFormat="1" ht="27" hidden="1" customHeight="1">
      <c r="A169" s="476"/>
    </row>
    <row r="170" spans="1:1" s="1" customFormat="1" ht="27" hidden="1" customHeight="1">
      <c r="A170" s="476"/>
    </row>
    <row r="171" spans="1:1" s="1" customFormat="1" ht="27" hidden="1" customHeight="1">
      <c r="A171" s="476"/>
    </row>
    <row r="172" spans="1:1" s="1" customFormat="1" ht="27" hidden="1" customHeight="1">
      <c r="A172" s="476"/>
    </row>
    <row r="173" spans="1:1" s="1" customFormat="1" ht="27" hidden="1" customHeight="1">
      <c r="A173" s="476"/>
    </row>
    <row r="174" spans="1:1" s="1" customFormat="1" ht="27" hidden="1" customHeight="1">
      <c r="A174" s="476"/>
    </row>
    <row r="175" spans="1:1" s="1" customFormat="1" ht="27" hidden="1" customHeight="1">
      <c r="A175" s="476"/>
    </row>
    <row r="176" spans="1:1" s="1" customFormat="1" ht="27" hidden="1" customHeight="1">
      <c r="A176" s="476"/>
    </row>
    <row r="177" spans="1:1" s="1" customFormat="1" ht="27" hidden="1" customHeight="1">
      <c r="A177" s="476"/>
    </row>
    <row r="178" spans="1:1" s="1" customFormat="1" ht="27" hidden="1" customHeight="1">
      <c r="A178" s="476"/>
    </row>
    <row r="179" spans="1:1" s="1" customFormat="1" ht="27" hidden="1" customHeight="1">
      <c r="A179" s="476"/>
    </row>
    <row r="180" spans="1:1" s="1" customFormat="1" ht="27" hidden="1" customHeight="1">
      <c r="A180" s="476"/>
    </row>
    <row r="181" spans="1:1" s="1" customFormat="1" ht="27" hidden="1" customHeight="1">
      <c r="A181" s="476"/>
    </row>
    <row r="182" spans="1:1" s="1" customFormat="1" ht="27" hidden="1" customHeight="1">
      <c r="A182" s="476"/>
    </row>
  </sheetData>
  <sheetProtection algorithmName="SHA-512" hashValue="GGQrCcjZzkBOQrmfKLbsHSIyUE7om9ozGli+We1rBJ0E0cvojgTeO70P0vzydjyfelXePukLGaeN3mHPfWrGdA==" saltValue="q0exLXBa8HipfQ7XyrjkKw==" spinCount="100000" sheet="1" objects="1" scenarios="1" selectLockedCells="1"/>
  <autoFilter ref="A1:A182" xr:uid="{00000000-0009-0000-0000-00001E000000}">
    <filterColumn colId="0">
      <customFilters>
        <customFilter operator="notEqual" val=" "/>
      </customFilters>
    </filterColumn>
  </autoFilter>
  <mergeCells count="7">
    <mergeCell ref="N2:Q3"/>
    <mergeCell ref="B2:B3"/>
    <mergeCell ref="C2:C3"/>
    <mergeCell ref="D2:D3"/>
    <mergeCell ref="F2:I2"/>
    <mergeCell ref="J2:K2"/>
    <mergeCell ref="L2:L3"/>
  </mergeCells>
  <phoneticPr fontId="2" type="noConversion"/>
  <pageMargins left="0.9055118110236221" right="0.19685039370078741" top="0.82677165354330717" bottom="0.39370078740157483" header="0" footer="0"/>
  <pageSetup paperSize="9" orientation="landscape" blackAndWhite="1" r:id="rId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3" filterMode="1">
    <tabColor rgb="FFFF0000"/>
  </sheetPr>
  <dimension ref="A1:AT607"/>
  <sheetViews>
    <sheetView showZeros="0" view="pageBreakPreview" topLeftCell="I247" zoomScaleNormal="100" zoomScaleSheetLayoutView="100" workbookViewId="0">
      <selection activeCell="V313" sqref="V313"/>
    </sheetView>
  </sheetViews>
  <sheetFormatPr defaultColWidth="9" defaultRowHeight="21" customHeight="1"/>
  <cols>
    <col min="1" max="7" width="0.125" style="115" hidden="1" customWidth="1"/>
    <col min="8" max="8" width="5.875" style="116" hidden="1" customWidth="1"/>
    <col min="9" max="9" width="7.625" style="128" customWidth="1"/>
    <col min="10" max="10" width="4.375" style="118" customWidth="1"/>
    <col min="11" max="20" width="12.25" style="115" customWidth="1"/>
    <col min="21" max="21" width="4.375" style="118" customWidth="1"/>
    <col min="22" max="25" width="10.125" style="166" customWidth="1"/>
    <col min="26" max="26" width="10.125" style="167" customWidth="1"/>
    <col min="27" max="27" width="10.125" style="168" customWidth="1"/>
    <col min="28" max="29" width="10.125" style="167" customWidth="1"/>
    <col min="30" max="30" width="5.125" style="167" customWidth="1"/>
    <col min="31" max="31" width="1.875" style="122" customWidth="1"/>
    <col min="32" max="32" width="15.125" style="122" customWidth="1"/>
    <col min="33" max="35" width="12.125" style="122" customWidth="1"/>
    <col min="36" max="38" width="7.625" style="122" customWidth="1"/>
    <col min="39" max="39" width="7.625" style="121" customWidth="1"/>
    <col min="40" max="46" width="7.625" style="116" customWidth="1"/>
    <col min="47" max="16384" width="9" style="116"/>
  </cols>
  <sheetData>
    <row r="1" spans="9:46" ht="30" customHeight="1" thickTop="1" thickBot="1">
      <c r="I1" s="117" t="s">
        <v>837</v>
      </c>
      <c r="J1" s="118">
        <f>IF($Q$4&gt;0,1,)</f>
        <v>1</v>
      </c>
      <c r="K1" s="2013" t="s">
        <v>803</v>
      </c>
      <c r="L1" s="2013"/>
      <c r="M1" s="2013"/>
      <c r="N1" s="2013"/>
      <c r="O1" s="2013"/>
      <c r="P1" s="2013"/>
      <c r="Q1" s="2013"/>
      <c r="R1" s="2013"/>
      <c r="S1" s="2013"/>
      <c r="T1" s="2013"/>
      <c r="U1" s="118">
        <f>J1</f>
        <v>1</v>
      </c>
      <c r="V1" s="119" t="s">
        <v>755</v>
      </c>
      <c r="W1" s="120" t="s">
        <v>873</v>
      </c>
      <c r="X1" s="121"/>
      <c r="Y1" s="121"/>
      <c r="Z1" s="122"/>
      <c r="AA1" s="123"/>
      <c r="AB1" s="122"/>
      <c r="AC1" s="122"/>
      <c r="AD1" s="122"/>
      <c r="AF1" s="124" t="s">
        <v>756</v>
      </c>
      <c r="AG1" s="125"/>
      <c r="AH1" s="125"/>
      <c r="AI1" s="125"/>
      <c r="AJ1" s="126"/>
      <c r="AN1" s="127"/>
      <c r="AO1" s="127"/>
      <c r="AP1" s="127"/>
    </row>
    <row r="2" spans="9:46" ht="21" customHeight="1" thickTop="1" thickBot="1">
      <c r="I2" s="292">
        <f>IF(Q$4&gt;0,1,0)</f>
        <v>1</v>
      </c>
      <c r="J2" s="118">
        <f t="shared" ref="J2:J75" si="0">IF($Q$4&gt;0,1,)</f>
        <v>1</v>
      </c>
      <c r="K2" s="2021" t="s">
        <v>537</v>
      </c>
      <c r="L2" s="2021"/>
      <c r="M2" s="2021"/>
      <c r="N2" s="2021"/>
      <c r="O2" s="2021"/>
      <c r="P2" s="2021"/>
      <c r="Q2" s="2021"/>
      <c r="R2" s="2021"/>
      <c r="S2" s="2021"/>
      <c r="T2" s="2021"/>
      <c r="U2" s="118">
        <f t="shared" ref="U2:U25" si="1">J2</f>
        <v>1</v>
      </c>
      <c r="V2" s="217" t="s">
        <v>976</v>
      </c>
      <c r="W2" s="232">
        <v>200</v>
      </c>
      <c r="X2" s="233" t="s">
        <v>1176</v>
      </c>
      <c r="Y2" s="232">
        <f>AD17</f>
        <v>0</v>
      </c>
      <c r="Z2" s="129"/>
      <c r="AA2" s="130"/>
      <c r="AB2" s="129"/>
      <c r="AC2" s="131"/>
      <c r="AD2" s="132"/>
      <c r="AE2" s="33"/>
      <c r="AF2" s="133" t="s">
        <v>777</v>
      </c>
      <c r="AG2" s="134" t="s">
        <v>778</v>
      </c>
      <c r="AH2" s="134" t="s">
        <v>779</v>
      </c>
      <c r="AI2" s="135" t="s">
        <v>780</v>
      </c>
      <c r="AJ2" s="1327" t="s">
        <v>1669</v>
      </c>
      <c r="AK2" s="1328">
        <v>1</v>
      </c>
      <c r="AL2" s="1329">
        <v>2</v>
      </c>
      <c r="AM2" s="1330">
        <v>3</v>
      </c>
      <c r="AN2" s="1331">
        <v>4</v>
      </c>
      <c r="AO2" s="1331">
        <v>5</v>
      </c>
      <c r="AP2" s="1332">
        <v>6</v>
      </c>
      <c r="AQ2" s="1331">
        <v>7</v>
      </c>
      <c r="AR2" s="1331">
        <v>8</v>
      </c>
      <c r="AS2" s="1331">
        <v>9</v>
      </c>
      <c r="AT2" s="1333">
        <v>10</v>
      </c>
    </row>
    <row r="3" spans="9:46" ht="21" customHeight="1">
      <c r="I3" s="292">
        <f t="shared" ref="I3:I9" si="2">IF(Q$4&gt;0,1,0)</f>
        <v>1</v>
      </c>
      <c r="J3" s="118">
        <f t="shared" si="0"/>
        <v>1</v>
      </c>
      <c r="K3" s="955" t="s">
        <v>523</v>
      </c>
      <c r="L3" s="136" t="s">
        <v>524</v>
      </c>
      <c r="M3" s="953" t="s">
        <v>978</v>
      </c>
      <c r="N3" s="136" t="s">
        <v>838</v>
      </c>
      <c r="O3" s="953" t="s">
        <v>776</v>
      </c>
      <c r="P3" s="136" t="s">
        <v>525</v>
      </c>
      <c r="Q3" s="136" t="s">
        <v>534</v>
      </c>
      <c r="R3" s="136" t="s">
        <v>529</v>
      </c>
      <c r="S3" s="406" t="s">
        <v>535</v>
      </c>
      <c r="T3" s="407" t="s">
        <v>536</v>
      </c>
      <c r="U3" s="118">
        <f t="shared" si="1"/>
        <v>1</v>
      </c>
      <c r="V3" s="218" t="s">
        <v>975</v>
      </c>
      <c r="W3" s="138">
        <v>353</v>
      </c>
      <c r="X3" s="139"/>
      <c r="Y3" s="139"/>
      <c r="Z3" s="140"/>
      <c r="AA3" s="141"/>
      <c r="AB3" s="140"/>
      <c r="AC3" s="142"/>
      <c r="AD3" s="143"/>
      <c r="AE3" s="33"/>
      <c r="AF3" s="144" t="s">
        <v>781</v>
      </c>
      <c r="AG3" s="145" t="s">
        <v>782</v>
      </c>
      <c r="AH3" s="145" t="s">
        <v>783</v>
      </c>
      <c r="AI3" s="146" t="s">
        <v>784</v>
      </c>
      <c r="AJ3" s="1334" t="s">
        <v>1702</v>
      </c>
      <c r="AK3" s="1335">
        <f>L12</f>
        <v>328047</v>
      </c>
      <c r="AL3" s="1335">
        <f>L13</f>
        <v>328002</v>
      </c>
      <c r="AM3" s="1335">
        <f>L14</f>
        <v>328183</v>
      </c>
      <c r="AN3" s="1335">
        <f>L15</f>
        <v>328104</v>
      </c>
      <c r="AO3" s="1335">
        <f>L16</f>
        <v>0</v>
      </c>
      <c r="AP3" s="1335">
        <f>L17</f>
        <v>0</v>
      </c>
      <c r="AQ3" s="1335">
        <f>L18</f>
        <v>0</v>
      </c>
      <c r="AR3" s="1335">
        <f>L19</f>
        <v>0</v>
      </c>
      <c r="AS3" s="1335">
        <f>L20</f>
        <v>0</v>
      </c>
      <c r="AT3" s="1336">
        <f>L21</f>
        <v>0</v>
      </c>
    </row>
    <row r="4" spans="9:46" ht="21" customHeight="1" thickBot="1">
      <c r="I4" s="292">
        <f t="shared" si="2"/>
        <v>1</v>
      </c>
      <c r="J4" s="118">
        <f t="shared" si="0"/>
        <v>1</v>
      </c>
      <c r="K4" s="989" t="s">
        <v>1881</v>
      </c>
      <c r="L4" s="405" t="s">
        <v>1882</v>
      </c>
      <c r="M4" s="148" t="s">
        <v>1883</v>
      </c>
      <c r="N4" s="149" t="s">
        <v>1884</v>
      </c>
      <c r="O4" s="149" t="s">
        <v>1885</v>
      </c>
      <c r="P4" s="150" t="str">
        <f>IF(COUNTA(Y9:Y16)&gt;1,CONCATENATE(V9,"번지 외 ",COUNTA(Y9:Y16)-1,"필지"),CONCATENATE(V9,"번지"))</f>
        <v>산96-2번지</v>
      </c>
      <c r="Q4" s="151">
        <f>+Y17</f>
        <v>6.2</v>
      </c>
      <c r="R4" s="393" t="s">
        <v>1304</v>
      </c>
      <c r="S4" s="152">
        <f>COUNT(L12:L24)</f>
        <v>4</v>
      </c>
      <c r="T4" s="153">
        <f>200*S4</f>
        <v>800</v>
      </c>
      <c r="U4" s="118">
        <f t="shared" si="1"/>
        <v>1</v>
      </c>
      <c r="V4" s="218" t="s">
        <v>974</v>
      </c>
      <c r="W4" s="138">
        <v>543</v>
      </c>
      <c r="X4" s="139" t="s">
        <v>1498</v>
      </c>
      <c r="Y4" s="139" t="s">
        <v>1500</v>
      </c>
      <c r="Z4" s="140"/>
      <c r="AA4" s="141"/>
      <c r="AB4" s="140"/>
      <c r="AC4" s="142"/>
      <c r="AD4" s="143"/>
      <c r="AE4" s="33"/>
      <c r="AF4" s="144" t="s">
        <v>785</v>
      </c>
      <c r="AG4" s="145" t="s">
        <v>786</v>
      </c>
      <c r="AH4" s="154" t="s">
        <v>787</v>
      </c>
      <c r="AI4" s="146" t="s">
        <v>788</v>
      </c>
      <c r="AJ4" s="1337" t="s">
        <v>1703</v>
      </c>
      <c r="AK4" s="1338">
        <f>M12</f>
        <v>493776</v>
      </c>
      <c r="AL4" s="1338">
        <f>M13</f>
        <v>493622</v>
      </c>
      <c r="AM4" s="1338">
        <f>M14</f>
        <v>493606</v>
      </c>
      <c r="AN4" s="1338">
        <f>M15</f>
        <v>493778</v>
      </c>
      <c r="AO4" s="1338">
        <f>M16</f>
        <v>0</v>
      </c>
      <c r="AP4" s="1338">
        <f>M17</f>
        <v>0</v>
      </c>
      <c r="AQ4" s="1338">
        <f>M18</f>
        <v>0</v>
      </c>
      <c r="AR4" s="1338">
        <f>M19</f>
        <v>0</v>
      </c>
      <c r="AS4" s="1338">
        <f>M20</f>
        <v>0</v>
      </c>
      <c r="AT4" s="1339">
        <f>M21</f>
        <v>0</v>
      </c>
    </row>
    <row r="5" spans="9:46" ht="21" customHeight="1" thickBot="1">
      <c r="I5" s="292">
        <f t="shared" si="2"/>
        <v>1</v>
      </c>
      <c r="J5" s="118">
        <f t="shared" si="0"/>
        <v>1</v>
      </c>
      <c r="K5" s="955" t="s">
        <v>527</v>
      </c>
      <c r="L5" s="136" t="s">
        <v>528</v>
      </c>
      <c r="M5" s="136" t="s">
        <v>521</v>
      </c>
      <c r="N5" s="136" t="s">
        <v>526</v>
      </c>
      <c r="O5" s="136" t="s">
        <v>530</v>
      </c>
      <c r="P5" s="952" t="s">
        <v>531</v>
      </c>
      <c r="Q5" s="952" t="s">
        <v>532</v>
      </c>
      <c r="R5" s="155" t="s">
        <v>533</v>
      </c>
      <c r="S5" s="156" t="s">
        <v>552</v>
      </c>
      <c r="T5" s="407" t="s">
        <v>522</v>
      </c>
      <c r="U5" s="118">
        <f t="shared" si="1"/>
        <v>1</v>
      </c>
      <c r="V5" s="219" t="s">
        <v>789</v>
      </c>
      <c r="W5" s="220">
        <v>29</v>
      </c>
      <c r="X5" s="220"/>
      <c r="Y5" s="221"/>
      <c r="Z5" s="222"/>
      <c r="AA5" s="223"/>
      <c r="AB5" s="222"/>
      <c r="AC5" s="224"/>
      <c r="AD5" s="225"/>
      <c r="AE5" s="33"/>
      <c r="AF5" s="144" t="s">
        <v>790</v>
      </c>
      <c r="AG5" s="157" t="s">
        <v>791</v>
      </c>
      <c r="AH5" s="158" t="s">
        <v>792</v>
      </c>
      <c r="AI5" s="146" t="s">
        <v>793</v>
      </c>
      <c r="AJ5" s="126"/>
      <c r="AN5" s="127"/>
      <c r="AO5" s="127"/>
      <c r="AP5" s="48"/>
    </row>
    <row r="6" spans="9:46" ht="21" customHeight="1" thickBot="1">
      <c r="I6" s="292">
        <f t="shared" si="2"/>
        <v>1</v>
      </c>
      <c r="J6" s="118">
        <f t="shared" si="0"/>
        <v>1</v>
      </c>
      <c r="K6" s="1318" t="str">
        <f>Z9</f>
        <v>소나무</v>
      </c>
      <c r="L6" s="1319" t="str">
        <f>AA9</f>
        <v>(용)2-0</v>
      </c>
      <c r="M6" s="1320" t="str">
        <f>AC9</f>
        <v>2026 재조림</v>
      </c>
      <c r="N6" s="160">
        <f>AB18</f>
        <v>3000</v>
      </c>
      <c r="O6" s="161">
        <f>IF((Q10+R10)&gt;0,ROUND((Q10/(Q10+R10)),4),0)</f>
        <v>0.89610000000000001</v>
      </c>
      <c r="P6" s="162" t="str">
        <f>IF(W5&lt;=15,AI3,IF(W5&gt;30,AI5,AI4))</f>
        <v>중 (15˚ ~ 30˚)</v>
      </c>
      <c r="Q6" s="397" t="s">
        <v>1724</v>
      </c>
      <c r="R6" s="1321" t="s">
        <v>961</v>
      </c>
      <c r="S6" s="164">
        <f>W5</f>
        <v>29</v>
      </c>
      <c r="T6" s="398">
        <f>ROUND(N6/10000*N12,0)</f>
        <v>60</v>
      </c>
      <c r="U6" s="118">
        <f t="shared" si="1"/>
        <v>1</v>
      </c>
      <c r="V6" s="226">
        <v>0</v>
      </c>
      <c r="W6" s="226"/>
      <c r="X6" s="226"/>
      <c r="Y6" s="226"/>
      <c r="Z6" s="226"/>
      <c r="AA6" s="227"/>
      <c r="AB6" s="226"/>
      <c r="AC6" s="226"/>
      <c r="AD6" s="226"/>
      <c r="AE6" s="33"/>
      <c r="AF6" s="144" t="s">
        <v>794</v>
      </c>
      <c r="AG6" s="145"/>
      <c r="AH6" s="165"/>
      <c r="AI6" s="146"/>
      <c r="AJ6" s="126"/>
      <c r="AN6" s="127"/>
      <c r="AO6" s="127"/>
      <c r="AP6" s="48"/>
    </row>
    <row r="7" spans="9:46" ht="21" customHeight="1" thickBot="1">
      <c r="I7" s="292">
        <f t="shared" si="2"/>
        <v>1</v>
      </c>
      <c r="J7" s="118">
        <f t="shared" si="0"/>
        <v>1</v>
      </c>
      <c r="K7" s="2014" t="s">
        <v>839</v>
      </c>
      <c r="L7" s="2014"/>
      <c r="M7" s="2014"/>
      <c r="N7" s="2014"/>
      <c r="O7" s="2014"/>
      <c r="P7" s="2014"/>
      <c r="Q7" s="2014"/>
      <c r="R7" s="2014"/>
      <c r="S7" s="2014"/>
      <c r="T7" s="2014"/>
      <c r="U7" s="118">
        <f t="shared" si="1"/>
        <v>1</v>
      </c>
      <c r="AE7" s="33"/>
      <c r="AF7" s="144"/>
      <c r="AG7" s="145"/>
      <c r="AH7" s="165"/>
      <c r="AI7" s="146"/>
      <c r="AJ7" s="126"/>
      <c r="AN7" s="127"/>
      <c r="AO7" s="127"/>
      <c r="AP7" s="48"/>
    </row>
    <row r="8" spans="9:46" ht="21" customHeight="1" thickBot="1">
      <c r="I8" s="292">
        <f t="shared" si="2"/>
        <v>1</v>
      </c>
      <c r="J8" s="118">
        <f t="shared" si="0"/>
        <v>1</v>
      </c>
      <c r="K8" s="2015" t="s">
        <v>840</v>
      </c>
      <c r="L8" s="2017" t="s">
        <v>841</v>
      </c>
      <c r="M8" s="2019" t="s">
        <v>842</v>
      </c>
      <c r="N8" s="2019" t="s">
        <v>843</v>
      </c>
      <c r="O8" s="2022" t="s">
        <v>844</v>
      </c>
      <c r="P8" s="2023"/>
      <c r="Q8" s="2022" t="s">
        <v>845</v>
      </c>
      <c r="R8" s="2023"/>
      <c r="S8" s="1992" t="s">
        <v>969</v>
      </c>
      <c r="T8" s="1993"/>
      <c r="U8" s="118">
        <f t="shared" si="1"/>
        <v>1</v>
      </c>
      <c r="V8" s="217" t="s">
        <v>757</v>
      </c>
      <c r="W8" s="228" t="s">
        <v>973</v>
      </c>
      <c r="X8" s="228" t="s">
        <v>972</v>
      </c>
      <c r="Y8" s="228" t="s">
        <v>971</v>
      </c>
      <c r="Z8" s="228" t="s">
        <v>527</v>
      </c>
      <c r="AA8" s="229" t="s">
        <v>824</v>
      </c>
      <c r="AB8" s="228" t="s">
        <v>970</v>
      </c>
      <c r="AC8" s="230" t="s">
        <v>521</v>
      </c>
      <c r="AD8" s="231" t="s">
        <v>1232</v>
      </c>
      <c r="AE8" s="33"/>
      <c r="AF8" s="170"/>
      <c r="AG8" s="171"/>
      <c r="AH8" s="172"/>
      <c r="AI8" s="173"/>
      <c r="AJ8" s="174"/>
      <c r="AN8" s="174"/>
      <c r="AO8" s="33"/>
      <c r="AP8" s="48"/>
    </row>
    <row r="9" spans="9:46" ht="21" customHeight="1" thickBot="1">
      <c r="I9" s="292">
        <f t="shared" si="2"/>
        <v>1</v>
      </c>
      <c r="J9" s="118">
        <f t="shared" si="0"/>
        <v>1</v>
      </c>
      <c r="K9" s="2016"/>
      <c r="L9" s="2018"/>
      <c r="M9" s="2020"/>
      <c r="N9" s="2020"/>
      <c r="O9" s="954" t="s">
        <v>741</v>
      </c>
      <c r="P9" s="176" t="s">
        <v>742</v>
      </c>
      <c r="Q9" s="176" t="s">
        <v>741</v>
      </c>
      <c r="R9" s="177" t="s">
        <v>742</v>
      </c>
      <c r="S9" s="1994"/>
      <c r="T9" s="1995"/>
      <c r="U9" s="118">
        <f t="shared" si="1"/>
        <v>1</v>
      </c>
      <c r="V9" s="178" t="s">
        <v>1877</v>
      </c>
      <c r="W9" s="179">
        <v>102.42</v>
      </c>
      <c r="X9" s="179">
        <v>6.2</v>
      </c>
      <c r="Y9" s="179">
        <v>6.2</v>
      </c>
      <c r="Z9" s="179" t="s">
        <v>1878</v>
      </c>
      <c r="AA9" s="180" t="s">
        <v>1879</v>
      </c>
      <c r="AB9" s="179">
        <v>3000</v>
      </c>
      <c r="AC9" s="402" t="s">
        <v>1880</v>
      </c>
      <c r="AD9" s="181"/>
      <c r="AE9" s="33"/>
      <c r="AF9" s="125"/>
      <c r="AG9" s="125"/>
      <c r="AH9" s="125"/>
      <c r="AI9" s="182"/>
      <c r="AJ9" s="174"/>
      <c r="AN9" s="174"/>
      <c r="AO9" s="33"/>
      <c r="AP9" s="48"/>
    </row>
    <row r="10" spans="9:46" ht="21" customHeight="1">
      <c r="I10" s="292">
        <f>IF(Q$4&gt;0,1,0)</f>
        <v>1</v>
      </c>
      <c r="J10" s="118">
        <f t="shared" si="0"/>
        <v>1</v>
      </c>
      <c r="K10" s="956" t="s">
        <v>802</v>
      </c>
      <c r="L10" s="184"/>
      <c r="M10" s="184"/>
      <c r="N10" s="266">
        <f>N11/S4</f>
        <v>200</v>
      </c>
      <c r="O10" s="263">
        <f>ROUND(O11/S4,1)</f>
        <v>51.8</v>
      </c>
      <c r="P10" s="263">
        <f>ROUND(P11/S4,1)</f>
        <v>6</v>
      </c>
      <c r="Q10" s="263">
        <f>ROUND(Q11/S4,0)</f>
        <v>2588</v>
      </c>
      <c r="R10" s="263">
        <f>ROUND(R11/S4,0)</f>
        <v>300</v>
      </c>
      <c r="S10" s="1996"/>
      <c r="T10" s="1997"/>
      <c r="U10" s="118">
        <f t="shared" si="1"/>
        <v>1</v>
      </c>
      <c r="V10" s="178"/>
      <c r="W10" s="234"/>
      <c r="X10" s="234"/>
      <c r="Y10" s="234"/>
      <c r="Z10" s="179"/>
      <c r="AA10" s="180"/>
      <c r="AB10" s="179"/>
      <c r="AC10" s="402"/>
      <c r="AD10" s="181"/>
      <c r="AE10" s="33"/>
      <c r="AF10" s="133" t="s">
        <v>795</v>
      </c>
      <c r="AG10" s="134" t="s">
        <v>796</v>
      </c>
      <c r="AH10" s="169" t="s">
        <v>797</v>
      </c>
      <c r="AI10" s="135" t="s">
        <v>1499</v>
      </c>
      <c r="AJ10" s="126"/>
      <c r="AN10" s="127"/>
      <c r="AO10" s="33"/>
      <c r="AP10" s="48"/>
    </row>
    <row r="11" spans="9:46" ht="21" customHeight="1">
      <c r="I11" s="292">
        <f>IF(Q$4&gt;0,1,0)</f>
        <v>1</v>
      </c>
      <c r="J11" s="118">
        <f t="shared" si="0"/>
        <v>1</v>
      </c>
      <c r="K11" s="956" t="s">
        <v>754</v>
      </c>
      <c r="L11" s="184"/>
      <c r="M11" s="184"/>
      <c r="N11" s="264">
        <f>SUM(N12:N75)</f>
        <v>800</v>
      </c>
      <c r="O11" s="265">
        <f>SUM(O12:O75)</f>
        <v>207</v>
      </c>
      <c r="P11" s="265">
        <f>SUM(P12:P75)</f>
        <v>24</v>
      </c>
      <c r="Q11" s="265">
        <f>SUM(Q12:Q75)</f>
        <v>10350</v>
      </c>
      <c r="R11" s="265">
        <f>SUM(R12:R75)</f>
        <v>1200</v>
      </c>
      <c r="S11" s="1998"/>
      <c r="T11" s="1999"/>
      <c r="U11" s="118">
        <f t="shared" si="1"/>
        <v>1</v>
      </c>
      <c r="V11" s="178"/>
      <c r="W11" s="179"/>
      <c r="X11" s="179"/>
      <c r="Y11" s="179"/>
      <c r="Z11" s="179"/>
      <c r="AA11" s="180"/>
      <c r="AB11" s="179"/>
      <c r="AC11" s="402"/>
      <c r="AD11" s="181"/>
      <c r="AE11" s="33"/>
      <c r="AF11" s="144" t="s">
        <v>1725</v>
      </c>
      <c r="AG11" s="145" t="s">
        <v>961</v>
      </c>
      <c r="AH11" s="186">
        <v>0</v>
      </c>
      <c r="AI11" s="187" t="s">
        <v>1501</v>
      </c>
      <c r="AJ11" s="126"/>
      <c r="AN11" s="127"/>
      <c r="AO11" s="33"/>
      <c r="AP11" s="48"/>
    </row>
    <row r="12" spans="9:46" ht="21" customHeight="1">
      <c r="I12" s="292">
        <f>IF(($O$12+$P$12)&gt;0,1,0)</f>
        <v>1</v>
      </c>
      <c r="J12" s="118">
        <f t="shared" si="0"/>
        <v>1</v>
      </c>
      <c r="K12" s="956">
        <v>1</v>
      </c>
      <c r="L12" s="188">
        <v>328047</v>
      </c>
      <c r="M12" s="188">
        <v>493776</v>
      </c>
      <c r="N12" s="189">
        <f t="shared" ref="N12:N25" si="3">IF(O12+P12&gt;0,$W$77,)</f>
        <v>200</v>
      </c>
      <c r="O12" s="188">
        <v>51</v>
      </c>
      <c r="P12" s="188">
        <v>5</v>
      </c>
      <c r="Q12" s="264">
        <f t="shared" ref="Q12:R25" si="4">ROUND(O12*50,0)</f>
        <v>2550</v>
      </c>
      <c r="R12" s="264">
        <f t="shared" si="4"/>
        <v>250</v>
      </c>
      <c r="S12" s="1988"/>
      <c r="T12" s="1989"/>
      <c r="U12" s="118">
        <f t="shared" si="1"/>
        <v>1</v>
      </c>
      <c r="V12" s="178"/>
      <c r="W12" s="179"/>
      <c r="X12" s="179"/>
      <c r="Y12" s="179"/>
      <c r="Z12" s="179"/>
      <c r="AA12" s="180"/>
      <c r="AB12" s="179"/>
      <c r="AC12" s="402"/>
      <c r="AD12" s="181"/>
      <c r="AE12" s="33"/>
      <c r="AF12" s="144" t="s">
        <v>1726</v>
      </c>
      <c r="AG12" s="145" t="s">
        <v>800</v>
      </c>
      <c r="AH12" s="192">
        <v>0.05</v>
      </c>
      <c r="AI12" s="187" t="s">
        <v>1502</v>
      </c>
      <c r="AJ12" s="126"/>
      <c r="AN12" s="127"/>
      <c r="AO12" s="33"/>
      <c r="AP12" s="48"/>
    </row>
    <row r="13" spans="9:46" ht="21" customHeight="1">
      <c r="I13" s="292">
        <f t="shared" ref="I13:I25" si="5">IF(($O$12+$P$12)&gt;0,1,0)</f>
        <v>1</v>
      </c>
      <c r="J13" s="118">
        <f t="shared" si="0"/>
        <v>1</v>
      </c>
      <c r="K13" s="956">
        <f t="shared" ref="K13:K25" si="6">+K12+1</f>
        <v>2</v>
      </c>
      <c r="L13" s="188">
        <v>328002</v>
      </c>
      <c r="M13" s="188">
        <v>493622</v>
      </c>
      <c r="N13" s="189">
        <f t="shared" si="3"/>
        <v>200</v>
      </c>
      <c r="O13" s="188">
        <v>56</v>
      </c>
      <c r="P13" s="188">
        <v>5</v>
      </c>
      <c r="Q13" s="264">
        <f t="shared" si="4"/>
        <v>2800</v>
      </c>
      <c r="R13" s="264">
        <f t="shared" si="4"/>
        <v>250</v>
      </c>
      <c r="S13" s="1988"/>
      <c r="T13" s="1989"/>
      <c r="U13" s="118">
        <f t="shared" si="1"/>
        <v>1</v>
      </c>
      <c r="V13" s="178"/>
      <c r="W13" s="179"/>
      <c r="X13" s="179"/>
      <c r="Y13" s="179"/>
      <c r="Z13" s="179"/>
      <c r="AA13" s="180"/>
      <c r="AB13" s="179"/>
      <c r="AC13" s="402"/>
      <c r="AD13" s="181"/>
      <c r="AE13" s="33"/>
      <c r="AF13" s="144" t="s">
        <v>1727</v>
      </c>
      <c r="AG13" s="145" t="s">
        <v>963</v>
      </c>
      <c r="AH13" s="192">
        <v>0.1</v>
      </c>
      <c r="AI13" s="193"/>
      <c r="AJ13" s="126"/>
      <c r="AN13" s="127"/>
      <c r="AO13" s="33"/>
      <c r="AP13" s="48"/>
    </row>
    <row r="14" spans="9:46" ht="21" customHeight="1">
      <c r="I14" s="292">
        <f t="shared" si="5"/>
        <v>1</v>
      </c>
      <c r="J14" s="118">
        <f t="shared" si="0"/>
        <v>1</v>
      </c>
      <c r="K14" s="956">
        <f t="shared" si="6"/>
        <v>3</v>
      </c>
      <c r="L14" s="188">
        <v>328183</v>
      </c>
      <c r="M14" s="188">
        <v>493606</v>
      </c>
      <c r="N14" s="189">
        <f t="shared" si="3"/>
        <v>200</v>
      </c>
      <c r="O14" s="188">
        <v>47</v>
      </c>
      <c r="P14" s="188">
        <v>7</v>
      </c>
      <c r="Q14" s="264">
        <f t="shared" si="4"/>
        <v>2350</v>
      </c>
      <c r="R14" s="264">
        <f t="shared" si="4"/>
        <v>350</v>
      </c>
      <c r="S14" s="1988"/>
      <c r="T14" s="1989"/>
      <c r="U14" s="118">
        <f t="shared" si="1"/>
        <v>1</v>
      </c>
      <c r="V14" s="178"/>
      <c r="W14" s="179"/>
      <c r="X14" s="179"/>
      <c r="Y14" s="179"/>
      <c r="Z14" s="179"/>
      <c r="AA14" s="180"/>
      <c r="AB14" s="179"/>
      <c r="AC14" s="402"/>
      <c r="AD14" s="181"/>
      <c r="AE14" s="33"/>
      <c r="AF14" s="144"/>
      <c r="AG14" s="145"/>
      <c r="AH14" s="194"/>
      <c r="AI14" s="146"/>
      <c r="AJ14" s="174"/>
      <c r="AN14" s="174"/>
      <c r="AO14" s="33"/>
      <c r="AP14" s="48"/>
    </row>
    <row r="15" spans="9:46" ht="21" customHeight="1" thickBot="1">
      <c r="I15" s="292">
        <f t="shared" si="5"/>
        <v>1</v>
      </c>
      <c r="J15" s="118">
        <f t="shared" si="0"/>
        <v>1</v>
      </c>
      <c r="K15" s="956">
        <f t="shared" si="6"/>
        <v>4</v>
      </c>
      <c r="L15" s="188">
        <v>328104</v>
      </c>
      <c r="M15" s="188">
        <v>493778</v>
      </c>
      <c r="N15" s="189">
        <f t="shared" si="3"/>
        <v>200</v>
      </c>
      <c r="O15" s="188">
        <v>53</v>
      </c>
      <c r="P15" s="188">
        <v>7</v>
      </c>
      <c r="Q15" s="264">
        <f t="shared" si="4"/>
        <v>2650</v>
      </c>
      <c r="R15" s="264">
        <f t="shared" si="4"/>
        <v>350</v>
      </c>
      <c r="S15" s="1988"/>
      <c r="T15" s="1989"/>
      <c r="U15" s="118">
        <f t="shared" si="1"/>
        <v>1</v>
      </c>
      <c r="V15" s="178"/>
      <c r="W15" s="179"/>
      <c r="X15" s="179"/>
      <c r="Y15" s="179"/>
      <c r="Z15" s="179"/>
      <c r="AA15" s="180"/>
      <c r="AB15" s="179"/>
      <c r="AC15" s="402"/>
      <c r="AD15" s="181"/>
      <c r="AE15" s="33"/>
      <c r="AF15" s="170"/>
      <c r="AG15" s="195"/>
      <c r="AH15" s="171"/>
      <c r="AI15" s="173"/>
      <c r="AJ15" s="174"/>
      <c r="AN15" s="174"/>
      <c r="AO15" s="33"/>
      <c r="AP15" s="48"/>
    </row>
    <row r="16" spans="9:46" ht="21" customHeight="1">
      <c r="I16" s="292">
        <f t="shared" si="5"/>
        <v>1</v>
      </c>
      <c r="J16" s="118">
        <f t="shared" si="0"/>
        <v>1</v>
      </c>
      <c r="K16" s="956">
        <f t="shared" si="6"/>
        <v>5</v>
      </c>
      <c r="L16" s="188"/>
      <c r="M16" s="188"/>
      <c r="N16" s="189">
        <f t="shared" si="3"/>
        <v>0</v>
      </c>
      <c r="O16" s="188"/>
      <c r="P16" s="188"/>
      <c r="Q16" s="264">
        <f t="shared" si="4"/>
        <v>0</v>
      </c>
      <c r="R16" s="264">
        <f t="shared" si="4"/>
        <v>0</v>
      </c>
      <c r="S16" s="1988"/>
      <c r="T16" s="1989"/>
      <c r="U16" s="118">
        <f t="shared" si="1"/>
        <v>1</v>
      </c>
      <c r="V16" s="178"/>
      <c r="W16" s="179"/>
      <c r="X16" s="179"/>
      <c r="Y16" s="179"/>
      <c r="Z16" s="179"/>
      <c r="AA16" s="180"/>
      <c r="AB16" s="179"/>
      <c r="AC16" s="402"/>
      <c r="AD16" s="181"/>
      <c r="AE16" s="28"/>
      <c r="AF16" s="48"/>
      <c r="AG16" s="48"/>
      <c r="AH16" s="48"/>
      <c r="AI16" s="48"/>
      <c r="AJ16" s="48"/>
      <c r="AK16" s="28"/>
      <c r="AL16" s="28"/>
      <c r="AM16" s="28"/>
      <c r="AN16" s="48"/>
      <c r="AO16" s="48"/>
      <c r="AP16" s="48"/>
      <c r="AQ16" s="28"/>
    </row>
    <row r="17" spans="1:43" ht="21" customHeight="1">
      <c r="I17" s="292">
        <f t="shared" si="5"/>
        <v>1</v>
      </c>
      <c r="J17" s="118">
        <f t="shared" si="0"/>
        <v>1</v>
      </c>
      <c r="K17" s="956">
        <f t="shared" si="6"/>
        <v>6</v>
      </c>
      <c r="L17" s="188"/>
      <c r="M17" s="188"/>
      <c r="N17" s="189">
        <f t="shared" si="3"/>
        <v>0</v>
      </c>
      <c r="O17" s="188"/>
      <c r="P17" s="188"/>
      <c r="Q17" s="191">
        <f t="shared" si="4"/>
        <v>0</v>
      </c>
      <c r="R17" s="191">
        <f t="shared" si="4"/>
        <v>0</v>
      </c>
      <c r="S17" s="1988"/>
      <c r="T17" s="1989"/>
      <c r="U17" s="118">
        <f t="shared" si="1"/>
        <v>1</v>
      </c>
      <c r="V17" s="137" t="s">
        <v>754</v>
      </c>
      <c r="W17" s="196">
        <f>SUM(W9:W16)</f>
        <v>102.42</v>
      </c>
      <c r="X17" s="196">
        <f>SUM(X9:X16)</f>
        <v>6.2</v>
      </c>
      <c r="Y17" s="196">
        <f>SUM(Y9:Y16)</f>
        <v>6.2</v>
      </c>
      <c r="Z17" s="197"/>
      <c r="AA17" s="198"/>
      <c r="AB17" s="196">
        <f>SUM(AB9:AB16)</f>
        <v>3000</v>
      </c>
      <c r="AC17" s="402"/>
      <c r="AD17" s="654">
        <f>SUBTOTAL(9,AD9:AD16)</f>
        <v>0</v>
      </c>
      <c r="AE17" s="199"/>
      <c r="AF17" s="33"/>
      <c r="AG17" s="33"/>
      <c r="AH17" s="33"/>
      <c r="AI17" s="33"/>
      <c r="AJ17" s="33"/>
      <c r="AN17" s="48"/>
      <c r="AO17" s="48"/>
      <c r="AP17" s="48"/>
    </row>
    <row r="18" spans="1:43" s="28" customFormat="1" ht="21" customHeight="1" thickBot="1">
      <c r="A18" s="200"/>
      <c r="B18" s="200"/>
      <c r="C18" s="200"/>
      <c r="D18" s="200"/>
      <c r="E18" s="200"/>
      <c r="F18" s="200"/>
      <c r="G18" s="200"/>
      <c r="I18" s="292">
        <f t="shared" si="5"/>
        <v>1</v>
      </c>
      <c r="J18" s="118">
        <f t="shared" si="0"/>
        <v>1</v>
      </c>
      <c r="K18" s="956">
        <f t="shared" si="6"/>
        <v>7</v>
      </c>
      <c r="L18" s="188"/>
      <c r="M18" s="188"/>
      <c r="N18" s="189">
        <f t="shared" si="3"/>
        <v>0</v>
      </c>
      <c r="O18" s="188"/>
      <c r="P18" s="188"/>
      <c r="Q18" s="191">
        <f t="shared" si="4"/>
        <v>0</v>
      </c>
      <c r="R18" s="191">
        <f t="shared" si="4"/>
        <v>0</v>
      </c>
      <c r="S18" s="1988"/>
      <c r="T18" s="1989"/>
      <c r="U18" s="118">
        <f t="shared" si="1"/>
        <v>1</v>
      </c>
      <c r="V18" s="201" t="s">
        <v>802</v>
      </c>
      <c r="W18" s="202"/>
      <c r="X18" s="202"/>
      <c r="Y18" s="202"/>
      <c r="Z18" s="202"/>
      <c r="AA18" s="203"/>
      <c r="AB18" s="202">
        <f>IF(AB17&gt;0,ROUND(AB17/COUNTA(AB9:AB16),0),)</f>
        <v>3000</v>
      </c>
      <c r="AC18" s="403"/>
      <c r="AD18" s="204"/>
      <c r="AE18" s="199"/>
      <c r="AF18" s="199"/>
      <c r="AG18" s="199"/>
      <c r="AH18" s="33"/>
      <c r="AI18" s="33"/>
      <c r="AJ18" s="33"/>
      <c r="AK18" s="33"/>
      <c r="AL18" s="33"/>
      <c r="AM18" s="33"/>
      <c r="AN18" s="48"/>
      <c r="AO18" s="48"/>
      <c r="AP18" s="48"/>
      <c r="AQ18" s="116"/>
    </row>
    <row r="19" spans="1:43" ht="21" customHeight="1">
      <c r="I19" s="292">
        <f t="shared" si="5"/>
        <v>1</v>
      </c>
      <c r="J19" s="118">
        <f t="shared" si="0"/>
        <v>1</v>
      </c>
      <c r="K19" s="956">
        <f t="shared" si="6"/>
        <v>8</v>
      </c>
      <c r="L19" s="188"/>
      <c r="M19" s="188"/>
      <c r="N19" s="189">
        <f t="shared" si="3"/>
        <v>0</v>
      </c>
      <c r="O19" s="188"/>
      <c r="P19" s="188"/>
      <c r="Q19" s="191">
        <f t="shared" si="4"/>
        <v>0</v>
      </c>
      <c r="R19" s="191">
        <f t="shared" si="4"/>
        <v>0</v>
      </c>
      <c r="S19" s="1988"/>
      <c r="T19" s="1989"/>
      <c r="U19" s="118">
        <f t="shared" si="1"/>
        <v>1</v>
      </c>
      <c r="V19" s="33"/>
      <c r="W19" s="33"/>
      <c r="X19" s="33"/>
      <c r="Y19" s="33"/>
      <c r="Z19" s="33"/>
      <c r="AA19" s="205"/>
      <c r="AB19" s="33"/>
      <c r="AC19" s="33"/>
      <c r="AD19" s="33"/>
      <c r="AE19" s="199"/>
      <c r="AF19" s="199"/>
      <c r="AG19" s="199"/>
      <c r="AH19" s="33"/>
      <c r="AI19" s="33"/>
      <c r="AJ19" s="33"/>
      <c r="AK19" s="33"/>
      <c r="AL19" s="33"/>
      <c r="AM19" s="33"/>
      <c r="AN19" s="48"/>
      <c r="AO19" s="48"/>
      <c r="AP19" s="48"/>
    </row>
    <row r="20" spans="1:43" ht="21" customHeight="1">
      <c r="I20" s="292">
        <f t="shared" si="5"/>
        <v>1</v>
      </c>
      <c r="J20" s="118">
        <f t="shared" si="0"/>
        <v>1</v>
      </c>
      <c r="K20" s="956">
        <f t="shared" si="6"/>
        <v>9</v>
      </c>
      <c r="L20" s="188"/>
      <c r="M20" s="188"/>
      <c r="N20" s="189">
        <f t="shared" si="3"/>
        <v>0</v>
      </c>
      <c r="O20" s="188"/>
      <c r="P20" s="188"/>
      <c r="Q20" s="191">
        <f t="shared" si="4"/>
        <v>0</v>
      </c>
      <c r="R20" s="191">
        <f t="shared" si="4"/>
        <v>0</v>
      </c>
      <c r="S20" s="1988"/>
      <c r="T20" s="1989"/>
      <c r="U20" s="118">
        <f t="shared" si="1"/>
        <v>1</v>
      </c>
      <c r="V20" s="647" t="s">
        <v>1169</v>
      </c>
      <c r="W20" s="648" t="s">
        <v>1922</v>
      </c>
      <c r="X20" s="649"/>
      <c r="Y20" s="649"/>
      <c r="Z20" s="649"/>
      <c r="AA20" s="649"/>
      <c r="AB20" s="649"/>
      <c r="AC20" s="649"/>
      <c r="AD20" s="650"/>
      <c r="AE20" s="199"/>
      <c r="AF20" s="199"/>
      <c r="AG20" s="199"/>
      <c r="AH20" s="33"/>
      <c r="AI20" s="33"/>
      <c r="AJ20" s="33"/>
      <c r="AK20" s="33"/>
      <c r="AL20" s="33"/>
      <c r="AM20" s="33"/>
      <c r="AN20" s="48"/>
      <c r="AO20" s="48"/>
      <c r="AP20" s="48"/>
    </row>
    <row r="21" spans="1:43" ht="21" customHeight="1">
      <c r="I21" s="292">
        <f t="shared" si="5"/>
        <v>1</v>
      </c>
      <c r="J21" s="118">
        <f t="shared" si="0"/>
        <v>1</v>
      </c>
      <c r="K21" s="956">
        <f t="shared" si="6"/>
        <v>10</v>
      </c>
      <c r="L21" s="188"/>
      <c r="M21" s="188"/>
      <c r="N21" s="189">
        <f t="shared" si="3"/>
        <v>0</v>
      </c>
      <c r="O21" s="188"/>
      <c r="P21" s="188"/>
      <c r="Q21" s="191">
        <f t="shared" si="4"/>
        <v>0</v>
      </c>
      <c r="R21" s="191">
        <f t="shared" si="4"/>
        <v>0</v>
      </c>
      <c r="S21" s="1988"/>
      <c r="T21" s="1989"/>
      <c r="U21" s="118">
        <f t="shared" si="1"/>
        <v>1</v>
      </c>
      <c r="V21" s="651" t="s">
        <v>1171</v>
      </c>
      <c r="W21" s="648" t="str">
        <f>"식재된 "&amp;K6&amp;" 는 활착이 안정된 상태로 신초발달이 양호하다."</f>
        <v>식재된 소나무 는 활착이 안정된 상태로 신초발달이 양호하다.</v>
      </c>
      <c r="X21" s="649"/>
      <c r="Y21" s="649"/>
      <c r="Z21" s="649"/>
      <c r="AA21" s="649"/>
      <c r="AB21" s="649"/>
      <c r="AC21" s="649"/>
      <c r="AD21" s="650"/>
      <c r="AE21" s="199"/>
      <c r="AF21" s="199"/>
      <c r="AG21" s="199"/>
      <c r="AH21" s="33"/>
      <c r="AI21" s="33"/>
      <c r="AJ21" s="33"/>
      <c r="AK21" s="33"/>
      <c r="AL21" s="33"/>
      <c r="AM21" s="33"/>
      <c r="AN21" s="48"/>
      <c r="AO21" s="48"/>
      <c r="AP21" s="48"/>
    </row>
    <row r="22" spans="1:43" ht="21" customHeight="1">
      <c r="I22" s="292">
        <f t="shared" si="5"/>
        <v>1</v>
      </c>
      <c r="J22" s="118">
        <f t="shared" si="0"/>
        <v>1</v>
      </c>
      <c r="K22" s="956">
        <f t="shared" si="6"/>
        <v>11</v>
      </c>
      <c r="L22" s="188"/>
      <c r="M22" s="188"/>
      <c r="N22" s="189">
        <f t="shared" si="3"/>
        <v>0</v>
      </c>
      <c r="O22" s="188"/>
      <c r="P22" s="188"/>
      <c r="Q22" s="191">
        <f t="shared" si="4"/>
        <v>0</v>
      </c>
      <c r="R22" s="191">
        <f t="shared" si="4"/>
        <v>0</v>
      </c>
      <c r="S22" s="1988"/>
      <c r="T22" s="1989"/>
      <c r="U22" s="118">
        <f t="shared" si="1"/>
        <v>1</v>
      </c>
      <c r="V22" s="651" t="s">
        <v>1172</v>
      </c>
      <c r="W22" s="648" t="s">
        <v>1923</v>
      </c>
      <c r="X22" s="649"/>
      <c r="Y22" s="649"/>
      <c r="Z22" s="649"/>
      <c r="AA22" s="649"/>
      <c r="AB22" s="649"/>
      <c r="AC22" s="649"/>
      <c r="AD22" s="650"/>
      <c r="AE22" s="199"/>
      <c r="AF22" s="199"/>
      <c r="AG22" s="199"/>
      <c r="AH22" s="33"/>
      <c r="AI22" s="33"/>
      <c r="AJ22" s="33"/>
      <c r="AK22" s="33"/>
      <c r="AL22" s="33"/>
      <c r="AM22" s="33"/>
      <c r="AN22" s="48"/>
      <c r="AO22" s="48"/>
      <c r="AP22" s="48"/>
    </row>
    <row r="23" spans="1:43" ht="21" customHeight="1">
      <c r="I23" s="292">
        <f t="shared" si="5"/>
        <v>1</v>
      </c>
      <c r="J23" s="118">
        <f t="shared" si="0"/>
        <v>1</v>
      </c>
      <c r="K23" s="956">
        <f t="shared" si="6"/>
        <v>12</v>
      </c>
      <c r="L23" s="188"/>
      <c r="M23" s="188"/>
      <c r="N23" s="189">
        <f t="shared" si="3"/>
        <v>0</v>
      </c>
      <c r="O23" s="188"/>
      <c r="P23" s="188"/>
      <c r="Q23" s="191">
        <f t="shared" si="4"/>
        <v>0</v>
      </c>
      <c r="R23" s="191">
        <f t="shared" si="4"/>
        <v>0</v>
      </c>
      <c r="S23" s="1988"/>
      <c r="T23" s="1989"/>
      <c r="U23" s="118">
        <f t="shared" si="1"/>
        <v>1</v>
      </c>
      <c r="V23" s="651" t="s">
        <v>1174</v>
      </c>
      <c r="W23" s="648" t="str">
        <f>"소반내 조림목의 생육상태, 현장여건 등을 고려하여 작업종은 "&amp;R4&amp;"로 적용한다."</f>
        <v>소반내 조림목의 생육상태, 현장여건 등을 고려하여 작업종은 모두베기로 적용한다.</v>
      </c>
      <c r="X23" s="649"/>
      <c r="Y23" s="649"/>
      <c r="Z23" s="649"/>
      <c r="AA23" s="649"/>
      <c r="AB23" s="649"/>
      <c r="AC23" s="649"/>
      <c r="AD23" s="650"/>
      <c r="AE23" s="199"/>
      <c r="AF23" s="199"/>
      <c r="AG23" s="199"/>
      <c r="AH23" s="33"/>
      <c r="AI23" s="33"/>
      <c r="AJ23" s="33"/>
      <c r="AK23" s="33"/>
      <c r="AL23" s="33"/>
      <c r="AM23" s="33"/>
      <c r="AN23" s="48"/>
      <c r="AO23" s="48"/>
      <c r="AP23" s="48"/>
    </row>
    <row r="24" spans="1:43" ht="21" customHeight="1">
      <c r="I24" s="292">
        <f t="shared" si="5"/>
        <v>1</v>
      </c>
      <c r="J24" s="118">
        <f t="shared" si="0"/>
        <v>1</v>
      </c>
      <c r="K24" s="956">
        <f t="shared" si="6"/>
        <v>13</v>
      </c>
      <c r="L24" s="188"/>
      <c r="M24" s="188"/>
      <c r="N24" s="189">
        <f t="shared" si="3"/>
        <v>0</v>
      </c>
      <c r="O24" s="188"/>
      <c r="P24" s="188"/>
      <c r="Q24" s="191">
        <f t="shared" si="4"/>
        <v>0</v>
      </c>
      <c r="R24" s="191">
        <f t="shared" si="4"/>
        <v>0</v>
      </c>
      <c r="S24" s="1988"/>
      <c r="T24" s="1989"/>
      <c r="U24" s="118">
        <f t="shared" si="1"/>
        <v>1</v>
      </c>
      <c r="V24" s="652" t="s">
        <v>1175</v>
      </c>
      <c r="W24" s="648"/>
      <c r="X24" s="649"/>
      <c r="Y24" s="649"/>
      <c r="Z24" s="649"/>
      <c r="AA24" s="649"/>
      <c r="AB24" s="649"/>
      <c r="AC24" s="649"/>
      <c r="AD24" s="650"/>
      <c r="AE24" s="199"/>
      <c r="AF24" s="199"/>
      <c r="AG24" s="199"/>
      <c r="AH24" s="33"/>
      <c r="AI24" s="33"/>
      <c r="AJ24" s="33"/>
      <c r="AK24" s="33"/>
      <c r="AL24" s="33"/>
      <c r="AM24" s="33"/>
      <c r="AN24" s="48"/>
      <c r="AO24" s="48"/>
      <c r="AP24" s="48"/>
    </row>
    <row r="25" spans="1:43" ht="21" customHeight="1" thickBot="1">
      <c r="I25" s="292">
        <f t="shared" si="5"/>
        <v>1</v>
      </c>
      <c r="J25" s="118">
        <f t="shared" si="0"/>
        <v>1</v>
      </c>
      <c r="K25" s="206">
        <f t="shared" si="6"/>
        <v>14</v>
      </c>
      <c r="L25" s="159"/>
      <c r="M25" s="159"/>
      <c r="N25" s="207">
        <f t="shared" si="3"/>
        <v>0</v>
      </c>
      <c r="O25" s="208"/>
      <c r="P25" s="208"/>
      <c r="Q25" s="209">
        <f t="shared" si="4"/>
        <v>0</v>
      </c>
      <c r="R25" s="209">
        <f t="shared" si="4"/>
        <v>0</v>
      </c>
      <c r="S25" s="1990"/>
      <c r="T25" s="1991"/>
      <c r="U25" s="118">
        <f t="shared" si="1"/>
        <v>1</v>
      </c>
      <c r="V25" s="651"/>
      <c r="W25" s="1432" t="s">
        <v>1860</v>
      </c>
      <c r="X25" s="649"/>
      <c r="Y25" s="649"/>
      <c r="Z25" s="649"/>
      <c r="AA25" s="649"/>
      <c r="AB25" s="649"/>
      <c r="AC25" s="649"/>
      <c r="AD25" s="650"/>
      <c r="AE25" s="199"/>
      <c r="AF25" s="199"/>
      <c r="AG25" s="199"/>
      <c r="AH25" s="33"/>
      <c r="AI25" s="33"/>
      <c r="AJ25" s="33"/>
      <c r="AK25" s="33"/>
      <c r="AL25" s="33"/>
      <c r="AM25" s="33"/>
      <c r="AN25" s="48"/>
      <c r="AO25" s="48"/>
      <c r="AP25" s="48"/>
    </row>
    <row r="26" spans="1:43" ht="21" hidden="1" customHeight="1">
      <c r="I26" s="292">
        <f>IF((O$28+P$28)&gt;0,1,0)</f>
        <v>0</v>
      </c>
      <c r="J26" s="118">
        <f t="shared" si="0"/>
        <v>1</v>
      </c>
      <c r="K26" s="2002" t="s">
        <v>840</v>
      </c>
      <c r="L26" s="2004" t="s">
        <v>841</v>
      </c>
      <c r="M26" s="2006" t="s">
        <v>842</v>
      </c>
      <c r="N26" s="2006" t="s">
        <v>843</v>
      </c>
      <c r="O26" s="2012" t="s">
        <v>844</v>
      </c>
      <c r="P26" s="2012"/>
      <c r="Q26" s="2012" t="s">
        <v>845</v>
      </c>
      <c r="R26" s="2012"/>
      <c r="S26" s="1992" t="s">
        <v>969</v>
      </c>
      <c r="T26" s="1993"/>
      <c r="U26" s="118">
        <f t="shared" ref="U26:U65" si="7">J26</f>
        <v>1</v>
      </c>
      <c r="V26" s="33"/>
      <c r="W26" s="33"/>
      <c r="X26" s="33"/>
      <c r="Y26" s="33"/>
      <c r="Z26" s="33"/>
      <c r="AA26" s="205"/>
      <c r="AB26" s="33"/>
      <c r="AC26" s="33"/>
      <c r="AD26" s="33"/>
      <c r="AE26" s="199"/>
      <c r="AF26" s="199"/>
      <c r="AG26" s="199"/>
      <c r="AH26" s="33"/>
      <c r="AI26" s="33"/>
      <c r="AJ26" s="33"/>
      <c r="AK26" s="33"/>
      <c r="AL26" s="33"/>
      <c r="AM26" s="33"/>
      <c r="AN26" s="48"/>
      <c r="AO26" s="48"/>
      <c r="AP26" s="48"/>
    </row>
    <row r="27" spans="1:43" ht="21" hidden="1" customHeight="1">
      <c r="I27" s="292">
        <f t="shared" ref="I27:I50" si="8">IF((O$28+P$28)&gt;0,1,0)</f>
        <v>0</v>
      </c>
      <c r="J27" s="118">
        <f t="shared" si="0"/>
        <v>1</v>
      </c>
      <c r="K27" s="2003"/>
      <c r="L27" s="2005"/>
      <c r="M27" s="2007"/>
      <c r="N27" s="2007"/>
      <c r="O27" s="267" t="s">
        <v>741</v>
      </c>
      <c r="P27" s="176" t="s">
        <v>742</v>
      </c>
      <c r="Q27" s="176" t="s">
        <v>741</v>
      </c>
      <c r="R27" s="177" t="s">
        <v>742</v>
      </c>
      <c r="S27" s="1994"/>
      <c r="T27" s="1995"/>
      <c r="U27" s="118">
        <f t="shared" si="7"/>
        <v>1</v>
      </c>
      <c r="V27" s="33"/>
      <c r="W27" s="33"/>
      <c r="X27" s="33"/>
      <c r="Y27" s="33"/>
      <c r="Z27" s="33"/>
      <c r="AA27" s="205"/>
      <c r="AB27" s="33"/>
      <c r="AC27" s="33"/>
      <c r="AD27" s="33"/>
      <c r="AE27" s="199"/>
      <c r="AF27" s="199"/>
      <c r="AG27" s="199"/>
      <c r="AH27" s="33"/>
      <c r="AI27" s="33"/>
      <c r="AJ27" s="33"/>
      <c r="AK27" s="33"/>
      <c r="AL27" s="33"/>
      <c r="AM27" s="33"/>
      <c r="AN27" s="48"/>
      <c r="AO27" s="48"/>
      <c r="AP27" s="48"/>
    </row>
    <row r="28" spans="1:43" ht="21" hidden="1" customHeight="1">
      <c r="I28" s="292">
        <f t="shared" si="8"/>
        <v>0</v>
      </c>
      <c r="J28" s="118">
        <f t="shared" si="0"/>
        <v>1</v>
      </c>
      <c r="K28" s="183">
        <f>+K25+1</f>
        <v>15</v>
      </c>
      <c r="L28" s="188"/>
      <c r="M28" s="188"/>
      <c r="N28" s="189">
        <f t="shared" ref="N28:N75" si="9">IF(O28+P28&gt;0,$W$2,)</f>
        <v>0</v>
      </c>
      <c r="O28" s="190"/>
      <c r="P28" s="190"/>
      <c r="Q28" s="191">
        <f t="shared" ref="Q28:Q75" si="10">ROUND(O28*50,0)</f>
        <v>0</v>
      </c>
      <c r="R28" s="191">
        <f t="shared" ref="R28:R75" si="11">ROUND(P28*50,0)</f>
        <v>0</v>
      </c>
      <c r="S28" s="1988"/>
      <c r="T28" s="1989"/>
      <c r="U28" s="118">
        <f t="shared" si="7"/>
        <v>1</v>
      </c>
      <c r="V28" s="33"/>
      <c r="W28" s="33"/>
      <c r="X28" s="33"/>
      <c r="Y28" s="33"/>
      <c r="Z28" s="33"/>
      <c r="AA28" s="205"/>
      <c r="AB28" s="33"/>
      <c r="AC28" s="33"/>
      <c r="AD28" s="33"/>
      <c r="AE28" s="199"/>
      <c r="AF28" s="199"/>
      <c r="AG28" s="199"/>
      <c r="AH28" s="33"/>
      <c r="AI28" s="33"/>
      <c r="AJ28" s="33"/>
      <c r="AK28" s="33"/>
      <c r="AL28" s="33"/>
      <c r="AM28" s="33"/>
      <c r="AN28" s="48"/>
      <c r="AO28" s="48"/>
      <c r="AP28" s="48"/>
    </row>
    <row r="29" spans="1:43" ht="21" hidden="1" customHeight="1">
      <c r="I29" s="292">
        <f t="shared" si="8"/>
        <v>0</v>
      </c>
      <c r="J29" s="118">
        <f t="shared" si="0"/>
        <v>1</v>
      </c>
      <c r="K29" s="183">
        <f t="shared" ref="K29:K50" si="12">+K28+1</f>
        <v>16</v>
      </c>
      <c r="L29" s="188"/>
      <c r="M29" s="188"/>
      <c r="N29" s="189">
        <f t="shared" si="9"/>
        <v>0</v>
      </c>
      <c r="O29" s="190"/>
      <c r="P29" s="190"/>
      <c r="Q29" s="191">
        <f t="shared" si="10"/>
        <v>0</v>
      </c>
      <c r="R29" s="191">
        <f t="shared" si="11"/>
        <v>0</v>
      </c>
      <c r="S29" s="1988"/>
      <c r="T29" s="1989"/>
      <c r="U29" s="118">
        <f t="shared" si="7"/>
        <v>1</v>
      </c>
      <c r="V29" s="33"/>
      <c r="W29" s="33"/>
      <c r="X29" s="33"/>
      <c r="Y29" s="33"/>
      <c r="Z29" s="33"/>
      <c r="AA29" s="205"/>
      <c r="AB29" s="33"/>
      <c r="AC29" s="33"/>
      <c r="AD29" s="33"/>
      <c r="AE29" s="199"/>
      <c r="AF29" s="199"/>
      <c r="AG29" s="199"/>
      <c r="AH29" s="33"/>
      <c r="AI29" s="33"/>
      <c r="AJ29" s="33"/>
      <c r="AK29" s="33"/>
      <c r="AL29" s="33"/>
      <c r="AM29" s="33"/>
      <c r="AN29" s="48"/>
      <c r="AO29" s="48"/>
      <c r="AP29" s="48"/>
    </row>
    <row r="30" spans="1:43" ht="21" hidden="1" customHeight="1">
      <c r="I30" s="292">
        <f t="shared" si="8"/>
        <v>0</v>
      </c>
      <c r="J30" s="118">
        <f t="shared" si="0"/>
        <v>1</v>
      </c>
      <c r="K30" s="183">
        <f t="shared" si="12"/>
        <v>17</v>
      </c>
      <c r="L30" s="188"/>
      <c r="M30" s="188"/>
      <c r="N30" s="189">
        <f t="shared" si="9"/>
        <v>0</v>
      </c>
      <c r="O30" s="190"/>
      <c r="P30" s="190"/>
      <c r="Q30" s="191">
        <f t="shared" si="10"/>
        <v>0</v>
      </c>
      <c r="R30" s="191">
        <f t="shared" si="11"/>
        <v>0</v>
      </c>
      <c r="S30" s="1988"/>
      <c r="T30" s="1989"/>
      <c r="U30" s="118">
        <f t="shared" si="7"/>
        <v>1</v>
      </c>
      <c r="V30" s="33"/>
      <c r="W30" s="33"/>
      <c r="X30" s="33"/>
      <c r="Y30" s="33"/>
      <c r="Z30" s="33"/>
      <c r="AA30" s="205"/>
      <c r="AB30" s="33"/>
      <c r="AC30" s="33"/>
      <c r="AD30" s="33"/>
      <c r="AE30" s="199"/>
      <c r="AF30" s="199"/>
      <c r="AG30" s="199"/>
      <c r="AH30" s="33"/>
      <c r="AI30" s="33"/>
      <c r="AJ30" s="33"/>
      <c r="AK30" s="33"/>
      <c r="AL30" s="33"/>
      <c r="AM30" s="33"/>
      <c r="AN30" s="48"/>
      <c r="AO30" s="48"/>
      <c r="AP30" s="48"/>
    </row>
    <row r="31" spans="1:43" ht="21" hidden="1" customHeight="1">
      <c r="I31" s="292">
        <f t="shared" si="8"/>
        <v>0</v>
      </c>
      <c r="J31" s="118">
        <f t="shared" si="0"/>
        <v>1</v>
      </c>
      <c r="K31" s="183">
        <f t="shared" si="12"/>
        <v>18</v>
      </c>
      <c r="L31" s="188"/>
      <c r="M31" s="188"/>
      <c r="N31" s="189">
        <f t="shared" si="9"/>
        <v>0</v>
      </c>
      <c r="O31" s="190"/>
      <c r="P31" s="190"/>
      <c r="Q31" s="191">
        <f t="shared" si="10"/>
        <v>0</v>
      </c>
      <c r="R31" s="191">
        <f t="shared" si="11"/>
        <v>0</v>
      </c>
      <c r="S31" s="1988"/>
      <c r="T31" s="1989"/>
      <c r="U31" s="118">
        <f t="shared" si="7"/>
        <v>1</v>
      </c>
      <c r="V31" s="33"/>
      <c r="W31" s="33"/>
      <c r="X31" s="33"/>
      <c r="Y31" s="33"/>
      <c r="Z31" s="33"/>
      <c r="AA31" s="205"/>
      <c r="AB31" s="33"/>
      <c r="AC31" s="33"/>
      <c r="AD31" s="33"/>
      <c r="AE31" s="199"/>
      <c r="AF31" s="199"/>
      <c r="AG31" s="199"/>
      <c r="AH31" s="33"/>
      <c r="AI31" s="33"/>
      <c r="AJ31" s="33"/>
      <c r="AK31" s="33"/>
      <c r="AL31" s="33"/>
      <c r="AM31" s="33"/>
      <c r="AN31" s="48"/>
      <c r="AO31" s="48"/>
      <c r="AP31" s="48"/>
    </row>
    <row r="32" spans="1:43" ht="21" hidden="1" customHeight="1">
      <c r="I32" s="292">
        <f t="shared" si="8"/>
        <v>0</v>
      </c>
      <c r="J32" s="118">
        <f t="shared" si="0"/>
        <v>1</v>
      </c>
      <c r="K32" s="183">
        <f t="shared" si="12"/>
        <v>19</v>
      </c>
      <c r="L32" s="188"/>
      <c r="M32" s="188"/>
      <c r="N32" s="189">
        <f t="shared" si="9"/>
        <v>0</v>
      </c>
      <c r="O32" s="190"/>
      <c r="P32" s="190"/>
      <c r="Q32" s="191">
        <f t="shared" si="10"/>
        <v>0</v>
      </c>
      <c r="R32" s="191">
        <f t="shared" si="11"/>
        <v>0</v>
      </c>
      <c r="S32" s="1988"/>
      <c r="T32" s="1989"/>
      <c r="U32" s="118">
        <f t="shared" si="7"/>
        <v>1</v>
      </c>
      <c r="V32" s="33"/>
      <c r="W32" s="33"/>
      <c r="X32" s="33"/>
      <c r="Y32" s="33"/>
      <c r="Z32" s="33"/>
      <c r="AA32" s="205"/>
      <c r="AB32" s="33"/>
      <c r="AC32" s="33"/>
      <c r="AD32" s="33"/>
      <c r="AE32" s="199"/>
      <c r="AF32" s="199"/>
      <c r="AG32" s="199"/>
      <c r="AH32" s="33"/>
      <c r="AI32" s="33"/>
      <c r="AJ32" s="33"/>
      <c r="AK32" s="33"/>
      <c r="AL32" s="33"/>
      <c r="AM32" s="33"/>
      <c r="AN32" s="48"/>
      <c r="AO32" s="48"/>
      <c r="AP32" s="48"/>
    </row>
    <row r="33" spans="9:42" ht="21" hidden="1" customHeight="1">
      <c r="I33" s="292">
        <f t="shared" si="8"/>
        <v>0</v>
      </c>
      <c r="J33" s="118">
        <f t="shared" si="0"/>
        <v>1</v>
      </c>
      <c r="K33" s="183">
        <f t="shared" si="12"/>
        <v>20</v>
      </c>
      <c r="L33" s="188"/>
      <c r="M33" s="188"/>
      <c r="N33" s="189">
        <f t="shared" si="9"/>
        <v>0</v>
      </c>
      <c r="O33" s="190"/>
      <c r="P33" s="190"/>
      <c r="Q33" s="191">
        <f t="shared" si="10"/>
        <v>0</v>
      </c>
      <c r="R33" s="191">
        <f t="shared" si="11"/>
        <v>0</v>
      </c>
      <c r="S33" s="1988"/>
      <c r="T33" s="1989"/>
      <c r="U33" s="118">
        <f t="shared" si="7"/>
        <v>1</v>
      </c>
      <c r="V33" s="33"/>
      <c r="W33" s="33"/>
      <c r="X33" s="33"/>
      <c r="Y33" s="33"/>
      <c r="Z33" s="33"/>
      <c r="AA33" s="205"/>
      <c r="AB33" s="33"/>
      <c r="AC33" s="33"/>
      <c r="AD33" s="33"/>
      <c r="AE33" s="199"/>
      <c r="AF33" s="199"/>
      <c r="AG33" s="199"/>
      <c r="AH33" s="33"/>
      <c r="AI33" s="33"/>
      <c r="AJ33" s="33"/>
      <c r="AK33" s="33"/>
      <c r="AL33" s="33"/>
      <c r="AM33" s="33"/>
      <c r="AN33" s="48"/>
      <c r="AO33" s="48"/>
      <c r="AP33" s="48"/>
    </row>
    <row r="34" spans="9:42" ht="21" hidden="1" customHeight="1">
      <c r="I34" s="292">
        <f t="shared" si="8"/>
        <v>0</v>
      </c>
      <c r="J34" s="118">
        <f t="shared" si="0"/>
        <v>1</v>
      </c>
      <c r="K34" s="183">
        <f t="shared" si="12"/>
        <v>21</v>
      </c>
      <c r="L34" s="188"/>
      <c r="M34" s="188"/>
      <c r="N34" s="189">
        <f t="shared" si="9"/>
        <v>0</v>
      </c>
      <c r="O34" s="190"/>
      <c r="P34" s="190"/>
      <c r="Q34" s="191">
        <f t="shared" si="10"/>
        <v>0</v>
      </c>
      <c r="R34" s="191">
        <f t="shared" si="11"/>
        <v>0</v>
      </c>
      <c r="S34" s="1988"/>
      <c r="T34" s="1989"/>
      <c r="U34" s="118">
        <f t="shared" si="7"/>
        <v>1</v>
      </c>
      <c r="V34" s="33"/>
      <c r="W34" s="33"/>
      <c r="X34" s="33"/>
      <c r="Y34" s="33"/>
      <c r="Z34" s="33"/>
      <c r="AA34" s="205"/>
      <c r="AB34" s="33"/>
      <c r="AC34" s="33"/>
      <c r="AD34" s="33"/>
      <c r="AE34" s="199"/>
      <c r="AF34" s="199"/>
      <c r="AG34" s="199"/>
      <c r="AH34" s="33"/>
      <c r="AI34" s="33"/>
      <c r="AJ34" s="33"/>
      <c r="AK34" s="33"/>
      <c r="AL34" s="33"/>
      <c r="AM34" s="33"/>
      <c r="AN34" s="48"/>
      <c r="AO34" s="48"/>
      <c r="AP34" s="48"/>
    </row>
    <row r="35" spans="9:42" ht="21" hidden="1" customHeight="1">
      <c r="I35" s="292">
        <f t="shared" si="8"/>
        <v>0</v>
      </c>
      <c r="J35" s="118">
        <f t="shared" si="0"/>
        <v>1</v>
      </c>
      <c r="K35" s="183">
        <f t="shared" si="12"/>
        <v>22</v>
      </c>
      <c r="L35" s="188"/>
      <c r="M35" s="188"/>
      <c r="N35" s="189">
        <f t="shared" si="9"/>
        <v>0</v>
      </c>
      <c r="O35" s="190"/>
      <c r="P35" s="190"/>
      <c r="Q35" s="191">
        <f t="shared" si="10"/>
        <v>0</v>
      </c>
      <c r="R35" s="191">
        <f t="shared" si="11"/>
        <v>0</v>
      </c>
      <c r="S35" s="1988"/>
      <c r="T35" s="1989"/>
      <c r="U35" s="118">
        <f t="shared" si="7"/>
        <v>1</v>
      </c>
      <c r="V35" s="33"/>
      <c r="W35" s="33"/>
      <c r="X35" s="33"/>
      <c r="Y35" s="33"/>
      <c r="Z35" s="33"/>
      <c r="AA35" s="205"/>
      <c r="AB35" s="33"/>
      <c r="AC35" s="33"/>
      <c r="AD35" s="33"/>
      <c r="AE35" s="199"/>
      <c r="AF35" s="199"/>
      <c r="AG35" s="199"/>
      <c r="AH35" s="33"/>
      <c r="AI35" s="33"/>
      <c r="AJ35" s="33"/>
      <c r="AK35" s="33"/>
      <c r="AL35" s="33"/>
      <c r="AM35" s="33"/>
      <c r="AN35" s="48"/>
      <c r="AO35" s="48"/>
      <c r="AP35" s="48"/>
    </row>
    <row r="36" spans="9:42" ht="21" hidden="1" customHeight="1">
      <c r="I36" s="292">
        <f t="shared" si="8"/>
        <v>0</v>
      </c>
      <c r="J36" s="118">
        <f t="shared" si="0"/>
        <v>1</v>
      </c>
      <c r="K36" s="183">
        <f t="shared" si="12"/>
        <v>23</v>
      </c>
      <c r="L36" s="188"/>
      <c r="M36" s="188"/>
      <c r="N36" s="189">
        <f t="shared" si="9"/>
        <v>0</v>
      </c>
      <c r="O36" s="190"/>
      <c r="P36" s="190"/>
      <c r="Q36" s="191">
        <f t="shared" si="10"/>
        <v>0</v>
      </c>
      <c r="R36" s="191">
        <f t="shared" si="11"/>
        <v>0</v>
      </c>
      <c r="S36" s="1988"/>
      <c r="T36" s="1989"/>
      <c r="U36" s="118">
        <f t="shared" si="7"/>
        <v>1</v>
      </c>
      <c r="V36" s="33"/>
      <c r="W36" s="33"/>
      <c r="X36" s="33"/>
      <c r="Y36" s="33"/>
      <c r="Z36" s="33"/>
      <c r="AA36" s="205"/>
      <c r="AB36" s="33"/>
      <c r="AC36" s="33"/>
      <c r="AD36" s="33"/>
      <c r="AE36" s="199"/>
      <c r="AF36" s="199"/>
      <c r="AG36" s="199"/>
      <c r="AH36" s="33"/>
      <c r="AI36" s="33"/>
      <c r="AJ36" s="33"/>
      <c r="AK36" s="33"/>
      <c r="AL36" s="33"/>
      <c r="AM36" s="33"/>
      <c r="AN36" s="48"/>
      <c r="AO36" s="48"/>
      <c r="AP36" s="48"/>
    </row>
    <row r="37" spans="9:42" ht="21" hidden="1" customHeight="1">
      <c r="I37" s="292">
        <f t="shared" si="8"/>
        <v>0</v>
      </c>
      <c r="J37" s="118">
        <f t="shared" si="0"/>
        <v>1</v>
      </c>
      <c r="K37" s="183">
        <f t="shared" si="12"/>
        <v>24</v>
      </c>
      <c r="L37" s="188"/>
      <c r="M37" s="188"/>
      <c r="N37" s="189">
        <f t="shared" si="9"/>
        <v>0</v>
      </c>
      <c r="O37" s="190"/>
      <c r="P37" s="190"/>
      <c r="Q37" s="191">
        <f t="shared" si="10"/>
        <v>0</v>
      </c>
      <c r="R37" s="191">
        <f t="shared" si="11"/>
        <v>0</v>
      </c>
      <c r="S37" s="1988"/>
      <c r="T37" s="1989"/>
      <c r="U37" s="118">
        <f t="shared" si="7"/>
        <v>1</v>
      </c>
      <c r="V37" s="33"/>
      <c r="W37" s="33"/>
      <c r="X37" s="33"/>
      <c r="Y37" s="33"/>
      <c r="Z37" s="33"/>
      <c r="AA37" s="205"/>
      <c r="AB37" s="33"/>
      <c r="AC37" s="33"/>
      <c r="AD37" s="33"/>
      <c r="AE37" s="199"/>
      <c r="AF37" s="199"/>
      <c r="AG37" s="199"/>
      <c r="AH37" s="33"/>
      <c r="AI37" s="33"/>
      <c r="AJ37" s="33"/>
      <c r="AK37" s="33"/>
      <c r="AL37" s="33"/>
      <c r="AM37" s="33"/>
      <c r="AN37" s="48"/>
      <c r="AO37" s="48"/>
      <c r="AP37" s="48"/>
    </row>
    <row r="38" spans="9:42" ht="21" hidden="1" customHeight="1">
      <c r="I38" s="292">
        <f t="shared" si="8"/>
        <v>0</v>
      </c>
      <c r="J38" s="118">
        <f t="shared" si="0"/>
        <v>1</v>
      </c>
      <c r="K38" s="183">
        <f t="shared" si="12"/>
        <v>25</v>
      </c>
      <c r="L38" s="188"/>
      <c r="M38" s="188"/>
      <c r="N38" s="189">
        <f t="shared" si="9"/>
        <v>0</v>
      </c>
      <c r="O38" s="190"/>
      <c r="P38" s="190"/>
      <c r="Q38" s="191">
        <f t="shared" si="10"/>
        <v>0</v>
      </c>
      <c r="R38" s="191">
        <f t="shared" si="11"/>
        <v>0</v>
      </c>
      <c r="S38" s="1988"/>
      <c r="T38" s="1989"/>
      <c r="U38" s="118">
        <f t="shared" si="7"/>
        <v>1</v>
      </c>
      <c r="V38" s="33"/>
      <c r="W38" s="33"/>
      <c r="X38" s="33"/>
      <c r="Y38" s="33"/>
      <c r="Z38" s="33"/>
      <c r="AA38" s="205"/>
      <c r="AB38" s="33"/>
      <c r="AC38" s="33"/>
      <c r="AD38" s="33"/>
      <c r="AE38" s="199"/>
      <c r="AF38" s="199"/>
      <c r="AG38" s="199"/>
      <c r="AH38" s="33"/>
      <c r="AI38" s="33"/>
      <c r="AJ38" s="33"/>
      <c r="AK38" s="33"/>
      <c r="AL38" s="33"/>
      <c r="AM38" s="33"/>
      <c r="AN38" s="48"/>
      <c r="AO38" s="48"/>
      <c r="AP38" s="48"/>
    </row>
    <row r="39" spans="9:42" ht="21" hidden="1" customHeight="1">
      <c r="I39" s="292">
        <f t="shared" si="8"/>
        <v>0</v>
      </c>
      <c r="J39" s="118">
        <f t="shared" si="0"/>
        <v>1</v>
      </c>
      <c r="K39" s="183">
        <f t="shared" si="12"/>
        <v>26</v>
      </c>
      <c r="L39" s="188"/>
      <c r="M39" s="188"/>
      <c r="N39" s="189">
        <f t="shared" si="9"/>
        <v>0</v>
      </c>
      <c r="O39" s="190"/>
      <c r="P39" s="190"/>
      <c r="Q39" s="191">
        <f t="shared" si="10"/>
        <v>0</v>
      </c>
      <c r="R39" s="191">
        <f t="shared" si="11"/>
        <v>0</v>
      </c>
      <c r="S39" s="1988"/>
      <c r="T39" s="1989"/>
      <c r="U39" s="118">
        <f t="shared" si="7"/>
        <v>1</v>
      </c>
      <c r="V39" s="33"/>
      <c r="W39" s="33"/>
      <c r="X39" s="33"/>
      <c r="Y39" s="33"/>
      <c r="Z39" s="33"/>
      <c r="AA39" s="205"/>
      <c r="AB39" s="33"/>
      <c r="AC39" s="33"/>
      <c r="AD39" s="33"/>
      <c r="AE39" s="199"/>
      <c r="AF39" s="199"/>
      <c r="AG39" s="199"/>
      <c r="AH39" s="33"/>
      <c r="AI39" s="33"/>
      <c r="AJ39" s="33"/>
      <c r="AK39" s="33"/>
      <c r="AL39" s="33"/>
      <c r="AM39" s="33"/>
      <c r="AN39" s="48"/>
      <c r="AO39" s="48"/>
      <c r="AP39" s="48"/>
    </row>
    <row r="40" spans="9:42" ht="21" hidden="1" customHeight="1">
      <c r="I40" s="292">
        <f t="shared" si="8"/>
        <v>0</v>
      </c>
      <c r="J40" s="118">
        <f t="shared" si="0"/>
        <v>1</v>
      </c>
      <c r="K40" s="183">
        <f t="shared" si="12"/>
        <v>27</v>
      </c>
      <c r="L40" s="188"/>
      <c r="M40" s="188"/>
      <c r="N40" s="189">
        <f t="shared" si="9"/>
        <v>0</v>
      </c>
      <c r="O40" s="190"/>
      <c r="P40" s="190"/>
      <c r="Q40" s="191">
        <f t="shared" si="10"/>
        <v>0</v>
      </c>
      <c r="R40" s="191">
        <f t="shared" si="11"/>
        <v>0</v>
      </c>
      <c r="S40" s="1988"/>
      <c r="T40" s="1989"/>
      <c r="U40" s="118">
        <f t="shared" si="7"/>
        <v>1</v>
      </c>
      <c r="V40" s="33"/>
      <c r="W40" s="33"/>
      <c r="X40" s="33"/>
      <c r="Y40" s="33"/>
      <c r="Z40" s="33"/>
      <c r="AA40" s="205"/>
      <c r="AB40" s="33"/>
      <c r="AC40" s="33"/>
      <c r="AD40" s="33"/>
      <c r="AE40" s="199"/>
      <c r="AF40" s="199"/>
      <c r="AG40" s="199"/>
      <c r="AH40" s="33"/>
      <c r="AI40" s="33"/>
      <c r="AJ40" s="33"/>
      <c r="AK40" s="33"/>
      <c r="AL40" s="33"/>
      <c r="AM40" s="33"/>
      <c r="AN40" s="48"/>
      <c r="AO40" s="48"/>
      <c r="AP40" s="48"/>
    </row>
    <row r="41" spans="9:42" ht="21" hidden="1" customHeight="1">
      <c r="I41" s="292">
        <f t="shared" si="8"/>
        <v>0</v>
      </c>
      <c r="J41" s="118">
        <f t="shared" si="0"/>
        <v>1</v>
      </c>
      <c r="K41" s="183">
        <f t="shared" si="12"/>
        <v>28</v>
      </c>
      <c r="L41" s="188"/>
      <c r="M41" s="188"/>
      <c r="N41" s="189">
        <f t="shared" si="9"/>
        <v>0</v>
      </c>
      <c r="O41" s="190"/>
      <c r="P41" s="190"/>
      <c r="Q41" s="191">
        <f t="shared" si="10"/>
        <v>0</v>
      </c>
      <c r="R41" s="191">
        <f t="shared" si="11"/>
        <v>0</v>
      </c>
      <c r="S41" s="1988"/>
      <c r="T41" s="1989"/>
      <c r="U41" s="118">
        <f t="shared" si="7"/>
        <v>1</v>
      </c>
      <c r="V41" s="33"/>
      <c r="W41" s="33"/>
      <c r="X41" s="33"/>
      <c r="Y41" s="33"/>
      <c r="Z41" s="33"/>
      <c r="AA41" s="205"/>
      <c r="AB41" s="33"/>
      <c r="AC41" s="33"/>
      <c r="AD41" s="33"/>
      <c r="AE41" s="199"/>
      <c r="AF41" s="199"/>
      <c r="AG41" s="199"/>
      <c r="AH41" s="33"/>
      <c r="AI41" s="33"/>
      <c r="AJ41" s="33"/>
      <c r="AK41" s="33"/>
      <c r="AL41" s="33"/>
      <c r="AM41" s="33"/>
      <c r="AN41" s="48"/>
      <c r="AO41" s="48"/>
      <c r="AP41" s="48"/>
    </row>
    <row r="42" spans="9:42" ht="21" hidden="1" customHeight="1">
      <c r="I42" s="292">
        <f t="shared" si="8"/>
        <v>0</v>
      </c>
      <c r="J42" s="118">
        <f t="shared" si="0"/>
        <v>1</v>
      </c>
      <c r="K42" s="183">
        <f t="shared" si="12"/>
        <v>29</v>
      </c>
      <c r="L42" s="188"/>
      <c r="M42" s="188"/>
      <c r="N42" s="189">
        <f t="shared" si="9"/>
        <v>0</v>
      </c>
      <c r="O42" s="190"/>
      <c r="P42" s="190"/>
      <c r="Q42" s="191">
        <f t="shared" si="10"/>
        <v>0</v>
      </c>
      <c r="R42" s="191">
        <f t="shared" si="11"/>
        <v>0</v>
      </c>
      <c r="S42" s="1988"/>
      <c r="T42" s="1989"/>
      <c r="U42" s="118">
        <f t="shared" si="7"/>
        <v>1</v>
      </c>
      <c r="V42" s="33"/>
      <c r="W42" s="33"/>
      <c r="X42" s="33"/>
      <c r="Y42" s="33"/>
      <c r="Z42" s="33"/>
      <c r="AA42" s="205"/>
      <c r="AB42" s="33"/>
      <c r="AC42" s="33"/>
      <c r="AD42" s="33"/>
      <c r="AE42" s="199"/>
      <c r="AF42" s="199"/>
      <c r="AG42" s="199"/>
      <c r="AH42" s="33"/>
      <c r="AI42" s="33"/>
      <c r="AJ42" s="33"/>
      <c r="AK42" s="33"/>
      <c r="AL42" s="33"/>
      <c r="AM42" s="33"/>
      <c r="AN42" s="48"/>
      <c r="AO42" s="48"/>
      <c r="AP42" s="48"/>
    </row>
    <row r="43" spans="9:42" ht="21" hidden="1" customHeight="1">
      <c r="I43" s="292">
        <f t="shared" si="8"/>
        <v>0</v>
      </c>
      <c r="J43" s="118">
        <f t="shared" si="0"/>
        <v>1</v>
      </c>
      <c r="K43" s="183">
        <f t="shared" si="12"/>
        <v>30</v>
      </c>
      <c r="L43" s="188"/>
      <c r="M43" s="188"/>
      <c r="N43" s="189">
        <f t="shared" si="9"/>
        <v>0</v>
      </c>
      <c r="O43" s="190"/>
      <c r="P43" s="190"/>
      <c r="Q43" s="191">
        <f t="shared" si="10"/>
        <v>0</v>
      </c>
      <c r="R43" s="191">
        <f t="shared" si="11"/>
        <v>0</v>
      </c>
      <c r="S43" s="1988"/>
      <c r="T43" s="1989"/>
      <c r="U43" s="118">
        <f t="shared" si="7"/>
        <v>1</v>
      </c>
      <c r="V43" s="33"/>
      <c r="W43" s="33"/>
      <c r="X43" s="33"/>
      <c r="Y43" s="33"/>
      <c r="Z43" s="33"/>
      <c r="AA43" s="205"/>
      <c r="AB43" s="33"/>
      <c r="AC43" s="33"/>
      <c r="AD43" s="33"/>
      <c r="AE43" s="199"/>
      <c r="AF43" s="199"/>
      <c r="AG43" s="199"/>
      <c r="AH43" s="33"/>
      <c r="AI43" s="33"/>
      <c r="AJ43" s="33"/>
      <c r="AK43" s="33"/>
      <c r="AL43" s="33"/>
      <c r="AM43" s="33"/>
      <c r="AN43" s="48"/>
      <c r="AO43" s="48"/>
      <c r="AP43" s="48"/>
    </row>
    <row r="44" spans="9:42" ht="21" hidden="1" customHeight="1">
      <c r="I44" s="292">
        <f t="shared" si="8"/>
        <v>0</v>
      </c>
      <c r="J44" s="118">
        <f t="shared" si="0"/>
        <v>1</v>
      </c>
      <c r="K44" s="183">
        <f t="shared" si="12"/>
        <v>31</v>
      </c>
      <c r="L44" s="188"/>
      <c r="M44" s="188"/>
      <c r="N44" s="189">
        <f t="shared" si="9"/>
        <v>0</v>
      </c>
      <c r="O44" s="190"/>
      <c r="P44" s="190"/>
      <c r="Q44" s="191">
        <f t="shared" si="10"/>
        <v>0</v>
      </c>
      <c r="R44" s="191">
        <f t="shared" si="11"/>
        <v>0</v>
      </c>
      <c r="S44" s="1988"/>
      <c r="T44" s="1989"/>
      <c r="U44" s="118">
        <f t="shared" si="7"/>
        <v>1</v>
      </c>
      <c r="V44" s="33"/>
      <c r="W44" s="33"/>
      <c r="X44" s="33"/>
      <c r="Y44" s="33"/>
      <c r="Z44" s="33"/>
      <c r="AA44" s="205"/>
      <c r="AB44" s="33"/>
      <c r="AC44" s="33"/>
      <c r="AD44" s="33"/>
      <c r="AE44" s="199"/>
      <c r="AF44" s="199"/>
      <c r="AG44" s="199"/>
      <c r="AH44" s="33"/>
      <c r="AI44" s="33"/>
      <c r="AJ44" s="33"/>
      <c r="AK44" s="33"/>
      <c r="AL44" s="33"/>
      <c r="AM44" s="33"/>
      <c r="AN44" s="48"/>
      <c r="AO44" s="48"/>
      <c r="AP44" s="48"/>
    </row>
    <row r="45" spans="9:42" ht="21" hidden="1" customHeight="1">
      <c r="I45" s="292">
        <f t="shared" si="8"/>
        <v>0</v>
      </c>
      <c r="J45" s="118">
        <f t="shared" si="0"/>
        <v>1</v>
      </c>
      <c r="K45" s="183">
        <f t="shared" si="12"/>
        <v>32</v>
      </c>
      <c r="L45" s="188"/>
      <c r="M45" s="188"/>
      <c r="N45" s="189">
        <f t="shared" si="9"/>
        <v>0</v>
      </c>
      <c r="O45" s="190"/>
      <c r="P45" s="190"/>
      <c r="Q45" s="191">
        <f t="shared" si="10"/>
        <v>0</v>
      </c>
      <c r="R45" s="191">
        <f t="shared" si="11"/>
        <v>0</v>
      </c>
      <c r="S45" s="1988"/>
      <c r="T45" s="1989"/>
      <c r="U45" s="118">
        <f t="shared" si="7"/>
        <v>1</v>
      </c>
      <c r="V45" s="33"/>
      <c r="W45" s="33"/>
      <c r="X45" s="33"/>
      <c r="Y45" s="33"/>
      <c r="Z45" s="33"/>
      <c r="AA45" s="205"/>
      <c r="AB45" s="33"/>
      <c r="AC45" s="33"/>
      <c r="AD45" s="33"/>
      <c r="AE45" s="199"/>
      <c r="AF45" s="199"/>
      <c r="AG45" s="199"/>
      <c r="AH45" s="33"/>
      <c r="AI45" s="33"/>
      <c r="AJ45" s="33"/>
      <c r="AK45" s="33"/>
      <c r="AL45" s="33"/>
      <c r="AM45" s="33"/>
      <c r="AN45" s="48"/>
      <c r="AO45" s="48"/>
      <c r="AP45" s="48"/>
    </row>
    <row r="46" spans="9:42" ht="21" hidden="1" customHeight="1">
      <c r="I46" s="292">
        <f t="shared" si="8"/>
        <v>0</v>
      </c>
      <c r="J46" s="118">
        <f t="shared" si="0"/>
        <v>1</v>
      </c>
      <c r="K46" s="183">
        <f t="shared" si="12"/>
        <v>33</v>
      </c>
      <c r="L46" s="188"/>
      <c r="M46" s="188"/>
      <c r="N46" s="189">
        <f t="shared" si="9"/>
        <v>0</v>
      </c>
      <c r="O46" s="190"/>
      <c r="P46" s="190"/>
      <c r="Q46" s="191">
        <f t="shared" si="10"/>
        <v>0</v>
      </c>
      <c r="R46" s="191">
        <f t="shared" si="11"/>
        <v>0</v>
      </c>
      <c r="S46" s="1988"/>
      <c r="T46" s="1989"/>
      <c r="U46" s="118">
        <f t="shared" si="7"/>
        <v>1</v>
      </c>
      <c r="V46" s="33"/>
      <c r="W46" s="33"/>
      <c r="X46" s="33"/>
      <c r="Y46" s="33"/>
      <c r="Z46" s="33"/>
      <c r="AA46" s="205"/>
      <c r="AB46" s="33"/>
      <c r="AC46" s="33"/>
      <c r="AD46" s="33"/>
      <c r="AE46" s="199"/>
      <c r="AF46" s="199"/>
      <c r="AG46" s="199"/>
      <c r="AH46" s="33"/>
      <c r="AI46" s="33"/>
      <c r="AJ46" s="33"/>
      <c r="AK46" s="33"/>
      <c r="AL46" s="33"/>
      <c r="AM46" s="33"/>
      <c r="AN46" s="48"/>
      <c r="AO46" s="48"/>
      <c r="AP46" s="48"/>
    </row>
    <row r="47" spans="9:42" ht="21" hidden="1" customHeight="1">
      <c r="I47" s="292">
        <f t="shared" si="8"/>
        <v>0</v>
      </c>
      <c r="J47" s="118">
        <f t="shared" si="0"/>
        <v>1</v>
      </c>
      <c r="K47" s="183">
        <f t="shared" si="12"/>
        <v>34</v>
      </c>
      <c r="L47" s="188"/>
      <c r="M47" s="188"/>
      <c r="N47" s="189">
        <f t="shared" si="9"/>
        <v>0</v>
      </c>
      <c r="O47" s="190"/>
      <c r="P47" s="190"/>
      <c r="Q47" s="191">
        <f t="shared" si="10"/>
        <v>0</v>
      </c>
      <c r="R47" s="191">
        <f t="shared" si="11"/>
        <v>0</v>
      </c>
      <c r="S47" s="1988"/>
      <c r="T47" s="1989"/>
      <c r="U47" s="118">
        <f t="shared" si="7"/>
        <v>1</v>
      </c>
      <c r="V47" s="33"/>
      <c r="W47" s="33"/>
      <c r="X47" s="33"/>
      <c r="Y47" s="33"/>
      <c r="Z47" s="33"/>
      <c r="AA47" s="205"/>
      <c r="AB47" s="33"/>
      <c r="AC47" s="33"/>
      <c r="AD47" s="33"/>
      <c r="AE47" s="199"/>
      <c r="AF47" s="199"/>
      <c r="AG47" s="199"/>
      <c r="AH47" s="33"/>
      <c r="AI47" s="33"/>
      <c r="AJ47" s="33"/>
      <c r="AK47" s="33"/>
      <c r="AL47" s="33"/>
      <c r="AM47" s="33"/>
      <c r="AN47" s="48"/>
      <c r="AO47" s="48"/>
      <c r="AP47" s="48"/>
    </row>
    <row r="48" spans="9:42" ht="21" hidden="1" customHeight="1">
      <c r="I48" s="292">
        <f t="shared" si="8"/>
        <v>0</v>
      </c>
      <c r="J48" s="118">
        <f t="shared" si="0"/>
        <v>1</v>
      </c>
      <c r="K48" s="183">
        <f t="shared" si="12"/>
        <v>35</v>
      </c>
      <c r="L48" s="188"/>
      <c r="M48" s="188"/>
      <c r="N48" s="189">
        <f t="shared" si="9"/>
        <v>0</v>
      </c>
      <c r="O48" s="190"/>
      <c r="P48" s="190"/>
      <c r="Q48" s="191">
        <f t="shared" si="10"/>
        <v>0</v>
      </c>
      <c r="R48" s="191">
        <f t="shared" si="11"/>
        <v>0</v>
      </c>
      <c r="S48" s="1988"/>
      <c r="T48" s="1989"/>
      <c r="U48" s="118">
        <f t="shared" si="7"/>
        <v>1</v>
      </c>
      <c r="V48" s="33"/>
      <c r="W48" s="33"/>
      <c r="X48" s="33"/>
      <c r="Y48" s="33"/>
      <c r="Z48" s="33"/>
      <c r="AA48" s="205"/>
      <c r="AB48" s="33"/>
      <c r="AC48" s="33"/>
      <c r="AD48" s="33"/>
      <c r="AE48" s="199"/>
      <c r="AF48" s="199"/>
      <c r="AG48" s="199"/>
      <c r="AH48" s="33"/>
      <c r="AI48" s="33"/>
      <c r="AJ48" s="33"/>
      <c r="AK48" s="33"/>
      <c r="AL48" s="33"/>
      <c r="AM48" s="33"/>
      <c r="AN48" s="48"/>
      <c r="AO48" s="48"/>
      <c r="AP48" s="48"/>
    </row>
    <row r="49" spans="9:42" ht="21" hidden="1" customHeight="1">
      <c r="I49" s="292">
        <f t="shared" si="8"/>
        <v>0</v>
      </c>
      <c r="J49" s="118">
        <f t="shared" si="0"/>
        <v>1</v>
      </c>
      <c r="K49" s="183">
        <f t="shared" si="12"/>
        <v>36</v>
      </c>
      <c r="L49" s="188"/>
      <c r="M49" s="188"/>
      <c r="N49" s="189">
        <f t="shared" si="9"/>
        <v>0</v>
      </c>
      <c r="O49" s="190"/>
      <c r="P49" s="190"/>
      <c r="Q49" s="191">
        <f t="shared" si="10"/>
        <v>0</v>
      </c>
      <c r="R49" s="191">
        <f t="shared" si="11"/>
        <v>0</v>
      </c>
      <c r="S49" s="1988"/>
      <c r="T49" s="1989"/>
      <c r="U49" s="118">
        <f t="shared" si="7"/>
        <v>1</v>
      </c>
      <c r="V49" s="33"/>
      <c r="W49" s="33"/>
      <c r="X49" s="33"/>
      <c r="Y49" s="33"/>
      <c r="Z49" s="33"/>
      <c r="AA49" s="205"/>
      <c r="AB49" s="33"/>
      <c r="AC49" s="33"/>
      <c r="AD49" s="33"/>
      <c r="AE49" s="199"/>
      <c r="AF49" s="199"/>
      <c r="AG49" s="199"/>
      <c r="AH49" s="33"/>
      <c r="AI49" s="33"/>
      <c r="AJ49" s="33"/>
      <c r="AK49" s="33"/>
      <c r="AL49" s="33"/>
      <c r="AM49" s="33"/>
      <c r="AN49" s="48"/>
      <c r="AO49" s="48"/>
      <c r="AP49" s="48"/>
    </row>
    <row r="50" spans="9:42" ht="21" hidden="1" customHeight="1" thickBot="1">
      <c r="I50" s="292">
        <f t="shared" si="8"/>
        <v>0</v>
      </c>
      <c r="J50" s="118">
        <f t="shared" si="0"/>
        <v>1</v>
      </c>
      <c r="K50" s="206">
        <f t="shared" si="12"/>
        <v>37</v>
      </c>
      <c r="L50" s="159"/>
      <c r="M50" s="159"/>
      <c r="N50" s="207">
        <f t="shared" si="9"/>
        <v>0</v>
      </c>
      <c r="O50" s="208"/>
      <c r="P50" s="208"/>
      <c r="Q50" s="209">
        <f t="shared" si="10"/>
        <v>0</v>
      </c>
      <c r="R50" s="209">
        <f t="shared" si="11"/>
        <v>0</v>
      </c>
      <c r="S50" s="1990"/>
      <c r="T50" s="1991"/>
      <c r="U50" s="118">
        <f t="shared" si="7"/>
        <v>1</v>
      </c>
      <c r="V50" s="33"/>
      <c r="W50" s="33"/>
      <c r="X50" s="33"/>
      <c r="Y50" s="33"/>
      <c r="Z50" s="33"/>
      <c r="AA50" s="205"/>
      <c r="AB50" s="33"/>
      <c r="AC50" s="33"/>
      <c r="AD50" s="33"/>
      <c r="AE50" s="199"/>
      <c r="AF50" s="199"/>
      <c r="AG50" s="199"/>
      <c r="AH50" s="33"/>
      <c r="AI50" s="33"/>
      <c r="AJ50" s="33"/>
      <c r="AK50" s="33"/>
      <c r="AL50" s="33"/>
      <c r="AM50" s="33"/>
      <c r="AN50" s="48"/>
      <c r="AO50" s="48"/>
      <c r="AP50" s="48"/>
    </row>
    <row r="51" spans="9:42" ht="21" hidden="1" customHeight="1">
      <c r="I51" s="292">
        <f>IF((O$53+P$53)&gt;0,1,0)</f>
        <v>0</v>
      </c>
      <c r="J51" s="118">
        <f t="shared" si="0"/>
        <v>1</v>
      </c>
      <c r="K51" s="2002" t="s">
        <v>840</v>
      </c>
      <c r="L51" s="2004" t="s">
        <v>841</v>
      </c>
      <c r="M51" s="2006" t="s">
        <v>842</v>
      </c>
      <c r="N51" s="2006" t="s">
        <v>843</v>
      </c>
      <c r="O51" s="2012" t="s">
        <v>844</v>
      </c>
      <c r="P51" s="2012"/>
      <c r="Q51" s="2012" t="s">
        <v>845</v>
      </c>
      <c r="R51" s="2012"/>
      <c r="S51" s="1992" t="s">
        <v>969</v>
      </c>
      <c r="T51" s="1993"/>
      <c r="U51" s="118">
        <f t="shared" si="7"/>
        <v>1</v>
      </c>
      <c r="V51" s="33"/>
      <c r="W51" s="33"/>
      <c r="X51" s="33"/>
      <c r="Y51" s="33"/>
      <c r="Z51" s="33"/>
      <c r="AA51" s="205"/>
      <c r="AB51" s="33"/>
      <c r="AC51" s="33"/>
      <c r="AD51" s="33"/>
      <c r="AE51" s="199"/>
      <c r="AF51" s="199"/>
      <c r="AG51" s="199"/>
      <c r="AH51" s="33"/>
      <c r="AI51" s="33"/>
      <c r="AJ51" s="33"/>
      <c r="AK51" s="33"/>
      <c r="AL51" s="33"/>
      <c r="AM51" s="33"/>
      <c r="AN51" s="48"/>
      <c r="AO51" s="48"/>
      <c r="AP51" s="48"/>
    </row>
    <row r="52" spans="9:42" ht="21" hidden="1" customHeight="1">
      <c r="I52" s="292">
        <f t="shared" ref="I52:I75" si="13">IF((O$53+P$53)&gt;0,1,0)</f>
        <v>0</v>
      </c>
      <c r="J52" s="118">
        <f t="shared" si="0"/>
        <v>1</v>
      </c>
      <c r="K52" s="2003"/>
      <c r="L52" s="2005"/>
      <c r="M52" s="2007"/>
      <c r="N52" s="2007"/>
      <c r="O52" s="175" t="s">
        <v>741</v>
      </c>
      <c r="P52" s="176" t="s">
        <v>742</v>
      </c>
      <c r="Q52" s="176" t="s">
        <v>741</v>
      </c>
      <c r="R52" s="177" t="s">
        <v>742</v>
      </c>
      <c r="S52" s="1994"/>
      <c r="T52" s="1995"/>
      <c r="U52" s="118">
        <f t="shared" si="7"/>
        <v>1</v>
      </c>
      <c r="V52" s="33"/>
      <c r="W52" s="33"/>
      <c r="X52" s="33"/>
      <c r="Y52" s="33"/>
      <c r="Z52" s="33"/>
      <c r="AA52" s="205"/>
      <c r="AB52" s="33"/>
      <c r="AC52" s="33"/>
      <c r="AD52" s="33"/>
      <c r="AE52" s="199"/>
      <c r="AF52" s="199"/>
      <c r="AG52" s="199"/>
      <c r="AH52" s="33"/>
      <c r="AI52" s="33"/>
      <c r="AJ52" s="33"/>
      <c r="AK52" s="33"/>
      <c r="AL52" s="33"/>
      <c r="AM52" s="33"/>
      <c r="AN52" s="48"/>
      <c r="AO52" s="48"/>
      <c r="AP52" s="48"/>
    </row>
    <row r="53" spans="9:42" ht="21" hidden="1" customHeight="1">
      <c r="I53" s="292">
        <f t="shared" si="13"/>
        <v>0</v>
      </c>
      <c r="J53" s="118">
        <f t="shared" si="0"/>
        <v>1</v>
      </c>
      <c r="K53" s="183">
        <f>+K50+1</f>
        <v>38</v>
      </c>
      <c r="L53" s="188"/>
      <c r="M53" s="188"/>
      <c r="N53" s="189">
        <f t="shared" si="9"/>
        <v>0</v>
      </c>
      <c r="O53" s="190"/>
      <c r="P53" s="190"/>
      <c r="Q53" s="191">
        <f t="shared" si="10"/>
        <v>0</v>
      </c>
      <c r="R53" s="191">
        <f t="shared" si="11"/>
        <v>0</v>
      </c>
      <c r="S53" s="1988"/>
      <c r="T53" s="1989"/>
      <c r="U53" s="118">
        <f t="shared" si="7"/>
        <v>1</v>
      </c>
      <c r="V53" s="33"/>
      <c r="W53" s="33"/>
      <c r="X53" s="33"/>
      <c r="Y53" s="33"/>
      <c r="Z53" s="33"/>
      <c r="AA53" s="205"/>
      <c r="AB53" s="33"/>
      <c r="AC53" s="33"/>
      <c r="AD53" s="33"/>
      <c r="AE53" s="199"/>
      <c r="AF53" s="199"/>
      <c r="AG53" s="199"/>
      <c r="AH53" s="33"/>
      <c r="AI53" s="33"/>
      <c r="AJ53" s="33"/>
      <c r="AK53" s="33"/>
      <c r="AL53" s="33"/>
      <c r="AM53" s="33"/>
      <c r="AN53" s="48"/>
      <c r="AO53" s="48"/>
      <c r="AP53" s="48"/>
    </row>
    <row r="54" spans="9:42" ht="21" hidden="1" customHeight="1">
      <c r="I54" s="292">
        <f t="shared" si="13"/>
        <v>0</v>
      </c>
      <c r="J54" s="118">
        <f t="shared" si="0"/>
        <v>1</v>
      </c>
      <c r="K54" s="183">
        <f t="shared" ref="K54:K75" si="14">+K53+1</f>
        <v>39</v>
      </c>
      <c r="L54" s="188"/>
      <c r="M54" s="188"/>
      <c r="N54" s="189">
        <f t="shared" si="9"/>
        <v>0</v>
      </c>
      <c r="O54" s="190"/>
      <c r="P54" s="190"/>
      <c r="Q54" s="191">
        <f t="shared" si="10"/>
        <v>0</v>
      </c>
      <c r="R54" s="191">
        <f t="shared" si="11"/>
        <v>0</v>
      </c>
      <c r="S54" s="1988"/>
      <c r="T54" s="1989"/>
      <c r="U54" s="118">
        <f t="shared" si="7"/>
        <v>1</v>
      </c>
      <c r="V54" s="33"/>
      <c r="W54" s="33"/>
      <c r="X54" s="33"/>
      <c r="Y54" s="33"/>
      <c r="Z54" s="33"/>
      <c r="AA54" s="205"/>
      <c r="AB54" s="33"/>
      <c r="AC54" s="33"/>
      <c r="AD54" s="33"/>
      <c r="AE54" s="199"/>
      <c r="AF54" s="199"/>
      <c r="AG54" s="199"/>
      <c r="AH54" s="33"/>
      <c r="AI54" s="33"/>
      <c r="AJ54" s="33"/>
      <c r="AK54" s="33"/>
      <c r="AL54" s="33"/>
      <c r="AM54" s="33"/>
      <c r="AN54" s="48"/>
      <c r="AO54" s="48"/>
      <c r="AP54" s="48"/>
    </row>
    <row r="55" spans="9:42" ht="21" hidden="1" customHeight="1">
      <c r="I55" s="292">
        <f t="shared" si="13"/>
        <v>0</v>
      </c>
      <c r="J55" s="118">
        <f t="shared" si="0"/>
        <v>1</v>
      </c>
      <c r="K55" s="183">
        <f t="shared" si="14"/>
        <v>40</v>
      </c>
      <c r="L55" s="188"/>
      <c r="M55" s="188"/>
      <c r="N55" s="189">
        <f t="shared" si="9"/>
        <v>0</v>
      </c>
      <c r="O55" s="190"/>
      <c r="P55" s="190"/>
      <c r="Q55" s="191">
        <f t="shared" si="10"/>
        <v>0</v>
      </c>
      <c r="R55" s="191">
        <f t="shared" si="11"/>
        <v>0</v>
      </c>
      <c r="S55" s="1988"/>
      <c r="T55" s="1989"/>
      <c r="U55" s="118">
        <f t="shared" si="7"/>
        <v>1</v>
      </c>
      <c r="V55" s="33"/>
      <c r="W55" s="33"/>
      <c r="X55" s="33"/>
      <c r="Y55" s="33"/>
      <c r="Z55" s="33"/>
      <c r="AA55" s="205"/>
      <c r="AB55" s="33"/>
      <c r="AC55" s="33"/>
      <c r="AD55" s="33"/>
      <c r="AE55" s="199"/>
      <c r="AF55" s="199"/>
      <c r="AG55" s="199"/>
      <c r="AH55" s="33"/>
      <c r="AI55" s="33"/>
      <c r="AJ55" s="33"/>
      <c r="AK55" s="33"/>
      <c r="AL55" s="33"/>
      <c r="AM55" s="33"/>
      <c r="AN55" s="48"/>
      <c r="AO55" s="48"/>
      <c r="AP55" s="48"/>
    </row>
    <row r="56" spans="9:42" ht="21" hidden="1" customHeight="1">
      <c r="I56" s="292">
        <f t="shared" si="13"/>
        <v>0</v>
      </c>
      <c r="J56" s="118">
        <f t="shared" si="0"/>
        <v>1</v>
      </c>
      <c r="K56" s="183">
        <f t="shared" si="14"/>
        <v>41</v>
      </c>
      <c r="L56" s="188"/>
      <c r="M56" s="188"/>
      <c r="N56" s="189">
        <f t="shared" si="9"/>
        <v>0</v>
      </c>
      <c r="O56" s="190"/>
      <c r="P56" s="190"/>
      <c r="Q56" s="191">
        <f t="shared" si="10"/>
        <v>0</v>
      </c>
      <c r="R56" s="191">
        <f t="shared" si="11"/>
        <v>0</v>
      </c>
      <c r="S56" s="1988"/>
      <c r="T56" s="1989"/>
      <c r="U56" s="118">
        <f t="shared" si="7"/>
        <v>1</v>
      </c>
      <c r="V56" s="33"/>
      <c r="W56" s="33"/>
      <c r="X56" s="33"/>
      <c r="Y56" s="33"/>
      <c r="Z56" s="33"/>
      <c r="AA56" s="205"/>
      <c r="AB56" s="33"/>
      <c r="AC56" s="33"/>
      <c r="AD56" s="33"/>
      <c r="AE56" s="199"/>
      <c r="AF56" s="199"/>
      <c r="AG56" s="199"/>
      <c r="AH56" s="33"/>
      <c r="AI56" s="33"/>
      <c r="AJ56" s="33"/>
      <c r="AK56" s="33"/>
      <c r="AL56" s="33"/>
      <c r="AM56" s="33"/>
      <c r="AN56" s="48"/>
      <c r="AO56" s="48"/>
      <c r="AP56" s="48"/>
    </row>
    <row r="57" spans="9:42" ht="21" hidden="1" customHeight="1">
      <c r="I57" s="292">
        <f t="shared" si="13"/>
        <v>0</v>
      </c>
      <c r="J57" s="118">
        <f t="shared" si="0"/>
        <v>1</v>
      </c>
      <c r="K57" s="183">
        <f t="shared" si="14"/>
        <v>42</v>
      </c>
      <c r="L57" s="188"/>
      <c r="M57" s="188"/>
      <c r="N57" s="189">
        <f t="shared" si="9"/>
        <v>0</v>
      </c>
      <c r="O57" s="190"/>
      <c r="P57" s="190"/>
      <c r="Q57" s="191">
        <f t="shared" si="10"/>
        <v>0</v>
      </c>
      <c r="R57" s="191">
        <f t="shared" si="11"/>
        <v>0</v>
      </c>
      <c r="S57" s="1988"/>
      <c r="T57" s="1989"/>
      <c r="U57" s="118">
        <f t="shared" si="7"/>
        <v>1</v>
      </c>
      <c r="V57" s="33"/>
      <c r="W57" s="33"/>
      <c r="X57" s="33"/>
      <c r="Y57" s="33"/>
      <c r="Z57" s="33"/>
      <c r="AA57" s="205"/>
      <c r="AB57" s="33"/>
      <c r="AC57" s="33"/>
      <c r="AD57" s="33"/>
      <c r="AE57" s="199"/>
      <c r="AF57" s="199"/>
      <c r="AG57" s="199"/>
      <c r="AH57" s="33"/>
      <c r="AI57" s="33"/>
      <c r="AJ57" s="33"/>
      <c r="AK57" s="33"/>
      <c r="AL57" s="33"/>
      <c r="AM57" s="33"/>
      <c r="AN57" s="48"/>
      <c r="AO57" s="48"/>
      <c r="AP57" s="48"/>
    </row>
    <row r="58" spans="9:42" ht="21" hidden="1" customHeight="1">
      <c r="I58" s="292">
        <f t="shared" si="13"/>
        <v>0</v>
      </c>
      <c r="J58" s="118">
        <f t="shared" si="0"/>
        <v>1</v>
      </c>
      <c r="K58" s="183">
        <f t="shared" si="14"/>
        <v>43</v>
      </c>
      <c r="L58" s="188"/>
      <c r="M58" s="188"/>
      <c r="N58" s="189">
        <f t="shared" si="9"/>
        <v>0</v>
      </c>
      <c r="O58" s="190"/>
      <c r="P58" s="190"/>
      <c r="Q58" s="191">
        <f t="shared" si="10"/>
        <v>0</v>
      </c>
      <c r="R58" s="191">
        <f t="shared" si="11"/>
        <v>0</v>
      </c>
      <c r="S58" s="1988"/>
      <c r="T58" s="1989"/>
      <c r="U58" s="118">
        <f t="shared" si="7"/>
        <v>1</v>
      </c>
      <c r="V58" s="33"/>
      <c r="W58" s="33"/>
      <c r="X58" s="33"/>
      <c r="Y58" s="33"/>
      <c r="Z58" s="33"/>
      <c r="AA58" s="205"/>
      <c r="AB58" s="33"/>
      <c r="AC58" s="33"/>
      <c r="AD58" s="33"/>
      <c r="AE58" s="199"/>
      <c r="AF58" s="199"/>
      <c r="AG58" s="199"/>
      <c r="AH58" s="33"/>
      <c r="AI58" s="33"/>
      <c r="AJ58" s="33"/>
      <c r="AK58" s="33"/>
      <c r="AL58" s="33"/>
      <c r="AM58" s="33"/>
      <c r="AN58" s="48"/>
      <c r="AO58" s="48"/>
      <c r="AP58" s="48"/>
    </row>
    <row r="59" spans="9:42" ht="21" hidden="1" customHeight="1">
      <c r="I59" s="292">
        <f t="shared" si="13"/>
        <v>0</v>
      </c>
      <c r="J59" s="118">
        <f t="shared" si="0"/>
        <v>1</v>
      </c>
      <c r="K59" s="183">
        <f t="shared" si="14"/>
        <v>44</v>
      </c>
      <c r="L59" s="188"/>
      <c r="M59" s="188"/>
      <c r="N59" s="189">
        <f t="shared" si="9"/>
        <v>0</v>
      </c>
      <c r="O59" s="190"/>
      <c r="P59" s="190"/>
      <c r="Q59" s="191">
        <f t="shared" si="10"/>
        <v>0</v>
      </c>
      <c r="R59" s="191">
        <f t="shared" si="11"/>
        <v>0</v>
      </c>
      <c r="S59" s="1988"/>
      <c r="T59" s="1989"/>
      <c r="U59" s="118">
        <f t="shared" si="7"/>
        <v>1</v>
      </c>
      <c r="V59" s="33"/>
      <c r="W59" s="33"/>
      <c r="X59" s="33"/>
      <c r="Y59" s="33"/>
      <c r="Z59" s="33"/>
      <c r="AA59" s="205"/>
      <c r="AB59" s="33"/>
      <c r="AC59" s="33"/>
      <c r="AD59" s="33"/>
      <c r="AE59" s="199"/>
      <c r="AF59" s="199"/>
      <c r="AG59" s="199"/>
      <c r="AH59" s="33"/>
      <c r="AI59" s="33"/>
      <c r="AJ59" s="33"/>
      <c r="AK59" s="33"/>
      <c r="AL59" s="33"/>
      <c r="AM59" s="33"/>
      <c r="AN59" s="48"/>
      <c r="AO59" s="48"/>
      <c r="AP59" s="48"/>
    </row>
    <row r="60" spans="9:42" ht="21" hidden="1" customHeight="1">
      <c r="I60" s="292">
        <f t="shared" si="13"/>
        <v>0</v>
      </c>
      <c r="J60" s="118">
        <f t="shared" si="0"/>
        <v>1</v>
      </c>
      <c r="K60" s="183">
        <f t="shared" si="14"/>
        <v>45</v>
      </c>
      <c r="L60" s="188"/>
      <c r="M60" s="188"/>
      <c r="N60" s="189">
        <f t="shared" si="9"/>
        <v>0</v>
      </c>
      <c r="O60" s="190"/>
      <c r="P60" s="190"/>
      <c r="Q60" s="191">
        <f t="shared" si="10"/>
        <v>0</v>
      </c>
      <c r="R60" s="191">
        <f t="shared" si="11"/>
        <v>0</v>
      </c>
      <c r="S60" s="1988"/>
      <c r="T60" s="1989"/>
      <c r="U60" s="118">
        <f t="shared" si="7"/>
        <v>1</v>
      </c>
      <c r="V60" s="33"/>
      <c r="W60" s="33"/>
      <c r="X60" s="33"/>
      <c r="Y60" s="33"/>
      <c r="Z60" s="33"/>
      <c r="AA60" s="205"/>
      <c r="AB60" s="33"/>
      <c r="AC60" s="33"/>
      <c r="AD60" s="33"/>
      <c r="AE60" s="199"/>
      <c r="AF60" s="199"/>
      <c r="AG60" s="199"/>
      <c r="AH60" s="33"/>
      <c r="AI60" s="33"/>
      <c r="AJ60" s="33"/>
      <c r="AK60" s="33"/>
      <c r="AL60" s="33"/>
      <c r="AM60" s="33"/>
      <c r="AN60" s="48"/>
      <c r="AO60" s="48"/>
      <c r="AP60" s="48"/>
    </row>
    <row r="61" spans="9:42" ht="21" hidden="1" customHeight="1">
      <c r="I61" s="292">
        <f t="shared" si="13"/>
        <v>0</v>
      </c>
      <c r="J61" s="118">
        <f t="shared" si="0"/>
        <v>1</v>
      </c>
      <c r="K61" s="183">
        <f t="shared" si="14"/>
        <v>46</v>
      </c>
      <c r="L61" s="188"/>
      <c r="M61" s="188"/>
      <c r="N61" s="189">
        <f t="shared" si="9"/>
        <v>0</v>
      </c>
      <c r="O61" s="190"/>
      <c r="P61" s="190"/>
      <c r="Q61" s="191">
        <f t="shared" si="10"/>
        <v>0</v>
      </c>
      <c r="R61" s="191">
        <f t="shared" si="11"/>
        <v>0</v>
      </c>
      <c r="S61" s="1988"/>
      <c r="T61" s="1989"/>
      <c r="U61" s="118">
        <f t="shared" si="7"/>
        <v>1</v>
      </c>
      <c r="V61" s="33"/>
      <c r="W61" s="33"/>
      <c r="X61" s="33"/>
      <c r="Y61" s="33"/>
      <c r="Z61" s="33"/>
      <c r="AA61" s="205"/>
      <c r="AB61" s="33"/>
      <c r="AC61" s="33"/>
      <c r="AD61" s="33"/>
      <c r="AE61" s="199"/>
      <c r="AF61" s="199"/>
      <c r="AG61" s="199"/>
      <c r="AH61" s="33"/>
      <c r="AI61" s="33"/>
      <c r="AJ61" s="33"/>
      <c r="AK61" s="33"/>
      <c r="AL61" s="33"/>
      <c r="AM61" s="33"/>
      <c r="AN61" s="48"/>
      <c r="AO61" s="48"/>
      <c r="AP61" s="48"/>
    </row>
    <row r="62" spans="9:42" ht="21" hidden="1" customHeight="1">
      <c r="I62" s="292">
        <f t="shared" si="13"/>
        <v>0</v>
      </c>
      <c r="J62" s="118">
        <f t="shared" si="0"/>
        <v>1</v>
      </c>
      <c r="K62" s="183">
        <f t="shared" si="14"/>
        <v>47</v>
      </c>
      <c r="L62" s="188"/>
      <c r="M62" s="188"/>
      <c r="N62" s="189">
        <f t="shared" si="9"/>
        <v>0</v>
      </c>
      <c r="O62" s="190"/>
      <c r="P62" s="190"/>
      <c r="Q62" s="191">
        <f t="shared" si="10"/>
        <v>0</v>
      </c>
      <c r="R62" s="191">
        <f t="shared" si="11"/>
        <v>0</v>
      </c>
      <c r="S62" s="1988"/>
      <c r="T62" s="1989"/>
      <c r="U62" s="118">
        <f t="shared" si="7"/>
        <v>1</v>
      </c>
      <c r="V62" s="33"/>
      <c r="W62" s="33"/>
      <c r="X62" s="33"/>
      <c r="Y62" s="33"/>
      <c r="Z62" s="33"/>
      <c r="AA62" s="205"/>
      <c r="AB62" s="33"/>
      <c r="AC62" s="33"/>
      <c r="AD62" s="33"/>
      <c r="AE62" s="199"/>
      <c r="AF62" s="199"/>
      <c r="AG62" s="199"/>
      <c r="AH62" s="33"/>
      <c r="AI62" s="33"/>
      <c r="AJ62" s="33"/>
      <c r="AK62" s="33"/>
      <c r="AL62" s="33"/>
      <c r="AM62" s="33"/>
      <c r="AN62" s="48"/>
      <c r="AO62" s="48"/>
      <c r="AP62" s="48"/>
    </row>
    <row r="63" spans="9:42" ht="21" hidden="1" customHeight="1">
      <c r="I63" s="292">
        <f t="shared" si="13"/>
        <v>0</v>
      </c>
      <c r="J63" s="118">
        <f t="shared" si="0"/>
        <v>1</v>
      </c>
      <c r="K63" s="183">
        <f t="shared" si="14"/>
        <v>48</v>
      </c>
      <c r="L63" s="188"/>
      <c r="M63" s="188"/>
      <c r="N63" s="189">
        <f t="shared" si="9"/>
        <v>0</v>
      </c>
      <c r="O63" s="190"/>
      <c r="P63" s="190"/>
      <c r="Q63" s="191">
        <f t="shared" si="10"/>
        <v>0</v>
      </c>
      <c r="R63" s="191">
        <f t="shared" si="11"/>
        <v>0</v>
      </c>
      <c r="S63" s="1988"/>
      <c r="T63" s="1989"/>
      <c r="U63" s="118">
        <f t="shared" si="7"/>
        <v>1</v>
      </c>
      <c r="V63" s="33"/>
      <c r="W63" s="33"/>
      <c r="X63" s="33"/>
      <c r="Y63" s="33"/>
      <c r="Z63" s="33"/>
      <c r="AA63" s="205"/>
      <c r="AB63" s="33"/>
      <c r="AC63" s="33"/>
      <c r="AD63" s="33"/>
      <c r="AE63" s="199"/>
      <c r="AF63" s="199"/>
      <c r="AG63" s="199"/>
      <c r="AH63" s="33"/>
      <c r="AI63" s="33"/>
      <c r="AJ63" s="33"/>
      <c r="AK63" s="33"/>
      <c r="AL63" s="33"/>
      <c r="AM63" s="33"/>
      <c r="AN63" s="48"/>
      <c r="AO63" s="48"/>
      <c r="AP63" s="48"/>
    </row>
    <row r="64" spans="9:42" ht="21" hidden="1" customHeight="1">
      <c r="I64" s="292">
        <f t="shared" si="13"/>
        <v>0</v>
      </c>
      <c r="J64" s="118">
        <f t="shared" si="0"/>
        <v>1</v>
      </c>
      <c r="K64" s="183">
        <f t="shared" si="14"/>
        <v>49</v>
      </c>
      <c r="L64" s="188"/>
      <c r="M64" s="188"/>
      <c r="N64" s="189">
        <f t="shared" si="9"/>
        <v>0</v>
      </c>
      <c r="O64" s="190"/>
      <c r="P64" s="190"/>
      <c r="Q64" s="191">
        <f t="shared" si="10"/>
        <v>0</v>
      </c>
      <c r="R64" s="191">
        <f t="shared" si="11"/>
        <v>0</v>
      </c>
      <c r="S64" s="1988"/>
      <c r="T64" s="1989"/>
      <c r="U64" s="118">
        <f t="shared" si="7"/>
        <v>1</v>
      </c>
      <c r="V64" s="33"/>
      <c r="W64" s="33"/>
      <c r="X64" s="33"/>
      <c r="Y64" s="33"/>
      <c r="Z64" s="33"/>
      <c r="AA64" s="205"/>
      <c r="AB64" s="33"/>
      <c r="AC64" s="33"/>
      <c r="AD64" s="33"/>
      <c r="AE64" s="199"/>
      <c r="AF64" s="199"/>
      <c r="AG64" s="199"/>
      <c r="AH64" s="33"/>
      <c r="AI64" s="33"/>
      <c r="AJ64" s="33"/>
      <c r="AK64" s="33"/>
      <c r="AL64" s="33"/>
      <c r="AM64" s="33"/>
      <c r="AN64" s="48"/>
      <c r="AO64" s="48"/>
      <c r="AP64" s="48"/>
    </row>
    <row r="65" spans="9:46" ht="21" hidden="1" customHeight="1">
      <c r="I65" s="292">
        <f t="shared" si="13"/>
        <v>0</v>
      </c>
      <c r="J65" s="118">
        <f t="shared" si="0"/>
        <v>1</v>
      </c>
      <c r="K65" s="183">
        <f t="shared" si="14"/>
        <v>50</v>
      </c>
      <c r="L65" s="188"/>
      <c r="M65" s="188"/>
      <c r="N65" s="189">
        <f t="shared" si="9"/>
        <v>0</v>
      </c>
      <c r="O65" s="190"/>
      <c r="P65" s="190"/>
      <c r="Q65" s="191">
        <f t="shared" si="10"/>
        <v>0</v>
      </c>
      <c r="R65" s="191">
        <f t="shared" si="11"/>
        <v>0</v>
      </c>
      <c r="S65" s="1988"/>
      <c r="T65" s="1989"/>
      <c r="U65" s="118">
        <f t="shared" si="7"/>
        <v>1</v>
      </c>
      <c r="V65" s="33"/>
      <c r="W65" s="33"/>
      <c r="X65" s="33"/>
      <c r="Y65" s="33"/>
      <c r="Z65" s="33"/>
      <c r="AA65" s="205"/>
      <c r="AB65" s="33"/>
      <c r="AC65" s="33"/>
      <c r="AD65" s="33"/>
      <c r="AE65" s="199"/>
      <c r="AF65" s="199"/>
      <c r="AG65" s="199"/>
      <c r="AH65" s="33"/>
      <c r="AI65" s="33"/>
      <c r="AJ65" s="33"/>
      <c r="AK65" s="33"/>
      <c r="AL65" s="33"/>
      <c r="AM65" s="33"/>
      <c r="AN65" s="48"/>
      <c r="AO65" s="48"/>
      <c r="AP65" s="48"/>
    </row>
    <row r="66" spans="9:46" ht="21" hidden="1" customHeight="1">
      <c r="I66" s="292">
        <f t="shared" si="13"/>
        <v>0</v>
      </c>
      <c r="J66" s="118">
        <f t="shared" si="0"/>
        <v>1</v>
      </c>
      <c r="K66" s="183">
        <f t="shared" si="14"/>
        <v>51</v>
      </c>
      <c r="L66" s="188"/>
      <c r="M66" s="188"/>
      <c r="N66" s="189">
        <f t="shared" si="9"/>
        <v>0</v>
      </c>
      <c r="O66" s="190"/>
      <c r="P66" s="190"/>
      <c r="Q66" s="191">
        <f t="shared" si="10"/>
        <v>0</v>
      </c>
      <c r="R66" s="191">
        <f t="shared" si="11"/>
        <v>0</v>
      </c>
      <c r="S66" s="1988"/>
      <c r="T66" s="1989"/>
      <c r="U66" s="118">
        <f t="shared" ref="U66:U129" si="15">J66</f>
        <v>1</v>
      </c>
      <c r="V66" s="33"/>
      <c r="W66" s="33"/>
      <c r="X66" s="33"/>
      <c r="Y66" s="33"/>
      <c r="Z66" s="33"/>
      <c r="AA66" s="205"/>
      <c r="AB66" s="33"/>
      <c r="AC66" s="33"/>
      <c r="AD66" s="33"/>
      <c r="AE66" s="199"/>
      <c r="AF66" s="199"/>
      <c r="AG66" s="199"/>
      <c r="AH66" s="33"/>
      <c r="AI66" s="33"/>
      <c r="AJ66" s="33"/>
      <c r="AK66" s="33"/>
      <c r="AL66" s="33"/>
      <c r="AM66" s="33"/>
      <c r="AN66" s="48"/>
      <c r="AO66" s="48"/>
      <c r="AP66" s="48"/>
    </row>
    <row r="67" spans="9:46" ht="21" hidden="1" customHeight="1">
      <c r="I67" s="292">
        <f t="shared" si="13"/>
        <v>0</v>
      </c>
      <c r="J67" s="118">
        <f t="shared" si="0"/>
        <v>1</v>
      </c>
      <c r="K67" s="183">
        <f t="shared" si="14"/>
        <v>52</v>
      </c>
      <c r="L67" s="188"/>
      <c r="M67" s="188"/>
      <c r="N67" s="189">
        <f t="shared" si="9"/>
        <v>0</v>
      </c>
      <c r="O67" s="190"/>
      <c r="P67" s="190"/>
      <c r="Q67" s="191">
        <f t="shared" si="10"/>
        <v>0</v>
      </c>
      <c r="R67" s="191">
        <f t="shared" si="11"/>
        <v>0</v>
      </c>
      <c r="S67" s="1988"/>
      <c r="T67" s="1989"/>
      <c r="U67" s="118">
        <f t="shared" si="15"/>
        <v>1</v>
      </c>
      <c r="V67" s="33"/>
      <c r="W67" s="33"/>
      <c r="X67" s="33"/>
      <c r="Y67" s="33"/>
      <c r="Z67" s="33"/>
      <c r="AA67" s="205"/>
      <c r="AB67" s="33"/>
      <c r="AC67" s="33"/>
      <c r="AD67" s="33"/>
      <c r="AE67" s="199"/>
      <c r="AF67" s="199"/>
      <c r="AG67" s="199"/>
      <c r="AH67" s="33"/>
      <c r="AI67" s="33"/>
      <c r="AJ67" s="33"/>
      <c r="AK67" s="33"/>
      <c r="AL67" s="33"/>
      <c r="AM67" s="33"/>
      <c r="AN67" s="48"/>
      <c r="AO67" s="48"/>
      <c r="AP67" s="48"/>
    </row>
    <row r="68" spans="9:46" ht="21" hidden="1" customHeight="1">
      <c r="I68" s="292">
        <f t="shared" si="13"/>
        <v>0</v>
      </c>
      <c r="J68" s="118">
        <f t="shared" si="0"/>
        <v>1</v>
      </c>
      <c r="K68" s="183">
        <f t="shared" si="14"/>
        <v>53</v>
      </c>
      <c r="L68" s="188"/>
      <c r="M68" s="188"/>
      <c r="N68" s="189">
        <f t="shared" si="9"/>
        <v>0</v>
      </c>
      <c r="O68" s="190"/>
      <c r="P68" s="190"/>
      <c r="Q68" s="191">
        <f t="shared" si="10"/>
        <v>0</v>
      </c>
      <c r="R68" s="191">
        <f t="shared" si="11"/>
        <v>0</v>
      </c>
      <c r="S68" s="1988"/>
      <c r="T68" s="1989"/>
      <c r="U68" s="118">
        <f t="shared" si="15"/>
        <v>1</v>
      </c>
      <c r="V68" s="33"/>
      <c r="W68" s="33"/>
      <c r="X68" s="33"/>
      <c r="Y68" s="33"/>
      <c r="Z68" s="33"/>
      <c r="AA68" s="205"/>
      <c r="AB68" s="33"/>
      <c r="AC68" s="33"/>
      <c r="AD68" s="33"/>
      <c r="AE68" s="199"/>
      <c r="AF68" s="199"/>
      <c r="AG68" s="199"/>
      <c r="AH68" s="33"/>
      <c r="AI68" s="33"/>
      <c r="AJ68" s="33"/>
      <c r="AK68" s="33"/>
      <c r="AL68" s="33"/>
      <c r="AM68" s="33"/>
      <c r="AN68" s="48"/>
      <c r="AO68" s="48"/>
      <c r="AP68" s="48"/>
    </row>
    <row r="69" spans="9:46" ht="21" hidden="1" customHeight="1">
      <c r="I69" s="292">
        <f t="shared" si="13"/>
        <v>0</v>
      </c>
      <c r="J69" s="118">
        <f t="shared" si="0"/>
        <v>1</v>
      </c>
      <c r="K69" s="183">
        <f t="shared" si="14"/>
        <v>54</v>
      </c>
      <c r="L69" s="188"/>
      <c r="M69" s="188"/>
      <c r="N69" s="189">
        <f t="shared" si="9"/>
        <v>0</v>
      </c>
      <c r="O69" s="190"/>
      <c r="P69" s="190"/>
      <c r="Q69" s="191">
        <f t="shared" si="10"/>
        <v>0</v>
      </c>
      <c r="R69" s="191">
        <f t="shared" si="11"/>
        <v>0</v>
      </c>
      <c r="S69" s="1988"/>
      <c r="T69" s="1989"/>
      <c r="U69" s="118">
        <f t="shared" si="15"/>
        <v>1</v>
      </c>
      <c r="V69" s="33"/>
      <c r="W69" s="33"/>
      <c r="X69" s="33"/>
      <c r="Y69" s="33"/>
      <c r="Z69" s="33"/>
      <c r="AA69" s="205"/>
      <c r="AB69" s="33"/>
      <c r="AC69" s="33"/>
      <c r="AD69" s="33"/>
      <c r="AE69" s="199"/>
      <c r="AF69" s="199"/>
      <c r="AG69" s="199"/>
      <c r="AH69" s="33"/>
      <c r="AI69" s="33"/>
      <c r="AJ69" s="33"/>
      <c r="AK69" s="33"/>
      <c r="AL69" s="33"/>
      <c r="AM69" s="33"/>
      <c r="AN69" s="48"/>
      <c r="AO69" s="48"/>
      <c r="AP69" s="48"/>
    </row>
    <row r="70" spans="9:46" ht="21" hidden="1" customHeight="1">
      <c r="I70" s="292">
        <f t="shared" si="13"/>
        <v>0</v>
      </c>
      <c r="J70" s="118">
        <f t="shared" si="0"/>
        <v>1</v>
      </c>
      <c r="K70" s="183">
        <f t="shared" si="14"/>
        <v>55</v>
      </c>
      <c r="L70" s="188"/>
      <c r="M70" s="188"/>
      <c r="N70" s="189">
        <f t="shared" si="9"/>
        <v>0</v>
      </c>
      <c r="O70" s="190"/>
      <c r="P70" s="190"/>
      <c r="Q70" s="191">
        <f t="shared" si="10"/>
        <v>0</v>
      </c>
      <c r="R70" s="191">
        <f t="shared" si="11"/>
        <v>0</v>
      </c>
      <c r="S70" s="1988"/>
      <c r="T70" s="1989"/>
      <c r="U70" s="118">
        <f t="shared" si="15"/>
        <v>1</v>
      </c>
      <c r="V70" s="33"/>
      <c r="W70" s="33"/>
      <c r="X70" s="33"/>
      <c r="Y70" s="33"/>
      <c r="Z70" s="33"/>
      <c r="AA70" s="205"/>
      <c r="AB70" s="33"/>
      <c r="AC70" s="33"/>
      <c r="AD70" s="33"/>
      <c r="AE70" s="199"/>
      <c r="AF70" s="199"/>
      <c r="AG70" s="199"/>
      <c r="AH70" s="33"/>
      <c r="AI70" s="33"/>
      <c r="AJ70" s="33"/>
      <c r="AK70" s="33"/>
      <c r="AL70" s="33"/>
      <c r="AM70" s="33"/>
      <c r="AN70" s="48"/>
      <c r="AO70" s="48"/>
      <c r="AP70" s="48"/>
    </row>
    <row r="71" spans="9:46" ht="21" hidden="1" customHeight="1">
      <c r="I71" s="292">
        <f t="shared" si="13"/>
        <v>0</v>
      </c>
      <c r="J71" s="118">
        <f t="shared" si="0"/>
        <v>1</v>
      </c>
      <c r="K71" s="183">
        <f t="shared" si="14"/>
        <v>56</v>
      </c>
      <c r="L71" s="188"/>
      <c r="M71" s="188"/>
      <c r="N71" s="189">
        <f t="shared" si="9"/>
        <v>0</v>
      </c>
      <c r="O71" s="190"/>
      <c r="P71" s="190"/>
      <c r="Q71" s="191">
        <f t="shared" si="10"/>
        <v>0</v>
      </c>
      <c r="R71" s="191">
        <f t="shared" si="11"/>
        <v>0</v>
      </c>
      <c r="S71" s="1988"/>
      <c r="T71" s="1989"/>
      <c r="U71" s="118">
        <f t="shared" si="15"/>
        <v>1</v>
      </c>
      <c r="V71" s="33"/>
      <c r="W71" s="33"/>
      <c r="X71" s="33"/>
      <c r="Y71" s="33"/>
      <c r="Z71" s="33"/>
      <c r="AA71" s="205"/>
      <c r="AB71" s="33"/>
      <c r="AC71" s="33"/>
      <c r="AD71" s="33"/>
      <c r="AE71" s="199"/>
      <c r="AF71" s="199"/>
      <c r="AG71" s="199"/>
      <c r="AH71" s="33"/>
      <c r="AI71" s="33"/>
      <c r="AJ71" s="33"/>
      <c r="AK71" s="33"/>
      <c r="AL71" s="33"/>
      <c r="AM71" s="33"/>
      <c r="AN71" s="48"/>
      <c r="AO71" s="48"/>
      <c r="AP71" s="48"/>
    </row>
    <row r="72" spans="9:46" ht="21" hidden="1" customHeight="1">
      <c r="I72" s="292">
        <f t="shared" si="13"/>
        <v>0</v>
      </c>
      <c r="J72" s="118">
        <f t="shared" si="0"/>
        <v>1</v>
      </c>
      <c r="K72" s="183">
        <f t="shared" si="14"/>
        <v>57</v>
      </c>
      <c r="L72" s="188"/>
      <c r="M72" s="188"/>
      <c r="N72" s="189">
        <f t="shared" si="9"/>
        <v>0</v>
      </c>
      <c r="O72" s="190"/>
      <c r="P72" s="190"/>
      <c r="Q72" s="191">
        <f t="shared" si="10"/>
        <v>0</v>
      </c>
      <c r="R72" s="191">
        <f t="shared" si="11"/>
        <v>0</v>
      </c>
      <c r="S72" s="1988"/>
      <c r="T72" s="1989"/>
      <c r="U72" s="118">
        <f t="shared" si="15"/>
        <v>1</v>
      </c>
      <c r="V72" s="33"/>
      <c r="W72" s="33"/>
      <c r="X72" s="33"/>
      <c r="Y72" s="33"/>
      <c r="Z72" s="33"/>
      <c r="AA72" s="205"/>
      <c r="AB72" s="33"/>
      <c r="AC72" s="33"/>
      <c r="AD72" s="33"/>
      <c r="AE72" s="199"/>
      <c r="AF72" s="199"/>
      <c r="AG72" s="199"/>
      <c r="AH72" s="33"/>
      <c r="AI72" s="33"/>
      <c r="AJ72" s="33"/>
      <c r="AK72" s="33"/>
      <c r="AL72" s="33"/>
      <c r="AM72" s="33"/>
      <c r="AN72" s="48"/>
      <c r="AO72" s="48"/>
      <c r="AP72" s="48"/>
    </row>
    <row r="73" spans="9:46" ht="21" hidden="1" customHeight="1">
      <c r="I73" s="292">
        <f t="shared" si="13"/>
        <v>0</v>
      </c>
      <c r="J73" s="118">
        <f t="shared" si="0"/>
        <v>1</v>
      </c>
      <c r="K73" s="183">
        <f t="shared" si="14"/>
        <v>58</v>
      </c>
      <c r="L73" s="188"/>
      <c r="M73" s="188"/>
      <c r="N73" s="189">
        <f t="shared" si="9"/>
        <v>0</v>
      </c>
      <c r="O73" s="190"/>
      <c r="P73" s="190"/>
      <c r="Q73" s="191">
        <f t="shared" si="10"/>
        <v>0</v>
      </c>
      <c r="R73" s="191">
        <f t="shared" si="11"/>
        <v>0</v>
      </c>
      <c r="S73" s="1988"/>
      <c r="T73" s="1989"/>
      <c r="U73" s="118">
        <f t="shared" si="15"/>
        <v>1</v>
      </c>
      <c r="V73" s="33"/>
      <c r="W73" s="33"/>
      <c r="X73" s="33"/>
      <c r="Y73" s="33"/>
      <c r="Z73" s="33"/>
      <c r="AA73" s="205"/>
      <c r="AB73" s="33"/>
      <c r="AC73" s="33"/>
      <c r="AD73" s="33"/>
      <c r="AE73" s="199"/>
      <c r="AF73" s="199"/>
      <c r="AG73" s="199"/>
      <c r="AH73" s="33"/>
      <c r="AI73" s="33"/>
      <c r="AJ73" s="33"/>
      <c r="AK73" s="33"/>
      <c r="AL73" s="33"/>
      <c r="AM73" s="33"/>
      <c r="AN73" s="48"/>
      <c r="AO73" s="48"/>
      <c r="AP73" s="48"/>
    </row>
    <row r="74" spans="9:46" ht="21" hidden="1" customHeight="1">
      <c r="I74" s="292">
        <f t="shared" si="13"/>
        <v>0</v>
      </c>
      <c r="J74" s="118">
        <f t="shared" si="0"/>
        <v>1</v>
      </c>
      <c r="K74" s="183">
        <f t="shared" si="14"/>
        <v>59</v>
      </c>
      <c r="L74" s="188"/>
      <c r="M74" s="188"/>
      <c r="N74" s="189">
        <f t="shared" si="9"/>
        <v>0</v>
      </c>
      <c r="O74" s="190"/>
      <c r="P74" s="190"/>
      <c r="Q74" s="191">
        <f t="shared" si="10"/>
        <v>0</v>
      </c>
      <c r="R74" s="191">
        <f t="shared" si="11"/>
        <v>0</v>
      </c>
      <c r="S74" s="1988"/>
      <c r="T74" s="1989"/>
      <c r="U74" s="118">
        <f t="shared" si="15"/>
        <v>1</v>
      </c>
      <c r="V74" s="33"/>
      <c r="W74" s="33"/>
      <c r="X74" s="33"/>
      <c r="Y74" s="33"/>
      <c r="Z74" s="33"/>
      <c r="AA74" s="205"/>
      <c r="AB74" s="33"/>
      <c r="AC74" s="33"/>
      <c r="AD74" s="33"/>
      <c r="AE74" s="199"/>
      <c r="AF74" s="199"/>
      <c r="AG74" s="199"/>
      <c r="AH74" s="33"/>
      <c r="AI74" s="33"/>
      <c r="AJ74" s="33"/>
      <c r="AK74" s="33"/>
      <c r="AL74" s="33"/>
      <c r="AM74" s="33"/>
      <c r="AN74" s="48"/>
      <c r="AO74" s="48"/>
      <c r="AP74" s="48"/>
    </row>
    <row r="75" spans="9:46" ht="21" hidden="1" customHeight="1" thickBot="1">
      <c r="I75" s="292">
        <f t="shared" si="13"/>
        <v>0</v>
      </c>
      <c r="J75" s="118">
        <f t="shared" si="0"/>
        <v>1</v>
      </c>
      <c r="K75" s="206">
        <f t="shared" si="14"/>
        <v>60</v>
      </c>
      <c r="L75" s="159"/>
      <c r="M75" s="159"/>
      <c r="N75" s="207">
        <f t="shared" si="9"/>
        <v>0</v>
      </c>
      <c r="O75" s="208"/>
      <c r="P75" s="208"/>
      <c r="Q75" s="209">
        <f t="shared" si="10"/>
        <v>0</v>
      </c>
      <c r="R75" s="209">
        <f t="shared" si="11"/>
        <v>0</v>
      </c>
      <c r="S75" s="1990"/>
      <c r="T75" s="1991"/>
      <c r="U75" s="118">
        <f t="shared" si="15"/>
        <v>1</v>
      </c>
      <c r="V75" s="214"/>
      <c r="W75" s="214"/>
      <c r="X75" s="214"/>
      <c r="Y75" s="214"/>
      <c r="Z75" s="214"/>
      <c r="AA75" s="215"/>
      <c r="AB75" s="214"/>
      <c r="AC75" s="214"/>
      <c r="AD75" s="214"/>
      <c r="AE75" s="216"/>
      <c r="AF75" s="216"/>
      <c r="AG75" s="216"/>
      <c r="AH75" s="216"/>
      <c r="AI75" s="216"/>
      <c r="AJ75" s="216"/>
      <c r="AK75" s="199"/>
      <c r="AL75" s="199"/>
      <c r="AM75" s="199"/>
      <c r="AN75" s="28"/>
      <c r="AO75" s="28"/>
      <c r="AP75" s="28"/>
    </row>
    <row r="76" spans="9:46" ht="30" customHeight="1" thickBot="1">
      <c r="I76" s="292">
        <f t="shared" ref="I76:I86" si="16">IF(Q$79&gt;0,1,0)</f>
        <v>1</v>
      </c>
      <c r="J76" s="118">
        <f>IF($Q$79&gt;0,2,)</f>
        <v>2</v>
      </c>
      <c r="K76" s="2013" t="s">
        <v>803</v>
      </c>
      <c r="L76" s="2013"/>
      <c r="M76" s="2013"/>
      <c r="N76" s="2013"/>
      <c r="O76" s="2013"/>
      <c r="P76" s="2013"/>
      <c r="Q76" s="2013"/>
      <c r="R76" s="2013"/>
      <c r="S76" s="2013"/>
      <c r="T76" s="2013"/>
      <c r="U76" s="118">
        <f>J76</f>
        <v>2</v>
      </c>
      <c r="V76" s="119" t="s">
        <v>755</v>
      </c>
      <c r="W76" s="120" t="s">
        <v>873</v>
      </c>
      <c r="X76" s="121"/>
      <c r="Y76" s="121"/>
      <c r="Z76" s="122"/>
      <c r="AA76" s="123"/>
      <c r="AB76" s="122"/>
      <c r="AC76" s="122"/>
      <c r="AD76" s="122"/>
      <c r="AF76" s="124" t="s">
        <v>756</v>
      </c>
      <c r="AG76" s="125"/>
      <c r="AH76" s="125"/>
      <c r="AI76" s="125"/>
      <c r="AJ76" s="126"/>
      <c r="AN76" s="127"/>
      <c r="AO76" s="127"/>
      <c r="AP76" s="127"/>
    </row>
    <row r="77" spans="9:46" ht="21" customHeight="1" thickBot="1">
      <c r="I77" s="292">
        <f t="shared" si="16"/>
        <v>1</v>
      </c>
      <c r="J77" s="118">
        <f t="shared" ref="J77:J150" si="17">IF($Q$79&gt;0,2,)</f>
        <v>2</v>
      </c>
      <c r="K77" s="2021" t="s">
        <v>537</v>
      </c>
      <c r="L77" s="2021"/>
      <c r="M77" s="2021"/>
      <c r="N77" s="2021"/>
      <c r="O77" s="2021"/>
      <c r="P77" s="2021"/>
      <c r="Q77" s="2021"/>
      <c r="R77" s="2021"/>
      <c r="S77" s="2021"/>
      <c r="T77" s="2021"/>
      <c r="U77" s="118">
        <f t="shared" ref="U77:U100" si="18">J77</f>
        <v>2</v>
      </c>
      <c r="V77" s="217" t="s">
        <v>976</v>
      </c>
      <c r="W77" s="232">
        <v>200</v>
      </c>
      <c r="X77" s="233" t="s">
        <v>1176</v>
      </c>
      <c r="Y77" s="232">
        <f>AD92</f>
        <v>0</v>
      </c>
      <c r="Z77" s="129"/>
      <c r="AA77" s="130"/>
      <c r="AB77" s="129"/>
      <c r="AC77" s="131"/>
      <c r="AD77" s="132"/>
      <c r="AE77" s="33"/>
      <c r="AF77" s="133" t="s">
        <v>777</v>
      </c>
      <c r="AG77" s="134" t="s">
        <v>778</v>
      </c>
      <c r="AH77" s="134" t="s">
        <v>779</v>
      </c>
      <c r="AI77" s="135" t="s">
        <v>780</v>
      </c>
      <c r="AJ77" s="1327" t="s">
        <v>1669</v>
      </c>
      <c r="AK77" s="1328">
        <v>1</v>
      </c>
      <c r="AL77" s="1329">
        <v>2</v>
      </c>
      <c r="AM77" s="1330">
        <v>3</v>
      </c>
      <c r="AN77" s="1331">
        <v>4</v>
      </c>
      <c r="AO77" s="1331">
        <v>5</v>
      </c>
      <c r="AP77" s="1332">
        <v>6</v>
      </c>
      <c r="AQ77" s="1331">
        <v>7</v>
      </c>
      <c r="AR77" s="1331">
        <v>8</v>
      </c>
      <c r="AS77" s="1331">
        <v>9</v>
      </c>
      <c r="AT77" s="1333">
        <v>10</v>
      </c>
    </row>
    <row r="78" spans="9:46" ht="21" customHeight="1">
      <c r="I78" s="292">
        <f t="shared" si="16"/>
        <v>1</v>
      </c>
      <c r="J78" s="118">
        <f t="shared" si="17"/>
        <v>2</v>
      </c>
      <c r="K78" s="965" t="s">
        <v>523</v>
      </c>
      <c r="L78" s="136" t="s">
        <v>524</v>
      </c>
      <c r="M78" s="963" t="s">
        <v>978</v>
      </c>
      <c r="N78" s="136" t="s">
        <v>838</v>
      </c>
      <c r="O78" s="963" t="s">
        <v>776</v>
      </c>
      <c r="P78" s="136" t="s">
        <v>525</v>
      </c>
      <c r="Q78" s="136" t="s">
        <v>534</v>
      </c>
      <c r="R78" s="136" t="s">
        <v>529</v>
      </c>
      <c r="S78" s="406" t="s">
        <v>535</v>
      </c>
      <c r="T78" s="407" t="s">
        <v>536</v>
      </c>
      <c r="U78" s="118">
        <f t="shared" si="18"/>
        <v>2</v>
      </c>
      <c r="V78" s="218" t="s">
        <v>975</v>
      </c>
      <c r="W78" s="138">
        <v>316</v>
      </c>
      <c r="X78" s="139"/>
      <c r="Y78" s="139"/>
      <c r="Z78" s="140"/>
      <c r="AA78" s="141"/>
      <c r="AB78" s="140"/>
      <c r="AC78" s="142"/>
      <c r="AD78" s="143"/>
      <c r="AE78" s="33"/>
      <c r="AF78" s="144" t="s">
        <v>781</v>
      </c>
      <c r="AG78" s="145" t="s">
        <v>782</v>
      </c>
      <c r="AH78" s="145" t="s">
        <v>783</v>
      </c>
      <c r="AI78" s="146" t="s">
        <v>784</v>
      </c>
      <c r="AJ78" s="1334" t="s">
        <v>1695</v>
      </c>
      <c r="AK78" s="1335">
        <f>L87</f>
        <v>301796</v>
      </c>
      <c r="AL78" s="1335">
        <f>L88</f>
        <v>0</v>
      </c>
      <c r="AM78" s="1335">
        <f>L89</f>
        <v>0</v>
      </c>
      <c r="AN78" s="1335">
        <f>L90</f>
        <v>0</v>
      </c>
      <c r="AO78" s="1335">
        <f>L91</f>
        <v>0</v>
      </c>
      <c r="AP78" s="1335">
        <f>L92</f>
        <v>0</v>
      </c>
      <c r="AQ78" s="1335">
        <f>L93</f>
        <v>0</v>
      </c>
      <c r="AR78" s="1335">
        <f>L94</f>
        <v>0</v>
      </c>
      <c r="AS78" s="1335">
        <f>L95</f>
        <v>0</v>
      </c>
      <c r="AT78" s="1336">
        <f>L96</f>
        <v>0</v>
      </c>
    </row>
    <row r="79" spans="9:46" ht="21" customHeight="1" thickBot="1">
      <c r="I79" s="292">
        <f t="shared" si="16"/>
        <v>1</v>
      </c>
      <c r="J79" s="118">
        <f t="shared" si="17"/>
        <v>2</v>
      </c>
      <c r="K79" s="989" t="s">
        <v>1889</v>
      </c>
      <c r="L79" s="405" t="s">
        <v>1890</v>
      </c>
      <c r="M79" s="148" t="s">
        <v>1891</v>
      </c>
      <c r="N79" s="149" t="s">
        <v>1892</v>
      </c>
      <c r="O79" s="149" t="s">
        <v>1893</v>
      </c>
      <c r="P79" s="150" t="str">
        <f>IF(COUNTA(Y84:Y91)&gt;1,CONCATENATE(V84,"번지 외 ",COUNTA(Y84:Y91)-1,"필지"),CONCATENATE(V84,"번지"))</f>
        <v>산127번지</v>
      </c>
      <c r="Q79" s="151">
        <f>+Y92</f>
        <v>0.2</v>
      </c>
      <c r="R79" s="393" t="s">
        <v>1304</v>
      </c>
      <c r="S79" s="152">
        <f>COUNT(L87:L99)</f>
        <v>1</v>
      </c>
      <c r="T79" s="153">
        <f>200*S79</f>
        <v>200</v>
      </c>
      <c r="U79" s="118">
        <f t="shared" si="18"/>
        <v>2</v>
      </c>
      <c r="V79" s="218" t="s">
        <v>974</v>
      </c>
      <c r="W79" s="138">
        <v>346</v>
      </c>
      <c r="X79" s="139" t="s">
        <v>1498</v>
      </c>
      <c r="Y79" s="139" t="s">
        <v>1500</v>
      </c>
      <c r="Z79" s="140"/>
      <c r="AA79" s="141"/>
      <c r="AB79" s="140"/>
      <c r="AC79" s="142"/>
      <c r="AD79" s="143"/>
      <c r="AE79" s="33"/>
      <c r="AF79" s="144" t="s">
        <v>785</v>
      </c>
      <c r="AG79" s="145" t="s">
        <v>786</v>
      </c>
      <c r="AH79" s="154" t="s">
        <v>787</v>
      </c>
      <c r="AI79" s="146" t="s">
        <v>788</v>
      </c>
      <c r="AJ79" s="1337" t="s">
        <v>1701</v>
      </c>
      <c r="AK79" s="1338">
        <f>M87</f>
        <v>479202</v>
      </c>
      <c r="AL79" s="1338">
        <f>M88</f>
        <v>0</v>
      </c>
      <c r="AM79" s="1338">
        <f>M89</f>
        <v>0</v>
      </c>
      <c r="AN79" s="1338">
        <f>M90</f>
        <v>0</v>
      </c>
      <c r="AO79" s="1338">
        <f>M91</f>
        <v>0</v>
      </c>
      <c r="AP79" s="1338">
        <f>M92</f>
        <v>0</v>
      </c>
      <c r="AQ79" s="1338">
        <f>M93</f>
        <v>0</v>
      </c>
      <c r="AR79" s="1338">
        <f>M94</f>
        <v>0</v>
      </c>
      <c r="AS79" s="1338">
        <f>M95</f>
        <v>0</v>
      </c>
      <c r="AT79" s="1339">
        <f>M96</f>
        <v>0</v>
      </c>
    </row>
    <row r="80" spans="9:46" ht="21" customHeight="1" thickBot="1">
      <c r="I80" s="292">
        <f t="shared" si="16"/>
        <v>1</v>
      </c>
      <c r="J80" s="118">
        <f t="shared" si="17"/>
        <v>2</v>
      </c>
      <c r="K80" s="965" t="s">
        <v>527</v>
      </c>
      <c r="L80" s="136" t="s">
        <v>528</v>
      </c>
      <c r="M80" s="136" t="s">
        <v>521</v>
      </c>
      <c r="N80" s="136" t="s">
        <v>526</v>
      </c>
      <c r="O80" s="136" t="s">
        <v>530</v>
      </c>
      <c r="P80" s="962" t="s">
        <v>531</v>
      </c>
      <c r="Q80" s="962" t="s">
        <v>532</v>
      </c>
      <c r="R80" s="155" t="s">
        <v>533</v>
      </c>
      <c r="S80" s="156" t="s">
        <v>552</v>
      </c>
      <c r="T80" s="407" t="s">
        <v>522</v>
      </c>
      <c r="U80" s="118">
        <f t="shared" si="18"/>
        <v>2</v>
      </c>
      <c r="V80" s="219" t="s">
        <v>789</v>
      </c>
      <c r="W80" s="220">
        <v>22.11</v>
      </c>
      <c r="X80" s="220"/>
      <c r="Y80" s="221"/>
      <c r="Z80" s="222"/>
      <c r="AA80" s="223"/>
      <c r="AB80" s="222"/>
      <c r="AC80" s="224"/>
      <c r="AD80" s="225"/>
      <c r="AE80" s="33"/>
      <c r="AF80" s="144" t="s">
        <v>790</v>
      </c>
      <c r="AG80" s="157" t="s">
        <v>791</v>
      </c>
      <c r="AH80" s="158" t="s">
        <v>792</v>
      </c>
      <c r="AI80" s="146" t="s">
        <v>793</v>
      </c>
      <c r="AJ80" s="126"/>
      <c r="AN80" s="127"/>
      <c r="AO80" s="127"/>
      <c r="AP80" s="48"/>
    </row>
    <row r="81" spans="1:43" ht="21" customHeight="1" thickBot="1">
      <c r="I81" s="292">
        <f t="shared" si="16"/>
        <v>1</v>
      </c>
      <c r="J81" s="118">
        <f t="shared" si="17"/>
        <v>2</v>
      </c>
      <c r="K81" s="1318" t="str">
        <f>Z84</f>
        <v>마가목</v>
      </c>
      <c r="L81" s="1319" t="str">
        <f>AA84</f>
        <v>2-0</v>
      </c>
      <c r="M81" s="1320">
        <f>AC84</f>
        <v>2026</v>
      </c>
      <c r="N81" s="160">
        <f>AB93</f>
        <v>2000</v>
      </c>
      <c r="O81" s="161">
        <f>IF((Q85+R85)&gt;0,ROUND((Q85/(Q85+R85)),4),0)</f>
        <v>0.63890000000000002</v>
      </c>
      <c r="P81" s="162" t="str">
        <f>IF(W80&lt;=15,AI78,IF(W80&gt;30,AI80,AI79))</f>
        <v>중 (15˚ ~ 30˚)</v>
      </c>
      <c r="Q81" s="397" t="s">
        <v>1875</v>
      </c>
      <c r="R81" s="1321" t="s">
        <v>961</v>
      </c>
      <c r="S81" s="164">
        <f>W80</f>
        <v>22.11</v>
      </c>
      <c r="T81" s="398">
        <f>ROUND(N81/10000*N87,0)</f>
        <v>40</v>
      </c>
      <c r="U81" s="118">
        <f t="shared" si="18"/>
        <v>2</v>
      </c>
      <c r="V81" s="226">
        <v>0</v>
      </c>
      <c r="W81" s="226"/>
      <c r="X81" s="226"/>
      <c r="Y81" s="226"/>
      <c r="Z81" s="226"/>
      <c r="AA81" s="227"/>
      <c r="AB81" s="226"/>
      <c r="AC81" s="226"/>
      <c r="AD81" s="226"/>
      <c r="AE81" s="33"/>
      <c r="AF81" s="144" t="s">
        <v>794</v>
      </c>
      <c r="AG81" s="145"/>
      <c r="AH81" s="165"/>
      <c r="AI81" s="146"/>
      <c r="AJ81" s="126"/>
      <c r="AN81" s="127"/>
      <c r="AO81" s="127"/>
      <c r="AP81" s="48"/>
    </row>
    <row r="82" spans="1:43" ht="21" customHeight="1" thickBot="1">
      <c r="I82" s="292">
        <f t="shared" si="16"/>
        <v>1</v>
      </c>
      <c r="J82" s="118">
        <f t="shared" si="17"/>
        <v>2</v>
      </c>
      <c r="K82" s="2014" t="s">
        <v>839</v>
      </c>
      <c r="L82" s="2014"/>
      <c r="M82" s="2014"/>
      <c r="N82" s="2014"/>
      <c r="O82" s="2014"/>
      <c r="P82" s="2014"/>
      <c r="Q82" s="2014"/>
      <c r="R82" s="2014"/>
      <c r="S82" s="2014"/>
      <c r="T82" s="2014"/>
      <c r="U82" s="118">
        <f t="shared" si="18"/>
        <v>2</v>
      </c>
      <c r="AE82" s="33"/>
      <c r="AF82" s="144"/>
      <c r="AG82" s="145"/>
      <c r="AH82" s="165"/>
      <c r="AI82" s="146"/>
      <c r="AJ82" s="126"/>
      <c r="AN82" s="127"/>
      <c r="AO82" s="127"/>
      <c r="AP82" s="48"/>
    </row>
    <row r="83" spans="1:43" ht="21" customHeight="1" thickBot="1">
      <c r="I83" s="292">
        <f t="shared" si="16"/>
        <v>1</v>
      </c>
      <c r="J83" s="118">
        <f t="shared" si="17"/>
        <v>2</v>
      </c>
      <c r="K83" s="2015" t="s">
        <v>840</v>
      </c>
      <c r="L83" s="2017" t="s">
        <v>841</v>
      </c>
      <c r="M83" s="2019" t="s">
        <v>842</v>
      </c>
      <c r="N83" s="2019" t="s">
        <v>843</v>
      </c>
      <c r="O83" s="2022" t="s">
        <v>844</v>
      </c>
      <c r="P83" s="2023"/>
      <c r="Q83" s="2022" t="s">
        <v>845</v>
      </c>
      <c r="R83" s="2023"/>
      <c r="S83" s="1992" t="s">
        <v>969</v>
      </c>
      <c r="T83" s="1993"/>
      <c r="U83" s="118">
        <f t="shared" si="18"/>
        <v>2</v>
      </c>
      <c r="V83" s="217" t="s">
        <v>757</v>
      </c>
      <c r="W83" s="228" t="s">
        <v>973</v>
      </c>
      <c r="X83" s="228" t="s">
        <v>972</v>
      </c>
      <c r="Y83" s="228" t="s">
        <v>971</v>
      </c>
      <c r="Z83" s="228" t="s">
        <v>527</v>
      </c>
      <c r="AA83" s="229" t="s">
        <v>824</v>
      </c>
      <c r="AB83" s="228" t="s">
        <v>970</v>
      </c>
      <c r="AC83" s="230" t="s">
        <v>521</v>
      </c>
      <c r="AD83" s="231" t="s">
        <v>1232</v>
      </c>
      <c r="AE83" s="33"/>
      <c r="AF83" s="170"/>
      <c r="AG83" s="171"/>
      <c r="AH83" s="172"/>
      <c r="AI83" s="173"/>
      <c r="AJ83" s="174"/>
      <c r="AN83" s="174"/>
      <c r="AO83" s="33"/>
      <c r="AP83" s="48"/>
    </row>
    <row r="84" spans="1:43" ht="21" customHeight="1" thickBot="1">
      <c r="I84" s="292">
        <f t="shared" si="16"/>
        <v>1</v>
      </c>
      <c r="J84" s="118">
        <f t="shared" si="17"/>
        <v>2</v>
      </c>
      <c r="K84" s="2016"/>
      <c r="L84" s="2018"/>
      <c r="M84" s="2020"/>
      <c r="N84" s="2020"/>
      <c r="O84" s="964" t="s">
        <v>741</v>
      </c>
      <c r="P84" s="176" t="s">
        <v>742</v>
      </c>
      <c r="Q84" s="176" t="s">
        <v>741</v>
      </c>
      <c r="R84" s="177" t="s">
        <v>742</v>
      </c>
      <c r="S84" s="1994"/>
      <c r="T84" s="1995"/>
      <c r="U84" s="118">
        <f t="shared" si="18"/>
        <v>2</v>
      </c>
      <c r="V84" s="178" t="s">
        <v>1886</v>
      </c>
      <c r="W84" s="179">
        <v>0.25</v>
      </c>
      <c r="X84" s="179">
        <v>0.2</v>
      </c>
      <c r="Y84" s="179">
        <v>0.2</v>
      </c>
      <c r="Z84" s="179" t="s">
        <v>1887</v>
      </c>
      <c r="AA84" s="180" t="s">
        <v>1888</v>
      </c>
      <c r="AB84" s="179">
        <v>2000</v>
      </c>
      <c r="AC84" s="402">
        <v>2026</v>
      </c>
      <c r="AD84" s="181"/>
      <c r="AE84" s="33"/>
      <c r="AF84" s="125"/>
      <c r="AG84" s="125"/>
      <c r="AH84" s="125"/>
      <c r="AI84" s="182"/>
      <c r="AJ84" s="174"/>
      <c r="AN84" s="174"/>
      <c r="AO84" s="33"/>
      <c r="AP84" s="48"/>
    </row>
    <row r="85" spans="1:43" ht="21" customHeight="1">
      <c r="I85" s="292">
        <f t="shared" si="16"/>
        <v>1</v>
      </c>
      <c r="J85" s="118">
        <f t="shared" si="17"/>
        <v>2</v>
      </c>
      <c r="K85" s="966" t="s">
        <v>802</v>
      </c>
      <c r="L85" s="184"/>
      <c r="M85" s="184"/>
      <c r="N85" s="266">
        <f>N86/S79</f>
        <v>200</v>
      </c>
      <c r="O85" s="263">
        <f>ROUND(O86/S79,1)</f>
        <v>23</v>
      </c>
      <c r="P85" s="263">
        <f>ROUND(P86/S79,1)</f>
        <v>13</v>
      </c>
      <c r="Q85" s="263">
        <f>ROUND(Q86/S79,0)</f>
        <v>1150</v>
      </c>
      <c r="R85" s="263">
        <f>ROUND(R86/S79,0)</f>
        <v>650</v>
      </c>
      <c r="S85" s="1996"/>
      <c r="T85" s="1997"/>
      <c r="U85" s="118">
        <f t="shared" si="18"/>
        <v>2</v>
      </c>
      <c r="V85" s="178"/>
      <c r="W85" s="234"/>
      <c r="X85" s="234"/>
      <c r="Y85" s="234"/>
      <c r="Z85" s="179"/>
      <c r="AA85" s="180"/>
      <c r="AB85" s="179"/>
      <c r="AC85" s="402"/>
      <c r="AD85" s="181"/>
      <c r="AE85" s="33"/>
      <c r="AF85" s="133" t="s">
        <v>795</v>
      </c>
      <c r="AG85" s="134" t="s">
        <v>796</v>
      </c>
      <c r="AH85" s="169" t="s">
        <v>797</v>
      </c>
      <c r="AI85" s="135" t="s">
        <v>1499</v>
      </c>
      <c r="AJ85" s="126"/>
      <c r="AN85" s="127"/>
      <c r="AO85" s="33"/>
      <c r="AP85" s="48"/>
    </row>
    <row r="86" spans="1:43" ht="21" customHeight="1">
      <c r="I86" s="292">
        <f t="shared" si="16"/>
        <v>1</v>
      </c>
      <c r="J86" s="118">
        <f t="shared" si="17"/>
        <v>2</v>
      </c>
      <c r="K86" s="966" t="s">
        <v>754</v>
      </c>
      <c r="L86" s="184"/>
      <c r="M86" s="184"/>
      <c r="N86" s="264">
        <f>SUM(N87:N150)</f>
        <v>200</v>
      </c>
      <c r="O86" s="265">
        <f>SUM(O87:O150)</f>
        <v>23</v>
      </c>
      <c r="P86" s="265">
        <f>SUM(P87:P150)</f>
        <v>13</v>
      </c>
      <c r="Q86" s="265">
        <f>SUM(Q87:Q150)</f>
        <v>1150</v>
      </c>
      <c r="R86" s="265">
        <f>SUM(R87:R150)</f>
        <v>650</v>
      </c>
      <c r="S86" s="1998"/>
      <c r="T86" s="1999"/>
      <c r="U86" s="118">
        <f t="shared" si="18"/>
        <v>2</v>
      </c>
      <c r="V86" s="178"/>
      <c r="W86" s="179"/>
      <c r="X86" s="179"/>
      <c r="Y86" s="179"/>
      <c r="Z86" s="179"/>
      <c r="AA86" s="180"/>
      <c r="AB86" s="179"/>
      <c r="AC86" s="402"/>
      <c r="AD86" s="181"/>
      <c r="AE86" s="33"/>
      <c r="AF86" s="144" t="s">
        <v>1725</v>
      </c>
      <c r="AG86" s="145" t="s">
        <v>961</v>
      </c>
      <c r="AH86" s="186">
        <v>0</v>
      </c>
      <c r="AI86" s="187" t="s">
        <v>1501</v>
      </c>
      <c r="AJ86" s="126"/>
      <c r="AN86" s="127"/>
      <c r="AO86" s="33"/>
      <c r="AP86" s="48"/>
    </row>
    <row r="87" spans="1:43" ht="21" customHeight="1">
      <c r="I87" s="292">
        <f>IF((O$87+P$87)&gt;0,1,0)</f>
        <v>1</v>
      </c>
      <c r="J87" s="118">
        <f t="shared" si="17"/>
        <v>2</v>
      </c>
      <c r="K87" s="966">
        <v>1</v>
      </c>
      <c r="L87" s="188">
        <v>301796</v>
      </c>
      <c r="M87" s="188">
        <v>479202</v>
      </c>
      <c r="N87" s="189">
        <f t="shared" ref="N87:N91" si="19">IF(O87+P87&gt;0,$W$77,)</f>
        <v>200</v>
      </c>
      <c r="O87" s="188">
        <v>23</v>
      </c>
      <c r="P87" s="188">
        <v>13</v>
      </c>
      <c r="Q87" s="264">
        <f t="shared" ref="Q87:Q90" si="20">ROUND(O87*50,0)</f>
        <v>1150</v>
      </c>
      <c r="R87" s="264">
        <f t="shared" ref="R87:R90" si="21">ROUND(P87*50,0)</f>
        <v>650</v>
      </c>
      <c r="S87" s="1988"/>
      <c r="T87" s="1989"/>
      <c r="U87" s="118">
        <f t="shared" si="18"/>
        <v>2</v>
      </c>
      <c r="V87" s="178"/>
      <c r="W87" s="179"/>
      <c r="X87" s="179"/>
      <c r="Y87" s="179"/>
      <c r="Z87" s="179"/>
      <c r="AA87" s="180"/>
      <c r="AB87" s="179"/>
      <c r="AC87" s="402"/>
      <c r="AD87" s="181"/>
      <c r="AE87" s="33"/>
      <c r="AF87" s="144" t="s">
        <v>1726</v>
      </c>
      <c r="AG87" s="145" t="s">
        <v>800</v>
      </c>
      <c r="AH87" s="192">
        <v>0.05</v>
      </c>
      <c r="AI87" s="187" t="s">
        <v>1502</v>
      </c>
      <c r="AJ87" s="126"/>
      <c r="AN87" s="127"/>
      <c r="AO87" s="33"/>
      <c r="AP87" s="48"/>
    </row>
    <row r="88" spans="1:43" ht="21" customHeight="1">
      <c r="I88" s="292">
        <f t="shared" ref="I88:I100" si="22">IF((O$87+P$87)&gt;0,1,0)</f>
        <v>1</v>
      </c>
      <c r="J88" s="118">
        <f t="shared" si="17"/>
        <v>2</v>
      </c>
      <c r="K88" s="966">
        <f t="shared" ref="K88:K91" si="23">+K87+1</f>
        <v>2</v>
      </c>
      <c r="L88" s="188"/>
      <c r="M88" s="188"/>
      <c r="N88" s="189">
        <f t="shared" si="19"/>
        <v>0</v>
      </c>
      <c r="O88" s="188"/>
      <c r="P88" s="188"/>
      <c r="Q88" s="264">
        <f t="shared" si="20"/>
        <v>0</v>
      </c>
      <c r="R88" s="264">
        <f t="shared" si="21"/>
        <v>0</v>
      </c>
      <c r="S88" s="1988"/>
      <c r="T88" s="1989"/>
      <c r="U88" s="118">
        <f t="shared" si="18"/>
        <v>2</v>
      </c>
      <c r="V88" s="178"/>
      <c r="W88" s="179"/>
      <c r="X88" s="179"/>
      <c r="Y88" s="179"/>
      <c r="Z88" s="179"/>
      <c r="AA88" s="180"/>
      <c r="AB88" s="179"/>
      <c r="AC88" s="402"/>
      <c r="AD88" s="181"/>
      <c r="AE88" s="33"/>
      <c r="AF88" s="144" t="s">
        <v>1727</v>
      </c>
      <c r="AG88" s="145" t="s">
        <v>963</v>
      </c>
      <c r="AH88" s="192">
        <v>0.1</v>
      </c>
      <c r="AI88" s="193"/>
      <c r="AJ88" s="126"/>
      <c r="AN88" s="127"/>
      <c r="AO88" s="33"/>
      <c r="AP88" s="48"/>
    </row>
    <row r="89" spans="1:43" ht="21" customHeight="1">
      <c r="I89" s="292">
        <f t="shared" si="22"/>
        <v>1</v>
      </c>
      <c r="J89" s="118">
        <f t="shared" si="17"/>
        <v>2</v>
      </c>
      <c r="K89" s="1219">
        <f t="shared" si="23"/>
        <v>3</v>
      </c>
      <c r="L89" s="188"/>
      <c r="M89" s="188"/>
      <c r="N89" s="189">
        <f t="shared" si="19"/>
        <v>0</v>
      </c>
      <c r="O89" s="188"/>
      <c r="P89" s="188"/>
      <c r="Q89" s="264">
        <f t="shared" si="20"/>
        <v>0</v>
      </c>
      <c r="R89" s="264">
        <f t="shared" si="21"/>
        <v>0</v>
      </c>
      <c r="S89" s="1988"/>
      <c r="T89" s="1989"/>
      <c r="U89" s="118">
        <f t="shared" si="18"/>
        <v>2</v>
      </c>
      <c r="V89" s="178"/>
      <c r="W89" s="179"/>
      <c r="X89" s="179"/>
      <c r="Y89" s="179"/>
      <c r="Z89" s="179"/>
      <c r="AA89" s="180"/>
      <c r="AB89" s="179"/>
      <c r="AC89" s="402"/>
      <c r="AD89" s="181"/>
      <c r="AE89" s="33"/>
      <c r="AF89" s="144"/>
      <c r="AG89" s="145"/>
      <c r="AH89" s="194"/>
      <c r="AI89" s="146"/>
      <c r="AJ89" s="174"/>
      <c r="AN89" s="174"/>
      <c r="AO89" s="33"/>
      <c r="AP89" s="48"/>
      <c r="AQ89" s="28"/>
    </row>
    <row r="90" spans="1:43" ht="21" customHeight="1" thickBot="1">
      <c r="I90" s="292">
        <f t="shared" si="22"/>
        <v>1</v>
      </c>
      <c r="J90" s="118">
        <f t="shared" si="17"/>
        <v>2</v>
      </c>
      <c r="K90" s="966">
        <f t="shared" si="23"/>
        <v>4</v>
      </c>
      <c r="L90" s="188"/>
      <c r="M90" s="188"/>
      <c r="N90" s="189">
        <f t="shared" si="19"/>
        <v>0</v>
      </c>
      <c r="O90" s="188"/>
      <c r="P90" s="188"/>
      <c r="Q90" s="264">
        <f t="shared" si="20"/>
        <v>0</v>
      </c>
      <c r="R90" s="264">
        <f t="shared" si="21"/>
        <v>0</v>
      </c>
      <c r="S90" s="1988"/>
      <c r="T90" s="1989"/>
      <c r="U90" s="118">
        <f t="shared" si="18"/>
        <v>2</v>
      </c>
      <c r="V90" s="178"/>
      <c r="W90" s="179"/>
      <c r="X90" s="179"/>
      <c r="Y90" s="179"/>
      <c r="Z90" s="179"/>
      <c r="AA90" s="180"/>
      <c r="AB90" s="179"/>
      <c r="AC90" s="402"/>
      <c r="AD90" s="181"/>
      <c r="AE90" s="33"/>
      <c r="AF90" s="170"/>
      <c r="AG90" s="195"/>
      <c r="AH90" s="171"/>
      <c r="AI90" s="173"/>
      <c r="AJ90" s="174"/>
      <c r="AN90" s="174"/>
      <c r="AO90" s="33"/>
      <c r="AP90" s="48"/>
    </row>
    <row r="91" spans="1:43" ht="21" customHeight="1">
      <c r="I91" s="292">
        <f t="shared" si="22"/>
        <v>1</v>
      </c>
      <c r="J91" s="118">
        <f t="shared" si="17"/>
        <v>2</v>
      </c>
      <c r="K91" s="966">
        <f t="shared" si="23"/>
        <v>5</v>
      </c>
      <c r="L91" s="188"/>
      <c r="M91" s="188"/>
      <c r="N91" s="189">
        <f t="shared" si="19"/>
        <v>0</v>
      </c>
      <c r="O91" s="188"/>
      <c r="P91" s="188"/>
      <c r="Q91" s="264">
        <f t="shared" ref="Q91:Q98" si="24">ROUND(O91*50,0)</f>
        <v>0</v>
      </c>
      <c r="R91" s="264">
        <f t="shared" ref="R91:R98" si="25">ROUND(P91*50,0)</f>
        <v>0</v>
      </c>
      <c r="S91" s="1988"/>
      <c r="T91" s="1989"/>
      <c r="U91" s="118">
        <f t="shared" si="18"/>
        <v>2</v>
      </c>
      <c r="V91" s="178"/>
      <c r="W91" s="179"/>
      <c r="X91" s="179"/>
      <c r="Y91" s="179"/>
      <c r="Z91" s="179"/>
      <c r="AA91" s="180"/>
      <c r="AB91" s="179"/>
      <c r="AC91" s="402"/>
      <c r="AD91" s="181"/>
      <c r="AE91" s="28"/>
      <c r="AF91" s="48"/>
      <c r="AG91" s="48"/>
      <c r="AH91" s="48"/>
      <c r="AI91" s="48"/>
      <c r="AJ91" s="48"/>
      <c r="AK91" s="28"/>
      <c r="AL91" s="28"/>
      <c r="AM91" s="28"/>
      <c r="AN91" s="48"/>
      <c r="AO91" s="48"/>
      <c r="AP91" s="48"/>
    </row>
    <row r="92" spans="1:43" ht="21" customHeight="1">
      <c r="I92" s="292">
        <f t="shared" si="22"/>
        <v>1</v>
      </c>
      <c r="J92" s="118">
        <f t="shared" si="17"/>
        <v>2</v>
      </c>
      <c r="K92" s="956">
        <f t="shared" ref="K92:K100" si="26">+K91+1</f>
        <v>6</v>
      </c>
      <c r="L92" s="188"/>
      <c r="M92" s="188"/>
      <c r="N92" s="189">
        <f t="shared" ref="N92:N100" si="27">IF(O92+P92&gt;0,$W$77,)</f>
        <v>0</v>
      </c>
      <c r="O92" s="188"/>
      <c r="P92" s="188"/>
      <c r="Q92" s="264">
        <f t="shared" si="24"/>
        <v>0</v>
      </c>
      <c r="R92" s="264">
        <f t="shared" si="25"/>
        <v>0</v>
      </c>
      <c r="S92" s="1988"/>
      <c r="T92" s="1989"/>
      <c r="U92" s="118">
        <f t="shared" si="18"/>
        <v>2</v>
      </c>
      <c r="V92" s="137" t="s">
        <v>754</v>
      </c>
      <c r="W92" s="196">
        <f>SUM(W84:W91)</f>
        <v>0.25</v>
      </c>
      <c r="X92" s="196">
        <f>SUM(X84:X91)</f>
        <v>0.2</v>
      </c>
      <c r="Y92" s="196">
        <f>SUM(Y84:Y91)</f>
        <v>0.2</v>
      </c>
      <c r="Z92" s="197"/>
      <c r="AA92" s="198"/>
      <c r="AB92" s="196">
        <f>SUM(AB84:AB91)</f>
        <v>2000</v>
      </c>
      <c r="AC92" s="402"/>
      <c r="AD92" s="654">
        <f>SUBTOTAL(9,AD84:AD91)</f>
        <v>0</v>
      </c>
      <c r="AE92" s="199"/>
      <c r="AF92" s="33"/>
      <c r="AG92" s="33"/>
      <c r="AH92" s="33"/>
      <c r="AI92" s="33"/>
      <c r="AJ92" s="33"/>
      <c r="AN92" s="48"/>
      <c r="AO92" s="48"/>
      <c r="AP92" s="48"/>
    </row>
    <row r="93" spans="1:43" s="28" customFormat="1" ht="21" customHeight="1" thickBot="1">
      <c r="A93" s="200"/>
      <c r="B93" s="200"/>
      <c r="C93" s="200"/>
      <c r="D93" s="200"/>
      <c r="E93" s="200"/>
      <c r="F93" s="200"/>
      <c r="G93" s="200"/>
      <c r="I93" s="292">
        <f t="shared" si="22"/>
        <v>1</v>
      </c>
      <c r="J93" s="118">
        <f t="shared" si="17"/>
        <v>2</v>
      </c>
      <c r="K93" s="956">
        <f t="shared" si="26"/>
        <v>7</v>
      </c>
      <c r="L93" s="188"/>
      <c r="M93" s="188"/>
      <c r="N93" s="189">
        <f t="shared" si="27"/>
        <v>0</v>
      </c>
      <c r="O93" s="188"/>
      <c r="P93" s="188"/>
      <c r="Q93" s="264">
        <f t="shared" si="24"/>
        <v>0</v>
      </c>
      <c r="R93" s="264">
        <f t="shared" si="25"/>
        <v>0</v>
      </c>
      <c r="S93" s="1988"/>
      <c r="T93" s="1989"/>
      <c r="U93" s="118">
        <f t="shared" si="18"/>
        <v>2</v>
      </c>
      <c r="V93" s="201" t="s">
        <v>802</v>
      </c>
      <c r="W93" s="202"/>
      <c r="X93" s="202"/>
      <c r="Y93" s="202"/>
      <c r="Z93" s="202"/>
      <c r="AA93" s="203"/>
      <c r="AB93" s="202">
        <f>IF(AB92&gt;0,ROUND(AB92/COUNTA(AB84:AB91),0),)</f>
        <v>2000</v>
      </c>
      <c r="AC93" s="403"/>
      <c r="AD93" s="204"/>
      <c r="AE93" s="199"/>
      <c r="AF93" s="199"/>
      <c r="AG93" s="199"/>
      <c r="AH93" s="33"/>
      <c r="AI93" s="33"/>
      <c r="AJ93" s="33"/>
      <c r="AK93" s="33"/>
      <c r="AL93" s="33"/>
      <c r="AM93" s="33"/>
      <c r="AN93" s="48"/>
      <c r="AO93" s="48"/>
      <c r="AP93" s="48"/>
      <c r="AQ93" s="116"/>
    </row>
    <row r="94" spans="1:43" ht="21" customHeight="1">
      <c r="I94" s="292">
        <f t="shared" si="22"/>
        <v>1</v>
      </c>
      <c r="J94" s="118">
        <f t="shared" si="17"/>
        <v>2</v>
      </c>
      <c r="K94" s="956">
        <f t="shared" si="26"/>
        <v>8</v>
      </c>
      <c r="L94" s="188"/>
      <c r="M94" s="188"/>
      <c r="N94" s="189">
        <f t="shared" si="27"/>
        <v>0</v>
      </c>
      <c r="O94" s="188"/>
      <c r="P94" s="188"/>
      <c r="Q94" s="264">
        <f t="shared" si="24"/>
        <v>0</v>
      </c>
      <c r="R94" s="264">
        <f t="shared" si="25"/>
        <v>0</v>
      </c>
      <c r="S94" s="1988"/>
      <c r="T94" s="1989"/>
      <c r="U94" s="118">
        <f t="shared" si="18"/>
        <v>2</v>
      </c>
      <c r="V94" s="33"/>
      <c r="W94" s="33"/>
      <c r="X94" s="33"/>
      <c r="Y94" s="33"/>
      <c r="Z94" s="33"/>
      <c r="AA94" s="205"/>
      <c r="AB94" s="33"/>
      <c r="AC94" s="33"/>
      <c r="AD94" s="33"/>
      <c r="AE94" s="199"/>
      <c r="AF94" s="199"/>
      <c r="AG94" s="199"/>
      <c r="AH94" s="33"/>
      <c r="AI94" s="33"/>
      <c r="AJ94" s="33"/>
      <c r="AK94" s="33"/>
      <c r="AL94" s="33"/>
      <c r="AM94" s="33"/>
      <c r="AN94" s="48"/>
      <c r="AO94" s="48"/>
      <c r="AP94" s="48"/>
    </row>
    <row r="95" spans="1:43" ht="21" customHeight="1">
      <c r="I95" s="292">
        <f t="shared" si="22"/>
        <v>1</v>
      </c>
      <c r="J95" s="118">
        <f t="shared" si="17"/>
        <v>2</v>
      </c>
      <c r="K95" s="956">
        <f t="shared" si="26"/>
        <v>9</v>
      </c>
      <c r="L95" s="188"/>
      <c r="M95" s="188"/>
      <c r="N95" s="189">
        <f t="shared" si="27"/>
        <v>0</v>
      </c>
      <c r="O95" s="188"/>
      <c r="P95" s="188"/>
      <c r="Q95" s="264">
        <f t="shared" si="24"/>
        <v>0</v>
      </c>
      <c r="R95" s="264">
        <f t="shared" si="25"/>
        <v>0</v>
      </c>
      <c r="S95" s="1988"/>
      <c r="T95" s="1989"/>
      <c r="U95" s="118">
        <f t="shared" si="18"/>
        <v>2</v>
      </c>
      <c r="V95" s="647" t="s">
        <v>1169</v>
      </c>
      <c r="W95" s="648" t="s">
        <v>1666</v>
      </c>
      <c r="X95" s="649"/>
      <c r="Y95" s="649"/>
      <c r="Z95" s="649"/>
      <c r="AA95" s="649"/>
      <c r="AB95" s="649"/>
      <c r="AC95" s="649"/>
      <c r="AD95" s="650"/>
      <c r="AE95" s="199"/>
      <c r="AF95" s="199"/>
      <c r="AG95" s="199"/>
      <c r="AH95" s="33"/>
      <c r="AI95" s="33"/>
      <c r="AJ95" s="33"/>
      <c r="AK95" s="33"/>
      <c r="AL95" s="33"/>
      <c r="AM95" s="33"/>
      <c r="AN95" s="48"/>
      <c r="AO95" s="48"/>
      <c r="AP95" s="48"/>
    </row>
    <row r="96" spans="1:43" ht="21" customHeight="1">
      <c r="I96" s="292">
        <f t="shared" si="22"/>
        <v>1</v>
      </c>
      <c r="J96" s="118">
        <f t="shared" si="17"/>
        <v>2</v>
      </c>
      <c r="K96" s="956">
        <f t="shared" si="26"/>
        <v>10</v>
      </c>
      <c r="L96" s="188"/>
      <c r="M96" s="188"/>
      <c r="N96" s="189">
        <f t="shared" si="27"/>
        <v>0</v>
      </c>
      <c r="O96" s="188"/>
      <c r="P96" s="188"/>
      <c r="Q96" s="264">
        <f t="shared" si="24"/>
        <v>0</v>
      </c>
      <c r="R96" s="264">
        <f t="shared" si="25"/>
        <v>0</v>
      </c>
      <c r="S96" s="1988"/>
      <c r="T96" s="1989"/>
      <c r="U96" s="118">
        <f t="shared" si="18"/>
        <v>2</v>
      </c>
      <c r="V96" s="651" t="s">
        <v>1171</v>
      </c>
      <c r="W96" s="648" t="str">
        <f>"식재된 "&amp;K81&amp;" 는 활착이 안정된 상태로 신초발달이 양호하다."</f>
        <v>식재된 마가목 는 활착이 안정된 상태로 신초발달이 양호하다.</v>
      </c>
      <c r="X96" s="649"/>
      <c r="Y96" s="649"/>
      <c r="Z96" s="649"/>
      <c r="AA96" s="649"/>
      <c r="AB96" s="649"/>
      <c r="AC96" s="649"/>
      <c r="AD96" s="650"/>
      <c r="AE96" s="199"/>
      <c r="AF96" s="199"/>
      <c r="AG96" s="199"/>
      <c r="AH96" s="33"/>
      <c r="AI96" s="33"/>
      <c r="AJ96" s="33"/>
      <c r="AK96" s="33"/>
      <c r="AL96" s="33"/>
      <c r="AM96" s="33"/>
      <c r="AN96" s="48"/>
      <c r="AO96" s="48"/>
      <c r="AP96" s="48"/>
    </row>
    <row r="97" spans="9:42" ht="21" customHeight="1">
      <c r="I97" s="292">
        <f t="shared" si="22"/>
        <v>1</v>
      </c>
      <c r="J97" s="118">
        <f t="shared" si="17"/>
        <v>2</v>
      </c>
      <c r="K97" s="956">
        <f t="shared" si="26"/>
        <v>11</v>
      </c>
      <c r="L97" s="188"/>
      <c r="M97" s="188"/>
      <c r="N97" s="189">
        <f t="shared" si="27"/>
        <v>0</v>
      </c>
      <c r="O97" s="188"/>
      <c r="P97" s="188"/>
      <c r="Q97" s="264">
        <f t="shared" si="24"/>
        <v>0</v>
      </c>
      <c r="R97" s="264">
        <f t="shared" si="25"/>
        <v>0</v>
      </c>
      <c r="S97" s="1988"/>
      <c r="T97" s="1989"/>
      <c r="U97" s="118">
        <f t="shared" si="18"/>
        <v>2</v>
      </c>
      <c r="V97" s="651" t="s">
        <v>1172</v>
      </c>
      <c r="W97" s="648" t="s">
        <v>1924</v>
      </c>
      <c r="X97" s="649"/>
      <c r="Y97" s="649"/>
      <c r="Z97" s="649"/>
      <c r="AA97" s="649"/>
      <c r="AB97" s="649"/>
      <c r="AC97" s="649"/>
      <c r="AD97" s="650"/>
      <c r="AE97" s="199"/>
      <c r="AF97" s="199"/>
      <c r="AG97" s="199"/>
      <c r="AH97" s="33"/>
      <c r="AI97" s="33"/>
      <c r="AJ97" s="33"/>
      <c r="AK97" s="33"/>
      <c r="AL97" s="33"/>
      <c r="AM97" s="33"/>
      <c r="AN97" s="48"/>
      <c r="AO97" s="48"/>
      <c r="AP97" s="48"/>
    </row>
    <row r="98" spans="9:42" ht="21" customHeight="1">
      <c r="I98" s="292">
        <f t="shared" si="22"/>
        <v>1</v>
      </c>
      <c r="J98" s="118">
        <f t="shared" si="17"/>
        <v>2</v>
      </c>
      <c r="K98" s="956">
        <f t="shared" si="26"/>
        <v>12</v>
      </c>
      <c r="L98" s="188"/>
      <c r="M98" s="188"/>
      <c r="N98" s="189">
        <f t="shared" si="27"/>
        <v>0</v>
      </c>
      <c r="O98" s="188"/>
      <c r="P98" s="188"/>
      <c r="Q98" s="264">
        <f t="shared" si="24"/>
        <v>0</v>
      </c>
      <c r="R98" s="264">
        <f t="shared" si="25"/>
        <v>0</v>
      </c>
      <c r="S98" s="1988"/>
      <c r="T98" s="1989"/>
      <c r="U98" s="118">
        <f t="shared" si="18"/>
        <v>2</v>
      </c>
      <c r="V98" s="651" t="s">
        <v>1174</v>
      </c>
      <c r="W98" s="648" t="str">
        <f>"소반내 조림목의 생육상태, 현장여건 등을 고려하여 작업종은 "&amp;R79&amp;"로 적용한다."</f>
        <v>소반내 조림목의 생육상태, 현장여건 등을 고려하여 작업종은 모두베기로 적용한다.</v>
      </c>
      <c r="X98" s="649"/>
      <c r="Y98" s="649"/>
      <c r="Z98" s="649"/>
      <c r="AA98" s="649"/>
      <c r="AB98" s="649"/>
      <c r="AC98" s="649"/>
      <c r="AD98" s="650"/>
      <c r="AE98" s="199"/>
      <c r="AF98" s="199"/>
      <c r="AG98" s="199"/>
      <c r="AH98" s="33"/>
      <c r="AI98" s="33"/>
      <c r="AJ98" s="33"/>
      <c r="AK98" s="33"/>
      <c r="AL98" s="33"/>
      <c r="AM98" s="33"/>
      <c r="AN98" s="48"/>
      <c r="AO98" s="48"/>
      <c r="AP98" s="48"/>
    </row>
    <row r="99" spans="9:42" ht="21" customHeight="1">
      <c r="I99" s="292">
        <f t="shared" si="22"/>
        <v>1</v>
      </c>
      <c r="J99" s="118">
        <f t="shared" si="17"/>
        <v>2</v>
      </c>
      <c r="K99" s="956">
        <f t="shared" si="26"/>
        <v>13</v>
      </c>
      <c r="L99" s="188"/>
      <c r="M99" s="188"/>
      <c r="N99" s="189">
        <f t="shared" si="27"/>
        <v>0</v>
      </c>
      <c r="O99" s="188"/>
      <c r="P99" s="188"/>
      <c r="Q99" s="191">
        <f t="shared" ref="Q99:R100" si="28">ROUND(O99*50,0)</f>
        <v>0</v>
      </c>
      <c r="R99" s="191">
        <f t="shared" si="28"/>
        <v>0</v>
      </c>
      <c r="S99" s="1988"/>
      <c r="T99" s="1989"/>
      <c r="U99" s="118">
        <f t="shared" si="18"/>
        <v>2</v>
      </c>
      <c r="V99" s="652" t="s">
        <v>1175</v>
      </c>
      <c r="W99" s="648"/>
      <c r="X99" s="649"/>
      <c r="Y99" s="649"/>
      <c r="Z99" s="649"/>
      <c r="AA99" s="649"/>
      <c r="AB99" s="649"/>
      <c r="AC99" s="649"/>
      <c r="AD99" s="650"/>
      <c r="AE99" s="199"/>
      <c r="AF99" s="199"/>
      <c r="AG99" s="199"/>
      <c r="AH99" s="33"/>
      <c r="AI99" s="33"/>
      <c r="AJ99" s="33"/>
      <c r="AK99" s="33"/>
      <c r="AL99" s="33"/>
      <c r="AM99" s="33"/>
      <c r="AN99" s="48"/>
      <c r="AO99" s="48"/>
      <c r="AP99" s="48"/>
    </row>
    <row r="100" spans="9:42" ht="21" customHeight="1" thickBot="1">
      <c r="I100" s="292">
        <f t="shared" si="22"/>
        <v>1</v>
      </c>
      <c r="J100" s="118">
        <f t="shared" si="17"/>
        <v>2</v>
      </c>
      <c r="K100" s="206">
        <f t="shared" si="26"/>
        <v>14</v>
      </c>
      <c r="L100" s="159"/>
      <c r="M100" s="159"/>
      <c r="N100" s="207">
        <f t="shared" si="27"/>
        <v>0</v>
      </c>
      <c r="O100" s="208"/>
      <c r="P100" s="208"/>
      <c r="Q100" s="209">
        <f t="shared" si="28"/>
        <v>0</v>
      </c>
      <c r="R100" s="209">
        <f t="shared" si="28"/>
        <v>0</v>
      </c>
      <c r="S100" s="1990"/>
      <c r="T100" s="1991"/>
      <c r="U100" s="118">
        <f t="shared" si="18"/>
        <v>2</v>
      </c>
      <c r="V100" s="651"/>
      <c r="W100" s="648"/>
      <c r="X100" s="649"/>
      <c r="Y100" s="649"/>
      <c r="Z100" s="649"/>
      <c r="AA100" s="649"/>
      <c r="AB100" s="649"/>
      <c r="AC100" s="649"/>
      <c r="AD100" s="650"/>
      <c r="AE100" s="199"/>
      <c r="AF100" s="199"/>
      <c r="AG100" s="199"/>
      <c r="AH100" s="33"/>
      <c r="AI100" s="33"/>
      <c r="AJ100" s="33"/>
      <c r="AK100" s="33"/>
      <c r="AL100" s="33"/>
      <c r="AM100" s="33"/>
      <c r="AN100" s="48"/>
      <c r="AO100" s="48"/>
      <c r="AP100" s="48"/>
    </row>
    <row r="101" spans="9:42" ht="21" hidden="1" customHeight="1">
      <c r="I101" s="292">
        <f>IF((O$103+P$103)&gt;0,1,0)</f>
        <v>0</v>
      </c>
      <c r="J101" s="118">
        <f t="shared" si="17"/>
        <v>2</v>
      </c>
      <c r="K101" s="2002" t="s">
        <v>840</v>
      </c>
      <c r="L101" s="2004" t="s">
        <v>841</v>
      </c>
      <c r="M101" s="2006" t="s">
        <v>842</v>
      </c>
      <c r="N101" s="2006" t="s">
        <v>843</v>
      </c>
      <c r="O101" s="2012" t="s">
        <v>844</v>
      </c>
      <c r="P101" s="2012"/>
      <c r="Q101" s="2012" t="s">
        <v>845</v>
      </c>
      <c r="R101" s="2012"/>
      <c r="S101" s="1992" t="s">
        <v>969</v>
      </c>
      <c r="T101" s="1993"/>
      <c r="U101" s="118">
        <f t="shared" si="15"/>
        <v>2</v>
      </c>
      <c r="V101" s="33"/>
      <c r="W101" s="33"/>
      <c r="X101" s="33"/>
      <c r="Y101" s="33"/>
      <c r="Z101" s="33"/>
      <c r="AA101" s="205"/>
      <c r="AB101" s="33"/>
      <c r="AC101" s="33"/>
      <c r="AD101" s="33"/>
      <c r="AE101" s="199"/>
      <c r="AF101" s="199"/>
      <c r="AG101" s="199"/>
      <c r="AH101" s="33"/>
      <c r="AI101" s="33"/>
      <c r="AJ101" s="33"/>
      <c r="AK101" s="33"/>
      <c r="AL101" s="33"/>
      <c r="AM101" s="33"/>
      <c r="AN101" s="48"/>
      <c r="AO101" s="48"/>
      <c r="AP101" s="48"/>
    </row>
    <row r="102" spans="9:42" ht="21" hidden="1" customHeight="1">
      <c r="I102" s="292">
        <f t="shared" ref="I102:I125" si="29">IF((O$103+P$103)&gt;0,1,0)</f>
        <v>0</v>
      </c>
      <c r="J102" s="118">
        <f t="shared" si="17"/>
        <v>2</v>
      </c>
      <c r="K102" s="2003"/>
      <c r="L102" s="2005"/>
      <c r="M102" s="2007"/>
      <c r="N102" s="2007"/>
      <c r="O102" s="175" t="s">
        <v>741</v>
      </c>
      <c r="P102" s="176" t="s">
        <v>742</v>
      </c>
      <c r="Q102" s="176" t="s">
        <v>741</v>
      </c>
      <c r="R102" s="177" t="s">
        <v>742</v>
      </c>
      <c r="S102" s="1994"/>
      <c r="T102" s="1995"/>
      <c r="U102" s="118">
        <f t="shared" si="15"/>
        <v>2</v>
      </c>
      <c r="V102" s="33"/>
      <c r="W102" s="33"/>
      <c r="X102" s="33"/>
      <c r="Y102" s="33"/>
      <c r="Z102" s="33"/>
      <c r="AA102" s="205"/>
      <c r="AB102" s="33"/>
      <c r="AC102" s="33"/>
      <c r="AD102" s="33"/>
      <c r="AE102" s="199"/>
      <c r="AF102" s="199"/>
      <c r="AG102" s="199"/>
      <c r="AH102" s="33"/>
      <c r="AI102" s="33"/>
      <c r="AJ102" s="33"/>
      <c r="AK102" s="33"/>
      <c r="AL102" s="33"/>
      <c r="AM102" s="33"/>
      <c r="AN102" s="48"/>
      <c r="AO102" s="48"/>
      <c r="AP102" s="48"/>
    </row>
    <row r="103" spans="9:42" ht="21" hidden="1" customHeight="1">
      <c r="I103" s="292">
        <f t="shared" si="29"/>
        <v>0</v>
      </c>
      <c r="J103" s="118">
        <f t="shared" si="17"/>
        <v>2</v>
      </c>
      <c r="K103" s="183">
        <f>+K25+1</f>
        <v>15</v>
      </c>
      <c r="L103" s="188"/>
      <c r="M103" s="188"/>
      <c r="N103" s="189">
        <f t="shared" ref="N103:N150" si="30">IF(O103+P103&gt;0,$W$77,)</f>
        <v>0</v>
      </c>
      <c r="O103" s="190">
        <v>0</v>
      </c>
      <c r="P103" s="190"/>
      <c r="Q103" s="191">
        <f t="shared" ref="Q103:Q150" si="31">ROUND(O103*50,0)</f>
        <v>0</v>
      </c>
      <c r="R103" s="191">
        <f t="shared" ref="R103:R150" si="32">ROUND(P103*50,0)</f>
        <v>0</v>
      </c>
      <c r="S103" s="1988"/>
      <c r="T103" s="1989"/>
      <c r="U103" s="118">
        <f t="shared" si="15"/>
        <v>2</v>
      </c>
      <c r="V103" s="33"/>
      <c r="W103" s="33"/>
      <c r="X103" s="33"/>
      <c r="Y103" s="33"/>
      <c r="Z103" s="33"/>
      <c r="AA103" s="205"/>
      <c r="AB103" s="33"/>
      <c r="AC103" s="33"/>
      <c r="AD103" s="33"/>
      <c r="AE103" s="199"/>
      <c r="AF103" s="199"/>
      <c r="AG103" s="199"/>
      <c r="AH103" s="33"/>
      <c r="AI103" s="33"/>
      <c r="AJ103" s="33"/>
      <c r="AK103" s="33"/>
      <c r="AL103" s="33"/>
      <c r="AM103" s="33"/>
      <c r="AN103" s="48"/>
      <c r="AO103" s="48"/>
      <c r="AP103" s="48"/>
    </row>
    <row r="104" spans="9:42" ht="21" hidden="1" customHeight="1">
      <c r="I104" s="292">
        <f t="shared" si="29"/>
        <v>0</v>
      </c>
      <c r="J104" s="118">
        <f t="shared" si="17"/>
        <v>2</v>
      </c>
      <c r="K104" s="183">
        <f t="shared" ref="K104:K125" si="33">+K103+1</f>
        <v>16</v>
      </c>
      <c r="L104" s="188"/>
      <c r="M104" s="188"/>
      <c r="N104" s="189">
        <f t="shared" si="30"/>
        <v>0</v>
      </c>
      <c r="O104" s="190"/>
      <c r="P104" s="190"/>
      <c r="Q104" s="191">
        <f t="shared" si="31"/>
        <v>0</v>
      </c>
      <c r="R104" s="191">
        <f t="shared" si="32"/>
        <v>0</v>
      </c>
      <c r="S104" s="1988"/>
      <c r="T104" s="1989"/>
      <c r="U104" s="118">
        <f t="shared" si="15"/>
        <v>2</v>
      </c>
      <c r="V104" s="33"/>
      <c r="W104" s="33"/>
      <c r="X104" s="33"/>
      <c r="Y104" s="33"/>
      <c r="Z104" s="33"/>
      <c r="AA104" s="205"/>
      <c r="AB104" s="33"/>
      <c r="AC104" s="33"/>
      <c r="AD104" s="33"/>
      <c r="AE104" s="199"/>
      <c r="AF104" s="199"/>
      <c r="AG104" s="199"/>
      <c r="AH104" s="33"/>
      <c r="AI104" s="33"/>
      <c r="AJ104" s="33"/>
      <c r="AK104" s="33"/>
      <c r="AL104" s="33"/>
      <c r="AM104" s="33"/>
      <c r="AN104" s="48"/>
      <c r="AO104" s="48"/>
      <c r="AP104" s="48"/>
    </row>
    <row r="105" spans="9:42" ht="21" hidden="1" customHeight="1">
      <c r="I105" s="292">
        <f t="shared" si="29"/>
        <v>0</v>
      </c>
      <c r="J105" s="118">
        <f t="shared" si="17"/>
        <v>2</v>
      </c>
      <c r="K105" s="183">
        <f t="shared" si="33"/>
        <v>17</v>
      </c>
      <c r="L105" s="188"/>
      <c r="M105" s="188"/>
      <c r="N105" s="189">
        <f t="shared" si="30"/>
        <v>0</v>
      </c>
      <c r="O105" s="190">
        <v>0</v>
      </c>
      <c r="P105" s="190"/>
      <c r="Q105" s="191">
        <f t="shared" si="31"/>
        <v>0</v>
      </c>
      <c r="R105" s="191">
        <f t="shared" si="32"/>
        <v>0</v>
      </c>
      <c r="S105" s="1988"/>
      <c r="T105" s="1989"/>
      <c r="U105" s="118">
        <f t="shared" si="15"/>
        <v>2</v>
      </c>
      <c r="V105" s="33"/>
      <c r="W105" s="33"/>
      <c r="X105" s="33"/>
      <c r="Y105" s="33"/>
      <c r="Z105" s="33"/>
      <c r="AA105" s="205"/>
      <c r="AB105" s="33"/>
      <c r="AC105" s="33"/>
      <c r="AD105" s="33"/>
      <c r="AE105" s="199"/>
      <c r="AF105" s="199"/>
      <c r="AG105" s="199"/>
      <c r="AH105" s="33"/>
      <c r="AI105" s="33"/>
      <c r="AJ105" s="33"/>
      <c r="AK105" s="33"/>
      <c r="AL105" s="33"/>
      <c r="AM105" s="33"/>
      <c r="AN105" s="48"/>
      <c r="AO105" s="48"/>
      <c r="AP105" s="48"/>
    </row>
    <row r="106" spans="9:42" ht="21" hidden="1" customHeight="1">
      <c r="I106" s="292">
        <f t="shared" si="29"/>
        <v>0</v>
      </c>
      <c r="J106" s="118">
        <f t="shared" si="17"/>
        <v>2</v>
      </c>
      <c r="K106" s="183">
        <f t="shared" si="33"/>
        <v>18</v>
      </c>
      <c r="L106" s="188"/>
      <c r="M106" s="188"/>
      <c r="N106" s="189">
        <f t="shared" si="30"/>
        <v>0</v>
      </c>
      <c r="O106" s="190"/>
      <c r="P106" s="190"/>
      <c r="Q106" s="191">
        <f t="shared" si="31"/>
        <v>0</v>
      </c>
      <c r="R106" s="191">
        <f t="shared" si="32"/>
        <v>0</v>
      </c>
      <c r="S106" s="1988"/>
      <c r="T106" s="1989"/>
      <c r="U106" s="118">
        <f t="shared" si="15"/>
        <v>2</v>
      </c>
      <c r="V106" s="33"/>
      <c r="W106" s="33"/>
      <c r="X106" s="33"/>
      <c r="Y106" s="33"/>
      <c r="Z106" s="33"/>
      <c r="AA106" s="205"/>
      <c r="AB106" s="33"/>
      <c r="AC106" s="33"/>
      <c r="AD106" s="33"/>
      <c r="AE106" s="199"/>
      <c r="AF106" s="199"/>
      <c r="AG106" s="199"/>
      <c r="AH106" s="33"/>
      <c r="AI106" s="33"/>
      <c r="AJ106" s="33"/>
      <c r="AK106" s="33"/>
      <c r="AL106" s="33"/>
      <c r="AM106" s="33"/>
      <c r="AN106" s="48"/>
      <c r="AO106" s="48"/>
      <c r="AP106" s="48"/>
    </row>
    <row r="107" spans="9:42" ht="21" hidden="1" customHeight="1">
      <c r="I107" s="292">
        <f t="shared" si="29"/>
        <v>0</v>
      </c>
      <c r="J107" s="118">
        <f t="shared" si="17"/>
        <v>2</v>
      </c>
      <c r="K107" s="183">
        <f t="shared" si="33"/>
        <v>19</v>
      </c>
      <c r="L107" s="188"/>
      <c r="M107" s="188"/>
      <c r="N107" s="189">
        <f t="shared" si="30"/>
        <v>0</v>
      </c>
      <c r="O107" s="190"/>
      <c r="P107" s="190"/>
      <c r="Q107" s="191">
        <f t="shared" si="31"/>
        <v>0</v>
      </c>
      <c r="R107" s="191">
        <f t="shared" si="32"/>
        <v>0</v>
      </c>
      <c r="S107" s="1988"/>
      <c r="T107" s="1989"/>
      <c r="U107" s="118">
        <f t="shared" si="15"/>
        <v>2</v>
      </c>
      <c r="V107" s="33"/>
      <c r="W107" s="33"/>
      <c r="X107" s="33"/>
      <c r="Y107" s="33"/>
      <c r="Z107" s="33"/>
      <c r="AA107" s="205"/>
      <c r="AB107" s="33"/>
      <c r="AC107" s="33"/>
      <c r="AD107" s="33"/>
      <c r="AE107" s="199"/>
      <c r="AF107" s="199"/>
      <c r="AG107" s="199"/>
      <c r="AH107" s="33"/>
      <c r="AI107" s="33"/>
      <c r="AJ107" s="33"/>
      <c r="AK107" s="33"/>
      <c r="AL107" s="33"/>
      <c r="AM107" s="33"/>
      <c r="AN107" s="48"/>
      <c r="AO107" s="48"/>
      <c r="AP107" s="48"/>
    </row>
    <row r="108" spans="9:42" ht="21" hidden="1" customHeight="1">
      <c r="I108" s="292">
        <f t="shared" si="29"/>
        <v>0</v>
      </c>
      <c r="J108" s="118">
        <f t="shared" si="17"/>
        <v>2</v>
      </c>
      <c r="K108" s="183">
        <f t="shared" si="33"/>
        <v>20</v>
      </c>
      <c r="L108" s="188"/>
      <c r="M108" s="188"/>
      <c r="N108" s="189">
        <f t="shared" si="30"/>
        <v>0</v>
      </c>
      <c r="O108" s="190"/>
      <c r="P108" s="190"/>
      <c r="Q108" s="191">
        <f t="shared" si="31"/>
        <v>0</v>
      </c>
      <c r="R108" s="191">
        <f t="shared" si="32"/>
        <v>0</v>
      </c>
      <c r="S108" s="1988"/>
      <c r="T108" s="1989"/>
      <c r="U108" s="118">
        <f t="shared" si="15"/>
        <v>2</v>
      </c>
      <c r="V108" s="33"/>
      <c r="W108" s="33"/>
      <c r="X108" s="33"/>
      <c r="Y108" s="33"/>
      <c r="Z108" s="33"/>
      <c r="AA108" s="205"/>
      <c r="AB108" s="33"/>
      <c r="AC108" s="33"/>
      <c r="AD108" s="33"/>
      <c r="AE108" s="199"/>
      <c r="AF108" s="199"/>
      <c r="AG108" s="199"/>
      <c r="AH108" s="33"/>
      <c r="AI108" s="33"/>
      <c r="AJ108" s="33"/>
      <c r="AK108" s="33"/>
      <c r="AL108" s="33"/>
      <c r="AM108" s="33"/>
      <c r="AN108" s="48"/>
      <c r="AO108" s="48"/>
      <c r="AP108" s="48"/>
    </row>
    <row r="109" spans="9:42" ht="21" hidden="1" customHeight="1">
      <c r="I109" s="292">
        <f t="shared" si="29"/>
        <v>0</v>
      </c>
      <c r="J109" s="118">
        <f t="shared" si="17"/>
        <v>2</v>
      </c>
      <c r="K109" s="183">
        <f t="shared" si="33"/>
        <v>21</v>
      </c>
      <c r="L109" s="188"/>
      <c r="M109" s="188"/>
      <c r="N109" s="189">
        <f t="shared" si="30"/>
        <v>0</v>
      </c>
      <c r="O109" s="190"/>
      <c r="P109" s="190"/>
      <c r="Q109" s="191">
        <f t="shared" si="31"/>
        <v>0</v>
      </c>
      <c r="R109" s="191">
        <f t="shared" si="32"/>
        <v>0</v>
      </c>
      <c r="S109" s="1988"/>
      <c r="T109" s="1989"/>
      <c r="U109" s="118">
        <f t="shared" si="15"/>
        <v>2</v>
      </c>
      <c r="V109" s="33"/>
      <c r="W109" s="33"/>
      <c r="X109" s="33"/>
      <c r="Y109" s="33"/>
      <c r="Z109" s="33"/>
      <c r="AA109" s="205"/>
      <c r="AB109" s="33"/>
      <c r="AC109" s="33"/>
      <c r="AD109" s="33"/>
      <c r="AE109" s="199"/>
      <c r="AF109" s="199"/>
      <c r="AG109" s="199"/>
      <c r="AH109" s="33"/>
      <c r="AI109" s="33"/>
      <c r="AJ109" s="33"/>
      <c r="AK109" s="33"/>
      <c r="AL109" s="33"/>
      <c r="AM109" s="33"/>
      <c r="AN109" s="48"/>
      <c r="AO109" s="48"/>
      <c r="AP109" s="48"/>
    </row>
    <row r="110" spans="9:42" ht="21" hidden="1" customHeight="1">
      <c r="I110" s="292">
        <f t="shared" si="29"/>
        <v>0</v>
      </c>
      <c r="J110" s="118">
        <f t="shared" si="17"/>
        <v>2</v>
      </c>
      <c r="K110" s="183">
        <f t="shared" si="33"/>
        <v>22</v>
      </c>
      <c r="L110" s="188"/>
      <c r="M110" s="188"/>
      <c r="N110" s="189">
        <f t="shared" si="30"/>
        <v>0</v>
      </c>
      <c r="O110" s="190"/>
      <c r="P110" s="190"/>
      <c r="Q110" s="191">
        <f t="shared" si="31"/>
        <v>0</v>
      </c>
      <c r="R110" s="191">
        <f t="shared" si="32"/>
        <v>0</v>
      </c>
      <c r="S110" s="1988"/>
      <c r="T110" s="1989"/>
      <c r="U110" s="118">
        <f t="shared" si="15"/>
        <v>2</v>
      </c>
      <c r="V110" s="33"/>
      <c r="W110" s="33"/>
      <c r="X110" s="33"/>
      <c r="Y110" s="33"/>
      <c r="Z110" s="33"/>
      <c r="AA110" s="205"/>
      <c r="AB110" s="33"/>
      <c r="AC110" s="33"/>
      <c r="AD110" s="33"/>
      <c r="AE110" s="199"/>
      <c r="AF110" s="199"/>
      <c r="AG110" s="199"/>
      <c r="AH110" s="33"/>
      <c r="AI110" s="33"/>
      <c r="AJ110" s="33"/>
      <c r="AK110" s="33"/>
      <c r="AL110" s="33"/>
      <c r="AM110" s="33"/>
      <c r="AN110" s="48"/>
      <c r="AO110" s="48"/>
      <c r="AP110" s="48"/>
    </row>
    <row r="111" spans="9:42" ht="21" hidden="1" customHeight="1">
      <c r="I111" s="292">
        <f t="shared" si="29"/>
        <v>0</v>
      </c>
      <c r="J111" s="118">
        <f t="shared" si="17"/>
        <v>2</v>
      </c>
      <c r="K111" s="183">
        <f t="shared" si="33"/>
        <v>23</v>
      </c>
      <c r="L111" s="188"/>
      <c r="M111" s="188"/>
      <c r="N111" s="189">
        <f t="shared" si="30"/>
        <v>0</v>
      </c>
      <c r="O111" s="190"/>
      <c r="P111" s="190"/>
      <c r="Q111" s="191">
        <f t="shared" si="31"/>
        <v>0</v>
      </c>
      <c r="R111" s="191">
        <f t="shared" si="32"/>
        <v>0</v>
      </c>
      <c r="S111" s="1988"/>
      <c r="T111" s="1989"/>
      <c r="U111" s="118">
        <f t="shared" si="15"/>
        <v>2</v>
      </c>
      <c r="V111" s="33"/>
      <c r="W111" s="33"/>
      <c r="X111" s="33"/>
      <c r="Y111" s="33"/>
      <c r="Z111" s="33"/>
      <c r="AA111" s="205"/>
      <c r="AB111" s="33"/>
      <c r="AC111" s="33"/>
      <c r="AD111" s="33"/>
      <c r="AE111" s="199"/>
      <c r="AF111" s="199"/>
      <c r="AG111" s="199"/>
      <c r="AH111" s="33"/>
      <c r="AI111" s="33"/>
      <c r="AJ111" s="33"/>
      <c r="AK111" s="33"/>
      <c r="AL111" s="33"/>
      <c r="AM111" s="33"/>
      <c r="AN111" s="48"/>
      <c r="AO111" s="48"/>
      <c r="AP111" s="48"/>
    </row>
    <row r="112" spans="9:42" ht="21" hidden="1" customHeight="1">
      <c r="I112" s="292">
        <f t="shared" si="29"/>
        <v>0</v>
      </c>
      <c r="J112" s="118">
        <f t="shared" si="17"/>
        <v>2</v>
      </c>
      <c r="K112" s="183">
        <f t="shared" si="33"/>
        <v>24</v>
      </c>
      <c r="L112" s="188"/>
      <c r="M112" s="188"/>
      <c r="N112" s="189">
        <f t="shared" si="30"/>
        <v>0</v>
      </c>
      <c r="O112" s="190"/>
      <c r="P112" s="190"/>
      <c r="Q112" s="191">
        <f t="shared" si="31"/>
        <v>0</v>
      </c>
      <c r="R112" s="191">
        <f t="shared" si="32"/>
        <v>0</v>
      </c>
      <c r="S112" s="1988"/>
      <c r="T112" s="1989"/>
      <c r="U112" s="118">
        <f t="shared" si="15"/>
        <v>2</v>
      </c>
      <c r="V112" s="33"/>
      <c r="W112" s="33"/>
      <c r="X112" s="33"/>
      <c r="Y112" s="33"/>
      <c r="Z112" s="33"/>
      <c r="AA112" s="205"/>
      <c r="AB112" s="33"/>
      <c r="AC112" s="33"/>
      <c r="AD112" s="33"/>
      <c r="AE112" s="199"/>
      <c r="AF112" s="199"/>
      <c r="AG112" s="199"/>
      <c r="AH112" s="33"/>
      <c r="AI112" s="33"/>
      <c r="AJ112" s="33"/>
      <c r="AK112" s="33"/>
      <c r="AL112" s="33"/>
      <c r="AM112" s="33"/>
      <c r="AN112" s="48"/>
      <c r="AO112" s="48"/>
      <c r="AP112" s="48"/>
    </row>
    <row r="113" spans="9:42" ht="21" hidden="1" customHeight="1">
      <c r="I113" s="292">
        <f t="shared" si="29"/>
        <v>0</v>
      </c>
      <c r="J113" s="118">
        <f t="shared" si="17"/>
        <v>2</v>
      </c>
      <c r="K113" s="183">
        <f t="shared" si="33"/>
        <v>25</v>
      </c>
      <c r="L113" s="188"/>
      <c r="M113" s="188"/>
      <c r="N113" s="189">
        <f t="shared" si="30"/>
        <v>0</v>
      </c>
      <c r="O113" s="190"/>
      <c r="P113" s="190"/>
      <c r="Q113" s="191">
        <f t="shared" si="31"/>
        <v>0</v>
      </c>
      <c r="R113" s="191">
        <f t="shared" si="32"/>
        <v>0</v>
      </c>
      <c r="S113" s="1988"/>
      <c r="T113" s="1989"/>
      <c r="U113" s="118">
        <f t="shared" si="15"/>
        <v>2</v>
      </c>
      <c r="V113" s="33"/>
      <c r="W113" s="33"/>
      <c r="X113" s="33"/>
      <c r="Y113" s="33"/>
      <c r="Z113" s="33"/>
      <c r="AA113" s="205"/>
      <c r="AB113" s="33"/>
      <c r="AC113" s="33"/>
      <c r="AD113" s="33"/>
      <c r="AE113" s="199"/>
      <c r="AF113" s="199"/>
      <c r="AG113" s="199"/>
      <c r="AH113" s="33"/>
      <c r="AI113" s="33"/>
      <c r="AJ113" s="33"/>
      <c r="AK113" s="33"/>
      <c r="AL113" s="33"/>
      <c r="AM113" s="33"/>
      <c r="AN113" s="48"/>
      <c r="AO113" s="48"/>
      <c r="AP113" s="48"/>
    </row>
    <row r="114" spans="9:42" ht="21" hidden="1" customHeight="1">
      <c r="I114" s="292">
        <f t="shared" si="29"/>
        <v>0</v>
      </c>
      <c r="J114" s="118">
        <f t="shared" si="17"/>
        <v>2</v>
      </c>
      <c r="K114" s="183">
        <f t="shared" si="33"/>
        <v>26</v>
      </c>
      <c r="L114" s="188"/>
      <c r="M114" s="188"/>
      <c r="N114" s="189">
        <f t="shared" si="30"/>
        <v>0</v>
      </c>
      <c r="O114" s="190"/>
      <c r="P114" s="190"/>
      <c r="Q114" s="191">
        <f t="shared" si="31"/>
        <v>0</v>
      </c>
      <c r="R114" s="191">
        <f t="shared" si="32"/>
        <v>0</v>
      </c>
      <c r="S114" s="1988"/>
      <c r="T114" s="1989"/>
      <c r="U114" s="118">
        <f t="shared" si="15"/>
        <v>2</v>
      </c>
      <c r="V114" s="33"/>
      <c r="W114" s="33"/>
      <c r="X114" s="33"/>
      <c r="Y114" s="33"/>
      <c r="Z114" s="33"/>
      <c r="AA114" s="205"/>
      <c r="AB114" s="33"/>
      <c r="AC114" s="33"/>
      <c r="AD114" s="33"/>
      <c r="AE114" s="199"/>
      <c r="AF114" s="199"/>
      <c r="AG114" s="199"/>
      <c r="AH114" s="33"/>
      <c r="AI114" s="33"/>
      <c r="AJ114" s="33"/>
      <c r="AK114" s="33"/>
      <c r="AL114" s="33"/>
      <c r="AM114" s="33"/>
      <c r="AN114" s="48"/>
      <c r="AO114" s="48"/>
      <c r="AP114" s="48"/>
    </row>
    <row r="115" spans="9:42" ht="21" hidden="1" customHeight="1">
      <c r="I115" s="292">
        <f t="shared" si="29"/>
        <v>0</v>
      </c>
      <c r="J115" s="118">
        <f t="shared" si="17"/>
        <v>2</v>
      </c>
      <c r="K115" s="183">
        <f t="shared" si="33"/>
        <v>27</v>
      </c>
      <c r="L115" s="188"/>
      <c r="M115" s="188"/>
      <c r="N115" s="189">
        <f t="shared" si="30"/>
        <v>0</v>
      </c>
      <c r="O115" s="190"/>
      <c r="P115" s="190"/>
      <c r="Q115" s="191">
        <f t="shared" si="31"/>
        <v>0</v>
      </c>
      <c r="R115" s="191">
        <f t="shared" si="32"/>
        <v>0</v>
      </c>
      <c r="S115" s="1988"/>
      <c r="T115" s="1989"/>
      <c r="U115" s="118">
        <f t="shared" si="15"/>
        <v>2</v>
      </c>
      <c r="V115" s="33"/>
      <c r="W115" s="33"/>
      <c r="X115" s="33"/>
      <c r="Y115" s="33"/>
      <c r="Z115" s="33"/>
      <c r="AA115" s="205"/>
      <c r="AB115" s="33"/>
      <c r="AC115" s="33"/>
      <c r="AD115" s="33"/>
      <c r="AE115" s="199"/>
      <c r="AF115" s="199"/>
      <c r="AG115" s="199"/>
      <c r="AH115" s="33"/>
      <c r="AI115" s="33"/>
      <c r="AJ115" s="33"/>
      <c r="AK115" s="33"/>
      <c r="AL115" s="33"/>
      <c r="AM115" s="33"/>
      <c r="AN115" s="48"/>
      <c r="AO115" s="48"/>
      <c r="AP115" s="48"/>
    </row>
    <row r="116" spans="9:42" ht="21" hidden="1" customHeight="1">
      <c r="I116" s="292">
        <f t="shared" si="29"/>
        <v>0</v>
      </c>
      <c r="J116" s="118">
        <f t="shared" si="17"/>
        <v>2</v>
      </c>
      <c r="K116" s="183">
        <f t="shared" si="33"/>
        <v>28</v>
      </c>
      <c r="L116" s="188"/>
      <c r="M116" s="188"/>
      <c r="N116" s="189">
        <f t="shared" si="30"/>
        <v>0</v>
      </c>
      <c r="O116" s="190"/>
      <c r="P116" s="190"/>
      <c r="Q116" s="191">
        <f t="shared" si="31"/>
        <v>0</v>
      </c>
      <c r="R116" s="191">
        <f t="shared" si="32"/>
        <v>0</v>
      </c>
      <c r="S116" s="1988"/>
      <c r="T116" s="1989"/>
      <c r="U116" s="118">
        <f t="shared" si="15"/>
        <v>2</v>
      </c>
      <c r="V116" s="33"/>
      <c r="W116" s="33"/>
      <c r="X116" s="33"/>
      <c r="Y116" s="33"/>
      <c r="Z116" s="33"/>
      <c r="AA116" s="205"/>
      <c r="AB116" s="33"/>
      <c r="AC116" s="33"/>
      <c r="AD116" s="33"/>
      <c r="AE116" s="199"/>
      <c r="AF116" s="199"/>
      <c r="AG116" s="199"/>
      <c r="AH116" s="33"/>
      <c r="AI116" s="33"/>
      <c r="AJ116" s="33"/>
      <c r="AK116" s="33"/>
      <c r="AL116" s="33"/>
      <c r="AM116" s="33"/>
      <c r="AN116" s="48"/>
      <c r="AO116" s="48"/>
      <c r="AP116" s="48"/>
    </row>
    <row r="117" spans="9:42" ht="21" hidden="1" customHeight="1">
      <c r="I117" s="292">
        <f t="shared" si="29"/>
        <v>0</v>
      </c>
      <c r="J117" s="118">
        <f t="shared" si="17"/>
        <v>2</v>
      </c>
      <c r="K117" s="183">
        <f t="shared" si="33"/>
        <v>29</v>
      </c>
      <c r="L117" s="188"/>
      <c r="M117" s="188"/>
      <c r="N117" s="189">
        <f t="shared" si="30"/>
        <v>0</v>
      </c>
      <c r="O117" s="190"/>
      <c r="P117" s="190"/>
      <c r="Q117" s="191">
        <f t="shared" si="31"/>
        <v>0</v>
      </c>
      <c r="R117" s="191">
        <f t="shared" si="32"/>
        <v>0</v>
      </c>
      <c r="S117" s="1988"/>
      <c r="T117" s="1989"/>
      <c r="U117" s="118">
        <f t="shared" si="15"/>
        <v>2</v>
      </c>
      <c r="V117" s="33"/>
      <c r="W117" s="33"/>
      <c r="X117" s="33"/>
      <c r="Y117" s="33"/>
      <c r="Z117" s="33"/>
      <c r="AA117" s="205"/>
      <c r="AB117" s="33"/>
      <c r="AC117" s="33"/>
      <c r="AD117" s="33"/>
      <c r="AE117" s="199"/>
      <c r="AF117" s="199"/>
      <c r="AG117" s="199"/>
      <c r="AH117" s="33"/>
      <c r="AI117" s="33"/>
      <c r="AJ117" s="33"/>
      <c r="AK117" s="33"/>
      <c r="AL117" s="33"/>
      <c r="AM117" s="33"/>
      <c r="AN117" s="48"/>
      <c r="AO117" s="48"/>
      <c r="AP117" s="48"/>
    </row>
    <row r="118" spans="9:42" ht="21" hidden="1" customHeight="1">
      <c r="I118" s="292">
        <f t="shared" si="29"/>
        <v>0</v>
      </c>
      <c r="J118" s="118">
        <f t="shared" si="17"/>
        <v>2</v>
      </c>
      <c r="K118" s="183">
        <f t="shared" si="33"/>
        <v>30</v>
      </c>
      <c r="L118" s="188"/>
      <c r="M118" s="188"/>
      <c r="N118" s="189">
        <f t="shared" si="30"/>
        <v>0</v>
      </c>
      <c r="O118" s="190"/>
      <c r="P118" s="190"/>
      <c r="Q118" s="191">
        <f t="shared" si="31"/>
        <v>0</v>
      </c>
      <c r="R118" s="191">
        <f t="shared" si="32"/>
        <v>0</v>
      </c>
      <c r="S118" s="1988"/>
      <c r="T118" s="1989"/>
      <c r="U118" s="118">
        <f t="shared" si="15"/>
        <v>2</v>
      </c>
      <c r="V118" s="33"/>
      <c r="W118" s="33"/>
      <c r="X118" s="33"/>
      <c r="Y118" s="33"/>
      <c r="Z118" s="33"/>
      <c r="AA118" s="205"/>
      <c r="AB118" s="33"/>
      <c r="AC118" s="33"/>
      <c r="AD118" s="33"/>
      <c r="AE118" s="199"/>
      <c r="AF118" s="199"/>
      <c r="AG118" s="199"/>
      <c r="AH118" s="33"/>
      <c r="AI118" s="33"/>
      <c r="AJ118" s="33"/>
      <c r="AK118" s="33"/>
      <c r="AL118" s="33"/>
      <c r="AM118" s="33"/>
      <c r="AN118" s="48"/>
      <c r="AO118" s="48"/>
      <c r="AP118" s="48"/>
    </row>
    <row r="119" spans="9:42" ht="21" hidden="1" customHeight="1">
      <c r="I119" s="292">
        <f t="shared" si="29"/>
        <v>0</v>
      </c>
      <c r="J119" s="118">
        <f t="shared" si="17"/>
        <v>2</v>
      </c>
      <c r="K119" s="183">
        <f t="shared" si="33"/>
        <v>31</v>
      </c>
      <c r="L119" s="188"/>
      <c r="M119" s="188"/>
      <c r="N119" s="189">
        <f t="shared" si="30"/>
        <v>0</v>
      </c>
      <c r="O119" s="190"/>
      <c r="P119" s="190"/>
      <c r="Q119" s="191">
        <f t="shared" si="31"/>
        <v>0</v>
      </c>
      <c r="R119" s="191">
        <f t="shared" si="32"/>
        <v>0</v>
      </c>
      <c r="S119" s="1988"/>
      <c r="T119" s="1989"/>
      <c r="U119" s="118">
        <f t="shared" si="15"/>
        <v>2</v>
      </c>
      <c r="V119" s="33"/>
      <c r="W119" s="33"/>
      <c r="X119" s="33"/>
      <c r="Y119" s="33"/>
      <c r="Z119" s="33"/>
      <c r="AA119" s="205"/>
      <c r="AB119" s="33"/>
      <c r="AC119" s="33"/>
      <c r="AD119" s="33"/>
      <c r="AE119" s="199"/>
      <c r="AF119" s="199"/>
      <c r="AG119" s="199"/>
      <c r="AH119" s="33"/>
      <c r="AI119" s="33"/>
      <c r="AJ119" s="33"/>
      <c r="AK119" s="33"/>
      <c r="AL119" s="33"/>
      <c r="AM119" s="33"/>
      <c r="AN119" s="48"/>
      <c r="AO119" s="48"/>
      <c r="AP119" s="48"/>
    </row>
    <row r="120" spans="9:42" ht="21" hidden="1" customHeight="1">
      <c r="I120" s="292">
        <f t="shared" si="29"/>
        <v>0</v>
      </c>
      <c r="J120" s="118">
        <f t="shared" si="17"/>
        <v>2</v>
      </c>
      <c r="K120" s="183">
        <f t="shared" si="33"/>
        <v>32</v>
      </c>
      <c r="L120" s="188"/>
      <c r="M120" s="188"/>
      <c r="N120" s="189">
        <f t="shared" si="30"/>
        <v>0</v>
      </c>
      <c r="O120" s="190"/>
      <c r="P120" s="190"/>
      <c r="Q120" s="191">
        <f t="shared" si="31"/>
        <v>0</v>
      </c>
      <c r="R120" s="191">
        <f t="shared" si="32"/>
        <v>0</v>
      </c>
      <c r="S120" s="1988"/>
      <c r="T120" s="1989"/>
      <c r="U120" s="118">
        <f t="shared" si="15"/>
        <v>2</v>
      </c>
      <c r="V120" s="33"/>
      <c r="W120" s="33"/>
      <c r="X120" s="33"/>
      <c r="Y120" s="33"/>
      <c r="Z120" s="33"/>
      <c r="AA120" s="205"/>
      <c r="AB120" s="33"/>
      <c r="AC120" s="33"/>
      <c r="AD120" s="33"/>
      <c r="AE120" s="199"/>
      <c r="AF120" s="199"/>
      <c r="AG120" s="199"/>
      <c r="AH120" s="33"/>
      <c r="AI120" s="33"/>
      <c r="AJ120" s="33"/>
      <c r="AK120" s="33"/>
      <c r="AL120" s="33"/>
      <c r="AM120" s="33"/>
      <c r="AN120" s="48"/>
      <c r="AO120" s="48"/>
      <c r="AP120" s="48"/>
    </row>
    <row r="121" spans="9:42" ht="21" hidden="1" customHeight="1">
      <c r="I121" s="292">
        <f t="shared" si="29"/>
        <v>0</v>
      </c>
      <c r="J121" s="118">
        <f t="shared" si="17"/>
        <v>2</v>
      </c>
      <c r="K121" s="183">
        <f t="shared" si="33"/>
        <v>33</v>
      </c>
      <c r="L121" s="188"/>
      <c r="M121" s="188"/>
      <c r="N121" s="189">
        <f t="shared" si="30"/>
        <v>0</v>
      </c>
      <c r="O121" s="190"/>
      <c r="P121" s="190"/>
      <c r="Q121" s="191">
        <f t="shared" si="31"/>
        <v>0</v>
      </c>
      <c r="R121" s="191">
        <f t="shared" si="32"/>
        <v>0</v>
      </c>
      <c r="S121" s="1988"/>
      <c r="T121" s="1989"/>
      <c r="U121" s="118">
        <f t="shared" si="15"/>
        <v>2</v>
      </c>
      <c r="V121" s="33"/>
      <c r="W121" s="33"/>
      <c r="X121" s="33"/>
      <c r="Y121" s="33"/>
      <c r="Z121" s="33"/>
      <c r="AA121" s="205"/>
      <c r="AB121" s="33"/>
      <c r="AC121" s="33"/>
      <c r="AD121" s="33"/>
      <c r="AE121" s="199"/>
      <c r="AF121" s="199"/>
      <c r="AG121" s="199"/>
      <c r="AH121" s="33"/>
      <c r="AI121" s="33"/>
      <c r="AJ121" s="33"/>
      <c r="AK121" s="33"/>
      <c r="AL121" s="33"/>
      <c r="AM121" s="33"/>
      <c r="AN121" s="48"/>
      <c r="AO121" s="48"/>
      <c r="AP121" s="48"/>
    </row>
    <row r="122" spans="9:42" ht="21" hidden="1" customHeight="1">
      <c r="I122" s="292">
        <f t="shared" si="29"/>
        <v>0</v>
      </c>
      <c r="J122" s="118">
        <f t="shared" si="17"/>
        <v>2</v>
      </c>
      <c r="K122" s="183">
        <f t="shared" si="33"/>
        <v>34</v>
      </c>
      <c r="L122" s="188"/>
      <c r="M122" s="188"/>
      <c r="N122" s="189">
        <f t="shared" si="30"/>
        <v>0</v>
      </c>
      <c r="O122" s="190"/>
      <c r="P122" s="190"/>
      <c r="Q122" s="191">
        <f t="shared" si="31"/>
        <v>0</v>
      </c>
      <c r="R122" s="191">
        <f t="shared" si="32"/>
        <v>0</v>
      </c>
      <c r="S122" s="1988"/>
      <c r="T122" s="1989"/>
      <c r="U122" s="118">
        <f t="shared" si="15"/>
        <v>2</v>
      </c>
      <c r="V122" s="33"/>
      <c r="W122" s="33"/>
      <c r="X122" s="33"/>
      <c r="Y122" s="33"/>
      <c r="Z122" s="33"/>
      <c r="AA122" s="205"/>
      <c r="AB122" s="33"/>
      <c r="AC122" s="33"/>
      <c r="AD122" s="33"/>
      <c r="AE122" s="199"/>
      <c r="AF122" s="199"/>
      <c r="AG122" s="199"/>
      <c r="AH122" s="33"/>
      <c r="AI122" s="33"/>
      <c r="AJ122" s="33"/>
      <c r="AK122" s="33"/>
      <c r="AL122" s="33"/>
      <c r="AM122" s="33"/>
      <c r="AN122" s="48"/>
      <c r="AO122" s="48"/>
      <c r="AP122" s="48"/>
    </row>
    <row r="123" spans="9:42" ht="21" hidden="1" customHeight="1">
      <c r="I123" s="292">
        <f t="shared" si="29"/>
        <v>0</v>
      </c>
      <c r="J123" s="118">
        <f t="shared" si="17"/>
        <v>2</v>
      </c>
      <c r="K123" s="183">
        <f t="shared" si="33"/>
        <v>35</v>
      </c>
      <c r="L123" s="188"/>
      <c r="M123" s="188"/>
      <c r="N123" s="189">
        <f t="shared" si="30"/>
        <v>0</v>
      </c>
      <c r="O123" s="190"/>
      <c r="P123" s="190"/>
      <c r="Q123" s="191">
        <f t="shared" si="31"/>
        <v>0</v>
      </c>
      <c r="R123" s="191">
        <f t="shared" si="32"/>
        <v>0</v>
      </c>
      <c r="S123" s="1988"/>
      <c r="T123" s="1989"/>
      <c r="U123" s="118">
        <f t="shared" si="15"/>
        <v>2</v>
      </c>
      <c r="V123" s="33"/>
      <c r="W123" s="33"/>
      <c r="X123" s="33"/>
      <c r="Y123" s="33"/>
      <c r="Z123" s="33"/>
      <c r="AA123" s="205"/>
      <c r="AB123" s="33"/>
      <c r="AC123" s="33"/>
      <c r="AD123" s="33"/>
      <c r="AE123" s="199"/>
      <c r="AF123" s="199"/>
      <c r="AG123" s="199"/>
      <c r="AH123" s="33"/>
      <c r="AI123" s="33"/>
      <c r="AJ123" s="33"/>
      <c r="AK123" s="33"/>
      <c r="AL123" s="33"/>
      <c r="AM123" s="33"/>
      <c r="AN123" s="48"/>
      <c r="AO123" s="48"/>
      <c r="AP123" s="48"/>
    </row>
    <row r="124" spans="9:42" ht="21" hidden="1" customHeight="1">
      <c r="I124" s="292">
        <f t="shared" si="29"/>
        <v>0</v>
      </c>
      <c r="J124" s="118">
        <f t="shared" si="17"/>
        <v>2</v>
      </c>
      <c r="K124" s="183">
        <f t="shared" si="33"/>
        <v>36</v>
      </c>
      <c r="L124" s="188"/>
      <c r="M124" s="188"/>
      <c r="N124" s="189">
        <f t="shared" si="30"/>
        <v>0</v>
      </c>
      <c r="O124" s="190"/>
      <c r="P124" s="190"/>
      <c r="Q124" s="191">
        <f t="shared" si="31"/>
        <v>0</v>
      </c>
      <c r="R124" s="191">
        <f t="shared" si="32"/>
        <v>0</v>
      </c>
      <c r="S124" s="1988"/>
      <c r="T124" s="1989"/>
      <c r="U124" s="118">
        <f t="shared" si="15"/>
        <v>2</v>
      </c>
      <c r="V124" s="33"/>
      <c r="W124" s="33"/>
      <c r="X124" s="33"/>
      <c r="Y124" s="33"/>
      <c r="Z124" s="33"/>
      <c r="AA124" s="205"/>
      <c r="AB124" s="33"/>
      <c r="AC124" s="33"/>
      <c r="AD124" s="33"/>
      <c r="AE124" s="199"/>
      <c r="AF124" s="199"/>
      <c r="AG124" s="199"/>
      <c r="AH124" s="33"/>
      <c r="AI124" s="33"/>
      <c r="AJ124" s="33"/>
      <c r="AK124" s="33"/>
      <c r="AL124" s="33"/>
      <c r="AM124" s="33"/>
      <c r="AN124" s="48"/>
      <c r="AO124" s="48"/>
      <c r="AP124" s="48"/>
    </row>
    <row r="125" spans="9:42" ht="21" hidden="1" customHeight="1" thickBot="1">
      <c r="I125" s="292">
        <f t="shared" si="29"/>
        <v>0</v>
      </c>
      <c r="J125" s="118">
        <f t="shared" si="17"/>
        <v>2</v>
      </c>
      <c r="K125" s="210">
        <f t="shared" si="33"/>
        <v>37</v>
      </c>
      <c r="L125" s="188"/>
      <c r="M125" s="188"/>
      <c r="N125" s="207">
        <f t="shared" si="30"/>
        <v>0</v>
      </c>
      <c r="O125" s="208"/>
      <c r="P125" s="208"/>
      <c r="Q125" s="209">
        <f t="shared" si="31"/>
        <v>0</v>
      </c>
      <c r="R125" s="209">
        <f t="shared" si="32"/>
        <v>0</v>
      </c>
      <c r="S125" s="1990"/>
      <c r="T125" s="1991"/>
      <c r="U125" s="118">
        <f t="shared" si="15"/>
        <v>2</v>
      </c>
      <c r="V125" s="33"/>
      <c r="W125" s="33"/>
      <c r="X125" s="33"/>
      <c r="Y125" s="33"/>
      <c r="Z125" s="33"/>
      <c r="AA125" s="205"/>
      <c r="AB125" s="33"/>
      <c r="AC125" s="33"/>
      <c r="AD125" s="33"/>
      <c r="AE125" s="199"/>
      <c r="AF125" s="199"/>
      <c r="AG125" s="199"/>
      <c r="AH125" s="33"/>
      <c r="AI125" s="33"/>
      <c r="AJ125" s="33"/>
      <c r="AK125" s="33"/>
      <c r="AL125" s="33"/>
      <c r="AM125" s="33"/>
      <c r="AN125" s="48"/>
      <c r="AO125" s="48"/>
      <c r="AP125" s="48"/>
    </row>
    <row r="126" spans="9:42" ht="21" hidden="1" customHeight="1">
      <c r="I126" s="292">
        <f>IF((O$128+P$128)&gt;0,1,0)</f>
        <v>0</v>
      </c>
      <c r="J126" s="118">
        <f t="shared" si="17"/>
        <v>2</v>
      </c>
      <c r="K126" s="2002" t="s">
        <v>840</v>
      </c>
      <c r="L126" s="2004" t="s">
        <v>841</v>
      </c>
      <c r="M126" s="2006" t="s">
        <v>842</v>
      </c>
      <c r="N126" s="2006" t="s">
        <v>843</v>
      </c>
      <c r="O126" s="2012" t="s">
        <v>844</v>
      </c>
      <c r="P126" s="2012"/>
      <c r="Q126" s="2012" t="s">
        <v>845</v>
      </c>
      <c r="R126" s="2012"/>
      <c r="S126" s="1992" t="s">
        <v>969</v>
      </c>
      <c r="T126" s="1993"/>
      <c r="U126" s="118">
        <f t="shared" si="15"/>
        <v>2</v>
      </c>
      <c r="V126" s="33"/>
      <c r="W126" s="33"/>
      <c r="X126" s="33"/>
      <c r="Y126" s="33"/>
      <c r="Z126" s="33"/>
      <c r="AA126" s="205"/>
      <c r="AB126" s="33"/>
      <c r="AC126" s="33"/>
      <c r="AD126" s="33"/>
      <c r="AE126" s="199"/>
      <c r="AF126" s="199"/>
      <c r="AG126" s="199"/>
      <c r="AH126" s="33"/>
      <c r="AI126" s="33"/>
      <c r="AJ126" s="33"/>
      <c r="AK126" s="33"/>
      <c r="AL126" s="33"/>
      <c r="AM126" s="33"/>
      <c r="AN126" s="48"/>
      <c r="AO126" s="48"/>
      <c r="AP126" s="48"/>
    </row>
    <row r="127" spans="9:42" ht="21" hidden="1" customHeight="1">
      <c r="I127" s="292">
        <f t="shared" ref="I127:I150" si="34">IF((O$128+P$128)&gt;0,1,0)</f>
        <v>0</v>
      </c>
      <c r="J127" s="118">
        <f t="shared" si="17"/>
        <v>2</v>
      </c>
      <c r="K127" s="2003"/>
      <c r="L127" s="2005"/>
      <c r="M127" s="2007"/>
      <c r="N127" s="2007"/>
      <c r="O127" s="175" t="s">
        <v>741</v>
      </c>
      <c r="P127" s="176" t="s">
        <v>742</v>
      </c>
      <c r="Q127" s="176" t="s">
        <v>741</v>
      </c>
      <c r="R127" s="177" t="s">
        <v>742</v>
      </c>
      <c r="S127" s="1994"/>
      <c r="T127" s="1995"/>
      <c r="U127" s="118">
        <f t="shared" si="15"/>
        <v>2</v>
      </c>
      <c r="V127" s="33"/>
      <c r="W127" s="33"/>
      <c r="X127" s="33"/>
      <c r="Y127" s="33"/>
      <c r="Z127" s="33"/>
      <c r="AA127" s="205"/>
      <c r="AB127" s="33"/>
      <c r="AC127" s="33"/>
      <c r="AD127" s="33"/>
      <c r="AE127" s="199"/>
      <c r="AF127" s="199"/>
      <c r="AG127" s="199"/>
      <c r="AH127" s="33"/>
      <c r="AI127" s="33"/>
      <c r="AJ127" s="33"/>
      <c r="AK127" s="33"/>
      <c r="AL127" s="33"/>
      <c r="AM127" s="33"/>
      <c r="AN127" s="48"/>
      <c r="AO127" s="48"/>
      <c r="AP127" s="48"/>
    </row>
    <row r="128" spans="9:42" ht="21" hidden="1" customHeight="1">
      <c r="I128" s="292">
        <f t="shared" si="34"/>
        <v>0</v>
      </c>
      <c r="J128" s="118">
        <f t="shared" si="17"/>
        <v>2</v>
      </c>
      <c r="K128" s="183">
        <f>+K50+1</f>
        <v>38</v>
      </c>
      <c r="L128" s="188"/>
      <c r="M128" s="188"/>
      <c r="N128" s="189">
        <f t="shared" si="30"/>
        <v>0</v>
      </c>
      <c r="O128" s="190"/>
      <c r="P128" s="190"/>
      <c r="Q128" s="191">
        <f t="shared" si="31"/>
        <v>0</v>
      </c>
      <c r="R128" s="191">
        <f t="shared" si="32"/>
        <v>0</v>
      </c>
      <c r="S128" s="1988"/>
      <c r="T128" s="1989"/>
      <c r="U128" s="118">
        <f t="shared" si="15"/>
        <v>2</v>
      </c>
      <c r="V128" s="33"/>
      <c r="W128" s="33"/>
      <c r="X128" s="33"/>
      <c r="Y128" s="33"/>
      <c r="Z128" s="33"/>
      <c r="AA128" s="205"/>
      <c r="AB128" s="33"/>
      <c r="AC128" s="33"/>
      <c r="AD128" s="33"/>
      <c r="AE128" s="199"/>
      <c r="AF128" s="199"/>
      <c r="AG128" s="199"/>
      <c r="AH128" s="33"/>
      <c r="AI128" s="33"/>
      <c r="AJ128" s="33"/>
      <c r="AK128" s="33"/>
      <c r="AL128" s="33"/>
      <c r="AM128" s="33"/>
      <c r="AN128" s="48"/>
      <c r="AO128" s="48"/>
      <c r="AP128" s="48"/>
    </row>
    <row r="129" spans="9:42" ht="21" hidden="1" customHeight="1">
      <c r="I129" s="292">
        <f t="shared" si="34"/>
        <v>0</v>
      </c>
      <c r="J129" s="118">
        <f t="shared" si="17"/>
        <v>2</v>
      </c>
      <c r="K129" s="183">
        <f t="shared" ref="K129:K150" si="35">+K128+1</f>
        <v>39</v>
      </c>
      <c r="L129" s="188"/>
      <c r="M129" s="188"/>
      <c r="N129" s="189">
        <f t="shared" si="30"/>
        <v>0</v>
      </c>
      <c r="O129" s="190"/>
      <c r="P129" s="190"/>
      <c r="Q129" s="191">
        <f t="shared" si="31"/>
        <v>0</v>
      </c>
      <c r="R129" s="191">
        <f t="shared" si="32"/>
        <v>0</v>
      </c>
      <c r="S129" s="1988"/>
      <c r="T129" s="1989"/>
      <c r="U129" s="118">
        <f t="shared" si="15"/>
        <v>2</v>
      </c>
      <c r="V129" s="33"/>
      <c r="W129" s="33"/>
      <c r="X129" s="33"/>
      <c r="Y129" s="33"/>
      <c r="Z129" s="33"/>
      <c r="AA129" s="205"/>
      <c r="AB129" s="33"/>
      <c r="AC129" s="33"/>
      <c r="AD129" s="33"/>
      <c r="AE129" s="199"/>
      <c r="AF129" s="199"/>
      <c r="AG129" s="199"/>
      <c r="AH129" s="33"/>
      <c r="AI129" s="33"/>
      <c r="AJ129" s="33"/>
      <c r="AK129" s="33"/>
      <c r="AL129" s="33"/>
      <c r="AM129" s="33"/>
      <c r="AN129" s="48"/>
      <c r="AO129" s="48"/>
      <c r="AP129" s="48"/>
    </row>
    <row r="130" spans="9:42" ht="21" hidden="1" customHeight="1">
      <c r="I130" s="292">
        <f t="shared" si="34"/>
        <v>0</v>
      </c>
      <c r="J130" s="118">
        <f t="shared" si="17"/>
        <v>2</v>
      </c>
      <c r="K130" s="183">
        <f t="shared" si="35"/>
        <v>40</v>
      </c>
      <c r="L130" s="188"/>
      <c r="M130" s="188"/>
      <c r="N130" s="189">
        <f t="shared" si="30"/>
        <v>0</v>
      </c>
      <c r="O130" s="190"/>
      <c r="P130" s="190"/>
      <c r="Q130" s="191">
        <f t="shared" si="31"/>
        <v>0</v>
      </c>
      <c r="R130" s="191">
        <f t="shared" si="32"/>
        <v>0</v>
      </c>
      <c r="S130" s="1988"/>
      <c r="T130" s="1989"/>
      <c r="U130" s="118">
        <f t="shared" ref="U130:U193" si="36">J130</f>
        <v>2</v>
      </c>
      <c r="V130" s="33"/>
      <c r="W130" s="33"/>
      <c r="X130" s="33"/>
      <c r="Y130" s="33"/>
      <c r="Z130" s="33"/>
      <c r="AA130" s="205"/>
      <c r="AB130" s="33"/>
      <c r="AC130" s="33"/>
      <c r="AD130" s="33"/>
      <c r="AE130" s="199"/>
      <c r="AF130" s="199"/>
      <c r="AG130" s="199"/>
      <c r="AH130" s="33"/>
      <c r="AI130" s="33"/>
      <c r="AJ130" s="33"/>
      <c r="AK130" s="33"/>
      <c r="AL130" s="33"/>
      <c r="AM130" s="33"/>
      <c r="AN130" s="48"/>
      <c r="AO130" s="48"/>
      <c r="AP130" s="48"/>
    </row>
    <row r="131" spans="9:42" ht="21" hidden="1" customHeight="1">
      <c r="I131" s="292">
        <f t="shared" si="34"/>
        <v>0</v>
      </c>
      <c r="J131" s="118">
        <f t="shared" si="17"/>
        <v>2</v>
      </c>
      <c r="K131" s="183">
        <f t="shared" si="35"/>
        <v>41</v>
      </c>
      <c r="L131" s="188"/>
      <c r="M131" s="188"/>
      <c r="N131" s="189">
        <f t="shared" si="30"/>
        <v>0</v>
      </c>
      <c r="O131" s="190"/>
      <c r="P131" s="190"/>
      <c r="Q131" s="191">
        <f t="shared" si="31"/>
        <v>0</v>
      </c>
      <c r="R131" s="191">
        <f t="shared" si="32"/>
        <v>0</v>
      </c>
      <c r="S131" s="1988"/>
      <c r="T131" s="1989"/>
      <c r="U131" s="118">
        <f t="shared" si="36"/>
        <v>2</v>
      </c>
      <c r="V131" s="33"/>
      <c r="W131" s="33"/>
      <c r="X131" s="33"/>
      <c r="Y131" s="33"/>
      <c r="Z131" s="33"/>
      <c r="AA131" s="205"/>
      <c r="AB131" s="33"/>
      <c r="AC131" s="33"/>
      <c r="AD131" s="33"/>
      <c r="AE131" s="199"/>
      <c r="AF131" s="199"/>
      <c r="AG131" s="199"/>
      <c r="AH131" s="33"/>
      <c r="AI131" s="33"/>
      <c r="AJ131" s="33"/>
      <c r="AK131" s="33"/>
      <c r="AL131" s="33"/>
      <c r="AM131" s="33"/>
      <c r="AN131" s="48"/>
      <c r="AO131" s="48"/>
      <c r="AP131" s="48"/>
    </row>
    <row r="132" spans="9:42" ht="21" hidden="1" customHeight="1">
      <c r="I132" s="292">
        <f t="shared" si="34"/>
        <v>0</v>
      </c>
      <c r="J132" s="118">
        <f t="shared" si="17"/>
        <v>2</v>
      </c>
      <c r="K132" s="183">
        <f t="shared" si="35"/>
        <v>42</v>
      </c>
      <c r="L132" s="188"/>
      <c r="M132" s="188"/>
      <c r="N132" s="189">
        <f t="shared" si="30"/>
        <v>0</v>
      </c>
      <c r="O132" s="190"/>
      <c r="P132" s="190"/>
      <c r="Q132" s="191">
        <f t="shared" si="31"/>
        <v>0</v>
      </c>
      <c r="R132" s="191">
        <f t="shared" si="32"/>
        <v>0</v>
      </c>
      <c r="S132" s="1988"/>
      <c r="T132" s="1989"/>
      <c r="U132" s="118">
        <f t="shared" si="36"/>
        <v>2</v>
      </c>
      <c r="V132" s="33"/>
      <c r="W132" s="33"/>
      <c r="X132" s="33"/>
      <c r="Y132" s="33"/>
      <c r="Z132" s="33"/>
      <c r="AA132" s="205"/>
      <c r="AB132" s="33"/>
      <c r="AC132" s="33"/>
      <c r="AD132" s="33"/>
      <c r="AE132" s="199"/>
      <c r="AF132" s="199"/>
      <c r="AG132" s="199"/>
      <c r="AH132" s="33"/>
      <c r="AI132" s="33"/>
      <c r="AJ132" s="33"/>
      <c r="AK132" s="33"/>
      <c r="AL132" s="33"/>
      <c r="AM132" s="33"/>
      <c r="AN132" s="48"/>
      <c r="AO132" s="48"/>
      <c r="AP132" s="48"/>
    </row>
    <row r="133" spans="9:42" ht="21" hidden="1" customHeight="1">
      <c r="I133" s="292">
        <f t="shared" si="34"/>
        <v>0</v>
      </c>
      <c r="J133" s="118">
        <f t="shared" si="17"/>
        <v>2</v>
      </c>
      <c r="K133" s="183">
        <f t="shared" si="35"/>
        <v>43</v>
      </c>
      <c r="L133" s="188"/>
      <c r="M133" s="188"/>
      <c r="N133" s="189">
        <f t="shared" si="30"/>
        <v>0</v>
      </c>
      <c r="O133" s="190"/>
      <c r="P133" s="190"/>
      <c r="Q133" s="191">
        <f t="shared" si="31"/>
        <v>0</v>
      </c>
      <c r="R133" s="191">
        <f t="shared" si="32"/>
        <v>0</v>
      </c>
      <c r="S133" s="1988"/>
      <c r="T133" s="1989"/>
      <c r="U133" s="118">
        <f t="shared" si="36"/>
        <v>2</v>
      </c>
      <c r="V133" s="33"/>
      <c r="W133" s="33"/>
      <c r="X133" s="33"/>
      <c r="Y133" s="33"/>
      <c r="Z133" s="33"/>
      <c r="AA133" s="205"/>
      <c r="AB133" s="33"/>
      <c r="AC133" s="33"/>
      <c r="AD133" s="33"/>
      <c r="AE133" s="199"/>
      <c r="AF133" s="199"/>
      <c r="AG133" s="199"/>
      <c r="AH133" s="33"/>
      <c r="AI133" s="33"/>
      <c r="AJ133" s="33"/>
      <c r="AK133" s="33"/>
      <c r="AL133" s="33"/>
      <c r="AM133" s="33"/>
      <c r="AN133" s="48"/>
      <c r="AO133" s="48"/>
      <c r="AP133" s="48"/>
    </row>
    <row r="134" spans="9:42" ht="21" hidden="1" customHeight="1">
      <c r="I134" s="292">
        <f t="shared" si="34"/>
        <v>0</v>
      </c>
      <c r="J134" s="118">
        <f t="shared" si="17"/>
        <v>2</v>
      </c>
      <c r="K134" s="183">
        <f t="shared" si="35"/>
        <v>44</v>
      </c>
      <c r="L134" s="188"/>
      <c r="M134" s="188"/>
      <c r="N134" s="189">
        <f t="shared" si="30"/>
        <v>0</v>
      </c>
      <c r="O134" s="190"/>
      <c r="P134" s="190"/>
      <c r="Q134" s="191">
        <f t="shared" si="31"/>
        <v>0</v>
      </c>
      <c r="R134" s="191">
        <f t="shared" si="32"/>
        <v>0</v>
      </c>
      <c r="S134" s="1988"/>
      <c r="T134" s="1989"/>
      <c r="U134" s="118">
        <f t="shared" si="36"/>
        <v>2</v>
      </c>
      <c r="V134" s="33"/>
      <c r="W134" s="33"/>
      <c r="X134" s="33"/>
      <c r="Y134" s="33"/>
      <c r="Z134" s="33"/>
      <c r="AA134" s="205"/>
      <c r="AB134" s="33"/>
      <c r="AC134" s="33"/>
      <c r="AD134" s="33"/>
      <c r="AE134" s="199"/>
      <c r="AF134" s="199"/>
      <c r="AG134" s="199"/>
      <c r="AH134" s="33"/>
      <c r="AI134" s="33"/>
      <c r="AJ134" s="33"/>
      <c r="AK134" s="33"/>
      <c r="AL134" s="33"/>
      <c r="AM134" s="33"/>
      <c r="AN134" s="48"/>
      <c r="AO134" s="48"/>
      <c r="AP134" s="48"/>
    </row>
    <row r="135" spans="9:42" ht="21" hidden="1" customHeight="1">
      <c r="I135" s="292">
        <f t="shared" si="34"/>
        <v>0</v>
      </c>
      <c r="J135" s="118">
        <f t="shared" si="17"/>
        <v>2</v>
      </c>
      <c r="K135" s="183">
        <f t="shared" si="35"/>
        <v>45</v>
      </c>
      <c r="L135" s="188"/>
      <c r="M135" s="188"/>
      <c r="N135" s="189">
        <f t="shared" si="30"/>
        <v>0</v>
      </c>
      <c r="O135" s="190"/>
      <c r="P135" s="190"/>
      <c r="Q135" s="191">
        <f t="shared" si="31"/>
        <v>0</v>
      </c>
      <c r="R135" s="191">
        <f t="shared" si="32"/>
        <v>0</v>
      </c>
      <c r="S135" s="1988"/>
      <c r="T135" s="1989"/>
      <c r="U135" s="118">
        <f t="shared" si="36"/>
        <v>2</v>
      </c>
      <c r="V135" s="33"/>
      <c r="W135" s="33"/>
      <c r="X135" s="33"/>
      <c r="Y135" s="33"/>
      <c r="Z135" s="33"/>
      <c r="AA135" s="205"/>
      <c r="AB135" s="33"/>
      <c r="AC135" s="33"/>
      <c r="AD135" s="33"/>
      <c r="AE135" s="199"/>
      <c r="AF135" s="199"/>
      <c r="AG135" s="199"/>
      <c r="AH135" s="33"/>
      <c r="AI135" s="33"/>
      <c r="AJ135" s="33"/>
      <c r="AK135" s="33"/>
      <c r="AL135" s="33"/>
      <c r="AM135" s="33"/>
      <c r="AN135" s="48"/>
      <c r="AO135" s="48"/>
      <c r="AP135" s="48"/>
    </row>
    <row r="136" spans="9:42" ht="21" hidden="1" customHeight="1">
      <c r="I136" s="292">
        <f t="shared" si="34"/>
        <v>0</v>
      </c>
      <c r="J136" s="118">
        <f t="shared" si="17"/>
        <v>2</v>
      </c>
      <c r="K136" s="183">
        <f t="shared" si="35"/>
        <v>46</v>
      </c>
      <c r="L136" s="188"/>
      <c r="M136" s="188"/>
      <c r="N136" s="189">
        <f t="shared" si="30"/>
        <v>0</v>
      </c>
      <c r="O136" s="190"/>
      <c r="P136" s="190"/>
      <c r="Q136" s="191">
        <f t="shared" si="31"/>
        <v>0</v>
      </c>
      <c r="R136" s="191">
        <f t="shared" si="32"/>
        <v>0</v>
      </c>
      <c r="S136" s="1988"/>
      <c r="T136" s="1989"/>
      <c r="U136" s="118">
        <f t="shared" si="36"/>
        <v>2</v>
      </c>
      <c r="V136" s="33"/>
      <c r="W136" s="33"/>
      <c r="X136" s="33"/>
      <c r="Y136" s="33"/>
      <c r="Z136" s="33"/>
      <c r="AA136" s="205"/>
      <c r="AB136" s="33"/>
      <c r="AC136" s="33"/>
      <c r="AD136" s="33"/>
      <c r="AE136" s="199"/>
      <c r="AF136" s="199"/>
      <c r="AG136" s="199"/>
      <c r="AH136" s="33"/>
      <c r="AI136" s="33"/>
      <c r="AJ136" s="33"/>
      <c r="AK136" s="33"/>
      <c r="AL136" s="33"/>
      <c r="AM136" s="33"/>
      <c r="AN136" s="48"/>
      <c r="AO136" s="48"/>
      <c r="AP136" s="48"/>
    </row>
    <row r="137" spans="9:42" ht="21" hidden="1" customHeight="1">
      <c r="I137" s="292">
        <f t="shared" si="34"/>
        <v>0</v>
      </c>
      <c r="J137" s="118">
        <f t="shared" si="17"/>
        <v>2</v>
      </c>
      <c r="K137" s="183">
        <f t="shared" si="35"/>
        <v>47</v>
      </c>
      <c r="L137" s="188"/>
      <c r="M137" s="188"/>
      <c r="N137" s="189">
        <f t="shared" si="30"/>
        <v>0</v>
      </c>
      <c r="O137" s="190"/>
      <c r="P137" s="190"/>
      <c r="Q137" s="191">
        <f t="shared" si="31"/>
        <v>0</v>
      </c>
      <c r="R137" s="191">
        <f t="shared" si="32"/>
        <v>0</v>
      </c>
      <c r="S137" s="1988"/>
      <c r="T137" s="1989"/>
      <c r="U137" s="118">
        <f t="shared" si="36"/>
        <v>2</v>
      </c>
      <c r="V137" s="33"/>
      <c r="W137" s="33"/>
      <c r="X137" s="33"/>
      <c r="Y137" s="33"/>
      <c r="Z137" s="33"/>
      <c r="AA137" s="205"/>
      <c r="AB137" s="33"/>
      <c r="AC137" s="33"/>
      <c r="AD137" s="33"/>
      <c r="AE137" s="199"/>
      <c r="AF137" s="199"/>
      <c r="AG137" s="199"/>
      <c r="AH137" s="33"/>
      <c r="AI137" s="33"/>
      <c r="AJ137" s="33"/>
      <c r="AK137" s="33"/>
      <c r="AL137" s="33"/>
      <c r="AM137" s="33"/>
      <c r="AN137" s="48"/>
      <c r="AO137" s="48"/>
      <c r="AP137" s="48"/>
    </row>
    <row r="138" spans="9:42" ht="21" hidden="1" customHeight="1">
      <c r="I138" s="292">
        <f t="shared" si="34"/>
        <v>0</v>
      </c>
      <c r="J138" s="118">
        <f t="shared" si="17"/>
        <v>2</v>
      </c>
      <c r="K138" s="183">
        <f t="shared" si="35"/>
        <v>48</v>
      </c>
      <c r="L138" s="188"/>
      <c r="M138" s="188"/>
      <c r="N138" s="189">
        <f t="shared" si="30"/>
        <v>0</v>
      </c>
      <c r="O138" s="190"/>
      <c r="P138" s="190"/>
      <c r="Q138" s="191">
        <f t="shared" si="31"/>
        <v>0</v>
      </c>
      <c r="R138" s="191">
        <f t="shared" si="32"/>
        <v>0</v>
      </c>
      <c r="S138" s="1988"/>
      <c r="T138" s="1989"/>
      <c r="U138" s="118">
        <f t="shared" si="36"/>
        <v>2</v>
      </c>
      <c r="V138" s="33"/>
      <c r="W138" s="33"/>
      <c r="X138" s="33"/>
      <c r="Y138" s="33"/>
      <c r="Z138" s="33"/>
      <c r="AA138" s="205"/>
      <c r="AB138" s="33"/>
      <c r="AC138" s="33"/>
      <c r="AD138" s="33"/>
      <c r="AE138" s="199"/>
      <c r="AF138" s="199"/>
      <c r="AG138" s="199"/>
      <c r="AH138" s="33"/>
      <c r="AI138" s="33"/>
      <c r="AJ138" s="33"/>
      <c r="AK138" s="33"/>
      <c r="AL138" s="33"/>
      <c r="AM138" s="33"/>
      <c r="AN138" s="48"/>
      <c r="AO138" s="48"/>
      <c r="AP138" s="48"/>
    </row>
    <row r="139" spans="9:42" ht="21" hidden="1" customHeight="1">
      <c r="I139" s="292">
        <f t="shared" si="34"/>
        <v>0</v>
      </c>
      <c r="J139" s="118">
        <f t="shared" si="17"/>
        <v>2</v>
      </c>
      <c r="K139" s="183">
        <f t="shared" si="35"/>
        <v>49</v>
      </c>
      <c r="L139" s="188"/>
      <c r="M139" s="188"/>
      <c r="N139" s="189">
        <f t="shared" si="30"/>
        <v>0</v>
      </c>
      <c r="O139" s="190"/>
      <c r="P139" s="190"/>
      <c r="Q139" s="191">
        <f t="shared" si="31"/>
        <v>0</v>
      </c>
      <c r="R139" s="191">
        <f t="shared" si="32"/>
        <v>0</v>
      </c>
      <c r="S139" s="1988"/>
      <c r="T139" s="1989"/>
      <c r="U139" s="118">
        <f t="shared" si="36"/>
        <v>2</v>
      </c>
      <c r="V139" s="33"/>
      <c r="W139" s="33"/>
      <c r="X139" s="33"/>
      <c r="Y139" s="33"/>
      <c r="Z139" s="33"/>
      <c r="AA139" s="205"/>
      <c r="AB139" s="33"/>
      <c r="AC139" s="33"/>
      <c r="AD139" s="33"/>
      <c r="AE139" s="199"/>
      <c r="AF139" s="199"/>
      <c r="AG139" s="199"/>
      <c r="AH139" s="33"/>
      <c r="AI139" s="33"/>
      <c r="AJ139" s="33"/>
      <c r="AK139" s="33"/>
      <c r="AL139" s="33"/>
      <c r="AM139" s="33"/>
      <c r="AN139" s="48"/>
      <c r="AO139" s="48"/>
      <c r="AP139" s="48"/>
    </row>
    <row r="140" spans="9:42" ht="21" hidden="1" customHeight="1">
      <c r="I140" s="292">
        <f t="shared" si="34"/>
        <v>0</v>
      </c>
      <c r="J140" s="118">
        <f t="shared" si="17"/>
        <v>2</v>
      </c>
      <c r="K140" s="183">
        <f t="shared" si="35"/>
        <v>50</v>
      </c>
      <c r="L140" s="188"/>
      <c r="M140" s="188"/>
      <c r="N140" s="189">
        <f t="shared" si="30"/>
        <v>0</v>
      </c>
      <c r="O140" s="190"/>
      <c r="P140" s="190"/>
      <c r="Q140" s="191">
        <f t="shared" si="31"/>
        <v>0</v>
      </c>
      <c r="R140" s="191">
        <f t="shared" si="32"/>
        <v>0</v>
      </c>
      <c r="S140" s="1988"/>
      <c r="T140" s="1989"/>
      <c r="U140" s="118">
        <f t="shared" si="36"/>
        <v>2</v>
      </c>
      <c r="V140" s="33"/>
      <c r="W140" s="33"/>
      <c r="X140" s="33"/>
      <c r="Y140" s="33"/>
      <c r="Z140" s="33"/>
      <c r="AA140" s="205"/>
      <c r="AB140" s="33"/>
      <c r="AC140" s="33"/>
      <c r="AD140" s="33"/>
      <c r="AE140" s="199"/>
      <c r="AF140" s="199"/>
      <c r="AG140" s="199"/>
      <c r="AH140" s="33"/>
      <c r="AI140" s="33"/>
      <c r="AJ140" s="33"/>
      <c r="AK140" s="33"/>
      <c r="AL140" s="33"/>
      <c r="AM140" s="33"/>
      <c r="AN140" s="48"/>
      <c r="AO140" s="48"/>
      <c r="AP140" s="48"/>
    </row>
    <row r="141" spans="9:42" ht="21" hidden="1" customHeight="1">
      <c r="I141" s="292">
        <f t="shared" si="34"/>
        <v>0</v>
      </c>
      <c r="J141" s="118">
        <f t="shared" si="17"/>
        <v>2</v>
      </c>
      <c r="K141" s="183">
        <f t="shared" si="35"/>
        <v>51</v>
      </c>
      <c r="L141" s="188"/>
      <c r="M141" s="188"/>
      <c r="N141" s="189">
        <f t="shared" si="30"/>
        <v>0</v>
      </c>
      <c r="O141" s="190"/>
      <c r="P141" s="190"/>
      <c r="Q141" s="191">
        <f t="shared" si="31"/>
        <v>0</v>
      </c>
      <c r="R141" s="191">
        <f t="shared" si="32"/>
        <v>0</v>
      </c>
      <c r="S141" s="1988"/>
      <c r="T141" s="1989"/>
      <c r="U141" s="118">
        <f t="shared" si="36"/>
        <v>2</v>
      </c>
      <c r="V141" s="33"/>
      <c r="W141" s="33"/>
      <c r="X141" s="33"/>
      <c r="Y141" s="33"/>
      <c r="Z141" s="33"/>
      <c r="AA141" s="205"/>
      <c r="AB141" s="33"/>
      <c r="AC141" s="33"/>
      <c r="AD141" s="33"/>
      <c r="AE141" s="199"/>
      <c r="AF141" s="199"/>
      <c r="AG141" s="199"/>
      <c r="AH141" s="33"/>
      <c r="AI141" s="33"/>
      <c r="AJ141" s="33"/>
      <c r="AK141" s="33"/>
      <c r="AL141" s="33"/>
      <c r="AM141" s="33"/>
      <c r="AN141" s="48"/>
      <c r="AO141" s="48"/>
      <c r="AP141" s="48"/>
    </row>
    <row r="142" spans="9:42" ht="21" hidden="1" customHeight="1">
      <c r="I142" s="292">
        <f t="shared" si="34"/>
        <v>0</v>
      </c>
      <c r="J142" s="118">
        <f t="shared" si="17"/>
        <v>2</v>
      </c>
      <c r="K142" s="183">
        <f t="shared" si="35"/>
        <v>52</v>
      </c>
      <c r="L142" s="188"/>
      <c r="M142" s="188"/>
      <c r="N142" s="189">
        <f t="shared" si="30"/>
        <v>0</v>
      </c>
      <c r="O142" s="190"/>
      <c r="P142" s="190"/>
      <c r="Q142" s="191">
        <f t="shared" si="31"/>
        <v>0</v>
      </c>
      <c r="R142" s="191">
        <f t="shared" si="32"/>
        <v>0</v>
      </c>
      <c r="S142" s="1988"/>
      <c r="T142" s="1989"/>
      <c r="U142" s="118">
        <f t="shared" si="36"/>
        <v>2</v>
      </c>
      <c r="V142" s="33"/>
      <c r="W142" s="33"/>
      <c r="X142" s="33"/>
      <c r="Y142" s="33"/>
      <c r="Z142" s="33"/>
      <c r="AA142" s="205"/>
      <c r="AB142" s="33"/>
      <c r="AC142" s="33"/>
      <c r="AD142" s="33"/>
      <c r="AE142" s="199"/>
      <c r="AF142" s="199"/>
      <c r="AG142" s="199"/>
      <c r="AH142" s="33"/>
      <c r="AI142" s="33"/>
      <c r="AJ142" s="33"/>
      <c r="AK142" s="33"/>
      <c r="AL142" s="33"/>
      <c r="AM142" s="33"/>
      <c r="AN142" s="48"/>
      <c r="AO142" s="48"/>
      <c r="AP142" s="48"/>
    </row>
    <row r="143" spans="9:42" ht="21" hidden="1" customHeight="1">
      <c r="I143" s="292">
        <f t="shared" si="34"/>
        <v>0</v>
      </c>
      <c r="J143" s="118">
        <f t="shared" si="17"/>
        <v>2</v>
      </c>
      <c r="K143" s="183">
        <f t="shared" si="35"/>
        <v>53</v>
      </c>
      <c r="L143" s="188"/>
      <c r="M143" s="188"/>
      <c r="N143" s="189">
        <f t="shared" si="30"/>
        <v>0</v>
      </c>
      <c r="O143" s="190"/>
      <c r="P143" s="190"/>
      <c r="Q143" s="191">
        <f t="shared" si="31"/>
        <v>0</v>
      </c>
      <c r="R143" s="191">
        <f t="shared" si="32"/>
        <v>0</v>
      </c>
      <c r="S143" s="1988"/>
      <c r="T143" s="1989"/>
      <c r="U143" s="118">
        <f t="shared" si="36"/>
        <v>2</v>
      </c>
      <c r="V143" s="33"/>
      <c r="W143" s="33"/>
      <c r="X143" s="33"/>
      <c r="Y143" s="33"/>
      <c r="Z143" s="33"/>
      <c r="AA143" s="205"/>
      <c r="AB143" s="33"/>
      <c r="AC143" s="33"/>
      <c r="AD143" s="33"/>
      <c r="AE143" s="199"/>
      <c r="AF143" s="199"/>
      <c r="AG143" s="199"/>
      <c r="AH143" s="33"/>
      <c r="AI143" s="33"/>
      <c r="AJ143" s="33"/>
      <c r="AK143" s="33"/>
      <c r="AL143" s="33"/>
      <c r="AM143" s="33"/>
      <c r="AN143" s="48"/>
      <c r="AO143" s="48"/>
      <c r="AP143" s="48"/>
    </row>
    <row r="144" spans="9:42" ht="21" hidden="1" customHeight="1">
      <c r="I144" s="292">
        <f t="shared" si="34"/>
        <v>0</v>
      </c>
      <c r="J144" s="118">
        <f t="shared" si="17"/>
        <v>2</v>
      </c>
      <c r="K144" s="183">
        <f t="shared" si="35"/>
        <v>54</v>
      </c>
      <c r="L144" s="188"/>
      <c r="M144" s="188"/>
      <c r="N144" s="189">
        <f t="shared" si="30"/>
        <v>0</v>
      </c>
      <c r="O144" s="190"/>
      <c r="P144" s="190"/>
      <c r="Q144" s="191">
        <f t="shared" si="31"/>
        <v>0</v>
      </c>
      <c r="R144" s="191">
        <f t="shared" si="32"/>
        <v>0</v>
      </c>
      <c r="S144" s="1988"/>
      <c r="T144" s="1989"/>
      <c r="U144" s="118">
        <f t="shared" si="36"/>
        <v>2</v>
      </c>
      <c r="V144" s="33"/>
      <c r="W144" s="33"/>
      <c r="X144" s="33"/>
      <c r="Y144" s="33"/>
      <c r="Z144" s="33"/>
      <c r="AA144" s="205"/>
      <c r="AB144" s="33"/>
      <c r="AC144" s="33"/>
      <c r="AD144" s="33"/>
      <c r="AE144" s="199"/>
      <c r="AF144" s="199"/>
      <c r="AG144" s="199"/>
      <c r="AH144" s="33"/>
      <c r="AI144" s="33"/>
      <c r="AJ144" s="33"/>
      <c r="AK144" s="33"/>
      <c r="AL144" s="33"/>
      <c r="AM144" s="33"/>
      <c r="AN144" s="48"/>
      <c r="AO144" s="48"/>
      <c r="AP144" s="48"/>
    </row>
    <row r="145" spans="9:46" ht="21" hidden="1" customHeight="1">
      <c r="I145" s="292">
        <f t="shared" si="34"/>
        <v>0</v>
      </c>
      <c r="J145" s="118">
        <f t="shared" si="17"/>
        <v>2</v>
      </c>
      <c r="K145" s="183">
        <f t="shared" si="35"/>
        <v>55</v>
      </c>
      <c r="L145" s="188"/>
      <c r="M145" s="188"/>
      <c r="N145" s="189">
        <f t="shared" si="30"/>
        <v>0</v>
      </c>
      <c r="O145" s="190"/>
      <c r="P145" s="190"/>
      <c r="Q145" s="191">
        <f t="shared" si="31"/>
        <v>0</v>
      </c>
      <c r="R145" s="191">
        <f t="shared" si="32"/>
        <v>0</v>
      </c>
      <c r="S145" s="1988"/>
      <c r="T145" s="1989"/>
      <c r="U145" s="118">
        <f t="shared" si="36"/>
        <v>2</v>
      </c>
      <c r="V145" s="33"/>
      <c r="W145" s="33"/>
      <c r="X145" s="33"/>
      <c r="Y145" s="33"/>
      <c r="Z145" s="33"/>
      <c r="AA145" s="205"/>
      <c r="AB145" s="33"/>
      <c r="AC145" s="33"/>
      <c r="AD145" s="33"/>
      <c r="AE145" s="199"/>
      <c r="AF145" s="199"/>
      <c r="AG145" s="199"/>
      <c r="AH145" s="33"/>
      <c r="AI145" s="33"/>
      <c r="AJ145" s="33"/>
      <c r="AK145" s="33"/>
      <c r="AL145" s="33"/>
      <c r="AM145" s="33"/>
      <c r="AN145" s="48"/>
      <c r="AO145" s="48"/>
      <c r="AP145" s="48"/>
    </row>
    <row r="146" spans="9:46" ht="21" hidden="1" customHeight="1">
      <c r="I146" s="292">
        <f t="shared" si="34"/>
        <v>0</v>
      </c>
      <c r="J146" s="118">
        <f t="shared" si="17"/>
        <v>2</v>
      </c>
      <c r="K146" s="183">
        <f t="shared" si="35"/>
        <v>56</v>
      </c>
      <c r="L146" s="188"/>
      <c r="M146" s="188"/>
      <c r="N146" s="189">
        <f t="shared" si="30"/>
        <v>0</v>
      </c>
      <c r="O146" s="190"/>
      <c r="P146" s="190"/>
      <c r="Q146" s="191">
        <f t="shared" si="31"/>
        <v>0</v>
      </c>
      <c r="R146" s="191">
        <f t="shared" si="32"/>
        <v>0</v>
      </c>
      <c r="S146" s="1988"/>
      <c r="T146" s="1989"/>
      <c r="U146" s="118">
        <f t="shared" si="36"/>
        <v>2</v>
      </c>
      <c r="V146" s="33"/>
      <c r="W146" s="33"/>
      <c r="X146" s="33"/>
      <c r="Y146" s="33"/>
      <c r="Z146" s="33"/>
      <c r="AA146" s="205"/>
      <c r="AB146" s="33"/>
      <c r="AC146" s="33"/>
      <c r="AD146" s="33"/>
      <c r="AE146" s="199"/>
      <c r="AF146" s="199"/>
      <c r="AG146" s="199"/>
      <c r="AH146" s="33"/>
      <c r="AI146" s="33"/>
      <c r="AJ146" s="33"/>
      <c r="AK146" s="33"/>
      <c r="AL146" s="33"/>
      <c r="AM146" s="33"/>
      <c r="AN146" s="48"/>
      <c r="AO146" s="48"/>
      <c r="AP146" s="48"/>
    </row>
    <row r="147" spans="9:46" ht="21" hidden="1" customHeight="1">
      <c r="I147" s="292">
        <f t="shared" si="34"/>
        <v>0</v>
      </c>
      <c r="J147" s="118">
        <f t="shared" si="17"/>
        <v>2</v>
      </c>
      <c r="K147" s="183">
        <f t="shared" si="35"/>
        <v>57</v>
      </c>
      <c r="L147" s="188"/>
      <c r="M147" s="188"/>
      <c r="N147" s="189">
        <f t="shared" si="30"/>
        <v>0</v>
      </c>
      <c r="O147" s="190"/>
      <c r="P147" s="190"/>
      <c r="Q147" s="191">
        <f t="shared" si="31"/>
        <v>0</v>
      </c>
      <c r="R147" s="191">
        <f t="shared" si="32"/>
        <v>0</v>
      </c>
      <c r="S147" s="1988"/>
      <c r="T147" s="1989"/>
      <c r="U147" s="118">
        <f t="shared" si="36"/>
        <v>2</v>
      </c>
      <c r="V147" s="33"/>
      <c r="W147" s="33"/>
      <c r="X147" s="33"/>
      <c r="Y147" s="33"/>
      <c r="Z147" s="33"/>
      <c r="AA147" s="205"/>
      <c r="AB147" s="33"/>
      <c r="AC147" s="33"/>
      <c r="AD147" s="33"/>
      <c r="AE147" s="199"/>
      <c r="AF147" s="199"/>
      <c r="AG147" s="199"/>
      <c r="AH147" s="33"/>
      <c r="AI147" s="33"/>
      <c r="AJ147" s="33"/>
      <c r="AK147" s="33"/>
      <c r="AL147" s="33"/>
      <c r="AM147" s="33"/>
      <c r="AN147" s="48"/>
      <c r="AO147" s="48"/>
      <c r="AP147" s="48"/>
    </row>
    <row r="148" spans="9:46" ht="21" hidden="1" customHeight="1">
      <c r="I148" s="292">
        <f t="shared" si="34"/>
        <v>0</v>
      </c>
      <c r="J148" s="118">
        <f t="shared" si="17"/>
        <v>2</v>
      </c>
      <c r="K148" s="183">
        <f t="shared" si="35"/>
        <v>58</v>
      </c>
      <c r="L148" s="188"/>
      <c r="M148" s="188"/>
      <c r="N148" s="189">
        <f t="shared" si="30"/>
        <v>0</v>
      </c>
      <c r="O148" s="190"/>
      <c r="P148" s="190"/>
      <c r="Q148" s="191">
        <f t="shared" si="31"/>
        <v>0</v>
      </c>
      <c r="R148" s="191">
        <f t="shared" si="32"/>
        <v>0</v>
      </c>
      <c r="S148" s="1988"/>
      <c r="T148" s="1989"/>
      <c r="U148" s="118">
        <f t="shared" si="36"/>
        <v>2</v>
      </c>
      <c r="V148" s="214"/>
      <c r="W148" s="214"/>
      <c r="X148" s="214"/>
      <c r="Y148" s="214"/>
      <c r="Z148" s="214"/>
      <c r="AA148" s="215"/>
      <c r="AB148" s="214"/>
      <c r="AC148" s="214"/>
      <c r="AD148" s="214"/>
      <c r="AE148" s="216"/>
      <c r="AF148" s="216"/>
      <c r="AG148" s="216"/>
      <c r="AH148" s="216"/>
      <c r="AI148" s="216"/>
      <c r="AJ148" s="216"/>
      <c r="AK148" s="199"/>
      <c r="AL148" s="199"/>
      <c r="AM148" s="199"/>
      <c r="AN148" s="28"/>
      <c r="AO148" s="28"/>
      <c r="AP148" s="28"/>
    </row>
    <row r="149" spans="9:46" ht="21" hidden="1" customHeight="1">
      <c r="I149" s="292">
        <f t="shared" si="34"/>
        <v>0</v>
      </c>
      <c r="J149" s="118">
        <f t="shared" si="17"/>
        <v>2</v>
      </c>
      <c r="K149" s="183">
        <f t="shared" si="35"/>
        <v>59</v>
      </c>
      <c r="L149" s="188"/>
      <c r="M149" s="188"/>
      <c r="N149" s="189">
        <f t="shared" si="30"/>
        <v>0</v>
      </c>
      <c r="O149" s="190"/>
      <c r="P149" s="190"/>
      <c r="Q149" s="191">
        <f t="shared" si="31"/>
        <v>0</v>
      </c>
      <c r="R149" s="191">
        <f t="shared" si="32"/>
        <v>0</v>
      </c>
      <c r="S149" s="1988"/>
      <c r="T149" s="1989"/>
      <c r="U149" s="118">
        <f t="shared" si="36"/>
        <v>2</v>
      </c>
      <c r="V149" s="214"/>
      <c r="W149" s="214"/>
      <c r="X149" s="214"/>
      <c r="Y149" s="214"/>
      <c r="Z149" s="214"/>
      <c r="AA149" s="215"/>
      <c r="AB149" s="214"/>
      <c r="AC149" s="214"/>
      <c r="AD149" s="214"/>
      <c r="AE149" s="216"/>
      <c r="AF149" s="216"/>
      <c r="AG149" s="216"/>
      <c r="AH149" s="216"/>
      <c r="AI149" s="216"/>
      <c r="AJ149" s="216"/>
      <c r="AK149" s="199"/>
      <c r="AL149" s="199"/>
      <c r="AM149" s="199"/>
      <c r="AN149" s="28"/>
      <c r="AO149" s="28"/>
      <c r="AP149" s="28"/>
    </row>
    <row r="150" spans="9:46" ht="21" hidden="1" customHeight="1" thickBot="1">
      <c r="I150" s="292">
        <f t="shared" si="34"/>
        <v>0</v>
      </c>
      <c r="J150" s="118">
        <f t="shared" si="17"/>
        <v>2</v>
      </c>
      <c r="K150" s="206">
        <f t="shared" si="35"/>
        <v>60</v>
      </c>
      <c r="L150" s="188"/>
      <c r="M150" s="188"/>
      <c r="N150" s="207">
        <f t="shared" si="30"/>
        <v>0</v>
      </c>
      <c r="O150" s="208"/>
      <c r="P150" s="208"/>
      <c r="Q150" s="209">
        <f t="shared" si="31"/>
        <v>0</v>
      </c>
      <c r="R150" s="209">
        <f t="shared" si="32"/>
        <v>0</v>
      </c>
      <c r="S150" s="1990"/>
      <c r="T150" s="1991"/>
      <c r="U150" s="118">
        <f t="shared" si="36"/>
        <v>2</v>
      </c>
      <c r="V150" s="214"/>
      <c r="W150" s="214"/>
      <c r="X150" s="214"/>
      <c r="Y150" s="214"/>
      <c r="Z150" s="214"/>
      <c r="AA150" s="215"/>
      <c r="AB150" s="214"/>
      <c r="AC150" s="214"/>
      <c r="AD150" s="214"/>
      <c r="AE150" s="216"/>
      <c r="AF150" s="216"/>
      <c r="AG150" s="216"/>
      <c r="AH150" s="216"/>
      <c r="AI150" s="216"/>
      <c r="AJ150" s="216"/>
      <c r="AK150" s="199"/>
      <c r="AL150" s="199"/>
      <c r="AM150" s="199"/>
      <c r="AN150" s="28"/>
      <c r="AO150" s="28"/>
      <c r="AP150" s="28"/>
    </row>
    <row r="151" spans="9:46" ht="30" customHeight="1" thickBot="1">
      <c r="I151" s="292">
        <f t="shared" ref="I151:I161" si="37">IF(Q$154&gt;0,1,0)</f>
        <v>1</v>
      </c>
      <c r="J151" s="118">
        <f t="shared" ref="J151:J182" si="38">IF($Q$154&gt;0,3,)</f>
        <v>3</v>
      </c>
      <c r="K151" s="2013" t="s">
        <v>803</v>
      </c>
      <c r="L151" s="2013"/>
      <c r="M151" s="2013"/>
      <c r="N151" s="2013"/>
      <c r="O151" s="2013"/>
      <c r="P151" s="2013"/>
      <c r="Q151" s="2013"/>
      <c r="R151" s="2013"/>
      <c r="S151" s="2013"/>
      <c r="T151" s="2013"/>
      <c r="U151" s="118">
        <f>J151</f>
        <v>3</v>
      </c>
      <c r="V151" s="119" t="s">
        <v>755</v>
      </c>
      <c r="W151" s="120" t="s">
        <v>873</v>
      </c>
      <c r="X151" s="121"/>
      <c r="Y151" s="121"/>
      <c r="Z151" s="122"/>
      <c r="AA151" s="123"/>
      <c r="AB151" s="122"/>
      <c r="AC151" s="122"/>
      <c r="AD151" s="122"/>
      <c r="AF151" s="124" t="s">
        <v>756</v>
      </c>
      <c r="AG151" s="125"/>
      <c r="AH151" s="125"/>
      <c r="AI151" s="125"/>
      <c r="AJ151" s="126"/>
      <c r="AN151" s="127"/>
      <c r="AO151" s="127"/>
      <c r="AP151" s="127"/>
    </row>
    <row r="152" spans="9:46" ht="21" customHeight="1" thickBot="1">
      <c r="I152" s="292">
        <f t="shared" si="37"/>
        <v>1</v>
      </c>
      <c r="J152" s="118">
        <f t="shared" si="38"/>
        <v>3</v>
      </c>
      <c r="K152" s="2021" t="s">
        <v>537</v>
      </c>
      <c r="L152" s="2021"/>
      <c r="M152" s="2021"/>
      <c r="N152" s="2021"/>
      <c r="O152" s="2021"/>
      <c r="P152" s="2021"/>
      <c r="Q152" s="2021"/>
      <c r="R152" s="2021"/>
      <c r="S152" s="2021"/>
      <c r="T152" s="2021"/>
      <c r="U152" s="118">
        <f t="shared" ref="U152:U175" si="39">J152</f>
        <v>3</v>
      </c>
      <c r="V152" s="217" t="s">
        <v>976</v>
      </c>
      <c r="W152" s="232">
        <v>200</v>
      </c>
      <c r="X152" s="233" t="s">
        <v>1176</v>
      </c>
      <c r="Y152" s="232">
        <f>AD167</f>
        <v>0</v>
      </c>
      <c r="Z152" s="129"/>
      <c r="AA152" s="130"/>
      <c r="AB152" s="129"/>
      <c r="AC152" s="131"/>
      <c r="AD152" s="132"/>
      <c r="AE152" s="33"/>
      <c r="AF152" s="133" t="s">
        <v>777</v>
      </c>
      <c r="AG152" s="134" t="s">
        <v>778</v>
      </c>
      <c r="AH152" s="134" t="s">
        <v>779</v>
      </c>
      <c r="AI152" s="135" t="s">
        <v>780</v>
      </c>
      <c r="AJ152" s="1327" t="s">
        <v>1669</v>
      </c>
      <c r="AK152" s="1328">
        <v>1</v>
      </c>
      <c r="AL152" s="1329">
        <v>2</v>
      </c>
      <c r="AM152" s="1330">
        <v>3</v>
      </c>
      <c r="AN152" s="1331">
        <v>4</v>
      </c>
      <c r="AO152" s="1331">
        <v>5</v>
      </c>
      <c r="AP152" s="1332">
        <v>6</v>
      </c>
      <c r="AQ152" s="1331">
        <v>7</v>
      </c>
      <c r="AR152" s="1331">
        <v>8</v>
      </c>
      <c r="AS152" s="1331">
        <v>9</v>
      </c>
      <c r="AT152" s="1333">
        <v>10</v>
      </c>
    </row>
    <row r="153" spans="9:46" ht="21" customHeight="1">
      <c r="I153" s="292">
        <f t="shared" si="37"/>
        <v>1</v>
      </c>
      <c r="J153" s="118">
        <f t="shared" si="38"/>
        <v>3</v>
      </c>
      <c r="K153" s="955" t="s">
        <v>523</v>
      </c>
      <c r="L153" s="136" t="s">
        <v>524</v>
      </c>
      <c r="M153" s="953" t="s">
        <v>978</v>
      </c>
      <c r="N153" s="136" t="s">
        <v>838</v>
      </c>
      <c r="O153" s="953" t="s">
        <v>776</v>
      </c>
      <c r="P153" s="136" t="s">
        <v>525</v>
      </c>
      <c r="Q153" s="136" t="s">
        <v>534</v>
      </c>
      <c r="R153" s="136" t="s">
        <v>529</v>
      </c>
      <c r="S153" s="406" t="s">
        <v>535</v>
      </c>
      <c r="T153" s="407" t="s">
        <v>536</v>
      </c>
      <c r="U153" s="118">
        <f t="shared" si="39"/>
        <v>3</v>
      </c>
      <c r="V153" s="218" t="s">
        <v>975</v>
      </c>
      <c r="W153" s="138">
        <v>300</v>
      </c>
      <c r="X153" s="139"/>
      <c r="Y153" s="139"/>
      <c r="Z153" s="140"/>
      <c r="AA153" s="141"/>
      <c r="AB153" s="140"/>
      <c r="AC153" s="142"/>
      <c r="AD153" s="143"/>
      <c r="AE153" s="33"/>
      <c r="AF153" s="144" t="s">
        <v>781</v>
      </c>
      <c r="AG153" s="145" t="s">
        <v>782</v>
      </c>
      <c r="AH153" s="145" t="s">
        <v>783</v>
      </c>
      <c r="AI153" s="146" t="s">
        <v>784</v>
      </c>
      <c r="AJ153" s="1334" t="s">
        <v>1671</v>
      </c>
      <c r="AK153" s="1335">
        <f>L162</f>
        <v>288523</v>
      </c>
      <c r="AL153" s="1335">
        <f>L163</f>
        <v>288328</v>
      </c>
      <c r="AM153" s="1335">
        <f>L164</f>
        <v>0</v>
      </c>
      <c r="AN153" s="1335">
        <f>L165</f>
        <v>0</v>
      </c>
      <c r="AO153" s="1335">
        <f>L166</f>
        <v>0</v>
      </c>
      <c r="AP153" s="1335">
        <f>L167</f>
        <v>0</v>
      </c>
      <c r="AQ153" s="1335">
        <f>L168</f>
        <v>0</v>
      </c>
      <c r="AR153" s="1335">
        <f>L169</f>
        <v>0</v>
      </c>
      <c r="AS153" s="1335">
        <f>L170</f>
        <v>0</v>
      </c>
      <c r="AT153" s="1336">
        <f>L171</f>
        <v>0</v>
      </c>
    </row>
    <row r="154" spans="9:46" ht="21" customHeight="1" thickBot="1">
      <c r="I154" s="292">
        <f t="shared" si="37"/>
        <v>1</v>
      </c>
      <c r="J154" s="118">
        <f t="shared" si="38"/>
        <v>3</v>
      </c>
      <c r="K154" s="989" t="s">
        <v>1896</v>
      </c>
      <c r="L154" s="405" t="s">
        <v>1897</v>
      </c>
      <c r="M154" s="148" t="s">
        <v>1898</v>
      </c>
      <c r="N154" s="149" t="s">
        <v>1777</v>
      </c>
      <c r="O154" s="149" t="s">
        <v>1899</v>
      </c>
      <c r="P154" s="150" t="str">
        <f>IF(COUNTA(Y159:Y166)&gt;1,CONCATENATE(V159,"번지 외 ",COUNTA(Y159:Y166)-1,"필지"),CONCATENATE(V159,"번지"))</f>
        <v>산36-5번지</v>
      </c>
      <c r="Q154" s="151">
        <f>+Y167</f>
        <v>2.8</v>
      </c>
      <c r="R154" s="393" t="s">
        <v>1304</v>
      </c>
      <c r="S154" s="152">
        <f>COUNT(L162:L174)</f>
        <v>2</v>
      </c>
      <c r="T154" s="153">
        <f>200*S154</f>
        <v>400</v>
      </c>
      <c r="U154" s="118">
        <f t="shared" si="39"/>
        <v>3</v>
      </c>
      <c r="V154" s="218" t="s">
        <v>974</v>
      </c>
      <c r="W154" s="138">
        <v>395</v>
      </c>
      <c r="X154" s="139" t="s">
        <v>1498</v>
      </c>
      <c r="Y154" s="139" t="s">
        <v>1500</v>
      </c>
      <c r="Z154" s="140"/>
      <c r="AA154" s="141"/>
      <c r="AB154" s="140"/>
      <c r="AC154" s="142"/>
      <c r="AD154" s="143"/>
      <c r="AE154" s="33"/>
      <c r="AF154" s="144" t="s">
        <v>785</v>
      </c>
      <c r="AG154" s="145" t="s">
        <v>786</v>
      </c>
      <c r="AH154" s="154" t="s">
        <v>787</v>
      </c>
      <c r="AI154" s="146" t="s">
        <v>788</v>
      </c>
      <c r="AJ154" s="1337" t="s">
        <v>1673</v>
      </c>
      <c r="AK154" s="1338">
        <f>M162</f>
        <v>509208</v>
      </c>
      <c r="AL154" s="1338">
        <f>M163</f>
        <v>509204</v>
      </c>
      <c r="AM154" s="1338">
        <f>M164</f>
        <v>0</v>
      </c>
      <c r="AN154" s="1338">
        <f>M165</f>
        <v>0</v>
      </c>
      <c r="AO154" s="1338">
        <f>M166</f>
        <v>0</v>
      </c>
      <c r="AP154" s="1338">
        <f>M167</f>
        <v>0</v>
      </c>
      <c r="AQ154" s="1338">
        <f>M168</f>
        <v>0</v>
      </c>
      <c r="AR154" s="1338">
        <f>M169</f>
        <v>0</v>
      </c>
      <c r="AS154" s="1338">
        <f>M170</f>
        <v>0</v>
      </c>
      <c r="AT154" s="1339">
        <f>M171</f>
        <v>0</v>
      </c>
    </row>
    <row r="155" spans="9:46" ht="21" customHeight="1" thickBot="1">
      <c r="I155" s="292">
        <f t="shared" si="37"/>
        <v>1</v>
      </c>
      <c r="J155" s="118">
        <f t="shared" si="38"/>
        <v>3</v>
      </c>
      <c r="K155" s="955" t="s">
        <v>527</v>
      </c>
      <c r="L155" s="136" t="s">
        <v>528</v>
      </c>
      <c r="M155" s="136" t="s">
        <v>521</v>
      </c>
      <c r="N155" s="136" t="s">
        <v>526</v>
      </c>
      <c r="O155" s="136" t="s">
        <v>530</v>
      </c>
      <c r="P155" s="952" t="s">
        <v>531</v>
      </c>
      <c r="Q155" s="952" t="s">
        <v>532</v>
      </c>
      <c r="R155" s="155" t="s">
        <v>533</v>
      </c>
      <c r="S155" s="156" t="s">
        <v>552</v>
      </c>
      <c r="T155" s="407" t="s">
        <v>522</v>
      </c>
      <c r="U155" s="118">
        <f t="shared" si="39"/>
        <v>3</v>
      </c>
      <c r="V155" s="219" t="s">
        <v>789</v>
      </c>
      <c r="W155" s="220">
        <v>25.4</v>
      </c>
      <c r="X155" s="220"/>
      <c r="Y155" s="221"/>
      <c r="Z155" s="222"/>
      <c r="AA155" s="223"/>
      <c r="AB155" s="222"/>
      <c r="AC155" s="224"/>
      <c r="AD155" s="225"/>
      <c r="AE155" s="33"/>
      <c r="AF155" s="144" t="s">
        <v>790</v>
      </c>
      <c r="AG155" s="157" t="s">
        <v>791</v>
      </c>
      <c r="AH155" s="158" t="s">
        <v>792</v>
      </c>
      <c r="AI155" s="146" t="s">
        <v>793</v>
      </c>
      <c r="AJ155" s="126"/>
      <c r="AN155" s="127"/>
      <c r="AO155" s="127"/>
      <c r="AP155" s="48"/>
    </row>
    <row r="156" spans="9:46" ht="21" customHeight="1" thickBot="1">
      <c r="I156" s="292">
        <f t="shared" si="37"/>
        <v>1</v>
      </c>
      <c r="J156" s="118">
        <f t="shared" si="38"/>
        <v>3</v>
      </c>
      <c r="K156" s="1318" t="str">
        <f>Z159</f>
        <v>소나무</v>
      </c>
      <c r="L156" s="1319" t="str">
        <f>AA159</f>
        <v>(용)2-0</v>
      </c>
      <c r="M156" s="1320" t="str">
        <f>AC159</f>
        <v>2025 재조림</v>
      </c>
      <c r="N156" s="160">
        <f>AB168</f>
        <v>3000</v>
      </c>
      <c r="O156" s="161">
        <f>IF((Q160+R160)&gt;0,ROUND((Q160/(Q160+R160)),4),0)</f>
        <v>0.78100000000000003</v>
      </c>
      <c r="P156" s="162" t="str">
        <f>IF(W155&lt;=15,AI153,IF(W155&gt;30,AI155,AI154))</f>
        <v>중 (15˚ ~ 30˚)</v>
      </c>
      <c r="Q156" s="397" t="s">
        <v>1876</v>
      </c>
      <c r="R156" s="1321" t="s">
        <v>1364</v>
      </c>
      <c r="S156" s="164">
        <f>W155</f>
        <v>25.4</v>
      </c>
      <c r="T156" s="398">
        <f>ROUND(N156/10000*N162,0)</f>
        <v>60</v>
      </c>
      <c r="U156" s="118">
        <f t="shared" si="39"/>
        <v>3</v>
      </c>
      <c r="V156" s="226">
        <v>0</v>
      </c>
      <c r="W156" s="226"/>
      <c r="X156" s="226"/>
      <c r="Y156" s="226"/>
      <c r="Z156" s="226"/>
      <c r="AA156" s="227"/>
      <c r="AB156" s="226"/>
      <c r="AC156" s="226"/>
      <c r="AD156" s="226"/>
      <c r="AE156" s="33"/>
      <c r="AF156" s="144" t="s">
        <v>794</v>
      </c>
      <c r="AG156" s="145"/>
      <c r="AH156" s="165"/>
      <c r="AI156" s="146"/>
      <c r="AJ156" s="126"/>
      <c r="AN156" s="127"/>
      <c r="AO156" s="127"/>
      <c r="AP156" s="48"/>
    </row>
    <row r="157" spans="9:46" ht="21" customHeight="1" thickBot="1">
      <c r="I157" s="292">
        <f t="shared" si="37"/>
        <v>1</v>
      </c>
      <c r="J157" s="118">
        <f t="shared" si="38"/>
        <v>3</v>
      </c>
      <c r="K157" s="2014" t="s">
        <v>839</v>
      </c>
      <c r="L157" s="2014"/>
      <c r="M157" s="2014"/>
      <c r="N157" s="2014"/>
      <c r="O157" s="2014"/>
      <c r="P157" s="2014"/>
      <c r="Q157" s="2014"/>
      <c r="R157" s="2014"/>
      <c r="S157" s="2014"/>
      <c r="T157" s="2014"/>
      <c r="U157" s="118">
        <f t="shared" si="39"/>
        <v>3</v>
      </c>
      <c r="AE157" s="33"/>
      <c r="AF157" s="144"/>
      <c r="AG157" s="145"/>
      <c r="AH157" s="165"/>
      <c r="AI157" s="146"/>
      <c r="AJ157" s="126"/>
      <c r="AN157" s="127"/>
      <c r="AO157" s="127"/>
      <c r="AP157" s="48"/>
    </row>
    <row r="158" spans="9:46" ht="21" customHeight="1" thickBot="1">
      <c r="I158" s="292">
        <f t="shared" si="37"/>
        <v>1</v>
      </c>
      <c r="J158" s="118">
        <f t="shared" si="38"/>
        <v>3</v>
      </c>
      <c r="K158" s="2015" t="s">
        <v>840</v>
      </c>
      <c r="L158" s="2017" t="s">
        <v>841</v>
      </c>
      <c r="M158" s="2019" t="s">
        <v>842</v>
      </c>
      <c r="N158" s="2019" t="s">
        <v>843</v>
      </c>
      <c r="O158" s="2022" t="s">
        <v>844</v>
      </c>
      <c r="P158" s="2023"/>
      <c r="Q158" s="2022" t="s">
        <v>845</v>
      </c>
      <c r="R158" s="2023"/>
      <c r="S158" s="1992" t="s">
        <v>969</v>
      </c>
      <c r="T158" s="1993"/>
      <c r="U158" s="118">
        <f t="shared" si="39"/>
        <v>3</v>
      </c>
      <c r="V158" s="217" t="s">
        <v>757</v>
      </c>
      <c r="W158" s="228" t="s">
        <v>973</v>
      </c>
      <c r="X158" s="228" t="s">
        <v>972</v>
      </c>
      <c r="Y158" s="228" t="s">
        <v>971</v>
      </c>
      <c r="Z158" s="228" t="s">
        <v>527</v>
      </c>
      <c r="AA158" s="229" t="s">
        <v>824</v>
      </c>
      <c r="AB158" s="228" t="s">
        <v>970</v>
      </c>
      <c r="AC158" s="230" t="s">
        <v>521</v>
      </c>
      <c r="AD158" s="231" t="s">
        <v>1232</v>
      </c>
      <c r="AE158" s="33"/>
      <c r="AF158" s="170"/>
      <c r="AG158" s="171"/>
      <c r="AH158" s="172"/>
      <c r="AI158" s="173"/>
      <c r="AJ158" s="174"/>
      <c r="AN158" s="174"/>
      <c r="AO158" s="33"/>
      <c r="AP158" s="48"/>
    </row>
    <row r="159" spans="9:46" ht="21" customHeight="1" thickBot="1">
      <c r="I159" s="292">
        <f t="shared" si="37"/>
        <v>1</v>
      </c>
      <c r="J159" s="118">
        <f t="shared" si="38"/>
        <v>3</v>
      </c>
      <c r="K159" s="2016"/>
      <c r="L159" s="2018"/>
      <c r="M159" s="2020"/>
      <c r="N159" s="2020"/>
      <c r="O159" s="954" t="s">
        <v>741</v>
      </c>
      <c r="P159" s="176" t="s">
        <v>742</v>
      </c>
      <c r="Q159" s="176" t="s">
        <v>741</v>
      </c>
      <c r="R159" s="177" t="s">
        <v>742</v>
      </c>
      <c r="S159" s="1994"/>
      <c r="T159" s="1995"/>
      <c r="U159" s="118">
        <f t="shared" si="39"/>
        <v>3</v>
      </c>
      <c r="V159" s="178" t="s">
        <v>1894</v>
      </c>
      <c r="W159" s="179">
        <v>20.07</v>
      </c>
      <c r="X159" s="179">
        <v>2.8</v>
      </c>
      <c r="Y159" s="179">
        <v>2.8</v>
      </c>
      <c r="Z159" s="179" t="s">
        <v>1878</v>
      </c>
      <c r="AA159" s="180" t="s">
        <v>1879</v>
      </c>
      <c r="AB159" s="179">
        <v>3000</v>
      </c>
      <c r="AC159" s="402" t="s">
        <v>1895</v>
      </c>
      <c r="AD159" s="181"/>
      <c r="AE159" s="33"/>
      <c r="AF159" s="125"/>
      <c r="AG159" s="125"/>
      <c r="AH159" s="125"/>
      <c r="AI159" s="182"/>
      <c r="AJ159" s="174"/>
      <c r="AN159" s="174"/>
      <c r="AO159" s="33"/>
      <c r="AP159" s="48"/>
    </row>
    <row r="160" spans="9:46" ht="21" customHeight="1">
      <c r="I160" s="292">
        <f t="shared" si="37"/>
        <v>1</v>
      </c>
      <c r="J160" s="118">
        <f t="shared" si="38"/>
        <v>3</v>
      </c>
      <c r="K160" s="956" t="s">
        <v>802</v>
      </c>
      <c r="L160" s="184"/>
      <c r="M160" s="184"/>
      <c r="N160" s="266">
        <f>N161/S154</f>
        <v>200</v>
      </c>
      <c r="O160" s="263">
        <f>ROUND(O161/S154,1)</f>
        <v>41</v>
      </c>
      <c r="P160" s="263">
        <f>ROUND(P161/S154,1)</f>
        <v>11.5</v>
      </c>
      <c r="Q160" s="263">
        <f>ROUND(Q161/S154,0)</f>
        <v>2050</v>
      </c>
      <c r="R160" s="263">
        <f>ROUND(R161/S154,0)</f>
        <v>575</v>
      </c>
      <c r="S160" s="1996"/>
      <c r="T160" s="1997"/>
      <c r="U160" s="118">
        <f t="shared" si="39"/>
        <v>3</v>
      </c>
      <c r="V160" s="178"/>
      <c r="W160" s="234"/>
      <c r="X160" s="234"/>
      <c r="Y160" s="234"/>
      <c r="Z160" s="179"/>
      <c r="AA160" s="180"/>
      <c r="AB160" s="179"/>
      <c r="AC160" s="402"/>
      <c r="AD160" s="181"/>
      <c r="AE160" s="33"/>
      <c r="AF160" s="133" t="s">
        <v>795</v>
      </c>
      <c r="AG160" s="134" t="s">
        <v>796</v>
      </c>
      <c r="AH160" s="169" t="s">
        <v>797</v>
      </c>
      <c r="AI160" s="135" t="s">
        <v>1499</v>
      </c>
      <c r="AJ160" s="126"/>
      <c r="AN160" s="127"/>
      <c r="AO160" s="28"/>
      <c r="AP160" s="28"/>
    </row>
    <row r="161" spans="1:43" ht="21" customHeight="1">
      <c r="I161" s="292">
        <f t="shared" si="37"/>
        <v>1</v>
      </c>
      <c r="J161" s="118">
        <f t="shared" si="38"/>
        <v>3</v>
      </c>
      <c r="K161" s="956" t="s">
        <v>754</v>
      </c>
      <c r="L161" s="184"/>
      <c r="M161" s="184"/>
      <c r="N161" s="264">
        <f>SUM(N162:N225)</f>
        <v>400</v>
      </c>
      <c r="O161" s="265">
        <f>SUM(O162:O225)</f>
        <v>82</v>
      </c>
      <c r="P161" s="265">
        <f>SUM(P162:P225)</f>
        <v>23</v>
      </c>
      <c r="Q161" s="265">
        <f>SUM(Q162:Q225)</f>
        <v>4100</v>
      </c>
      <c r="R161" s="265">
        <f>SUM(R162:R225)</f>
        <v>1150</v>
      </c>
      <c r="S161" s="1998"/>
      <c r="T161" s="1999"/>
      <c r="U161" s="118">
        <f t="shared" si="39"/>
        <v>3</v>
      </c>
      <c r="V161" s="178"/>
      <c r="W161" s="179"/>
      <c r="X161" s="179"/>
      <c r="Y161" s="179"/>
      <c r="Z161" s="179"/>
      <c r="AA161" s="180"/>
      <c r="AB161" s="179"/>
      <c r="AC161" s="402"/>
      <c r="AD161" s="181"/>
      <c r="AE161" s="33"/>
      <c r="AF161" s="144" t="s">
        <v>1725</v>
      </c>
      <c r="AG161" s="145" t="s">
        <v>961</v>
      </c>
      <c r="AH161" s="186">
        <v>0</v>
      </c>
      <c r="AI161" s="187" t="s">
        <v>1501</v>
      </c>
      <c r="AJ161" s="126"/>
      <c r="AN161" s="127"/>
      <c r="AO161" s="28"/>
      <c r="AP161" s="28"/>
    </row>
    <row r="162" spans="1:43" ht="21" customHeight="1">
      <c r="I162" s="292">
        <f>IF((O$162+P$162)&gt;0,1,0)</f>
        <v>1</v>
      </c>
      <c r="J162" s="118">
        <f t="shared" si="38"/>
        <v>3</v>
      </c>
      <c r="K162" s="956">
        <v>1</v>
      </c>
      <c r="L162" s="188">
        <v>288523</v>
      </c>
      <c r="M162" s="188">
        <v>509208</v>
      </c>
      <c r="N162" s="189">
        <f t="shared" ref="N162:N175" si="40">IF(O162+P162&gt;0,$W$77,)</f>
        <v>200</v>
      </c>
      <c r="O162" s="188">
        <v>41</v>
      </c>
      <c r="P162" s="188">
        <v>7</v>
      </c>
      <c r="Q162" s="264">
        <f t="shared" ref="Q162:R175" si="41">ROUND(O162*50,0)</f>
        <v>2050</v>
      </c>
      <c r="R162" s="264">
        <f t="shared" si="41"/>
        <v>350</v>
      </c>
      <c r="S162" s="2000"/>
      <c r="T162" s="2001"/>
      <c r="U162" s="118">
        <f t="shared" si="39"/>
        <v>3</v>
      </c>
      <c r="V162" s="178"/>
      <c r="W162" s="179"/>
      <c r="X162" s="179"/>
      <c r="Y162" s="179"/>
      <c r="Z162" s="179"/>
      <c r="AA162" s="180"/>
      <c r="AB162" s="179"/>
      <c r="AC162" s="402"/>
      <c r="AD162" s="181"/>
      <c r="AE162" s="33"/>
      <c r="AF162" s="144" t="s">
        <v>1726</v>
      </c>
      <c r="AG162" s="145" t="s">
        <v>800</v>
      </c>
      <c r="AH162" s="192">
        <v>0.05</v>
      </c>
      <c r="AI162" s="187" t="s">
        <v>1502</v>
      </c>
      <c r="AJ162" s="126"/>
      <c r="AN162" s="127"/>
      <c r="AO162" s="33"/>
      <c r="AP162" s="48"/>
    </row>
    <row r="163" spans="1:43" ht="21" customHeight="1">
      <c r="I163" s="292">
        <f t="shared" ref="I163:I175" si="42">IF((O$162+P$162)&gt;0,1,0)</f>
        <v>1</v>
      </c>
      <c r="J163" s="118">
        <f t="shared" si="38"/>
        <v>3</v>
      </c>
      <c r="K163" s="1219">
        <f t="shared" ref="K163" si="43">+K162+1</f>
        <v>2</v>
      </c>
      <c r="L163" s="188">
        <v>288328</v>
      </c>
      <c r="M163" s="188">
        <v>509204</v>
      </c>
      <c r="N163" s="189">
        <f t="shared" si="40"/>
        <v>200</v>
      </c>
      <c r="O163" s="188">
        <v>41</v>
      </c>
      <c r="P163" s="188">
        <v>16</v>
      </c>
      <c r="Q163" s="264">
        <f t="shared" si="41"/>
        <v>2050</v>
      </c>
      <c r="R163" s="264">
        <f t="shared" si="41"/>
        <v>800</v>
      </c>
      <c r="S163" s="1988"/>
      <c r="T163" s="1989"/>
      <c r="U163" s="118">
        <f t="shared" si="39"/>
        <v>3</v>
      </c>
      <c r="V163" s="178"/>
      <c r="W163" s="179"/>
      <c r="X163" s="179"/>
      <c r="Y163" s="179"/>
      <c r="Z163" s="179"/>
      <c r="AA163" s="180"/>
      <c r="AB163" s="179"/>
      <c r="AC163" s="402"/>
      <c r="AD163" s="181"/>
      <c r="AE163" s="33"/>
      <c r="AF163" s="144" t="s">
        <v>1727</v>
      </c>
      <c r="AG163" s="145" t="s">
        <v>963</v>
      </c>
      <c r="AH163" s="192">
        <v>0.1</v>
      </c>
      <c r="AI163" s="193"/>
      <c r="AJ163" s="126"/>
      <c r="AN163" s="127"/>
      <c r="AO163" s="33"/>
      <c r="AP163" s="48"/>
    </row>
    <row r="164" spans="1:43" ht="21" customHeight="1">
      <c r="I164" s="292">
        <f t="shared" si="42"/>
        <v>1</v>
      </c>
      <c r="J164" s="118">
        <f t="shared" si="38"/>
        <v>3</v>
      </c>
      <c r="K164" s="1219">
        <f t="shared" ref="K164:K175" si="44">+K163+1</f>
        <v>3</v>
      </c>
      <c r="L164" s="188"/>
      <c r="M164" s="188"/>
      <c r="N164" s="189">
        <f t="shared" si="40"/>
        <v>0</v>
      </c>
      <c r="O164" s="188"/>
      <c r="P164" s="188"/>
      <c r="Q164" s="264">
        <f t="shared" si="41"/>
        <v>0</v>
      </c>
      <c r="R164" s="264">
        <f t="shared" si="41"/>
        <v>0</v>
      </c>
      <c r="S164" s="1988"/>
      <c r="T164" s="1989"/>
      <c r="U164" s="118">
        <f t="shared" si="39"/>
        <v>3</v>
      </c>
      <c r="V164" s="178"/>
      <c r="W164" s="179"/>
      <c r="X164" s="179"/>
      <c r="Y164" s="179"/>
      <c r="Z164" s="179"/>
      <c r="AA164" s="180"/>
      <c r="AB164" s="179"/>
      <c r="AC164" s="402"/>
      <c r="AD164" s="181"/>
      <c r="AE164" s="33"/>
      <c r="AF164" s="144"/>
      <c r="AG164" s="145"/>
      <c r="AH164" s="194"/>
      <c r="AI164" s="146"/>
      <c r="AJ164" s="174"/>
      <c r="AN164" s="174"/>
      <c r="AO164" s="33"/>
      <c r="AP164" s="48"/>
    </row>
    <row r="165" spans="1:43" ht="21" customHeight="1" thickBot="1">
      <c r="I165" s="292">
        <f t="shared" si="42"/>
        <v>1</v>
      </c>
      <c r="J165" s="118">
        <f t="shared" si="38"/>
        <v>3</v>
      </c>
      <c r="K165" s="1219">
        <f t="shared" si="44"/>
        <v>4</v>
      </c>
      <c r="L165" s="188"/>
      <c r="M165" s="188"/>
      <c r="N165" s="189">
        <f t="shared" si="40"/>
        <v>0</v>
      </c>
      <c r="O165" s="188"/>
      <c r="P165" s="188"/>
      <c r="Q165" s="264">
        <f t="shared" si="41"/>
        <v>0</v>
      </c>
      <c r="R165" s="264">
        <f t="shared" si="41"/>
        <v>0</v>
      </c>
      <c r="S165" s="1988"/>
      <c r="T165" s="1989"/>
      <c r="U165" s="118">
        <f t="shared" si="39"/>
        <v>3</v>
      </c>
      <c r="V165" s="178"/>
      <c r="W165" s="179"/>
      <c r="X165" s="179"/>
      <c r="Y165" s="179"/>
      <c r="Z165" s="179"/>
      <c r="AA165" s="180"/>
      <c r="AB165" s="179"/>
      <c r="AC165" s="402"/>
      <c r="AD165" s="181"/>
      <c r="AE165" s="33"/>
      <c r="AF165" s="170"/>
      <c r="AG165" s="195"/>
      <c r="AH165" s="171"/>
      <c r="AI165" s="173"/>
      <c r="AJ165" s="174"/>
      <c r="AN165" s="174"/>
      <c r="AO165" s="33"/>
      <c r="AP165" s="48"/>
    </row>
    <row r="166" spans="1:43" ht="21" customHeight="1">
      <c r="I166" s="292">
        <f t="shared" si="42"/>
        <v>1</v>
      </c>
      <c r="J166" s="118">
        <f t="shared" si="38"/>
        <v>3</v>
      </c>
      <c r="K166" s="1219">
        <f t="shared" si="44"/>
        <v>5</v>
      </c>
      <c r="L166" s="188"/>
      <c r="M166" s="188"/>
      <c r="N166" s="189">
        <f t="shared" si="40"/>
        <v>0</v>
      </c>
      <c r="O166" s="188"/>
      <c r="P166" s="188"/>
      <c r="Q166" s="191">
        <f t="shared" si="41"/>
        <v>0</v>
      </c>
      <c r="R166" s="191">
        <f t="shared" si="41"/>
        <v>0</v>
      </c>
      <c r="S166" s="1988"/>
      <c r="T166" s="1989"/>
      <c r="U166" s="118">
        <f t="shared" si="39"/>
        <v>3</v>
      </c>
      <c r="V166" s="178"/>
      <c r="W166" s="179"/>
      <c r="X166" s="179"/>
      <c r="Y166" s="179"/>
      <c r="Z166" s="179"/>
      <c r="AA166" s="180"/>
      <c r="AB166" s="179"/>
      <c r="AC166" s="402"/>
      <c r="AD166" s="181"/>
      <c r="AE166" s="28"/>
      <c r="AF166" s="48"/>
      <c r="AG166" s="48"/>
      <c r="AH166" s="48"/>
      <c r="AI166" s="48"/>
      <c r="AJ166" s="48"/>
      <c r="AK166" s="28"/>
      <c r="AL166" s="28"/>
      <c r="AM166" s="28"/>
      <c r="AN166" s="48"/>
      <c r="AO166" s="33"/>
      <c r="AP166" s="48"/>
      <c r="AQ166" s="28"/>
    </row>
    <row r="167" spans="1:43" ht="21" customHeight="1">
      <c r="I167" s="292">
        <f t="shared" si="42"/>
        <v>1</v>
      </c>
      <c r="J167" s="118">
        <f t="shared" si="38"/>
        <v>3</v>
      </c>
      <c r="K167" s="956">
        <f t="shared" si="44"/>
        <v>6</v>
      </c>
      <c r="L167" s="188"/>
      <c r="M167" s="188"/>
      <c r="N167" s="189">
        <f t="shared" si="40"/>
        <v>0</v>
      </c>
      <c r="O167" s="188"/>
      <c r="P167" s="188"/>
      <c r="Q167" s="191">
        <f t="shared" si="41"/>
        <v>0</v>
      </c>
      <c r="R167" s="191">
        <f t="shared" si="41"/>
        <v>0</v>
      </c>
      <c r="S167" s="1988"/>
      <c r="T167" s="1989"/>
      <c r="U167" s="118">
        <f t="shared" si="39"/>
        <v>3</v>
      </c>
      <c r="V167" s="137" t="s">
        <v>754</v>
      </c>
      <c r="W167" s="196">
        <f>SUM(W159:W166)</f>
        <v>20.07</v>
      </c>
      <c r="X167" s="196">
        <f>SUM(X159:X166)</f>
        <v>2.8</v>
      </c>
      <c r="Y167" s="196">
        <f>SUM(Y159:Y166)</f>
        <v>2.8</v>
      </c>
      <c r="Z167" s="197"/>
      <c r="AA167" s="198"/>
      <c r="AB167" s="196">
        <f>SUM(AB159:AB166)</f>
        <v>3000</v>
      </c>
      <c r="AC167" s="402"/>
      <c r="AD167" s="654">
        <f>SUBTOTAL(9,AD159:AD166)</f>
        <v>0</v>
      </c>
      <c r="AE167" s="199"/>
      <c r="AF167" s="33"/>
      <c r="AG167" s="33"/>
      <c r="AH167" s="33"/>
      <c r="AI167" s="33"/>
      <c r="AJ167" s="33"/>
      <c r="AN167" s="48"/>
      <c r="AO167" s="33"/>
      <c r="AP167" s="48"/>
    </row>
    <row r="168" spans="1:43" s="28" customFormat="1" ht="21" customHeight="1" thickBot="1">
      <c r="A168" s="200"/>
      <c r="B168" s="200"/>
      <c r="C168" s="200"/>
      <c r="D168" s="200"/>
      <c r="E168" s="200"/>
      <c r="F168" s="200"/>
      <c r="G168" s="200"/>
      <c r="I168" s="292">
        <f t="shared" si="42"/>
        <v>1</v>
      </c>
      <c r="J168" s="118">
        <f t="shared" si="38"/>
        <v>3</v>
      </c>
      <c r="K168" s="956">
        <f t="shared" si="44"/>
        <v>7</v>
      </c>
      <c r="L168" s="188"/>
      <c r="M168" s="188"/>
      <c r="N168" s="189">
        <f t="shared" si="40"/>
        <v>0</v>
      </c>
      <c r="O168" s="188"/>
      <c r="P168" s="188"/>
      <c r="Q168" s="191">
        <f t="shared" si="41"/>
        <v>0</v>
      </c>
      <c r="R168" s="191">
        <f t="shared" si="41"/>
        <v>0</v>
      </c>
      <c r="S168" s="1988"/>
      <c r="T168" s="1989"/>
      <c r="U168" s="118">
        <f t="shared" si="39"/>
        <v>3</v>
      </c>
      <c r="V168" s="201" t="s">
        <v>802</v>
      </c>
      <c r="W168" s="202"/>
      <c r="X168" s="202"/>
      <c r="Y168" s="202"/>
      <c r="Z168" s="202"/>
      <c r="AA168" s="203"/>
      <c r="AB168" s="202">
        <f>IF(AB167&gt;0,ROUND(AB167/COUNTA(AB159:AB166),0),)</f>
        <v>3000</v>
      </c>
      <c r="AC168" s="403"/>
      <c r="AD168" s="204"/>
      <c r="AE168" s="199"/>
      <c r="AF168" s="199"/>
      <c r="AG168" s="199"/>
      <c r="AH168" s="33"/>
      <c r="AI168" s="33"/>
      <c r="AJ168" s="33"/>
      <c r="AK168" s="33"/>
      <c r="AL168" s="33"/>
      <c r="AM168" s="33"/>
      <c r="AN168" s="48"/>
      <c r="AO168" s="48"/>
      <c r="AP168" s="48"/>
      <c r="AQ168" s="116"/>
    </row>
    <row r="169" spans="1:43" ht="21" customHeight="1">
      <c r="I169" s="292">
        <f t="shared" si="42"/>
        <v>1</v>
      </c>
      <c r="J169" s="118">
        <f t="shared" si="38"/>
        <v>3</v>
      </c>
      <c r="K169" s="956">
        <f t="shared" si="44"/>
        <v>8</v>
      </c>
      <c r="L169" s="188"/>
      <c r="M169" s="188"/>
      <c r="N169" s="189">
        <f t="shared" si="40"/>
        <v>0</v>
      </c>
      <c r="O169" s="188"/>
      <c r="P169" s="188"/>
      <c r="Q169" s="191">
        <f t="shared" si="41"/>
        <v>0</v>
      </c>
      <c r="R169" s="191">
        <f t="shared" si="41"/>
        <v>0</v>
      </c>
      <c r="S169" s="1988"/>
      <c r="T169" s="1989"/>
      <c r="U169" s="118">
        <f t="shared" si="39"/>
        <v>3</v>
      </c>
      <c r="V169" s="33"/>
      <c r="W169" s="33"/>
      <c r="X169" s="33"/>
      <c r="Y169" s="33"/>
      <c r="Z169" s="33"/>
      <c r="AA169" s="205"/>
      <c r="AB169" s="33"/>
      <c r="AC169" s="33"/>
      <c r="AD169" s="33"/>
      <c r="AE169" s="199"/>
      <c r="AF169" s="199"/>
      <c r="AG169" s="199"/>
      <c r="AH169" s="33"/>
      <c r="AI169" s="33"/>
      <c r="AJ169" s="33"/>
      <c r="AK169" s="33"/>
      <c r="AL169" s="33"/>
      <c r="AM169" s="33"/>
      <c r="AN169" s="48"/>
      <c r="AO169" s="48"/>
      <c r="AP169" s="48"/>
    </row>
    <row r="170" spans="1:43" ht="21" customHeight="1">
      <c r="I170" s="292">
        <f t="shared" si="42"/>
        <v>1</v>
      </c>
      <c r="J170" s="118">
        <f t="shared" si="38"/>
        <v>3</v>
      </c>
      <c r="K170" s="956">
        <f t="shared" si="44"/>
        <v>9</v>
      </c>
      <c r="L170" s="188"/>
      <c r="M170" s="188"/>
      <c r="N170" s="189">
        <f t="shared" si="40"/>
        <v>0</v>
      </c>
      <c r="O170" s="188"/>
      <c r="P170" s="188"/>
      <c r="Q170" s="191">
        <f t="shared" si="41"/>
        <v>0</v>
      </c>
      <c r="R170" s="191">
        <f t="shared" si="41"/>
        <v>0</v>
      </c>
      <c r="S170" s="1988"/>
      <c r="T170" s="1989"/>
      <c r="U170" s="118">
        <f t="shared" si="39"/>
        <v>3</v>
      </c>
      <c r="V170" s="647" t="s">
        <v>1169</v>
      </c>
      <c r="W170" s="648" t="s">
        <v>1925</v>
      </c>
      <c r="X170" s="649"/>
      <c r="Y170" s="649"/>
      <c r="Z170" s="649"/>
      <c r="AA170" s="649"/>
      <c r="AB170" s="649"/>
      <c r="AC170" s="649"/>
      <c r="AD170" s="650"/>
      <c r="AE170" s="199"/>
      <c r="AF170" s="199"/>
      <c r="AG170" s="199"/>
      <c r="AH170" s="33"/>
      <c r="AI170" s="33"/>
      <c r="AJ170" s="33"/>
      <c r="AK170" s="33"/>
      <c r="AL170" s="33"/>
      <c r="AM170" s="33"/>
      <c r="AN170" s="48"/>
      <c r="AO170" s="48"/>
      <c r="AP170" s="48"/>
    </row>
    <row r="171" spans="1:43" ht="21" customHeight="1">
      <c r="I171" s="292">
        <f t="shared" si="42"/>
        <v>1</v>
      </c>
      <c r="J171" s="118">
        <f t="shared" si="38"/>
        <v>3</v>
      </c>
      <c r="K171" s="956">
        <f t="shared" si="44"/>
        <v>10</v>
      </c>
      <c r="L171" s="188"/>
      <c r="M171" s="188"/>
      <c r="N171" s="189">
        <f t="shared" si="40"/>
        <v>0</v>
      </c>
      <c r="O171" s="188"/>
      <c r="P171" s="188"/>
      <c r="Q171" s="191">
        <f t="shared" si="41"/>
        <v>0</v>
      </c>
      <c r="R171" s="191">
        <f t="shared" si="41"/>
        <v>0</v>
      </c>
      <c r="S171" s="1988"/>
      <c r="T171" s="1989"/>
      <c r="U171" s="118">
        <f t="shared" si="39"/>
        <v>3</v>
      </c>
      <c r="V171" s="651" t="s">
        <v>1171</v>
      </c>
      <c r="W171" s="648" t="str">
        <f>"식재된 "&amp;K156&amp;" 는 활착이 안정된 상태로 신초발달이 양호하다."</f>
        <v>식재된 소나무 는 활착이 안정된 상태로 신초발달이 양호하다.</v>
      </c>
      <c r="X171" s="649"/>
      <c r="Y171" s="649"/>
      <c r="Z171" s="649"/>
      <c r="AA171" s="649"/>
      <c r="AB171" s="649"/>
      <c r="AC171" s="649"/>
      <c r="AD171" s="650"/>
      <c r="AE171" s="199"/>
      <c r="AF171" s="199"/>
      <c r="AG171" s="199"/>
      <c r="AH171" s="33"/>
      <c r="AI171" s="33"/>
      <c r="AJ171" s="33"/>
      <c r="AK171" s="33"/>
      <c r="AL171" s="33"/>
      <c r="AM171" s="33"/>
      <c r="AN171" s="48"/>
      <c r="AO171" s="48"/>
      <c r="AP171" s="48"/>
    </row>
    <row r="172" spans="1:43" ht="21" customHeight="1">
      <c r="I172" s="292">
        <f t="shared" si="42"/>
        <v>1</v>
      </c>
      <c r="J172" s="118">
        <f t="shared" si="38"/>
        <v>3</v>
      </c>
      <c r="K172" s="956">
        <f t="shared" si="44"/>
        <v>11</v>
      </c>
      <c r="L172" s="188"/>
      <c r="M172" s="188"/>
      <c r="N172" s="189">
        <f t="shared" si="40"/>
        <v>0</v>
      </c>
      <c r="O172" s="188"/>
      <c r="P172" s="188"/>
      <c r="Q172" s="191">
        <f t="shared" si="41"/>
        <v>0</v>
      </c>
      <c r="R172" s="191">
        <f t="shared" si="41"/>
        <v>0</v>
      </c>
      <c r="S172" s="1988"/>
      <c r="T172" s="1989"/>
      <c r="U172" s="118">
        <f t="shared" si="39"/>
        <v>3</v>
      </c>
      <c r="V172" s="651" t="s">
        <v>1172</v>
      </c>
      <c r="W172" s="648"/>
      <c r="X172" s="649"/>
      <c r="Y172" s="649"/>
      <c r="Z172" s="649"/>
      <c r="AA172" s="649"/>
      <c r="AB172" s="649"/>
      <c r="AC172" s="649"/>
      <c r="AD172" s="650"/>
      <c r="AE172" s="199"/>
      <c r="AF172" s="199"/>
      <c r="AG172" s="199"/>
      <c r="AH172" s="33"/>
      <c r="AI172" s="33"/>
      <c r="AJ172" s="33"/>
      <c r="AK172" s="33"/>
      <c r="AL172" s="33"/>
      <c r="AM172" s="33"/>
      <c r="AN172" s="48"/>
      <c r="AO172" s="48"/>
      <c r="AP172" s="48"/>
    </row>
    <row r="173" spans="1:43" ht="21" customHeight="1">
      <c r="I173" s="292">
        <f t="shared" si="42"/>
        <v>1</v>
      </c>
      <c r="J173" s="118">
        <f t="shared" si="38"/>
        <v>3</v>
      </c>
      <c r="K173" s="956">
        <f t="shared" si="44"/>
        <v>12</v>
      </c>
      <c r="L173" s="188"/>
      <c r="M173" s="188"/>
      <c r="N173" s="189">
        <f t="shared" si="40"/>
        <v>0</v>
      </c>
      <c r="O173" s="188"/>
      <c r="P173" s="188"/>
      <c r="Q173" s="191">
        <f t="shared" si="41"/>
        <v>0</v>
      </c>
      <c r="R173" s="191">
        <f t="shared" si="41"/>
        <v>0</v>
      </c>
      <c r="S173" s="1988"/>
      <c r="T173" s="1989"/>
      <c r="U173" s="118">
        <f t="shared" si="39"/>
        <v>3</v>
      </c>
      <c r="V173" s="651" t="s">
        <v>1174</v>
      </c>
      <c r="W173" s="648" t="str">
        <f>"소반내 조림목의 생육상태, 현장여건 등을 고려하여 작업종은 "&amp;R154&amp;"로 적용한다."</f>
        <v>소반내 조림목의 생육상태, 현장여건 등을 고려하여 작업종은 모두베기로 적용한다.</v>
      </c>
      <c r="X173" s="649"/>
      <c r="Y173" s="649"/>
      <c r="Z173" s="649"/>
      <c r="AA173" s="649"/>
      <c r="AB173" s="649"/>
      <c r="AC173" s="649"/>
      <c r="AD173" s="650"/>
      <c r="AE173" s="199"/>
      <c r="AF173" s="199"/>
      <c r="AG173" s="199"/>
      <c r="AH173" s="33"/>
      <c r="AI173" s="33"/>
      <c r="AJ173" s="33"/>
      <c r="AK173" s="33"/>
      <c r="AL173" s="33"/>
      <c r="AM173" s="33"/>
      <c r="AN173" s="48"/>
      <c r="AO173" s="48"/>
      <c r="AP173" s="48"/>
    </row>
    <row r="174" spans="1:43" ht="21" customHeight="1">
      <c r="I174" s="292">
        <f t="shared" si="42"/>
        <v>1</v>
      </c>
      <c r="J174" s="118">
        <f t="shared" si="38"/>
        <v>3</v>
      </c>
      <c r="K174" s="956">
        <f t="shared" si="44"/>
        <v>13</v>
      </c>
      <c r="L174" s="188"/>
      <c r="M174" s="188"/>
      <c r="N174" s="189">
        <f t="shared" si="40"/>
        <v>0</v>
      </c>
      <c r="O174" s="188"/>
      <c r="P174" s="188"/>
      <c r="Q174" s="191">
        <f t="shared" si="41"/>
        <v>0</v>
      </c>
      <c r="R174" s="191">
        <f t="shared" si="41"/>
        <v>0</v>
      </c>
      <c r="S174" s="1988"/>
      <c r="T174" s="1989"/>
      <c r="U174" s="118">
        <f t="shared" si="39"/>
        <v>3</v>
      </c>
      <c r="V174" s="652" t="s">
        <v>1175</v>
      </c>
      <c r="W174" s="648"/>
      <c r="X174" s="649"/>
      <c r="Y174" s="649"/>
      <c r="Z174" s="649"/>
      <c r="AA174" s="649"/>
      <c r="AB174" s="649"/>
      <c r="AC174" s="649"/>
      <c r="AD174" s="650"/>
      <c r="AE174" s="199"/>
      <c r="AF174" s="199"/>
      <c r="AG174" s="199"/>
      <c r="AH174" s="33"/>
      <c r="AI174" s="33"/>
      <c r="AJ174" s="33"/>
      <c r="AK174" s="33"/>
      <c r="AL174" s="33"/>
      <c r="AM174" s="33"/>
      <c r="AN174" s="48"/>
      <c r="AO174" s="48"/>
      <c r="AP174" s="48"/>
    </row>
    <row r="175" spans="1:43" ht="21" customHeight="1" thickBot="1">
      <c r="I175" s="292">
        <f t="shared" si="42"/>
        <v>1</v>
      </c>
      <c r="J175" s="118">
        <f t="shared" si="38"/>
        <v>3</v>
      </c>
      <c r="K175" s="206">
        <f t="shared" si="44"/>
        <v>14</v>
      </c>
      <c r="L175" s="159"/>
      <c r="M175" s="159"/>
      <c r="N175" s="207">
        <f t="shared" si="40"/>
        <v>0</v>
      </c>
      <c r="O175" s="208"/>
      <c r="P175" s="208"/>
      <c r="Q175" s="209">
        <f t="shared" si="41"/>
        <v>0</v>
      </c>
      <c r="R175" s="209">
        <f t="shared" si="41"/>
        <v>0</v>
      </c>
      <c r="S175" s="1990"/>
      <c r="T175" s="1991"/>
      <c r="U175" s="118">
        <f t="shared" si="39"/>
        <v>3</v>
      </c>
      <c r="V175" s="651"/>
      <c r="W175" s="648"/>
      <c r="X175" s="649"/>
      <c r="Y175" s="649"/>
      <c r="Z175" s="649"/>
      <c r="AA175" s="649"/>
      <c r="AB175" s="649"/>
      <c r="AC175" s="649"/>
      <c r="AD175" s="650"/>
      <c r="AE175" s="199"/>
      <c r="AF175" s="199"/>
      <c r="AG175" s="199"/>
      <c r="AH175" s="33"/>
      <c r="AI175" s="33"/>
      <c r="AJ175" s="33"/>
      <c r="AK175" s="33"/>
      <c r="AL175" s="33"/>
      <c r="AM175" s="33"/>
      <c r="AN175" s="48"/>
      <c r="AO175" s="48"/>
      <c r="AP175" s="48"/>
    </row>
    <row r="176" spans="1:43" ht="21" hidden="1" customHeight="1">
      <c r="I176" s="292">
        <f>IF((O$178+P$178)&gt;0,1,0)</f>
        <v>0</v>
      </c>
      <c r="J176" s="118">
        <f t="shared" si="38"/>
        <v>3</v>
      </c>
      <c r="K176" s="2002" t="s">
        <v>840</v>
      </c>
      <c r="L176" s="2004" t="s">
        <v>841</v>
      </c>
      <c r="M176" s="2006" t="s">
        <v>842</v>
      </c>
      <c r="N176" s="2006" t="s">
        <v>843</v>
      </c>
      <c r="O176" s="2012" t="s">
        <v>844</v>
      </c>
      <c r="P176" s="2012"/>
      <c r="Q176" s="2012" t="s">
        <v>845</v>
      </c>
      <c r="R176" s="2012"/>
      <c r="S176" s="1992" t="s">
        <v>969</v>
      </c>
      <c r="T176" s="1993"/>
      <c r="U176" s="118">
        <f t="shared" si="36"/>
        <v>3</v>
      </c>
      <c r="V176" s="33"/>
      <c r="W176" s="33"/>
      <c r="X176" s="33"/>
      <c r="Y176" s="33"/>
      <c r="Z176" s="33"/>
      <c r="AA176" s="205"/>
      <c r="AB176" s="33"/>
      <c r="AC176" s="33"/>
      <c r="AD176" s="33"/>
      <c r="AE176" s="199"/>
      <c r="AF176" s="199"/>
      <c r="AG176" s="199"/>
      <c r="AH176" s="33"/>
      <c r="AI176" s="33"/>
      <c r="AJ176" s="33"/>
      <c r="AK176" s="33"/>
      <c r="AL176" s="33"/>
      <c r="AM176" s="33"/>
      <c r="AN176" s="48"/>
      <c r="AO176" s="48"/>
      <c r="AP176" s="48"/>
    </row>
    <row r="177" spans="9:42" ht="21" hidden="1" customHeight="1">
      <c r="I177" s="292">
        <f t="shared" ref="I177:I200" si="45">IF((O$178+P$178)&gt;0,1,0)</f>
        <v>0</v>
      </c>
      <c r="J177" s="118">
        <f t="shared" si="38"/>
        <v>3</v>
      </c>
      <c r="K177" s="2003"/>
      <c r="L177" s="2005"/>
      <c r="M177" s="2007"/>
      <c r="N177" s="2007"/>
      <c r="O177" s="175" t="s">
        <v>741</v>
      </c>
      <c r="P177" s="176" t="s">
        <v>742</v>
      </c>
      <c r="Q177" s="176" t="s">
        <v>741</v>
      </c>
      <c r="R177" s="177" t="s">
        <v>742</v>
      </c>
      <c r="S177" s="1994"/>
      <c r="T177" s="1995"/>
      <c r="U177" s="118">
        <f t="shared" si="36"/>
        <v>3</v>
      </c>
      <c r="V177" s="33"/>
      <c r="W177" s="33"/>
      <c r="X177" s="33"/>
      <c r="Y177" s="33"/>
      <c r="Z177" s="33"/>
      <c r="AA177" s="205"/>
      <c r="AB177" s="33"/>
      <c r="AC177" s="33"/>
      <c r="AD177" s="33"/>
      <c r="AE177" s="199"/>
      <c r="AF177" s="199"/>
      <c r="AG177" s="199"/>
      <c r="AH177" s="33"/>
      <c r="AI177" s="33"/>
      <c r="AJ177" s="33"/>
      <c r="AK177" s="33"/>
      <c r="AL177" s="33"/>
      <c r="AM177" s="33"/>
      <c r="AN177" s="48"/>
      <c r="AO177" s="48"/>
      <c r="AP177" s="48"/>
    </row>
    <row r="178" spans="9:42" ht="21" hidden="1" customHeight="1">
      <c r="I178" s="292">
        <f t="shared" si="45"/>
        <v>0</v>
      </c>
      <c r="J178" s="118">
        <f t="shared" si="38"/>
        <v>3</v>
      </c>
      <c r="K178" s="183">
        <f>+K25+1</f>
        <v>15</v>
      </c>
      <c r="L178" s="188"/>
      <c r="M178" s="188"/>
      <c r="N178" s="189">
        <f t="shared" ref="N178:N200" si="46">IF(O178+P178&gt;0,$W$152,)</f>
        <v>0</v>
      </c>
      <c r="O178" s="190"/>
      <c r="P178" s="190"/>
      <c r="Q178" s="191">
        <f t="shared" ref="Q178:Q222" si="47">ROUND(O178*50,0)</f>
        <v>0</v>
      </c>
      <c r="R178" s="191">
        <f t="shared" ref="R178:R222" si="48">ROUND(P178*50,0)</f>
        <v>0</v>
      </c>
      <c r="S178" s="1988"/>
      <c r="T178" s="1989"/>
      <c r="U178" s="118">
        <f t="shared" si="36"/>
        <v>3</v>
      </c>
      <c r="V178" s="33"/>
      <c r="W178" s="33"/>
      <c r="X178" s="33"/>
      <c r="Y178" s="33"/>
      <c r="Z178" s="33"/>
      <c r="AA178" s="205"/>
      <c r="AB178" s="33"/>
      <c r="AC178" s="33"/>
      <c r="AD178" s="33"/>
      <c r="AE178" s="199"/>
      <c r="AF178" s="199"/>
      <c r="AG178" s="199"/>
      <c r="AH178" s="33"/>
      <c r="AI178" s="33"/>
      <c r="AJ178" s="33"/>
      <c r="AK178" s="33"/>
      <c r="AL178" s="33"/>
      <c r="AM178" s="33"/>
      <c r="AN178" s="48"/>
      <c r="AO178" s="48"/>
      <c r="AP178" s="48"/>
    </row>
    <row r="179" spans="9:42" ht="21" hidden="1" customHeight="1">
      <c r="I179" s="292">
        <f t="shared" si="45"/>
        <v>0</v>
      </c>
      <c r="J179" s="118">
        <f t="shared" si="38"/>
        <v>3</v>
      </c>
      <c r="K179" s="183">
        <f t="shared" ref="K179:K200" si="49">+K178+1</f>
        <v>16</v>
      </c>
      <c r="L179" s="188"/>
      <c r="M179" s="188"/>
      <c r="N179" s="189">
        <f t="shared" si="46"/>
        <v>0</v>
      </c>
      <c r="O179" s="190"/>
      <c r="P179" s="190"/>
      <c r="Q179" s="191">
        <f t="shared" si="47"/>
        <v>0</v>
      </c>
      <c r="R179" s="191">
        <f t="shared" si="48"/>
        <v>0</v>
      </c>
      <c r="S179" s="1988"/>
      <c r="T179" s="1989"/>
      <c r="U179" s="118">
        <f t="shared" si="36"/>
        <v>3</v>
      </c>
      <c r="V179" s="33"/>
      <c r="W179" s="33"/>
      <c r="X179" s="33"/>
      <c r="Y179" s="33"/>
      <c r="Z179" s="33"/>
      <c r="AA179" s="205"/>
      <c r="AB179" s="33"/>
      <c r="AC179" s="33"/>
      <c r="AD179" s="33"/>
      <c r="AE179" s="199"/>
      <c r="AF179" s="199"/>
      <c r="AG179" s="199"/>
      <c r="AH179" s="33"/>
      <c r="AI179" s="33"/>
      <c r="AJ179" s="33"/>
      <c r="AK179" s="33"/>
      <c r="AL179" s="33"/>
      <c r="AM179" s="33"/>
      <c r="AN179" s="48"/>
      <c r="AO179" s="48"/>
      <c r="AP179" s="48"/>
    </row>
    <row r="180" spans="9:42" ht="21" hidden="1" customHeight="1">
      <c r="I180" s="292">
        <f t="shared" si="45"/>
        <v>0</v>
      </c>
      <c r="J180" s="118">
        <f t="shared" si="38"/>
        <v>3</v>
      </c>
      <c r="K180" s="183">
        <f t="shared" si="49"/>
        <v>17</v>
      </c>
      <c r="L180" s="188"/>
      <c r="M180" s="188"/>
      <c r="N180" s="189">
        <f t="shared" si="46"/>
        <v>0</v>
      </c>
      <c r="O180" s="190"/>
      <c r="P180" s="190"/>
      <c r="Q180" s="191">
        <f t="shared" si="47"/>
        <v>0</v>
      </c>
      <c r="R180" s="191">
        <f t="shared" si="48"/>
        <v>0</v>
      </c>
      <c r="S180" s="1988"/>
      <c r="T180" s="1989"/>
      <c r="U180" s="118">
        <f t="shared" si="36"/>
        <v>3</v>
      </c>
      <c r="V180" s="33"/>
      <c r="W180" s="33"/>
      <c r="X180" s="33"/>
      <c r="Y180" s="33"/>
      <c r="Z180" s="33"/>
      <c r="AA180" s="205"/>
      <c r="AB180" s="33"/>
      <c r="AC180" s="33"/>
      <c r="AD180" s="33"/>
      <c r="AE180" s="199"/>
      <c r="AF180" s="199"/>
      <c r="AG180" s="199"/>
      <c r="AH180" s="33"/>
      <c r="AI180" s="33"/>
      <c r="AJ180" s="33"/>
      <c r="AK180" s="33"/>
      <c r="AL180" s="33"/>
      <c r="AM180" s="33"/>
      <c r="AN180" s="48"/>
      <c r="AO180" s="48"/>
      <c r="AP180" s="48"/>
    </row>
    <row r="181" spans="9:42" ht="21" hidden="1" customHeight="1">
      <c r="I181" s="292">
        <f t="shared" si="45"/>
        <v>0</v>
      </c>
      <c r="J181" s="118">
        <f t="shared" si="38"/>
        <v>3</v>
      </c>
      <c r="K181" s="183">
        <f t="shared" si="49"/>
        <v>18</v>
      </c>
      <c r="L181" s="188"/>
      <c r="M181" s="188"/>
      <c r="N181" s="189">
        <f t="shared" si="46"/>
        <v>0</v>
      </c>
      <c r="O181" s="190"/>
      <c r="P181" s="190"/>
      <c r="Q181" s="191">
        <f t="shared" si="47"/>
        <v>0</v>
      </c>
      <c r="R181" s="191">
        <f t="shared" si="48"/>
        <v>0</v>
      </c>
      <c r="S181" s="1988"/>
      <c r="T181" s="1989"/>
      <c r="U181" s="118">
        <f t="shared" si="36"/>
        <v>3</v>
      </c>
      <c r="V181" s="33"/>
      <c r="W181" s="33"/>
      <c r="X181" s="33"/>
      <c r="Y181" s="33"/>
      <c r="Z181" s="33"/>
      <c r="AA181" s="205"/>
      <c r="AB181" s="33"/>
      <c r="AC181" s="33"/>
      <c r="AD181" s="33"/>
      <c r="AE181" s="199"/>
      <c r="AF181" s="199"/>
      <c r="AG181" s="199"/>
      <c r="AH181" s="33"/>
      <c r="AI181" s="33"/>
      <c r="AJ181" s="33"/>
      <c r="AK181" s="33"/>
      <c r="AL181" s="33"/>
      <c r="AM181" s="33"/>
      <c r="AN181" s="48"/>
      <c r="AO181" s="48"/>
      <c r="AP181" s="48"/>
    </row>
    <row r="182" spans="9:42" ht="21" hidden="1" customHeight="1">
      <c r="I182" s="292">
        <f t="shared" si="45"/>
        <v>0</v>
      </c>
      <c r="J182" s="118">
        <f t="shared" si="38"/>
        <v>3</v>
      </c>
      <c r="K182" s="183">
        <f t="shared" si="49"/>
        <v>19</v>
      </c>
      <c r="L182" s="188"/>
      <c r="M182" s="188"/>
      <c r="N182" s="189">
        <f t="shared" si="46"/>
        <v>0</v>
      </c>
      <c r="O182" s="190"/>
      <c r="P182" s="190"/>
      <c r="Q182" s="191">
        <f t="shared" si="47"/>
        <v>0</v>
      </c>
      <c r="R182" s="191">
        <f t="shared" si="48"/>
        <v>0</v>
      </c>
      <c r="S182" s="1988"/>
      <c r="T182" s="1989"/>
      <c r="U182" s="118">
        <f t="shared" si="36"/>
        <v>3</v>
      </c>
      <c r="V182" s="33"/>
      <c r="W182" s="33"/>
      <c r="X182" s="33"/>
      <c r="Y182" s="33"/>
      <c r="Z182" s="33"/>
      <c r="AA182" s="205"/>
      <c r="AB182" s="33"/>
      <c r="AC182" s="33"/>
      <c r="AD182" s="33"/>
      <c r="AE182" s="199"/>
      <c r="AF182" s="199"/>
      <c r="AG182" s="199"/>
      <c r="AH182" s="33"/>
      <c r="AI182" s="33"/>
      <c r="AJ182" s="33"/>
      <c r="AK182" s="33"/>
      <c r="AL182" s="33"/>
      <c r="AM182" s="33"/>
      <c r="AN182" s="48"/>
      <c r="AO182" s="48"/>
      <c r="AP182" s="48"/>
    </row>
    <row r="183" spans="9:42" ht="21" hidden="1" customHeight="1">
      <c r="I183" s="292">
        <f t="shared" si="45"/>
        <v>0</v>
      </c>
      <c r="J183" s="118">
        <f t="shared" ref="J183:J214" si="50">IF($Q$154&gt;0,3,)</f>
        <v>3</v>
      </c>
      <c r="K183" s="183">
        <f t="shared" si="49"/>
        <v>20</v>
      </c>
      <c r="L183" s="188"/>
      <c r="M183" s="188"/>
      <c r="N183" s="189">
        <f t="shared" si="46"/>
        <v>0</v>
      </c>
      <c r="O183" s="190"/>
      <c r="P183" s="190"/>
      <c r="Q183" s="191">
        <f t="shared" si="47"/>
        <v>0</v>
      </c>
      <c r="R183" s="191">
        <f t="shared" si="48"/>
        <v>0</v>
      </c>
      <c r="S183" s="1988"/>
      <c r="T183" s="1989"/>
      <c r="U183" s="118">
        <f t="shared" si="36"/>
        <v>3</v>
      </c>
      <c r="V183" s="33"/>
      <c r="W183" s="33"/>
      <c r="X183" s="33"/>
      <c r="Y183" s="33"/>
      <c r="Z183" s="33"/>
      <c r="AA183" s="205"/>
      <c r="AB183" s="33"/>
      <c r="AC183" s="33"/>
      <c r="AD183" s="33"/>
      <c r="AE183" s="199"/>
      <c r="AF183" s="199"/>
      <c r="AG183" s="199"/>
      <c r="AH183" s="33"/>
      <c r="AI183" s="33"/>
      <c r="AJ183" s="33"/>
      <c r="AK183" s="33"/>
      <c r="AL183" s="33"/>
      <c r="AM183" s="33"/>
      <c r="AN183" s="48"/>
      <c r="AO183" s="48"/>
      <c r="AP183" s="48"/>
    </row>
    <row r="184" spans="9:42" ht="21" hidden="1" customHeight="1">
      <c r="I184" s="292">
        <f t="shared" si="45"/>
        <v>0</v>
      </c>
      <c r="J184" s="118">
        <f t="shared" si="50"/>
        <v>3</v>
      </c>
      <c r="K184" s="183">
        <f t="shared" si="49"/>
        <v>21</v>
      </c>
      <c r="L184" s="188"/>
      <c r="M184" s="188"/>
      <c r="N184" s="189">
        <f t="shared" si="46"/>
        <v>0</v>
      </c>
      <c r="O184" s="190"/>
      <c r="P184" s="190"/>
      <c r="Q184" s="191">
        <f t="shared" si="47"/>
        <v>0</v>
      </c>
      <c r="R184" s="191">
        <f t="shared" si="48"/>
        <v>0</v>
      </c>
      <c r="S184" s="1988"/>
      <c r="T184" s="1989"/>
      <c r="U184" s="118">
        <f t="shared" si="36"/>
        <v>3</v>
      </c>
      <c r="V184" s="33"/>
      <c r="W184" s="33"/>
      <c r="X184" s="33"/>
      <c r="Y184" s="33"/>
      <c r="Z184" s="33"/>
      <c r="AA184" s="205"/>
      <c r="AB184" s="33"/>
      <c r="AC184" s="33"/>
      <c r="AD184" s="33"/>
      <c r="AE184" s="199"/>
      <c r="AF184" s="199"/>
      <c r="AG184" s="199"/>
      <c r="AH184" s="33"/>
      <c r="AI184" s="33"/>
      <c r="AJ184" s="33"/>
      <c r="AK184" s="33"/>
      <c r="AL184" s="33"/>
      <c r="AM184" s="33"/>
      <c r="AN184" s="48"/>
      <c r="AO184" s="48"/>
      <c r="AP184" s="48"/>
    </row>
    <row r="185" spans="9:42" ht="21" hidden="1" customHeight="1">
      <c r="I185" s="292">
        <f t="shared" si="45"/>
        <v>0</v>
      </c>
      <c r="J185" s="118">
        <f t="shared" si="50"/>
        <v>3</v>
      </c>
      <c r="K185" s="183">
        <f t="shared" si="49"/>
        <v>22</v>
      </c>
      <c r="L185" s="188"/>
      <c r="M185" s="188"/>
      <c r="N185" s="189">
        <f t="shared" si="46"/>
        <v>0</v>
      </c>
      <c r="O185" s="190"/>
      <c r="P185" s="190"/>
      <c r="Q185" s="191">
        <f t="shared" si="47"/>
        <v>0</v>
      </c>
      <c r="R185" s="191">
        <f t="shared" si="48"/>
        <v>0</v>
      </c>
      <c r="S185" s="1988"/>
      <c r="T185" s="1989"/>
      <c r="U185" s="118">
        <f t="shared" si="36"/>
        <v>3</v>
      </c>
      <c r="V185" s="33"/>
      <c r="W185" s="33"/>
      <c r="X185" s="33"/>
      <c r="Y185" s="33"/>
      <c r="Z185" s="33"/>
      <c r="AA185" s="205"/>
      <c r="AB185" s="33"/>
      <c r="AC185" s="33"/>
      <c r="AD185" s="33"/>
      <c r="AE185" s="199"/>
      <c r="AF185" s="199"/>
      <c r="AG185" s="199"/>
      <c r="AH185" s="33"/>
      <c r="AI185" s="33"/>
      <c r="AJ185" s="33"/>
      <c r="AK185" s="33"/>
      <c r="AL185" s="33"/>
      <c r="AM185" s="33"/>
      <c r="AN185" s="48"/>
      <c r="AO185" s="48"/>
      <c r="AP185" s="48"/>
    </row>
    <row r="186" spans="9:42" ht="21" hidden="1" customHeight="1">
      <c r="I186" s="292">
        <f t="shared" si="45"/>
        <v>0</v>
      </c>
      <c r="J186" s="118">
        <f t="shared" si="50"/>
        <v>3</v>
      </c>
      <c r="K186" s="183">
        <f t="shared" si="49"/>
        <v>23</v>
      </c>
      <c r="L186" s="188"/>
      <c r="M186" s="188"/>
      <c r="N186" s="189">
        <f t="shared" si="46"/>
        <v>0</v>
      </c>
      <c r="O186" s="190"/>
      <c r="P186" s="190"/>
      <c r="Q186" s="191">
        <f t="shared" si="47"/>
        <v>0</v>
      </c>
      <c r="R186" s="191">
        <f t="shared" si="48"/>
        <v>0</v>
      </c>
      <c r="S186" s="1988"/>
      <c r="T186" s="1989"/>
      <c r="U186" s="118">
        <f t="shared" si="36"/>
        <v>3</v>
      </c>
      <c r="V186" s="33"/>
      <c r="W186" s="33"/>
      <c r="X186" s="33"/>
      <c r="Y186" s="33"/>
      <c r="Z186" s="33"/>
      <c r="AA186" s="205"/>
      <c r="AB186" s="33"/>
      <c r="AC186" s="33"/>
      <c r="AD186" s="33"/>
      <c r="AE186" s="199"/>
      <c r="AF186" s="199"/>
      <c r="AG186" s="199"/>
      <c r="AH186" s="33"/>
      <c r="AI186" s="33"/>
      <c r="AJ186" s="33"/>
      <c r="AK186" s="33"/>
      <c r="AL186" s="33"/>
      <c r="AM186" s="33"/>
      <c r="AN186" s="48"/>
      <c r="AO186" s="48"/>
      <c r="AP186" s="48"/>
    </row>
    <row r="187" spans="9:42" ht="21" hidden="1" customHeight="1">
      <c r="I187" s="292">
        <f t="shared" si="45"/>
        <v>0</v>
      </c>
      <c r="J187" s="118">
        <f t="shared" si="50"/>
        <v>3</v>
      </c>
      <c r="K187" s="183">
        <f t="shared" si="49"/>
        <v>24</v>
      </c>
      <c r="L187" s="188"/>
      <c r="M187" s="188"/>
      <c r="N187" s="189">
        <f t="shared" si="46"/>
        <v>0</v>
      </c>
      <c r="O187" s="190"/>
      <c r="P187" s="190"/>
      <c r="Q187" s="191">
        <f t="shared" si="47"/>
        <v>0</v>
      </c>
      <c r="R187" s="191">
        <f t="shared" si="48"/>
        <v>0</v>
      </c>
      <c r="S187" s="1988"/>
      <c r="T187" s="1989"/>
      <c r="U187" s="118">
        <f t="shared" si="36"/>
        <v>3</v>
      </c>
      <c r="V187" s="33"/>
      <c r="W187" s="33"/>
      <c r="X187" s="33"/>
      <c r="Y187" s="33"/>
      <c r="Z187" s="33"/>
      <c r="AA187" s="205"/>
      <c r="AB187" s="33"/>
      <c r="AC187" s="33"/>
      <c r="AD187" s="33"/>
      <c r="AE187" s="199"/>
      <c r="AF187" s="199"/>
      <c r="AG187" s="199"/>
      <c r="AH187" s="33"/>
      <c r="AI187" s="33"/>
      <c r="AJ187" s="33"/>
      <c r="AK187" s="33"/>
      <c r="AL187" s="33"/>
      <c r="AM187" s="33"/>
      <c r="AN187" s="48"/>
      <c r="AO187" s="48"/>
      <c r="AP187" s="48"/>
    </row>
    <row r="188" spans="9:42" ht="21" hidden="1" customHeight="1">
      <c r="I188" s="292">
        <f t="shared" si="45"/>
        <v>0</v>
      </c>
      <c r="J188" s="118">
        <f t="shared" si="50"/>
        <v>3</v>
      </c>
      <c r="K188" s="183">
        <f t="shared" si="49"/>
        <v>25</v>
      </c>
      <c r="L188" s="188"/>
      <c r="M188" s="188"/>
      <c r="N188" s="189">
        <f t="shared" si="46"/>
        <v>0</v>
      </c>
      <c r="O188" s="190"/>
      <c r="P188" s="190"/>
      <c r="Q188" s="191">
        <f t="shared" si="47"/>
        <v>0</v>
      </c>
      <c r="R188" s="191">
        <f t="shared" si="48"/>
        <v>0</v>
      </c>
      <c r="S188" s="1988"/>
      <c r="T188" s="1989"/>
      <c r="U188" s="118">
        <f t="shared" si="36"/>
        <v>3</v>
      </c>
      <c r="V188" s="33"/>
      <c r="W188" s="33"/>
      <c r="X188" s="33"/>
      <c r="Y188" s="33"/>
      <c r="Z188" s="33"/>
      <c r="AA188" s="205"/>
      <c r="AB188" s="33"/>
      <c r="AC188" s="33"/>
      <c r="AD188" s="33"/>
      <c r="AE188" s="199"/>
      <c r="AF188" s="199"/>
      <c r="AG188" s="199"/>
      <c r="AH188" s="33"/>
      <c r="AI188" s="33"/>
      <c r="AJ188" s="33"/>
      <c r="AK188" s="33"/>
      <c r="AL188" s="33"/>
      <c r="AM188" s="33"/>
      <c r="AN188" s="48"/>
      <c r="AO188" s="48"/>
      <c r="AP188" s="48"/>
    </row>
    <row r="189" spans="9:42" ht="21" hidden="1" customHeight="1">
      <c r="I189" s="292">
        <f t="shared" si="45"/>
        <v>0</v>
      </c>
      <c r="J189" s="118">
        <f t="shared" si="50"/>
        <v>3</v>
      </c>
      <c r="K189" s="183">
        <f t="shared" si="49"/>
        <v>26</v>
      </c>
      <c r="L189" s="188"/>
      <c r="M189" s="188"/>
      <c r="N189" s="189">
        <f t="shared" si="46"/>
        <v>0</v>
      </c>
      <c r="O189" s="190"/>
      <c r="P189" s="190"/>
      <c r="Q189" s="191">
        <f t="shared" si="47"/>
        <v>0</v>
      </c>
      <c r="R189" s="191">
        <f t="shared" si="48"/>
        <v>0</v>
      </c>
      <c r="S189" s="1988"/>
      <c r="T189" s="1989"/>
      <c r="U189" s="118">
        <f t="shared" si="36"/>
        <v>3</v>
      </c>
      <c r="V189" s="33"/>
      <c r="W189" s="33"/>
      <c r="X189" s="33"/>
      <c r="Y189" s="33"/>
      <c r="Z189" s="33"/>
      <c r="AA189" s="205"/>
      <c r="AB189" s="33"/>
      <c r="AC189" s="33"/>
      <c r="AD189" s="33"/>
      <c r="AE189" s="199"/>
      <c r="AF189" s="199"/>
      <c r="AG189" s="199"/>
      <c r="AH189" s="33"/>
      <c r="AI189" s="33"/>
      <c r="AJ189" s="33"/>
      <c r="AK189" s="33"/>
      <c r="AL189" s="33"/>
      <c r="AM189" s="33"/>
      <c r="AN189" s="48"/>
      <c r="AO189" s="48"/>
      <c r="AP189" s="48"/>
    </row>
    <row r="190" spans="9:42" ht="21" hidden="1" customHeight="1">
      <c r="I190" s="292">
        <f t="shared" si="45"/>
        <v>0</v>
      </c>
      <c r="J190" s="118">
        <f t="shared" si="50"/>
        <v>3</v>
      </c>
      <c r="K190" s="183">
        <f t="shared" si="49"/>
        <v>27</v>
      </c>
      <c r="L190" s="188"/>
      <c r="M190" s="188"/>
      <c r="N190" s="189">
        <f t="shared" si="46"/>
        <v>0</v>
      </c>
      <c r="O190" s="190"/>
      <c r="P190" s="190"/>
      <c r="Q190" s="191">
        <f t="shared" si="47"/>
        <v>0</v>
      </c>
      <c r="R190" s="191">
        <f t="shared" si="48"/>
        <v>0</v>
      </c>
      <c r="S190" s="1988"/>
      <c r="T190" s="1989"/>
      <c r="U190" s="118">
        <f t="shared" si="36"/>
        <v>3</v>
      </c>
      <c r="V190" s="33"/>
      <c r="W190" s="33"/>
      <c r="X190" s="33"/>
      <c r="Y190" s="33"/>
      <c r="Z190" s="33"/>
      <c r="AA190" s="205"/>
      <c r="AB190" s="33"/>
      <c r="AC190" s="33"/>
      <c r="AD190" s="33"/>
      <c r="AE190" s="199"/>
      <c r="AF190" s="199"/>
      <c r="AG190" s="199"/>
      <c r="AH190" s="33"/>
      <c r="AI190" s="33"/>
      <c r="AJ190" s="33"/>
      <c r="AK190" s="33"/>
      <c r="AL190" s="33"/>
      <c r="AM190" s="33"/>
      <c r="AN190" s="48"/>
      <c r="AO190" s="48"/>
      <c r="AP190" s="48"/>
    </row>
    <row r="191" spans="9:42" ht="21" hidden="1" customHeight="1">
      <c r="I191" s="292">
        <f t="shared" si="45"/>
        <v>0</v>
      </c>
      <c r="J191" s="118">
        <f t="shared" si="50"/>
        <v>3</v>
      </c>
      <c r="K191" s="183">
        <f t="shared" si="49"/>
        <v>28</v>
      </c>
      <c r="L191" s="188"/>
      <c r="M191" s="188"/>
      <c r="N191" s="189">
        <f t="shared" si="46"/>
        <v>0</v>
      </c>
      <c r="O191" s="190"/>
      <c r="P191" s="190"/>
      <c r="Q191" s="191">
        <f t="shared" si="47"/>
        <v>0</v>
      </c>
      <c r="R191" s="191">
        <f t="shared" si="48"/>
        <v>0</v>
      </c>
      <c r="S191" s="1988"/>
      <c r="T191" s="1989"/>
      <c r="U191" s="118">
        <f t="shared" si="36"/>
        <v>3</v>
      </c>
      <c r="V191" s="33"/>
      <c r="W191" s="33"/>
      <c r="X191" s="33"/>
      <c r="Y191" s="33"/>
      <c r="Z191" s="33"/>
      <c r="AA191" s="205"/>
      <c r="AB191" s="33"/>
      <c r="AC191" s="33"/>
      <c r="AD191" s="33"/>
      <c r="AE191" s="199"/>
      <c r="AF191" s="199"/>
      <c r="AG191" s="199"/>
      <c r="AH191" s="33"/>
      <c r="AI191" s="33"/>
      <c r="AJ191" s="33"/>
      <c r="AK191" s="33"/>
      <c r="AL191" s="33"/>
      <c r="AM191" s="33"/>
      <c r="AN191" s="48"/>
      <c r="AO191" s="48"/>
      <c r="AP191" s="48"/>
    </row>
    <row r="192" spans="9:42" ht="21" hidden="1" customHeight="1">
      <c r="I192" s="292">
        <f t="shared" si="45"/>
        <v>0</v>
      </c>
      <c r="J192" s="118">
        <f t="shared" si="50"/>
        <v>3</v>
      </c>
      <c r="K192" s="183">
        <f t="shared" si="49"/>
        <v>29</v>
      </c>
      <c r="L192" s="188"/>
      <c r="M192" s="188"/>
      <c r="N192" s="189">
        <f t="shared" si="46"/>
        <v>0</v>
      </c>
      <c r="O192" s="190"/>
      <c r="P192" s="190"/>
      <c r="Q192" s="191">
        <f t="shared" si="47"/>
        <v>0</v>
      </c>
      <c r="R192" s="191">
        <f t="shared" si="48"/>
        <v>0</v>
      </c>
      <c r="S192" s="1988"/>
      <c r="T192" s="1989"/>
      <c r="U192" s="118">
        <f t="shared" si="36"/>
        <v>3</v>
      </c>
      <c r="V192" s="33"/>
      <c r="W192" s="33"/>
      <c r="X192" s="33"/>
      <c r="Y192" s="33"/>
      <c r="Z192" s="33"/>
      <c r="AA192" s="205"/>
      <c r="AB192" s="33"/>
      <c r="AC192" s="33"/>
      <c r="AD192" s="33"/>
      <c r="AE192" s="199"/>
      <c r="AF192" s="199"/>
      <c r="AG192" s="199"/>
      <c r="AH192" s="33"/>
      <c r="AI192" s="33"/>
      <c r="AJ192" s="33"/>
      <c r="AK192" s="33"/>
      <c r="AL192" s="33"/>
      <c r="AM192" s="33"/>
      <c r="AN192" s="48"/>
      <c r="AO192" s="48"/>
      <c r="AP192" s="48"/>
    </row>
    <row r="193" spans="9:42" ht="21" hidden="1" customHeight="1">
      <c r="I193" s="292">
        <f t="shared" si="45"/>
        <v>0</v>
      </c>
      <c r="J193" s="118">
        <f t="shared" si="50"/>
        <v>3</v>
      </c>
      <c r="K193" s="183">
        <f t="shared" si="49"/>
        <v>30</v>
      </c>
      <c r="L193" s="188"/>
      <c r="M193" s="188"/>
      <c r="N193" s="189">
        <f t="shared" si="46"/>
        <v>0</v>
      </c>
      <c r="O193" s="190"/>
      <c r="P193" s="190"/>
      <c r="Q193" s="191">
        <f t="shared" si="47"/>
        <v>0</v>
      </c>
      <c r="R193" s="191">
        <f t="shared" si="48"/>
        <v>0</v>
      </c>
      <c r="S193" s="1988"/>
      <c r="T193" s="1989"/>
      <c r="U193" s="118">
        <f t="shared" si="36"/>
        <v>3</v>
      </c>
      <c r="V193" s="33"/>
      <c r="W193" s="33"/>
      <c r="X193" s="33"/>
      <c r="Y193" s="33"/>
      <c r="Z193" s="33"/>
      <c r="AA193" s="205"/>
      <c r="AB193" s="33"/>
      <c r="AC193" s="33"/>
      <c r="AD193" s="33"/>
      <c r="AE193" s="199"/>
      <c r="AF193" s="199"/>
      <c r="AG193" s="199"/>
      <c r="AH193" s="33"/>
      <c r="AI193" s="33"/>
      <c r="AJ193" s="33"/>
      <c r="AK193" s="33"/>
      <c r="AL193" s="33"/>
      <c r="AM193" s="33"/>
      <c r="AN193" s="48"/>
      <c r="AO193" s="48"/>
      <c r="AP193" s="48"/>
    </row>
    <row r="194" spans="9:42" ht="21" hidden="1" customHeight="1">
      <c r="I194" s="292">
        <f t="shared" si="45"/>
        <v>0</v>
      </c>
      <c r="J194" s="118">
        <f t="shared" si="50"/>
        <v>3</v>
      </c>
      <c r="K194" s="183">
        <f t="shared" si="49"/>
        <v>31</v>
      </c>
      <c r="L194" s="188"/>
      <c r="M194" s="188"/>
      <c r="N194" s="189">
        <f t="shared" si="46"/>
        <v>0</v>
      </c>
      <c r="O194" s="190"/>
      <c r="P194" s="190"/>
      <c r="Q194" s="191">
        <f t="shared" si="47"/>
        <v>0</v>
      </c>
      <c r="R194" s="191">
        <f t="shared" si="48"/>
        <v>0</v>
      </c>
      <c r="S194" s="1988"/>
      <c r="T194" s="1989"/>
      <c r="U194" s="118">
        <f t="shared" ref="U194:U257" si="51">J194</f>
        <v>3</v>
      </c>
      <c r="V194" s="33"/>
      <c r="W194" s="33"/>
      <c r="X194" s="33"/>
      <c r="Y194" s="33"/>
      <c r="Z194" s="33"/>
      <c r="AA194" s="205"/>
      <c r="AB194" s="33"/>
      <c r="AC194" s="33"/>
      <c r="AD194" s="33"/>
      <c r="AE194" s="199"/>
      <c r="AF194" s="199"/>
      <c r="AG194" s="199"/>
      <c r="AH194" s="33"/>
      <c r="AI194" s="33"/>
      <c r="AJ194" s="33"/>
      <c r="AK194" s="33"/>
      <c r="AL194" s="33"/>
      <c r="AM194" s="33"/>
      <c r="AN194" s="48"/>
      <c r="AO194" s="48"/>
      <c r="AP194" s="48"/>
    </row>
    <row r="195" spans="9:42" ht="21" hidden="1" customHeight="1">
      <c r="I195" s="292">
        <f t="shared" si="45"/>
        <v>0</v>
      </c>
      <c r="J195" s="118">
        <f t="shared" si="50"/>
        <v>3</v>
      </c>
      <c r="K195" s="183">
        <f t="shared" si="49"/>
        <v>32</v>
      </c>
      <c r="L195" s="188"/>
      <c r="M195" s="188"/>
      <c r="N195" s="189">
        <f t="shared" si="46"/>
        <v>0</v>
      </c>
      <c r="O195" s="190"/>
      <c r="P195" s="190"/>
      <c r="Q195" s="191">
        <f t="shared" si="47"/>
        <v>0</v>
      </c>
      <c r="R195" s="191">
        <f t="shared" si="48"/>
        <v>0</v>
      </c>
      <c r="S195" s="1988"/>
      <c r="T195" s="1989"/>
      <c r="U195" s="118">
        <f t="shared" si="51"/>
        <v>3</v>
      </c>
      <c r="V195" s="33"/>
      <c r="W195" s="33"/>
      <c r="X195" s="33"/>
      <c r="Y195" s="33"/>
      <c r="Z195" s="33"/>
      <c r="AA195" s="205"/>
      <c r="AB195" s="33"/>
      <c r="AC195" s="33"/>
      <c r="AD195" s="33"/>
      <c r="AE195" s="199"/>
      <c r="AF195" s="199"/>
      <c r="AG195" s="199"/>
      <c r="AH195" s="33"/>
      <c r="AI195" s="33"/>
      <c r="AJ195" s="33"/>
      <c r="AK195" s="33"/>
      <c r="AL195" s="33"/>
      <c r="AM195" s="33"/>
      <c r="AN195" s="48"/>
      <c r="AO195" s="48"/>
      <c r="AP195" s="48"/>
    </row>
    <row r="196" spans="9:42" ht="21" hidden="1" customHeight="1">
      <c r="I196" s="292">
        <f t="shared" si="45"/>
        <v>0</v>
      </c>
      <c r="J196" s="118">
        <f t="shared" si="50"/>
        <v>3</v>
      </c>
      <c r="K196" s="183">
        <f t="shared" si="49"/>
        <v>33</v>
      </c>
      <c r="L196" s="188"/>
      <c r="M196" s="188"/>
      <c r="N196" s="189">
        <f t="shared" si="46"/>
        <v>0</v>
      </c>
      <c r="O196" s="190"/>
      <c r="P196" s="190"/>
      <c r="Q196" s="191">
        <f t="shared" si="47"/>
        <v>0</v>
      </c>
      <c r="R196" s="191">
        <f t="shared" si="48"/>
        <v>0</v>
      </c>
      <c r="S196" s="1988"/>
      <c r="T196" s="1989"/>
      <c r="U196" s="118">
        <f t="shared" si="51"/>
        <v>3</v>
      </c>
      <c r="V196" s="33"/>
      <c r="W196" s="33"/>
      <c r="X196" s="33"/>
      <c r="Y196" s="33"/>
      <c r="Z196" s="33"/>
      <c r="AA196" s="205"/>
      <c r="AB196" s="33"/>
      <c r="AC196" s="33"/>
      <c r="AD196" s="33"/>
      <c r="AE196" s="199"/>
      <c r="AF196" s="199"/>
      <c r="AG196" s="199"/>
      <c r="AH196" s="33"/>
      <c r="AI196" s="33"/>
      <c r="AJ196" s="33"/>
      <c r="AK196" s="33"/>
      <c r="AL196" s="33"/>
      <c r="AM196" s="33"/>
      <c r="AN196" s="48"/>
      <c r="AO196" s="48"/>
      <c r="AP196" s="48"/>
    </row>
    <row r="197" spans="9:42" ht="21" hidden="1" customHeight="1">
      <c r="I197" s="292">
        <f t="shared" si="45"/>
        <v>0</v>
      </c>
      <c r="J197" s="118">
        <f t="shared" si="50"/>
        <v>3</v>
      </c>
      <c r="K197" s="183">
        <f t="shared" si="49"/>
        <v>34</v>
      </c>
      <c r="L197" s="188"/>
      <c r="M197" s="188"/>
      <c r="N197" s="189">
        <f t="shared" si="46"/>
        <v>0</v>
      </c>
      <c r="O197" s="190"/>
      <c r="P197" s="190"/>
      <c r="Q197" s="191">
        <f t="shared" si="47"/>
        <v>0</v>
      </c>
      <c r="R197" s="191">
        <f t="shared" si="48"/>
        <v>0</v>
      </c>
      <c r="S197" s="1988"/>
      <c r="T197" s="1989"/>
      <c r="U197" s="118">
        <f t="shared" si="51"/>
        <v>3</v>
      </c>
      <c r="V197" s="33"/>
      <c r="W197" s="33"/>
      <c r="X197" s="33"/>
      <c r="Y197" s="33"/>
      <c r="Z197" s="33"/>
      <c r="AA197" s="205"/>
      <c r="AB197" s="33"/>
      <c r="AC197" s="33"/>
      <c r="AD197" s="33"/>
      <c r="AE197" s="199"/>
      <c r="AF197" s="199"/>
      <c r="AG197" s="199"/>
      <c r="AH197" s="33"/>
      <c r="AI197" s="33"/>
      <c r="AJ197" s="33"/>
      <c r="AK197" s="33"/>
      <c r="AL197" s="33"/>
      <c r="AM197" s="33"/>
      <c r="AN197" s="48"/>
      <c r="AO197" s="48"/>
      <c r="AP197" s="48"/>
    </row>
    <row r="198" spans="9:42" ht="21" hidden="1" customHeight="1">
      <c r="I198" s="292">
        <f t="shared" si="45"/>
        <v>0</v>
      </c>
      <c r="J198" s="118">
        <f t="shared" si="50"/>
        <v>3</v>
      </c>
      <c r="K198" s="183">
        <f t="shared" si="49"/>
        <v>35</v>
      </c>
      <c r="L198" s="188"/>
      <c r="M198" s="188"/>
      <c r="N198" s="189">
        <f t="shared" si="46"/>
        <v>0</v>
      </c>
      <c r="O198" s="190"/>
      <c r="P198" s="190"/>
      <c r="Q198" s="191">
        <f t="shared" si="47"/>
        <v>0</v>
      </c>
      <c r="R198" s="191">
        <f t="shared" si="48"/>
        <v>0</v>
      </c>
      <c r="S198" s="1988"/>
      <c r="T198" s="1989"/>
      <c r="U198" s="118">
        <f t="shared" si="51"/>
        <v>3</v>
      </c>
      <c r="V198" s="33"/>
      <c r="W198" s="33"/>
      <c r="X198" s="33"/>
      <c r="Y198" s="33"/>
      <c r="Z198" s="33"/>
      <c r="AA198" s="205"/>
      <c r="AB198" s="33"/>
      <c r="AC198" s="33"/>
      <c r="AD198" s="33"/>
      <c r="AE198" s="199"/>
      <c r="AF198" s="199"/>
      <c r="AG198" s="199"/>
      <c r="AH198" s="33"/>
      <c r="AI198" s="33"/>
      <c r="AJ198" s="33"/>
      <c r="AK198" s="33"/>
      <c r="AL198" s="33"/>
      <c r="AM198" s="33"/>
      <c r="AN198" s="48"/>
      <c r="AO198" s="48"/>
      <c r="AP198" s="48"/>
    </row>
    <row r="199" spans="9:42" ht="21" hidden="1" customHeight="1">
      <c r="I199" s="292">
        <f t="shared" si="45"/>
        <v>0</v>
      </c>
      <c r="J199" s="118">
        <f t="shared" si="50"/>
        <v>3</v>
      </c>
      <c r="K199" s="183">
        <f t="shared" si="49"/>
        <v>36</v>
      </c>
      <c r="L199" s="188"/>
      <c r="M199" s="188"/>
      <c r="N199" s="189">
        <f t="shared" si="46"/>
        <v>0</v>
      </c>
      <c r="O199" s="190"/>
      <c r="P199" s="190"/>
      <c r="Q199" s="191">
        <f t="shared" si="47"/>
        <v>0</v>
      </c>
      <c r="R199" s="191">
        <f t="shared" si="48"/>
        <v>0</v>
      </c>
      <c r="S199" s="1988"/>
      <c r="T199" s="1989"/>
      <c r="U199" s="118">
        <f t="shared" si="51"/>
        <v>3</v>
      </c>
      <c r="V199" s="33"/>
      <c r="W199" s="33"/>
      <c r="X199" s="33"/>
      <c r="Y199" s="33"/>
      <c r="Z199" s="33"/>
      <c r="AA199" s="205"/>
      <c r="AB199" s="33"/>
      <c r="AC199" s="33"/>
      <c r="AD199" s="33"/>
      <c r="AE199" s="199"/>
      <c r="AF199" s="199"/>
      <c r="AG199" s="199"/>
      <c r="AH199" s="33"/>
      <c r="AI199" s="33"/>
      <c r="AJ199" s="33"/>
      <c r="AK199" s="33"/>
      <c r="AL199" s="33"/>
      <c r="AM199" s="33"/>
      <c r="AN199" s="48"/>
      <c r="AO199" s="48"/>
      <c r="AP199" s="48"/>
    </row>
    <row r="200" spans="9:42" ht="21" hidden="1" customHeight="1" thickBot="1">
      <c r="I200" s="292">
        <f t="shared" si="45"/>
        <v>0</v>
      </c>
      <c r="J200" s="118">
        <f t="shared" si="50"/>
        <v>3</v>
      </c>
      <c r="K200" s="210">
        <f t="shared" si="49"/>
        <v>37</v>
      </c>
      <c r="L200" s="188"/>
      <c r="M200" s="188"/>
      <c r="N200" s="211">
        <f t="shared" si="46"/>
        <v>0</v>
      </c>
      <c r="O200" s="212"/>
      <c r="P200" s="212"/>
      <c r="Q200" s="213">
        <f t="shared" si="47"/>
        <v>0</v>
      </c>
      <c r="R200" s="213">
        <f t="shared" si="48"/>
        <v>0</v>
      </c>
      <c r="S200" s="1990"/>
      <c r="T200" s="1991"/>
      <c r="U200" s="118">
        <f t="shared" si="51"/>
        <v>3</v>
      </c>
      <c r="V200" s="33"/>
      <c r="W200" s="33"/>
      <c r="X200" s="33"/>
      <c r="Y200" s="33"/>
      <c r="Z200" s="33"/>
      <c r="AA200" s="205"/>
      <c r="AB200" s="33"/>
      <c r="AC200" s="33"/>
      <c r="AD200" s="33"/>
      <c r="AE200" s="199"/>
      <c r="AF200" s="199"/>
      <c r="AG200" s="199"/>
      <c r="AH200" s="33"/>
      <c r="AI200" s="33"/>
      <c r="AJ200" s="33"/>
      <c r="AK200" s="33"/>
      <c r="AL200" s="33"/>
      <c r="AM200" s="33"/>
      <c r="AN200" s="48"/>
      <c r="AO200" s="48"/>
      <c r="AP200" s="48"/>
    </row>
    <row r="201" spans="9:42" ht="21" hidden="1" customHeight="1">
      <c r="I201" s="292">
        <f>IF((O$203+P$203)&gt;0,1,0)</f>
        <v>0</v>
      </c>
      <c r="J201" s="118">
        <f t="shared" si="50"/>
        <v>3</v>
      </c>
      <c r="K201" s="2002" t="s">
        <v>840</v>
      </c>
      <c r="L201" s="2008" t="s">
        <v>841</v>
      </c>
      <c r="M201" s="2010" t="s">
        <v>842</v>
      </c>
      <c r="N201" s="2006" t="s">
        <v>843</v>
      </c>
      <c r="O201" s="2012" t="s">
        <v>844</v>
      </c>
      <c r="P201" s="2012"/>
      <c r="Q201" s="2012" t="s">
        <v>845</v>
      </c>
      <c r="R201" s="2012"/>
      <c r="S201" s="1992" t="s">
        <v>969</v>
      </c>
      <c r="T201" s="1993"/>
      <c r="U201" s="118">
        <f t="shared" si="51"/>
        <v>3</v>
      </c>
      <c r="V201" s="33"/>
      <c r="W201" s="33"/>
      <c r="X201" s="33"/>
      <c r="Y201" s="33"/>
      <c r="Z201" s="33"/>
      <c r="AA201" s="205"/>
      <c r="AB201" s="33"/>
      <c r="AC201" s="33"/>
      <c r="AD201" s="33"/>
      <c r="AE201" s="199"/>
      <c r="AF201" s="199"/>
      <c r="AG201" s="199"/>
      <c r="AH201" s="33"/>
      <c r="AI201" s="33"/>
      <c r="AJ201" s="33"/>
      <c r="AK201" s="33"/>
      <c r="AL201" s="33"/>
      <c r="AM201" s="33"/>
      <c r="AN201" s="48"/>
      <c r="AO201" s="48"/>
      <c r="AP201" s="48"/>
    </row>
    <row r="202" spans="9:42" ht="21" hidden="1" customHeight="1">
      <c r="I202" s="292">
        <f t="shared" ref="I202:I225" si="52">IF((O$203+P$203)&gt;0,1,0)</f>
        <v>0</v>
      </c>
      <c r="J202" s="118">
        <f t="shared" si="50"/>
        <v>3</v>
      </c>
      <c r="K202" s="2003"/>
      <c r="L202" s="2009"/>
      <c r="M202" s="2011"/>
      <c r="N202" s="2007"/>
      <c r="O202" s="175" t="s">
        <v>741</v>
      </c>
      <c r="P202" s="176" t="s">
        <v>742</v>
      </c>
      <c r="Q202" s="176" t="s">
        <v>741</v>
      </c>
      <c r="R202" s="177" t="s">
        <v>742</v>
      </c>
      <c r="S202" s="1994"/>
      <c r="T202" s="1995"/>
      <c r="U202" s="118">
        <f t="shared" si="51"/>
        <v>3</v>
      </c>
      <c r="V202" s="33"/>
      <c r="W202" s="33"/>
      <c r="X202" s="33"/>
      <c r="Y202" s="33"/>
      <c r="Z202" s="33"/>
      <c r="AA202" s="205"/>
      <c r="AB202" s="33"/>
      <c r="AC202" s="33"/>
      <c r="AD202" s="33"/>
      <c r="AE202" s="199"/>
      <c r="AF202" s="199"/>
      <c r="AG202" s="199"/>
      <c r="AH202" s="33"/>
      <c r="AI202" s="33"/>
      <c r="AJ202" s="33"/>
      <c r="AK202" s="33"/>
      <c r="AL202" s="33"/>
      <c r="AM202" s="33"/>
      <c r="AN202" s="48"/>
      <c r="AO202" s="48"/>
      <c r="AP202" s="48"/>
    </row>
    <row r="203" spans="9:42" ht="21" hidden="1" customHeight="1">
      <c r="I203" s="292">
        <f t="shared" si="52"/>
        <v>0</v>
      </c>
      <c r="J203" s="118">
        <f t="shared" si="50"/>
        <v>3</v>
      </c>
      <c r="K203" s="183">
        <f>+K50+1</f>
        <v>38</v>
      </c>
      <c r="L203" s="188"/>
      <c r="M203" s="188"/>
      <c r="N203" s="189">
        <f t="shared" ref="N203:N222" si="53">IF(O203+P203&gt;0,$W$152,)</f>
        <v>0</v>
      </c>
      <c r="O203" s="190"/>
      <c r="P203" s="190"/>
      <c r="Q203" s="191">
        <f t="shared" si="47"/>
        <v>0</v>
      </c>
      <c r="R203" s="191">
        <f t="shared" si="48"/>
        <v>0</v>
      </c>
      <c r="S203" s="1988"/>
      <c r="T203" s="1989"/>
      <c r="U203" s="118">
        <f t="shared" si="51"/>
        <v>3</v>
      </c>
      <c r="V203" s="33"/>
      <c r="W203" s="33"/>
      <c r="X203" s="33"/>
      <c r="Y203" s="33"/>
      <c r="Z203" s="33"/>
      <c r="AA203" s="205"/>
      <c r="AB203" s="33"/>
      <c r="AC203" s="33"/>
      <c r="AD203" s="33"/>
      <c r="AE203" s="199"/>
      <c r="AF203" s="199"/>
      <c r="AG203" s="199"/>
      <c r="AH203" s="33"/>
      <c r="AI203" s="33"/>
      <c r="AJ203" s="33"/>
      <c r="AK203" s="33"/>
      <c r="AL203" s="33"/>
      <c r="AM203" s="33"/>
      <c r="AN203" s="48"/>
      <c r="AO203" s="48"/>
      <c r="AP203" s="48"/>
    </row>
    <row r="204" spans="9:42" ht="21" hidden="1" customHeight="1">
      <c r="I204" s="292">
        <f t="shared" si="52"/>
        <v>0</v>
      </c>
      <c r="J204" s="118">
        <f t="shared" si="50"/>
        <v>3</v>
      </c>
      <c r="K204" s="183">
        <f t="shared" ref="K204:K225" si="54">+K203+1</f>
        <v>39</v>
      </c>
      <c r="L204" s="188"/>
      <c r="M204" s="188"/>
      <c r="N204" s="189">
        <f t="shared" si="53"/>
        <v>0</v>
      </c>
      <c r="O204" s="190"/>
      <c r="P204" s="190"/>
      <c r="Q204" s="191">
        <f t="shared" si="47"/>
        <v>0</v>
      </c>
      <c r="R204" s="191">
        <f t="shared" si="48"/>
        <v>0</v>
      </c>
      <c r="S204" s="1988"/>
      <c r="T204" s="1989"/>
      <c r="U204" s="118">
        <f t="shared" si="51"/>
        <v>3</v>
      </c>
      <c r="V204" s="33"/>
      <c r="W204" s="33"/>
      <c r="X204" s="33"/>
      <c r="Y204" s="33"/>
      <c r="Z204" s="33"/>
      <c r="AA204" s="205"/>
      <c r="AB204" s="33"/>
      <c r="AC204" s="33"/>
      <c r="AD204" s="33"/>
      <c r="AE204" s="199"/>
      <c r="AF204" s="199"/>
      <c r="AG204" s="199"/>
      <c r="AH204" s="33"/>
      <c r="AI204" s="33"/>
      <c r="AJ204" s="33"/>
      <c r="AK204" s="33"/>
      <c r="AL204" s="33"/>
      <c r="AM204" s="33"/>
      <c r="AN204" s="48"/>
      <c r="AO204" s="48"/>
      <c r="AP204" s="48"/>
    </row>
    <row r="205" spans="9:42" ht="21" hidden="1" customHeight="1">
      <c r="I205" s="292">
        <f t="shared" si="52"/>
        <v>0</v>
      </c>
      <c r="J205" s="118">
        <f t="shared" si="50"/>
        <v>3</v>
      </c>
      <c r="K205" s="183">
        <f t="shared" si="54"/>
        <v>40</v>
      </c>
      <c r="L205" s="188"/>
      <c r="M205" s="188"/>
      <c r="N205" s="189">
        <f t="shared" si="53"/>
        <v>0</v>
      </c>
      <c r="O205" s="190"/>
      <c r="P205" s="190"/>
      <c r="Q205" s="191">
        <f t="shared" si="47"/>
        <v>0</v>
      </c>
      <c r="R205" s="191">
        <f t="shared" si="48"/>
        <v>0</v>
      </c>
      <c r="S205" s="1988"/>
      <c r="T205" s="1989"/>
      <c r="U205" s="118">
        <f t="shared" si="51"/>
        <v>3</v>
      </c>
      <c r="V205" s="33"/>
      <c r="W205" s="33"/>
      <c r="X205" s="33"/>
      <c r="Y205" s="33"/>
      <c r="Z205" s="33"/>
      <c r="AA205" s="205"/>
      <c r="AB205" s="33"/>
      <c r="AC205" s="33"/>
      <c r="AD205" s="33"/>
      <c r="AE205" s="199"/>
      <c r="AF205" s="199"/>
      <c r="AG205" s="199"/>
      <c r="AH205" s="33"/>
      <c r="AI205" s="33"/>
      <c r="AJ205" s="33"/>
      <c r="AK205" s="33"/>
      <c r="AL205" s="33"/>
      <c r="AM205" s="33"/>
      <c r="AN205" s="48"/>
      <c r="AO205" s="48"/>
      <c r="AP205" s="48"/>
    </row>
    <row r="206" spans="9:42" ht="21" hidden="1" customHeight="1">
      <c r="I206" s="292">
        <f t="shared" si="52"/>
        <v>0</v>
      </c>
      <c r="J206" s="118">
        <f t="shared" si="50"/>
        <v>3</v>
      </c>
      <c r="K206" s="183">
        <f t="shared" si="54"/>
        <v>41</v>
      </c>
      <c r="L206" s="188"/>
      <c r="M206" s="188"/>
      <c r="N206" s="189">
        <f t="shared" si="53"/>
        <v>0</v>
      </c>
      <c r="O206" s="190"/>
      <c r="P206" s="190"/>
      <c r="Q206" s="191">
        <f t="shared" si="47"/>
        <v>0</v>
      </c>
      <c r="R206" s="191">
        <f t="shared" si="48"/>
        <v>0</v>
      </c>
      <c r="S206" s="1988"/>
      <c r="T206" s="1989"/>
      <c r="U206" s="118">
        <f t="shared" si="51"/>
        <v>3</v>
      </c>
      <c r="V206" s="33"/>
      <c r="W206" s="33"/>
      <c r="X206" s="33"/>
      <c r="Y206" s="33"/>
      <c r="Z206" s="33"/>
      <c r="AA206" s="205"/>
      <c r="AB206" s="33"/>
      <c r="AC206" s="33"/>
      <c r="AD206" s="33"/>
      <c r="AE206" s="199"/>
      <c r="AF206" s="199"/>
      <c r="AG206" s="199"/>
      <c r="AH206" s="33"/>
      <c r="AI206" s="33"/>
      <c r="AJ206" s="33"/>
      <c r="AK206" s="33"/>
      <c r="AL206" s="33"/>
      <c r="AM206" s="33"/>
      <c r="AN206" s="48"/>
      <c r="AO206" s="48"/>
      <c r="AP206" s="48"/>
    </row>
    <row r="207" spans="9:42" ht="21" hidden="1" customHeight="1">
      <c r="I207" s="292">
        <f t="shared" si="52"/>
        <v>0</v>
      </c>
      <c r="J207" s="118">
        <f t="shared" si="50"/>
        <v>3</v>
      </c>
      <c r="K207" s="183">
        <f t="shared" si="54"/>
        <v>42</v>
      </c>
      <c r="L207" s="188"/>
      <c r="M207" s="188"/>
      <c r="N207" s="189">
        <f t="shared" si="53"/>
        <v>0</v>
      </c>
      <c r="O207" s="190"/>
      <c r="P207" s="190"/>
      <c r="Q207" s="191">
        <f t="shared" si="47"/>
        <v>0</v>
      </c>
      <c r="R207" s="191">
        <f t="shared" si="48"/>
        <v>0</v>
      </c>
      <c r="S207" s="1988"/>
      <c r="T207" s="1989"/>
      <c r="U207" s="118">
        <f t="shared" si="51"/>
        <v>3</v>
      </c>
      <c r="V207" s="33"/>
      <c r="W207" s="33"/>
      <c r="X207" s="33"/>
      <c r="Y207" s="33"/>
      <c r="Z207" s="33"/>
      <c r="AA207" s="205"/>
      <c r="AB207" s="33"/>
      <c r="AC207" s="33"/>
      <c r="AD207" s="33"/>
      <c r="AE207" s="199"/>
      <c r="AF207" s="199"/>
      <c r="AG207" s="199"/>
      <c r="AH207" s="33"/>
      <c r="AI207" s="33"/>
      <c r="AJ207" s="33"/>
      <c r="AK207" s="33"/>
      <c r="AL207" s="33"/>
      <c r="AM207" s="33"/>
      <c r="AN207" s="48"/>
      <c r="AO207" s="48"/>
      <c r="AP207" s="48"/>
    </row>
    <row r="208" spans="9:42" ht="21" hidden="1" customHeight="1">
      <c r="I208" s="292">
        <f t="shared" si="52"/>
        <v>0</v>
      </c>
      <c r="J208" s="118">
        <f t="shared" si="50"/>
        <v>3</v>
      </c>
      <c r="K208" s="183">
        <f t="shared" si="54"/>
        <v>43</v>
      </c>
      <c r="L208" s="188"/>
      <c r="M208" s="188"/>
      <c r="N208" s="189">
        <f t="shared" si="53"/>
        <v>0</v>
      </c>
      <c r="O208" s="190"/>
      <c r="P208" s="190"/>
      <c r="Q208" s="191">
        <f t="shared" si="47"/>
        <v>0</v>
      </c>
      <c r="R208" s="191">
        <f t="shared" si="48"/>
        <v>0</v>
      </c>
      <c r="S208" s="1988"/>
      <c r="T208" s="1989"/>
      <c r="U208" s="118">
        <f t="shared" si="51"/>
        <v>3</v>
      </c>
      <c r="V208" s="33"/>
      <c r="W208" s="33"/>
      <c r="X208" s="33"/>
      <c r="Y208" s="33"/>
      <c r="Z208" s="33"/>
      <c r="AA208" s="205"/>
      <c r="AB208" s="33"/>
      <c r="AC208" s="33"/>
      <c r="AD208" s="33"/>
      <c r="AE208" s="199"/>
      <c r="AF208" s="199"/>
      <c r="AG208" s="199"/>
      <c r="AH208" s="33"/>
      <c r="AI208" s="33"/>
      <c r="AJ208" s="33"/>
      <c r="AK208" s="33"/>
      <c r="AL208" s="33"/>
      <c r="AM208" s="33"/>
      <c r="AN208" s="48"/>
      <c r="AO208" s="48"/>
      <c r="AP208" s="48"/>
    </row>
    <row r="209" spans="9:42" ht="21" hidden="1" customHeight="1">
      <c r="I209" s="292">
        <f t="shared" si="52"/>
        <v>0</v>
      </c>
      <c r="J209" s="118">
        <f t="shared" si="50"/>
        <v>3</v>
      </c>
      <c r="K209" s="183">
        <f t="shared" si="54"/>
        <v>44</v>
      </c>
      <c r="L209" s="188"/>
      <c r="M209" s="188"/>
      <c r="N209" s="189">
        <f t="shared" si="53"/>
        <v>0</v>
      </c>
      <c r="O209" s="190"/>
      <c r="P209" s="190"/>
      <c r="Q209" s="191">
        <f t="shared" si="47"/>
        <v>0</v>
      </c>
      <c r="R209" s="191">
        <f t="shared" si="48"/>
        <v>0</v>
      </c>
      <c r="S209" s="1988"/>
      <c r="T209" s="1989"/>
      <c r="U209" s="118">
        <f t="shared" si="51"/>
        <v>3</v>
      </c>
      <c r="V209" s="33"/>
      <c r="W209" s="33"/>
      <c r="X209" s="33"/>
      <c r="Y209" s="33"/>
      <c r="Z209" s="33"/>
      <c r="AA209" s="205"/>
      <c r="AB209" s="33"/>
      <c r="AC209" s="33"/>
      <c r="AD209" s="33"/>
      <c r="AE209" s="199"/>
      <c r="AF209" s="199"/>
      <c r="AG209" s="199"/>
      <c r="AH209" s="33"/>
      <c r="AI209" s="33"/>
      <c r="AJ209" s="33"/>
      <c r="AK209" s="33"/>
      <c r="AL209" s="33"/>
      <c r="AM209" s="33"/>
      <c r="AN209" s="48"/>
      <c r="AO209" s="48"/>
      <c r="AP209" s="48"/>
    </row>
    <row r="210" spans="9:42" ht="21" hidden="1" customHeight="1">
      <c r="I210" s="292">
        <f t="shared" si="52"/>
        <v>0</v>
      </c>
      <c r="J210" s="118">
        <f t="shared" si="50"/>
        <v>3</v>
      </c>
      <c r="K210" s="183">
        <f t="shared" si="54"/>
        <v>45</v>
      </c>
      <c r="L210" s="188"/>
      <c r="M210" s="188"/>
      <c r="N210" s="189">
        <f t="shared" si="53"/>
        <v>0</v>
      </c>
      <c r="O210" s="190"/>
      <c r="P210" s="190"/>
      <c r="Q210" s="191">
        <f t="shared" si="47"/>
        <v>0</v>
      </c>
      <c r="R210" s="191">
        <f t="shared" si="48"/>
        <v>0</v>
      </c>
      <c r="S210" s="1988"/>
      <c r="T210" s="1989"/>
      <c r="U210" s="118">
        <f t="shared" si="51"/>
        <v>3</v>
      </c>
      <c r="V210" s="33"/>
      <c r="W210" s="33"/>
      <c r="X210" s="33"/>
      <c r="Y210" s="33"/>
      <c r="Z210" s="33"/>
      <c r="AA210" s="205"/>
      <c r="AB210" s="33"/>
      <c r="AC210" s="33"/>
      <c r="AD210" s="33"/>
      <c r="AE210" s="199"/>
      <c r="AF210" s="199"/>
      <c r="AG210" s="199"/>
      <c r="AH210" s="33"/>
      <c r="AI210" s="33"/>
      <c r="AJ210" s="33"/>
      <c r="AK210" s="33"/>
      <c r="AL210" s="33"/>
      <c r="AM210" s="33"/>
      <c r="AN210" s="48"/>
      <c r="AO210" s="48"/>
      <c r="AP210" s="48"/>
    </row>
    <row r="211" spans="9:42" ht="21" hidden="1" customHeight="1">
      <c r="I211" s="292">
        <f t="shared" si="52"/>
        <v>0</v>
      </c>
      <c r="J211" s="118">
        <f t="shared" si="50"/>
        <v>3</v>
      </c>
      <c r="K211" s="183">
        <f t="shared" si="54"/>
        <v>46</v>
      </c>
      <c r="L211" s="188"/>
      <c r="M211" s="188"/>
      <c r="N211" s="189">
        <f t="shared" si="53"/>
        <v>0</v>
      </c>
      <c r="O211" s="190"/>
      <c r="P211" s="190"/>
      <c r="Q211" s="191">
        <f t="shared" si="47"/>
        <v>0</v>
      </c>
      <c r="R211" s="191">
        <f t="shared" si="48"/>
        <v>0</v>
      </c>
      <c r="S211" s="1988"/>
      <c r="T211" s="1989"/>
      <c r="U211" s="118">
        <f t="shared" si="51"/>
        <v>3</v>
      </c>
      <c r="V211" s="33"/>
      <c r="W211" s="33"/>
      <c r="X211" s="33"/>
      <c r="Y211" s="33"/>
      <c r="Z211" s="33"/>
      <c r="AA211" s="205"/>
      <c r="AB211" s="33"/>
      <c r="AC211" s="33"/>
      <c r="AD211" s="33"/>
      <c r="AE211" s="199"/>
      <c r="AF211" s="199"/>
      <c r="AG211" s="199"/>
      <c r="AH211" s="33"/>
      <c r="AI211" s="33"/>
      <c r="AJ211" s="33"/>
      <c r="AK211" s="33"/>
      <c r="AL211" s="33"/>
      <c r="AM211" s="33"/>
      <c r="AN211" s="48"/>
      <c r="AO211" s="48"/>
      <c r="AP211" s="48"/>
    </row>
    <row r="212" spans="9:42" ht="21" hidden="1" customHeight="1">
      <c r="I212" s="292">
        <f t="shared" si="52"/>
        <v>0</v>
      </c>
      <c r="J212" s="118">
        <f t="shared" si="50"/>
        <v>3</v>
      </c>
      <c r="K212" s="183">
        <f t="shared" si="54"/>
        <v>47</v>
      </c>
      <c r="L212" s="188"/>
      <c r="M212" s="188"/>
      <c r="N212" s="189">
        <f t="shared" si="53"/>
        <v>0</v>
      </c>
      <c r="O212" s="190"/>
      <c r="P212" s="190"/>
      <c r="Q212" s="191">
        <f t="shared" si="47"/>
        <v>0</v>
      </c>
      <c r="R212" s="191">
        <f t="shared" si="48"/>
        <v>0</v>
      </c>
      <c r="S212" s="1988"/>
      <c r="T212" s="1989"/>
      <c r="U212" s="118">
        <f t="shared" si="51"/>
        <v>3</v>
      </c>
      <c r="V212" s="33"/>
      <c r="W212" s="33"/>
      <c r="X212" s="33"/>
      <c r="Y212" s="33"/>
      <c r="Z212" s="33"/>
      <c r="AA212" s="205"/>
      <c r="AB212" s="33"/>
      <c r="AC212" s="33"/>
      <c r="AD212" s="33"/>
      <c r="AE212" s="199"/>
      <c r="AF212" s="199"/>
      <c r="AG212" s="199"/>
      <c r="AH212" s="33"/>
      <c r="AI212" s="33"/>
      <c r="AJ212" s="33"/>
      <c r="AK212" s="33"/>
      <c r="AL212" s="33"/>
      <c r="AM212" s="33"/>
      <c r="AN212" s="48"/>
      <c r="AO212" s="48"/>
      <c r="AP212" s="48"/>
    </row>
    <row r="213" spans="9:42" ht="21" hidden="1" customHeight="1">
      <c r="I213" s="292">
        <f t="shared" si="52"/>
        <v>0</v>
      </c>
      <c r="J213" s="118">
        <f t="shared" si="50"/>
        <v>3</v>
      </c>
      <c r="K213" s="183">
        <f t="shared" si="54"/>
        <v>48</v>
      </c>
      <c r="L213" s="188"/>
      <c r="M213" s="188"/>
      <c r="N213" s="189">
        <f t="shared" si="53"/>
        <v>0</v>
      </c>
      <c r="O213" s="190"/>
      <c r="P213" s="190"/>
      <c r="Q213" s="191">
        <f t="shared" si="47"/>
        <v>0</v>
      </c>
      <c r="R213" s="191">
        <f t="shared" si="48"/>
        <v>0</v>
      </c>
      <c r="S213" s="1988"/>
      <c r="T213" s="1989"/>
      <c r="U213" s="118">
        <f t="shared" si="51"/>
        <v>3</v>
      </c>
      <c r="V213" s="33"/>
      <c r="W213" s="33"/>
      <c r="X213" s="33"/>
      <c r="Y213" s="33"/>
      <c r="Z213" s="33"/>
      <c r="AA213" s="205"/>
      <c r="AB213" s="33"/>
      <c r="AC213" s="33"/>
      <c r="AD213" s="33"/>
      <c r="AE213" s="199"/>
      <c r="AF213" s="199"/>
      <c r="AG213" s="199"/>
      <c r="AH213" s="33"/>
      <c r="AI213" s="33"/>
      <c r="AJ213" s="33"/>
      <c r="AK213" s="33"/>
      <c r="AL213" s="33"/>
      <c r="AM213" s="33"/>
      <c r="AN213" s="48"/>
      <c r="AO213" s="48"/>
      <c r="AP213" s="48"/>
    </row>
    <row r="214" spans="9:42" ht="21" hidden="1" customHeight="1">
      <c r="I214" s="292">
        <f t="shared" si="52"/>
        <v>0</v>
      </c>
      <c r="J214" s="118">
        <f t="shared" si="50"/>
        <v>3</v>
      </c>
      <c r="K214" s="183">
        <f t="shared" si="54"/>
        <v>49</v>
      </c>
      <c r="L214" s="188"/>
      <c r="M214" s="188"/>
      <c r="N214" s="189">
        <f t="shared" si="53"/>
        <v>0</v>
      </c>
      <c r="O214" s="190"/>
      <c r="P214" s="190"/>
      <c r="Q214" s="191">
        <f t="shared" si="47"/>
        <v>0</v>
      </c>
      <c r="R214" s="191">
        <f t="shared" si="48"/>
        <v>0</v>
      </c>
      <c r="S214" s="1988"/>
      <c r="T214" s="1989"/>
      <c r="U214" s="118">
        <f t="shared" si="51"/>
        <v>3</v>
      </c>
      <c r="V214" s="33"/>
      <c r="W214" s="33"/>
      <c r="X214" s="33"/>
      <c r="Y214" s="33"/>
      <c r="Z214" s="33"/>
      <c r="AA214" s="205"/>
      <c r="AB214" s="33"/>
      <c r="AC214" s="33"/>
      <c r="AD214" s="33"/>
      <c r="AE214" s="199"/>
      <c r="AF214" s="199"/>
      <c r="AG214" s="199"/>
      <c r="AH214" s="33"/>
      <c r="AI214" s="33"/>
      <c r="AJ214" s="33"/>
      <c r="AK214" s="33"/>
      <c r="AL214" s="33"/>
      <c r="AM214" s="33"/>
      <c r="AN214" s="48"/>
      <c r="AO214" s="48"/>
      <c r="AP214" s="48"/>
    </row>
    <row r="215" spans="9:42" ht="21" hidden="1" customHeight="1">
      <c r="I215" s="292">
        <f t="shared" si="52"/>
        <v>0</v>
      </c>
      <c r="J215" s="118">
        <f t="shared" ref="J215:J225" si="55">IF($Q$154&gt;0,3,)</f>
        <v>3</v>
      </c>
      <c r="K215" s="183">
        <f t="shared" si="54"/>
        <v>50</v>
      </c>
      <c r="L215" s="188"/>
      <c r="M215" s="188"/>
      <c r="N215" s="189">
        <f t="shared" si="53"/>
        <v>0</v>
      </c>
      <c r="O215" s="190"/>
      <c r="P215" s="190"/>
      <c r="Q215" s="191">
        <f t="shared" si="47"/>
        <v>0</v>
      </c>
      <c r="R215" s="191">
        <f t="shared" si="48"/>
        <v>0</v>
      </c>
      <c r="S215" s="1988"/>
      <c r="T215" s="1989"/>
      <c r="U215" s="118">
        <f t="shared" si="51"/>
        <v>3</v>
      </c>
      <c r="V215" s="33"/>
      <c r="W215" s="33"/>
      <c r="X215" s="33"/>
      <c r="Y215" s="33"/>
      <c r="Z215" s="33"/>
      <c r="AA215" s="205"/>
      <c r="AB215" s="33"/>
      <c r="AC215" s="33"/>
      <c r="AD215" s="33"/>
      <c r="AE215" s="199"/>
      <c r="AF215" s="199"/>
      <c r="AG215" s="199"/>
      <c r="AH215" s="33"/>
      <c r="AI215" s="33"/>
      <c r="AJ215" s="33"/>
      <c r="AK215" s="33"/>
      <c r="AL215" s="33"/>
      <c r="AM215" s="33"/>
      <c r="AN215" s="48"/>
      <c r="AO215" s="48"/>
      <c r="AP215" s="48"/>
    </row>
    <row r="216" spans="9:42" ht="21" hidden="1" customHeight="1">
      <c r="I216" s="292">
        <f t="shared" si="52"/>
        <v>0</v>
      </c>
      <c r="J216" s="118">
        <f t="shared" si="55"/>
        <v>3</v>
      </c>
      <c r="K216" s="183">
        <f t="shared" si="54"/>
        <v>51</v>
      </c>
      <c r="L216" s="188"/>
      <c r="M216" s="188"/>
      <c r="N216" s="189">
        <f t="shared" si="53"/>
        <v>0</v>
      </c>
      <c r="O216" s="190"/>
      <c r="P216" s="190"/>
      <c r="Q216" s="191">
        <f t="shared" si="47"/>
        <v>0</v>
      </c>
      <c r="R216" s="191">
        <f t="shared" si="48"/>
        <v>0</v>
      </c>
      <c r="S216" s="1988"/>
      <c r="T216" s="1989"/>
      <c r="U216" s="118">
        <f t="shared" si="51"/>
        <v>3</v>
      </c>
      <c r="V216" s="33"/>
      <c r="W216" s="33"/>
      <c r="X216" s="33"/>
      <c r="Y216" s="33"/>
      <c r="Z216" s="33"/>
      <c r="AA216" s="205"/>
      <c r="AB216" s="33"/>
      <c r="AC216" s="33"/>
      <c r="AD216" s="33"/>
      <c r="AE216" s="199"/>
      <c r="AF216" s="199"/>
      <c r="AG216" s="199"/>
      <c r="AH216" s="33"/>
      <c r="AI216" s="33"/>
      <c r="AJ216" s="33"/>
      <c r="AK216" s="33"/>
      <c r="AL216" s="33"/>
      <c r="AM216" s="33"/>
      <c r="AN216" s="48"/>
      <c r="AO216" s="48"/>
      <c r="AP216" s="48"/>
    </row>
    <row r="217" spans="9:42" ht="21" hidden="1" customHeight="1">
      <c r="I217" s="292">
        <f t="shared" si="52"/>
        <v>0</v>
      </c>
      <c r="J217" s="118">
        <f t="shared" si="55"/>
        <v>3</v>
      </c>
      <c r="K217" s="183">
        <f t="shared" si="54"/>
        <v>52</v>
      </c>
      <c r="L217" s="188"/>
      <c r="M217" s="188"/>
      <c r="N217" s="189">
        <f t="shared" si="53"/>
        <v>0</v>
      </c>
      <c r="O217" s="190"/>
      <c r="P217" s="190"/>
      <c r="Q217" s="191">
        <f t="shared" si="47"/>
        <v>0</v>
      </c>
      <c r="R217" s="191">
        <f t="shared" si="48"/>
        <v>0</v>
      </c>
      <c r="S217" s="1988"/>
      <c r="T217" s="1989"/>
      <c r="U217" s="118">
        <f t="shared" si="51"/>
        <v>3</v>
      </c>
      <c r="V217" s="33"/>
      <c r="W217" s="33"/>
      <c r="X217" s="33"/>
      <c r="Y217" s="33"/>
      <c r="Z217" s="33"/>
      <c r="AA217" s="205"/>
      <c r="AB217" s="33"/>
      <c r="AC217" s="33"/>
      <c r="AD217" s="33"/>
      <c r="AE217" s="199"/>
      <c r="AF217" s="199"/>
      <c r="AG217" s="199"/>
      <c r="AH217" s="33"/>
      <c r="AI217" s="33"/>
      <c r="AJ217" s="33"/>
      <c r="AK217" s="33"/>
      <c r="AL217" s="33"/>
      <c r="AM217" s="33"/>
      <c r="AN217" s="48"/>
      <c r="AO217" s="48"/>
      <c r="AP217" s="48"/>
    </row>
    <row r="218" spans="9:42" ht="21" hidden="1" customHeight="1">
      <c r="I218" s="292">
        <f t="shared" si="52"/>
        <v>0</v>
      </c>
      <c r="J218" s="118">
        <f t="shared" si="55"/>
        <v>3</v>
      </c>
      <c r="K218" s="183">
        <f t="shared" si="54"/>
        <v>53</v>
      </c>
      <c r="L218" s="188"/>
      <c r="M218" s="188"/>
      <c r="N218" s="189">
        <f t="shared" si="53"/>
        <v>0</v>
      </c>
      <c r="O218" s="190"/>
      <c r="P218" s="190"/>
      <c r="Q218" s="191">
        <f t="shared" si="47"/>
        <v>0</v>
      </c>
      <c r="R218" s="191">
        <f t="shared" si="48"/>
        <v>0</v>
      </c>
      <c r="S218" s="1988"/>
      <c r="T218" s="1989"/>
      <c r="U218" s="118">
        <f t="shared" si="51"/>
        <v>3</v>
      </c>
      <c r="V218" s="33"/>
      <c r="W218" s="33"/>
      <c r="X218" s="33"/>
      <c r="Y218" s="33"/>
      <c r="Z218" s="33"/>
      <c r="AA218" s="205"/>
      <c r="AB218" s="33"/>
      <c r="AC218" s="33"/>
      <c r="AD218" s="33"/>
      <c r="AE218" s="199"/>
      <c r="AF218" s="199"/>
      <c r="AG218" s="199"/>
      <c r="AH218" s="33"/>
      <c r="AI218" s="33"/>
      <c r="AJ218" s="33"/>
      <c r="AK218" s="33"/>
      <c r="AL218" s="33"/>
      <c r="AM218" s="33"/>
      <c r="AN218" s="48"/>
      <c r="AO218" s="48"/>
      <c r="AP218" s="48"/>
    </row>
    <row r="219" spans="9:42" ht="21" hidden="1" customHeight="1">
      <c r="I219" s="292">
        <f t="shared" si="52"/>
        <v>0</v>
      </c>
      <c r="J219" s="118">
        <f t="shared" si="55"/>
        <v>3</v>
      </c>
      <c r="K219" s="183">
        <f t="shared" si="54"/>
        <v>54</v>
      </c>
      <c r="L219" s="188"/>
      <c r="M219" s="188"/>
      <c r="N219" s="189">
        <f t="shared" si="53"/>
        <v>0</v>
      </c>
      <c r="O219" s="190"/>
      <c r="P219" s="190"/>
      <c r="Q219" s="191">
        <f t="shared" si="47"/>
        <v>0</v>
      </c>
      <c r="R219" s="191">
        <f t="shared" si="48"/>
        <v>0</v>
      </c>
      <c r="S219" s="1988"/>
      <c r="T219" s="1989"/>
      <c r="U219" s="118">
        <f t="shared" si="51"/>
        <v>3</v>
      </c>
      <c r="V219" s="33"/>
      <c r="W219" s="33"/>
      <c r="X219" s="33"/>
      <c r="Y219" s="33"/>
      <c r="Z219" s="33"/>
      <c r="AA219" s="205"/>
      <c r="AB219" s="33"/>
      <c r="AC219" s="33"/>
      <c r="AD219" s="33"/>
      <c r="AE219" s="199"/>
      <c r="AF219" s="199"/>
      <c r="AG219" s="199"/>
      <c r="AH219" s="33"/>
      <c r="AI219" s="33"/>
      <c r="AJ219" s="33"/>
      <c r="AK219" s="33"/>
      <c r="AL219" s="33"/>
      <c r="AM219" s="33"/>
      <c r="AN219" s="48"/>
      <c r="AO219" s="48"/>
      <c r="AP219" s="48"/>
    </row>
    <row r="220" spans="9:42" ht="21" hidden="1" customHeight="1">
      <c r="I220" s="292">
        <f t="shared" si="52"/>
        <v>0</v>
      </c>
      <c r="J220" s="118">
        <f t="shared" si="55"/>
        <v>3</v>
      </c>
      <c r="K220" s="183">
        <f t="shared" si="54"/>
        <v>55</v>
      </c>
      <c r="L220" s="188"/>
      <c r="M220" s="188"/>
      <c r="N220" s="189">
        <f t="shared" si="53"/>
        <v>0</v>
      </c>
      <c r="O220" s="190"/>
      <c r="P220" s="190"/>
      <c r="Q220" s="191">
        <f t="shared" si="47"/>
        <v>0</v>
      </c>
      <c r="R220" s="191">
        <f t="shared" si="48"/>
        <v>0</v>
      </c>
      <c r="S220" s="1988"/>
      <c r="T220" s="1989"/>
      <c r="U220" s="118">
        <f t="shared" si="51"/>
        <v>3</v>
      </c>
      <c r="V220" s="33"/>
      <c r="W220" s="33"/>
      <c r="X220" s="33"/>
      <c r="Y220" s="33"/>
      <c r="Z220" s="33"/>
      <c r="AA220" s="205"/>
      <c r="AB220" s="33"/>
      <c r="AC220" s="33"/>
      <c r="AD220" s="33"/>
      <c r="AE220" s="199"/>
      <c r="AF220" s="199"/>
      <c r="AG220" s="199"/>
      <c r="AH220" s="33"/>
      <c r="AI220" s="33"/>
      <c r="AJ220" s="33"/>
      <c r="AK220" s="33"/>
      <c r="AL220" s="33"/>
      <c r="AM220" s="33"/>
      <c r="AN220" s="48"/>
      <c r="AO220" s="48"/>
      <c r="AP220" s="48"/>
    </row>
    <row r="221" spans="9:42" ht="21" hidden="1" customHeight="1">
      <c r="I221" s="292">
        <f t="shared" si="52"/>
        <v>0</v>
      </c>
      <c r="J221" s="118">
        <f t="shared" si="55"/>
        <v>3</v>
      </c>
      <c r="K221" s="183">
        <f t="shared" si="54"/>
        <v>56</v>
      </c>
      <c r="L221" s="188"/>
      <c r="M221" s="188"/>
      <c r="N221" s="189">
        <f t="shared" si="53"/>
        <v>0</v>
      </c>
      <c r="O221" s="190"/>
      <c r="P221" s="190"/>
      <c r="Q221" s="191">
        <f t="shared" si="47"/>
        <v>0</v>
      </c>
      <c r="R221" s="191">
        <f t="shared" si="48"/>
        <v>0</v>
      </c>
      <c r="S221" s="1988"/>
      <c r="T221" s="1989"/>
      <c r="U221" s="118">
        <f t="shared" si="51"/>
        <v>3</v>
      </c>
      <c r="V221" s="33"/>
      <c r="W221" s="33"/>
      <c r="X221" s="33"/>
      <c r="Y221" s="33"/>
      <c r="Z221" s="33"/>
      <c r="AA221" s="205"/>
      <c r="AB221" s="33"/>
      <c r="AC221" s="33"/>
      <c r="AD221" s="33"/>
      <c r="AE221" s="199"/>
      <c r="AF221" s="199"/>
      <c r="AG221" s="199"/>
      <c r="AH221" s="33"/>
      <c r="AI221" s="33"/>
      <c r="AJ221" s="33"/>
      <c r="AK221" s="33"/>
      <c r="AL221" s="33"/>
      <c r="AM221" s="33"/>
      <c r="AN221" s="48"/>
      <c r="AO221" s="48"/>
      <c r="AP221" s="48"/>
    </row>
    <row r="222" spans="9:42" ht="21" hidden="1" customHeight="1">
      <c r="I222" s="292">
        <f t="shared" si="52"/>
        <v>0</v>
      </c>
      <c r="J222" s="118">
        <f t="shared" si="55"/>
        <v>3</v>
      </c>
      <c r="K222" s="183">
        <f t="shared" si="54"/>
        <v>57</v>
      </c>
      <c r="L222" s="188"/>
      <c r="M222" s="188"/>
      <c r="N222" s="189">
        <f t="shared" si="53"/>
        <v>0</v>
      </c>
      <c r="O222" s="190"/>
      <c r="P222" s="190"/>
      <c r="Q222" s="191">
        <f t="shared" si="47"/>
        <v>0</v>
      </c>
      <c r="R222" s="191">
        <f t="shared" si="48"/>
        <v>0</v>
      </c>
      <c r="S222" s="1988"/>
      <c r="T222" s="1989"/>
      <c r="U222" s="118">
        <f t="shared" si="51"/>
        <v>3</v>
      </c>
      <c r="V222" s="33"/>
      <c r="W222" s="33"/>
      <c r="X222" s="33"/>
      <c r="Y222" s="33"/>
      <c r="Z222" s="33"/>
      <c r="AA222" s="205"/>
      <c r="AB222" s="33"/>
      <c r="AC222" s="33"/>
      <c r="AD222" s="33"/>
      <c r="AE222" s="199"/>
      <c r="AF222" s="199"/>
      <c r="AG222" s="199"/>
      <c r="AH222" s="33"/>
      <c r="AI222" s="33"/>
      <c r="AJ222" s="33"/>
      <c r="AK222" s="33"/>
      <c r="AL222" s="33"/>
      <c r="AM222" s="33"/>
      <c r="AN222" s="48"/>
      <c r="AO222" s="48"/>
      <c r="AP222" s="48"/>
    </row>
    <row r="223" spans="9:42" ht="21" hidden="1" customHeight="1">
      <c r="I223" s="292">
        <f t="shared" si="52"/>
        <v>0</v>
      </c>
      <c r="J223" s="118">
        <f t="shared" si="55"/>
        <v>3</v>
      </c>
      <c r="K223" s="183">
        <f t="shared" si="54"/>
        <v>58</v>
      </c>
      <c r="L223" s="188"/>
      <c r="M223" s="188"/>
      <c r="N223" s="189">
        <f>IF(O223+P223&gt;0,$W$152,)</f>
        <v>0</v>
      </c>
      <c r="O223" s="190"/>
      <c r="P223" s="190"/>
      <c r="Q223" s="191">
        <f t="shared" ref="Q223:R225" si="56">ROUND(O223*50,0)</f>
        <v>0</v>
      </c>
      <c r="R223" s="191">
        <f t="shared" si="56"/>
        <v>0</v>
      </c>
      <c r="S223" s="1988"/>
      <c r="T223" s="1989"/>
      <c r="U223" s="118">
        <f t="shared" si="51"/>
        <v>3</v>
      </c>
      <c r="V223" s="33"/>
      <c r="W223" s="33"/>
      <c r="X223" s="33"/>
      <c r="Y223" s="33"/>
      <c r="Z223" s="33"/>
      <c r="AA223" s="205"/>
      <c r="AB223" s="33"/>
      <c r="AC223" s="33"/>
      <c r="AD223" s="33"/>
      <c r="AE223" s="199"/>
      <c r="AF223" s="199"/>
      <c r="AG223" s="199"/>
      <c r="AH223" s="33"/>
      <c r="AI223" s="33"/>
      <c r="AJ223" s="33"/>
      <c r="AK223" s="33"/>
      <c r="AL223" s="33"/>
      <c r="AM223" s="33"/>
      <c r="AN223" s="48"/>
      <c r="AO223" s="48"/>
      <c r="AP223" s="48"/>
    </row>
    <row r="224" spans="9:42" ht="21" hidden="1" customHeight="1">
      <c r="I224" s="292">
        <f t="shared" si="52"/>
        <v>0</v>
      </c>
      <c r="J224" s="118">
        <f t="shared" si="55"/>
        <v>3</v>
      </c>
      <c r="K224" s="183">
        <f t="shared" si="54"/>
        <v>59</v>
      </c>
      <c r="L224" s="188"/>
      <c r="M224" s="188"/>
      <c r="N224" s="189">
        <f>IF(O224+P224&gt;0,$W$152,)</f>
        <v>0</v>
      </c>
      <c r="O224" s="190"/>
      <c r="P224" s="190"/>
      <c r="Q224" s="191">
        <f t="shared" si="56"/>
        <v>0</v>
      </c>
      <c r="R224" s="191">
        <f t="shared" si="56"/>
        <v>0</v>
      </c>
      <c r="S224" s="1988"/>
      <c r="T224" s="1989"/>
      <c r="U224" s="118">
        <f t="shared" si="51"/>
        <v>3</v>
      </c>
      <c r="V224" s="33"/>
      <c r="W224" s="33"/>
      <c r="X224" s="33"/>
      <c r="Y224" s="33"/>
      <c r="Z224" s="33"/>
      <c r="AA224" s="205"/>
      <c r="AB224" s="33"/>
      <c r="AC224" s="33"/>
      <c r="AD224" s="33"/>
      <c r="AE224" s="199"/>
      <c r="AF224" s="199"/>
      <c r="AG224" s="199"/>
      <c r="AH224" s="33"/>
      <c r="AI224" s="33"/>
      <c r="AJ224" s="33"/>
      <c r="AK224" s="33"/>
      <c r="AL224" s="33"/>
      <c r="AM224" s="33"/>
      <c r="AN224" s="48"/>
      <c r="AO224" s="48"/>
      <c r="AP224" s="48"/>
    </row>
    <row r="225" spans="9:46" ht="21" hidden="1" customHeight="1" thickBot="1">
      <c r="I225" s="292">
        <f t="shared" si="52"/>
        <v>0</v>
      </c>
      <c r="J225" s="118">
        <f t="shared" si="55"/>
        <v>3</v>
      </c>
      <c r="K225" s="206">
        <f t="shared" si="54"/>
        <v>60</v>
      </c>
      <c r="L225" s="188"/>
      <c r="M225" s="188"/>
      <c r="N225" s="207">
        <f>IF(O225+P225&gt;0,$W$152,)</f>
        <v>0</v>
      </c>
      <c r="O225" s="208"/>
      <c r="P225" s="208"/>
      <c r="Q225" s="209">
        <f t="shared" si="56"/>
        <v>0</v>
      </c>
      <c r="R225" s="209">
        <f t="shared" si="56"/>
        <v>0</v>
      </c>
      <c r="S225" s="1990"/>
      <c r="T225" s="1991"/>
      <c r="U225" s="118">
        <f t="shared" si="51"/>
        <v>3</v>
      </c>
      <c r="V225" s="33"/>
      <c r="W225" s="33"/>
      <c r="X225" s="33"/>
      <c r="Y225" s="33"/>
      <c r="Z225" s="33"/>
      <c r="AA225" s="205"/>
      <c r="AB225" s="33"/>
      <c r="AC225" s="33"/>
      <c r="AD225" s="33"/>
      <c r="AE225" s="199"/>
      <c r="AF225" s="199"/>
      <c r="AG225" s="199"/>
      <c r="AH225" s="33"/>
      <c r="AI225" s="33"/>
      <c r="AJ225" s="33"/>
      <c r="AK225" s="33"/>
      <c r="AL225" s="33"/>
      <c r="AM225" s="33"/>
      <c r="AN225" s="48"/>
      <c r="AO225" s="48"/>
      <c r="AP225" s="48"/>
    </row>
    <row r="226" spans="9:46" ht="30" customHeight="1" thickBot="1">
      <c r="I226" s="292">
        <f t="shared" ref="I226:I236" si="57">IF(Q$229&gt;0,1,0)</f>
        <v>1</v>
      </c>
      <c r="J226" s="118">
        <f t="shared" ref="J226:J257" si="58">IF($Q$229&gt;0,4,)</f>
        <v>4</v>
      </c>
      <c r="K226" s="2013" t="s">
        <v>803</v>
      </c>
      <c r="L226" s="2013"/>
      <c r="M226" s="2013"/>
      <c r="N226" s="2013"/>
      <c r="O226" s="2013"/>
      <c r="P226" s="2013"/>
      <c r="Q226" s="2013"/>
      <c r="R226" s="2013"/>
      <c r="S226" s="2013"/>
      <c r="T226" s="2013"/>
      <c r="U226" s="118">
        <f>J226</f>
        <v>4</v>
      </c>
      <c r="V226" s="119" t="s">
        <v>755</v>
      </c>
      <c r="W226" s="120" t="s">
        <v>873</v>
      </c>
      <c r="X226" s="121"/>
      <c r="Y226" s="121"/>
      <c r="Z226" s="122"/>
      <c r="AA226" s="123"/>
      <c r="AB226" s="122"/>
      <c r="AC226" s="122"/>
      <c r="AD226" s="122"/>
      <c r="AF226" s="124" t="s">
        <v>756</v>
      </c>
      <c r="AG226" s="125"/>
      <c r="AH226" s="125"/>
      <c r="AI226" s="125"/>
      <c r="AJ226" s="126"/>
      <c r="AN226" s="127"/>
      <c r="AP226" s="127"/>
    </row>
    <row r="227" spans="9:46" ht="21" customHeight="1" thickBot="1">
      <c r="I227" s="292">
        <f t="shared" si="57"/>
        <v>1</v>
      </c>
      <c r="J227" s="118">
        <f t="shared" si="58"/>
        <v>4</v>
      </c>
      <c r="K227" s="2021" t="s">
        <v>537</v>
      </c>
      <c r="L227" s="2021"/>
      <c r="M227" s="2021"/>
      <c r="N227" s="2021"/>
      <c r="O227" s="2021"/>
      <c r="P227" s="2021"/>
      <c r="Q227" s="2021"/>
      <c r="R227" s="2021"/>
      <c r="S227" s="2021"/>
      <c r="T227" s="2021"/>
      <c r="U227" s="118">
        <f t="shared" ref="U227:U250" si="59">J227</f>
        <v>4</v>
      </c>
      <c r="V227" s="217" t="s">
        <v>976</v>
      </c>
      <c r="W227" s="232">
        <v>200</v>
      </c>
      <c r="X227" s="233" t="s">
        <v>1176</v>
      </c>
      <c r="Y227" s="232">
        <f>AD242</f>
        <v>0</v>
      </c>
      <c r="Z227" s="129"/>
      <c r="AA227" s="130"/>
      <c r="AB227" s="129"/>
      <c r="AC227" s="131"/>
      <c r="AD227" s="132"/>
      <c r="AE227" s="33"/>
      <c r="AF227" s="133" t="s">
        <v>777</v>
      </c>
      <c r="AG227" s="134" t="s">
        <v>778</v>
      </c>
      <c r="AH227" s="134" t="s">
        <v>779</v>
      </c>
      <c r="AI227" s="135" t="s">
        <v>780</v>
      </c>
      <c r="AJ227" s="1327" t="s">
        <v>1697</v>
      </c>
      <c r="AK227" s="1328">
        <v>1</v>
      </c>
      <c r="AL227" s="1329">
        <v>2</v>
      </c>
      <c r="AM227" s="1330">
        <v>3</v>
      </c>
      <c r="AN227" s="1331">
        <v>4</v>
      </c>
      <c r="AO227" s="1331">
        <v>5</v>
      </c>
      <c r="AP227" s="1332">
        <v>6</v>
      </c>
      <c r="AQ227" s="1331">
        <v>7</v>
      </c>
      <c r="AR227" s="1331">
        <v>8</v>
      </c>
      <c r="AS227" s="1331">
        <v>9</v>
      </c>
      <c r="AT227" s="1333">
        <v>10</v>
      </c>
    </row>
    <row r="228" spans="9:46" ht="21" customHeight="1">
      <c r="I228" s="292">
        <f t="shared" si="57"/>
        <v>1</v>
      </c>
      <c r="J228" s="118">
        <f t="shared" si="58"/>
        <v>4</v>
      </c>
      <c r="K228" s="955" t="s">
        <v>523</v>
      </c>
      <c r="L228" s="136" t="s">
        <v>524</v>
      </c>
      <c r="M228" s="953" t="s">
        <v>978</v>
      </c>
      <c r="N228" s="136" t="s">
        <v>838</v>
      </c>
      <c r="O228" s="953" t="s">
        <v>776</v>
      </c>
      <c r="P228" s="136" t="s">
        <v>525</v>
      </c>
      <c r="Q228" s="136" t="s">
        <v>534</v>
      </c>
      <c r="R228" s="136" t="s">
        <v>529</v>
      </c>
      <c r="S228" s="406" t="s">
        <v>535</v>
      </c>
      <c r="T228" s="407" t="s">
        <v>536</v>
      </c>
      <c r="U228" s="118">
        <f t="shared" si="59"/>
        <v>4</v>
      </c>
      <c r="V228" s="218" t="s">
        <v>975</v>
      </c>
      <c r="W228" s="138">
        <v>295</v>
      </c>
      <c r="X228" s="139"/>
      <c r="Y228" s="139"/>
      <c r="Z228" s="140"/>
      <c r="AA228" s="141"/>
      <c r="AB228" s="140"/>
      <c r="AC228" s="142"/>
      <c r="AD228" s="143"/>
      <c r="AE228" s="33"/>
      <c r="AF228" s="144" t="s">
        <v>781</v>
      </c>
      <c r="AG228" s="145" t="s">
        <v>782</v>
      </c>
      <c r="AH228" s="145" t="s">
        <v>783</v>
      </c>
      <c r="AI228" s="146" t="s">
        <v>784</v>
      </c>
      <c r="AJ228" s="1334" t="s">
        <v>1699</v>
      </c>
      <c r="AK228" s="1335">
        <f>L237</f>
        <v>322946</v>
      </c>
      <c r="AL228" s="1335">
        <f>L238</f>
        <v>0</v>
      </c>
      <c r="AM228" s="1335">
        <f>L239</f>
        <v>0</v>
      </c>
      <c r="AN228" s="1335">
        <f>L240</f>
        <v>0</v>
      </c>
      <c r="AO228" s="1335">
        <f>L241</f>
        <v>0</v>
      </c>
      <c r="AP228" s="1335">
        <f>L242</f>
        <v>0</v>
      </c>
      <c r="AQ228" s="1335">
        <f>L243</f>
        <v>0</v>
      </c>
      <c r="AR228" s="1335">
        <f>L244</f>
        <v>0</v>
      </c>
      <c r="AS228" s="1335">
        <f>L245</f>
        <v>0</v>
      </c>
      <c r="AT228" s="1336">
        <f>L246</f>
        <v>0</v>
      </c>
    </row>
    <row r="229" spans="9:46" ht="21" customHeight="1" thickBot="1">
      <c r="I229" s="292">
        <f t="shared" si="57"/>
        <v>1</v>
      </c>
      <c r="J229" s="118">
        <f t="shared" si="58"/>
        <v>4</v>
      </c>
      <c r="K229" s="989" t="s">
        <v>1900</v>
      </c>
      <c r="L229" s="405" t="s">
        <v>1901</v>
      </c>
      <c r="M229" s="148" t="s">
        <v>1452</v>
      </c>
      <c r="N229" s="149" t="s">
        <v>1902</v>
      </c>
      <c r="O229" s="149" t="s">
        <v>1903</v>
      </c>
      <c r="P229" s="150" t="str">
        <f>IF(COUNTA(Y234:Y241)&gt;1,CONCATENATE(V234,"번지 외 ",COUNTA(Y234:Y241)-1,"필지"),CONCATENATE(V234,"번지"))</f>
        <v>산10-1번지</v>
      </c>
      <c r="Q229" s="151">
        <f>+Y242</f>
        <v>0.1</v>
      </c>
      <c r="R229" s="393" t="s">
        <v>1304</v>
      </c>
      <c r="S229" s="152">
        <f>COUNT(L237:L249)</f>
        <v>1</v>
      </c>
      <c r="T229" s="153">
        <f>200*S229</f>
        <v>200</v>
      </c>
      <c r="U229" s="118">
        <f t="shared" si="59"/>
        <v>4</v>
      </c>
      <c r="V229" s="218" t="s">
        <v>974</v>
      </c>
      <c r="W229" s="138">
        <v>308</v>
      </c>
      <c r="X229" s="139" t="s">
        <v>1498</v>
      </c>
      <c r="Y229" s="139" t="s">
        <v>1500</v>
      </c>
      <c r="Z229" s="140"/>
      <c r="AA229" s="141"/>
      <c r="AB229" s="140"/>
      <c r="AC229" s="142"/>
      <c r="AD229" s="143"/>
      <c r="AE229" s="33"/>
      <c r="AF229" s="144" t="s">
        <v>785</v>
      </c>
      <c r="AG229" s="145" t="s">
        <v>786</v>
      </c>
      <c r="AH229" s="154" t="s">
        <v>787</v>
      </c>
      <c r="AI229" s="146" t="s">
        <v>788</v>
      </c>
      <c r="AJ229" s="1337" t="s">
        <v>1700</v>
      </c>
      <c r="AK229" s="1338">
        <f>M237</f>
        <v>474672</v>
      </c>
      <c r="AL229" s="1338">
        <f>M238</f>
        <v>0</v>
      </c>
      <c r="AM229" s="1338">
        <f>M239</f>
        <v>0</v>
      </c>
      <c r="AN229" s="1338">
        <f>M240</f>
        <v>0</v>
      </c>
      <c r="AO229" s="1338">
        <f>M241</f>
        <v>0</v>
      </c>
      <c r="AP229" s="1338">
        <f>M242</f>
        <v>0</v>
      </c>
      <c r="AQ229" s="1338">
        <f>M243</f>
        <v>0</v>
      </c>
      <c r="AR229" s="1338">
        <f>M244</f>
        <v>0</v>
      </c>
      <c r="AS229" s="1338">
        <f>M245</f>
        <v>0</v>
      </c>
      <c r="AT229" s="1339">
        <f>M246</f>
        <v>0</v>
      </c>
    </row>
    <row r="230" spans="9:46" ht="21" customHeight="1" thickBot="1">
      <c r="I230" s="292">
        <f t="shared" si="57"/>
        <v>1</v>
      </c>
      <c r="J230" s="118">
        <f t="shared" si="58"/>
        <v>4</v>
      </c>
      <c r="K230" s="955" t="s">
        <v>527</v>
      </c>
      <c r="L230" s="136" t="s">
        <v>528</v>
      </c>
      <c r="M230" s="136" t="s">
        <v>521</v>
      </c>
      <c r="N230" s="136" t="s">
        <v>526</v>
      </c>
      <c r="O230" s="136" t="s">
        <v>530</v>
      </c>
      <c r="P230" s="952" t="s">
        <v>531</v>
      </c>
      <c r="Q230" s="952" t="s">
        <v>532</v>
      </c>
      <c r="R230" s="155" t="s">
        <v>533</v>
      </c>
      <c r="S230" s="156" t="s">
        <v>552</v>
      </c>
      <c r="T230" s="407" t="s">
        <v>522</v>
      </c>
      <c r="U230" s="118">
        <f t="shared" si="59"/>
        <v>4</v>
      </c>
      <c r="V230" s="219" t="s">
        <v>789</v>
      </c>
      <c r="W230" s="220">
        <v>9.9700000000000006</v>
      </c>
      <c r="X230" s="220"/>
      <c r="Y230" s="221"/>
      <c r="Z230" s="222"/>
      <c r="AA230" s="223"/>
      <c r="AB230" s="222"/>
      <c r="AC230" s="224"/>
      <c r="AD230" s="225"/>
      <c r="AE230" s="33"/>
      <c r="AF230" s="144" t="s">
        <v>790</v>
      </c>
      <c r="AG230" s="157" t="s">
        <v>791</v>
      </c>
      <c r="AH230" s="158" t="s">
        <v>792</v>
      </c>
      <c r="AI230" s="146" t="s">
        <v>793</v>
      </c>
      <c r="AJ230" s="126"/>
      <c r="AN230" s="127"/>
      <c r="AO230" s="127"/>
      <c r="AP230" s="48"/>
    </row>
    <row r="231" spans="9:46" ht="21" customHeight="1" thickBot="1">
      <c r="I231" s="292">
        <f t="shared" si="57"/>
        <v>1</v>
      </c>
      <c r="J231" s="118">
        <f t="shared" si="58"/>
        <v>4</v>
      </c>
      <c r="K231" s="1318" t="str">
        <f>Z234</f>
        <v>쉬나무</v>
      </c>
      <c r="L231" s="1319" t="str">
        <f>AA234</f>
        <v>1-0</v>
      </c>
      <c r="M231" s="1320">
        <f>AC234</f>
        <v>2025</v>
      </c>
      <c r="N231" s="160">
        <f>AB243</f>
        <v>2000</v>
      </c>
      <c r="O231" s="161">
        <f>IF((Q235+R235)&gt;0,ROUND((Q235/(Q235+R235)),4),0)</f>
        <v>0.80559999999999998</v>
      </c>
      <c r="P231" s="162" t="str">
        <f>IF(W230&lt;=15,AI228,IF(W230&gt;30,AI230,AI229))</f>
        <v>완 (15˚ 이하)</v>
      </c>
      <c r="Q231" s="397" t="s">
        <v>1875</v>
      </c>
      <c r="R231" s="1321" t="s">
        <v>1364</v>
      </c>
      <c r="S231" s="164">
        <f>W230</f>
        <v>9.9700000000000006</v>
      </c>
      <c r="T231" s="398">
        <f>ROUND(N231/10000*N237,0)</f>
        <v>40</v>
      </c>
      <c r="U231" s="118">
        <f t="shared" si="59"/>
        <v>4</v>
      </c>
      <c r="V231" s="226">
        <v>0</v>
      </c>
      <c r="W231" s="226"/>
      <c r="X231" s="226"/>
      <c r="Y231" s="226"/>
      <c r="Z231" s="226"/>
      <c r="AA231" s="227"/>
      <c r="AB231" s="226"/>
      <c r="AC231" s="226"/>
      <c r="AD231" s="226"/>
      <c r="AE231" s="33"/>
      <c r="AF231" s="144" t="s">
        <v>794</v>
      </c>
      <c r="AG231" s="145"/>
      <c r="AH231" s="165"/>
      <c r="AI231" s="146"/>
      <c r="AJ231" s="126"/>
      <c r="AN231" s="127"/>
      <c r="AO231" s="127"/>
      <c r="AP231" s="48"/>
    </row>
    <row r="232" spans="9:46" ht="21" customHeight="1" thickBot="1">
      <c r="I232" s="292">
        <f t="shared" si="57"/>
        <v>1</v>
      </c>
      <c r="J232" s="118">
        <f t="shared" si="58"/>
        <v>4</v>
      </c>
      <c r="K232" s="2014" t="s">
        <v>839</v>
      </c>
      <c r="L232" s="2014"/>
      <c r="M232" s="2014"/>
      <c r="N232" s="2014"/>
      <c r="O232" s="2014"/>
      <c r="P232" s="2014"/>
      <c r="Q232" s="2014"/>
      <c r="R232" s="2014"/>
      <c r="S232" s="2014"/>
      <c r="T232" s="2014"/>
      <c r="U232" s="118">
        <f t="shared" si="59"/>
        <v>4</v>
      </c>
      <c r="AE232" s="33"/>
      <c r="AF232" s="144"/>
      <c r="AG232" s="145"/>
      <c r="AH232" s="165"/>
      <c r="AI232" s="146"/>
      <c r="AJ232" s="126"/>
      <c r="AN232" s="127"/>
      <c r="AO232" s="127"/>
      <c r="AP232" s="48"/>
    </row>
    <row r="233" spans="9:46" ht="21" customHeight="1" thickBot="1">
      <c r="I233" s="292">
        <f t="shared" si="57"/>
        <v>1</v>
      </c>
      <c r="J233" s="118">
        <f t="shared" si="58"/>
        <v>4</v>
      </c>
      <c r="K233" s="2015" t="s">
        <v>840</v>
      </c>
      <c r="L233" s="2017" t="s">
        <v>841</v>
      </c>
      <c r="M233" s="2019" t="s">
        <v>842</v>
      </c>
      <c r="N233" s="2019" t="s">
        <v>843</v>
      </c>
      <c r="O233" s="2022" t="s">
        <v>844</v>
      </c>
      <c r="P233" s="2023"/>
      <c r="Q233" s="2022" t="s">
        <v>845</v>
      </c>
      <c r="R233" s="2023"/>
      <c r="S233" s="1992" t="s">
        <v>969</v>
      </c>
      <c r="T233" s="1993"/>
      <c r="U233" s="118">
        <f t="shared" si="59"/>
        <v>4</v>
      </c>
      <c r="V233" s="217" t="s">
        <v>757</v>
      </c>
      <c r="W233" s="228" t="s">
        <v>973</v>
      </c>
      <c r="X233" s="228" t="s">
        <v>972</v>
      </c>
      <c r="Y233" s="228" t="s">
        <v>971</v>
      </c>
      <c r="Z233" s="228" t="s">
        <v>527</v>
      </c>
      <c r="AA233" s="229" t="s">
        <v>824</v>
      </c>
      <c r="AB233" s="228" t="s">
        <v>970</v>
      </c>
      <c r="AC233" s="230" t="s">
        <v>521</v>
      </c>
      <c r="AD233" s="231" t="s">
        <v>1232</v>
      </c>
      <c r="AE233" s="33"/>
      <c r="AF233" s="170"/>
      <c r="AG233" s="171"/>
      <c r="AH233" s="172"/>
      <c r="AI233" s="173"/>
      <c r="AJ233" s="174"/>
      <c r="AN233" s="174"/>
      <c r="AO233" s="127"/>
      <c r="AP233" s="48"/>
    </row>
    <row r="234" spans="9:46" ht="21" customHeight="1" thickBot="1">
      <c r="I234" s="292">
        <f t="shared" si="57"/>
        <v>1</v>
      </c>
      <c r="J234" s="118">
        <f t="shared" si="58"/>
        <v>4</v>
      </c>
      <c r="K234" s="2016"/>
      <c r="L234" s="2018"/>
      <c r="M234" s="2020"/>
      <c r="N234" s="2020"/>
      <c r="O234" s="954" t="s">
        <v>741</v>
      </c>
      <c r="P234" s="176" t="s">
        <v>742</v>
      </c>
      <c r="Q234" s="176" t="s">
        <v>741</v>
      </c>
      <c r="R234" s="177" t="s">
        <v>742</v>
      </c>
      <c r="S234" s="1994"/>
      <c r="T234" s="1995"/>
      <c r="U234" s="118">
        <f t="shared" si="59"/>
        <v>4</v>
      </c>
      <c r="V234" s="178" t="s">
        <v>1904</v>
      </c>
      <c r="W234" s="179">
        <v>9.2100000000000009</v>
      </c>
      <c r="X234" s="179">
        <v>0.1</v>
      </c>
      <c r="Y234" s="179">
        <v>0.1</v>
      </c>
      <c r="Z234" s="179" t="s">
        <v>1905</v>
      </c>
      <c r="AA234" s="180" t="s">
        <v>1906</v>
      </c>
      <c r="AB234" s="179">
        <v>2000</v>
      </c>
      <c r="AC234" s="402">
        <v>2025</v>
      </c>
      <c r="AD234" s="181"/>
      <c r="AE234" s="33"/>
      <c r="AF234" s="125"/>
      <c r="AG234" s="125"/>
      <c r="AH234" s="125"/>
      <c r="AI234" s="182"/>
      <c r="AJ234" s="174"/>
      <c r="AN234" s="174"/>
      <c r="AO234" s="127"/>
      <c r="AP234" s="48"/>
    </row>
    <row r="235" spans="9:46" ht="21" customHeight="1">
      <c r="I235" s="292">
        <f t="shared" si="57"/>
        <v>1</v>
      </c>
      <c r="J235" s="118">
        <f t="shared" si="58"/>
        <v>4</v>
      </c>
      <c r="K235" s="956" t="s">
        <v>802</v>
      </c>
      <c r="L235" s="184"/>
      <c r="M235" s="184"/>
      <c r="N235" s="266">
        <f>N236/S229</f>
        <v>200</v>
      </c>
      <c r="O235" s="263">
        <f>ROUND(O236/S229,1)</f>
        <v>29</v>
      </c>
      <c r="P235" s="263">
        <f>ROUND(P236/S229,1)</f>
        <v>7</v>
      </c>
      <c r="Q235" s="263">
        <f>ROUND(Q236/S229,0)</f>
        <v>1450</v>
      </c>
      <c r="R235" s="263">
        <f>ROUND(R236/S229,0)</f>
        <v>350</v>
      </c>
      <c r="S235" s="1996"/>
      <c r="T235" s="1997"/>
      <c r="U235" s="118">
        <f t="shared" si="59"/>
        <v>4</v>
      </c>
      <c r="V235" s="178"/>
      <c r="W235" s="234"/>
      <c r="X235" s="234"/>
      <c r="Y235" s="234"/>
      <c r="Z235" s="179"/>
      <c r="AA235" s="180"/>
      <c r="AB235" s="179"/>
      <c r="AC235" s="402"/>
      <c r="AD235" s="181"/>
      <c r="AE235" s="33"/>
      <c r="AF235" s="133" t="s">
        <v>795</v>
      </c>
      <c r="AG235" s="134" t="s">
        <v>796</v>
      </c>
      <c r="AH235" s="169" t="s">
        <v>797</v>
      </c>
      <c r="AI235" s="135" t="s">
        <v>1499</v>
      </c>
      <c r="AJ235" s="126"/>
      <c r="AN235" s="127"/>
      <c r="AO235" s="33"/>
      <c r="AP235" s="48"/>
    </row>
    <row r="236" spans="9:46" ht="21" customHeight="1">
      <c r="I236" s="292">
        <f t="shared" si="57"/>
        <v>1</v>
      </c>
      <c r="J236" s="118">
        <f t="shared" si="58"/>
        <v>4</v>
      </c>
      <c r="K236" s="956" t="s">
        <v>754</v>
      </c>
      <c r="L236" s="184"/>
      <c r="M236" s="184"/>
      <c r="N236" s="264">
        <f>SUM(N237:N300)</f>
        <v>200</v>
      </c>
      <c r="O236" s="265">
        <f>SUM(O237:O300)</f>
        <v>29</v>
      </c>
      <c r="P236" s="265">
        <f>SUM(P237:P300)</f>
        <v>7</v>
      </c>
      <c r="Q236" s="265">
        <f>SUM(Q237:Q300)</f>
        <v>1450</v>
      </c>
      <c r="R236" s="265">
        <f>SUM(R237:R300)</f>
        <v>350</v>
      </c>
      <c r="S236" s="1998"/>
      <c r="T236" s="1999"/>
      <c r="U236" s="118">
        <f t="shared" si="59"/>
        <v>4</v>
      </c>
      <c r="V236" s="178"/>
      <c r="W236" s="179"/>
      <c r="X236" s="179"/>
      <c r="Y236" s="179"/>
      <c r="Z236" s="179"/>
      <c r="AA236" s="180"/>
      <c r="AB236" s="179"/>
      <c r="AC236" s="402"/>
      <c r="AD236" s="181"/>
      <c r="AE236" s="33"/>
      <c r="AF236" s="144" t="s">
        <v>1725</v>
      </c>
      <c r="AG236" s="145" t="s">
        <v>961</v>
      </c>
      <c r="AH236" s="186">
        <v>0</v>
      </c>
      <c r="AI236" s="187" t="s">
        <v>1501</v>
      </c>
      <c r="AJ236" s="126"/>
      <c r="AN236" s="127"/>
      <c r="AO236" s="33"/>
      <c r="AP236" s="48"/>
    </row>
    <row r="237" spans="9:46" ht="21" customHeight="1">
      <c r="I237" s="292">
        <f>IF((O$237+P$237)&gt;0,1,0)</f>
        <v>1</v>
      </c>
      <c r="J237" s="118">
        <f t="shared" si="58"/>
        <v>4</v>
      </c>
      <c r="K237" s="956">
        <v>1</v>
      </c>
      <c r="L237" s="188">
        <v>322946</v>
      </c>
      <c r="M237" s="188">
        <v>474672</v>
      </c>
      <c r="N237" s="189">
        <f t="shared" ref="N237:N250" si="60">IF(O237+P237&gt;0,$W$77,)</f>
        <v>200</v>
      </c>
      <c r="O237" s="188">
        <v>29</v>
      </c>
      <c r="P237" s="188">
        <v>7</v>
      </c>
      <c r="Q237" s="264">
        <f t="shared" ref="Q237:R250" si="61">ROUND(O237*50,0)</f>
        <v>1450</v>
      </c>
      <c r="R237" s="264">
        <f t="shared" si="61"/>
        <v>350</v>
      </c>
      <c r="S237" s="2000"/>
      <c r="T237" s="2001"/>
      <c r="U237" s="118">
        <f t="shared" si="59"/>
        <v>4</v>
      </c>
      <c r="V237" s="178"/>
      <c r="W237" s="179"/>
      <c r="X237" s="179"/>
      <c r="Y237" s="179"/>
      <c r="Z237" s="179"/>
      <c r="AA237" s="180"/>
      <c r="AB237" s="179"/>
      <c r="AC237" s="402"/>
      <c r="AD237" s="181"/>
      <c r="AE237" s="33"/>
      <c r="AF237" s="144" t="s">
        <v>1726</v>
      </c>
      <c r="AG237" s="145" t="s">
        <v>800</v>
      </c>
      <c r="AH237" s="192">
        <v>0.05</v>
      </c>
      <c r="AI237" s="187" t="s">
        <v>1502</v>
      </c>
      <c r="AJ237" s="126"/>
      <c r="AN237" s="127"/>
      <c r="AO237" s="33"/>
      <c r="AP237" s="48"/>
    </row>
    <row r="238" spans="9:46" ht="21" customHeight="1">
      <c r="I238" s="292">
        <f t="shared" ref="I238:I250" si="62">IF((O$237+P$237)&gt;0,1,0)</f>
        <v>1</v>
      </c>
      <c r="J238" s="118">
        <f t="shared" si="58"/>
        <v>4</v>
      </c>
      <c r="K238" s="1219">
        <f t="shared" ref="K238" si="63">+K237+1</f>
        <v>2</v>
      </c>
      <c r="L238" s="188"/>
      <c r="M238" s="188"/>
      <c r="N238" s="189">
        <f t="shared" si="60"/>
        <v>0</v>
      </c>
      <c r="O238" s="188"/>
      <c r="P238" s="188"/>
      <c r="Q238" s="264">
        <f t="shared" si="61"/>
        <v>0</v>
      </c>
      <c r="R238" s="264">
        <f t="shared" si="61"/>
        <v>0</v>
      </c>
      <c r="S238" s="2000"/>
      <c r="T238" s="2001"/>
      <c r="U238" s="118">
        <f t="shared" si="59"/>
        <v>4</v>
      </c>
      <c r="V238" s="178"/>
      <c r="W238" s="179"/>
      <c r="X238" s="179"/>
      <c r="Y238" s="179"/>
      <c r="Z238" s="179"/>
      <c r="AA238" s="180"/>
      <c r="AB238" s="179"/>
      <c r="AC238" s="402"/>
      <c r="AD238" s="181"/>
      <c r="AE238" s="33"/>
      <c r="AF238" s="144" t="s">
        <v>1727</v>
      </c>
      <c r="AG238" s="145" t="s">
        <v>963</v>
      </c>
      <c r="AH238" s="192">
        <v>0.1</v>
      </c>
      <c r="AI238" s="193"/>
      <c r="AJ238" s="126"/>
      <c r="AN238" s="127"/>
      <c r="AO238" s="33"/>
      <c r="AP238" s="48"/>
    </row>
    <row r="239" spans="9:46" ht="21" customHeight="1">
      <c r="I239" s="292">
        <f t="shared" si="62"/>
        <v>1</v>
      </c>
      <c r="J239" s="118">
        <f t="shared" si="58"/>
        <v>4</v>
      </c>
      <c r="K239" s="1219">
        <f t="shared" ref="K239:K250" si="64">+K238+1</f>
        <v>3</v>
      </c>
      <c r="L239" s="188"/>
      <c r="M239" s="188"/>
      <c r="N239" s="189">
        <f t="shared" si="60"/>
        <v>0</v>
      </c>
      <c r="O239" s="188"/>
      <c r="P239" s="188"/>
      <c r="Q239" s="264">
        <f t="shared" si="61"/>
        <v>0</v>
      </c>
      <c r="R239" s="264">
        <f t="shared" si="61"/>
        <v>0</v>
      </c>
      <c r="S239" s="2000"/>
      <c r="T239" s="2001"/>
      <c r="U239" s="118">
        <f t="shared" si="59"/>
        <v>4</v>
      </c>
      <c r="V239" s="178"/>
      <c r="W239" s="179"/>
      <c r="X239" s="179"/>
      <c r="Y239" s="179"/>
      <c r="Z239" s="179"/>
      <c r="AA239" s="180"/>
      <c r="AB239" s="179"/>
      <c r="AC239" s="402"/>
      <c r="AD239" s="181"/>
      <c r="AE239" s="33"/>
      <c r="AF239" s="144"/>
      <c r="AG239" s="145"/>
      <c r="AH239" s="194"/>
      <c r="AI239" s="146"/>
      <c r="AJ239" s="174"/>
      <c r="AN239" s="174"/>
      <c r="AO239" s="33"/>
      <c r="AP239" s="48"/>
      <c r="AQ239" s="28"/>
    </row>
    <row r="240" spans="9:46" ht="21" customHeight="1" thickBot="1">
      <c r="I240" s="292">
        <f t="shared" si="62"/>
        <v>1</v>
      </c>
      <c r="J240" s="118">
        <f t="shared" si="58"/>
        <v>4</v>
      </c>
      <c r="K240" s="1219">
        <f t="shared" si="64"/>
        <v>4</v>
      </c>
      <c r="L240" s="188"/>
      <c r="M240" s="188"/>
      <c r="N240" s="189">
        <f t="shared" si="60"/>
        <v>0</v>
      </c>
      <c r="O240" s="188"/>
      <c r="P240" s="188"/>
      <c r="Q240" s="264">
        <f t="shared" si="61"/>
        <v>0</v>
      </c>
      <c r="R240" s="264">
        <f t="shared" si="61"/>
        <v>0</v>
      </c>
      <c r="S240" s="2000"/>
      <c r="T240" s="2001"/>
      <c r="U240" s="118">
        <f t="shared" si="59"/>
        <v>4</v>
      </c>
      <c r="V240" s="178"/>
      <c r="W240" s="179"/>
      <c r="X240" s="179"/>
      <c r="Y240" s="179"/>
      <c r="Z240" s="179"/>
      <c r="AA240" s="180"/>
      <c r="AB240" s="179"/>
      <c r="AC240" s="402"/>
      <c r="AD240" s="181"/>
      <c r="AE240" s="33"/>
      <c r="AF240" s="170"/>
      <c r="AG240" s="195"/>
      <c r="AH240" s="171"/>
      <c r="AI240" s="173"/>
      <c r="AJ240" s="174"/>
      <c r="AN240" s="174"/>
      <c r="AO240" s="33"/>
      <c r="AP240" s="48"/>
    </row>
    <row r="241" spans="1:44" ht="21" customHeight="1">
      <c r="I241" s="292">
        <f t="shared" si="62"/>
        <v>1</v>
      </c>
      <c r="J241" s="118">
        <f t="shared" si="58"/>
        <v>4</v>
      </c>
      <c r="K241" s="956">
        <f t="shared" si="64"/>
        <v>5</v>
      </c>
      <c r="L241" s="188"/>
      <c r="M241" s="188"/>
      <c r="N241" s="189">
        <f t="shared" si="60"/>
        <v>0</v>
      </c>
      <c r="O241" s="188"/>
      <c r="P241" s="188"/>
      <c r="Q241" s="191">
        <f t="shared" si="61"/>
        <v>0</v>
      </c>
      <c r="R241" s="191">
        <f t="shared" si="61"/>
        <v>0</v>
      </c>
      <c r="S241" s="2000"/>
      <c r="T241" s="2001"/>
      <c r="U241" s="118">
        <f t="shared" si="59"/>
        <v>4</v>
      </c>
      <c r="V241" s="178"/>
      <c r="W241" s="179"/>
      <c r="X241" s="179"/>
      <c r="Y241" s="179"/>
      <c r="Z241" s="179"/>
      <c r="AA241" s="180"/>
      <c r="AB241" s="179"/>
      <c r="AC241" s="402"/>
      <c r="AD241" s="181"/>
      <c r="AE241" s="28"/>
      <c r="AF241" s="48"/>
      <c r="AG241" s="48"/>
      <c r="AH241" s="48"/>
      <c r="AI241" s="48"/>
      <c r="AJ241" s="48"/>
      <c r="AK241" s="28"/>
      <c r="AL241" s="28"/>
      <c r="AM241" s="28"/>
      <c r="AN241" s="48"/>
      <c r="AO241" s="33"/>
      <c r="AP241" s="48"/>
      <c r="AR241" s="28"/>
    </row>
    <row r="242" spans="1:44" ht="21" customHeight="1">
      <c r="I242" s="292">
        <f t="shared" si="62"/>
        <v>1</v>
      </c>
      <c r="J242" s="118">
        <f t="shared" si="58"/>
        <v>4</v>
      </c>
      <c r="K242" s="956">
        <f t="shared" si="64"/>
        <v>6</v>
      </c>
      <c r="L242" s="188"/>
      <c r="M242" s="188"/>
      <c r="N242" s="189">
        <f t="shared" si="60"/>
        <v>0</v>
      </c>
      <c r="O242" s="188"/>
      <c r="P242" s="188"/>
      <c r="Q242" s="191">
        <f t="shared" si="61"/>
        <v>0</v>
      </c>
      <c r="R242" s="191">
        <f t="shared" si="61"/>
        <v>0</v>
      </c>
      <c r="S242" s="2000"/>
      <c r="T242" s="2001"/>
      <c r="U242" s="118">
        <f t="shared" si="59"/>
        <v>4</v>
      </c>
      <c r="V242" s="137" t="s">
        <v>754</v>
      </c>
      <c r="W242" s="196">
        <f>SUM(W234:W241)</f>
        <v>9.2100000000000009</v>
      </c>
      <c r="X242" s="1009">
        <f>SUM(X234:X241)</f>
        <v>0.1</v>
      </c>
      <c r="Y242" s="1009">
        <f>SUM(Y234:Y241)</f>
        <v>0.1</v>
      </c>
      <c r="Z242" s="197"/>
      <c r="AA242" s="198"/>
      <c r="AB242" s="196">
        <f>SUM(AB234:AB241)</f>
        <v>2000</v>
      </c>
      <c r="AC242" s="402"/>
      <c r="AD242" s="654">
        <f>SUBTOTAL(9,AD234:AD241)</f>
        <v>0</v>
      </c>
      <c r="AE242" s="199"/>
      <c r="AF242" s="33"/>
      <c r="AG242" s="33"/>
      <c r="AH242" s="33"/>
      <c r="AI242" s="33"/>
      <c r="AJ242" s="33"/>
      <c r="AN242" s="48"/>
      <c r="AO242" s="33"/>
      <c r="AP242" s="48"/>
    </row>
    <row r="243" spans="1:44" s="28" customFormat="1" ht="21" customHeight="1" thickBot="1">
      <c r="A243" s="200"/>
      <c r="B243" s="200"/>
      <c r="C243" s="200"/>
      <c r="D243" s="200"/>
      <c r="E243" s="200"/>
      <c r="F243" s="200"/>
      <c r="G243" s="200"/>
      <c r="I243" s="292">
        <f t="shared" si="62"/>
        <v>1</v>
      </c>
      <c r="J243" s="118">
        <f t="shared" si="58"/>
        <v>4</v>
      </c>
      <c r="K243" s="956">
        <f t="shared" si="64"/>
        <v>7</v>
      </c>
      <c r="L243" s="188"/>
      <c r="M243" s="188"/>
      <c r="N243" s="189">
        <f t="shared" si="60"/>
        <v>0</v>
      </c>
      <c r="O243" s="188"/>
      <c r="P243" s="188"/>
      <c r="Q243" s="191">
        <f t="shared" si="61"/>
        <v>0</v>
      </c>
      <c r="R243" s="191">
        <f t="shared" si="61"/>
        <v>0</v>
      </c>
      <c r="S243" s="2000"/>
      <c r="T243" s="2001"/>
      <c r="U243" s="118">
        <f t="shared" si="59"/>
        <v>4</v>
      </c>
      <c r="V243" s="201" t="s">
        <v>802</v>
      </c>
      <c r="W243" s="202"/>
      <c r="X243" s="202"/>
      <c r="Y243" s="202"/>
      <c r="Z243" s="202"/>
      <c r="AA243" s="203"/>
      <c r="AB243" s="202">
        <f>IF(AB242&gt;0,ROUND(AB242/COUNTA(AB234:AB241),0),)</f>
        <v>2000</v>
      </c>
      <c r="AC243" s="403"/>
      <c r="AD243" s="204"/>
      <c r="AE243" s="199"/>
      <c r="AF243" s="199"/>
      <c r="AG243" s="199"/>
      <c r="AH243" s="33"/>
      <c r="AI243" s="33"/>
      <c r="AJ243" s="33"/>
      <c r="AK243" s="33"/>
      <c r="AL243" s="33"/>
      <c r="AM243" s="33"/>
      <c r="AN243" s="48"/>
      <c r="AO243" s="48"/>
      <c r="AP243" s="48"/>
      <c r="AQ243" s="116"/>
      <c r="AR243" s="116"/>
    </row>
    <row r="244" spans="1:44" ht="21" customHeight="1">
      <c r="I244" s="292">
        <f t="shared" si="62"/>
        <v>1</v>
      </c>
      <c r="J244" s="118">
        <f t="shared" si="58"/>
        <v>4</v>
      </c>
      <c r="K244" s="956">
        <f t="shared" si="64"/>
        <v>8</v>
      </c>
      <c r="L244" s="188"/>
      <c r="M244" s="188"/>
      <c r="N244" s="189">
        <f t="shared" si="60"/>
        <v>0</v>
      </c>
      <c r="O244" s="188"/>
      <c r="P244" s="188"/>
      <c r="Q244" s="191">
        <f t="shared" si="61"/>
        <v>0</v>
      </c>
      <c r="R244" s="191">
        <f t="shared" si="61"/>
        <v>0</v>
      </c>
      <c r="S244" s="2000"/>
      <c r="T244" s="2001"/>
      <c r="U244" s="118">
        <f t="shared" si="59"/>
        <v>4</v>
      </c>
      <c r="V244" s="33"/>
      <c r="W244" s="33"/>
      <c r="X244" s="33"/>
      <c r="Y244" s="33"/>
      <c r="Z244" s="33"/>
      <c r="AA244" s="205"/>
      <c r="AB244" s="33"/>
      <c r="AC244" s="33"/>
      <c r="AD244" s="33"/>
      <c r="AE244" s="199"/>
      <c r="AF244" s="199"/>
      <c r="AG244" s="199"/>
      <c r="AH244" s="33"/>
      <c r="AI244" s="33"/>
      <c r="AJ244" s="33"/>
      <c r="AK244" s="33"/>
      <c r="AL244" s="33"/>
      <c r="AM244" s="33"/>
      <c r="AN244" s="48"/>
      <c r="AO244" s="48"/>
      <c r="AP244" s="48"/>
    </row>
    <row r="245" spans="1:44" ht="21" customHeight="1">
      <c r="I245" s="292">
        <f t="shared" si="62"/>
        <v>1</v>
      </c>
      <c r="J245" s="118">
        <f t="shared" si="58"/>
        <v>4</v>
      </c>
      <c r="K245" s="956">
        <f t="shared" si="64"/>
        <v>9</v>
      </c>
      <c r="L245" s="188"/>
      <c r="M245" s="188"/>
      <c r="N245" s="189">
        <f t="shared" si="60"/>
        <v>0</v>
      </c>
      <c r="O245" s="188"/>
      <c r="P245" s="188"/>
      <c r="Q245" s="191">
        <f t="shared" si="61"/>
        <v>0</v>
      </c>
      <c r="R245" s="191">
        <f t="shared" si="61"/>
        <v>0</v>
      </c>
      <c r="S245" s="2000"/>
      <c r="T245" s="2001"/>
      <c r="U245" s="118">
        <f t="shared" si="59"/>
        <v>4</v>
      </c>
      <c r="V245" s="647" t="s">
        <v>1169</v>
      </c>
      <c r="W245" s="648" t="s">
        <v>1666</v>
      </c>
      <c r="X245" s="649"/>
      <c r="Y245" s="649"/>
      <c r="Z245" s="649"/>
      <c r="AA245" s="649"/>
      <c r="AB245" s="649"/>
      <c r="AC245" s="649"/>
      <c r="AD245" s="650"/>
      <c r="AE245" s="199"/>
      <c r="AF245" s="199"/>
      <c r="AG245" s="199"/>
      <c r="AH245" s="33"/>
      <c r="AI245" s="33"/>
      <c r="AJ245" s="33"/>
      <c r="AK245" s="33"/>
      <c r="AL245" s="33"/>
      <c r="AM245" s="33"/>
      <c r="AN245" s="48"/>
      <c r="AO245" s="48"/>
      <c r="AP245" s="48"/>
    </row>
    <row r="246" spans="1:44" ht="21" customHeight="1">
      <c r="I246" s="292">
        <f t="shared" si="62"/>
        <v>1</v>
      </c>
      <c r="J246" s="118">
        <f t="shared" si="58"/>
        <v>4</v>
      </c>
      <c r="K246" s="956">
        <f t="shared" si="64"/>
        <v>10</v>
      </c>
      <c r="L246" s="188"/>
      <c r="M246" s="188"/>
      <c r="N246" s="189">
        <f t="shared" si="60"/>
        <v>0</v>
      </c>
      <c r="O246" s="188"/>
      <c r="P246" s="188"/>
      <c r="Q246" s="191">
        <f t="shared" si="61"/>
        <v>0</v>
      </c>
      <c r="R246" s="191">
        <f t="shared" si="61"/>
        <v>0</v>
      </c>
      <c r="S246" s="2000"/>
      <c r="T246" s="2001"/>
      <c r="U246" s="118">
        <f t="shared" si="59"/>
        <v>4</v>
      </c>
      <c r="V246" s="651" t="s">
        <v>1171</v>
      </c>
      <c r="W246" s="648" t="str">
        <f>"식재된 "&amp;K231&amp;" 는 활착이 안정된 상태로 신초발달이 양호하다."</f>
        <v>식재된 쉬나무 는 활착이 안정된 상태로 신초발달이 양호하다.</v>
      </c>
      <c r="X246" s="649"/>
      <c r="Y246" s="649"/>
      <c r="Z246" s="649"/>
      <c r="AA246" s="649"/>
      <c r="AB246" s="649"/>
      <c r="AC246" s="649"/>
      <c r="AD246" s="650"/>
      <c r="AE246" s="199"/>
      <c r="AF246" s="199"/>
      <c r="AG246" s="199"/>
      <c r="AH246" s="33"/>
      <c r="AI246" s="33"/>
      <c r="AJ246" s="33"/>
      <c r="AK246" s="33"/>
      <c r="AL246" s="33"/>
      <c r="AM246" s="33"/>
      <c r="AN246" s="48"/>
      <c r="AO246" s="48"/>
      <c r="AP246" s="48"/>
    </row>
    <row r="247" spans="1:44" ht="21" customHeight="1">
      <c r="I247" s="292">
        <f t="shared" si="62"/>
        <v>1</v>
      </c>
      <c r="J247" s="118">
        <f t="shared" si="58"/>
        <v>4</v>
      </c>
      <c r="K247" s="956">
        <f t="shared" si="64"/>
        <v>11</v>
      </c>
      <c r="L247" s="188"/>
      <c r="M247" s="188"/>
      <c r="N247" s="189">
        <f t="shared" si="60"/>
        <v>0</v>
      </c>
      <c r="O247" s="188"/>
      <c r="P247" s="188"/>
      <c r="Q247" s="191">
        <f t="shared" si="61"/>
        <v>0</v>
      </c>
      <c r="R247" s="191">
        <f t="shared" si="61"/>
        <v>0</v>
      </c>
      <c r="S247" s="2000"/>
      <c r="T247" s="2001"/>
      <c r="U247" s="118">
        <f t="shared" si="59"/>
        <v>4</v>
      </c>
      <c r="V247" s="651" t="s">
        <v>1172</v>
      </c>
      <c r="W247" s="648"/>
      <c r="X247" s="649"/>
      <c r="Y247" s="649"/>
      <c r="Z247" s="649"/>
      <c r="AA247" s="649"/>
      <c r="AB247" s="649"/>
      <c r="AC247" s="649"/>
      <c r="AD247" s="650"/>
      <c r="AE247" s="199"/>
      <c r="AF247" s="199"/>
      <c r="AG247" s="199"/>
      <c r="AH247" s="33"/>
      <c r="AI247" s="33"/>
      <c r="AJ247" s="33"/>
      <c r="AK247" s="33"/>
      <c r="AL247" s="33"/>
      <c r="AM247" s="33"/>
      <c r="AN247" s="48"/>
      <c r="AO247" s="48"/>
      <c r="AP247" s="48"/>
    </row>
    <row r="248" spans="1:44" ht="21" customHeight="1">
      <c r="I248" s="292">
        <f t="shared" si="62"/>
        <v>1</v>
      </c>
      <c r="J248" s="118">
        <f t="shared" si="58"/>
        <v>4</v>
      </c>
      <c r="K248" s="956">
        <f t="shared" si="64"/>
        <v>12</v>
      </c>
      <c r="L248" s="188"/>
      <c r="M248" s="188"/>
      <c r="N248" s="189">
        <f t="shared" si="60"/>
        <v>0</v>
      </c>
      <c r="O248" s="188"/>
      <c r="P248" s="188"/>
      <c r="Q248" s="191">
        <f t="shared" si="61"/>
        <v>0</v>
      </c>
      <c r="R248" s="191">
        <f t="shared" si="61"/>
        <v>0</v>
      </c>
      <c r="S248" s="2000"/>
      <c r="T248" s="2001"/>
      <c r="U248" s="118">
        <f t="shared" si="59"/>
        <v>4</v>
      </c>
      <c r="V248" s="651" t="s">
        <v>1174</v>
      </c>
      <c r="W248" s="648" t="str">
        <f>"소반내 조림목의 생육상태, 현장여건 등을 고려하여 작업종은 "&amp;R229&amp;"로 적용한다."</f>
        <v>소반내 조림목의 생육상태, 현장여건 등을 고려하여 작업종은 모두베기로 적용한다.</v>
      </c>
      <c r="X248" s="649"/>
      <c r="Y248" s="649"/>
      <c r="Z248" s="649"/>
      <c r="AA248" s="649"/>
      <c r="AB248" s="649"/>
      <c r="AC248" s="649"/>
      <c r="AD248" s="650"/>
      <c r="AE248" s="199"/>
      <c r="AF248" s="199"/>
      <c r="AG248" s="199"/>
      <c r="AH248" s="33"/>
      <c r="AI248" s="33"/>
      <c r="AJ248" s="33"/>
      <c r="AK248" s="33"/>
      <c r="AL248" s="33"/>
      <c r="AM248" s="33"/>
      <c r="AN248" s="48"/>
      <c r="AO248" s="48"/>
      <c r="AP248" s="48"/>
    </row>
    <row r="249" spans="1:44" ht="21" customHeight="1">
      <c r="I249" s="292">
        <f t="shared" si="62"/>
        <v>1</v>
      </c>
      <c r="J249" s="118">
        <f t="shared" si="58"/>
        <v>4</v>
      </c>
      <c r="K249" s="956">
        <f t="shared" si="64"/>
        <v>13</v>
      </c>
      <c r="L249" s="188"/>
      <c r="M249" s="188"/>
      <c r="N249" s="189">
        <f t="shared" si="60"/>
        <v>0</v>
      </c>
      <c r="O249" s="188"/>
      <c r="P249" s="188"/>
      <c r="Q249" s="191">
        <f t="shared" si="61"/>
        <v>0</v>
      </c>
      <c r="R249" s="191">
        <f t="shared" si="61"/>
        <v>0</v>
      </c>
      <c r="S249" s="2000"/>
      <c r="T249" s="2001"/>
      <c r="U249" s="118">
        <f t="shared" si="59"/>
        <v>4</v>
      </c>
      <c r="V249" s="652" t="s">
        <v>1175</v>
      </c>
      <c r="W249" s="648"/>
      <c r="X249" s="649"/>
      <c r="Y249" s="649"/>
      <c r="Z249" s="649"/>
      <c r="AA249" s="649"/>
      <c r="AB249" s="649"/>
      <c r="AC249" s="649"/>
      <c r="AD249" s="650"/>
      <c r="AE249" s="199"/>
      <c r="AF249" s="199"/>
      <c r="AG249" s="199"/>
      <c r="AH249" s="33"/>
      <c r="AI249" s="33"/>
      <c r="AJ249" s="33"/>
      <c r="AK249" s="33"/>
      <c r="AL249" s="33"/>
      <c r="AM249" s="33"/>
      <c r="AN249" s="48"/>
      <c r="AO249" s="48"/>
      <c r="AP249" s="48"/>
    </row>
    <row r="250" spans="1:44" ht="21" customHeight="1" thickBot="1">
      <c r="I250" s="292">
        <f t="shared" si="62"/>
        <v>1</v>
      </c>
      <c r="J250" s="118">
        <f t="shared" si="58"/>
        <v>4</v>
      </c>
      <c r="K250" s="206">
        <f t="shared" si="64"/>
        <v>14</v>
      </c>
      <c r="L250" s="159"/>
      <c r="M250" s="159"/>
      <c r="N250" s="207">
        <f t="shared" si="60"/>
        <v>0</v>
      </c>
      <c r="O250" s="208"/>
      <c r="P250" s="208"/>
      <c r="Q250" s="209">
        <f t="shared" si="61"/>
        <v>0</v>
      </c>
      <c r="R250" s="209">
        <f t="shared" si="61"/>
        <v>0</v>
      </c>
      <c r="S250" s="1990"/>
      <c r="T250" s="1991"/>
      <c r="U250" s="118">
        <f t="shared" si="59"/>
        <v>4</v>
      </c>
      <c r="V250" s="651"/>
      <c r="W250" s="648"/>
      <c r="X250" s="649"/>
      <c r="Y250" s="649"/>
      <c r="Z250" s="649"/>
      <c r="AA250" s="649"/>
      <c r="AB250" s="649"/>
      <c r="AC250" s="649"/>
      <c r="AD250" s="650"/>
      <c r="AE250" s="199"/>
      <c r="AF250" s="199"/>
      <c r="AG250" s="199"/>
      <c r="AH250" s="33"/>
      <c r="AI250" s="33"/>
      <c r="AJ250" s="33"/>
      <c r="AK250" s="33"/>
      <c r="AL250" s="33"/>
      <c r="AM250" s="33"/>
      <c r="AN250" s="48"/>
      <c r="AO250" s="48"/>
      <c r="AP250" s="48"/>
    </row>
    <row r="251" spans="1:44" ht="21" hidden="1" customHeight="1">
      <c r="I251" s="292">
        <f>IF((O$253+P$253)&gt;0,1,0)</f>
        <v>0</v>
      </c>
      <c r="J251" s="118">
        <f t="shared" si="58"/>
        <v>4</v>
      </c>
      <c r="K251" s="2002" t="s">
        <v>840</v>
      </c>
      <c r="L251" s="2004" t="s">
        <v>841</v>
      </c>
      <c r="M251" s="2006" t="s">
        <v>842</v>
      </c>
      <c r="N251" s="2006" t="s">
        <v>843</v>
      </c>
      <c r="O251" s="2012" t="s">
        <v>844</v>
      </c>
      <c r="P251" s="2012"/>
      <c r="Q251" s="2012" t="s">
        <v>845</v>
      </c>
      <c r="R251" s="2012"/>
      <c r="S251" s="1992" t="s">
        <v>969</v>
      </c>
      <c r="T251" s="1993"/>
      <c r="U251" s="118">
        <f t="shared" si="51"/>
        <v>4</v>
      </c>
      <c r="V251" s="33"/>
      <c r="W251" s="33"/>
      <c r="X251" s="33"/>
      <c r="Y251" s="33"/>
      <c r="Z251" s="33"/>
      <c r="AA251" s="205"/>
      <c r="AB251" s="33"/>
      <c r="AC251" s="33"/>
      <c r="AD251" s="33"/>
      <c r="AE251" s="199"/>
      <c r="AF251" s="199"/>
      <c r="AG251" s="199"/>
      <c r="AH251" s="33"/>
      <c r="AI251" s="33"/>
      <c r="AJ251" s="33"/>
      <c r="AK251" s="33"/>
      <c r="AL251" s="33"/>
      <c r="AM251" s="33"/>
      <c r="AN251" s="48"/>
      <c r="AO251" s="48"/>
      <c r="AP251" s="48"/>
    </row>
    <row r="252" spans="1:44" ht="21" hidden="1" customHeight="1">
      <c r="I252" s="292">
        <f t="shared" ref="I252:I275" si="65">IF((O$253+P$253)&gt;0,1,0)</f>
        <v>0</v>
      </c>
      <c r="J252" s="118">
        <f t="shared" si="58"/>
        <v>4</v>
      </c>
      <c r="K252" s="2003"/>
      <c r="L252" s="2005"/>
      <c r="M252" s="2007"/>
      <c r="N252" s="2007"/>
      <c r="O252" s="175" t="s">
        <v>741</v>
      </c>
      <c r="P252" s="176" t="s">
        <v>742</v>
      </c>
      <c r="Q252" s="176" t="s">
        <v>741</v>
      </c>
      <c r="R252" s="177" t="s">
        <v>742</v>
      </c>
      <c r="S252" s="1994"/>
      <c r="T252" s="1995"/>
      <c r="U252" s="118">
        <f t="shared" si="51"/>
        <v>4</v>
      </c>
      <c r="V252" s="33"/>
      <c r="W252" s="33"/>
      <c r="X252" s="33"/>
      <c r="Y252" s="33"/>
      <c r="Z252" s="33"/>
      <c r="AA252" s="205"/>
      <c r="AB252" s="33"/>
      <c r="AC252" s="33"/>
      <c r="AD252" s="33"/>
      <c r="AE252" s="199"/>
      <c r="AF252" s="199"/>
      <c r="AG252" s="199"/>
      <c r="AH252" s="33"/>
      <c r="AI252" s="33"/>
      <c r="AJ252" s="33"/>
      <c r="AK252" s="33"/>
      <c r="AL252" s="33"/>
      <c r="AM252" s="33"/>
      <c r="AN252" s="48"/>
      <c r="AO252" s="48"/>
      <c r="AP252" s="48"/>
    </row>
    <row r="253" spans="1:44" ht="21" hidden="1" customHeight="1">
      <c r="I253" s="292">
        <f t="shared" si="65"/>
        <v>0</v>
      </c>
      <c r="J253" s="118">
        <f t="shared" si="58"/>
        <v>4</v>
      </c>
      <c r="K253" s="183">
        <f>+K25+1</f>
        <v>15</v>
      </c>
      <c r="L253" s="188"/>
      <c r="M253" s="188"/>
      <c r="N253" s="189">
        <f t="shared" ref="N253:N275" si="66">IF(O253+P253&gt;0,$W$227,)</f>
        <v>0</v>
      </c>
      <c r="O253" s="190"/>
      <c r="P253" s="190"/>
      <c r="Q253" s="191">
        <f t="shared" ref="Q253:Q294" si="67">ROUND(O253*50,0)</f>
        <v>0</v>
      </c>
      <c r="R253" s="191">
        <f t="shared" ref="R253:R294" si="68">ROUND(P253*50,0)</f>
        <v>0</v>
      </c>
      <c r="S253" s="1988"/>
      <c r="T253" s="1989"/>
      <c r="U253" s="118">
        <f t="shared" si="51"/>
        <v>4</v>
      </c>
      <c r="V253" s="33"/>
      <c r="W253" s="33"/>
      <c r="X253" s="33"/>
      <c r="Y253" s="33"/>
      <c r="Z253" s="33"/>
      <c r="AA253" s="205"/>
      <c r="AB253" s="33"/>
      <c r="AC253" s="33"/>
      <c r="AD253" s="33"/>
      <c r="AE253" s="199"/>
      <c r="AF253" s="199"/>
      <c r="AG253" s="199"/>
      <c r="AH253" s="33"/>
      <c r="AI253" s="33"/>
      <c r="AJ253" s="33"/>
      <c r="AK253" s="33"/>
      <c r="AL253" s="33"/>
      <c r="AM253" s="33"/>
      <c r="AN253" s="48"/>
      <c r="AO253" s="48"/>
      <c r="AP253" s="48"/>
    </row>
    <row r="254" spans="1:44" ht="21" hidden="1" customHeight="1">
      <c r="I254" s="292">
        <f t="shared" si="65"/>
        <v>0</v>
      </c>
      <c r="J254" s="118">
        <f t="shared" si="58"/>
        <v>4</v>
      </c>
      <c r="K254" s="183">
        <f t="shared" ref="K254:K275" si="69">+K253+1</f>
        <v>16</v>
      </c>
      <c r="L254" s="188"/>
      <c r="M254" s="188"/>
      <c r="N254" s="189">
        <f t="shared" si="66"/>
        <v>0</v>
      </c>
      <c r="O254" s="190"/>
      <c r="P254" s="190"/>
      <c r="Q254" s="191">
        <f t="shared" si="67"/>
        <v>0</v>
      </c>
      <c r="R254" s="191">
        <f t="shared" si="68"/>
        <v>0</v>
      </c>
      <c r="S254" s="1988"/>
      <c r="T254" s="1989"/>
      <c r="U254" s="118">
        <f t="shared" si="51"/>
        <v>4</v>
      </c>
      <c r="V254" s="33"/>
      <c r="W254" s="33"/>
      <c r="X254" s="33"/>
      <c r="Y254" s="33"/>
      <c r="Z254" s="33"/>
      <c r="AA254" s="205"/>
      <c r="AB254" s="33"/>
      <c r="AC254" s="33"/>
      <c r="AD254" s="33"/>
      <c r="AE254" s="199"/>
      <c r="AF254" s="199"/>
      <c r="AG254" s="199"/>
      <c r="AH254" s="33"/>
      <c r="AI254" s="33"/>
      <c r="AJ254" s="33"/>
      <c r="AK254" s="33"/>
      <c r="AL254" s="33"/>
      <c r="AM254" s="33"/>
      <c r="AN254" s="48"/>
      <c r="AO254" s="48"/>
      <c r="AP254" s="48"/>
    </row>
    <row r="255" spans="1:44" ht="21" hidden="1" customHeight="1">
      <c r="I255" s="292">
        <f t="shared" si="65"/>
        <v>0</v>
      </c>
      <c r="J255" s="118">
        <f t="shared" si="58"/>
        <v>4</v>
      </c>
      <c r="K255" s="183">
        <f t="shared" si="69"/>
        <v>17</v>
      </c>
      <c r="L255" s="188"/>
      <c r="M255" s="188"/>
      <c r="N255" s="189">
        <f t="shared" si="66"/>
        <v>0</v>
      </c>
      <c r="O255" s="190"/>
      <c r="P255" s="190"/>
      <c r="Q255" s="191">
        <f t="shared" si="67"/>
        <v>0</v>
      </c>
      <c r="R255" s="191">
        <f t="shared" si="68"/>
        <v>0</v>
      </c>
      <c r="S255" s="1988"/>
      <c r="T255" s="1989"/>
      <c r="U255" s="118">
        <f t="shared" si="51"/>
        <v>4</v>
      </c>
      <c r="V255" s="33"/>
      <c r="W255" s="33"/>
      <c r="X255" s="33"/>
      <c r="Y255" s="33"/>
      <c r="Z255" s="33"/>
      <c r="AA255" s="205"/>
      <c r="AB255" s="33"/>
      <c r="AC255" s="33"/>
      <c r="AD255" s="33"/>
      <c r="AE255" s="199"/>
      <c r="AF255" s="199"/>
      <c r="AG255" s="199"/>
      <c r="AH255" s="33"/>
      <c r="AI255" s="33"/>
      <c r="AJ255" s="33"/>
      <c r="AK255" s="33"/>
      <c r="AL255" s="33"/>
      <c r="AM255" s="33"/>
      <c r="AN255" s="48"/>
      <c r="AO255" s="48"/>
      <c r="AP255" s="48"/>
    </row>
    <row r="256" spans="1:44" ht="21" hidden="1" customHeight="1">
      <c r="I256" s="292">
        <f t="shared" si="65"/>
        <v>0</v>
      </c>
      <c r="J256" s="118">
        <f t="shared" si="58"/>
        <v>4</v>
      </c>
      <c r="K256" s="183">
        <f t="shared" si="69"/>
        <v>18</v>
      </c>
      <c r="L256" s="188"/>
      <c r="M256" s="188"/>
      <c r="N256" s="189">
        <f t="shared" si="66"/>
        <v>0</v>
      </c>
      <c r="O256" s="190"/>
      <c r="P256" s="190"/>
      <c r="Q256" s="191">
        <f t="shared" si="67"/>
        <v>0</v>
      </c>
      <c r="R256" s="191">
        <f t="shared" si="68"/>
        <v>0</v>
      </c>
      <c r="S256" s="1988"/>
      <c r="T256" s="1989"/>
      <c r="U256" s="118">
        <f t="shared" si="51"/>
        <v>4</v>
      </c>
      <c r="V256" s="33"/>
      <c r="W256" s="33"/>
      <c r="X256" s="33"/>
      <c r="Y256" s="33"/>
      <c r="Z256" s="33"/>
      <c r="AA256" s="205"/>
      <c r="AB256" s="33"/>
      <c r="AC256" s="33"/>
      <c r="AD256" s="33"/>
      <c r="AE256" s="199"/>
      <c r="AF256" s="199"/>
      <c r="AG256" s="199"/>
      <c r="AH256" s="33"/>
      <c r="AI256" s="33"/>
      <c r="AJ256" s="33"/>
      <c r="AK256" s="33"/>
      <c r="AL256" s="33"/>
      <c r="AM256" s="33"/>
      <c r="AN256" s="48"/>
      <c r="AO256" s="48"/>
      <c r="AP256" s="48"/>
    </row>
    <row r="257" spans="9:42" ht="21" hidden="1" customHeight="1">
      <c r="I257" s="292">
        <f t="shared" si="65"/>
        <v>0</v>
      </c>
      <c r="J257" s="118">
        <f t="shared" si="58"/>
        <v>4</v>
      </c>
      <c r="K257" s="183">
        <f t="shared" si="69"/>
        <v>19</v>
      </c>
      <c r="L257" s="188"/>
      <c r="M257" s="188"/>
      <c r="N257" s="189">
        <f t="shared" si="66"/>
        <v>0</v>
      </c>
      <c r="O257" s="190"/>
      <c r="P257" s="190"/>
      <c r="Q257" s="191">
        <f t="shared" si="67"/>
        <v>0</v>
      </c>
      <c r="R257" s="191">
        <f t="shared" si="68"/>
        <v>0</v>
      </c>
      <c r="S257" s="1988"/>
      <c r="T257" s="1989"/>
      <c r="U257" s="118">
        <f t="shared" si="51"/>
        <v>4</v>
      </c>
      <c r="V257" s="33"/>
      <c r="W257" s="33"/>
      <c r="X257" s="33"/>
      <c r="Y257" s="33"/>
      <c r="Z257" s="33"/>
      <c r="AA257" s="205"/>
      <c r="AB257" s="33"/>
      <c r="AC257" s="33"/>
      <c r="AD257" s="33"/>
      <c r="AE257" s="199"/>
      <c r="AF257" s="199"/>
      <c r="AG257" s="199"/>
      <c r="AH257" s="33"/>
      <c r="AI257" s="33"/>
      <c r="AJ257" s="33"/>
      <c r="AK257" s="33"/>
      <c r="AL257" s="33"/>
      <c r="AM257" s="33"/>
      <c r="AN257" s="48"/>
      <c r="AO257" s="48"/>
      <c r="AP257" s="48"/>
    </row>
    <row r="258" spans="9:42" ht="21" hidden="1" customHeight="1">
      <c r="I258" s="292">
        <f t="shared" si="65"/>
        <v>0</v>
      </c>
      <c r="J258" s="118">
        <f t="shared" ref="J258:J294" si="70">IF($Q$229&gt;0,4,)</f>
        <v>4</v>
      </c>
      <c r="K258" s="183">
        <f t="shared" si="69"/>
        <v>20</v>
      </c>
      <c r="L258" s="188"/>
      <c r="M258" s="188"/>
      <c r="N258" s="189">
        <f t="shared" si="66"/>
        <v>0</v>
      </c>
      <c r="O258" s="190"/>
      <c r="P258" s="190"/>
      <c r="Q258" s="191">
        <f t="shared" si="67"/>
        <v>0</v>
      </c>
      <c r="R258" s="191">
        <f t="shared" si="68"/>
        <v>0</v>
      </c>
      <c r="S258" s="1988"/>
      <c r="T258" s="1989"/>
      <c r="U258" s="118">
        <f t="shared" ref="U258:U300" si="71">J258</f>
        <v>4</v>
      </c>
      <c r="V258" s="33"/>
      <c r="W258" s="33"/>
      <c r="X258" s="33"/>
      <c r="Y258" s="33"/>
      <c r="Z258" s="33"/>
      <c r="AA258" s="205"/>
      <c r="AB258" s="33"/>
      <c r="AC258" s="33"/>
      <c r="AD258" s="33"/>
      <c r="AE258" s="199"/>
      <c r="AF258" s="199"/>
      <c r="AG258" s="199"/>
      <c r="AH258" s="33"/>
      <c r="AI258" s="33"/>
      <c r="AJ258" s="33"/>
      <c r="AK258" s="33"/>
      <c r="AL258" s="33"/>
      <c r="AM258" s="33"/>
      <c r="AN258" s="48"/>
      <c r="AO258" s="48"/>
      <c r="AP258" s="48"/>
    </row>
    <row r="259" spans="9:42" ht="21" hidden="1" customHeight="1">
      <c r="I259" s="292">
        <f t="shared" si="65"/>
        <v>0</v>
      </c>
      <c r="J259" s="118">
        <f t="shared" si="70"/>
        <v>4</v>
      </c>
      <c r="K259" s="183">
        <f t="shared" si="69"/>
        <v>21</v>
      </c>
      <c r="L259" s="188"/>
      <c r="M259" s="188"/>
      <c r="N259" s="189">
        <f t="shared" si="66"/>
        <v>0</v>
      </c>
      <c r="O259" s="190"/>
      <c r="P259" s="190"/>
      <c r="Q259" s="191">
        <f t="shared" si="67"/>
        <v>0</v>
      </c>
      <c r="R259" s="191">
        <f t="shared" si="68"/>
        <v>0</v>
      </c>
      <c r="S259" s="1988"/>
      <c r="T259" s="1989"/>
      <c r="U259" s="118">
        <f t="shared" si="71"/>
        <v>4</v>
      </c>
      <c r="V259" s="33"/>
      <c r="W259" s="33"/>
      <c r="X259" s="33"/>
      <c r="Y259" s="33"/>
      <c r="Z259" s="33"/>
      <c r="AA259" s="205"/>
      <c r="AB259" s="33"/>
      <c r="AC259" s="33"/>
      <c r="AD259" s="33"/>
      <c r="AE259" s="199"/>
      <c r="AF259" s="199"/>
      <c r="AG259" s="199"/>
      <c r="AH259" s="33"/>
      <c r="AI259" s="33"/>
      <c r="AJ259" s="33"/>
      <c r="AK259" s="33"/>
      <c r="AL259" s="33"/>
      <c r="AM259" s="33"/>
      <c r="AN259" s="48"/>
      <c r="AO259" s="48"/>
      <c r="AP259" s="48"/>
    </row>
    <row r="260" spans="9:42" ht="21" hidden="1" customHeight="1">
      <c r="I260" s="292">
        <f t="shared" si="65"/>
        <v>0</v>
      </c>
      <c r="J260" s="118">
        <f t="shared" si="70"/>
        <v>4</v>
      </c>
      <c r="K260" s="183">
        <f t="shared" si="69"/>
        <v>22</v>
      </c>
      <c r="L260" s="188"/>
      <c r="M260" s="188"/>
      <c r="N260" s="189">
        <f t="shared" si="66"/>
        <v>0</v>
      </c>
      <c r="O260" s="190"/>
      <c r="P260" s="190"/>
      <c r="Q260" s="191">
        <f t="shared" si="67"/>
        <v>0</v>
      </c>
      <c r="R260" s="191">
        <f t="shared" si="68"/>
        <v>0</v>
      </c>
      <c r="S260" s="1988"/>
      <c r="T260" s="1989"/>
      <c r="U260" s="118">
        <f t="shared" si="71"/>
        <v>4</v>
      </c>
      <c r="V260" s="33"/>
      <c r="W260" s="33"/>
      <c r="X260" s="33"/>
      <c r="Y260" s="33"/>
      <c r="Z260" s="33"/>
      <c r="AA260" s="205"/>
      <c r="AB260" s="33"/>
      <c r="AC260" s="33"/>
      <c r="AD260" s="33"/>
      <c r="AE260" s="199"/>
      <c r="AF260" s="199"/>
      <c r="AG260" s="199"/>
      <c r="AH260" s="33"/>
      <c r="AI260" s="33"/>
      <c r="AJ260" s="33"/>
      <c r="AK260" s="33"/>
      <c r="AL260" s="33"/>
      <c r="AM260" s="33"/>
      <c r="AN260" s="48"/>
      <c r="AO260" s="48"/>
      <c r="AP260" s="48"/>
    </row>
    <row r="261" spans="9:42" ht="21" hidden="1" customHeight="1">
      <c r="I261" s="292">
        <f t="shared" si="65"/>
        <v>0</v>
      </c>
      <c r="J261" s="118">
        <f t="shared" si="70"/>
        <v>4</v>
      </c>
      <c r="K261" s="183">
        <f t="shared" si="69"/>
        <v>23</v>
      </c>
      <c r="L261" s="188"/>
      <c r="M261" s="188"/>
      <c r="N261" s="189">
        <f t="shared" si="66"/>
        <v>0</v>
      </c>
      <c r="O261" s="190"/>
      <c r="P261" s="190"/>
      <c r="Q261" s="191">
        <f t="shared" si="67"/>
        <v>0</v>
      </c>
      <c r="R261" s="191">
        <f t="shared" si="68"/>
        <v>0</v>
      </c>
      <c r="S261" s="1988"/>
      <c r="T261" s="1989"/>
      <c r="U261" s="118">
        <f t="shared" si="71"/>
        <v>4</v>
      </c>
      <c r="V261" s="33"/>
      <c r="W261" s="33"/>
      <c r="X261" s="33"/>
      <c r="Y261" s="33"/>
      <c r="Z261" s="33"/>
      <c r="AA261" s="205"/>
      <c r="AB261" s="33"/>
      <c r="AC261" s="33"/>
      <c r="AD261" s="33"/>
      <c r="AE261" s="199"/>
      <c r="AF261" s="199"/>
      <c r="AG261" s="199"/>
      <c r="AH261" s="33"/>
      <c r="AI261" s="33"/>
      <c r="AJ261" s="33"/>
      <c r="AK261" s="33"/>
      <c r="AL261" s="33"/>
      <c r="AM261" s="33"/>
      <c r="AN261" s="48"/>
      <c r="AO261" s="48"/>
      <c r="AP261" s="48"/>
    </row>
    <row r="262" spans="9:42" ht="21" hidden="1" customHeight="1">
      <c r="I262" s="292">
        <f t="shared" si="65"/>
        <v>0</v>
      </c>
      <c r="J262" s="118">
        <f t="shared" si="70"/>
        <v>4</v>
      </c>
      <c r="K262" s="183">
        <f t="shared" si="69"/>
        <v>24</v>
      </c>
      <c r="L262" s="188"/>
      <c r="M262" s="188"/>
      <c r="N262" s="189">
        <f t="shared" si="66"/>
        <v>0</v>
      </c>
      <c r="O262" s="190"/>
      <c r="P262" s="190"/>
      <c r="Q262" s="191">
        <f t="shared" si="67"/>
        <v>0</v>
      </c>
      <c r="R262" s="191">
        <f t="shared" si="68"/>
        <v>0</v>
      </c>
      <c r="S262" s="1988"/>
      <c r="T262" s="1989"/>
      <c r="U262" s="118">
        <f t="shared" si="71"/>
        <v>4</v>
      </c>
      <c r="V262" s="33"/>
      <c r="W262" s="33"/>
      <c r="X262" s="33"/>
      <c r="Y262" s="33"/>
      <c r="Z262" s="33"/>
      <c r="AA262" s="205"/>
      <c r="AB262" s="33"/>
      <c r="AC262" s="33"/>
      <c r="AD262" s="33"/>
      <c r="AE262" s="199"/>
      <c r="AF262" s="199"/>
      <c r="AG262" s="199"/>
      <c r="AH262" s="33"/>
      <c r="AI262" s="33"/>
      <c r="AJ262" s="33"/>
      <c r="AK262" s="33"/>
      <c r="AL262" s="33"/>
      <c r="AM262" s="33"/>
      <c r="AN262" s="48"/>
      <c r="AO262" s="48"/>
      <c r="AP262" s="48"/>
    </row>
    <row r="263" spans="9:42" ht="21" hidden="1" customHeight="1">
      <c r="I263" s="292">
        <f t="shared" si="65"/>
        <v>0</v>
      </c>
      <c r="J263" s="118">
        <f t="shared" si="70"/>
        <v>4</v>
      </c>
      <c r="K263" s="183">
        <f t="shared" si="69"/>
        <v>25</v>
      </c>
      <c r="L263" s="188"/>
      <c r="M263" s="188"/>
      <c r="N263" s="189">
        <f t="shared" si="66"/>
        <v>0</v>
      </c>
      <c r="O263" s="190"/>
      <c r="P263" s="190"/>
      <c r="Q263" s="191">
        <f t="shared" si="67"/>
        <v>0</v>
      </c>
      <c r="R263" s="191">
        <f t="shared" si="68"/>
        <v>0</v>
      </c>
      <c r="S263" s="1988"/>
      <c r="T263" s="1989"/>
      <c r="U263" s="118">
        <f t="shared" si="71"/>
        <v>4</v>
      </c>
      <c r="V263" s="33"/>
      <c r="W263" s="33"/>
      <c r="X263" s="33"/>
      <c r="Y263" s="33"/>
      <c r="Z263" s="33"/>
      <c r="AA263" s="205"/>
      <c r="AB263" s="33"/>
      <c r="AC263" s="33"/>
      <c r="AD263" s="33"/>
      <c r="AE263" s="199"/>
      <c r="AF263" s="199"/>
      <c r="AG263" s="199"/>
      <c r="AH263" s="33"/>
      <c r="AI263" s="33"/>
      <c r="AJ263" s="33"/>
      <c r="AK263" s="33"/>
      <c r="AL263" s="33"/>
      <c r="AM263" s="33"/>
      <c r="AN263" s="48"/>
      <c r="AO263" s="48"/>
      <c r="AP263" s="48"/>
    </row>
    <row r="264" spans="9:42" ht="21" hidden="1" customHeight="1">
      <c r="I264" s="292">
        <f t="shared" si="65"/>
        <v>0</v>
      </c>
      <c r="J264" s="118">
        <f t="shared" si="70"/>
        <v>4</v>
      </c>
      <c r="K264" s="183">
        <f t="shared" si="69"/>
        <v>26</v>
      </c>
      <c r="L264" s="188"/>
      <c r="M264" s="188"/>
      <c r="N264" s="189">
        <f t="shared" si="66"/>
        <v>0</v>
      </c>
      <c r="O264" s="190"/>
      <c r="P264" s="190"/>
      <c r="Q264" s="191">
        <f t="shared" si="67"/>
        <v>0</v>
      </c>
      <c r="R264" s="191">
        <f t="shared" si="68"/>
        <v>0</v>
      </c>
      <c r="S264" s="1988"/>
      <c r="T264" s="1989"/>
      <c r="U264" s="118">
        <f t="shared" si="71"/>
        <v>4</v>
      </c>
      <c r="V264" s="33"/>
      <c r="W264" s="33"/>
      <c r="X264" s="33"/>
      <c r="Y264" s="33"/>
      <c r="Z264" s="33"/>
      <c r="AA264" s="205"/>
      <c r="AB264" s="33"/>
      <c r="AC264" s="33"/>
      <c r="AD264" s="33"/>
      <c r="AE264" s="199"/>
      <c r="AF264" s="199"/>
      <c r="AG264" s="199"/>
      <c r="AH264" s="33"/>
      <c r="AI264" s="33"/>
      <c r="AJ264" s="33"/>
      <c r="AK264" s="33"/>
      <c r="AL264" s="33"/>
      <c r="AM264" s="33"/>
      <c r="AN264" s="48"/>
      <c r="AO264" s="48"/>
      <c r="AP264" s="48"/>
    </row>
    <row r="265" spans="9:42" ht="21" hidden="1" customHeight="1">
      <c r="I265" s="292">
        <f t="shared" si="65"/>
        <v>0</v>
      </c>
      <c r="J265" s="118">
        <f t="shared" si="70"/>
        <v>4</v>
      </c>
      <c r="K265" s="183">
        <f t="shared" si="69"/>
        <v>27</v>
      </c>
      <c r="L265" s="188"/>
      <c r="M265" s="188"/>
      <c r="N265" s="189">
        <f t="shared" si="66"/>
        <v>0</v>
      </c>
      <c r="O265" s="190"/>
      <c r="P265" s="190"/>
      <c r="Q265" s="191">
        <f t="shared" si="67"/>
        <v>0</v>
      </c>
      <c r="R265" s="191">
        <f t="shared" si="68"/>
        <v>0</v>
      </c>
      <c r="S265" s="1988"/>
      <c r="T265" s="1989"/>
      <c r="U265" s="118">
        <f t="shared" si="71"/>
        <v>4</v>
      </c>
      <c r="V265" s="33"/>
      <c r="W265" s="33"/>
      <c r="X265" s="33"/>
      <c r="Y265" s="33"/>
      <c r="Z265" s="33"/>
      <c r="AA265" s="205"/>
      <c r="AB265" s="33"/>
      <c r="AC265" s="33"/>
      <c r="AD265" s="33"/>
      <c r="AE265" s="199"/>
      <c r="AF265" s="199"/>
      <c r="AG265" s="199"/>
      <c r="AH265" s="33"/>
      <c r="AI265" s="33"/>
      <c r="AJ265" s="33"/>
      <c r="AK265" s="33"/>
      <c r="AL265" s="33"/>
      <c r="AM265" s="33"/>
      <c r="AN265" s="48"/>
      <c r="AO265" s="48"/>
      <c r="AP265" s="48"/>
    </row>
    <row r="266" spans="9:42" ht="21" hidden="1" customHeight="1">
      <c r="I266" s="292">
        <f t="shared" si="65"/>
        <v>0</v>
      </c>
      <c r="J266" s="118">
        <f t="shared" si="70"/>
        <v>4</v>
      </c>
      <c r="K266" s="183">
        <f t="shared" si="69"/>
        <v>28</v>
      </c>
      <c r="L266" s="188"/>
      <c r="M266" s="188"/>
      <c r="N266" s="189">
        <f t="shared" si="66"/>
        <v>0</v>
      </c>
      <c r="O266" s="190"/>
      <c r="P266" s="190"/>
      <c r="Q266" s="191">
        <f t="shared" si="67"/>
        <v>0</v>
      </c>
      <c r="R266" s="191">
        <f t="shared" si="68"/>
        <v>0</v>
      </c>
      <c r="S266" s="1988"/>
      <c r="T266" s="1989"/>
      <c r="U266" s="118">
        <f t="shared" si="71"/>
        <v>4</v>
      </c>
      <c r="V266" s="33"/>
      <c r="W266" s="33"/>
      <c r="X266" s="33"/>
      <c r="Y266" s="33"/>
      <c r="Z266" s="33"/>
      <c r="AA266" s="205"/>
      <c r="AB266" s="33"/>
      <c r="AC266" s="33"/>
      <c r="AD266" s="33"/>
      <c r="AE266" s="199"/>
      <c r="AF266" s="199"/>
      <c r="AG266" s="199"/>
      <c r="AH266" s="33"/>
      <c r="AI266" s="33"/>
      <c r="AJ266" s="33"/>
      <c r="AK266" s="33"/>
      <c r="AL266" s="33"/>
      <c r="AM266" s="33"/>
      <c r="AN266" s="48"/>
      <c r="AO266" s="48"/>
      <c r="AP266" s="48"/>
    </row>
    <row r="267" spans="9:42" ht="21" hidden="1" customHeight="1">
      <c r="I267" s="292">
        <f t="shared" si="65"/>
        <v>0</v>
      </c>
      <c r="J267" s="118">
        <f t="shared" si="70"/>
        <v>4</v>
      </c>
      <c r="K267" s="183">
        <f t="shared" si="69"/>
        <v>29</v>
      </c>
      <c r="L267" s="188"/>
      <c r="M267" s="188"/>
      <c r="N267" s="189">
        <f t="shared" si="66"/>
        <v>0</v>
      </c>
      <c r="O267" s="190"/>
      <c r="P267" s="190"/>
      <c r="Q267" s="191">
        <f t="shared" si="67"/>
        <v>0</v>
      </c>
      <c r="R267" s="191">
        <f t="shared" si="68"/>
        <v>0</v>
      </c>
      <c r="S267" s="1988"/>
      <c r="T267" s="1989"/>
      <c r="U267" s="118">
        <f t="shared" si="71"/>
        <v>4</v>
      </c>
      <c r="V267" s="33"/>
      <c r="W267" s="33"/>
      <c r="X267" s="33"/>
      <c r="Y267" s="33"/>
      <c r="Z267" s="33"/>
      <c r="AA267" s="205"/>
      <c r="AB267" s="33"/>
      <c r="AC267" s="33"/>
      <c r="AD267" s="33"/>
      <c r="AE267" s="199"/>
      <c r="AF267" s="199"/>
      <c r="AG267" s="199"/>
      <c r="AH267" s="33"/>
      <c r="AI267" s="33"/>
      <c r="AJ267" s="33"/>
      <c r="AK267" s="33"/>
      <c r="AL267" s="33"/>
      <c r="AM267" s="33"/>
      <c r="AN267" s="48"/>
      <c r="AO267" s="48"/>
      <c r="AP267" s="48"/>
    </row>
    <row r="268" spans="9:42" ht="21" hidden="1" customHeight="1">
      <c r="I268" s="292">
        <f t="shared" si="65"/>
        <v>0</v>
      </c>
      <c r="J268" s="118">
        <f t="shared" si="70"/>
        <v>4</v>
      </c>
      <c r="K268" s="183">
        <f t="shared" si="69"/>
        <v>30</v>
      </c>
      <c r="L268" s="188"/>
      <c r="M268" s="188"/>
      <c r="N268" s="189">
        <f t="shared" si="66"/>
        <v>0</v>
      </c>
      <c r="O268" s="190"/>
      <c r="P268" s="190"/>
      <c r="Q268" s="191">
        <f t="shared" si="67"/>
        <v>0</v>
      </c>
      <c r="R268" s="191">
        <f t="shared" si="68"/>
        <v>0</v>
      </c>
      <c r="S268" s="1988"/>
      <c r="T268" s="1989"/>
      <c r="U268" s="118">
        <f t="shared" si="71"/>
        <v>4</v>
      </c>
      <c r="V268" s="33"/>
      <c r="W268" s="33"/>
      <c r="X268" s="33"/>
      <c r="Y268" s="33"/>
      <c r="Z268" s="33"/>
      <c r="AA268" s="205"/>
      <c r="AB268" s="33"/>
      <c r="AC268" s="33"/>
      <c r="AD268" s="33"/>
      <c r="AE268" s="199"/>
      <c r="AF268" s="199"/>
      <c r="AG268" s="199"/>
      <c r="AH268" s="33"/>
      <c r="AI268" s="33"/>
      <c r="AJ268" s="33"/>
      <c r="AK268" s="33"/>
      <c r="AL268" s="33"/>
      <c r="AM268" s="33"/>
      <c r="AN268" s="48"/>
      <c r="AO268" s="48"/>
      <c r="AP268" s="48"/>
    </row>
    <row r="269" spans="9:42" ht="21" hidden="1" customHeight="1">
      <c r="I269" s="292">
        <f t="shared" si="65"/>
        <v>0</v>
      </c>
      <c r="J269" s="118">
        <f t="shared" si="70"/>
        <v>4</v>
      </c>
      <c r="K269" s="183">
        <f t="shared" si="69"/>
        <v>31</v>
      </c>
      <c r="L269" s="188"/>
      <c r="M269" s="188"/>
      <c r="N269" s="189">
        <f t="shared" si="66"/>
        <v>0</v>
      </c>
      <c r="O269" s="190"/>
      <c r="P269" s="190"/>
      <c r="Q269" s="191">
        <f t="shared" si="67"/>
        <v>0</v>
      </c>
      <c r="R269" s="191">
        <f t="shared" si="68"/>
        <v>0</v>
      </c>
      <c r="S269" s="1988"/>
      <c r="T269" s="1989"/>
      <c r="U269" s="118">
        <f t="shared" si="71"/>
        <v>4</v>
      </c>
      <c r="V269" s="33"/>
      <c r="W269" s="33"/>
      <c r="X269" s="33"/>
      <c r="Y269" s="33"/>
      <c r="Z269" s="33"/>
      <c r="AA269" s="205"/>
      <c r="AB269" s="33"/>
      <c r="AC269" s="33"/>
      <c r="AD269" s="33"/>
      <c r="AE269" s="199"/>
      <c r="AF269" s="199"/>
      <c r="AG269" s="199"/>
      <c r="AH269" s="33"/>
      <c r="AI269" s="33"/>
      <c r="AJ269" s="33"/>
      <c r="AK269" s="33"/>
      <c r="AL269" s="33"/>
      <c r="AM269" s="33"/>
      <c r="AN269" s="48"/>
      <c r="AO269" s="48"/>
      <c r="AP269" s="48"/>
    </row>
    <row r="270" spans="9:42" ht="21" hidden="1" customHeight="1">
      <c r="I270" s="292">
        <f t="shared" si="65"/>
        <v>0</v>
      </c>
      <c r="J270" s="118">
        <f t="shared" si="70"/>
        <v>4</v>
      </c>
      <c r="K270" s="183">
        <f t="shared" si="69"/>
        <v>32</v>
      </c>
      <c r="L270" s="188"/>
      <c r="M270" s="188"/>
      <c r="N270" s="189">
        <f t="shared" si="66"/>
        <v>0</v>
      </c>
      <c r="O270" s="190"/>
      <c r="P270" s="190"/>
      <c r="Q270" s="191">
        <f t="shared" si="67"/>
        <v>0</v>
      </c>
      <c r="R270" s="191">
        <f t="shared" si="68"/>
        <v>0</v>
      </c>
      <c r="S270" s="1988"/>
      <c r="T270" s="1989"/>
      <c r="U270" s="118">
        <f t="shared" si="71"/>
        <v>4</v>
      </c>
      <c r="V270" s="33"/>
      <c r="W270" s="33"/>
      <c r="X270" s="33"/>
      <c r="Y270" s="33"/>
      <c r="Z270" s="33"/>
      <c r="AA270" s="205"/>
      <c r="AB270" s="33"/>
      <c r="AC270" s="33"/>
      <c r="AD270" s="33"/>
      <c r="AE270" s="199"/>
      <c r="AF270" s="199"/>
      <c r="AG270" s="199"/>
      <c r="AH270" s="33"/>
      <c r="AI270" s="33"/>
      <c r="AJ270" s="33"/>
      <c r="AK270" s="33"/>
      <c r="AL270" s="33"/>
      <c r="AM270" s="33"/>
      <c r="AN270" s="48"/>
      <c r="AO270" s="48"/>
      <c r="AP270" s="48"/>
    </row>
    <row r="271" spans="9:42" ht="21" hidden="1" customHeight="1">
      <c r="I271" s="292">
        <f t="shared" si="65"/>
        <v>0</v>
      </c>
      <c r="J271" s="118">
        <f t="shared" si="70"/>
        <v>4</v>
      </c>
      <c r="K271" s="183">
        <f t="shared" si="69"/>
        <v>33</v>
      </c>
      <c r="L271" s="188"/>
      <c r="M271" s="188"/>
      <c r="N271" s="189">
        <f t="shared" si="66"/>
        <v>0</v>
      </c>
      <c r="O271" s="190"/>
      <c r="P271" s="190"/>
      <c r="Q271" s="191">
        <f t="shared" si="67"/>
        <v>0</v>
      </c>
      <c r="R271" s="191">
        <f t="shared" si="68"/>
        <v>0</v>
      </c>
      <c r="S271" s="1988"/>
      <c r="T271" s="1989"/>
      <c r="U271" s="118">
        <f t="shared" si="71"/>
        <v>4</v>
      </c>
      <c r="V271" s="33"/>
      <c r="W271" s="33"/>
      <c r="X271" s="33"/>
      <c r="Y271" s="33"/>
      <c r="Z271" s="33"/>
      <c r="AA271" s="205"/>
      <c r="AB271" s="33"/>
      <c r="AC271" s="33"/>
      <c r="AD271" s="33"/>
      <c r="AE271" s="199"/>
      <c r="AF271" s="199"/>
      <c r="AG271" s="199"/>
      <c r="AH271" s="33"/>
      <c r="AI271" s="33"/>
      <c r="AJ271" s="33"/>
      <c r="AK271" s="33"/>
      <c r="AL271" s="33"/>
      <c r="AM271" s="33"/>
      <c r="AN271" s="48"/>
      <c r="AO271" s="48"/>
      <c r="AP271" s="48"/>
    </row>
    <row r="272" spans="9:42" ht="21" hidden="1" customHeight="1">
      <c r="I272" s="292">
        <f t="shared" si="65"/>
        <v>0</v>
      </c>
      <c r="J272" s="118">
        <f t="shared" si="70"/>
        <v>4</v>
      </c>
      <c r="K272" s="183">
        <f t="shared" si="69"/>
        <v>34</v>
      </c>
      <c r="L272" s="188"/>
      <c r="M272" s="188"/>
      <c r="N272" s="189">
        <f t="shared" si="66"/>
        <v>0</v>
      </c>
      <c r="O272" s="190"/>
      <c r="P272" s="190"/>
      <c r="Q272" s="191">
        <f t="shared" si="67"/>
        <v>0</v>
      </c>
      <c r="R272" s="191">
        <f t="shared" si="68"/>
        <v>0</v>
      </c>
      <c r="S272" s="1988"/>
      <c r="T272" s="1989"/>
      <c r="U272" s="118">
        <f t="shared" si="71"/>
        <v>4</v>
      </c>
      <c r="V272" s="33"/>
      <c r="W272" s="33"/>
      <c r="X272" s="33"/>
      <c r="Y272" s="33"/>
      <c r="Z272" s="33"/>
      <c r="AA272" s="205"/>
      <c r="AB272" s="33"/>
      <c r="AC272" s="33"/>
      <c r="AD272" s="33"/>
      <c r="AE272" s="199"/>
      <c r="AF272" s="199"/>
      <c r="AG272" s="199"/>
      <c r="AH272" s="33"/>
      <c r="AI272" s="33"/>
      <c r="AJ272" s="33"/>
      <c r="AK272" s="33"/>
      <c r="AL272" s="33"/>
      <c r="AM272" s="33"/>
      <c r="AN272" s="48"/>
      <c r="AO272" s="48"/>
      <c r="AP272" s="48"/>
    </row>
    <row r="273" spans="9:42" ht="21" hidden="1" customHeight="1">
      <c r="I273" s="292">
        <f t="shared" si="65"/>
        <v>0</v>
      </c>
      <c r="J273" s="118">
        <f t="shared" si="70"/>
        <v>4</v>
      </c>
      <c r="K273" s="183">
        <f t="shared" si="69"/>
        <v>35</v>
      </c>
      <c r="L273" s="188"/>
      <c r="M273" s="188"/>
      <c r="N273" s="189">
        <f t="shared" si="66"/>
        <v>0</v>
      </c>
      <c r="O273" s="190"/>
      <c r="P273" s="190"/>
      <c r="Q273" s="191">
        <f t="shared" si="67"/>
        <v>0</v>
      </c>
      <c r="R273" s="191">
        <f t="shared" si="68"/>
        <v>0</v>
      </c>
      <c r="S273" s="1988"/>
      <c r="T273" s="1989"/>
      <c r="U273" s="118">
        <f t="shared" si="71"/>
        <v>4</v>
      </c>
      <c r="V273" s="33"/>
      <c r="W273" s="33"/>
      <c r="X273" s="33"/>
      <c r="Y273" s="33"/>
      <c r="Z273" s="33"/>
      <c r="AA273" s="205"/>
      <c r="AB273" s="33"/>
      <c r="AC273" s="33"/>
      <c r="AD273" s="33"/>
      <c r="AE273" s="199"/>
      <c r="AF273" s="199"/>
      <c r="AG273" s="199"/>
      <c r="AH273" s="33"/>
      <c r="AI273" s="33"/>
      <c r="AJ273" s="33"/>
      <c r="AK273" s="33"/>
      <c r="AL273" s="33"/>
      <c r="AM273" s="33"/>
      <c r="AN273" s="48"/>
      <c r="AO273" s="48"/>
      <c r="AP273" s="48"/>
    </row>
    <row r="274" spans="9:42" ht="21" hidden="1" customHeight="1">
      <c r="I274" s="292">
        <f t="shared" si="65"/>
        <v>0</v>
      </c>
      <c r="J274" s="118">
        <f t="shared" si="70"/>
        <v>4</v>
      </c>
      <c r="K274" s="183">
        <f t="shared" si="69"/>
        <v>36</v>
      </c>
      <c r="L274" s="188"/>
      <c r="M274" s="188"/>
      <c r="N274" s="189">
        <f t="shared" si="66"/>
        <v>0</v>
      </c>
      <c r="O274" s="190"/>
      <c r="P274" s="190"/>
      <c r="Q274" s="191">
        <f t="shared" si="67"/>
        <v>0</v>
      </c>
      <c r="R274" s="191">
        <f t="shared" si="68"/>
        <v>0</v>
      </c>
      <c r="S274" s="1988"/>
      <c r="T274" s="1989"/>
      <c r="U274" s="118">
        <f t="shared" si="71"/>
        <v>4</v>
      </c>
      <c r="V274" s="33"/>
      <c r="W274" s="33"/>
      <c r="X274" s="33"/>
      <c r="Y274" s="33"/>
      <c r="Z274" s="33"/>
      <c r="AA274" s="205"/>
      <c r="AB274" s="33"/>
      <c r="AC274" s="33"/>
      <c r="AD274" s="33"/>
      <c r="AE274" s="199"/>
      <c r="AF274" s="199"/>
      <c r="AG274" s="199"/>
      <c r="AH274" s="33"/>
      <c r="AI274" s="33"/>
      <c r="AJ274" s="33"/>
      <c r="AK274" s="33"/>
      <c r="AL274" s="33"/>
      <c r="AM274" s="33"/>
      <c r="AN274" s="48"/>
      <c r="AO274" s="48"/>
      <c r="AP274" s="48"/>
    </row>
    <row r="275" spans="9:42" ht="21" hidden="1" customHeight="1" thickBot="1">
      <c r="I275" s="292">
        <f t="shared" si="65"/>
        <v>0</v>
      </c>
      <c r="J275" s="118">
        <f t="shared" si="70"/>
        <v>4</v>
      </c>
      <c r="K275" s="210">
        <f t="shared" si="69"/>
        <v>37</v>
      </c>
      <c r="L275" s="188"/>
      <c r="M275" s="188"/>
      <c r="N275" s="211">
        <f t="shared" si="66"/>
        <v>0</v>
      </c>
      <c r="O275" s="212"/>
      <c r="P275" s="212"/>
      <c r="Q275" s="213">
        <f t="shared" si="67"/>
        <v>0</v>
      </c>
      <c r="R275" s="213">
        <f t="shared" si="68"/>
        <v>0</v>
      </c>
      <c r="S275" s="1990"/>
      <c r="T275" s="1991"/>
      <c r="U275" s="118">
        <f t="shared" si="71"/>
        <v>4</v>
      </c>
      <c r="V275" s="33"/>
      <c r="W275" s="33"/>
      <c r="X275" s="33"/>
      <c r="Y275" s="33"/>
      <c r="Z275" s="33"/>
      <c r="AA275" s="205"/>
      <c r="AB275" s="33"/>
      <c r="AC275" s="33"/>
      <c r="AD275" s="33"/>
      <c r="AE275" s="199"/>
      <c r="AF275" s="199"/>
      <c r="AG275" s="199"/>
      <c r="AH275" s="33"/>
      <c r="AI275" s="33"/>
      <c r="AJ275" s="33"/>
      <c r="AK275" s="33"/>
      <c r="AL275" s="33"/>
      <c r="AM275" s="33"/>
      <c r="AN275" s="48"/>
      <c r="AO275" s="48"/>
      <c r="AP275" s="48"/>
    </row>
    <row r="276" spans="9:42" ht="21" hidden="1" customHeight="1">
      <c r="I276" s="292">
        <f>IF((O$278+P$278)&gt;0,1,0)</f>
        <v>0</v>
      </c>
      <c r="J276" s="118">
        <f t="shared" si="70"/>
        <v>4</v>
      </c>
      <c r="K276" s="2002" t="s">
        <v>840</v>
      </c>
      <c r="L276" s="2004" t="s">
        <v>841</v>
      </c>
      <c r="M276" s="2006" t="s">
        <v>842</v>
      </c>
      <c r="N276" s="2006" t="s">
        <v>843</v>
      </c>
      <c r="O276" s="2012" t="s">
        <v>844</v>
      </c>
      <c r="P276" s="2012"/>
      <c r="Q276" s="2012" t="s">
        <v>845</v>
      </c>
      <c r="R276" s="2012"/>
      <c r="S276" s="1992" t="s">
        <v>969</v>
      </c>
      <c r="T276" s="1993"/>
      <c r="U276" s="118">
        <f t="shared" si="71"/>
        <v>4</v>
      </c>
      <c r="V276" s="33"/>
      <c r="W276" s="33"/>
      <c r="X276" s="33"/>
      <c r="Y276" s="33"/>
      <c r="Z276" s="33"/>
      <c r="AA276" s="205"/>
      <c r="AB276" s="33"/>
      <c r="AC276" s="33"/>
      <c r="AD276" s="33"/>
      <c r="AE276" s="199"/>
      <c r="AF276" s="199"/>
      <c r="AG276" s="199"/>
      <c r="AH276" s="33"/>
      <c r="AI276" s="33"/>
      <c r="AJ276" s="33"/>
      <c r="AK276" s="33"/>
      <c r="AL276" s="33"/>
      <c r="AM276" s="33"/>
      <c r="AN276" s="48"/>
      <c r="AO276" s="48"/>
      <c r="AP276" s="48"/>
    </row>
    <row r="277" spans="9:42" ht="21" hidden="1" customHeight="1">
      <c r="I277" s="292">
        <f t="shared" ref="I277:I300" si="72">IF((O$278+P$278)&gt;0,1,0)</f>
        <v>0</v>
      </c>
      <c r="J277" s="118">
        <f t="shared" si="70"/>
        <v>4</v>
      </c>
      <c r="K277" s="2003"/>
      <c r="L277" s="2005"/>
      <c r="M277" s="2007"/>
      <c r="N277" s="2007"/>
      <c r="O277" s="175" t="s">
        <v>741</v>
      </c>
      <c r="P277" s="176" t="s">
        <v>742</v>
      </c>
      <c r="Q277" s="176" t="s">
        <v>741</v>
      </c>
      <c r="R277" s="177" t="s">
        <v>742</v>
      </c>
      <c r="S277" s="1994"/>
      <c r="T277" s="1995"/>
      <c r="U277" s="118">
        <f t="shared" si="71"/>
        <v>4</v>
      </c>
      <c r="V277" s="33"/>
      <c r="W277" s="33"/>
      <c r="X277" s="33"/>
      <c r="Y277" s="33"/>
      <c r="Z277" s="33"/>
      <c r="AA277" s="205"/>
      <c r="AB277" s="33"/>
      <c r="AC277" s="33"/>
      <c r="AD277" s="33"/>
      <c r="AE277" s="199"/>
      <c r="AF277" s="199"/>
      <c r="AG277" s="199"/>
      <c r="AH277" s="33"/>
      <c r="AI277" s="33"/>
      <c r="AJ277" s="33"/>
      <c r="AK277" s="33"/>
      <c r="AL277" s="33"/>
      <c r="AM277" s="33"/>
      <c r="AN277" s="48"/>
      <c r="AO277" s="48"/>
      <c r="AP277" s="48"/>
    </row>
    <row r="278" spans="9:42" ht="21" hidden="1" customHeight="1">
      <c r="I278" s="292">
        <f t="shared" si="72"/>
        <v>0</v>
      </c>
      <c r="J278" s="118">
        <f t="shared" si="70"/>
        <v>4</v>
      </c>
      <c r="K278" s="183">
        <f>+K50+1</f>
        <v>38</v>
      </c>
      <c r="L278" s="188"/>
      <c r="M278" s="188"/>
      <c r="N278" s="189">
        <f t="shared" ref="N278:N294" si="73">IF(O278+P278&gt;0,$W$227,)</f>
        <v>0</v>
      </c>
      <c r="O278" s="190"/>
      <c r="P278" s="190"/>
      <c r="Q278" s="191">
        <f t="shared" si="67"/>
        <v>0</v>
      </c>
      <c r="R278" s="191">
        <f t="shared" si="68"/>
        <v>0</v>
      </c>
      <c r="S278" s="1988"/>
      <c r="T278" s="1989"/>
      <c r="U278" s="118">
        <f t="shared" si="71"/>
        <v>4</v>
      </c>
      <c r="V278" s="33"/>
      <c r="W278" s="33"/>
      <c r="X278" s="33"/>
      <c r="Y278" s="33"/>
      <c r="Z278" s="33"/>
      <c r="AA278" s="205"/>
      <c r="AB278" s="33"/>
      <c r="AC278" s="33"/>
      <c r="AD278" s="33"/>
      <c r="AE278" s="199"/>
      <c r="AF278" s="199"/>
      <c r="AG278" s="199"/>
      <c r="AH278" s="33"/>
      <c r="AI278" s="33"/>
      <c r="AJ278" s="33"/>
      <c r="AK278" s="33"/>
      <c r="AL278" s="33"/>
      <c r="AM278" s="33"/>
      <c r="AN278" s="48"/>
      <c r="AO278" s="48"/>
      <c r="AP278" s="48"/>
    </row>
    <row r="279" spans="9:42" ht="21" hidden="1" customHeight="1">
      <c r="I279" s="292">
        <f t="shared" si="72"/>
        <v>0</v>
      </c>
      <c r="J279" s="118">
        <f t="shared" si="70"/>
        <v>4</v>
      </c>
      <c r="K279" s="183">
        <f t="shared" ref="K279:K300" si="74">+K278+1</f>
        <v>39</v>
      </c>
      <c r="L279" s="188"/>
      <c r="M279" s="188"/>
      <c r="N279" s="189">
        <f t="shared" si="73"/>
        <v>0</v>
      </c>
      <c r="O279" s="190"/>
      <c r="P279" s="190"/>
      <c r="Q279" s="191">
        <f t="shared" si="67"/>
        <v>0</v>
      </c>
      <c r="R279" s="191">
        <f t="shared" si="68"/>
        <v>0</v>
      </c>
      <c r="S279" s="1988"/>
      <c r="T279" s="1989"/>
      <c r="U279" s="118">
        <f t="shared" si="71"/>
        <v>4</v>
      </c>
      <c r="V279" s="33"/>
      <c r="W279" s="33"/>
      <c r="X279" s="33"/>
      <c r="Y279" s="33"/>
      <c r="Z279" s="33"/>
      <c r="AA279" s="205"/>
      <c r="AB279" s="33"/>
      <c r="AC279" s="33"/>
      <c r="AD279" s="33"/>
      <c r="AE279" s="199"/>
      <c r="AF279" s="199"/>
      <c r="AG279" s="199"/>
      <c r="AH279" s="33"/>
      <c r="AI279" s="33"/>
      <c r="AJ279" s="33"/>
      <c r="AK279" s="33"/>
      <c r="AL279" s="33"/>
      <c r="AM279" s="33"/>
      <c r="AN279" s="48"/>
      <c r="AO279" s="48"/>
      <c r="AP279" s="48"/>
    </row>
    <row r="280" spans="9:42" ht="21" hidden="1" customHeight="1">
      <c r="I280" s="292">
        <f t="shared" si="72"/>
        <v>0</v>
      </c>
      <c r="J280" s="118">
        <f t="shared" si="70"/>
        <v>4</v>
      </c>
      <c r="K280" s="183">
        <f t="shared" si="74"/>
        <v>40</v>
      </c>
      <c r="L280" s="188"/>
      <c r="M280" s="188"/>
      <c r="N280" s="189">
        <f t="shared" si="73"/>
        <v>0</v>
      </c>
      <c r="O280" s="190"/>
      <c r="P280" s="190"/>
      <c r="Q280" s="191">
        <f t="shared" si="67"/>
        <v>0</v>
      </c>
      <c r="R280" s="191">
        <f t="shared" si="68"/>
        <v>0</v>
      </c>
      <c r="S280" s="1988"/>
      <c r="T280" s="1989"/>
      <c r="U280" s="118">
        <f t="shared" si="71"/>
        <v>4</v>
      </c>
      <c r="V280" s="33"/>
      <c r="W280" s="33"/>
      <c r="X280" s="33"/>
      <c r="Y280" s="33"/>
      <c r="Z280" s="33"/>
      <c r="AA280" s="205"/>
      <c r="AB280" s="33"/>
      <c r="AC280" s="33"/>
      <c r="AD280" s="33"/>
      <c r="AE280" s="199"/>
      <c r="AF280" s="199"/>
      <c r="AG280" s="199"/>
      <c r="AH280" s="33"/>
      <c r="AI280" s="33"/>
      <c r="AJ280" s="33"/>
      <c r="AK280" s="33"/>
      <c r="AL280" s="33"/>
      <c r="AM280" s="33"/>
      <c r="AN280" s="48"/>
      <c r="AO280" s="48"/>
      <c r="AP280" s="48"/>
    </row>
    <row r="281" spans="9:42" ht="21" hidden="1" customHeight="1">
      <c r="I281" s="292">
        <f t="shared" si="72"/>
        <v>0</v>
      </c>
      <c r="J281" s="118">
        <f t="shared" si="70"/>
        <v>4</v>
      </c>
      <c r="K281" s="183">
        <f t="shared" si="74"/>
        <v>41</v>
      </c>
      <c r="L281" s="188"/>
      <c r="M281" s="188"/>
      <c r="N281" s="189">
        <f t="shared" si="73"/>
        <v>0</v>
      </c>
      <c r="O281" s="190"/>
      <c r="P281" s="190"/>
      <c r="Q281" s="191">
        <f t="shared" si="67"/>
        <v>0</v>
      </c>
      <c r="R281" s="191">
        <f t="shared" si="68"/>
        <v>0</v>
      </c>
      <c r="S281" s="1988"/>
      <c r="T281" s="1989"/>
      <c r="U281" s="118">
        <f t="shared" si="71"/>
        <v>4</v>
      </c>
      <c r="V281" s="33"/>
      <c r="W281" s="33"/>
      <c r="X281" s="33"/>
      <c r="Y281" s="33"/>
      <c r="Z281" s="33"/>
      <c r="AA281" s="205"/>
      <c r="AB281" s="33"/>
      <c r="AC281" s="33"/>
      <c r="AD281" s="33"/>
      <c r="AE281" s="199"/>
      <c r="AF281" s="199"/>
      <c r="AG281" s="199"/>
      <c r="AH281" s="33"/>
      <c r="AI281" s="33"/>
      <c r="AJ281" s="33"/>
      <c r="AK281" s="33"/>
      <c r="AL281" s="33"/>
      <c r="AM281" s="33"/>
      <c r="AN281" s="48"/>
      <c r="AO281" s="48"/>
      <c r="AP281" s="48"/>
    </row>
    <row r="282" spans="9:42" ht="21" hidden="1" customHeight="1">
      <c r="I282" s="292">
        <f t="shared" si="72"/>
        <v>0</v>
      </c>
      <c r="J282" s="118">
        <f t="shared" si="70"/>
        <v>4</v>
      </c>
      <c r="K282" s="183">
        <f t="shared" si="74"/>
        <v>42</v>
      </c>
      <c r="L282" s="188"/>
      <c r="M282" s="188"/>
      <c r="N282" s="189">
        <f t="shared" si="73"/>
        <v>0</v>
      </c>
      <c r="O282" s="190"/>
      <c r="P282" s="190"/>
      <c r="Q282" s="191">
        <f t="shared" si="67"/>
        <v>0</v>
      </c>
      <c r="R282" s="191">
        <f t="shared" si="68"/>
        <v>0</v>
      </c>
      <c r="S282" s="1988"/>
      <c r="T282" s="1989"/>
      <c r="U282" s="118">
        <f t="shared" si="71"/>
        <v>4</v>
      </c>
      <c r="V282" s="33"/>
      <c r="W282" s="33"/>
      <c r="X282" s="33"/>
      <c r="Y282" s="33"/>
      <c r="Z282" s="33"/>
      <c r="AA282" s="205"/>
      <c r="AB282" s="33"/>
      <c r="AC282" s="33"/>
      <c r="AD282" s="33"/>
      <c r="AE282" s="199"/>
      <c r="AF282" s="199"/>
      <c r="AG282" s="199"/>
      <c r="AH282" s="33"/>
      <c r="AI282" s="33"/>
      <c r="AJ282" s="33"/>
      <c r="AK282" s="33"/>
      <c r="AL282" s="33"/>
      <c r="AM282" s="33"/>
      <c r="AN282" s="48"/>
      <c r="AO282" s="48"/>
      <c r="AP282" s="48"/>
    </row>
    <row r="283" spans="9:42" ht="21" hidden="1" customHeight="1">
      <c r="I283" s="292">
        <f t="shared" si="72"/>
        <v>0</v>
      </c>
      <c r="J283" s="118">
        <f t="shared" si="70"/>
        <v>4</v>
      </c>
      <c r="K283" s="183">
        <f t="shared" si="74"/>
        <v>43</v>
      </c>
      <c r="L283" s="188"/>
      <c r="M283" s="188"/>
      <c r="N283" s="189">
        <f t="shared" si="73"/>
        <v>0</v>
      </c>
      <c r="O283" s="190"/>
      <c r="P283" s="190"/>
      <c r="Q283" s="191">
        <f t="shared" si="67"/>
        <v>0</v>
      </c>
      <c r="R283" s="191">
        <f t="shared" si="68"/>
        <v>0</v>
      </c>
      <c r="S283" s="1988"/>
      <c r="T283" s="1989"/>
      <c r="U283" s="118">
        <f t="shared" si="71"/>
        <v>4</v>
      </c>
      <c r="V283" s="33"/>
      <c r="W283" s="33"/>
      <c r="X283" s="33"/>
      <c r="Y283" s="33"/>
      <c r="Z283" s="33"/>
      <c r="AA283" s="205"/>
      <c r="AB283" s="33"/>
      <c r="AC283" s="33"/>
      <c r="AD283" s="33"/>
      <c r="AE283" s="199"/>
      <c r="AF283" s="199"/>
      <c r="AG283" s="199"/>
      <c r="AH283" s="33"/>
      <c r="AI283" s="33"/>
      <c r="AJ283" s="33"/>
      <c r="AK283" s="33"/>
      <c r="AL283" s="33"/>
      <c r="AM283" s="33"/>
      <c r="AN283" s="48"/>
      <c r="AO283" s="48"/>
      <c r="AP283" s="48"/>
    </row>
    <row r="284" spans="9:42" ht="21" hidden="1" customHeight="1">
      <c r="I284" s="292">
        <f t="shared" si="72"/>
        <v>0</v>
      </c>
      <c r="J284" s="118">
        <f t="shared" si="70"/>
        <v>4</v>
      </c>
      <c r="K284" s="183">
        <f t="shared" si="74"/>
        <v>44</v>
      </c>
      <c r="L284" s="188"/>
      <c r="M284" s="188"/>
      <c r="N284" s="189">
        <f t="shared" si="73"/>
        <v>0</v>
      </c>
      <c r="O284" s="190"/>
      <c r="P284" s="190"/>
      <c r="Q284" s="191">
        <f t="shared" si="67"/>
        <v>0</v>
      </c>
      <c r="R284" s="191">
        <f t="shared" si="68"/>
        <v>0</v>
      </c>
      <c r="S284" s="1988"/>
      <c r="T284" s="1989"/>
      <c r="U284" s="118">
        <f t="shared" si="71"/>
        <v>4</v>
      </c>
      <c r="V284" s="33"/>
      <c r="W284" s="33"/>
      <c r="X284" s="33"/>
      <c r="Y284" s="33"/>
      <c r="Z284" s="33"/>
      <c r="AA284" s="205"/>
      <c r="AB284" s="33"/>
      <c r="AC284" s="33"/>
      <c r="AD284" s="33"/>
      <c r="AE284" s="199"/>
      <c r="AF284" s="199"/>
      <c r="AG284" s="199"/>
      <c r="AH284" s="33"/>
      <c r="AI284" s="33"/>
      <c r="AJ284" s="33"/>
      <c r="AK284" s="33"/>
      <c r="AL284" s="33"/>
      <c r="AM284" s="33"/>
      <c r="AN284" s="48"/>
      <c r="AO284" s="48"/>
      <c r="AP284" s="48"/>
    </row>
    <row r="285" spans="9:42" ht="21" hidden="1" customHeight="1">
      <c r="I285" s="292">
        <f t="shared" si="72"/>
        <v>0</v>
      </c>
      <c r="J285" s="118">
        <f t="shared" si="70"/>
        <v>4</v>
      </c>
      <c r="K285" s="183">
        <f t="shared" si="74"/>
        <v>45</v>
      </c>
      <c r="L285" s="188"/>
      <c r="M285" s="188"/>
      <c r="N285" s="189">
        <f t="shared" si="73"/>
        <v>0</v>
      </c>
      <c r="O285" s="190"/>
      <c r="P285" s="190"/>
      <c r="Q285" s="191">
        <f t="shared" si="67"/>
        <v>0</v>
      </c>
      <c r="R285" s="191">
        <f t="shared" si="68"/>
        <v>0</v>
      </c>
      <c r="S285" s="1988"/>
      <c r="T285" s="1989"/>
      <c r="U285" s="118">
        <f t="shared" si="71"/>
        <v>4</v>
      </c>
      <c r="V285" s="33"/>
      <c r="W285" s="33"/>
      <c r="X285" s="33"/>
      <c r="Y285" s="33"/>
      <c r="Z285" s="33"/>
      <c r="AA285" s="205"/>
      <c r="AB285" s="33"/>
      <c r="AC285" s="33"/>
      <c r="AD285" s="33"/>
      <c r="AE285" s="199"/>
      <c r="AF285" s="199"/>
      <c r="AG285" s="199"/>
      <c r="AH285" s="33"/>
      <c r="AI285" s="33"/>
      <c r="AJ285" s="33"/>
      <c r="AK285" s="33"/>
      <c r="AL285" s="33"/>
      <c r="AM285" s="33"/>
      <c r="AN285" s="48"/>
      <c r="AO285" s="48"/>
      <c r="AP285" s="48"/>
    </row>
    <row r="286" spans="9:42" ht="21" hidden="1" customHeight="1">
      <c r="I286" s="292">
        <f t="shared" si="72"/>
        <v>0</v>
      </c>
      <c r="J286" s="118">
        <f t="shared" si="70"/>
        <v>4</v>
      </c>
      <c r="K286" s="183">
        <f t="shared" si="74"/>
        <v>46</v>
      </c>
      <c r="L286" s="188"/>
      <c r="M286" s="188"/>
      <c r="N286" s="189">
        <f t="shared" si="73"/>
        <v>0</v>
      </c>
      <c r="O286" s="190"/>
      <c r="P286" s="190"/>
      <c r="Q286" s="191">
        <f t="shared" si="67"/>
        <v>0</v>
      </c>
      <c r="R286" s="191">
        <f t="shared" si="68"/>
        <v>0</v>
      </c>
      <c r="S286" s="1988"/>
      <c r="T286" s="1989"/>
      <c r="U286" s="118">
        <f t="shared" si="71"/>
        <v>4</v>
      </c>
      <c r="V286" s="33"/>
      <c r="W286" s="33"/>
      <c r="X286" s="33"/>
      <c r="Y286" s="33"/>
      <c r="Z286" s="33"/>
      <c r="AA286" s="205"/>
      <c r="AB286" s="33"/>
      <c r="AC286" s="33"/>
      <c r="AD286" s="33"/>
      <c r="AE286" s="199"/>
      <c r="AF286" s="199"/>
      <c r="AG286" s="199"/>
      <c r="AH286" s="33"/>
      <c r="AI286" s="33"/>
      <c r="AJ286" s="33"/>
      <c r="AK286" s="33"/>
      <c r="AL286" s="33"/>
      <c r="AM286" s="33"/>
      <c r="AN286" s="48"/>
      <c r="AO286" s="48"/>
      <c r="AP286" s="48"/>
    </row>
    <row r="287" spans="9:42" ht="21" hidden="1" customHeight="1">
      <c r="I287" s="292">
        <f t="shared" si="72"/>
        <v>0</v>
      </c>
      <c r="J287" s="118">
        <f t="shared" si="70"/>
        <v>4</v>
      </c>
      <c r="K287" s="183">
        <f t="shared" si="74"/>
        <v>47</v>
      </c>
      <c r="L287" s="188"/>
      <c r="M287" s="188"/>
      <c r="N287" s="189">
        <f t="shared" si="73"/>
        <v>0</v>
      </c>
      <c r="O287" s="190"/>
      <c r="P287" s="190"/>
      <c r="Q287" s="191">
        <f t="shared" si="67"/>
        <v>0</v>
      </c>
      <c r="R287" s="191">
        <f t="shared" si="68"/>
        <v>0</v>
      </c>
      <c r="S287" s="1988"/>
      <c r="T287" s="1989"/>
      <c r="U287" s="118">
        <f t="shared" si="71"/>
        <v>4</v>
      </c>
      <c r="V287" s="33"/>
      <c r="W287" s="33"/>
      <c r="X287" s="33"/>
      <c r="Y287" s="33"/>
      <c r="Z287" s="33"/>
      <c r="AA287" s="205"/>
      <c r="AB287" s="33"/>
      <c r="AC287" s="33"/>
      <c r="AD287" s="33"/>
      <c r="AE287" s="199"/>
      <c r="AF287" s="199"/>
      <c r="AG287" s="199"/>
      <c r="AH287" s="33"/>
      <c r="AI287" s="33"/>
      <c r="AJ287" s="33"/>
      <c r="AK287" s="33"/>
      <c r="AL287" s="33"/>
      <c r="AM287" s="33"/>
      <c r="AN287" s="48"/>
      <c r="AO287" s="48"/>
      <c r="AP287" s="48"/>
    </row>
    <row r="288" spans="9:42" ht="21" hidden="1" customHeight="1">
      <c r="I288" s="292">
        <f t="shared" si="72"/>
        <v>0</v>
      </c>
      <c r="J288" s="118">
        <f t="shared" si="70"/>
        <v>4</v>
      </c>
      <c r="K288" s="183">
        <f t="shared" si="74"/>
        <v>48</v>
      </c>
      <c r="L288" s="188"/>
      <c r="M288" s="188"/>
      <c r="N288" s="189">
        <f t="shared" si="73"/>
        <v>0</v>
      </c>
      <c r="O288" s="190"/>
      <c r="P288" s="190"/>
      <c r="Q288" s="191">
        <f t="shared" si="67"/>
        <v>0</v>
      </c>
      <c r="R288" s="191">
        <f t="shared" si="68"/>
        <v>0</v>
      </c>
      <c r="S288" s="1988"/>
      <c r="T288" s="1989"/>
      <c r="U288" s="118">
        <f t="shared" si="71"/>
        <v>4</v>
      </c>
      <c r="V288" s="33"/>
      <c r="W288" s="33"/>
      <c r="X288" s="33"/>
      <c r="Y288" s="33"/>
      <c r="Z288" s="33"/>
      <c r="AA288" s="205"/>
      <c r="AB288" s="33"/>
      <c r="AC288" s="33"/>
      <c r="AD288" s="33"/>
      <c r="AE288" s="199"/>
      <c r="AF288" s="199"/>
      <c r="AG288" s="199"/>
      <c r="AH288" s="33"/>
      <c r="AI288" s="33"/>
      <c r="AJ288" s="33"/>
      <c r="AK288" s="33"/>
      <c r="AL288" s="33"/>
      <c r="AM288" s="33"/>
      <c r="AN288" s="48"/>
      <c r="AO288" s="48"/>
      <c r="AP288" s="48"/>
    </row>
    <row r="289" spans="9:46" ht="21" hidden="1" customHeight="1">
      <c r="I289" s="292">
        <f t="shared" si="72"/>
        <v>0</v>
      </c>
      <c r="J289" s="118">
        <f t="shared" si="70"/>
        <v>4</v>
      </c>
      <c r="K289" s="183">
        <f t="shared" si="74"/>
        <v>49</v>
      </c>
      <c r="L289" s="188"/>
      <c r="M289" s="188"/>
      <c r="N289" s="189">
        <f t="shared" si="73"/>
        <v>0</v>
      </c>
      <c r="O289" s="190"/>
      <c r="P289" s="190"/>
      <c r="Q289" s="191">
        <f t="shared" si="67"/>
        <v>0</v>
      </c>
      <c r="R289" s="191">
        <f t="shared" si="68"/>
        <v>0</v>
      </c>
      <c r="S289" s="1988"/>
      <c r="T289" s="1989"/>
      <c r="U289" s="118">
        <f t="shared" si="71"/>
        <v>4</v>
      </c>
      <c r="V289" s="33"/>
      <c r="W289" s="33"/>
      <c r="X289" s="33"/>
      <c r="Y289" s="33"/>
      <c r="Z289" s="33"/>
      <c r="AA289" s="205"/>
      <c r="AB289" s="33"/>
      <c r="AC289" s="33"/>
      <c r="AD289" s="33"/>
      <c r="AE289" s="199"/>
      <c r="AF289" s="199"/>
      <c r="AG289" s="199"/>
      <c r="AH289" s="33"/>
      <c r="AI289" s="33"/>
      <c r="AJ289" s="33"/>
      <c r="AK289" s="33"/>
      <c r="AL289" s="33"/>
      <c r="AM289" s="33"/>
      <c r="AN289" s="48"/>
      <c r="AO289" s="48"/>
      <c r="AP289" s="48"/>
    </row>
    <row r="290" spans="9:46" ht="21" hidden="1" customHeight="1">
      <c r="I290" s="292">
        <f t="shared" si="72"/>
        <v>0</v>
      </c>
      <c r="J290" s="118">
        <f t="shared" si="70"/>
        <v>4</v>
      </c>
      <c r="K290" s="183">
        <f t="shared" si="74"/>
        <v>50</v>
      </c>
      <c r="L290" s="188"/>
      <c r="M290" s="188"/>
      <c r="N290" s="189">
        <f t="shared" si="73"/>
        <v>0</v>
      </c>
      <c r="O290" s="190"/>
      <c r="P290" s="190"/>
      <c r="Q290" s="191">
        <f t="shared" si="67"/>
        <v>0</v>
      </c>
      <c r="R290" s="191">
        <f t="shared" si="68"/>
        <v>0</v>
      </c>
      <c r="S290" s="1988"/>
      <c r="T290" s="1989"/>
      <c r="U290" s="118">
        <f t="shared" si="71"/>
        <v>4</v>
      </c>
      <c r="V290" s="33"/>
      <c r="W290" s="33"/>
      <c r="X290" s="33"/>
      <c r="Y290" s="33"/>
      <c r="Z290" s="33"/>
      <c r="AA290" s="205"/>
      <c r="AB290" s="33"/>
      <c r="AC290" s="33"/>
      <c r="AD290" s="33"/>
      <c r="AE290" s="199"/>
      <c r="AF290" s="199"/>
      <c r="AG290" s="199"/>
      <c r="AH290" s="33"/>
      <c r="AI290" s="33"/>
      <c r="AJ290" s="33"/>
      <c r="AK290" s="33"/>
      <c r="AL290" s="33"/>
      <c r="AM290" s="33"/>
      <c r="AN290" s="48"/>
      <c r="AO290" s="48"/>
      <c r="AP290" s="48"/>
    </row>
    <row r="291" spans="9:46" ht="21" hidden="1" customHeight="1">
      <c r="I291" s="292">
        <f t="shared" si="72"/>
        <v>0</v>
      </c>
      <c r="J291" s="118">
        <f t="shared" si="70"/>
        <v>4</v>
      </c>
      <c r="K291" s="183">
        <f t="shared" si="74"/>
        <v>51</v>
      </c>
      <c r="L291" s="188"/>
      <c r="M291" s="188"/>
      <c r="N291" s="189">
        <f t="shared" si="73"/>
        <v>0</v>
      </c>
      <c r="O291" s="190"/>
      <c r="P291" s="190"/>
      <c r="Q291" s="191">
        <f t="shared" si="67"/>
        <v>0</v>
      </c>
      <c r="R291" s="191">
        <f t="shared" si="68"/>
        <v>0</v>
      </c>
      <c r="S291" s="1988"/>
      <c r="T291" s="1989"/>
      <c r="U291" s="118">
        <f t="shared" si="71"/>
        <v>4</v>
      </c>
      <c r="V291" s="33"/>
      <c r="W291" s="33"/>
      <c r="X291" s="33"/>
      <c r="Y291" s="33"/>
      <c r="Z291" s="33"/>
      <c r="AA291" s="205"/>
      <c r="AB291" s="33"/>
      <c r="AC291" s="33"/>
      <c r="AD291" s="33"/>
      <c r="AE291" s="199"/>
      <c r="AF291" s="199"/>
      <c r="AG291" s="199"/>
      <c r="AH291" s="33"/>
      <c r="AI291" s="33"/>
      <c r="AJ291" s="33"/>
      <c r="AK291" s="33"/>
      <c r="AL291" s="33"/>
      <c r="AM291" s="33"/>
      <c r="AN291" s="48"/>
      <c r="AO291" s="48"/>
      <c r="AP291" s="48"/>
    </row>
    <row r="292" spans="9:46" ht="21" hidden="1" customHeight="1">
      <c r="I292" s="292">
        <f t="shared" si="72"/>
        <v>0</v>
      </c>
      <c r="J292" s="118">
        <f t="shared" si="70"/>
        <v>4</v>
      </c>
      <c r="K292" s="183">
        <f t="shared" si="74"/>
        <v>52</v>
      </c>
      <c r="L292" s="188"/>
      <c r="M292" s="188"/>
      <c r="N292" s="189">
        <f t="shared" si="73"/>
        <v>0</v>
      </c>
      <c r="O292" s="190"/>
      <c r="P292" s="190"/>
      <c r="Q292" s="191">
        <f t="shared" si="67"/>
        <v>0</v>
      </c>
      <c r="R292" s="191">
        <f t="shared" si="68"/>
        <v>0</v>
      </c>
      <c r="S292" s="1988"/>
      <c r="T292" s="1989"/>
      <c r="U292" s="118">
        <f t="shared" si="71"/>
        <v>4</v>
      </c>
      <c r="V292" s="33"/>
      <c r="W292" s="33"/>
      <c r="X292" s="33"/>
      <c r="Y292" s="33"/>
      <c r="Z292" s="33"/>
      <c r="AA292" s="205"/>
      <c r="AB292" s="33"/>
      <c r="AC292" s="33"/>
      <c r="AD292" s="33"/>
      <c r="AE292" s="199"/>
      <c r="AF292" s="199"/>
      <c r="AG292" s="199"/>
      <c r="AH292" s="33"/>
      <c r="AI292" s="33"/>
      <c r="AJ292" s="33"/>
      <c r="AK292" s="33"/>
      <c r="AL292" s="33"/>
      <c r="AM292" s="33"/>
      <c r="AN292" s="48"/>
      <c r="AO292" s="48"/>
      <c r="AP292" s="48"/>
    </row>
    <row r="293" spans="9:46" ht="21" hidden="1" customHeight="1">
      <c r="I293" s="292">
        <f t="shared" si="72"/>
        <v>0</v>
      </c>
      <c r="J293" s="118">
        <f t="shared" si="70"/>
        <v>4</v>
      </c>
      <c r="K293" s="183">
        <f t="shared" si="74"/>
        <v>53</v>
      </c>
      <c r="L293" s="188"/>
      <c r="M293" s="188"/>
      <c r="N293" s="189">
        <f t="shared" si="73"/>
        <v>0</v>
      </c>
      <c r="O293" s="190"/>
      <c r="P293" s="190"/>
      <c r="Q293" s="191">
        <f t="shared" si="67"/>
        <v>0</v>
      </c>
      <c r="R293" s="191">
        <f t="shared" si="68"/>
        <v>0</v>
      </c>
      <c r="S293" s="1988"/>
      <c r="T293" s="1989"/>
      <c r="U293" s="118">
        <f t="shared" si="71"/>
        <v>4</v>
      </c>
      <c r="V293" s="33"/>
      <c r="W293" s="33"/>
      <c r="X293" s="33"/>
      <c r="Y293" s="33"/>
      <c r="Z293" s="33"/>
      <c r="AA293" s="205"/>
      <c r="AB293" s="33"/>
      <c r="AC293" s="33"/>
      <c r="AD293" s="33"/>
      <c r="AE293" s="199"/>
      <c r="AF293" s="199"/>
      <c r="AG293" s="199"/>
      <c r="AH293" s="33"/>
      <c r="AI293" s="33"/>
      <c r="AJ293" s="33"/>
      <c r="AK293" s="33"/>
      <c r="AL293" s="33"/>
      <c r="AM293" s="33"/>
      <c r="AN293" s="48"/>
      <c r="AO293" s="48"/>
      <c r="AP293" s="48"/>
    </row>
    <row r="294" spans="9:46" ht="21" hidden="1" customHeight="1">
      <c r="I294" s="292">
        <f t="shared" si="72"/>
        <v>0</v>
      </c>
      <c r="J294" s="118">
        <f t="shared" si="70"/>
        <v>4</v>
      </c>
      <c r="K294" s="183">
        <f t="shared" si="74"/>
        <v>54</v>
      </c>
      <c r="L294" s="188"/>
      <c r="M294" s="188"/>
      <c r="N294" s="189">
        <f t="shared" si="73"/>
        <v>0</v>
      </c>
      <c r="O294" s="190"/>
      <c r="P294" s="190"/>
      <c r="Q294" s="191">
        <f t="shared" si="67"/>
        <v>0</v>
      </c>
      <c r="R294" s="191">
        <f t="shared" si="68"/>
        <v>0</v>
      </c>
      <c r="S294" s="1988"/>
      <c r="T294" s="1989"/>
      <c r="U294" s="118">
        <f t="shared" si="71"/>
        <v>4</v>
      </c>
      <c r="V294" s="33"/>
      <c r="W294" s="33"/>
      <c r="X294" s="33"/>
      <c r="Y294" s="33"/>
      <c r="Z294" s="33"/>
      <c r="AA294" s="205"/>
      <c r="AB294" s="33"/>
      <c r="AC294" s="33"/>
      <c r="AD294" s="33"/>
      <c r="AE294" s="199"/>
      <c r="AF294" s="199"/>
      <c r="AG294" s="199"/>
      <c r="AH294" s="33"/>
      <c r="AI294" s="33"/>
      <c r="AJ294" s="33"/>
      <c r="AK294" s="33"/>
      <c r="AL294" s="33"/>
      <c r="AM294" s="33"/>
      <c r="AN294" s="48"/>
      <c r="AO294" s="48"/>
      <c r="AP294" s="48"/>
    </row>
    <row r="295" spans="9:46" ht="21" hidden="1" customHeight="1">
      <c r="I295" s="292">
        <f t="shared" si="72"/>
        <v>0</v>
      </c>
      <c r="J295" s="118">
        <f t="shared" ref="J295:J300" si="75">IF($Q$229&gt;0,4,)</f>
        <v>4</v>
      </c>
      <c r="K295" s="183">
        <f t="shared" si="74"/>
        <v>55</v>
      </c>
      <c r="L295" s="188"/>
      <c r="M295" s="188"/>
      <c r="N295" s="189">
        <f t="shared" ref="N295:N300" si="76">IF(O295+P295&gt;0,$W$227,)</f>
        <v>0</v>
      </c>
      <c r="O295" s="190"/>
      <c r="P295" s="190"/>
      <c r="Q295" s="191">
        <f t="shared" ref="Q295:Q300" si="77">ROUND(O295*50,0)</f>
        <v>0</v>
      </c>
      <c r="R295" s="191">
        <f t="shared" ref="R295:R300" si="78">ROUND(P295*50,0)</f>
        <v>0</v>
      </c>
      <c r="S295" s="1988"/>
      <c r="T295" s="1989"/>
      <c r="U295" s="118">
        <f t="shared" si="71"/>
        <v>4</v>
      </c>
      <c r="V295" s="33"/>
      <c r="W295" s="33"/>
      <c r="X295" s="33"/>
      <c r="Y295" s="33"/>
      <c r="Z295" s="33"/>
      <c r="AA295" s="205"/>
      <c r="AB295" s="33"/>
      <c r="AC295" s="33"/>
      <c r="AD295" s="33"/>
      <c r="AE295" s="199"/>
      <c r="AF295" s="199"/>
      <c r="AG295" s="199"/>
      <c r="AH295" s="33"/>
      <c r="AI295" s="33"/>
      <c r="AJ295" s="33"/>
      <c r="AK295" s="33"/>
      <c r="AL295" s="33"/>
      <c r="AM295" s="33"/>
      <c r="AN295" s="48"/>
      <c r="AO295" s="48"/>
      <c r="AP295" s="48"/>
    </row>
    <row r="296" spans="9:46" ht="21" hidden="1" customHeight="1">
      <c r="I296" s="292">
        <f t="shared" si="72"/>
        <v>0</v>
      </c>
      <c r="J296" s="118">
        <f t="shared" si="75"/>
        <v>4</v>
      </c>
      <c r="K296" s="183">
        <f t="shared" si="74"/>
        <v>56</v>
      </c>
      <c r="L296" s="188"/>
      <c r="M296" s="188"/>
      <c r="N296" s="189">
        <f t="shared" si="76"/>
        <v>0</v>
      </c>
      <c r="O296" s="190"/>
      <c r="P296" s="190"/>
      <c r="Q296" s="191">
        <f t="shared" si="77"/>
        <v>0</v>
      </c>
      <c r="R296" s="191">
        <f t="shared" si="78"/>
        <v>0</v>
      </c>
      <c r="S296" s="1988"/>
      <c r="T296" s="1989"/>
      <c r="U296" s="118">
        <f t="shared" si="71"/>
        <v>4</v>
      </c>
      <c r="V296" s="33"/>
      <c r="W296" s="33"/>
      <c r="X296" s="33"/>
      <c r="Y296" s="33"/>
      <c r="Z296" s="33"/>
      <c r="AA296" s="205"/>
      <c r="AB296" s="33"/>
      <c r="AC296" s="33"/>
      <c r="AD296" s="33"/>
      <c r="AE296" s="199"/>
      <c r="AF296" s="199"/>
      <c r="AG296" s="199"/>
      <c r="AH296" s="33"/>
      <c r="AI296" s="33"/>
      <c r="AJ296" s="33"/>
      <c r="AK296" s="33"/>
      <c r="AL296" s="33"/>
      <c r="AM296" s="33"/>
      <c r="AN296" s="48"/>
      <c r="AO296" s="48"/>
      <c r="AP296" s="48"/>
    </row>
    <row r="297" spans="9:46" ht="21" hidden="1" customHeight="1">
      <c r="I297" s="292">
        <f t="shared" si="72"/>
        <v>0</v>
      </c>
      <c r="J297" s="118">
        <f t="shared" si="75"/>
        <v>4</v>
      </c>
      <c r="K297" s="183">
        <f t="shared" si="74"/>
        <v>57</v>
      </c>
      <c r="L297" s="188"/>
      <c r="M297" s="188"/>
      <c r="N297" s="189">
        <f t="shared" si="76"/>
        <v>0</v>
      </c>
      <c r="O297" s="190"/>
      <c r="P297" s="190"/>
      <c r="Q297" s="191">
        <f t="shared" si="77"/>
        <v>0</v>
      </c>
      <c r="R297" s="191">
        <f t="shared" si="78"/>
        <v>0</v>
      </c>
      <c r="S297" s="1988"/>
      <c r="T297" s="1989"/>
      <c r="U297" s="118">
        <f t="shared" si="71"/>
        <v>4</v>
      </c>
      <c r="V297" s="33"/>
      <c r="W297" s="33"/>
      <c r="X297" s="33"/>
      <c r="Y297" s="33"/>
      <c r="Z297" s="33"/>
      <c r="AA297" s="205"/>
      <c r="AB297" s="33"/>
      <c r="AC297" s="33"/>
      <c r="AD297" s="33"/>
      <c r="AE297" s="199"/>
      <c r="AF297" s="199"/>
      <c r="AG297" s="199"/>
      <c r="AH297" s="33"/>
      <c r="AI297" s="33"/>
      <c r="AJ297" s="33"/>
      <c r="AK297" s="33"/>
      <c r="AL297" s="33"/>
      <c r="AM297" s="33"/>
      <c r="AN297" s="48"/>
      <c r="AO297" s="48"/>
      <c r="AP297" s="48"/>
    </row>
    <row r="298" spans="9:46" ht="21" hidden="1" customHeight="1">
      <c r="I298" s="292">
        <f t="shared" si="72"/>
        <v>0</v>
      </c>
      <c r="J298" s="118">
        <f t="shared" si="75"/>
        <v>4</v>
      </c>
      <c r="K298" s="183">
        <f t="shared" si="74"/>
        <v>58</v>
      </c>
      <c r="L298" s="188"/>
      <c r="M298" s="188"/>
      <c r="N298" s="189">
        <f t="shared" si="76"/>
        <v>0</v>
      </c>
      <c r="O298" s="190"/>
      <c r="P298" s="190"/>
      <c r="Q298" s="191">
        <f t="shared" si="77"/>
        <v>0</v>
      </c>
      <c r="R298" s="191">
        <f t="shared" si="78"/>
        <v>0</v>
      </c>
      <c r="S298" s="1988"/>
      <c r="T298" s="1989"/>
      <c r="U298" s="118">
        <f t="shared" si="71"/>
        <v>4</v>
      </c>
      <c r="V298" s="33"/>
      <c r="W298" s="33"/>
      <c r="X298" s="33"/>
      <c r="Y298" s="33"/>
      <c r="Z298" s="33"/>
      <c r="AA298" s="205"/>
      <c r="AB298" s="33"/>
      <c r="AC298" s="33"/>
      <c r="AD298" s="33"/>
      <c r="AE298" s="199"/>
      <c r="AF298" s="199"/>
      <c r="AG298" s="199"/>
      <c r="AH298" s="33"/>
      <c r="AI298" s="33"/>
      <c r="AJ298" s="33"/>
      <c r="AK298" s="33"/>
      <c r="AL298" s="33"/>
      <c r="AM298" s="33"/>
      <c r="AN298" s="48"/>
      <c r="AO298" s="48"/>
      <c r="AP298" s="48"/>
    </row>
    <row r="299" spans="9:46" ht="21" hidden="1" customHeight="1">
      <c r="I299" s="292">
        <f t="shared" si="72"/>
        <v>0</v>
      </c>
      <c r="J299" s="118">
        <f t="shared" si="75"/>
        <v>4</v>
      </c>
      <c r="K299" s="183">
        <f t="shared" si="74"/>
        <v>59</v>
      </c>
      <c r="L299" s="188"/>
      <c r="M299" s="188"/>
      <c r="N299" s="189">
        <f t="shared" si="76"/>
        <v>0</v>
      </c>
      <c r="O299" s="190"/>
      <c r="P299" s="190"/>
      <c r="Q299" s="191">
        <f t="shared" si="77"/>
        <v>0</v>
      </c>
      <c r="R299" s="191">
        <f t="shared" si="78"/>
        <v>0</v>
      </c>
      <c r="S299" s="1988"/>
      <c r="T299" s="1989"/>
      <c r="U299" s="118">
        <f t="shared" si="71"/>
        <v>4</v>
      </c>
      <c r="V299" s="33"/>
      <c r="W299" s="33"/>
      <c r="X299" s="33"/>
      <c r="Y299" s="33"/>
      <c r="Z299" s="33"/>
      <c r="AA299" s="205"/>
      <c r="AB299" s="33"/>
      <c r="AC299" s="33"/>
      <c r="AD299" s="33"/>
      <c r="AE299" s="199"/>
      <c r="AF299" s="199"/>
      <c r="AG299" s="199"/>
      <c r="AH299" s="33"/>
      <c r="AI299" s="33"/>
      <c r="AJ299" s="33"/>
      <c r="AK299" s="33"/>
      <c r="AL299" s="33"/>
      <c r="AM299" s="33"/>
      <c r="AN299" s="48"/>
      <c r="AO299" s="48"/>
      <c r="AP299" s="48"/>
    </row>
    <row r="300" spans="9:46" ht="21" hidden="1" customHeight="1" thickBot="1">
      <c r="I300" s="292">
        <f t="shared" si="72"/>
        <v>0</v>
      </c>
      <c r="J300" s="118">
        <f t="shared" si="75"/>
        <v>4</v>
      </c>
      <c r="K300" s="206">
        <f t="shared" si="74"/>
        <v>60</v>
      </c>
      <c r="L300" s="188"/>
      <c r="M300" s="188"/>
      <c r="N300" s="207">
        <f t="shared" si="76"/>
        <v>0</v>
      </c>
      <c r="O300" s="208"/>
      <c r="P300" s="208"/>
      <c r="Q300" s="209">
        <f t="shared" si="77"/>
        <v>0</v>
      </c>
      <c r="R300" s="209">
        <f t="shared" si="78"/>
        <v>0</v>
      </c>
      <c r="S300" s="1990"/>
      <c r="T300" s="1991"/>
      <c r="U300" s="118">
        <f t="shared" si="71"/>
        <v>4</v>
      </c>
      <c r="V300" s="33"/>
      <c r="W300" s="33"/>
      <c r="X300" s="33"/>
      <c r="Y300" s="33"/>
      <c r="Z300" s="33"/>
      <c r="AA300" s="205"/>
      <c r="AB300" s="33"/>
      <c r="AC300" s="33"/>
      <c r="AD300" s="33"/>
      <c r="AE300" s="199"/>
      <c r="AF300" s="199"/>
      <c r="AG300" s="199"/>
      <c r="AH300" s="33"/>
      <c r="AI300" s="33"/>
      <c r="AJ300" s="33"/>
      <c r="AK300" s="33"/>
      <c r="AL300" s="33"/>
      <c r="AM300" s="33"/>
      <c r="AN300" s="48"/>
      <c r="AO300" s="48"/>
      <c r="AP300" s="48"/>
    </row>
    <row r="301" spans="9:46" ht="30" customHeight="1" thickBot="1">
      <c r="I301" s="292">
        <f t="shared" ref="I301:I311" si="79">IF(Q$304&gt;0,1,0)</f>
        <v>1</v>
      </c>
      <c r="J301" s="118">
        <f>IF($Q$304&gt;0,5,)</f>
        <v>5</v>
      </c>
      <c r="K301" s="2013" t="s">
        <v>803</v>
      </c>
      <c r="L301" s="2013"/>
      <c r="M301" s="2013"/>
      <c r="N301" s="2013"/>
      <c r="O301" s="2013"/>
      <c r="P301" s="2013"/>
      <c r="Q301" s="2013"/>
      <c r="R301" s="2013"/>
      <c r="S301" s="2013"/>
      <c r="T301" s="2013"/>
      <c r="U301" s="118">
        <f>J301</f>
        <v>5</v>
      </c>
      <c r="V301" s="119" t="s">
        <v>755</v>
      </c>
      <c r="W301" s="120" t="s">
        <v>873</v>
      </c>
      <c r="X301" s="121"/>
      <c r="Y301" s="121"/>
      <c r="Z301" s="122"/>
      <c r="AA301" s="123"/>
      <c r="AB301" s="122"/>
      <c r="AC301" s="122"/>
      <c r="AD301" s="122"/>
      <c r="AF301" s="124" t="s">
        <v>756</v>
      </c>
      <c r="AG301" s="125"/>
      <c r="AH301" s="125"/>
      <c r="AI301" s="125"/>
      <c r="AJ301" s="126"/>
      <c r="AN301" s="127"/>
      <c r="AO301" s="28"/>
      <c r="AP301" s="127"/>
    </row>
    <row r="302" spans="9:46" ht="21" customHeight="1" thickBot="1">
      <c r="I302" s="292">
        <f t="shared" si="79"/>
        <v>1</v>
      </c>
      <c r="J302" s="118">
        <f t="shared" ref="J302:J375" si="80">IF($Q$304&gt;0,5,)</f>
        <v>5</v>
      </c>
      <c r="K302" s="2021" t="s">
        <v>537</v>
      </c>
      <c r="L302" s="2021"/>
      <c r="M302" s="2021"/>
      <c r="N302" s="2021"/>
      <c r="O302" s="2021"/>
      <c r="P302" s="2021"/>
      <c r="Q302" s="2021"/>
      <c r="R302" s="2021"/>
      <c r="S302" s="2021"/>
      <c r="T302" s="2021"/>
      <c r="U302" s="118">
        <f t="shared" ref="U302:U325" si="81">J302</f>
        <v>5</v>
      </c>
      <c r="V302" s="217" t="s">
        <v>976</v>
      </c>
      <c r="W302" s="232">
        <v>200</v>
      </c>
      <c r="X302" s="233" t="s">
        <v>1176</v>
      </c>
      <c r="Y302" s="232">
        <f>AD317</f>
        <v>0</v>
      </c>
      <c r="Z302" s="129"/>
      <c r="AA302" s="130"/>
      <c r="AB302" s="129"/>
      <c r="AC302" s="131"/>
      <c r="AD302" s="132"/>
      <c r="AE302" s="33"/>
      <c r="AF302" s="133" t="s">
        <v>777</v>
      </c>
      <c r="AG302" s="134" t="s">
        <v>778</v>
      </c>
      <c r="AH302" s="134" t="s">
        <v>779</v>
      </c>
      <c r="AI302" s="135" t="s">
        <v>780</v>
      </c>
      <c r="AJ302" s="1327" t="s">
        <v>1697</v>
      </c>
      <c r="AK302" s="1328">
        <v>1</v>
      </c>
      <c r="AL302" s="1329">
        <v>2</v>
      </c>
      <c r="AM302" s="1330">
        <v>3</v>
      </c>
      <c r="AN302" s="1331">
        <v>4</v>
      </c>
      <c r="AO302" s="1331">
        <v>5</v>
      </c>
      <c r="AP302" s="1332">
        <v>6</v>
      </c>
      <c r="AQ302" s="1331">
        <v>7</v>
      </c>
      <c r="AR302" s="1331">
        <v>8</v>
      </c>
      <c r="AS302" s="1331">
        <v>9</v>
      </c>
      <c r="AT302" s="1333">
        <v>10</v>
      </c>
    </row>
    <row r="303" spans="9:46" ht="21" customHeight="1">
      <c r="I303" s="292">
        <f t="shared" si="79"/>
        <v>1</v>
      </c>
      <c r="J303" s="118">
        <f t="shared" si="80"/>
        <v>5</v>
      </c>
      <c r="K303" s="955" t="s">
        <v>523</v>
      </c>
      <c r="L303" s="136" t="s">
        <v>524</v>
      </c>
      <c r="M303" s="953" t="s">
        <v>978</v>
      </c>
      <c r="N303" s="136" t="s">
        <v>838</v>
      </c>
      <c r="O303" s="953" t="s">
        <v>776</v>
      </c>
      <c r="P303" s="136" t="s">
        <v>525</v>
      </c>
      <c r="Q303" s="136" t="s">
        <v>534</v>
      </c>
      <c r="R303" s="136" t="s">
        <v>529</v>
      </c>
      <c r="S303" s="406" t="s">
        <v>535</v>
      </c>
      <c r="T303" s="407" t="s">
        <v>536</v>
      </c>
      <c r="U303" s="118">
        <f t="shared" si="81"/>
        <v>5</v>
      </c>
      <c r="V303" s="218" t="s">
        <v>975</v>
      </c>
      <c r="W303" s="138">
        <v>751</v>
      </c>
      <c r="X303" s="139"/>
      <c r="Y303" s="139"/>
      <c r="Z303" s="140"/>
      <c r="AA303" s="141"/>
      <c r="AB303" s="140"/>
      <c r="AC303" s="142"/>
      <c r="AD303" s="143"/>
      <c r="AE303" s="33"/>
      <c r="AF303" s="144" t="s">
        <v>781</v>
      </c>
      <c r="AG303" s="145" t="s">
        <v>782</v>
      </c>
      <c r="AH303" s="145" t="s">
        <v>783</v>
      </c>
      <c r="AI303" s="146" t="s">
        <v>784</v>
      </c>
      <c r="AJ303" s="1334" t="s">
        <v>1698</v>
      </c>
      <c r="AK303" s="1335">
        <f>L312</f>
        <v>323197</v>
      </c>
      <c r="AL303" s="1335">
        <f>L313</f>
        <v>322947</v>
      </c>
      <c r="AM303" s="1335">
        <f>L314</f>
        <v>323147</v>
      </c>
      <c r="AN303" s="1335">
        <f>L315</f>
        <v>323175</v>
      </c>
      <c r="AO303" s="1335">
        <f>L316</f>
        <v>322997</v>
      </c>
      <c r="AP303" s="1335">
        <f>L317</f>
        <v>322878</v>
      </c>
      <c r="AQ303" s="1335">
        <f>L318</f>
        <v>322804</v>
      </c>
      <c r="AR303" s="1335">
        <f>L319</f>
        <v>322984</v>
      </c>
      <c r="AS303" s="1335">
        <f>L320</f>
        <v>0</v>
      </c>
      <c r="AT303" s="1336">
        <f>L321</f>
        <v>0</v>
      </c>
    </row>
    <row r="304" spans="9:46" ht="21" customHeight="1" thickBot="1">
      <c r="I304" s="292">
        <f t="shared" si="79"/>
        <v>1</v>
      </c>
      <c r="J304" s="118">
        <f t="shared" si="80"/>
        <v>5</v>
      </c>
      <c r="K304" s="989" t="s">
        <v>1744</v>
      </c>
      <c r="L304" s="405" t="s">
        <v>1907</v>
      </c>
      <c r="M304" s="148" t="s">
        <v>1452</v>
      </c>
      <c r="N304" s="149" t="s">
        <v>1908</v>
      </c>
      <c r="O304" s="149" t="s">
        <v>1909</v>
      </c>
      <c r="P304" s="150" t="str">
        <f>IF(COUNTA(Y309:Y316)&gt;1,CONCATENATE(V309,"번지 외 ",COUNTA(Y309:Y316)-1,"필지"),CONCATENATE(V309,"번지"))</f>
        <v>산74-40번지</v>
      </c>
      <c r="Q304" s="151">
        <f>+Y317</f>
        <v>15</v>
      </c>
      <c r="R304" s="393" t="s">
        <v>1304</v>
      </c>
      <c r="S304" s="152">
        <f>COUNT(L312:L324)</f>
        <v>8</v>
      </c>
      <c r="T304" s="153">
        <f>200*S304</f>
        <v>1600</v>
      </c>
      <c r="U304" s="118">
        <f t="shared" si="81"/>
        <v>5</v>
      </c>
      <c r="V304" s="218" t="s">
        <v>974</v>
      </c>
      <c r="W304" s="138">
        <v>926</v>
      </c>
      <c r="X304" s="139" t="s">
        <v>1498</v>
      </c>
      <c r="Y304" s="139" t="s">
        <v>1500</v>
      </c>
      <c r="Z304" s="140"/>
      <c r="AA304" s="141"/>
      <c r="AB304" s="140"/>
      <c r="AC304" s="142"/>
      <c r="AD304" s="143"/>
      <c r="AE304" s="33"/>
      <c r="AF304" s="144" t="s">
        <v>785</v>
      </c>
      <c r="AG304" s="145" t="s">
        <v>786</v>
      </c>
      <c r="AH304" s="154" t="s">
        <v>787</v>
      </c>
      <c r="AI304" s="146" t="s">
        <v>788</v>
      </c>
      <c r="AJ304" s="1337" t="s">
        <v>1684</v>
      </c>
      <c r="AK304" s="1338">
        <f>M312</f>
        <v>470768</v>
      </c>
      <c r="AL304" s="1338">
        <f>M313</f>
        <v>470596</v>
      </c>
      <c r="AM304" s="1338">
        <f>M314</f>
        <v>470450</v>
      </c>
      <c r="AN304" s="1338">
        <f>M315</f>
        <v>470282</v>
      </c>
      <c r="AO304" s="1338">
        <f>M316</f>
        <v>470353</v>
      </c>
      <c r="AP304" s="1338">
        <f>M317</f>
        <v>470455</v>
      </c>
      <c r="AQ304" s="1338">
        <f>M318</f>
        <v>470579</v>
      </c>
      <c r="AR304" s="1338">
        <f>M319</f>
        <v>470677</v>
      </c>
      <c r="AS304" s="1338">
        <f>M320</f>
        <v>0</v>
      </c>
      <c r="AT304" s="1339">
        <f>M321</f>
        <v>0</v>
      </c>
    </row>
    <row r="305" spans="1:44" ht="21" customHeight="1" thickBot="1">
      <c r="I305" s="292">
        <f t="shared" si="79"/>
        <v>1</v>
      </c>
      <c r="J305" s="118">
        <f t="shared" si="80"/>
        <v>5</v>
      </c>
      <c r="K305" s="955" t="s">
        <v>527</v>
      </c>
      <c r="L305" s="136" t="s">
        <v>528</v>
      </c>
      <c r="M305" s="136" t="s">
        <v>521</v>
      </c>
      <c r="N305" s="136" t="s">
        <v>526</v>
      </c>
      <c r="O305" s="136" t="s">
        <v>530</v>
      </c>
      <c r="P305" s="952" t="s">
        <v>531</v>
      </c>
      <c r="Q305" s="952" t="s">
        <v>532</v>
      </c>
      <c r="R305" s="155" t="s">
        <v>533</v>
      </c>
      <c r="S305" s="156" t="s">
        <v>552</v>
      </c>
      <c r="T305" s="407" t="s">
        <v>522</v>
      </c>
      <c r="U305" s="118">
        <f t="shared" si="81"/>
        <v>5</v>
      </c>
      <c r="V305" s="219" t="s">
        <v>789</v>
      </c>
      <c r="W305" s="220">
        <v>24.95</v>
      </c>
      <c r="X305" s="220"/>
      <c r="Y305" s="221"/>
      <c r="Z305" s="222"/>
      <c r="AA305" s="223"/>
      <c r="AB305" s="222"/>
      <c r="AC305" s="224"/>
      <c r="AD305" s="225"/>
      <c r="AE305" s="33"/>
      <c r="AF305" s="144" t="s">
        <v>790</v>
      </c>
      <c r="AG305" s="157" t="s">
        <v>791</v>
      </c>
      <c r="AH305" s="158" t="s">
        <v>792</v>
      </c>
      <c r="AI305" s="146" t="s">
        <v>793</v>
      </c>
      <c r="AJ305" s="126"/>
      <c r="AN305" s="127"/>
      <c r="AO305" s="127"/>
      <c r="AP305" s="48"/>
    </row>
    <row r="306" spans="1:44" ht="21" customHeight="1" thickBot="1">
      <c r="I306" s="292">
        <f t="shared" si="79"/>
        <v>1</v>
      </c>
      <c r="J306" s="118">
        <f t="shared" si="80"/>
        <v>5</v>
      </c>
      <c r="K306" s="1318" t="str">
        <f>Z309</f>
        <v>소나무</v>
      </c>
      <c r="L306" s="1319" t="str">
        <f>AA309</f>
        <v>(용)2-0</v>
      </c>
      <c r="M306" s="1320">
        <f>AC309</f>
        <v>2025</v>
      </c>
      <c r="N306" s="160">
        <f>AB318</f>
        <v>3000</v>
      </c>
      <c r="O306" s="161">
        <f>IF((Q310+R310)&gt;0,ROUND((Q310/(Q310+R310)),4),0)</f>
        <v>0.7671</v>
      </c>
      <c r="P306" s="162" t="str">
        <f>IF(W305&lt;=15,AI303,IF(W305&gt;30,AI305,AI304))</f>
        <v>중 (15˚ ~ 30˚)</v>
      </c>
      <c r="Q306" s="397" t="s">
        <v>1724</v>
      </c>
      <c r="R306" s="1321" t="s">
        <v>1364</v>
      </c>
      <c r="S306" s="164">
        <f>W305</f>
        <v>24.95</v>
      </c>
      <c r="T306" s="398">
        <f>ROUND(N306/10000*N312,0)</f>
        <v>60</v>
      </c>
      <c r="U306" s="118">
        <f t="shared" si="81"/>
        <v>5</v>
      </c>
      <c r="V306" s="226">
        <v>0</v>
      </c>
      <c r="W306" s="226"/>
      <c r="X306" s="226"/>
      <c r="Y306" s="226"/>
      <c r="Z306" s="226"/>
      <c r="AA306" s="227"/>
      <c r="AB306" s="226"/>
      <c r="AC306" s="226"/>
      <c r="AD306" s="226"/>
      <c r="AE306" s="33"/>
      <c r="AF306" s="144" t="s">
        <v>794</v>
      </c>
      <c r="AG306" s="145"/>
      <c r="AH306" s="165"/>
      <c r="AI306" s="146"/>
      <c r="AJ306" s="126"/>
      <c r="AN306" s="127"/>
      <c r="AO306" s="127"/>
      <c r="AP306" s="48"/>
    </row>
    <row r="307" spans="1:44" ht="21" customHeight="1" thickBot="1">
      <c r="I307" s="292">
        <f t="shared" si="79"/>
        <v>1</v>
      </c>
      <c r="J307" s="118">
        <f t="shared" si="80"/>
        <v>5</v>
      </c>
      <c r="K307" s="2014" t="s">
        <v>839</v>
      </c>
      <c r="L307" s="2014"/>
      <c r="M307" s="2014"/>
      <c r="N307" s="2014"/>
      <c r="O307" s="2014"/>
      <c r="P307" s="2014"/>
      <c r="Q307" s="2014"/>
      <c r="R307" s="2014"/>
      <c r="S307" s="2014"/>
      <c r="T307" s="2014"/>
      <c r="U307" s="118">
        <f t="shared" si="81"/>
        <v>5</v>
      </c>
      <c r="AE307" s="33"/>
      <c r="AF307" s="144"/>
      <c r="AG307" s="145"/>
      <c r="AH307" s="165"/>
      <c r="AI307" s="146"/>
      <c r="AJ307" s="126"/>
      <c r="AN307" s="127"/>
      <c r="AO307" s="127"/>
      <c r="AP307" s="48"/>
    </row>
    <row r="308" spans="1:44" ht="21" customHeight="1" thickBot="1">
      <c r="I308" s="292">
        <f t="shared" si="79"/>
        <v>1</v>
      </c>
      <c r="J308" s="118">
        <f t="shared" si="80"/>
        <v>5</v>
      </c>
      <c r="K308" s="2015" t="s">
        <v>840</v>
      </c>
      <c r="L308" s="2017" t="s">
        <v>841</v>
      </c>
      <c r="M308" s="2019" t="s">
        <v>842</v>
      </c>
      <c r="N308" s="2019" t="s">
        <v>843</v>
      </c>
      <c r="O308" s="2022" t="s">
        <v>844</v>
      </c>
      <c r="P308" s="2023"/>
      <c r="Q308" s="2022" t="s">
        <v>845</v>
      </c>
      <c r="R308" s="2023"/>
      <c r="S308" s="1992" t="s">
        <v>969</v>
      </c>
      <c r="T308" s="1993"/>
      <c r="U308" s="118">
        <f t="shared" si="81"/>
        <v>5</v>
      </c>
      <c r="V308" s="217" t="s">
        <v>757</v>
      </c>
      <c r="W308" s="228" t="s">
        <v>973</v>
      </c>
      <c r="X308" s="228" t="s">
        <v>972</v>
      </c>
      <c r="Y308" s="228" t="s">
        <v>971</v>
      </c>
      <c r="Z308" s="228" t="s">
        <v>527</v>
      </c>
      <c r="AA308" s="229" t="s">
        <v>824</v>
      </c>
      <c r="AB308" s="228" t="s">
        <v>970</v>
      </c>
      <c r="AC308" s="230" t="s">
        <v>521</v>
      </c>
      <c r="AD308" s="231" t="s">
        <v>1232</v>
      </c>
      <c r="AE308" s="33"/>
      <c r="AF308" s="170"/>
      <c r="AG308" s="171"/>
      <c r="AH308" s="172"/>
      <c r="AI308" s="173"/>
      <c r="AJ308" s="174"/>
      <c r="AN308" s="174"/>
      <c r="AO308" s="127"/>
      <c r="AP308" s="48"/>
    </row>
    <row r="309" spans="1:44" ht="21" customHeight="1" thickBot="1">
      <c r="I309" s="292">
        <f t="shared" si="79"/>
        <v>1</v>
      </c>
      <c r="J309" s="118">
        <f t="shared" si="80"/>
        <v>5</v>
      </c>
      <c r="K309" s="2016"/>
      <c r="L309" s="2018"/>
      <c r="M309" s="2020"/>
      <c r="N309" s="2020"/>
      <c r="O309" s="954" t="s">
        <v>741</v>
      </c>
      <c r="P309" s="176" t="s">
        <v>742</v>
      </c>
      <c r="Q309" s="176" t="s">
        <v>741</v>
      </c>
      <c r="R309" s="177" t="s">
        <v>742</v>
      </c>
      <c r="S309" s="1994"/>
      <c r="T309" s="1995"/>
      <c r="U309" s="118">
        <f t="shared" si="81"/>
        <v>5</v>
      </c>
      <c r="V309" s="178" t="s">
        <v>1910</v>
      </c>
      <c r="W309" s="179">
        <v>144.43</v>
      </c>
      <c r="X309" s="179">
        <v>15</v>
      </c>
      <c r="Y309" s="179">
        <v>15</v>
      </c>
      <c r="Z309" s="179" t="s">
        <v>1878</v>
      </c>
      <c r="AA309" s="180" t="s">
        <v>1879</v>
      </c>
      <c r="AB309" s="179">
        <v>3000</v>
      </c>
      <c r="AC309" s="402">
        <v>2025</v>
      </c>
      <c r="AD309" s="181"/>
      <c r="AE309" s="33"/>
      <c r="AF309" s="125"/>
      <c r="AG309" s="125"/>
      <c r="AH309" s="125"/>
      <c r="AI309" s="182"/>
      <c r="AJ309" s="174"/>
      <c r="AN309" s="174"/>
      <c r="AO309" s="127"/>
      <c r="AP309" s="48"/>
    </row>
    <row r="310" spans="1:44" ht="21" customHeight="1">
      <c r="I310" s="292">
        <f t="shared" si="79"/>
        <v>1</v>
      </c>
      <c r="J310" s="118">
        <f t="shared" si="80"/>
        <v>5</v>
      </c>
      <c r="K310" s="956" t="s">
        <v>802</v>
      </c>
      <c r="L310" s="184"/>
      <c r="M310" s="184"/>
      <c r="N310" s="266">
        <f>N311/S304</f>
        <v>200</v>
      </c>
      <c r="O310" s="263">
        <f>ROUND(O311/S304,1)</f>
        <v>46.1</v>
      </c>
      <c r="P310" s="263">
        <f>ROUND(P311/S304,1)</f>
        <v>14</v>
      </c>
      <c r="Q310" s="263">
        <f>ROUND(Q311/S304,0)</f>
        <v>2306</v>
      </c>
      <c r="R310" s="263">
        <f>ROUND(R311/S304,0)</f>
        <v>700</v>
      </c>
      <c r="S310" s="1996"/>
      <c r="T310" s="1997"/>
      <c r="U310" s="118">
        <f t="shared" si="81"/>
        <v>5</v>
      </c>
      <c r="V310" s="178"/>
      <c r="W310" s="234"/>
      <c r="X310" s="234"/>
      <c r="Y310" s="234"/>
      <c r="Z310" s="179"/>
      <c r="AA310" s="180"/>
      <c r="AB310" s="179"/>
      <c r="AC310" s="402"/>
      <c r="AD310" s="181"/>
      <c r="AE310" s="33"/>
      <c r="AF310" s="133" t="s">
        <v>795</v>
      </c>
      <c r="AG310" s="134" t="s">
        <v>796</v>
      </c>
      <c r="AH310" s="169" t="s">
        <v>797</v>
      </c>
      <c r="AI310" s="135" t="s">
        <v>1499</v>
      </c>
      <c r="AJ310" s="126"/>
      <c r="AN310" s="127"/>
      <c r="AO310" s="33"/>
      <c r="AP310" s="48"/>
    </row>
    <row r="311" spans="1:44" ht="21" customHeight="1">
      <c r="I311" s="292">
        <f t="shared" si="79"/>
        <v>1</v>
      </c>
      <c r="J311" s="118">
        <f t="shared" si="80"/>
        <v>5</v>
      </c>
      <c r="K311" s="956" t="s">
        <v>754</v>
      </c>
      <c r="L311" s="184"/>
      <c r="M311" s="184"/>
      <c r="N311" s="264">
        <f>SUM(N312:N375)</f>
        <v>1600</v>
      </c>
      <c r="O311" s="265">
        <f>SUM(O312:O375)</f>
        <v>369</v>
      </c>
      <c r="P311" s="265">
        <f>SUM(P312:P375)</f>
        <v>112</v>
      </c>
      <c r="Q311" s="265">
        <f>SUM(Q312:Q375)</f>
        <v>18450</v>
      </c>
      <c r="R311" s="265">
        <f>SUM(R312:R375)</f>
        <v>5600</v>
      </c>
      <c r="S311" s="1998"/>
      <c r="T311" s="1999"/>
      <c r="U311" s="118">
        <f t="shared" si="81"/>
        <v>5</v>
      </c>
      <c r="V311" s="178"/>
      <c r="W311" s="179"/>
      <c r="X311" s="179"/>
      <c r="Y311" s="179"/>
      <c r="Z311" s="179"/>
      <c r="AA311" s="180"/>
      <c r="AB311" s="179"/>
      <c r="AC311" s="402"/>
      <c r="AD311" s="181"/>
      <c r="AE311" s="33"/>
      <c r="AF311" s="144" t="s">
        <v>1725</v>
      </c>
      <c r="AG311" s="145" t="s">
        <v>961</v>
      </c>
      <c r="AH311" s="186">
        <v>0</v>
      </c>
      <c r="AI311" s="187" t="s">
        <v>1501</v>
      </c>
      <c r="AJ311" s="126"/>
      <c r="AN311" s="127"/>
      <c r="AO311" s="33"/>
      <c r="AP311" s="48"/>
    </row>
    <row r="312" spans="1:44" ht="21" customHeight="1">
      <c r="I312" s="292">
        <f>IF((O$312+P$312)&gt;0,1,0)</f>
        <v>1</v>
      </c>
      <c r="J312" s="118">
        <f t="shared" si="80"/>
        <v>5</v>
      </c>
      <c r="K312" s="956">
        <v>1</v>
      </c>
      <c r="L312" s="188">
        <v>323197</v>
      </c>
      <c r="M312" s="188">
        <v>470768</v>
      </c>
      <c r="N312" s="189">
        <f t="shared" ref="N312:N325" si="82">IF(O312+P312&gt;0,$W$77,)</f>
        <v>200</v>
      </c>
      <c r="O312" s="188">
        <v>46</v>
      </c>
      <c r="P312" s="188">
        <v>16</v>
      </c>
      <c r="Q312" s="264">
        <f t="shared" ref="Q312:R325" si="83">ROUND(O312*50,0)</f>
        <v>2300</v>
      </c>
      <c r="R312" s="264">
        <f t="shared" si="83"/>
        <v>800</v>
      </c>
      <c r="S312" s="2000"/>
      <c r="T312" s="2001"/>
      <c r="U312" s="118">
        <f t="shared" si="81"/>
        <v>5</v>
      </c>
      <c r="V312" s="178"/>
      <c r="W312" s="179"/>
      <c r="X312" s="179"/>
      <c r="Y312" s="179"/>
      <c r="Z312" s="179"/>
      <c r="AA312" s="180"/>
      <c r="AB312" s="179"/>
      <c r="AC312" s="402"/>
      <c r="AD312" s="181"/>
      <c r="AE312" s="33"/>
      <c r="AF312" s="144" t="s">
        <v>1726</v>
      </c>
      <c r="AG312" s="145" t="s">
        <v>800</v>
      </c>
      <c r="AH312" s="192">
        <v>0.05</v>
      </c>
      <c r="AI312" s="187" t="s">
        <v>1502</v>
      </c>
      <c r="AJ312" s="126"/>
      <c r="AN312" s="127"/>
      <c r="AO312" s="33"/>
      <c r="AP312" s="48"/>
    </row>
    <row r="313" spans="1:44" ht="21" customHeight="1">
      <c r="I313" s="292">
        <f t="shared" ref="I313:I325" si="84">IF((O$312+P$312)&gt;0,1,0)</f>
        <v>1</v>
      </c>
      <c r="J313" s="118">
        <f t="shared" si="80"/>
        <v>5</v>
      </c>
      <c r="K313" s="1219">
        <f t="shared" ref="K313:K325" si="85">+K312+1</f>
        <v>2</v>
      </c>
      <c r="L313" s="188">
        <v>322947</v>
      </c>
      <c r="M313" s="188">
        <v>470596</v>
      </c>
      <c r="N313" s="189">
        <f t="shared" si="82"/>
        <v>200</v>
      </c>
      <c r="O313" s="188">
        <v>57</v>
      </c>
      <c r="P313" s="188">
        <v>3</v>
      </c>
      <c r="Q313" s="264">
        <f t="shared" si="83"/>
        <v>2850</v>
      </c>
      <c r="R313" s="264">
        <f t="shared" si="83"/>
        <v>150</v>
      </c>
      <c r="S313" s="1988"/>
      <c r="T313" s="1989"/>
      <c r="U313" s="118">
        <f t="shared" si="81"/>
        <v>5</v>
      </c>
      <c r="V313" s="178"/>
      <c r="W313" s="179"/>
      <c r="X313" s="179"/>
      <c r="Y313" s="179"/>
      <c r="Z313" s="179"/>
      <c r="AA313" s="180"/>
      <c r="AB313" s="179"/>
      <c r="AC313" s="402"/>
      <c r="AD313" s="181"/>
      <c r="AE313" s="33"/>
      <c r="AF313" s="144" t="s">
        <v>1727</v>
      </c>
      <c r="AG313" s="145" t="s">
        <v>963</v>
      </c>
      <c r="AH313" s="192">
        <v>0.1</v>
      </c>
      <c r="AI313" s="193"/>
      <c r="AJ313" s="126"/>
      <c r="AN313" s="127"/>
      <c r="AO313" s="33"/>
      <c r="AP313" s="48"/>
    </row>
    <row r="314" spans="1:44" ht="21" customHeight="1">
      <c r="I314" s="292">
        <f t="shared" si="84"/>
        <v>1</v>
      </c>
      <c r="J314" s="118">
        <f t="shared" si="80"/>
        <v>5</v>
      </c>
      <c r="K314" s="1219">
        <f t="shared" si="85"/>
        <v>3</v>
      </c>
      <c r="L314" s="188">
        <v>323147</v>
      </c>
      <c r="M314" s="188">
        <v>470450</v>
      </c>
      <c r="N314" s="189">
        <f t="shared" si="82"/>
        <v>200</v>
      </c>
      <c r="O314" s="188">
        <v>52</v>
      </c>
      <c r="P314" s="188">
        <v>9</v>
      </c>
      <c r="Q314" s="264">
        <f t="shared" si="83"/>
        <v>2600</v>
      </c>
      <c r="R314" s="264">
        <f t="shared" si="83"/>
        <v>450</v>
      </c>
      <c r="S314" s="1988"/>
      <c r="T314" s="1989"/>
      <c r="U314" s="118">
        <f t="shared" si="81"/>
        <v>5</v>
      </c>
      <c r="V314" s="178"/>
      <c r="W314" s="179"/>
      <c r="X314" s="179"/>
      <c r="Y314" s="179"/>
      <c r="Z314" s="179"/>
      <c r="AA314" s="180"/>
      <c r="AB314" s="179"/>
      <c r="AC314" s="402"/>
      <c r="AD314" s="181"/>
      <c r="AE314" s="33"/>
      <c r="AF314" s="144"/>
      <c r="AG314" s="145"/>
      <c r="AH314" s="194"/>
      <c r="AI314" s="146"/>
      <c r="AJ314" s="174"/>
      <c r="AN314" s="174"/>
      <c r="AO314" s="33"/>
      <c r="AP314" s="48"/>
      <c r="AQ314" s="28"/>
    </row>
    <row r="315" spans="1:44" ht="21" customHeight="1" thickBot="1">
      <c r="I315" s="292">
        <f t="shared" si="84"/>
        <v>1</v>
      </c>
      <c r="J315" s="118">
        <f t="shared" si="80"/>
        <v>5</v>
      </c>
      <c r="K315" s="1219">
        <f t="shared" si="85"/>
        <v>4</v>
      </c>
      <c r="L315" s="188">
        <v>323175</v>
      </c>
      <c r="M315" s="188">
        <v>470282</v>
      </c>
      <c r="N315" s="189">
        <f t="shared" si="82"/>
        <v>200</v>
      </c>
      <c r="O315" s="188">
        <v>38</v>
      </c>
      <c r="P315" s="188">
        <v>21</v>
      </c>
      <c r="Q315" s="264">
        <f t="shared" si="83"/>
        <v>1900</v>
      </c>
      <c r="R315" s="264">
        <f t="shared" si="83"/>
        <v>1050</v>
      </c>
      <c r="S315" s="1988"/>
      <c r="T315" s="1989"/>
      <c r="U315" s="118">
        <f t="shared" si="81"/>
        <v>5</v>
      </c>
      <c r="V315" s="178"/>
      <c r="W315" s="179"/>
      <c r="X315" s="179"/>
      <c r="Y315" s="179"/>
      <c r="Z315" s="179"/>
      <c r="AA315" s="180"/>
      <c r="AB315" s="179"/>
      <c r="AC315" s="402"/>
      <c r="AD315" s="181"/>
      <c r="AE315" s="33"/>
      <c r="AF315" s="170"/>
      <c r="AG315" s="195"/>
      <c r="AH315" s="171"/>
      <c r="AI315" s="173"/>
      <c r="AJ315" s="174"/>
      <c r="AN315" s="174"/>
      <c r="AO315" s="33"/>
      <c r="AP315" s="48"/>
    </row>
    <row r="316" spans="1:44" ht="21" customHeight="1">
      <c r="I316" s="292">
        <f t="shared" si="84"/>
        <v>1</v>
      </c>
      <c r="J316" s="118">
        <f t="shared" si="80"/>
        <v>5</v>
      </c>
      <c r="K316" s="956">
        <f t="shared" si="85"/>
        <v>5</v>
      </c>
      <c r="L316" s="188">
        <v>322997</v>
      </c>
      <c r="M316" s="188">
        <v>470353</v>
      </c>
      <c r="N316" s="189">
        <f t="shared" si="82"/>
        <v>200</v>
      </c>
      <c r="O316" s="188">
        <v>48</v>
      </c>
      <c r="P316" s="188">
        <v>12</v>
      </c>
      <c r="Q316" s="191">
        <f t="shared" si="83"/>
        <v>2400</v>
      </c>
      <c r="R316" s="191">
        <f t="shared" si="83"/>
        <v>600</v>
      </c>
      <c r="S316" s="1988"/>
      <c r="T316" s="1989"/>
      <c r="U316" s="118">
        <f t="shared" si="81"/>
        <v>5</v>
      </c>
      <c r="V316" s="178"/>
      <c r="W316" s="179"/>
      <c r="X316" s="179"/>
      <c r="Y316" s="179"/>
      <c r="Z316" s="179"/>
      <c r="AA316" s="180"/>
      <c r="AB316" s="179"/>
      <c r="AC316" s="402"/>
      <c r="AD316" s="181"/>
      <c r="AE316" s="28"/>
      <c r="AF316" s="48"/>
      <c r="AG316" s="48"/>
      <c r="AH316" s="48"/>
      <c r="AI316" s="48"/>
      <c r="AJ316" s="48"/>
      <c r="AK316" s="28"/>
      <c r="AL316" s="28"/>
      <c r="AM316" s="28"/>
      <c r="AN316" s="48"/>
      <c r="AO316" s="33"/>
      <c r="AP316" s="48"/>
      <c r="AR316" s="28"/>
    </row>
    <row r="317" spans="1:44" ht="21" customHeight="1">
      <c r="I317" s="292">
        <f t="shared" si="84"/>
        <v>1</v>
      </c>
      <c r="J317" s="118">
        <f t="shared" si="80"/>
        <v>5</v>
      </c>
      <c r="K317" s="956">
        <f t="shared" si="85"/>
        <v>6</v>
      </c>
      <c r="L317" s="188">
        <v>322878</v>
      </c>
      <c r="M317" s="188">
        <v>470455</v>
      </c>
      <c r="N317" s="189">
        <f t="shared" si="82"/>
        <v>200</v>
      </c>
      <c r="O317" s="188">
        <v>46</v>
      </c>
      <c r="P317" s="188">
        <v>15</v>
      </c>
      <c r="Q317" s="191">
        <f t="shared" si="83"/>
        <v>2300</v>
      </c>
      <c r="R317" s="191">
        <f t="shared" si="83"/>
        <v>750</v>
      </c>
      <c r="S317" s="1988"/>
      <c r="T317" s="1989"/>
      <c r="U317" s="118">
        <f t="shared" si="81"/>
        <v>5</v>
      </c>
      <c r="V317" s="137" t="s">
        <v>754</v>
      </c>
      <c r="W317" s="196">
        <f>SUM(W309:W316)</f>
        <v>144.43</v>
      </c>
      <c r="X317" s="196">
        <f>SUM(X309:X316)</f>
        <v>15</v>
      </c>
      <c r="Y317" s="196">
        <f>SUM(Y309:Y316)</f>
        <v>15</v>
      </c>
      <c r="Z317" s="197"/>
      <c r="AA317" s="198"/>
      <c r="AB317" s="196">
        <f>SUM(AB309:AB316)</f>
        <v>3000</v>
      </c>
      <c r="AC317" s="402"/>
      <c r="AD317" s="654">
        <f>SUBTOTAL(9,AD309:AD316)</f>
        <v>0</v>
      </c>
      <c r="AE317" s="199"/>
      <c r="AF317" s="33"/>
      <c r="AG317" s="33"/>
      <c r="AH317" s="33"/>
      <c r="AI317" s="33"/>
      <c r="AJ317" s="33"/>
      <c r="AN317" s="48"/>
      <c r="AO317" s="33"/>
      <c r="AP317" s="48"/>
    </row>
    <row r="318" spans="1:44" s="28" customFormat="1" ht="21" customHeight="1" thickBot="1">
      <c r="A318" s="200"/>
      <c r="B318" s="200"/>
      <c r="C318" s="200"/>
      <c r="D318" s="200"/>
      <c r="E318" s="200"/>
      <c r="F318" s="200"/>
      <c r="G318" s="200"/>
      <c r="I318" s="292">
        <f t="shared" si="84"/>
        <v>1</v>
      </c>
      <c r="J318" s="118">
        <f t="shared" si="80"/>
        <v>5</v>
      </c>
      <c r="K318" s="956">
        <f t="shared" si="85"/>
        <v>7</v>
      </c>
      <c r="L318" s="188">
        <v>322804</v>
      </c>
      <c r="M318" s="188">
        <v>470579</v>
      </c>
      <c r="N318" s="189">
        <f t="shared" si="82"/>
        <v>200</v>
      </c>
      <c r="O318" s="188">
        <v>49</v>
      </c>
      <c r="P318" s="188">
        <v>15</v>
      </c>
      <c r="Q318" s="191">
        <f t="shared" si="83"/>
        <v>2450</v>
      </c>
      <c r="R318" s="191">
        <f t="shared" si="83"/>
        <v>750</v>
      </c>
      <c r="S318" s="1988"/>
      <c r="T318" s="1989"/>
      <c r="U318" s="118">
        <f t="shared" si="81"/>
        <v>5</v>
      </c>
      <c r="V318" s="201" t="s">
        <v>802</v>
      </c>
      <c r="W318" s="202"/>
      <c r="X318" s="202"/>
      <c r="Y318" s="202"/>
      <c r="Z318" s="202"/>
      <c r="AA318" s="203"/>
      <c r="AB318" s="202">
        <f>IF(AB317&gt;0,ROUND(AB317/COUNTA(AB309:AB316),0),)</f>
        <v>3000</v>
      </c>
      <c r="AC318" s="403"/>
      <c r="AD318" s="204"/>
      <c r="AE318" s="199"/>
      <c r="AF318" s="199"/>
      <c r="AG318" s="199"/>
      <c r="AH318" s="33"/>
      <c r="AI318" s="33"/>
      <c r="AJ318" s="33"/>
      <c r="AK318" s="33"/>
      <c r="AL318" s="33"/>
      <c r="AM318" s="33"/>
      <c r="AN318" s="48"/>
      <c r="AO318" s="48"/>
      <c r="AP318" s="48"/>
      <c r="AQ318" s="116"/>
      <c r="AR318" s="116"/>
    </row>
    <row r="319" spans="1:44" ht="21" customHeight="1">
      <c r="I319" s="292">
        <f t="shared" si="84"/>
        <v>1</v>
      </c>
      <c r="J319" s="118">
        <f t="shared" si="80"/>
        <v>5</v>
      </c>
      <c r="K319" s="956">
        <f t="shared" si="85"/>
        <v>8</v>
      </c>
      <c r="L319" s="188">
        <v>322984</v>
      </c>
      <c r="M319" s="188">
        <v>470677</v>
      </c>
      <c r="N319" s="189">
        <f t="shared" si="82"/>
        <v>200</v>
      </c>
      <c r="O319" s="188">
        <v>33</v>
      </c>
      <c r="P319" s="188">
        <v>21</v>
      </c>
      <c r="Q319" s="191">
        <f t="shared" si="83"/>
        <v>1650</v>
      </c>
      <c r="R319" s="191">
        <f t="shared" si="83"/>
        <v>1050</v>
      </c>
      <c r="S319" s="1988"/>
      <c r="T319" s="1989"/>
      <c r="U319" s="118">
        <f t="shared" si="81"/>
        <v>5</v>
      </c>
      <c r="V319" s="33"/>
      <c r="W319" s="33"/>
      <c r="X319" s="33"/>
      <c r="Y319" s="33"/>
      <c r="Z319" s="33"/>
      <c r="AA319" s="205"/>
      <c r="AB319" s="33"/>
      <c r="AC319" s="33"/>
      <c r="AD319" s="33"/>
      <c r="AE319" s="199"/>
      <c r="AF319" s="199"/>
      <c r="AG319" s="199"/>
      <c r="AH319" s="33"/>
      <c r="AI319" s="33"/>
      <c r="AJ319" s="33"/>
      <c r="AK319" s="33"/>
      <c r="AL319" s="33"/>
      <c r="AM319" s="33"/>
      <c r="AN319" s="48"/>
      <c r="AO319" s="48"/>
      <c r="AP319" s="48"/>
    </row>
    <row r="320" spans="1:44" ht="21" customHeight="1">
      <c r="I320" s="292">
        <f t="shared" si="84"/>
        <v>1</v>
      </c>
      <c r="J320" s="118">
        <f t="shared" si="80"/>
        <v>5</v>
      </c>
      <c r="K320" s="956">
        <f t="shared" si="85"/>
        <v>9</v>
      </c>
      <c r="L320" s="188"/>
      <c r="M320" s="188"/>
      <c r="N320" s="189">
        <f t="shared" si="82"/>
        <v>0</v>
      </c>
      <c r="O320" s="188"/>
      <c r="P320" s="188"/>
      <c r="Q320" s="191">
        <f t="shared" si="83"/>
        <v>0</v>
      </c>
      <c r="R320" s="191">
        <f t="shared" si="83"/>
        <v>0</v>
      </c>
      <c r="S320" s="1988"/>
      <c r="T320" s="1989"/>
      <c r="U320" s="118">
        <f t="shared" si="81"/>
        <v>5</v>
      </c>
      <c r="V320" s="647" t="s">
        <v>1169</v>
      </c>
      <c r="W320" s="648" t="s">
        <v>1926</v>
      </c>
      <c r="X320" s="649"/>
      <c r="Y320" s="649"/>
      <c r="Z320" s="649"/>
      <c r="AA320" s="649"/>
      <c r="AB320" s="649"/>
      <c r="AC320" s="649"/>
      <c r="AD320" s="650"/>
      <c r="AE320" s="199"/>
      <c r="AF320" s="199"/>
      <c r="AG320" s="199"/>
      <c r="AH320" s="33"/>
      <c r="AI320" s="33"/>
      <c r="AJ320" s="33"/>
      <c r="AK320" s="33"/>
      <c r="AL320" s="33"/>
      <c r="AM320" s="33"/>
      <c r="AN320" s="48"/>
      <c r="AO320" s="48"/>
      <c r="AP320" s="48"/>
    </row>
    <row r="321" spans="9:42" ht="21" customHeight="1">
      <c r="I321" s="292">
        <f t="shared" si="84"/>
        <v>1</v>
      </c>
      <c r="J321" s="118">
        <f t="shared" si="80"/>
        <v>5</v>
      </c>
      <c r="K321" s="956">
        <f t="shared" si="85"/>
        <v>10</v>
      </c>
      <c r="L321" s="188"/>
      <c r="M321" s="188"/>
      <c r="N321" s="189">
        <f t="shared" si="82"/>
        <v>0</v>
      </c>
      <c r="O321" s="188"/>
      <c r="P321" s="188"/>
      <c r="Q321" s="191">
        <f t="shared" si="83"/>
        <v>0</v>
      </c>
      <c r="R321" s="191">
        <f t="shared" si="83"/>
        <v>0</v>
      </c>
      <c r="S321" s="1988"/>
      <c r="T321" s="1989"/>
      <c r="U321" s="118">
        <f t="shared" si="81"/>
        <v>5</v>
      </c>
      <c r="V321" s="651" t="s">
        <v>1171</v>
      </c>
      <c r="W321" s="648" t="str">
        <f>"식재된 "&amp;K306&amp;" 는 활착이 안정된 상태로 신초발달이 양호하다."</f>
        <v>식재된 소나무 는 활착이 안정된 상태로 신초발달이 양호하다.</v>
      </c>
      <c r="X321" s="649"/>
      <c r="Y321" s="649"/>
      <c r="Z321" s="649"/>
      <c r="AA321" s="649"/>
      <c r="AB321" s="649"/>
      <c r="AC321" s="649"/>
      <c r="AD321" s="650"/>
      <c r="AE321" s="199"/>
      <c r="AF321" s="199"/>
      <c r="AG321" s="199"/>
      <c r="AH321" s="33"/>
      <c r="AI321" s="33"/>
      <c r="AJ321" s="33"/>
      <c r="AK321" s="33"/>
      <c r="AL321" s="33"/>
      <c r="AM321" s="33"/>
      <c r="AN321" s="48"/>
      <c r="AO321" s="48"/>
      <c r="AP321" s="48"/>
    </row>
    <row r="322" spans="9:42" ht="21" customHeight="1">
      <c r="I322" s="292">
        <f t="shared" si="84"/>
        <v>1</v>
      </c>
      <c r="J322" s="118">
        <f t="shared" si="80"/>
        <v>5</v>
      </c>
      <c r="K322" s="956">
        <f t="shared" si="85"/>
        <v>11</v>
      </c>
      <c r="L322" s="188"/>
      <c r="M322" s="188"/>
      <c r="N322" s="189">
        <f t="shared" si="82"/>
        <v>0</v>
      </c>
      <c r="O322" s="188"/>
      <c r="P322" s="188"/>
      <c r="Q322" s="191">
        <f t="shared" si="83"/>
        <v>0</v>
      </c>
      <c r="R322" s="191">
        <f t="shared" si="83"/>
        <v>0</v>
      </c>
      <c r="S322" s="1988"/>
      <c r="T322" s="1989"/>
      <c r="U322" s="118">
        <f t="shared" si="81"/>
        <v>5</v>
      </c>
      <c r="V322" s="651" t="s">
        <v>1172</v>
      </c>
      <c r="W322" s="648"/>
      <c r="X322" s="649"/>
      <c r="Y322" s="649"/>
      <c r="Z322" s="649"/>
      <c r="AA322" s="649"/>
      <c r="AB322" s="649"/>
      <c r="AC322" s="649"/>
      <c r="AD322" s="650"/>
      <c r="AE322" s="199"/>
      <c r="AF322" s="199"/>
      <c r="AG322" s="199"/>
      <c r="AH322" s="33"/>
      <c r="AI322" s="33"/>
      <c r="AJ322" s="33"/>
      <c r="AK322" s="33"/>
      <c r="AL322" s="33"/>
      <c r="AM322" s="33"/>
      <c r="AN322" s="48"/>
      <c r="AO322" s="48"/>
      <c r="AP322" s="48"/>
    </row>
    <row r="323" spans="9:42" ht="21" customHeight="1">
      <c r="I323" s="292">
        <f t="shared" si="84"/>
        <v>1</v>
      </c>
      <c r="J323" s="118">
        <f t="shared" si="80"/>
        <v>5</v>
      </c>
      <c r="K323" s="956">
        <f t="shared" si="85"/>
        <v>12</v>
      </c>
      <c r="L323" s="188"/>
      <c r="M323" s="188"/>
      <c r="N323" s="189">
        <f t="shared" si="82"/>
        <v>0</v>
      </c>
      <c r="O323" s="188"/>
      <c r="P323" s="188"/>
      <c r="Q323" s="191">
        <f t="shared" si="83"/>
        <v>0</v>
      </c>
      <c r="R323" s="191">
        <f t="shared" si="83"/>
        <v>0</v>
      </c>
      <c r="S323" s="1988"/>
      <c r="T323" s="1989"/>
      <c r="U323" s="118">
        <f t="shared" si="81"/>
        <v>5</v>
      </c>
      <c r="V323" s="651" t="s">
        <v>1174</v>
      </c>
      <c r="W323" s="648" t="str">
        <f>"소반내 조림목의 생육상태, 현장여건 등을 고려하여 작업종은 "&amp;R304&amp;"로 적용한다."</f>
        <v>소반내 조림목의 생육상태, 현장여건 등을 고려하여 작업종은 모두베기로 적용한다.</v>
      </c>
      <c r="X323" s="649"/>
      <c r="Y323" s="649"/>
      <c r="Z323" s="649"/>
      <c r="AA323" s="649"/>
      <c r="AB323" s="649"/>
      <c r="AC323" s="649"/>
      <c r="AD323" s="650"/>
      <c r="AE323" s="199"/>
      <c r="AF323" s="199"/>
      <c r="AG323" s="199"/>
      <c r="AH323" s="33"/>
      <c r="AI323" s="33"/>
      <c r="AJ323" s="33"/>
      <c r="AK323" s="33"/>
      <c r="AL323" s="33"/>
      <c r="AM323" s="33"/>
      <c r="AN323" s="48"/>
      <c r="AO323" s="48"/>
      <c r="AP323" s="48"/>
    </row>
    <row r="324" spans="9:42" ht="21" customHeight="1">
      <c r="I324" s="292">
        <f t="shared" si="84"/>
        <v>1</v>
      </c>
      <c r="J324" s="118">
        <f t="shared" si="80"/>
        <v>5</v>
      </c>
      <c r="K324" s="956">
        <f t="shared" si="85"/>
        <v>13</v>
      </c>
      <c r="L324" s="188"/>
      <c r="M324" s="188"/>
      <c r="N324" s="189">
        <f t="shared" si="82"/>
        <v>0</v>
      </c>
      <c r="O324" s="188"/>
      <c r="P324" s="188"/>
      <c r="Q324" s="191">
        <f t="shared" si="83"/>
        <v>0</v>
      </c>
      <c r="R324" s="191">
        <f t="shared" si="83"/>
        <v>0</v>
      </c>
      <c r="S324" s="1988"/>
      <c r="T324" s="1989"/>
      <c r="U324" s="118">
        <f t="shared" si="81"/>
        <v>5</v>
      </c>
      <c r="V324" s="652" t="s">
        <v>1175</v>
      </c>
      <c r="W324" s="648"/>
      <c r="X324" s="649"/>
      <c r="Y324" s="649"/>
      <c r="Z324" s="649"/>
      <c r="AA324" s="649"/>
      <c r="AB324" s="649"/>
      <c r="AC324" s="649"/>
      <c r="AD324" s="650"/>
      <c r="AE324" s="199"/>
      <c r="AF324" s="199"/>
      <c r="AG324" s="199"/>
      <c r="AH324" s="33"/>
      <c r="AI324" s="33"/>
      <c r="AJ324" s="33"/>
      <c r="AK324" s="33"/>
      <c r="AL324" s="33"/>
      <c r="AM324" s="33"/>
      <c r="AN324" s="48"/>
      <c r="AO324" s="48"/>
      <c r="AP324" s="48"/>
    </row>
    <row r="325" spans="9:42" ht="21" customHeight="1" thickBot="1">
      <c r="I325" s="292">
        <f t="shared" si="84"/>
        <v>1</v>
      </c>
      <c r="J325" s="118">
        <f t="shared" si="80"/>
        <v>5</v>
      </c>
      <c r="K325" s="206">
        <f t="shared" si="85"/>
        <v>14</v>
      </c>
      <c r="L325" s="159"/>
      <c r="M325" s="159"/>
      <c r="N325" s="207">
        <f t="shared" si="82"/>
        <v>0</v>
      </c>
      <c r="O325" s="208"/>
      <c r="P325" s="208"/>
      <c r="Q325" s="209">
        <f t="shared" si="83"/>
        <v>0</v>
      </c>
      <c r="R325" s="209">
        <f t="shared" si="83"/>
        <v>0</v>
      </c>
      <c r="S325" s="1990"/>
      <c r="T325" s="1991"/>
      <c r="U325" s="118">
        <f t="shared" si="81"/>
        <v>5</v>
      </c>
      <c r="V325" s="651"/>
      <c r="W325" s="648"/>
      <c r="X325" s="649"/>
      <c r="Y325" s="649"/>
      <c r="Z325" s="649"/>
      <c r="AA325" s="649"/>
      <c r="AB325" s="649"/>
      <c r="AC325" s="649"/>
      <c r="AD325" s="650"/>
      <c r="AE325" s="199"/>
      <c r="AF325" s="199"/>
      <c r="AG325" s="199"/>
      <c r="AH325" s="33"/>
      <c r="AI325" s="33"/>
      <c r="AJ325" s="33"/>
      <c r="AK325" s="33"/>
      <c r="AL325" s="33"/>
      <c r="AM325" s="33"/>
      <c r="AN325" s="48"/>
      <c r="AO325" s="48"/>
      <c r="AP325" s="48"/>
    </row>
    <row r="326" spans="9:42" ht="21" hidden="1" customHeight="1">
      <c r="I326" s="292">
        <f>IF((O$328+P$328)&gt;0,1,0)</f>
        <v>0</v>
      </c>
      <c r="J326" s="118">
        <f t="shared" si="80"/>
        <v>5</v>
      </c>
      <c r="K326" s="2002" t="s">
        <v>840</v>
      </c>
      <c r="L326" s="2004" t="s">
        <v>841</v>
      </c>
      <c r="M326" s="2006" t="s">
        <v>842</v>
      </c>
      <c r="N326" s="2006" t="s">
        <v>843</v>
      </c>
      <c r="O326" s="2012" t="s">
        <v>844</v>
      </c>
      <c r="P326" s="2012"/>
      <c r="Q326" s="2012" t="s">
        <v>845</v>
      </c>
      <c r="R326" s="2012"/>
      <c r="S326" s="1992" t="s">
        <v>969</v>
      </c>
      <c r="T326" s="1993"/>
      <c r="U326" s="118">
        <f t="shared" ref="U326:U375" si="86">J326</f>
        <v>5</v>
      </c>
      <c r="V326" s="33"/>
      <c r="W326" s="33"/>
      <c r="X326" s="33"/>
      <c r="Y326" s="33"/>
      <c r="Z326" s="33"/>
      <c r="AA326" s="205"/>
      <c r="AB326" s="33"/>
      <c r="AC326" s="33"/>
      <c r="AD326" s="33"/>
      <c r="AE326" s="199"/>
      <c r="AF326" s="199"/>
      <c r="AG326" s="199"/>
      <c r="AH326" s="33"/>
      <c r="AI326" s="33"/>
      <c r="AJ326" s="33"/>
      <c r="AK326" s="33"/>
      <c r="AL326" s="33"/>
      <c r="AM326" s="33"/>
      <c r="AN326" s="48"/>
      <c r="AO326" s="48"/>
      <c r="AP326" s="48"/>
    </row>
    <row r="327" spans="9:42" ht="21" hidden="1" customHeight="1">
      <c r="I327" s="292">
        <f t="shared" ref="I327:I350" si="87">IF((O$328+P$328)&gt;0,1,0)</f>
        <v>0</v>
      </c>
      <c r="J327" s="118">
        <f t="shared" si="80"/>
        <v>5</v>
      </c>
      <c r="K327" s="2003"/>
      <c r="L327" s="2005"/>
      <c r="M327" s="2007"/>
      <c r="N327" s="2007"/>
      <c r="O327" s="175" t="s">
        <v>741</v>
      </c>
      <c r="P327" s="176" t="s">
        <v>742</v>
      </c>
      <c r="Q327" s="176" t="s">
        <v>741</v>
      </c>
      <c r="R327" s="177" t="s">
        <v>742</v>
      </c>
      <c r="S327" s="1994"/>
      <c r="T327" s="1995"/>
      <c r="U327" s="118">
        <f t="shared" si="86"/>
        <v>5</v>
      </c>
      <c r="V327" s="33"/>
      <c r="W327" s="33"/>
      <c r="X327" s="33"/>
      <c r="Y327" s="33"/>
      <c r="Z327" s="33"/>
      <c r="AA327" s="205"/>
      <c r="AB327" s="33"/>
      <c r="AC327" s="33"/>
      <c r="AD327" s="33"/>
      <c r="AE327" s="199"/>
      <c r="AF327" s="199"/>
      <c r="AG327" s="199"/>
      <c r="AH327" s="33"/>
      <c r="AI327" s="33"/>
      <c r="AJ327" s="33"/>
      <c r="AK327" s="33"/>
      <c r="AL327" s="33"/>
      <c r="AM327" s="33"/>
      <c r="AN327" s="48"/>
      <c r="AO327" s="48"/>
      <c r="AP327" s="48"/>
    </row>
    <row r="328" spans="9:42" ht="21" hidden="1" customHeight="1">
      <c r="I328" s="292">
        <f t="shared" si="87"/>
        <v>0</v>
      </c>
      <c r="J328" s="118">
        <f t="shared" si="80"/>
        <v>5</v>
      </c>
      <c r="K328" s="183">
        <f>+K25+1</f>
        <v>15</v>
      </c>
      <c r="L328" s="188"/>
      <c r="M328" s="188"/>
      <c r="N328" s="189">
        <f t="shared" ref="N328:N375" si="88">IF(O328+P328&gt;0,$W$302,)</f>
        <v>0</v>
      </c>
      <c r="O328" s="190"/>
      <c r="P328" s="190"/>
      <c r="Q328" s="191">
        <f t="shared" ref="Q328:Q375" si="89">ROUND(O328*50,0)</f>
        <v>0</v>
      </c>
      <c r="R328" s="191">
        <f t="shared" ref="R328:R375" si="90">ROUND(P328*50,0)</f>
        <v>0</v>
      </c>
      <c r="S328" s="1988"/>
      <c r="T328" s="1989"/>
      <c r="U328" s="118">
        <f t="shared" si="86"/>
        <v>5</v>
      </c>
      <c r="V328" s="33"/>
      <c r="W328" s="33"/>
      <c r="X328" s="33"/>
      <c r="Y328" s="33"/>
      <c r="Z328" s="33"/>
      <c r="AA328" s="205"/>
      <c r="AB328" s="33"/>
      <c r="AC328" s="33"/>
      <c r="AD328" s="33"/>
      <c r="AE328" s="199"/>
      <c r="AF328" s="199"/>
      <c r="AG328" s="199"/>
      <c r="AH328" s="33"/>
      <c r="AI328" s="33"/>
      <c r="AJ328" s="33"/>
      <c r="AK328" s="33"/>
      <c r="AL328" s="33"/>
      <c r="AM328" s="33"/>
      <c r="AN328" s="48"/>
      <c r="AO328" s="48"/>
      <c r="AP328" s="48"/>
    </row>
    <row r="329" spans="9:42" ht="21" hidden="1" customHeight="1">
      <c r="I329" s="292">
        <f t="shared" si="87"/>
        <v>0</v>
      </c>
      <c r="J329" s="118">
        <f t="shared" si="80"/>
        <v>5</v>
      </c>
      <c r="K329" s="183">
        <f t="shared" ref="K329:K350" si="91">+K328+1</f>
        <v>16</v>
      </c>
      <c r="L329" s="188"/>
      <c r="M329" s="188"/>
      <c r="N329" s="189">
        <f t="shared" si="88"/>
        <v>0</v>
      </c>
      <c r="O329" s="190"/>
      <c r="P329" s="190"/>
      <c r="Q329" s="191">
        <f t="shared" si="89"/>
        <v>0</v>
      </c>
      <c r="R329" s="191">
        <f t="shared" si="90"/>
        <v>0</v>
      </c>
      <c r="S329" s="1988"/>
      <c r="T329" s="1989"/>
      <c r="U329" s="118">
        <f t="shared" si="86"/>
        <v>5</v>
      </c>
      <c r="V329" s="33"/>
      <c r="W329" s="33"/>
      <c r="X329" s="33"/>
      <c r="Y329" s="33"/>
      <c r="Z329" s="33"/>
      <c r="AA329" s="205"/>
      <c r="AB329" s="33"/>
      <c r="AC329" s="33"/>
      <c r="AD329" s="33"/>
      <c r="AE329" s="199"/>
      <c r="AF329" s="199"/>
      <c r="AG329" s="199"/>
      <c r="AH329" s="33"/>
      <c r="AI329" s="33"/>
      <c r="AJ329" s="33"/>
      <c r="AK329" s="33"/>
      <c r="AL329" s="33"/>
      <c r="AM329" s="33"/>
      <c r="AN329" s="48"/>
      <c r="AO329" s="48"/>
      <c r="AP329" s="48"/>
    </row>
    <row r="330" spans="9:42" ht="21" hidden="1" customHeight="1">
      <c r="I330" s="292">
        <f t="shared" si="87"/>
        <v>0</v>
      </c>
      <c r="J330" s="118">
        <f t="shared" si="80"/>
        <v>5</v>
      </c>
      <c r="K330" s="183">
        <f t="shared" si="91"/>
        <v>17</v>
      </c>
      <c r="L330" s="188"/>
      <c r="M330" s="188"/>
      <c r="N330" s="189">
        <f t="shared" si="88"/>
        <v>0</v>
      </c>
      <c r="O330" s="190"/>
      <c r="P330" s="190"/>
      <c r="Q330" s="191">
        <f t="shared" si="89"/>
        <v>0</v>
      </c>
      <c r="R330" s="191">
        <f t="shared" si="90"/>
        <v>0</v>
      </c>
      <c r="S330" s="1988"/>
      <c r="T330" s="1989"/>
      <c r="U330" s="118">
        <f t="shared" si="86"/>
        <v>5</v>
      </c>
      <c r="V330" s="33"/>
      <c r="W330" s="33"/>
      <c r="X330" s="33"/>
      <c r="Y330" s="33"/>
      <c r="Z330" s="33"/>
      <c r="AA330" s="205"/>
      <c r="AB330" s="33"/>
      <c r="AC330" s="33"/>
      <c r="AD330" s="33"/>
      <c r="AE330" s="199"/>
      <c r="AF330" s="199"/>
      <c r="AG330" s="199"/>
      <c r="AH330" s="33"/>
      <c r="AI330" s="33"/>
      <c r="AJ330" s="33"/>
      <c r="AK330" s="33"/>
      <c r="AL330" s="33"/>
      <c r="AM330" s="33"/>
      <c r="AN330" s="48"/>
      <c r="AO330" s="48"/>
      <c r="AP330" s="48"/>
    </row>
    <row r="331" spans="9:42" ht="21" hidden="1" customHeight="1">
      <c r="I331" s="292">
        <f t="shared" si="87"/>
        <v>0</v>
      </c>
      <c r="J331" s="118">
        <f t="shared" si="80"/>
        <v>5</v>
      </c>
      <c r="K331" s="183">
        <f t="shared" si="91"/>
        <v>18</v>
      </c>
      <c r="L331" s="188"/>
      <c r="M331" s="188"/>
      <c r="N331" s="189">
        <f t="shared" si="88"/>
        <v>0</v>
      </c>
      <c r="O331" s="190"/>
      <c r="P331" s="190"/>
      <c r="Q331" s="191">
        <f t="shared" si="89"/>
        <v>0</v>
      </c>
      <c r="R331" s="191">
        <f t="shared" si="90"/>
        <v>0</v>
      </c>
      <c r="S331" s="1988"/>
      <c r="T331" s="1989"/>
      <c r="U331" s="118">
        <f t="shared" si="86"/>
        <v>5</v>
      </c>
      <c r="V331" s="33"/>
      <c r="W331" s="33"/>
      <c r="X331" s="33"/>
      <c r="Y331" s="33"/>
      <c r="Z331" s="33"/>
      <c r="AA331" s="205"/>
      <c r="AB331" s="33"/>
      <c r="AC331" s="33"/>
      <c r="AD331" s="33"/>
      <c r="AE331" s="199"/>
      <c r="AF331" s="199"/>
      <c r="AG331" s="199"/>
      <c r="AH331" s="33"/>
      <c r="AI331" s="33"/>
      <c r="AJ331" s="33"/>
      <c r="AK331" s="33"/>
      <c r="AL331" s="33"/>
      <c r="AM331" s="33"/>
      <c r="AN331" s="48"/>
      <c r="AO331" s="48"/>
      <c r="AP331" s="48"/>
    </row>
    <row r="332" spans="9:42" ht="21" hidden="1" customHeight="1">
      <c r="I332" s="292">
        <f t="shared" si="87"/>
        <v>0</v>
      </c>
      <c r="J332" s="118">
        <f t="shared" si="80"/>
        <v>5</v>
      </c>
      <c r="K332" s="183">
        <f t="shared" si="91"/>
        <v>19</v>
      </c>
      <c r="L332" s="188"/>
      <c r="M332" s="188"/>
      <c r="N332" s="189">
        <f t="shared" si="88"/>
        <v>0</v>
      </c>
      <c r="O332" s="190"/>
      <c r="P332" s="190"/>
      <c r="Q332" s="191">
        <f t="shared" si="89"/>
        <v>0</v>
      </c>
      <c r="R332" s="191">
        <f t="shared" si="90"/>
        <v>0</v>
      </c>
      <c r="S332" s="1988"/>
      <c r="T332" s="1989"/>
      <c r="U332" s="118">
        <f t="shared" si="86"/>
        <v>5</v>
      </c>
      <c r="V332" s="33"/>
      <c r="W332" s="33"/>
      <c r="X332" s="33"/>
      <c r="Y332" s="33"/>
      <c r="Z332" s="33"/>
      <c r="AA332" s="205"/>
      <c r="AB332" s="33"/>
      <c r="AC332" s="33"/>
      <c r="AD332" s="33"/>
      <c r="AE332" s="199"/>
      <c r="AF332" s="199"/>
      <c r="AG332" s="199"/>
      <c r="AH332" s="33"/>
      <c r="AI332" s="33"/>
      <c r="AJ332" s="33"/>
      <c r="AK332" s="33"/>
      <c r="AL332" s="33"/>
      <c r="AM332" s="33"/>
      <c r="AN332" s="48"/>
      <c r="AO332" s="48"/>
      <c r="AP332" s="48"/>
    </row>
    <row r="333" spans="9:42" ht="21" hidden="1" customHeight="1">
      <c r="I333" s="292">
        <f t="shared" si="87"/>
        <v>0</v>
      </c>
      <c r="J333" s="118">
        <f t="shared" si="80"/>
        <v>5</v>
      </c>
      <c r="K333" s="183">
        <f t="shared" si="91"/>
        <v>20</v>
      </c>
      <c r="L333" s="188"/>
      <c r="M333" s="188"/>
      <c r="N333" s="189">
        <f t="shared" si="88"/>
        <v>0</v>
      </c>
      <c r="O333" s="190"/>
      <c r="P333" s="190"/>
      <c r="Q333" s="191">
        <f t="shared" si="89"/>
        <v>0</v>
      </c>
      <c r="R333" s="191">
        <f t="shared" si="90"/>
        <v>0</v>
      </c>
      <c r="S333" s="1988"/>
      <c r="T333" s="1989"/>
      <c r="U333" s="118">
        <f t="shared" si="86"/>
        <v>5</v>
      </c>
      <c r="V333" s="33"/>
      <c r="W333" s="33"/>
      <c r="X333" s="33"/>
      <c r="Y333" s="33"/>
      <c r="Z333" s="33"/>
      <c r="AA333" s="205"/>
      <c r="AB333" s="33"/>
      <c r="AC333" s="33"/>
      <c r="AD333" s="33"/>
      <c r="AE333" s="199"/>
      <c r="AF333" s="199"/>
      <c r="AG333" s="199"/>
      <c r="AH333" s="33"/>
      <c r="AI333" s="33"/>
      <c r="AJ333" s="33"/>
      <c r="AK333" s="33"/>
      <c r="AL333" s="33"/>
      <c r="AM333" s="33"/>
      <c r="AN333" s="48"/>
      <c r="AO333" s="48"/>
      <c r="AP333" s="48"/>
    </row>
    <row r="334" spans="9:42" ht="21" hidden="1" customHeight="1">
      <c r="I334" s="292">
        <f t="shared" si="87"/>
        <v>0</v>
      </c>
      <c r="J334" s="118">
        <f t="shared" si="80"/>
        <v>5</v>
      </c>
      <c r="K334" s="183">
        <f t="shared" si="91"/>
        <v>21</v>
      </c>
      <c r="L334" s="188"/>
      <c r="M334" s="188"/>
      <c r="N334" s="189">
        <f t="shared" si="88"/>
        <v>0</v>
      </c>
      <c r="O334" s="190"/>
      <c r="P334" s="190"/>
      <c r="Q334" s="191">
        <f t="shared" si="89"/>
        <v>0</v>
      </c>
      <c r="R334" s="191">
        <f t="shared" si="90"/>
        <v>0</v>
      </c>
      <c r="S334" s="1988"/>
      <c r="T334" s="1989"/>
      <c r="U334" s="118">
        <f t="shared" si="86"/>
        <v>5</v>
      </c>
      <c r="V334" s="33"/>
      <c r="W334" s="33"/>
      <c r="X334" s="33"/>
      <c r="Y334" s="33"/>
      <c r="Z334" s="33"/>
      <c r="AA334" s="205"/>
      <c r="AB334" s="33"/>
      <c r="AC334" s="33"/>
      <c r="AD334" s="33"/>
      <c r="AE334" s="199"/>
      <c r="AF334" s="199"/>
      <c r="AG334" s="199"/>
      <c r="AH334" s="33"/>
      <c r="AI334" s="33"/>
      <c r="AJ334" s="33"/>
      <c r="AK334" s="33"/>
      <c r="AL334" s="33"/>
      <c r="AM334" s="33"/>
      <c r="AN334" s="48"/>
      <c r="AO334" s="48"/>
      <c r="AP334" s="48"/>
    </row>
    <row r="335" spans="9:42" ht="21" hidden="1" customHeight="1">
      <c r="I335" s="292">
        <f t="shared" si="87"/>
        <v>0</v>
      </c>
      <c r="J335" s="118">
        <f t="shared" si="80"/>
        <v>5</v>
      </c>
      <c r="K335" s="183">
        <f t="shared" si="91"/>
        <v>22</v>
      </c>
      <c r="L335" s="188"/>
      <c r="M335" s="188"/>
      <c r="N335" s="189">
        <f t="shared" si="88"/>
        <v>0</v>
      </c>
      <c r="O335" s="190"/>
      <c r="P335" s="190"/>
      <c r="Q335" s="191">
        <f t="shared" si="89"/>
        <v>0</v>
      </c>
      <c r="R335" s="191">
        <f t="shared" si="90"/>
        <v>0</v>
      </c>
      <c r="S335" s="1988"/>
      <c r="T335" s="1989"/>
      <c r="U335" s="118">
        <f t="shared" si="86"/>
        <v>5</v>
      </c>
      <c r="V335" s="33"/>
      <c r="W335" s="33"/>
      <c r="X335" s="33"/>
      <c r="Y335" s="33"/>
      <c r="Z335" s="33"/>
      <c r="AA335" s="205"/>
      <c r="AB335" s="33"/>
      <c r="AC335" s="33"/>
      <c r="AD335" s="33"/>
      <c r="AE335" s="199"/>
      <c r="AF335" s="199"/>
      <c r="AG335" s="199"/>
      <c r="AH335" s="33"/>
      <c r="AI335" s="33"/>
      <c r="AJ335" s="33"/>
      <c r="AK335" s="33"/>
      <c r="AL335" s="33"/>
      <c r="AM335" s="33"/>
      <c r="AN335" s="48"/>
      <c r="AO335" s="48"/>
      <c r="AP335" s="48"/>
    </row>
    <row r="336" spans="9:42" ht="21" hidden="1" customHeight="1">
      <c r="I336" s="292">
        <f t="shared" si="87"/>
        <v>0</v>
      </c>
      <c r="J336" s="118">
        <f t="shared" si="80"/>
        <v>5</v>
      </c>
      <c r="K336" s="183">
        <f t="shared" si="91"/>
        <v>23</v>
      </c>
      <c r="L336" s="188"/>
      <c r="M336" s="188"/>
      <c r="N336" s="189">
        <f t="shared" si="88"/>
        <v>0</v>
      </c>
      <c r="O336" s="190"/>
      <c r="P336" s="190"/>
      <c r="Q336" s="191">
        <f t="shared" si="89"/>
        <v>0</v>
      </c>
      <c r="R336" s="191">
        <f t="shared" si="90"/>
        <v>0</v>
      </c>
      <c r="S336" s="1988"/>
      <c r="T336" s="1989"/>
      <c r="U336" s="118">
        <f t="shared" si="86"/>
        <v>5</v>
      </c>
      <c r="V336" s="33"/>
      <c r="W336" s="33"/>
      <c r="X336" s="33"/>
      <c r="Y336" s="33"/>
      <c r="Z336" s="33"/>
      <c r="AA336" s="205"/>
      <c r="AB336" s="33"/>
      <c r="AC336" s="33"/>
      <c r="AD336" s="33"/>
      <c r="AE336" s="199"/>
      <c r="AF336" s="199"/>
      <c r="AG336" s="199"/>
      <c r="AH336" s="33"/>
      <c r="AI336" s="33"/>
      <c r="AJ336" s="33"/>
      <c r="AK336" s="33"/>
      <c r="AL336" s="33"/>
      <c r="AM336" s="33"/>
      <c r="AN336" s="48"/>
      <c r="AO336" s="48"/>
      <c r="AP336" s="48"/>
    </row>
    <row r="337" spans="9:42" ht="21" hidden="1" customHeight="1">
      <c r="I337" s="292">
        <f t="shared" si="87"/>
        <v>0</v>
      </c>
      <c r="J337" s="118">
        <f t="shared" si="80"/>
        <v>5</v>
      </c>
      <c r="K337" s="183">
        <f t="shared" si="91"/>
        <v>24</v>
      </c>
      <c r="L337" s="188"/>
      <c r="M337" s="188"/>
      <c r="N337" s="189">
        <f t="shared" si="88"/>
        <v>0</v>
      </c>
      <c r="O337" s="190"/>
      <c r="P337" s="190"/>
      <c r="Q337" s="191">
        <f t="shared" si="89"/>
        <v>0</v>
      </c>
      <c r="R337" s="191">
        <f t="shared" si="90"/>
        <v>0</v>
      </c>
      <c r="S337" s="1988"/>
      <c r="T337" s="1989"/>
      <c r="U337" s="118">
        <f t="shared" si="86"/>
        <v>5</v>
      </c>
      <c r="V337" s="33"/>
      <c r="W337" s="33"/>
      <c r="X337" s="33"/>
      <c r="Y337" s="33"/>
      <c r="Z337" s="33"/>
      <c r="AA337" s="205"/>
      <c r="AB337" s="33"/>
      <c r="AC337" s="33"/>
      <c r="AD337" s="33"/>
      <c r="AE337" s="199"/>
      <c r="AF337" s="199"/>
      <c r="AG337" s="199"/>
      <c r="AH337" s="33"/>
      <c r="AI337" s="33"/>
      <c r="AJ337" s="33"/>
      <c r="AK337" s="33"/>
      <c r="AL337" s="33"/>
      <c r="AM337" s="33"/>
      <c r="AN337" s="48"/>
      <c r="AO337" s="48"/>
      <c r="AP337" s="48"/>
    </row>
    <row r="338" spans="9:42" ht="21" hidden="1" customHeight="1">
      <c r="I338" s="292">
        <f t="shared" si="87"/>
        <v>0</v>
      </c>
      <c r="J338" s="118">
        <f t="shared" si="80"/>
        <v>5</v>
      </c>
      <c r="K338" s="183">
        <f t="shared" si="91"/>
        <v>25</v>
      </c>
      <c r="L338" s="188"/>
      <c r="M338" s="188"/>
      <c r="N338" s="189">
        <f t="shared" si="88"/>
        <v>0</v>
      </c>
      <c r="O338" s="190"/>
      <c r="P338" s="190"/>
      <c r="Q338" s="191">
        <f t="shared" si="89"/>
        <v>0</v>
      </c>
      <c r="R338" s="191">
        <f t="shared" si="90"/>
        <v>0</v>
      </c>
      <c r="S338" s="1988"/>
      <c r="T338" s="1989"/>
      <c r="U338" s="118">
        <f t="shared" si="86"/>
        <v>5</v>
      </c>
      <c r="V338" s="33"/>
      <c r="W338" s="33"/>
      <c r="X338" s="33"/>
      <c r="Y338" s="33"/>
      <c r="Z338" s="33"/>
      <c r="AA338" s="205"/>
      <c r="AB338" s="33"/>
      <c r="AC338" s="33"/>
      <c r="AD338" s="33"/>
      <c r="AE338" s="199"/>
      <c r="AF338" s="199"/>
      <c r="AG338" s="199"/>
      <c r="AH338" s="33"/>
      <c r="AI338" s="33"/>
      <c r="AJ338" s="33"/>
      <c r="AK338" s="33"/>
      <c r="AL338" s="33"/>
      <c r="AM338" s="33"/>
      <c r="AN338" s="48"/>
      <c r="AO338" s="48"/>
      <c r="AP338" s="48"/>
    </row>
    <row r="339" spans="9:42" ht="21" hidden="1" customHeight="1">
      <c r="I339" s="292">
        <f t="shared" si="87"/>
        <v>0</v>
      </c>
      <c r="J339" s="118">
        <f t="shared" si="80"/>
        <v>5</v>
      </c>
      <c r="K339" s="183">
        <f t="shared" si="91"/>
        <v>26</v>
      </c>
      <c r="L339" s="188"/>
      <c r="M339" s="188"/>
      <c r="N339" s="189">
        <f t="shared" si="88"/>
        <v>0</v>
      </c>
      <c r="O339" s="190"/>
      <c r="P339" s="190"/>
      <c r="Q339" s="191">
        <f t="shared" si="89"/>
        <v>0</v>
      </c>
      <c r="R339" s="191">
        <f t="shared" si="90"/>
        <v>0</v>
      </c>
      <c r="S339" s="1988"/>
      <c r="T339" s="1989"/>
      <c r="U339" s="118">
        <f t="shared" si="86"/>
        <v>5</v>
      </c>
      <c r="V339" s="33"/>
      <c r="W339" s="33"/>
      <c r="X339" s="33"/>
      <c r="Y339" s="33"/>
      <c r="Z339" s="33"/>
      <c r="AA339" s="205"/>
      <c r="AB339" s="33"/>
      <c r="AC339" s="33"/>
      <c r="AD339" s="33"/>
      <c r="AE339" s="199"/>
      <c r="AF339" s="199"/>
      <c r="AG339" s="199"/>
      <c r="AH339" s="33"/>
      <c r="AI339" s="33"/>
      <c r="AJ339" s="33"/>
      <c r="AK339" s="33"/>
      <c r="AL339" s="33"/>
      <c r="AM339" s="33"/>
      <c r="AN339" s="48"/>
      <c r="AO339" s="48"/>
      <c r="AP339" s="48"/>
    </row>
    <row r="340" spans="9:42" ht="21" hidden="1" customHeight="1">
      <c r="I340" s="292">
        <f t="shared" si="87"/>
        <v>0</v>
      </c>
      <c r="J340" s="118">
        <f t="shared" si="80"/>
        <v>5</v>
      </c>
      <c r="K340" s="183">
        <f t="shared" si="91"/>
        <v>27</v>
      </c>
      <c r="L340" s="188"/>
      <c r="M340" s="188"/>
      <c r="N340" s="189">
        <f t="shared" si="88"/>
        <v>0</v>
      </c>
      <c r="O340" s="190"/>
      <c r="P340" s="190"/>
      <c r="Q340" s="191">
        <f t="shared" si="89"/>
        <v>0</v>
      </c>
      <c r="R340" s="191">
        <f t="shared" si="90"/>
        <v>0</v>
      </c>
      <c r="S340" s="1988"/>
      <c r="T340" s="1989"/>
      <c r="U340" s="118">
        <f t="shared" si="86"/>
        <v>5</v>
      </c>
      <c r="V340" s="33"/>
      <c r="W340" s="33"/>
      <c r="X340" s="33"/>
      <c r="Y340" s="33"/>
      <c r="Z340" s="33"/>
      <c r="AA340" s="205"/>
      <c r="AB340" s="33"/>
      <c r="AC340" s="33"/>
      <c r="AD340" s="33"/>
      <c r="AE340" s="199"/>
      <c r="AF340" s="199"/>
      <c r="AG340" s="199"/>
      <c r="AH340" s="33"/>
      <c r="AI340" s="33"/>
      <c r="AJ340" s="33"/>
      <c r="AK340" s="33"/>
      <c r="AL340" s="33"/>
      <c r="AM340" s="33"/>
      <c r="AN340" s="48"/>
      <c r="AO340" s="48"/>
      <c r="AP340" s="48"/>
    </row>
    <row r="341" spans="9:42" ht="21" hidden="1" customHeight="1">
      <c r="I341" s="292">
        <f t="shared" si="87"/>
        <v>0</v>
      </c>
      <c r="J341" s="118">
        <f t="shared" si="80"/>
        <v>5</v>
      </c>
      <c r="K341" s="183">
        <f t="shared" si="91"/>
        <v>28</v>
      </c>
      <c r="L341" s="188"/>
      <c r="M341" s="188"/>
      <c r="N341" s="189">
        <f t="shared" si="88"/>
        <v>0</v>
      </c>
      <c r="O341" s="190"/>
      <c r="P341" s="190"/>
      <c r="Q341" s="191">
        <f t="shared" si="89"/>
        <v>0</v>
      </c>
      <c r="R341" s="191">
        <f t="shared" si="90"/>
        <v>0</v>
      </c>
      <c r="S341" s="1988"/>
      <c r="T341" s="1989"/>
      <c r="U341" s="118">
        <f t="shared" si="86"/>
        <v>5</v>
      </c>
      <c r="V341" s="33"/>
      <c r="W341" s="33"/>
      <c r="X341" s="33"/>
      <c r="Y341" s="33"/>
      <c r="Z341" s="33"/>
      <c r="AA341" s="205"/>
      <c r="AB341" s="33"/>
      <c r="AC341" s="33"/>
      <c r="AD341" s="33"/>
      <c r="AE341" s="199"/>
      <c r="AF341" s="199"/>
      <c r="AG341" s="199"/>
      <c r="AH341" s="33"/>
      <c r="AI341" s="33"/>
      <c r="AJ341" s="33"/>
      <c r="AK341" s="33"/>
      <c r="AL341" s="33"/>
      <c r="AM341" s="33"/>
      <c r="AN341" s="48"/>
      <c r="AO341" s="48"/>
      <c r="AP341" s="48"/>
    </row>
    <row r="342" spans="9:42" ht="21" hidden="1" customHeight="1">
      <c r="I342" s="292">
        <f t="shared" si="87"/>
        <v>0</v>
      </c>
      <c r="J342" s="118">
        <f t="shared" si="80"/>
        <v>5</v>
      </c>
      <c r="K342" s="183">
        <f t="shared" si="91"/>
        <v>29</v>
      </c>
      <c r="L342" s="188"/>
      <c r="M342" s="188"/>
      <c r="N342" s="189">
        <f t="shared" si="88"/>
        <v>0</v>
      </c>
      <c r="O342" s="190"/>
      <c r="P342" s="190"/>
      <c r="Q342" s="191">
        <f t="shared" si="89"/>
        <v>0</v>
      </c>
      <c r="R342" s="191">
        <f t="shared" si="90"/>
        <v>0</v>
      </c>
      <c r="S342" s="1988"/>
      <c r="T342" s="1989"/>
      <c r="U342" s="118">
        <f t="shared" si="86"/>
        <v>5</v>
      </c>
      <c r="V342" s="33"/>
      <c r="W342" s="33"/>
      <c r="X342" s="33"/>
      <c r="Y342" s="33"/>
      <c r="Z342" s="33"/>
      <c r="AA342" s="205"/>
      <c r="AB342" s="33"/>
      <c r="AC342" s="33"/>
      <c r="AD342" s="33"/>
      <c r="AE342" s="199"/>
      <c r="AF342" s="199"/>
      <c r="AG342" s="199"/>
      <c r="AH342" s="33"/>
      <c r="AI342" s="33"/>
      <c r="AJ342" s="33"/>
      <c r="AK342" s="33"/>
      <c r="AL342" s="33"/>
      <c r="AM342" s="33"/>
      <c r="AN342" s="48"/>
      <c r="AO342" s="48"/>
      <c r="AP342" s="48"/>
    </row>
    <row r="343" spans="9:42" ht="21" hidden="1" customHeight="1">
      <c r="I343" s="292">
        <f t="shared" si="87"/>
        <v>0</v>
      </c>
      <c r="J343" s="118">
        <f t="shared" si="80"/>
        <v>5</v>
      </c>
      <c r="K343" s="183">
        <f t="shared" si="91"/>
        <v>30</v>
      </c>
      <c r="L343" s="188"/>
      <c r="M343" s="188"/>
      <c r="N343" s="189">
        <f t="shared" si="88"/>
        <v>0</v>
      </c>
      <c r="O343" s="190"/>
      <c r="P343" s="190"/>
      <c r="Q343" s="191">
        <f t="shared" si="89"/>
        <v>0</v>
      </c>
      <c r="R343" s="191">
        <f t="shared" si="90"/>
        <v>0</v>
      </c>
      <c r="S343" s="1988"/>
      <c r="T343" s="1989"/>
      <c r="U343" s="118">
        <f t="shared" si="86"/>
        <v>5</v>
      </c>
      <c r="V343" s="33"/>
      <c r="W343" s="33"/>
      <c r="X343" s="33"/>
      <c r="Y343" s="33"/>
      <c r="Z343" s="33"/>
      <c r="AA343" s="205"/>
      <c r="AB343" s="33"/>
      <c r="AC343" s="33"/>
      <c r="AD343" s="33"/>
      <c r="AE343" s="199"/>
      <c r="AF343" s="199"/>
      <c r="AG343" s="199"/>
      <c r="AH343" s="33"/>
      <c r="AI343" s="33"/>
      <c r="AJ343" s="33"/>
      <c r="AK343" s="33"/>
      <c r="AL343" s="33"/>
      <c r="AM343" s="33"/>
      <c r="AN343" s="48"/>
      <c r="AO343" s="48"/>
      <c r="AP343" s="48"/>
    </row>
    <row r="344" spans="9:42" ht="21" hidden="1" customHeight="1">
      <c r="I344" s="292">
        <f t="shared" si="87"/>
        <v>0</v>
      </c>
      <c r="J344" s="118">
        <f t="shared" si="80"/>
        <v>5</v>
      </c>
      <c r="K344" s="183">
        <f t="shared" si="91"/>
        <v>31</v>
      </c>
      <c r="L344" s="188"/>
      <c r="M344" s="188"/>
      <c r="N344" s="189">
        <f t="shared" si="88"/>
        <v>0</v>
      </c>
      <c r="O344" s="190"/>
      <c r="P344" s="190"/>
      <c r="Q344" s="191">
        <f t="shared" si="89"/>
        <v>0</v>
      </c>
      <c r="R344" s="191">
        <f t="shared" si="90"/>
        <v>0</v>
      </c>
      <c r="S344" s="1988"/>
      <c r="T344" s="1989"/>
      <c r="U344" s="118">
        <f t="shared" si="86"/>
        <v>5</v>
      </c>
      <c r="V344" s="33"/>
      <c r="W344" s="33"/>
      <c r="X344" s="33"/>
      <c r="Y344" s="33"/>
      <c r="Z344" s="33"/>
      <c r="AA344" s="205"/>
      <c r="AB344" s="33"/>
      <c r="AC344" s="33"/>
      <c r="AD344" s="33"/>
      <c r="AE344" s="199"/>
      <c r="AF344" s="199"/>
      <c r="AG344" s="199"/>
      <c r="AH344" s="33"/>
      <c r="AI344" s="33"/>
      <c r="AJ344" s="33"/>
      <c r="AK344" s="33"/>
      <c r="AL344" s="33"/>
      <c r="AM344" s="33"/>
      <c r="AN344" s="48"/>
      <c r="AO344" s="48"/>
      <c r="AP344" s="48"/>
    </row>
    <row r="345" spans="9:42" ht="21" hidden="1" customHeight="1">
      <c r="I345" s="292">
        <f t="shared" si="87"/>
        <v>0</v>
      </c>
      <c r="J345" s="118">
        <f t="shared" si="80"/>
        <v>5</v>
      </c>
      <c r="K345" s="183">
        <f t="shared" si="91"/>
        <v>32</v>
      </c>
      <c r="L345" s="188"/>
      <c r="M345" s="188"/>
      <c r="N345" s="189">
        <f t="shared" si="88"/>
        <v>0</v>
      </c>
      <c r="O345" s="190"/>
      <c r="P345" s="190"/>
      <c r="Q345" s="191">
        <f t="shared" si="89"/>
        <v>0</v>
      </c>
      <c r="R345" s="191">
        <f t="shared" si="90"/>
        <v>0</v>
      </c>
      <c r="S345" s="1988"/>
      <c r="T345" s="1989"/>
      <c r="U345" s="118">
        <f t="shared" si="86"/>
        <v>5</v>
      </c>
      <c r="V345" s="33"/>
      <c r="W345" s="33"/>
      <c r="X345" s="33"/>
      <c r="Y345" s="33"/>
      <c r="Z345" s="33"/>
      <c r="AA345" s="205"/>
      <c r="AB345" s="33"/>
      <c r="AC345" s="33"/>
      <c r="AD345" s="33"/>
      <c r="AE345" s="199"/>
      <c r="AF345" s="199"/>
      <c r="AG345" s="199"/>
      <c r="AH345" s="33"/>
      <c r="AI345" s="33"/>
      <c r="AJ345" s="33"/>
      <c r="AK345" s="33"/>
      <c r="AL345" s="33"/>
      <c r="AM345" s="33"/>
      <c r="AN345" s="48"/>
      <c r="AO345" s="48"/>
      <c r="AP345" s="48"/>
    </row>
    <row r="346" spans="9:42" ht="21" hidden="1" customHeight="1">
      <c r="I346" s="292">
        <f t="shared" si="87"/>
        <v>0</v>
      </c>
      <c r="J346" s="118">
        <f t="shared" si="80"/>
        <v>5</v>
      </c>
      <c r="K346" s="183">
        <f t="shared" si="91"/>
        <v>33</v>
      </c>
      <c r="L346" s="188"/>
      <c r="M346" s="188"/>
      <c r="N346" s="189">
        <f t="shared" si="88"/>
        <v>0</v>
      </c>
      <c r="O346" s="190"/>
      <c r="P346" s="190"/>
      <c r="Q346" s="191">
        <f t="shared" si="89"/>
        <v>0</v>
      </c>
      <c r="R346" s="191">
        <f t="shared" si="90"/>
        <v>0</v>
      </c>
      <c r="S346" s="1988"/>
      <c r="T346" s="1989"/>
      <c r="U346" s="118">
        <f t="shared" si="86"/>
        <v>5</v>
      </c>
      <c r="V346" s="33"/>
      <c r="W346" s="33"/>
      <c r="X346" s="33"/>
      <c r="Y346" s="33"/>
      <c r="Z346" s="33"/>
      <c r="AA346" s="205"/>
      <c r="AB346" s="33"/>
      <c r="AC346" s="33"/>
      <c r="AD346" s="33"/>
      <c r="AE346" s="199"/>
      <c r="AF346" s="199"/>
      <c r="AG346" s="199"/>
      <c r="AH346" s="33"/>
      <c r="AI346" s="33"/>
      <c r="AJ346" s="33"/>
      <c r="AK346" s="33"/>
      <c r="AL346" s="33"/>
      <c r="AM346" s="33"/>
      <c r="AN346" s="48"/>
      <c r="AO346" s="48"/>
      <c r="AP346" s="48"/>
    </row>
    <row r="347" spans="9:42" ht="21" hidden="1" customHeight="1">
      <c r="I347" s="292">
        <f t="shared" si="87"/>
        <v>0</v>
      </c>
      <c r="J347" s="118">
        <f t="shared" si="80"/>
        <v>5</v>
      </c>
      <c r="K347" s="183">
        <f t="shared" si="91"/>
        <v>34</v>
      </c>
      <c r="L347" s="188"/>
      <c r="M347" s="188"/>
      <c r="N347" s="189">
        <f t="shared" si="88"/>
        <v>0</v>
      </c>
      <c r="O347" s="190"/>
      <c r="P347" s="190"/>
      <c r="Q347" s="191">
        <f t="shared" si="89"/>
        <v>0</v>
      </c>
      <c r="R347" s="191">
        <f t="shared" si="90"/>
        <v>0</v>
      </c>
      <c r="S347" s="1988"/>
      <c r="T347" s="1989"/>
      <c r="U347" s="118">
        <f t="shared" si="86"/>
        <v>5</v>
      </c>
      <c r="V347" s="33"/>
      <c r="W347" s="33"/>
      <c r="X347" s="33"/>
      <c r="Y347" s="33"/>
      <c r="Z347" s="33"/>
      <c r="AA347" s="205"/>
      <c r="AB347" s="33"/>
      <c r="AC347" s="33"/>
      <c r="AD347" s="33"/>
      <c r="AE347" s="199"/>
      <c r="AF347" s="199"/>
      <c r="AG347" s="199"/>
      <c r="AH347" s="33"/>
      <c r="AI347" s="33"/>
      <c r="AJ347" s="33"/>
      <c r="AK347" s="33"/>
      <c r="AL347" s="33"/>
      <c r="AM347" s="33"/>
      <c r="AN347" s="48"/>
      <c r="AO347" s="48"/>
      <c r="AP347" s="48"/>
    </row>
    <row r="348" spans="9:42" ht="21" hidden="1" customHeight="1">
      <c r="I348" s="292">
        <f t="shared" si="87"/>
        <v>0</v>
      </c>
      <c r="J348" s="118">
        <f t="shared" si="80"/>
        <v>5</v>
      </c>
      <c r="K348" s="183">
        <f t="shared" si="91"/>
        <v>35</v>
      </c>
      <c r="L348" s="188"/>
      <c r="M348" s="188"/>
      <c r="N348" s="189">
        <f t="shared" si="88"/>
        <v>0</v>
      </c>
      <c r="O348" s="190"/>
      <c r="P348" s="190"/>
      <c r="Q348" s="191">
        <f t="shared" si="89"/>
        <v>0</v>
      </c>
      <c r="R348" s="191">
        <f t="shared" si="90"/>
        <v>0</v>
      </c>
      <c r="S348" s="1988"/>
      <c r="T348" s="1989"/>
      <c r="U348" s="118">
        <f t="shared" si="86"/>
        <v>5</v>
      </c>
      <c r="V348" s="33"/>
      <c r="W348" s="33"/>
      <c r="X348" s="33"/>
      <c r="Y348" s="33"/>
      <c r="Z348" s="33"/>
      <c r="AA348" s="205"/>
      <c r="AB348" s="33"/>
      <c r="AC348" s="33"/>
      <c r="AD348" s="33"/>
      <c r="AE348" s="199"/>
      <c r="AF348" s="199"/>
      <c r="AG348" s="199"/>
      <c r="AH348" s="33"/>
      <c r="AI348" s="33"/>
      <c r="AJ348" s="33"/>
      <c r="AK348" s="33"/>
      <c r="AL348" s="33"/>
      <c r="AM348" s="33"/>
      <c r="AN348" s="48"/>
      <c r="AO348" s="48"/>
      <c r="AP348" s="48"/>
    </row>
    <row r="349" spans="9:42" ht="21" hidden="1" customHeight="1">
      <c r="I349" s="292">
        <f t="shared" si="87"/>
        <v>0</v>
      </c>
      <c r="J349" s="118">
        <f t="shared" si="80"/>
        <v>5</v>
      </c>
      <c r="K349" s="183">
        <f t="shared" si="91"/>
        <v>36</v>
      </c>
      <c r="L349" s="188"/>
      <c r="M349" s="188"/>
      <c r="N349" s="189">
        <f t="shared" si="88"/>
        <v>0</v>
      </c>
      <c r="O349" s="190"/>
      <c r="P349" s="190"/>
      <c r="Q349" s="191">
        <f t="shared" si="89"/>
        <v>0</v>
      </c>
      <c r="R349" s="191">
        <f t="shared" si="90"/>
        <v>0</v>
      </c>
      <c r="S349" s="1988"/>
      <c r="T349" s="1989"/>
      <c r="U349" s="118">
        <f t="shared" si="86"/>
        <v>5</v>
      </c>
      <c r="V349" s="33"/>
      <c r="W349" s="33"/>
      <c r="X349" s="33"/>
      <c r="Y349" s="33"/>
      <c r="Z349" s="33"/>
      <c r="AA349" s="205"/>
      <c r="AB349" s="33"/>
      <c r="AC349" s="33"/>
      <c r="AD349" s="33"/>
      <c r="AE349" s="199"/>
      <c r="AF349" s="199"/>
      <c r="AG349" s="199"/>
      <c r="AH349" s="33"/>
      <c r="AI349" s="33"/>
      <c r="AJ349" s="33"/>
      <c r="AK349" s="33"/>
      <c r="AL349" s="33"/>
      <c r="AM349" s="33"/>
      <c r="AN349" s="48"/>
      <c r="AO349" s="48"/>
      <c r="AP349" s="48"/>
    </row>
    <row r="350" spans="9:42" ht="21" hidden="1" customHeight="1" thickBot="1">
      <c r="I350" s="292">
        <f t="shared" si="87"/>
        <v>0</v>
      </c>
      <c r="J350" s="118">
        <f t="shared" si="80"/>
        <v>5</v>
      </c>
      <c r="K350" s="210">
        <f t="shared" si="91"/>
        <v>37</v>
      </c>
      <c r="L350" s="188"/>
      <c r="M350" s="188"/>
      <c r="N350" s="211">
        <f t="shared" si="88"/>
        <v>0</v>
      </c>
      <c r="O350" s="212"/>
      <c r="P350" s="212"/>
      <c r="Q350" s="213">
        <f t="shared" si="89"/>
        <v>0</v>
      </c>
      <c r="R350" s="213">
        <f t="shared" si="90"/>
        <v>0</v>
      </c>
      <c r="S350" s="1990"/>
      <c r="T350" s="1991"/>
      <c r="U350" s="118">
        <f t="shared" si="86"/>
        <v>5</v>
      </c>
      <c r="V350" s="33"/>
      <c r="W350" s="33"/>
      <c r="X350" s="33"/>
      <c r="Y350" s="33"/>
      <c r="Z350" s="33"/>
      <c r="AA350" s="205"/>
      <c r="AB350" s="33"/>
      <c r="AC350" s="33"/>
      <c r="AD350" s="33"/>
      <c r="AE350" s="199"/>
      <c r="AF350" s="199"/>
      <c r="AG350" s="199"/>
      <c r="AH350" s="33"/>
      <c r="AI350" s="33"/>
      <c r="AJ350" s="33"/>
      <c r="AK350" s="33"/>
      <c r="AL350" s="33"/>
      <c r="AM350" s="33"/>
      <c r="AN350" s="48"/>
      <c r="AO350" s="48"/>
      <c r="AP350" s="48"/>
    </row>
    <row r="351" spans="9:42" ht="21" hidden="1" customHeight="1">
      <c r="I351" s="292">
        <f>IF((O$353+P$353)&gt;0,1,0)</f>
        <v>0</v>
      </c>
      <c r="J351" s="118">
        <f t="shared" si="80"/>
        <v>5</v>
      </c>
      <c r="K351" s="2002" t="s">
        <v>840</v>
      </c>
      <c r="L351" s="2004" t="s">
        <v>841</v>
      </c>
      <c r="M351" s="2006" t="s">
        <v>842</v>
      </c>
      <c r="N351" s="2006" t="s">
        <v>843</v>
      </c>
      <c r="O351" s="2012" t="s">
        <v>844</v>
      </c>
      <c r="P351" s="2012"/>
      <c r="Q351" s="2012" t="s">
        <v>845</v>
      </c>
      <c r="R351" s="2012"/>
      <c r="S351" s="1992" t="s">
        <v>969</v>
      </c>
      <c r="T351" s="1993"/>
      <c r="U351" s="118">
        <f t="shared" si="86"/>
        <v>5</v>
      </c>
      <c r="V351" s="33"/>
      <c r="W351" s="33"/>
      <c r="X351" s="33"/>
      <c r="Y351" s="33"/>
      <c r="Z351" s="33"/>
      <c r="AA351" s="205"/>
      <c r="AB351" s="33"/>
      <c r="AC351" s="33"/>
      <c r="AD351" s="33"/>
      <c r="AE351" s="199"/>
      <c r="AF351" s="199"/>
      <c r="AG351" s="199"/>
      <c r="AH351" s="33"/>
      <c r="AI351" s="33"/>
      <c r="AJ351" s="33"/>
      <c r="AK351" s="33"/>
      <c r="AL351" s="33"/>
      <c r="AM351" s="33"/>
      <c r="AN351" s="48"/>
      <c r="AO351" s="48"/>
      <c r="AP351" s="48"/>
    </row>
    <row r="352" spans="9:42" ht="21" hidden="1" customHeight="1">
      <c r="I352" s="292">
        <f t="shared" ref="I352:I375" si="92">IF((O$353+P$353)&gt;0,1,0)</f>
        <v>0</v>
      </c>
      <c r="J352" s="118">
        <f t="shared" si="80"/>
        <v>5</v>
      </c>
      <c r="K352" s="2003"/>
      <c r="L352" s="2005"/>
      <c r="M352" s="2007"/>
      <c r="N352" s="2007"/>
      <c r="O352" s="175" t="s">
        <v>741</v>
      </c>
      <c r="P352" s="176" t="s">
        <v>742</v>
      </c>
      <c r="Q352" s="176" t="s">
        <v>741</v>
      </c>
      <c r="R352" s="177" t="s">
        <v>742</v>
      </c>
      <c r="S352" s="1994"/>
      <c r="T352" s="1995"/>
      <c r="U352" s="118">
        <f t="shared" si="86"/>
        <v>5</v>
      </c>
      <c r="V352" s="33"/>
      <c r="W352" s="33"/>
      <c r="X352" s="33"/>
      <c r="Y352" s="33"/>
      <c r="Z352" s="33"/>
      <c r="AA352" s="205"/>
      <c r="AB352" s="33"/>
      <c r="AC352" s="33"/>
      <c r="AD352" s="33"/>
      <c r="AE352" s="199"/>
      <c r="AF352" s="199"/>
      <c r="AG352" s="199"/>
      <c r="AH352" s="33"/>
      <c r="AI352" s="33"/>
      <c r="AJ352" s="33"/>
      <c r="AK352" s="33"/>
      <c r="AL352" s="33"/>
      <c r="AM352" s="33"/>
      <c r="AN352" s="48"/>
      <c r="AO352" s="48"/>
      <c r="AP352" s="48"/>
    </row>
    <row r="353" spans="9:42" ht="21" hidden="1" customHeight="1">
      <c r="I353" s="292">
        <f t="shared" si="92"/>
        <v>0</v>
      </c>
      <c r="J353" s="118">
        <f t="shared" si="80"/>
        <v>5</v>
      </c>
      <c r="K353" s="183">
        <f>+K50+1</f>
        <v>38</v>
      </c>
      <c r="L353" s="188"/>
      <c r="M353" s="188"/>
      <c r="N353" s="189">
        <f t="shared" si="88"/>
        <v>0</v>
      </c>
      <c r="O353" s="190"/>
      <c r="P353" s="190"/>
      <c r="Q353" s="191">
        <f t="shared" si="89"/>
        <v>0</v>
      </c>
      <c r="R353" s="191">
        <f t="shared" si="90"/>
        <v>0</v>
      </c>
      <c r="S353" s="1988"/>
      <c r="T353" s="1989"/>
      <c r="U353" s="118">
        <f t="shared" si="86"/>
        <v>5</v>
      </c>
      <c r="V353" s="33"/>
      <c r="W353" s="33"/>
      <c r="X353" s="33"/>
      <c r="Y353" s="33"/>
      <c r="Z353" s="33"/>
      <c r="AA353" s="205"/>
      <c r="AB353" s="33"/>
      <c r="AC353" s="33"/>
      <c r="AD353" s="33"/>
      <c r="AE353" s="199"/>
      <c r="AF353" s="199"/>
      <c r="AG353" s="199"/>
      <c r="AH353" s="33"/>
      <c r="AI353" s="33"/>
      <c r="AJ353" s="33"/>
      <c r="AK353" s="33"/>
      <c r="AL353" s="33"/>
      <c r="AM353" s="33"/>
      <c r="AN353" s="48"/>
      <c r="AO353" s="48"/>
      <c r="AP353" s="48"/>
    </row>
    <row r="354" spans="9:42" ht="21" hidden="1" customHeight="1">
      <c r="I354" s="292">
        <f t="shared" si="92"/>
        <v>0</v>
      </c>
      <c r="J354" s="118">
        <f t="shared" si="80"/>
        <v>5</v>
      </c>
      <c r="K354" s="183">
        <f t="shared" ref="K354:K375" si="93">+K353+1</f>
        <v>39</v>
      </c>
      <c r="L354" s="188"/>
      <c r="M354" s="188"/>
      <c r="N354" s="189">
        <f t="shared" si="88"/>
        <v>0</v>
      </c>
      <c r="O354" s="190"/>
      <c r="P354" s="190"/>
      <c r="Q354" s="191">
        <f t="shared" si="89"/>
        <v>0</v>
      </c>
      <c r="R354" s="191">
        <f t="shared" si="90"/>
        <v>0</v>
      </c>
      <c r="S354" s="1988"/>
      <c r="T354" s="1989"/>
      <c r="U354" s="118">
        <f t="shared" si="86"/>
        <v>5</v>
      </c>
      <c r="V354" s="33"/>
      <c r="W354" s="33"/>
      <c r="X354" s="33"/>
      <c r="Y354" s="33"/>
      <c r="Z354" s="33"/>
      <c r="AA354" s="205"/>
      <c r="AB354" s="33"/>
      <c r="AC354" s="33"/>
      <c r="AD354" s="33"/>
      <c r="AE354" s="199"/>
      <c r="AF354" s="199"/>
      <c r="AG354" s="199"/>
      <c r="AH354" s="33"/>
      <c r="AI354" s="33"/>
      <c r="AJ354" s="33"/>
      <c r="AK354" s="33"/>
      <c r="AL354" s="33"/>
      <c r="AM354" s="33"/>
      <c r="AN354" s="48"/>
      <c r="AO354" s="48"/>
      <c r="AP354" s="48"/>
    </row>
    <row r="355" spans="9:42" ht="21" hidden="1" customHeight="1">
      <c r="I355" s="292">
        <f t="shared" si="92"/>
        <v>0</v>
      </c>
      <c r="J355" s="118">
        <f t="shared" si="80"/>
        <v>5</v>
      </c>
      <c r="K355" s="183">
        <f t="shared" si="93"/>
        <v>40</v>
      </c>
      <c r="L355" s="188"/>
      <c r="M355" s="188"/>
      <c r="N355" s="189">
        <f t="shared" si="88"/>
        <v>0</v>
      </c>
      <c r="O355" s="190"/>
      <c r="P355" s="190"/>
      <c r="Q355" s="191">
        <f t="shared" si="89"/>
        <v>0</v>
      </c>
      <c r="R355" s="191">
        <f t="shared" si="90"/>
        <v>0</v>
      </c>
      <c r="S355" s="1988"/>
      <c r="T355" s="1989"/>
      <c r="U355" s="118">
        <f t="shared" si="86"/>
        <v>5</v>
      </c>
      <c r="V355" s="33"/>
      <c r="W355" s="33"/>
      <c r="X355" s="33"/>
      <c r="Y355" s="33"/>
      <c r="Z355" s="33"/>
      <c r="AA355" s="205"/>
      <c r="AB355" s="33"/>
      <c r="AC355" s="33"/>
      <c r="AD355" s="33"/>
      <c r="AE355" s="199"/>
      <c r="AF355" s="199"/>
      <c r="AG355" s="199"/>
      <c r="AH355" s="33"/>
      <c r="AI355" s="33"/>
      <c r="AJ355" s="33"/>
      <c r="AK355" s="33"/>
      <c r="AL355" s="33"/>
      <c r="AM355" s="33"/>
      <c r="AN355" s="48"/>
      <c r="AO355" s="48"/>
      <c r="AP355" s="48"/>
    </row>
    <row r="356" spans="9:42" ht="21" hidden="1" customHeight="1">
      <c r="I356" s="292">
        <f t="shared" si="92"/>
        <v>0</v>
      </c>
      <c r="J356" s="118">
        <f t="shared" si="80"/>
        <v>5</v>
      </c>
      <c r="K356" s="183">
        <f t="shared" si="93"/>
        <v>41</v>
      </c>
      <c r="L356" s="188"/>
      <c r="M356" s="188"/>
      <c r="N356" s="189">
        <f t="shared" si="88"/>
        <v>0</v>
      </c>
      <c r="O356" s="190"/>
      <c r="P356" s="190"/>
      <c r="Q356" s="191">
        <f t="shared" si="89"/>
        <v>0</v>
      </c>
      <c r="R356" s="191">
        <f t="shared" si="90"/>
        <v>0</v>
      </c>
      <c r="S356" s="1988"/>
      <c r="T356" s="1989"/>
      <c r="U356" s="118">
        <f t="shared" si="86"/>
        <v>5</v>
      </c>
      <c r="V356" s="33"/>
      <c r="W356" s="33"/>
      <c r="X356" s="33"/>
      <c r="Y356" s="33"/>
      <c r="Z356" s="33"/>
      <c r="AA356" s="205"/>
      <c r="AB356" s="33"/>
      <c r="AC356" s="33"/>
      <c r="AD356" s="33"/>
      <c r="AE356" s="199"/>
      <c r="AF356" s="199"/>
      <c r="AG356" s="199"/>
      <c r="AH356" s="33"/>
      <c r="AI356" s="33"/>
      <c r="AJ356" s="33"/>
      <c r="AK356" s="33"/>
      <c r="AL356" s="33"/>
      <c r="AM356" s="33"/>
      <c r="AN356" s="48"/>
      <c r="AO356" s="48"/>
      <c r="AP356" s="48"/>
    </row>
    <row r="357" spans="9:42" ht="21" hidden="1" customHeight="1">
      <c r="I357" s="292">
        <f t="shared" si="92"/>
        <v>0</v>
      </c>
      <c r="J357" s="118">
        <f t="shared" si="80"/>
        <v>5</v>
      </c>
      <c r="K357" s="183">
        <f t="shared" si="93"/>
        <v>42</v>
      </c>
      <c r="L357" s="188"/>
      <c r="M357" s="188"/>
      <c r="N357" s="189">
        <f t="shared" si="88"/>
        <v>0</v>
      </c>
      <c r="O357" s="190"/>
      <c r="P357" s="190"/>
      <c r="Q357" s="191">
        <f t="shared" si="89"/>
        <v>0</v>
      </c>
      <c r="R357" s="191">
        <f t="shared" si="90"/>
        <v>0</v>
      </c>
      <c r="S357" s="1988"/>
      <c r="T357" s="1989"/>
      <c r="U357" s="118">
        <f t="shared" si="86"/>
        <v>5</v>
      </c>
      <c r="V357" s="33"/>
      <c r="W357" s="33"/>
      <c r="X357" s="33"/>
      <c r="Y357" s="33"/>
      <c r="Z357" s="33"/>
      <c r="AA357" s="205"/>
      <c r="AB357" s="33"/>
      <c r="AC357" s="33"/>
      <c r="AD357" s="33"/>
      <c r="AE357" s="199"/>
      <c r="AF357" s="199"/>
      <c r="AG357" s="199"/>
      <c r="AH357" s="33"/>
      <c r="AI357" s="33"/>
      <c r="AJ357" s="33"/>
      <c r="AK357" s="33"/>
      <c r="AL357" s="33"/>
      <c r="AM357" s="33"/>
      <c r="AN357" s="48"/>
      <c r="AO357" s="48"/>
      <c r="AP357" s="48"/>
    </row>
    <row r="358" spans="9:42" ht="21" hidden="1" customHeight="1">
      <c r="I358" s="292">
        <f t="shared" si="92"/>
        <v>0</v>
      </c>
      <c r="J358" s="118">
        <f t="shared" si="80"/>
        <v>5</v>
      </c>
      <c r="K358" s="183">
        <f t="shared" si="93"/>
        <v>43</v>
      </c>
      <c r="L358" s="188"/>
      <c r="M358" s="188"/>
      <c r="N358" s="189">
        <f t="shared" si="88"/>
        <v>0</v>
      </c>
      <c r="O358" s="190"/>
      <c r="P358" s="190"/>
      <c r="Q358" s="191">
        <f t="shared" si="89"/>
        <v>0</v>
      </c>
      <c r="R358" s="191">
        <f t="shared" si="90"/>
        <v>0</v>
      </c>
      <c r="S358" s="1988"/>
      <c r="T358" s="1989"/>
      <c r="U358" s="118">
        <f t="shared" si="86"/>
        <v>5</v>
      </c>
      <c r="V358" s="33"/>
      <c r="W358" s="33"/>
      <c r="X358" s="33"/>
      <c r="Y358" s="33"/>
      <c r="Z358" s="33"/>
      <c r="AA358" s="205"/>
      <c r="AB358" s="33"/>
      <c r="AC358" s="33"/>
      <c r="AD358" s="33"/>
      <c r="AE358" s="199"/>
      <c r="AF358" s="199"/>
      <c r="AG358" s="199"/>
      <c r="AH358" s="33"/>
      <c r="AI358" s="33"/>
      <c r="AJ358" s="33"/>
      <c r="AK358" s="33"/>
      <c r="AL358" s="33"/>
      <c r="AM358" s="33"/>
      <c r="AN358" s="48"/>
      <c r="AO358" s="48"/>
      <c r="AP358" s="48"/>
    </row>
    <row r="359" spans="9:42" ht="21" hidden="1" customHeight="1">
      <c r="I359" s="292">
        <f t="shared" si="92"/>
        <v>0</v>
      </c>
      <c r="J359" s="118">
        <f t="shared" si="80"/>
        <v>5</v>
      </c>
      <c r="K359" s="183">
        <f t="shared" si="93"/>
        <v>44</v>
      </c>
      <c r="L359" s="188"/>
      <c r="M359" s="188"/>
      <c r="N359" s="189">
        <f t="shared" si="88"/>
        <v>0</v>
      </c>
      <c r="O359" s="190"/>
      <c r="P359" s="190"/>
      <c r="Q359" s="191">
        <f t="shared" si="89"/>
        <v>0</v>
      </c>
      <c r="R359" s="191">
        <f t="shared" si="90"/>
        <v>0</v>
      </c>
      <c r="S359" s="1988"/>
      <c r="T359" s="1989"/>
      <c r="U359" s="118">
        <f t="shared" si="86"/>
        <v>5</v>
      </c>
      <c r="V359" s="33"/>
      <c r="W359" s="33"/>
      <c r="X359" s="33"/>
      <c r="Y359" s="33"/>
      <c r="Z359" s="33"/>
      <c r="AA359" s="205"/>
      <c r="AB359" s="33"/>
      <c r="AC359" s="33"/>
      <c r="AD359" s="33"/>
      <c r="AE359" s="199"/>
      <c r="AF359" s="199"/>
      <c r="AG359" s="199"/>
      <c r="AH359" s="33"/>
      <c r="AI359" s="33"/>
      <c r="AJ359" s="33"/>
      <c r="AK359" s="33"/>
      <c r="AL359" s="33"/>
      <c r="AM359" s="33"/>
      <c r="AN359" s="48"/>
      <c r="AO359" s="48"/>
      <c r="AP359" s="48"/>
    </row>
    <row r="360" spans="9:42" ht="21" hidden="1" customHeight="1">
      <c r="I360" s="292">
        <f t="shared" si="92"/>
        <v>0</v>
      </c>
      <c r="J360" s="118">
        <f t="shared" si="80"/>
        <v>5</v>
      </c>
      <c r="K360" s="183">
        <f t="shared" si="93"/>
        <v>45</v>
      </c>
      <c r="L360" s="188"/>
      <c r="M360" s="188"/>
      <c r="N360" s="189">
        <f t="shared" si="88"/>
        <v>0</v>
      </c>
      <c r="O360" s="190"/>
      <c r="P360" s="190"/>
      <c r="Q360" s="191">
        <f t="shared" si="89"/>
        <v>0</v>
      </c>
      <c r="R360" s="191">
        <f t="shared" si="90"/>
        <v>0</v>
      </c>
      <c r="S360" s="1988"/>
      <c r="T360" s="1989"/>
      <c r="U360" s="118">
        <f t="shared" si="86"/>
        <v>5</v>
      </c>
      <c r="V360" s="33"/>
      <c r="W360" s="33"/>
      <c r="X360" s="33"/>
      <c r="Y360" s="33"/>
      <c r="Z360" s="33"/>
      <c r="AA360" s="205"/>
      <c r="AB360" s="33"/>
      <c r="AC360" s="33"/>
      <c r="AD360" s="33"/>
      <c r="AE360" s="199"/>
      <c r="AF360" s="199"/>
      <c r="AG360" s="199"/>
      <c r="AH360" s="33"/>
      <c r="AI360" s="33"/>
      <c r="AJ360" s="33"/>
      <c r="AK360" s="33"/>
      <c r="AL360" s="33"/>
      <c r="AM360" s="33"/>
      <c r="AN360" s="48"/>
      <c r="AO360" s="48"/>
      <c r="AP360" s="48"/>
    </row>
    <row r="361" spans="9:42" ht="21" hidden="1" customHeight="1">
      <c r="I361" s="292">
        <f t="shared" si="92"/>
        <v>0</v>
      </c>
      <c r="J361" s="118">
        <f t="shared" si="80"/>
        <v>5</v>
      </c>
      <c r="K361" s="183">
        <f t="shared" si="93"/>
        <v>46</v>
      </c>
      <c r="L361" s="188"/>
      <c r="M361" s="188"/>
      <c r="N361" s="189">
        <f t="shared" si="88"/>
        <v>0</v>
      </c>
      <c r="O361" s="190"/>
      <c r="P361" s="190"/>
      <c r="Q361" s="191">
        <f t="shared" si="89"/>
        <v>0</v>
      </c>
      <c r="R361" s="191">
        <f t="shared" si="90"/>
        <v>0</v>
      </c>
      <c r="S361" s="1988"/>
      <c r="T361" s="1989"/>
      <c r="U361" s="118">
        <f t="shared" si="86"/>
        <v>5</v>
      </c>
      <c r="V361" s="33"/>
      <c r="W361" s="33"/>
      <c r="X361" s="33"/>
      <c r="Y361" s="33"/>
      <c r="Z361" s="33"/>
      <c r="AA361" s="205"/>
      <c r="AB361" s="33"/>
      <c r="AC361" s="33"/>
      <c r="AD361" s="33"/>
      <c r="AE361" s="199"/>
      <c r="AF361" s="199"/>
      <c r="AG361" s="199"/>
      <c r="AH361" s="33"/>
      <c r="AI361" s="33"/>
      <c r="AJ361" s="33"/>
      <c r="AK361" s="33"/>
      <c r="AL361" s="33"/>
      <c r="AM361" s="33"/>
      <c r="AN361" s="48"/>
      <c r="AO361" s="48"/>
      <c r="AP361" s="48"/>
    </row>
    <row r="362" spans="9:42" ht="21" hidden="1" customHeight="1">
      <c r="I362" s="292">
        <f t="shared" si="92"/>
        <v>0</v>
      </c>
      <c r="J362" s="118">
        <f t="shared" si="80"/>
        <v>5</v>
      </c>
      <c r="K362" s="183">
        <f t="shared" si="93"/>
        <v>47</v>
      </c>
      <c r="L362" s="188"/>
      <c r="M362" s="188"/>
      <c r="N362" s="189">
        <f t="shared" si="88"/>
        <v>0</v>
      </c>
      <c r="O362" s="190"/>
      <c r="P362" s="190"/>
      <c r="Q362" s="191">
        <f t="shared" si="89"/>
        <v>0</v>
      </c>
      <c r="R362" s="191">
        <f t="shared" si="90"/>
        <v>0</v>
      </c>
      <c r="S362" s="1988"/>
      <c r="T362" s="1989"/>
      <c r="U362" s="118">
        <f t="shared" si="86"/>
        <v>5</v>
      </c>
      <c r="V362" s="33"/>
      <c r="W362" s="33"/>
      <c r="X362" s="33"/>
      <c r="Y362" s="33"/>
      <c r="Z362" s="33"/>
      <c r="AA362" s="205"/>
      <c r="AB362" s="33"/>
      <c r="AC362" s="33"/>
      <c r="AD362" s="33"/>
      <c r="AE362" s="199"/>
      <c r="AF362" s="199"/>
      <c r="AG362" s="199"/>
      <c r="AH362" s="33"/>
      <c r="AI362" s="33"/>
      <c r="AJ362" s="33"/>
      <c r="AK362" s="33"/>
      <c r="AL362" s="33"/>
      <c r="AM362" s="33"/>
      <c r="AN362" s="48"/>
      <c r="AO362" s="48"/>
      <c r="AP362" s="48"/>
    </row>
    <row r="363" spans="9:42" ht="21" hidden="1" customHeight="1">
      <c r="I363" s="292">
        <f t="shared" si="92"/>
        <v>0</v>
      </c>
      <c r="J363" s="118">
        <f t="shared" si="80"/>
        <v>5</v>
      </c>
      <c r="K363" s="183">
        <f t="shared" si="93"/>
        <v>48</v>
      </c>
      <c r="L363" s="188"/>
      <c r="M363" s="188"/>
      <c r="N363" s="189">
        <f t="shared" si="88"/>
        <v>0</v>
      </c>
      <c r="O363" s="190"/>
      <c r="P363" s="190"/>
      <c r="Q363" s="191">
        <f t="shared" si="89"/>
        <v>0</v>
      </c>
      <c r="R363" s="191">
        <f t="shared" si="90"/>
        <v>0</v>
      </c>
      <c r="S363" s="1988"/>
      <c r="T363" s="1989"/>
      <c r="U363" s="118">
        <f t="shared" si="86"/>
        <v>5</v>
      </c>
      <c r="V363" s="33"/>
      <c r="W363" s="33"/>
      <c r="X363" s="33"/>
      <c r="Y363" s="33"/>
      <c r="Z363" s="33"/>
      <c r="AA363" s="205"/>
      <c r="AB363" s="33"/>
      <c r="AC363" s="33"/>
      <c r="AD363" s="33"/>
      <c r="AE363" s="199"/>
      <c r="AF363" s="199"/>
      <c r="AG363" s="199"/>
      <c r="AH363" s="33"/>
      <c r="AI363" s="33"/>
      <c r="AJ363" s="33"/>
      <c r="AK363" s="33"/>
      <c r="AL363" s="33"/>
      <c r="AM363" s="33"/>
      <c r="AN363" s="48"/>
      <c r="AO363" s="48"/>
      <c r="AP363" s="48"/>
    </row>
    <row r="364" spans="9:42" ht="21" hidden="1" customHeight="1">
      <c r="I364" s="292">
        <f t="shared" si="92"/>
        <v>0</v>
      </c>
      <c r="J364" s="118">
        <f t="shared" si="80"/>
        <v>5</v>
      </c>
      <c r="K364" s="183">
        <f t="shared" si="93"/>
        <v>49</v>
      </c>
      <c r="L364" s="188"/>
      <c r="M364" s="188"/>
      <c r="N364" s="189">
        <f t="shared" si="88"/>
        <v>0</v>
      </c>
      <c r="O364" s="190"/>
      <c r="P364" s="190"/>
      <c r="Q364" s="191">
        <f t="shared" si="89"/>
        <v>0</v>
      </c>
      <c r="R364" s="191">
        <f t="shared" si="90"/>
        <v>0</v>
      </c>
      <c r="S364" s="1988"/>
      <c r="T364" s="1989"/>
      <c r="U364" s="118">
        <f t="shared" si="86"/>
        <v>5</v>
      </c>
      <c r="V364" s="33"/>
      <c r="W364" s="33"/>
      <c r="X364" s="33"/>
      <c r="Y364" s="33"/>
      <c r="Z364" s="33"/>
      <c r="AA364" s="205"/>
      <c r="AB364" s="33"/>
      <c r="AC364" s="33"/>
      <c r="AD364" s="33"/>
      <c r="AE364" s="199"/>
      <c r="AF364" s="199"/>
      <c r="AG364" s="199"/>
      <c r="AH364" s="33"/>
      <c r="AI364" s="33"/>
      <c r="AJ364" s="33"/>
      <c r="AK364" s="33"/>
      <c r="AL364" s="33"/>
      <c r="AM364" s="33"/>
      <c r="AN364" s="48"/>
      <c r="AO364" s="48"/>
      <c r="AP364" s="48"/>
    </row>
    <row r="365" spans="9:42" ht="21" hidden="1" customHeight="1">
      <c r="I365" s="292">
        <f t="shared" si="92"/>
        <v>0</v>
      </c>
      <c r="J365" s="118">
        <f t="shared" si="80"/>
        <v>5</v>
      </c>
      <c r="K365" s="183">
        <f t="shared" si="93"/>
        <v>50</v>
      </c>
      <c r="L365" s="188"/>
      <c r="M365" s="188"/>
      <c r="N365" s="189">
        <f t="shared" si="88"/>
        <v>0</v>
      </c>
      <c r="O365" s="190"/>
      <c r="P365" s="190"/>
      <c r="Q365" s="191">
        <f t="shared" si="89"/>
        <v>0</v>
      </c>
      <c r="R365" s="191">
        <f t="shared" si="90"/>
        <v>0</v>
      </c>
      <c r="S365" s="1988"/>
      <c r="T365" s="1989"/>
      <c r="U365" s="118">
        <f t="shared" si="86"/>
        <v>5</v>
      </c>
      <c r="V365" s="33"/>
      <c r="W365" s="33"/>
      <c r="X365" s="33"/>
      <c r="Y365" s="33"/>
      <c r="Z365" s="33"/>
      <c r="AA365" s="205"/>
      <c r="AB365" s="33"/>
      <c r="AC365" s="33"/>
      <c r="AD365" s="33"/>
      <c r="AE365" s="199"/>
      <c r="AF365" s="199"/>
      <c r="AG365" s="199"/>
      <c r="AH365" s="33"/>
      <c r="AI365" s="33"/>
      <c r="AJ365" s="33"/>
      <c r="AK365" s="33"/>
      <c r="AL365" s="33"/>
      <c r="AM365" s="33"/>
      <c r="AN365" s="48"/>
      <c r="AO365" s="48"/>
      <c r="AP365" s="48"/>
    </row>
    <row r="366" spans="9:42" ht="21" hidden="1" customHeight="1">
      <c r="I366" s="292">
        <f t="shared" si="92"/>
        <v>0</v>
      </c>
      <c r="J366" s="118">
        <f t="shared" si="80"/>
        <v>5</v>
      </c>
      <c r="K366" s="183">
        <f t="shared" si="93"/>
        <v>51</v>
      </c>
      <c r="L366" s="188"/>
      <c r="M366" s="188"/>
      <c r="N366" s="189">
        <f t="shared" si="88"/>
        <v>0</v>
      </c>
      <c r="O366" s="190"/>
      <c r="P366" s="190"/>
      <c r="Q366" s="191">
        <f t="shared" si="89"/>
        <v>0</v>
      </c>
      <c r="R366" s="191">
        <f t="shared" si="90"/>
        <v>0</v>
      </c>
      <c r="S366" s="1988"/>
      <c r="T366" s="1989"/>
      <c r="U366" s="118">
        <f t="shared" si="86"/>
        <v>5</v>
      </c>
      <c r="V366" s="33"/>
      <c r="W366" s="33"/>
      <c r="X366" s="33"/>
      <c r="Y366" s="33"/>
      <c r="Z366" s="33"/>
      <c r="AA366" s="205"/>
      <c r="AB366" s="33"/>
      <c r="AC366" s="33"/>
      <c r="AD366" s="33"/>
      <c r="AE366" s="199"/>
      <c r="AF366" s="199"/>
      <c r="AG366" s="199"/>
      <c r="AH366" s="33"/>
      <c r="AI366" s="33"/>
      <c r="AJ366" s="33"/>
      <c r="AK366" s="33"/>
      <c r="AL366" s="33"/>
      <c r="AM366" s="33"/>
      <c r="AN366" s="48"/>
      <c r="AO366" s="48"/>
      <c r="AP366" s="48"/>
    </row>
    <row r="367" spans="9:42" ht="21" hidden="1" customHeight="1">
      <c r="I367" s="292">
        <f t="shared" si="92"/>
        <v>0</v>
      </c>
      <c r="J367" s="118">
        <f t="shared" si="80"/>
        <v>5</v>
      </c>
      <c r="K367" s="183">
        <f t="shared" si="93"/>
        <v>52</v>
      </c>
      <c r="L367" s="188"/>
      <c r="M367" s="188"/>
      <c r="N367" s="189">
        <f t="shared" si="88"/>
        <v>0</v>
      </c>
      <c r="O367" s="190"/>
      <c r="P367" s="190"/>
      <c r="Q367" s="191">
        <f t="shared" si="89"/>
        <v>0</v>
      </c>
      <c r="R367" s="191">
        <f t="shared" si="90"/>
        <v>0</v>
      </c>
      <c r="S367" s="1988"/>
      <c r="T367" s="1989"/>
      <c r="U367" s="118">
        <f t="shared" si="86"/>
        <v>5</v>
      </c>
      <c r="V367" s="33"/>
      <c r="W367" s="33"/>
      <c r="X367" s="33"/>
      <c r="Y367" s="33"/>
      <c r="Z367" s="33"/>
      <c r="AA367" s="205"/>
      <c r="AB367" s="33"/>
      <c r="AC367" s="33"/>
      <c r="AD367" s="33"/>
      <c r="AE367" s="199"/>
      <c r="AF367" s="199"/>
      <c r="AG367" s="199"/>
      <c r="AH367" s="33"/>
      <c r="AI367" s="33"/>
      <c r="AJ367" s="33"/>
      <c r="AK367" s="33"/>
      <c r="AL367" s="33"/>
      <c r="AM367" s="33"/>
      <c r="AN367" s="48"/>
      <c r="AO367" s="48"/>
      <c r="AP367" s="48"/>
    </row>
    <row r="368" spans="9:42" ht="21" hidden="1" customHeight="1">
      <c r="I368" s="292">
        <f t="shared" si="92"/>
        <v>0</v>
      </c>
      <c r="J368" s="118">
        <f t="shared" si="80"/>
        <v>5</v>
      </c>
      <c r="K368" s="183">
        <f t="shared" si="93"/>
        <v>53</v>
      </c>
      <c r="L368" s="188"/>
      <c r="M368" s="188"/>
      <c r="N368" s="189">
        <f t="shared" si="88"/>
        <v>0</v>
      </c>
      <c r="O368" s="190"/>
      <c r="P368" s="190"/>
      <c r="Q368" s="191">
        <f t="shared" si="89"/>
        <v>0</v>
      </c>
      <c r="R368" s="191">
        <f t="shared" si="90"/>
        <v>0</v>
      </c>
      <c r="S368" s="1988"/>
      <c r="T368" s="1989"/>
      <c r="U368" s="118">
        <f t="shared" si="86"/>
        <v>5</v>
      </c>
      <c r="V368" s="33"/>
      <c r="W368" s="33"/>
      <c r="X368" s="33"/>
      <c r="Y368" s="33"/>
      <c r="Z368" s="33"/>
      <c r="AA368" s="205"/>
      <c r="AB368" s="33"/>
      <c r="AC368" s="33"/>
      <c r="AD368" s="33"/>
      <c r="AE368" s="199"/>
      <c r="AF368" s="199"/>
      <c r="AG368" s="199"/>
      <c r="AH368" s="33"/>
      <c r="AI368" s="33"/>
      <c r="AJ368" s="33"/>
      <c r="AK368" s="33"/>
      <c r="AL368" s="33"/>
      <c r="AM368" s="33"/>
      <c r="AN368" s="48"/>
      <c r="AO368" s="48"/>
      <c r="AP368" s="48"/>
    </row>
    <row r="369" spans="9:46" ht="21" hidden="1" customHeight="1">
      <c r="I369" s="292">
        <f t="shared" si="92"/>
        <v>0</v>
      </c>
      <c r="J369" s="118">
        <f t="shared" si="80"/>
        <v>5</v>
      </c>
      <c r="K369" s="183">
        <f t="shared" si="93"/>
        <v>54</v>
      </c>
      <c r="L369" s="188"/>
      <c r="M369" s="188"/>
      <c r="N369" s="189">
        <f t="shared" si="88"/>
        <v>0</v>
      </c>
      <c r="O369" s="190"/>
      <c r="P369" s="190"/>
      <c r="Q369" s="191">
        <f t="shared" si="89"/>
        <v>0</v>
      </c>
      <c r="R369" s="191">
        <f t="shared" si="90"/>
        <v>0</v>
      </c>
      <c r="S369" s="1988"/>
      <c r="T369" s="1989"/>
      <c r="U369" s="118">
        <f t="shared" si="86"/>
        <v>5</v>
      </c>
      <c r="V369" s="33"/>
      <c r="W369" s="33"/>
      <c r="X369" s="33"/>
      <c r="Y369" s="33"/>
      <c r="Z369" s="33"/>
      <c r="AA369" s="205"/>
      <c r="AB369" s="33"/>
      <c r="AC369" s="33"/>
      <c r="AD369" s="33"/>
      <c r="AE369" s="199"/>
      <c r="AF369" s="199"/>
      <c r="AG369" s="199"/>
      <c r="AH369" s="33"/>
      <c r="AI369" s="33"/>
      <c r="AJ369" s="33"/>
      <c r="AK369" s="33"/>
      <c r="AL369" s="33"/>
      <c r="AM369" s="33"/>
      <c r="AN369" s="48"/>
      <c r="AO369" s="48"/>
      <c r="AP369" s="48"/>
    </row>
    <row r="370" spans="9:46" ht="21" hidden="1" customHeight="1">
      <c r="I370" s="292">
        <f t="shared" si="92"/>
        <v>0</v>
      </c>
      <c r="J370" s="118">
        <f t="shared" si="80"/>
        <v>5</v>
      </c>
      <c r="K370" s="183">
        <f t="shared" si="93"/>
        <v>55</v>
      </c>
      <c r="L370" s="188"/>
      <c r="M370" s="188"/>
      <c r="N370" s="189">
        <f t="shared" si="88"/>
        <v>0</v>
      </c>
      <c r="O370" s="190"/>
      <c r="P370" s="190"/>
      <c r="Q370" s="191">
        <f t="shared" si="89"/>
        <v>0</v>
      </c>
      <c r="R370" s="191">
        <f t="shared" si="90"/>
        <v>0</v>
      </c>
      <c r="S370" s="1988"/>
      <c r="T370" s="1989"/>
      <c r="U370" s="118">
        <f t="shared" si="86"/>
        <v>5</v>
      </c>
      <c r="V370" s="33"/>
      <c r="W370" s="33"/>
      <c r="X370" s="33"/>
      <c r="Y370" s="33"/>
      <c r="Z370" s="33"/>
      <c r="AA370" s="205"/>
      <c r="AB370" s="33"/>
      <c r="AC370" s="33"/>
      <c r="AD370" s="33"/>
      <c r="AE370" s="199"/>
      <c r="AF370" s="199"/>
      <c r="AG370" s="199"/>
      <c r="AH370" s="33"/>
      <c r="AI370" s="33"/>
      <c r="AJ370" s="33"/>
      <c r="AK370" s="33"/>
      <c r="AL370" s="33"/>
      <c r="AM370" s="33"/>
      <c r="AN370" s="48"/>
      <c r="AO370" s="48"/>
      <c r="AP370" s="48"/>
    </row>
    <row r="371" spans="9:46" ht="21" hidden="1" customHeight="1">
      <c r="I371" s="292">
        <f t="shared" si="92"/>
        <v>0</v>
      </c>
      <c r="J371" s="118">
        <f t="shared" si="80"/>
        <v>5</v>
      </c>
      <c r="K371" s="183">
        <f t="shared" si="93"/>
        <v>56</v>
      </c>
      <c r="L371" s="188"/>
      <c r="M371" s="188"/>
      <c r="N371" s="189">
        <f t="shared" si="88"/>
        <v>0</v>
      </c>
      <c r="O371" s="190"/>
      <c r="P371" s="190"/>
      <c r="Q371" s="191">
        <f t="shared" si="89"/>
        <v>0</v>
      </c>
      <c r="R371" s="191">
        <f t="shared" si="90"/>
        <v>0</v>
      </c>
      <c r="S371" s="1988"/>
      <c r="T371" s="1989"/>
      <c r="U371" s="118">
        <f t="shared" si="86"/>
        <v>5</v>
      </c>
      <c r="V371" s="33"/>
      <c r="W371" s="33"/>
      <c r="X371" s="33"/>
      <c r="Y371" s="33"/>
      <c r="Z371" s="33"/>
      <c r="AA371" s="205"/>
      <c r="AB371" s="33"/>
      <c r="AC371" s="33"/>
      <c r="AD371" s="33"/>
      <c r="AE371" s="199"/>
      <c r="AF371" s="199"/>
      <c r="AG371" s="199"/>
      <c r="AH371" s="33"/>
      <c r="AI371" s="33"/>
      <c r="AJ371" s="33"/>
      <c r="AK371" s="33"/>
      <c r="AL371" s="33"/>
      <c r="AM371" s="33"/>
      <c r="AN371" s="48"/>
      <c r="AO371" s="48"/>
      <c r="AP371" s="48"/>
    </row>
    <row r="372" spans="9:46" ht="21" hidden="1" customHeight="1">
      <c r="I372" s="292">
        <f t="shared" si="92"/>
        <v>0</v>
      </c>
      <c r="J372" s="118">
        <f t="shared" si="80"/>
        <v>5</v>
      </c>
      <c r="K372" s="183">
        <f t="shared" si="93"/>
        <v>57</v>
      </c>
      <c r="L372" s="188"/>
      <c r="M372" s="188"/>
      <c r="N372" s="189">
        <f t="shared" si="88"/>
        <v>0</v>
      </c>
      <c r="O372" s="190"/>
      <c r="P372" s="190"/>
      <c r="Q372" s="191">
        <f t="shared" si="89"/>
        <v>0</v>
      </c>
      <c r="R372" s="191">
        <f t="shared" si="90"/>
        <v>0</v>
      </c>
      <c r="S372" s="1988"/>
      <c r="T372" s="1989"/>
      <c r="U372" s="118">
        <f t="shared" si="86"/>
        <v>5</v>
      </c>
      <c r="V372" s="33"/>
      <c r="W372" s="33"/>
      <c r="X372" s="33"/>
      <c r="Y372" s="33"/>
      <c r="Z372" s="33"/>
      <c r="AA372" s="205"/>
      <c r="AB372" s="33"/>
      <c r="AC372" s="33"/>
      <c r="AD372" s="33"/>
      <c r="AE372" s="199"/>
      <c r="AF372" s="199"/>
      <c r="AG372" s="199"/>
      <c r="AH372" s="33"/>
      <c r="AI372" s="33"/>
      <c r="AJ372" s="33"/>
      <c r="AK372" s="33"/>
      <c r="AL372" s="33"/>
      <c r="AM372" s="33"/>
      <c r="AN372" s="48"/>
      <c r="AO372" s="48"/>
      <c r="AP372" s="48"/>
    </row>
    <row r="373" spans="9:46" ht="21" hidden="1" customHeight="1">
      <c r="I373" s="292">
        <f t="shared" si="92"/>
        <v>0</v>
      </c>
      <c r="J373" s="118">
        <f t="shared" si="80"/>
        <v>5</v>
      </c>
      <c r="K373" s="183">
        <f t="shared" si="93"/>
        <v>58</v>
      </c>
      <c r="L373" s="188"/>
      <c r="M373" s="188"/>
      <c r="N373" s="189">
        <f t="shared" si="88"/>
        <v>0</v>
      </c>
      <c r="O373" s="190"/>
      <c r="P373" s="190"/>
      <c r="Q373" s="191">
        <f t="shared" si="89"/>
        <v>0</v>
      </c>
      <c r="R373" s="191">
        <f t="shared" si="90"/>
        <v>0</v>
      </c>
      <c r="S373" s="1988"/>
      <c r="T373" s="1989"/>
      <c r="U373" s="118">
        <f t="shared" si="86"/>
        <v>5</v>
      </c>
      <c r="V373" s="33"/>
      <c r="W373" s="33"/>
      <c r="X373" s="33"/>
      <c r="Y373" s="33"/>
      <c r="Z373" s="33"/>
      <c r="AA373" s="205"/>
      <c r="AB373" s="33"/>
      <c r="AC373" s="33"/>
      <c r="AD373" s="33"/>
      <c r="AE373" s="199"/>
      <c r="AF373" s="199"/>
      <c r="AG373" s="199"/>
      <c r="AH373" s="33"/>
      <c r="AI373" s="33"/>
      <c r="AJ373" s="33"/>
      <c r="AK373" s="33"/>
      <c r="AL373" s="33"/>
      <c r="AM373" s="199"/>
      <c r="AN373" s="28"/>
      <c r="AO373" s="48"/>
      <c r="AP373" s="28"/>
    </row>
    <row r="374" spans="9:46" ht="21" hidden="1" customHeight="1">
      <c r="I374" s="292">
        <f t="shared" si="92"/>
        <v>0</v>
      </c>
      <c r="J374" s="118">
        <f t="shared" si="80"/>
        <v>5</v>
      </c>
      <c r="K374" s="183">
        <f t="shared" si="93"/>
        <v>59</v>
      </c>
      <c r="L374" s="188"/>
      <c r="M374" s="188"/>
      <c r="N374" s="189">
        <f t="shared" si="88"/>
        <v>0</v>
      </c>
      <c r="O374" s="190"/>
      <c r="P374" s="190"/>
      <c r="Q374" s="191">
        <f t="shared" si="89"/>
        <v>0</v>
      </c>
      <c r="R374" s="191">
        <f t="shared" si="90"/>
        <v>0</v>
      </c>
      <c r="S374" s="1988"/>
      <c r="T374" s="1989"/>
      <c r="U374" s="118">
        <f t="shared" si="86"/>
        <v>5</v>
      </c>
      <c r="V374" s="33"/>
      <c r="W374" s="33"/>
      <c r="X374" s="33"/>
      <c r="Y374" s="33"/>
      <c r="Z374" s="33"/>
      <c r="AA374" s="205"/>
      <c r="AB374" s="33"/>
      <c r="AC374" s="33"/>
      <c r="AD374" s="33"/>
      <c r="AE374" s="199"/>
      <c r="AF374" s="199"/>
      <c r="AG374" s="199"/>
      <c r="AH374" s="33"/>
      <c r="AI374" s="33"/>
      <c r="AJ374" s="33"/>
      <c r="AK374" s="33"/>
      <c r="AL374" s="33"/>
    </row>
    <row r="375" spans="9:46" ht="21" hidden="1" customHeight="1" thickBot="1">
      <c r="I375" s="292">
        <f t="shared" si="92"/>
        <v>0</v>
      </c>
      <c r="J375" s="118">
        <f t="shared" si="80"/>
        <v>5</v>
      </c>
      <c r="K375" s="206">
        <f t="shared" si="93"/>
        <v>60</v>
      </c>
      <c r="L375" s="188"/>
      <c r="M375" s="188"/>
      <c r="N375" s="207">
        <f t="shared" si="88"/>
        <v>0</v>
      </c>
      <c r="O375" s="208"/>
      <c r="P375" s="208"/>
      <c r="Q375" s="209">
        <f t="shared" si="89"/>
        <v>0</v>
      </c>
      <c r="R375" s="209">
        <f t="shared" si="90"/>
        <v>0</v>
      </c>
      <c r="S375" s="1990"/>
      <c r="T375" s="1991"/>
      <c r="U375" s="118">
        <f t="shared" si="86"/>
        <v>5</v>
      </c>
      <c r="V375" s="214"/>
      <c r="W375" s="214"/>
      <c r="X375" s="214"/>
      <c r="Y375" s="214"/>
      <c r="Z375" s="214"/>
      <c r="AA375" s="215"/>
      <c r="AB375" s="214"/>
      <c r="AC375" s="214"/>
      <c r="AD375" s="214"/>
      <c r="AE375" s="216"/>
      <c r="AF375" s="216"/>
      <c r="AG375" s="216"/>
      <c r="AH375" s="216"/>
      <c r="AI375" s="216"/>
      <c r="AJ375" s="216"/>
      <c r="AK375" s="199"/>
      <c r="AL375" s="199"/>
    </row>
    <row r="376" spans="9:46" ht="30" customHeight="1" thickBot="1">
      <c r="I376" s="292">
        <f t="shared" ref="I376:I386" si="94">IF(Q$379&gt;0,1,0)</f>
        <v>1</v>
      </c>
      <c r="J376" s="118">
        <f t="shared" ref="J376:J407" si="95">IF($Q$379&gt;0,6,)</f>
        <v>6</v>
      </c>
      <c r="K376" s="2013" t="s">
        <v>803</v>
      </c>
      <c r="L376" s="2013"/>
      <c r="M376" s="2013"/>
      <c r="N376" s="2013"/>
      <c r="O376" s="2013"/>
      <c r="P376" s="2013"/>
      <c r="Q376" s="2013"/>
      <c r="R376" s="2013"/>
      <c r="S376" s="2013"/>
      <c r="T376" s="2013"/>
      <c r="U376" s="118">
        <f>J376</f>
        <v>6</v>
      </c>
      <c r="V376" s="119" t="s">
        <v>755</v>
      </c>
      <c r="W376" s="120" t="s">
        <v>873</v>
      </c>
      <c r="X376" s="121"/>
      <c r="Y376" s="121"/>
      <c r="Z376" s="122"/>
      <c r="AA376" s="123"/>
      <c r="AB376" s="122"/>
      <c r="AC376" s="122"/>
      <c r="AD376" s="122"/>
      <c r="AF376" s="124" t="s">
        <v>756</v>
      </c>
      <c r="AG376" s="125"/>
      <c r="AH376" s="125"/>
      <c r="AI376" s="125"/>
      <c r="AJ376" s="126"/>
      <c r="AN376" s="127"/>
      <c r="AO376" s="127"/>
      <c r="AP376" s="48"/>
    </row>
    <row r="377" spans="9:46" ht="21" customHeight="1" thickBot="1">
      <c r="I377" s="292">
        <f t="shared" si="94"/>
        <v>1</v>
      </c>
      <c r="J377" s="118">
        <f t="shared" si="95"/>
        <v>6</v>
      </c>
      <c r="K377" s="2021" t="s">
        <v>537</v>
      </c>
      <c r="L377" s="2021"/>
      <c r="M377" s="2021"/>
      <c r="N377" s="2021"/>
      <c r="O377" s="2021"/>
      <c r="P377" s="2021"/>
      <c r="Q377" s="2021"/>
      <c r="R377" s="2021"/>
      <c r="S377" s="2021"/>
      <c r="T377" s="2021"/>
      <c r="U377" s="118">
        <f t="shared" ref="U377:U400" si="96">J377</f>
        <v>6</v>
      </c>
      <c r="V377" s="217" t="s">
        <v>976</v>
      </c>
      <c r="W377" s="232">
        <v>200</v>
      </c>
      <c r="X377" s="233" t="s">
        <v>1176</v>
      </c>
      <c r="Y377" s="232">
        <f>AD392</f>
        <v>0</v>
      </c>
      <c r="Z377" s="129"/>
      <c r="AA377" s="130"/>
      <c r="AB377" s="129"/>
      <c r="AC377" s="131"/>
      <c r="AD377" s="132"/>
      <c r="AE377" s="33"/>
      <c r="AF377" s="133" t="s">
        <v>777</v>
      </c>
      <c r="AG377" s="134" t="s">
        <v>778</v>
      </c>
      <c r="AH377" s="134" t="s">
        <v>779</v>
      </c>
      <c r="AI377" s="135" t="s">
        <v>780</v>
      </c>
      <c r="AJ377" s="1327" t="s">
        <v>1669</v>
      </c>
      <c r="AK377" s="1328">
        <v>1</v>
      </c>
      <c r="AL377" s="1329">
        <v>2</v>
      </c>
      <c r="AM377" s="1330">
        <v>3</v>
      </c>
      <c r="AN377" s="1331">
        <v>4</v>
      </c>
      <c r="AO377" s="1331">
        <v>5</v>
      </c>
      <c r="AP377" s="1332">
        <v>6</v>
      </c>
      <c r="AQ377" s="1331">
        <v>7</v>
      </c>
      <c r="AR377" s="1331">
        <v>8</v>
      </c>
      <c r="AS377" s="1331">
        <v>9</v>
      </c>
      <c r="AT377" s="1333">
        <v>10</v>
      </c>
    </row>
    <row r="378" spans="9:46" ht="21" customHeight="1">
      <c r="I378" s="292">
        <f t="shared" si="94"/>
        <v>1</v>
      </c>
      <c r="J378" s="118">
        <f t="shared" si="95"/>
        <v>6</v>
      </c>
      <c r="K378" s="955" t="s">
        <v>523</v>
      </c>
      <c r="L378" s="136" t="s">
        <v>524</v>
      </c>
      <c r="M378" s="953" t="s">
        <v>978</v>
      </c>
      <c r="N378" s="136" t="s">
        <v>838</v>
      </c>
      <c r="O378" s="953" t="s">
        <v>776</v>
      </c>
      <c r="P378" s="136" t="s">
        <v>525</v>
      </c>
      <c r="Q378" s="136" t="s">
        <v>534</v>
      </c>
      <c r="R378" s="136" t="s">
        <v>529</v>
      </c>
      <c r="S378" s="406" t="s">
        <v>535</v>
      </c>
      <c r="T378" s="407" t="s">
        <v>536</v>
      </c>
      <c r="U378" s="118">
        <f t="shared" si="96"/>
        <v>6</v>
      </c>
      <c r="V378" s="218" t="s">
        <v>975</v>
      </c>
      <c r="W378" s="138">
        <v>501</v>
      </c>
      <c r="X378" s="139"/>
      <c r="Y378" s="139"/>
      <c r="Z378" s="140"/>
      <c r="AA378" s="141"/>
      <c r="AB378" s="140"/>
      <c r="AC378" s="142"/>
      <c r="AD378" s="143"/>
      <c r="AE378" s="33"/>
      <c r="AF378" s="144" t="s">
        <v>781</v>
      </c>
      <c r="AG378" s="145" t="s">
        <v>782</v>
      </c>
      <c r="AH378" s="145" t="s">
        <v>783</v>
      </c>
      <c r="AI378" s="146" t="s">
        <v>784</v>
      </c>
      <c r="AJ378" s="1334" t="s">
        <v>1696</v>
      </c>
      <c r="AK378" s="1335">
        <f>L387</f>
        <v>321212</v>
      </c>
      <c r="AL378" s="1335">
        <f>L388</f>
        <v>321245</v>
      </c>
      <c r="AM378" s="1335">
        <f>L389</f>
        <v>321220</v>
      </c>
      <c r="AN378" s="1335">
        <f>L390</f>
        <v>321029</v>
      </c>
      <c r="AO378" s="1335">
        <f>L391</f>
        <v>321358</v>
      </c>
      <c r="AP378" s="1335">
        <f>L392</f>
        <v>321325</v>
      </c>
      <c r="AQ378" s="1335">
        <f>L393</f>
        <v>321145</v>
      </c>
      <c r="AR378" s="1335">
        <f>L394</f>
        <v>320976</v>
      </c>
      <c r="AS378" s="1335">
        <f>L395</f>
        <v>0</v>
      </c>
      <c r="AT378" s="1336">
        <f>L396</f>
        <v>0</v>
      </c>
    </row>
    <row r="379" spans="9:46" ht="21" customHeight="1" thickBot="1">
      <c r="I379" s="292">
        <f t="shared" si="94"/>
        <v>1</v>
      </c>
      <c r="J379" s="118">
        <f t="shared" si="95"/>
        <v>6</v>
      </c>
      <c r="K379" s="989" t="s">
        <v>1510</v>
      </c>
      <c r="L379" s="405" t="s">
        <v>1911</v>
      </c>
      <c r="M379" s="148" t="s">
        <v>1452</v>
      </c>
      <c r="N379" s="149" t="s">
        <v>1511</v>
      </c>
      <c r="O379" s="149" t="s">
        <v>1912</v>
      </c>
      <c r="P379" s="150" t="str">
        <f>IF(COUNTA(Y384:Y391)&gt;1,CONCATENATE(V384,"번지 외 ",COUNTA(Y384:Y391)-1,"필지"),CONCATENATE(V384,"번지"))</f>
        <v>산52-1번지</v>
      </c>
      <c r="Q379" s="151">
        <f>+Y392</f>
        <v>14.2</v>
      </c>
      <c r="R379" s="393" t="s">
        <v>1304</v>
      </c>
      <c r="S379" s="152">
        <f>COUNT(L387:L399)</f>
        <v>8</v>
      </c>
      <c r="T379" s="153">
        <f>200*S379</f>
        <v>1600</v>
      </c>
      <c r="U379" s="118">
        <f t="shared" si="96"/>
        <v>6</v>
      </c>
      <c r="V379" s="218" t="s">
        <v>974</v>
      </c>
      <c r="W379" s="138">
        <v>745</v>
      </c>
      <c r="X379" s="139" t="s">
        <v>1498</v>
      </c>
      <c r="Y379" s="139" t="s">
        <v>1500</v>
      </c>
      <c r="Z379" s="140"/>
      <c r="AA379" s="141"/>
      <c r="AB379" s="140"/>
      <c r="AC379" s="142"/>
      <c r="AD379" s="143"/>
      <c r="AE379" s="33"/>
      <c r="AF379" s="144" t="s">
        <v>785</v>
      </c>
      <c r="AG379" s="145" t="s">
        <v>786</v>
      </c>
      <c r="AH379" s="154" t="s">
        <v>787</v>
      </c>
      <c r="AI379" s="146" t="s">
        <v>788</v>
      </c>
      <c r="AJ379" s="1337" t="s">
        <v>1673</v>
      </c>
      <c r="AK379" s="1338">
        <f>M387</f>
        <v>504219</v>
      </c>
      <c r="AL379" s="1338">
        <f>M388</f>
        <v>504128</v>
      </c>
      <c r="AM379" s="1338">
        <f>M389</f>
        <v>504006</v>
      </c>
      <c r="AN379" s="1338">
        <f>M390</f>
        <v>503916</v>
      </c>
      <c r="AO379" s="1338">
        <f>M391</f>
        <v>504132</v>
      </c>
      <c r="AP379" s="1338">
        <f>M392</f>
        <v>504256</v>
      </c>
      <c r="AQ379" s="1338">
        <f>M393</f>
        <v>504130</v>
      </c>
      <c r="AR379" s="1338">
        <f>M394</f>
        <v>504082</v>
      </c>
      <c r="AS379" s="1338">
        <f>M395</f>
        <v>0</v>
      </c>
      <c r="AT379" s="1339">
        <f>M396</f>
        <v>0</v>
      </c>
    </row>
    <row r="380" spans="9:46" ht="21" customHeight="1" thickBot="1">
      <c r="I380" s="292">
        <f t="shared" si="94"/>
        <v>1</v>
      </c>
      <c r="J380" s="118">
        <f t="shared" si="95"/>
        <v>6</v>
      </c>
      <c r="K380" s="955" t="s">
        <v>527</v>
      </c>
      <c r="L380" s="136" t="s">
        <v>528</v>
      </c>
      <c r="M380" s="136" t="s">
        <v>521</v>
      </c>
      <c r="N380" s="136" t="s">
        <v>526</v>
      </c>
      <c r="O380" s="136" t="s">
        <v>530</v>
      </c>
      <c r="P380" s="952" t="s">
        <v>531</v>
      </c>
      <c r="Q380" s="952" t="s">
        <v>532</v>
      </c>
      <c r="R380" s="155" t="s">
        <v>533</v>
      </c>
      <c r="S380" s="156" t="s">
        <v>552</v>
      </c>
      <c r="T380" s="407" t="s">
        <v>522</v>
      </c>
      <c r="U380" s="118">
        <f t="shared" si="96"/>
        <v>6</v>
      </c>
      <c r="V380" s="219" t="s">
        <v>789</v>
      </c>
      <c r="W380" s="220">
        <v>28.38</v>
      </c>
      <c r="X380" s="220"/>
      <c r="Y380" s="221"/>
      <c r="Z380" s="222"/>
      <c r="AA380" s="223"/>
      <c r="AB380" s="222"/>
      <c r="AC380" s="224"/>
      <c r="AD380" s="225"/>
      <c r="AE380" s="33"/>
      <c r="AF380" s="144" t="s">
        <v>790</v>
      </c>
      <c r="AG380" s="157" t="s">
        <v>791</v>
      </c>
      <c r="AH380" s="158" t="s">
        <v>792</v>
      </c>
      <c r="AI380" s="146" t="s">
        <v>793</v>
      </c>
      <c r="AJ380" s="126"/>
      <c r="AN380" s="127"/>
      <c r="AO380" s="127"/>
      <c r="AP380" s="48"/>
    </row>
    <row r="381" spans="9:46" ht="21" customHeight="1" thickBot="1">
      <c r="I381" s="292">
        <f t="shared" si="94"/>
        <v>1</v>
      </c>
      <c r="J381" s="118">
        <f t="shared" si="95"/>
        <v>6</v>
      </c>
      <c r="K381" s="1318" t="str">
        <f>Z384</f>
        <v>낙엽송</v>
      </c>
      <c r="L381" s="1319" t="str">
        <f>AA384</f>
        <v>(용)2-0</v>
      </c>
      <c r="M381" s="1320" t="str">
        <f>AC384</f>
        <v>2024 추기</v>
      </c>
      <c r="N381" s="160">
        <f>AB393</f>
        <v>3000</v>
      </c>
      <c r="O381" s="161">
        <f>IF((Q385+R385)&gt;0,ROUND((Q385/(Q385+R385)),4),0)</f>
        <v>0.63790000000000002</v>
      </c>
      <c r="P381" s="162" t="str">
        <f>IF(W380&lt;=15,AI378,IF(W380&gt;30,AI380,AI379))</f>
        <v>중 (15˚ ~ 30˚)</v>
      </c>
      <c r="Q381" s="397" t="s">
        <v>1724</v>
      </c>
      <c r="R381" s="1321" t="s">
        <v>960</v>
      </c>
      <c r="S381" s="164">
        <f>W380</f>
        <v>28.38</v>
      </c>
      <c r="T381" s="398">
        <f>ROUND(N381/10000*N387,0)</f>
        <v>60</v>
      </c>
      <c r="U381" s="118">
        <f t="shared" si="96"/>
        <v>6</v>
      </c>
      <c r="V381" s="226">
        <v>0</v>
      </c>
      <c r="W381" s="226"/>
      <c r="X381" s="226"/>
      <c r="Y381" s="226"/>
      <c r="Z381" s="226"/>
      <c r="AA381" s="227"/>
      <c r="AB381" s="226"/>
      <c r="AC381" s="226"/>
      <c r="AD381" s="226"/>
      <c r="AE381" s="33"/>
      <c r="AF381" s="144" t="s">
        <v>794</v>
      </c>
      <c r="AG381" s="145"/>
      <c r="AH381" s="165"/>
      <c r="AI381" s="146"/>
      <c r="AJ381" s="126"/>
      <c r="AN381" s="174"/>
      <c r="AO381" s="127"/>
      <c r="AP381" s="48"/>
    </row>
    <row r="382" spans="9:46" ht="21" customHeight="1" thickBot="1">
      <c r="I382" s="292">
        <f t="shared" si="94"/>
        <v>1</v>
      </c>
      <c r="J382" s="118">
        <f t="shared" si="95"/>
        <v>6</v>
      </c>
      <c r="K382" s="2014" t="s">
        <v>839</v>
      </c>
      <c r="L382" s="2014"/>
      <c r="M382" s="2014"/>
      <c r="N382" s="2014"/>
      <c r="O382" s="2014"/>
      <c r="P382" s="2014"/>
      <c r="Q382" s="2014"/>
      <c r="R382" s="2014"/>
      <c r="S382" s="2014"/>
      <c r="T382" s="2014"/>
      <c r="U382" s="118">
        <f t="shared" si="96"/>
        <v>6</v>
      </c>
      <c r="AE382" s="33"/>
      <c r="AF382" s="144"/>
      <c r="AG382" s="145"/>
      <c r="AH382" s="165"/>
      <c r="AI382" s="146"/>
      <c r="AJ382" s="126"/>
      <c r="AN382" s="174"/>
      <c r="AO382" s="127"/>
      <c r="AP382" s="48"/>
    </row>
    <row r="383" spans="9:46" ht="21" customHeight="1" thickBot="1">
      <c r="I383" s="292">
        <f t="shared" si="94"/>
        <v>1</v>
      </c>
      <c r="J383" s="118">
        <f t="shared" si="95"/>
        <v>6</v>
      </c>
      <c r="K383" s="2015" t="s">
        <v>840</v>
      </c>
      <c r="L383" s="2017" t="s">
        <v>841</v>
      </c>
      <c r="M383" s="2019" t="s">
        <v>842</v>
      </c>
      <c r="N383" s="2019" t="s">
        <v>843</v>
      </c>
      <c r="O383" s="2022" t="s">
        <v>844</v>
      </c>
      <c r="P383" s="2023"/>
      <c r="Q383" s="2022" t="s">
        <v>845</v>
      </c>
      <c r="R383" s="2023"/>
      <c r="S383" s="1992" t="s">
        <v>969</v>
      </c>
      <c r="T383" s="1993"/>
      <c r="U383" s="118">
        <f t="shared" si="96"/>
        <v>6</v>
      </c>
      <c r="V383" s="217" t="s">
        <v>757</v>
      </c>
      <c r="W383" s="228" t="s">
        <v>973</v>
      </c>
      <c r="X383" s="228" t="s">
        <v>972</v>
      </c>
      <c r="Y383" s="228" t="s">
        <v>971</v>
      </c>
      <c r="Z383" s="228" t="s">
        <v>527</v>
      </c>
      <c r="AA383" s="229" t="s">
        <v>824</v>
      </c>
      <c r="AB383" s="228" t="s">
        <v>970</v>
      </c>
      <c r="AC383" s="230" t="s">
        <v>521</v>
      </c>
      <c r="AD383" s="231" t="s">
        <v>1232</v>
      </c>
      <c r="AE383" s="33"/>
      <c r="AF383" s="170"/>
      <c r="AG383" s="171"/>
      <c r="AH383" s="172"/>
      <c r="AI383" s="173"/>
      <c r="AJ383" s="174"/>
      <c r="AN383" s="127"/>
      <c r="AO383" s="33"/>
      <c r="AP383" s="48"/>
    </row>
    <row r="384" spans="9:46" ht="21" customHeight="1" thickBot="1">
      <c r="I384" s="292">
        <f t="shared" si="94"/>
        <v>1</v>
      </c>
      <c r="J384" s="118">
        <f t="shared" si="95"/>
        <v>6</v>
      </c>
      <c r="K384" s="2016"/>
      <c r="L384" s="2018"/>
      <c r="M384" s="2020"/>
      <c r="N384" s="2020"/>
      <c r="O384" s="954" t="s">
        <v>741</v>
      </c>
      <c r="P384" s="176" t="s">
        <v>742</v>
      </c>
      <c r="Q384" s="176" t="s">
        <v>741</v>
      </c>
      <c r="R384" s="177" t="s">
        <v>742</v>
      </c>
      <c r="S384" s="1994"/>
      <c r="T384" s="1995"/>
      <c r="U384" s="118">
        <f t="shared" si="96"/>
        <v>6</v>
      </c>
      <c r="V384" s="178" t="s">
        <v>1913</v>
      </c>
      <c r="W384" s="179">
        <v>249.89</v>
      </c>
      <c r="X384" s="179">
        <v>14.2</v>
      </c>
      <c r="Y384" s="179">
        <v>14.2</v>
      </c>
      <c r="Z384" s="179" t="s">
        <v>1914</v>
      </c>
      <c r="AA384" s="180" t="s">
        <v>1879</v>
      </c>
      <c r="AB384" s="179">
        <v>3000</v>
      </c>
      <c r="AC384" s="402" t="s">
        <v>1915</v>
      </c>
      <c r="AD384" s="181"/>
      <c r="AE384" s="33"/>
      <c r="AF384" s="125"/>
      <c r="AG384" s="125"/>
      <c r="AH384" s="125"/>
      <c r="AI384" s="182"/>
      <c r="AJ384" s="174"/>
      <c r="AN384" s="127"/>
      <c r="AO384" s="33"/>
      <c r="AP384" s="48"/>
    </row>
    <row r="385" spans="1:44" ht="21" customHeight="1">
      <c r="I385" s="292">
        <f t="shared" si="94"/>
        <v>1</v>
      </c>
      <c r="J385" s="118">
        <f t="shared" si="95"/>
        <v>6</v>
      </c>
      <c r="K385" s="956" t="s">
        <v>802</v>
      </c>
      <c r="L385" s="184"/>
      <c r="M385" s="184"/>
      <c r="N385" s="266">
        <f>N386/S379</f>
        <v>200</v>
      </c>
      <c r="O385" s="263">
        <f>ROUND(O386/S379,1)</f>
        <v>37</v>
      </c>
      <c r="P385" s="263">
        <f>ROUND(P386/S379,1)</f>
        <v>21</v>
      </c>
      <c r="Q385" s="263">
        <f>ROUND(Q386/S379,0)</f>
        <v>1850</v>
      </c>
      <c r="R385" s="263">
        <f>ROUND(R386/S379,0)</f>
        <v>1050</v>
      </c>
      <c r="S385" s="1996"/>
      <c r="T385" s="1997"/>
      <c r="U385" s="118">
        <f t="shared" si="96"/>
        <v>6</v>
      </c>
      <c r="V385" s="178"/>
      <c r="W385" s="234"/>
      <c r="X385" s="234"/>
      <c r="Y385" s="234"/>
      <c r="Z385" s="179"/>
      <c r="AA385" s="180"/>
      <c r="AB385" s="179"/>
      <c r="AC385" s="402"/>
      <c r="AD385" s="181"/>
      <c r="AE385" s="33"/>
      <c r="AF385" s="133" t="s">
        <v>795</v>
      </c>
      <c r="AG385" s="134" t="s">
        <v>796</v>
      </c>
      <c r="AH385" s="169" t="s">
        <v>797</v>
      </c>
      <c r="AI385" s="135" t="s">
        <v>1499</v>
      </c>
      <c r="AJ385" s="126"/>
      <c r="AN385" s="127"/>
      <c r="AO385" s="28"/>
      <c r="AP385" s="48"/>
    </row>
    <row r="386" spans="1:44" ht="21" customHeight="1">
      <c r="I386" s="292">
        <f t="shared" si="94"/>
        <v>1</v>
      </c>
      <c r="J386" s="118">
        <f t="shared" si="95"/>
        <v>6</v>
      </c>
      <c r="K386" s="956" t="s">
        <v>754</v>
      </c>
      <c r="L386" s="184"/>
      <c r="M386" s="184"/>
      <c r="N386" s="264">
        <f>SUM(N387:N450)</f>
        <v>1600</v>
      </c>
      <c r="O386" s="265">
        <f>SUM(O387:O450)</f>
        <v>296</v>
      </c>
      <c r="P386" s="265">
        <f>SUM(P387:P450)</f>
        <v>168</v>
      </c>
      <c r="Q386" s="265">
        <f>SUM(Q387:Q450)</f>
        <v>14800</v>
      </c>
      <c r="R386" s="265">
        <f>SUM(R387:R450)</f>
        <v>8400</v>
      </c>
      <c r="S386" s="1998"/>
      <c r="T386" s="1999"/>
      <c r="U386" s="118">
        <f t="shared" si="96"/>
        <v>6</v>
      </c>
      <c r="V386" s="178"/>
      <c r="W386" s="179"/>
      <c r="X386" s="179"/>
      <c r="Y386" s="179"/>
      <c r="Z386" s="179"/>
      <c r="AA386" s="180"/>
      <c r="AB386" s="179"/>
      <c r="AC386" s="402"/>
      <c r="AD386" s="181"/>
      <c r="AE386" s="33"/>
      <c r="AF386" s="144" t="s">
        <v>1725</v>
      </c>
      <c r="AG386" s="145" t="s">
        <v>961</v>
      </c>
      <c r="AH386" s="186">
        <v>0</v>
      </c>
      <c r="AI386" s="187" t="s">
        <v>1501</v>
      </c>
      <c r="AJ386" s="126"/>
      <c r="AN386" s="127"/>
      <c r="AO386" s="28"/>
      <c r="AP386" s="127"/>
    </row>
    <row r="387" spans="1:44" ht="21" customHeight="1">
      <c r="I387" s="292">
        <f>IF((O$387+P$387)&gt;0,1,0)</f>
        <v>1</v>
      </c>
      <c r="J387" s="118">
        <f t="shared" si="95"/>
        <v>6</v>
      </c>
      <c r="K387" s="956">
        <v>1</v>
      </c>
      <c r="L387" s="188">
        <v>321212</v>
      </c>
      <c r="M387" s="188">
        <v>504219</v>
      </c>
      <c r="N387" s="189">
        <f t="shared" ref="N387:N400" si="97">IF(O387+P387&gt;0,$W$77,)</f>
        <v>200</v>
      </c>
      <c r="O387" s="188">
        <v>48</v>
      </c>
      <c r="P387" s="188">
        <v>9</v>
      </c>
      <c r="Q387" s="264">
        <f t="shared" ref="Q387:R400" si="98">ROUND(O387*50,0)</f>
        <v>2400</v>
      </c>
      <c r="R387" s="264">
        <f t="shared" si="98"/>
        <v>450</v>
      </c>
      <c r="S387" s="2000"/>
      <c r="T387" s="2001"/>
      <c r="U387" s="118">
        <f t="shared" si="96"/>
        <v>6</v>
      </c>
      <c r="V387" s="178"/>
      <c r="W387" s="179"/>
      <c r="X387" s="179"/>
      <c r="Y387" s="179"/>
      <c r="Z387" s="179"/>
      <c r="AA387" s="180"/>
      <c r="AB387" s="179"/>
      <c r="AC387" s="402"/>
      <c r="AD387" s="181"/>
      <c r="AE387" s="33"/>
      <c r="AF387" s="144" t="s">
        <v>1726</v>
      </c>
      <c r="AG387" s="145" t="s">
        <v>800</v>
      </c>
      <c r="AH387" s="192">
        <v>0.05</v>
      </c>
      <c r="AI387" s="187" t="s">
        <v>1502</v>
      </c>
      <c r="AJ387" s="126"/>
      <c r="AN387" s="174"/>
      <c r="AO387" s="33"/>
      <c r="AP387" s="48"/>
    </row>
    <row r="388" spans="1:44" ht="21" customHeight="1">
      <c r="I388" s="292">
        <f t="shared" ref="I388:I400" si="99">IF((O$387+P$387)&gt;0,1,0)</f>
        <v>1</v>
      </c>
      <c r="J388" s="118">
        <f t="shared" si="95"/>
        <v>6</v>
      </c>
      <c r="K388" s="1011">
        <f t="shared" ref="K388:K400" si="100">+K387+1</f>
        <v>2</v>
      </c>
      <c r="L388" s="188">
        <v>321245</v>
      </c>
      <c r="M388" s="188">
        <v>504128</v>
      </c>
      <c r="N388" s="189">
        <f t="shared" si="97"/>
        <v>200</v>
      </c>
      <c r="O388" s="188">
        <v>48</v>
      </c>
      <c r="P388" s="188">
        <v>14</v>
      </c>
      <c r="Q388" s="264">
        <f t="shared" si="98"/>
        <v>2400</v>
      </c>
      <c r="R388" s="264">
        <f t="shared" si="98"/>
        <v>700</v>
      </c>
      <c r="S388" s="1988"/>
      <c r="T388" s="1989"/>
      <c r="U388" s="118">
        <f t="shared" si="96"/>
        <v>6</v>
      </c>
      <c r="V388" s="178"/>
      <c r="W388" s="179"/>
      <c r="X388" s="179"/>
      <c r="Y388" s="179"/>
      <c r="Z388" s="179"/>
      <c r="AA388" s="180"/>
      <c r="AB388" s="179"/>
      <c r="AC388" s="402"/>
      <c r="AD388" s="181"/>
      <c r="AE388" s="33"/>
      <c r="AF388" s="144" t="s">
        <v>1727</v>
      </c>
      <c r="AG388" s="145" t="s">
        <v>963</v>
      </c>
      <c r="AH388" s="192">
        <v>0.1</v>
      </c>
      <c r="AI388" s="193"/>
      <c r="AJ388" s="126"/>
      <c r="AN388" s="174"/>
      <c r="AO388" s="33"/>
      <c r="AP388" s="48"/>
    </row>
    <row r="389" spans="1:44" ht="21" customHeight="1">
      <c r="I389" s="292">
        <f t="shared" si="99"/>
        <v>1</v>
      </c>
      <c r="J389" s="118">
        <f t="shared" si="95"/>
        <v>6</v>
      </c>
      <c r="K389" s="1011">
        <f t="shared" si="100"/>
        <v>3</v>
      </c>
      <c r="L389" s="188">
        <v>321220</v>
      </c>
      <c r="M389" s="188">
        <v>504006</v>
      </c>
      <c r="N389" s="189">
        <f t="shared" si="97"/>
        <v>200</v>
      </c>
      <c r="O389" s="188">
        <v>46</v>
      </c>
      <c r="P389" s="188">
        <v>8</v>
      </c>
      <c r="Q389" s="264">
        <f t="shared" si="98"/>
        <v>2300</v>
      </c>
      <c r="R389" s="264">
        <f t="shared" si="98"/>
        <v>400</v>
      </c>
      <c r="S389" s="1988"/>
      <c r="T389" s="1989"/>
      <c r="U389" s="118">
        <f t="shared" si="96"/>
        <v>6</v>
      </c>
      <c r="V389" s="178"/>
      <c r="W389" s="179"/>
      <c r="X389" s="179"/>
      <c r="Y389" s="179"/>
      <c r="Z389" s="179"/>
      <c r="AA389" s="180"/>
      <c r="AB389" s="179"/>
      <c r="AC389" s="402"/>
      <c r="AD389" s="181"/>
      <c r="AE389" s="33"/>
      <c r="AF389" s="144"/>
      <c r="AG389" s="145"/>
      <c r="AH389" s="194"/>
      <c r="AI389" s="146"/>
      <c r="AJ389" s="174"/>
      <c r="AM389" s="28"/>
      <c r="AN389" s="48"/>
      <c r="AO389" s="33"/>
      <c r="AP389" s="48"/>
      <c r="AQ389" s="28"/>
    </row>
    <row r="390" spans="1:44" ht="21" customHeight="1" thickBot="1">
      <c r="I390" s="292">
        <f t="shared" si="99"/>
        <v>1</v>
      </c>
      <c r="J390" s="118">
        <f t="shared" si="95"/>
        <v>6</v>
      </c>
      <c r="K390" s="956">
        <f t="shared" si="100"/>
        <v>4</v>
      </c>
      <c r="L390" s="188">
        <v>321029</v>
      </c>
      <c r="M390" s="188">
        <v>503916</v>
      </c>
      <c r="N390" s="189">
        <f t="shared" si="97"/>
        <v>200</v>
      </c>
      <c r="O390" s="188">
        <v>27</v>
      </c>
      <c r="P390" s="188">
        <v>33</v>
      </c>
      <c r="Q390" s="264">
        <f t="shared" si="98"/>
        <v>1350</v>
      </c>
      <c r="R390" s="264">
        <f t="shared" si="98"/>
        <v>1650</v>
      </c>
      <c r="S390" s="1988"/>
      <c r="T390" s="1989"/>
      <c r="U390" s="118">
        <f t="shared" si="96"/>
        <v>6</v>
      </c>
      <c r="V390" s="178"/>
      <c r="W390" s="179"/>
      <c r="X390" s="179"/>
      <c r="Y390" s="179"/>
      <c r="Z390" s="179"/>
      <c r="AA390" s="180"/>
      <c r="AB390" s="179"/>
      <c r="AC390" s="402"/>
      <c r="AD390" s="181"/>
      <c r="AE390" s="33"/>
      <c r="AF390" s="170"/>
      <c r="AG390" s="195"/>
      <c r="AH390" s="171"/>
      <c r="AI390" s="173"/>
      <c r="AJ390" s="174"/>
      <c r="AN390" s="48"/>
      <c r="AO390" s="33"/>
      <c r="AP390" s="48"/>
    </row>
    <row r="391" spans="1:44" ht="21" customHeight="1">
      <c r="I391" s="292">
        <f t="shared" si="99"/>
        <v>1</v>
      </c>
      <c r="J391" s="118">
        <f t="shared" si="95"/>
        <v>6</v>
      </c>
      <c r="K391" s="956">
        <f t="shared" si="100"/>
        <v>5</v>
      </c>
      <c r="L391" s="188">
        <v>321358</v>
      </c>
      <c r="M391" s="188">
        <v>504132</v>
      </c>
      <c r="N391" s="189">
        <f t="shared" si="97"/>
        <v>200</v>
      </c>
      <c r="O391" s="188">
        <v>28</v>
      </c>
      <c r="P391" s="188">
        <v>30</v>
      </c>
      <c r="Q391" s="264">
        <f t="shared" si="98"/>
        <v>1400</v>
      </c>
      <c r="R391" s="264">
        <f t="shared" si="98"/>
        <v>1500</v>
      </c>
      <c r="S391" s="1988"/>
      <c r="T391" s="1989"/>
      <c r="U391" s="118">
        <f t="shared" si="96"/>
        <v>6</v>
      </c>
      <c r="V391" s="178"/>
      <c r="W391" s="179"/>
      <c r="X391" s="179"/>
      <c r="Y391" s="179"/>
      <c r="Z391" s="179"/>
      <c r="AA391" s="180"/>
      <c r="AB391" s="179"/>
      <c r="AC391" s="402"/>
      <c r="AD391" s="181"/>
      <c r="AE391" s="28"/>
      <c r="AF391" s="48"/>
      <c r="AG391" s="48"/>
      <c r="AH391" s="48"/>
      <c r="AI391" s="48"/>
      <c r="AJ391" s="48"/>
      <c r="AK391" s="28"/>
      <c r="AL391" s="28"/>
      <c r="AM391" s="33"/>
      <c r="AN391" s="48"/>
      <c r="AO391" s="33"/>
      <c r="AP391" s="48"/>
      <c r="AR391" s="28"/>
    </row>
    <row r="392" spans="1:44" ht="21" customHeight="1">
      <c r="I392" s="292">
        <f t="shared" si="99"/>
        <v>1</v>
      </c>
      <c r="J392" s="118">
        <f t="shared" si="95"/>
        <v>6</v>
      </c>
      <c r="K392" s="956">
        <f t="shared" si="100"/>
        <v>6</v>
      </c>
      <c r="L392" s="188">
        <v>321325</v>
      </c>
      <c r="M392" s="188">
        <v>504256</v>
      </c>
      <c r="N392" s="189">
        <f t="shared" si="97"/>
        <v>200</v>
      </c>
      <c r="O392" s="188">
        <v>32</v>
      </c>
      <c r="P392" s="188">
        <v>35</v>
      </c>
      <c r="Q392" s="191">
        <f t="shared" si="98"/>
        <v>1600</v>
      </c>
      <c r="R392" s="264">
        <f t="shared" si="98"/>
        <v>1750</v>
      </c>
      <c r="S392" s="1988"/>
      <c r="T392" s="1989"/>
      <c r="U392" s="118">
        <f t="shared" si="96"/>
        <v>6</v>
      </c>
      <c r="V392" s="137" t="s">
        <v>754</v>
      </c>
      <c r="W392" s="196">
        <f>SUM(W384:W391)</f>
        <v>249.89</v>
      </c>
      <c r="X392" s="196">
        <f>SUM(X384:X391)</f>
        <v>14.2</v>
      </c>
      <c r="Y392" s="196">
        <f>SUM(Y384:Y391)</f>
        <v>14.2</v>
      </c>
      <c r="Z392" s="197"/>
      <c r="AA392" s="198"/>
      <c r="AB392" s="196">
        <f>SUM(AB384:AB391)</f>
        <v>3000</v>
      </c>
      <c r="AC392" s="402"/>
      <c r="AD392" s="654">
        <f>SUBTOTAL(9,AD384:AD391)</f>
        <v>0</v>
      </c>
      <c r="AE392" s="199"/>
      <c r="AF392" s="33"/>
      <c r="AG392" s="33"/>
      <c r="AH392" s="33"/>
      <c r="AI392" s="33"/>
      <c r="AJ392" s="33"/>
      <c r="AM392" s="33"/>
      <c r="AN392" s="48"/>
      <c r="AO392" s="33"/>
      <c r="AP392" s="48"/>
    </row>
    <row r="393" spans="1:44" s="28" customFormat="1" ht="21" customHeight="1" thickBot="1">
      <c r="A393" s="200"/>
      <c r="B393" s="200"/>
      <c r="C393" s="200"/>
      <c r="D393" s="200"/>
      <c r="E393" s="200"/>
      <c r="F393" s="200"/>
      <c r="G393" s="200"/>
      <c r="I393" s="292">
        <f t="shared" si="99"/>
        <v>1</v>
      </c>
      <c r="J393" s="118">
        <f t="shared" si="95"/>
        <v>6</v>
      </c>
      <c r="K393" s="956">
        <f t="shared" si="100"/>
        <v>7</v>
      </c>
      <c r="L393" s="188">
        <v>321145</v>
      </c>
      <c r="M393" s="188">
        <v>504130</v>
      </c>
      <c r="N393" s="189">
        <f t="shared" si="97"/>
        <v>200</v>
      </c>
      <c r="O393" s="188">
        <v>23</v>
      </c>
      <c r="P393" s="188">
        <v>29</v>
      </c>
      <c r="Q393" s="191">
        <f t="shared" si="98"/>
        <v>1150</v>
      </c>
      <c r="R393" s="264">
        <f t="shared" si="98"/>
        <v>1450</v>
      </c>
      <c r="S393" s="1988"/>
      <c r="T393" s="1989"/>
      <c r="U393" s="118">
        <f t="shared" si="96"/>
        <v>6</v>
      </c>
      <c r="V393" s="201" t="s">
        <v>802</v>
      </c>
      <c r="W393" s="202"/>
      <c r="X393" s="202"/>
      <c r="Y393" s="202"/>
      <c r="Z393" s="202"/>
      <c r="AA393" s="203"/>
      <c r="AB393" s="202">
        <f>IF(AB392&gt;0,ROUND(AB392/COUNTA(AB384:AB391),0),)</f>
        <v>3000</v>
      </c>
      <c r="AC393" s="403"/>
      <c r="AD393" s="204"/>
      <c r="AE393" s="199"/>
      <c r="AF393" s="199"/>
      <c r="AG393" s="199"/>
      <c r="AH393" s="33"/>
      <c r="AI393" s="33"/>
      <c r="AJ393" s="33"/>
      <c r="AK393" s="33"/>
      <c r="AL393" s="33"/>
      <c r="AM393" s="33"/>
      <c r="AN393" s="48"/>
      <c r="AO393" s="48"/>
      <c r="AP393" s="48"/>
      <c r="AQ393" s="116"/>
      <c r="AR393" s="116"/>
    </row>
    <row r="394" spans="1:44" ht="21" customHeight="1">
      <c r="I394" s="292">
        <f t="shared" si="99"/>
        <v>1</v>
      </c>
      <c r="J394" s="118">
        <f t="shared" si="95"/>
        <v>6</v>
      </c>
      <c r="K394" s="956">
        <f t="shared" si="100"/>
        <v>8</v>
      </c>
      <c r="L394" s="188">
        <v>320976</v>
      </c>
      <c r="M394" s="188">
        <v>504082</v>
      </c>
      <c r="N394" s="189">
        <f t="shared" si="97"/>
        <v>200</v>
      </c>
      <c r="O394" s="188">
        <v>44</v>
      </c>
      <c r="P394" s="188">
        <v>10</v>
      </c>
      <c r="Q394" s="191">
        <f t="shared" si="98"/>
        <v>2200</v>
      </c>
      <c r="R394" s="264">
        <f t="shared" si="98"/>
        <v>500</v>
      </c>
      <c r="S394" s="1988"/>
      <c r="T394" s="1989"/>
      <c r="U394" s="118">
        <f t="shared" si="96"/>
        <v>6</v>
      </c>
      <c r="V394" s="33"/>
      <c r="W394" s="33"/>
      <c r="X394" s="33"/>
      <c r="Y394" s="33"/>
      <c r="Z394" s="33"/>
      <c r="AA394" s="205"/>
      <c r="AB394" s="33"/>
      <c r="AC394" s="33"/>
      <c r="AD394" s="33"/>
      <c r="AE394" s="199"/>
      <c r="AF394" s="199"/>
      <c r="AG394" s="199"/>
      <c r="AH394" s="33"/>
      <c r="AI394" s="33"/>
      <c r="AJ394" s="33"/>
      <c r="AK394" s="33"/>
      <c r="AL394" s="33"/>
      <c r="AM394" s="33"/>
      <c r="AN394" s="48"/>
      <c r="AO394" s="48"/>
      <c r="AP394" s="48"/>
    </row>
    <row r="395" spans="1:44" ht="21" customHeight="1">
      <c r="I395" s="292">
        <f t="shared" si="99"/>
        <v>1</v>
      </c>
      <c r="J395" s="118">
        <f t="shared" si="95"/>
        <v>6</v>
      </c>
      <c r="K395" s="956">
        <f t="shared" si="100"/>
        <v>9</v>
      </c>
      <c r="L395" s="188"/>
      <c r="M395" s="188"/>
      <c r="N395" s="189">
        <f t="shared" si="97"/>
        <v>0</v>
      </c>
      <c r="O395" s="188"/>
      <c r="P395" s="188"/>
      <c r="Q395" s="191">
        <f t="shared" si="98"/>
        <v>0</v>
      </c>
      <c r="R395" s="191">
        <f t="shared" si="98"/>
        <v>0</v>
      </c>
      <c r="S395" s="1988"/>
      <c r="T395" s="1989"/>
      <c r="U395" s="118">
        <f t="shared" si="96"/>
        <v>6</v>
      </c>
      <c r="V395" s="647" t="s">
        <v>1169</v>
      </c>
      <c r="W395" s="648" t="s">
        <v>1851</v>
      </c>
      <c r="X395" s="649"/>
      <c r="Y395" s="649"/>
      <c r="Z395" s="649"/>
      <c r="AA395" s="649"/>
      <c r="AB395" s="649"/>
      <c r="AC395" s="649"/>
      <c r="AD395" s="650"/>
      <c r="AE395" s="199"/>
      <c r="AF395" s="199"/>
      <c r="AG395" s="199"/>
      <c r="AH395" s="33"/>
      <c r="AI395" s="33"/>
      <c r="AJ395" s="33"/>
      <c r="AK395" s="33"/>
      <c r="AL395" s="33"/>
      <c r="AM395" s="33"/>
      <c r="AN395" s="48"/>
      <c r="AO395" s="48"/>
      <c r="AP395" s="48"/>
    </row>
    <row r="396" spans="1:44" ht="21" customHeight="1">
      <c r="I396" s="292">
        <f t="shared" si="99"/>
        <v>1</v>
      </c>
      <c r="J396" s="118">
        <f t="shared" si="95"/>
        <v>6</v>
      </c>
      <c r="K396" s="956">
        <f t="shared" si="100"/>
        <v>10</v>
      </c>
      <c r="L396" s="188"/>
      <c r="M396" s="188"/>
      <c r="N396" s="189">
        <f t="shared" si="97"/>
        <v>0</v>
      </c>
      <c r="O396" s="188"/>
      <c r="P396" s="188"/>
      <c r="Q396" s="191">
        <f t="shared" si="98"/>
        <v>0</v>
      </c>
      <c r="R396" s="191">
        <f t="shared" si="98"/>
        <v>0</v>
      </c>
      <c r="S396" s="1988"/>
      <c r="T396" s="1989"/>
      <c r="U396" s="118">
        <f t="shared" si="96"/>
        <v>6</v>
      </c>
      <c r="V396" s="651" t="s">
        <v>1171</v>
      </c>
      <c r="W396" s="648" t="str">
        <f>"식재된 "&amp;K381&amp;" 는 활착이 안정된 상태로 신초발달이 양호하다."</f>
        <v>식재된 낙엽송 는 활착이 안정된 상태로 신초발달이 양호하다.</v>
      </c>
      <c r="X396" s="649"/>
      <c r="Y396" s="649"/>
      <c r="Z396" s="649"/>
      <c r="AA396" s="649"/>
      <c r="AB396" s="649"/>
      <c r="AC396" s="649"/>
      <c r="AD396" s="650"/>
      <c r="AE396" s="199"/>
      <c r="AF396" s="199"/>
      <c r="AG396" s="199"/>
      <c r="AH396" s="33"/>
      <c r="AI396" s="33"/>
      <c r="AJ396" s="33"/>
      <c r="AK396" s="33"/>
      <c r="AL396" s="33"/>
      <c r="AM396" s="33"/>
      <c r="AN396" s="48"/>
      <c r="AO396" s="48"/>
      <c r="AP396" s="48"/>
    </row>
    <row r="397" spans="1:44" ht="21" customHeight="1">
      <c r="I397" s="292">
        <f t="shared" si="99"/>
        <v>1</v>
      </c>
      <c r="J397" s="118">
        <f t="shared" si="95"/>
        <v>6</v>
      </c>
      <c r="K397" s="956">
        <f t="shared" si="100"/>
        <v>11</v>
      </c>
      <c r="L397" s="188"/>
      <c r="M397" s="188"/>
      <c r="N397" s="189">
        <f t="shared" si="97"/>
        <v>0</v>
      </c>
      <c r="O397" s="188"/>
      <c r="P397" s="188"/>
      <c r="Q397" s="191">
        <f t="shared" si="98"/>
        <v>0</v>
      </c>
      <c r="R397" s="191">
        <f t="shared" si="98"/>
        <v>0</v>
      </c>
      <c r="S397" s="1988"/>
      <c r="T397" s="1989"/>
      <c r="U397" s="118">
        <f t="shared" si="96"/>
        <v>6</v>
      </c>
      <c r="V397" s="651" t="s">
        <v>1172</v>
      </c>
      <c r="W397" s="648"/>
      <c r="X397" s="649"/>
      <c r="Y397" s="649"/>
      <c r="Z397" s="649"/>
      <c r="AA397" s="649"/>
      <c r="AB397" s="649"/>
      <c r="AC397" s="649"/>
      <c r="AD397" s="650"/>
      <c r="AE397" s="199"/>
      <c r="AF397" s="199"/>
      <c r="AG397" s="199"/>
      <c r="AH397" s="33"/>
      <c r="AI397" s="33"/>
      <c r="AJ397" s="33"/>
      <c r="AK397" s="33"/>
      <c r="AL397" s="33"/>
      <c r="AM397" s="33"/>
      <c r="AN397" s="48"/>
      <c r="AO397" s="48"/>
      <c r="AP397" s="48"/>
    </row>
    <row r="398" spans="1:44" ht="21" customHeight="1">
      <c r="I398" s="292">
        <f t="shared" si="99"/>
        <v>1</v>
      </c>
      <c r="J398" s="118">
        <f t="shared" si="95"/>
        <v>6</v>
      </c>
      <c r="K398" s="956">
        <f t="shared" si="100"/>
        <v>12</v>
      </c>
      <c r="L398" s="188"/>
      <c r="M398" s="188"/>
      <c r="N398" s="189">
        <f t="shared" si="97"/>
        <v>0</v>
      </c>
      <c r="O398" s="188"/>
      <c r="P398" s="188"/>
      <c r="Q398" s="191">
        <f t="shared" si="98"/>
        <v>0</v>
      </c>
      <c r="R398" s="191">
        <f t="shared" si="98"/>
        <v>0</v>
      </c>
      <c r="S398" s="1988"/>
      <c r="T398" s="1989"/>
      <c r="U398" s="118">
        <f t="shared" si="96"/>
        <v>6</v>
      </c>
      <c r="V398" s="651" t="s">
        <v>1174</v>
      </c>
      <c r="W398" s="648" t="str">
        <f>"소반내 조림목의 생육상태, 현장여건 등을 고려하여 작업종은 "&amp;R379&amp;"로 적용한다."</f>
        <v>소반내 조림목의 생육상태, 현장여건 등을 고려하여 작업종은 모두베기로 적용한다.</v>
      </c>
      <c r="X398" s="649"/>
      <c r="Y398" s="649"/>
      <c r="Z398" s="649"/>
      <c r="AA398" s="649"/>
      <c r="AB398" s="649"/>
      <c r="AC398" s="649"/>
      <c r="AD398" s="650"/>
      <c r="AE398" s="199"/>
      <c r="AF398" s="199"/>
      <c r="AG398" s="199"/>
      <c r="AH398" s="33"/>
      <c r="AI398" s="33"/>
      <c r="AJ398" s="33"/>
      <c r="AK398" s="33"/>
      <c r="AL398" s="33"/>
      <c r="AM398" s="33"/>
      <c r="AN398" s="48"/>
      <c r="AO398" s="48"/>
      <c r="AP398" s="48"/>
    </row>
    <row r="399" spans="1:44" ht="21" customHeight="1">
      <c r="I399" s="292">
        <f t="shared" si="99"/>
        <v>1</v>
      </c>
      <c r="J399" s="118">
        <f t="shared" si="95"/>
        <v>6</v>
      </c>
      <c r="K399" s="956">
        <f t="shared" si="100"/>
        <v>13</v>
      </c>
      <c r="L399" s="188"/>
      <c r="M399" s="188"/>
      <c r="N399" s="189">
        <f t="shared" si="97"/>
        <v>0</v>
      </c>
      <c r="O399" s="188"/>
      <c r="P399" s="188"/>
      <c r="Q399" s="191">
        <f t="shared" si="98"/>
        <v>0</v>
      </c>
      <c r="R399" s="191">
        <f t="shared" si="98"/>
        <v>0</v>
      </c>
      <c r="S399" s="1988"/>
      <c r="T399" s="1989"/>
      <c r="U399" s="118">
        <f t="shared" si="96"/>
        <v>6</v>
      </c>
      <c r="V399" s="652" t="s">
        <v>1175</v>
      </c>
      <c r="W399" s="648"/>
      <c r="X399" s="649"/>
      <c r="Y399" s="649"/>
      <c r="Z399" s="649"/>
      <c r="AA399" s="649"/>
      <c r="AB399" s="649"/>
      <c r="AC399" s="649"/>
      <c r="AD399" s="650"/>
      <c r="AE399" s="199"/>
      <c r="AF399" s="199"/>
      <c r="AG399" s="199"/>
      <c r="AH399" s="33"/>
      <c r="AI399" s="33"/>
      <c r="AJ399" s="33"/>
      <c r="AK399" s="33"/>
      <c r="AL399" s="33"/>
      <c r="AM399" s="33"/>
      <c r="AN399" s="48"/>
      <c r="AO399" s="48"/>
      <c r="AP399" s="48"/>
    </row>
    <row r="400" spans="1:44" ht="21" customHeight="1" thickBot="1">
      <c r="I400" s="292">
        <f t="shared" si="99"/>
        <v>1</v>
      </c>
      <c r="J400" s="118">
        <f t="shared" si="95"/>
        <v>6</v>
      </c>
      <c r="K400" s="206">
        <f t="shared" si="100"/>
        <v>14</v>
      </c>
      <c r="L400" s="159"/>
      <c r="M400" s="159"/>
      <c r="N400" s="207">
        <f t="shared" si="97"/>
        <v>0</v>
      </c>
      <c r="O400" s="208"/>
      <c r="P400" s="208"/>
      <c r="Q400" s="209">
        <f t="shared" si="98"/>
        <v>0</v>
      </c>
      <c r="R400" s="209">
        <f t="shared" si="98"/>
        <v>0</v>
      </c>
      <c r="S400" s="1990"/>
      <c r="T400" s="1991"/>
      <c r="U400" s="118">
        <f t="shared" si="96"/>
        <v>6</v>
      </c>
      <c r="V400" s="651"/>
      <c r="W400" s="648"/>
      <c r="X400" s="649"/>
      <c r="Y400" s="649"/>
      <c r="Z400" s="649"/>
      <c r="AA400" s="649"/>
      <c r="AB400" s="649"/>
      <c r="AC400" s="649"/>
      <c r="AD400" s="650"/>
      <c r="AE400" s="199"/>
      <c r="AF400" s="199"/>
      <c r="AG400" s="199"/>
      <c r="AH400" s="33"/>
      <c r="AI400" s="33"/>
      <c r="AJ400" s="33"/>
      <c r="AK400" s="33"/>
      <c r="AL400" s="33"/>
      <c r="AM400" s="33"/>
      <c r="AN400" s="48"/>
      <c r="AO400" s="48"/>
      <c r="AP400" s="48"/>
    </row>
    <row r="401" spans="9:42" ht="21" hidden="1" customHeight="1">
      <c r="I401" s="292">
        <f>IF((O$403+P$403)&gt;0,1,0)</f>
        <v>0</v>
      </c>
      <c r="J401" s="118">
        <f t="shared" si="95"/>
        <v>6</v>
      </c>
      <c r="K401" s="2002" t="s">
        <v>840</v>
      </c>
      <c r="L401" s="2004" t="s">
        <v>841</v>
      </c>
      <c r="M401" s="2006" t="s">
        <v>842</v>
      </c>
      <c r="N401" s="2006" t="s">
        <v>843</v>
      </c>
      <c r="O401" s="2012" t="s">
        <v>844</v>
      </c>
      <c r="P401" s="2012"/>
      <c r="Q401" s="2012" t="s">
        <v>845</v>
      </c>
      <c r="R401" s="2012"/>
      <c r="S401" s="1992" t="s">
        <v>969</v>
      </c>
      <c r="T401" s="1993"/>
      <c r="U401" s="118">
        <f t="shared" ref="U401:U449" si="101">J401</f>
        <v>6</v>
      </c>
      <c r="V401" s="33"/>
      <c r="W401" s="33"/>
      <c r="X401" s="33"/>
      <c r="Y401" s="33"/>
      <c r="Z401" s="33"/>
      <c r="AA401" s="205"/>
      <c r="AB401" s="33"/>
      <c r="AC401" s="33"/>
      <c r="AD401" s="33"/>
      <c r="AE401" s="199"/>
      <c r="AF401" s="199"/>
      <c r="AG401" s="199"/>
      <c r="AH401" s="33"/>
      <c r="AI401" s="33"/>
      <c r="AJ401" s="33"/>
      <c r="AK401" s="33"/>
      <c r="AL401" s="33"/>
      <c r="AM401" s="33"/>
      <c r="AN401" s="48"/>
      <c r="AO401" s="48"/>
      <c r="AP401" s="48"/>
    </row>
    <row r="402" spans="9:42" ht="21" hidden="1" customHeight="1">
      <c r="I402" s="292">
        <f t="shared" ref="I402:I425" si="102">IF((O$403+P$403)&gt;0,1,0)</f>
        <v>0</v>
      </c>
      <c r="J402" s="118">
        <f t="shared" si="95"/>
        <v>6</v>
      </c>
      <c r="K402" s="2003"/>
      <c r="L402" s="2005"/>
      <c r="M402" s="2007"/>
      <c r="N402" s="2007"/>
      <c r="O402" s="175" t="s">
        <v>741</v>
      </c>
      <c r="P402" s="176" t="s">
        <v>742</v>
      </c>
      <c r="Q402" s="176" t="s">
        <v>741</v>
      </c>
      <c r="R402" s="177" t="s">
        <v>742</v>
      </c>
      <c r="S402" s="1994"/>
      <c r="T402" s="1995"/>
      <c r="U402" s="118">
        <f t="shared" si="101"/>
        <v>6</v>
      </c>
      <c r="V402" s="33"/>
      <c r="W402" s="33"/>
      <c r="X402" s="33"/>
      <c r="Y402" s="33"/>
      <c r="Z402" s="33"/>
      <c r="AA402" s="205"/>
      <c r="AB402" s="33"/>
      <c r="AC402" s="33"/>
      <c r="AD402" s="33"/>
      <c r="AE402" s="199"/>
      <c r="AF402" s="199"/>
      <c r="AG402" s="199"/>
      <c r="AH402" s="33"/>
      <c r="AI402" s="33"/>
      <c r="AJ402" s="33"/>
      <c r="AK402" s="33"/>
      <c r="AL402" s="33"/>
      <c r="AM402" s="33"/>
      <c r="AN402" s="48"/>
      <c r="AO402" s="48"/>
      <c r="AP402" s="48"/>
    </row>
    <row r="403" spans="9:42" ht="21" hidden="1" customHeight="1">
      <c r="I403" s="292">
        <f t="shared" si="102"/>
        <v>0</v>
      </c>
      <c r="J403" s="118">
        <f t="shared" si="95"/>
        <v>6</v>
      </c>
      <c r="K403" s="183">
        <f>+K25+1</f>
        <v>15</v>
      </c>
      <c r="L403" s="188"/>
      <c r="M403" s="188"/>
      <c r="N403" s="189">
        <f t="shared" ref="N403:N425" si="103">IF(O403+P403&gt;0,$W$377,)</f>
        <v>0</v>
      </c>
      <c r="O403" s="190"/>
      <c r="P403" s="190"/>
      <c r="Q403" s="191">
        <f t="shared" ref="Q403:Q448" si="104">ROUND(O403*50,0)</f>
        <v>0</v>
      </c>
      <c r="R403" s="191">
        <f t="shared" ref="R403:R448" si="105">ROUND(P403*50,0)</f>
        <v>0</v>
      </c>
      <c r="S403" s="1988"/>
      <c r="T403" s="1989"/>
      <c r="U403" s="118">
        <f t="shared" si="101"/>
        <v>6</v>
      </c>
      <c r="V403" s="33"/>
      <c r="W403" s="33"/>
      <c r="X403" s="33"/>
      <c r="Y403" s="33"/>
      <c r="Z403" s="33"/>
      <c r="AA403" s="205"/>
      <c r="AB403" s="33"/>
      <c r="AC403" s="33"/>
      <c r="AD403" s="33"/>
      <c r="AE403" s="199"/>
      <c r="AF403" s="199"/>
      <c r="AG403" s="199"/>
      <c r="AH403" s="33"/>
      <c r="AI403" s="33"/>
      <c r="AJ403" s="33"/>
      <c r="AK403" s="33"/>
      <c r="AL403" s="33"/>
      <c r="AM403" s="33"/>
      <c r="AN403" s="48"/>
      <c r="AO403" s="48"/>
      <c r="AP403" s="48"/>
    </row>
    <row r="404" spans="9:42" ht="21" hidden="1" customHeight="1">
      <c r="I404" s="292">
        <f t="shared" si="102"/>
        <v>0</v>
      </c>
      <c r="J404" s="118">
        <f t="shared" si="95"/>
        <v>6</v>
      </c>
      <c r="K404" s="183">
        <f t="shared" ref="K404:K425" si="106">+K403+1</f>
        <v>16</v>
      </c>
      <c r="L404" s="188"/>
      <c r="M404" s="188"/>
      <c r="N404" s="189">
        <f t="shared" si="103"/>
        <v>0</v>
      </c>
      <c r="O404" s="190"/>
      <c r="P404" s="190"/>
      <c r="Q404" s="191">
        <f t="shared" si="104"/>
        <v>0</v>
      </c>
      <c r="R404" s="191">
        <f t="shared" si="105"/>
        <v>0</v>
      </c>
      <c r="S404" s="1988"/>
      <c r="T404" s="1989"/>
      <c r="U404" s="118">
        <f t="shared" si="101"/>
        <v>6</v>
      </c>
      <c r="V404" s="33"/>
      <c r="W404" s="33"/>
      <c r="X404" s="33"/>
      <c r="Y404" s="33"/>
      <c r="Z404" s="33"/>
      <c r="AA404" s="205"/>
      <c r="AB404" s="33"/>
      <c r="AC404" s="33"/>
      <c r="AD404" s="33"/>
      <c r="AE404" s="199"/>
      <c r="AF404" s="199"/>
      <c r="AG404" s="199"/>
      <c r="AH404" s="33"/>
      <c r="AI404" s="33"/>
      <c r="AJ404" s="33"/>
      <c r="AK404" s="33"/>
      <c r="AL404" s="33"/>
      <c r="AM404" s="33"/>
      <c r="AN404" s="48"/>
      <c r="AO404" s="48"/>
      <c r="AP404" s="48"/>
    </row>
    <row r="405" spans="9:42" ht="21" hidden="1" customHeight="1">
      <c r="I405" s="292">
        <f t="shared" si="102"/>
        <v>0</v>
      </c>
      <c r="J405" s="118">
        <f t="shared" si="95"/>
        <v>6</v>
      </c>
      <c r="K405" s="183">
        <f t="shared" si="106"/>
        <v>17</v>
      </c>
      <c r="L405" s="188"/>
      <c r="M405" s="188"/>
      <c r="N405" s="189">
        <f t="shared" si="103"/>
        <v>0</v>
      </c>
      <c r="O405" s="190"/>
      <c r="P405" s="190"/>
      <c r="Q405" s="191">
        <f t="shared" si="104"/>
        <v>0</v>
      </c>
      <c r="R405" s="191">
        <f t="shared" si="105"/>
        <v>0</v>
      </c>
      <c r="S405" s="1988"/>
      <c r="T405" s="1989"/>
      <c r="U405" s="118">
        <f t="shared" si="101"/>
        <v>6</v>
      </c>
      <c r="V405" s="33"/>
      <c r="W405" s="33"/>
      <c r="X405" s="33"/>
      <c r="Y405" s="33"/>
      <c r="Z405" s="33"/>
      <c r="AA405" s="205"/>
      <c r="AB405" s="33"/>
      <c r="AC405" s="33"/>
      <c r="AD405" s="33"/>
      <c r="AE405" s="199"/>
      <c r="AF405" s="199"/>
      <c r="AG405" s="199"/>
      <c r="AH405" s="33"/>
      <c r="AI405" s="33"/>
      <c r="AJ405" s="33"/>
      <c r="AK405" s="33"/>
      <c r="AL405" s="33"/>
      <c r="AM405" s="33"/>
      <c r="AN405" s="48"/>
      <c r="AO405" s="48"/>
      <c r="AP405" s="48"/>
    </row>
    <row r="406" spans="9:42" ht="21" hidden="1" customHeight="1">
      <c r="I406" s="292">
        <f t="shared" si="102"/>
        <v>0</v>
      </c>
      <c r="J406" s="118">
        <f t="shared" si="95"/>
        <v>6</v>
      </c>
      <c r="K406" s="183">
        <f t="shared" si="106"/>
        <v>18</v>
      </c>
      <c r="L406" s="188"/>
      <c r="M406" s="188"/>
      <c r="N406" s="189">
        <f t="shared" si="103"/>
        <v>0</v>
      </c>
      <c r="O406" s="190"/>
      <c r="P406" s="190"/>
      <c r="Q406" s="191">
        <f t="shared" si="104"/>
        <v>0</v>
      </c>
      <c r="R406" s="191">
        <f t="shared" si="105"/>
        <v>0</v>
      </c>
      <c r="S406" s="1988"/>
      <c r="T406" s="1989"/>
      <c r="U406" s="118">
        <f t="shared" si="101"/>
        <v>6</v>
      </c>
      <c r="V406" s="33"/>
      <c r="W406" s="33"/>
      <c r="X406" s="33"/>
      <c r="Y406" s="33"/>
      <c r="Z406" s="33"/>
      <c r="AA406" s="205"/>
      <c r="AB406" s="33"/>
      <c r="AC406" s="33"/>
      <c r="AD406" s="33"/>
      <c r="AE406" s="199"/>
      <c r="AF406" s="199"/>
      <c r="AG406" s="199"/>
      <c r="AH406" s="33"/>
      <c r="AI406" s="33"/>
      <c r="AJ406" s="33"/>
      <c r="AK406" s="33"/>
      <c r="AL406" s="33"/>
      <c r="AM406" s="33"/>
      <c r="AN406" s="48"/>
      <c r="AO406" s="48"/>
      <c r="AP406" s="48"/>
    </row>
    <row r="407" spans="9:42" ht="21" hidden="1" customHeight="1">
      <c r="I407" s="292">
        <f t="shared" si="102"/>
        <v>0</v>
      </c>
      <c r="J407" s="118">
        <f t="shared" si="95"/>
        <v>6</v>
      </c>
      <c r="K407" s="183">
        <f t="shared" si="106"/>
        <v>19</v>
      </c>
      <c r="L407" s="188"/>
      <c r="M407" s="188"/>
      <c r="N407" s="189">
        <f t="shared" si="103"/>
        <v>0</v>
      </c>
      <c r="O407" s="190"/>
      <c r="P407" s="190"/>
      <c r="Q407" s="191">
        <f t="shared" si="104"/>
        <v>0</v>
      </c>
      <c r="R407" s="191">
        <f t="shared" si="105"/>
        <v>0</v>
      </c>
      <c r="S407" s="1988"/>
      <c r="T407" s="1989"/>
      <c r="U407" s="118">
        <f t="shared" si="101"/>
        <v>6</v>
      </c>
      <c r="V407" s="33"/>
      <c r="W407" s="33"/>
      <c r="X407" s="33"/>
      <c r="Y407" s="33"/>
      <c r="Z407" s="33"/>
      <c r="AA407" s="205"/>
      <c r="AB407" s="33"/>
      <c r="AC407" s="33"/>
      <c r="AD407" s="33"/>
      <c r="AE407" s="199"/>
      <c r="AF407" s="199"/>
      <c r="AG407" s="199"/>
      <c r="AH407" s="33"/>
      <c r="AI407" s="33"/>
      <c r="AJ407" s="33"/>
      <c r="AK407" s="33"/>
      <c r="AL407" s="33"/>
      <c r="AM407" s="33"/>
      <c r="AN407" s="48"/>
      <c r="AO407" s="48"/>
      <c r="AP407" s="48"/>
    </row>
    <row r="408" spans="9:42" ht="21" hidden="1" customHeight="1">
      <c r="I408" s="292">
        <f t="shared" si="102"/>
        <v>0</v>
      </c>
      <c r="J408" s="118">
        <f t="shared" ref="J408:J439" si="107">IF($Q$379&gt;0,6,)</f>
        <v>6</v>
      </c>
      <c r="K408" s="183">
        <f t="shared" si="106"/>
        <v>20</v>
      </c>
      <c r="L408" s="188"/>
      <c r="M408" s="188"/>
      <c r="N408" s="189">
        <f t="shared" si="103"/>
        <v>0</v>
      </c>
      <c r="O408" s="190"/>
      <c r="P408" s="190"/>
      <c r="Q408" s="191">
        <f t="shared" si="104"/>
        <v>0</v>
      </c>
      <c r="R408" s="191">
        <f t="shared" si="105"/>
        <v>0</v>
      </c>
      <c r="S408" s="1988"/>
      <c r="T408" s="1989"/>
      <c r="U408" s="118">
        <f t="shared" si="101"/>
        <v>6</v>
      </c>
      <c r="V408" s="33"/>
      <c r="W408" s="33"/>
      <c r="X408" s="33"/>
      <c r="Y408" s="33"/>
      <c r="Z408" s="33"/>
      <c r="AA408" s="205"/>
      <c r="AB408" s="33"/>
      <c r="AC408" s="33"/>
      <c r="AD408" s="33"/>
      <c r="AE408" s="199"/>
      <c r="AF408" s="199"/>
      <c r="AG408" s="199"/>
      <c r="AH408" s="33"/>
      <c r="AI408" s="33"/>
      <c r="AJ408" s="33"/>
      <c r="AK408" s="33"/>
      <c r="AL408" s="33"/>
      <c r="AM408" s="33"/>
      <c r="AN408" s="48"/>
      <c r="AO408" s="48"/>
      <c r="AP408" s="48"/>
    </row>
    <row r="409" spans="9:42" ht="21" hidden="1" customHeight="1">
      <c r="I409" s="292">
        <f t="shared" si="102"/>
        <v>0</v>
      </c>
      <c r="J409" s="118">
        <f t="shared" si="107"/>
        <v>6</v>
      </c>
      <c r="K409" s="183">
        <f t="shared" si="106"/>
        <v>21</v>
      </c>
      <c r="L409" s="188"/>
      <c r="M409" s="188"/>
      <c r="N409" s="189">
        <f t="shared" si="103"/>
        <v>0</v>
      </c>
      <c r="O409" s="190"/>
      <c r="P409" s="190"/>
      <c r="Q409" s="191">
        <f t="shared" si="104"/>
        <v>0</v>
      </c>
      <c r="R409" s="191">
        <f t="shared" si="105"/>
        <v>0</v>
      </c>
      <c r="S409" s="1988"/>
      <c r="T409" s="1989"/>
      <c r="U409" s="118">
        <f t="shared" si="101"/>
        <v>6</v>
      </c>
      <c r="V409" s="33"/>
      <c r="W409" s="33"/>
      <c r="X409" s="33"/>
      <c r="Y409" s="33"/>
      <c r="Z409" s="33"/>
      <c r="AA409" s="205"/>
      <c r="AB409" s="33"/>
      <c r="AC409" s="33"/>
      <c r="AD409" s="33"/>
      <c r="AE409" s="199"/>
      <c r="AF409" s="199"/>
      <c r="AG409" s="199"/>
      <c r="AH409" s="33"/>
      <c r="AI409" s="33"/>
      <c r="AJ409" s="33"/>
      <c r="AK409" s="33"/>
      <c r="AL409" s="33"/>
      <c r="AM409" s="33"/>
      <c r="AN409" s="48"/>
      <c r="AO409" s="48"/>
      <c r="AP409" s="48"/>
    </row>
    <row r="410" spans="9:42" ht="21" hidden="1" customHeight="1">
      <c r="I410" s="292">
        <f t="shared" si="102"/>
        <v>0</v>
      </c>
      <c r="J410" s="118">
        <f t="shared" si="107"/>
        <v>6</v>
      </c>
      <c r="K410" s="183">
        <f t="shared" si="106"/>
        <v>22</v>
      </c>
      <c r="L410" s="188"/>
      <c r="M410" s="188"/>
      <c r="N410" s="189">
        <f t="shared" si="103"/>
        <v>0</v>
      </c>
      <c r="O410" s="190"/>
      <c r="P410" s="190"/>
      <c r="Q410" s="191">
        <f t="shared" si="104"/>
        <v>0</v>
      </c>
      <c r="R410" s="191">
        <f t="shared" si="105"/>
        <v>0</v>
      </c>
      <c r="S410" s="1988"/>
      <c r="T410" s="1989"/>
      <c r="U410" s="118">
        <f t="shared" si="101"/>
        <v>6</v>
      </c>
      <c r="V410" s="33"/>
      <c r="W410" s="33"/>
      <c r="X410" s="33"/>
      <c r="Y410" s="33"/>
      <c r="Z410" s="33"/>
      <c r="AA410" s="205"/>
      <c r="AB410" s="33"/>
      <c r="AC410" s="33"/>
      <c r="AD410" s="33"/>
      <c r="AE410" s="199"/>
      <c r="AF410" s="199"/>
      <c r="AG410" s="199"/>
      <c r="AH410" s="33"/>
      <c r="AI410" s="33"/>
      <c r="AJ410" s="33"/>
      <c r="AK410" s="33"/>
      <c r="AL410" s="33"/>
      <c r="AM410" s="33"/>
      <c r="AN410" s="48"/>
      <c r="AO410" s="48"/>
      <c r="AP410" s="48"/>
    </row>
    <row r="411" spans="9:42" ht="21" hidden="1" customHeight="1">
      <c r="I411" s="292">
        <f t="shared" si="102"/>
        <v>0</v>
      </c>
      <c r="J411" s="118">
        <f t="shared" si="107"/>
        <v>6</v>
      </c>
      <c r="K411" s="183">
        <f t="shared" si="106"/>
        <v>23</v>
      </c>
      <c r="L411" s="188"/>
      <c r="M411" s="188"/>
      <c r="N411" s="189">
        <f t="shared" si="103"/>
        <v>0</v>
      </c>
      <c r="O411" s="190"/>
      <c r="P411" s="190"/>
      <c r="Q411" s="191">
        <f t="shared" si="104"/>
        <v>0</v>
      </c>
      <c r="R411" s="191">
        <f t="shared" si="105"/>
        <v>0</v>
      </c>
      <c r="S411" s="1988"/>
      <c r="T411" s="1989"/>
      <c r="U411" s="118">
        <f t="shared" si="101"/>
        <v>6</v>
      </c>
      <c r="V411" s="33"/>
      <c r="W411" s="33"/>
      <c r="X411" s="33"/>
      <c r="Y411" s="33"/>
      <c r="Z411" s="33"/>
      <c r="AA411" s="205"/>
      <c r="AB411" s="33"/>
      <c r="AC411" s="33"/>
      <c r="AD411" s="33"/>
      <c r="AE411" s="199"/>
      <c r="AF411" s="199"/>
      <c r="AG411" s="199"/>
      <c r="AH411" s="33"/>
      <c r="AI411" s="33"/>
      <c r="AJ411" s="33"/>
      <c r="AK411" s="33"/>
      <c r="AL411" s="33"/>
      <c r="AM411" s="33"/>
      <c r="AN411" s="48"/>
      <c r="AO411" s="48"/>
      <c r="AP411" s="48"/>
    </row>
    <row r="412" spans="9:42" ht="21" hidden="1" customHeight="1">
      <c r="I412" s="292">
        <f t="shared" si="102"/>
        <v>0</v>
      </c>
      <c r="J412" s="118">
        <f t="shared" si="107"/>
        <v>6</v>
      </c>
      <c r="K412" s="183">
        <f t="shared" si="106"/>
        <v>24</v>
      </c>
      <c r="L412" s="188"/>
      <c r="M412" s="188"/>
      <c r="N412" s="189">
        <f t="shared" si="103"/>
        <v>0</v>
      </c>
      <c r="O412" s="190"/>
      <c r="P412" s="190"/>
      <c r="Q412" s="191">
        <f t="shared" si="104"/>
        <v>0</v>
      </c>
      <c r="R412" s="191">
        <f t="shared" si="105"/>
        <v>0</v>
      </c>
      <c r="S412" s="1988"/>
      <c r="T412" s="1989"/>
      <c r="U412" s="118">
        <f t="shared" si="101"/>
        <v>6</v>
      </c>
      <c r="V412" s="33"/>
      <c r="W412" s="33"/>
      <c r="X412" s="33"/>
      <c r="Y412" s="33"/>
      <c r="Z412" s="33"/>
      <c r="AA412" s="205"/>
      <c r="AB412" s="33"/>
      <c r="AC412" s="33"/>
      <c r="AD412" s="33"/>
      <c r="AE412" s="199"/>
      <c r="AF412" s="199"/>
      <c r="AG412" s="199"/>
      <c r="AH412" s="33"/>
      <c r="AI412" s="33"/>
      <c r="AJ412" s="33"/>
      <c r="AK412" s="33"/>
      <c r="AL412" s="33"/>
      <c r="AM412" s="33"/>
      <c r="AN412" s="48"/>
      <c r="AO412" s="48"/>
      <c r="AP412" s="48"/>
    </row>
    <row r="413" spans="9:42" ht="21" hidden="1" customHeight="1">
      <c r="I413" s="292">
        <f t="shared" si="102"/>
        <v>0</v>
      </c>
      <c r="J413" s="118">
        <f t="shared" si="107"/>
        <v>6</v>
      </c>
      <c r="K413" s="183">
        <f t="shared" si="106"/>
        <v>25</v>
      </c>
      <c r="L413" s="188"/>
      <c r="M413" s="188"/>
      <c r="N413" s="189">
        <f t="shared" si="103"/>
        <v>0</v>
      </c>
      <c r="O413" s="190"/>
      <c r="P413" s="190"/>
      <c r="Q413" s="191">
        <f t="shared" si="104"/>
        <v>0</v>
      </c>
      <c r="R413" s="191">
        <f t="shared" si="105"/>
        <v>0</v>
      </c>
      <c r="S413" s="1988"/>
      <c r="T413" s="1989"/>
      <c r="U413" s="118">
        <f t="shared" si="101"/>
        <v>6</v>
      </c>
      <c r="V413" s="33"/>
      <c r="W413" s="33"/>
      <c r="X413" s="33"/>
      <c r="Y413" s="33"/>
      <c r="Z413" s="33"/>
      <c r="AA413" s="205"/>
      <c r="AB413" s="33"/>
      <c r="AC413" s="33"/>
      <c r="AD413" s="33"/>
      <c r="AE413" s="199"/>
      <c r="AF413" s="199"/>
      <c r="AG413" s="199"/>
      <c r="AH413" s="33"/>
      <c r="AI413" s="33"/>
      <c r="AJ413" s="33"/>
      <c r="AK413" s="33"/>
      <c r="AL413" s="33"/>
      <c r="AM413" s="33"/>
      <c r="AN413" s="48"/>
      <c r="AO413" s="48"/>
      <c r="AP413" s="48"/>
    </row>
    <row r="414" spans="9:42" ht="21" hidden="1" customHeight="1">
      <c r="I414" s="292">
        <f t="shared" si="102"/>
        <v>0</v>
      </c>
      <c r="J414" s="118">
        <f t="shared" si="107"/>
        <v>6</v>
      </c>
      <c r="K414" s="183">
        <f t="shared" si="106"/>
        <v>26</v>
      </c>
      <c r="L414" s="188"/>
      <c r="M414" s="188"/>
      <c r="N414" s="189">
        <f t="shared" si="103"/>
        <v>0</v>
      </c>
      <c r="O414" s="190"/>
      <c r="P414" s="190"/>
      <c r="Q414" s="191">
        <f t="shared" si="104"/>
        <v>0</v>
      </c>
      <c r="R414" s="191">
        <f t="shared" si="105"/>
        <v>0</v>
      </c>
      <c r="S414" s="1988"/>
      <c r="T414" s="1989"/>
      <c r="U414" s="118">
        <f t="shared" si="101"/>
        <v>6</v>
      </c>
      <c r="V414" s="33"/>
      <c r="W414" s="33"/>
      <c r="X414" s="33"/>
      <c r="Y414" s="33"/>
      <c r="Z414" s="33"/>
      <c r="AA414" s="205"/>
      <c r="AB414" s="33"/>
      <c r="AC414" s="33"/>
      <c r="AD414" s="33"/>
      <c r="AE414" s="199"/>
      <c r="AF414" s="199"/>
      <c r="AG414" s="199"/>
      <c r="AH414" s="33"/>
      <c r="AI414" s="33"/>
      <c r="AJ414" s="33"/>
      <c r="AK414" s="33"/>
      <c r="AL414" s="33"/>
      <c r="AM414" s="33"/>
      <c r="AN414" s="48"/>
      <c r="AO414" s="48"/>
      <c r="AP414" s="48"/>
    </row>
    <row r="415" spans="9:42" ht="21" hidden="1" customHeight="1">
      <c r="I415" s="292">
        <f t="shared" si="102"/>
        <v>0</v>
      </c>
      <c r="J415" s="118">
        <f t="shared" si="107"/>
        <v>6</v>
      </c>
      <c r="K415" s="183">
        <f t="shared" si="106"/>
        <v>27</v>
      </c>
      <c r="L415" s="188"/>
      <c r="M415" s="188"/>
      <c r="N415" s="189">
        <f t="shared" si="103"/>
        <v>0</v>
      </c>
      <c r="O415" s="190"/>
      <c r="P415" s="190"/>
      <c r="Q415" s="191">
        <f t="shared" si="104"/>
        <v>0</v>
      </c>
      <c r="R415" s="191">
        <f t="shared" si="105"/>
        <v>0</v>
      </c>
      <c r="S415" s="1988"/>
      <c r="T415" s="1989"/>
      <c r="U415" s="118">
        <f t="shared" si="101"/>
        <v>6</v>
      </c>
      <c r="V415" s="33"/>
      <c r="W415" s="33"/>
      <c r="X415" s="33"/>
      <c r="Y415" s="33"/>
      <c r="Z415" s="33"/>
      <c r="AA415" s="205"/>
      <c r="AB415" s="33"/>
      <c r="AC415" s="33"/>
      <c r="AD415" s="33"/>
      <c r="AE415" s="199"/>
      <c r="AF415" s="199"/>
      <c r="AG415" s="199"/>
      <c r="AH415" s="33"/>
      <c r="AI415" s="33"/>
      <c r="AJ415" s="33"/>
      <c r="AK415" s="33"/>
      <c r="AL415" s="33"/>
      <c r="AM415" s="33"/>
      <c r="AN415" s="48"/>
      <c r="AO415" s="48"/>
      <c r="AP415" s="48"/>
    </row>
    <row r="416" spans="9:42" ht="21" hidden="1" customHeight="1">
      <c r="I416" s="292">
        <f t="shared" si="102"/>
        <v>0</v>
      </c>
      <c r="J416" s="118">
        <f t="shared" si="107"/>
        <v>6</v>
      </c>
      <c r="K416" s="183">
        <f t="shared" si="106"/>
        <v>28</v>
      </c>
      <c r="L416" s="188"/>
      <c r="M416" s="188"/>
      <c r="N416" s="189">
        <f t="shared" si="103"/>
        <v>0</v>
      </c>
      <c r="O416" s="190"/>
      <c r="P416" s="190"/>
      <c r="Q416" s="191">
        <f t="shared" si="104"/>
        <v>0</v>
      </c>
      <c r="R416" s="191">
        <f t="shared" si="105"/>
        <v>0</v>
      </c>
      <c r="S416" s="1988"/>
      <c r="T416" s="1989"/>
      <c r="U416" s="118">
        <f t="shared" si="101"/>
        <v>6</v>
      </c>
      <c r="V416" s="33"/>
      <c r="W416" s="33"/>
      <c r="X416" s="33"/>
      <c r="Y416" s="33"/>
      <c r="Z416" s="33"/>
      <c r="AA416" s="205"/>
      <c r="AB416" s="33"/>
      <c r="AC416" s="33"/>
      <c r="AD416" s="33"/>
      <c r="AE416" s="199"/>
      <c r="AF416" s="199"/>
      <c r="AG416" s="199"/>
      <c r="AH416" s="33"/>
      <c r="AI416" s="33"/>
      <c r="AJ416" s="33"/>
      <c r="AK416" s="33"/>
      <c r="AL416" s="33"/>
      <c r="AM416" s="33"/>
      <c r="AN416" s="48"/>
      <c r="AO416" s="48"/>
      <c r="AP416" s="48"/>
    </row>
    <row r="417" spans="9:42" ht="21" hidden="1" customHeight="1">
      <c r="I417" s="292">
        <f t="shared" si="102"/>
        <v>0</v>
      </c>
      <c r="J417" s="118">
        <f t="shared" si="107"/>
        <v>6</v>
      </c>
      <c r="K417" s="183">
        <f t="shared" si="106"/>
        <v>29</v>
      </c>
      <c r="L417" s="188"/>
      <c r="M417" s="188"/>
      <c r="N417" s="189">
        <f t="shared" si="103"/>
        <v>0</v>
      </c>
      <c r="O417" s="190"/>
      <c r="P417" s="190"/>
      <c r="Q417" s="191">
        <f t="shared" si="104"/>
        <v>0</v>
      </c>
      <c r="R417" s="191">
        <f t="shared" si="105"/>
        <v>0</v>
      </c>
      <c r="S417" s="1988"/>
      <c r="T417" s="1989"/>
      <c r="U417" s="118">
        <f t="shared" si="101"/>
        <v>6</v>
      </c>
      <c r="V417" s="33"/>
      <c r="W417" s="33"/>
      <c r="X417" s="33"/>
      <c r="Y417" s="33"/>
      <c r="Z417" s="33"/>
      <c r="AA417" s="205"/>
      <c r="AB417" s="33"/>
      <c r="AC417" s="33"/>
      <c r="AD417" s="33"/>
      <c r="AE417" s="199"/>
      <c r="AF417" s="199"/>
      <c r="AG417" s="199"/>
      <c r="AH417" s="33"/>
      <c r="AI417" s="33"/>
      <c r="AJ417" s="33"/>
      <c r="AK417" s="33"/>
      <c r="AL417" s="33"/>
      <c r="AM417" s="33"/>
      <c r="AN417" s="48"/>
      <c r="AO417" s="48"/>
      <c r="AP417" s="48"/>
    </row>
    <row r="418" spans="9:42" ht="21" hidden="1" customHeight="1">
      <c r="I418" s="292">
        <f t="shared" si="102"/>
        <v>0</v>
      </c>
      <c r="J418" s="118">
        <f t="shared" si="107"/>
        <v>6</v>
      </c>
      <c r="K418" s="183">
        <f t="shared" si="106"/>
        <v>30</v>
      </c>
      <c r="L418" s="188"/>
      <c r="M418" s="188"/>
      <c r="N418" s="189">
        <f t="shared" si="103"/>
        <v>0</v>
      </c>
      <c r="O418" s="190"/>
      <c r="P418" s="190"/>
      <c r="Q418" s="191">
        <f t="shared" si="104"/>
        <v>0</v>
      </c>
      <c r="R418" s="191">
        <f t="shared" si="105"/>
        <v>0</v>
      </c>
      <c r="S418" s="1988"/>
      <c r="T418" s="1989"/>
      <c r="U418" s="118">
        <f t="shared" si="101"/>
        <v>6</v>
      </c>
      <c r="V418" s="33"/>
      <c r="W418" s="33"/>
      <c r="X418" s="33"/>
      <c r="Y418" s="33"/>
      <c r="Z418" s="33"/>
      <c r="AA418" s="205"/>
      <c r="AB418" s="33"/>
      <c r="AC418" s="33"/>
      <c r="AD418" s="33"/>
      <c r="AE418" s="199"/>
      <c r="AF418" s="199"/>
      <c r="AG418" s="199"/>
      <c r="AH418" s="33"/>
      <c r="AI418" s="33"/>
      <c r="AJ418" s="33"/>
      <c r="AK418" s="33"/>
      <c r="AL418" s="33"/>
      <c r="AM418" s="33"/>
      <c r="AN418" s="48"/>
      <c r="AO418" s="48"/>
      <c r="AP418" s="48"/>
    </row>
    <row r="419" spans="9:42" ht="21" hidden="1" customHeight="1">
      <c r="I419" s="292">
        <f t="shared" si="102"/>
        <v>0</v>
      </c>
      <c r="J419" s="118">
        <f t="shared" si="107"/>
        <v>6</v>
      </c>
      <c r="K419" s="183">
        <f t="shared" si="106"/>
        <v>31</v>
      </c>
      <c r="L419" s="188"/>
      <c r="M419" s="188"/>
      <c r="N419" s="189">
        <f t="shared" si="103"/>
        <v>0</v>
      </c>
      <c r="O419" s="190"/>
      <c r="P419" s="190"/>
      <c r="Q419" s="191">
        <f t="shared" si="104"/>
        <v>0</v>
      </c>
      <c r="R419" s="191">
        <f t="shared" si="105"/>
        <v>0</v>
      </c>
      <c r="S419" s="1988"/>
      <c r="T419" s="1989"/>
      <c r="U419" s="118">
        <f t="shared" si="101"/>
        <v>6</v>
      </c>
      <c r="V419" s="33"/>
      <c r="W419" s="33"/>
      <c r="X419" s="33"/>
      <c r="Y419" s="33"/>
      <c r="Z419" s="33"/>
      <c r="AA419" s="205"/>
      <c r="AB419" s="33"/>
      <c r="AC419" s="33"/>
      <c r="AD419" s="33"/>
      <c r="AE419" s="199"/>
      <c r="AF419" s="199"/>
      <c r="AG419" s="199"/>
      <c r="AH419" s="33"/>
      <c r="AI419" s="33"/>
      <c r="AJ419" s="33"/>
      <c r="AK419" s="33"/>
      <c r="AL419" s="33"/>
      <c r="AM419" s="33"/>
      <c r="AN419" s="48"/>
      <c r="AO419" s="48"/>
      <c r="AP419" s="48"/>
    </row>
    <row r="420" spans="9:42" ht="21" hidden="1" customHeight="1">
      <c r="I420" s="292">
        <f t="shared" si="102"/>
        <v>0</v>
      </c>
      <c r="J420" s="118">
        <f t="shared" si="107"/>
        <v>6</v>
      </c>
      <c r="K420" s="183">
        <f t="shared" si="106"/>
        <v>32</v>
      </c>
      <c r="L420" s="188"/>
      <c r="M420" s="188"/>
      <c r="N420" s="189">
        <f t="shared" si="103"/>
        <v>0</v>
      </c>
      <c r="O420" s="190"/>
      <c r="P420" s="190"/>
      <c r="Q420" s="191">
        <f t="shared" si="104"/>
        <v>0</v>
      </c>
      <c r="R420" s="191">
        <f t="shared" si="105"/>
        <v>0</v>
      </c>
      <c r="S420" s="1988"/>
      <c r="T420" s="1989"/>
      <c r="U420" s="118">
        <f t="shared" si="101"/>
        <v>6</v>
      </c>
      <c r="V420" s="33"/>
      <c r="W420" s="33"/>
      <c r="X420" s="33"/>
      <c r="Y420" s="33"/>
      <c r="Z420" s="33"/>
      <c r="AA420" s="205"/>
      <c r="AB420" s="33"/>
      <c r="AC420" s="33"/>
      <c r="AD420" s="33"/>
      <c r="AE420" s="199"/>
      <c r="AF420" s="199"/>
      <c r="AG420" s="199"/>
      <c r="AH420" s="33"/>
      <c r="AI420" s="33"/>
      <c r="AJ420" s="33"/>
      <c r="AK420" s="33"/>
      <c r="AL420" s="33"/>
      <c r="AM420" s="33"/>
      <c r="AN420" s="48"/>
      <c r="AO420" s="48"/>
      <c r="AP420" s="48"/>
    </row>
    <row r="421" spans="9:42" ht="21" hidden="1" customHeight="1">
      <c r="I421" s="292">
        <f t="shared" si="102"/>
        <v>0</v>
      </c>
      <c r="J421" s="118">
        <f t="shared" si="107"/>
        <v>6</v>
      </c>
      <c r="K421" s="183">
        <f t="shared" si="106"/>
        <v>33</v>
      </c>
      <c r="L421" s="188"/>
      <c r="M421" s="188"/>
      <c r="N421" s="189">
        <f t="shared" si="103"/>
        <v>0</v>
      </c>
      <c r="O421" s="190"/>
      <c r="P421" s="190"/>
      <c r="Q421" s="191">
        <f t="shared" si="104"/>
        <v>0</v>
      </c>
      <c r="R421" s="191">
        <f t="shared" si="105"/>
        <v>0</v>
      </c>
      <c r="S421" s="1988"/>
      <c r="T421" s="1989"/>
      <c r="U421" s="118">
        <f t="shared" si="101"/>
        <v>6</v>
      </c>
      <c r="V421" s="33"/>
      <c r="W421" s="33"/>
      <c r="X421" s="33"/>
      <c r="Y421" s="33"/>
      <c r="Z421" s="33"/>
      <c r="AA421" s="205"/>
      <c r="AB421" s="33"/>
      <c r="AC421" s="33"/>
      <c r="AD421" s="33"/>
      <c r="AE421" s="199"/>
      <c r="AF421" s="199"/>
      <c r="AG421" s="199"/>
      <c r="AH421" s="33"/>
      <c r="AI421" s="33"/>
      <c r="AJ421" s="33"/>
      <c r="AK421" s="33"/>
      <c r="AL421" s="33"/>
      <c r="AM421" s="33"/>
      <c r="AN421" s="48"/>
      <c r="AO421" s="48"/>
      <c r="AP421" s="48"/>
    </row>
    <row r="422" spans="9:42" ht="21" hidden="1" customHeight="1">
      <c r="I422" s="292">
        <f t="shared" si="102"/>
        <v>0</v>
      </c>
      <c r="J422" s="118">
        <f t="shared" si="107"/>
        <v>6</v>
      </c>
      <c r="K422" s="183">
        <f t="shared" si="106"/>
        <v>34</v>
      </c>
      <c r="L422" s="188"/>
      <c r="M422" s="188"/>
      <c r="N422" s="189">
        <f t="shared" si="103"/>
        <v>0</v>
      </c>
      <c r="O422" s="190"/>
      <c r="P422" s="190"/>
      <c r="Q422" s="191">
        <f t="shared" si="104"/>
        <v>0</v>
      </c>
      <c r="R422" s="191">
        <f t="shared" si="105"/>
        <v>0</v>
      </c>
      <c r="S422" s="1988"/>
      <c r="T422" s="1989"/>
      <c r="U422" s="118">
        <f t="shared" si="101"/>
        <v>6</v>
      </c>
      <c r="V422" s="33"/>
      <c r="W422" s="33"/>
      <c r="X422" s="33"/>
      <c r="Y422" s="33"/>
      <c r="Z422" s="33"/>
      <c r="AA422" s="205"/>
      <c r="AB422" s="33"/>
      <c r="AC422" s="33"/>
      <c r="AD422" s="33"/>
      <c r="AE422" s="199"/>
      <c r="AF422" s="199"/>
      <c r="AG422" s="199"/>
      <c r="AH422" s="33"/>
      <c r="AI422" s="33"/>
      <c r="AJ422" s="33"/>
      <c r="AK422" s="33"/>
      <c r="AL422" s="33"/>
      <c r="AM422" s="33"/>
      <c r="AN422" s="48"/>
      <c r="AO422" s="48"/>
      <c r="AP422" s="48"/>
    </row>
    <row r="423" spans="9:42" ht="21" hidden="1" customHeight="1">
      <c r="I423" s="292">
        <f t="shared" si="102"/>
        <v>0</v>
      </c>
      <c r="J423" s="118">
        <f t="shared" si="107"/>
        <v>6</v>
      </c>
      <c r="K423" s="183">
        <f t="shared" si="106"/>
        <v>35</v>
      </c>
      <c r="L423" s="188"/>
      <c r="M423" s="188"/>
      <c r="N423" s="189">
        <f t="shared" si="103"/>
        <v>0</v>
      </c>
      <c r="O423" s="190"/>
      <c r="P423" s="190"/>
      <c r="Q423" s="191">
        <f t="shared" si="104"/>
        <v>0</v>
      </c>
      <c r="R423" s="191">
        <f t="shared" si="105"/>
        <v>0</v>
      </c>
      <c r="S423" s="1988"/>
      <c r="T423" s="1989"/>
      <c r="U423" s="118">
        <f t="shared" si="101"/>
        <v>6</v>
      </c>
      <c r="V423" s="33"/>
      <c r="W423" s="33"/>
      <c r="X423" s="33"/>
      <c r="Y423" s="33"/>
      <c r="Z423" s="33"/>
      <c r="AA423" s="205"/>
      <c r="AB423" s="33"/>
      <c r="AC423" s="33"/>
      <c r="AD423" s="33"/>
      <c r="AE423" s="199"/>
      <c r="AF423" s="199"/>
      <c r="AG423" s="199"/>
      <c r="AH423" s="33"/>
      <c r="AI423" s="33"/>
      <c r="AJ423" s="33"/>
      <c r="AK423" s="33"/>
      <c r="AL423" s="33"/>
      <c r="AM423" s="33"/>
      <c r="AN423" s="48"/>
      <c r="AO423" s="48"/>
      <c r="AP423" s="48"/>
    </row>
    <row r="424" spans="9:42" ht="21" hidden="1" customHeight="1">
      <c r="I424" s="292">
        <f t="shared" si="102"/>
        <v>0</v>
      </c>
      <c r="J424" s="118">
        <f t="shared" si="107"/>
        <v>6</v>
      </c>
      <c r="K424" s="183">
        <f t="shared" si="106"/>
        <v>36</v>
      </c>
      <c r="L424" s="188"/>
      <c r="M424" s="188"/>
      <c r="N424" s="189">
        <f t="shared" si="103"/>
        <v>0</v>
      </c>
      <c r="O424" s="190"/>
      <c r="P424" s="190"/>
      <c r="Q424" s="191">
        <f t="shared" si="104"/>
        <v>0</v>
      </c>
      <c r="R424" s="191">
        <f t="shared" si="105"/>
        <v>0</v>
      </c>
      <c r="S424" s="1988"/>
      <c r="T424" s="1989"/>
      <c r="U424" s="118">
        <f t="shared" si="101"/>
        <v>6</v>
      </c>
      <c r="V424" s="33"/>
      <c r="W424" s="33"/>
      <c r="X424" s="33"/>
      <c r="Y424" s="33"/>
      <c r="Z424" s="33"/>
      <c r="AA424" s="205"/>
      <c r="AB424" s="33"/>
      <c r="AC424" s="33"/>
      <c r="AD424" s="33"/>
      <c r="AE424" s="199"/>
      <c r="AF424" s="199"/>
      <c r="AG424" s="199"/>
      <c r="AH424" s="33"/>
      <c r="AI424" s="33"/>
      <c r="AJ424" s="33"/>
      <c r="AK424" s="33"/>
      <c r="AL424" s="33"/>
      <c r="AM424" s="33"/>
      <c r="AN424" s="48"/>
      <c r="AO424" s="48"/>
      <c r="AP424" s="48"/>
    </row>
    <row r="425" spans="9:42" ht="21" hidden="1" customHeight="1" thickBot="1">
      <c r="I425" s="292">
        <f t="shared" si="102"/>
        <v>0</v>
      </c>
      <c r="J425" s="118">
        <f t="shared" si="107"/>
        <v>6</v>
      </c>
      <c r="K425" s="210">
        <f t="shared" si="106"/>
        <v>37</v>
      </c>
      <c r="L425" s="188"/>
      <c r="M425" s="188"/>
      <c r="N425" s="211">
        <f t="shared" si="103"/>
        <v>0</v>
      </c>
      <c r="O425" s="212"/>
      <c r="P425" s="212"/>
      <c r="Q425" s="213">
        <f t="shared" si="104"/>
        <v>0</v>
      </c>
      <c r="R425" s="213">
        <f t="shared" si="105"/>
        <v>0</v>
      </c>
      <c r="S425" s="1990"/>
      <c r="T425" s="1991"/>
      <c r="U425" s="118">
        <f t="shared" si="101"/>
        <v>6</v>
      </c>
      <c r="V425" s="33"/>
      <c r="W425" s="33"/>
      <c r="X425" s="33"/>
      <c r="Y425" s="33"/>
      <c r="Z425" s="33"/>
      <c r="AA425" s="205"/>
      <c r="AB425" s="33"/>
      <c r="AC425" s="33"/>
      <c r="AD425" s="33"/>
      <c r="AE425" s="199"/>
      <c r="AF425" s="199"/>
      <c r="AG425" s="199"/>
      <c r="AH425" s="33"/>
      <c r="AI425" s="33"/>
      <c r="AJ425" s="33"/>
      <c r="AK425" s="33"/>
      <c r="AL425" s="33"/>
      <c r="AM425" s="33"/>
      <c r="AN425" s="48"/>
      <c r="AO425" s="48"/>
      <c r="AP425" s="48"/>
    </row>
    <row r="426" spans="9:42" ht="21" hidden="1" customHeight="1">
      <c r="I426" s="292">
        <f>IF((O$428+P$428)&gt;0,1,0)</f>
        <v>0</v>
      </c>
      <c r="J426" s="118">
        <f t="shared" si="107"/>
        <v>6</v>
      </c>
      <c r="K426" s="2002" t="s">
        <v>840</v>
      </c>
      <c r="L426" s="2004" t="s">
        <v>841</v>
      </c>
      <c r="M426" s="2006" t="s">
        <v>842</v>
      </c>
      <c r="N426" s="2006" t="s">
        <v>843</v>
      </c>
      <c r="O426" s="2012" t="s">
        <v>844</v>
      </c>
      <c r="P426" s="2012"/>
      <c r="Q426" s="2012" t="s">
        <v>845</v>
      </c>
      <c r="R426" s="2012"/>
      <c r="S426" s="1992" t="s">
        <v>969</v>
      </c>
      <c r="T426" s="1993"/>
      <c r="U426" s="118">
        <f t="shared" si="101"/>
        <v>6</v>
      </c>
      <c r="V426" s="33"/>
      <c r="W426" s="33"/>
      <c r="X426" s="33"/>
      <c r="Y426" s="33"/>
      <c r="Z426" s="33"/>
      <c r="AA426" s="205"/>
      <c r="AB426" s="33"/>
      <c r="AC426" s="33"/>
      <c r="AD426" s="33"/>
      <c r="AE426" s="199"/>
      <c r="AF426" s="199"/>
      <c r="AG426" s="199"/>
      <c r="AH426" s="33"/>
      <c r="AI426" s="33"/>
      <c r="AJ426" s="33"/>
      <c r="AK426" s="33"/>
      <c r="AL426" s="33"/>
      <c r="AM426" s="33"/>
      <c r="AN426" s="48"/>
      <c r="AO426" s="48"/>
      <c r="AP426" s="48"/>
    </row>
    <row r="427" spans="9:42" ht="21" hidden="1" customHeight="1">
      <c r="I427" s="292">
        <f t="shared" ref="I427:I450" si="108">IF((O$428+P$428)&gt;0,1,0)</f>
        <v>0</v>
      </c>
      <c r="J427" s="118">
        <f t="shared" si="107"/>
        <v>6</v>
      </c>
      <c r="K427" s="2003"/>
      <c r="L427" s="2005"/>
      <c r="M427" s="2007"/>
      <c r="N427" s="2007"/>
      <c r="O427" s="175" t="s">
        <v>741</v>
      </c>
      <c r="P427" s="176" t="s">
        <v>742</v>
      </c>
      <c r="Q427" s="176" t="s">
        <v>741</v>
      </c>
      <c r="R427" s="177" t="s">
        <v>742</v>
      </c>
      <c r="S427" s="1994"/>
      <c r="T427" s="1995"/>
      <c r="U427" s="118">
        <f t="shared" si="101"/>
        <v>6</v>
      </c>
      <c r="V427" s="33"/>
      <c r="W427" s="33"/>
      <c r="X427" s="33"/>
      <c r="Y427" s="33"/>
      <c r="Z427" s="33"/>
      <c r="AA427" s="205"/>
      <c r="AB427" s="33"/>
      <c r="AC427" s="33"/>
      <c r="AD427" s="33"/>
      <c r="AE427" s="199"/>
      <c r="AF427" s="199"/>
      <c r="AG427" s="199"/>
      <c r="AH427" s="33"/>
      <c r="AI427" s="33"/>
      <c r="AJ427" s="33"/>
      <c r="AK427" s="33"/>
      <c r="AL427" s="33"/>
      <c r="AM427" s="33"/>
      <c r="AN427" s="48"/>
      <c r="AO427" s="48"/>
      <c r="AP427" s="48"/>
    </row>
    <row r="428" spans="9:42" ht="21" hidden="1" customHeight="1">
      <c r="I428" s="292">
        <f t="shared" si="108"/>
        <v>0</v>
      </c>
      <c r="J428" s="118">
        <f t="shared" si="107"/>
        <v>6</v>
      </c>
      <c r="K428" s="183">
        <f>+K50+1</f>
        <v>38</v>
      </c>
      <c r="L428" s="188"/>
      <c r="M428" s="188"/>
      <c r="N428" s="189">
        <f t="shared" ref="N428:N448" si="109">IF(O428+P428&gt;0,$W$377,)</f>
        <v>0</v>
      </c>
      <c r="O428" s="190"/>
      <c r="P428" s="190"/>
      <c r="Q428" s="191">
        <f t="shared" si="104"/>
        <v>0</v>
      </c>
      <c r="R428" s="191">
        <f t="shared" si="105"/>
        <v>0</v>
      </c>
      <c r="S428" s="1988"/>
      <c r="T428" s="1989"/>
      <c r="U428" s="118">
        <f t="shared" si="101"/>
        <v>6</v>
      </c>
      <c r="V428" s="33"/>
      <c r="W428" s="33"/>
      <c r="X428" s="33"/>
      <c r="Y428" s="33"/>
      <c r="Z428" s="33"/>
      <c r="AA428" s="205"/>
      <c r="AB428" s="33"/>
      <c r="AC428" s="33"/>
      <c r="AD428" s="33"/>
      <c r="AE428" s="199"/>
      <c r="AF428" s="199"/>
      <c r="AG428" s="199"/>
      <c r="AH428" s="33"/>
      <c r="AI428" s="33"/>
      <c r="AJ428" s="33"/>
      <c r="AK428" s="33"/>
      <c r="AL428" s="33"/>
      <c r="AM428" s="33"/>
      <c r="AN428" s="48"/>
      <c r="AO428" s="48"/>
      <c r="AP428" s="48"/>
    </row>
    <row r="429" spans="9:42" ht="21" hidden="1" customHeight="1">
      <c r="I429" s="292">
        <f t="shared" si="108"/>
        <v>0</v>
      </c>
      <c r="J429" s="118">
        <f t="shared" si="107"/>
        <v>6</v>
      </c>
      <c r="K429" s="183">
        <f t="shared" ref="K429:K450" si="110">+K428+1</f>
        <v>39</v>
      </c>
      <c r="L429" s="188"/>
      <c r="M429" s="188"/>
      <c r="N429" s="189">
        <f t="shared" si="109"/>
        <v>0</v>
      </c>
      <c r="O429" s="190"/>
      <c r="P429" s="190"/>
      <c r="Q429" s="191">
        <f t="shared" si="104"/>
        <v>0</v>
      </c>
      <c r="R429" s="191">
        <f t="shared" si="105"/>
        <v>0</v>
      </c>
      <c r="S429" s="1988"/>
      <c r="T429" s="1989"/>
      <c r="U429" s="118">
        <f t="shared" si="101"/>
        <v>6</v>
      </c>
      <c r="V429" s="33"/>
      <c r="W429" s="33"/>
      <c r="X429" s="33"/>
      <c r="Y429" s="33"/>
      <c r="Z429" s="33"/>
      <c r="AA429" s="205"/>
      <c r="AB429" s="33"/>
      <c r="AC429" s="33"/>
      <c r="AD429" s="33"/>
      <c r="AE429" s="199"/>
      <c r="AF429" s="199"/>
      <c r="AG429" s="199"/>
      <c r="AH429" s="33"/>
      <c r="AI429" s="33"/>
      <c r="AJ429" s="33"/>
      <c r="AK429" s="33"/>
      <c r="AL429" s="33"/>
      <c r="AM429" s="33"/>
      <c r="AN429" s="48"/>
      <c r="AO429" s="48"/>
      <c r="AP429" s="48"/>
    </row>
    <row r="430" spans="9:42" ht="21" hidden="1" customHeight="1">
      <c r="I430" s="292">
        <f t="shared" si="108"/>
        <v>0</v>
      </c>
      <c r="J430" s="118">
        <f t="shared" si="107"/>
        <v>6</v>
      </c>
      <c r="K430" s="183">
        <f t="shared" si="110"/>
        <v>40</v>
      </c>
      <c r="L430" s="188"/>
      <c r="M430" s="188"/>
      <c r="N430" s="189">
        <f t="shared" si="109"/>
        <v>0</v>
      </c>
      <c r="O430" s="190"/>
      <c r="P430" s="190"/>
      <c r="Q430" s="191">
        <f t="shared" si="104"/>
        <v>0</v>
      </c>
      <c r="R430" s="191">
        <f t="shared" si="105"/>
        <v>0</v>
      </c>
      <c r="S430" s="1988"/>
      <c r="T430" s="1989"/>
      <c r="U430" s="118">
        <f t="shared" si="101"/>
        <v>6</v>
      </c>
      <c r="V430" s="33"/>
      <c r="W430" s="33"/>
      <c r="X430" s="33"/>
      <c r="Y430" s="33"/>
      <c r="Z430" s="33"/>
      <c r="AA430" s="205"/>
      <c r="AB430" s="33"/>
      <c r="AC430" s="33"/>
      <c r="AD430" s="33"/>
      <c r="AE430" s="199"/>
      <c r="AF430" s="199"/>
      <c r="AG430" s="199"/>
      <c r="AH430" s="33"/>
      <c r="AI430" s="33"/>
      <c r="AJ430" s="33"/>
      <c r="AK430" s="33"/>
      <c r="AL430" s="33"/>
      <c r="AM430" s="33"/>
      <c r="AN430" s="48"/>
      <c r="AO430" s="48"/>
      <c r="AP430" s="48"/>
    </row>
    <row r="431" spans="9:42" ht="21" hidden="1" customHeight="1">
      <c r="I431" s="292">
        <f t="shared" si="108"/>
        <v>0</v>
      </c>
      <c r="J431" s="118">
        <f t="shared" si="107"/>
        <v>6</v>
      </c>
      <c r="K431" s="183">
        <f t="shared" si="110"/>
        <v>41</v>
      </c>
      <c r="L431" s="188"/>
      <c r="M431" s="188"/>
      <c r="N431" s="189">
        <f t="shared" si="109"/>
        <v>0</v>
      </c>
      <c r="O431" s="190"/>
      <c r="P431" s="190"/>
      <c r="Q431" s="191">
        <f t="shared" si="104"/>
        <v>0</v>
      </c>
      <c r="R431" s="191">
        <f t="shared" si="105"/>
        <v>0</v>
      </c>
      <c r="S431" s="1988"/>
      <c r="T431" s="1989"/>
      <c r="U431" s="118">
        <f t="shared" si="101"/>
        <v>6</v>
      </c>
      <c r="V431" s="33"/>
      <c r="W431" s="33"/>
      <c r="X431" s="33"/>
      <c r="Y431" s="33"/>
      <c r="Z431" s="33"/>
      <c r="AA431" s="205"/>
      <c r="AB431" s="33"/>
      <c r="AC431" s="33"/>
      <c r="AD431" s="33"/>
      <c r="AE431" s="199"/>
      <c r="AF431" s="199"/>
      <c r="AG431" s="199"/>
      <c r="AH431" s="33"/>
      <c r="AI431" s="33"/>
      <c r="AJ431" s="33"/>
      <c r="AK431" s="33"/>
      <c r="AL431" s="33"/>
      <c r="AM431" s="33"/>
      <c r="AN431" s="48"/>
      <c r="AO431" s="48"/>
      <c r="AP431" s="48"/>
    </row>
    <row r="432" spans="9:42" ht="21" hidden="1" customHeight="1">
      <c r="I432" s="292">
        <f t="shared" si="108"/>
        <v>0</v>
      </c>
      <c r="J432" s="118">
        <f t="shared" si="107"/>
        <v>6</v>
      </c>
      <c r="K432" s="183">
        <f t="shared" si="110"/>
        <v>42</v>
      </c>
      <c r="L432" s="188"/>
      <c r="M432" s="188"/>
      <c r="N432" s="189">
        <f t="shared" si="109"/>
        <v>0</v>
      </c>
      <c r="O432" s="190"/>
      <c r="P432" s="190"/>
      <c r="Q432" s="191">
        <f t="shared" si="104"/>
        <v>0</v>
      </c>
      <c r="R432" s="191">
        <f t="shared" si="105"/>
        <v>0</v>
      </c>
      <c r="S432" s="1988"/>
      <c r="T432" s="1989"/>
      <c r="U432" s="118">
        <f t="shared" si="101"/>
        <v>6</v>
      </c>
      <c r="V432" s="33"/>
      <c r="W432" s="33"/>
      <c r="X432" s="33"/>
      <c r="Y432" s="33"/>
      <c r="Z432" s="33"/>
      <c r="AA432" s="205"/>
      <c r="AB432" s="33"/>
      <c r="AC432" s="33"/>
      <c r="AD432" s="33"/>
      <c r="AE432" s="199"/>
      <c r="AF432" s="199"/>
      <c r="AG432" s="199"/>
      <c r="AH432" s="33"/>
      <c r="AI432" s="33"/>
      <c r="AJ432" s="33"/>
      <c r="AK432" s="33"/>
      <c r="AL432" s="33"/>
      <c r="AM432" s="33"/>
      <c r="AN432" s="48"/>
      <c r="AO432" s="48"/>
      <c r="AP432" s="48"/>
    </row>
    <row r="433" spans="9:42" ht="21" hidden="1" customHeight="1">
      <c r="I433" s="292">
        <f t="shared" si="108"/>
        <v>0</v>
      </c>
      <c r="J433" s="118">
        <f t="shared" si="107"/>
        <v>6</v>
      </c>
      <c r="K433" s="183">
        <f t="shared" si="110"/>
        <v>43</v>
      </c>
      <c r="L433" s="188"/>
      <c r="M433" s="188"/>
      <c r="N433" s="189">
        <f t="shared" si="109"/>
        <v>0</v>
      </c>
      <c r="O433" s="190"/>
      <c r="P433" s="190"/>
      <c r="Q433" s="191">
        <f t="shared" si="104"/>
        <v>0</v>
      </c>
      <c r="R433" s="191">
        <f t="shared" si="105"/>
        <v>0</v>
      </c>
      <c r="S433" s="1988"/>
      <c r="T433" s="1989"/>
      <c r="U433" s="118">
        <f t="shared" si="101"/>
        <v>6</v>
      </c>
      <c r="V433" s="33"/>
      <c r="W433" s="33"/>
      <c r="X433" s="33"/>
      <c r="Y433" s="33"/>
      <c r="Z433" s="33"/>
      <c r="AA433" s="205"/>
      <c r="AB433" s="33"/>
      <c r="AC433" s="33"/>
      <c r="AD433" s="33"/>
      <c r="AE433" s="199"/>
      <c r="AF433" s="199"/>
      <c r="AG433" s="199"/>
      <c r="AH433" s="33"/>
      <c r="AI433" s="33"/>
      <c r="AJ433" s="33"/>
      <c r="AK433" s="33"/>
      <c r="AL433" s="33"/>
      <c r="AM433" s="33"/>
      <c r="AN433" s="48"/>
      <c r="AO433" s="48"/>
      <c r="AP433" s="48"/>
    </row>
    <row r="434" spans="9:42" ht="21" hidden="1" customHeight="1">
      <c r="I434" s="292">
        <f t="shared" si="108"/>
        <v>0</v>
      </c>
      <c r="J434" s="118">
        <f t="shared" si="107"/>
        <v>6</v>
      </c>
      <c r="K434" s="183">
        <f t="shared" si="110"/>
        <v>44</v>
      </c>
      <c r="L434" s="188"/>
      <c r="M434" s="188"/>
      <c r="N434" s="189">
        <f t="shared" si="109"/>
        <v>0</v>
      </c>
      <c r="O434" s="190"/>
      <c r="P434" s="190"/>
      <c r="Q434" s="191">
        <f t="shared" si="104"/>
        <v>0</v>
      </c>
      <c r="R434" s="191">
        <f t="shared" si="105"/>
        <v>0</v>
      </c>
      <c r="S434" s="1988"/>
      <c r="T434" s="1989"/>
      <c r="U434" s="118">
        <f t="shared" si="101"/>
        <v>6</v>
      </c>
      <c r="V434" s="33"/>
      <c r="W434" s="33"/>
      <c r="X434" s="33"/>
      <c r="Y434" s="33"/>
      <c r="Z434" s="33"/>
      <c r="AA434" s="205"/>
      <c r="AB434" s="33"/>
      <c r="AC434" s="33"/>
      <c r="AD434" s="33"/>
      <c r="AE434" s="199"/>
      <c r="AF434" s="199"/>
      <c r="AG434" s="199"/>
      <c r="AH434" s="33"/>
      <c r="AI434" s="33"/>
      <c r="AJ434" s="33"/>
      <c r="AK434" s="33"/>
      <c r="AL434" s="33"/>
      <c r="AM434" s="33"/>
      <c r="AN434" s="48"/>
      <c r="AO434" s="48"/>
      <c r="AP434" s="48"/>
    </row>
    <row r="435" spans="9:42" ht="21" hidden="1" customHeight="1">
      <c r="I435" s="292">
        <f t="shared" si="108"/>
        <v>0</v>
      </c>
      <c r="J435" s="118">
        <f t="shared" si="107"/>
        <v>6</v>
      </c>
      <c r="K435" s="183">
        <f t="shared" si="110"/>
        <v>45</v>
      </c>
      <c r="L435" s="188"/>
      <c r="M435" s="188"/>
      <c r="N435" s="189">
        <f t="shared" si="109"/>
        <v>0</v>
      </c>
      <c r="O435" s="190"/>
      <c r="P435" s="190"/>
      <c r="Q435" s="191">
        <f t="shared" si="104"/>
        <v>0</v>
      </c>
      <c r="R435" s="191">
        <f t="shared" si="105"/>
        <v>0</v>
      </c>
      <c r="S435" s="1988"/>
      <c r="T435" s="1989"/>
      <c r="U435" s="118">
        <f t="shared" si="101"/>
        <v>6</v>
      </c>
      <c r="V435" s="33"/>
      <c r="W435" s="33"/>
      <c r="X435" s="33"/>
      <c r="Y435" s="33"/>
      <c r="Z435" s="33"/>
      <c r="AA435" s="205"/>
      <c r="AB435" s="33"/>
      <c r="AC435" s="33"/>
      <c r="AD435" s="33"/>
      <c r="AE435" s="199"/>
      <c r="AF435" s="199"/>
      <c r="AG435" s="199"/>
      <c r="AH435" s="33"/>
      <c r="AI435" s="33"/>
      <c r="AJ435" s="33"/>
      <c r="AK435" s="33"/>
      <c r="AL435" s="33"/>
      <c r="AM435" s="33"/>
      <c r="AN435" s="48"/>
      <c r="AO435" s="48"/>
      <c r="AP435" s="48"/>
    </row>
    <row r="436" spans="9:42" ht="21" hidden="1" customHeight="1">
      <c r="I436" s="292">
        <f t="shared" si="108"/>
        <v>0</v>
      </c>
      <c r="J436" s="118">
        <f t="shared" si="107"/>
        <v>6</v>
      </c>
      <c r="K436" s="183">
        <f t="shared" si="110"/>
        <v>46</v>
      </c>
      <c r="L436" s="188"/>
      <c r="M436" s="188"/>
      <c r="N436" s="189">
        <f t="shared" si="109"/>
        <v>0</v>
      </c>
      <c r="O436" s="190"/>
      <c r="P436" s="190"/>
      <c r="Q436" s="191">
        <f t="shared" si="104"/>
        <v>0</v>
      </c>
      <c r="R436" s="191">
        <f t="shared" si="105"/>
        <v>0</v>
      </c>
      <c r="S436" s="1988"/>
      <c r="T436" s="1989"/>
      <c r="U436" s="118">
        <f t="shared" si="101"/>
        <v>6</v>
      </c>
      <c r="V436" s="33"/>
      <c r="W436" s="33"/>
      <c r="X436" s="33"/>
      <c r="Y436" s="33"/>
      <c r="Z436" s="33"/>
      <c r="AA436" s="205"/>
      <c r="AB436" s="33"/>
      <c r="AC436" s="33"/>
      <c r="AD436" s="33"/>
      <c r="AE436" s="199"/>
      <c r="AF436" s="199"/>
      <c r="AG436" s="199"/>
      <c r="AH436" s="33"/>
      <c r="AI436" s="33"/>
      <c r="AJ436" s="33"/>
      <c r="AK436" s="33"/>
      <c r="AL436" s="33"/>
      <c r="AM436" s="33"/>
      <c r="AN436" s="48"/>
      <c r="AO436" s="48"/>
      <c r="AP436" s="48"/>
    </row>
    <row r="437" spans="9:42" ht="21" hidden="1" customHeight="1">
      <c r="I437" s="292">
        <f t="shared" si="108"/>
        <v>0</v>
      </c>
      <c r="J437" s="118">
        <f t="shared" si="107"/>
        <v>6</v>
      </c>
      <c r="K437" s="183">
        <f t="shared" si="110"/>
        <v>47</v>
      </c>
      <c r="L437" s="188"/>
      <c r="M437" s="188"/>
      <c r="N437" s="189">
        <f t="shared" si="109"/>
        <v>0</v>
      </c>
      <c r="O437" s="190"/>
      <c r="P437" s="190"/>
      <c r="Q437" s="191">
        <f t="shared" si="104"/>
        <v>0</v>
      </c>
      <c r="R437" s="191">
        <f t="shared" si="105"/>
        <v>0</v>
      </c>
      <c r="S437" s="1988"/>
      <c r="T437" s="1989"/>
      <c r="U437" s="118">
        <f t="shared" si="101"/>
        <v>6</v>
      </c>
      <c r="V437" s="33"/>
      <c r="W437" s="33"/>
      <c r="X437" s="33"/>
      <c r="Y437" s="33"/>
      <c r="Z437" s="33"/>
      <c r="AA437" s="205"/>
      <c r="AB437" s="33"/>
      <c r="AC437" s="33"/>
      <c r="AD437" s="33"/>
      <c r="AE437" s="199"/>
      <c r="AF437" s="199"/>
      <c r="AG437" s="199"/>
      <c r="AH437" s="33"/>
      <c r="AI437" s="33"/>
      <c r="AJ437" s="33"/>
      <c r="AK437" s="33"/>
      <c r="AL437" s="33"/>
      <c r="AM437" s="33"/>
      <c r="AN437" s="48"/>
      <c r="AO437" s="48"/>
      <c r="AP437" s="48"/>
    </row>
    <row r="438" spans="9:42" ht="21" hidden="1" customHeight="1">
      <c r="I438" s="292">
        <f t="shared" si="108"/>
        <v>0</v>
      </c>
      <c r="J438" s="118">
        <f t="shared" si="107"/>
        <v>6</v>
      </c>
      <c r="K438" s="183">
        <f t="shared" si="110"/>
        <v>48</v>
      </c>
      <c r="L438" s="188"/>
      <c r="M438" s="188"/>
      <c r="N438" s="189">
        <f t="shared" si="109"/>
        <v>0</v>
      </c>
      <c r="O438" s="190"/>
      <c r="P438" s="190"/>
      <c r="Q438" s="191">
        <f t="shared" si="104"/>
        <v>0</v>
      </c>
      <c r="R438" s="191">
        <f t="shared" si="105"/>
        <v>0</v>
      </c>
      <c r="S438" s="1988"/>
      <c r="T438" s="1989"/>
      <c r="U438" s="118">
        <f t="shared" si="101"/>
        <v>6</v>
      </c>
      <c r="V438" s="33"/>
      <c r="W438" s="33"/>
      <c r="X438" s="33"/>
      <c r="Y438" s="33"/>
      <c r="Z438" s="33"/>
      <c r="AA438" s="205"/>
      <c r="AB438" s="33"/>
      <c r="AC438" s="33"/>
      <c r="AD438" s="33"/>
      <c r="AE438" s="199"/>
      <c r="AF438" s="199"/>
      <c r="AG438" s="199"/>
      <c r="AH438" s="33"/>
      <c r="AI438" s="33"/>
      <c r="AJ438" s="33"/>
      <c r="AK438" s="33"/>
      <c r="AL438" s="33"/>
      <c r="AM438" s="33"/>
      <c r="AN438" s="48"/>
      <c r="AO438" s="48"/>
      <c r="AP438" s="48"/>
    </row>
    <row r="439" spans="9:42" ht="21" hidden="1" customHeight="1">
      <c r="I439" s="292">
        <f t="shared" si="108"/>
        <v>0</v>
      </c>
      <c r="J439" s="118">
        <f t="shared" si="107"/>
        <v>6</v>
      </c>
      <c r="K439" s="183">
        <f t="shared" si="110"/>
        <v>49</v>
      </c>
      <c r="L439" s="188"/>
      <c r="M439" s="188"/>
      <c r="N439" s="189">
        <f t="shared" si="109"/>
        <v>0</v>
      </c>
      <c r="O439" s="190"/>
      <c r="P439" s="190"/>
      <c r="Q439" s="191">
        <f t="shared" si="104"/>
        <v>0</v>
      </c>
      <c r="R439" s="191">
        <f t="shared" si="105"/>
        <v>0</v>
      </c>
      <c r="S439" s="1988"/>
      <c r="T439" s="1989"/>
      <c r="U439" s="118">
        <f t="shared" si="101"/>
        <v>6</v>
      </c>
      <c r="V439" s="33"/>
      <c r="W439" s="33"/>
      <c r="X439" s="33"/>
      <c r="Y439" s="33"/>
      <c r="Z439" s="33"/>
      <c r="AA439" s="205"/>
      <c r="AB439" s="33"/>
      <c r="AC439" s="33"/>
      <c r="AD439" s="33"/>
      <c r="AE439" s="199"/>
      <c r="AF439" s="199"/>
      <c r="AG439" s="199"/>
      <c r="AH439" s="33"/>
      <c r="AI439" s="33"/>
      <c r="AJ439" s="33"/>
      <c r="AK439" s="33"/>
      <c r="AL439" s="33"/>
      <c r="AM439" s="33"/>
      <c r="AN439" s="48"/>
      <c r="AO439" s="48"/>
      <c r="AP439" s="48"/>
    </row>
    <row r="440" spans="9:42" ht="21" hidden="1" customHeight="1">
      <c r="I440" s="292">
        <f t="shared" si="108"/>
        <v>0</v>
      </c>
      <c r="J440" s="118">
        <f t="shared" ref="J440:J450" si="111">IF($Q$379&gt;0,6,)</f>
        <v>6</v>
      </c>
      <c r="K440" s="183">
        <f t="shared" si="110"/>
        <v>50</v>
      </c>
      <c r="L440" s="188"/>
      <c r="M440" s="188"/>
      <c r="N440" s="189">
        <f t="shared" si="109"/>
        <v>0</v>
      </c>
      <c r="O440" s="190"/>
      <c r="P440" s="190"/>
      <c r="Q440" s="191">
        <f t="shared" si="104"/>
        <v>0</v>
      </c>
      <c r="R440" s="191">
        <f t="shared" si="105"/>
        <v>0</v>
      </c>
      <c r="S440" s="1988"/>
      <c r="T440" s="1989"/>
      <c r="U440" s="118">
        <f t="shared" si="101"/>
        <v>6</v>
      </c>
      <c r="V440" s="33"/>
      <c r="W440" s="33"/>
      <c r="X440" s="33"/>
      <c r="Y440" s="33"/>
      <c r="Z440" s="33"/>
      <c r="AA440" s="205"/>
      <c r="AB440" s="33"/>
      <c r="AC440" s="33"/>
      <c r="AD440" s="33"/>
      <c r="AE440" s="199"/>
      <c r="AF440" s="199"/>
      <c r="AG440" s="199"/>
      <c r="AH440" s="33"/>
      <c r="AI440" s="33"/>
      <c r="AJ440" s="33"/>
      <c r="AK440" s="33"/>
      <c r="AL440" s="33"/>
      <c r="AM440" s="33"/>
      <c r="AN440" s="48"/>
      <c r="AO440" s="48"/>
      <c r="AP440" s="48"/>
    </row>
    <row r="441" spans="9:42" ht="21" hidden="1" customHeight="1">
      <c r="I441" s="292">
        <f t="shared" si="108"/>
        <v>0</v>
      </c>
      <c r="J441" s="118">
        <f t="shared" si="111"/>
        <v>6</v>
      </c>
      <c r="K441" s="183">
        <f t="shared" si="110"/>
        <v>51</v>
      </c>
      <c r="L441" s="188"/>
      <c r="M441" s="188"/>
      <c r="N441" s="189">
        <f t="shared" si="109"/>
        <v>0</v>
      </c>
      <c r="O441" s="190"/>
      <c r="P441" s="190"/>
      <c r="Q441" s="191">
        <f t="shared" si="104"/>
        <v>0</v>
      </c>
      <c r="R441" s="191">
        <f t="shared" si="105"/>
        <v>0</v>
      </c>
      <c r="S441" s="1988"/>
      <c r="T441" s="1989"/>
      <c r="U441" s="118">
        <f t="shared" si="101"/>
        <v>6</v>
      </c>
      <c r="V441" s="33"/>
      <c r="W441" s="33"/>
      <c r="X441" s="33"/>
      <c r="Y441" s="33"/>
      <c r="Z441" s="33"/>
      <c r="AA441" s="205"/>
      <c r="AB441" s="33"/>
      <c r="AC441" s="33"/>
      <c r="AD441" s="33"/>
      <c r="AE441" s="199"/>
      <c r="AF441" s="199"/>
      <c r="AG441" s="199"/>
      <c r="AH441" s="33"/>
      <c r="AI441" s="33"/>
      <c r="AJ441" s="33"/>
      <c r="AK441" s="33"/>
      <c r="AL441" s="33"/>
      <c r="AM441" s="33"/>
      <c r="AN441" s="48"/>
      <c r="AO441" s="48"/>
      <c r="AP441" s="48"/>
    </row>
    <row r="442" spans="9:42" ht="21" hidden="1" customHeight="1">
      <c r="I442" s="292">
        <f t="shared" si="108"/>
        <v>0</v>
      </c>
      <c r="J442" s="118">
        <f t="shared" si="111"/>
        <v>6</v>
      </c>
      <c r="K442" s="183">
        <f t="shared" si="110"/>
        <v>52</v>
      </c>
      <c r="L442" s="188"/>
      <c r="M442" s="188"/>
      <c r="N442" s="189">
        <f t="shared" si="109"/>
        <v>0</v>
      </c>
      <c r="O442" s="190"/>
      <c r="P442" s="190"/>
      <c r="Q442" s="191">
        <f t="shared" si="104"/>
        <v>0</v>
      </c>
      <c r="R442" s="191">
        <f t="shared" si="105"/>
        <v>0</v>
      </c>
      <c r="S442" s="1988"/>
      <c r="T442" s="1989"/>
      <c r="U442" s="118">
        <f t="shared" si="101"/>
        <v>6</v>
      </c>
      <c r="V442" s="33"/>
      <c r="W442" s="33"/>
      <c r="X442" s="33"/>
      <c r="Y442" s="33"/>
      <c r="Z442" s="33"/>
      <c r="AA442" s="205"/>
      <c r="AB442" s="33"/>
      <c r="AC442" s="33"/>
      <c r="AD442" s="33"/>
      <c r="AE442" s="199"/>
      <c r="AF442" s="199"/>
      <c r="AG442" s="199"/>
      <c r="AH442" s="33"/>
      <c r="AI442" s="33"/>
      <c r="AJ442" s="33"/>
      <c r="AK442" s="33"/>
      <c r="AL442" s="33"/>
      <c r="AM442" s="33"/>
      <c r="AN442" s="48"/>
      <c r="AO442" s="48"/>
      <c r="AP442" s="48"/>
    </row>
    <row r="443" spans="9:42" ht="21" hidden="1" customHeight="1">
      <c r="I443" s="292">
        <f t="shared" si="108"/>
        <v>0</v>
      </c>
      <c r="J443" s="118">
        <f t="shared" si="111"/>
        <v>6</v>
      </c>
      <c r="K443" s="183">
        <f t="shared" si="110"/>
        <v>53</v>
      </c>
      <c r="L443" s="188"/>
      <c r="M443" s="188"/>
      <c r="N443" s="189">
        <f t="shared" si="109"/>
        <v>0</v>
      </c>
      <c r="O443" s="190"/>
      <c r="P443" s="190"/>
      <c r="Q443" s="191">
        <f t="shared" si="104"/>
        <v>0</v>
      </c>
      <c r="R443" s="191">
        <f t="shared" si="105"/>
        <v>0</v>
      </c>
      <c r="S443" s="1988"/>
      <c r="T443" s="1989"/>
      <c r="U443" s="118">
        <f t="shared" si="101"/>
        <v>6</v>
      </c>
      <c r="V443" s="33"/>
      <c r="W443" s="33"/>
      <c r="X443" s="33"/>
      <c r="Y443" s="33"/>
      <c r="Z443" s="33"/>
      <c r="AA443" s="205"/>
      <c r="AB443" s="33"/>
      <c r="AC443" s="33"/>
      <c r="AD443" s="33"/>
      <c r="AE443" s="199"/>
      <c r="AF443" s="199"/>
      <c r="AG443" s="199"/>
      <c r="AH443" s="33"/>
      <c r="AI443" s="33"/>
      <c r="AJ443" s="33"/>
      <c r="AK443" s="33"/>
      <c r="AL443" s="33"/>
      <c r="AM443" s="33"/>
      <c r="AN443" s="48"/>
      <c r="AO443" s="48"/>
      <c r="AP443" s="48"/>
    </row>
    <row r="444" spans="9:42" ht="21" hidden="1" customHeight="1">
      <c r="I444" s="292">
        <f t="shared" si="108"/>
        <v>0</v>
      </c>
      <c r="J444" s="118">
        <f t="shared" si="111"/>
        <v>6</v>
      </c>
      <c r="K444" s="183">
        <f t="shared" si="110"/>
        <v>54</v>
      </c>
      <c r="L444" s="188"/>
      <c r="M444" s="188"/>
      <c r="N444" s="189">
        <f t="shared" si="109"/>
        <v>0</v>
      </c>
      <c r="O444" s="190"/>
      <c r="P444" s="190"/>
      <c r="Q444" s="191">
        <f t="shared" si="104"/>
        <v>0</v>
      </c>
      <c r="R444" s="191">
        <f t="shared" si="105"/>
        <v>0</v>
      </c>
      <c r="S444" s="1988"/>
      <c r="T444" s="1989"/>
      <c r="U444" s="118">
        <f t="shared" si="101"/>
        <v>6</v>
      </c>
      <c r="V444" s="33"/>
      <c r="W444" s="33"/>
      <c r="X444" s="33"/>
      <c r="Y444" s="33"/>
      <c r="Z444" s="33"/>
      <c r="AA444" s="205"/>
      <c r="AB444" s="33"/>
      <c r="AC444" s="33"/>
      <c r="AD444" s="33"/>
      <c r="AE444" s="199"/>
      <c r="AF444" s="199"/>
      <c r="AG444" s="199"/>
      <c r="AH444" s="33"/>
      <c r="AI444" s="33"/>
      <c r="AJ444" s="33"/>
      <c r="AK444" s="33"/>
      <c r="AL444" s="33"/>
      <c r="AM444" s="33"/>
      <c r="AN444" s="48"/>
      <c r="AO444" s="48"/>
      <c r="AP444" s="48"/>
    </row>
    <row r="445" spans="9:42" ht="21" hidden="1" customHeight="1">
      <c r="I445" s="292">
        <f t="shared" si="108"/>
        <v>0</v>
      </c>
      <c r="J445" s="118">
        <f t="shared" si="111"/>
        <v>6</v>
      </c>
      <c r="K445" s="183">
        <f t="shared" si="110"/>
        <v>55</v>
      </c>
      <c r="L445" s="188"/>
      <c r="M445" s="188"/>
      <c r="N445" s="189">
        <f t="shared" si="109"/>
        <v>0</v>
      </c>
      <c r="O445" s="190"/>
      <c r="P445" s="190"/>
      <c r="Q445" s="191">
        <f t="shared" si="104"/>
        <v>0</v>
      </c>
      <c r="R445" s="191">
        <f t="shared" si="105"/>
        <v>0</v>
      </c>
      <c r="S445" s="1988"/>
      <c r="T445" s="1989"/>
      <c r="U445" s="118">
        <f t="shared" si="101"/>
        <v>6</v>
      </c>
      <c r="V445" s="33"/>
      <c r="W445" s="33"/>
      <c r="X445" s="33"/>
      <c r="Y445" s="33"/>
      <c r="Z445" s="33"/>
      <c r="AA445" s="205"/>
      <c r="AB445" s="33"/>
      <c r="AC445" s="33"/>
      <c r="AD445" s="33"/>
      <c r="AE445" s="199"/>
      <c r="AF445" s="199"/>
      <c r="AG445" s="199"/>
      <c r="AH445" s="33"/>
      <c r="AI445" s="33"/>
      <c r="AJ445" s="33"/>
      <c r="AK445" s="33"/>
      <c r="AL445" s="33"/>
      <c r="AM445" s="33"/>
      <c r="AN445" s="48"/>
      <c r="AO445" s="48"/>
      <c r="AP445" s="48"/>
    </row>
    <row r="446" spans="9:42" ht="21" hidden="1" customHeight="1">
      <c r="I446" s="292">
        <f t="shared" si="108"/>
        <v>0</v>
      </c>
      <c r="J446" s="118">
        <f t="shared" si="111"/>
        <v>6</v>
      </c>
      <c r="K446" s="183">
        <f t="shared" si="110"/>
        <v>56</v>
      </c>
      <c r="L446" s="188"/>
      <c r="M446" s="188"/>
      <c r="N446" s="189">
        <f t="shared" si="109"/>
        <v>0</v>
      </c>
      <c r="O446" s="190"/>
      <c r="P446" s="190"/>
      <c r="Q446" s="191">
        <f t="shared" si="104"/>
        <v>0</v>
      </c>
      <c r="R446" s="191">
        <f t="shared" si="105"/>
        <v>0</v>
      </c>
      <c r="S446" s="1988"/>
      <c r="T446" s="1989"/>
      <c r="U446" s="118">
        <f t="shared" si="101"/>
        <v>6</v>
      </c>
      <c r="V446" s="33"/>
      <c r="W446" s="33"/>
      <c r="X446" s="33"/>
      <c r="Y446" s="33"/>
      <c r="Z446" s="33"/>
      <c r="AA446" s="205"/>
      <c r="AB446" s="33"/>
      <c r="AC446" s="33"/>
      <c r="AD446" s="33"/>
      <c r="AE446" s="199"/>
      <c r="AF446" s="199"/>
      <c r="AG446" s="199"/>
      <c r="AH446" s="33"/>
      <c r="AI446" s="33"/>
      <c r="AJ446" s="33"/>
      <c r="AK446" s="33"/>
      <c r="AL446" s="33"/>
      <c r="AM446" s="33"/>
      <c r="AN446" s="48"/>
      <c r="AO446" s="48"/>
      <c r="AP446" s="48"/>
    </row>
    <row r="447" spans="9:42" ht="21" hidden="1" customHeight="1">
      <c r="I447" s="292">
        <f t="shared" si="108"/>
        <v>0</v>
      </c>
      <c r="J447" s="118">
        <f t="shared" si="111"/>
        <v>6</v>
      </c>
      <c r="K447" s="183">
        <f t="shared" si="110"/>
        <v>57</v>
      </c>
      <c r="L447" s="188"/>
      <c r="M447" s="188"/>
      <c r="N447" s="189">
        <f t="shared" si="109"/>
        <v>0</v>
      </c>
      <c r="O447" s="190"/>
      <c r="P447" s="190"/>
      <c r="Q447" s="191">
        <f t="shared" si="104"/>
        <v>0</v>
      </c>
      <c r="R447" s="191">
        <f t="shared" si="105"/>
        <v>0</v>
      </c>
      <c r="S447" s="1988"/>
      <c r="T447" s="1989"/>
      <c r="U447" s="118">
        <f t="shared" si="101"/>
        <v>6</v>
      </c>
      <c r="V447" s="33"/>
      <c r="W447" s="33"/>
      <c r="X447" s="33"/>
      <c r="Y447" s="33"/>
      <c r="Z447" s="33"/>
      <c r="AA447" s="205"/>
      <c r="AB447" s="33"/>
      <c r="AC447" s="33"/>
      <c r="AD447" s="33"/>
      <c r="AE447" s="199"/>
      <c r="AF447" s="199"/>
      <c r="AG447" s="199"/>
      <c r="AH447" s="33"/>
      <c r="AI447" s="33"/>
      <c r="AJ447" s="33"/>
      <c r="AK447" s="33"/>
      <c r="AL447" s="33"/>
      <c r="AM447" s="199"/>
      <c r="AN447" s="28"/>
      <c r="AO447" s="48"/>
      <c r="AP447" s="48"/>
    </row>
    <row r="448" spans="9:42" ht="21" hidden="1" customHeight="1">
      <c r="I448" s="292">
        <f t="shared" si="108"/>
        <v>0</v>
      </c>
      <c r="J448" s="118">
        <f t="shared" si="111"/>
        <v>6</v>
      </c>
      <c r="K448" s="183">
        <f t="shared" si="110"/>
        <v>58</v>
      </c>
      <c r="L448" s="188"/>
      <c r="M448" s="188"/>
      <c r="N448" s="189">
        <f t="shared" si="109"/>
        <v>0</v>
      </c>
      <c r="O448" s="190"/>
      <c r="P448" s="190"/>
      <c r="Q448" s="191">
        <f t="shared" si="104"/>
        <v>0</v>
      </c>
      <c r="R448" s="191">
        <f t="shared" si="105"/>
        <v>0</v>
      </c>
      <c r="S448" s="1988"/>
      <c r="T448" s="1989"/>
      <c r="U448" s="118">
        <f t="shared" si="101"/>
        <v>6</v>
      </c>
      <c r="V448" s="33"/>
      <c r="W448" s="33"/>
      <c r="X448" s="33"/>
      <c r="Y448" s="33"/>
      <c r="Z448" s="33"/>
      <c r="AA448" s="205"/>
      <c r="AB448" s="33"/>
      <c r="AC448" s="33"/>
      <c r="AD448" s="33"/>
      <c r="AE448" s="199"/>
      <c r="AF448" s="199"/>
      <c r="AG448" s="199"/>
      <c r="AH448" s="33"/>
      <c r="AI448" s="33"/>
      <c r="AJ448" s="33"/>
      <c r="AK448" s="33"/>
      <c r="AL448" s="33"/>
      <c r="AM448" s="199"/>
      <c r="AN448" s="28"/>
      <c r="AO448" s="48"/>
      <c r="AP448" s="48"/>
    </row>
    <row r="449" spans="9:46" ht="21" hidden="1" customHeight="1">
      <c r="I449" s="292">
        <f t="shared" si="108"/>
        <v>0</v>
      </c>
      <c r="J449" s="118">
        <f t="shared" si="111"/>
        <v>6</v>
      </c>
      <c r="K449" s="183">
        <f t="shared" si="110"/>
        <v>59</v>
      </c>
      <c r="L449" s="188"/>
      <c r="M449" s="188"/>
      <c r="N449" s="189">
        <f>IF(O449+P449&gt;0,$W$377,)</f>
        <v>0</v>
      </c>
      <c r="O449" s="190"/>
      <c r="P449" s="190"/>
      <c r="Q449" s="191">
        <f>ROUND(O449*50,0)</f>
        <v>0</v>
      </c>
      <c r="R449" s="191">
        <f>ROUND(P449*50,0)</f>
        <v>0</v>
      </c>
      <c r="S449" s="1988"/>
      <c r="T449" s="1989"/>
      <c r="U449" s="118">
        <f t="shared" si="101"/>
        <v>6</v>
      </c>
      <c r="V449" s="33"/>
      <c r="W449" s="33"/>
      <c r="X449" s="33"/>
      <c r="Y449" s="33"/>
      <c r="Z449" s="33"/>
      <c r="AA449" s="205"/>
      <c r="AB449" s="33"/>
      <c r="AC449" s="33"/>
      <c r="AD449" s="33"/>
      <c r="AE449" s="199"/>
      <c r="AF449" s="199"/>
      <c r="AG449" s="199"/>
      <c r="AH449" s="33"/>
      <c r="AI449" s="33"/>
      <c r="AJ449" s="33"/>
      <c r="AK449" s="33"/>
      <c r="AL449" s="33"/>
      <c r="AO449" s="48"/>
      <c r="AP449" s="28"/>
    </row>
    <row r="450" spans="9:46" ht="21" hidden="1" customHeight="1" thickBot="1">
      <c r="I450" s="292">
        <f t="shared" si="108"/>
        <v>0</v>
      </c>
      <c r="J450" s="118">
        <f t="shared" si="111"/>
        <v>6</v>
      </c>
      <c r="K450" s="206">
        <f t="shared" si="110"/>
        <v>60</v>
      </c>
      <c r="L450" s="188"/>
      <c r="M450" s="188"/>
      <c r="N450" s="207">
        <f>IF(O450+P450&gt;0,$W$377,)</f>
        <v>0</v>
      </c>
      <c r="O450" s="208"/>
      <c r="P450" s="208"/>
      <c r="Q450" s="209">
        <f>ROUND(O450*50,0)</f>
        <v>0</v>
      </c>
      <c r="R450" s="209">
        <f>ROUND(P450*50,0)</f>
        <v>0</v>
      </c>
      <c r="S450" s="1990"/>
      <c r="T450" s="1991"/>
      <c r="U450" s="118">
        <f t="shared" ref="U450:U513" si="112">J450</f>
        <v>6</v>
      </c>
      <c r="V450" s="33"/>
      <c r="W450" s="33"/>
      <c r="X450" s="33"/>
      <c r="Y450" s="33"/>
      <c r="Z450" s="33"/>
      <c r="AA450" s="205"/>
      <c r="AB450" s="33"/>
      <c r="AC450" s="33"/>
      <c r="AD450" s="33"/>
      <c r="AE450" s="199"/>
      <c r="AF450" s="199"/>
      <c r="AG450" s="199"/>
      <c r="AH450" s="33"/>
      <c r="AI450" s="33"/>
      <c r="AJ450" s="33"/>
      <c r="AK450" s="33"/>
      <c r="AL450" s="33"/>
      <c r="AO450" s="48"/>
      <c r="AP450" s="28"/>
    </row>
    <row r="451" spans="9:46" ht="30" customHeight="1" thickBot="1">
      <c r="I451" s="292">
        <f t="shared" ref="I451:I461" si="113">IF(Q$454&gt;0,1,0)</f>
        <v>1</v>
      </c>
      <c r="J451" s="118">
        <f>IF($Q$454&gt;0,7,)</f>
        <v>7</v>
      </c>
      <c r="K451" s="2013" t="s">
        <v>803</v>
      </c>
      <c r="L451" s="2013"/>
      <c r="M451" s="2013"/>
      <c r="N451" s="2013"/>
      <c r="O451" s="2013"/>
      <c r="P451" s="2013"/>
      <c r="Q451" s="2013"/>
      <c r="R451" s="2013"/>
      <c r="S451" s="2013"/>
      <c r="T451" s="2013"/>
      <c r="U451" s="118">
        <f>J451</f>
        <v>7</v>
      </c>
      <c r="V451" s="119" t="s">
        <v>755</v>
      </c>
      <c r="W451" s="120" t="s">
        <v>873</v>
      </c>
      <c r="X451" s="121"/>
      <c r="Y451" s="121"/>
      <c r="Z451" s="122"/>
      <c r="AA451" s="123"/>
      <c r="AB451" s="122"/>
      <c r="AC451" s="122"/>
      <c r="AD451" s="122"/>
      <c r="AF451" s="124" t="s">
        <v>756</v>
      </c>
      <c r="AG451" s="125"/>
      <c r="AH451" s="125"/>
      <c r="AI451" s="125"/>
      <c r="AJ451" s="126"/>
      <c r="AN451" s="127"/>
      <c r="AO451" s="127"/>
      <c r="AP451" s="48"/>
    </row>
    <row r="452" spans="9:46" ht="21" customHeight="1" thickBot="1">
      <c r="I452" s="292">
        <f t="shared" si="113"/>
        <v>1</v>
      </c>
      <c r="J452" s="118">
        <f t="shared" ref="J452:J525" si="114">IF($Q$454&gt;0,7,)</f>
        <v>7</v>
      </c>
      <c r="K452" s="2021" t="s">
        <v>537</v>
      </c>
      <c r="L452" s="2021"/>
      <c r="M452" s="2021"/>
      <c r="N452" s="2021"/>
      <c r="O452" s="2021"/>
      <c r="P452" s="2021"/>
      <c r="Q452" s="2021"/>
      <c r="R452" s="2021"/>
      <c r="S452" s="2021"/>
      <c r="T452" s="2021"/>
      <c r="U452" s="118">
        <f t="shared" ref="U452:U475" si="115">J452</f>
        <v>7</v>
      </c>
      <c r="V452" s="217" t="s">
        <v>976</v>
      </c>
      <c r="W452" s="232">
        <v>200</v>
      </c>
      <c r="X452" s="233" t="s">
        <v>1176</v>
      </c>
      <c r="Y452" s="232">
        <f>AD467</f>
        <v>0</v>
      </c>
      <c r="Z452" s="129"/>
      <c r="AA452" s="130"/>
      <c r="AB452" s="129"/>
      <c r="AC452" s="131"/>
      <c r="AD452" s="132"/>
      <c r="AE452" s="33"/>
      <c r="AF452" s="133" t="s">
        <v>777</v>
      </c>
      <c r="AG452" s="134" t="s">
        <v>778</v>
      </c>
      <c r="AH452" s="134" t="s">
        <v>779</v>
      </c>
      <c r="AI452" s="135" t="s">
        <v>780</v>
      </c>
      <c r="AJ452" s="1327" t="s">
        <v>1694</v>
      </c>
      <c r="AK452" s="1328">
        <v>1</v>
      </c>
      <c r="AL452" s="1329">
        <v>2</v>
      </c>
      <c r="AM452" s="1330">
        <v>3</v>
      </c>
      <c r="AN452" s="1331">
        <v>4</v>
      </c>
      <c r="AO452" s="1331">
        <v>5</v>
      </c>
      <c r="AP452" s="1332">
        <v>6</v>
      </c>
      <c r="AQ452" s="1331">
        <v>7</v>
      </c>
      <c r="AR452" s="1331">
        <v>8</v>
      </c>
      <c r="AS452" s="1331">
        <v>9</v>
      </c>
      <c r="AT452" s="1333">
        <v>10</v>
      </c>
    </row>
    <row r="453" spans="9:46" ht="21" customHeight="1">
      <c r="I453" s="292">
        <f t="shared" si="113"/>
        <v>1</v>
      </c>
      <c r="J453" s="118">
        <f t="shared" si="114"/>
        <v>7</v>
      </c>
      <c r="K453" s="955" t="s">
        <v>523</v>
      </c>
      <c r="L453" s="136" t="s">
        <v>524</v>
      </c>
      <c r="M453" s="953" t="s">
        <v>978</v>
      </c>
      <c r="N453" s="136" t="s">
        <v>838</v>
      </c>
      <c r="O453" s="953" t="s">
        <v>776</v>
      </c>
      <c r="P453" s="136" t="s">
        <v>525</v>
      </c>
      <c r="Q453" s="136" t="s">
        <v>534</v>
      </c>
      <c r="R453" s="136" t="s">
        <v>529</v>
      </c>
      <c r="S453" s="406" t="s">
        <v>535</v>
      </c>
      <c r="T453" s="407" t="s">
        <v>536</v>
      </c>
      <c r="U453" s="118">
        <f t="shared" si="115"/>
        <v>7</v>
      </c>
      <c r="V453" s="218" t="s">
        <v>975</v>
      </c>
      <c r="W453" s="138">
        <v>743</v>
      </c>
      <c r="X453" s="139"/>
      <c r="Y453" s="139"/>
      <c r="Z453" s="140"/>
      <c r="AA453" s="141"/>
      <c r="AB453" s="140"/>
      <c r="AC453" s="142"/>
      <c r="AD453" s="143"/>
      <c r="AE453" s="33"/>
      <c r="AF453" s="144" t="s">
        <v>781</v>
      </c>
      <c r="AG453" s="145" t="s">
        <v>782</v>
      </c>
      <c r="AH453" s="145" t="s">
        <v>783</v>
      </c>
      <c r="AI453" s="146" t="s">
        <v>784</v>
      </c>
      <c r="AJ453" s="1334" t="s">
        <v>1695</v>
      </c>
      <c r="AK453" s="1335">
        <f>L462</f>
        <v>322622</v>
      </c>
      <c r="AL453" s="1335">
        <f>L463</f>
        <v>322500</v>
      </c>
      <c r="AM453" s="1335">
        <f>L464</f>
        <v>0</v>
      </c>
      <c r="AN453" s="1335">
        <f>L465</f>
        <v>0</v>
      </c>
      <c r="AO453" s="1335">
        <f>L466</f>
        <v>0</v>
      </c>
      <c r="AP453" s="1335">
        <f>L467</f>
        <v>0</v>
      </c>
      <c r="AQ453" s="1335">
        <f>L468</f>
        <v>0</v>
      </c>
      <c r="AR453" s="1335">
        <f>L469</f>
        <v>0</v>
      </c>
      <c r="AS453" s="1335">
        <f>L470</f>
        <v>0</v>
      </c>
      <c r="AT453" s="1336">
        <f>L471</f>
        <v>0</v>
      </c>
    </row>
    <row r="454" spans="9:46" ht="21" customHeight="1" thickBot="1">
      <c r="I454" s="292">
        <f t="shared" si="113"/>
        <v>1</v>
      </c>
      <c r="J454" s="118">
        <f t="shared" si="114"/>
        <v>7</v>
      </c>
      <c r="K454" s="989" t="s">
        <v>1916</v>
      </c>
      <c r="L454" s="405" t="s">
        <v>1917</v>
      </c>
      <c r="M454" s="148" t="s">
        <v>1745</v>
      </c>
      <c r="N454" s="149" t="s">
        <v>1908</v>
      </c>
      <c r="O454" s="149" t="s">
        <v>1918</v>
      </c>
      <c r="P454" s="150" t="str">
        <f>IF(COUNTA(Y459:Y466)&gt;1,CONCATENATE(V459,"번지 외 ",COUNTA(Y459:Y466)-1,"필지"),CONCATENATE(V459,"번지"))</f>
        <v>산74-40번지</v>
      </c>
      <c r="Q454" s="151">
        <f>+Y467</f>
        <v>2.9</v>
      </c>
      <c r="R454" s="393" t="s">
        <v>1304</v>
      </c>
      <c r="S454" s="152">
        <f>COUNT(L462:L474)</f>
        <v>2</v>
      </c>
      <c r="T454" s="153">
        <f>200*S454</f>
        <v>400</v>
      </c>
      <c r="U454" s="118">
        <f t="shared" si="115"/>
        <v>7</v>
      </c>
      <c r="V454" s="218" t="s">
        <v>974</v>
      </c>
      <c r="W454" s="138">
        <v>804</v>
      </c>
      <c r="X454" s="139" t="s">
        <v>1498</v>
      </c>
      <c r="Y454" s="139" t="s">
        <v>1500</v>
      </c>
      <c r="Z454" s="140"/>
      <c r="AA454" s="141"/>
      <c r="AB454" s="140"/>
      <c r="AC454" s="142"/>
      <c r="AD454" s="143"/>
      <c r="AE454" s="33"/>
      <c r="AF454" s="144" t="s">
        <v>785</v>
      </c>
      <c r="AG454" s="145" t="s">
        <v>786</v>
      </c>
      <c r="AH454" s="154" t="s">
        <v>787</v>
      </c>
      <c r="AI454" s="146" t="s">
        <v>788</v>
      </c>
      <c r="AJ454" s="1337" t="s">
        <v>1673</v>
      </c>
      <c r="AK454" s="1338">
        <f>M462</f>
        <v>470852</v>
      </c>
      <c r="AL454" s="1338">
        <f>M463</f>
        <v>470668</v>
      </c>
      <c r="AM454" s="1338">
        <f>M464</f>
        <v>0</v>
      </c>
      <c r="AN454" s="1338">
        <f>M465</f>
        <v>0</v>
      </c>
      <c r="AO454" s="1338">
        <f>M466</f>
        <v>0</v>
      </c>
      <c r="AP454" s="1338">
        <f>M467</f>
        <v>0</v>
      </c>
      <c r="AQ454" s="1338">
        <f>M468</f>
        <v>0</v>
      </c>
      <c r="AR454" s="1338">
        <f>M469</f>
        <v>0</v>
      </c>
      <c r="AS454" s="1338">
        <f>M470</f>
        <v>0</v>
      </c>
      <c r="AT454" s="1339">
        <f>M471</f>
        <v>0</v>
      </c>
    </row>
    <row r="455" spans="9:46" ht="21" customHeight="1" thickBot="1">
      <c r="I455" s="292">
        <f t="shared" si="113"/>
        <v>1</v>
      </c>
      <c r="J455" s="118">
        <f t="shared" si="114"/>
        <v>7</v>
      </c>
      <c r="K455" s="955" t="s">
        <v>527</v>
      </c>
      <c r="L455" s="136" t="s">
        <v>528</v>
      </c>
      <c r="M455" s="136" t="s">
        <v>521</v>
      </c>
      <c r="N455" s="136" t="s">
        <v>526</v>
      </c>
      <c r="O455" s="136" t="s">
        <v>530</v>
      </c>
      <c r="P455" s="952" t="s">
        <v>531</v>
      </c>
      <c r="Q455" s="952" t="s">
        <v>532</v>
      </c>
      <c r="R455" s="155" t="s">
        <v>533</v>
      </c>
      <c r="S455" s="156" t="s">
        <v>552</v>
      </c>
      <c r="T455" s="407" t="s">
        <v>522</v>
      </c>
      <c r="U455" s="118">
        <f t="shared" si="115"/>
        <v>7</v>
      </c>
      <c r="V455" s="219" t="s">
        <v>789</v>
      </c>
      <c r="W455" s="220">
        <v>27.86</v>
      </c>
      <c r="X455" s="220"/>
      <c r="Y455" s="221"/>
      <c r="Z455" s="222"/>
      <c r="AA455" s="223"/>
      <c r="AB455" s="222"/>
      <c r="AC455" s="224"/>
      <c r="AD455" s="225"/>
      <c r="AE455" s="33"/>
      <c r="AF455" s="144" t="s">
        <v>790</v>
      </c>
      <c r="AG455" s="157" t="s">
        <v>791</v>
      </c>
      <c r="AH455" s="158" t="s">
        <v>792</v>
      </c>
      <c r="AI455" s="146" t="s">
        <v>793</v>
      </c>
      <c r="AJ455" s="126"/>
      <c r="AN455" s="174"/>
      <c r="AO455" s="127"/>
      <c r="AP455" s="48"/>
    </row>
    <row r="456" spans="9:46" ht="21" customHeight="1" thickBot="1">
      <c r="I456" s="292">
        <f t="shared" si="113"/>
        <v>1</v>
      </c>
      <c r="J456" s="118">
        <f t="shared" si="114"/>
        <v>7</v>
      </c>
      <c r="K456" s="1318" t="str">
        <f>Z459</f>
        <v>소나무</v>
      </c>
      <c r="L456" s="1319" t="str">
        <f>AA459</f>
        <v>(용)2-0</v>
      </c>
      <c r="M456" s="1320">
        <f>AC459</f>
        <v>2024</v>
      </c>
      <c r="N456" s="160">
        <f>AB468</f>
        <v>3000</v>
      </c>
      <c r="O456" s="161">
        <f>IF((Q460+R460)&gt;0,ROUND((Q460/(Q460+R460)),4),0)</f>
        <v>0.77780000000000005</v>
      </c>
      <c r="P456" s="162" t="str">
        <f>IF(W455&lt;=15,AI453,IF(W455&gt;30,AI455,AI454))</f>
        <v>중 (15˚ ~ 30˚)</v>
      </c>
      <c r="Q456" s="397" t="s">
        <v>1876</v>
      </c>
      <c r="R456" s="1321" t="s">
        <v>960</v>
      </c>
      <c r="S456" s="164">
        <f>W455</f>
        <v>27.86</v>
      </c>
      <c r="T456" s="398">
        <f>ROUND(N456/10000*N462,0)</f>
        <v>60</v>
      </c>
      <c r="U456" s="118">
        <f t="shared" si="115"/>
        <v>7</v>
      </c>
      <c r="V456" s="226">
        <v>0</v>
      </c>
      <c r="W456" s="226"/>
      <c r="X456" s="226"/>
      <c r="Y456" s="226"/>
      <c r="Z456" s="226"/>
      <c r="AA456" s="227"/>
      <c r="AB456" s="226"/>
      <c r="AC456" s="226"/>
      <c r="AD456" s="226"/>
      <c r="AE456" s="33"/>
      <c r="AF456" s="144" t="s">
        <v>794</v>
      </c>
      <c r="AG456" s="145"/>
      <c r="AH456" s="165"/>
      <c r="AI456" s="146"/>
      <c r="AJ456" s="126"/>
      <c r="AN456" s="127"/>
      <c r="AO456" s="127"/>
      <c r="AP456" s="48"/>
    </row>
    <row r="457" spans="9:46" ht="21" customHeight="1" thickBot="1">
      <c r="I457" s="292">
        <f t="shared" si="113"/>
        <v>1</v>
      </c>
      <c r="J457" s="118">
        <f t="shared" si="114"/>
        <v>7</v>
      </c>
      <c r="K457" s="2014" t="s">
        <v>839</v>
      </c>
      <c r="L457" s="2014"/>
      <c r="M457" s="2014"/>
      <c r="N457" s="2014"/>
      <c r="O457" s="2014"/>
      <c r="P457" s="2014"/>
      <c r="Q457" s="2014"/>
      <c r="R457" s="2014"/>
      <c r="S457" s="2014"/>
      <c r="T457" s="2014"/>
      <c r="U457" s="118">
        <f t="shared" si="115"/>
        <v>7</v>
      </c>
      <c r="AE457" s="33"/>
      <c r="AF457" s="144"/>
      <c r="AG457" s="145"/>
      <c r="AH457" s="165"/>
      <c r="AI457" s="146"/>
      <c r="AJ457" s="126"/>
      <c r="AN457" s="127"/>
      <c r="AO457" s="127"/>
      <c r="AP457" s="48"/>
    </row>
    <row r="458" spans="9:46" ht="21" customHeight="1" thickBot="1">
      <c r="I458" s="292">
        <f t="shared" si="113"/>
        <v>1</v>
      </c>
      <c r="J458" s="118">
        <f t="shared" si="114"/>
        <v>7</v>
      </c>
      <c r="K458" s="2015" t="s">
        <v>840</v>
      </c>
      <c r="L458" s="2017" t="s">
        <v>841</v>
      </c>
      <c r="M458" s="2019" t="s">
        <v>842</v>
      </c>
      <c r="N458" s="2019" t="s">
        <v>843</v>
      </c>
      <c r="O458" s="2022" t="s">
        <v>844</v>
      </c>
      <c r="P458" s="2023"/>
      <c r="Q458" s="2022" t="s">
        <v>845</v>
      </c>
      <c r="R458" s="2023"/>
      <c r="S458" s="1992" t="s">
        <v>969</v>
      </c>
      <c r="T458" s="1993"/>
      <c r="U458" s="118">
        <f t="shared" si="115"/>
        <v>7</v>
      </c>
      <c r="V458" s="217" t="s">
        <v>757</v>
      </c>
      <c r="W458" s="228" t="s">
        <v>973</v>
      </c>
      <c r="X458" s="228" t="s">
        <v>972</v>
      </c>
      <c r="Y458" s="228" t="s">
        <v>971</v>
      </c>
      <c r="Z458" s="228" t="s">
        <v>527</v>
      </c>
      <c r="AA458" s="229" t="s">
        <v>824</v>
      </c>
      <c r="AB458" s="228" t="s">
        <v>970</v>
      </c>
      <c r="AC458" s="230" t="s">
        <v>521</v>
      </c>
      <c r="AD458" s="231" t="s">
        <v>1232</v>
      </c>
      <c r="AE458" s="33"/>
      <c r="AF458" s="170"/>
      <c r="AG458" s="171"/>
      <c r="AH458" s="172"/>
      <c r="AI458" s="173"/>
      <c r="AJ458" s="174"/>
      <c r="AN458" s="127"/>
      <c r="AO458" s="33"/>
      <c r="AP458" s="48"/>
    </row>
    <row r="459" spans="9:46" ht="21" customHeight="1" thickBot="1">
      <c r="I459" s="292">
        <f t="shared" si="113"/>
        <v>1</v>
      </c>
      <c r="J459" s="118">
        <f t="shared" si="114"/>
        <v>7</v>
      </c>
      <c r="K459" s="2016"/>
      <c r="L459" s="2018"/>
      <c r="M459" s="2020"/>
      <c r="N459" s="2020"/>
      <c r="O459" s="954" t="s">
        <v>741</v>
      </c>
      <c r="P459" s="176" t="s">
        <v>742</v>
      </c>
      <c r="Q459" s="176" t="s">
        <v>741</v>
      </c>
      <c r="R459" s="177" t="s">
        <v>742</v>
      </c>
      <c r="S459" s="1994"/>
      <c r="T459" s="1995"/>
      <c r="U459" s="118">
        <f t="shared" si="115"/>
        <v>7</v>
      </c>
      <c r="V459" s="178" t="s">
        <v>1910</v>
      </c>
      <c r="W459" s="179">
        <v>144.43</v>
      </c>
      <c r="X459" s="179">
        <v>2.9</v>
      </c>
      <c r="Y459" s="179">
        <v>2.9</v>
      </c>
      <c r="Z459" s="179" t="s">
        <v>1878</v>
      </c>
      <c r="AA459" s="180" t="s">
        <v>1879</v>
      </c>
      <c r="AB459" s="179">
        <v>3000</v>
      </c>
      <c r="AC459" s="402">
        <v>2024</v>
      </c>
      <c r="AD459" s="181"/>
      <c r="AE459" s="33"/>
      <c r="AF459" s="125"/>
      <c r="AG459" s="125"/>
      <c r="AH459" s="125"/>
      <c r="AI459" s="182"/>
      <c r="AJ459" s="174"/>
      <c r="AN459" s="127"/>
      <c r="AO459" s="33"/>
      <c r="AP459" s="48"/>
    </row>
    <row r="460" spans="9:46" ht="21" customHeight="1">
      <c r="I460" s="292">
        <f t="shared" si="113"/>
        <v>1</v>
      </c>
      <c r="J460" s="118">
        <f t="shared" si="114"/>
        <v>7</v>
      </c>
      <c r="K460" s="956" t="s">
        <v>802</v>
      </c>
      <c r="L460" s="184"/>
      <c r="M460" s="184"/>
      <c r="N460" s="266">
        <f>N461/S454</f>
        <v>200</v>
      </c>
      <c r="O460" s="263">
        <f>ROUND(O461/S454,1)</f>
        <v>45.5</v>
      </c>
      <c r="P460" s="263">
        <f>ROUND(P461/S454,1)</f>
        <v>13</v>
      </c>
      <c r="Q460" s="263">
        <f>ROUND(Q461/S454,0)</f>
        <v>2275</v>
      </c>
      <c r="R460" s="263">
        <f>ROUND(R461/S454,0)</f>
        <v>650</v>
      </c>
      <c r="S460" s="1996"/>
      <c r="T460" s="1997"/>
      <c r="U460" s="118">
        <f t="shared" si="115"/>
        <v>7</v>
      </c>
      <c r="V460" s="178"/>
      <c r="W460" s="234"/>
      <c r="X460" s="234"/>
      <c r="Y460" s="234"/>
      <c r="Z460" s="179"/>
      <c r="AA460" s="180"/>
      <c r="AB460" s="179"/>
      <c r="AC460" s="402"/>
      <c r="AD460" s="181"/>
      <c r="AE460" s="33"/>
      <c r="AF460" s="133" t="s">
        <v>795</v>
      </c>
      <c r="AG460" s="134" t="s">
        <v>796</v>
      </c>
      <c r="AH460" s="169" t="s">
        <v>797</v>
      </c>
      <c r="AI460" s="135" t="s">
        <v>1499</v>
      </c>
      <c r="AJ460" s="126"/>
      <c r="AN460" s="174"/>
      <c r="AO460" s="33"/>
      <c r="AP460" s="48"/>
    </row>
    <row r="461" spans="9:46" ht="21" customHeight="1">
      <c r="I461" s="292">
        <f t="shared" si="113"/>
        <v>1</v>
      </c>
      <c r="J461" s="118">
        <f t="shared" si="114"/>
        <v>7</v>
      </c>
      <c r="K461" s="956" t="s">
        <v>754</v>
      </c>
      <c r="L461" s="184"/>
      <c r="M461" s="184"/>
      <c r="N461" s="264">
        <f>SUM(N462:N525)</f>
        <v>400</v>
      </c>
      <c r="O461" s="265">
        <f>SUM(O462:O525)</f>
        <v>91</v>
      </c>
      <c r="P461" s="265">
        <f>SUM(P462:P525)</f>
        <v>26</v>
      </c>
      <c r="Q461" s="265">
        <f>SUM(Q462:Q525)</f>
        <v>4550</v>
      </c>
      <c r="R461" s="265">
        <f>SUM(R462:R525)</f>
        <v>1300</v>
      </c>
      <c r="S461" s="1998"/>
      <c r="T461" s="1999"/>
      <c r="U461" s="118">
        <f t="shared" si="115"/>
        <v>7</v>
      </c>
      <c r="V461" s="178"/>
      <c r="W461" s="179"/>
      <c r="X461" s="179"/>
      <c r="Y461" s="179"/>
      <c r="Z461" s="179"/>
      <c r="AA461" s="180"/>
      <c r="AB461" s="179"/>
      <c r="AC461" s="402"/>
      <c r="AD461" s="181"/>
      <c r="AE461" s="33"/>
      <c r="AF461" s="144" t="s">
        <v>1725</v>
      </c>
      <c r="AG461" s="145" t="s">
        <v>961</v>
      </c>
      <c r="AH461" s="186">
        <v>0</v>
      </c>
      <c r="AI461" s="187" t="s">
        <v>1501</v>
      </c>
      <c r="AJ461" s="126"/>
      <c r="AN461" s="174"/>
      <c r="AO461" s="33"/>
      <c r="AP461" s="48"/>
    </row>
    <row r="462" spans="9:46" ht="21" customHeight="1">
      <c r="I462" s="292">
        <f>IF((O$462+P$462)&gt;0,1,0)</f>
        <v>1</v>
      </c>
      <c r="J462" s="118">
        <f t="shared" si="114"/>
        <v>7</v>
      </c>
      <c r="K462" s="956">
        <v>1</v>
      </c>
      <c r="L462" s="188">
        <v>322622</v>
      </c>
      <c r="M462" s="188">
        <v>470852</v>
      </c>
      <c r="N462" s="189">
        <f t="shared" ref="N462:N475" si="116">IF(O462+P462&gt;0,$W$77,)</f>
        <v>200</v>
      </c>
      <c r="O462" s="188">
        <v>55</v>
      </c>
      <c r="P462" s="188">
        <v>5</v>
      </c>
      <c r="Q462" s="264">
        <f t="shared" ref="Q462:R475" si="117">ROUND(O462*50,0)</f>
        <v>2750</v>
      </c>
      <c r="R462" s="264">
        <f t="shared" si="117"/>
        <v>250</v>
      </c>
      <c r="S462" s="2000"/>
      <c r="T462" s="2001"/>
      <c r="U462" s="118">
        <f t="shared" si="115"/>
        <v>7</v>
      </c>
      <c r="V462" s="178"/>
      <c r="W462" s="179"/>
      <c r="X462" s="179"/>
      <c r="Y462" s="179"/>
      <c r="Z462" s="179"/>
      <c r="AA462" s="180"/>
      <c r="AB462" s="179"/>
      <c r="AC462" s="402"/>
      <c r="AD462" s="181"/>
      <c r="AE462" s="33"/>
      <c r="AF462" s="144" t="s">
        <v>1726</v>
      </c>
      <c r="AG462" s="145" t="s">
        <v>800</v>
      </c>
      <c r="AH462" s="192">
        <v>0.05</v>
      </c>
      <c r="AI462" s="187" t="s">
        <v>1502</v>
      </c>
      <c r="AJ462" s="126"/>
      <c r="AM462" s="28"/>
      <c r="AN462" s="48"/>
      <c r="AO462" s="33"/>
      <c r="AP462" s="48"/>
      <c r="AQ462" s="28"/>
    </row>
    <row r="463" spans="9:46" ht="21" customHeight="1">
      <c r="I463" s="292">
        <f t="shared" ref="I463:I475" si="118">IF((O$462+P$462)&gt;0,1,0)</f>
        <v>1</v>
      </c>
      <c r="J463" s="118">
        <f t="shared" si="114"/>
        <v>7</v>
      </c>
      <c r="K463" s="956">
        <f t="shared" ref="K463:K475" si="119">+K462+1</f>
        <v>2</v>
      </c>
      <c r="L463" s="188">
        <v>322500</v>
      </c>
      <c r="M463" s="188">
        <v>470668</v>
      </c>
      <c r="N463" s="189">
        <f t="shared" si="116"/>
        <v>200</v>
      </c>
      <c r="O463" s="188">
        <v>36</v>
      </c>
      <c r="P463" s="188">
        <v>21</v>
      </c>
      <c r="Q463" s="264">
        <f t="shared" si="117"/>
        <v>1800</v>
      </c>
      <c r="R463" s="264">
        <f t="shared" si="117"/>
        <v>1050</v>
      </c>
      <c r="S463" s="2000"/>
      <c r="T463" s="2001"/>
      <c r="U463" s="118">
        <f t="shared" si="115"/>
        <v>7</v>
      </c>
      <c r="V463" s="178"/>
      <c r="W463" s="179"/>
      <c r="X463" s="179"/>
      <c r="Y463" s="179"/>
      <c r="Z463" s="179"/>
      <c r="AA463" s="180"/>
      <c r="AB463" s="179"/>
      <c r="AC463" s="402"/>
      <c r="AD463" s="181"/>
      <c r="AE463" s="33"/>
      <c r="AF463" s="144" t="s">
        <v>1727</v>
      </c>
      <c r="AG463" s="145" t="s">
        <v>963</v>
      </c>
      <c r="AH463" s="192">
        <v>0.1</v>
      </c>
      <c r="AI463" s="193"/>
      <c r="AJ463" s="126"/>
      <c r="AN463" s="48"/>
      <c r="AO463" s="33"/>
      <c r="AP463" s="48"/>
    </row>
    <row r="464" spans="9:46" ht="21" customHeight="1">
      <c r="I464" s="292">
        <f t="shared" si="118"/>
        <v>1</v>
      </c>
      <c r="J464" s="118">
        <f t="shared" si="114"/>
        <v>7</v>
      </c>
      <c r="K464" s="956">
        <f t="shared" si="119"/>
        <v>3</v>
      </c>
      <c r="L464" s="188"/>
      <c r="M464" s="188"/>
      <c r="N464" s="189">
        <f t="shared" si="116"/>
        <v>0</v>
      </c>
      <c r="O464" s="188"/>
      <c r="P464" s="188"/>
      <c r="Q464" s="264">
        <f t="shared" si="117"/>
        <v>0</v>
      </c>
      <c r="R464" s="264">
        <f t="shared" si="117"/>
        <v>0</v>
      </c>
      <c r="S464" s="2000"/>
      <c r="T464" s="2001"/>
      <c r="U464" s="118">
        <f t="shared" si="115"/>
        <v>7</v>
      </c>
      <c r="V464" s="178"/>
      <c r="W464" s="179"/>
      <c r="X464" s="179"/>
      <c r="Y464" s="179"/>
      <c r="Z464" s="179"/>
      <c r="AA464" s="180"/>
      <c r="AB464" s="179"/>
      <c r="AC464" s="402"/>
      <c r="AD464" s="181"/>
      <c r="AE464" s="33"/>
      <c r="AF464" s="144"/>
      <c r="AG464" s="145"/>
      <c r="AH464" s="194"/>
      <c r="AI464" s="146"/>
      <c r="AJ464" s="174"/>
      <c r="AM464" s="33"/>
      <c r="AN464" s="48"/>
      <c r="AO464" s="33"/>
      <c r="AP464" s="48"/>
      <c r="AR464" s="28"/>
    </row>
    <row r="465" spans="1:45" ht="21" customHeight="1" thickBot="1">
      <c r="I465" s="292">
        <f t="shared" si="118"/>
        <v>1</v>
      </c>
      <c r="J465" s="118">
        <f t="shared" si="114"/>
        <v>7</v>
      </c>
      <c r="K465" s="956">
        <f t="shared" si="119"/>
        <v>4</v>
      </c>
      <c r="L465" s="188"/>
      <c r="M465" s="188"/>
      <c r="N465" s="189">
        <f t="shared" si="116"/>
        <v>0</v>
      </c>
      <c r="O465" s="188"/>
      <c r="P465" s="188"/>
      <c r="Q465" s="264">
        <f t="shared" si="117"/>
        <v>0</v>
      </c>
      <c r="R465" s="264">
        <f t="shared" si="117"/>
        <v>0</v>
      </c>
      <c r="S465" s="1988"/>
      <c r="T465" s="1989"/>
      <c r="U465" s="118">
        <f t="shared" si="115"/>
        <v>7</v>
      </c>
      <c r="V465" s="178"/>
      <c r="W465" s="179"/>
      <c r="X465" s="179"/>
      <c r="Y465" s="179"/>
      <c r="Z465" s="179"/>
      <c r="AA465" s="180"/>
      <c r="AB465" s="179"/>
      <c r="AC465" s="402"/>
      <c r="AD465" s="181"/>
      <c r="AE465" s="33"/>
      <c r="AF465" s="170"/>
      <c r="AG465" s="195"/>
      <c r="AH465" s="171"/>
      <c r="AI465" s="173"/>
      <c r="AJ465" s="174"/>
      <c r="AM465" s="33"/>
      <c r="AN465" s="48"/>
      <c r="AO465" s="33"/>
      <c r="AP465" s="48"/>
    </row>
    <row r="466" spans="1:45" ht="21" customHeight="1">
      <c r="I466" s="292">
        <f t="shared" si="118"/>
        <v>1</v>
      </c>
      <c r="J466" s="118">
        <f t="shared" si="114"/>
        <v>7</v>
      </c>
      <c r="K466" s="956">
        <f t="shared" si="119"/>
        <v>5</v>
      </c>
      <c r="L466" s="188"/>
      <c r="M466" s="188"/>
      <c r="N466" s="189">
        <f t="shared" si="116"/>
        <v>0</v>
      </c>
      <c r="O466" s="188"/>
      <c r="P466" s="188"/>
      <c r="Q466" s="191">
        <f t="shared" si="117"/>
        <v>0</v>
      </c>
      <c r="R466" s="191">
        <f t="shared" si="117"/>
        <v>0</v>
      </c>
      <c r="S466" s="1988"/>
      <c r="T466" s="1989"/>
      <c r="U466" s="118">
        <f t="shared" si="115"/>
        <v>7</v>
      </c>
      <c r="V466" s="178"/>
      <c r="W466" s="179"/>
      <c r="X466" s="179"/>
      <c r="Y466" s="179"/>
      <c r="Z466" s="179"/>
      <c r="AA466" s="180"/>
      <c r="AB466" s="179"/>
      <c r="AC466" s="402"/>
      <c r="AD466" s="181"/>
      <c r="AE466" s="28"/>
      <c r="AF466" s="48"/>
      <c r="AG466" s="48"/>
      <c r="AH466" s="48"/>
      <c r="AI466" s="48"/>
      <c r="AJ466" s="48"/>
      <c r="AK466" s="28"/>
      <c r="AL466" s="28"/>
      <c r="AM466" s="33"/>
      <c r="AN466" s="48"/>
      <c r="AO466" s="48"/>
      <c r="AP466" s="48"/>
      <c r="AS466" s="28"/>
    </row>
    <row r="467" spans="1:45" ht="21" customHeight="1">
      <c r="I467" s="292">
        <f t="shared" si="118"/>
        <v>1</v>
      </c>
      <c r="J467" s="118">
        <f t="shared" si="114"/>
        <v>7</v>
      </c>
      <c r="K467" s="956">
        <f t="shared" si="119"/>
        <v>6</v>
      </c>
      <c r="L467" s="188"/>
      <c r="M467" s="188"/>
      <c r="N467" s="189">
        <f t="shared" si="116"/>
        <v>0</v>
      </c>
      <c r="O467" s="188"/>
      <c r="P467" s="188"/>
      <c r="Q467" s="191">
        <f t="shared" si="117"/>
        <v>0</v>
      </c>
      <c r="R467" s="191">
        <f t="shared" si="117"/>
        <v>0</v>
      </c>
      <c r="S467" s="1988"/>
      <c r="T467" s="1989"/>
      <c r="U467" s="118">
        <f t="shared" si="115"/>
        <v>7</v>
      </c>
      <c r="V467" s="137" t="s">
        <v>754</v>
      </c>
      <c r="W467" s="196">
        <f>SUM(W459:W466)</f>
        <v>144.43</v>
      </c>
      <c r="X467" s="196">
        <f>SUM(X459:X466)</f>
        <v>2.9</v>
      </c>
      <c r="Y467" s="196">
        <f>SUM(Y459:Y466)</f>
        <v>2.9</v>
      </c>
      <c r="Z467" s="197"/>
      <c r="AA467" s="198"/>
      <c r="AB467" s="196">
        <f>SUM(AB459:AB466)</f>
        <v>3000</v>
      </c>
      <c r="AC467" s="402"/>
      <c r="AD467" s="654">
        <f>SUBTOTAL(9,AD459:AD466)</f>
        <v>0</v>
      </c>
      <c r="AE467" s="199"/>
      <c r="AF467" s="33"/>
      <c r="AG467" s="33"/>
      <c r="AH467" s="33"/>
      <c r="AI467" s="33"/>
      <c r="AJ467" s="33"/>
      <c r="AM467" s="33"/>
      <c r="AN467" s="48"/>
      <c r="AO467" s="48"/>
      <c r="AP467" s="48"/>
    </row>
    <row r="468" spans="1:45" s="28" customFormat="1" ht="21" customHeight="1" thickBot="1">
      <c r="A468" s="200"/>
      <c r="B468" s="200"/>
      <c r="C468" s="200"/>
      <c r="D468" s="200"/>
      <c r="E468" s="200"/>
      <c r="F468" s="200"/>
      <c r="G468" s="200"/>
      <c r="I468" s="292">
        <f t="shared" si="118"/>
        <v>1</v>
      </c>
      <c r="J468" s="118">
        <f t="shared" si="114"/>
        <v>7</v>
      </c>
      <c r="K468" s="956">
        <f t="shared" si="119"/>
        <v>7</v>
      </c>
      <c r="L468" s="188"/>
      <c r="M468" s="188"/>
      <c r="N468" s="189">
        <f t="shared" si="116"/>
        <v>0</v>
      </c>
      <c r="O468" s="188"/>
      <c r="P468" s="188"/>
      <c r="Q468" s="191">
        <f t="shared" si="117"/>
        <v>0</v>
      </c>
      <c r="R468" s="191">
        <f t="shared" si="117"/>
        <v>0</v>
      </c>
      <c r="S468" s="1988"/>
      <c r="T468" s="1989"/>
      <c r="U468" s="118">
        <f t="shared" si="115"/>
        <v>7</v>
      </c>
      <c r="V468" s="201" t="s">
        <v>802</v>
      </c>
      <c r="W468" s="202"/>
      <c r="X468" s="202"/>
      <c r="Y468" s="202"/>
      <c r="Z468" s="202"/>
      <c r="AA468" s="203"/>
      <c r="AB468" s="202">
        <f>IF(AB467&gt;0,ROUND(AB467/COUNTA(AB459:AB466),0),)</f>
        <v>3000</v>
      </c>
      <c r="AC468" s="403"/>
      <c r="AD468" s="204"/>
      <c r="AE468" s="199"/>
      <c r="AF468" s="199"/>
      <c r="AG468" s="199"/>
      <c r="AH468" s="33"/>
      <c r="AI468" s="33"/>
      <c r="AJ468" s="33"/>
      <c r="AK468" s="33"/>
      <c r="AL468" s="33"/>
      <c r="AM468" s="33"/>
      <c r="AN468" s="48"/>
      <c r="AO468" s="48"/>
      <c r="AP468" s="48"/>
      <c r="AQ468" s="116"/>
      <c r="AR468" s="116"/>
      <c r="AS468" s="116"/>
    </row>
    <row r="469" spans="1:45" ht="21" customHeight="1">
      <c r="I469" s="292">
        <f t="shared" si="118"/>
        <v>1</v>
      </c>
      <c r="J469" s="118">
        <f t="shared" si="114"/>
        <v>7</v>
      </c>
      <c r="K469" s="956">
        <f t="shared" si="119"/>
        <v>8</v>
      </c>
      <c r="L469" s="188"/>
      <c r="M469" s="188"/>
      <c r="N469" s="189">
        <f t="shared" si="116"/>
        <v>0</v>
      </c>
      <c r="O469" s="188"/>
      <c r="P469" s="188"/>
      <c r="Q469" s="191">
        <f t="shared" si="117"/>
        <v>0</v>
      </c>
      <c r="R469" s="191">
        <f t="shared" si="117"/>
        <v>0</v>
      </c>
      <c r="S469" s="1988"/>
      <c r="T469" s="1989"/>
      <c r="U469" s="118">
        <f t="shared" si="115"/>
        <v>7</v>
      </c>
      <c r="V469" s="33"/>
      <c r="W469" s="33"/>
      <c r="X469" s="33"/>
      <c r="Y469" s="33"/>
      <c r="Z469" s="33"/>
      <c r="AA469" s="205"/>
      <c r="AB469" s="33"/>
      <c r="AC469" s="33"/>
      <c r="AD469" s="33"/>
      <c r="AE469" s="199"/>
      <c r="AF469" s="199"/>
      <c r="AG469" s="199"/>
      <c r="AH469" s="33"/>
      <c r="AI469" s="33"/>
      <c r="AJ469" s="33"/>
      <c r="AK469" s="33"/>
      <c r="AL469" s="33"/>
      <c r="AM469" s="33"/>
      <c r="AN469" s="48"/>
      <c r="AO469" s="48"/>
      <c r="AP469" s="48"/>
    </row>
    <row r="470" spans="1:45" ht="21" customHeight="1">
      <c r="I470" s="292">
        <f t="shared" si="118"/>
        <v>1</v>
      </c>
      <c r="J470" s="118">
        <f t="shared" si="114"/>
        <v>7</v>
      </c>
      <c r="K470" s="956">
        <f t="shared" si="119"/>
        <v>9</v>
      </c>
      <c r="L470" s="188"/>
      <c r="M470" s="188"/>
      <c r="N470" s="189">
        <f t="shared" si="116"/>
        <v>0</v>
      </c>
      <c r="O470" s="188"/>
      <c r="P470" s="188"/>
      <c r="Q470" s="191">
        <f t="shared" si="117"/>
        <v>0</v>
      </c>
      <c r="R470" s="191">
        <f t="shared" si="117"/>
        <v>0</v>
      </c>
      <c r="S470" s="1988"/>
      <c r="T470" s="1989"/>
      <c r="U470" s="118">
        <f t="shared" si="115"/>
        <v>7</v>
      </c>
      <c r="V470" s="647" t="s">
        <v>1169</v>
      </c>
      <c r="W470" s="648" t="s">
        <v>1851</v>
      </c>
      <c r="X470" s="649"/>
      <c r="Y470" s="649"/>
      <c r="Z470" s="649"/>
      <c r="AA470" s="649"/>
      <c r="AB470" s="649"/>
      <c r="AC470" s="649"/>
      <c r="AD470" s="650"/>
      <c r="AE470" s="199"/>
      <c r="AF470" s="199"/>
      <c r="AG470" s="199"/>
      <c r="AH470" s="33"/>
      <c r="AI470" s="33"/>
      <c r="AJ470" s="33"/>
      <c r="AK470" s="33"/>
      <c r="AL470" s="33"/>
      <c r="AM470" s="33"/>
      <c r="AN470" s="48"/>
      <c r="AO470" s="48"/>
      <c r="AP470" s="48"/>
    </row>
    <row r="471" spans="1:45" ht="21" customHeight="1">
      <c r="I471" s="292">
        <f t="shared" si="118"/>
        <v>1</v>
      </c>
      <c r="J471" s="118">
        <f t="shared" si="114"/>
        <v>7</v>
      </c>
      <c r="K471" s="956">
        <f t="shared" si="119"/>
        <v>10</v>
      </c>
      <c r="L471" s="188"/>
      <c r="M471" s="188"/>
      <c r="N471" s="189">
        <f t="shared" si="116"/>
        <v>0</v>
      </c>
      <c r="O471" s="188"/>
      <c r="P471" s="188"/>
      <c r="Q471" s="191">
        <f t="shared" si="117"/>
        <v>0</v>
      </c>
      <c r="R471" s="191">
        <f t="shared" si="117"/>
        <v>0</v>
      </c>
      <c r="S471" s="1988"/>
      <c r="T471" s="1989"/>
      <c r="U471" s="118">
        <f t="shared" si="115"/>
        <v>7</v>
      </c>
      <c r="V471" s="651" t="s">
        <v>1171</v>
      </c>
      <c r="W471" s="648" t="str">
        <f>"식재된 "&amp;K456&amp;" 는 활착이 안정된 상태로 신초발달이 양호하다."</f>
        <v>식재된 소나무 는 활착이 안정된 상태로 신초발달이 양호하다.</v>
      </c>
      <c r="X471" s="649"/>
      <c r="Y471" s="649"/>
      <c r="Z471" s="649"/>
      <c r="AA471" s="649"/>
      <c r="AB471" s="649"/>
      <c r="AC471" s="649"/>
      <c r="AD471" s="650"/>
      <c r="AE471" s="199"/>
      <c r="AF471" s="199"/>
      <c r="AG471" s="199"/>
      <c r="AH471" s="33"/>
      <c r="AI471" s="33"/>
      <c r="AJ471" s="33"/>
      <c r="AK471" s="33"/>
      <c r="AL471" s="33"/>
      <c r="AM471" s="33"/>
      <c r="AN471" s="48"/>
      <c r="AO471" s="48"/>
      <c r="AP471" s="48"/>
    </row>
    <row r="472" spans="1:45" ht="21" customHeight="1">
      <c r="I472" s="292">
        <f t="shared" si="118"/>
        <v>1</v>
      </c>
      <c r="J472" s="118">
        <f t="shared" si="114"/>
        <v>7</v>
      </c>
      <c r="K472" s="956">
        <f t="shared" si="119"/>
        <v>11</v>
      </c>
      <c r="L472" s="188"/>
      <c r="M472" s="188"/>
      <c r="N472" s="189">
        <f t="shared" si="116"/>
        <v>0</v>
      </c>
      <c r="O472" s="188"/>
      <c r="P472" s="188"/>
      <c r="Q472" s="191">
        <f t="shared" si="117"/>
        <v>0</v>
      </c>
      <c r="R472" s="191">
        <f t="shared" si="117"/>
        <v>0</v>
      </c>
      <c r="S472" s="1988"/>
      <c r="T472" s="1989"/>
      <c r="U472" s="118">
        <f t="shared" si="115"/>
        <v>7</v>
      </c>
      <c r="V472" s="651" t="s">
        <v>1172</v>
      </c>
      <c r="W472" s="648"/>
      <c r="X472" s="649"/>
      <c r="Y472" s="649"/>
      <c r="Z472" s="649"/>
      <c r="AA472" s="649"/>
      <c r="AB472" s="649"/>
      <c r="AC472" s="649"/>
      <c r="AD472" s="650"/>
      <c r="AE472" s="199"/>
      <c r="AF472" s="199"/>
      <c r="AG472" s="199"/>
      <c r="AH472" s="33"/>
      <c r="AI472" s="33"/>
      <c r="AJ472" s="33"/>
      <c r="AK472" s="33"/>
      <c r="AL472" s="33"/>
      <c r="AM472" s="33"/>
      <c r="AN472" s="48"/>
      <c r="AO472" s="48"/>
      <c r="AP472" s="48"/>
    </row>
    <row r="473" spans="1:45" ht="21" customHeight="1">
      <c r="I473" s="292">
        <f t="shared" si="118"/>
        <v>1</v>
      </c>
      <c r="J473" s="118">
        <f t="shared" si="114"/>
        <v>7</v>
      </c>
      <c r="K473" s="956">
        <f t="shared" si="119"/>
        <v>12</v>
      </c>
      <c r="L473" s="188"/>
      <c r="M473" s="188"/>
      <c r="N473" s="189">
        <f t="shared" si="116"/>
        <v>0</v>
      </c>
      <c r="O473" s="188"/>
      <c r="P473" s="188"/>
      <c r="Q473" s="191">
        <f t="shared" si="117"/>
        <v>0</v>
      </c>
      <c r="R473" s="191">
        <f t="shared" si="117"/>
        <v>0</v>
      </c>
      <c r="S473" s="1988"/>
      <c r="T473" s="1989"/>
      <c r="U473" s="118">
        <f t="shared" si="115"/>
        <v>7</v>
      </c>
      <c r="V473" s="651" t="s">
        <v>1174</v>
      </c>
      <c r="W473" s="648" t="str">
        <f>"소반내 조림목의 생육상태, 현장여건 등을 고려하여 작업종은 "&amp;R454&amp;"로 적용한다."</f>
        <v>소반내 조림목의 생육상태, 현장여건 등을 고려하여 작업종은 모두베기로 적용한다.</v>
      </c>
      <c r="X473" s="649"/>
      <c r="Y473" s="649"/>
      <c r="Z473" s="649"/>
      <c r="AA473" s="649"/>
      <c r="AB473" s="649"/>
      <c r="AC473" s="649"/>
      <c r="AD473" s="650"/>
      <c r="AE473" s="199"/>
      <c r="AF473" s="199"/>
      <c r="AG473" s="199"/>
      <c r="AH473" s="33"/>
      <c r="AI473" s="33"/>
      <c r="AJ473" s="33"/>
      <c r="AK473" s="33"/>
      <c r="AL473" s="33"/>
      <c r="AM473" s="33"/>
      <c r="AN473" s="48"/>
      <c r="AO473" s="48"/>
      <c r="AP473" s="48"/>
    </row>
    <row r="474" spans="1:45" ht="21" customHeight="1">
      <c r="I474" s="292">
        <f t="shared" si="118"/>
        <v>1</v>
      </c>
      <c r="J474" s="118">
        <f t="shared" si="114"/>
        <v>7</v>
      </c>
      <c r="K474" s="956">
        <f t="shared" si="119"/>
        <v>13</v>
      </c>
      <c r="L474" s="188"/>
      <c r="M474" s="188"/>
      <c r="N474" s="189">
        <f t="shared" si="116"/>
        <v>0</v>
      </c>
      <c r="O474" s="188"/>
      <c r="P474" s="188"/>
      <c r="Q474" s="191">
        <f t="shared" si="117"/>
        <v>0</v>
      </c>
      <c r="R474" s="191">
        <f t="shared" si="117"/>
        <v>0</v>
      </c>
      <c r="S474" s="1988"/>
      <c r="T474" s="1989"/>
      <c r="U474" s="118">
        <f t="shared" si="115"/>
        <v>7</v>
      </c>
      <c r="V474" s="652" t="s">
        <v>1175</v>
      </c>
      <c r="W474" s="648"/>
      <c r="X474" s="649"/>
      <c r="Y474" s="649"/>
      <c r="Z474" s="649"/>
      <c r="AA474" s="649"/>
      <c r="AB474" s="649"/>
      <c r="AC474" s="649"/>
      <c r="AD474" s="650"/>
      <c r="AE474" s="199"/>
      <c r="AF474" s="199"/>
      <c r="AG474" s="199"/>
      <c r="AH474" s="33"/>
      <c r="AI474" s="33"/>
      <c r="AJ474" s="33"/>
      <c r="AK474" s="33"/>
      <c r="AL474" s="33"/>
      <c r="AM474" s="33"/>
      <c r="AN474" s="48"/>
      <c r="AO474" s="48"/>
      <c r="AP474" s="48"/>
    </row>
    <row r="475" spans="1:45" ht="21" customHeight="1" thickBot="1">
      <c r="I475" s="292">
        <f t="shared" si="118"/>
        <v>1</v>
      </c>
      <c r="J475" s="118">
        <f t="shared" si="114"/>
        <v>7</v>
      </c>
      <c r="K475" s="206">
        <f t="shared" si="119"/>
        <v>14</v>
      </c>
      <c r="L475" s="159"/>
      <c r="M475" s="159"/>
      <c r="N475" s="207">
        <f t="shared" si="116"/>
        <v>0</v>
      </c>
      <c r="O475" s="208"/>
      <c r="P475" s="208"/>
      <c r="Q475" s="209">
        <f t="shared" si="117"/>
        <v>0</v>
      </c>
      <c r="R475" s="209">
        <f t="shared" si="117"/>
        <v>0</v>
      </c>
      <c r="S475" s="1990"/>
      <c r="T475" s="1991"/>
      <c r="U475" s="118">
        <f t="shared" si="115"/>
        <v>7</v>
      </c>
      <c r="V475" s="651"/>
      <c r="W475" s="648"/>
      <c r="X475" s="649"/>
      <c r="Y475" s="649"/>
      <c r="Z475" s="649"/>
      <c r="AA475" s="649"/>
      <c r="AB475" s="649"/>
      <c r="AC475" s="649"/>
      <c r="AD475" s="650"/>
      <c r="AE475" s="199"/>
      <c r="AF475" s="199"/>
      <c r="AG475" s="199"/>
      <c r="AH475" s="33"/>
      <c r="AI475" s="33"/>
      <c r="AJ475" s="33"/>
      <c r="AK475" s="33"/>
      <c r="AL475" s="33"/>
      <c r="AM475" s="33"/>
      <c r="AN475" s="48"/>
      <c r="AO475" s="48"/>
      <c r="AP475" s="48"/>
    </row>
    <row r="476" spans="1:45" ht="21" hidden="1" customHeight="1">
      <c r="I476" s="292">
        <f>IF((O$478+P$478)&gt;0,1,0)</f>
        <v>0</v>
      </c>
      <c r="J476" s="118">
        <f t="shared" si="114"/>
        <v>7</v>
      </c>
      <c r="K476" s="2002" t="s">
        <v>840</v>
      </c>
      <c r="L476" s="2004" t="s">
        <v>841</v>
      </c>
      <c r="M476" s="2006" t="s">
        <v>842</v>
      </c>
      <c r="N476" s="2006" t="s">
        <v>843</v>
      </c>
      <c r="O476" s="2012" t="s">
        <v>844</v>
      </c>
      <c r="P476" s="2012"/>
      <c r="Q476" s="2012" t="s">
        <v>845</v>
      </c>
      <c r="R476" s="2012"/>
      <c r="S476" s="1992" t="s">
        <v>969</v>
      </c>
      <c r="T476" s="1993"/>
      <c r="U476" s="118">
        <f t="shared" si="112"/>
        <v>7</v>
      </c>
      <c r="V476" s="33"/>
      <c r="W476" s="33"/>
      <c r="X476" s="33"/>
      <c r="Y476" s="33"/>
      <c r="Z476" s="33"/>
      <c r="AA476" s="205"/>
      <c r="AB476" s="33"/>
      <c r="AC476" s="33"/>
      <c r="AD476" s="33"/>
      <c r="AE476" s="199"/>
      <c r="AF476" s="199"/>
      <c r="AG476" s="199"/>
      <c r="AH476" s="33"/>
      <c r="AI476" s="33"/>
      <c r="AJ476" s="33"/>
      <c r="AK476" s="33"/>
      <c r="AL476" s="33"/>
      <c r="AM476" s="33"/>
      <c r="AN476" s="48"/>
      <c r="AO476" s="48"/>
      <c r="AP476" s="48"/>
    </row>
    <row r="477" spans="1:45" ht="21" hidden="1" customHeight="1">
      <c r="I477" s="292">
        <f t="shared" ref="I477:I500" si="120">IF((O$478+P$478)&gt;0,1,0)</f>
        <v>0</v>
      </c>
      <c r="J477" s="118">
        <f t="shared" si="114"/>
        <v>7</v>
      </c>
      <c r="K477" s="2003"/>
      <c r="L477" s="2005"/>
      <c r="M477" s="2007"/>
      <c r="N477" s="2007"/>
      <c r="O477" s="175" t="s">
        <v>741</v>
      </c>
      <c r="P477" s="176" t="s">
        <v>742</v>
      </c>
      <c r="Q477" s="176" t="s">
        <v>741</v>
      </c>
      <c r="R477" s="177" t="s">
        <v>742</v>
      </c>
      <c r="S477" s="1994"/>
      <c r="T477" s="1995"/>
      <c r="U477" s="118">
        <f t="shared" si="112"/>
        <v>7</v>
      </c>
      <c r="V477" s="33"/>
      <c r="W477" s="33"/>
      <c r="X477" s="33"/>
      <c r="Y477" s="33"/>
      <c r="Z477" s="33"/>
      <c r="AA477" s="205"/>
      <c r="AB477" s="33"/>
      <c r="AC477" s="33"/>
      <c r="AD477" s="33"/>
      <c r="AE477" s="199"/>
      <c r="AF477" s="199"/>
      <c r="AG477" s="199"/>
      <c r="AH477" s="33"/>
      <c r="AI477" s="33"/>
      <c r="AJ477" s="33"/>
      <c r="AK477" s="33"/>
      <c r="AL477" s="33"/>
      <c r="AM477" s="33"/>
      <c r="AN477" s="48"/>
      <c r="AO477" s="48"/>
      <c r="AP477" s="48"/>
    </row>
    <row r="478" spans="1:45" ht="21" hidden="1" customHeight="1">
      <c r="I478" s="292">
        <f t="shared" si="120"/>
        <v>0</v>
      </c>
      <c r="J478" s="118">
        <f t="shared" si="114"/>
        <v>7</v>
      </c>
      <c r="K478" s="183">
        <f>+K25+1</f>
        <v>15</v>
      </c>
      <c r="L478" s="188"/>
      <c r="M478" s="188"/>
      <c r="N478" s="189">
        <f t="shared" ref="N478:N523" si="121">IF(O478+P478&gt;0,$W$452,)</f>
        <v>0</v>
      </c>
      <c r="O478" s="190"/>
      <c r="P478" s="190"/>
      <c r="Q478" s="191">
        <f t="shared" ref="Q478:Q523" si="122">ROUND(O478*50,0)</f>
        <v>0</v>
      </c>
      <c r="R478" s="191">
        <f t="shared" ref="R478:R523" si="123">ROUND(P478*50,0)</f>
        <v>0</v>
      </c>
      <c r="S478" s="1988"/>
      <c r="T478" s="1989"/>
      <c r="U478" s="118">
        <f t="shared" si="112"/>
        <v>7</v>
      </c>
      <c r="V478" s="33"/>
      <c r="W478" s="33"/>
      <c r="X478" s="33"/>
      <c r="Y478" s="33"/>
      <c r="Z478" s="33"/>
      <c r="AA478" s="205"/>
      <c r="AB478" s="33"/>
      <c r="AC478" s="33"/>
      <c r="AD478" s="33"/>
      <c r="AE478" s="199"/>
      <c r="AF478" s="199"/>
      <c r="AG478" s="199"/>
      <c r="AH478" s="33"/>
      <c r="AI478" s="33"/>
      <c r="AJ478" s="33"/>
      <c r="AK478" s="33"/>
      <c r="AL478" s="33"/>
      <c r="AM478" s="33"/>
      <c r="AN478" s="48"/>
      <c r="AO478" s="48"/>
      <c r="AP478" s="48"/>
    </row>
    <row r="479" spans="1:45" ht="21" hidden="1" customHeight="1">
      <c r="I479" s="292">
        <f t="shared" si="120"/>
        <v>0</v>
      </c>
      <c r="J479" s="118">
        <f t="shared" si="114"/>
        <v>7</v>
      </c>
      <c r="K479" s="183">
        <f t="shared" ref="K479:K500" si="124">+K478+1</f>
        <v>16</v>
      </c>
      <c r="L479" s="188"/>
      <c r="M479" s="188"/>
      <c r="N479" s="189">
        <f t="shared" si="121"/>
        <v>0</v>
      </c>
      <c r="O479" s="190"/>
      <c r="P479" s="190"/>
      <c r="Q479" s="191">
        <f t="shared" si="122"/>
        <v>0</v>
      </c>
      <c r="R479" s="191">
        <f t="shared" si="123"/>
        <v>0</v>
      </c>
      <c r="S479" s="1988"/>
      <c r="T479" s="1989"/>
      <c r="U479" s="118">
        <f t="shared" si="112"/>
        <v>7</v>
      </c>
      <c r="V479" s="33"/>
      <c r="W479" s="33"/>
      <c r="X479" s="33"/>
      <c r="Y479" s="33"/>
      <c r="Z479" s="33"/>
      <c r="AA479" s="205"/>
      <c r="AB479" s="33"/>
      <c r="AC479" s="33"/>
      <c r="AD479" s="33"/>
      <c r="AE479" s="199"/>
      <c r="AF479" s="199"/>
      <c r="AG479" s="199"/>
      <c r="AH479" s="33"/>
      <c r="AI479" s="33"/>
      <c r="AJ479" s="33"/>
      <c r="AK479" s="33"/>
      <c r="AL479" s="33"/>
      <c r="AM479" s="33"/>
      <c r="AN479" s="48"/>
      <c r="AO479" s="48"/>
      <c r="AP479" s="48"/>
    </row>
    <row r="480" spans="1:45" ht="21" hidden="1" customHeight="1">
      <c r="I480" s="292">
        <f t="shared" si="120"/>
        <v>0</v>
      </c>
      <c r="J480" s="118">
        <f t="shared" si="114"/>
        <v>7</v>
      </c>
      <c r="K480" s="183">
        <f t="shared" si="124"/>
        <v>17</v>
      </c>
      <c r="L480" s="188"/>
      <c r="M480" s="188"/>
      <c r="N480" s="189">
        <f t="shared" si="121"/>
        <v>0</v>
      </c>
      <c r="O480" s="190"/>
      <c r="P480" s="190"/>
      <c r="Q480" s="191">
        <f t="shared" si="122"/>
        <v>0</v>
      </c>
      <c r="R480" s="191">
        <f t="shared" si="123"/>
        <v>0</v>
      </c>
      <c r="S480" s="1988"/>
      <c r="T480" s="1989"/>
      <c r="U480" s="118">
        <f t="shared" si="112"/>
        <v>7</v>
      </c>
      <c r="V480" s="33"/>
      <c r="W480" s="33"/>
      <c r="X480" s="33"/>
      <c r="Y480" s="33"/>
      <c r="Z480" s="33"/>
      <c r="AA480" s="205"/>
      <c r="AB480" s="33"/>
      <c r="AC480" s="33"/>
      <c r="AD480" s="33"/>
      <c r="AE480" s="199"/>
      <c r="AF480" s="199"/>
      <c r="AG480" s="199"/>
      <c r="AH480" s="33"/>
      <c r="AI480" s="33"/>
      <c r="AJ480" s="33"/>
      <c r="AK480" s="33"/>
      <c r="AL480" s="33"/>
      <c r="AM480" s="33"/>
      <c r="AN480" s="48"/>
      <c r="AO480" s="48"/>
      <c r="AP480" s="48"/>
    </row>
    <row r="481" spans="9:42" ht="21" hidden="1" customHeight="1">
      <c r="I481" s="292">
        <f t="shared" si="120"/>
        <v>0</v>
      </c>
      <c r="J481" s="118">
        <f t="shared" si="114"/>
        <v>7</v>
      </c>
      <c r="K481" s="183">
        <f t="shared" si="124"/>
        <v>18</v>
      </c>
      <c r="L481" s="188"/>
      <c r="M481" s="188"/>
      <c r="N481" s="189">
        <f t="shared" si="121"/>
        <v>0</v>
      </c>
      <c r="O481" s="190"/>
      <c r="P481" s="190"/>
      <c r="Q481" s="191">
        <f t="shared" si="122"/>
        <v>0</v>
      </c>
      <c r="R481" s="191">
        <f t="shared" si="123"/>
        <v>0</v>
      </c>
      <c r="S481" s="1988"/>
      <c r="T481" s="1989"/>
      <c r="U481" s="118">
        <f t="shared" si="112"/>
        <v>7</v>
      </c>
      <c r="V481" s="33"/>
      <c r="W481" s="33"/>
      <c r="X481" s="33"/>
      <c r="Y481" s="33"/>
      <c r="Z481" s="33"/>
      <c r="AA481" s="205"/>
      <c r="AB481" s="33"/>
      <c r="AC481" s="33"/>
      <c r="AD481" s="33"/>
      <c r="AE481" s="199"/>
      <c r="AF481" s="199"/>
      <c r="AG481" s="199"/>
      <c r="AH481" s="33"/>
      <c r="AI481" s="33"/>
      <c r="AJ481" s="33"/>
      <c r="AK481" s="33"/>
      <c r="AL481" s="33"/>
      <c r="AM481" s="33"/>
      <c r="AN481" s="48"/>
      <c r="AO481" s="48"/>
      <c r="AP481" s="48"/>
    </row>
    <row r="482" spans="9:42" ht="21" hidden="1" customHeight="1">
      <c r="I482" s="292">
        <f t="shared" si="120"/>
        <v>0</v>
      </c>
      <c r="J482" s="118">
        <f t="shared" si="114"/>
        <v>7</v>
      </c>
      <c r="K482" s="183">
        <f t="shared" si="124"/>
        <v>19</v>
      </c>
      <c r="L482" s="188"/>
      <c r="M482" s="188"/>
      <c r="N482" s="189">
        <f t="shared" si="121"/>
        <v>0</v>
      </c>
      <c r="O482" s="190"/>
      <c r="P482" s="190"/>
      <c r="Q482" s="191">
        <f t="shared" si="122"/>
        <v>0</v>
      </c>
      <c r="R482" s="191">
        <f t="shared" si="123"/>
        <v>0</v>
      </c>
      <c r="S482" s="1988"/>
      <c r="T482" s="1989"/>
      <c r="U482" s="118">
        <f t="shared" si="112"/>
        <v>7</v>
      </c>
      <c r="V482" s="33"/>
      <c r="W482" s="33"/>
      <c r="X482" s="33"/>
      <c r="Y482" s="33"/>
      <c r="Z482" s="33"/>
      <c r="AA482" s="205"/>
      <c r="AB482" s="33"/>
      <c r="AC482" s="33"/>
      <c r="AD482" s="33"/>
      <c r="AE482" s="199"/>
      <c r="AF482" s="199"/>
      <c r="AG482" s="199"/>
      <c r="AH482" s="33"/>
      <c r="AI482" s="33"/>
      <c r="AJ482" s="33"/>
      <c r="AK482" s="33"/>
      <c r="AL482" s="33"/>
      <c r="AM482" s="33"/>
      <c r="AN482" s="48"/>
      <c r="AO482" s="48"/>
      <c r="AP482" s="48"/>
    </row>
    <row r="483" spans="9:42" ht="21" hidden="1" customHeight="1">
      <c r="I483" s="292">
        <f t="shared" si="120"/>
        <v>0</v>
      </c>
      <c r="J483" s="118">
        <f t="shared" si="114"/>
        <v>7</v>
      </c>
      <c r="K483" s="183">
        <f t="shared" si="124"/>
        <v>20</v>
      </c>
      <c r="L483" s="188"/>
      <c r="M483" s="188"/>
      <c r="N483" s="189">
        <f t="shared" si="121"/>
        <v>0</v>
      </c>
      <c r="O483" s="190"/>
      <c r="P483" s="190"/>
      <c r="Q483" s="191">
        <f t="shared" si="122"/>
        <v>0</v>
      </c>
      <c r="R483" s="191">
        <f t="shared" si="123"/>
        <v>0</v>
      </c>
      <c r="S483" s="1988"/>
      <c r="T483" s="1989"/>
      <c r="U483" s="118">
        <f t="shared" si="112"/>
        <v>7</v>
      </c>
      <c r="V483" s="33"/>
      <c r="W483" s="33"/>
      <c r="X483" s="33"/>
      <c r="Y483" s="33"/>
      <c r="Z483" s="33"/>
      <c r="AA483" s="205"/>
      <c r="AB483" s="33"/>
      <c r="AC483" s="33"/>
      <c r="AD483" s="33"/>
      <c r="AE483" s="199"/>
      <c r="AF483" s="199"/>
      <c r="AG483" s="199"/>
      <c r="AH483" s="33"/>
      <c r="AI483" s="33"/>
      <c r="AJ483" s="33"/>
      <c r="AK483" s="33"/>
      <c r="AL483" s="33"/>
      <c r="AM483" s="33"/>
      <c r="AN483" s="48"/>
      <c r="AO483" s="48"/>
      <c r="AP483" s="48"/>
    </row>
    <row r="484" spans="9:42" ht="21" hidden="1" customHeight="1">
      <c r="I484" s="292">
        <f t="shared" si="120"/>
        <v>0</v>
      </c>
      <c r="J484" s="118">
        <f t="shared" si="114"/>
        <v>7</v>
      </c>
      <c r="K484" s="183">
        <f t="shared" si="124"/>
        <v>21</v>
      </c>
      <c r="L484" s="188"/>
      <c r="M484" s="188"/>
      <c r="N484" s="189">
        <f t="shared" si="121"/>
        <v>0</v>
      </c>
      <c r="O484" s="190"/>
      <c r="P484" s="190"/>
      <c r="Q484" s="191">
        <f t="shared" si="122"/>
        <v>0</v>
      </c>
      <c r="R484" s="191">
        <f t="shared" si="123"/>
        <v>0</v>
      </c>
      <c r="S484" s="1988"/>
      <c r="T484" s="1989"/>
      <c r="U484" s="118">
        <f t="shared" si="112"/>
        <v>7</v>
      </c>
      <c r="V484" s="33"/>
      <c r="W484" s="33"/>
      <c r="X484" s="33"/>
      <c r="Y484" s="33"/>
      <c r="Z484" s="33"/>
      <c r="AA484" s="205"/>
      <c r="AB484" s="33"/>
      <c r="AC484" s="33"/>
      <c r="AD484" s="33"/>
      <c r="AE484" s="199"/>
      <c r="AF484" s="199"/>
      <c r="AG484" s="199"/>
      <c r="AH484" s="33"/>
      <c r="AI484" s="33"/>
      <c r="AJ484" s="33"/>
      <c r="AK484" s="33"/>
      <c r="AL484" s="33"/>
      <c r="AM484" s="33"/>
      <c r="AN484" s="48"/>
      <c r="AO484" s="48"/>
      <c r="AP484" s="48"/>
    </row>
    <row r="485" spans="9:42" ht="21" hidden="1" customHeight="1">
      <c r="I485" s="292">
        <f t="shared" si="120"/>
        <v>0</v>
      </c>
      <c r="J485" s="118">
        <f t="shared" si="114"/>
        <v>7</v>
      </c>
      <c r="K485" s="183">
        <f t="shared" si="124"/>
        <v>22</v>
      </c>
      <c r="L485" s="188"/>
      <c r="M485" s="188"/>
      <c r="N485" s="189">
        <f t="shared" si="121"/>
        <v>0</v>
      </c>
      <c r="O485" s="190"/>
      <c r="P485" s="190"/>
      <c r="Q485" s="191">
        <f t="shared" si="122"/>
        <v>0</v>
      </c>
      <c r="R485" s="191">
        <f t="shared" si="123"/>
        <v>0</v>
      </c>
      <c r="S485" s="1988"/>
      <c r="T485" s="1989"/>
      <c r="U485" s="118">
        <f t="shared" si="112"/>
        <v>7</v>
      </c>
      <c r="V485" s="33"/>
      <c r="W485" s="33"/>
      <c r="X485" s="33"/>
      <c r="Y485" s="33"/>
      <c r="Z485" s="33"/>
      <c r="AA485" s="205"/>
      <c r="AB485" s="33"/>
      <c r="AC485" s="33"/>
      <c r="AD485" s="33"/>
      <c r="AE485" s="199"/>
      <c r="AF485" s="199"/>
      <c r="AG485" s="199"/>
      <c r="AH485" s="33"/>
      <c r="AI485" s="33"/>
      <c r="AJ485" s="33"/>
      <c r="AK485" s="33"/>
      <c r="AL485" s="33"/>
      <c r="AM485" s="33"/>
      <c r="AN485" s="48"/>
      <c r="AO485" s="48"/>
      <c r="AP485" s="48"/>
    </row>
    <row r="486" spans="9:42" ht="21" hidden="1" customHeight="1">
      <c r="I486" s="292">
        <f t="shared" si="120"/>
        <v>0</v>
      </c>
      <c r="J486" s="118">
        <f t="shared" si="114"/>
        <v>7</v>
      </c>
      <c r="K486" s="183">
        <f t="shared" si="124"/>
        <v>23</v>
      </c>
      <c r="L486" s="188"/>
      <c r="M486" s="188"/>
      <c r="N486" s="189">
        <f t="shared" si="121"/>
        <v>0</v>
      </c>
      <c r="O486" s="190"/>
      <c r="P486" s="190"/>
      <c r="Q486" s="191">
        <f t="shared" si="122"/>
        <v>0</v>
      </c>
      <c r="R486" s="191">
        <f t="shared" si="123"/>
        <v>0</v>
      </c>
      <c r="S486" s="1988"/>
      <c r="T486" s="1989"/>
      <c r="U486" s="118">
        <f t="shared" si="112"/>
        <v>7</v>
      </c>
      <c r="V486" s="33"/>
      <c r="W486" s="33"/>
      <c r="X486" s="33"/>
      <c r="Y486" s="33"/>
      <c r="Z486" s="33"/>
      <c r="AA486" s="205"/>
      <c r="AB486" s="33"/>
      <c r="AC486" s="33"/>
      <c r="AD486" s="33"/>
      <c r="AE486" s="199"/>
      <c r="AF486" s="199"/>
      <c r="AG486" s="199"/>
      <c r="AH486" s="33"/>
      <c r="AI486" s="33"/>
      <c r="AJ486" s="33"/>
      <c r="AK486" s="33"/>
      <c r="AL486" s="33"/>
      <c r="AM486" s="33"/>
      <c r="AN486" s="48"/>
      <c r="AO486" s="48"/>
      <c r="AP486" s="48"/>
    </row>
    <row r="487" spans="9:42" ht="21" hidden="1" customHeight="1">
      <c r="I487" s="292">
        <f t="shared" si="120"/>
        <v>0</v>
      </c>
      <c r="J487" s="118">
        <f t="shared" si="114"/>
        <v>7</v>
      </c>
      <c r="K487" s="183">
        <f t="shared" si="124"/>
        <v>24</v>
      </c>
      <c r="L487" s="188"/>
      <c r="M487" s="188"/>
      <c r="N487" s="189">
        <f t="shared" si="121"/>
        <v>0</v>
      </c>
      <c r="O487" s="190"/>
      <c r="P487" s="190"/>
      <c r="Q487" s="191">
        <f t="shared" si="122"/>
        <v>0</v>
      </c>
      <c r="R487" s="191">
        <f t="shared" si="123"/>
        <v>0</v>
      </c>
      <c r="S487" s="1988"/>
      <c r="T487" s="1989"/>
      <c r="U487" s="118">
        <f t="shared" si="112"/>
        <v>7</v>
      </c>
      <c r="V487" s="33"/>
      <c r="W487" s="33"/>
      <c r="X487" s="33"/>
      <c r="Y487" s="33"/>
      <c r="Z487" s="33"/>
      <c r="AA487" s="205"/>
      <c r="AB487" s="33"/>
      <c r="AC487" s="33"/>
      <c r="AD487" s="33"/>
      <c r="AE487" s="199"/>
      <c r="AF487" s="199"/>
      <c r="AG487" s="199"/>
      <c r="AH487" s="33"/>
      <c r="AI487" s="33"/>
      <c r="AJ487" s="33"/>
      <c r="AK487" s="33"/>
      <c r="AL487" s="33"/>
      <c r="AM487" s="33"/>
      <c r="AN487" s="48"/>
      <c r="AO487" s="48"/>
      <c r="AP487" s="48"/>
    </row>
    <row r="488" spans="9:42" ht="21" hidden="1" customHeight="1">
      <c r="I488" s="292">
        <f t="shared" si="120"/>
        <v>0</v>
      </c>
      <c r="J488" s="118">
        <f t="shared" si="114"/>
        <v>7</v>
      </c>
      <c r="K488" s="183">
        <f t="shared" si="124"/>
        <v>25</v>
      </c>
      <c r="L488" s="188"/>
      <c r="M488" s="188"/>
      <c r="N488" s="189">
        <f t="shared" si="121"/>
        <v>0</v>
      </c>
      <c r="O488" s="190"/>
      <c r="P488" s="190"/>
      <c r="Q488" s="191">
        <f t="shared" si="122"/>
        <v>0</v>
      </c>
      <c r="R488" s="191">
        <f t="shared" si="123"/>
        <v>0</v>
      </c>
      <c r="S488" s="1988"/>
      <c r="T488" s="1989"/>
      <c r="U488" s="118">
        <f t="shared" si="112"/>
        <v>7</v>
      </c>
      <c r="V488" s="33"/>
      <c r="W488" s="33"/>
      <c r="X488" s="33"/>
      <c r="Y488" s="33"/>
      <c r="Z488" s="33"/>
      <c r="AA488" s="205"/>
      <c r="AB488" s="33"/>
      <c r="AC488" s="33"/>
      <c r="AD488" s="33"/>
      <c r="AE488" s="199"/>
      <c r="AF488" s="199"/>
      <c r="AG488" s="199"/>
      <c r="AH488" s="33"/>
      <c r="AI488" s="33"/>
      <c r="AJ488" s="33"/>
      <c r="AK488" s="33"/>
      <c r="AL488" s="33"/>
      <c r="AM488" s="33"/>
      <c r="AN488" s="48"/>
      <c r="AO488" s="48"/>
      <c r="AP488" s="48"/>
    </row>
    <row r="489" spans="9:42" ht="21" hidden="1" customHeight="1">
      <c r="I489" s="292">
        <f t="shared" si="120"/>
        <v>0</v>
      </c>
      <c r="J489" s="118">
        <f t="shared" si="114"/>
        <v>7</v>
      </c>
      <c r="K489" s="183">
        <f t="shared" si="124"/>
        <v>26</v>
      </c>
      <c r="L489" s="188"/>
      <c r="M489" s="188"/>
      <c r="N489" s="189">
        <f t="shared" si="121"/>
        <v>0</v>
      </c>
      <c r="O489" s="190"/>
      <c r="P489" s="190"/>
      <c r="Q489" s="191">
        <f t="shared" si="122"/>
        <v>0</v>
      </c>
      <c r="R489" s="191">
        <f t="shared" si="123"/>
        <v>0</v>
      </c>
      <c r="S489" s="1988"/>
      <c r="T489" s="1989"/>
      <c r="U489" s="118">
        <f t="shared" si="112"/>
        <v>7</v>
      </c>
      <c r="V489" s="33"/>
      <c r="W489" s="33"/>
      <c r="X489" s="33"/>
      <c r="Y489" s="33"/>
      <c r="Z489" s="33"/>
      <c r="AA489" s="205"/>
      <c r="AB489" s="33"/>
      <c r="AC489" s="33"/>
      <c r="AD489" s="33"/>
      <c r="AE489" s="199"/>
      <c r="AF489" s="199"/>
      <c r="AG489" s="199"/>
      <c r="AH489" s="33"/>
      <c r="AI489" s="33"/>
      <c r="AJ489" s="33"/>
      <c r="AK489" s="33"/>
      <c r="AL489" s="33"/>
      <c r="AM489" s="33"/>
      <c r="AN489" s="48"/>
      <c r="AO489" s="48"/>
      <c r="AP489" s="48"/>
    </row>
    <row r="490" spans="9:42" ht="21" hidden="1" customHeight="1">
      <c r="I490" s="292">
        <f t="shared" si="120"/>
        <v>0</v>
      </c>
      <c r="J490" s="118">
        <f t="shared" si="114"/>
        <v>7</v>
      </c>
      <c r="K490" s="183">
        <f t="shared" si="124"/>
        <v>27</v>
      </c>
      <c r="L490" s="188"/>
      <c r="M490" s="188"/>
      <c r="N490" s="189">
        <f t="shared" si="121"/>
        <v>0</v>
      </c>
      <c r="O490" s="190"/>
      <c r="P490" s="190"/>
      <c r="Q490" s="191">
        <f t="shared" si="122"/>
        <v>0</v>
      </c>
      <c r="R490" s="191">
        <f t="shared" si="123"/>
        <v>0</v>
      </c>
      <c r="S490" s="1988"/>
      <c r="T490" s="1989"/>
      <c r="U490" s="118">
        <f t="shared" si="112"/>
        <v>7</v>
      </c>
      <c r="V490" s="33"/>
      <c r="W490" s="33"/>
      <c r="X490" s="33"/>
      <c r="Y490" s="33"/>
      <c r="Z490" s="33"/>
      <c r="AA490" s="205"/>
      <c r="AB490" s="33"/>
      <c r="AC490" s="33"/>
      <c r="AD490" s="33"/>
      <c r="AE490" s="199"/>
      <c r="AF490" s="199"/>
      <c r="AG490" s="199"/>
      <c r="AH490" s="33"/>
      <c r="AI490" s="33"/>
      <c r="AJ490" s="33"/>
      <c r="AK490" s="33"/>
      <c r="AL490" s="33"/>
      <c r="AM490" s="33"/>
      <c r="AN490" s="48"/>
      <c r="AO490" s="48"/>
      <c r="AP490" s="48"/>
    </row>
    <row r="491" spans="9:42" ht="21" hidden="1" customHeight="1">
      <c r="I491" s="292">
        <f t="shared" si="120"/>
        <v>0</v>
      </c>
      <c r="J491" s="118">
        <f t="shared" si="114"/>
        <v>7</v>
      </c>
      <c r="K491" s="183">
        <f t="shared" si="124"/>
        <v>28</v>
      </c>
      <c r="L491" s="188"/>
      <c r="M491" s="188"/>
      <c r="N491" s="189">
        <f t="shared" si="121"/>
        <v>0</v>
      </c>
      <c r="O491" s="190"/>
      <c r="P491" s="190"/>
      <c r="Q491" s="191">
        <f t="shared" si="122"/>
        <v>0</v>
      </c>
      <c r="R491" s="191">
        <f t="shared" si="123"/>
        <v>0</v>
      </c>
      <c r="S491" s="1988"/>
      <c r="T491" s="1989"/>
      <c r="U491" s="118">
        <f t="shared" si="112"/>
        <v>7</v>
      </c>
      <c r="V491" s="33"/>
      <c r="W491" s="33"/>
      <c r="X491" s="33"/>
      <c r="Y491" s="33"/>
      <c r="Z491" s="33"/>
      <c r="AA491" s="205"/>
      <c r="AB491" s="33"/>
      <c r="AC491" s="33"/>
      <c r="AD491" s="33"/>
      <c r="AE491" s="199"/>
      <c r="AF491" s="199"/>
      <c r="AG491" s="199"/>
      <c r="AH491" s="33"/>
      <c r="AI491" s="33"/>
      <c r="AJ491" s="33"/>
      <c r="AK491" s="33"/>
      <c r="AL491" s="33"/>
      <c r="AM491" s="33"/>
      <c r="AN491" s="48"/>
      <c r="AO491" s="48"/>
      <c r="AP491" s="48"/>
    </row>
    <row r="492" spans="9:42" ht="21" hidden="1" customHeight="1">
      <c r="I492" s="292">
        <f t="shared" si="120"/>
        <v>0</v>
      </c>
      <c r="J492" s="118">
        <f t="shared" si="114"/>
        <v>7</v>
      </c>
      <c r="K492" s="183">
        <f t="shared" si="124"/>
        <v>29</v>
      </c>
      <c r="L492" s="188"/>
      <c r="M492" s="188"/>
      <c r="N492" s="189">
        <f t="shared" si="121"/>
        <v>0</v>
      </c>
      <c r="O492" s="190"/>
      <c r="P492" s="190"/>
      <c r="Q492" s="191">
        <f t="shared" si="122"/>
        <v>0</v>
      </c>
      <c r="R492" s="191">
        <f t="shared" si="123"/>
        <v>0</v>
      </c>
      <c r="S492" s="1988"/>
      <c r="T492" s="1989"/>
      <c r="U492" s="118">
        <f t="shared" si="112"/>
        <v>7</v>
      </c>
      <c r="V492" s="33"/>
      <c r="W492" s="33"/>
      <c r="X492" s="33"/>
      <c r="Y492" s="33"/>
      <c r="Z492" s="33"/>
      <c r="AA492" s="205"/>
      <c r="AB492" s="33"/>
      <c r="AC492" s="33"/>
      <c r="AD492" s="33"/>
      <c r="AE492" s="199"/>
      <c r="AF492" s="199"/>
      <c r="AG492" s="199"/>
      <c r="AH492" s="33"/>
      <c r="AI492" s="33"/>
      <c r="AJ492" s="33"/>
      <c r="AK492" s="33"/>
      <c r="AL492" s="33"/>
      <c r="AM492" s="33"/>
      <c r="AN492" s="48"/>
      <c r="AO492" s="48"/>
      <c r="AP492" s="48"/>
    </row>
    <row r="493" spans="9:42" ht="21" hidden="1" customHeight="1">
      <c r="I493" s="292">
        <f t="shared" si="120"/>
        <v>0</v>
      </c>
      <c r="J493" s="118">
        <f t="shared" si="114"/>
        <v>7</v>
      </c>
      <c r="K493" s="183">
        <f t="shared" si="124"/>
        <v>30</v>
      </c>
      <c r="L493" s="188"/>
      <c r="M493" s="188"/>
      <c r="N493" s="189">
        <f t="shared" si="121"/>
        <v>0</v>
      </c>
      <c r="O493" s="190"/>
      <c r="P493" s="190"/>
      <c r="Q493" s="191">
        <f t="shared" si="122"/>
        <v>0</v>
      </c>
      <c r="R493" s="191">
        <f t="shared" si="123"/>
        <v>0</v>
      </c>
      <c r="S493" s="1988"/>
      <c r="T493" s="1989"/>
      <c r="U493" s="118">
        <f t="shared" si="112"/>
        <v>7</v>
      </c>
      <c r="V493" s="33"/>
      <c r="W493" s="33"/>
      <c r="X493" s="33"/>
      <c r="Y493" s="33"/>
      <c r="Z493" s="33"/>
      <c r="AA493" s="205"/>
      <c r="AB493" s="33"/>
      <c r="AC493" s="33"/>
      <c r="AD493" s="33"/>
      <c r="AE493" s="199"/>
      <c r="AF493" s="199"/>
      <c r="AG493" s="199"/>
      <c r="AH493" s="33"/>
      <c r="AI493" s="33"/>
      <c r="AJ493" s="33"/>
      <c r="AK493" s="33"/>
      <c r="AL493" s="33"/>
      <c r="AM493" s="33"/>
      <c r="AN493" s="48"/>
      <c r="AO493" s="48"/>
      <c r="AP493" s="48"/>
    </row>
    <row r="494" spans="9:42" ht="21" hidden="1" customHeight="1">
      <c r="I494" s="292">
        <f t="shared" si="120"/>
        <v>0</v>
      </c>
      <c r="J494" s="118">
        <f t="shared" si="114"/>
        <v>7</v>
      </c>
      <c r="K494" s="183">
        <f t="shared" si="124"/>
        <v>31</v>
      </c>
      <c r="L494" s="188"/>
      <c r="M494" s="188"/>
      <c r="N494" s="189">
        <f t="shared" si="121"/>
        <v>0</v>
      </c>
      <c r="O494" s="190"/>
      <c r="P494" s="190"/>
      <c r="Q494" s="191">
        <f t="shared" si="122"/>
        <v>0</v>
      </c>
      <c r="R494" s="191">
        <f t="shared" si="123"/>
        <v>0</v>
      </c>
      <c r="S494" s="1988"/>
      <c r="T494" s="1989"/>
      <c r="U494" s="118">
        <f t="shared" si="112"/>
        <v>7</v>
      </c>
      <c r="V494" s="33"/>
      <c r="W494" s="33"/>
      <c r="X494" s="33"/>
      <c r="Y494" s="33"/>
      <c r="Z494" s="33"/>
      <c r="AA494" s="205"/>
      <c r="AB494" s="33"/>
      <c r="AC494" s="33"/>
      <c r="AD494" s="33"/>
      <c r="AE494" s="199"/>
      <c r="AF494" s="199"/>
      <c r="AG494" s="199"/>
      <c r="AH494" s="33"/>
      <c r="AI494" s="33"/>
      <c r="AJ494" s="33"/>
      <c r="AK494" s="33"/>
      <c r="AL494" s="33"/>
      <c r="AM494" s="33"/>
      <c r="AN494" s="48"/>
      <c r="AO494" s="48"/>
      <c r="AP494" s="48"/>
    </row>
    <row r="495" spans="9:42" ht="21" hidden="1" customHeight="1">
      <c r="I495" s="292">
        <f t="shared" si="120"/>
        <v>0</v>
      </c>
      <c r="J495" s="118">
        <f t="shared" si="114"/>
        <v>7</v>
      </c>
      <c r="K495" s="183">
        <f t="shared" si="124"/>
        <v>32</v>
      </c>
      <c r="L495" s="188"/>
      <c r="M495" s="188"/>
      <c r="N495" s="189">
        <f t="shared" si="121"/>
        <v>0</v>
      </c>
      <c r="O495" s="190"/>
      <c r="P495" s="190"/>
      <c r="Q495" s="191">
        <f t="shared" si="122"/>
        <v>0</v>
      </c>
      <c r="R495" s="191">
        <f t="shared" si="123"/>
        <v>0</v>
      </c>
      <c r="S495" s="1988"/>
      <c r="T495" s="1989"/>
      <c r="U495" s="118">
        <f t="shared" si="112"/>
        <v>7</v>
      </c>
      <c r="V495" s="33"/>
      <c r="W495" s="33"/>
      <c r="X495" s="33"/>
      <c r="Y495" s="33"/>
      <c r="Z495" s="33"/>
      <c r="AA495" s="205"/>
      <c r="AB495" s="33"/>
      <c r="AC495" s="33"/>
      <c r="AD495" s="33"/>
      <c r="AE495" s="199"/>
      <c r="AF495" s="199"/>
      <c r="AG495" s="199"/>
      <c r="AH495" s="33"/>
      <c r="AI495" s="33"/>
      <c r="AJ495" s="33"/>
      <c r="AK495" s="33"/>
      <c r="AL495" s="33"/>
      <c r="AM495" s="33"/>
      <c r="AN495" s="48"/>
      <c r="AO495" s="48"/>
      <c r="AP495" s="48"/>
    </row>
    <row r="496" spans="9:42" ht="21" hidden="1" customHeight="1">
      <c r="I496" s="292">
        <f t="shared" si="120"/>
        <v>0</v>
      </c>
      <c r="J496" s="118">
        <f t="shared" si="114"/>
        <v>7</v>
      </c>
      <c r="K496" s="183">
        <f t="shared" si="124"/>
        <v>33</v>
      </c>
      <c r="L496" s="188"/>
      <c r="M496" s="188"/>
      <c r="N496" s="189">
        <f t="shared" si="121"/>
        <v>0</v>
      </c>
      <c r="O496" s="190"/>
      <c r="P496" s="190"/>
      <c r="Q496" s="191">
        <f t="shared" si="122"/>
        <v>0</v>
      </c>
      <c r="R496" s="191">
        <f t="shared" si="123"/>
        <v>0</v>
      </c>
      <c r="S496" s="1988"/>
      <c r="T496" s="1989"/>
      <c r="U496" s="118">
        <f t="shared" si="112"/>
        <v>7</v>
      </c>
      <c r="V496" s="33"/>
      <c r="W496" s="33"/>
      <c r="X496" s="33"/>
      <c r="Y496" s="33"/>
      <c r="Z496" s="33"/>
      <c r="AA496" s="205"/>
      <c r="AB496" s="33"/>
      <c r="AC496" s="33"/>
      <c r="AD496" s="33"/>
      <c r="AE496" s="199"/>
      <c r="AF496" s="199"/>
      <c r="AG496" s="199"/>
      <c r="AH496" s="33"/>
      <c r="AI496" s="33"/>
      <c r="AJ496" s="33"/>
      <c r="AK496" s="33"/>
      <c r="AL496" s="33"/>
      <c r="AM496" s="33"/>
      <c r="AN496" s="48"/>
      <c r="AO496" s="48"/>
      <c r="AP496" s="48"/>
    </row>
    <row r="497" spans="9:42" ht="21" hidden="1" customHeight="1">
      <c r="I497" s="292">
        <f t="shared" si="120"/>
        <v>0</v>
      </c>
      <c r="J497" s="118">
        <f t="shared" si="114"/>
        <v>7</v>
      </c>
      <c r="K497" s="183">
        <f t="shared" si="124"/>
        <v>34</v>
      </c>
      <c r="L497" s="188"/>
      <c r="M497" s="188"/>
      <c r="N497" s="189">
        <f t="shared" si="121"/>
        <v>0</v>
      </c>
      <c r="O497" s="190"/>
      <c r="P497" s="190"/>
      <c r="Q497" s="191">
        <f t="shared" si="122"/>
        <v>0</v>
      </c>
      <c r="R497" s="191">
        <f t="shared" si="123"/>
        <v>0</v>
      </c>
      <c r="S497" s="1988"/>
      <c r="T497" s="1989"/>
      <c r="U497" s="118">
        <f t="shared" si="112"/>
        <v>7</v>
      </c>
      <c r="V497" s="33"/>
      <c r="W497" s="33"/>
      <c r="X497" s="33"/>
      <c r="Y497" s="33"/>
      <c r="Z497" s="33"/>
      <c r="AA497" s="205"/>
      <c r="AB497" s="33"/>
      <c r="AC497" s="33"/>
      <c r="AD497" s="33"/>
      <c r="AE497" s="199"/>
      <c r="AF497" s="199"/>
      <c r="AG497" s="199"/>
      <c r="AH497" s="33"/>
      <c r="AI497" s="33"/>
      <c r="AJ497" s="33"/>
      <c r="AK497" s="33"/>
      <c r="AL497" s="33"/>
      <c r="AM497" s="33"/>
      <c r="AN497" s="48"/>
      <c r="AO497" s="48"/>
      <c r="AP497" s="48"/>
    </row>
    <row r="498" spans="9:42" ht="21" hidden="1" customHeight="1">
      <c r="I498" s="292">
        <f t="shared" si="120"/>
        <v>0</v>
      </c>
      <c r="J498" s="118">
        <f t="shared" si="114"/>
        <v>7</v>
      </c>
      <c r="K498" s="183">
        <f t="shared" si="124"/>
        <v>35</v>
      </c>
      <c r="L498" s="188"/>
      <c r="M498" s="188"/>
      <c r="N498" s="189">
        <f t="shared" si="121"/>
        <v>0</v>
      </c>
      <c r="O498" s="190"/>
      <c r="P498" s="190"/>
      <c r="Q498" s="191">
        <f t="shared" si="122"/>
        <v>0</v>
      </c>
      <c r="R498" s="191">
        <f t="shared" si="123"/>
        <v>0</v>
      </c>
      <c r="S498" s="1988"/>
      <c r="T498" s="1989"/>
      <c r="U498" s="118">
        <f t="shared" si="112"/>
        <v>7</v>
      </c>
      <c r="V498" s="33"/>
      <c r="W498" s="33"/>
      <c r="X498" s="33"/>
      <c r="Y498" s="33"/>
      <c r="Z498" s="33"/>
      <c r="AA498" s="205"/>
      <c r="AB498" s="33"/>
      <c r="AC498" s="33"/>
      <c r="AD498" s="33"/>
      <c r="AE498" s="199"/>
      <c r="AF498" s="199"/>
      <c r="AG498" s="199"/>
      <c r="AH498" s="33"/>
      <c r="AI498" s="33"/>
      <c r="AJ498" s="33"/>
      <c r="AK498" s="33"/>
      <c r="AL498" s="33"/>
      <c r="AM498" s="33"/>
      <c r="AN498" s="48"/>
      <c r="AO498" s="48"/>
      <c r="AP498" s="48"/>
    </row>
    <row r="499" spans="9:42" ht="21" hidden="1" customHeight="1">
      <c r="I499" s="292">
        <f t="shared" si="120"/>
        <v>0</v>
      </c>
      <c r="J499" s="118">
        <f t="shared" si="114"/>
        <v>7</v>
      </c>
      <c r="K499" s="183">
        <f t="shared" si="124"/>
        <v>36</v>
      </c>
      <c r="L499" s="188"/>
      <c r="M499" s="188"/>
      <c r="N499" s="189">
        <f t="shared" si="121"/>
        <v>0</v>
      </c>
      <c r="O499" s="190"/>
      <c r="P499" s="190"/>
      <c r="Q499" s="191">
        <f t="shared" si="122"/>
        <v>0</v>
      </c>
      <c r="R499" s="191">
        <f t="shared" si="123"/>
        <v>0</v>
      </c>
      <c r="S499" s="1988"/>
      <c r="T499" s="1989"/>
      <c r="U499" s="118">
        <f t="shared" si="112"/>
        <v>7</v>
      </c>
      <c r="V499" s="33"/>
      <c r="W499" s="33"/>
      <c r="X499" s="33"/>
      <c r="Y499" s="33"/>
      <c r="Z499" s="33"/>
      <c r="AA499" s="205"/>
      <c r="AB499" s="33"/>
      <c r="AC499" s="33"/>
      <c r="AD499" s="33"/>
      <c r="AE499" s="199"/>
      <c r="AF499" s="199"/>
      <c r="AG499" s="199"/>
      <c r="AH499" s="33"/>
      <c r="AI499" s="33"/>
      <c r="AJ499" s="33"/>
      <c r="AK499" s="33"/>
      <c r="AL499" s="33"/>
      <c r="AM499" s="33"/>
      <c r="AN499" s="48"/>
      <c r="AO499" s="48"/>
      <c r="AP499" s="48"/>
    </row>
    <row r="500" spans="9:42" ht="21" hidden="1" customHeight="1" thickBot="1">
      <c r="I500" s="292">
        <f t="shared" si="120"/>
        <v>0</v>
      </c>
      <c r="J500" s="118">
        <f t="shared" si="114"/>
        <v>7</v>
      </c>
      <c r="K500" s="210">
        <f t="shared" si="124"/>
        <v>37</v>
      </c>
      <c r="L500" s="188"/>
      <c r="M500" s="188"/>
      <c r="N500" s="211">
        <f t="shared" si="121"/>
        <v>0</v>
      </c>
      <c r="O500" s="212"/>
      <c r="P500" s="212"/>
      <c r="Q500" s="213">
        <f t="shared" si="122"/>
        <v>0</v>
      </c>
      <c r="R500" s="213">
        <f t="shared" si="123"/>
        <v>0</v>
      </c>
      <c r="S500" s="1990"/>
      <c r="T500" s="1991"/>
      <c r="U500" s="118">
        <f t="shared" si="112"/>
        <v>7</v>
      </c>
      <c r="V500" s="33"/>
      <c r="W500" s="33"/>
      <c r="X500" s="33"/>
      <c r="Y500" s="33"/>
      <c r="Z500" s="33"/>
      <c r="AA500" s="205"/>
      <c r="AB500" s="33"/>
      <c r="AC500" s="33"/>
      <c r="AD500" s="33"/>
      <c r="AE500" s="199"/>
      <c r="AF500" s="199"/>
      <c r="AG500" s="199"/>
      <c r="AH500" s="33"/>
      <c r="AI500" s="33"/>
      <c r="AJ500" s="33"/>
      <c r="AK500" s="33"/>
      <c r="AL500" s="33"/>
      <c r="AM500" s="33"/>
      <c r="AN500" s="48"/>
      <c r="AO500" s="48"/>
      <c r="AP500" s="48"/>
    </row>
    <row r="501" spans="9:42" ht="21" hidden="1" customHeight="1">
      <c r="I501" s="292">
        <f>IF((O$503+P$503)&gt;0,1,0)</f>
        <v>0</v>
      </c>
      <c r="J501" s="118">
        <f t="shared" si="114"/>
        <v>7</v>
      </c>
      <c r="K501" s="2002" t="s">
        <v>840</v>
      </c>
      <c r="L501" s="2004" t="s">
        <v>841</v>
      </c>
      <c r="M501" s="2006" t="s">
        <v>842</v>
      </c>
      <c r="N501" s="2006" t="s">
        <v>843</v>
      </c>
      <c r="O501" s="2012" t="s">
        <v>844</v>
      </c>
      <c r="P501" s="2012"/>
      <c r="Q501" s="2012" t="s">
        <v>845</v>
      </c>
      <c r="R501" s="2012"/>
      <c r="S501" s="1992" t="s">
        <v>969</v>
      </c>
      <c r="T501" s="1993"/>
      <c r="U501" s="118">
        <f t="shared" si="112"/>
        <v>7</v>
      </c>
      <c r="V501" s="33"/>
      <c r="W501" s="33"/>
      <c r="X501" s="33"/>
      <c r="Y501" s="33"/>
      <c r="Z501" s="33"/>
      <c r="AA501" s="205"/>
      <c r="AB501" s="33"/>
      <c r="AC501" s="33"/>
      <c r="AD501" s="33"/>
      <c r="AE501" s="199"/>
      <c r="AF501" s="199"/>
      <c r="AG501" s="199"/>
      <c r="AH501" s="33"/>
      <c r="AI501" s="33"/>
      <c r="AJ501" s="33"/>
      <c r="AK501" s="33"/>
      <c r="AL501" s="33"/>
      <c r="AM501" s="33"/>
      <c r="AN501" s="48"/>
      <c r="AO501" s="48"/>
      <c r="AP501" s="48"/>
    </row>
    <row r="502" spans="9:42" ht="21" hidden="1" customHeight="1">
      <c r="I502" s="292">
        <f t="shared" ref="I502:I525" si="125">IF((O$503+P$503)&gt;0,1,0)</f>
        <v>0</v>
      </c>
      <c r="J502" s="118">
        <f t="shared" si="114"/>
        <v>7</v>
      </c>
      <c r="K502" s="2003"/>
      <c r="L502" s="2005"/>
      <c r="M502" s="2007"/>
      <c r="N502" s="2007"/>
      <c r="O502" s="175" t="s">
        <v>741</v>
      </c>
      <c r="P502" s="176" t="s">
        <v>742</v>
      </c>
      <c r="Q502" s="176" t="s">
        <v>741</v>
      </c>
      <c r="R502" s="177" t="s">
        <v>742</v>
      </c>
      <c r="S502" s="1994"/>
      <c r="T502" s="1995"/>
      <c r="U502" s="118">
        <f t="shared" si="112"/>
        <v>7</v>
      </c>
      <c r="V502" s="33"/>
      <c r="W502" s="33"/>
      <c r="X502" s="33"/>
      <c r="Y502" s="33"/>
      <c r="Z502" s="33"/>
      <c r="AA502" s="205"/>
      <c r="AB502" s="33"/>
      <c r="AC502" s="33"/>
      <c r="AD502" s="33"/>
      <c r="AE502" s="199"/>
      <c r="AF502" s="199"/>
      <c r="AG502" s="199"/>
      <c r="AH502" s="33"/>
      <c r="AI502" s="33"/>
      <c r="AJ502" s="33"/>
      <c r="AK502" s="33"/>
      <c r="AL502" s="33"/>
      <c r="AM502" s="33"/>
      <c r="AN502" s="48"/>
      <c r="AO502" s="48"/>
      <c r="AP502" s="48"/>
    </row>
    <row r="503" spans="9:42" ht="21" hidden="1" customHeight="1">
      <c r="I503" s="292">
        <f t="shared" si="125"/>
        <v>0</v>
      </c>
      <c r="J503" s="118">
        <f t="shared" si="114"/>
        <v>7</v>
      </c>
      <c r="K503" s="183">
        <f>+K50+1</f>
        <v>38</v>
      </c>
      <c r="L503" s="188"/>
      <c r="M503" s="188"/>
      <c r="N503" s="189">
        <f t="shared" si="121"/>
        <v>0</v>
      </c>
      <c r="O503" s="190"/>
      <c r="P503" s="190"/>
      <c r="Q503" s="191">
        <f t="shared" si="122"/>
        <v>0</v>
      </c>
      <c r="R503" s="191">
        <f t="shared" si="123"/>
        <v>0</v>
      </c>
      <c r="S503" s="1988"/>
      <c r="T503" s="1989"/>
      <c r="U503" s="118">
        <f t="shared" si="112"/>
        <v>7</v>
      </c>
      <c r="V503" s="33"/>
      <c r="W503" s="33"/>
      <c r="X503" s="33"/>
      <c r="Y503" s="33"/>
      <c r="Z503" s="33"/>
      <c r="AA503" s="205"/>
      <c r="AB503" s="33"/>
      <c r="AC503" s="33"/>
      <c r="AD503" s="33"/>
      <c r="AE503" s="199"/>
      <c r="AF503" s="199"/>
      <c r="AG503" s="199"/>
      <c r="AH503" s="33"/>
      <c r="AI503" s="33"/>
      <c r="AJ503" s="33"/>
      <c r="AK503" s="33"/>
      <c r="AL503" s="33"/>
      <c r="AM503" s="33"/>
      <c r="AN503" s="48"/>
      <c r="AO503" s="48"/>
      <c r="AP503" s="48"/>
    </row>
    <row r="504" spans="9:42" ht="21" hidden="1" customHeight="1">
      <c r="I504" s="292">
        <f t="shared" si="125"/>
        <v>0</v>
      </c>
      <c r="J504" s="118">
        <f t="shared" si="114"/>
        <v>7</v>
      </c>
      <c r="K504" s="183">
        <f t="shared" ref="K504:K525" si="126">+K503+1</f>
        <v>39</v>
      </c>
      <c r="L504" s="188"/>
      <c r="M504" s="188"/>
      <c r="N504" s="189">
        <f t="shared" si="121"/>
        <v>0</v>
      </c>
      <c r="O504" s="190"/>
      <c r="P504" s="190"/>
      <c r="Q504" s="191">
        <f t="shared" si="122"/>
        <v>0</v>
      </c>
      <c r="R504" s="191">
        <f t="shared" si="123"/>
        <v>0</v>
      </c>
      <c r="S504" s="1988"/>
      <c r="T504" s="1989"/>
      <c r="U504" s="118">
        <f t="shared" si="112"/>
        <v>7</v>
      </c>
      <c r="V504" s="33"/>
      <c r="W504" s="33"/>
      <c r="X504" s="33"/>
      <c r="Y504" s="33"/>
      <c r="Z504" s="33"/>
      <c r="AA504" s="205"/>
      <c r="AB504" s="33"/>
      <c r="AC504" s="33"/>
      <c r="AD504" s="33"/>
      <c r="AE504" s="199"/>
      <c r="AF504" s="199"/>
      <c r="AG504" s="199"/>
      <c r="AH504" s="33"/>
      <c r="AI504" s="33"/>
      <c r="AJ504" s="33"/>
      <c r="AK504" s="33"/>
      <c r="AL504" s="33"/>
      <c r="AM504" s="33"/>
      <c r="AN504" s="48"/>
      <c r="AO504" s="48"/>
      <c r="AP504" s="48"/>
    </row>
    <row r="505" spans="9:42" ht="21" hidden="1" customHeight="1">
      <c r="I505" s="292">
        <f t="shared" si="125"/>
        <v>0</v>
      </c>
      <c r="J505" s="118">
        <f t="shared" si="114"/>
        <v>7</v>
      </c>
      <c r="K505" s="183">
        <f t="shared" si="126"/>
        <v>40</v>
      </c>
      <c r="L505" s="188"/>
      <c r="M505" s="188"/>
      <c r="N505" s="189">
        <f t="shared" si="121"/>
        <v>0</v>
      </c>
      <c r="O505" s="190"/>
      <c r="P505" s="190"/>
      <c r="Q505" s="191">
        <f t="shared" si="122"/>
        <v>0</v>
      </c>
      <c r="R505" s="191">
        <f t="shared" si="123"/>
        <v>0</v>
      </c>
      <c r="S505" s="1988"/>
      <c r="T505" s="1989"/>
      <c r="U505" s="118">
        <f t="shared" si="112"/>
        <v>7</v>
      </c>
      <c r="V505" s="33"/>
      <c r="W505" s="33"/>
      <c r="X505" s="33"/>
      <c r="Y505" s="33"/>
      <c r="Z505" s="33"/>
      <c r="AA505" s="205"/>
      <c r="AB505" s="33"/>
      <c r="AC505" s="33"/>
      <c r="AD505" s="33"/>
      <c r="AE505" s="199"/>
      <c r="AF505" s="199"/>
      <c r="AG505" s="199"/>
      <c r="AH505" s="33"/>
      <c r="AI505" s="33"/>
      <c r="AJ505" s="33"/>
      <c r="AK505" s="33"/>
      <c r="AL505" s="33"/>
      <c r="AM505" s="33"/>
      <c r="AN505" s="48"/>
      <c r="AO505" s="48"/>
      <c r="AP505" s="48"/>
    </row>
    <row r="506" spans="9:42" ht="21" hidden="1" customHeight="1">
      <c r="I506" s="292">
        <f t="shared" si="125"/>
        <v>0</v>
      </c>
      <c r="J506" s="118">
        <f t="shared" si="114"/>
        <v>7</v>
      </c>
      <c r="K506" s="183">
        <f t="shared" si="126"/>
        <v>41</v>
      </c>
      <c r="L506" s="188"/>
      <c r="M506" s="188"/>
      <c r="N506" s="189">
        <f t="shared" si="121"/>
        <v>0</v>
      </c>
      <c r="O506" s="190"/>
      <c r="P506" s="190"/>
      <c r="Q506" s="191">
        <f t="shared" si="122"/>
        <v>0</v>
      </c>
      <c r="R506" s="191">
        <f t="shared" si="123"/>
        <v>0</v>
      </c>
      <c r="S506" s="1988"/>
      <c r="T506" s="1989"/>
      <c r="U506" s="118">
        <f t="shared" si="112"/>
        <v>7</v>
      </c>
      <c r="V506" s="33"/>
      <c r="W506" s="33"/>
      <c r="X506" s="33"/>
      <c r="Y506" s="33"/>
      <c r="Z506" s="33"/>
      <c r="AA506" s="205"/>
      <c r="AB506" s="33"/>
      <c r="AC506" s="33"/>
      <c r="AD506" s="33"/>
      <c r="AE506" s="199"/>
      <c r="AF506" s="199"/>
      <c r="AG506" s="199"/>
      <c r="AH506" s="33"/>
      <c r="AI506" s="33"/>
      <c r="AJ506" s="33"/>
      <c r="AK506" s="33"/>
      <c r="AL506" s="33"/>
      <c r="AM506" s="33"/>
      <c r="AN506" s="48"/>
      <c r="AO506" s="48"/>
      <c r="AP506" s="48"/>
    </row>
    <row r="507" spans="9:42" ht="21" hidden="1" customHeight="1">
      <c r="I507" s="292">
        <f t="shared" si="125"/>
        <v>0</v>
      </c>
      <c r="J507" s="118">
        <f t="shared" si="114"/>
        <v>7</v>
      </c>
      <c r="K507" s="183">
        <f t="shared" si="126"/>
        <v>42</v>
      </c>
      <c r="L507" s="188"/>
      <c r="M507" s="188"/>
      <c r="N507" s="189">
        <f t="shared" si="121"/>
        <v>0</v>
      </c>
      <c r="O507" s="190"/>
      <c r="P507" s="190"/>
      <c r="Q507" s="191">
        <f t="shared" si="122"/>
        <v>0</v>
      </c>
      <c r="R507" s="191">
        <f t="shared" si="123"/>
        <v>0</v>
      </c>
      <c r="S507" s="1988"/>
      <c r="T507" s="1989"/>
      <c r="U507" s="118">
        <f t="shared" si="112"/>
        <v>7</v>
      </c>
      <c r="V507" s="33"/>
      <c r="W507" s="33"/>
      <c r="X507" s="33"/>
      <c r="Y507" s="33"/>
      <c r="Z507" s="33"/>
      <c r="AA507" s="205"/>
      <c r="AB507" s="33"/>
      <c r="AC507" s="33"/>
      <c r="AD507" s="33"/>
      <c r="AE507" s="199"/>
      <c r="AF507" s="199"/>
      <c r="AG507" s="199"/>
      <c r="AH507" s="33"/>
      <c r="AI507" s="33"/>
      <c r="AJ507" s="33"/>
      <c r="AK507" s="33"/>
      <c r="AL507" s="33"/>
      <c r="AM507" s="33"/>
      <c r="AN507" s="48"/>
      <c r="AO507" s="48"/>
      <c r="AP507" s="48"/>
    </row>
    <row r="508" spans="9:42" ht="21" hidden="1" customHeight="1">
      <c r="I508" s="292">
        <f t="shared" si="125"/>
        <v>0</v>
      </c>
      <c r="J508" s="118">
        <f t="shared" si="114"/>
        <v>7</v>
      </c>
      <c r="K508" s="183">
        <f t="shared" si="126"/>
        <v>43</v>
      </c>
      <c r="L508" s="188"/>
      <c r="M508" s="188"/>
      <c r="N508" s="189">
        <f t="shared" si="121"/>
        <v>0</v>
      </c>
      <c r="O508" s="190"/>
      <c r="P508" s="190"/>
      <c r="Q508" s="191">
        <f t="shared" si="122"/>
        <v>0</v>
      </c>
      <c r="R508" s="191">
        <f t="shared" si="123"/>
        <v>0</v>
      </c>
      <c r="S508" s="1988"/>
      <c r="T508" s="1989"/>
      <c r="U508" s="118">
        <f t="shared" si="112"/>
        <v>7</v>
      </c>
      <c r="V508" s="33"/>
      <c r="W508" s="33"/>
      <c r="X508" s="33"/>
      <c r="Y508" s="33"/>
      <c r="Z508" s="33"/>
      <c r="AA508" s="205"/>
      <c r="AB508" s="33"/>
      <c r="AC508" s="33"/>
      <c r="AD508" s="33"/>
      <c r="AE508" s="199"/>
      <c r="AF508" s="199"/>
      <c r="AG508" s="199"/>
      <c r="AH508" s="33"/>
      <c r="AI508" s="33"/>
      <c r="AJ508" s="33"/>
      <c r="AK508" s="33"/>
      <c r="AL508" s="33"/>
      <c r="AM508" s="33"/>
      <c r="AN508" s="48"/>
      <c r="AO508" s="48"/>
      <c r="AP508" s="48"/>
    </row>
    <row r="509" spans="9:42" ht="21" hidden="1" customHeight="1">
      <c r="I509" s="292">
        <f t="shared" si="125"/>
        <v>0</v>
      </c>
      <c r="J509" s="118">
        <f t="shared" si="114"/>
        <v>7</v>
      </c>
      <c r="K509" s="183">
        <f t="shared" si="126"/>
        <v>44</v>
      </c>
      <c r="L509" s="188"/>
      <c r="M509" s="188"/>
      <c r="N509" s="189">
        <f t="shared" si="121"/>
        <v>0</v>
      </c>
      <c r="O509" s="190"/>
      <c r="P509" s="190"/>
      <c r="Q509" s="191">
        <f t="shared" si="122"/>
        <v>0</v>
      </c>
      <c r="R509" s="191">
        <f t="shared" si="123"/>
        <v>0</v>
      </c>
      <c r="S509" s="1988"/>
      <c r="T509" s="1989"/>
      <c r="U509" s="118">
        <f t="shared" si="112"/>
        <v>7</v>
      </c>
      <c r="V509" s="33"/>
      <c r="W509" s="33"/>
      <c r="X509" s="33"/>
      <c r="Y509" s="33"/>
      <c r="Z509" s="33"/>
      <c r="AA509" s="205"/>
      <c r="AB509" s="33"/>
      <c r="AC509" s="33"/>
      <c r="AD509" s="33"/>
      <c r="AE509" s="199"/>
      <c r="AF509" s="199"/>
      <c r="AG509" s="199"/>
      <c r="AH509" s="33"/>
      <c r="AI509" s="33"/>
      <c r="AJ509" s="33"/>
      <c r="AK509" s="33"/>
      <c r="AL509" s="33"/>
      <c r="AM509" s="33"/>
      <c r="AN509" s="48"/>
      <c r="AO509" s="48"/>
      <c r="AP509" s="48"/>
    </row>
    <row r="510" spans="9:42" ht="21" hidden="1" customHeight="1">
      <c r="I510" s="292">
        <f t="shared" si="125"/>
        <v>0</v>
      </c>
      <c r="J510" s="118">
        <f t="shared" si="114"/>
        <v>7</v>
      </c>
      <c r="K510" s="183">
        <f t="shared" si="126"/>
        <v>45</v>
      </c>
      <c r="L510" s="188"/>
      <c r="M510" s="188"/>
      <c r="N510" s="189">
        <f t="shared" si="121"/>
        <v>0</v>
      </c>
      <c r="O510" s="190"/>
      <c r="P510" s="190"/>
      <c r="Q510" s="191">
        <f t="shared" si="122"/>
        <v>0</v>
      </c>
      <c r="R510" s="191">
        <f t="shared" si="123"/>
        <v>0</v>
      </c>
      <c r="S510" s="1988"/>
      <c r="T510" s="1989"/>
      <c r="U510" s="118">
        <f t="shared" si="112"/>
        <v>7</v>
      </c>
      <c r="V510" s="33"/>
      <c r="W510" s="33"/>
      <c r="X510" s="33"/>
      <c r="Y510" s="33"/>
      <c r="Z510" s="33"/>
      <c r="AA510" s="205"/>
      <c r="AB510" s="33"/>
      <c r="AC510" s="33"/>
      <c r="AD510" s="33"/>
      <c r="AE510" s="199"/>
      <c r="AF510" s="199"/>
      <c r="AG510" s="199"/>
      <c r="AH510" s="33"/>
      <c r="AI510" s="33"/>
      <c r="AJ510" s="33"/>
      <c r="AK510" s="33"/>
      <c r="AL510" s="33"/>
      <c r="AM510" s="33"/>
      <c r="AN510" s="48"/>
      <c r="AO510" s="48"/>
      <c r="AP510" s="48"/>
    </row>
    <row r="511" spans="9:42" ht="21" hidden="1" customHeight="1">
      <c r="I511" s="292">
        <f t="shared" si="125"/>
        <v>0</v>
      </c>
      <c r="J511" s="118">
        <f t="shared" si="114"/>
        <v>7</v>
      </c>
      <c r="K511" s="183">
        <f t="shared" si="126"/>
        <v>46</v>
      </c>
      <c r="L511" s="188"/>
      <c r="M511" s="188"/>
      <c r="N511" s="189">
        <f t="shared" si="121"/>
        <v>0</v>
      </c>
      <c r="O511" s="190"/>
      <c r="P511" s="190"/>
      <c r="Q511" s="191">
        <f t="shared" si="122"/>
        <v>0</v>
      </c>
      <c r="R511" s="191">
        <f t="shared" si="123"/>
        <v>0</v>
      </c>
      <c r="S511" s="1988"/>
      <c r="T511" s="1989"/>
      <c r="U511" s="118">
        <f t="shared" si="112"/>
        <v>7</v>
      </c>
      <c r="V511" s="33"/>
      <c r="W511" s="33"/>
      <c r="X511" s="33"/>
      <c r="Y511" s="33"/>
      <c r="Z511" s="33"/>
      <c r="AA511" s="205"/>
      <c r="AB511" s="33"/>
      <c r="AC511" s="33"/>
      <c r="AD511" s="33"/>
      <c r="AE511" s="199"/>
      <c r="AF511" s="199"/>
      <c r="AG511" s="199"/>
      <c r="AH511" s="33"/>
      <c r="AI511" s="33"/>
      <c r="AJ511" s="33"/>
      <c r="AK511" s="33"/>
      <c r="AL511" s="33"/>
      <c r="AM511" s="33"/>
      <c r="AN511" s="48"/>
      <c r="AO511" s="48"/>
      <c r="AP511" s="48"/>
    </row>
    <row r="512" spans="9:42" ht="21" hidden="1" customHeight="1">
      <c r="I512" s="292">
        <f t="shared" si="125"/>
        <v>0</v>
      </c>
      <c r="J512" s="118">
        <f t="shared" si="114"/>
        <v>7</v>
      </c>
      <c r="K512" s="183">
        <f t="shared" si="126"/>
        <v>47</v>
      </c>
      <c r="L512" s="188"/>
      <c r="M512" s="188"/>
      <c r="N512" s="189">
        <f t="shared" si="121"/>
        <v>0</v>
      </c>
      <c r="O512" s="190"/>
      <c r="P512" s="190"/>
      <c r="Q512" s="191">
        <f t="shared" si="122"/>
        <v>0</v>
      </c>
      <c r="R512" s="191">
        <f t="shared" si="123"/>
        <v>0</v>
      </c>
      <c r="S512" s="1988"/>
      <c r="T512" s="1989"/>
      <c r="U512" s="118">
        <f t="shared" si="112"/>
        <v>7</v>
      </c>
      <c r="V512" s="33"/>
      <c r="W512" s="33"/>
      <c r="X512" s="33"/>
      <c r="Y512" s="33"/>
      <c r="Z512" s="33"/>
      <c r="AA512" s="205"/>
      <c r="AB512" s="33"/>
      <c r="AC512" s="33"/>
      <c r="AD512" s="33"/>
      <c r="AE512" s="199"/>
      <c r="AF512" s="199"/>
      <c r="AG512" s="199"/>
      <c r="AH512" s="33"/>
      <c r="AI512" s="33"/>
      <c r="AJ512" s="33"/>
      <c r="AK512" s="33"/>
      <c r="AL512" s="33"/>
      <c r="AM512" s="33"/>
      <c r="AN512" s="48"/>
      <c r="AO512" s="48"/>
      <c r="AP512" s="48"/>
    </row>
    <row r="513" spans="9:46" ht="21" hidden="1" customHeight="1">
      <c r="I513" s="292">
        <f t="shared" si="125"/>
        <v>0</v>
      </c>
      <c r="J513" s="118">
        <f t="shared" si="114"/>
        <v>7</v>
      </c>
      <c r="K513" s="183">
        <f t="shared" si="126"/>
        <v>48</v>
      </c>
      <c r="L513" s="188"/>
      <c r="M513" s="188"/>
      <c r="N513" s="189">
        <f t="shared" si="121"/>
        <v>0</v>
      </c>
      <c r="O513" s="190"/>
      <c r="P513" s="190"/>
      <c r="Q513" s="191">
        <f t="shared" si="122"/>
        <v>0</v>
      </c>
      <c r="R513" s="191">
        <f t="shared" si="123"/>
        <v>0</v>
      </c>
      <c r="S513" s="1988"/>
      <c r="T513" s="1989"/>
      <c r="U513" s="118">
        <f t="shared" si="112"/>
        <v>7</v>
      </c>
      <c r="V513" s="33"/>
      <c r="W513" s="33"/>
      <c r="X513" s="33"/>
      <c r="Y513" s="33"/>
      <c r="Z513" s="33"/>
      <c r="AA513" s="205"/>
      <c r="AB513" s="33"/>
      <c r="AC513" s="33"/>
      <c r="AD513" s="33"/>
      <c r="AE513" s="199"/>
      <c r="AF513" s="199"/>
      <c r="AG513" s="199"/>
      <c r="AH513" s="33"/>
      <c r="AI513" s="33"/>
      <c r="AJ513" s="33"/>
      <c r="AK513" s="33"/>
      <c r="AL513" s="33"/>
      <c r="AM513" s="33"/>
      <c r="AN513" s="48"/>
      <c r="AO513" s="48"/>
      <c r="AP513" s="48"/>
    </row>
    <row r="514" spans="9:46" ht="21" hidden="1" customHeight="1">
      <c r="I514" s="292">
        <f t="shared" si="125"/>
        <v>0</v>
      </c>
      <c r="J514" s="118">
        <f t="shared" si="114"/>
        <v>7</v>
      </c>
      <c r="K514" s="183">
        <f t="shared" si="126"/>
        <v>49</v>
      </c>
      <c r="L514" s="188"/>
      <c r="M514" s="188"/>
      <c r="N514" s="189">
        <f t="shared" si="121"/>
        <v>0</v>
      </c>
      <c r="O514" s="190"/>
      <c r="P514" s="190"/>
      <c r="Q514" s="191">
        <f t="shared" si="122"/>
        <v>0</v>
      </c>
      <c r="R514" s="191">
        <f t="shared" si="123"/>
        <v>0</v>
      </c>
      <c r="S514" s="1988"/>
      <c r="T514" s="1989"/>
      <c r="U514" s="118">
        <f t="shared" ref="U514:U577" si="127">J514</f>
        <v>7</v>
      </c>
      <c r="V514" s="33"/>
      <c r="W514" s="33"/>
      <c r="X514" s="33"/>
      <c r="Y514" s="33"/>
      <c r="Z514" s="33"/>
      <c r="AA514" s="205"/>
      <c r="AB514" s="33"/>
      <c r="AC514" s="33"/>
      <c r="AD514" s="33"/>
      <c r="AE514" s="199"/>
      <c r="AF514" s="199"/>
      <c r="AG514" s="199"/>
      <c r="AH514" s="33"/>
      <c r="AI514" s="33"/>
      <c r="AJ514" s="33"/>
      <c r="AK514" s="33"/>
      <c r="AL514" s="33"/>
      <c r="AM514" s="33"/>
      <c r="AN514" s="48"/>
      <c r="AO514" s="48"/>
      <c r="AP514" s="48"/>
    </row>
    <row r="515" spans="9:46" ht="21" hidden="1" customHeight="1">
      <c r="I515" s="292">
        <f t="shared" si="125"/>
        <v>0</v>
      </c>
      <c r="J515" s="118">
        <f t="shared" si="114"/>
        <v>7</v>
      </c>
      <c r="K515" s="183">
        <f t="shared" si="126"/>
        <v>50</v>
      </c>
      <c r="L515" s="188"/>
      <c r="M515" s="188"/>
      <c r="N515" s="189">
        <f t="shared" si="121"/>
        <v>0</v>
      </c>
      <c r="O515" s="190"/>
      <c r="P515" s="190"/>
      <c r="Q515" s="191">
        <f t="shared" si="122"/>
        <v>0</v>
      </c>
      <c r="R515" s="191">
        <f t="shared" si="123"/>
        <v>0</v>
      </c>
      <c r="S515" s="1988"/>
      <c r="T515" s="1989"/>
      <c r="U515" s="118">
        <f t="shared" si="127"/>
        <v>7</v>
      </c>
      <c r="V515" s="33"/>
      <c r="W515" s="33"/>
      <c r="X515" s="33"/>
      <c r="Y515" s="33"/>
      <c r="Z515" s="33"/>
      <c r="AA515" s="205"/>
      <c r="AB515" s="33"/>
      <c r="AC515" s="33"/>
      <c r="AD515" s="33"/>
      <c r="AE515" s="199"/>
      <c r="AF515" s="199"/>
      <c r="AG515" s="199"/>
      <c r="AH515" s="33"/>
      <c r="AI515" s="33"/>
      <c r="AJ515" s="33"/>
      <c r="AK515" s="33"/>
      <c r="AL515" s="33"/>
      <c r="AM515" s="33"/>
      <c r="AN515" s="48"/>
      <c r="AO515" s="48"/>
      <c r="AP515" s="48"/>
    </row>
    <row r="516" spans="9:46" ht="21" hidden="1" customHeight="1">
      <c r="I516" s="292">
        <f t="shared" si="125"/>
        <v>0</v>
      </c>
      <c r="J516" s="118">
        <f t="shared" si="114"/>
        <v>7</v>
      </c>
      <c r="K516" s="183">
        <f t="shared" si="126"/>
        <v>51</v>
      </c>
      <c r="L516" s="188"/>
      <c r="M516" s="188"/>
      <c r="N516" s="189">
        <f t="shared" si="121"/>
        <v>0</v>
      </c>
      <c r="O516" s="190"/>
      <c r="P516" s="190"/>
      <c r="Q516" s="191">
        <f t="shared" si="122"/>
        <v>0</v>
      </c>
      <c r="R516" s="191">
        <f t="shared" si="123"/>
        <v>0</v>
      </c>
      <c r="S516" s="1988"/>
      <c r="T516" s="1989"/>
      <c r="U516" s="118">
        <f t="shared" si="127"/>
        <v>7</v>
      </c>
      <c r="V516" s="33"/>
      <c r="W516" s="33"/>
      <c r="X516" s="33"/>
      <c r="Y516" s="33"/>
      <c r="Z516" s="33"/>
      <c r="AA516" s="205"/>
      <c r="AB516" s="33"/>
      <c r="AC516" s="33"/>
      <c r="AD516" s="33"/>
      <c r="AE516" s="199"/>
      <c r="AF516" s="199"/>
      <c r="AG516" s="199"/>
      <c r="AH516" s="33"/>
      <c r="AI516" s="33"/>
      <c r="AJ516" s="33"/>
      <c r="AK516" s="33"/>
      <c r="AL516" s="33"/>
      <c r="AM516" s="33"/>
      <c r="AN516" s="48"/>
      <c r="AO516" s="48"/>
      <c r="AP516" s="48"/>
    </row>
    <row r="517" spans="9:46" ht="21" hidden="1" customHeight="1">
      <c r="I517" s="292">
        <f t="shared" si="125"/>
        <v>0</v>
      </c>
      <c r="J517" s="118">
        <f t="shared" si="114"/>
        <v>7</v>
      </c>
      <c r="K517" s="183">
        <f t="shared" si="126"/>
        <v>52</v>
      </c>
      <c r="L517" s="188"/>
      <c r="M517" s="188"/>
      <c r="N517" s="189">
        <f t="shared" si="121"/>
        <v>0</v>
      </c>
      <c r="O517" s="190"/>
      <c r="P517" s="190"/>
      <c r="Q517" s="191">
        <f t="shared" si="122"/>
        <v>0</v>
      </c>
      <c r="R517" s="191">
        <f t="shared" si="123"/>
        <v>0</v>
      </c>
      <c r="S517" s="1988"/>
      <c r="T517" s="1989"/>
      <c r="U517" s="118">
        <f t="shared" si="127"/>
        <v>7</v>
      </c>
      <c r="V517" s="33"/>
      <c r="W517" s="33"/>
      <c r="X517" s="33"/>
      <c r="Y517" s="33"/>
      <c r="Z517" s="33"/>
      <c r="AA517" s="205"/>
      <c r="AB517" s="33"/>
      <c r="AC517" s="33"/>
      <c r="AD517" s="33"/>
      <c r="AE517" s="199"/>
      <c r="AF517" s="199"/>
      <c r="AG517" s="199"/>
      <c r="AH517" s="33"/>
      <c r="AI517" s="33"/>
      <c r="AJ517" s="33"/>
      <c r="AK517" s="33"/>
      <c r="AL517" s="33"/>
      <c r="AM517" s="33"/>
      <c r="AN517" s="48"/>
      <c r="AO517" s="48"/>
      <c r="AP517" s="48"/>
    </row>
    <row r="518" spans="9:46" ht="21" hidden="1" customHeight="1">
      <c r="I518" s="292">
        <f t="shared" si="125"/>
        <v>0</v>
      </c>
      <c r="J518" s="118">
        <f t="shared" si="114"/>
        <v>7</v>
      </c>
      <c r="K518" s="183">
        <f t="shared" si="126"/>
        <v>53</v>
      </c>
      <c r="L518" s="188"/>
      <c r="M518" s="188"/>
      <c r="N518" s="189">
        <f t="shared" si="121"/>
        <v>0</v>
      </c>
      <c r="O518" s="190"/>
      <c r="P518" s="190"/>
      <c r="Q518" s="191">
        <f t="shared" si="122"/>
        <v>0</v>
      </c>
      <c r="R518" s="191">
        <f t="shared" si="123"/>
        <v>0</v>
      </c>
      <c r="S518" s="1988"/>
      <c r="T518" s="1989"/>
      <c r="U518" s="118">
        <f t="shared" si="127"/>
        <v>7</v>
      </c>
      <c r="V518" s="33"/>
      <c r="W518" s="33"/>
      <c r="X518" s="33"/>
      <c r="Y518" s="33"/>
      <c r="Z518" s="33"/>
      <c r="AA518" s="205"/>
      <c r="AB518" s="33"/>
      <c r="AC518" s="33"/>
      <c r="AD518" s="33"/>
      <c r="AE518" s="199"/>
      <c r="AF518" s="199"/>
      <c r="AG518" s="199"/>
      <c r="AH518" s="33"/>
      <c r="AI518" s="33"/>
      <c r="AJ518" s="33"/>
      <c r="AK518" s="33"/>
      <c r="AL518" s="33"/>
      <c r="AM518" s="33"/>
      <c r="AN518" s="48"/>
      <c r="AO518" s="48"/>
      <c r="AP518" s="48"/>
    </row>
    <row r="519" spans="9:46" ht="21" hidden="1" customHeight="1">
      <c r="I519" s="292">
        <f t="shared" si="125"/>
        <v>0</v>
      </c>
      <c r="J519" s="118">
        <f t="shared" si="114"/>
        <v>7</v>
      </c>
      <c r="K519" s="183">
        <f t="shared" si="126"/>
        <v>54</v>
      </c>
      <c r="L519" s="188"/>
      <c r="M519" s="188"/>
      <c r="N519" s="189">
        <f t="shared" si="121"/>
        <v>0</v>
      </c>
      <c r="O519" s="190"/>
      <c r="P519" s="190"/>
      <c r="Q519" s="191">
        <f t="shared" si="122"/>
        <v>0</v>
      </c>
      <c r="R519" s="191">
        <f t="shared" si="123"/>
        <v>0</v>
      </c>
      <c r="S519" s="1988"/>
      <c r="T519" s="1989"/>
      <c r="U519" s="118">
        <f t="shared" si="127"/>
        <v>7</v>
      </c>
      <c r="V519" s="33"/>
      <c r="W519" s="33"/>
      <c r="X519" s="33"/>
      <c r="Y519" s="33"/>
      <c r="Z519" s="33"/>
      <c r="AA519" s="205"/>
      <c r="AB519" s="33"/>
      <c r="AC519" s="33"/>
      <c r="AD519" s="33"/>
      <c r="AE519" s="199"/>
      <c r="AF519" s="199"/>
      <c r="AG519" s="199"/>
      <c r="AH519" s="33"/>
      <c r="AI519" s="33"/>
      <c r="AJ519" s="33"/>
      <c r="AK519" s="33"/>
      <c r="AL519" s="33"/>
      <c r="AM519" s="199"/>
      <c r="AN519" s="28"/>
      <c r="AO519" s="48"/>
      <c r="AP519" s="48"/>
    </row>
    <row r="520" spans="9:46" ht="21" hidden="1" customHeight="1">
      <c r="I520" s="292">
        <f t="shared" si="125"/>
        <v>0</v>
      </c>
      <c r="J520" s="118">
        <f t="shared" si="114"/>
        <v>7</v>
      </c>
      <c r="K520" s="183">
        <f t="shared" si="126"/>
        <v>55</v>
      </c>
      <c r="L520" s="188"/>
      <c r="M520" s="188"/>
      <c r="N520" s="189">
        <f t="shared" si="121"/>
        <v>0</v>
      </c>
      <c r="O520" s="190"/>
      <c r="P520" s="190"/>
      <c r="Q520" s="191">
        <f t="shared" si="122"/>
        <v>0</v>
      </c>
      <c r="R520" s="191">
        <f t="shared" si="123"/>
        <v>0</v>
      </c>
      <c r="S520" s="1988"/>
      <c r="T520" s="1989"/>
      <c r="U520" s="118">
        <f t="shared" si="127"/>
        <v>7</v>
      </c>
      <c r="V520" s="33"/>
      <c r="W520" s="33"/>
      <c r="X520" s="33"/>
      <c r="Y520" s="33"/>
      <c r="Z520" s="33"/>
      <c r="AA520" s="205"/>
      <c r="AB520" s="33"/>
      <c r="AC520" s="33"/>
      <c r="AD520" s="33"/>
      <c r="AE520" s="199"/>
      <c r="AF520" s="199"/>
      <c r="AG520" s="199"/>
      <c r="AH520" s="33"/>
      <c r="AI520" s="33"/>
      <c r="AJ520" s="33"/>
      <c r="AK520" s="33"/>
      <c r="AL520" s="33"/>
      <c r="AM520" s="199"/>
      <c r="AN520" s="28"/>
      <c r="AO520" s="48"/>
      <c r="AP520" s="48"/>
    </row>
    <row r="521" spans="9:46" ht="21" hidden="1" customHeight="1">
      <c r="I521" s="292">
        <f t="shared" si="125"/>
        <v>0</v>
      </c>
      <c r="J521" s="118">
        <f t="shared" si="114"/>
        <v>7</v>
      </c>
      <c r="K521" s="183">
        <f t="shared" si="126"/>
        <v>56</v>
      </c>
      <c r="L521" s="188"/>
      <c r="M521" s="188"/>
      <c r="N521" s="189">
        <f t="shared" si="121"/>
        <v>0</v>
      </c>
      <c r="O521" s="190"/>
      <c r="P521" s="190"/>
      <c r="Q521" s="191">
        <f t="shared" si="122"/>
        <v>0</v>
      </c>
      <c r="R521" s="191">
        <f t="shared" si="123"/>
        <v>0</v>
      </c>
      <c r="S521" s="1988"/>
      <c r="T521" s="1989"/>
      <c r="U521" s="118">
        <f t="shared" si="127"/>
        <v>7</v>
      </c>
      <c r="V521" s="33"/>
      <c r="W521" s="33"/>
      <c r="X521" s="33"/>
      <c r="Y521" s="33"/>
      <c r="Z521" s="33"/>
      <c r="AA521" s="205"/>
      <c r="AB521" s="33"/>
      <c r="AC521" s="33"/>
      <c r="AD521" s="33"/>
      <c r="AE521" s="199"/>
      <c r="AF521" s="199"/>
      <c r="AG521" s="199"/>
      <c r="AH521" s="33"/>
      <c r="AI521" s="33"/>
      <c r="AJ521" s="33"/>
      <c r="AK521" s="33"/>
      <c r="AL521" s="33"/>
      <c r="AM521" s="199"/>
      <c r="AN521" s="28"/>
      <c r="AO521" s="48"/>
      <c r="AP521" s="48"/>
    </row>
    <row r="522" spans="9:46" ht="21" hidden="1" customHeight="1">
      <c r="I522" s="292">
        <f t="shared" si="125"/>
        <v>0</v>
      </c>
      <c r="J522" s="118">
        <f t="shared" si="114"/>
        <v>7</v>
      </c>
      <c r="K522" s="183">
        <f t="shared" si="126"/>
        <v>57</v>
      </c>
      <c r="L522" s="188"/>
      <c r="M522" s="188"/>
      <c r="N522" s="189">
        <f t="shared" si="121"/>
        <v>0</v>
      </c>
      <c r="O522" s="190"/>
      <c r="P522" s="190"/>
      <c r="Q522" s="191">
        <f t="shared" si="122"/>
        <v>0</v>
      </c>
      <c r="R522" s="191">
        <f t="shared" si="123"/>
        <v>0</v>
      </c>
      <c r="S522" s="1988"/>
      <c r="T522" s="1989"/>
      <c r="U522" s="118">
        <f t="shared" si="127"/>
        <v>7</v>
      </c>
      <c r="V522" s="33"/>
      <c r="W522" s="33"/>
      <c r="X522" s="33"/>
      <c r="Y522" s="33"/>
      <c r="Z522" s="33"/>
      <c r="AA522" s="205"/>
      <c r="AB522" s="33"/>
      <c r="AC522" s="33"/>
      <c r="AD522" s="33"/>
      <c r="AE522" s="199"/>
      <c r="AF522" s="199"/>
      <c r="AG522" s="199"/>
      <c r="AH522" s="33"/>
      <c r="AI522" s="33"/>
      <c r="AJ522" s="33"/>
      <c r="AK522" s="33"/>
      <c r="AL522" s="33"/>
      <c r="AM522" s="199"/>
      <c r="AN522" s="28"/>
      <c r="AO522" s="48"/>
      <c r="AP522" s="48"/>
    </row>
    <row r="523" spans="9:46" ht="21" hidden="1" customHeight="1">
      <c r="I523" s="292">
        <f t="shared" si="125"/>
        <v>0</v>
      </c>
      <c r="J523" s="118">
        <f t="shared" si="114"/>
        <v>7</v>
      </c>
      <c r="K523" s="183">
        <f t="shared" si="126"/>
        <v>58</v>
      </c>
      <c r="L523" s="188"/>
      <c r="M523" s="188"/>
      <c r="N523" s="189">
        <f t="shared" si="121"/>
        <v>0</v>
      </c>
      <c r="O523" s="190"/>
      <c r="P523" s="190"/>
      <c r="Q523" s="191">
        <f t="shared" si="122"/>
        <v>0</v>
      </c>
      <c r="R523" s="191">
        <f t="shared" si="123"/>
        <v>0</v>
      </c>
      <c r="S523" s="1988"/>
      <c r="T523" s="1989"/>
      <c r="U523" s="118">
        <f t="shared" si="127"/>
        <v>7</v>
      </c>
      <c r="V523" s="33"/>
      <c r="W523" s="33"/>
      <c r="X523" s="33"/>
      <c r="Y523" s="33"/>
      <c r="Z523" s="33"/>
      <c r="AA523" s="205"/>
      <c r="AB523" s="33"/>
      <c r="AC523" s="33"/>
      <c r="AD523" s="33"/>
      <c r="AE523" s="199"/>
      <c r="AF523" s="199"/>
      <c r="AG523" s="199"/>
      <c r="AH523" s="33"/>
      <c r="AI523" s="33"/>
      <c r="AJ523" s="33"/>
      <c r="AK523" s="33"/>
      <c r="AL523" s="33"/>
      <c r="AM523" s="199"/>
      <c r="AN523" s="28"/>
      <c r="AO523" s="48"/>
      <c r="AP523" s="28"/>
    </row>
    <row r="524" spans="9:46" ht="21" hidden="1" customHeight="1">
      <c r="I524" s="292">
        <f t="shared" si="125"/>
        <v>0</v>
      </c>
      <c r="J524" s="118">
        <f t="shared" si="114"/>
        <v>7</v>
      </c>
      <c r="K524" s="183">
        <f t="shared" si="126"/>
        <v>59</v>
      </c>
      <c r="L524" s="188"/>
      <c r="M524" s="188"/>
      <c r="N524" s="189">
        <f>IF(O524+P524&gt;0,$W$452,)</f>
        <v>0</v>
      </c>
      <c r="O524" s="190"/>
      <c r="P524" s="190"/>
      <c r="Q524" s="191">
        <f>ROUND(O524*50,0)</f>
        <v>0</v>
      </c>
      <c r="R524" s="191">
        <f>ROUND(P524*50,0)</f>
        <v>0</v>
      </c>
      <c r="S524" s="1988"/>
      <c r="T524" s="1989"/>
      <c r="U524" s="118">
        <f t="shared" si="127"/>
        <v>7</v>
      </c>
      <c r="V524" s="33"/>
      <c r="W524" s="33"/>
      <c r="X524" s="33"/>
      <c r="Y524" s="33"/>
      <c r="Z524" s="33"/>
      <c r="AA524" s="205"/>
      <c r="AB524" s="33"/>
      <c r="AC524" s="33"/>
      <c r="AD524" s="33"/>
      <c r="AE524" s="199"/>
      <c r="AF524" s="199"/>
      <c r="AG524" s="199"/>
      <c r="AH524" s="33"/>
      <c r="AI524" s="33"/>
      <c r="AJ524" s="33"/>
      <c r="AK524" s="33"/>
      <c r="AL524" s="33"/>
      <c r="AN524" s="127"/>
      <c r="AO524" s="48"/>
      <c r="AP524" s="28"/>
    </row>
    <row r="525" spans="9:46" ht="21" hidden="1" customHeight="1" thickBot="1">
      <c r="I525" s="292">
        <f t="shared" si="125"/>
        <v>0</v>
      </c>
      <c r="J525" s="118">
        <f t="shared" si="114"/>
        <v>7</v>
      </c>
      <c r="K525" s="206">
        <f t="shared" si="126"/>
        <v>60</v>
      </c>
      <c r="L525" s="188"/>
      <c r="M525" s="188"/>
      <c r="N525" s="207">
        <f>IF(O525+P525&gt;0,$W$452,)</f>
        <v>0</v>
      </c>
      <c r="O525" s="208"/>
      <c r="P525" s="208"/>
      <c r="Q525" s="209">
        <f>ROUND(O525*50,0)</f>
        <v>0</v>
      </c>
      <c r="R525" s="209">
        <f>ROUND(P525*50,0)</f>
        <v>0</v>
      </c>
      <c r="S525" s="1990"/>
      <c r="T525" s="1991"/>
      <c r="U525" s="118">
        <f t="shared" si="127"/>
        <v>7</v>
      </c>
      <c r="V525" s="214"/>
      <c r="W525" s="214"/>
      <c r="X525" s="214"/>
      <c r="Y525" s="214"/>
      <c r="Z525" s="214"/>
      <c r="AA525" s="215"/>
      <c r="AB525" s="214"/>
      <c r="AC525" s="214"/>
      <c r="AD525" s="214"/>
      <c r="AE525" s="216"/>
      <c r="AF525" s="216"/>
      <c r="AG525" s="216"/>
      <c r="AH525" s="216"/>
      <c r="AI525" s="216"/>
      <c r="AJ525" s="216"/>
      <c r="AK525" s="199"/>
      <c r="AL525" s="199"/>
      <c r="AN525" s="127"/>
      <c r="AO525" s="28"/>
      <c r="AP525" s="28"/>
    </row>
    <row r="526" spans="9:46" ht="30" customHeight="1" thickBot="1">
      <c r="I526" s="292">
        <f t="shared" ref="I526:I536" si="128">IF(Q$529&gt;0,1,0)</f>
        <v>1</v>
      </c>
      <c r="J526" s="118">
        <f>IF($Q$529&gt;0,8,)</f>
        <v>8</v>
      </c>
      <c r="K526" s="2013" t="s">
        <v>803</v>
      </c>
      <c r="L526" s="2013"/>
      <c r="M526" s="2013"/>
      <c r="N526" s="2013"/>
      <c r="O526" s="2013"/>
      <c r="P526" s="2013"/>
      <c r="Q526" s="2013"/>
      <c r="R526" s="2013"/>
      <c r="S526" s="2013"/>
      <c r="T526" s="2013"/>
      <c r="U526" s="118">
        <f>J526</f>
        <v>8</v>
      </c>
      <c r="V526" s="119" t="s">
        <v>755</v>
      </c>
      <c r="W526" s="120" t="s">
        <v>873</v>
      </c>
      <c r="X526" s="121"/>
      <c r="Y526" s="121"/>
      <c r="Z526" s="122"/>
      <c r="AA526" s="123"/>
      <c r="AB526" s="122"/>
      <c r="AC526" s="122"/>
      <c r="AD526" s="122"/>
      <c r="AF526" s="124" t="s">
        <v>756</v>
      </c>
      <c r="AG526" s="125"/>
      <c r="AH526" s="125"/>
      <c r="AI526" s="125"/>
      <c r="AJ526" s="126"/>
      <c r="AN526" s="127"/>
      <c r="AO526" s="127"/>
      <c r="AP526" s="48"/>
    </row>
    <row r="527" spans="9:46" ht="21" customHeight="1" thickBot="1">
      <c r="I527" s="292">
        <f t="shared" si="128"/>
        <v>1</v>
      </c>
      <c r="J527" s="118">
        <f t="shared" ref="J527:J600" si="129">IF($Q$529&gt;0,8,)</f>
        <v>8</v>
      </c>
      <c r="K527" s="2021" t="s">
        <v>537</v>
      </c>
      <c r="L527" s="2021"/>
      <c r="M527" s="2021"/>
      <c r="N527" s="2021"/>
      <c r="O527" s="2021"/>
      <c r="P527" s="2021"/>
      <c r="Q527" s="2021"/>
      <c r="R527" s="2021"/>
      <c r="S527" s="2021"/>
      <c r="T527" s="2021"/>
      <c r="U527" s="118">
        <f t="shared" ref="U527:U550" si="130">J527</f>
        <v>8</v>
      </c>
      <c r="V527" s="217" t="s">
        <v>976</v>
      </c>
      <c r="W527" s="232">
        <v>200</v>
      </c>
      <c r="X527" s="233" t="s">
        <v>1176</v>
      </c>
      <c r="Y527" s="232">
        <f>AD542</f>
        <v>0</v>
      </c>
      <c r="Z527" s="129"/>
      <c r="AA527" s="130"/>
      <c r="AB527" s="129"/>
      <c r="AC527" s="131"/>
      <c r="AD527" s="132"/>
      <c r="AE527" s="33"/>
      <c r="AF527" s="133" t="s">
        <v>777</v>
      </c>
      <c r="AG527" s="134" t="s">
        <v>778</v>
      </c>
      <c r="AH527" s="134" t="s">
        <v>779</v>
      </c>
      <c r="AI527" s="135" t="s">
        <v>780</v>
      </c>
      <c r="AJ527" s="1327" t="s">
        <v>1674</v>
      </c>
      <c r="AK527" s="1328">
        <v>1</v>
      </c>
      <c r="AL527" s="1329">
        <v>2</v>
      </c>
      <c r="AM527" s="1330">
        <v>3</v>
      </c>
      <c r="AN527" s="1331">
        <v>4</v>
      </c>
      <c r="AO527" s="1331">
        <v>5</v>
      </c>
      <c r="AP527" s="1332">
        <v>6</v>
      </c>
      <c r="AQ527" s="1331">
        <v>7</v>
      </c>
      <c r="AR527" s="1331">
        <v>8</v>
      </c>
      <c r="AS527" s="1331">
        <v>9</v>
      </c>
      <c r="AT527" s="1333">
        <v>10</v>
      </c>
    </row>
    <row r="528" spans="9:46" ht="21" customHeight="1">
      <c r="I528" s="292">
        <f t="shared" si="128"/>
        <v>1</v>
      </c>
      <c r="J528" s="118">
        <f t="shared" si="129"/>
        <v>8</v>
      </c>
      <c r="K528" s="955" t="s">
        <v>523</v>
      </c>
      <c r="L528" s="136" t="s">
        <v>524</v>
      </c>
      <c r="M528" s="953" t="s">
        <v>978</v>
      </c>
      <c r="N528" s="136" t="s">
        <v>838</v>
      </c>
      <c r="O528" s="953" t="s">
        <v>776</v>
      </c>
      <c r="P528" s="136" t="s">
        <v>525</v>
      </c>
      <c r="Q528" s="136" t="s">
        <v>534</v>
      </c>
      <c r="R528" s="136" t="s">
        <v>529</v>
      </c>
      <c r="S528" s="406" t="s">
        <v>535</v>
      </c>
      <c r="T528" s="407" t="s">
        <v>536</v>
      </c>
      <c r="U528" s="118">
        <f t="shared" si="130"/>
        <v>8</v>
      </c>
      <c r="V528" s="218" t="s">
        <v>975</v>
      </c>
      <c r="W528" s="138">
        <v>660</v>
      </c>
      <c r="X528" s="139"/>
      <c r="Y528" s="139"/>
      <c r="Z528" s="140"/>
      <c r="AA528" s="141"/>
      <c r="AB528" s="140"/>
      <c r="AC528" s="142"/>
      <c r="AD528" s="143"/>
      <c r="AE528" s="33"/>
      <c r="AF528" s="144" t="s">
        <v>781</v>
      </c>
      <c r="AG528" s="145" t="s">
        <v>782</v>
      </c>
      <c r="AH528" s="145" t="s">
        <v>783</v>
      </c>
      <c r="AI528" s="146" t="s">
        <v>784</v>
      </c>
      <c r="AJ528" s="1334" t="s">
        <v>1675</v>
      </c>
      <c r="AK528" s="1335">
        <f>L537</f>
        <v>322004</v>
      </c>
      <c r="AL528" s="1335">
        <f>L538</f>
        <v>322133</v>
      </c>
      <c r="AM528" s="1335">
        <f>L539</f>
        <v>0</v>
      </c>
      <c r="AN528" s="1335">
        <f>L540</f>
        <v>0</v>
      </c>
      <c r="AO528" s="1335">
        <f>L541</f>
        <v>0</v>
      </c>
      <c r="AP528" s="1335">
        <f>L542</f>
        <v>0</v>
      </c>
      <c r="AQ528" s="1335">
        <f>L543</f>
        <v>0</v>
      </c>
      <c r="AR528" s="1335">
        <f>L544</f>
        <v>0</v>
      </c>
      <c r="AS528" s="1335">
        <f>L545</f>
        <v>0</v>
      </c>
      <c r="AT528" s="1336">
        <f>L546</f>
        <v>0</v>
      </c>
    </row>
    <row r="529" spans="1:46" ht="21" customHeight="1" thickBot="1">
      <c r="I529" s="292">
        <f t="shared" si="128"/>
        <v>1</v>
      </c>
      <c r="J529" s="118">
        <f t="shared" si="129"/>
        <v>8</v>
      </c>
      <c r="K529" s="989" t="s">
        <v>1916</v>
      </c>
      <c r="L529" s="405" t="s">
        <v>1917</v>
      </c>
      <c r="M529" s="148" t="s">
        <v>1452</v>
      </c>
      <c r="N529" s="149" t="s">
        <v>1908</v>
      </c>
      <c r="O529" s="149" t="s">
        <v>1918</v>
      </c>
      <c r="P529" s="150" t="str">
        <f>IF(COUNTA(Y534:Y541)&gt;1,CONCATENATE(V534,"번지 외 ",COUNTA(Y534:Y541)-1,"필지"),CONCATENATE(V534,"번지"))</f>
        <v>산74-40번지</v>
      </c>
      <c r="Q529" s="151">
        <f>+Y542</f>
        <v>3.9</v>
      </c>
      <c r="R529" s="393" t="s">
        <v>1304</v>
      </c>
      <c r="S529" s="152">
        <f>COUNT(L537:L549)</f>
        <v>2</v>
      </c>
      <c r="T529" s="153">
        <f>200*S529</f>
        <v>400</v>
      </c>
      <c r="U529" s="118">
        <f t="shared" si="130"/>
        <v>8</v>
      </c>
      <c r="V529" s="218" t="s">
        <v>974</v>
      </c>
      <c r="W529" s="138">
        <v>800</v>
      </c>
      <c r="X529" s="139" t="s">
        <v>1498</v>
      </c>
      <c r="Y529" s="139" t="s">
        <v>1500</v>
      </c>
      <c r="Z529" s="140"/>
      <c r="AA529" s="141"/>
      <c r="AB529" s="140"/>
      <c r="AC529" s="142"/>
      <c r="AD529" s="143"/>
      <c r="AE529" s="33"/>
      <c r="AF529" s="144" t="s">
        <v>785</v>
      </c>
      <c r="AG529" s="145" t="s">
        <v>786</v>
      </c>
      <c r="AH529" s="154" t="s">
        <v>787</v>
      </c>
      <c r="AI529" s="146" t="s">
        <v>788</v>
      </c>
      <c r="AJ529" s="1337" t="s">
        <v>1676</v>
      </c>
      <c r="AK529" s="1338">
        <f>M537</f>
        <v>470369</v>
      </c>
      <c r="AL529" s="1338">
        <f>M538</f>
        <v>470311</v>
      </c>
      <c r="AM529" s="1338">
        <f>M539</f>
        <v>0</v>
      </c>
      <c r="AN529" s="1338">
        <f>M540</f>
        <v>0</v>
      </c>
      <c r="AO529" s="1338">
        <f>M541</f>
        <v>0</v>
      </c>
      <c r="AP529" s="1338">
        <f>M542</f>
        <v>0</v>
      </c>
      <c r="AQ529" s="1338">
        <f>M543</f>
        <v>0</v>
      </c>
      <c r="AR529" s="1338">
        <f>M544</f>
        <v>0</v>
      </c>
      <c r="AS529" s="1338">
        <f>M545</f>
        <v>0</v>
      </c>
      <c r="AT529" s="1339">
        <f>M546</f>
        <v>0</v>
      </c>
    </row>
    <row r="530" spans="1:46" ht="21" customHeight="1" thickBot="1">
      <c r="I530" s="292">
        <f t="shared" si="128"/>
        <v>1</v>
      </c>
      <c r="J530" s="118">
        <f t="shared" si="129"/>
        <v>8</v>
      </c>
      <c r="K530" s="955" t="s">
        <v>527</v>
      </c>
      <c r="L530" s="136" t="s">
        <v>528</v>
      </c>
      <c r="M530" s="136" t="s">
        <v>521</v>
      </c>
      <c r="N530" s="136" t="s">
        <v>526</v>
      </c>
      <c r="O530" s="136" t="s">
        <v>530</v>
      </c>
      <c r="P530" s="952" t="s">
        <v>531</v>
      </c>
      <c r="Q530" s="952" t="s">
        <v>532</v>
      </c>
      <c r="R530" s="155" t="s">
        <v>533</v>
      </c>
      <c r="S530" s="156" t="s">
        <v>552</v>
      </c>
      <c r="T530" s="407" t="s">
        <v>522</v>
      </c>
      <c r="U530" s="118">
        <f t="shared" si="130"/>
        <v>8</v>
      </c>
      <c r="V530" s="219" t="s">
        <v>789</v>
      </c>
      <c r="W530" s="220">
        <v>28.32</v>
      </c>
      <c r="X530" s="220"/>
      <c r="Y530" s="221"/>
      <c r="Z530" s="222"/>
      <c r="AA530" s="223"/>
      <c r="AB530" s="222"/>
      <c r="AC530" s="224"/>
      <c r="AD530" s="225"/>
      <c r="AE530" s="33"/>
      <c r="AF530" s="144" t="s">
        <v>790</v>
      </c>
      <c r="AG530" s="157" t="s">
        <v>791</v>
      </c>
      <c r="AH530" s="158" t="s">
        <v>792</v>
      </c>
      <c r="AI530" s="146" t="s">
        <v>793</v>
      </c>
      <c r="AJ530" s="126"/>
      <c r="AN530" s="174"/>
      <c r="AO530" s="127"/>
      <c r="AP530" s="48"/>
    </row>
    <row r="531" spans="1:46" ht="21" customHeight="1" thickBot="1">
      <c r="I531" s="292">
        <f t="shared" si="128"/>
        <v>1</v>
      </c>
      <c r="J531" s="118">
        <f t="shared" si="129"/>
        <v>8</v>
      </c>
      <c r="K531" s="1318" t="str">
        <f>Z534</f>
        <v>낙엽송</v>
      </c>
      <c r="L531" s="1319" t="str">
        <f>AA534</f>
        <v>(용)2-0</v>
      </c>
      <c r="M531" s="1320">
        <f>AC534</f>
        <v>2023</v>
      </c>
      <c r="N531" s="160">
        <f>AB543</f>
        <v>3000</v>
      </c>
      <c r="O531" s="161">
        <f>IF((Q535+R535)&gt;0,ROUND((Q535/(Q535+R535)),4),0)</f>
        <v>0.82199999999999995</v>
      </c>
      <c r="P531" s="162" t="str">
        <f>IF(W530&lt;=15,AI528,IF(W530&gt;30,AI530,AI529))</f>
        <v>중 (15˚ ~ 30˚)</v>
      </c>
      <c r="Q531" s="397" t="s">
        <v>1724</v>
      </c>
      <c r="R531" s="1321" t="s">
        <v>960</v>
      </c>
      <c r="S531" s="164">
        <f>W530</f>
        <v>28.32</v>
      </c>
      <c r="T531" s="398">
        <f>ROUND(N531/10000*N537,0)</f>
        <v>60</v>
      </c>
      <c r="U531" s="118">
        <f t="shared" si="130"/>
        <v>8</v>
      </c>
      <c r="V531" s="226">
        <v>0</v>
      </c>
      <c r="W531" s="226"/>
      <c r="X531" s="226"/>
      <c r="Y531" s="226"/>
      <c r="Z531" s="226"/>
      <c r="AA531" s="227"/>
      <c r="AB531" s="226"/>
      <c r="AC531" s="226"/>
      <c r="AD531" s="226"/>
      <c r="AE531" s="33"/>
      <c r="AF531" s="144" t="s">
        <v>794</v>
      </c>
      <c r="AG531" s="145"/>
      <c r="AH531" s="165"/>
      <c r="AI531" s="146"/>
      <c r="AJ531" s="126"/>
      <c r="AN531" s="127"/>
      <c r="AO531" s="127"/>
      <c r="AP531" s="48"/>
    </row>
    <row r="532" spans="1:46" ht="21" customHeight="1" thickBot="1">
      <c r="I532" s="292">
        <f t="shared" si="128"/>
        <v>1</v>
      </c>
      <c r="J532" s="118">
        <f t="shared" si="129"/>
        <v>8</v>
      </c>
      <c r="K532" s="2014" t="s">
        <v>839</v>
      </c>
      <c r="L532" s="2014"/>
      <c r="M532" s="2014"/>
      <c r="N532" s="2014"/>
      <c r="O532" s="2014"/>
      <c r="P532" s="2014"/>
      <c r="Q532" s="2014"/>
      <c r="R532" s="2014"/>
      <c r="S532" s="2014"/>
      <c r="T532" s="2014"/>
      <c r="U532" s="118">
        <f t="shared" si="130"/>
        <v>8</v>
      </c>
      <c r="AE532" s="33"/>
      <c r="AF532" s="144"/>
      <c r="AG532" s="145"/>
      <c r="AH532" s="165"/>
      <c r="AI532" s="146"/>
      <c r="AJ532" s="126"/>
      <c r="AN532" s="127"/>
      <c r="AO532" s="127"/>
      <c r="AP532" s="48"/>
    </row>
    <row r="533" spans="1:46" ht="21" customHeight="1" thickBot="1">
      <c r="I533" s="292">
        <f t="shared" si="128"/>
        <v>1</v>
      </c>
      <c r="J533" s="118">
        <f t="shared" si="129"/>
        <v>8</v>
      </c>
      <c r="K533" s="2015" t="s">
        <v>840</v>
      </c>
      <c r="L533" s="2017" t="s">
        <v>841</v>
      </c>
      <c r="M533" s="2019" t="s">
        <v>842</v>
      </c>
      <c r="N533" s="2019" t="s">
        <v>843</v>
      </c>
      <c r="O533" s="2022" t="s">
        <v>844</v>
      </c>
      <c r="P533" s="2023"/>
      <c r="Q533" s="2022" t="s">
        <v>845</v>
      </c>
      <c r="R533" s="2023"/>
      <c r="S533" s="1992" t="s">
        <v>969</v>
      </c>
      <c r="T533" s="1993"/>
      <c r="U533" s="118">
        <f t="shared" si="130"/>
        <v>8</v>
      </c>
      <c r="V533" s="217" t="s">
        <v>757</v>
      </c>
      <c r="W533" s="228" t="s">
        <v>973</v>
      </c>
      <c r="X533" s="228" t="s">
        <v>972</v>
      </c>
      <c r="Y533" s="228" t="s">
        <v>971</v>
      </c>
      <c r="Z533" s="228" t="s">
        <v>527</v>
      </c>
      <c r="AA533" s="229" t="s">
        <v>824</v>
      </c>
      <c r="AB533" s="228" t="s">
        <v>970</v>
      </c>
      <c r="AC533" s="230" t="s">
        <v>521</v>
      </c>
      <c r="AD533" s="231" t="s">
        <v>1232</v>
      </c>
      <c r="AE533" s="33"/>
      <c r="AF533" s="170"/>
      <c r="AG533" s="171"/>
      <c r="AH533" s="172"/>
      <c r="AI533" s="173"/>
      <c r="AJ533" s="174"/>
      <c r="AN533" s="127"/>
      <c r="AO533" s="33"/>
      <c r="AP533" s="48"/>
    </row>
    <row r="534" spans="1:46" ht="21" customHeight="1" thickBot="1">
      <c r="I534" s="292">
        <f t="shared" si="128"/>
        <v>1</v>
      </c>
      <c r="J534" s="118">
        <f t="shared" si="129"/>
        <v>8</v>
      </c>
      <c r="K534" s="2016"/>
      <c r="L534" s="2018"/>
      <c r="M534" s="2020"/>
      <c r="N534" s="2020"/>
      <c r="O534" s="954" t="s">
        <v>741</v>
      </c>
      <c r="P534" s="176" t="s">
        <v>742</v>
      </c>
      <c r="Q534" s="176" t="s">
        <v>741</v>
      </c>
      <c r="R534" s="177" t="s">
        <v>742</v>
      </c>
      <c r="S534" s="1994"/>
      <c r="T534" s="1995"/>
      <c r="U534" s="118">
        <f t="shared" si="130"/>
        <v>8</v>
      </c>
      <c r="V534" s="178" t="s">
        <v>1910</v>
      </c>
      <c r="W534" s="179">
        <v>144.43</v>
      </c>
      <c r="X534" s="179">
        <v>3.9</v>
      </c>
      <c r="Y534" s="179">
        <v>3.9</v>
      </c>
      <c r="Z534" s="179" t="s">
        <v>1914</v>
      </c>
      <c r="AA534" s="180" t="s">
        <v>1879</v>
      </c>
      <c r="AB534" s="179">
        <v>3000</v>
      </c>
      <c r="AC534" s="402">
        <v>2023</v>
      </c>
      <c r="AD534" s="181"/>
      <c r="AE534" s="33"/>
      <c r="AF534" s="125"/>
      <c r="AG534" s="125"/>
      <c r="AH534" s="125"/>
      <c r="AI534" s="182"/>
      <c r="AJ534" s="174"/>
      <c r="AN534" s="127"/>
      <c r="AO534" s="33"/>
      <c r="AP534" s="48"/>
    </row>
    <row r="535" spans="1:46" ht="21" customHeight="1">
      <c r="I535" s="292">
        <f t="shared" si="128"/>
        <v>1</v>
      </c>
      <c r="J535" s="118">
        <f t="shared" si="129"/>
        <v>8</v>
      </c>
      <c r="K535" s="956" t="s">
        <v>802</v>
      </c>
      <c r="L535" s="184"/>
      <c r="M535" s="184"/>
      <c r="N535" s="266">
        <f>N536/S529</f>
        <v>200</v>
      </c>
      <c r="O535" s="263">
        <f>ROUND(O536/S529,1)</f>
        <v>48.5</v>
      </c>
      <c r="P535" s="263">
        <f>ROUND(P536/S529,1)</f>
        <v>10.5</v>
      </c>
      <c r="Q535" s="263">
        <f>ROUND(Q536/S529,0)</f>
        <v>2425</v>
      </c>
      <c r="R535" s="263">
        <f>ROUND(R536/S529,0)</f>
        <v>525</v>
      </c>
      <c r="S535" s="1996" t="s">
        <v>1940</v>
      </c>
      <c r="T535" s="1997"/>
      <c r="U535" s="118">
        <f t="shared" si="130"/>
        <v>8</v>
      </c>
      <c r="V535" s="178"/>
      <c r="W535" s="234"/>
      <c r="X535" s="234"/>
      <c r="Y535" s="234"/>
      <c r="Z535" s="179"/>
      <c r="AA535" s="180"/>
      <c r="AB535" s="179"/>
      <c r="AC535" s="402"/>
      <c r="AD535" s="181"/>
      <c r="AE535" s="33"/>
      <c r="AF535" s="133" t="s">
        <v>795</v>
      </c>
      <c r="AG535" s="134" t="s">
        <v>796</v>
      </c>
      <c r="AH535" s="169" t="s">
        <v>797</v>
      </c>
      <c r="AI535" s="135" t="s">
        <v>1499</v>
      </c>
      <c r="AJ535" s="126"/>
      <c r="AN535" s="174"/>
      <c r="AO535" s="33"/>
      <c r="AP535" s="48"/>
    </row>
    <row r="536" spans="1:46" ht="21" customHeight="1">
      <c r="I536" s="292">
        <f t="shared" si="128"/>
        <v>1</v>
      </c>
      <c r="J536" s="118">
        <f t="shared" si="129"/>
        <v>8</v>
      </c>
      <c r="K536" s="956" t="s">
        <v>754</v>
      </c>
      <c r="L536" s="184"/>
      <c r="M536" s="184"/>
      <c r="N536" s="264">
        <f>SUM(N537:N600)</f>
        <v>400</v>
      </c>
      <c r="O536" s="265">
        <f>SUM(O537:O600)</f>
        <v>97</v>
      </c>
      <c r="P536" s="265">
        <f>SUM(P537:P600)</f>
        <v>21</v>
      </c>
      <c r="Q536" s="265">
        <f>SUM(Q537:Q600)</f>
        <v>4850</v>
      </c>
      <c r="R536" s="265">
        <f>SUM(R537:R600)</f>
        <v>1050</v>
      </c>
      <c r="S536" s="1998"/>
      <c r="T536" s="1999"/>
      <c r="U536" s="118">
        <f t="shared" si="130"/>
        <v>8</v>
      </c>
      <c r="V536" s="178"/>
      <c r="W536" s="179"/>
      <c r="X536" s="179"/>
      <c r="Y536" s="179"/>
      <c r="Z536" s="179"/>
      <c r="AA536" s="180"/>
      <c r="AB536" s="179"/>
      <c r="AC536" s="402"/>
      <c r="AD536" s="181"/>
      <c r="AE536" s="33"/>
      <c r="AF536" s="144" t="s">
        <v>1725</v>
      </c>
      <c r="AG536" s="145" t="s">
        <v>961</v>
      </c>
      <c r="AH536" s="186">
        <v>0</v>
      </c>
      <c r="AI536" s="187" t="s">
        <v>1501</v>
      </c>
      <c r="AJ536" s="126"/>
      <c r="AN536" s="174"/>
      <c r="AO536" s="33"/>
      <c r="AP536" s="48"/>
    </row>
    <row r="537" spans="1:46" ht="21" customHeight="1">
      <c r="I537" s="292">
        <f>IF((O$537+P$537)&gt;0,1,0)</f>
        <v>1</v>
      </c>
      <c r="J537" s="118">
        <f t="shared" si="129"/>
        <v>8</v>
      </c>
      <c r="K537" s="956">
        <v>1</v>
      </c>
      <c r="L537" s="188">
        <v>322004</v>
      </c>
      <c r="M537" s="188">
        <v>470369</v>
      </c>
      <c r="N537" s="189">
        <f t="shared" ref="N537:N550" si="131">IF(O537+P537&gt;0,$W$77,)</f>
        <v>200</v>
      </c>
      <c r="O537" s="188">
        <v>46</v>
      </c>
      <c r="P537" s="188">
        <v>15</v>
      </c>
      <c r="Q537" s="264">
        <f t="shared" ref="Q537:R550" si="132">ROUND(O537*50,0)</f>
        <v>2300</v>
      </c>
      <c r="R537" s="264">
        <f t="shared" si="132"/>
        <v>750</v>
      </c>
      <c r="S537" s="1988"/>
      <c r="T537" s="1989"/>
      <c r="U537" s="118">
        <f t="shared" si="130"/>
        <v>8</v>
      </c>
      <c r="V537" s="178"/>
      <c r="W537" s="179"/>
      <c r="X537" s="179"/>
      <c r="Y537" s="179"/>
      <c r="Z537" s="179"/>
      <c r="AA537" s="180"/>
      <c r="AB537" s="179"/>
      <c r="AC537" s="402"/>
      <c r="AD537" s="181"/>
      <c r="AE537" s="33"/>
      <c r="AF537" s="144" t="s">
        <v>1726</v>
      </c>
      <c r="AG537" s="145" t="s">
        <v>800</v>
      </c>
      <c r="AH537" s="192">
        <v>0.05</v>
      </c>
      <c r="AI537" s="187" t="s">
        <v>1502</v>
      </c>
      <c r="AJ537" s="126"/>
      <c r="AM537" s="28"/>
      <c r="AN537" s="48"/>
      <c r="AO537" s="33"/>
      <c r="AP537" s="48"/>
    </row>
    <row r="538" spans="1:46" ht="21" customHeight="1">
      <c r="I538" s="292">
        <f t="shared" ref="I538:I550" si="133">IF((O$537+P$537)&gt;0,1,0)</f>
        <v>1</v>
      </c>
      <c r="J538" s="118">
        <f t="shared" si="129"/>
        <v>8</v>
      </c>
      <c r="K538" s="956">
        <f t="shared" ref="K538:K550" si="134">+K537+1</f>
        <v>2</v>
      </c>
      <c r="L538" s="188">
        <v>322133</v>
      </c>
      <c r="M538" s="188">
        <v>470311</v>
      </c>
      <c r="N538" s="189">
        <f t="shared" si="131"/>
        <v>200</v>
      </c>
      <c r="O538" s="188">
        <v>51</v>
      </c>
      <c r="P538" s="188">
        <v>6</v>
      </c>
      <c r="Q538" s="264">
        <f t="shared" si="132"/>
        <v>2550</v>
      </c>
      <c r="R538" s="264">
        <f t="shared" si="132"/>
        <v>300</v>
      </c>
      <c r="S538" s="1988"/>
      <c r="T538" s="1989"/>
      <c r="U538" s="118">
        <f t="shared" si="130"/>
        <v>8</v>
      </c>
      <c r="V538" s="178"/>
      <c r="W538" s="179"/>
      <c r="X538" s="179"/>
      <c r="Y538" s="179"/>
      <c r="Z538" s="179"/>
      <c r="AA538" s="180"/>
      <c r="AB538" s="179"/>
      <c r="AC538" s="402"/>
      <c r="AD538" s="181"/>
      <c r="AE538" s="33"/>
      <c r="AF538" s="144" t="s">
        <v>1727</v>
      </c>
      <c r="AG538" s="145" t="s">
        <v>963</v>
      </c>
      <c r="AH538" s="192">
        <v>0.1</v>
      </c>
      <c r="AI538" s="193"/>
      <c r="AJ538" s="126"/>
      <c r="AN538" s="48"/>
      <c r="AO538" s="33"/>
      <c r="AP538" s="48"/>
    </row>
    <row r="539" spans="1:46" ht="21" customHeight="1">
      <c r="I539" s="292">
        <f t="shared" si="133"/>
        <v>1</v>
      </c>
      <c r="J539" s="118">
        <f t="shared" si="129"/>
        <v>8</v>
      </c>
      <c r="K539" s="956">
        <f t="shared" si="134"/>
        <v>3</v>
      </c>
      <c r="L539" s="188"/>
      <c r="M539" s="188"/>
      <c r="N539" s="189">
        <f t="shared" si="131"/>
        <v>0</v>
      </c>
      <c r="O539" s="188"/>
      <c r="P539" s="188"/>
      <c r="Q539" s="264">
        <f t="shared" si="132"/>
        <v>0</v>
      </c>
      <c r="R539" s="264">
        <f t="shared" si="132"/>
        <v>0</v>
      </c>
      <c r="S539" s="1988"/>
      <c r="T539" s="1989"/>
      <c r="U539" s="118">
        <f t="shared" si="130"/>
        <v>8</v>
      </c>
      <c r="V539" s="178"/>
      <c r="W539" s="179"/>
      <c r="X539" s="179"/>
      <c r="Y539" s="179"/>
      <c r="Z539" s="179"/>
      <c r="AA539" s="180"/>
      <c r="AB539" s="179"/>
      <c r="AC539" s="402"/>
      <c r="AD539" s="181"/>
      <c r="AE539" s="33"/>
      <c r="AF539" s="144"/>
      <c r="AG539" s="145"/>
      <c r="AH539" s="194"/>
      <c r="AI539" s="146"/>
      <c r="AJ539" s="174"/>
      <c r="AM539" s="33"/>
      <c r="AN539" s="48"/>
      <c r="AO539" s="33"/>
      <c r="AP539" s="48"/>
      <c r="AQ539" s="28"/>
      <c r="AR539" s="28"/>
    </row>
    <row r="540" spans="1:46" ht="21" customHeight="1" thickBot="1">
      <c r="I540" s="292">
        <f t="shared" si="133"/>
        <v>1</v>
      </c>
      <c r="J540" s="118">
        <f t="shared" si="129"/>
        <v>8</v>
      </c>
      <c r="K540" s="956">
        <f t="shared" si="134"/>
        <v>4</v>
      </c>
      <c r="L540" s="188"/>
      <c r="M540" s="188"/>
      <c r="N540" s="189">
        <f t="shared" si="131"/>
        <v>0</v>
      </c>
      <c r="O540" s="188"/>
      <c r="P540" s="188"/>
      <c r="Q540" s="264">
        <f t="shared" si="132"/>
        <v>0</v>
      </c>
      <c r="R540" s="264">
        <f t="shared" si="132"/>
        <v>0</v>
      </c>
      <c r="S540" s="1988"/>
      <c r="T540" s="1989"/>
      <c r="U540" s="118">
        <f t="shared" si="130"/>
        <v>8</v>
      </c>
      <c r="V540" s="178"/>
      <c r="W540" s="179"/>
      <c r="X540" s="179"/>
      <c r="Y540" s="179"/>
      <c r="Z540" s="179"/>
      <c r="AA540" s="180"/>
      <c r="AB540" s="179"/>
      <c r="AC540" s="402"/>
      <c r="AD540" s="181"/>
      <c r="AE540" s="33"/>
      <c r="AF540" s="170"/>
      <c r="AG540" s="195"/>
      <c r="AH540" s="171"/>
      <c r="AI540" s="173"/>
      <c r="AJ540" s="174"/>
      <c r="AM540" s="33"/>
      <c r="AN540" s="48"/>
      <c r="AO540" s="33"/>
      <c r="AP540" s="48"/>
    </row>
    <row r="541" spans="1:46" ht="21" customHeight="1">
      <c r="I541" s="292">
        <f t="shared" si="133"/>
        <v>1</v>
      </c>
      <c r="J541" s="118">
        <f t="shared" si="129"/>
        <v>8</v>
      </c>
      <c r="K541" s="956">
        <f t="shared" si="134"/>
        <v>5</v>
      </c>
      <c r="L541" s="188"/>
      <c r="M541" s="188"/>
      <c r="N541" s="189">
        <f t="shared" si="131"/>
        <v>0</v>
      </c>
      <c r="O541" s="188"/>
      <c r="P541" s="188"/>
      <c r="Q541" s="191">
        <f t="shared" si="132"/>
        <v>0</v>
      </c>
      <c r="R541" s="191">
        <f t="shared" si="132"/>
        <v>0</v>
      </c>
      <c r="S541" s="1988"/>
      <c r="T541" s="1989"/>
      <c r="U541" s="118">
        <f t="shared" si="130"/>
        <v>8</v>
      </c>
      <c r="V541" s="178"/>
      <c r="W541" s="179"/>
      <c r="X541" s="179"/>
      <c r="Y541" s="179"/>
      <c r="Z541" s="179"/>
      <c r="AA541" s="180"/>
      <c r="AB541" s="179"/>
      <c r="AC541" s="402"/>
      <c r="AD541" s="181"/>
      <c r="AE541" s="28"/>
      <c r="AF541" s="48"/>
      <c r="AG541" s="48"/>
      <c r="AH541" s="48"/>
      <c r="AI541" s="48"/>
      <c r="AJ541" s="48"/>
      <c r="AK541" s="28"/>
      <c r="AL541" s="28"/>
      <c r="AM541" s="33"/>
      <c r="AN541" s="48"/>
      <c r="AO541" s="48"/>
      <c r="AP541" s="48"/>
      <c r="AS541" s="28"/>
    </row>
    <row r="542" spans="1:46" ht="21" customHeight="1">
      <c r="I542" s="292">
        <f t="shared" si="133"/>
        <v>1</v>
      </c>
      <c r="J542" s="118">
        <f t="shared" si="129"/>
        <v>8</v>
      </c>
      <c r="K542" s="956">
        <f t="shared" si="134"/>
        <v>6</v>
      </c>
      <c r="L542" s="188"/>
      <c r="M542" s="188"/>
      <c r="N542" s="189">
        <f t="shared" si="131"/>
        <v>0</v>
      </c>
      <c r="O542" s="188"/>
      <c r="P542" s="188"/>
      <c r="Q542" s="191">
        <f t="shared" si="132"/>
        <v>0</v>
      </c>
      <c r="R542" s="191">
        <f t="shared" si="132"/>
        <v>0</v>
      </c>
      <c r="S542" s="1988"/>
      <c r="T542" s="1989"/>
      <c r="U542" s="118">
        <f t="shared" si="130"/>
        <v>8</v>
      </c>
      <c r="V542" s="137" t="s">
        <v>754</v>
      </c>
      <c r="W542" s="196">
        <f>SUM(W534:W541)</f>
        <v>144.43</v>
      </c>
      <c r="X542" s="196">
        <f>SUM(X534:X541)</f>
        <v>3.9</v>
      </c>
      <c r="Y542" s="196">
        <f>SUM(Y534:Y541)</f>
        <v>3.9</v>
      </c>
      <c r="Z542" s="197"/>
      <c r="AA542" s="198"/>
      <c r="AB542" s="196">
        <f>SUM(AB534:AB541)</f>
        <v>3000</v>
      </c>
      <c r="AC542" s="402"/>
      <c r="AD542" s="654">
        <f>SUBTOTAL(9,AD534:AD541)</f>
        <v>0</v>
      </c>
      <c r="AE542" s="199"/>
      <c r="AF542" s="33"/>
      <c r="AG542" s="33"/>
      <c r="AH542" s="33"/>
      <c r="AI542" s="33"/>
      <c r="AJ542" s="33"/>
      <c r="AM542" s="33"/>
      <c r="AN542" s="48"/>
      <c r="AO542" s="48"/>
      <c r="AP542" s="48"/>
    </row>
    <row r="543" spans="1:46" s="28" customFormat="1" ht="21" customHeight="1" thickBot="1">
      <c r="A543" s="200"/>
      <c r="B543" s="200"/>
      <c r="C543" s="200"/>
      <c r="D543" s="200"/>
      <c r="E543" s="200"/>
      <c r="F543" s="200"/>
      <c r="G543" s="200"/>
      <c r="I543" s="292">
        <f t="shared" si="133"/>
        <v>1</v>
      </c>
      <c r="J543" s="118">
        <f t="shared" si="129"/>
        <v>8</v>
      </c>
      <c r="K543" s="956">
        <f t="shared" si="134"/>
        <v>7</v>
      </c>
      <c r="L543" s="188"/>
      <c r="M543" s="188"/>
      <c r="N543" s="189">
        <f t="shared" si="131"/>
        <v>0</v>
      </c>
      <c r="O543" s="188"/>
      <c r="P543" s="188"/>
      <c r="Q543" s="191">
        <f t="shared" si="132"/>
        <v>0</v>
      </c>
      <c r="R543" s="191">
        <f t="shared" si="132"/>
        <v>0</v>
      </c>
      <c r="S543" s="1988"/>
      <c r="T543" s="1989"/>
      <c r="U543" s="118">
        <f t="shared" si="130"/>
        <v>8</v>
      </c>
      <c r="V543" s="201" t="s">
        <v>802</v>
      </c>
      <c r="W543" s="202"/>
      <c r="X543" s="202"/>
      <c r="Y543" s="202"/>
      <c r="Z543" s="202"/>
      <c r="AA543" s="203"/>
      <c r="AB543" s="202">
        <f>IF(AB542&gt;0,ROUND(AB542/COUNTA(AB534:AB541),0),)</f>
        <v>3000</v>
      </c>
      <c r="AC543" s="403"/>
      <c r="AD543" s="204"/>
      <c r="AE543" s="199"/>
      <c r="AF543" s="199"/>
      <c r="AG543" s="199"/>
      <c r="AH543" s="33"/>
      <c r="AI543" s="33"/>
      <c r="AJ543" s="33"/>
      <c r="AK543" s="33"/>
      <c r="AL543" s="33"/>
      <c r="AM543" s="33"/>
      <c r="AN543" s="48"/>
      <c r="AO543" s="48"/>
      <c r="AP543" s="48"/>
      <c r="AQ543" s="116"/>
      <c r="AR543" s="116"/>
      <c r="AS543" s="116"/>
    </row>
    <row r="544" spans="1:46" ht="21" customHeight="1">
      <c r="I544" s="292">
        <f t="shared" si="133"/>
        <v>1</v>
      </c>
      <c r="J544" s="118">
        <f t="shared" si="129"/>
        <v>8</v>
      </c>
      <c r="K544" s="956">
        <f t="shared" si="134"/>
        <v>8</v>
      </c>
      <c r="L544" s="188"/>
      <c r="M544" s="188"/>
      <c r="N544" s="189">
        <f t="shared" si="131"/>
        <v>0</v>
      </c>
      <c r="O544" s="188"/>
      <c r="P544" s="188"/>
      <c r="Q544" s="191">
        <f t="shared" si="132"/>
        <v>0</v>
      </c>
      <c r="R544" s="191">
        <f t="shared" si="132"/>
        <v>0</v>
      </c>
      <c r="S544" s="1988"/>
      <c r="T544" s="1989"/>
      <c r="U544" s="118">
        <f t="shared" si="130"/>
        <v>8</v>
      </c>
      <c r="V544" s="33"/>
      <c r="W544" s="33"/>
      <c r="X544" s="33"/>
      <c r="Y544" s="33"/>
      <c r="Z544" s="33"/>
      <c r="AA544" s="205"/>
      <c r="AB544" s="33"/>
      <c r="AC544" s="33"/>
      <c r="AD544" s="33"/>
      <c r="AE544" s="199"/>
      <c r="AF544" s="199"/>
      <c r="AG544" s="199"/>
      <c r="AH544" s="33"/>
      <c r="AI544" s="33"/>
      <c r="AJ544" s="33"/>
      <c r="AK544" s="33"/>
      <c r="AL544" s="33"/>
      <c r="AM544" s="33"/>
      <c r="AN544" s="48"/>
      <c r="AO544" s="48"/>
      <c r="AP544" s="48"/>
    </row>
    <row r="545" spans="9:42" ht="21" customHeight="1">
      <c r="I545" s="292">
        <f t="shared" si="133"/>
        <v>1</v>
      </c>
      <c r="J545" s="118">
        <f t="shared" si="129"/>
        <v>8</v>
      </c>
      <c r="K545" s="956">
        <f t="shared" si="134"/>
        <v>9</v>
      </c>
      <c r="L545" s="188"/>
      <c r="M545" s="188"/>
      <c r="N545" s="189">
        <f t="shared" si="131"/>
        <v>0</v>
      </c>
      <c r="O545" s="188"/>
      <c r="P545" s="188"/>
      <c r="Q545" s="191">
        <f t="shared" si="132"/>
        <v>0</v>
      </c>
      <c r="R545" s="191">
        <f t="shared" si="132"/>
        <v>0</v>
      </c>
      <c r="S545" s="1988"/>
      <c r="T545" s="1989"/>
      <c r="U545" s="118">
        <f t="shared" si="130"/>
        <v>8</v>
      </c>
      <c r="V545" s="647" t="s">
        <v>1169</v>
      </c>
      <c r="W545" s="648" t="s">
        <v>1851</v>
      </c>
      <c r="X545" s="649"/>
      <c r="Y545" s="649"/>
      <c r="Z545" s="649"/>
      <c r="AA545" s="649"/>
      <c r="AB545" s="649"/>
      <c r="AC545" s="649"/>
      <c r="AD545" s="650"/>
      <c r="AE545" s="199"/>
      <c r="AF545" s="199"/>
      <c r="AG545" s="199"/>
      <c r="AH545" s="33"/>
      <c r="AI545" s="33"/>
      <c r="AJ545" s="33"/>
      <c r="AK545" s="33"/>
      <c r="AL545" s="33"/>
      <c r="AM545" s="33"/>
      <c r="AN545" s="48"/>
      <c r="AO545" s="48"/>
      <c r="AP545" s="48"/>
    </row>
    <row r="546" spans="9:42" ht="21" customHeight="1">
      <c r="I546" s="292">
        <f t="shared" si="133"/>
        <v>1</v>
      </c>
      <c r="J546" s="118">
        <f t="shared" si="129"/>
        <v>8</v>
      </c>
      <c r="K546" s="956">
        <f t="shared" si="134"/>
        <v>10</v>
      </c>
      <c r="L546" s="188"/>
      <c r="M546" s="188"/>
      <c r="N546" s="189">
        <f t="shared" si="131"/>
        <v>0</v>
      </c>
      <c r="O546" s="188"/>
      <c r="P546" s="188"/>
      <c r="Q546" s="191">
        <f t="shared" si="132"/>
        <v>0</v>
      </c>
      <c r="R546" s="191">
        <f t="shared" si="132"/>
        <v>0</v>
      </c>
      <c r="S546" s="1988"/>
      <c r="T546" s="1989"/>
      <c r="U546" s="118">
        <f t="shared" si="130"/>
        <v>8</v>
      </c>
      <c r="V546" s="651" t="s">
        <v>1171</v>
      </c>
      <c r="W546" s="648" t="str">
        <f>"식재된 "&amp;K531&amp;" 는 활착이 안정된 상태로 신초발달이 양호하다."</f>
        <v>식재된 낙엽송 는 활착이 안정된 상태로 신초발달이 양호하다.</v>
      </c>
      <c r="X546" s="649"/>
      <c r="Y546" s="649"/>
      <c r="Z546" s="649"/>
      <c r="AA546" s="649"/>
      <c r="AB546" s="649"/>
      <c r="AC546" s="649"/>
      <c r="AD546" s="650"/>
      <c r="AE546" s="199"/>
      <c r="AF546" s="199"/>
      <c r="AG546" s="199"/>
      <c r="AH546" s="33"/>
      <c r="AI546" s="33"/>
      <c r="AJ546" s="33"/>
      <c r="AK546" s="33"/>
      <c r="AL546" s="33"/>
      <c r="AM546" s="33"/>
      <c r="AN546" s="48"/>
      <c r="AO546" s="48"/>
      <c r="AP546" s="48"/>
    </row>
    <row r="547" spans="9:42" ht="21" customHeight="1">
      <c r="I547" s="292">
        <f t="shared" si="133"/>
        <v>1</v>
      </c>
      <c r="J547" s="118">
        <f t="shared" si="129"/>
        <v>8</v>
      </c>
      <c r="K547" s="956">
        <f t="shared" si="134"/>
        <v>11</v>
      </c>
      <c r="L547" s="188"/>
      <c r="M547" s="188"/>
      <c r="N547" s="189">
        <f t="shared" si="131"/>
        <v>0</v>
      </c>
      <c r="O547" s="188"/>
      <c r="P547" s="188"/>
      <c r="Q547" s="191">
        <f t="shared" si="132"/>
        <v>0</v>
      </c>
      <c r="R547" s="191">
        <f t="shared" si="132"/>
        <v>0</v>
      </c>
      <c r="S547" s="1988"/>
      <c r="T547" s="1989"/>
      <c r="U547" s="118">
        <f t="shared" si="130"/>
        <v>8</v>
      </c>
      <c r="V547" s="651" t="s">
        <v>1172</v>
      </c>
      <c r="W547" s="648"/>
      <c r="X547" s="649"/>
      <c r="Y547" s="649"/>
      <c r="Z547" s="649"/>
      <c r="AA547" s="649"/>
      <c r="AB547" s="649"/>
      <c r="AC547" s="649"/>
      <c r="AD547" s="650"/>
      <c r="AE547" s="199"/>
      <c r="AF547" s="199"/>
      <c r="AG547" s="199"/>
      <c r="AH547" s="33"/>
      <c r="AI547" s="33"/>
      <c r="AJ547" s="33"/>
      <c r="AK547" s="33"/>
      <c r="AL547" s="33"/>
      <c r="AM547" s="33"/>
      <c r="AN547" s="48"/>
      <c r="AO547" s="48"/>
      <c r="AP547" s="48"/>
    </row>
    <row r="548" spans="9:42" ht="21" customHeight="1">
      <c r="I548" s="292">
        <f t="shared" si="133"/>
        <v>1</v>
      </c>
      <c r="J548" s="118">
        <f t="shared" si="129"/>
        <v>8</v>
      </c>
      <c r="K548" s="956">
        <f t="shared" si="134"/>
        <v>12</v>
      </c>
      <c r="L548" s="188"/>
      <c r="M548" s="188"/>
      <c r="N548" s="189">
        <f t="shared" si="131"/>
        <v>0</v>
      </c>
      <c r="O548" s="188"/>
      <c r="P548" s="188"/>
      <c r="Q548" s="191">
        <f t="shared" si="132"/>
        <v>0</v>
      </c>
      <c r="R548" s="191">
        <f t="shared" si="132"/>
        <v>0</v>
      </c>
      <c r="S548" s="1988"/>
      <c r="T548" s="1989"/>
      <c r="U548" s="118">
        <f t="shared" si="130"/>
        <v>8</v>
      </c>
      <c r="V548" s="651" t="s">
        <v>1174</v>
      </c>
      <c r="W548" s="648" t="str">
        <f>"소반내 조림목의 생육상태, 현장여건 등을 고려하여 작업종은 "&amp;R529&amp;"로 적용한다."</f>
        <v>소반내 조림목의 생육상태, 현장여건 등을 고려하여 작업종은 모두베기로 적용한다.</v>
      </c>
      <c r="X548" s="649"/>
      <c r="Y548" s="649"/>
      <c r="Z548" s="649"/>
      <c r="AA548" s="649"/>
      <c r="AB548" s="649"/>
      <c r="AC548" s="649"/>
      <c r="AD548" s="650"/>
      <c r="AE548" s="199"/>
      <c r="AF548" s="199"/>
      <c r="AG548" s="199"/>
      <c r="AH548" s="33"/>
      <c r="AI548" s="33"/>
      <c r="AJ548" s="33"/>
      <c r="AK548" s="33"/>
      <c r="AL548" s="33"/>
      <c r="AM548" s="33"/>
      <c r="AN548" s="48"/>
      <c r="AO548" s="48"/>
      <c r="AP548" s="48"/>
    </row>
    <row r="549" spans="9:42" ht="21" customHeight="1">
      <c r="I549" s="292">
        <f t="shared" si="133"/>
        <v>1</v>
      </c>
      <c r="J549" s="118">
        <f t="shared" si="129"/>
        <v>8</v>
      </c>
      <c r="K549" s="956">
        <f t="shared" si="134"/>
        <v>13</v>
      </c>
      <c r="L549" s="188"/>
      <c r="M549" s="188"/>
      <c r="N549" s="189">
        <f t="shared" si="131"/>
        <v>0</v>
      </c>
      <c r="O549" s="188"/>
      <c r="P549" s="188"/>
      <c r="Q549" s="191">
        <f t="shared" si="132"/>
        <v>0</v>
      </c>
      <c r="R549" s="191">
        <f t="shared" si="132"/>
        <v>0</v>
      </c>
      <c r="S549" s="1988"/>
      <c r="T549" s="1989"/>
      <c r="U549" s="118">
        <f t="shared" si="130"/>
        <v>8</v>
      </c>
      <c r="V549" s="652" t="s">
        <v>1175</v>
      </c>
      <c r="W549" s="648"/>
      <c r="X549" s="649"/>
      <c r="Y549" s="649"/>
      <c r="Z549" s="649"/>
      <c r="AA549" s="649"/>
      <c r="AB549" s="649"/>
      <c r="AC549" s="649"/>
      <c r="AD549" s="650"/>
      <c r="AE549" s="199"/>
      <c r="AF549" s="199"/>
      <c r="AG549" s="199"/>
      <c r="AH549" s="33"/>
      <c r="AI549" s="33"/>
      <c r="AJ549" s="33"/>
      <c r="AK549" s="33"/>
      <c r="AL549" s="33"/>
      <c r="AM549" s="33"/>
      <c r="AN549" s="48"/>
      <c r="AO549" s="48"/>
      <c r="AP549" s="48"/>
    </row>
    <row r="550" spans="9:42" ht="21" customHeight="1" thickBot="1">
      <c r="I550" s="292">
        <f t="shared" si="133"/>
        <v>1</v>
      </c>
      <c r="J550" s="118">
        <f t="shared" si="129"/>
        <v>8</v>
      </c>
      <c r="K550" s="206">
        <f t="shared" si="134"/>
        <v>14</v>
      </c>
      <c r="L550" s="159"/>
      <c r="M550" s="159"/>
      <c r="N550" s="207">
        <f t="shared" si="131"/>
        <v>0</v>
      </c>
      <c r="O550" s="159"/>
      <c r="P550" s="159"/>
      <c r="Q550" s="209">
        <f t="shared" si="132"/>
        <v>0</v>
      </c>
      <c r="R550" s="209">
        <f t="shared" si="132"/>
        <v>0</v>
      </c>
      <c r="S550" s="1990"/>
      <c r="T550" s="1991"/>
      <c r="U550" s="118">
        <f t="shared" si="130"/>
        <v>8</v>
      </c>
      <c r="V550" s="651"/>
      <c r="W550" s="648"/>
      <c r="X550" s="649"/>
      <c r="Y550" s="649"/>
      <c r="Z550" s="649"/>
      <c r="AA550" s="649"/>
      <c r="AB550" s="649"/>
      <c r="AC550" s="649"/>
      <c r="AD550" s="650"/>
      <c r="AE550" s="199"/>
      <c r="AF550" s="199"/>
      <c r="AG550" s="199"/>
      <c r="AH550" s="33"/>
      <c r="AI550" s="33"/>
      <c r="AJ550" s="33"/>
      <c r="AK550" s="33"/>
      <c r="AL550" s="33"/>
      <c r="AM550" s="33"/>
      <c r="AN550" s="48"/>
      <c r="AO550" s="48"/>
      <c r="AP550" s="48"/>
    </row>
    <row r="551" spans="9:42" ht="21" hidden="1" customHeight="1">
      <c r="I551" s="292">
        <f>IF((O$553+P$553)&gt;0,1,0)</f>
        <v>0</v>
      </c>
      <c r="J551" s="118">
        <f t="shared" si="129"/>
        <v>8</v>
      </c>
      <c r="K551" s="2002" t="s">
        <v>840</v>
      </c>
      <c r="L551" s="2004" t="s">
        <v>841</v>
      </c>
      <c r="M551" s="2006" t="s">
        <v>842</v>
      </c>
      <c r="N551" s="2006" t="s">
        <v>843</v>
      </c>
      <c r="O551" s="2012" t="s">
        <v>844</v>
      </c>
      <c r="P551" s="2012"/>
      <c r="Q551" s="2012" t="s">
        <v>845</v>
      </c>
      <c r="R551" s="2012"/>
      <c r="S551" s="1992" t="s">
        <v>969</v>
      </c>
      <c r="T551" s="1993"/>
      <c r="U551" s="118">
        <f t="shared" si="127"/>
        <v>8</v>
      </c>
      <c r="V551" s="33"/>
      <c r="W551" s="33"/>
      <c r="X551" s="33"/>
      <c r="Y551" s="33"/>
      <c r="Z551" s="33"/>
      <c r="AA551" s="205"/>
      <c r="AB551" s="33"/>
      <c r="AC551" s="33"/>
      <c r="AD551" s="33"/>
      <c r="AE551" s="199"/>
      <c r="AF551" s="199"/>
      <c r="AG551" s="199"/>
      <c r="AH551" s="33"/>
      <c r="AI551" s="33"/>
      <c r="AJ551" s="33"/>
      <c r="AK551" s="33"/>
      <c r="AL551" s="33"/>
      <c r="AM551" s="33"/>
      <c r="AN551" s="48"/>
      <c r="AO551" s="48"/>
      <c r="AP551" s="48"/>
    </row>
    <row r="552" spans="9:42" ht="21" hidden="1" customHeight="1">
      <c r="I552" s="292">
        <f t="shared" ref="I552:I575" si="135">IF((O$553+P$553)&gt;0,1,0)</f>
        <v>0</v>
      </c>
      <c r="J552" s="118">
        <f t="shared" si="129"/>
        <v>8</v>
      </c>
      <c r="K552" s="2003"/>
      <c r="L552" s="2005"/>
      <c r="M552" s="2007"/>
      <c r="N552" s="2007"/>
      <c r="O552" s="175" t="s">
        <v>741</v>
      </c>
      <c r="P552" s="176" t="s">
        <v>742</v>
      </c>
      <c r="Q552" s="176" t="s">
        <v>741</v>
      </c>
      <c r="R552" s="177" t="s">
        <v>742</v>
      </c>
      <c r="S552" s="1994"/>
      <c r="T552" s="1995"/>
      <c r="U552" s="118">
        <f t="shared" si="127"/>
        <v>8</v>
      </c>
      <c r="V552" s="33"/>
      <c r="W552" s="33"/>
      <c r="X552" s="33"/>
      <c r="Y552" s="33"/>
      <c r="Z552" s="33"/>
      <c r="AA552" s="205"/>
      <c r="AB552" s="33"/>
      <c r="AC552" s="33"/>
      <c r="AD552" s="33"/>
      <c r="AE552" s="199"/>
      <c r="AF552" s="199"/>
      <c r="AG552" s="199"/>
      <c r="AH552" s="33"/>
      <c r="AI552" s="33"/>
      <c r="AJ552" s="33"/>
      <c r="AK552" s="33"/>
      <c r="AL552" s="33"/>
      <c r="AM552" s="33"/>
      <c r="AN552" s="48"/>
      <c r="AO552" s="48"/>
      <c r="AP552" s="48"/>
    </row>
    <row r="553" spans="9:42" ht="21" hidden="1" customHeight="1">
      <c r="I553" s="292">
        <f t="shared" si="135"/>
        <v>0</v>
      </c>
      <c r="J553" s="118">
        <f t="shared" si="129"/>
        <v>8</v>
      </c>
      <c r="K553" s="183">
        <f>+K25+1</f>
        <v>15</v>
      </c>
      <c r="L553" s="188"/>
      <c r="M553" s="188"/>
      <c r="N553" s="189">
        <f t="shared" ref="N553:N596" si="136">IF(O553+P553&gt;0,$W$527,)</f>
        <v>0</v>
      </c>
      <c r="O553" s="190"/>
      <c r="P553" s="190"/>
      <c r="Q553" s="191">
        <f t="shared" ref="Q553:Q596" si="137">ROUND(O553*50,0)</f>
        <v>0</v>
      </c>
      <c r="R553" s="191">
        <f t="shared" ref="R553:R596" si="138">ROUND(P553*50,0)</f>
        <v>0</v>
      </c>
      <c r="S553" s="1988"/>
      <c r="T553" s="1989"/>
      <c r="U553" s="118">
        <f t="shared" si="127"/>
        <v>8</v>
      </c>
      <c r="V553" s="33"/>
      <c r="W553" s="33"/>
      <c r="X553" s="33"/>
      <c r="Y553" s="33"/>
      <c r="Z553" s="33"/>
      <c r="AA553" s="205"/>
      <c r="AB553" s="33"/>
      <c r="AC553" s="33"/>
      <c r="AD553" s="33"/>
      <c r="AE553" s="199"/>
      <c r="AF553" s="199"/>
      <c r="AG553" s="199"/>
      <c r="AH553" s="33"/>
      <c r="AI553" s="33"/>
      <c r="AJ553" s="33"/>
      <c r="AK553" s="33"/>
      <c r="AL553" s="33"/>
      <c r="AM553" s="33"/>
      <c r="AN553" s="48"/>
      <c r="AO553" s="48"/>
      <c r="AP553" s="48"/>
    </row>
    <row r="554" spans="9:42" ht="21" hidden="1" customHeight="1">
      <c r="I554" s="292">
        <f t="shared" si="135"/>
        <v>0</v>
      </c>
      <c r="J554" s="118">
        <f t="shared" si="129"/>
        <v>8</v>
      </c>
      <c r="K554" s="183">
        <f t="shared" ref="K554:K575" si="139">+K553+1</f>
        <v>16</v>
      </c>
      <c r="L554" s="188"/>
      <c r="M554" s="188"/>
      <c r="N554" s="189">
        <f t="shared" si="136"/>
        <v>0</v>
      </c>
      <c r="O554" s="190"/>
      <c r="P554" s="190"/>
      <c r="Q554" s="191">
        <f t="shared" si="137"/>
        <v>0</v>
      </c>
      <c r="R554" s="191">
        <f t="shared" si="138"/>
        <v>0</v>
      </c>
      <c r="S554" s="1988"/>
      <c r="T554" s="1989"/>
      <c r="U554" s="118">
        <f t="shared" si="127"/>
        <v>8</v>
      </c>
      <c r="V554" s="33"/>
      <c r="W554" s="33"/>
      <c r="X554" s="33"/>
      <c r="Y554" s="33"/>
      <c r="Z554" s="33"/>
      <c r="AA554" s="205"/>
      <c r="AB554" s="33"/>
      <c r="AC554" s="33"/>
      <c r="AD554" s="33"/>
      <c r="AE554" s="199"/>
      <c r="AF554" s="199"/>
      <c r="AG554" s="199"/>
      <c r="AH554" s="33"/>
      <c r="AI554" s="33"/>
      <c r="AJ554" s="33"/>
      <c r="AK554" s="33"/>
      <c r="AL554" s="33"/>
      <c r="AM554" s="33"/>
      <c r="AN554" s="48"/>
      <c r="AO554" s="48"/>
      <c r="AP554" s="48"/>
    </row>
    <row r="555" spans="9:42" ht="21" hidden="1" customHeight="1">
      <c r="I555" s="292">
        <f t="shared" si="135"/>
        <v>0</v>
      </c>
      <c r="J555" s="118">
        <f t="shared" si="129"/>
        <v>8</v>
      </c>
      <c r="K555" s="183">
        <f t="shared" si="139"/>
        <v>17</v>
      </c>
      <c r="L555" s="188"/>
      <c r="M555" s="188"/>
      <c r="N555" s="189">
        <f t="shared" si="136"/>
        <v>0</v>
      </c>
      <c r="O555" s="190"/>
      <c r="P555" s="190"/>
      <c r="Q555" s="191">
        <f t="shared" si="137"/>
        <v>0</v>
      </c>
      <c r="R555" s="191">
        <f t="shared" si="138"/>
        <v>0</v>
      </c>
      <c r="S555" s="1988"/>
      <c r="T555" s="1989"/>
      <c r="U555" s="118">
        <f t="shared" si="127"/>
        <v>8</v>
      </c>
      <c r="V555" s="33"/>
      <c r="W555" s="33"/>
      <c r="X555" s="33"/>
      <c r="Y555" s="33"/>
      <c r="Z555" s="33"/>
      <c r="AA555" s="205"/>
      <c r="AB555" s="33"/>
      <c r="AC555" s="33"/>
      <c r="AD555" s="33"/>
      <c r="AE555" s="199"/>
      <c r="AF555" s="199"/>
      <c r="AG555" s="199"/>
      <c r="AH555" s="33"/>
      <c r="AI555" s="33"/>
      <c r="AJ555" s="33"/>
      <c r="AK555" s="33"/>
      <c r="AL555" s="33"/>
      <c r="AM555" s="33"/>
      <c r="AN555" s="48"/>
      <c r="AO555" s="48"/>
      <c r="AP555" s="48"/>
    </row>
    <row r="556" spans="9:42" ht="21" hidden="1" customHeight="1">
      <c r="I556" s="292">
        <f t="shared" si="135"/>
        <v>0</v>
      </c>
      <c r="J556" s="118">
        <f t="shared" si="129"/>
        <v>8</v>
      </c>
      <c r="K556" s="183">
        <f t="shared" si="139"/>
        <v>18</v>
      </c>
      <c r="L556" s="188"/>
      <c r="M556" s="188"/>
      <c r="N556" s="189">
        <f t="shared" si="136"/>
        <v>0</v>
      </c>
      <c r="O556" s="190"/>
      <c r="P556" s="190"/>
      <c r="Q556" s="191">
        <f t="shared" si="137"/>
        <v>0</v>
      </c>
      <c r="R556" s="191">
        <f t="shared" si="138"/>
        <v>0</v>
      </c>
      <c r="S556" s="1988"/>
      <c r="T556" s="1989"/>
      <c r="U556" s="118">
        <f t="shared" si="127"/>
        <v>8</v>
      </c>
      <c r="V556" s="33"/>
      <c r="W556" s="33"/>
      <c r="X556" s="33"/>
      <c r="Y556" s="33"/>
      <c r="Z556" s="33"/>
      <c r="AA556" s="205"/>
      <c r="AB556" s="33"/>
      <c r="AC556" s="33"/>
      <c r="AD556" s="33"/>
      <c r="AE556" s="199"/>
      <c r="AF556" s="199"/>
      <c r="AG556" s="199"/>
      <c r="AH556" s="33"/>
      <c r="AI556" s="33"/>
      <c r="AJ556" s="33"/>
      <c r="AK556" s="33"/>
      <c r="AL556" s="33"/>
      <c r="AM556" s="33"/>
      <c r="AN556" s="48"/>
      <c r="AO556" s="48"/>
      <c r="AP556" s="48"/>
    </row>
    <row r="557" spans="9:42" ht="21" hidden="1" customHeight="1">
      <c r="I557" s="292">
        <f t="shared" si="135"/>
        <v>0</v>
      </c>
      <c r="J557" s="118">
        <f t="shared" si="129"/>
        <v>8</v>
      </c>
      <c r="K557" s="183">
        <f t="shared" si="139"/>
        <v>19</v>
      </c>
      <c r="L557" s="188"/>
      <c r="M557" s="188"/>
      <c r="N557" s="189">
        <f t="shared" si="136"/>
        <v>0</v>
      </c>
      <c r="O557" s="190"/>
      <c r="P557" s="190"/>
      <c r="Q557" s="191">
        <f t="shared" si="137"/>
        <v>0</v>
      </c>
      <c r="R557" s="191">
        <f t="shared" si="138"/>
        <v>0</v>
      </c>
      <c r="S557" s="1988"/>
      <c r="T557" s="1989"/>
      <c r="U557" s="118">
        <f t="shared" si="127"/>
        <v>8</v>
      </c>
      <c r="V557" s="33"/>
      <c r="W557" s="33"/>
      <c r="X557" s="33"/>
      <c r="Y557" s="33"/>
      <c r="Z557" s="33"/>
      <c r="AA557" s="205"/>
      <c r="AB557" s="33"/>
      <c r="AC557" s="33"/>
      <c r="AD557" s="33"/>
      <c r="AE557" s="199"/>
      <c r="AF557" s="199"/>
      <c r="AG557" s="199"/>
      <c r="AH557" s="33"/>
      <c r="AI557" s="33"/>
      <c r="AJ557" s="33"/>
      <c r="AK557" s="33"/>
      <c r="AL557" s="33"/>
      <c r="AM557" s="33"/>
      <c r="AN557" s="48"/>
      <c r="AO557" s="48"/>
      <c r="AP557" s="48"/>
    </row>
    <row r="558" spans="9:42" ht="21" hidden="1" customHeight="1">
      <c r="I558" s="292">
        <f t="shared" si="135"/>
        <v>0</v>
      </c>
      <c r="J558" s="118">
        <f t="shared" si="129"/>
        <v>8</v>
      </c>
      <c r="K558" s="183">
        <f t="shared" si="139"/>
        <v>20</v>
      </c>
      <c r="L558" s="188"/>
      <c r="M558" s="188"/>
      <c r="N558" s="189">
        <f t="shared" si="136"/>
        <v>0</v>
      </c>
      <c r="O558" s="190"/>
      <c r="P558" s="190"/>
      <c r="Q558" s="191">
        <f t="shared" si="137"/>
        <v>0</v>
      </c>
      <c r="R558" s="191">
        <f t="shared" si="138"/>
        <v>0</v>
      </c>
      <c r="S558" s="1988"/>
      <c r="T558" s="1989"/>
      <c r="U558" s="118">
        <f t="shared" si="127"/>
        <v>8</v>
      </c>
      <c r="V558" s="33"/>
      <c r="W558" s="33"/>
      <c r="X558" s="33"/>
      <c r="Y558" s="33"/>
      <c r="Z558" s="33"/>
      <c r="AA558" s="205"/>
      <c r="AB558" s="33"/>
      <c r="AC558" s="33"/>
      <c r="AD558" s="33"/>
      <c r="AE558" s="199"/>
      <c r="AF558" s="199"/>
      <c r="AG558" s="199"/>
      <c r="AH558" s="33"/>
      <c r="AI558" s="33"/>
      <c r="AJ558" s="33"/>
      <c r="AK558" s="33"/>
      <c r="AL558" s="33"/>
      <c r="AM558" s="33"/>
      <c r="AN558" s="48"/>
      <c r="AO558" s="48"/>
      <c r="AP558" s="48"/>
    </row>
    <row r="559" spans="9:42" ht="21" hidden="1" customHeight="1">
      <c r="I559" s="292">
        <f t="shared" si="135"/>
        <v>0</v>
      </c>
      <c r="J559" s="118">
        <f t="shared" si="129"/>
        <v>8</v>
      </c>
      <c r="K559" s="183">
        <f t="shared" si="139"/>
        <v>21</v>
      </c>
      <c r="L559" s="188"/>
      <c r="M559" s="188"/>
      <c r="N559" s="189">
        <f t="shared" si="136"/>
        <v>0</v>
      </c>
      <c r="O559" s="190"/>
      <c r="P559" s="190"/>
      <c r="Q559" s="191">
        <f t="shared" si="137"/>
        <v>0</v>
      </c>
      <c r="R559" s="191">
        <f t="shared" si="138"/>
        <v>0</v>
      </c>
      <c r="S559" s="1988"/>
      <c r="T559" s="1989"/>
      <c r="U559" s="118">
        <f t="shared" si="127"/>
        <v>8</v>
      </c>
      <c r="V559" s="33"/>
      <c r="W559" s="33"/>
      <c r="X559" s="33"/>
      <c r="Y559" s="33"/>
      <c r="Z559" s="33"/>
      <c r="AA559" s="205"/>
      <c r="AB559" s="33"/>
      <c r="AC559" s="33"/>
      <c r="AD559" s="33"/>
      <c r="AE559" s="199"/>
      <c r="AF559" s="199"/>
      <c r="AG559" s="199"/>
      <c r="AH559" s="33"/>
      <c r="AI559" s="33"/>
      <c r="AJ559" s="33"/>
      <c r="AK559" s="33"/>
      <c r="AL559" s="33"/>
      <c r="AM559" s="33"/>
      <c r="AN559" s="48"/>
      <c r="AO559" s="48"/>
      <c r="AP559" s="48"/>
    </row>
    <row r="560" spans="9:42" ht="21" hidden="1" customHeight="1">
      <c r="I560" s="292">
        <f t="shared" si="135"/>
        <v>0</v>
      </c>
      <c r="J560" s="118">
        <f t="shared" si="129"/>
        <v>8</v>
      </c>
      <c r="K560" s="183">
        <f t="shared" si="139"/>
        <v>22</v>
      </c>
      <c r="L560" s="188"/>
      <c r="M560" s="188"/>
      <c r="N560" s="189">
        <f t="shared" si="136"/>
        <v>0</v>
      </c>
      <c r="O560" s="190"/>
      <c r="P560" s="190"/>
      <c r="Q560" s="191">
        <f t="shared" si="137"/>
        <v>0</v>
      </c>
      <c r="R560" s="191">
        <f t="shared" si="138"/>
        <v>0</v>
      </c>
      <c r="S560" s="1988"/>
      <c r="T560" s="1989"/>
      <c r="U560" s="118">
        <f t="shared" si="127"/>
        <v>8</v>
      </c>
      <c r="V560" s="33"/>
      <c r="W560" s="33"/>
      <c r="X560" s="33"/>
      <c r="Y560" s="33"/>
      <c r="Z560" s="33"/>
      <c r="AA560" s="205"/>
      <c r="AB560" s="33"/>
      <c r="AC560" s="33"/>
      <c r="AD560" s="33"/>
      <c r="AE560" s="199"/>
      <c r="AF560" s="199"/>
      <c r="AG560" s="199"/>
      <c r="AH560" s="33"/>
      <c r="AI560" s="33"/>
      <c r="AJ560" s="33"/>
      <c r="AK560" s="33"/>
      <c r="AL560" s="33"/>
      <c r="AM560" s="33"/>
      <c r="AN560" s="48"/>
      <c r="AO560" s="48"/>
      <c r="AP560" s="48"/>
    </row>
    <row r="561" spans="9:42" ht="21" hidden="1" customHeight="1">
      <c r="I561" s="292">
        <f t="shared" si="135"/>
        <v>0</v>
      </c>
      <c r="J561" s="118">
        <f t="shared" si="129"/>
        <v>8</v>
      </c>
      <c r="K561" s="183">
        <f t="shared" si="139"/>
        <v>23</v>
      </c>
      <c r="L561" s="188"/>
      <c r="M561" s="188"/>
      <c r="N561" s="189">
        <f t="shared" si="136"/>
        <v>0</v>
      </c>
      <c r="O561" s="190"/>
      <c r="P561" s="190"/>
      <c r="Q561" s="191">
        <f t="shared" si="137"/>
        <v>0</v>
      </c>
      <c r="R561" s="191">
        <f t="shared" si="138"/>
        <v>0</v>
      </c>
      <c r="S561" s="1988"/>
      <c r="T561" s="1989"/>
      <c r="U561" s="118">
        <f t="shared" si="127"/>
        <v>8</v>
      </c>
      <c r="V561" s="33"/>
      <c r="W561" s="33"/>
      <c r="X561" s="33"/>
      <c r="Y561" s="33"/>
      <c r="Z561" s="33"/>
      <c r="AA561" s="205"/>
      <c r="AB561" s="33"/>
      <c r="AC561" s="33"/>
      <c r="AD561" s="33"/>
      <c r="AE561" s="199"/>
      <c r="AF561" s="199"/>
      <c r="AG561" s="199"/>
      <c r="AH561" s="33"/>
      <c r="AI561" s="33"/>
      <c r="AJ561" s="33"/>
      <c r="AK561" s="33"/>
      <c r="AL561" s="33"/>
      <c r="AM561" s="33"/>
      <c r="AN561" s="48"/>
      <c r="AO561" s="48"/>
      <c r="AP561" s="48"/>
    </row>
    <row r="562" spans="9:42" ht="21" hidden="1" customHeight="1">
      <c r="I562" s="292">
        <f t="shared" si="135"/>
        <v>0</v>
      </c>
      <c r="J562" s="118">
        <f t="shared" si="129"/>
        <v>8</v>
      </c>
      <c r="K562" s="183">
        <f t="shared" si="139"/>
        <v>24</v>
      </c>
      <c r="L562" s="188"/>
      <c r="M562" s="188"/>
      <c r="N562" s="189">
        <f t="shared" si="136"/>
        <v>0</v>
      </c>
      <c r="O562" s="190"/>
      <c r="P562" s="190"/>
      <c r="Q562" s="191">
        <f t="shared" si="137"/>
        <v>0</v>
      </c>
      <c r="R562" s="191">
        <f t="shared" si="138"/>
        <v>0</v>
      </c>
      <c r="S562" s="1988"/>
      <c r="T562" s="1989"/>
      <c r="U562" s="118">
        <f t="shared" si="127"/>
        <v>8</v>
      </c>
      <c r="V562" s="33"/>
      <c r="W562" s="33"/>
      <c r="X562" s="33"/>
      <c r="Y562" s="33"/>
      <c r="Z562" s="33"/>
      <c r="AA562" s="205"/>
      <c r="AB562" s="33"/>
      <c r="AC562" s="33"/>
      <c r="AD562" s="33"/>
      <c r="AE562" s="199"/>
      <c r="AF562" s="199"/>
      <c r="AG562" s="199"/>
      <c r="AH562" s="33"/>
      <c r="AI562" s="33"/>
      <c r="AJ562" s="33"/>
      <c r="AK562" s="33"/>
      <c r="AL562" s="33"/>
      <c r="AM562" s="33"/>
      <c r="AN562" s="48"/>
      <c r="AO562" s="48"/>
      <c r="AP562" s="48"/>
    </row>
    <row r="563" spans="9:42" ht="21" hidden="1" customHeight="1">
      <c r="I563" s="292">
        <f t="shared" si="135"/>
        <v>0</v>
      </c>
      <c r="J563" s="118">
        <f t="shared" si="129"/>
        <v>8</v>
      </c>
      <c r="K563" s="183">
        <f t="shared" si="139"/>
        <v>25</v>
      </c>
      <c r="L563" s="188"/>
      <c r="M563" s="188"/>
      <c r="N563" s="189">
        <f t="shared" si="136"/>
        <v>0</v>
      </c>
      <c r="O563" s="190"/>
      <c r="P563" s="190"/>
      <c r="Q563" s="191">
        <f t="shared" si="137"/>
        <v>0</v>
      </c>
      <c r="R563" s="191">
        <f t="shared" si="138"/>
        <v>0</v>
      </c>
      <c r="S563" s="1988"/>
      <c r="T563" s="1989"/>
      <c r="U563" s="118">
        <f t="shared" si="127"/>
        <v>8</v>
      </c>
      <c r="V563" s="33"/>
      <c r="W563" s="33"/>
      <c r="X563" s="33"/>
      <c r="Y563" s="33"/>
      <c r="Z563" s="33"/>
      <c r="AA563" s="205"/>
      <c r="AB563" s="33"/>
      <c r="AC563" s="33"/>
      <c r="AD563" s="33"/>
      <c r="AE563" s="199"/>
      <c r="AF563" s="199"/>
      <c r="AG563" s="199"/>
      <c r="AH563" s="33"/>
      <c r="AI563" s="33"/>
      <c r="AJ563" s="33"/>
      <c r="AK563" s="33"/>
      <c r="AL563" s="33"/>
      <c r="AM563" s="33"/>
      <c r="AN563" s="48"/>
      <c r="AO563" s="48"/>
      <c r="AP563" s="48"/>
    </row>
    <row r="564" spans="9:42" ht="21" hidden="1" customHeight="1">
      <c r="I564" s="292">
        <f t="shared" si="135"/>
        <v>0</v>
      </c>
      <c r="J564" s="118">
        <f t="shared" si="129"/>
        <v>8</v>
      </c>
      <c r="K564" s="183">
        <f t="shared" si="139"/>
        <v>26</v>
      </c>
      <c r="L564" s="188"/>
      <c r="M564" s="188"/>
      <c r="N564" s="189">
        <f t="shared" si="136"/>
        <v>0</v>
      </c>
      <c r="O564" s="190"/>
      <c r="P564" s="190"/>
      <c r="Q564" s="191">
        <f t="shared" si="137"/>
        <v>0</v>
      </c>
      <c r="R564" s="191">
        <f t="shared" si="138"/>
        <v>0</v>
      </c>
      <c r="S564" s="1988"/>
      <c r="T564" s="1989"/>
      <c r="U564" s="118">
        <f t="shared" si="127"/>
        <v>8</v>
      </c>
      <c r="V564" s="33"/>
      <c r="W564" s="33"/>
      <c r="X564" s="33"/>
      <c r="Y564" s="33"/>
      <c r="Z564" s="33"/>
      <c r="AA564" s="205"/>
      <c r="AB564" s="33"/>
      <c r="AC564" s="33"/>
      <c r="AD564" s="33"/>
      <c r="AE564" s="199"/>
      <c r="AF564" s="199"/>
      <c r="AG564" s="199"/>
      <c r="AH564" s="33"/>
      <c r="AI564" s="33"/>
      <c r="AJ564" s="33"/>
      <c r="AK564" s="33"/>
      <c r="AL564" s="33"/>
      <c r="AM564" s="33"/>
      <c r="AN564" s="48"/>
      <c r="AO564" s="48"/>
      <c r="AP564" s="48"/>
    </row>
    <row r="565" spans="9:42" ht="21" hidden="1" customHeight="1">
      <c r="I565" s="292">
        <f t="shared" si="135"/>
        <v>0</v>
      </c>
      <c r="J565" s="118">
        <f t="shared" si="129"/>
        <v>8</v>
      </c>
      <c r="K565" s="183">
        <f t="shared" si="139"/>
        <v>27</v>
      </c>
      <c r="L565" s="188"/>
      <c r="M565" s="188"/>
      <c r="N565" s="189">
        <f t="shared" si="136"/>
        <v>0</v>
      </c>
      <c r="O565" s="190"/>
      <c r="P565" s="190"/>
      <c r="Q565" s="191">
        <f t="shared" si="137"/>
        <v>0</v>
      </c>
      <c r="R565" s="191">
        <f t="shared" si="138"/>
        <v>0</v>
      </c>
      <c r="S565" s="1988"/>
      <c r="T565" s="1989"/>
      <c r="U565" s="118">
        <f t="shared" si="127"/>
        <v>8</v>
      </c>
      <c r="V565" s="33"/>
      <c r="W565" s="33"/>
      <c r="X565" s="33"/>
      <c r="Y565" s="33"/>
      <c r="Z565" s="33"/>
      <c r="AA565" s="205"/>
      <c r="AB565" s="33"/>
      <c r="AC565" s="33"/>
      <c r="AD565" s="33"/>
      <c r="AE565" s="199"/>
      <c r="AF565" s="199"/>
      <c r="AG565" s="199"/>
      <c r="AH565" s="33"/>
      <c r="AI565" s="33"/>
      <c r="AJ565" s="33"/>
      <c r="AK565" s="33"/>
      <c r="AL565" s="33"/>
      <c r="AM565" s="33"/>
      <c r="AN565" s="48"/>
      <c r="AO565" s="48"/>
      <c r="AP565" s="48"/>
    </row>
    <row r="566" spans="9:42" ht="21" hidden="1" customHeight="1">
      <c r="I566" s="292">
        <f t="shared" si="135"/>
        <v>0</v>
      </c>
      <c r="J566" s="118">
        <f t="shared" si="129"/>
        <v>8</v>
      </c>
      <c r="K566" s="183">
        <f t="shared" si="139"/>
        <v>28</v>
      </c>
      <c r="L566" s="188"/>
      <c r="M566" s="188"/>
      <c r="N566" s="189">
        <f t="shared" si="136"/>
        <v>0</v>
      </c>
      <c r="O566" s="190"/>
      <c r="P566" s="190"/>
      <c r="Q566" s="191">
        <f t="shared" si="137"/>
        <v>0</v>
      </c>
      <c r="R566" s="191">
        <f t="shared" si="138"/>
        <v>0</v>
      </c>
      <c r="S566" s="1988"/>
      <c r="T566" s="1989"/>
      <c r="U566" s="118">
        <f t="shared" si="127"/>
        <v>8</v>
      </c>
      <c r="V566" s="33"/>
      <c r="W566" s="33"/>
      <c r="X566" s="33"/>
      <c r="Y566" s="33"/>
      <c r="Z566" s="33"/>
      <c r="AA566" s="205"/>
      <c r="AB566" s="33"/>
      <c r="AC566" s="33"/>
      <c r="AD566" s="33"/>
      <c r="AE566" s="199"/>
      <c r="AF566" s="199"/>
      <c r="AG566" s="199"/>
      <c r="AH566" s="33"/>
      <c r="AI566" s="33"/>
      <c r="AJ566" s="33"/>
      <c r="AK566" s="33"/>
      <c r="AL566" s="33"/>
      <c r="AM566" s="33"/>
      <c r="AN566" s="48"/>
      <c r="AO566" s="48"/>
      <c r="AP566" s="48"/>
    </row>
    <row r="567" spans="9:42" ht="21" hidden="1" customHeight="1">
      <c r="I567" s="292">
        <f t="shared" si="135"/>
        <v>0</v>
      </c>
      <c r="J567" s="118">
        <f t="shared" si="129"/>
        <v>8</v>
      </c>
      <c r="K567" s="183">
        <f t="shared" si="139"/>
        <v>29</v>
      </c>
      <c r="L567" s="188"/>
      <c r="M567" s="188"/>
      <c r="N567" s="189">
        <f t="shared" si="136"/>
        <v>0</v>
      </c>
      <c r="O567" s="190"/>
      <c r="P567" s="190"/>
      <c r="Q567" s="191">
        <f t="shared" si="137"/>
        <v>0</v>
      </c>
      <c r="R567" s="191">
        <f t="shared" si="138"/>
        <v>0</v>
      </c>
      <c r="S567" s="1988"/>
      <c r="T567" s="1989"/>
      <c r="U567" s="118">
        <f t="shared" si="127"/>
        <v>8</v>
      </c>
      <c r="V567" s="33"/>
      <c r="W567" s="33"/>
      <c r="X567" s="33"/>
      <c r="Y567" s="33"/>
      <c r="Z567" s="33"/>
      <c r="AA567" s="205"/>
      <c r="AB567" s="33"/>
      <c r="AC567" s="33"/>
      <c r="AD567" s="33"/>
      <c r="AE567" s="199"/>
      <c r="AF567" s="199"/>
      <c r="AG567" s="199"/>
      <c r="AH567" s="33"/>
      <c r="AI567" s="33"/>
      <c r="AJ567" s="33"/>
      <c r="AK567" s="33"/>
      <c r="AL567" s="33"/>
      <c r="AM567" s="33"/>
      <c r="AN567" s="48"/>
      <c r="AO567" s="48"/>
      <c r="AP567" s="48"/>
    </row>
    <row r="568" spans="9:42" ht="21" hidden="1" customHeight="1">
      <c r="I568" s="292">
        <f t="shared" si="135"/>
        <v>0</v>
      </c>
      <c r="J568" s="118">
        <f t="shared" si="129"/>
        <v>8</v>
      </c>
      <c r="K568" s="183">
        <f t="shared" si="139"/>
        <v>30</v>
      </c>
      <c r="L568" s="188"/>
      <c r="M568" s="188"/>
      <c r="N568" s="189">
        <f t="shared" si="136"/>
        <v>0</v>
      </c>
      <c r="O568" s="190"/>
      <c r="P568" s="190"/>
      <c r="Q568" s="191">
        <f t="shared" si="137"/>
        <v>0</v>
      </c>
      <c r="R568" s="191">
        <f t="shared" si="138"/>
        <v>0</v>
      </c>
      <c r="S568" s="1988"/>
      <c r="T568" s="1989"/>
      <c r="U568" s="118">
        <f t="shared" si="127"/>
        <v>8</v>
      </c>
      <c r="V568" s="33"/>
      <c r="W568" s="33"/>
      <c r="X568" s="33"/>
      <c r="Y568" s="33"/>
      <c r="Z568" s="33"/>
      <c r="AA568" s="205"/>
      <c r="AB568" s="33"/>
      <c r="AC568" s="33"/>
      <c r="AD568" s="33"/>
      <c r="AE568" s="199"/>
      <c r="AF568" s="199"/>
      <c r="AG568" s="199"/>
      <c r="AH568" s="33"/>
      <c r="AI568" s="33"/>
      <c r="AJ568" s="33"/>
      <c r="AK568" s="33"/>
      <c r="AL568" s="33"/>
      <c r="AM568" s="33"/>
      <c r="AN568" s="48"/>
      <c r="AO568" s="48"/>
      <c r="AP568" s="48"/>
    </row>
    <row r="569" spans="9:42" ht="21" hidden="1" customHeight="1">
      <c r="I569" s="292">
        <f t="shared" si="135"/>
        <v>0</v>
      </c>
      <c r="J569" s="118">
        <f t="shared" si="129"/>
        <v>8</v>
      </c>
      <c r="K569" s="183">
        <f t="shared" si="139"/>
        <v>31</v>
      </c>
      <c r="L569" s="188"/>
      <c r="M569" s="188"/>
      <c r="N569" s="189">
        <f t="shared" si="136"/>
        <v>0</v>
      </c>
      <c r="O569" s="190"/>
      <c r="P569" s="190"/>
      <c r="Q569" s="191">
        <f t="shared" si="137"/>
        <v>0</v>
      </c>
      <c r="R569" s="191">
        <f t="shared" si="138"/>
        <v>0</v>
      </c>
      <c r="S569" s="1988"/>
      <c r="T569" s="1989"/>
      <c r="U569" s="118">
        <f t="shared" si="127"/>
        <v>8</v>
      </c>
      <c r="V569" s="33"/>
      <c r="W569" s="33"/>
      <c r="X569" s="33"/>
      <c r="Y569" s="33"/>
      <c r="Z569" s="33"/>
      <c r="AA569" s="205"/>
      <c r="AB569" s="33"/>
      <c r="AC569" s="33"/>
      <c r="AD569" s="33"/>
      <c r="AE569" s="199"/>
      <c r="AF569" s="199"/>
      <c r="AG569" s="199"/>
      <c r="AH569" s="33"/>
      <c r="AI569" s="33"/>
      <c r="AJ569" s="33"/>
      <c r="AK569" s="33"/>
      <c r="AL569" s="33"/>
      <c r="AM569" s="33"/>
      <c r="AN569" s="48"/>
      <c r="AO569" s="48"/>
      <c r="AP569" s="48"/>
    </row>
    <row r="570" spans="9:42" ht="21" hidden="1" customHeight="1">
      <c r="I570" s="292">
        <f t="shared" si="135"/>
        <v>0</v>
      </c>
      <c r="J570" s="118">
        <f t="shared" si="129"/>
        <v>8</v>
      </c>
      <c r="K570" s="183">
        <f t="shared" si="139"/>
        <v>32</v>
      </c>
      <c r="L570" s="188"/>
      <c r="M570" s="188"/>
      <c r="N570" s="189">
        <f t="shared" si="136"/>
        <v>0</v>
      </c>
      <c r="O570" s="190"/>
      <c r="P570" s="190"/>
      <c r="Q570" s="191">
        <f t="shared" si="137"/>
        <v>0</v>
      </c>
      <c r="R570" s="191">
        <f t="shared" si="138"/>
        <v>0</v>
      </c>
      <c r="S570" s="1988"/>
      <c r="T570" s="1989"/>
      <c r="U570" s="118">
        <f t="shared" si="127"/>
        <v>8</v>
      </c>
      <c r="V570" s="33"/>
      <c r="W570" s="33"/>
      <c r="X570" s="33"/>
      <c r="Y570" s="33"/>
      <c r="Z570" s="33"/>
      <c r="AA570" s="205"/>
      <c r="AB570" s="33"/>
      <c r="AC570" s="33"/>
      <c r="AD570" s="33"/>
      <c r="AE570" s="199"/>
      <c r="AF570" s="199"/>
      <c r="AG570" s="199"/>
      <c r="AH570" s="33"/>
      <c r="AI570" s="33"/>
      <c r="AJ570" s="33"/>
      <c r="AK570" s="33"/>
      <c r="AL570" s="33"/>
      <c r="AM570" s="33"/>
      <c r="AN570" s="48"/>
      <c r="AO570" s="48"/>
      <c r="AP570" s="48"/>
    </row>
    <row r="571" spans="9:42" ht="21" hidden="1" customHeight="1">
      <c r="I571" s="292">
        <f t="shared" si="135"/>
        <v>0</v>
      </c>
      <c r="J571" s="118">
        <f t="shared" si="129"/>
        <v>8</v>
      </c>
      <c r="K571" s="183">
        <f t="shared" si="139"/>
        <v>33</v>
      </c>
      <c r="L571" s="188"/>
      <c r="M571" s="188"/>
      <c r="N571" s="189">
        <f t="shared" si="136"/>
        <v>0</v>
      </c>
      <c r="O571" s="190"/>
      <c r="P571" s="190"/>
      <c r="Q571" s="191">
        <f t="shared" si="137"/>
        <v>0</v>
      </c>
      <c r="R571" s="191">
        <f t="shared" si="138"/>
        <v>0</v>
      </c>
      <c r="S571" s="1988"/>
      <c r="T571" s="1989"/>
      <c r="U571" s="118">
        <f t="shared" si="127"/>
        <v>8</v>
      </c>
      <c r="V571" s="33"/>
      <c r="W571" s="33"/>
      <c r="X571" s="33"/>
      <c r="Y571" s="33"/>
      <c r="Z571" s="33"/>
      <c r="AA571" s="205"/>
      <c r="AB571" s="33"/>
      <c r="AC571" s="33"/>
      <c r="AD571" s="33"/>
      <c r="AE571" s="199"/>
      <c r="AF571" s="199"/>
      <c r="AG571" s="199"/>
      <c r="AH571" s="33"/>
      <c r="AI571" s="33"/>
      <c r="AJ571" s="33"/>
      <c r="AK571" s="33"/>
      <c r="AL571" s="33"/>
      <c r="AM571" s="33"/>
      <c r="AN571" s="48"/>
      <c r="AO571" s="48"/>
      <c r="AP571" s="48"/>
    </row>
    <row r="572" spans="9:42" ht="21" hidden="1" customHeight="1">
      <c r="I572" s="292">
        <f t="shared" si="135"/>
        <v>0</v>
      </c>
      <c r="J572" s="118">
        <f t="shared" si="129"/>
        <v>8</v>
      </c>
      <c r="K572" s="183">
        <f t="shared" si="139"/>
        <v>34</v>
      </c>
      <c r="L572" s="188"/>
      <c r="M572" s="188"/>
      <c r="N572" s="189">
        <f t="shared" si="136"/>
        <v>0</v>
      </c>
      <c r="O572" s="190"/>
      <c r="P572" s="190"/>
      <c r="Q572" s="191">
        <f t="shared" si="137"/>
        <v>0</v>
      </c>
      <c r="R572" s="191">
        <f t="shared" si="138"/>
        <v>0</v>
      </c>
      <c r="S572" s="1988"/>
      <c r="T572" s="1989"/>
      <c r="U572" s="118">
        <f t="shared" si="127"/>
        <v>8</v>
      </c>
      <c r="V572" s="33"/>
      <c r="W572" s="33"/>
      <c r="X572" s="33"/>
      <c r="Y572" s="33"/>
      <c r="Z572" s="33"/>
      <c r="AA572" s="205"/>
      <c r="AB572" s="33"/>
      <c r="AC572" s="33"/>
      <c r="AD572" s="33"/>
      <c r="AE572" s="199"/>
      <c r="AF572" s="199"/>
      <c r="AG572" s="199"/>
      <c r="AH572" s="33"/>
      <c r="AI572" s="33"/>
      <c r="AJ572" s="33"/>
      <c r="AK572" s="33"/>
      <c r="AL572" s="33"/>
      <c r="AM572" s="33"/>
      <c r="AN572" s="48"/>
      <c r="AO572" s="48"/>
      <c r="AP572" s="48"/>
    </row>
    <row r="573" spans="9:42" ht="21" hidden="1" customHeight="1">
      <c r="I573" s="292">
        <f t="shared" si="135"/>
        <v>0</v>
      </c>
      <c r="J573" s="118">
        <f t="shared" si="129"/>
        <v>8</v>
      </c>
      <c r="K573" s="183">
        <f t="shared" si="139"/>
        <v>35</v>
      </c>
      <c r="L573" s="188"/>
      <c r="M573" s="188"/>
      <c r="N573" s="189">
        <f t="shared" si="136"/>
        <v>0</v>
      </c>
      <c r="O573" s="190"/>
      <c r="P573" s="190"/>
      <c r="Q573" s="191">
        <f t="shared" si="137"/>
        <v>0</v>
      </c>
      <c r="R573" s="191">
        <f t="shared" si="138"/>
        <v>0</v>
      </c>
      <c r="S573" s="1988"/>
      <c r="T573" s="1989"/>
      <c r="U573" s="118">
        <f t="shared" si="127"/>
        <v>8</v>
      </c>
      <c r="V573" s="33"/>
      <c r="W573" s="33"/>
      <c r="X573" s="33"/>
      <c r="Y573" s="33"/>
      <c r="Z573" s="33"/>
      <c r="AA573" s="205"/>
      <c r="AB573" s="33"/>
      <c r="AC573" s="33"/>
      <c r="AD573" s="33"/>
      <c r="AE573" s="199"/>
      <c r="AF573" s="199"/>
      <c r="AG573" s="199"/>
      <c r="AH573" s="33"/>
      <c r="AI573" s="33"/>
      <c r="AJ573" s="33"/>
      <c r="AK573" s="33"/>
      <c r="AL573" s="33"/>
      <c r="AM573" s="33"/>
      <c r="AN573" s="48"/>
      <c r="AO573" s="48"/>
      <c r="AP573" s="48"/>
    </row>
    <row r="574" spans="9:42" ht="21" hidden="1" customHeight="1">
      <c r="I574" s="292">
        <f t="shared" si="135"/>
        <v>0</v>
      </c>
      <c r="J574" s="118">
        <f t="shared" si="129"/>
        <v>8</v>
      </c>
      <c r="K574" s="183">
        <f t="shared" si="139"/>
        <v>36</v>
      </c>
      <c r="L574" s="188"/>
      <c r="M574" s="188"/>
      <c r="N574" s="189">
        <f t="shared" si="136"/>
        <v>0</v>
      </c>
      <c r="O574" s="190"/>
      <c r="P574" s="190"/>
      <c r="Q574" s="191">
        <f t="shared" si="137"/>
        <v>0</v>
      </c>
      <c r="R574" s="191">
        <f t="shared" si="138"/>
        <v>0</v>
      </c>
      <c r="S574" s="1988"/>
      <c r="T574" s="1989"/>
      <c r="U574" s="118">
        <f t="shared" si="127"/>
        <v>8</v>
      </c>
      <c r="V574" s="33"/>
      <c r="W574" s="33"/>
      <c r="X574" s="33"/>
      <c r="Y574" s="33"/>
      <c r="Z574" s="33"/>
      <c r="AA574" s="205"/>
      <c r="AB574" s="33"/>
      <c r="AC574" s="33"/>
      <c r="AD574" s="33"/>
      <c r="AE574" s="199"/>
      <c r="AF574" s="199"/>
      <c r="AG574" s="199"/>
      <c r="AH574" s="33"/>
      <c r="AI574" s="33"/>
      <c r="AJ574" s="33"/>
      <c r="AK574" s="33"/>
      <c r="AL574" s="33"/>
      <c r="AM574" s="33"/>
      <c r="AN574" s="48"/>
      <c r="AO574" s="48"/>
      <c r="AP574" s="48"/>
    </row>
    <row r="575" spans="9:42" ht="21" hidden="1" customHeight="1" thickBot="1">
      <c r="I575" s="292">
        <f t="shared" si="135"/>
        <v>0</v>
      </c>
      <c r="J575" s="118">
        <f t="shared" si="129"/>
        <v>8</v>
      </c>
      <c r="K575" s="210">
        <f t="shared" si="139"/>
        <v>37</v>
      </c>
      <c r="L575" s="188"/>
      <c r="M575" s="188"/>
      <c r="N575" s="211">
        <f t="shared" si="136"/>
        <v>0</v>
      </c>
      <c r="O575" s="212"/>
      <c r="P575" s="212"/>
      <c r="Q575" s="213">
        <f t="shared" si="137"/>
        <v>0</v>
      </c>
      <c r="R575" s="213">
        <f t="shared" si="138"/>
        <v>0</v>
      </c>
      <c r="S575" s="1990"/>
      <c r="T575" s="1991"/>
      <c r="U575" s="118">
        <f t="shared" si="127"/>
        <v>8</v>
      </c>
      <c r="V575" s="33"/>
      <c r="W575" s="33"/>
      <c r="X575" s="33"/>
      <c r="Y575" s="33"/>
      <c r="Z575" s="33"/>
      <c r="AA575" s="205"/>
      <c r="AB575" s="33"/>
      <c r="AC575" s="33"/>
      <c r="AD575" s="33"/>
      <c r="AE575" s="199"/>
      <c r="AF575" s="199"/>
      <c r="AG575" s="199"/>
      <c r="AH575" s="33"/>
      <c r="AI575" s="33"/>
      <c r="AJ575" s="33"/>
      <c r="AK575" s="33"/>
      <c r="AL575" s="33"/>
      <c r="AM575" s="33"/>
      <c r="AN575" s="48"/>
      <c r="AO575" s="48"/>
      <c r="AP575" s="48"/>
    </row>
    <row r="576" spans="9:42" ht="21" hidden="1" customHeight="1">
      <c r="I576" s="292">
        <f>IF((O$578+P$578)&gt;0,1,0)</f>
        <v>0</v>
      </c>
      <c r="J576" s="118">
        <f t="shared" si="129"/>
        <v>8</v>
      </c>
      <c r="K576" s="2002" t="s">
        <v>840</v>
      </c>
      <c r="L576" s="2004" t="s">
        <v>841</v>
      </c>
      <c r="M576" s="2006" t="s">
        <v>842</v>
      </c>
      <c r="N576" s="2006" t="s">
        <v>843</v>
      </c>
      <c r="O576" s="2012" t="s">
        <v>844</v>
      </c>
      <c r="P576" s="2012"/>
      <c r="Q576" s="2012" t="s">
        <v>845</v>
      </c>
      <c r="R576" s="2012"/>
      <c r="S576" s="1992" t="s">
        <v>969</v>
      </c>
      <c r="T576" s="1993"/>
      <c r="U576" s="118">
        <f t="shared" si="127"/>
        <v>8</v>
      </c>
      <c r="V576" s="33"/>
      <c r="W576" s="33"/>
      <c r="X576" s="33"/>
      <c r="Y576" s="33"/>
      <c r="Z576" s="33"/>
      <c r="AA576" s="205"/>
      <c r="AB576" s="33"/>
      <c r="AC576" s="33"/>
      <c r="AD576" s="33"/>
      <c r="AE576" s="199"/>
      <c r="AF576" s="199"/>
      <c r="AG576" s="199"/>
      <c r="AH576" s="33"/>
      <c r="AI576" s="33"/>
      <c r="AJ576" s="33"/>
      <c r="AK576" s="33"/>
      <c r="AL576" s="33"/>
      <c r="AM576" s="33"/>
      <c r="AN576" s="48"/>
      <c r="AO576" s="48"/>
      <c r="AP576" s="48"/>
    </row>
    <row r="577" spans="9:42" ht="21" hidden="1" customHeight="1">
      <c r="I577" s="292">
        <f t="shared" ref="I577:I600" si="140">IF((O$578+P$578)&gt;0,1,0)</f>
        <v>0</v>
      </c>
      <c r="J577" s="118">
        <f t="shared" si="129"/>
        <v>8</v>
      </c>
      <c r="K577" s="2003"/>
      <c r="L577" s="2005"/>
      <c r="M577" s="2007"/>
      <c r="N577" s="2007"/>
      <c r="O577" s="175" t="s">
        <v>741</v>
      </c>
      <c r="P577" s="176" t="s">
        <v>742</v>
      </c>
      <c r="Q577" s="176" t="s">
        <v>741</v>
      </c>
      <c r="R577" s="177" t="s">
        <v>742</v>
      </c>
      <c r="S577" s="1994"/>
      <c r="T577" s="1995"/>
      <c r="U577" s="118">
        <f t="shared" si="127"/>
        <v>8</v>
      </c>
      <c r="V577" s="33"/>
      <c r="W577" s="33"/>
      <c r="X577" s="33"/>
      <c r="Y577" s="33"/>
      <c r="Z577" s="33"/>
      <c r="AA577" s="205"/>
      <c r="AB577" s="33"/>
      <c r="AC577" s="33"/>
      <c r="AD577" s="33"/>
      <c r="AE577" s="199"/>
      <c r="AF577" s="199"/>
      <c r="AG577" s="199"/>
      <c r="AH577" s="33"/>
      <c r="AI577" s="33"/>
      <c r="AJ577" s="33"/>
      <c r="AK577" s="33"/>
      <c r="AL577" s="33"/>
      <c r="AM577" s="33"/>
      <c r="AN577" s="48"/>
      <c r="AO577" s="48"/>
      <c r="AP577" s="48"/>
    </row>
    <row r="578" spans="9:42" ht="21" hidden="1" customHeight="1">
      <c r="I578" s="292">
        <f t="shared" si="140"/>
        <v>0</v>
      </c>
      <c r="J578" s="118">
        <f t="shared" si="129"/>
        <v>8</v>
      </c>
      <c r="K578" s="183">
        <f>+K50+1</f>
        <v>38</v>
      </c>
      <c r="L578" s="188"/>
      <c r="M578" s="188"/>
      <c r="N578" s="189">
        <f t="shared" si="136"/>
        <v>0</v>
      </c>
      <c r="O578" s="190"/>
      <c r="P578" s="190"/>
      <c r="Q578" s="191">
        <f t="shared" si="137"/>
        <v>0</v>
      </c>
      <c r="R578" s="191">
        <f t="shared" si="138"/>
        <v>0</v>
      </c>
      <c r="S578" s="1988"/>
      <c r="T578" s="1989"/>
      <c r="U578" s="118">
        <f t="shared" ref="U578:U600" si="141">J578</f>
        <v>8</v>
      </c>
      <c r="V578" s="33"/>
      <c r="W578" s="33"/>
      <c r="X578" s="33"/>
      <c r="Y578" s="33"/>
      <c r="Z578" s="33"/>
      <c r="AA578" s="205"/>
      <c r="AB578" s="33"/>
      <c r="AC578" s="33"/>
      <c r="AD578" s="33"/>
      <c r="AE578" s="199"/>
      <c r="AF578" s="199"/>
      <c r="AG578" s="199"/>
      <c r="AH578" s="33"/>
      <c r="AI578" s="33"/>
      <c r="AJ578" s="33"/>
      <c r="AK578" s="33"/>
      <c r="AL578" s="33"/>
      <c r="AM578" s="33"/>
      <c r="AN578" s="48"/>
      <c r="AO578" s="48"/>
      <c r="AP578" s="48"/>
    </row>
    <row r="579" spans="9:42" ht="21" hidden="1" customHeight="1">
      <c r="I579" s="292">
        <f t="shared" si="140"/>
        <v>0</v>
      </c>
      <c r="J579" s="118">
        <f t="shared" si="129"/>
        <v>8</v>
      </c>
      <c r="K579" s="183">
        <f t="shared" ref="K579:K600" si="142">+K578+1</f>
        <v>39</v>
      </c>
      <c r="L579" s="188"/>
      <c r="M579" s="188"/>
      <c r="N579" s="189">
        <f t="shared" si="136"/>
        <v>0</v>
      </c>
      <c r="O579" s="190"/>
      <c r="P579" s="190"/>
      <c r="Q579" s="191">
        <f t="shared" si="137"/>
        <v>0</v>
      </c>
      <c r="R579" s="191">
        <f t="shared" si="138"/>
        <v>0</v>
      </c>
      <c r="S579" s="1988"/>
      <c r="T579" s="1989"/>
      <c r="U579" s="118">
        <f t="shared" si="141"/>
        <v>8</v>
      </c>
      <c r="V579" s="33"/>
      <c r="W579" s="33"/>
      <c r="X579" s="33"/>
      <c r="Y579" s="33"/>
      <c r="Z579" s="33"/>
      <c r="AA579" s="205"/>
      <c r="AB579" s="33"/>
      <c r="AC579" s="33"/>
      <c r="AD579" s="33"/>
      <c r="AE579" s="199"/>
      <c r="AF579" s="199"/>
      <c r="AG579" s="199"/>
      <c r="AH579" s="33"/>
      <c r="AI579" s="33"/>
      <c r="AJ579" s="33"/>
      <c r="AK579" s="33"/>
      <c r="AL579" s="33"/>
      <c r="AM579" s="33"/>
      <c r="AN579" s="48"/>
      <c r="AO579" s="48"/>
      <c r="AP579" s="48"/>
    </row>
    <row r="580" spans="9:42" ht="21" hidden="1" customHeight="1">
      <c r="I580" s="292">
        <f t="shared" si="140"/>
        <v>0</v>
      </c>
      <c r="J580" s="118">
        <f t="shared" si="129"/>
        <v>8</v>
      </c>
      <c r="K580" s="183">
        <f t="shared" si="142"/>
        <v>40</v>
      </c>
      <c r="L580" s="188"/>
      <c r="M580" s="188"/>
      <c r="N580" s="189">
        <f t="shared" si="136"/>
        <v>0</v>
      </c>
      <c r="O580" s="190"/>
      <c r="P580" s="190"/>
      <c r="Q580" s="191">
        <f t="shared" si="137"/>
        <v>0</v>
      </c>
      <c r="R580" s="191">
        <f t="shared" si="138"/>
        <v>0</v>
      </c>
      <c r="S580" s="1988"/>
      <c r="T580" s="1989"/>
      <c r="U580" s="118">
        <f t="shared" si="141"/>
        <v>8</v>
      </c>
      <c r="V580" s="33"/>
      <c r="W580" s="33"/>
      <c r="X580" s="33"/>
      <c r="Y580" s="33"/>
      <c r="Z580" s="33"/>
      <c r="AA580" s="205"/>
      <c r="AB580" s="33"/>
      <c r="AC580" s="33"/>
      <c r="AD580" s="33"/>
      <c r="AE580" s="199"/>
      <c r="AF580" s="199"/>
      <c r="AG580" s="199"/>
      <c r="AH580" s="33"/>
      <c r="AI580" s="33"/>
      <c r="AJ580" s="33"/>
      <c r="AK580" s="33"/>
      <c r="AL580" s="33"/>
      <c r="AM580" s="33"/>
      <c r="AN580" s="48"/>
      <c r="AO580" s="48"/>
      <c r="AP580" s="48"/>
    </row>
    <row r="581" spans="9:42" ht="21" hidden="1" customHeight="1">
      <c r="I581" s="292">
        <f t="shared" si="140"/>
        <v>0</v>
      </c>
      <c r="J581" s="118">
        <f t="shared" si="129"/>
        <v>8</v>
      </c>
      <c r="K581" s="183">
        <f t="shared" si="142"/>
        <v>41</v>
      </c>
      <c r="L581" s="188"/>
      <c r="M581" s="188"/>
      <c r="N581" s="189">
        <f t="shared" si="136"/>
        <v>0</v>
      </c>
      <c r="O581" s="190"/>
      <c r="P581" s="190"/>
      <c r="Q581" s="191">
        <f t="shared" si="137"/>
        <v>0</v>
      </c>
      <c r="R581" s="191">
        <f t="shared" si="138"/>
        <v>0</v>
      </c>
      <c r="S581" s="1988"/>
      <c r="T581" s="1989"/>
      <c r="U581" s="118">
        <f t="shared" si="141"/>
        <v>8</v>
      </c>
      <c r="V581" s="33"/>
      <c r="W581" s="33"/>
      <c r="X581" s="33"/>
      <c r="Y581" s="33"/>
      <c r="Z581" s="33"/>
      <c r="AA581" s="205"/>
      <c r="AB581" s="33"/>
      <c r="AC581" s="33"/>
      <c r="AD581" s="33"/>
      <c r="AE581" s="199"/>
      <c r="AF581" s="199"/>
      <c r="AG581" s="199"/>
      <c r="AH581" s="33"/>
      <c r="AI581" s="33"/>
      <c r="AJ581" s="33"/>
      <c r="AK581" s="33"/>
      <c r="AL581" s="33"/>
      <c r="AM581" s="33"/>
      <c r="AN581" s="48"/>
      <c r="AO581" s="48"/>
      <c r="AP581" s="48"/>
    </row>
    <row r="582" spans="9:42" ht="21" hidden="1" customHeight="1">
      <c r="I582" s="292">
        <f t="shared" si="140"/>
        <v>0</v>
      </c>
      <c r="J582" s="118">
        <f t="shared" si="129"/>
        <v>8</v>
      </c>
      <c r="K582" s="183">
        <f t="shared" si="142"/>
        <v>42</v>
      </c>
      <c r="L582" s="188"/>
      <c r="M582" s="188"/>
      <c r="N582" s="189">
        <f t="shared" si="136"/>
        <v>0</v>
      </c>
      <c r="O582" s="190"/>
      <c r="P582" s="190"/>
      <c r="Q582" s="191">
        <f t="shared" si="137"/>
        <v>0</v>
      </c>
      <c r="R582" s="191">
        <f t="shared" si="138"/>
        <v>0</v>
      </c>
      <c r="S582" s="1988"/>
      <c r="T582" s="1989"/>
      <c r="U582" s="118">
        <f t="shared" si="141"/>
        <v>8</v>
      </c>
      <c r="V582" s="33"/>
      <c r="W582" s="33"/>
      <c r="X582" s="33"/>
      <c r="Y582" s="33"/>
      <c r="Z582" s="33"/>
      <c r="AA582" s="205"/>
      <c r="AB582" s="33"/>
      <c r="AC582" s="33"/>
      <c r="AD582" s="33"/>
      <c r="AE582" s="199"/>
      <c r="AF582" s="199"/>
      <c r="AG582" s="199"/>
      <c r="AH582" s="33"/>
      <c r="AI582" s="33"/>
      <c r="AJ582" s="33"/>
      <c r="AK582" s="33"/>
      <c r="AL582" s="33"/>
      <c r="AM582" s="33"/>
      <c r="AN582" s="48"/>
      <c r="AO582" s="48"/>
      <c r="AP582" s="48"/>
    </row>
    <row r="583" spans="9:42" ht="21" hidden="1" customHeight="1">
      <c r="I583" s="292">
        <f t="shared" si="140"/>
        <v>0</v>
      </c>
      <c r="J583" s="118">
        <f t="shared" si="129"/>
        <v>8</v>
      </c>
      <c r="K583" s="183">
        <f t="shared" si="142"/>
        <v>43</v>
      </c>
      <c r="L583" s="188"/>
      <c r="M583" s="188"/>
      <c r="N583" s="189">
        <f t="shared" si="136"/>
        <v>0</v>
      </c>
      <c r="O583" s="190"/>
      <c r="P583" s="190"/>
      <c r="Q583" s="191">
        <f t="shared" si="137"/>
        <v>0</v>
      </c>
      <c r="R583" s="191">
        <f t="shared" si="138"/>
        <v>0</v>
      </c>
      <c r="S583" s="1988"/>
      <c r="T583" s="1989"/>
      <c r="U583" s="118">
        <f t="shared" si="141"/>
        <v>8</v>
      </c>
      <c r="V583" s="33"/>
      <c r="W583" s="33"/>
      <c r="X583" s="33"/>
      <c r="Y583" s="33"/>
      <c r="Z583" s="33"/>
      <c r="AA583" s="205"/>
      <c r="AB583" s="33"/>
      <c r="AC583" s="33"/>
      <c r="AD583" s="33"/>
      <c r="AE583" s="199"/>
      <c r="AF583" s="199"/>
      <c r="AG583" s="199"/>
      <c r="AH583" s="33"/>
      <c r="AI583" s="33"/>
      <c r="AJ583" s="33"/>
      <c r="AK583" s="33"/>
      <c r="AL583" s="33"/>
      <c r="AM583" s="33"/>
      <c r="AN583" s="48"/>
      <c r="AO583" s="48"/>
      <c r="AP583" s="48"/>
    </row>
    <row r="584" spans="9:42" ht="21" hidden="1" customHeight="1">
      <c r="I584" s="292">
        <f t="shared" si="140"/>
        <v>0</v>
      </c>
      <c r="J584" s="118">
        <f t="shared" si="129"/>
        <v>8</v>
      </c>
      <c r="K584" s="183">
        <f t="shared" si="142"/>
        <v>44</v>
      </c>
      <c r="L584" s="188"/>
      <c r="M584" s="188"/>
      <c r="N584" s="189">
        <f t="shared" si="136"/>
        <v>0</v>
      </c>
      <c r="O584" s="190"/>
      <c r="P584" s="190"/>
      <c r="Q584" s="191">
        <f t="shared" si="137"/>
        <v>0</v>
      </c>
      <c r="R584" s="191">
        <f t="shared" si="138"/>
        <v>0</v>
      </c>
      <c r="S584" s="1988"/>
      <c r="T584" s="1989"/>
      <c r="U584" s="118">
        <f t="shared" si="141"/>
        <v>8</v>
      </c>
      <c r="V584" s="33"/>
      <c r="W584" s="33"/>
      <c r="X584" s="33"/>
      <c r="Y584" s="33"/>
      <c r="Z584" s="33"/>
      <c r="AA584" s="205"/>
      <c r="AB584" s="33"/>
      <c r="AC584" s="33"/>
      <c r="AD584" s="33"/>
      <c r="AE584" s="199"/>
      <c r="AF584" s="199"/>
      <c r="AG584" s="199"/>
      <c r="AH584" s="33"/>
      <c r="AI584" s="33"/>
      <c r="AJ584" s="33"/>
      <c r="AK584" s="33"/>
      <c r="AL584" s="33"/>
      <c r="AM584" s="33"/>
      <c r="AN584" s="48"/>
      <c r="AO584" s="48"/>
      <c r="AP584" s="48"/>
    </row>
    <row r="585" spans="9:42" ht="21" hidden="1" customHeight="1">
      <c r="I585" s="292">
        <f t="shared" si="140"/>
        <v>0</v>
      </c>
      <c r="J585" s="118">
        <f t="shared" si="129"/>
        <v>8</v>
      </c>
      <c r="K585" s="183">
        <f t="shared" si="142"/>
        <v>45</v>
      </c>
      <c r="L585" s="188"/>
      <c r="M585" s="188"/>
      <c r="N585" s="189">
        <f t="shared" si="136"/>
        <v>0</v>
      </c>
      <c r="O585" s="190"/>
      <c r="P585" s="190"/>
      <c r="Q585" s="191">
        <f t="shared" si="137"/>
        <v>0</v>
      </c>
      <c r="R585" s="191">
        <f t="shared" si="138"/>
        <v>0</v>
      </c>
      <c r="S585" s="1988"/>
      <c r="T585" s="1989"/>
      <c r="U585" s="118">
        <f t="shared" si="141"/>
        <v>8</v>
      </c>
      <c r="V585" s="33"/>
      <c r="W585" s="33"/>
      <c r="X585" s="33"/>
      <c r="Y585" s="33"/>
      <c r="Z585" s="33"/>
      <c r="AA585" s="205"/>
      <c r="AB585" s="33"/>
      <c r="AC585" s="33"/>
      <c r="AD585" s="33"/>
      <c r="AE585" s="199"/>
      <c r="AF585" s="199"/>
      <c r="AG585" s="199"/>
      <c r="AH585" s="33"/>
      <c r="AI585" s="33"/>
      <c r="AJ585" s="33"/>
      <c r="AK585" s="33"/>
      <c r="AL585" s="33"/>
      <c r="AM585" s="33"/>
      <c r="AN585" s="48"/>
      <c r="AO585" s="48"/>
      <c r="AP585" s="48"/>
    </row>
    <row r="586" spans="9:42" ht="21" hidden="1" customHeight="1">
      <c r="I586" s="292">
        <f t="shared" si="140"/>
        <v>0</v>
      </c>
      <c r="J586" s="118">
        <f t="shared" si="129"/>
        <v>8</v>
      </c>
      <c r="K586" s="183">
        <f t="shared" si="142"/>
        <v>46</v>
      </c>
      <c r="L586" s="188"/>
      <c r="M586" s="188"/>
      <c r="N586" s="189">
        <f t="shared" si="136"/>
        <v>0</v>
      </c>
      <c r="O586" s="190"/>
      <c r="P586" s="190"/>
      <c r="Q586" s="191">
        <f t="shared" si="137"/>
        <v>0</v>
      </c>
      <c r="R586" s="191">
        <f t="shared" si="138"/>
        <v>0</v>
      </c>
      <c r="S586" s="1988"/>
      <c r="T586" s="1989"/>
      <c r="U586" s="118">
        <f t="shared" si="141"/>
        <v>8</v>
      </c>
      <c r="V586" s="33"/>
      <c r="W586" s="33"/>
      <c r="X586" s="33"/>
      <c r="Y586" s="33"/>
      <c r="Z586" s="33"/>
      <c r="AA586" s="205"/>
      <c r="AB586" s="33"/>
      <c r="AC586" s="33"/>
      <c r="AD586" s="33"/>
      <c r="AE586" s="199"/>
      <c r="AF586" s="199"/>
      <c r="AG586" s="199"/>
      <c r="AH586" s="33"/>
      <c r="AI586" s="33"/>
      <c r="AJ586" s="33"/>
      <c r="AK586" s="33"/>
      <c r="AL586" s="33"/>
      <c r="AM586" s="33"/>
      <c r="AN586" s="48"/>
      <c r="AO586" s="48"/>
      <c r="AP586" s="48"/>
    </row>
    <row r="587" spans="9:42" ht="21" hidden="1" customHeight="1">
      <c r="I587" s="292">
        <f t="shared" si="140"/>
        <v>0</v>
      </c>
      <c r="J587" s="118">
        <f t="shared" si="129"/>
        <v>8</v>
      </c>
      <c r="K587" s="183">
        <f t="shared" si="142"/>
        <v>47</v>
      </c>
      <c r="L587" s="188"/>
      <c r="M587" s="188"/>
      <c r="N587" s="189">
        <f t="shared" si="136"/>
        <v>0</v>
      </c>
      <c r="O587" s="190"/>
      <c r="P587" s="190"/>
      <c r="Q587" s="191">
        <f t="shared" si="137"/>
        <v>0</v>
      </c>
      <c r="R587" s="191">
        <f t="shared" si="138"/>
        <v>0</v>
      </c>
      <c r="S587" s="1988"/>
      <c r="T587" s="1989"/>
      <c r="U587" s="118">
        <f t="shared" si="141"/>
        <v>8</v>
      </c>
      <c r="V587" s="33"/>
      <c r="W587" s="33"/>
      <c r="X587" s="33"/>
      <c r="Y587" s="33"/>
      <c r="Z587" s="33"/>
      <c r="AA587" s="205"/>
      <c r="AB587" s="33"/>
      <c r="AC587" s="33"/>
      <c r="AD587" s="33"/>
      <c r="AE587" s="199"/>
      <c r="AF587" s="199"/>
      <c r="AG587" s="199"/>
      <c r="AH587" s="33"/>
      <c r="AI587" s="33"/>
      <c r="AJ587" s="33"/>
      <c r="AK587" s="33"/>
      <c r="AL587" s="33"/>
      <c r="AM587" s="33"/>
      <c r="AN587" s="48"/>
      <c r="AO587" s="48"/>
      <c r="AP587" s="48"/>
    </row>
    <row r="588" spans="9:42" ht="21" hidden="1" customHeight="1">
      <c r="I588" s="292">
        <f t="shared" si="140"/>
        <v>0</v>
      </c>
      <c r="J588" s="118">
        <f t="shared" si="129"/>
        <v>8</v>
      </c>
      <c r="K588" s="183">
        <f t="shared" si="142"/>
        <v>48</v>
      </c>
      <c r="L588" s="188"/>
      <c r="M588" s="188"/>
      <c r="N588" s="189">
        <f t="shared" si="136"/>
        <v>0</v>
      </c>
      <c r="O588" s="190"/>
      <c r="P588" s="190"/>
      <c r="Q588" s="191">
        <f t="shared" si="137"/>
        <v>0</v>
      </c>
      <c r="R588" s="191">
        <f t="shared" si="138"/>
        <v>0</v>
      </c>
      <c r="S588" s="1988"/>
      <c r="T588" s="1989"/>
      <c r="U588" s="118">
        <f t="shared" si="141"/>
        <v>8</v>
      </c>
      <c r="V588" s="33"/>
      <c r="W588" s="33"/>
      <c r="X588" s="33"/>
      <c r="Y588" s="33"/>
      <c r="Z588" s="33"/>
      <c r="AA588" s="205"/>
      <c r="AB588" s="33"/>
      <c r="AC588" s="33"/>
      <c r="AD588" s="33"/>
      <c r="AE588" s="199"/>
      <c r="AF588" s="199"/>
      <c r="AG588" s="199"/>
      <c r="AH588" s="33"/>
      <c r="AI588" s="33"/>
      <c r="AJ588" s="33"/>
      <c r="AK588" s="33"/>
      <c r="AL588" s="33"/>
      <c r="AM588" s="33"/>
      <c r="AN588" s="48"/>
      <c r="AO588" s="48"/>
      <c r="AP588" s="48"/>
    </row>
    <row r="589" spans="9:42" ht="21" hidden="1" customHeight="1">
      <c r="I589" s="292">
        <f t="shared" si="140"/>
        <v>0</v>
      </c>
      <c r="J589" s="118">
        <f t="shared" si="129"/>
        <v>8</v>
      </c>
      <c r="K589" s="183">
        <f t="shared" si="142"/>
        <v>49</v>
      </c>
      <c r="L589" s="188"/>
      <c r="M589" s="188"/>
      <c r="N589" s="189">
        <f t="shared" si="136"/>
        <v>0</v>
      </c>
      <c r="O589" s="190"/>
      <c r="P589" s="190"/>
      <c r="Q589" s="191">
        <f t="shared" si="137"/>
        <v>0</v>
      </c>
      <c r="R589" s="191">
        <f t="shared" si="138"/>
        <v>0</v>
      </c>
      <c r="S589" s="1988"/>
      <c r="T589" s="1989"/>
      <c r="U589" s="118">
        <f t="shared" si="141"/>
        <v>8</v>
      </c>
      <c r="V589" s="33"/>
      <c r="W589" s="33"/>
      <c r="X589" s="33"/>
      <c r="Y589" s="33"/>
      <c r="Z589" s="33"/>
      <c r="AA589" s="205"/>
      <c r="AB589" s="33"/>
      <c r="AC589" s="33"/>
      <c r="AD589" s="33"/>
      <c r="AE589" s="199"/>
      <c r="AF589" s="199"/>
      <c r="AG589" s="199"/>
      <c r="AH589" s="33"/>
      <c r="AI589" s="33"/>
      <c r="AJ589" s="33"/>
      <c r="AK589" s="33"/>
      <c r="AL589" s="33"/>
      <c r="AM589" s="33"/>
      <c r="AN589" s="48"/>
      <c r="AO589" s="48"/>
      <c r="AP589" s="48"/>
    </row>
    <row r="590" spans="9:42" ht="21" hidden="1" customHeight="1">
      <c r="I590" s="292">
        <f t="shared" si="140"/>
        <v>0</v>
      </c>
      <c r="J590" s="118">
        <f t="shared" si="129"/>
        <v>8</v>
      </c>
      <c r="K590" s="183">
        <f t="shared" si="142"/>
        <v>50</v>
      </c>
      <c r="L590" s="188"/>
      <c r="M590" s="188"/>
      <c r="N590" s="189">
        <f t="shared" si="136"/>
        <v>0</v>
      </c>
      <c r="O590" s="190"/>
      <c r="P590" s="190"/>
      <c r="Q590" s="191">
        <f t="shared" si="137"/>
        <v>0</v>
      </c>
      <c r="R590" s="191">
        <f t="shared" si="138"/>
        <v>0</v>
      </c>
      <c r="S590" s="1988"/>
      <c r="T590" s="1989"/>
      <c r="U590" s="118">
        <f t="shared" si="141"/>
        <v>8</v>
      </c>
      <c r="V590" s="33"/>
      <c r="W590" s="33"/>
      <c r="X590" s="33"/>
      <c r="Y590" s="33"/>
      <c r="Z590" s="33"/>
      <c r="AA590" s="205"/>
      <c r="AB590" s="33"/>
      <c r="AC590" s="33"/>
      <c r="AD590" s="33"/>
      <c r="AE590" s="199"/>
      <c r="AF590" s="199"/>
      <c r="AG590" s="199"/>
      <c r="AH590" s="33"/>
      <c r="AI590" s="33"/>
      <c r="AJ590" s="33"/>
      <c r="AK590" s="33"/>
      <c r="AL590" s="33"/>
      <c r="AM590" s="33"/>
      <c r="AN590" s="48"/>
      <c r="AO590" s="48"/>
      <c r="AP590" s="48"/>
    </row>
    <row r="591" spans="9:42" ht="21" hidden="1" customHeight="1">
      <c r="I591" s="292">
        <f t="shared" si="140"/>
        <v>0</v>
      </c>
      <c r="J591" s="118">
        <f t="shared" si="129"/>
        <v>8</v>
      </c>
      <c r="K591" s="183">
        <f t="shared" si="142"/>
        <v>51</v>
      </c>
      <c r="L591" s="188"/>
      <c r="M591" s="188"/>
      <c r="N591" s="189">
        <f t="shared" si="136"/>
        <v>0</v>
      </c>
      <c r="O591" s="190"/>
      <c r="P591" s="190"/>
      <c r="Q591" s="191">
        <f t="shared" si="137"/>
        <v>0</v>
      </c>
      <c r="R591" s="191">
        <f t="shared" si="138"/>
        <v>0</v>
      </c>
      <c r="S591" s="1988"/>
      <c r="T591" s="1989"/>
      <c r="U591" s="118">
        <f t="shared" si="141"/>
        <v>8</v>
      </c>
      <c r="V591" s="33"/>
      <c r="W591" s="33"/>
      <c r="X591" s="33"/>
      <c r="Y591" s="33"/>
      <c r="Z591" s="33"/>
      <c r="AA591" s="205"/>
      <c r="AB591" s="33"/>
      <c r="AC591" s="33"/>
      <c r="AD591" s="33"/>
      <c r="AE591" s="199"/>
      <c r="AF591" s="199"/>
      <c r="AG591" s="199"/>
      <c r="AH591" s="33"/>
      <c r="AI591" s="33"/>
      <c r="AJ591" s="33"/>
      <c r="AK591" s="33"/>
      <c r="AL591" s="33"/>
      <c r="AM591" s="33"/>
      <c r="AN591" s="48"/>
      <c r="AO591" s="48"/>
      <c r="AP591" s="48"/>
    </row>
    <row r="592" spans="9:42" ht="21" hidden="1" customHeight="1">
      <c r="I592" s="292">
        <f t="shared" si="140"/>
        <v>0</v>
      </c>
      <c r="J592" s="118">
        <f t="shared" si="129"/>
        <v>8</v>
      </c>
      <c r="K592" s="183">
        <f t="shared" si="142"/>
        <v>52</v>
      </c>
      <c r="L592" s="188"/>
      <c r="M592" s="188"/>
      <c r="N592" s="189">
        <f t="shared" si="136"/>
        <v>0</v>
      </c>
      <c r="O592" s="190"/>
      <c r="P592" s="190"/>
      <c r="Q592" s="191">
        <f t="shared" si="137"/>
        <v>0</v>
      </c>
      <c r="R592" s="191">
        <f t="shared" si="138"/>
        <v>0</v>
      </c>
      <c r="S592" s="1988"/>
      <c r="T592" s="1989"/>
      <c r="U592" s="118">
        <f t="shared" si="141"/>
        <v>8</v>
      </c>
      <c r="V592" s="33"/>
      <c r="W592" s="33"/>
      <c r="X592" s="33"/>
      <c r="Y592" s="33"/>
      <c r="Z592" s="33"/>
      <c r="AA592" s="205"/>
      <c r="AB592" s="33"/>
      <c r="AC592" s="33"/>
      <c r="AD592" s="33"/>
      <c r="AE592" s="199"/>
      <c r="AF592" s="199"/>
      <c r="AG592" s="199"/>
      <c r="AH592" s="33"/>
      <c r="AI592" s="33"/>
      <c r="AJ592" s="33"/>
      <c r="AK592" s="33"/>
      <c r="AL592" s="33"/>
      <c r="AM592" s="33"/>
      <c r="AN592" s="48"/>
      <c r="AO592" s="48"/>
      <c r="AP592" s="48"/>
    </row>
    <row r="593" spans="9:42" ht="21" hidden="1" customHeight="1">
      <c r="I593" s="292">
        <f t="shared" si="140"/>
        <v>0</v>
      </c>
      <c r="J593" s="118">
        <f t="shared" si="129"/>
        <v>8</v>
      </c>
      <c r="K593" s="183">
        <f t="shared" si="142"/>
        <v>53</v>
      </c>
      <c r="L593" s="188"/>
      <c r="M593" s="188"/>
      <c r="N593" s="189">
        <f t="shared" si="136"/>
        <v>0</v>
      </c>
      <c r="O593" s="190"/>
      <c r="P593" s="190"/>
      <c r="Q593" s="191">
        <f t="shared" si="137"/>
        <v>0</v>
      </c>
      <c r="R593" s="191">
        <f t="shared" si="138"/>
        <v>0</v>
      </c>
      <c r="S593" s="1988"/>
      <c r="T593" s="1989"/>
      <c r="U593" s="118">
        <f t="shared" si="141"/>
        <v>8</v>
      </c>
      <c r="V593" s="33"/>
      <c r="W593" s="33"/>
      <c r="X593" s="33"/>
      <c r="Y593" s="33"/>
      <c r="Z593" s="33"/>
      <c r="AA593" s="205"/>
      <c r="AB593" s="33"/>
      <c r="AC593" s="33"/>
      <c r="AD593" s="33"/>
      <c r="AE593" s="199"/>
      <c r="AF593" s="199"/>
      <c r="AG593" s="199"/>
      <c r="AH593" s="33"/>
      <c r="AI593" s="33"/>
      <c r="AJ593" s="33"/>
      <c r="AK593" s="33"/>
      <c r="AL593" s="33"/>
      <c r="AM593" s="33"/>
      <c r="AN593" s="48"/>
      <c r="AO593" s="48"/>
      <c r="AP593" s="48"/>
    </row>
    <row r="594" spans="9:42" ht="21" hidden="1" customHeight="1">
      <c r="I594" s="292">
        <f t="shared" si="140"/>
        <v>0</v>
      </c>
      <c r="J594" s="118">
        <f t="shared" si="129"/>
        <v>8</v>
      </c>
      <c r="K594" s="183">
        <f t="shared" si="142"/>
        <v>54</v>
      </c>
      <c r="L594" s="188"/>
      <c r="M594" s="188"/>
      <c r="N594" s="189">
        <f t="shared" si="136"/>
        <v>0</v>
      </c>
      <c r="O594" s="190"/>
      <c r="P594" s="190"/>
      <c r="Q594" s="191">
        <f t="shared" si="137"/>
        <v>0</v>
      </c>
      <c r="R594" s="191">
        <f t="shared" si="138"/>
        <v>0</v>
      </c>
      <c r="S594" s="1988"/>
      <c r="T594" s="1989"/>
      <c r="U594" s="118">
        <f t="shared" si="141"/>
        <v>8</v>
      </c>
      <c r="V594" s="33"/>
      <c r="W594" s="33"/>
      <c r="X594" s="33"/>
      <c r="Y594" s="33"/>
      <c r="Z594" s="33"/>
      <c r="AA594" s="205"/>
      <c r="AB594" s="33"/>
      <c r="AC594" s="33"/>
      <c r="AD594" s="33"/>
      <c r="AE594" s="199"/>
      <c r="AF594" s="199"/>
      <c r="AG594" s="199"/>
      <c r="AH594" s="33"/>
      <c r="AI594" s="33"/>
      <c r="AJ594" s="33"/>
      <c r="AK594" s="33"/>
      <c r="AL594" s="33"/>
      <c r="AM594" s="33"/>
      <c r="AN594" s="48"/>
      <c r="AO594" s="48"/>
      <c r="AP594" s="48"/>
    </row>
    <row r="595" spans="9:42" ht="21" hidden="1" customHeight="1">
      <c r="I595" s="292">
        <f t="shared" si="140"/>
        <v>0</v>
      </c>
      <c r="J595" s="118">
        <f t="shared" si="129"/>
        <v>8</v>
      </c>
      <c r="K595" s="183">
        <f t="shared" si="142"/>
        <v>55</v>
      </c>
      <c r="L595" s="188"/>
      <c r="M595" s="188"/>
      <c r="N595" s="189">
        <f t="shared" si="136"/>
        <v>0</v>
      </c>
      <c r="O595" s="190"/>
      <c r="P595" s="190"/>
      <c r="Q595" s="191">
        <f t="shared" si="137"/>
        <v>0</v>
      </c>
      <c r="R595" s="191">
        <f t="shared" si="138"/>
        <v>0</v>
      </c>
      <c r="S595" s="1988"/>
      <c r="T595" s="1989"/>
      <c r="U595" s="118">
        <f t="shared" si="141"/>
        <v>8</v>
      </c>
      <c r="V595" s="33"/>
      <c r="W595" s="33"/>
      <c r="X595" s="33"/>
      <c r="Y595" s="33"/>
      <c r="Z595" s="33"/>
      <c r="AA595" s="205"/>
      <c r="AB595" s="33"/>
      <c r="AC595" s="33"/>
      <c r="AD595" s="33"/>
      <c r="AE595" s="199"/>
      <c r="AF595" s="199"/>
      <c r="AG595" s="199"/>
      <c r="AH595" s="33"/>
      <c r="AI595" s="33"/>
      <c r="AJ595" s="33"/>
      <c r="AK595" s="33"/>
      <c r="AL595" s="33"/>
      <c r="AM595" s="199"/>
      <c r="AN595" s="28"/>
      <c r="AO595" s="48"/>
      <c r="AP595" s="48"/>
    </row>
    <row r="596" spans="9:42" ht="21" hidden="1" customHeight="1">
      <c r="I596" s="292">
        <f t="shared" si="140"/>
        <v>0</v>
      </c>
      <c r="J596" s="118">
        <f t="shared" si="129"/>
        <v>8</v>
      </c>
      <c r="K596" s="183">
        <f t="shared" si="142"/>
        <v>56</v>
      </c>
      <c r="L596" s="188"/>
      <c r="M596" s="188"/>
      <c r="N596" s="189">
        <f t="shared" si="136"/>
        <v>0</v>
      </c>
      <c r="O596" s="190"/>
      <c r="P596" s="190"/>
      <c r="Q596" s="191">
        <f t="shared" si="137"/>
        <v>0</v>
      </c>
      <c r="R596" s="191">
        <f t="shared" si="138"/>
        <v>0</v>
      </c>
      <c r="S596" s="1988"/>
      <c r="T596" s="1989"/>
      <c r="U596" s="118">
        <f t="shared" si="141"/>
        <v>8</v>
      </c>
      <c r="V596" s="33"/>
      <c r="W596" s="33"/>
      <c r="X596" s="33"/>
      <c r="Y596" s="33"/>
      <c r="Z596" s="33"/>
      <c r="AA596" s="205"/>
      <c r="AB596" s="33"/>
      <c r="AC596" s="33"/>
      <c r="AD596" s="33"/>
      <c r="AE596" s="199"/>
      <c r="AF596" s="199"/>
      <c r="AG596" s="199"/>
      <c r="AH596" s="33"/>
      <c r="AI596" s="33"/>
      <c r="AJ596" s="33"/>
      <c r="AK596" s="33"/>
      <c r="AL596" s="33"/>
      <c r="AM596" s="199"/>
      <c r="AN596" s="28"/>
      <c r="AO596" s="48"/>
      <c r="AP596" s="48"/>
    </row>
    <row r="597" spans="9:42" ht="21" hidden="1" customHeight="1">
      <c r="I597" s="292">
        <f t="shared" si="140"/>
        <v>0</v>
      </c>
      <c r="J597" s="118">
        <f t="shared" si="129"/>
        <v>8</v>
      </c>
      <c r="K597" s="183">
        <f t="shared" si="142"/>
        <v>57</v>
      </c>
      <c r="L597" s="188"/>
      <c r="M597" s="188"/>
      <c r="N597" s="189">
        <f>IF(O597+P597&gt;0,$W$527,)</f>
        <v>0</v>
      </c>
      <c r="O597" s="190"/>
      <c r="P597" s="190"/>
      <c r="Q597" s="191">
        <f t="shared" ref="Q597:R600" si="143">ROUND(O597*50,0)</f>
        <v>0</v>
      </c>
      <c r="R597" s="191">
        <f t="shared" si="143"/>
        <v>0</v>
      </c>
      <c r="S597" s="1988"/>
      <c r="T597" s="1989"/>
      <c r="U597" s="118">
        <f t="shared" si="141"/>
        <v>8</v>
      </c>
      <c r="V597" s="33"/>
      <c r="W597" s="33"/>
      <c r="X597" s="33"/>
      <c r="Y597" s="33"/>
      <c r="Z597" s="33"/>
      <c r="AA597" s="205"/>
      <c r="AB597" s="33"/>
      <c r="AC597" s="33"/>
      <c r="AD597" s="33"/>
      <c r="AE597" s="199"/>
      <c r="AF597" s="199"/>
      <c r="AG597" s="199"/>
      <c r="AH597" s="33"/>
      <c r="AI597" s="33"/>
      <c r="AJ597" s="33"/>
      <c r="AK597" s="33"/>
      <c r="AL597" s="33"/>
      <c r="AO597" s="48"/>
      <c r="AP597" s="28"/>
    </row>
    <row r="598" spans="9:42" ht="21" hidden="1" customHeight="1">
      <c r="I598" s="292">
        <f t="shared" si="140"/>
        <v>0</v>
      </c>
      <c r="J598" s="118">
        <f t="shared" si="129"/>
        <v>8</v>
      </c>
      <c r="K598" s="183">
        <f t="shared" si="142"/>
        <v>58</v>
      </c>
      <c r="L598" s="188"/>
      <c r="M598" s="188"/>
      <c r="N598" s="189">
        <f>IF(O598+P598&gt;0,$W$527,)</f>
        <v>0</v>
      </c>
      <c r="O598" s="190"/>
      <c r="P598" s="190"/>
      <c r="Q598" s="191">
        <f t="shared" si="143"/>
        <v>0</v>
      </c>
      <c r="R598" s="191">
        <f t="shared" si="143"/>
        <v>0</v>
      </c>
      <c r="S598" s="1988"/>
      <c r="T598" s="1989"/>
      <c r="U598" s="118">
        <f t="shared" si="141"/>
        <v>8</v>
      </c>
      <c r="V598" s="33"/>
      <c r="W598" s="33"/>
      <c r="X598" s="33"/>
      <c r="Y598" s="33"/>
      <c r="Z598" s="33"/>
      <c r="AA598" s="205"/>
      <c r="AB598" s="33"/>
      <c r="AC598" s="33"/>
      <c r="AD598" s="33"/>
      <c r="AE598" s="199"/>
      <c r="AF598" s="199"/>
      <c r="AG598" s="199"/>
      <c r="AH598" s="33"/>
      <c r="AI598" s="33"/>
      <c r="AJ598" s="33"/>
      <c r="AK598" s="33"/>
      <c r="AL598" s="33"/>
      <c r="AO598" s="48"/>
      <c r="AP598" s="28"/>
    </row>
    <row r="599" spans="9:42" ht="21" hidden="1" customHeight="1">
      <c r="I599" s="292">
        <f t="shared" si="140"/>
        <v>0</v>
      </c>
      <c r="J599" s="118">
        <f t="shared" si="129"/>
        <v>8</v>
      </c>
      <c r="K599" s="183">
        <f t="shared" si="142"/>
        <v>59</v>
      </c>
      <c r="L599" s="188"/>
      <c r="M599" s="188"/>
      <c r="N599" s="189">
        <f>IF(O599+P599&gt;0,$W$527,)</f>
        <v>0</v>
      </c>
      <c r="O599" s="190"/>
      <c r="P599" s="190"/>
      <c r="Q599" s="191">
        <f t="shared" si="143"/>
        <v>0</v>
      </c>
      <c r="R599" s="191">
        <f t="shared" si="143"/>
        <v>0</v>
      </c>
      <c r="S599" s="1988"/>
      <c r="T599" s="1989"/>
      <c r="U599" s="118">
        <f t="shared" si="141"/>
        <v>8</v>
      </c>
    </row>
    <row r="600" spans="9:42" ht="21" hidden="1" customHeight="1" thickBot="1">
      <c r="I600" s="292">
        <f t="shared" si="140"/>
        <v>0</v>
      </c>
      <c r="J600" s="118">
        <f t="shared" si="129"/>
        <v>8</v>
      </c>
      <c r="K600" s="206">
        <f t="shared" si="142"/>
        <v>60</v>
      </c>
      <c r="L600" s="188"/>
      <c r="M600" s="188"/>
      <c r="N600" s="207">
        <f>IF(O600+P600&gt;0,$W$527,)</f>
        <v>0</v>
      </c>
      <c r="O600" s="208"/>
      <c r="P600" s="208"/>
      <c r="Q600" s="209">
        <f t="shared" si="143"/>
        <v>0</v>
      </c>
      <c r="R600" s="209">
        <f t="shared" si="143"/>
        <v>0</v>
      </c>
      <c r="S600" s="1990"/>
      <c r="T600" s="1991"/>
      <c r="U600" s="118">
        <f t="shared" si="141"/>
        <v>8</v>
      </c>
    </row>
    <row r="601" spans="9:42" ht="21" hidden="1" customHeight="1"/>
    <row r="602" spans="9:42" ht="21" hidden="1" customHeight="1"/>
    <row r="604" spans="9:42" ht="21" customHeight="1">
      <c r="K604" s="115" t="s">
        <v>1505</v>
      </c>
    </row>
    <row r="605" spans="9:42" ht="21" customHeight="1">
      <c r="K605" s="115" t="s">
        <v>1506</v>
      </c>
    </row>
    <row r="606" spans="9:42" ht="21" customHeight="1">
      <c r="K606" s="115" t="s">
        <v>1507</v>
      </c>
    </row>
    <row r="607" spans="9:42" ht="21" customHeight="1">
      <c r="K607" s="115" t="s">
        <v>1508</v>
      </c>
    </row>
  </sheetData>
  <sheetProtection algorithmName="SHA-512" hashValue="sqsbUCRjskcT/Wpwu2R3La2Wdm+xSk2zSAV5eEr4q0QOU39VuMX8L7z81ABAywPTo43GZ3iT0WqWY11MjBDLJA==" saltValue="GC8DgQwOS4ajx0ZUaSlZRg==" spinCount="100000" sheet="1" objects="1" scenarios="1" selectLockedCells="1"/>
  <autoFilter ref="I1:I602" xr:uid="{00000000-0009-0000-0000-00001F000000}">
    <filterColumn colId="0">
      <customFilters>
        <customFilter operator="notEqual" val=" "/>
      </customFilters>
    </filterColumn>
  </autoFilter>
  <mergeCells count="688">
    <mergeCell ref="S367:T367"/>
    <mergeCell ref="S368:T368"/>
    <mergeCell ref="S369:T369"/>
    <mergeCell ref="S433:T433"/>
    <mergeCell ref="S434:T434"/>
    <mergeCell ref="S435:T435"/>
    <mergeCell ref="N458:N459"/>
    <mergeCell ref="Q576:R576"/>
    <mergeCell ref="S365:T365"/>
    <mergeCell ref="S366:T366"/>
    <mergeCell ref="K526:T526"/>
    <mergeCell ref="K527:T527"/>
    <mergeCell ref="M401:M402"/>
    <mergeCell ref="N401:N402"/>
    <mergeCell ref="O458:P458"/>
    <mergeCell ref="O401:P401"/>
    <mergeCell ref="Q401:R401"/>
    <mergeCell ref="S396:T396"/>
    <mergeCell ref="S397:T397"/>
    <mergeCell ref="S398:T398"/>
    <mergeCell ref="S399:T399"/>
    <mergeCell ref="S400:T400"/>
    <mergeCell ref="S403:T403"/>
    <mergeCell ref="S370:T370"/>
    <mergeCell ref="S363:T363"/>
    <mergeCell ref="S364:T364"/>
    <mergeCell ref="Q351:R351"/>
    <mergeCell ref="Q426:R426"/>
    <mergeCell ref="S289:T289"/>
    <mergeCell ref="S290:T290"/>
    <mergeCell ref="N351:N352"/>
    <mergeCell ref="O351:P351"/>
    <mergeCell ref="S358:T358"/>
    <mergeCell ref="S359:T359"/>
    <mergeCell ref="S360:T360"/>
    <mergeCell ref="S361:T361"/>
    <mergeCell ref="S362:T362"/>
    <mergeCell ref="K376:T376"/>
    <mergeCell ref="K377:T377"/>
    <mergeCell ref="K382:T382"/>
    <mergeCell ref="K383:K384"/>
    <mergeCell ref="L383:L384"/>
    <mergeCell ref="M383:M384"/>
    <mergeCell ref="N383:N384"/>
    <mergeCell ref="O383:P383"/>
    <mergeCell ref="Q383:R383"/>
    <mergeCell ref="K401:K402"/>
    <mergeCell ref="L401:L402"/>
    <mergeCell ref="K576:K577"/>
    <mergeCell ref="L576:L577"/>
    <mergeCell ref="M576:M577"/>
    <mergeCell ref="N576:N577"/>
    <mergeCell ref="O576:P576"/>
    <mergeCell ref="Q501:R501"/>
    <mergeCell ref="K551:K552"/>
    <mergeCell ref="L551:L552"/>
    <mergeCell ref="M551:M552"/>
    <mergeCell ref="N551:N552"/>
    <mergeCell ref="O551:P551"/>
    <mergeCell ref="Q551:R551"/>
    <mergeCell ref="K501:K502"/>
    <mergeCell ref="L501:L502"/>
    <mergeCell ref="M501:M502"/>
    <mergeCell ref="N501:N502"/>
    <mergeCell ref="O501:P501"/>
    <mergeCell ref="K533:K534"/>
    <mergeCell ref="L533:L534"/>
    <mergeCell ref="M533:M534"/>
    <mergeCell ref="N533:N534"/>
    <mergeCell ref="O533:P533"/>
    <mergeCell ref="Q533:R533"/>
    <mergeCell ref="K532:T532"/>
    <mergeCell ref="K476:K477"/>
    <mergeCell ref="L476:L477"/>
    <mergeCell ref="M476:M477"/>
    <mergeCell ref="N476:N477"/>
    <mergeCell ref="O476:P476"/>
    <mergeCell ref="Q476:R476"/>
    <mergeCell ref="K426:K427"/>
    <mergeCell ref="L426:L427"/>
    <mergeCell ref="M426:M427"/>
    <mergeCell ref="N426:N427"/>
    <mergeCell ref="O426:P426"/>
    <mergeCell ref="K451:T451"/>
    <mergeCell ref="K452:T452"/>
    <mergeCell ref="K457:T457"/>
    <mergeCell ref="K458:K459"/>
    <mergeCell ref="L458:L459"/>
    <mergeCell ref="M458:M459"/>
    <mergeCell ref="Q458:R458"/>
    <mergeCell ref="S432:T432"/>
    <mergeCell ref="S436:T436"/>
    <mergeCell ref="S437:T437"/>
    <mergeCell ref="S438:T438"/>
    <mergeCell ref="S439:T439"/>
    <mergeCell ref="S440:T440"/>
    <mergeCell ref="S180:T180"/>
    <mergeCell ref="S181:T181"/>
    <mergeCell ref="O276:P276"/>
    <mergeCell ref="K301:T301"/>
    <mergeCell ref="K302:T302"/>
    <mergeCell ref="K307:T307"/>
    <mergeCell ref="K308:K309"/>
    <mergeCell ref="L308:L309"/>
    <mergeCell ref="M308:M309"/>
    <mergeCell ref="N308:N309"/>
    <mergeCell ref="O308:P308"/>
    <mergeCell ref="Q308:R308"/>
    <mergeCell ref="S276:T277"/>
    <mergeCell ref="S278:T278"/>
    <mergeCell ref="S279:T279"/>
    <mergeCell ref="S280:T280"/>
    <mergeCell ref="S281:T281"/>
    <mergeCell ref="S282:T282"/>
    <mergeCell ref="S283:T283"/>
    <mergeCell ref="S284:T284"/>
    <mergeCell ref="S285:T285"/>
    <mergeCell ref="S286:T286"/>
    <mergeCell ref="S287:T287"/>
    <mergeCell ref="S288:T288"/>
    <mergeCell ref="K227:T227"/>
    <mergeCell ref="K232:T232"/>
    <mergeCell ref="K233:K234"/>
    <mergeCell ref="L233:L234"/>
    <mergeCell ref="M233:M234"/>
    <mergeCell ref="N233:N234"/>
    <mergeCell ref="O233:P233"/>
    <mergeCell ref="Q233:R233"/>
    <mergeCell ref="S251:T252"/>
    <mergeCell ref="Q126:R126"/>
    <mergeCell ref="K176:K177"/>
    <mergeCell ref="L176:L177"/>
    <mergeCell ref="M176:M177"/>
    <mergeCell ref="N176:N177"/>
    <mergeCell ref="O176:P176"/>
    <mergeCell ref="Q176:R176"/>
    <mergeCell ref="K126:K127"/>
    <mergeCell ref="L126:L127"/>
    <mergeCell ref="M126:M127"/>
    <mergeCell ref="N126:N127"/>
    <mergeCell ref="O126:P126"/>
    <mergeCell ref="K157:T157"/>
    <mergeCell ref="K158:K159"/>
    <mergeCell ref="L158:L159"/>
    <mergeCell ref="M158:M159"/>
    <mergeCell ref="N158:N159"/>
    <mergeCell ref="O158:P158"/>
    <mergeCell ref="Q158:R158"/>
    <mergeCell ref="S141:T141"/>
    <mergeCell ref="S142:T142"/>
    <mergeCell ref="S143:T143"/>
    <mergeCell ref="S144:T144"/>
    <mergeCell ref="S145:T145"/>
    <mergeCell ref="K101:K102"/>
    <mergeCell ref="L101:L102"/>
    <mergeCell ref="M101:M102"/>
    <mergeCell ref="N101:N102"/>
    <mergeCell ref="O101:P101"/>
    <mergeCell ref="Q101:R101"/>
    <mergeCell ref="K76:T76"/>
    <mergeCell ref="K77:T77"/>
    <mergeCell ref="K82:T82"/>
    <mergeCell ref="K83:K84"/>
    <mergeCell ref="L83:L84"/>
    <mergeCell ref="M83:M84"/>
    <mergeCell ref="N83:N84"/>
    <mergeCell ref="O83:P83"/>
    <mergeCell ref="Q83:R83"/>
    <mergeCell ref="K51:K52"/>
    <mergeCell ref="L51:L52"/>
    <mergeCell ref="M51:M52"/>
    <mergeCell ref="N51:N52"/>
    <mergeCell ref="O51:P51"/>
    <mergeCell ref="Q51:R51"/>
    <mergeCell ref="S30:T30"/>
    <mergeCell ref="S31:T31"/>
    <mergeCell ref="S32:T32"/>
    <mergeCell ref="S33:T33"/>
    <mergeCell ref="S34:T34"/>
    <mergeCell ref="S35:T35"/>
    <mergeCell ref="S36:T36"/>
    <mergeCell ref="S37:T37"/>
    <mergeCell ref="S50:T50"/>
    <mergeCell ref="S51:T52"/>
    <mergeCell ref="S17:T17"/>
    <mergeCell ref="S18:T18"/>
    <mergeCell ref="S19:T19"/>
    <mergeCell ref="K26:K27"/>
    <mergeCell ref="L26:L27"/>
    <mergeCell ref="O26:P26"/>
    <mergeCell ref="M26:M27"/>
    <mergeCell ref="N26:N27"/>
    <mergeCell ref="Q26:R26"/>
    <mergeCell ref="S182:T182"/>
    <mergeCell ref="S183:T183"/>
    <mergeCell ref="S184:T184"/>
    <mergeCell ref="S185:T185"/>
    <mergeCell ref="K1:T1"/>
    <mergeCell ref="K7:T7"/>
    <mergeCell ref="K8:K9"/>
    <mergeCell ref="L8:L9"/>
    <mergeCell ref="M8:M9"/>
    <mergeCell ref="N8:N9"/>
    <mergeCell ref="K2:T2"/>
    <mergeCell ref="O8:P8"/>
    <mergeCell ref="Q8:R8"/>
    <mergeCell ref="S8:T9"/>
    <mergeCell ref="S10:T10"/>
    <mergeCell ref="S11:T11"/>
    <mergeCell ref="S12:T12"/>
    <mergeCell ref="S13:T13"/>
    <mergeCell ref="S14:T14"/>
    <mergeCell ref="S15:T15"/>
    <mergeCell ref="K151:T151"/>
    <mergeCell ref="K152:T152"/>
    <mergeCell ref="S16:T16"/>
    <mergeCell ref="S53:T53"/>
    <mergeCell ref="L201:L202"/>
    <mergeCell ref="M201:M202"/>
    <mergeCell ref="N201:N202"/>
    <mergeCell ref="O201:P201"/>
    <mergeCell ref="Q201:R201"/>
    <mergeCell ref="K201:K202"/>
    <mergeCell ref="Q276:R276"/>
    <mergeCell ref="K326:K327"/>
    <mergeCell ref="L326:L327"/>
    <mergeCell ref="M326:M327"/>
    <mergeCell ref="N326:N327"/>
    <mergeCell ref="O326:P326"/>
    <mergeCell ref="Q326:R326"/>
    <mergeCell ref="K276:K277"/>
    <mergeCell ref="L276:L277"/>
    <mergeCell ref="M276:M277"/>
    <mergeCell ref="N276:N277"/>
    <mergeCell ref="K251:K252"/>
    <mergeCell ref="L251:L252"/>
    <mergeCell ref="M251:M252"/>
    <mergeCell ref="N251:N252"/>
    <mergeCell ref="O251:P251"/>
    <mergeCell ref="Q251:R251"/>
    <mergeCell ref="K226:T226"/>
    <mergeCell ref="K351:K352"/>
    <mergeCell ref="L351:L352"/>
    <mergeCell ref="M351:M352"/>
    <mergeCell ref="S20:T20"/>
    <mergeCell ref="S21:T21"/>
    <mergeCell ref="S22:T22"/>
    <mergeCell ref="S23:T23"/>
    <mergeCell ref="S24:T24"/>
    <mergeCell ref="S25:T25"/>
    <mergeCell ref="S26:T27"/>
    <mergeCell ref="S28:T28"/>
    <mergeCell ref="S29:T29"/>
    <mergeCell ref="S38:T38"/>
    <mergeCell ref="S39:T39"/>
    <mergeCell ref="S40:T40"/>
    <mergeCell ref="S41:T41"/>
    <mergeCell ref="S42:T42"/>
    <mergeCell ref="S43:T43"/>
    <mergeCell ref="S44:T44"/>
    <mergeCell ref="S45:T45"/>
    <mergeCell ref="S46:T46"/>
    <mergeCell ref="S47:T47"/>
    <mergeCell ref="S48:T48"/>
    <mergeCell ref="S49:T49"/>
    <mergeCell ref="S54:T54"/>
    <mergeCell ref="S55:T55"/>
    <mergeCell ref="S56:T56"/>
    <mergeCell ref="S57:T57"/>
    <mergeCell ref="S58:T58"/>
    <mergeCell ref="S59:T59"/>
    <mergeCell ref="S60:T60"/>
    <mergeCell ref="S61:T61"/>
    <mergeCell ref="S62:T62"/>
    <mergeCell ref="S63:T63"/>
    <mergeCell ref="S64:T64"/>
    <mergeCell ref="S65:T65"/>
    <mergeCell ref="S66:T66"/>
    <mergeCell ref="S67:T67"/>
    <mergeCell ref="S68:T68"/>
    <mergeCell ref="S69:T69"/>
    <mergeCell ref="S70:T70"/>
    <mergeCell ref="S71:T71"/>
    <mergeCell ref="S72:T72"/>
    <mergeCell ref="S73:T73"/>
    <mergeCell ref="S74:T74"/>
    <mergeCell ref="S75:T75"/>
    <mergeCell ref="S101:T102"/>
    <mergeCell ref="S103:T103"/>
    <mergeCell ref="S104:T104"/>
    <mergeCell ref="S105:T105"/>
    <mergeCell ref="S106:T106"/>
    <mergeCell ref="S107:T107"/>
    <mergeCell ref="S108:T108"/>
    <mergeCell ref="S109:T109"/>
    <mergeCell ref="S110:T110"/>
    <mergeCell ref="S111:T111"/>
    <mergeCell ref="S112:T112"/>
    <mergeCell ref="S113:T113"/>
    <mergeCell ref="S114:T114"/>
    <mergeCell ref="S115:T115"/>
    <mergeCell ref="S116:T116"/>
    <mergeCell ref="S117:T117"/>
    <mergeCell ref="S118:T118"/>
    <mergeCell ref="S119:T119"/>
    <mergeCell ref="S120:T120"/>
    <mergeCell ref="S121:T121"/>
    <mergeCell ref="S122:T122"/>
    <mergeCell ref="S123:T123"/>
    <mergeCell ref="S124:T124"/>
    <mergeCell ref="S125:T125"/>
    <mergeCell ref="S126:T127"/>
    <mergeCell ref="S128:T128"/>
    <mergeCell ref="S136:T136"/>
    <mergeCell ref="S137:T137"/>
    <mergeCell ref="S138:T138"/>
    <mergeCell ref="S139:T139"/>
    <mergeCell ref="S140:T140"/>
    <mergeCell ref="S129:T129"/>
    <mergeCell ref="S130:T130"/>
    <mergeCell ref="S131:T131"/>
    <mergeCell ref="S132:T132"/>
    <mergeCell ref="S133:T133"/>
    <mergeCell ref="S134:T134"/>
    <mergeCell ref="S135:T135"/>
    <mergeCell ref="S146:T146"/>
    <mergeCell ref="S147:T147"/>
    <mergeCell ref="S148:T148"/>
    <mergeCell ref="S149:T149"/>
    <mergeCell ref="S150:T150"/>
    <mergeCell ref="S176:T177"/>
    <mergeCell ref="S178:T178"/>
    <mergeCell ref="S179:T179"/>
    <mergeCell ref="S158:T159"/>
    <mergeCell ref="S160:T160"/>
    <mergeCell ref="S161:T161"/>
    <mergeCell ref="S162:T162"/>
    <mergeCell ref="S163:T163"/>
    <mergeCell ref="S164:T164"/>
    <mergeCell ref="S165:T165"/>
    <mergeCell ref="S166:T166"/>
    <mergeCell ref="S167:T167"/>
    <mergeCell ref="S168:T168"/>
    <mergeCell ref="S169:T169"/>
    <mergeCell ref="S170:T170"/>
    <mergeCell ref="S171:T171"/>
    <mergeCell ref="S172:T172"/>
    <mergeCell ref="S173:T173"/>
    <mergeCell ref="S174:T174"/>
    <mergeCell ref="S186:T186"/>
    <mergeCell ref="S187:T187"/>
    <mergeCell ref="S188:T188"/>
    <mergeCell ref="S189:T189"/>
    <mergeCell ref="S190:T190"/>
    <mergeCell ref="S191:T191"/>
    <mergeCell ref="S192:T192"/>
    <mergeCell ref="S193:T193"/>
    <mergeCell ref="S194:T194"/>
    <mergeCell ref="S209:T209"/>
    <mergeCell ref="S210:T210"/>
    <mergeCell ref="S211:T211"/>
    <mergeCell ref="S212:T212"/>
    <mergeCell ref="S213:T213"/>
    <mergeCell ref="S195:T195"/>
    <mergeCell ref="S196:T196"/>
    <mergeCell ref="S197:T197"/>
    <mergeCell ref="S198:T198"/>
    <mergeCell ref="S199:T199"/>
    <mergeCell ref="S200:T200"/>
    <mergeCell ref="S201:T202"/>
    <mergeCell ref="S203:T203"/>
    <mergeCell ref="S204:T204"/>
    <mergeCell ref="S253:T253"/>
    <mergeCell ref="S254:T254"/>
    <mergeCell ref="S255:T255"/>
    <mergeCell ref="S256:T256"/>
    <mergeCell ref="S257:T257"/>
    <mergeCell ref="S241:T241"/>
    <mergeCell ref="S242:T242"/>
    <mergeCell ref="S243:T243"/>
    <mergeCell ref="S244:T244"/>
    <mergeCell ref="S245:T245"/>
    <mergeCell ref="S246:T246"/>
    <mergeCell ref="S247:T247"/>
    <mergeCell ref="S248:T248"/>
    <mergeCell ref="S249:T249"/>
    <mergeCell ref="S250:T250"/>
    <mergeCell ref="S258:T258"/>
    <mergeCell ref="S259:T259"/>
    <mergeCell ref="S260:T260"/>
    <mergeCell ref="S261:T261"/>
    <mergeCell ref="S262:T262"/>
    <mergeCell ref="S263:T263"/>
    <mergeCell ref="S264:T264"/>
    <mergeCell ref="S265:T265"/>
    <mergeCell ref="S266:T266"/>
    <mergeCell ref="S267:T267"/>
    <mergeCell ref="S268:T268"/>
    <mergeCell ref="S269:T269"/>
    <mergeCell ref="S270:T270"/>
    <mergeCell ref="S271:T271"/>
    <mergeCell ref="S272:T272"/>
    <mergeCell ref="S273:T273"/>
    <mergeCell ref="S274:T274"/>
    <mergeCell ref="S275:T275"/>
    <mergeCell ref="S291:T291"/>
    <mergeCell ref="S292:T292"/>
    <mergeCell ref="S293:T293"/>
    <mergeCell ref="S294:T294"/>
    <mergeCell ref="S295:T295"/>
    <mergeCell ref="S296:T296"/>
    <mergeCell ref="S297:T297"/>
    <mergeCell ref="S298:T298"/>
    <mergeCell ref="S299:T299"/>
    <mergeCell ref="S300:T300"/>
    <mergeCell ref="S326:T327"/>
    <mergeCell ref="S328:T328"/>
    <mergeCell ref="S329:T329"/>
    <mergeCell ref="S308:T309"/>
    <mergeCell ref="S310:T310"/>
    <mergeCell ref="S311:T311"/>
    <mergeCell ref="S312:T312"/>
    <mergeCell ref="S313:T313"/>
    <mergeCell ref="S314:T314"/>
    <mergeCell ref="S315:T315"/>
    <mergeCell ref="S316:T316"/>
    <mergeCell ref="S317:T317"/>
    <mergeCell ref="S318:T318"/>
    <mergeCell ref="S319:T319"/>
    <mergeCell ref="S320:T320"/>
    <mergeCell ref="S321:T321"/>
    <mergeCell ref="S322:T322"/>
    <mergeCell ref="S323:T323"/>
    <mergeCell ref="S324:T324"/>
    <mergeCell ref="S325:T325"/>
    <mergeCell ref="S330:T330"/>
    <mergeCell ref="S331:T331"/>
    <mergeCell ref="S332:T332"/>
    <mergeCell ref="S333:T333"/>
    <mergeCell ref="S334:T334"/>
    <mergeCell ref="S335:T335"/>
    <mergeCell ref="S336:T336"/>
    <mergeCell ref="S337:T337"/>
    <mergeCell ref="S338:T338"/>
    <mergeCell ref="S339:T339"/>
    <mergeCell ref="S340:T340"/>
    <mergeCell ref="S341:T341"/>
    <mergeCell ref="S342:T342"/>
    <mergeCell ref="S343:T343"/>
    <mergeCell ref="S344:T344"/>
    <mergeCell ref="S345:T345"/>
    <mergeCell ref="S346:T346"/>
    <mergeCell ref="S347:T347"/>
    <mergeCell ref="S348:T348"/>
    <mergeCell ref="S349:T349"/>
    <mergeCell ref="S350:T350"/>
    <mergeCell ref="S351:T352"/>
    <mergeCell ref="S353:T353"/>
    <mergeCell ref="S354:T354"/>
    <mergeCell ref="S355:T355"/>
    <mergeCell ref="S356:T356"/>
    <mergeCell ref="S357:T357"/>
    <mergeCell ref="S371:T371"/>
    <mergeCell ref="S372:T372"/>
    <mergeCell ref="S373:T373"/>
    <mergeCell ref="S374:T374"/>
    <mergeCell ref="S375:T375"/>
    <mergeCell ref="S383:T384"/>
    <mergeCell ref="S385:T385"/>
    <mergeCell ref="S386:T386"/>
    <mergeCell ref="S387:T387"/>
    <mergeCell ref="S388:T388"/>
    <mergeCell ref="S389:T389"/>
    <mergeCell ref="S390:T390"/>
    <mergeCell ref="S391:T391"/>
    <mergeCell ref="S392:T392"/>
    <mergeCell ref="S393:T393"/>
    <mergeCell ref="S394:T394"/>
    <mergeCell ref="S395:T395"/>
    <mergeCell ref="S405:T405"/>
    <mergeCell ref="S406:T406"/>
    <mergeCell ref="S407:T407"/>
    <mergeCell ref="S401:T402"/>
    <mergeCell ref="S408:T408"/>
    <mergeCell ref="S409:T409"/>
    <mergeCell ref="S410:T410"/>
    <mergeCell ref="S411:T411"/>
    <mergeCell ref="S412:T412"/>
    <mergeCell ref="S404:T404"/>
    <mergeCell ref="S413:T413"/>
    <mergeCell ref="S414:T414"/>
    <mergeCell ref="S415:T415"/>
    <mergeCell ref="S416:T416"/>
    <mergeCell ref="S417:T417"/>
    <mergeCell ref="S418:T418"/>
    <mergeCell ref="S419:T419"/>
    <mergeCell ref="S420:T420"/>
    <mergeCell ref="S421:T421"/>
    <mergeCell ref="S422:T422"/>
    <mergeCell ref="S423:T423"/>
    <mergeCell ref="S424:T424"/>
    <mergeCell ref="S425:T425"/>
    <mergeCell ref="S426:T427"/>
    <mergeCell ref="S428:T428"/>
    <mergeCell ref="S429:T429"/>
    <mergeCell ref="S430:T430"/>
    <mergeCell ref="S431:T431"/>
    <mergeCell ref="S441:T441"/>
    <mergeCell ref="S442:T442"/>
    <mergeCell ref="S443:T443"/>
    <mergeCell ref="S444:T444"/>
    <mergeCell ref="S445:T445"/>
    <mergeCell ref="S446:T446"/>
    <mergeCell ref="S447:T447"/>
    <mergeCell ref="S448:T448"/>
    <mergeCell ref="S449:T449"/>
    <mergeCell ref="S450:T450"/>
    <mergeCell ref="S476:T477"/>
    <mergeCell ref="S478:T478"/>
    <mergeCell ref="S479:T479"/>
    <mergeCell ref="S458:T459"/>
    <mergeCell ref="S462:T462"/>
    <mergeCell ref="S463:T463"/>
    <mergeCell ref="S464:T464"/>
    <mergeCell ref="S465:T465"/>
    <mergeCell ref="S460:T460"/>
    <mergeCell ref="S461:T461"/>
    <mergeCell ref="S480:T480"/>
    <mergeCell ref="S481:T481"/>
    <mergeCell ref="S482:T482"/>
    <mergeCell ref="S483:T483"/>
    <mergeCell ref="S484:T484"/>
    <mergeCell ref="S466:T466"/>
    <mergeCell ref="S467:T467"/>
    <mergeCell ref="S468:T468"/>
    <mergeCell ref="S469:T469"/>
    <mergeCell ref="S470:T470"/>
    <mergeCell ref="S471:T471"/>
    <mergeCell ref="S472:T472"/>
    <mergeCell ref="S473:T473"/>
    <mergeCell ref="S474:T474"/>
    <mergeCell ref="S475:T475"/>
    <mergeCell ref="S485:T485"/>
    <mergeCell ref="S486:T486"/>
    <mergeCell ref="S487:T487"/>
    <mergeCell ref="S488:T488"/>
    <mergeCell ref="S489:T489"/>
    <mergeCell ref="S490:T490"/>
    <mergeCell ref="S491:T491"/>
    <mergeCell ref="S492:T492"/>
    <mergeCell ref="S493:T493"/>
    <mergeCell ref="S494:T494"/>
    <mergeCell ref="S495:T495"/>
    <mergeCell ref="S496:T496"/>
    <mergeCell ref="S497:T497"/>
    <mergeCell ref="S498:T498"/>
    <mergeCell ref="S499:T499"/>
    <mergeCell ref="S500:T500"/>
    <mergeCell ref="S501:T502"/>
    <mergeCell ref="S503:T503"/>
    <mergeCell ref="S504:T504"/>
    <mergeCell ref="S505:T505"/>
    <mergeCell ref="S506:T506"/>
    <mergeCell ref="S507:T507"/>
    <mergeCell ref="S508:T508"/>
    <mergeCell ref="S509:T509"/>
    <mergeCell ref="S510:T510"/>
    <mergeCell ref="S511:T511"/>
    <mergeCell ref="S512:T512"/>
    <mergeCell ref="S551:T552"/>
    <mergeCell ref="S553:T553"/>
    <mergeCell ref="S554:T554"/>
    <mergeCell ref="S555:T555"/>
    <mergeCell ref="S556:T556"/>
    <mergeCell ref="S533:T534"/>
    <mergeCell ref="S535:T535"/>
    <mergeCell ref="S536:T536"/>
    <mergeCell ref="S537:T537"/>
    <mergeCell ref="S538:T538"/>
    <mergeCell ref="S539:T539"/>
    <mergeCell ref="S540:T540"/>
    <mergeCell ref="S541:T541"/>
    <mergeCell ref="S542:T542"/>
    <mergeCell ref="S543:T543"/>
    <mergeCell ref="S544:T544"/>
    <mergeCell ref="S545:T545"/>
    <mergeCell ref="S546:T546"/>
    <mergeCell ref="S547:T547"/>
    <mergeCell ref="S548:T548"/>
    <mergeCell ref="S549:T549"/>
    <mergeCell ref="S550:T550"/>
    <mergeCell ref="S557:T557"/>
    <mergeCell ref="S558:T558"/>
    <mergeCell ref="S559:T559"/>
    <mergeCell ref="S560:T560"/>
    <mergeCell ref="S561:T561"/>
    <mergeCell ref="S562:T562"/>
    <mergeCell ref="S563:T563"/>
    <mergeCell ref="S564:T564"/>
    <mergeCell ref="S565:T565"/>
    <mergeCell ref="S566:T566"/>
    <mergeCell ref="S567:T567"/>
    <mergeCell ref="S568:T568"/>
    <mergeCell ref="S569:T569"/>
    <mergeCell ref="S570:T570"/>
    <mergeCell ref="S571:T571"/>
    <mergeCell ref="S572:T572"/>
    <mergeCell ref="S573:T573"/>
    <mergeCell ref="S574:T574"/>
    <mergeCell ref="S575:T575"/>
    <mergeCell ref="S576:T577"/>
    <mergeCell ref="S578:T578"/>
    <mergeCell ref="S579:T579"/>
    <mergeCell ref="S580:T580"/>
    <mergeCell ref="S581:T581"/>
    <mergeCell ref="S582:T582"/>
    <mergeCell ref="S583:T583"/>
    <mergeCell ref="S584:T584"/>
    <mergeCell ref="S585:T585"/>
    <mergeCell ref="S586:T586"/>
    <mergeCell ref="S587:T587"/>
    <mergeCell ref="S588:T588"/>
    <mergeCell ref="S589:T589"/>
    <mergeCell ref="S590:T590"/>
    <mergeCell ref="S591:T591"/>
    <mergeCell ref="S592:T592"/>
    <mergeCell ref="S593:T593"/>
    <mergeCell ref="S594:T594"/>
    <mergeCell ref="S595:T595"/>
    <mergeCell ref="S596:T596"/>
    <mergeCell ref="S597:T597"/>
    <mergeCell ref="S598:T598"/>
    <mergeCell ref="S599:T599"/>
    <mergeCell ref="S600:T600"/>
    <mergeCell ref="S83:T84"/>
    <mergeCell ref="S85:T85"/>
    <mergeCell ref="S86:T86"/>
    <mergeCell ref="S87:T87"/>
    <mergeCell ref="S88:T88"/>
    <mergeCell ref="S89:T89"/>
    <mergeCell ref="S90:T90"/>
    <mergeCell ref="S91:T91"/>
    <mergeCell ref="S92:T92"/>
    <mergeCell ref="S93:T93"/>
    <mergeCell ref="S94:T94"/>
    <mergeCell ref="S95:T95"/>
    <mergeCell ref="S96:T96"/>
    <mergeCell ref="S97:T97"/>
    <mergeCell ref="S98:T98"/>
    <mergeCell ref="S99:T99"/>
    <mergeCell ref="S100:T100"/>
    <mergeCell ref="S175:T175"/>
    <mergeCell ref="S233:T234"/>
    <mergeCell ref="S235:T235"/>
    <mergeCell ref="S236:T236"/>
    <mergeCell ref="S237:T237"/>
    <mergeCell ref="S238:T238"/>
    <mergeCell ref="S239:T239"/>
    <mergeCell ref="S240:T240"/>
    <mergeCell ref="S223:T223"/>
    <mergeCell ref="S224:T224"/>
    <mergeCell ref="S225:T225"/>
    <mergeCell ref="S214:T214"/>
    <mergeCell ref="S215:T215"/>
    <mergeCell ref="S216:T216"/>
    <mergeCell ref="S217:T217"/>
    <mergeCell ref="S218:T218"/>
    <mergeCell ref="S219:T219"/>
    <mergeCell ref="S220:T220"/>
    <mergeCell ref="S221:T221"/>
    <mergeCell ref="S222:T222"/>
    <mergeCell ref="S205:T205"/>
    <mergeCell ref="S206:T206"/>
    <mergeCell ref="S207:T207"/>
    <mergeCell ref="S208:T208"/>
    <mergeCell ref="S522:T522"/>
    <mergeCell ref="S523:T523"/>
    <mergeCell ref="S524:T524"/>
    <mergeCell ref="S525:T525"/>
    <mergeCell ref="S513:T513"/>
    <mergeCell ref="S514:T514"/>
    <mergeCell ref="S515:T515"/>
    <mergeCell ref="S516:T516"/>
    <mergeCell ref="S517:T517"/>
    <mergeCell ref="S518:T518"/>
    <mergeCell ref="S519:T519"/>
    <mergeCell ref="S520:T520"/>
    <mergeCell ref="S521:T521"/>
  </mergeCells>
  <phoneticPr fontId="2" type="noConversion"/>
  <conditionalFormatting sqref="K128">
    <cfRule type="expression" dxfId="185" priority="81">
      <formula>IF((L128+M128)&gt;0,(LEN(L128)+LEN(M128))&lt;&gt;12,)</formula>
    </cfRule>
  </conditionalFormatting>
  <conditionalFormatting sqref="K28">
    <cfRule type="expression" dxfId="184" priority="88">
      <formula>IF((L28+M28)&gt;0,(LEN(L28)+LEN(M28))&lt;&gt;12,)</formula>
    </cfRule>
  </conditionalFormatting>
  <conditionalFormatting sqref="K29:K50">
    <cfRule type="expression" dxfId="183" priority="87">
      <formula>IF((L29+M29)&gt;0,(LEN(L29)+LEN(M29))&lt;&gt;12,)</formula>
    </cfRule>
  </conditionalFormatting>
  <conditionalFormatting sqref="K53">
    <cfRule type="expression" dxfId="182" priority="86">
      <formula>IF((L53+M53)&gt;0,(LEN(L53)+LEN(M53))&lt;&gt;12,)</formula>
    </cfRule>
  </conditionalFormatting>
  <conditionalFormatting sqref="K53:K75">
    <cfRule type="expression" dxfId="181" priority="85">
      <formula>IF((L53+M53)&gt;0,(LEN(L53)+LEN(M53))&lt;&gt;12,)</formula>
    </cfRule>
  </conditionalFormatting>
  <conditionalFormatting sqref="K179:K200">
    <cfRule type="expression" dxfId="180" priority="77">
      <formula>IF((L179+M179)&gt;0,(LEN(L179)+LEN(M179))&lt;&gt;12,)</formula>
    </cfRule>
  </conditionalFormatting>
  <conditionalFormatting sqref="K103">
    <cfRule type="expression" dxfId="179" priority="83">
      <formula>IF((L103+M103)&gt;0,(LEN(L103)+LEN(M103))&lt;&gt;12,)</formula>
    </cfRule>
  </conditionalFormatting>
  <conditionalFormatting sqref="K104:K125">
    <cfRule type="expression" dxfId="178" priority="82">
      <formula>IF((L104+M104)&gt;0,(LEN(L104)+LEN(M104))&lt;&gt;12,)</formula>
    </cfRule>
  </conditionalFormatting>
  <conditionalFormatting sqref="K128:K150">
    <cfRule type="expression" dxfId="177" priority="80">
      <formula>IF((L128+M128)&gt;0,(LEN(L128)+LEN(M128))&lt;&gt;12,)</formula>
    </cfRule>
  </conditionalFormatting>
  <conditionalFormatting sqref="K253">
    <cfRule type="expression" dxfId="176" priority="73">
      <formula>IF((L253+M253)&gt;0,(LEN(L253)+LEN(M253))&lt;&gt;12,)</formula>
    </cfRule>
  </conditionalFormatting>
  <conditionalFormatting sqref="K178">
    <cfRule type="expression" dxfId="175" priority="78">
      <formula>IF((L178+M178)&gt;0,(LEN(L178)+LEN(M178))&lt;&gt;12,)</formula>
    </cfRule>
  </conditionalFormatting>
  <conditionalFormatting sqref="K203">
    <cfRule type="expression" dxfId="174" priority="76">
      <formula>IF((L203+M203)&gt;0,(LEN(L203)+LEN(M203))&lt;&gt;12,)</formula>
    </cfRule>
  </conditionalFormatting>
  <conditionalFormatting sqref="K203:K225">
    <cfRule type="expression" dxfId="173" priority="75">
      <formula>IF((L203+M203)&gt;0,(LEN(L203)+LEN(M203))&lt;&gt;12,)</formula>
    </cfRule>
  </conditionalFormatting>
  <conditionalFormatting sqref="K254:K275">
    <cfRule type="expression" dxfId="172" priority="72">
      <formula>IF((L254+M254)&gt;0,(LEN(L254)+LEN(M254))&lt;&gt;12,)</formula>
    </cfRule>
  </conditionalFormatting>
  <conditionalFormatting sqref="K278">
    <cfRule type="expression" dxfId="171" priority="71">
      <formula>IF((L278+M278)&gt;0,(LEN(L278)+LEN(M278))&lt;&gt;12,)</formula>
    </cfRule>
  </conditionalFormatting>
  <conditionalFormatting sqref="K278:K300">
    <cfRule type="expression" dxfId="170" priority="70">
      <formula>IF((L278+M278)&gt;0,(LEN(L278)+LEN(M278))&lt;&gt;12,)</formula>
    </cfRule>
  </conditionalFormatting>
  <conditionalFormatting sqref="K353:K375">
    <cfRule type="expression" dxfId="169" priority="65">
      <formula>IF((L353+M353)&gt;0,(LEN(L353)+LEN(M353))&lt;&gt;12,)</formula>
    </cfRule>
  </conditionalFormatting>
  <conditionalFormatting sqref="K328">
    <cfRule type="expression" dxfId="168" priority="68">
      <formula>IF((L328+M328)&gt;0,(LEN(L328)+LEN(M328))&lt;&gt;12,)</formula>
    </cfRule>
  </conditionalFormatting>
  <conditionalFormatting sqref="K329:K350">
    <cfRule type="expression" dxfId="167" priority="67">
      <formula>IF((L329+M329)&gt;0,(LEN(L329)+LEN(M329))&lt;&gt;12,)</formula>
    </cfRule>
  </conditionalFormatting>
  <conditionalFormatting sqref="K353">
    <cfRule type="expression" dxfId="166" priority="66">
      <formula>IF((L353+M353)&gt;0,(LEN(L353)+LEN(M353))&lt;&gt;12,)</formula>
    </cfRule>
  </conditionalFormatting>
  <conditionalFormatting sqref="K428">
    <cfRule type="expression" dxfId="165" priority="61">
      <formula>IF((L428+M428)&gt;0,(LEN(L428)+LEN(M428))&lt;&gt;12,)</formula>
    </cfRule>
  </conditionalFormatting>
  <conditionalFormatting sqref="K403">
    <cfRule type="expression" dxfId="164" priority="63">
      <formula>IF((L403+M403)&gt;0,(LEN(L403)+LEN(M403))&lt;&gt;12,)</formula>
    </cfRule>
  </conditionalFormatting>
  <conditionalFormatting sqref="K404:K425">
    <cfRule type="expression" dxfId="163" priority="62">
      <formula>IF((L404+M404)&gt;0,(LEN(L404)+LEN(M404))&lt;&gt;12,)</formula>
    </cfRule>
  </conditionalFormatting>
  <conditionalFormatting sqref="K428:K450">
    <cfRule type="expression" dxfId="162" priority="60">
      <formula>IF((L428+M428)&gt;0,(LEN(L428)+LEN(M428))&lt;&gt;12,)</formula>
    </cfRule>
  </conditionalFormatting>
  <conditionalFormatting sqref="K479:K500">
    <cfRule type="expression" dxfId="161" priority="57">
      <formula>IF((L479+M479)&gt;0,(LEN(L479)+LEN(M479))&lt;&gt;12,)</formula>
    </cfRule>
  </conditionalFormatting>
  <conditionalFormatting sqref="K478">
    <cfRule type="expression" dxfId="160" priority="58">
      <formula>IF((L478+M478)&gt;0,(LEN(L478)+LEN(M478))&lt;&gt;12,)</formula>
    </cfRule>
  </conditionalFormatting>
  <conditionalFormatting sqref="K503">
    <cfRule type="expression" dxfId="159" priority="56">
      <formula>IF((L503+M503)&gt;0,(LEN(L503)+LEN(M503))&lt;&gt;12,)</formula>
    </cfRule>
  </conditionalFormatting>
  <conditionalFormatting sqref="K503:K525">
    <cfRule type="expression" dxfId="158" priority="55">
      <formula>IF((L503+M503)&gt;0,(LEN(L503)+LEN(M503))&lt;&gt;12,)</formula>
    </cfRule>
  </conditionalFormatting>
  <conditionalFormatting sqref="K553">
    <cfRule type="expression" dxfId="157" priority="53">
      <formula>IF((L553+M553)&gt;0,(LEN(L553)+LEN(M553))&lt;&gt;12,)</formula>
    </cfRule>
  </conditionalFormatting>
  <conditionalFormatting sqref="K554:K575">
    <cfRule type="expression" dxfId="156" priority="52">
      <formula>IF((L554+M554)&gt;0,(LEN(L554)+LEN(M554))&lt;&gt;12,)</formula>
    </cfRule>
  </conditionalFormatting>
  <conditionalFormatting sqref="K578">
    <cfRule type="expression" dxfId="155" priority="51">
      <formula>IF((L578+M578)&gt;0,(LEN(L578)+LEN(M578))&lt;&gt;12,)</formula>
    </cfRule>
  </conditionalFormatting>
  <conditionalFormatting sqref="K578:K600">
    <cfRule type="expression" dxfId="154" priority="50">
      <formula>IF((L578+M578)&gt;0,(LEN(L578)+LEN(M578))&lt;&gt;12,)</formula>
    </cfRule>
  </conditionalFormatting>
  <conditionalFormatting sqref="K12:K25">
    <cfRule type="expression" dxfId="153" priority="9">
      <formula>IF((L12+M12)&gt;0,(LEN(L12)+LEN(M12))&lt;&gt;12,)</formula>
    </cfRule>
  </conditionalFormatting>
  <conditionalFormatting sqref="K92:K100">
    <cfRule type="expression" dxfId="152" priority="8">
      <formula>IF((L92+M92)&gt;0,(LEN(L92)+LEN(M92))&lt;&gt;12,)</formula>
    </cfRule>
  </conditionalFormatting>
  <conditionalFormatting sqref="K162:K175">
    <cfRule type="expression" dxfId="151" priority="7">
      <formula>IF((L162+M162)&gt;0,(LEN(L162)+LEN(M162))&lt;&gt;12,)</formula>
    </cfRule>
  </conditionalFormatting>
  <conditionalFormatting sqref="K237:K250">
    <cfRule type="expression" dxfId="150" priority="6">
      <formula>IF((L237+M237)&gt;0,(LEN(L237)+LEN(M237))&lt;&gt;12,)</formula>
    </cfRule>
  </conditionalFormatting>
  <conditionalFormatting sqref="K312:K325">
    <cfRule type="expression" dxfId="149" priority="5">
      <formula>IF((L312+M312)&gt;0,(LEN(L312)+LEN(M312))&lt;&gt;12,)</formula>
    </cfRule>
  </conditionalFormatting>
  <conditionalFormatting sqref="K387:K400">
    <cfRule type="expression" dxfId="148" priority="4">
      <formula>IF((L387+M387)&gt;0,(LEN(L387)+LEN(M387))&lt;&gt;12,)</formula>
    </cfRule>
  </conditionalFormatting>
  <conditionalFormatting sqref="K462:K475">
    <cfRule type="expression" dxfId="147" priority="3">
      <formula>IF((L462+M462)&gt;0,(LEN(L462)+LEN(M462))&lt;&gt;12,)</formula>
    </cfRule>
  </conditionalFormatting>
  <conditionalFormatting sqref="K537:K550">
    <cfRule type="expression" dxfId="146" priority="2">
      <formula>IF((L537+M537)&gt;0,(LEN(L537)+LEN(M537))&lt;&gt;12,)</formula>
    </cfRule>
  </conditionalFormatting>
  <conditionalFormatting sqref="K87:K91">
    <cfRule type="expression" dxfId="145" priority="1">
      <formula>IF((L87+M87)&gt;0,(LEN(L87)+LEN(M87))&lt;&gt;12,)</formula>
    </cfRule>
  </conditionalFormatting>
  <dataValidations disablePrompts="1" count="4">
    <dataValidation type="list" allowBlank="1" showInputMessage="1" showErrorMessage="1" sqref="R154 R529 R4 R454 R379 R304 R229 R79" xr:uid="{00000000-0002-0000-1F00-000000000000}">
      <formula1>$AF$3:$AF$6</formula1>
    </dataValidation>
    <dataValidation type="list" allowBlank="1" showInputMessage="1" showErrorMessage="1" sqref="R156 R81 R6 R456 R381 R306 R231 R531" xr:uid="{00000000-0002-0000-1F00-000001000000}">
      <formula1>$AG$11:$AG$13</formula1>
    </dataValidation>
    <dataValidation type="list" allowBlank="1" showInputMessage="1" showErrorMessage="1" errorTitle="선택" error="선택" sqref="Q156 Q231 Q306 Q381 Q6 Q456 Q81 Q531" xr:uid="{00000000-0002-0000-1F00-000002000000}">
      <formula1>$AF$11:$AF$13</formula1>
    </dataValidation>
    <dataValidation type="list" allowBlank="1" showInputMessage="1" showErrorMessage="1" sqref="Y3:Y4 Y79 Y154 Y229 Y304 Y379 Y454 Y529" xr:uid="{00000000-0002-0000-1F00-000003000000}">
      <formula1>$AI$11:$AI$12</formula1>
    </dataValidation>
  </dataValidations>
  <printOptions horizontalCentered="1" verticalCentered="1"/>
  <pageMargins left="0.23622047244094491" right="0.23622047244094491" top="0.74803149606299213" bottom="0.74803149606299213" header="0.31496062992125984" footer="0.31496062992125984"/>
  <pageSetup paperSize="9" scale="89" orientation="landscape" blackAndWhite="1" r:id="rId1"/>
  <rowBreaks count="7" manualBreakCount="7">
    <brk id="50" min="10" max="19" man="1"/>
    <brk id="150" min="10" max="19" man="1"/>
    <brk id="175" min="10" max="19" man="1"/>
    <brk id="250" min="10" max="19" man="1"/>
    <brk id="375" min="10" max="19" man="1"/>
    <brk id="450" min="10" max="19" man="1"/>
    <brk id="475" min="10" max="19" man="1"/>
  </rowBreaks>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4" filterMode="1">
    <tabColor rgb="FFFF0000"/>
  </sheetPr>
  <dimension ref="A1:AT602"/>
  <sheetViews>
    <sheetView showZeros="0" view="pageBreakPreview" topLeftCell="I1" zoomScaleNormal="100" zoomScaleSheetLayoutView="100" workbookViewId="0">
      <selection activeCell="O13" sqref="O13"/>
    </sheetView>
  </sheetViews>
  <sheetFormatPr defaultColWidth="9" defaultRowHeight="21" customHeight="1"/>
  <cols>
    <col min="1" max="7" width="0.125" style="115" hidden="1" customWidth="1"/>
    <col min="8" max="8" width="5.875" style="116" hidden="1" customWidth="1"/>
    <col min="9" max="9" width="7.625" style="128" customWidth="1"/>
    <col min="10" max="10" width="4.375" style="118" customWidth="1"/>
    <col min="11" max="20" width="12.25" style="115" customWidth="1"/>
    <col min="21" max="21" width="4.375" style="118" customWidth="1"/>
    <col min="22" max="25" width="10.125" style="166" customWidth="1"/>
    <col min="26" max="26" width="10.125" style="167" customWidth="1"/>
    <col min="27" max="27" width="10.125" style="168" customWidth="1"/>
    <col min="28" max="29" width="10.125" style="167" customWidth="1"/>
    <col min="30" max="30" width="5.125" style="167" customWidth="1"/>
    <col min="31" max="31" width="1.875" style="122" customWidth="1"/>
    <col min="32" max="32" width="15.125" style="122" customWidth="1"/>
    <col min="33" max="35" width="12.125" style="122" customWidth="1"/>
    <col min="36" max="38" width="7.625" style="122" customWidth="1"/>
    <col min="39" max="39" width="7.625" style="121" customWidth="1"/>
    <col min="40" max="46" width="7.625" style="116" customWidth="1"/>
    <col min="47" max="16384" width="9" style="116"/>
  </cols>
  <sheetData>
    <row r="1" spans="9:46" ht="30" customHeight="1" thickTop="1" thickBot="1">
      <c r="I1" s="117" t="s">
        <v>837</v>
      </c>
      <c r="J1" s="118">
        <f>IF($Q$4&gt;0,1,)</f>
        <v>1</v>
      </c>
      <c r="K1" s="2013" t="s">
        <v>803</v>
      </c>
      <c r="L1" s="2013"/>
      <c r="M1" s="2013"/>
      <c r="N1" s="2013"/>
      <c r="O1" s="2013"/>
      <c r="P1" s="2013"/>
      <c r="Q1" s="2013"/>
      <c r="R1" s="2013"/>
      <c r="S1" s="2013"/>
      <c r="T1" s="2013"/>
      <c r="U1" s="118">
        <f>J1</f>
        <v>1</v>
      </c>
      <c r="V1" s="119" t="s">
        <v>755</v>
      </c>
      <c r="W1" s="120" t="s">
        <v>873</v>
      </c>
      <c r="X1" s="121"/>
      <c r="Y1" s="121"/>
      <c r="Z1" s="122"/>
      <c r="AA1" s="123"/>
      <c r="AB1" s="122"/>
      <c r="AC1" s="122"/>
      <c r="AD1" s="122"/>
      <c r="AF1" s="124" t="s">
        <v>756</v>
      </c>
      <c r="AG1" s="125"/>
      <c r="AH1" s="125"/>
      <c r="AI1" s="125"/>
      <c r="AJ1" s="126"/>
      <c r="AN1" s="127"/>
      <c r="AO1" s="127"/>
      <c r="AP1" s="127"/>
    </row>
    <row r="2" spans="9:46" ht="21" customHeight="1" thickTop="1" thickBot="1">
      <c r="I2" s="292">
        <f>IF(Q$4&gt;0,1,0)</f>
        <v>1</v>
      </c>
      <c r="J2" s="118">
        <f t="shared" ref="J2:J75" si="0">IF($Q$4&gt;0,1,)</f>
        <v>1</v>
      </c>
      <c r="K2" s="2021" t="s">
        <v>537</v>
      </c>
      <c r="L2" s="2021"/>
      <c r="M2" s="2021"/>
      <c r="N2" s="2021"/>
      <c r="O2" s="2021"/>
      <c r="P2" s="2021"/>
      <c r="Q2" s="2021"/>
      <c r="R2" s="2021"/>
      <c r="S2" s="2021"/>
      <c r="T2" s="2021"/>
      <c r="U2" s="118">
        <f t="shared" ref="U2:U25" si="1">J2</f>
        <v>1</v>
      </c>
      <c r="V2" s="217" t="s">
        <v>976</v>
      </c>
      <c r="W2" s="232">
        <v>200</v>
      </c>
      <c r="X2" s="233" t="s">
        <v>1176</v>
      </c>
      <c r="Y2" s="232">
        <f>AD17</f>
        <v>0</v>
      </c>
      <c r="Z2" s="129"/>
      <c r="AA2" s="130"/>
      <c r="AB2" s="129"/>
      <c r="AC2" s="131"/>
      <c r="AD2" s="132"/>
      <c r="AE2" s="33"/>
      <c r="AF2" s="133" t="s">
        <v>777</v>
      </c>
      <c r="AG2" s="134" t="s">
        <v>778</v>
      </c>
      <c r="AH2" s="134" t="s">
        <v>779</v>
      </c>
      <c r="AI2" s="135" t="s">
        <v>780</v>
      </c>
      <c r="AJ2" s="1327" t="s">
        <v>1679</v>
      </c>
      <c r="AK2" s="1328">
        <v>1</v>
      </c>
      <c r="AL2" s="1329">
        <v>2</v>
      </c>
      <c r="AM2" s="1330">
        <v>3</v>
      </c>
      <c r="AN2" s="1331">
        <v>4</v>
      </c>
      <c r="AO2" s="1331">
        <v>5</v>
      </c>
      <c r="AP2" s="1332">
        <v>6</v>
      </c>
      <c r="AQ2" s="1331">
        <v>7</v>
      </c>
      <c r="AR2" s="1331">
        <v>8</v>
      </c>
      <c r="AS2" s="1331">
        <v>9</v>
      </c>
      <c r="AT2" s="1333">
        <v>10</v>
      </c>
    </row>
    <row r="3" spans="9:46" ht="21" customHeight="1">
      <c r="I3" s="292">
        <f t="shared" ref="I3:I11" si="2">IF(Q$4&gt;0,1,0)</f>
        <v>1</v>
      </c>
      <c r="J3" s="118">
        <f t="shared" si="0"/>
        <v>1</v>
      </c>
      <c r="K3" s="955" t="s">
        <v>523</v>
      </c>
      <c r="L3" s="136" t="s">
        <v>524</v>
      </c>
      <c r="M3" s="953" t="s">
        <v>978</v>
      </c>
      <c r="N3" s="136" t="s">
        <v>838</v>
      </c>
      <c r="O3" s="953" t="s">
        <v>776</v>
      </c>
      <c r="P3" s="136" t="s">
        <v>525</v>
      </c>
      <c r="Q3" s="136" t="s">
        <v>534</v>
      </c>
      <c r="R3" s="136" t="s">
        <v>529</v>
      </c>
      <c r="S3" s="406" t="s">
        <v>535</v>
      </c>
      <c r="T3" s="407" t="s">
        <v>536</v>
      </c>
      <c r="U3" s="118">
        <f t="shared" si="1"/>
        <v>1</v>
      </c>
      <c r="V3" s="218" t="s">
        <v>975</v>
      </c>
      <c r="W3" s="138">
        <v>237</v>
      </c>
      <c r="X3" s="139"/>
      <c r="Y3" s="139"/>
      <c r="Z3" s="140"/>
      <c r="AA3" s="141"/>
      <c r="AB3" s="140"/>
      <c r="AC3" s="142"/>
      <c r="AD3" s="143"/>
      <c r="AE3" s="33"/>
      <c r="AF3" s="144" t="s">
        <v>781</v>
      </c>
      <c r="AG3" s="145" t="s">
        <v>782</v>
      </c>
      <c r="AH3" s="145" t="s">
        <v>783</v>
      </c>
      <c r="AI3" s="146" t="s">
        <v>784</v>
      </c>
      <c r="AJ3" s="1334" t="s">
        <v>1675</v>
      </c>
      <c r="AK3" s="1335">
        <f>L12</f>
        <v>320707</v>
      </c>
      <c r="AL3" s="1335">
        <f>L13</f>
        <v>320737</v>
      </c>
      <c r="AM3" s="1335">
        <f>L14</f>
        <v>320612</v>
      </c>
      <c r="AN3" s="1335">
        <f>L15</f>
        <v>320597</v>
      </c>
      <c r="AO3" s="1335">
        <f>L16</f>
        <v>320633</v>
      </c>
      <c r="AP3" s="1335">
        <f>L17</f>
        <v>0</v>
      </c>
      <c r="AQ3" s="1335">
        <f>L18</f>
        <v>0</v>
      </c>
      <c r="AR3" s="1335">
        <f>L19</f>
        <v>0</v>
      </c>
      <c r="AS3" s="1335">
        <f>L20</f>
        <v>0</v>
      </c>
      <c r="AT3" s="1336">
        <f>L21</f>
        <v>0</v>
      </c>
    </row>
    <row r="4" spans="9:46" ht="21" customHeight="1" thickBot="1">
      <c r="I4" s="292">
        <f t="shared" si="2"/>
        <v>1</v>
      </c>
      <c r="J4" s="118">
        <f t="shared" si="0"/>
        <v>1</v>
      </c>
      <c r="K4" s="147" t="s">
        <v>1907</v>
      </c>
      <c r="L4" s="405" t="s">
        <v>1927</v>
      </c>
      <c r="M4" s="148" t="s">
        <v>1748</v>
      </c>
      <c r="N4" s="149" t="s">
        <v>1928</v>
      </c>
      <c r="O4" s="149" t="s">
        <v>1929</v>
      </c>
      <c r="P4" s="150" t="str">
        <f>IF(COUNTA(Y9:Y16)&gt;1,CONCATENATE(V9,"번지 외 ",COUNTA(Y9:Y16)-1,"필지"),CONCATENATE(V9,"번지"))</f>
        <v>산49번지 외 2필지</v>
      </c>
      <c r="Q4" s="151">
        <f>+Y17</f>
        <v>9.5</v>
      </c>
      <c r="R4" s="393" t="s">
        <v>1304</v>
      </c>
      <c r="S4" s="152">
        <f>COUNT(L12:L24)</f>
        <v>5</v>
      </c>
      <c r="T4" s="153">
        <f>200*S4</f>
        <v>1000</v>
      </c>
      <c r="U4" s="118">
        <f t="shared" si="1"/>
        <v>1</v>
      </c>
      <c r="V4" s="218" t="s">
        <v>974</v>
      </c>
      <c r="W4" s="138">
        <v>430</v>
      </c>
      <c r="X4" s="139" t="s">
        <v>1498</v>
      </c>
      <c r="Y4" s="139" t="s">
        <v>1500</v>
      </c>
      <c r="Z4" s="140"/>
      <c r="AA4" s="141"/>
      <c r="AB4" s="140"/>
      <c r="AC4" s="142"/>
      <c r="AD4" s="143"/>
      <c r="AE4" s="33"/>
      <c r="AF4" s="144" t="s">
        <v>785</v>
      </c>
      <c r="AG4" s="145" t="s">
        <v>786</v>
      </c>
      <c r="AH4" s="154" t="s">
        <v>787</v>
      </c>
      <c r="AI4" s="146" t="s">
        <v>788</v>
      </c>
      <c r="AJ4" s="1337" t="s">
        <v>1685</v>
      </c>
      <c r="AK4" s="1338">
        <f>M12</f>
        <v>497325</v>
      </c>
      <c r="AL4" s="1338">
        <f>M13</f>
        <v>497195</v>
      </c>
      <c r="AM4" s="1338">
        <f>M14</f>
        <v>497179</v>
      </c>
      <c r="AN4" s="1338">
        <f>M15</f>
        <v>497055</v>
      </c>
      <c r="AO4" s="1338">
        <f>M16</f>
        <v>497253</v>
      </c>
      <c r="AP4" s="1338">
        <f>M17</f>
        <v>0</v>
      </c>
      <c r="AQ4" s="1338">
        <f>M18</f>
        <v>0</v>
      </c>
      <c r="AR4" s="1338">
        <f>M19</f>
        <v>0</v>
      </c>
      <c r="AS4" s="1338">
        <f>M20</f>
        <v>0</v>
      </c>
      <c r="AT4" s="1339">
        <f>M21</f>
        <v>0</v>
      </c>
    </row>
    <row r="5" spans="9:46" ht="21" customHeight="1" thickBot="1">
      <c r="I5" s="292">
        <f t="shared" si="2"/>
        <v>1</v>
      </c>
      <c r="J5" s="118">
        <f t="shared" si="0"/>
        <v>1</v>
      </c>
      <c r="K5" s="955" t="s">
        <v>527</v>
      </c>
      <c r="L5" s="136" t="s">
        <v>528</v>
      </c>
      <c r="M5" s="136" t="s">
        <v>521</v>
      </c>
      <c r="N5" s="136" t="s">
        <v>526</v>
      </c>
      <c r="O5" s="136" t="s">
        <v>530</v>
      </c>
      <c r="P5" s="952" t="s">
        <v>531</v>
      </c>
      <c r="Q5" s="952" t="s">
        <v>532</v>
      </c>
      <c r="R5" s="155" t="s">
        <v>533</v>
      </c>
      <c r="S5" s="156" t="s">
        <v>552</v>
      </c>
      <c r="T5" s="407" t="s">
        <v>522</v>
      </c>
      <c r="U5" s="118">
        <f t="shared" si="1"/>
        <v>1</v>
      </c>
      <c r="V5" s="219" t="s">
        <v>789</v>
      </c>
      <c r="W5" s="220">
        <v>30</v>
      </c>
      <c r="X5" s="220"/>
      <c r="Y5" s="221"/>
      <c r="Z5" s="222"/>
      <c r="AA5" s="223"/>
      <c r="AB5" s="222"/>
      <c r="AC5" s="224"/>
      <c r="AD5" s="225"/>
      <c r="AE5" s="33"/>
      <c r="AF5" s="144" t="s">
        <v>790</v>
      </c>
      <c r="AG5" s="157" t="s">
        <v>791</v>
      </c>
      <c r="AH5" s="158" t="s">
        <v>792</v>
      </c>
      <c r="AI5" s="146" t="s">
        <v>793</v>
      </c>
      <c r="AJ5" s="126"/>
      <c r="AN5" s="127"/>
      <c r="AO5" s="127"/>
      <c r="AP5" s="48"/>
    </row>
    <row r="6" spans="9:46" ht="21" customHeight="1" thickBot="1">
      <c r="I6" s="292">
        <f t="shared" si="2"/>
        <v>1</v>
      </c>
      <c r="J6" s="118">
        <f t="shared" si="0"/>
        <v>1</v>
      </c>
      <c r="K6" s="1318" t="str">
        <f>Z9</f>
        <v>소나무</v>
      </c>
      <c r="L6" s="1319" t="str">
        <f>AA9</f>
        <v>(용)2-0</v>
      </c>
      <c r="M6" s="1320">
        <f>AC9</f>
        <v>2022</v>
      </c>
      <c r="N6" s="160">
        <f>AB18</f>
        <v>3000</v>
      </c>
      <c r="O6" s="161">
        <f>IF((Q10+R10)&gt;0,ROUND((Q10/(Q10+R10)),4),0)</f>
        <v>0.65969999999999995</v>
      </c>
      <c r="P6" s="162" t="str">
        <f>IF(W5&lt;=15,AI3,IF(W5&gt;30,AI5,AI4))</f>
        <v>중 (15˚ ~ 30˚)</v>
      </c>
      <c r="Q6" s="397" t="s">
        <v>1724</v>
      </c>
      <c r="R6" s="1321" t="s">
        <v>960</v>
      </c>
      <c r="S6" s="164">
        <f>W5</f>
        <v>30</v>
      </c>
      <c r="T6" s="398">
        <f>ROUND(N6/10000*N12,0)</f>
        <v>60</v>
      </c>
      <c r="U6" s="118">
        <f t="shared" si="1"/>
        <v>1</v>
      </c>
      <c r="V6" s="226">
        <v>0</v>
      </c>
      <c r="W6" s="226"/>
      <c r="X6" s="226"/>
      <c r="Y6" s="226"/>
      <c r="Z6" s="226"/>
      <c r="AA6" s="227"/>
      <c r="AB6" s="226"/>
      <c r="AC6" s="226"/>
      <c r="AD6" s="226"/>
      <c r="AE6" s="33"/>
      <c r="AF6" s="144" t="s">
        <v>794</v>
      </c>
      <c r="AG6" s="145"/>
      <c r="AH6" s="165"/>
      <c r="AI6" s="146"/>
      <c r="AJ6" s="126"/>
      <c r="AN6" s="127"/>
      <c r="AO6" s="127"/>
      <c r="AP6" s="48"/>
    </row>
    <row r="7" spans="9:46" ht="21" customHeight="1" thickBot="1">
      <c r="I7" s="292">
        <f t="shared" si="2"/>
        <v>1</v>
      </c>
      <c r="J7" s="118">
        <f t="shared" si="0"/>
        <v>1</v>
      </c>
      <c r="K7" s="2014" t="s">
        <v>839</v>
      </c>
      <c r="L7" s="2014"/>
      <c r="M7" s="2014"/>
      <c r="N7" s="2014"/>
      <c r="O7" s="2014"/>
      <c r="P7" s="2014"/>
      <c r="Q7" s="2014"/>
      <c r="R7" s="2014"/>
      <c r="S7" s="2014"/>
      <c r="T7" s="2014"/>
      <c r="U7" s="118">
        <f t="shared" si="1"/>
        <v>1</v>
      </c>
      <c r="AE7" s="33"/>
      <c r="AF7" s="144"/>
      <c r="AG7" s="145"/>
      <c r="AH7" s="165"/>
      <c r="AI7" s="146"/>
      <c r="AJ7" s="126"/>
      <c r="AN7" s="127"/>
      <c r="AO7" s="127"/>
      <c r="AP7" s="48"/>
    </row>
    <row r="8" spans="9:46" ht="21" customHeight="1" thickBot="1">
      <c r="I8" s="292">
        <f t="shared" si="2"/>
        <v>1</v>
      </c>
      <c r="J8" s="118">
        <f t="shared" si="0"/>
        <v>1</v>
      </c>
      <c r="K8" s="2015" t="s">
        <v>840</v>
      </c>
      <c r="L8" s="2017" t="s">
        <v>841</v>
      </c>
      <c r="M8" s="2019" t="s">
        <v>842</v>
      </c>
      <c r="N8" s="2019" t="s">
        <v>843</v>
      </c>
      <c r="O8" s="2022" t="s">
        <v>844</v>
      </c>
      <c r="P8" s="2023"/>
      <c r="Q8" s="2022" t="s">
        <v>845</v>
      </c>
      <c r="R8" s="2023"/>
      <c r="S8" s="1992" t="s">
        <v>969</v>
      </c>
      <c r="T8" s="1993"/>
      <c r="U8" s="118">
        <f t="shared" si="1"/>
        <v>1</v>
      </c>
      <c r="V8" s="217" t="s">
        <v>757</v>
      </c>
      <c r="W8" s="228" t="s">
        <v>973</v>
      </c>
      <c r="X8" s="228" t="s">
        <v>972</v>
      </c>
      <c r="Y8" s="228" t="s">
        <v>971</v>
      </c>
      <c r="Z8" s="228" t="s">
        <v>527</v>
      </c>
      <c r="AA8" s="229" t="s">
        <v>824</v>
      </c>
      <c r="AB8" s="228" t="s">
        <v>970</v>
      </c>
      <c r="AC8" s="230" t="s">
        <v>521</v>
      </c>
      <c r="AD8" s="231" t="s">
        <v>1232</v>
      </c>
      <c r="AE8" s="33"/>
      <c r="AF8" s="170"/>
      <c r="AG8" s="171"/>
      <c r="AH8" s="172"/>
      <c r="AI8" s="173"/>
      <c r="AJ8" s="174"/>
      <c r="AN8" s="174"/>
      <c r="AO8" s="33"/>
      <c r="AP8" s="48"/>
    </row>
    <row r="9" spans="9:46" ht="21" customHeight="1" thickBot="1">
      <c r="I9" s="292">
        <f t="shared" si="2"/>
        <v>1</v>
      </c>
      <c r="J9" s="118">
        <f t="shared" si="0"/>
        <v>1</v>
      </c>
      <c r="K9" s="2016"/>
      <c r="L9" s="2018"/>
      <c r="M9" s="2020"/>
      <c r="N9" s="2020"/>
      <c r="O9" s="954" t="s">
        <v>741</v>
      </c>
      <c r="P9" s="176" t="s">
        <v>742</v>
      </c>
      <c r="Q9" s="176" t="s">
        <v>741</v>
      </c>
      <c r="R9" s="177" t="s">
        <v>742</v>
      </c>
      <c r="S9" s="1994"/>
      <c r="T9" s="1995"/>
      <c r="U9" s="118">
        <f t="shared" si="1"/>
        <v>1</v>
      </c>
      <c r="V9" s="178" t="s">
        <v>1919</v>
      </c>
      <c r="W9" s="179">
        <v>5.54</v>
      </c>
      <c r="X9" s="179">
        <v>5.6</v>
      </c>
      <c r="Y9" s="179">
        <v>5.6</v>
      </c>
      <c r="Z9" s="179" t="s">
        <v>1878</v>
      </c>
      <c r="AA9" s="180" t="s">
        <v>1879</v>
      </c>
      <c r="AB9" s="179">
        <v>3000</v>
      </c>
      <c r="AC9" s="402">
        <v>2022</v>
      </c>
      <c r="AD9" s="181"/>
      <c r="AE9" s="33"/>
      <c r="AF9" s="125"/>
      <c r="AG9" s="125"/>
      <c r="AH9" s="125"/>
      <c r="AI9" s="182"/>
      <c r="AJ9" s="174"/>
      <c r="AN9" s="174"/>
      <c r="AO9" s="33"/>
      <c r="AP9" s="48"/>
    </row>
    <row r="10" spans="9:46" ht="21" customHeight="1">
      <c r="I10" s="292">
        <f t="shared" si="2"/>
        <v>1</v>
      </c>
      <c r="J10" s="118">
        <f t="shared" si="0"/>
        <v>1</v>
      </c>
      <c r="K10" s="956" t="s">
        <v>802</v>
      </c>
      <c r="L10" s="184"/>
      <c r="M10" s="184"/>
      <c r="N10" s="266">
        <f>N11/S4</f>
        <v>200</v>
      </c>
      <c r="O10" s="263">
        <f>ROUND(O11/S4,1)</f>
        <v>38</v>
      </c>
      <c r="P10" s="263">
        <f>ROUND(P11/S4,1)</f>
        <v>19.600000000000001</v>
      </c>
      <c r="Q10" s="263">
        <f>ROUND(Q11/S4,0)</f>
        <v>1900</v>
      </c>
      <c r="R10" s="263">
        <f>ROUND(R11/S4,0)</f>
        <v>980</v>
      </c>
      <c r="S10" s="1996" t="s">
        <v>1940</v>
      </c>
      <c r="T10" s="1997"/>
      <c r="U10" s="118">
        <f t="shared" si="1"/>
        <v>1</v>
      </c>
      <c r="V10" s="178" t="s">
        <v>1920</v>
      </c>
      <c r="W10" s="234">
        <v>0.55000000000000004</v>
      </c>
      <c r="X10" s="234">
        <v>0.5</v>
      </c>
      <c r="Y10" s="234">
        <v>0.5</v>
      </c>
      <c r="Z10" s="179" t="s">
        <v>1878</v>
      </c>
      <c r="AA10" s="180" t="s">
        <v>1879</v>
      </c>
      <c r="AB10" s="179">
        <v>3000</v>
      </c>
      <c r="AC10" s="402">
        <v>2022</v>
      </c>
      <c r="AD10" s="181"/>
      <c r="AE10" s="33"/>
      <c r="AF10" s="133" t="s">
        <v>795</v>
      </c>
      <c r="AG10" s="134" t="s">
        <v>796</v>
      </c>
      <c r="AH10" s="169" t="s">
        <v>797</v>
      </c>
      <c r="AI10" s="135" t="s">
        <v>1499</v>
      </c>
      <c r="AJ10" s="126"/>
      <c r="AN10" s="127"/>
      <c r="AO10" s="33"/>
      <c r="AP10" s="48"/>
    </row>
    <row r="11" spans="9:46" ht="21" customHeight="1">
      <c r="I11" s="292">
        <f t="shared" si="2"/>
        <v>1</v>
      </c>
      <c r="J11" s="118">
        <f t="shared" si="0"/>
        <v>1</v>
      </c>
      <c r="K11" s="956" t="s">
        <v>754</v>
      </c>
      <c r="L11" s="184"/>
      <c r="M11" s="184"/>
      <c r="N11" s="264">
        <f>SUM(N12:N75)</f>
        <v>1000</v>
      </c>
      <c r="O11" s="265">
        <f>SUM(O12:O75)</f>
        <v>190</v>
      </c>
      <c r="P11" s="265">
        <f>SUM(P12:P75)</f>
        <v>98</v>
      </c>
      <c r="Q11" s="265">
        <f>SUM(Q12:Q75)</f>
        <v>9500</v>
      </c>
      <c r="R11" s="265">
        <f>SUM(R12:R75)</f>
        <v>4900</v>
      </c>
      <c r="S11" s="1998"/>
      <c r="T11" s="1999"/>
      <c r="U11" s="118">
        <f t="shared" si="1"/>
        <v>1</v>
      </c>
      <c r="V11" s="178" t="s">
        <v>1921</v>
      </c>
      <c r="W11" s="179">
        <v>3.71</v>
      </c>
      <c r="X11" s="179">
        <v>3.4</v>
      </c>
      <c r="Y11" s="179">
        <v>3.4</v>
      </c>
      <c r="Z11" s="179" t="s">
        <v>1878</v>
      </c>
      <c r="AA11" s="180" t="s">
        <v>1879</v>
      </c>
      <c r="AB11" s="179">
        <v>3000</v>
      </c>
      <c r="AC11" s="402">
        <v>2022</v>
      </c>
      <c r="AD11" s="181"/>
      <c r="AE11" s="33"/>
      <c r="AF11" s="144" t="s">
        <v>1725</v>
      </c>
      <c r="AG11" s="145" t="s">
        <v>961</v>
      </c>
      <c r="AH11" s="186">
        <v>0</v>
      </c>
      <c r="AI11" s="187" t="s">
        <v>1501</v>
      </c>
      <c r="AJ11" s="126"/>
      <c r="AN11" s="127"/>
      <c r="AO11" s="33"/>
      <c r="AP11" s="48"/>
    </row>
    <row r="12" spans="9:46" ht="21" customHeight="1">
      <c r="I12" s="292">
        <f>IF(($O$12+$P$12)&gt;0,1,0)</f>
        <v>1</v>
      </c>
      <c r="J12" s="118">
        <f t="shared" si="0"/>
        <v>1</v>
      </c>
      <c r="K12" s="956">
        <v>1</v>
      </c>
      <c r="L12" s="188">
        <v>320707</v>
      </c>
      <c r="M12" s="188">
        <v>497325</v>
      </c>
      <c r="N12" s="189">
        <f t="shared" ref="N12:N25" si="3">IF(O12+P12&gt;0,$W$77,)</f>
        <v>200</v>
      </c>
      <c r="O12" s="188">
        <v>50</v>
      </c>
      <c r="P12" s="188">
        <v>11</v>
      </c>
      <c r="Q12" s="264">
        <f t="shared" ref="Q12:R25" si="4">ROUND(O12*50,0)</f>
        <v>2500</v>
      </c>
      <c r="R12" s="264">
        <f t="shared" si="4"/>
        <v>550</v>
      </c>
      <c r="S12" s="1988"/>
      <c r="T12" s="1989"/>
      <c r="U12" s="118">
        <f t="shared" si="1"/>
        <v>1</v>
      </c>
      <c r="V12" s="178"/>
      <c r="W12" s="179"/>
      <c r="X12" s="179"/>
      <c r="Y12" s="179"/>
      <c r="Z12" s="179"/>
      <c r="AA12" s="180"/>
      <c r="AB12" s="179"/>
      <c r="AC12" s="402"/>
      <c r="AD12" s="181"/>
      <c r="AE12" s="33"/>
      <c r="AF12" s="144" t="s">
        <v>1726</v>
      </c>
      <c r="AG12" s="145" t="s">
        <v>800</v>
      </c>
      <c r="AH12" s="192">
        <v>0.05</v>
      </c>
      <c r="AI12" s="187" t="s">
        <v>1502</v>
      </c>
      <c r="AJ12" s="126"/>
      <c r="AN12" s="127"/>
      <c r="AO12" s="33"/>
      <c r="AP12" s="48"/>
    </row>
    <row r="13" spans="9:46" ht="21" customHeight="1">
      <c r="I13" s="292">
        <f t="shared" ref="I13:I25" si="5">IF(($O$12+$P$12)&gt;0,1,0)</f>
        <v>1</v>
      </c>
      <c r="J13" s="118">
        <f t="shared" si="0"/>
        <v>1</v>
      </c>
      <c r="K13" s="956">
        <f t="shared" ref="K13:K25" si="6">+K12+1</f>
        <v>2</v>
      </c>
      <c r="L13" s="188">
        <v>320737</v>
      </c>
      <c r="M13" s="188">
        <v>497195</v>
      </c>
      <c r="N13" s="189">
        <f t="shared" si="3"/>
        <v>200</v>
      </c>
      <c r="O13" s="188">
        <v>33</v>
      </c>
      <c r="P13" s="188">
        <v>28</v>
      </c>
      <c r="Q13" s="264">
        <f t="shared" si="4"/>
        <v>1650</v>
      </c>
      <c r="R13" s="264">
        <f t="shared" si="4"/>
        <v>1400</v>
      </c>
      <c r="S13" s="1988"/>
      <c r="T13" s="1989"/>
      <c r="U13" s="118">
        <f t="shared" si="1"/>
        <v>1</v>
      </c>
      <c r="V13" s="178"/>
      <c r="W13" s="179"/>
      <c r="X13" s="179"/>
      <c r="Y13" s="179"/>
      <c r="Z13" s="179"/>
      <c r="AA13" s="180"/>
      <c r="AB13" s="179"/>
      <c r="AC13" s="402"/>
      <c r="AD13" s="181"/>
      <c r="AE13" s="33"/>
      <c r="AF13" s="144" t="s">
        <v>1727</v>
      </c>
      <c r="AG13" s="145" t="s">
        <v>963</v>
      </c>
      <c r="AH13" s="192">
        <v>0.1</v>
      </c>
      <c r="AI13" s="193"/>
      <c r="AJ13" s="126"/>
      <c r="AN13" s="127"/>
      <c r="AO13" s="33"/>
      <c r="AP13" s="48"/>
    </row>
    <row r="14" spans="9:46" ht="21" customHeight="1">
      <c r="I14" s="292">
        <f t="shared" si="5"/>
        <v>1</v>
      </c>
      <c r="J14" s="118">
        <f t="shared" si="0"/>
        <v>1</v>
      </c>
      <c r="K14" s="956">
        <f t="shared" si="6"/>
        <v>3</v>
      </c>
      <c r="L14" s="188">
        <v>320612</v>
      </c>
      <c r="M14" s="188">
        <v>497179</v>
      </c>
      <c r="N14" s="189">
        <f t="shared" si="3"/>
        <v>200</v>
      </c>
      <c r="O14" s="188">
        <v>37</v>
      </c>
      <c r="P14" s="188">
        <v>24</v>
      </c>
      <c r="Q14" s="264">
        <f t="shared" si="4"/>
        <v>1850</v>
      </c>
      <c r="R14" s="264">
        <f t="shared" si="4"/>
        <v>1200</v>
      </c>
      <c r="S14" s="1988"/>
      <c r="T14" s="1989"/>
      <c r="U14" s="118">
        <f t="shared" si="1"/>
        <v>1</v>
      </c>
      <c r="V14" s="178"/>
      <c r="W14" s="179"/>
      <c r="X14" s="179"/>
      <c r="Y14" s="179"/>
      <c r="Z14" s="179"/>
      <c r="AA14" s="180"/>
      <c r="AB14" s="179"/>
      <c r="AC14" s="402"/>
      <c r="AD14" s="181"/>
      <c r="AE14" s="33"/>
      <c r="AF14" s="144"/>
      <c r="AG14" s="145"/>
      <c r="AH14" s="194"/>
      <c r="AI14" s="146"/>
      <c r="AJ14" s="174"/>
      <c r="AN14" s="174"/>
      <c r="AO14" s="33"/>
      <c r="AP14" s="48"/>
    </row>
    <row r="15" spans="9:46" ht="21" customHeight="1" thickBot="1">
      <c r="I15" s="292">
        <f t="shared" si="5"/>
        <v>1</v>
      </c>
      <c r="J15" s="118">
        <f t="shared" si="0"/>
        <v>1</v>
      </c>
      <c r="K15" s="956">
        <f t="shared" si="6"/>
        <v>4</v>
      </c>
      <c r="L15" s="188">
        <v>320597</v>
      </c>
      <c r="M15" s="188">
        <v>497055</v>
      </c>
      <c r="N15" s="189">
        <f t="shared" si="3"/>
        <v>200</v>
      </c>
      <c r="O15" s="188">
        <v>27</v>
      </c>
      <c r="P15" s="188">
        <v>22</v>
      </c>
      <c r="Q15" s="264">
        <f t="shared" si="4"/>
        <v>1350</v>
      </c>
      <c r="R15" s="264">
        <f t="shared" si="4"/>
        <v>1100</v>
      </c>
      <c r="S15" s="1988"/>
      <c r="T15" s="1989"/>
      <c r="U15" s="118">
        <f t="shared" si="1"/>
        <v>1</v>
      </c>
      <c r="V15" s="178"/>
      <c r="W15" s="179"/>
      <c r="X15" s="179"/>
      <c r="Y15" s="179"/>
      <c r="Z15" s="179"/>
      <c r="AA15" s="180"/>
      <c r="AB15" s="179"/>
      <c r="AC15" s="402"/>
      <c r="AD15" s="181"/>
      <c r="AE15" s="33"/>
      <c r="AF15" s="170"/>
      <c r="AG15" s="195"/>
      <c r="AH15" s="171"/>
      <c r="AI15" s="173"/>
      <c r="AJ15" s="174"/>
      <c r="AN15" s="174"/>
      <c r="AO15" s="33"/>
      <c r="AP15" s="48"/>
    </row>
    <row r="16" spans="9:46" ht="21" customHeight="1">
      <c r="I16" s="292">
        <f t="shared" si="5"/>
        <v>1</v>
      </c>
      <c r="J16" s="118">
        <f t="shared" si="0"/>
        <v>1</v>
      </c>
      <c r="K16" s="956">
        <f t="shared" si="6"/>
        <v>5</v>
      </c>
      <c r="L16" s="188">
        <v>320633</v>
      </c>
      <c r="M16" s="188">
        <v>497253</v>
      </c>
      <c r="N16" s="189">
        <f t="shared" si="3"/>
        <v>200</v>
      </c>
      <c r="O16" s="188">
        <v>43</v>
      </c>
      <c r="P16" s="188">
        <v>13</v>
      </c>
      <c r="Q16" s="191">
        <f t="shared" si="4"/>
        <v>2150</v>
      </c>
      <c r="R16" s="191">
        <f t="shared" si="4"/>
        <v>650</v>
      </c>
      <c r="S16" s="1988"/>
      <c r="T16" s="1989"/>
      <c r="U16" s="118">
        <f t="shared" si="1"/>
        <v>1</v>
      </c>
      <c r="V16" s="178"/>
      <c r="W16" s="179"/>
      <c r="X16" s="179"/>
      <c r="Y16" s="179"/>
      <c r="Z16" s="179"/>
      <c r="AA16" s="180"/>
      <c r="AB16" s="179"/>
      <c r="AC16" s="402"/>
      <c r="AD16" s="181"/>
      <c r="AE16" s="28"/>
      <c r="AF16" s="48"/>
      <c r="AG16" s="48"/>
      <c r="AH16" s="48"/>
      <c r="AI16" s="48"/>
      <c r="AJ16" s="48"/>
      <c r="AK16" s="28"/>
      <c r="AL16" s="28"/>
      <c r="AM16" s="28"/>
      <c r="AN16" s="48"/>
      <c r="AO16" s="48"/>
      <c r="AP16" s="48"/>
      <c r="AQ16" s="28"/>
    </row>
    <row r="17" spans="1:43" ht="21" customHeight="1">
      <c r="I17" s="292">
        <f t="shared" si="5"/>
        <v>1</v>
      </c>
      <c r="J17" s="118">
        <f t="shared" si="0"/>
        <v>1</v>
      </c>
      <c r="K17" s="956">
        <f t="shared" si="6"/>
        <v>6</v>
      </c>
      <c r="L17" s="188"/>
      <c r="M17" s="188"/>
      <c r="N17" s="189">
        <f t="shared" si="3"/>
        <v>0</v>
      </c>
      <c r="O17" s="188"/>
      <c r="P17" s="188"/>
      <c r="Q17" s="191">
        <f t="shared" si="4"/>
        <v>0</v>
      </c>
      <c r="R17" s="191">
        <f t="shared" si="4"/>
        <v>0</v>
      </c>
      <c r="S17" s="1988"/>
      <c r="T17" s="1989"/>
      <c r="U17" s="118">
        <f t="shared" si="1"/>
        <v>1</v>
      </c>
      <c r="V17" s="137" t="s">
        <v>754</v>
      </c>
      <c r="W17" s="196">
        <f>SUM(W9:W16)</f>
        <v>9.8000000000000007</v>
      </c>
      <c r="X17" s="196">
        <f>SUM(X9:X16)</f>
        <v>9.5</v>
      </c>
      <c r="Y17" s="196">
        <f>SUM(Y9:Y16)</f>
        <v>9.5</v>
      </c>
      <c r="Z17" s="197"/>
      <c r="AA17" s="198"/>
      <c r="AB17" s="196">
        <f>SUM(AB9:AB16)</f>
        <v>9000</v>
      </c>
      <c r="AC17" s="402"/>
      <c r="AD17" s="654">
        <f>SUBTOTAL(9,AD9:AD16)</f>
        <v>0</v>
      </c>
      <c r="AE17" s="199"/>
      <c r="AF17" s="33"/>
      <c r="AG17" s="33"/>
      <c r="AH17" s="33"/>
      <c r="AI17" s="33"/>
      <c r="AJ17" s="33"/>
      <c r="AN17" s="48"/>
      <c r="AO17" s="48"/>
      <c r="AP17" s="48"/>
    </row>
    <row r="18" spans="1:43" s="28" customFormat="1" ht="21" customHeight="1" thickBot="1">
      <c r="A18" s="200"/>
      <c r="B18" s="200"/>
      <c r="C18" s="200"/>
      <c r="D18" s="200"/>
      <c r="E18" s="200"/>
      <c r="F18" s="200"/>
      <c r="G18" s="200"/>
      <c r="I18" s="292">
        <f t="shared" si="5"/>
        <v>1</v>
      </c>
      <c r="J18" s="118">
        <f t="shared" si="0"/>
        <v>1</v>
      </c>
      <c r="K18" s="956">
        <f t="shared" si="6"/>
        <v>7</v>
      </c>
      <c r="L18" s="188"/>
      <c r="M18" s="188"/>
      <c r="N18" s="189">
        <f t="shared" si="3"/>
        <v>0</v>
      </c>
      <c r="O18" s="188"/>
      <c r="P18" s="188"/>
      <c r="Q18" s="191">
        <f t="shared" si="4"/>
        <v>0</v>
      </c>
      <c r="R18" s="191">
        <f t="shared" si="4"/>
        <v>0</v>
      </c>
      <c r="S18" s="1988"/>
      <c r="T18" s="1989"/>
      <c r="U18" s="118">
        <f t="shared" si="1"/>
        <v>1</v>
      </c>
      <c r="V18" s="201" t="s">
        <v>802</v>
      </c>
      <c r="W18" s="202"/>
      <c r="X18" s="202"/>
      <c r="Y18" s="202"/>
      <c r="Z18" s="202"/>
      <c r="AA18" s="203"/>
      <c r="AB18" s="202">
        <f>IF(AB17&gt;0,ROUND(AB17/COUNTA(AB9:AB16),0),)</f>
        <v>3000</v>
      </c>
      <c r="AC18" s="403"/>
      <c r="AD18" s="204"/>
      <c r="AE18" s="199"/>
      <c r="AF18" s="199"/>
      <c r="AG18" s="199"/>
      <c r="AH18" s="33"/>
      <c r="AI18" s="33"/>
      <c r="AJ18" s="33"/>
      <c r="AK18" s="33"/>
      <c r="AL18" s="33"/>
      <c r="AM18" s="33"/>
      <c r="AN18" s="48"/>
      <c r="AO18" s="48"/>
      <c r="AP18" s="48"/>
      <c r="AQ18" s="116"/>
    </row>
    <row r="19" spans="1:43" ht="21" customHeight="1">
      <c r="I19" s="292">
        <f t="shared" si="5"/>
        <v>1</v>
      </c>
      <c r="J19" s="118">
        <f t="shared" si="0"/>
        <v>1</v>
      </c>
      <c r="K19" s="956">
        <f t="shared" si="6"/>
        <v>8</v>
      </c>
      <c r="L19" s="188"/>
      <c r="M19" s="188"/>
      <c r="N19" s="189">
        <f t="shared" si="3"/>
        <v>0</v>
      </c>
      <c r="O19" s="188"/>
      <c r="P19" s="188"/>
      <c r="Q19" s="191">
        <f t="shared" si="4"/>
        <v>0</v>
      </c>
      <c r="R19" s="191">
        <f t="shared" si="4"/>
        <v>0</v>
      </c>
      <c r="S19" s="1988"/>
      <c r="T19" s="1989"/>
      <c r="U19" s="118">
        <f t="shared" si="1"/>
        <v>1</v>
      </c>
      <c r="V19" s="33"/>
      <c r="W19" s="33"/>
      <c r="X19" s="33"/>
      <c r="Y19" s="33"/>
      <c r="Z19" s="33"/>
      <c r="AA19" s="205"/>
      <c r="AB19" s="33"/>
      <c r="AC19" s="33"/>
      <c r="AD19" s="33"/>
      <c r="AE19" s="199"/>
      <c r="AF19" s="199"/>
      <c r="AG19" s="199"/>
      <c r="AH19" s="33"/>
      <c r="AI19" s="33"/>
      <c r="AJ19" s="33"/>
      <c r="AK19" s="33"/>
      <c r="AL19" s="33"/>
      <c r="AM19" s="33"/>
      <c r="AN19" s="48"/>
      <c r="AO19" s="48"/>
      <c r="AP19" s="48"/>
    </row>
    <row r="20" spans="1:43" ht="21" customHeight="1">
      <c r="I20" s="292">
        <f t="shared" si="5"/>
        <v>1</v>
      </c>
      <c r="J20" s="118">
        <f t="shared" si="0"/>
        <v>1</v>
      </c>
      <c r="K20" s="956">
        <f t="shared" si="6"/>
        <v>9</v>
      </c>
      <c r="L20" s="188"/>
      <c r="M20" s="188"/>
      <c r="N20" s="189">
        <f t="shared" si="3"/>
        <v>0</v>
      </c>
      <c r="O20" s="188"/>
      <c r="P20" s="188"/>
      <c r="Q20" s="191">
        <f t="shared" si="4"/>
        <v>0</v>
      </c>
      <c r="R20" s="191">
        <f t="shared" si="4"/>
        <v>0</v>
      </c>
      <c r="S20" s="1988"/>
      <c r="T20" s="1989"/>
      <c r="U20" s="118">
        <f t="shared" si="1"/>
        <v>1</v>
      </c>
      <c r="V20" s="647" t="s">
        <v>1169</v>
      </c>
      <c r="W20" s="648" t="s">
        <v>1749</v>
      </c>
      <c r="X20" s="649"/>
      <c r="Y20" s="649"/>
      <c r="Z20" s="649"/>
      <c r="AA20" s="649"/>
      <c r="AB20" s="649"/>
      <c r="AC20" s="649"/>
      <c r="AD20" s="650"/>
      <c r="AE20" s="199"/>
      <c r="AF20" s="199"/>
      <c r="AG20" s="199"/>
      <c r="AH20" s="33"/>
      <c r="AI20" s="33"/>
      <c r="AJ20" s="33"/>
      <c r="AK20" s="33"/>
      <c r="AL20" s="33"/>
      <c r="AM20" s="33"/>
      <c r="AN20" s="48"/>
      <c r="AO20" s="48"/>
      <c r="AP20" s="48"/>
    </row>
    <row r="21" spans="1:43" ht="21" customHeight="1">
      <c r="I21" s="292">
        <f t="shared" si="5"/>
        <v>1</v>
      </c>
      <c r="J21" s="118">
        <f t="shared" si="0"/>
        <v>1</v>
      </c>
      <c r="K21" s="956">
        <f t="shared" si="6"/>
        <v>10</v>
      </c>
      <c r="L21" s="188"/>
      <c r="M21" s="188"/>
      <c r="N21" s="189">
        <f t="shared" si="3"/>
        <v>0</v>
      </c>
      <c r="O21" s="188"/>
      <c r="P21" s="188"/>
      <c r="Q21" s="191">
        <f t="shared" si="4"/>
        <v>0</v>
      </c>
      <c r="R21" s="191">
        <f t="shared" si="4"/>
        <v>0</v>
      </c>
      <c r="S21" s="1988"/>
      <c r="T21" s="1989"/>
      <c r="U21" s="118">
        <f t="shared" si="1"/>
        <v>1</v>
      </c>
      <c r="V21" s="651" t="s">
        <v>1171</v>
      </c>
      <c r="W21" s="648" t="str">
        <f>"식재된 "&amp;K6&amp;" 는 활착이 안정된 상태로 신초발달이 양호하다."</f>
        <v>식재된 소나무 는 활착이 안정된 상태로 신초발달이 양호하다.</v>
      </c>
      <c r="X21" s="649"/>
      <c r="Y21" s="649"/>
      <c r="Z21" s="649"/>
      <c r="AA21" s="649"/>
      <c r="AB21" s="649"/>
      <c r="AC21" s="649"/>
      <c r="AD21" s="650"/>
      <c r="AE21" s="199"/>
      <c r="AF21" s="199"/>
      <c r="AG21" s="199"/>
      <c r="AH21" s="33"/>
      <c r="AI21" s="33"/>
      <c r="AJ21" s="33"/>
      <c r="AK21" s="33"/>
      <c r="AL21" s="33"/>
      <c r="AM21" s="33"/>
      <c r="AN21" s="48"/>
      <c r="AO21" s="48"/>
      <c r="AP21" s="48"/>
    </row>
    <row r="22" spans="1:43" ht="21" customHeight="1">
      <c r="I22" s="292">
        <f t="shared" si="5"/>
        <v>1</v>
      </c>
      <c r="J22" s="118">
        <f t="shared" si="0"/>
        <v>1</v>
      </c>
      <c r="K22" s="956">
        <f t="shared" si="6"/>
        <v>11</v>
      </c>
      <c r="L22" s="188"/>
      <c r="M22" s="188"/>
      <c r="N22" s="189">
        <f t="shared" si="3"/>
        <v>0</v>
      </c>
      <c r="O22" s="188"/>
      <c r="P22" s="188"/>
      <c r="Q22" s="191">
        <f t="shared" si="4"/>
        <v>0</v>
      </c>
      <c r="R22" s="191">
        <f t="shared" si="4"/>
        <v>0</v>
      </c>
      <c r="S22" s="1988"/>
      <c r="T22" s="1989"/>
      <c r="U22" s="118">
        <f t="shared" si="1"/>
        <v>1</v>
      </c>
      <c r="V22" s="651" t="s">
        <v>1172</v>
      </c>
      <c r="W22" s="648"/>
      <c r="X22" s="649"/>
      <c r="Y22" s="649"/>
      <c r="Z22" s="649"/>
      <c r="AA22" s="649"/>
      <c r="AB22" s="649"/>
      <c r="AC22" s="649"/>
      <c r="AD22" s="650"/>
      <c r="AE22" s="199"/>
      <c r="AF22" s="199"/>
      <c r="AG22" s="199"/>
      <c r="AH22" s="33"/>
      <c r="AI22" s="33"/>
      <c r="AJ22" s="33"/>
      <c r="AK22" s="33"/>
      <c r="AL22" s="33"/>
      <c r="AM22" s="33"/>
      <c r="AN22" s="48"/>
      <c r="AO22" s="48"/>
      <c r="AP22" s="48"/>
    </row>
    <row r="23" spans="1:43" ht="21" customHeight="1">
      <c r="I23" s="292">
        <f t="shared" si="5"/>
        <v>1</v>
      </c>
      <c r="J23" s="118">
        <f t="shared" si="0"/>
        <v>1</v>
      </c>
      <c r="K23" s="956">
        <f t="shared" si="6"/>
        <v>12</v>
      </c>
      <c r="L23" s="188"/>
      <c r="M23" s="188"/>
      <c r="N23" s="189">
        <f t="shared" si="3"/>
        <v>0</v>
      </c>
      <c r="O23" s="188"/>
      <c r="P23" s="188"/>
      <c r="Q23" s="191">
        <f t="shared" si="4"/>
        <v>0</v>
      </c>
      <c r="R23" s="191">
        <f t="shared" si="4"/>
        <v>0</v>
      </c>
      <c r="S23" s="1988"/>
      <c r="T23" s="1989"/>
      <c r="U23" s="118">
        <f t="shared" si="1"/>
        <v>1</v>
      </c>
      <c r="V23" s="651" t="s">
        <v>1174</v>
      </c>
      <c r="W23" s="648" t="str">
        <f>"소반내 조림목의 생육상태, 현장여건 등을 고려하여 작업종은 "&amp;R4&amp;"로 적용한다."</f>
        <v>소반내 조림목의 생육상태, 현장여건 등을 고려하여 작업종은 모두베기로 적용한다.</v>
      </c>
      <c r="X23" s="649"/>
      <c r="Y23" s="649"/>
      <c r="Z23" s="649"/>
      <c r="AA23" s="649"/>
      <c r="AB23" s="649"/>
      <c r="AC23" s="649"/>
      <c r="AD23" s="650"/>
      <c r="AE23" s="199"/>
      <c r="AF23" s="199"/>
      <c r="AG23" s="199"/>
      <c r="AH23" s="33"/>
      <c r="AI23" s="33"/>
      <c r="AJ23" s="33"/>
      <c r="AK23" s="33"/>
      <c r="AL23" s="33"/>
      <c r="AM23" s="33"/>
      <c r="AN23" s="48"/>
      <c r="AO23" s="48"/>
      <c r="AP23" s="48"/>
    </row>
    <row r="24" spans="1:43" ht="21" customHeight="1">
      <c r="I24" s="292">
        <f t="shared" si="5"/>
        <v>1</v>
      </c>
      <c r="J24" s="118">
        <f t="shared" si="0"/>
        <v>1</v>
      </c>
      <c r="K24" s="956">
        <f t="shared" si="6"/>
        <v>13</v>
      </c>
      <c r="L24" s="188"/>
      <c r="M24" s="188"/>
      <c r="N24" s="189">
        <f t="shared" si="3"/>
        <v>0</v>
      </c>
      <c r="O24" s="188"/>
      <c r="P24" s="188"/>
      <c r="Q24" s="191">
        <f t="shared" si="4"/>
        <v>0</v>
      </c>
      <c r="R24" s="191">
        <f t="shared" si="4"/>
        <v>0</v>
      </c>
      <c r="S24" s="1988"/>
      <c r="T24" s="1989"/>
      <c r="U24" s="118">
        <f t="shared" si="1"/>
        <v>1</v>
      </c>
      <c r="V24" s="652" t="s">
        <v>1175</v>
      </c>
      <c r="W24" s="648"/>
      <c r="X24" s="649"/>
      <c r="Y24" s="649"/>
      <c r="Z24" s="649"/>
      <c r="AA24" s="649"/>
      <c r="AB24" s="649"/>
      <c r="AC24" s="649"/>
      <c r="AD24" s="650"/>
      <c r="AE24" s="199"/>
      <c r="AF24" s="199"/>
      <c r="AG24" s="199"/>
      <c r="AH24" s="33"/>
      <c r="AI24" s="33"/>
      <c r="AJ24" s="33"/>
      <c r="AK24" s="33"/>
      <c r="AL24" s="33"/>
      <c r="AM24" s="33"/>
      <c r="AN24" s="48"/>
      <c r="AO24" s="48"/>
      <c r="AP24" s="48"/>
    </row>
    <row r="25" spans="1:43" ht="21" customHeight="1" thickBot="1">
      <c r="I25" s="292">
        <f t="shared" si="5"/>
        <v>1</v>
      </c>
      <c r="J25" s="118">
        <f t="shared" si="0"/>
        <v>1</v>
      </c>
      <c r="K25" s="206">
        <f t="shared" si="6"/>
        <v>14</v>
      </c>
      <c r="L25" s="159"/>
      <c r="M25" s="159"/>
      <c r="N25" s="207">
        <f t="shared" si="3"/>
        <v>0</v>
      </c>
      <c r="O25" s="208"/>
      <c r="P25" s="208"/>
      <c r="Q25" s="209">
        <f t="shared" si="4"/>
        <v>0</v>
      </c>
      <c r="R25" s="209">
        <f t="shared" si="4"/>
        <v>0</v>
      </c>
      <c r="S25" s="1990"/>
      <c r="T25" s="1991"/>
      <c r="U25" s="118">
        <f t="shared" si="1"/>
        <v>1</v>
      </c>
      <c r="V25" s="651"/>
      <c r="W25" s="648"/>
      <c r="X25" s="649"/>
      <c r="Y25" s="649"/>
      <c r="Z25" s="649"/>
      <c r="AA25" s="649"/>
      <c r="AB25" s="649"/>
      <c r="AC25" s="649"/>
      <c r="AD25" s="650"/>
      <c r="AE25" s="199"/>
      <c r="AF25" s="199"/>
      <c r="AG25" s="199"/>
      <c r="AH25" s="33"/>
      <c r="AI25" s="33"/>
      <c r="AJ25" s="33"/>
      <c r="AK25" s="33"/>
      <c r="AL25" s="33"/>
      <c r="AM25" s="33"/>
      <c r="AN25" s="48"/>
      <c r="AO25" s="48"/>
      <c r="AP25" s="48"/>
    </row>
    <row r="26" spans="1:43" ht="21" hidden="1" customHeight="1">
      <c r="I26" s="292">
        <f>IF((O$28+P$28)&gt;0,1,0)</f>
        <v>0</v>
      </c>
      <c r="J26" s="118">
        <f t="shared" si="0"/>
        <v>1</v>
      </c>
      <c r="K26" s="2002" t="s">
        <v>840</v>
      </c>
      <c r="L26" s="2004" t="s">
        <v>841</v>
      </c>
      <c r="M26" s="2006" t="s">
        <v>842</v>
      </c>
      <c r="N26" s="2006" t="s">
        <v>843</v>
      </c>
      <c r="O26" s="2012" t="s">
        <v>844</v>
      </c>
      <c r="P26" s="2012"/>
      <c r="Q26" s="2012" t="s">
        <v>845</v>
      </c>
      <c r="R26" s="2012"/>
      <c r="S26" s="1992" t="s">
        <v>969</v>
      </c>
      <c r="T26" s="1993"/>
      <c r="U26" s="118">
        <f t="shared" ref="U26:U65" si="7">J26</f>
        <v>1</v>
      </c>
      <c r="V26" s="33"/>
      <c r="W26" s="120" t="s">
        <v>873</v>
      </c>
      <c r="X26" s="33"/>
      <c r="Y26" s="33"/>
      <c r="Z26" s="33"/>
      <c r="AA26" s="205"/>
      <c r="AB26" s="33"/>
      <c r="AC26" s="33"/>
      <c r="AD26" s="33"/>
      <c r="AE26" s="199"/>
      <c r="AF26" s="124" t="s">
        <v>756</v>
      </c>
      <c r="AG26" s="125"/>
      <c r="AH26" s="125"/>
      <c r="AI26" s="125"/>
      <c r="AJ26" s="33"/>
      <c r="AK26" s="33"/>
      <c r="AL26" s="33"/>
      <c r="AM26" s="33"/>
      <c r="AN26" s="48"/>
      <c r="AO26" s="48"/>
      <c r="AP26" s="48"/>
    </row>
    <row r="27" spans="1:43" ht="21" hidden="1" customHeight="1">
      <c r="I27" s="292">
        <f t="shared" ref="I27:I50" si="8">IF((O$28+P$28)&gt;0,1,0)</f>
        <v>0</v>
      </c>
      <c r="J27" s="118">
        <f t="shared" si="0"/>
        <v>1</v>
      </c>
      <c r="K27" s="2003"/>
      <c r="L27" s="2005"/>
      <c r="M27" s="2007"/>
      <c r="N27" s="2007"/>
      <c r="O27" s="635" t="s">
        <v>741</v>
      </c>
      <c r="P27" s="176" t="s">
        <v>742</v>
      </c>
      <c r="Q27" s="176" t="s">
        <v>741</v>
      </c>
      <c r="R27" s="177" t="s">
        <v>742</v>
      </c>
      <c r="S27" s="1994"/>
      <c r="T27" s="1995"/>
      <c r="U27" s="118">
        <f t="shared" si="7"/>
        <v>1</v>
      </c>
      <c r="V27" s="33"/>
      <c r="W27" s="232">
        <v>200</v>
      </c>
      <c r="X27" s="33"/>
      <c r="Y27" s="33"/>
      <c r="Z27" s="33"/>
      <c r="AA27" s="205"/>
      <c r="AB27" s="33"/>
      <c r="AC27" s="33"/>
      <c r="AD27" s="33"/>
      <c r="AE27" s="199"/>
      <c r="AF27" s="133" t="s">
        <v>777</v>
      </c>
      <c r="AG27" s="134" t="s">
        <v>778</v>
      </c>
      <c r="AH27" s="134" t="s">
        <v>779</v>
      </c>
      <c r="AI27" s="135" t="s">
        <v>780</v>
      </c>
      <c r="AJ27" s="33"/>
      <c r="AK27" s="33"/>
      <c r="AL27" s="33"/>
      <c r="AM27" s="33"/>
      <c r="AN27" s="48"/>
      <c r="AO27" s="48"/>
      <c r="AP27" s="48"/>
    </row>
    <row r="28" spans="1:43" ht="21" hidden="1" customHeight="1">
      <c r="I28" s="292">
        <f t="shared" si="8"/>
        <v>0</v>
      </c>
      <c r="J28" s="118">
        <f t="shared" si="0"/>
        <v>1</v>
      </c>
      <c r="K28" s="636">
        <f>+K25+1</f>
        <v>15</v>
      </c>
      <c r="L28" s="188"/>
      <c r="M28" s="188"/>
      <c r="N28" s="189">
        <f t="shared" ref="N28:N75" si="9">IF(O28+P28&gt;0,$W$2,)</f>
        <v>0</v>
      </c>
      <c r="O28" s="190"/>
      <c r="P28" s="190"/>
      <c r="Q28" s="191">
        <f t="shared" ref="Q28:R75" si="10">ROUND(O28*50,0)</f>
        <v>0</v>
      </c>
      <c r="R28" s="191">
        <f t="shared" si="10"/>
        <v>0</v>
      </c>
      <c r="S28" s="1988"/>
      <c r="T28" s="1989"/>
      <c r="U28" s="118">
        <f t="shared" si="7"/>
        <v>1</v>
      </c>
      <c r="V28" s="33"/>
      <c r="W28" s="138"/>
      <c r="X28" s="33"/>
      <c r="Y28" s="33"/>
      <c r="Z28" s="33"/>
      <c r="AA28" s="205"/>
      <c r="AB28" s="33"/>
      <c r="AC28" s="33"/>
      <c r="AD28" s="33"/>
      <c r="AE28" s="199"/>
      <c r="AF28" s="144" t="s">
        <v>781</v>
      </c>
      <c r="AG28" s="145" t="s">
        <v>782</v>
      </c>
      <c r="AH28" s="145" t="s">
        <v>783</v>
      </c>
      <c r="AI28" s="146" t="s">
        <v>784</v>
      </c>
      <c r="AJ28" s="33"/>
      <c r="AK28" s="33"/>
      <c r="AL28" s="33"/>
      <c r="AM28" s="33"/>
      <c r="AN28" s="48"/>
      <c r="AO28" s="48"/>
      <c r="AP28" s="48"/>
    </row>
    <row r="29" spans="1:43" ht="21" hidden="1" customHeight="1">
      <c r="I29" s="292">
        <f t="shared" si="8"/>
        <v>0</v>
      </c>
      <c r="J29" s="118">
        <f t="shared" si="0"/>
        <v>1</v>
      </c>
      <c r="K29" s="636">
        <f t="shared" ref="K29:K50" si="11">+K28+1</f>
        <v>16</v>
      </c>
      <c r="L29" s="188"/>
      <c r="M29" s="188"/>
      <c r="N29" s="189">
        <f t="shared" si="9"/>
        <v>0</v>
      </c>
      <c r="O29" s="190"/>
      <c r="P29" s="190"/>
      <c r="Q29" s="191">
        <f t="shared" si="10"/>
        <v>0</v>
      </c>
      <c r="R29" s="191">
        <f t="shared" si="10"/>
        <v>0</v>
      </c>
      <c r="S29" s="1988"/>
      <c r="T29" s="1989"/>
      <c r="U29" s="118">
        <f t="shared" si="7"/>
        <v>1</v>
      </c>
      <c r="V29" s="33"/>
      <c r="W29" s="138"/>
      <c r="X29" s="33"/>
      <c r="Y29" s="33"/>
      <c r="Z29" s="33"/>
      <c r="AA29" s="205"/>
      <c r="AB29" s="33"/>
      <c r="AC29" s="33"/>
      <c r="AD29" s="33"/>
      <c r="AE29" s="199"/>
      <c r="AF29" s="144" t="s">
        <v>785</v>
      </c>
      <c r="AG29" s="145" t="s">
        <v>786</v>
      </c>
      <c r="AH29" s="154" t="s">
        <v>787</v>
      </c>
      <c r="AI29" s="146" t="s">
        <v>788</v>
      </c>
      <c r="AJ29" s="33"/>
      <c r="AK29" s="33"/>
      <c r="AL29" s="33"/>
      <c r="AM29" s="33"/>
      <c r="AN29" s="48"/>
      <c r="AO29" s="48"/>
      <c r="AP29" s="48"/>
    </row>
    <row r="30" spans="1:43" ht="21" hidden="1" customHeight="1">
      <c r="I30" s="292">
        <f t="shared" si="8"/>
        <v>0</v>
      </c>
      <c r="J30" s="118">
        <f t="shared" si="0"/>
        <v>1</v>
      </c>
      <c r="K30" s="636">
        <f t="shared" si="11"/>
        <v>17</v>
      </c>
      <c r="L30" s="188"/>
      <c r="M30" s="188"/>
      <c r="N30" s="189">
        <f t="shared" si="9"/>
        <v>0</v>
      </c>
      <c r="O30" s="190"/>
      <c r="P30" s="190"/>
      <c r="Q30" s="191">
        <f t="shared" si="10"/>
        <v>0</v>
      </c>
      <c r="R30" s="191">
        <f t="shared" si="10"/>
        <v>0</v>
      </c>
      <c r="S30" s="1988"/>
      <c r="T30" s="1989"/>
      <c r="U30" s="118">
        <f t="shared" si="7"/>
        <v>1</v>
      </c>
      <c r="V30" s="33"/>
      <c r="W30" s="220"/>
      <c r="X30" s="33"/>
      <c r="Y30" s="33"/>
      <c r="Z30" s="33"/>
      <c r="AA30" s="205"/>
      <c r="AB30" s="33"/>
      <c r="AC30" s="33"/>
      <c r="AD30" s="33"/>
      <c r="AE30" s="199"/>
      <c r="AF30" s="144" t="s">
        <v>790</v>
      </c>
      <c r="AG30" s="157" t="s">
        <v>791</v>
      </c>
      <c r="AH30" s="158" t="s">
        <v>792</v>
      </c>
      <c r="AI30" s="146" t="s">
        <v>793</v>
      </c>
      <c r="AJ30" s="33"/>
      <c r="AK30" s="33"/>
      <c r="AL30" s="33"/>
      <c r="AM30" s="33"/>
      <c r="AN30" s="48"/>
      <c r="AO30" s="48"/>
      <c r="AP30" s="48"/>
    </row>
    <row r="31" spans="1:43" ht="21" hidden="1" customHeight="1">
      <c r="I31" s="292">
        <f t="shared" si="8"/>
        <v>0</v>
      </c>
      <c r="J31" s="118">
        <f t="shared" si="0"/>
        <v>1</v>
      </c>
      <c r="K31" s="636">
        <f t="shared" si="11"/>
        <v>18</v>
      </c>
      <c r="L31" s="188"/>
      <c r="M31" s="188"/>
      <c r="N31" s="189">
        <f t="shared" si="9"/>
        <v>0</v>
      </c>
      <c r="O31" s="190"/>
      <c r="P31" s="190"/>
      <c r="Q31" s="191">
        <f t="shared" si="10"/>
        <v>0</v>
      </c>
      <c r="R31" s="191">
        <f t="shared" si="10"/>
        <v>0</v>
      </c>
      <c r="S31" s="1988"/>
      <c r="T31" s="1989"/>
      <c r="U31" s="118">
        <f t="shared" si="7"/>
        <v>1</v>
      </c>
      <c r="V31" s="33"/>
      <c r="W31" s="226"/>
      <c r="X31" s="33"/>
      <c r="Y31" s="33"/>
      <c r="Z31" s="33"/>
      <c r="AA31" s="205"/>
      <c r="AB31" s="33"/>
      <c r="AC31" s="33"/>
      <c r="AD31" s="33"/>
      <c r="AE31" s="199"/>
      <c r="AF31" s="144" t="s">
        <v>794</v>
      </c>
      <c r="AG31" s="145"/>
      <c r="AH31" s="165"/>
      <c r="AI31" s="146"/>
      <c r="AJ31" s="33"/>
      <c r="AK31" s="33"/>
      <c r="AL31" s="33"/>
      <c r="AM31" s="33"/>
      <c r="AN31" s="48"/>
      <c r="AO31" s="48"/>
      <c r="AP31" s="48"/>
    </row>
    <row r="32" spans="1:43" ht="21" hidden="1" customHeight="1">
      <c r="I32" s="292">
        <f t="shared" si="8"/>
        <v>0</v>
      </c>
      <c r="J32" s="118">
        <f t="shared" si="0"/>
        <v>1</v>
      </c>
      <c r="K32" s="636">
        <f t="shared" si="11"/>
        <v>19</v>
      </c>
      <c r="L32" s="188"/>
      <c r="M32" s="188"/>
      <c r="N32" s="189">
        <f t="shared" si="9"/>
        <v>0</v>
      </c>
      <c r="O32" s="190"/>
      <c r="P32" s="190"/>
      <c r="Q32" s="191">
        <f t="shared" si="10"/>
        <v>0</v>
      </c>
      <c r="R32" s="191">
        <f t="shared" si="10"/>
        <v>0</v>
      </c>
      <c r="S32" s="1988"/>
      <c r="T32" s="1989"/>
      <c r="U32" s="118">
        <f t="shared" si="7"/>
        <v>1</v>
      </c>
      <c r="V32" s="33"/>
      <c r="X32" s="33"/>
      <c r="Y32" s="33"/>
      <c r="Z32" s="33"/>
      <c r="AA32" s="205"/>
      <c r="AB32" s="33"/>
      <c r="AC32" s="33"/>
      <c r="AD32" s="33"/>
      <c r="AE32" s="199"/>
      <c r="AF32" s="144"/>
      <c r="AG32" s="145"/>
      <c r="AH32" s="165"/>
      <c r="AI32" s="146"/>
      <c r="AJ32" s="33"/>
      <c r="AK32" s="33"/>
      <c r="AL32" s="33"/>
      <c r="AM32" s="33"/>
      <c r="AN32" s="48"/>
      <c r="AO32" s="48"/>
      <c r="AP32" s="48"/>
    </row>
    <row r="33" spans="9:42" ht="21" hidden="1" customHeight="1">
      <c r="I33" s="292">
        <f t="shared" si="8"/>
        <v>0</v>
      </c>
      <c r="J33" s="118">
        <f t="shared" si="0"/>
        <v>1</v>
      </c>
      <c r="K33" s="636">
        <f t="shared" si="11"/>
        <v>20</v>
      </c>
      <c r="L33" s="188"/>
      <c r="M33" s="188"/>
      <c r="N33" s="189">
        <f t="shared" si="9"/>
        <v>0</v>
      </c>
      <c r="O33" s="190"/>
      <c r="P33" s="190"/>
      <c r="Q33" s="191">
        <f t="shared" si="10"/>
        <v>0</v>
      </c>
      <c r="R33" s="191">
        <f t="shared" si="10"/>
        <v>0</v>
      </c>
      <c r="S33" s="1988"/>
      <c r="T33" s="1989"/>
      <c r="U33" s="118">
        <f t="shared" si="7"/>
        <v>1</v>
      </c>
      <c r="V33" s="33"/>
      <c r="W33" s="228" t="s">
        <v>973</v>
      </c>
      <c r="X33" s="33"/>
      <c r="Y33" s="33"/>
      <c r="Z33" s="33"/>
      <c r="AA33" s="205"/>
      <c r="AB33" s="33"/>
      <c r="AC33" s="33"/>
      <c r="AD33" s="33"/>
      <c r="AE33" s="199"/>
      <c r="AF33" s="170"/>
      <c r="AG33" s="171"/>
      <c r="AH33" s="172"/>
      <c r="AI33" s="173"/>
      <c r="AJ33" s="33"/>
      <c r="AK33" s="33"/>
      <c r="AL33" s="33"/>
      <c r="AM33" s="33"/>
      <c r="AN33" s="48"/>
      <c r="AO33" s="48"/>
      <c r="AP33" s="48"/>
    </row>
    <row r="34" spans="9:42" ht="21" hidden="1" customHeight="1">
      <c r="I34" s="292">
        <f t="shared" si="8"/>
        <v>0</v>
      </c>
      <c r="J34" s="118">
        <f t="shared" si="0"/>
        <v>1</v>
      </c>
      <c r="K34" s="636">
        <f t="shared" si="11"/>
        <v>21</v>
      </c>
      <c r="L34" s="188"/>
      <c r="M34" s="188"/>
      <c r="N34" s="189">
        <f t="shared" si="9"/>
        <v>0</v>
      </c>
      <c r="O34" s="190"/>
      <c r="P34" s="190"/>
      <c r="Q34" s="191">
        <f t="shared" si="10"/>
        <v>0</v>
      </c>
      <c r="R34" s="191">
        <f t="shared" si="10"/>
        <v>0</v>
      </c>
      <c r="S34" s="1988"/>
      <c r="T34" s="1989"/>
      <c r="U34" s="118">
        <f t="shared" si="7"/>
        <v>1</v>
      </c>
      <c r="V34" s="33"/>
      <c r="W34" s="179"/>
      <c r="X34" s="33"/>
      <c r="Y34" s="33"/>
      <c r="Z34" s="33"/>
      <c r="AA34" s="205"/>
      <c r="AB34" s="33"/>
      <c r="AC34" s="33"/>
      <c r="AD34" s="33"/>
      <c r="AE34" s="199"/>
      <c r="AF34" s="125"/>
      <c r="AG34" s="125"/>
      <c r="AH34" s="125"/>
      <c r="AI34" s="182"/>
      <c r="AJ34" s="33"/>
      <c r="AK34" s="33"/>
      <c r="AL34" s="33"/>
      <c r="AM34" s="33"/>
      <c r="AN34" s="48"/>
      <c r="AO34" s="48"/>
      <c r="AP34" s="48"/>
    </row>
    <row r="35" spans="9:42" ht="21" hidden="1" customHeight="1">
      <c r="I35" s="292">
        <f t="shared" si="8"/>
        <v>0</v>
      </c>
      <c r="J35" s="118">
        <f t="shared" si="0"/>
        <v>1</v>
      </c>
      <c r="K35" s="636">
        <f t="shared" si="11"/>
        <v>22</v>
      </c>
      <c r="L35" s="188"/>
      <c r="M35" s="188"/>
      <c r="N35" s="189">
        <f t="shared" si="9"/>
        <v>0</v>
      </c>
      <c r="O35" s="190"/>
      <c r="P35" s="190"/>
      <c r="Q35" s="191">
        <f t="shared" si="10"/>
        <v>0</v>
      </c>
      <c r="R35" s="191">
        <f t="shared" si="10"/>
        <v>0</v>
      </c>
      <c r="S35" s="1988"/>
      <c r="T35" s="1989"/>
      <c r="U35" s="118">
        <f t="shared" si="7"/>
        <v>1</v>
      </c>
      <c r="V35" s="33"/>
      <c r="W35" s="234"/>
      <c r="X35" s="33"/>
      <c r="Y35" s="33"/>
      <c r="Z35" s="33"/>
      <c r="AA35" s="205"/>
      <c r="AB35" s="33"/>
      <c r="AC35" s="33"/>
      <c r="AD35" s="33"/>
      <c r="AE35" s="199"/>
      <c r="AF35" s="133" t="s">
        <v>795</v>
      </c>
      <c r="AG35" s="134" t="s">
        <v>796</v>
      </c>
      <c r="AH35" s="169" t="s">
        <v>797</v>
      </c>
      <c r="AI35" s="135" t="s">
        <v>1499</v>
      </c>
      <c r="AJ35" s="33"/>
      <c r="AK35" s="33"/>
      <c r="AL35" s="33"/>
      <c r="AM35" s="33"/>
      <c r="AN35" s="48"/>
      <c r="AO35" s="48"/>
      <c r="AP35" s="48"/>
    </row>
    <row r="36" spans="9:42" ht="21" hidden="1" customHeight="1">
      <c r="I36" s="292">
        <f t="shared" si="8"/>
        <v>0</v>
      </c>
      <c r="J36" s="118">
        <f t="shared" si="0"/>
        <v>1</v>
      </c>
      <c r="K36" s="636">
        <f t="shared" si="11"/>
        <v>23</v>
      </c>
      <c r="L36" s="188"/>
      <c r="M36" s="188"/>
      <c r="N36" s="189">
        <f t="shared" si="9"/>
        <v>0</v>
      </c>
      <c r="O36" s="190"/>
      <c r="P36" s="190"/>
      <c r="Q36" s="191">
        <f t="shared" si="10"/>
        <v>0</v>
      </c>
      <c r="R36" s="191">
        <f t="shared" si="10"/>
        <v>0</v>
      </c>
      <c r="S36" s="1988"/>
      <c r="T36" s="1989"/>
      <c r="U36" s="118">
        <f t="shared" si="7"/>
        <v>1</v>
      </c>
      <c r="V36" s="33"/>
      <c r="W36" s="179"/>
      <c r="X36" s="33"/>
      <c r="Y36" s="33"/>
      <c r="Z36" s="33"/>
      <c r="AA36" s="205"/>
      <c r="AB36" s="33"/>
      <c r="AC36" s="33"/>
      <c r="AD36" s="33"/>
      <c r="AE36" s="199"/>
      <c r="AF36" s="144" t="s">
        <v>1725</v>
      </c>
      <c r="AG36" s="145" t="s">
        <v>961</v>
      </c>
      <c r="AH36" s="186">
        <v>0</v>
      </c>
      <c r="AI36" s="187" t="s">
        <v>1501</v>
      </c>
      <c r="AJ36" s="33"/>
      <c r="AK36" s="33"/>
      <c r="AL36" s="33"/>
      <c r="AM36" s="33"/>
      <c r="AN36" s="48"/>
      <c r="AO36" s="48"/>
      <c r="AP36" s="48"/>
    </row>
    <row r="37" spans="9:42" ht="21" hidden="1" customHeight="1">
      <c r="I37" s="292">
        <f t="shared" si="8"/>
        <v>0</v>
      </c>
      <c r="J37" s="118">
        <f t="shared" si="0"/>
        <v>1</v>
      </c>
      <c r="K37" s="636">
        <f t="shared" si="11"/>
        <v>24</v>
      </c>
      <c r="L37" s="188"/>
      <c r="M37" s="188"/>
      <c r="N37" s="189">
        <f t="shared" si="9"/>
        <v>0</v>
      </c>
      <c r="O37" s="190"/>
      <c r="P37" s="190"/>
      <c r="Q37" s="191">
        <f t="shared" si="10"/>
        <v>0</v>
      </c>
      <c r="R37" s="191">
        <f t="shared" si="10"/>
        <v>0</v>
      </c>
      <c r="S37" s="1988"/>
      <c r="T37" s="1989"/>
      <c r="U37" s="118">
        <f t="shared" si="7"/>
        <v>1</v>
      </c>
      <c r="V37" s="33"/>
      <c r="W37" s="179"/>
      <c r="X37" s="33"/>
      <c r="Y37" s="33"/>
      <c r="Z37" s="33"/>
      <c r="AA37" s="205"/>
      <c r="AB37" s="33"/>
      <c r="AC37" s="33"/>
      <c r="AD37" s="33"/>
      <c r="AE37" s="199"/>
      <c r="AF37" s="144" t="s">
        <v>1726</v>
      </c>
      <c r="AG37" s="145" t="s">
        <v>800</v>
      </c>
      <c r="AH37" s="192">
        <v>0.05</v>
      </c>
      <c r="AI37" s="187" t="s">
        <v>1502</v>
      </c>
      <c r="AJ37" s="33"/>
      <c r="AK37" s="33"/>
      <c r="AL37" s="33"/>
      <c r="AM37" s="33"/>
      <c r="AN37" s="48"/>
      <c r="AO37" s="48"/>
      <c r="AP37" s="48"/>
    </row>
    <row r="38" spans="9:42" ht="21" hidden="1" customHeight="1">
      <c r="I38" s="292">
        <f t="shared" si="8"/>
        <v>0</v>
      </c>
      <c r="J38" s="118">
        <f t="shared" si="0"/>
        <v>1</v>
      </c>
      <c r="K38" s="636">
        <f t="shared" si="11"/>
        <v>25</v>
      </c>
      <c r="L38" s="188"/>
      <c r="M38" s="188"/>
      <c r="N38" s="189">
        <f t="shared" si="9"/>
        <v>0</v>
      </c>
      <c r="O38" s="190"/>
      <c r="P38" s="190"/>
      <c r="Q38" s="191">
        <f t="shared" si="10"/>
        <v>0</v>
      </c>
      <c r="R38" s="191">
        <f t="shared" si="10"/>
        <v>0</v>
      </c>
      <c r="S38" s="1988"/>
      <c r="T38" s="1989"/>
      <c r="U38" s="118">
        <f t="shared" si="7"/>
        <v>1</v>
      </c>
      <c r="V38" s="33"/>
      <c r="W38" s="179"/>
      <c r="X38" s="33"/>
      <c r="Y38" s="33"/>
      <c r="Z38" s="33"/>
      <c r="AA38" s="205"/>
      <c r="AB38" s="33"/>
      <c r="AC38" s="33"/>
      <c r="AD38" s="33"/>
      <c r="AE38" s="199"/>
      <c r="AF38" s="144" t="s">
        <v>1727</v>
      </c>
      <c r="AG38" s="145" t="s">
        <v>963</v>
      </c>
      <c r="AH38" s="192">
        <v>0.1</v>
      </c>
      <c r="AI38" s="193"/>
      <c r="AJ38" s="33"/>
      <c r="AK38" s="33"/>
      <c r="AL38" s="33"/>
      <c r="AM38" s="33"/>
      <c r="AN38" s="48"/>
      <c r="AO38" s="48"/>
      <c r="AP38" s="48"/>
    </row>
    <row r="39" spans="9:42" ht="21" hidden="1" customHeight="1">
      <c r="I39" s="292">
        <f t="shared" si="8"/>
        <v>0</v>
      </c>
      <c r="J39" s="118">
        <f t="shared" si="0"/>
        <v>1</v>
      </c>
      <c r="K39" s="636">
        <f t="shared" si="11"/>
        <v>26</v>
      </c>
      <c r="L39" s="188"/>
      <c r="M39" s="188"/>
      <c r="N39" s="189">
        <f t="shared" si="9"/>
        <v>0</v>
      </c>
      <c r="O39" s="190"/>
      <c r="P39" s="190"/>
      <c r="Q39" s="191">
        <f t="shared" si="10"/>
        <v>0</v>
      </c>
      <c r="R39" s="191">
        <f t="shared" si="10"/>
        <v>0</v>
      </c>
      <c r="S39" s="1988"/>
      <c r="T39" s="1989"/>
      <c r="U39" s="118">
        <f t="shared" si="7"/>
        <v>1</v>
      </c>
      <c r="V39" s="33"/>
      <c r="W39" s="179"/>
      <c r="X39" s="33"/>
      <c r="Y39" s="33"/>
      <c r="Z39" s="33"/>
      <c r="AA39" s="205"/>
      <c r="AB39" s="33"/>
      <c r="AC39" s="33"/>
      <c r="AD39" s="33"/>
      <c r="AE39" s="199"/>
      <c r="AF39" s="144"/>
      <c r="AG39" s="145"/>
      <c r="AH39" s="194"/>
      <c r="AI39" s="146"/>
      <c r="AJ39" s="33"/>
      <c r="AK39" s="33"/>
      <c r="AL39" s="33"/>
      <c r="AM39" s="33"/>
      <c r="AN39" s="48"/>
      <c r="AO39" s="48"/>
      <c r="AP39" s="48"/>
    </row>
    <row r="40" spans="9:42" ht="21" hidden="1" customHeight="1">
      <c r="I40" s="292">
        <f t="shared" si="8"/>
        <v>0</v>
      </c>
      <c r="J40" s="118">
        <f t="shared" si="0"/>
        <v>1</v>
      </c>
      <c r="K40" s="636">
        <f t="shared" si="11"/>
        <v>27</v>
      </c>
      <c r="L40" s="188"/>
      <c r="M40" s="188"/>
      <c r="N40" s="189">
        <f t="shared" si="9"/>
        <v>0</v>
      </c>
      <c r="O40" s="190"/>
      <c r="P40" s="190"/>
      <c r="Q40" s="191">
        <f t="shared" si="10"/>
        <v>0</v>
      </c>
      <c r="R40" s="191">
        <f t="shared" si="10"/>
        <v>0</v>
      </c>
      <c r="S40" s="1988"/>
      <c r="T40" s="1989"/>
      <c r="U40" s="118">
        <f t="shared" si="7"/>
        <v>1</v>
      </c>
      <c r="V40" s="33"/>
      <c r="W40" s="179"/>
      <c r="X40" s="33"/>
      <c r="Y40" s="33"/>
      <c r="Z40" s="33"/>
      <c r="AA40" s="205"/>
      <c r="AB40" s="33"/>
      <c r="AC40" s="33"/>
      <c r="AD40" s="33"/>
      <c r="AE40" s="199"/>
      <c r="AF40" s="170"/>
      <c r="AG40" s="195"/>
      <c r="AH40" s="171"/>
      <c r="AI40" s="173"/>
      <c r="AJ40" s="33"/>
      <c r="AK40" s="33"/>
      <c r="AL40" s="33"/>
      <c r="AM40" s="33"/>
      <c r="AN40" s="48"/>
      <c r="AO40" s="48"/>
      <c r="AP40" s="48"/>
    </row>
    <row r="41" spans="9:42" ht="21" hidden="1" customHeight="1">
      <c r="I41" s="292">
        <f t="shared" si="8"/>
        <v>0</v>
      </c>
      <c r="J41" s="118">
        <f t="shared" si="0"/>
        <v>1</v>
      </c>
      <c r="K41" s="636">
        <f t="shared" si="11"/>
        <v>28</v>
      </c>
      <c r="L41" s="188"/>
      <c r="M41" s="188"/>
      <c r="N41" s="189">
        <f t="shared" si="9"/>
        <v>0</v>
      </c>
      <c r="O41" s="190"/>
      <c r="P41" s="190"/>
      <c r="Q41" s="191">
        <f t="shared" si="10"/>
        <v>0</v>
      </c>
      <c r="R41" s="191">
        <f t="shared" si="10"/>
        <v>0</v>
      </c>
      <c r="S41" s="1988"/>
      <c r="T41" s="1989"/>
      <c r="U41" s="118">
        <f t="shared" si="7"/>
        <v>1</v>
      </c>
      <c r="V41" s="33"/>
      <c r="W41" s="179"/>
      <c r="X41" s="33"/>
      <c r="Y41" s="33"/>
      <c r="Z41" s="33"/>
      <c r="AA41" s="205"/>
      <c r="AB41" s="33"/>
      <c r="AC41" s="33"/>
      <c r="AD41" s="33"/>
      <c r="AE41" s="199"/>
      <c r="AF41" s="48"/>
      <c r="AG41" s="48"/>
      <c r="AH41" s="48"/>
      <c r="AI41" s="48"/>
      <c r="AJ41" s="33"/>
      <c r="AK41" s="33"/>
      <c r="AL41" s="33"/>
      <c r="AM41" s="33"/>
      <c r="AN41" s="48"/>
      <c r="AO41" s="48"/>
      <c r="AP41" s="48"/>
    </row>
    <row r="42" spans="9:42" ht="21" hidden="1" customHeight="1">
      <c r="I42" s="292">
        <f t="shared" si="8"/>
        <v>0</v>
      </c>
      <c r="J42" s="118">
        <f t="shared" si="0"/>
        <v>1</v>
      </c>
      <c r="K42" s="636">
        <f t="shared" si="11"/>
        <v>29</v>
      </c>
      <c r="L42" s="188"/>
      <c r="M42" s="188"/>
      <c r="N42" s="189">
        <f t="shared" si="9"/>
        <v>0</v>
      </c>
      <c r="O42" s="190"/>
      <c r="P42" s="190"/>
      <c r="Q42" s="191">
        <f t="shared" si="10"/>
        <v>0</v>
      </c>
      <c r="R42" s="191">
        <f t="shared" si="10"/>
        <v>0</v>
      </c>
      <c r="S42" s="1988"/>
      <c r="T42" s="1989"/>
      <c r="U42" s="118">
        <f t="shared" si="7"/>
        <v>1</v>
      </c>
      <c r="V42" s="33"/>
      <c r="W42" s="196">
        <v>0</v>
      </c>
      <c r="X42" s="33"/>
      <c r="Y42" s="33"/>
      <c r="Z42" s="33"/>
      <c r="AA42" s="205"/>
      <c r="AB42" s="33"/>
      <c r="AC42" s="33"/>
      <c r="AD42" s="33"/>
      <c r="AE42" s="199"/>
      <c r="AF42" s="33"/>
      <c r="AG42" s="33"/>
      <c r="AH42" s="33"/>
      <c r="AI42" s="33"/>
      <c r="AJ42" s="33"/>
      <c r="AK42" s="33"/>
      <c r="AL42" s="33"/>
      <c r="AM42" s="33"/>
      <c r="AN42" s="48"/>
      <c r="AO42" s="48"/>
      <c r="AP42" s="48"/>
    </row>
    <row r="43" spans="9:42" ht="21" hidden="1" customHeight="1">
      <c r="I43" s="292">
        <f t="shared" si="8"/>
        <v>0</v>
      </c>
      <c r="J43" s="118">
        <f t="shared" si="0"/>
        <v>1</v>
      </c>
      <c r="K43" s="636">
        <f t="shared" si="11"/>
        <v>30</v>
      </c>
      <c r="L43" s="188"/>
      <c r="M43" s="188"/>
      <c r="N43" s="189">
        <f t="shared" si="9"/>
        <v>0</v>
      </c>
      <c r="O43" s="190"/>
      <c r="P43" s="190"/>
      <c r="Q43" s="191">
        <f t="shared" si="10"/>
        <v>0</v>
      </c>
      <c r="R43" s="191">
        <f t="shared" si="10"/>
        <v>0</v>
      </c>
      <c r="S43" s="1988"/>
      <c r="T43" s="1989"/>
      <c r="U43" s="118">
        <f t="shared" si="7"/>
        <v>1</v>
      </c>
      <c r="V43" s="33"/>
      <c r="W43" s="202"/>
      <c r="X43" s="33"/>
      <c r="Y43" s="33"/>
      <c r="Z43" s="33"/>
      <c r="AA43" s="205"/>
      <c r="AB43" s="33"/>
      <c r="AC43" s="33"/>
      <c r="AD43" s="33"/>
      <c r="AE43" s="199"/>
      <c r="AF43" s="199"/>
      <c r="AG43" s="199"/>
      <c r="AH43" s="33"/>
      <c r="AI43" s="33"/>
      <c r="AJ43" s="33"/>
      <c r="AK43" s="33"/>
      <c r="AL43" s="33"/>
      <c r="AM43" s="33"/>
      <c r="AN43" s="48"/>
      <c r="AO43" s="48"/>
      <c r="AP43" s="48"/>
    </row>
    <row r="44" spans="9:42" ht="21" hidden="1" customHeight="1">
      <c r="I44" s="292">
        <f t="shared" si="8"/>
        <v>0</v>
      </c>
      <c r="J44" s="118">
        <f t="shared" si="0"/>
        <v>1</v>
      </c>
      <c r="K44" s="636">
        <f t="shared" si="11"/>
        <v>31</v>
      </c>
      <c r="L44" s="188"/>
      <c r="M44" s="188"/>
      <c r="N44" s="189">
        <f t="shared" si="9"/>
        <v>0</v>
      </c>
      <c r="O44" s="190"/>
      <c r="P44" s="190"/>
      <c r="Q44" s="191">
        <f t="shared" si="10"/>
        <v>0</v>
      </c>
      <c r="R44" s="191">
        <f t="shared" si="10"/>
        <v>0</v>
      </c>
      <c r="S44" s="1988"/>
      <c r="T44" s="1989"/>
      <c r="U44" s="118">
        <f t="shared" si="7"/>
        <v>1</v>
      </c>
      <c r="V44" s="33"/>
      <c r="W44" s="33"/>
      <c r="X44" s="33"/>
      <c r="Y44" s="33"/>
      <c r="Z44" s="33"/>
      <c r="AA44" s="205"/>
      <c r="AB44" s="33"/>
      <c r="AC44" s="33"/>
      <c r="AD44" s="33"/>
      <c r="AE44" s="199"/>
      <c r="AF44" s="199"/>
      <c r="AG44" s="199"/>
      <c r="AH44" s="33"/>
      <c r="AI44" s="33"/>
      <c r="AJ44" s="33"/>
      <c r="AK44" s="33"/>
      <c r="AL44" s="33"/>
      <c r="AM44" s="33"/>
      <c r="AN44" s="48"/>
      <c r="AO44" s="48"/>
      <c r="AP44" s="48"/>
    </row>
    <row r="45" spans="9:42" ht="21" hidden="1" customHeight="1">
      <c r="I45" s="292">
        <f t="shared" si="8"/>
        <v>0</v>
      </c>
      <c r="J45" s="118">
        <f t="shared" si="0"/>
        <v>1</v>
      </c>
      <c r="K45" s="636">
        <f t="shared" si="11"/>
        <v>32</v>
      </c>
      <c r="L45" s="188"/>
      <c r="M45" s="188"/>
      <c r="N45" s="189">
        <f t="shared" si="9"/>
        <v>0</v>
      </c>
      <c r="O45" s="190"/>
      <c r="P45" s="190"/>
      <c r="Q45" s="191">
        <f t="shared" si="10"/>
        <v>0</v>
      </c>
      <c r="R45" s="191">
        <f t="shared" si="10"/>
        <v>0</v>
      </c>
      <c r="S45" s="1988"/>
      <c r="T45" s="1989"/>
      <c r="U45" s="118">
        <f t="shared" si="7"/>
        <v>1</v>
      </c>
      <c r="V45" s="33"/>
      <c r="W45" s="648" t="s">
        <v>1170</v>
      </c>
      <c r="X45" s="33"/>
      <c r="Y45" s="33"/>
      <c r="Z45" s="33"/>
      <c r="AA45" s="205"/>
      <c r="AB45" s="33"/>
      <c r="AC45" s="33"/>
      <c r="AD45" s="33"/>
      <c r="AE45" s="199"/>
      <c r="AF45" s="199"/>
      <c r="AG45" s="199"/>
      <c r="AH45" s="33"/>
      <c r="AI45" s="33"/>
      <c r="AJ45" s="33"/>
      <c r="AK45" s="33"/>
      <c r="AL45" s="33"/>
      <c r="AM45" s="33"/>
      <c r="AN45" s="48"/>
      <c r="AO45" s="48"/>
      <c r="AP45" s="48"/>
    </row>
    <row r="46" spans="9:42" ht="21" hidden="1" customHeight="1">
      <c r="I46" s="292">
        <f t="shared" si="8"/>
        <v>0</v>
      </c>
      <c r="J46" s="118">
        <f t="shared" si="0"/>
        <v>1</v>
      </c>
      <c r="K46" s="636">
        <f t="shared" si="11"/>
        <v>33</v>
      </c>
      <c r="L46" s="188"/>
      <c r="M46" s="188"/>
      <c r="N46" s="189">
        <f t="shared" si="9"/>
        <v>0</v>
      </c>
      <c r="O46" s="190"/>
      <c r="P46" s="190"/>
      <c r="Q46" s="191">
        <f t="shared" si="10"/>
        <v>0</v>
      </c>
      <c r="R46" s="191">
        <f t="shared" si="10"/>
        <v>0</v>
      </c>
      <c r="S46" s="1988"/>
      <c r="T46" s="1989"/>
      <c r="U46" s="118">
        <f t="shared" si="7"/>
        <v>1</v>
      </c>
      <c r="V46" s="33"/>
      <c r="W46" s="648" t="s">
        <v>1357</v>
      </c>
      <c r="X46" s="33"/>
      <c r="Y46" s="33"/>
      <c r="Z46" s="33"/>
      <c r="AA46" s="205"/>
      <c r="AB46" s="33"/>
      <c r="AC46" s="33"/>
      <c r="AD46" s="33"/>
      <c r="AE46" s="199"/>
      <c r="AF46" s="199"/>
      <c r="AG46" s="199"/>
      <c r="AH46" s="33"/>
      <c r="AI46" s="33"/>
      <c r="AJ46" s="33"/>
      <c r="AK46" s="33"/>
      <c r="AL46" s="33"/>
      <c r="AM46" s="33"/>
      <c r="AN46" s="48"/>
      <c r="AO46" s="48"/>
      <c r="AP46" s="48"/>
    </row>
    <row r="47" spans="9:42" ht="21" hidden="1" customHeight="1">
      <c r="I47" s="292">
        <f t="shared" si="8"/>
        <v>0</v>
      </c>
      <c r="J47" s="118">
        <f t="shared" si="0"/>
        <v>1</v>
      </c>
      <c r="K47" s="636">
        <f t="shared" si="11"/>
        <v>34</v>
      </c>
      <c r="L47" s="188"/>
      <c r="M47" s="188"/>
      <c r="N47" s="189">
        <f t="shared" si="9"/>
        <v>0</v>
      </c>
      <c r="O47" s="190"/>
      <c r="P47" s="190"/>
      <c r="Q47" s="191">
        <f t="shared" si="10"/>
        <v>0</v>
      </c>
      <c r="R47" s="191">
        <f t="shared" si="10"/>
        <v>0</v>
      </c>
      <c r="S47" s="1988"/>
      <c r="T47" s="1989"/>
      <c r="U47" s="118">
        <f t="shared" si="7"/>
        <v>1</v>
      </c>
      <c r="V47" s="33"/>
      <c r="W47" s="648" t="s">
        <v>1358</v>
      </c>
      <c r="X47" s="33"/>
      <c r="Y47" s="33"/>
      <c r="Z47" s="33"/>
      <c r="AA47" s="205"/>
      <c r="AB47" s="33"/>
      <c r="AC47" s="33"/>
      <c r="AD47" s="33"/>
      <c r="AE47" s="199"/>
      <c r="AF47" s="199"/>
      <c r="AG47" s="199"/>
      <c r="AH47" s="33"/>
      <c r="AI47" s="33"/>
      <c r="AJ47" s="33"/>
      <c r="AK47" s="33"/>
      <c r="AL47" s="33"/>
      <c r="AM47" s="33"/>
      <c r="AN47" s="48"/>
      <c r="AO47" s="48"/>
      <c r="AP47" s="48"/>
    </row>
    <row r="48" spans="9:42" ht="21" hidden="1" customHeight="1">
      <c r="I48" s="292">
        <f t="shared" si="8"/>
        <v>0</v>
      </c>
      <c r="J48" s="118">
        <f t="shared" si="0"/>
        <v>1</v>
      </c>
      <c r="K48" s="636">
        <f t="shared" si="11"/>
        <v>35</v>
      </c>
      <c r="L48" s="188"/>
      <c r="M48" s="188"/>
      <c r="N48" s="189">
        <f t="shared" si="9"/>
        <v>0</v>
      </c>
      <c r="O48" s="190"/>
      <c r="P48" s="190"/>
      <c r="Q48" s="191">
        <f t="shared" si="10"/>
        <v>0</v>
      </c>
      <c r="R48" s="191">
        <f t="shared" si="10"/>
        <v>0</v>
      </c>
      <c r="S48" s="1988"/>
      <c r="T48" s="1989"/>
      <c r="U48" s="118">
        <f t="shared" si="7"/>
        <v>1</v>
      </c>
      <c r="V48" s="33"/>
      <c r="W48" s="648" t="s">
        <v>1359</v>
      </c>
      <c r="X48" s="33"/>
      <c r="Y48" s="33"/>
      <c r="Z48" s="33"/>
      <c r="AA48" s="205"/>
      <c r="AB48" s="33"/>
      <c r="AC48" s="33"/>
      <c r="AD48" s="33"/>
      <c r="AE48" s="199"/>
      <c r="AF48" s="199"/>
      <c r="AG48" s="199"/>
      <c r="AH48" s="33"/>
      <c r="AI48" s="33"/>
      <c r="AJ48" s="33"/>
      <c r="AK48" s="33"/>
      <c r="AL48" s="33"/>
      <c r="AM48" s="33"/>
      <c r="AN48" s="48"/>
      <c r="AO48" s="48"/>
      <c r="AP48" s="48"/>
    </row>
    <row r="49" spans="9:42" ht="21" hidden="1" customHeight="1">
      <c r="I49" s="292">
        <f t="shared" si="8"/>
        <v>0</v>
      </c>
      <c r="J49" s="118">
        <f t="shared" si="0"/>
        <v>1</v>
      </c>
      <c r="K49" s="636">
        <f t="shared" si="11"/>
        <v>36</v>
      </c>
      <c r="L49" s="188"/>
      <c r="M49" s="188"/>
      <c r="N49" s="189">
        <f t="shared" si="9"/>
        <v>0</v>
      </c>
      <c r="O49" s="190"/>
      <c r="P49" s="190"/>
      <c r="Q49" s="191">
        <f t="shared" si="10"/>
        <v>0</v>
      </c>
      <c r="R49" s="191">
        <f t="shared" si="10"/>
        <v>0</v>
      </c>
      <c r="S49" s="1988"/>
      <c r="T49" s="1989"/>
      <c r="U49" s="118">
        <f t="shared" si="7"/>
        <v>1</v>
      </c>
      <c r="V49" s="33"/>
      <c r="W49" s="648"/>
      <c r="X49" s="33"/>
      <c r="Y49" s="33"/>
      <c r="Z49" s="33"/>
      <c r="AA49" s="205"/>
      <c r="AB49" s="33"/>
      <c r="AC49" s="33"/>
      <c r="AD49" s="33"/>
      <c r="AE49" s="199"/>
      <c r="AF49" s="199"/>
      <c r="AG49" s="199"/>
      <c r="AH49" s="33"/>
      <c r="AI49" s="33"/>
      <c r="AJ49" s="33"/>
      <c r="AK49" s="33"/>
      <c r="AL49" s="33"/>
      <c r="AM49" s="33"/>
      <c r="AN49" s="48"/>
      <c r="AO49" s="48"/>
      <c r="AP49" s="48"/>
    </row>
    <row r="50" spans="9:42" ht="21" hidden="1" customHeight="1" thickBot="1">
      <c r="I50" s="292">
        <f t="shared" si="8"/>
        <v>0</v>
      </c>
      <c r="J50" s="118">
        <f t="shared" si="0"/>
        <v>1</v>
      </c>
      <c r="K50" s="206">
        <f t="shared" si="11"/>
        <v>37</v>
      </c>
      <c r="L50" s="159"/>
      <c r="M50" s="159"/>
      <c r="N50" s="207">
        <f t="shared" si="9"/>
        <v>0</v>
      </c>
      <c r="O50" s="208"/>
      <c r="P50" s="208"/>
      <c r="Q50" s="209">
        <f t="shared" si="10"/>
        <v>0</v>
      </c>
      <c r="R50" s="209">
        <f t="shared" si="10"/>
        <v>0</v>
      </c>
      <c r="S50" s="1990"/>
      <c r="T50" s="1991"/>
      <c r="U50" s="118">
        <f t="shared" si="7"/>
        <v>1</v>
      </c>
      <c r="V50" s="33"/>
      <c r="W50" s="648"/>
      <c r="X50" s="33"/>
      <c r="Y50" s="33"/>
      <c r="Z50" s="33"/>
      <c r="AA50" s="205"/>
      <c r="AB50" s="33"/>
      <c r="AC50" s="33"/>
      <c r="AD50" s="33"/>
      <c r="AE50" s="199"/>
      <c r="AF50" s="199"/>
      <c r="AG50" s="199"/>
      <c r="AH50" s="33"/>
      <c r="AI50" s="33"/>
      <c r="AJ50" s="33"/>
      <c r="AK50" s="33"/>
      <c r="AL50" s="33"/>
      <c r="AM50" s="33"/>
      <c r="AN50" s="48"/>
      <c r="AO50" s="48"/>
      <c r="AP50" s="48"/>
    </row>
    <row r="51" spans="9:42" ht="21" hidden="1" customHeight="1">
      <c r="I51" s="292">
        <f>IF((O$53+P$53)&gt;0,1,0)</f>
        <v>0</v>
      </c>
      <c r="J51" s="118">
        <f t="shared" si="0"/>
        <v>1</v>
      </c>
      <c r="K51" s="2002" t="s">
        <v>840</v>
      </c>
      <c r="L51" s="2004" t="s">
        <v>841</v>
      </c>
      <c r="M51" s="2006" t="s">
        <v>842</v>
      </c>
      <c r="N51" s="2006" t="s">
        <v>843</v>
      </c>
      <c r="O51" s="2012" t="s">
        <v>844</v>
      </c>
      <c r="P51" s="2012"/>
      <c r="Q51" s="2012" t="s">
        <v>845</v>
      </c>
      <c r="R51" s="2012"/>
      <c r="S51" s="1992" t="s">
        <v>969</v>
      </c>
      <c r="T51" s="1993"/>
      <c r="U51" s="118">
        <f t="shared" si="7"/>
        <v>1</v>
      </c>
      <c r="V51" s="33"/>
      <c r="W51" s="120" t="s">
        <v>873</v>
      </c>
      <c r="X51" s="33"/>
      <c r="Y51" s="33"/>
      <c r="Z51" s="33"/>
      <c r="AA51" s="205"/>
      <c r="AB51" s="33"/>
      <c r="AC51" s="33"/>
      <c r="AD51" s="33"/>
      <c r="AE51" s="199"/>
      <c r="AF51" s="124" t="s">
        <v>756</v>
      </c>
      <c r="AG51" s="125"/>
      <c r="AH51" s="125"/>
      <c r="AI51" s="125"/>
      <c r="AJ51" s="33"/>
      <c r="AK51" s="33"/>
      <c r="AL51" s="33"/>
      <c r="AM51" s="33"/>
      <c r="AN51" s="48"/>
      <c r="AO51" s="48"/>
      <c r="AP51" s="48"/>
    </row>
    <row r="52" spans="9:42" ht="21" hidden="1" customHeight="1">
      <c r="I52" s="292">
        <f t="shared" ref="I52:I75" si="12">IF((O$53+P$53)&gt;0,1,0)</f>
        <v>0</v>
      </c>
      <c r="J52" s="118">
        <f t="shared" si="0"/>
        <v>1</v>
      </c>
      <c r="K52" s="2003"/>
      <c r="L52" s="2005"/>
      <c r="M52" s="2007"/>
      <c r="N52" s="2007"/>
      <c r="O52" s="635" t="s">
        <v>741</v>
      </c>
      <c r="P52" s="176" t="s">
        <v>742</v>
      </c>
      <c r="Q52" s="176" t="s">
        <v>741</v>
      </c>
      <c r="R52" s="177" t="s">
        <v>742</v>
      </c>
      <c r="S52" s="1994"/>
      <c r="T52" s="1995"/>
      <c r="U52" s="118">
        <f t="shared" si="7"/>
        <v>1</v>
      </c>
      <c r="V52" s="33"/>
      <c r="W52" s="232">
        <v>200</v>
      </c>
      <c r="X52" s="33"/>
      <c r="Y52" s="33"/>
      <c r="Z52" s="33"/>
      <c r="AA52" s="205"/>
      <c r="AB52" s="33"/>
      <c r="AC52" s="33"/>
      <c r="AD52" s="33"/>
      <c r="AE52" s="199"/>
      <c r="AF52" s="133" t="s">
        <v>777</v>
      </c>
      <c r="AG52" s="134" t="s">
        <v>778</v>
      </c>
      <c r="AH52" s="134" t="s">
        <v>779</v>
      </c>
      <c r="AI52" s="135" t="s">
        <v>780</v>
      </c>
      <c r="AJ52" s="33"/>
      <c r="AK52" s="33"/>
      <c r="AL52" s="33"/>
      <c r="AM52" s="33"/>
      <c r="AN52" s="48"/>
      <c r="AO52" s="48"/>
      <c r="AP52" s="48"/>
    </row>
    <row r="53" spans="9:42" ht="21" hidden="1" customHeight="1">
      <c r="I53" s="292">
        <f t="shared" si="12"/>
        <v>0</v>
      </c>
      <c r="J53" s="118">
        <f t="shared" si="0"/>
        <v>1</v>
      </c>
      <c r="K53" s="636">
        <f>+K50+1</f>
        <v>38</v>
      </c>
      <c r="L53" s="188"/>
      <c r="M53" s="188"/>
      <c r="N53" s="189">
        <f t="shared" si="9"/>
        <v>0</v>
      </c>
      <c r="O53" s="190"/>
      <c r="P53" s="190"/>
      <c r="Q53" s="191">
        <f t="shared" si="10"/>
        <v>0</v>
      </c>
      <c r="R53" s="191">
        <f t="shared" si="10"/>
        <v>0</v>
      </c>
      <c r="S53" s="1988"/>
      <c r="T53" s="1989"/>
      <c r="U53" s="118">
        <f t="shared" si="7"/>
        <v>1</v>
      </c>
      <c r="V53" s="33"/>
      <c r="W53" s="138"/>
      <c r="X53" s="33"/>
      <c r="Y53" s="33"/>
      <c r="Z53" s="33"/>
      <c r="AA53" s="205"/>
      <c r="AB53" s="33"/>
      <c r="AC53" s="33"/>
      <c r="AD53" s="33"/>
      <c r="AE53" s="199"/>
      <c r="AF53" s="144" t="s">
        <v>781</v>
      </c>
      <c r="AG53" s="145" t="s">
        <v>782</v>
      </c>
      <c r="AH53" s="145" t="s">
        <v>783</v>
      </c>
      <c r="AI53" s="146" t="s">
        <v>784</v>
      </c>
      <c r="AJ53" s="33"/>
      <c r="AK53" s="33"/>
      <c r="AL53" s="33"/>
      <c r="AM53" s="33"/>
      <c r="AN53" s="48"/>
      <c r="AO53" s="48"/>
      <c r="AP53" s="48"/>
    </row>
    <row r="54" spans="9:42" ht="21" hidden="1" customHeight="1">
      <c r="I54" s="292">
        <f t="shared" si="12"/>
        <v>0</v>
      </c>
      <c r="J54" s="118">
        <f t="shared" si="0"/>
        <v>1</v>
      </c>
      <c r="K54" s="636">
        <f t="shared" ref="K54:K75" si="13">+K53+1</f>
        <v>39</v>
      </c>
      <c r="L54" s="188"/>
      <c r="M54" s="188"/>
      <c r="N54" s="189">
        <f t="shared" si="9"/>
        <v>0</v>
      </c>
      <c r="O54" s="190"/>
      <c r="P54" s="190"/>
      <c r="Q54" s="191">
        <f t="shared" si="10"/>
        <v>0</v>
      </c>
      <c r="R54" s="191">
        <f t="shared" si="10"/>
        <v>0</v>
      </c>
      <c r="S54" s="1988"/>
      <c r="T54" s="1989"/>
      <c r="U54" s="118">
        <f t="shared" si="7"/>
        <v>1</v>
      </c>
      <c r="V54" s="33"/>
      <c r="W54" s="138"/>
      <c r="X54" s="33"/>
      <c r="Y54" s="33"/>
      <c r="Z54" s="33"/>
      <c r="AA54" s="205"/>
      <c r="AB54" s="33"/>
      <c r="AC54" s="33"/>
      <c r="AD54" s="33"/>
      <c r="AE54" s="199"/>
      <c r="AF54" s="144" t="s">
        <v>785</v>
      </c>
      <c r="AG54" s="145" t="s">
        <v>786</v>
      </c>
      <c r="AH54" s="154" t="s">
        <v>787</v>
      </c>
      <c r="AI54" s="146" t="s">
        <v>788</v>
      </c>
      <c r="AJ54" s="33"/>
      <c r="AK54" s="33"/>
      <c r="AL54" s="33"/>
      <c r="AM54" s="33"/>
      <c r="AN54" s="48"/>
      <c r="AO54" s="48"/>
      <c r="AP54" s="48"/>
    </row>
    <row r="55" spans="9:42" ht="21" hidden="1" customHeight="1">
      <c r="I55" s="292">
        <f t="shared" si="12"/>
        <v>0</v>
      </c>
      <c r="J55" s="118">
        <f t="shared" si="0"/>
        <v>1</v>
      </c>
      <c r="K55" s="636">
        <f t="shared" si="13"/>
        <v>40</v>
      </c>
      <c r="L55" s="188"/>
      <c r="M55" s="188"/>
      <c r="N55" s="189">
        <f t="shared" si="9"/>
        <v>0</v>
      </c>
      <c r="O55" s="190"/>
      <c r="P55" s="190"/>
      <c r="Q55" s="191">
        <f t="shared" si="10"/>
        <v>0</v>
      </c>
      <c r="R55" s="191">
        <f t="shared" si="10"/>
        <v>0</v>
      </c>
      <c r="S55" s="1988"/>
      <c r="T55" s="1989"/>
      <c r="U55" s="118">
        <f t="shared" si="7"/>
        <v>1</v>
      </c>
      <c r="V55" s="33"/>
      <c r="W55" s="220"/>
      <c r="X55" s="33"/>
      <c r="Y55" s="33"/>
      <c r="Z55" s="33"/>
      <c r="AA55" s="205"/>
      <c r="AB55" s="33"/>
      <c r="AC55" s="33"/>
      <c r="AD55" s="33"/>
      <c r="AE55" s="199"/>
      <c r="AF55" s="144" t="s">
        <v>790</v>
      </c>
      <c r="AG55" s="157" t="s">
        <v>791</v>
      </c>
      <c r="AH55" s="158" t="s">
        <v>792</v>
      </c>
      <c r="AI55" s="146" t="s">
        <v>793</v>
      </c>
      <c r="AJ55" s="33"/>
      <c r="AK55" s="33"/>
      <c r="AL55" s="33"/>
      <c r="AM55" s="33"/>
      <c r="AN55" s="48"/>
      <c r="AO55" s="48"/>
      <c r="AP55" s="48"/>
    </row>
    <row r="56" spans="9:42" ht="21" hidden="1" customHeight="1">
      <c r="I56" s="292">
        <f t="shared" si="12"/>
        <v>0</v>
      </c>
      <c r="J56" s="118">
        <f t="shared" si="0"/>
        <v>1</v>
      </c>
      <c r="K56" s="636">
        <f t="shared" si="13"/>
        <v>41</v>
      </c>
      <c r="L56" s="188"/>
      <c r="M56" s="188"/>
      <c r="N56" s="189">
        <f t="shared" si="9"/>
        <v>0</v>
      </c>
      <c r="O56" s="190"/>
      <c r="P56" s="190"/>
      <c r="Q56" s="191">
        <f t="shared" si="10"/>
        <v>0</v>
      </c>
      <c r="R56" s="191">
        <f t="shared" si="10"/>
        <v>0</v>
      </c>
      <c r="S56" s="1988"/>
      <c r="T56" s="1989"/>
      <c r="U56" s="118">
        <f t="shared" si="7"/>
        <v>1</v>
      </c>
      <c r="V56" s="33"/>
      <c r="W56" s="226"/>
      <c r="X56" s="33"/>
      <c r="Y56" s="33"/>
      <c r="Z56" s="33"/>
      <c r="AA56" s="205"/>
      <c r="AB56" s="33"/>
      <c r="AC56" s="33"/>
      <c r="AD56" s="33"/>
      <c r="AE56" s="199"/>
      <c r="AF56" s="144" t="s">
        <v>794</v>
      </c>
      <c r="AG56" s="145"/>
      <c r="AH56" s="165"/>
      <c r="AI56" s="146"/>
      <c r="AJ56" s="33"/>
      <c r="AK56" s="33"/>
      <c r="AL56" s="33"/>
      <c r="AM56" s="33"/>
      <c r="AN56" s="48"/>
      <c r="AO56" s="48"/>
      <c r="AP56" s="48"/>
    </row>
    <row r="57" spans="9:42" ht="21" hidden="1" customHeight="1">
      <c r="I57" s="292">
        <f t="shared" si="12"/>
        <v>0</v>
      </c>
      <c r="J57" s="118">
        <f t="shared" si="0"/>
        <v>1</v>
      </c>
      <c r="K57" s="636">
        <f t="shared" si="13"/>
        <v>42</v>
      </c>
      <c r="L57" s="188"/>
      <c r="M57" s="188"/>
      <c r="N57" s="189">
        <f t="shared" si="9"/>
        <v>0</v>
      </c>
      <c r="O57" s="190"/>
      <c r="P57" s="190"/>
      <c r="Q57" s="191">
        <f t="shared" si="10"/>
        <v>0</v>
      </c>
      <c r="R57" s="191">
        <f t="shared" si="10"/>
        <v>0</v>
      </c>
      <c r="S57" s="1988"/>
      <c r="T57" s="1989"/>
      <c r="U57" s="118">
        <f t="shared" si="7"/>
        <v>1</v>
      </c>
      <c r="V57" s="33"/>
      <c r="X57" s="33"/>
      <c r="Y57" s="33"/>
      <c r="Z57" s="33"/>
      <c r="AA57" s="205"/>
      <c r="AB57" s="33"/>
      <c r="AC57" s="33"/>
      <c r="AD57" s="33"/>
      <c r="AE57" s="199"/>
      <c r="AF57" s="144"/>
      <c r="AG57" s="145"/>
      <c r="AH57" s="165"/>
      <c r="AI57" s="146"/>
      <c r="AJ57" s="33"/>
      <c r="AK57" s="33"/>
      <c r="AL57" s="33"/>
      <c r="AM57" s="33"/>
      <c r="AN57" s="48"/>
      <c r="AO57" s="48"/>
      <c r="AP57" s="48"/>
    </row>
    <row r="58" spans="9:42" ht="21" hidden="1" customHeight="1">
      <c r="I58" s="292">
        <f t="shared" si="12"/>
        <v>0</v>
      </c>
      <c r="J58" s="118">
        <f t="shared" si="0"/>
        <v>1</v>
      </c>
      <c r="K58" s="636">
        <f t="shared" si="13"/>
        <v>43</v>
      </c>
      <c r="L58" s="188"/>
      <c r="M58" s="188"/>
      <c r="N58" s="189">
        <f t="shared" si="9"/>
        <v>0</v>
      </c>
      <c r="O58" s="190"/>
      <c r="P58" s="190"/>
      <c r="Q58" s="191">
        <f t="shared" si="10"/>
        <v>0</v>
      </c>
      <c r="R58" s="191">
        <f t="shared" si="10"/>
        <v>0</v>
      </c>
      <c r="S58" s="1988"/>
      <c r="T58" s="1989"/>
      <c r="U58" s="118">
        <f t="shared" si="7"/>
        <v>1</v>
      </c>
      <c r="V58" s="33"/>
      <c r="W58" s="228" t="s">
        <v>973</v>
      </c>
      <c r="X58" s="33"/>
      <c r="Y58" s="33"/>
      <c r="Z58" s="33"/>
      <c r="AA58" s="205"/>
      <c r="AB58" s="33"/>
      <c r="AC58" s="33"/>
      <c r="AD58" s="33"/>
      <c r="AE58" s="199"/>
      <c r="AF58" s="170"/>
      <c r="AG58" s="171"/>
      <c r="AH58" s="172"/>
      <c r="AI58" s="173"/>
      <c r="AJ58" s="33"/>
      <c r="AK58" s="33"/>
      <c r="AL58" s="33"/>
      <c r="AM58" s="33"/>
      <c r="AN58" s="48"/>
      <c r="AO58" s="48"/>
      <c r="AP58" s="48"/>
    </row>
    <row r="59" spans="9:42" ht="21" hidden="1" customHeight="1">
      <c r="I59" s="292">
        <f t="shared" si="12"/>
        <v>0</v>
      </c>
      <c r="J59" s="118">
        <f t="shared" si="0"/>
        <v>1</v>
      </c>
      <c r="K59" s="636">
        <f t="shared" si="13"/>
        <v>44</v>
      </c>
      <c r="L59" s="188"/>
      <c r="M59" s="188"/>
      <c r="N59" s="189">
        <f t="shared" si="9"/>
        <v>0</v>
      </c>
      <c r="O59" s="190"/>
      <c r="P59" s="190"/>
      <c r="Q59" s="191">
        <f t="shared" si="10"/>
        <v>0</v>
      </c>
      <c r="R59" s="191">
        <f t="shared" si="10"/>
        <v>0</v>
      </c>
      <c r="S59" s="1988"/>
      <c r="T59" s="1989"/>
      <c r="U59" s="118">
        <f t="shared" si="7"/>
        <v>1</v>
      </c>
      <c r="V59" s="33"/>
      <c r="W59" s="179"/>
      <c r="X59" s="33"/>
      <c r="Y59" s="33"/>
      <c r="Z59" s="33"/>
      <c r="AA59" s="205"/>
      <c r="AB59" s="33"/>
      <c r="AC59" s="33"/>
      <c r="AD59" s="33"/>
      <c r="AE59" s="199"/>
      <c r="AF59" s="125"/>
      <c r="AG59" s="125"/>
      <c r="AH59" s="125"/>
      <c r="AI59" s="182"/>
      <c r="AJ59" s="33"/>
      <c r="AK59" s="33"/>
      <c r="AL59" s="33"/>
      <c r="AM59" s="33"/>
      <c r="AN59" s="48"/>
      <c r="AO59" s="48"/>
      <c r="AP59" s="48"/>
    </row>
    <row r="60" spans="9:42" ht="21" hidden="1" customHeight="1">
      <c r="I60" s="292">
        <f t="shared" si="12"/>
        <v>0</v>
      </c>
      <c r="J60" s="118">
        <f t="shared" si="0"/>
        <v>1</v>
      </c>
      <c r="K60" s="636">
        <f t="shared" si="13"/>
        <v>45</v>
      </c>
      <c r="L60" s="188"/>
      <c r="M60" s="188"/>
      <c r="N60" s="189">
        <f t="shared" si="9"/>
        <v>0</v>
      </c>
      <c r="O60" s="190"/>
      <c r="P60" s="190"/>
      <c r="Q60" s="191">
        <f t="shared" si="10"/>
        <v>0</v>
      </c>
      <c r="R60" s="191">
        <f t="shared" si="10"/>
        <v>0</v>
      </c>
      <c r="S60" s="1988"/>
      <c r="T60" s="1989"/>
      <c r="U60" s="118">
        <f t="shared" si="7"/>
        <v>1</v>
      </c>
      <c r="V60" s="33"/>
      <c r="W60" s="234"/>
      <c r="X60" s="33"/>
      <c r="Y60" s="33"/>
      <c r="Z60" s="33"/>
      <c r="AA60" s="205"/>
      <c r="AB60" s="33"/>
      <c r="AC60" s="33"/>
      <c r="AD60" s="33"/>
      <c r="AE60" s="199"/>
      <c r="AF60" s="133" t="s">
        <v>795</v>
      </c>
      <c r="AG60" s="134" t="s">
        <v>796</v>
      </c>
      <c r="AH60" s="169" t="s">
        <v>797</v>
      </c>
      <c r="AI60" s="135" t="s">
        <v>1499</v>
      </c>
      <c r="AJ60" s="33"/>
      <c r="AK60" s="33"/>
      <c r="AL60" s="33"/>
      <c r="AM60" s="33"/>
      <c r="AN60" s="48"/>
      <c r="AO60" s="48"/>
      <c r="AP60" s="48"/>
    </row>
    <row r="61" spans="9:42" ht="21" hidden="1" customHeight="1">
      <c r="I61" s="292">
        <f t="shared" si="12"/>
        <v>0</v>
      </c>
      <c r="J61" s="118">
        <f t="shared" si="0"/>
        <v>1</v>
      </c>
      <c r="K61" s="636">
        <f t="shared" si="13"/>
        <v>46</v>
      </c>
      <c r="L61" s="188"/>
      <c r="M61" s="188"/>
      <c r="N61" s="189">
        <f t="shared" si="9"/>
        <v>0</v>
      </c>
      <c r="O61" s="190"/>
      <c r="P61" s="190"/>
      <c r="Q61" s="191">
        <f t="shared" si="10"/>
        <v>0</v>
      </c>
      <c r="R61" s="191">
        <f t="shared" si="10"/>
        <v>0</v>
      </c>
      <c r="S61" s="1988"/>
      <c r="T61" s="1989"/>
      <c r="U61" s="118">
        <f t="shared" si="7"/>
        <v>1</v>
      </c>
      <c r="V61" s="33"/>
      <c r="W61" s="179"/>
      <c r="X61" s="33"/>
      <c r="Y61" s="33"/>
      <c r="Z61" s="33"/>
      <c r="AA61" s="205"/>
      <c r="AB61" s="33"/>
      <c r="AC61" s="33"/>
      <c r="AD61" s="33"/>
      <c r="AE61" s="199"/>
      <c r="AF61" s="144" t="s">
        <v>1725</v>
      </c>
      <c r="AG61" s="145" t="s">
        <v>961</v>
      </c>
      <c r="AH61" s="186">
        <v>0</v>
      </c>
      <c r="AI61" s="187" t="s">
        <v>1501</v>
      </c>
      <c r="AJ61" s="33"/>
      <c r="AK61" s="33"/>
      <c r="AL61" s="33"/>
      <c r="AM61" s="33"/>
      <c r="AN61" s="48"/>
      <c r="AO61" s="48"/>
      <c r="AP61" s="48"/>
    </row>
    <row r="62" spans="9:42" ht="21" hidden="1" customHeight="1">
      <c r="I62" s="292">
        <f t="shared" si="12"/>
        <v>0</v>
      </c>
      <c r="J62" s="118">
        <f t="shared" si="0"/>
        <v>1</v>
      </c>
      <c r="K62" s="636">
        <f t="shared" si="13"/>
        <v>47</v>
      </c>
      <c r="L62" s="188"/>
      <c r="M62" s="188"/>
      <c r="N62" s="189">
        <f t="shared" si="9"/>
        <v>0</v>
      </c>
      <c r="O62" s="190"/>
      <c r="P62" s="190"/>
      <c r="Q62" s="191">
        <f t="shared" si="10"/>
        <v>0</v>
      </c>
      <c r="R62" s="191">
        <f t="shared" si="10"/>
        <v>0</v>
      </c>
      <c r="S62" s="1988"/>
      <c r="T62" s="1989"/>
      <c r="U62" s="118">
        <f t="shared" si="7"/>
        <v>1</v>
      </c>
      <c r="V62" s="33"/>
      <c r="W62" s="179"/>
      <c r="X62" s="33"/>
      <c r="Y62" s="33"/>
      <c r="Z62" s="33"/>
      <c r="AA62" s="205"/>
      <c r="AB62" s="33"/>
      <c r="AC62" s="33"/>
      <c r="AD62" s="33"/>
      <c r="AE62" s="199"/>
      <c r="AF62" s="144" t="s">
        <v>1726</v>
      </c>
      <c r="AG62" s="145" t="s">
        <v>800</v>
      </c>
      <c r="AH62" s="192">
        <v>0.05</v>
      </c>
      <c r="AI62" s="187" t="s">
        <v>1502</v>
      </c>
      <c r="AJ62" s="33"/>
      <c r="AK62" s="33"/>
      <c r="AL62" s="33"/>
      <c r="AM62" s="33"/>
      <c r="AN62" s="48"/>
      <c r="AO62" s="48"/>
      <c r="AP62" s="48"/>
    </row>
    <row r="63" spans="9:42" ht="21" hidden="1" customHeight="1">
      <c r="I63" s="292">
        <f t="shared" si="12"/>
        <v>0</v>
      </c>
      <c r="J63" s="118">
        <f t="shared" si="0"/>
        <v>1</v>
      </c>
      <c r="K63" s="636">
        <f t="shared" si="13"/>
        <v>48</v>
      </c>
      <c r="L63" s="188"/>
      <c r="M63" s="188"/>
      <c r="N63" s="189">
        <f t="shared" si="9"/>
        <v>0</v>
      </c>
      <c r="O63" s="190"/>
      <c r="P63" s="190"/>
      <c r="Q63" s="191">
        <f t="shared" si="10"/>
        <v>0</v>
      </c>
      <c r="R63" s="191">
        <f t="shared" si="10"/>
        <v>0</v>
      </c>
      <c r="S63" s="1988"/>
      <c r="T63" s="1989"/>
      <c r="U63" s="118">
        <f t="shared" si="7"/>
        <v>1</v>
      </c>
      <c r="V63" s="33"/>
      <c r="W63" s="179"/>
      <c r="X63" s="33"/>
      <c r="Y63" s="33"/>
      <c r="Z63" s="33"/>
      <c r="AA63" s="205"/>
      <c r="AB63" s="33"/>
      <c r="AC63" s="33"/>
      <c r="AD63" s="33"/>
      <c r="AE63" s="199"/>
      <c r="AF63" s="144" t="s">
        <v>1727</v>
      </c>
      <c r="AG63" s="145" t="s">
        <v>963</v>
      </c>
      <c r="AH63" s="192">
        <v>0.1</v>
      </c>
      <c r="AI63" s="193"/>
      <c r="AJ63" s="33"/>
      <c r="AK63" s="33"/>
      <c r="AL63" s="33"/>
      <c r="AM63" s="33"/>
      <c r="AN63" s="48"/>
      <c r="AO63" s="48"/>
      <c r="AP63" s="48"/>
    </row>
    <row r="64" spans="9:42" ht="21" hidden="1" customHeight="1">
      <c r="I64" s="292">
        <f t="shared" si="12"/>
        <v>0</v>
      </c>
      <c r="J64" s="118">
        <f t="shared" si="0"/>
        <v>1</v>
      </c>
      <c r="K64" s="636">
        <f t="shared" si="13"/>
        <v>49</v>
      </c>
      <c r="L64" s="188"/>
      <c r="M64" s="188"/>
      <c r="N64" s="189">
        <f t="shared" si="9"/>
        <v>0</v>
      </c>
      <c r="O64" s="190"/>
      <c r="P64" s="190"/>
      <c r="Q64" s="191">
        <f t="shared" si="10"/>
        <v>0</v>
      </c>
      <c r="R64" s="191">
        <f t="shared" si="10"/>
        <v>0</v>
      </c>
      <c r="S64" s="1988"/>
      <c r="T64" s="1989"/>
      <c r="U64" s="118">
        <f t="shared" si="7"/>
        <v>1</v>
      </c>
      <c r="V64" s="33"/>
      <c r="W64" s="179"/>
      <c r="X64" s="33"/>
      <c r="Y64" s="33"/>
      <c r="Z64" s="33"/>
      <c r="AA64" s="205"/>
      <c r="AB64" s="33"/>
      <c r="AC64" s="33"/>
      <c r="AD64" s="33"/>
      <c r="AE64" s="199"/>
      <c r="AF64" s="144"/>
      <c r="AG64" s="145"/>
      <c r="AH64" s="194"/>
      <c r="AI64" s="146"/>
      <c r="AJ64" s="33"/>
      <c r="AK64" s="33"/>
      <c r="AL64" s="33"/>
      <c r="AM64" s="33"/>
      <c r="AN64" s="48"/>
      <c r="AO64" s="48"/>
      <c r="AP64" s="48"/>
    </row>
    <row r="65" spans="9:46" ht="21" hidden="1" customHeight="1">
      <c r="I65" s="292">
        <f t="shared" si="12"/>
        <v>0</v>
      </c>
      <c r="J65" s="118">
        <f t="shared" si="0"/>
        <v>1</v>
      </c>
      <c r="K65" s="636">
        <f t="shared" si="13"/>
        <v>50</v>
      </c>
      <c r="L65" s="188"/>
      <c r="M65" s="188"/>
      <c r="N65" s="189">
        <f t="shared" si="9"/>
        <v>0</v>
      </c>
      <c r="O65" s="190"/>
      <c r="P65" s="190"/>
      <c r="Q65" s="191">
        <f t="shared" si="10"/>
        <v>0</v>
      </c>
      <c r="R65" s="191">
        <f t="shared" si="10"/>
        <v>0</v>
      </c>
      <c r="S65" s="1988"/>
      <c r="T65" s="1989"/>
      <c r="U65" s="118">
        <f t="shared" si="7"/>
        <v>1</v>
      </c>
      <c r="V65" s="33"/>
      <c r="W65" s="179"/>
      <c r="X65" s="33"/>
      <c r="Y65" s="33"/>
      <c r="Z65" s="33"/>
      <c r="AA65" s="205"/>
      <c r="AB65" s="33"/>
      <c r="AC65" s="33"/>
      <c r="AD65" s="33"/>
      <c r="AE65" s="199"/>
      <c r="AF65" s="170"/>
      <c r="AG65" s="195"/>
      <c r="AH65" s="171"/>
      <c r="AI65" s="173"/>
      <c r="AJ65" s="33"/>
      <c r="AK65" s="33"/>
      <c r="AL65" s="33"/>
      <c r="AM65" s="33"/>
      <c r="AN65" s="48"/>
      <c r="AO65" s="48"/>
      <c r="AP65" s="48"/>
    </row>
    <row r="66" spans="9:46" ht="21" hidden="1" customHeight="1">
      <c r="I66" s="292">
        <f t="shared" si="12"/>
        <v>0</v>
      </c>
      <c r="J66" s="118">
        <f t="shared" si="0"/>
        <v>1</v>
      </c>
      <c r="K66" s="636">
        <f t="shared" si="13"/>
        <v>51</v>
      </c>
      <c r="L66" s="188"/>
      <c r="M66" s="188"/>
      <c r="N66" s="189">
        <f t="shared" si="9"/>
        <v>0</v>
      </c>
      <c r="O66" s="190"/>
      <c r="P66" s="190"/>
      <c r="Q66" s="191">
        <f t="shared" si="10"/>
        <v>0</v>
      </c>
      <c r="R66" s="191">
        <f t="shared" si="10"/>
        <v>0</v>
      </c>
      <c r="S66" s="1988"/>
      <c r="T66" s="1989"/>
      <c r="U66" s="118">
        <f t="shared" ref="U66:U129" si="14">J66</f>
        <v>1</v>
      </c>
      <c r="V66" s="33"/>
      <c r="W66" s="179"/>
      <c r="X66" s="33"/>
      <c r="Y66" s="33"/>
      <c r="Z66" s="33"/>
      <c r="AA66" s="205"/>
      <c r="AB66" s="33"/>
      <c r="AC66" s="33"/>
      <c r="AD66" s="33"/>
      <c r="AE66" s="199"/>
      <c r="AF66" s="48"/>
      <c r="AG66" s="48"/>
      <c r="AH66" s="48"/>
      <c r="AI66" s="48"/>
      <c r="AJ66" s="33"/>
      <c r="AK66" s="33"/>
      <c r="AL66" s="33"/>
      <c r="AM66" s="33"/>
      <c r="AN66" s="48"/>
      <c r="AO66" s="48"/>
      <c r="AP66" s="48"/>
    </row>
    <row r="67" spans="9:46" ht="21" hidden="1" customHeight="1">
      <c r="I67" s="292">
        <f t="shared" si="12"/>
        <v>0</v>
      </c>
      <c r="J67" s="118">
        <f t="shared" si="0"/>
        <v>1</v>
      </c>
      <c r="K67" s="636">
        <f t="shared" si="13"/>
        <v>52</v>
      </c>
      <c r="L67" s="188"/>
      <c r="M67" s="188"/>
      <c r="N67" s="189">
        <f t="shared" si="9"/>
        <v>0</v>
      </c>
      <c r="O67" s="190"/>
      <c r="P67" s="190"/>
      <c r="Q67" s="191">
        <f t="shared" si="10"/>
        <v>0</v>
      </c>
      <c r="R67" s="191">
        <f t="shared" si="10"/>
        <v>0</v>
      </c>
      <c r="S67" s="1988"/>
      <c r="T67" s="1989"/>
      <c r="U67" s="118">
        <f t="shared" si="14"/>
        <v>1</v>
      </c>
      <c r="V67" s="33"/>
      <c r="W67" s="196">
        <v>0</v>
      </c>
      <c r="X67" s="33"/>
      <c r="Y67" s="33"/>
      <c r="Z67" s="33"/>
      <c r="AA67" s="205"/>
      <c r="AB67" s="33"/>
      <c r="AC67" s="33"/>
      <c r="AD67" s="33"/>
      <c r="AE67" s="199"/>
      <c r="AF67" s="33"/>
      <c r="AG67" s="33"/>
      <c r="AH67" s="33"/>
      <c r="AI67" s="33"/>
      <c r="AJ67" s="33"/>
      <c r="AK67" s="33"/>
      <c r="AL67" s="33"/>
      <c r="AM67" s="33"/>
      <c r="AN67" s="48"/>
      <c r="AO67" s="48"/>
      <c r="AP67" s="48"/>
    </row>
    <row r="68" spans="9:46" ht="21" hidden="1" customHeight="1">
      <c r="I68" s="292">
        <f t="shared" si="12"/>
        <v>0</v>
      </c>
      <c r="J68" s="118">
        <f t="shared" si="0"/>
        <v>1</v>
      </c>
      <c r="K68" s="636">
        <f t="shared" si="13"/>
        <v>53</v>
      </c>
      <c r="L68" s="188"/>
      <c r="M68" s="188"/>
      <c r="N68" s="189">
        <f t="shared" si="9"/>
        <v>0</v>
      </c>
      <c r="O68" s="190"/>
      <c r="P68" s="190"/>
      <c r="Q68" s="191">
        <f t="shared" si="10"/>
        <v>0</v>
      </c>
      <c r="R68" s="191">
        <f t="shared" si="10"/>
        <v>0</v>
      </c>
      <c r="S68" s="1988"/>
      <c r="T68" s="1989"/>
      <c r="U68" s="118">
        <f t="shared" si="14"/>
        <v>1</v>
      </c>
      <c r="V68" s="33"/>
      <c r="W68" s="202"/>
      <c r="X68" s="33"/>
      <c r="Y68" s="33"/>
      <c r="Z68" s="33"/>
      <c r="AA68" s="205"/>
      <c r="AB68" s="33"/>
      <c r="AC68" s="33"/>
      <c r="AD68" s="33"/>
      <c r="AE68" s="199"/>
      <c r="AF68" s="199"/>
      <c r="AG68" s="199"/>
      <c r="AH68" s="33"/>
      <c r="AI68" s="33"/>
      <c r="AJ68" s="33"/>
      <c r="AK68" s="33"/>
      <c r="AL68" s="33"/>
      <c r="AM68" s="33"/>
      <c r="AN68" s="48"/>
      <c r="AO68" s="48"/>
      <c r="AP68" s="48"/>
    </row>
    <row r="69" spans="9:46" ht="21" hidden="1" customHeight="1">
      <c r="I69" s="292">
        <f t="shared" si="12"/>
        <v>0</v>
      </c>
      <c r="J69" s="118">
        <f t="shared" si="0"/>
        <v>1</v>
      </c>
      <c r="K69" s="636">
        <f t="shared" si="13"/>
        <v>54</v>
      </c>
      <c r="L69" s="188"/>
      <c r="M69" s="188"/>
      <c r="N69" s="189">
        <f t="shared" si="9"/>
        <v>0</v>
      </c>
      <c r="O69" s="190"/>
      <c r="P69" s="190"/>
      <c r="Q69" s="191">
        <f t="shared" si="10"/>
        <v>0</v>
      </c>
      <c r="R69" s="191">
        <f t="shared" si="10"/>
        <v>0</v>
      </c>
      <c r="S69" s="1988"/>
      <c r="T69" s="1989"/>
      <c r="U69" s="118">
        <f t="shared" si="14"/>
        <v>1</v>
      </c>
      <c r="V69" s="33"/>
      <c r="W69" s="33"/>
      <c r="X69" s="33"/>
      <c r="Y69" s="33"/>
      <c r="Z69" s="33"/>
      <c r="AA69" s="205"/>
      <c r="AB69" s="33"/>
      <c r="AC69" s="33"/>
      <c r="AD69" s="33"/>
      <c r="AE69" s="199"/>
      <c r="AF69" s="199"/>
      <c r="AG69" s="199"/>
      <c r="AH69" s="33"/>
      <c r="AI69" s="33"/>
      <c r="AJ69" s="33"/>
      <c r="AK69" s="33"/>
      <c r="AL69" s="33"/>
      <c r="AM69" s="33"/>
      <c r="AN69" s="48"/>
      <c r="AO69" s="48"/>
      <c r="AP69" s="48"/>
    </row>
    <row r="70" spans="9:46" ht="21" hidden="1" customHeight="1">
      <c r="I70" s="292">
        <f t="shared" si="12"/>
        <v>0</v>
      </c>
      <c r="J70" s="118">
        <f t="shared" si="0"/>
        <v>1</v>
      </c>
      <c r="K70" s="636">
        <f t="shared" si="13"/>
        <v>55</v>
      </c>
      <c r="L70" s="188"/>
      <c r="M70" s="188"/>
      <c r="N70" s="189">
        <f t="shared" si="9"/>
        <v>0</v>
      </c>
      <c r="O70" s="190"/>
      <c r="P70" s="190"/>
      <c r="Q70" s="191">
        <f t="shared" si="10"/>
        <v>0</v>
      </c>
      <c r="R70" s="191">
        <f t="shared" si="10"/>
        <v>0</v>
      </c>
      <c r="S70" s="1988"/>
      <c r="T70" s="1989"/>
      <c r="U70" s="118">
        <f t="shared" si="14"/>
        <v>1</v>
      </c>
      <c r="V70" s="33"/>
      <c r="W70" s="648" t="s">
        <v>1170</v>
      </c>
      <c r="X70" s="33"/>
      <c r="Y70" s="33"/>
      <c r="Z70" s="33"/>
      <c r="AA70" s="205"/>
      <c r="AB70" s="33"/>
      <c r="AC70" s="33"/>
      <c r="AD70" s="33"/>
      <c r="AE70" s="199"/>
      <c r="AF70" s="199"/>
      <c r="AG70" s="199"/>
      <c r="AH70" s="33"/>
      <c r="AI70" s="33"/>
      <c r="AJ70" s="33"/>
      <c r="AK70" s="33"/>
      <c r="AL70" s="33"/>
      <c r="AM70" s="33"/>
      <c r="AN70" s="48"/>
      <c r="AO70" s="48"/>
      <c r="AP70" s="48"/>
    </row>
    <row r="71" spans="9:46" ht="21" hidden="1" customHeight="1">
      <c r="I71" s="292">
        <f t="shared" si="12"/>
        <v>0</v>
      </c>
      <c r="J71" s="118">
        <f t="shared" si="0"/>
        <v>1</v>
      </c>
      <c r="K71" s="636">
        <f t="shared" si="13"/>
        <v>56</v>
      </c>
      <c r="L71" s="188"/>
      <c r="M71" s="188"/>
      <c r="N71" s="189">
        <f t="shared" si="9"/>
        <v>0</v>
      </c>
      <c r="O71" s="190"/>
      <c r="P71" s="190"/>
      <c r="Q71" s="191">
        <f t="shared" si="10"/>
        <v>0</v>
      </c>
      <c r="R71" s="191">
        <f t="shared" si="10"/>
        <v>0</v>
      </c>
      <c r="S71" s="1988"/>
      <c r="T71" s="1989"/>
      <c r="U71" s="118">
        <f t="shared" si="14"/>
        <v>1</v>
      </c>
      <c r="V71" s="33"/>
      <c r="W71" s="648" t="s">
        <v>1357</v>
      </c>
      <c r="X71" s="33"/>
      <c r="Y71" s="33"/>
      <c r="Z71" s="33"/>
      <c r="AA71" s="205"/>
      <c r="AB71" s="33"/>
      <c r="AC71" s="33"/>
      <c r="AD71" s="33"/>
      <c r="AE71" s="199"/>
      <c r="AF71" s="199"/>
      <c r="AG71" s="199"/>
      <c r="AH71" s="33"/>
      <c r="AI71" s="33"/>
      <c r="AJ71" s="33"/>
      <c r="AK71" s="33"/>
      <c r="AL71" s="33"/>
      <c r="AM71" s="33"/>
      <c r="AN71" s="48"/>
      <c r="AO71" s="48"/>
      <c r="AP71" s="48"/>
    </row>
    <row r="72" spans="9:46" ht="21" hidden="1" customHeight="1">
      <c r="I72" s="292">
        <f t="shared" si="12"/>
        <v>0</v>
      </c>
      <c r="J72" s="118">
        <f t="shared" si="0"/>
        <v>1</v>
      </c>
      <c r="K72" s="636">
        <f t="shared" si="13"/>
        <v>57</v>
      </c>
      <c r="L72" s="188"/>
      <c r="M72" s="188"/>
      <c r="N72" s="189">
        <f t="shared" si="9"/>
        <v>0</v>
      </c>
      <c r="O72" s="190"/>
      <c r="P72" s="190"/>
      <c r="Q72" s="191">
        <f t="shared" si="10"/>
        <v>0</v>
      </c>
      <c r="R72" s="191">
        <f t="shared" si="10"/>
        <v>0</v>
      </c>
      <c r="S72" s="1988"/>
      <c r="T72" s="1989"/>
      <c r="U72" s="118">
        <f t="shared" si="14"/>
        <v>1</v>
      </c>
      <c r="V72" s="33"/>
      <c r="W72" s="648" t="s">
        <v>1358</v>
      </c>
      <c r="X72" s="33"/>
      <c r="Y72" s="33"/>
      <c r="Z72" s="33"/>
      <c r="AA72" s="205"/>
      <c r="AB72" s="33"/>
      <c r="AC72" s="33"/>
      <c r="AD72" s="33"/>
      <c r="AE72" s="199"/>
      <c r="AF72" s="199"/>
      <c r="AG72" s="199"/>
      <c r="AH72" s="33"/>
      <c r="AI72" s="33"/>
      <c r="AJ72" s="33"/>
      <c r="AK72" s="33"/>
      <c r="AL72" s="33"/>
      <c r="AM72" s="33"/>
      <c r="AN72" s="48"/>
      <c r="AO72" s="48"/>
      <c r="AP72" s="48"/>
    </row>
    <row r="73" spans="9:46" ht="21" hidden="1" customHeight="1">
      <c r="I73" s="292">
        <f t="shared" si="12"/>
        <v>0</v>
      </c>
      <c r="J73" s="118">
        <f t="shared" si="0"/>
        <v>1</v>
      </c>
      <c r="K73" s="636">
        <f t="shared" si="13"/>
        <v>58</v>
      </c>
      <c r="L73" s="188"/>
      <c r="M73" s="188"/>
      <c r="N73" s="189">
        <f t="shared" si="9"/>
        <v>0</v>
      </c>
      <c r="O73" s="190"/>
      <c r="P73" s="190"/>
      <c r="Q73" s="191">
        <f t="shared" si="10"/>
        <v>0</v>
      </c>
      <c r="R73" s="191">
        <f t="shared" si="10"/>
        <v>0</v>
      </c>
      <c r="S73" s="1988"/>
      <c r="T73" s="1989"/>
      <c r="U73" s="118">
        <f t="shared" si="14"/>
        <v>1</v>
      </c>
      <c r="V73" s="33"/>
      <c r="W73" s="648" t="s">
        <v>1359</v>
      </c>
      <c r="X73" s="33"/>
      <c r="Y73" s="33"/>
      <c r="Z73" s="33"/>
      <c r="AA73" s="205"/>
      <c r="AB73" s="33"/>
      <c r="AC73" s="33"/>
      <c r="AD73" s="33"/>
      <c r="AE73" s="199"/>
      <c r="AF73" s="199"/>
      <c r="AG73" s="199"/>
      <c r="AH73" s="33"/>
      <c r="AI73" s="33"/>
      <c r="AJ73" s="33"/>
      <c r="AK73" s="33"/>
      <c r="AL73" s="33"/>
      <c r="AM73" s="33"/>
      <c r="AN73" s="48"/>
      <c r="AO73" s="48"/>
      <c r="AP73" s="48"/>
    </row>
    <row r="74" spans="9:46" ht="21" hidden="1" customHeight="1">
      <c r="I74" s="292">
        <f t="shared" si="12"/>
        <v>0</v>
      </c>
      <c r="J74" s="118">
        <f t="shared" si="0"/>
        <v>1</v>
      </c>
      <c r="K74" s="636">
        <f t="shared" si="13"/>
        <v>59</v>
      </c>
      <c r="L74" s="188"/>
      <c r="M74" s="188"/>
      <c r="N74" s="189">
        <f t="shared" si="9"/>
        <v>0</v>
      </c>
      <c r="O74" s="190"/>
      <c r="P74" s="190"/>
      <c r="Q74" s="191">
        <f t="shared" si="10"/>
        <v>0</v>
      </c>
      <c r="R74" s="191">
        <f t="shared" si="10"/>
        <v>0</v>
      </c>
      <c r="S74" s="1988"/>
      <c r="T74" s="1989"/>
      <c r="U74" s="118">
        <f t="shared" si="14"/>
        <v>1</v>
      </c>
      <c r="V74" s="33"/>
      <c r="W74" s="648"/>
      <c r="X74" s="33"/>
      <c r="Y74" s="33"/>
      <c r="Z74" s="33"/>
      <c r="AA74" s="205"/>
      <c r="AB74" s="33"/>
      <c r="AC74" s="33"/>
      <c r="AD74" s="33"/>
      <c r="AE74" s="199"/>
      <c r="AF74" s="199"/>
      <c r="AG74" s="199"/>
      <c r="AH74" s="33"/>
      <c r="AI74" s="33"/>
      <c r="AJ74" s="33"/>
      <c r="AK74" s="33"/>
      <c r="AL74" s="33"/>
      <c r="AM74" s="33"/>
      <c r="AN74" s="48"/>
      <c r="AO74" s="48"/>
      <c r="AP74" s="48"/>
    </row>
    <row r="75" spans="9:46" ht="21" hidden="1" customHeight="1" thickBot="1">
      <c r="I75" s="292">
        <f t="shared" si="12"/>
        <v>0</v>
      </c>
      <c r="J75" s="118">
        <f t="shared" si="0"/>
        <v>1</v>
      </c>
      <c r="K75" s="206">
        <f t="shared" si="13"/>
        <v>60</v>
      </c>
      <c r="L75" s="159"/>
      <c r="M75" s="159"/>
      <c r="N75" s="207">
        <f t="shared" si="9"/>
        <v>0</v>
      </c>
      <c r="O75" s="208"/>
      <c r="P75" s="208"/>
      <c r="Q75" s="209">
        <f t="shared" si="10"/>
        <v>0</v>
      </c>
      <c r="R75" s="209">
        <f t="shared" si="10"/>
        <v>0</v>
      </c>
      <c r="S75" s="1990"/>
      <c r="T75" s="1991"/>
      <c r="U75" s="118">
        <f t="shared" si="14"/>
        <v>1</v>
      </c>
      <c r="V75" s="214"/>
      <c r="W75" s="648"/>
      <c r="X75" s="214"/>
      <c r="Y75" s="214"/>
      <c r="Z75" s="214"/>
      <c r="AA75" s="215"/>
      <c r="AB75" s="214"/>
      <c r="AC75" s="214"/>
      <c r="AD75" s="214"/>
      <c r="AE75" s="216"/>
      <c r="AF75" s="199"/>
      <c r="AG75" s="199"/>
      <c r="AH75" s="33"/>
      <c r="AI75" s="33"/>
      <c r="AJ75" s="216"/>
      <c r="AK75" s="199"/>
      <c r="AL75" s="199"/>
      <c r="AM75" s="199"/>
      <c r="AN75" s="28"/>
      <c r="AO75" s="28"/>
      <c r="AP75" s="28"/>
    </row>
    <row r="76" spans="9:46" ht="30" customHeight="1" thickBot="1">
      <c r="I76" s="292">
        <f t="shared" ref="I76:I86" si="15">IF(Q$79&gt;0,1,0)</f>
        <v>0</v>
      </c>
      <c r="J76" s="118">
        <f>IF($Q$79&gt;0,2,)</f>
        <v>0</v>
      </c>
      <c r="K76" s="2013" t="s">
        <v>803</v>
      </c>
      <c r="L76" s="2013"/>
      <c r="M76" s="2013"/>
      <c r="N76" s="2013"/>
      <c r="O76" s="2013"/>
      <c r="P76" s="2013"/>
      <c r="Q76" s="2013"/>
      <c r="R76" s="2013"/>
      <c r="S76" s="2013"/>
      <c r="T76" s="2013"/>
      <c r="U76" s="118">
        <f>J76</f>
        <v>0</v>
      </c>
      <c r="V76" s="119" t="s">
        <v>755</v>
      </c>
      <c r="W76" s="120" t="s">
        <v>873</v>
      </c>
      <c r="X76" s="121"/>
      <c r="Y76" s="121"/>
      <c r="Z76" s="122"/>
      <c r="AA76" s="123"/>
      <c r="AB76" s="122"/>
      <c r="AC76" s="122"/>
      <c r="AD76" s="122"/>
      <c r="AF76" s="124" t="s">
        <v>756</v>
      </c>
      <c r="AG76" s="125"/>
      <c r="AH76" s="125"/>
      <c r="AI76" s="125"/>
      <c r="AJ76" s="126"/>
      <c r="AN76" s="127"/>
      <c r="AO76" s="127"/>
      <c r="AP76" s="127"/>
    </row>
    <row r="77" spans="9:46" ht="21" customHeight="1" thickBot="1">
      <c r="I77" s="292">
        <f t="shared" si="15"/>
        <v>0</v>
      </c>
      <c r="J77" s="118">
        <f t="shared" ref="J77:J150" si="16">IF($Q$79&gt;0,2,)</f>
        <v>0</v>
      </c>
      <c r="K77" s="2021" t="s">
        <v>537</v>
      </c>
      <c r="L77" s="2021"/>
      <c r="M77" s="2021"/>
      <c r="N77" s="2021"/>
      <c r="O77" s="2021"/>
      <c r="P77" s="2021"/>
      <c r="Q77" s="2021"/>
      <c r="R77" s="2021"/>
      <c r="S77" s="2021"/>
      <c r="T77" s="2021"/>
      <c r="U77" s="118">
        <f t="shared" ref="U77:U100" si="17">J77</f>
        <v>0</v>
      </c>
      <c r="V77" s="217" t="s">
        <v>976</v>
      </c>
      <c r="W77" s="232">
        <v>200</v>
      </c>
      <c r="X77" s="233" t="s">
        <v>1176</v>
      </c>
      <c r="Y77" s="232">
        <f>AD92</f>
        <v>0</v>
      </c>
      <c r="Z77" s="129"/>
      <c r="AA77" s="130"/>
      <c r="AB77" s="129"/>
      <c r="AC77" s="131"/>
      <c r="AD77" s="132"/>
      <c r="AE77" s="33"/>
      <c r="AF77" s="133" t="s">
        <v>777</v>
      </c>
      <c r="AG77" s="134" t="s">
        <v>778</v>
      </c>
      <c r="AH77" s="134" t="s">
        <v>779</v>
      </c>
      <c r="AI77" s="135" t="s">
        <v>780</v>
      </c>
      <c r="AJ77" s="1327" t="s">
        <v>1682</v>
      </c>
      <c r="AK77" s="1328">
        <v>1</v>
      </c>
      <c r="AL77" s="1329">
        <v>2</v>
      </c>
      <c r="AM77" s="1330">
        <v>3</v>
      </c>
      <c r="AN77" s="1331">
        <v>4</v>
      </c>
      <c r="AO77" s="1331">
        <v>5</v>
      </c>
      <c r="AP77" s="1332">
        <v>6</v>
      </c>
      <c r="AQ77" s="1331">
        <v>7</v>
      </c>
      <c r="AR77" s="1331">
        <v>8</v>
      </c>
      <c r="AS77" s="1331">
        <v>9</v>
      </c>
      <c r="AT77" s="1333">
        <v>10</v>
      </c>
    </row>
    <row r="78" spans="9:46" ht="21" customHeight="1">
      <c r="I78" s="292">
        <f t="shared" si="15"/>
        <v>0</v>
      </c>
      <c r="J78" s="118">
        <f t="shared" si="16"/>
        <v>0</v>
      </c>
      <c r="K78" s="955" t="s">
        <v>523</v>
      </c>
      <c r="L78" s="136" t="s">
        <v>524</v>
      </c>
      <c r="M78" s="953" t="s">
        <v>978</v>
      </c>
      <c r="N78" s="136" t="s">
        <v>838</v>
      </c>
      <c r="O78" s="953" t="s">
        <v>776</v>
      </c>
      <c r="P78" s="136" t="s">
        <v>525</v>
      </c>
      <c r="Q78" s="136" t="s">
        <v>534</v>
      </c>
      <c r="R78" s="136" t="s">
        <v>529</v>
      </c>
      <c r="S78" s="406" t="s">
        <v>535</v>
      </c>
      <c r="T78" s="407" t="s">
        <v>536</v>
      </c>
      <c r="U78" s="118">
        <f t="shared" si="17"/>
        <v>0</v>
      </c>
      <c r="V78" s="218" t="s">
        <v>1550</v>
      </c>
      <c r="W78" s="138">
        <v>320</v>
      </c>
      <c r="X78" s="139"/>
      <c r="Y78" s="139"/>
      <c r="Z78" s="140"/>
      <c r="AA78" s="141"/>
      <c r="AB78" s="140"/>
      <c r="AC78" s="142"/>
      <c r="AD78" s="143"/>
      <c r="AE78" s="33"/>
      <c r="AF78" s="144" t="s">
        <v>781</v>
      </c>
      <c r="AG78" s="145" t="s">
        <v>782</v>
      </c>
      <c r="AH78" s="145" t="s">
        <v>783</v>
      </c>
      <c r="AI78" s="146" t="s">
        <v>784</v>
      </c>
      <c r="AJ78" s="1334" t="s">
        <v>1683</v>
      </c>
      <c r="AK78" s="1335">
        <f>L87</f>
        <v>1</v>
      </c>
      <c r="AL78" s="1335">
        <f>L88</f>
        <v>0</v>
      </c>
      <c r="AM78" s="1335">
        <f>L89</f>
        <v>0</v>
      </c>
      <c r="AN78" s="1335">
        <f>L90</f>
        <v>0</v>
      </c>
      <c r="AO78" s="1335">
        <f>L91</f>
        <v>0</v>
      </c>
      <c r="AP78" s="1335">
        <f>L92</f>
        <v>0</v>
      </c>
      <c r="AQ78" s="1335">
        <f>L93</f>
        <v>0</v>
      </c>
      <c r="AR78" s="1335">
        <f>L94</f>
        <v>0</v>
      </c>
      <c r="AS78" s="1335">
        <f>L95</f>
        <v>0</v>
      </c>
      <c r="AT78" s="1336">
        <f>L96</f>
        <v>0</v>
      </c>
    </row>
    <row r="79" spans="9:46" ht="21" customHeight="1" thickBot="1">
      <c r="I79" s="292">
        <f t="shared" si="15"/>
        <v>0</v>
      </c>
      <c r="J79" s="118">
        <f t="shared" si="16"/>
        <v>0</v>
      </c>
      <c r="K79" s="147"/>
      <c r="L79" s="405"/>
      <c r="M79" s="148"/>
      <c r="N79" s="149"/>
      <c r="O79" s="149"/>
      <c r="P79" s="150" t="str">
        <f>IF(COUNTA(Y84:Y91)&gt;1,CONCATENATE(V84,"번지 외 ",COUNTA(Y84:Y91)-1,"필지"),CONCATENATE(V84,"번지"))</f>
        <v>산72-3번지</v>
      </c>
      <c r="Q79" s="151">
        <f>+Y92</f>
        <v>0</v>
      </c>
      <c r="R79" s="393" t="s">
        <v>1304</v>
      </c>
      <c r="S79" s="152">
        <f>COUNT(L87:L99)</f>
        <v>1</v>
      </c>
      <c r="T79" s="153">
        <f>200*S79</f>
        <v>200</v>
      </c>
      <c r="U79" s="118">
        <f t="shared" si="17"/>
        <v>0</v>
      </c>
      <c r="V79" s="218" t="s">
        <v>974</v>
      </c>
      <c r="W79" s="138">
        <v>330</v>
      </c>
      <c r="X79" s="139" t="s">
        <v>1551</v>
      </c>
      <c r="Y79" s="139" t="s">
        <v>1500</v>
      </c>
      <c r="Z79" s="140"/>
      <c r="AA79" s="141"/>
      <c r="AB79" s="140"/>
      <c r="AC79" s="142"/>
      <c r="AD79" s="143"/>
      <c r="AE79" s="33"/>
      <c r="AF79" s="144" t="s">
        <v>785</v>
      </c>
      <c r="AG79" s="145" t="s">
        <v>786</v>
      </c>
      <c r="AH79" s="154" t="s">
        <v>787</v>
      </c>
      <c r="AI79" s="146" t="s">
        <v>788</v>
      </c>
      <c r="AJ79" s="1337" t="s">
        <v>1693</v>
      </c>
      <c r="AK79" s="1338">
        <f>M87</f>
        <v>1</v>
      </c>
      <c r="AL79" s="1338">
        <f>M88</f>
        <v>0</v>
      </c>
      <c r="AM79" s="1338">
        <f>M89</f>
        <v>0</v>
      </c>
      <c r="AN79" s="1338">
        <f>M90</f>
        <v>0</v>
      </c>
      <c r="AO79" s="1338">
        <f>M91</f>
        <v>0</v>
      </c>
      <c r="AP79" s="1338">
        <f>M92</f>
        <v>0</v>
      </c>
      <c r="AQ79" s="1338">
        <f>M93</f>
        <v>0</v>
      </c>
      <c r="AR79" s="1338">
        <f>M94</f>
        <v>0</v>
      </c>
      <c r="AS79" s="1338">
        <f>M95</f>
        <v>0</v>
      </c>
      <c r="AT79" s="1339">
        <f>M96</f>
        <v>0</v>
      </c>
    </row>
    <row r="80" spans="9:46" ht="21" customHeight="1" thickBot="1">
      <c r="I80" s="292">
        <f t="shared" si="15"/>
        <v>0</v>
      </c>
      <c r="J80" s="118">
        <f t="shared" si="16"/>
        <v>0</v>
      </c>
      <c r="K80" s="955" t="s">
        <v>527</v>
      </c>
      <c r="L80" s="136" t="s">
        <v>528</v>
      </c>
      <c r="M80" s="136" t="s">
        <v>521</v>
      </c>
      <c r="N80" s="136" t="s">
        <v>526</v>
      </c>
      <c r="O80" s="136" t="s">
        <v>530</v>
      </c>
      <c r="P80" s="952" t="s">
        <v>531</v>
      </c>
      <c r="Q80" s="952" t="s">
        <v>532</v>
      </c>
      <c r="R80" s="155" t="s">
        <v>533</v>
      </c>
      <c r="S80" s="156" t="s">
        <v>552</v>
      </c>
      <c r="T80" s="407" t="s">
        <v>522</v>
      </c>
      <c r="U80" s="118">
        <f t="shared" si="17"/>
        <v>0</v>
      </c>
      <c r="V80" s="219" t="s">
        <v>1553</v>
      </c>
      <c r="W80" s="220">
        <v>21.4</v>
      </c>
      <c r="X80" s="220"/>
      <c r="Y80" s="221"/>
      <c r="Z80" s="222"/>
      <c r="AA80" s="223"/>
      <c r="AB80" s="222"/>
      <c r="AC80" s="224"/>
      <c r="AD80" s="225"/>
      <c r="AE80" s="33"/>
      <c r="AF80" s="144" t="s">
        <v>790</v>
      </c>
      <c r="AG80" s="157" t="s">
        <v>791</v>
      </c>
      <c r="AH80" s="158" t="s">
        <v>792</v>
      </c>
      <c r="AI80" s="146" t="s">
        <v>793</v>
      </c>
      <c r="AJ80" s="126"/>
      <c r="AN80" s="127"/>
      <c r="AO80" s="127"/>
      <c r="AP80" s="48"/>
    </row>
    <row r="81" spans="1:43" ht="21" customHeight="1" thickBot="1">
      <c r="I81" s="292">
        <f t="shared" si="15"/>
        <v>0</v>
      </c>
      <c r="J81" s="118">
        <f t="shared" si="16"/>
        <v>0</v>
      </c>
      <c r="K81" s="1318" t="str">
        <f>Z84</f>
        <v>쉬나무(용)</v>
      </c>
      <c r="L81" s="1319" t="str">
        <f>AA84</f>
        <v>2-0</v>
      </c>
      <c r="M81" s="1320">
        <f>AC84</f>
        <v>2025</v>
      </c>
      <c r="N81" s="160">
        <f>AB93</f>
        <v>2000</v>
      </c>
      <c r="O81" s="161">
        <f>IF((Q85+R85)&gt;0,ROUND((Q85/(Q85+R85)),4),0)</f>
        <v>0</v>
      </c>
      <c r="P81" s="162" t="str">
        <f>IF(W80&lt;=15,AI78,IF(W80&gt;30,AI80,AI79))</f>
        <v>중 (15˚ ~ 30˚)</v>
      </c>
      <c r="Q81" s="397" t="s">
        <v>1724</v>
      </c>
      <c r="R81" s="163" t="s">
        <v>1364</v>
      </c>
      <c r="S81" s="164">
        <f>W80</f>
        <v>21.4</v>
      </c>
      <c r="T81" s="398">
        <f>ROUND(N81/10000*N87,0)</f>
        <v>0</v>
      </c>
      <c r="U81" s="118">
        <f t="shared" si="17"/>
        <v>0</v>
      </c>
      <c r="V81" s="226">
        <v>0</v>
      </c>
      <c r="W81" s="226"/>
      <c r="X81" s="226"/>
      <c r="Y81" s="226"/>
      <c r="Z81" s="226"/>
      <c r="AA81" s="227"/>
      <c r="AB81" s="226"/>
      <c r="AC81" s="226"/>
      <c r="AD81" s="226"/>
      <c r="AE81" s="33"/>
      <c r="AF81" s="144" t="s">
        <v>794</v>
      </c>
      <c r="AG81" s="145"/>
      <c r="AH81" s="165"/>
      <c r="AI81" s="146"/>
      <c r="AJ81" s="126"/>
      <c r="AN81" s="127"/>
      <c r="AO81" s="127"/>
      <c r="AP81" s="48"/>
    </row>
    <row r="82" spans="1:43" ht="21" customHeight="1" thickBot="1">
      <c r="I82" s="292">
        <f t="shared" si="15"/>
        <v>0</v>
      </c>
      <c r="J82" s="118">
        <f t="shared" si="16"/>
        <v>0</v>
      </c>
      <c r="K82" s="2014" t="s">
        <v>839</v>
      </c>
      <c r="L82" s="2014"/>
      <c r="M82" s="2014"/>
      <c r="N82" s="2014"/>
      <c r="O82" s="2014"/>
      <c r="P82" s="2014"/>
      <c r="Q82" s="2014"/>
      <c r="R82" s="2014"/>
      <c r="S82" s="2014"/>
      <c r="T82" s="2014"/>
      <c r="U82" s="118">
        <f t="shared" si="17"/>
        <v>0</v>
      </c>
      <c r="AE82" s="33"/>
      <c r="AF82" s="144"/>
      <c r="AG82" s="145"/>
      <c r="AH82" s="165"/>
      <c r="AI82" s="146"/>
      <c r="AJ82" s="126"/>
      <c r="AN82" s="127"/>
      <c r="AO82" s="127"/>
      <c r="AP82" s="48"/>
    </row>
    <row r="83" spans="1:43" ht="21" customHeight="1" thickBot="1">
      <c r="I83" s="292">
        <f t="shared" si="15"/>
        <v>0</v>
      </c>
      <c r="J83" s="118">
        <f t="shared" si="16"/>
        <v>0</v>
      </c>
      <c r="K83" s="2015" t="s">
        <v>840</v>
      </c>
      <c r="L83" s="2017" t="s">
        <v>841</v>
      </c>
      <c r="M83" s="2019" t="s">
        <v>842</v>
      </c>
      <c r="N83" s="2019" t="s">
        <v>843</v>
      </c>
      <c r="O83" s="2022" t="s">
        <v>844</v>
      </c>
      <c r="P83" s="2023"/>
      <c r="Q83" s="2022" t="s">
        <v>845</v>
      </c>
      <c r="R83" s="2023"/>
      <c r="S83" s="1992" t="s">
        <v>969</v>
      </c>
      <c r="T83" s="1993"/>
      <c r="U83" s="118">
        <f t="shared" si="17"/>
        <v>0</v>
      </c>
      <c r="V83" s="217" t="s">
        <v>1554</v>
      </c>
      <c r="W83" s="228" t="s">
        <v>1556</v>
      </c>
      <c r="X83" s="228" t="s">
        <v>1558</v>
      </c>
      <c r="Y83" s="228" t="s">
        <v>1559</v>
      </c>
      <c r="Z83" s="228" t="s">
        <v>1560</v>
      </c>
      <c r="AA83" s="229" t="s">
        <v>1561</v>
      </c>
      <c r="AB83" s="228" t="s">
        <v>1562</v>
      </c>
      <c r="AC83" s="230" t="s">
        <v>1563</v>
      </c>
      <c r="AD83" s="231" t="s">
        <v>1564</v>
      </c>
      <c r="AE83" s="33"/>
      <c r="AF83" s="170"/>
      <c r="AG83" s="171"/>
      <c r="AH83" s="172"/>
      <c r="AI83" s="173"/>
      <c r="AJ83" s="174"/>
      <c r="AN83" s="174"/>
      <c r="AO83" s="33"/>
      <c r="AP83" s="48"/>
    </row>
    <row r="84" spans="1:43" ht="21" customHeight="1" thickBot="1">
      <c r="I84" s="292">
        <f t="shared" si="15"/>
        <v>0</v>
      </c>
      <c r="J84" s="118">
        <f t="shared" si="16"/>
        <v>0</v>
      </c>
      <c r="K84" s="2016"/>
      <c r="L84" s="2018"/>
      <c r="M84" s="2020"/>
      <c r="N84" s="2020"/>
      <c r="O84" s="954" t="s">
        <v>741</v>
      </c>
      <c r="P84" s="176" t="s">
        <v>742</v>
      </c>
      <c r="Q84" s="176" t="s">
        <v>741</v>
      </c>
      <c r="R84" s="177" t="s">
        <v>742</v>
      </c>
      <c r="S84" s="1994"/>
      <c r="T84" s="1995"/>
      <c r="U84" s="118">
        <f t="shared" si="17"/>
        <v>0</v>
      </c>
      <c r="V84" s="178" t="s">
        <v>1751</v>
      </c>
      <c r="W84" s="1431">
        <v>38.46</v>
      </c>
      <c r="X84" s="179"/>
      <c r="Y84" s="179"/>
      <c r="Z84" s="179" t="s">
        <v>1752</v>
      </c>
      <c r="AA84" s="180" t="s">
        <v>1753</v>
      </c>
      <c r="AB84" s="179">
        <v>2000</v>
      </c>
      <c r="AC84" s="402">
        <v>2025</v>
      </c>
      <c r="AD84" s="181"/>
      <c r="AE84" s="33"/>
      <c r="AF84" s="125"/>
      <c r="AG84" s="125"/>
      <c r="AH84" s="125"/>
      <c r="AI84" s="182"/>
      <c r="AJ84" s="174"/>
      <c r="AN84" s="174"/>
      <c r="AO84" s="33"/>
      <c r="AP84" s="48"/>
    </row>
    <row r="85" spans="1:43" ht="21" customHeight="1">
      <c r="I85" s="292">
        <f t="shared" si="15"/>
        <v>0</v>
      </c>
      <c r="J85" s="118">
        <f t="shared" si="16"/>
        <v>0</v>
      </c>
      <c r="K85" s="956" t="s">
        <v>802</v>
      </c>
      <c r="L85" s="184"/>
      <c r="M85" s="184"/>
      <c r="N85" s="266">
        <f>N86/S79</f>
        <v>0</v>
      </c>
      <c r="O85" s="263">
        <f>ROUND(O86/S79,1)</f>
        <v>0</v>
      </c>
      <c r="P85" s="263">
        <f>ROUND(P86/S79,1)</f>
        <v>0</v>
      </c>
      <c r="Q85" s="263">
        <f>ROUND(Q86/S79,0)</f>
        <v>0</v>
      </c>
      <c r="R85" s="263">
        <f>ROUND(R86/S79,0)</f>
        <v>0</v>
      </c>
      <c r="S85" s="1996"/>
      <c r="T85" s="1997"/>
      <c r="U85" s="118">
        <f t="shared" si="17"/>
        <v>0</v>
      </c>
      <c r="V85" s="178"/>
      <c r="W85" s="234"/>
      <c r="X85" s="234"/>
      <c r="Y85" s="234"/>
      <c r="Z85" s="179"/>
      <c r="AA85" s="180"/>
      <c r="AB85" s="179"/>
      <c r="AC85" s="402"/>
      <c r="AD85" s="181"/>
      <c r="AE85" s="33"/>
      <c r="AF85" s="133" t="s">
        <v>795</v>
      </c>
      <c r="AG85" s="134" t="s">
        <v>796</v>
      </c>
      <c r="AH85" s="169" t="s">
        <v>797</v>
      </c>
      <c r="AI85" s="135" t="s">
        <v>1499</v>
      </c>
      <c r="AJ85" s="126"/>
      <c r="AN85" s="127"/>
      <c r="AO85" s="33"/>
      <c r="AP85" s="48"/>
    </row>
    <row r="86" spans="1:43" ht="21" customHeight="1">
      <c r="I86" s="292">
        <f t="shared" si="15"/>
        <v>0</v>
      </c>
      <c r="J86" s="118">
        <f t="shared" si="16"/>
        <v>0</v>
      </c>
      <c r="K86" s="956" t="s">
        <v>754</v>
      </c>
      <c r="L86" s="184"/>
      <c r="M86" s="184"/>
      <c r="N86" s="264">
        <f>SUM(N87:N150)</f>
        <v>0</v>
      </c>
      <c r="O86" s="265">
        <f>SUM(O87:O150)</f>
        <v>0</v>
      </c>
      <c r="P86" s="265">
        <f>SUM(P87:P150)</f>
        <v>0</v>
      </c>
      <c r="Q86" s="265">
        <f>SUM(Q87:Q150)</f>
        <v>0</v>
      </c>
      <c r="R86" s="265">
        <f>SUM(R87:R150)</f>
        <v>0</v>
      </c>
      <c r="S86" s="1998"/>
      <c r="T86" s="1999"/>
      <c r="U86" s="118">
        <f t="shared" si="17"/>
        <v>0</v>
      </c>
      <c r="V86" s="178"/>
      <c r="W86" s="179"/>
      <c r="X86" s="179"/>
      <c r="Y86" s="179"/>
      <c r="Z86" s="179"/>
      <c r="AA86" s="180"/>
      <c r="AB86" s="179"/>
      <c r="AC86" s="402"/>
      <c r="AD86" s="181"/>
      <c r="AE86" s="33"/>
      <c r="AF86" s="144" t="s">
        <v>1725</v>
      </c>
      <c r="AG86" s="145" t="s">
        <v>961</v>
      </c>
      <c r="AH86" s="186">
        <v>0</v>
      </c>
      <c r="AI86" s="187" t="s">
        <v>1501</v>
      </c>
      <c r="AJ86" s="126"/>
      <c r="AN86" s="127"/>
      <c r="AO86" s="33"/>
      <c r="AP86" s="48"/>
    </row>
    <row r="87" spans="1:43" ht="21" customHeight="1">
      <c r="I87" s="292">
        <f>IF((O$87+P$87)&gt;0,1,0)</f>
        <v>0</v>
      </c>
      <c r="J87" s="118">
        <f t="shared" si="16"/>
        <v>0</v>
      </c>
      <c r="K87" s="956">
        <v>1</v>
      </c>
      <c r="L87" s="188">
        <v>1</v>
      </c>
      <c r="M87" s="188">
        <v>1</v>
      </c>
      <c r="N87" s="189">
        <f t="shared" ref="N87:N100" si="18">IF(O87+P87&gt;0,$W$77,)</f>
        <v>0</v>
      </c>
      <c r="O87" s="188"/>
      <c r="P87" s="188"/>
      <c r="Q87" s="264">
        <f t="shared" ref="Q87:R100" si="19">ROUND(O87*50,0)</f>
        <v>0</v>
      </c>
      <c r="R87" s="264">
        <f t="shared" si="19"/>
        <v>0</v>
      </c>
      <c r="S87" s="1988"/>
      <c r="T87" s="1989"/>
      <c r="U87" s="118">
        <f t="shared" si="17"/>
        <v>0</v>
      </c>
      <c r="V87" s="178"/>
      <c r="W87" s="179"/>
      <c r="X87" s="179"/>
      <c r="Y87" s="179"/>
      <c r="Z87" s="179"/>
      <c r="AA87" s="180"/>
      <c r="AB87" s="179"/>
      <c r="AC87" s="402"/>
      <c r="AD87" s="181"/>
      <c r="AE87" s="33"/>
      <c r="AF87" s="144" t="s">
        <v>1726</v>
      </c>
      <c r="AG87" s="145" t="s">
        <v>800</v>
      </c>
      <c r="AH87" s="192">
        <v>0.05</v>
      </c>
      <c r="AI87" s="187" t="s">
        <v>1502</v>
      </c>
      <c r="AJ87" s="126"/>
      <c r="AN87" s="127"/>
      <c r="AO87" s="33"/>
      <c r="AP87" s="48"/>
    </row>
    <row r="88" spans="1:43" ht="21" customHeight="1">
      <c r="I88" s="292">
        <f t="shared" ref="I88:I100" si="20">IF((O$87+P$87)&gt;0,1,0)</f>
        <v>0</v>
      </c>
      <c r="J88" s="118">
        <f t="shared" si="16"/>
        <v>0</v>
      </c>
      <c r="K88" s="956">
        <f t="shared" ref="K88:K100" si="21">+K87+1</f>
        <v>2</v>
      </c>
      <c r="L88" s="188"/>
      <c r="M88" s="188"/>
      <c r="N88" s="189">
        <f t="shared" si="18"/>
        <v>0</v>
      </c>
      <c r="O88" s="188"/>
      <c r="P88" s="188"/>
      <c r="Q88" s="264">
        <f t="shared" si="19"/>
        <v>0</v>
      </c>
      <c r="R88" s="264">
        <f t="shared" si="19"/>
        <v>0</v>
      </c>
      <c r="S88" s="1988"/>
      <c r="T88" s="1989"/>
      <c r="U88" s="118">
        <f t="shared" si="17"/>
        <v>0</v>
      </c>
      <c r="V88" s="178"/>
      <c r="W88" s="179"/>
      <c r="X88" s="179"/>
      <c r="Y88" s="179"/>
      <c r="Z88" s="179"/>
      <c r="AA88" s="180"/>
      <c r="AB88" s="179"/>
      <c r="AC88" s="402"/>
      <c r="AD88" s="181"/>
      <c r="AE88" s="33"/>
      <c r="AF88" s="144" t="s">
        <v>1727</v>
      </c>
      <c r="AG88" s="145" t="s">
        <v>963</v>
      </c>
      <c r="AH88" s="192">
        <v>0.1</v>
      </c>
      <c r="AI88" s="193"/>
      <c r="AJ88" s="126"/>
      <c r="AN88" s="127"/>
      <c r="AO88" s="33"/>
      <c r="AP88" s="48"/>
    </row>
    <row r="89" spans="1:43" ht="21" customHeight="1">
      <c r="I89" s="292">
        <f t="shared" si="20"/>
        <v>0</v>
      </c>
      <c r="J89" s="118">
        <f t="shared" si="16"/>
        <v>0</v>
      </c>
      <c r="K89" s="956">
        <f t="shared" si="21"/>
        <v>3</v>
      </c>
      <c r="L89" s="188"/>
      <c r="M89" s="188"/>
      <c r="N89" s="189">
        <f t="shared" si="18"/>
        <v>0</v>
      </c>
      <c r="O89" s="188"/>
      <c r="P89" s="188"/>
      <c r="Q89" s="264">
        <f t="shared" si="19"/>
        <v>0</v>
      </c>
      <c r="R89" s="264">
        <f t="shared" si="19"/>
        <v>0</v>
      </c>
      <c r="S89" s="1988"/>
      <c r="T89" s="1989"/>
      <c r="U89" s="118">
        <f t="shared" si="17"/>
        <v>0</v>
      </c>
      <c r="V89" s="178"/>
      <c r="W89" s="179"/>
      <c r="X89" s="179"/>
      <c r="Y89" s="179"/>
      <c r="Z89" s="179"/>
      <c r="AA89" s="180"/>
      <c r="AB89" s="179"/>
      <c r="AC89" s="402"/>
      <c r="AD89" s="181"/>
      <c r="AE89" s="33"/>
      <c r="AF89" s="144"/>
      <c r="AG89" s="145"/>
      <c r="AH89" s="194"/>
      <c r="AI89" s="146"/>
      <c r="AJ89" s="174"/>
      <c r="AN89" s="174"/>
      <c r="AO89" s="33"/>
      <c r="AP89" s="48"/>
      <c r="AQ89" s="28"/>
    </row>
    <row r="90" spans="1:43" ht="21" customHeight="1" thickBot="1">
      <c r="I90" s="292">
        <f t="shared" si="20"/>
        <v>0</v>
      </c>
      <c r="J90" s="118">
        <f t="shared" si="16"/>
        <v>0</v>
      </c>
      <c r="K90" s="956">
        <f t="shared" si="21"/>
        <v>4</v>
      </c>
      <c r="L90" s="188"/>
      <c r="M90" s="188"/>
      <c r="N90" s="189">
        <f t="shared" si="18"/>
        <v>0</v>
      </c>
      <c r="O90" s="188"/>
      <c r="P90" s="188"/>
      <c r="Q90" s="264">
        <f t="shared" si="19"/>
        <v>0</v>
      </c>
      <c r="R90" s="264">
        <f t="shared" si="19"/>
        <v>0</v>
      </c>
      <c r="S90" s="1988"/>
      <c r="T90" s="1989"/>
      <c r="U90" s="118">
        <f t="shared" si="17"/>
        <v>0</v>
      </c>
      <c r="V90" s="178"/>
      <c r="W90" s="179"/>
      <c r="X90" s="179"/>
      <c r="Y90" s="179"/>
      <c r="Z90" s="179"/>
      <c r="AA90" s="180"/>
      <c r="AB90" s="179"/>
      <c r="AC90" s="402"/>
      <c r="AD90" s="181"/>
      <c r="AE90" s="33"/>
      <c r="AF90" s="170"/>
      <c r="AG90" s="195"/>
      <c r="AH90" s="171"/>
      <c r="AI90" s="173"/>
      <c r="AJ90" s="174"/>
      <c r="AN90" s="174"/>
      <c r="AO90" s="33"/>
      <c r="AP90" s="48"/>
    </row>
    <row r="91" spans="1:43" ht="21" customHeight="1">
      <c r="I91" s="292">
        <f t="shared" si="20"/>
        <v>0</v>
      </c>
      <c r="J91" s="118">
        <f t="shared" si="16"/>
        <v>0</v>
      </c>
      <c r="K91" s="956">
        <f t="shared" si="21"/>
        <v>5</v>
      </c>
      <c r="L91" s="188"/>
      <c r="M91" s="188"/>
      <c r="N91" s="189">
        <f t="shared" si="18"/>
        <v>0</v>
      </c>
      <c r="O91" s="188"/>
      <c r="P91" s="188"/>
      <c r="Q91" s="191">
        <f t="shared" si="19"/>
        <v>0</v>
      </c>
      <c r="R91" s="191">
        <f t="shared" si="19"/>
        <v>0</v>
      </c>
      <c r="S91" s="1988"/>
      <c r="T91" s="1989"/>
      <c r="U91" s="118">
        <f t="shared" si="17"/>
        <v>0</v>
      </c>
      <c r="V91" s="178"/>
      <c r="W91" s="179"/>
      <c r="X91" s="179"/>
      <c r="Y91" s="179"/>
      <c r="Z91" s="179"/>
      <c r="AA91" s="180"/>
      <c r="AB91" s="179"/>
      <c r="AC91" s="402"/>
      <c r="AD91" s="181"/>
      <c r="AE91" s="28"/>
      <c r="AF91" s="48"/>
      <c r="AG91" s="48"/>
      <c r="AH91" s="48"/>
      <c r="AI91" s="48"/>
      <c r="AJ91" s="48"/>
      <c r="AK91" s="28"/>
      <c r="AL91" s="28"/>
      <c r="AM91" s="28"/>
      <c r="AN91" s="48"/>
      <c r="AO91" s="48"/>
      <c r="AP91" s="48"/>
    </row>
    <row r="92" spans="1:43" ht="21" customHeight="1">
      <c r="I92" s="292">
        <f t="shared" si="20"/>
        <v>0</v>
      </c>
      <c r="J92" s="118">
        <f t="shared" si="16"/>
        <v>0</v>
      </c>
      <c r="K92" s="956">
        <f t="shared" si="21"/>
        <v>6</v>
      </c>
      <c r="L92" s="188"/>
      <c r="M92" s="188"/>
      <c r="N92" s="189">
        <f t="shared" si="18"/>
        <v>0</v>
      </c>
      <c r="O92" s="188"/>
      <c r="P92" s="188"/>
      <c r="Q92" s="191">
        <f t="shared" si="19"/>
        <v>0</v>
      </c>
      <c r="R92" s="191">
        <f t="shared" si="19"/>
        <v>0</v>
      </c>
      <c r="S92" s="1988"/>
      <c r="T92" s="1989"/>
      <c r="U92" s="118">
        <f t="shared" si="17"/>
        <v>0</v>
      </c>
      <c r="V92" s="137" t="s">
        <v>754</v>
      </c>
      <c r="W92" s="196">
        <f>SUM(W84:W91)</f>
        <v>38.46</v>
      </c>
      <c r="X92" s="196">
        <f>SUM(X84:X91)</f>
        <v>0</v>
      </c>
      <c r="Y92" s="196">
        <f>SUM(Y84:Y91)</f>
        <v>0</v>
      </c>
      <c r="Z92" s="197"/>
      <c r="AA92" s="198"/>
      <c r="AB92" s="196">
        <f>SUM(AB84:AB91)</f>
        <v>2000</v>
      </c>
      <c r="AC92" s="402"/>
      <c r="AD92" s="654">
        <f>SUBTOTAL(9,AD84:AD91)</f>
        <v>0</v>
      </c>
      <c r="AE92" s="199"/>
      <c r="AF92" s="33"/>
      <c r="AG92" s="33"/>
      <c r="AH92" s="33"/>
      <c r="AI92" s="33"/>
      <c r="AJ92" s="33"/>
      <c r="AN92" s="48"/>
      <c r="AO92" s="48"/>
      <c r="AP92" s="48"/>
    </row>
    <row r="93" spans="1:43" s="28" customFormat="1" ht="21" customHeight="1" thickBot="1">
      <c r="A93" s="200"/>
      <c r="B93" s="200"/>
      <c r="C93" s="200"/>
      <c r="D93" s="200"/>
      <c r="E93" s="200"/>
      <c r="F93" s="200"/>
      <c r="G93" s="200"/>
      <c r="I93" s="292">
        <f t="shared" si="20"/>
        <v>0</v>
      </c>
      <c r="J93" s="118">
        <f t="shared" si="16"/>
        <v>0</v>
      </c>
      <c r="K93" s="956">
        <f t="shared" si="21"/>
        <v>7</v>
      </c>
      <c r="L93" s="188"/>
      <c r="M93" s="188"/>
      <c r="N93" s="189">
        <f t="shared" si="18"/>
        <v>0</v>
      </c>
      <c r="O93" s="188"/>
      <c r="P93" s="188"/>
      <c r="Q93" s="191">
        <f t="shared" si="19"/>
        <v>0</v>
      </c>
      <c r="R93" s="191">
        <f t="shared" si="19"/>
        <v>0</v>
      </c>
      <c r="S93" s="1988"/>
      <c r="T93" s="1989"/>
      <c r="U93" s="118">
        <f t="shared" si="17"/>
        <v>0</v>
      </c>
      <c r="V93" s="201" t="s">
        <v>802</v>
      </c>
      <c r="W93" s="202"/>
      <c r="X93" s="202"/>
      <c r="Y93" s="202"/>
      <c r="Z93" s="202"/>
      <c r="AA93" s="203"/>
      <c r="AB93" s="202">
        <f>IF(AB92&gt;0,ROUND(AB92/COUNTA(AB84:AB91),0),)</f>
        <v>2000</v>
      </c>
      <c r="AC93" s="403"/>
      <c r="AD93" s="204"/>
      <c r="AE93" s="199"/>
      <c r="AF93" s="199"/>
      <c r="AG93" s="199"/>
      <c r="AH93" s="33"/>
      <c r="AI93" s="33"/>
      <c r="AJ93" s="33"/>
      <c r="AK93" s="33"/>
      <c r="AL93" s="33"/>
      <c r="AM93" s="33"/>
      <c r="AN93" s="48"/>
      <c r="AO93" s="48"/>
      <c r="AP93" s="48"/>
      <c r="AQ93" s="116"/>
    </row>
    <row r="94" spans="1:43" ht="21" customHeight="1">
      <c r="I94" s="292">
        <f t="shared" si="20"/>
        <v>0</v>
      </c>
      <c r="J94" s="118">
        <f t="shared" si="16"/>
        <v>0</v>
      </c>
      <c r="K94" s="956">
        <f t="shared" si="21"/>
        <v>8</v>
      </c>
      <c r="L94" s="188"/>
      <c r="M94" s="188"/>
      <c r="N94" s="189">
        <f t="shared" si="18"/>
        <v>0</v>
      </c>
      <c r="O94" s="188"/>
      <c r="P94" s="188"/>
      <c r="Q94" s="191">
        <f t="shared" si="19"/>
        <v>0</v>
      </c>
      <c r="R94" s="191">
        <f t="shared" si="19"/>
        <v>0</v>
      </c>
      <c r="S94" s="1988"/>
      <c r="T94" s="1989"/>
      <c r="U94" s="118">
        <f t="shared" si="17"/>
        <v>0</v>
      </c>
      <c r="V94" s="33"/>
      <c r="W94" s="33"/>
      <c r="X94" s="33"/>
      <c r="Y94" s="33"/>
      <c r="Z94" s="33"/>
      <c r="AA94" s="205"/>
      <c r="AB94" s="33"/>
      <c r="AC94" s="33"/>
      <c r="AD94" s="33"/>
      <c r="AE94" s="199"/>
      <c r="AF94" s="199"/>
      <c r="AG94" s="199"/>
      <c r="AH94" s="33"/>
      <c r="AI94" s="33"/>
      <c r="AJ94" s="33"/>
      <c r="AK94" s="33"/>
      <c r="AL94" s="33"/>
      <c r="AM94" s="33"/>
      <c r="AN94" s="48"/>
      <c r="AO94" s="48"/>
      <c r="AP94" s="48"/>
    </row>
    <row r="95" spans="1:43" ht="21" customHeight="1">
      <c r="I95" s="292">
        <f t="shared" si="20"/>
        <v>0</v>
      </c>
      <c r="J95" s="118">
        <f t="shared" si="16"/>
        <v>0</v>
      </c>
      <c r="K95" s="956">
        <f t="shared" si="21"/>
        <v>9</v>
      </c>
      <c r="L95" s="188"/>
      <c r="M95" s="188"/>
      <c r="N95" s="189">
        <f t="shared" si="18"/>
        <v>0</v>
      </c>
      <c r="O95" s="188"/>
      <c r="P95" s="188"/>
      <c r="Q95" s="191">
        <f t="shared" si="19"/>
        <v>0</v>
      </c>
      <c r="R95" s="191">
        <f t="shared" si="19"/>
        <v>0</v>
      </c>
      <c r="S95" s="1988"/>
      <c r="T95" s="1989"/>
      <c r="U95" s="118">
        <f t="shared" si="17"/>
        <v>0</v>
      </c>
      <c r="V95" s="647" t="s">
        <v>1169</v>
      </c>
      <c r="W95" s="648" t="s">
        <v>1754</v>
      </c>
      <c r="X95" s="649"/>
      <c r="Y95" s="649"/>
      <c r="Z95" s="649"/>
      <c r="AA95" s="649"/>
      <c r="AB95" s="649"/>
      <c r="AC95" s="649"/>
      <c r="AD95" s="650"/>
      <c r="AE95" s="199"/>
      <c r="AF95" s="199"/>
      <c r="AG95" s="199"/>
      <c r="AH95" s="33"/>
      <c r="AI95" s="33"/>
      <c r="AJ95" s="33"/>
      <c r="AK95" s="33"/>
      <c r="AL95" s="33"/>
      <c r="AM95" s="33"/>
      <c r="AN95" s="48"/>
      <c r="AO95" s="48"/>
      <c r="AP95" s="48"/>
    </row>
    <row r="96" spans="1:43" ht="21" customHeight="1">
      <c r="I96" s="292">
        <f t="shared" si="20"/>
        <v>0</v>
      </c>
      <c r="J96" s="118">
        <f t="shared" si="16"/>
        <v>0</v>
      </c>
      <c r="K96" s="956">
        <f t="shared" si="21"/>
        <v>10</v>
      </c>
      <c r="L96" s="188"/>
      <c r="M96" s="188"/>
      <c r="N96" s="189">
        <f t="shared" si="18"/>
        <v>0</v>
      </c>
      <c r="O96" s="188"/>
      <c r="P96" s="188"/>
      <c r="Q96" s="191">
        <f t="shared" si="19"/>
        <v>0</v>
      </c>
      <c r="R96" s="191">
        <f t="shared" si="19"/>
        <v>0</v>
      </c>
      <c r="S96" s="1988"/>
      <c r="T96" s="1989"/>
      <c r="U96" s="118">
        <f t="shared" si="17"/>
        <v>0</v>
      </c>
      <c r="V96" s="651" t="s">
        <v>1171</v>
      </c>
      <c r="W96" s="648" t="str">
        <f>"식재된 "&amp;K81&amp;" 는 활착이 안정된 상태로 신초발달이 양호하다."</f>
        <v>식재된 쉬나무(용) 는 활착이 안정된 상태로 신초발달이 양호하다.</v>
      </c>
      <c r="X96" s="649"/>
      <c r="Y96" s="649"/>
      <c r="Z96" s="649"/>
      <c r="AA96" s="649"/>
      <c r="AB96" s="649"/>
      <c r="AC96" s="649"/>
      <c r="AD96" s="650"/>
      <c r="AE96" s="199"/>
      <c r="AF96" s="199"/>
      <c r="AG96" s="199"/>
      <c r="AH96" s="33"/>
      <c r="AI96" s="33"/>
      <c r="AJ96" s="33"/>
      <c r="AK96" s="33"/>
      <c r="AL96" s="33"/>
      <c r="AM96" s="33"/>
      <c r="AN96" s="48"/>
      <c r="AO96" s="48"/>
      <c r="AP96" s="48"/>
    </row>
    <row r="97" spans="9:42" ht="21" customHeight="1">
      <c r="I97" s="292">
        <f t="shared" si="20"/>
        <v>0</v>
      </c>
      <c r="J97" s="118">
        <f t="shared" si="16"/>
        <v>0</v>
      </c>
      <c r="K97" s="956">
        <f t="shared" si="21"/>
        <v>11</v>
      </c>
      <c r="L97" s="188"/>
      <c r="M97" s="188"/>
      <c r="N97" s="189">
        <f t="shared" si="18"/>
        <v>0</v>
      </c>
      <c r="O97" s="188"/>
      <c r="P97" s="188"/>
      <c r="Q97" s="191">
        <f t="shared" si="19"/>
        <v>0</v>
      </c>
      <c r="R97" s="191">
        <f t="shared" si="19"/>
        <v>0</v>
      </c>
      <c r="S97" s="1988"/>
      <c r="T97" s="1989"/>
      <c r="U97" s="118">
        <f t="shared" si="17"/>
        <v>0</v>
      </c>
      <c r="V97" s="651" t="s">
        <v>1172</v>
      </c>
      <c r="W97" s="648"/>
      <c r="X97" s="649"/>
      <c r="Y97" s="649"/>
      <c r="Z97" s="649"/>
      <c r="AA97" s="649"/>
      <c r="AB97" s="649"/>
      <c r="AC97" s="649"/>
      <c r="AD97" s="650"/>
      <c r="AE97" s="199"/>
      <c r="AF97" s="199"/>
      <c r="AG97" s="199"/>
      <c r="AH97" s="33"/>
      <c r="AI97" s="33"/>
      <c r="AJ97" s="33"/>
      <c r="AK97" s="33"/>
      <c r="AL97" s="33"/>
      <c r="AM97" s="33"/>
      <c r="AN97" s="48"/>
      <c r="AO97" s="48"/>
      <c r="AP97" s="48"/>
    </row>
    <row r="98" spans="9:42" ht="21" customHeight="1">
      <c r="I98" s="292">
        <f t="shared" si="20"/>
        <v>0</v>
      </c>
      <c r="J98" s="118">
        <f t="shared" si="16"/>
        <v>0</v>
      </c>
      <c r="K98" s="956">
        <f t="shared" si="21"/>
        <v>12</v>
      </c>
      <c r="L98" s="188"/>
      <c r="M98" s="188"/>
      <c r="N98" s="189">
        <f t="shared" si="18"/>
        <v>0</v>
      </c>
      <c r="O98" s="188"/>
      <c r="P98" s="188"/>
      <c r="Q98" s="191">
        <f t="shared" si="19"/>
        <v>0</v>
      </c>
      <c r="R98" s="191">
        <f t="shared" si="19"/>
        <v>0</v>
      </c>
      <c r="S98" s="1988"/>
      <c r="T98" s="1989"/>
      <c r="U98" s="118">
        <f t="shared" si="17"/>
        <v>0</v>
      </c>
      <c r="V98" s="651" t="s">
        <v>1174</v>
      </c>
      <c r="W98" s="648" t="str">
        <f>"소반내 조림목의 생육상태, 현장여건 등을 고려하여 작업종은 "&amp;R79&amp;"로 적용한다."</f>
        <v>소반내 조림목의 생육상태, 현장여건 등을 고려하여 작업종은 모두베기로 적용한다.</v>
      </c>
      <c r="X98" s="649"/>
      <c r="Y98" s="649"/>
      <c r="Z98" s="649"/>
      <c r="AA98" s="649"/>
      <c r="AB98" s="649"/>
      <c r="AC98" s="649"/>
      <c r="AD98" s="650"/>
      <c r="AE98" s="199"/>
      <c r="AF98" s="199"/>
      <c r="AG98" s="199"/>
      <c r="AH98" s="33"/>
      <c r="AI98" s="33"/>
      <c r="AJ98" s="33"/>
      <c r="AK98" s="33"/>
      <c r="AL98" s="33"/>
      <c r="AM98" s="33"/>
      <c r="AN98" s="48"/>
      <c r="AO98" s="48"/>
      <c r="AP98" s="48"/>
    </row>
    <row r="99" spans="9:42" ht="21" customHeight="1">
      <c r="I99" s="292">
        <f t="shared" si="20"/>
        <v>0</v>
      </c>
      <c r="J99" s="118">
        <f t="shared" si="16"/>
        <v>0</v>
      </c>
      <c r="K99" s="956">
        <f t="shared" si="21"/>
        <v>13</v>
      </c>
      <c r="L99" s="188"/>
      <c r="M99" s="188"/>
      <c r="N99" s="189">
        <f t="shared" si="18"/>
        <v>0</v>
      </c>
      <c r="O99" s="188"/>
      <c r="P99" s="188"/>
      <c r="Q99" s="191">
        <f t="shared" si="19"/>
        <v>0</v>
      </c>
      <c r="R99" s="191">
        <f t="shared" si="19"/>
        <v>0</v>
      </c>
      <c r="S99" s="1988"/>
      <c r="T99" s="1989"/>
      <c r="U99" s="118">
        <f t="shared" si="17"/>
        <v>0</v>
      </c>
      <c r="V99" s="652" t="s">
        <v>1175</v>
      </c>
      <c r="W99" s="648"/>
      <c r="X99" s="649"/>
      <c r="Y99" s="649"/>
      <c r="Z99" s="649"/>
      <c r="AA99" s="649"/>
      <c r="AB99" s="649"/>
      <c r="AC99" s="649"/>
      <c r="AD99" s="650"/>
      <c r="AE99" s="199"/>
      <c r="AF99" s="199"/>
      <c r="AG99" s="199"/>
      <c r="AH99" s="33"/>
      <c r="AI99" s="33"/>
      <c r="AJ99" s="33"/>
      <c r="AK99" s="33"/>
      <c r="AL99" s="33"/>
      <c r="AM99" s="33"/>
      <c r="AN99" s="48"/>
      <c r="AO99" s="48"/>
      <c r="AP99" s="48"/>
    </row>
    <row r="100" spans="9:42" ht="21" customHeight="1" thickBot="1">
      <c r="I100" s="292">
        <f t="shared" si="20"/>
        <v>0</v>
      </c>
      <c r="J100" s="118">
        <f t="shared" si="16"/>
        <v>0</v>
      </c>
      <c r="K100" s="206">
        <f t="shared" si="21"/>
        <v>14</v>
      </c>
      <c r="L100" s="159"/>
      <c r="M100" s="159"/>
      <c r="N100" s="207">
        <f t="shared" si="18"/>
        <v>0</v>
      </c>
      <c r="O100" s="208"/>
      <c r="P100" s="208"/>
      <c r="Q100" s="209">
        <f t="shared" si="19"/>
        <v>0</v>
      </c>
      <c r="R100" s="209">
        <f t="shared" si="19"/>
        <v>0</v>
      </c>
      <c r="S100" s="1990"/>
      <c r="T100" s="1991"/>
      <c r="U100" s="118">
        <f t="shared" si="17"/>
        <v>0</v>
      </c>
      <c r="V100" s="651"/>
      <c r="W100" s="648"/>
      <c r="X100" s="649"/>
      <c r="Y100" s="649"/>
      <c r="Z100" s="649"/>
      <c r="AA100" s="649"/>
      <c r="AB100" s="649"/>
      <c r="AC100" s="649"/>
      <c r="AD100" s="650"/>
      <c r="AE100" s="199"/>
      <c r="AF100" s="199"/>
      <c r="AG100" s="199"/>
      <c r="AH100" s="33"/>
      <c r="AI100" s="33"/>
      <c r="AJ100" s="33"/>
      <c r="AK100" s="33"/>
      <c r="AL100" s="33"/>
      <c r="AM100" s="33"/>
      <c r="AN100" s="48"/>
      <c r="AO100" s="48"/>
      <c r="AP100" s="48"/>
    </row>
    <row r="101" spans="9:42" ht="21" hidden="1" customHeight="1">
      <c r="I101" s="292">
        <f>IF((O$103+P$103)&gt;0,1,0)</f>
        <v>0</v>
      </c>
      <c r="J101" s="118">
        <f t="shared" si="16"/>
        <v>0</v>
      </c>
      <c r="K101" s="2002" t="s">
        <v>840</v>
      </c>
      <c r="L101" s="2004" t="s">
        <v>841</v>
      </c>
      <c r="M101" s="2006" t="s">
        <v>842</v>
      </c>
      <c r="N101" s="2006" t="s">
        <v>843</v>
      </c>
      <c r="O101" s="2012" t="s">
        <v>844</v>
      </c>
      <c r="P101" s="2012"/>
      <c r="Q101" s="2012" t="s">
        <v>845</v>
      </c>
      <c r="R101" s="2012"/>
      <c r="S101" s="1992" t="s">
        <v>969</v>
      </c>
      <c r="T101" s="1993"/>
      <c r="U101" s="118">
        <f t="shared" si="14"/>
        <v>0</v>
      </c>
      <c r="V101" s="33"/>
      <c r="W101" s="120" t="s">
        <v>873</v>
      </c>
      <c r="X101" s="33"/>
      <c r="Y101" s="33"/>
      <c r="Z101" s="33"/>
      <c r="AA101" s="205"/>
      <c r="AB101" s="33"/>
      <c r="AC101" s="33"/>
      <c r="AD101" s="33"/>
      <c r="AE101" s="199"/>
      <c r="AF101" s="124" t="s">
        <v>756</v>
      </c>
      <c r="AG101" s="125"/>
      <c r="AH101" s="125"/>
      <c r="AI101" s="125"/>
      <c r="AJ101" s="33"/>
      <c r="AK101" s="33"/>
      <c r="AL101" s="33"/>
      <c r="AM101" s="33"/>
      <c r="AN101" s="48"/>
      <c r="AO101" s="48"/>
      <c r="AP101" s="48"/>
    </row>
    <row r="102" spans="9:42" ht="21" hidden="1" customHeight="1">
      <c r="I102" s="292">
        <f t="shared" ref="I102:I125" si="22">IF((O$103+P$103)&gt;0,1,0)</f>
        <v>0</v>
      </c>
      <c r="J102" s="118">
        <f t="shared" si="16"/>
        <v>0</v>
      </c>
      <c r="K102" s="2003"/>
      <c r="L102" s="2005"/>
      <c r="M102" s="2007"/>
      <c r="N102" s="2007"/>
      <c r="O102" s="635" t="s">
        <v>741</v>
      </c>
      <c r="P102" s="176" t="s">
        <v>742</v>
      </c>
      <c r="Q102" s="176" t="s">
        <v>741</v>
      </c>
      <c r="R102" s="177" t="s">
        <v>742</v>
      </c>
      <c r="S102" s="1994"/>
      <c r="T102" s="1995"/>
      <c r="U102" s="118">
        <f t="shared" si="14"/>
        <v>0</v>
      </c>
      <c r="V102" s="33"/>
      <c r="W102" s="232">
        <v>200</v>
      </c>
      <c r="X102" s="33"/>
      <c r="Y102" s="33"/>
      <c r="Z102" s="33"/>
      <c r="AA102" s="205"/>
      <c r="AB102" s="33"/>
      <c r="AC102" s="33"/>
      <c r="AD102" s="33"/>
      <c r="AE102" s="199"/>
      <c r="AF102" s="133" t="s">
        <v>777</v>
      </c>
      <c r="AG102" s="134" t="s">
        <v>778</v>
      </c>
      <c r="AH102" s="134" t="s">
        <v>779</v>
      </c>
      <c r="AI102" s="135" t="s">
        <v>780</v>
      </c>
      <c r="AJ102" s="33"/>
      <c r="AK102" s="33"/>
      <c r="AL102" s="33"/>
      <c r="AM102" s="33"/>
      <c r="AN102" s="48"/>
      <c r="AO102" s="48"/>
      <c r="AP102" s="48"/>
    </row>
    <row r="103" spans="9:42" ht="21" hidden="1" customHeight="1">
      <c r="I103" s="292">
        <f t="shared" si="22"/>
        <v>0</v>
      </c>
      <c r="J103" s="118">
        <f t="shared" si="16"/>
        <v>0</v>
      </c>
      <c r="K103" s="636">
        <f>+K25+1</f>
        <v>15</v>
      </c>
      <c r="L103" s="188"/>
      <c r="M103" s="188"/>
      <c r="N103" s="189">
        <f t="shared" ref="N103:N150" si="23">IF(O103+P103&gt;0,$W$77,)</f>
        <v>0</v>
      </c>
      <c r="O103" s="190">
        <v>0</v>
      </c>
      <c r="P103" s="190"/>
      <c r="Q103" s="191">
        <f t="shared" ref="Q103:R150" si="24">ROUND(O103*50,0)</f>
        <v>0</v>
      </c>
      <c r="R103" s="191">
        <f t="shared" si="24"/>
        <v>0</v>
      </c>
      <c r="S103" s="1988"/>
      <c r="T103" s="1989"/>
      <c r="U103" s="118">
        <f t="shared" si="14"/>
        <v>0</v>
      </c>
      <c r="V103" s="33"/>
      <c r="W103" s="138"/>
      <c r="X103" s="33"/>
      <c r="Y103" s="33"/>
      <c r="Z103" s="33"/>
      <c r="AA103" s="205"/>
      <c r="AB103" s="33"/>
      <c r="AC103" s="33"/>
      <c r="AD103" s="33"/>
      <c r="AE103" s="199"/>
      <c r="AF103" s="144" t="s">
        <v>781</v>
      </c>
      <c r="AG103" s="145" t="s">
        <v>782</v>
      </c>
      <c r="AH103" s="145" t="s">
        <v>783</v>
      </c>
      <c r="AI103" s="146" t="s">
        <v>784</v>
      </c>
      <c r="AJ103" s="33"/>
      <c r="AK103" s="33"/>
      <c r="AL103" s="33"/>
      <c r="AM103" s="33"/>
      <c r="AN103" s="48"/>
      <c r="AO103" s="48"/>
      <c r="AP103" s="48"/>
    </row>
    <row r="104" spans="9:42" ht="21" hidden="1" customHeight="1">
      <c r="I104" s="292">
        <f t="shared" si="22"/>
        <v>0</v>
      </c>
      <c r="J104" s="118">
        <f t="shared" si="16"/>
        <v>0</v>
      </c>
      <c r="K104" s="636">
        <f t="shared" ref="K104:K125" si="25">+K103+1</f>
        <v>16</v>
      </c>
      <c r="L104" s="188"/>
      <c r="M104" s="188"/>
      <c r="N104" s="189">
        <f t="shared" si="23"/>
        <v>0</v>
      </c>
      <c r="O104" s="190"/>
      <c r="P104" s="190"/>
      <c r="Q104" s="191">
        <f t="shared" si="24"/>
        <v>0</v>
      </c>
      <c r="R104" s="191">
        <f t="shared" si="24"/>
        <v>0</v>
      </c>
      <c r="S104" s="1988"/>
      <c r="T104" s="1989"/>
      <c r="U104" s="118">
        <f t="shared" si="14"/>
        <v>0</v>
      </c>
      <c r="V104" s="33"/>
      <c r="W104" s="138"/>
      <c r="X104" s="33"/>
      <c r="Y104" s="33"/>
      <c r="Z104" s="33"/>
      <c r="AA104" s="205"/>
      <c r="AB104" s="33"/>
      <c r="AC104" s="33"/>
      <c r="AD104" s="33"/>
      <c r="AE104" s="199"/>
      <c r="AF104" s="144" t="s">
        <v>785</v>
      </c>
      <c r="AG104" s="145" t="s">
        <v>786</v>
      </c>
      <c r="AH104" s="154" t="s">
        <v>787</v>
      </c>
      <c r="AI104" s="146" t="s">
        <v>788</v>
      </c>
      <c r="AJ104" s="33"/>
      <c r="AK104" s="33"/>
      <c r="AL104" s="33"/>
      <c r="AM104" s="33"/>
      <c r="AN104" s="48"/>
      <c r="AO104" s="48"/>
      <c r="AP104" s="48"/>
    </row>
    <row r="105" spans="9:42" ht="21" hidden="1" customHeight="1">
      <c r="I105" s="292">
        <f t="shared" si="22"/>
        <v>0</v>
      </c>
      <c r="J105" s="118">
        <f t="shared" si="16"/>
        <v>0</v>
      </c>
      <c r="K105" s="636">
        <f t="shared" si="25"/>
        <v>17</v>
      </c>
      <c r="L105" s="188"/>
      <c r="M105" s="188"/>
      <c r="N105" s="189">
        <f t="shared" si="23"/>
        <v>0</v>
      </c>
      <c r="O105" s="190">
        <v>0</v>
      </c>
      <c r="P105" s="190"/>
      <c r="Q105" s="191">
        <f t="shared" si="24"/>
        <v>0</v>
      </c>
      <c r="R105" s="191">
        <f t="shared" si="24"/>
        <v>0</v>
      </c>
      <c r="S105" s="1988"/>
      <c r="T105" s="1989"/>
      <c r="U105" s="118">
        <f t="shared" si="14"/>
        <v>0</v>
      </c>
      <c r="V105" s="33"/>
      <c r="W105" s="220"/>
      <c r="X105" s="33"/>
      <c r="Y105" s="33"/>
      <c r="Z105" s="33"/>
      <c r="AA105" s="205"/>
      <c r="AB105" s="33"/>
      <c r="AC105" s="33"/>
      <c r="AD105" s="33"/>
      <c r="AE105" s="199"/>
      <c r="AF105" s="144" t="s">
        <v>790</v>
      </c>
      <c r="AG105" s="157" t="s">
        <v>791</v>
      </c>
      <c r="AH105" s="158" t="s">
        <v>792</v>
      </c>
      <c r="AI105" s="146" t="s">
        <v>793</v>
      </c>
      <c r="AJ105" s="33"/>
      <c r="AK105" s="33"/>
      <c r="AL105" s="33"/>
      <c r="AM105" s="33"/>
      <c r="AN105" s="48"/>
      <c r="AO105" s="48"/>
      <c r="AP105" s="48"/>
    </row>
    <row r="106" spans="9:42" ht="21" hidden="1" customHeight="1">
      <c r="I106" s="292">
        <f t="shared" si="22"/>
        <v>0</v>
      </c>
      <c r="J106" s="118">
        <f t="shared" si="16"/>
        <v>0</v>
      </c>
      <c r="K106" s="636">
        <f t="shared" si="25"/>
        <v>18</v>
      </c>
      <c r="L106" s="188"/>
      <c r="M106" s="188"/>
      <c r="N106" s="189">
        <f t="shared" si="23"/>
        <v>0</v>
      </c>
      <c r="O106" s="190"/>
      <c r="P106" s="190"/>
      <c r="Q106" s="191">
        <f t="shared" si="24"/>
        <v>0</v>
      </c>
      <c r="R106" s="191">
        <f t="shared" si="24"/>
        <v>0</v>
      </c>
      <c r="S106" s="1988"/>
      <c r="T106" s="1989"/>
      <c r="U106" s="118">
        <f t="shared" si="14"/>
        <v>0</v>
      </c>
      <c r="V106" s="33"/>
      <c r="W106" s="226"/>
      <c r="X106" s="33"/>
      <c r="Y106" s="33"/>
      <c r="Z106" s="33"/>
      <c r="AA106" s="205"/>
      <c r="AB106" s="33"/>
      <c r="AC106" s="33"/>
      <c r="AD106" s="33"/>
      <c r="AE106" s="199"/>
      <c r="AF106" s="144" t="s">
        <v>794</v>
      </c>
      <c r="AG106" s="145"/>
      <c r="AH106" s="165"/>
      <c r="AI106" s="146"/>
      <c r="AJ106" s="33"/>
      <c r="AK106" s="33"/>
      <c r="AL106" s="33"/>
      <c r="AM106" s="33"/>
      <c r="AN106" s="48"/>
      <c r="AO106" s="48"/>
      <c r="AP106" s="48"/>
    </row>
    <row r="107" spans="9:42" ht="21" hidden="1" customHeight="1">
      <c r="I107" s="292">
        <f t="shared" si="22"/>
        <v>0</v>
      </c>
      <c r="J107" s="118">
        <f t="shared" si="16"/>
        <v>0</v>
      </c>
      <c r="K107" s="636">
        <f t="shared" si="25"/>
        <v>19</v>
      </c>
      <c r="L107" s="188"/>
      <c r="M107" s="188"/>
      <c r="N107" s="189">
        <f t="shared" si="23"/>
        <v>0</v>
      </c>
      <c r="O107" s="190"/>
      <c r="P107" s="190"/>
      <c r="Q107" s="191">
        <f t="shared" si="24"/>
        <v>0</v>
      </c>
      <c r="R107" s="191">
        <f t="shared" si="24"/>
        <v>0</v>
      </c>
      <c r="S107" s="1988"/>
      <c r="T107" s="1989"/>
      <c r="U107" s="118">
        <f t="shared" si="14"/>
        <v>0</v>
      </c>
      <c r="V107" s="33"/>
      <c r="X107" s="33"/>
      <c r="Y107" s="33"/>
      <c r="Z107" s="33"/>
      <c r="AA107" s="205"/>
      <c r="AB107" s="33"/>
      <c r="AC107" s="33"/>
      <c r="AD107" s="33"/>
      <c r="AE107" s="199"/>
      <c r="AF107" s="144"/>
      <c r="AG107" s="145"/>
      <c r="AH107" s="165"/>
      <c r="AI107" s="146"/>
      <c r="AJ107" s="33"/>
      <c r="AK107" s="33"/>
      <c r="AL107" s="33"/>
      <c r="AM107" s="33"/>
      <c r="AN107" s="48"/>
      <c r="AO107" s="48"/>
      <c r="AP107" s="48"/>
    </row>
    <row r="108" spans="9:42" ht="21" hidden="1" customHeight="1">
      <c r="I108" s="292">
        <f t="shared" si="22"/>
        <v>0</v>
      </c>
      <c r="J108" s="118">
        <f t="shared" si="16"/>
        <v>0</v>
      </c>
      <c r="K108" s="636">
        <f t="shared" si="25"/>
        <v>20</v>
      </c>
      <c r="L108" s="188"/>
      <c r="M108" s="188"/>
      <c r="N108" s="189">
        <f t="shared" si="23"/>
        <v>0</v>
      </c>
      <c r="O108" s="190"/>
      <c r="P108" s="190"/>
      <c r="Q108" s="191">
        <f t="shared" si="24"/>
        <v>0</v>
      </c>
      <c r="R108" s="191">
        <f t="shared" si="24"/>
        <v>0</v>
      </c>
      <c r="S108" s="1988"/>
      <c r="T108" s="1989"/>
      <c r="U108" s="118">
        <f t="shared" si="14"/>
        <v>0</v>
      </c>
      <c r="V108" s="33"/>
      <c r="W108" s="228" t="s">
        <v>973</v>
      </c>
      <c r="X108" s="33"/>
      <c r="Y108" s="33"/>
      <c r="Z108" s="33"/>
      <c r="AA108" s="205"/>
      <c r="AB108" s="33"/>
      <c r="AC108" s="33"/>
      <c r="AD108" s="33"/>
      <c r="AE108" s="199"/>
      <c r="AF108" s="170"/>
      <c r="AG108" s="171"/>
      <c r="AH108" s="172"/>
      <c r="AI108" s="173"/>
      <c r="AJ108" s="33"/>
      <c r="AK108" s="33"/>
      <c r="AL108" s="33"/>
      <c r="AM108" s="33"/>
      <c r="AN108" s="48"/>
      <c r="AO108" s="48"/>
      <c r="AP108" s="48"/>
    </row>
    <row r="109" spans="9:42" ht="21" hidden="1" customHeight="1">
      <c r="I109" s="292">
        <f t="shared" si="22"/>
        <v>0</v>
      </c>
      <c r="J109" s="118">
        <f t="shared" si="16"/>
        <v>0</v>
      </c>
      <c r="K109" s="636">
        <f t="shared" si="25"/>
        <v>21</v>
      </c>
      <c r="L109" s="188"/>
      <c r="M109" s="188"/>
      <c r="N109" s="189">
        <f t="shared" si="23"/>
        <v>0</v>
      </c>
      <c r="O109" s="190"/>
      <c r="P109" s="190"/>
      <c r="Q109" s="191">
        <f t="shared" si="24"/>
        <v>0</v>
      </c>
      <c r="R109" s="191">
        <f t="shared" si="24"/>
        <v>0</v>
      </c>
      <c r="S109" s="1988"/>
      <c r="T109" s="1989"/>
      <c r="U109" s="118">
        <f t="shared" si="14"/>
        <v>0</v>
      </c>
      <c r="V109" s="33"/>
      <c r="W109" s="179"/>
      <c r="X109" s="33"/>
      <c r="Y109" s="33"/>
      <c r="Z109" s="33"/>
      <c r="AA109" s="205"/>
      <c r="AB109" s="33"/>
      <c r="AC109" s="33"/>
      <c r="AD109" s="33"/>
      <c r="AE109" s="199"/>
      <c r="AF109" s="125"/>
      <c r="AG109" s="125"/>
      <c r="AH109" s="125"/>
      <c r="AI109" s="182"/>
      <c r="AJ109" s="33"/>
      <c r="AK109" s="33"/>
      <c r="AL109" s="33"/>
      <c r="AM109" s="33"/>
      <c r="AN109" s="48"/>
      <c r="AO109" s="48"/>
      <c r="AP109" s="48"/>
    </row>
    <row r="110" spans="9:42" ht="21" hidden="1" customHeight="1">
      <c r="I110" s="292">
        <f t="shared" si="22"/>
        <v>0</v>
      </c>
      <c r="J110" s="118">
        <f t="shared" si="16"/>
        <v>0</v>
      </c>
      <c r="K110" s="636">
        <f t="shared" si="25"/>
        <v>22</v>
      </c>
      <c r="L110" s="188"/>
      <c r="M110" s="188"/>
      <c r="N110" s="189">
        <f t="shared" si="23"/>
        <v>0</v>
      </c>
      <c r="O110" s="190"/>
      <c r="P110" s="190"/>
      <c r="Q110" s="191">
        <f t="shared" si="24"/>
        <v>0</v>
      </c>
      <c r="R110" s="191">
        <f t="shared" si="24"/>
        <v>0</v>
      </c>
      <c r="S110" s="1988"/>
      <c r="T110" s="1989"/>
      <c r="U110" s="118">
        <f t="shared" si="14"/>
        <v>0</v>
      </c>
      <c r="V110" s="33"/>
      <c r="W110" s="234"/>
      <c r="X110" s="33"/>
      <c r="Y110" s="33"/>
      <c r="Z110" s="33"/>
      <c r="AA110" s="205"/>
      <c r="AB110" s="33"/>
      <c r="AC110" s="33"/>
      <c r="AD110" s="33"/>
      <c r="AE110" s="199"/>
      <c r="AF110" s="133" t="s">
        <v>795</v>
      </c>
      <c r="AG110" s="134" t="s">
        <v>796</v>
      </c>
      <c r="AH110" s="169" t="s">
        <v>797</v>
      </c>
      <c r="AI110" s="135" t="s">
        <v>1499</v>
      </c>
      <c r="AJ110" s="33"/>
      <c r="AK110" s="33"/>
      <c r="AL110" s="33"/>
      <c r="AM110" s="33"/>
      <c r="AN110" s="48"/>
      <c r="AO110" s="48"/>
      <c r="AP110" s="48"/>
    </row>
    <row r="111" spans="9:42" ht="21" hidden="1" customHeight="1">
      <c r="I111" s="292">
        <f t="shared" si="22"/>
        <v>0</v>
      </c>
      <c r="J111" s="118">
        <f t="shared" si="16"/>
        <v>0</v>
      </c>
      <c r="K111" s="636">
        <f t="shared" si="25"/>
        <v>23</v>
      </c>
      <c r="L111" s="188"/>
      <c r="M111" s="188"/>
      <c r="N111" s="189">
        <f t="shared" si="23"/>
        <v>0</v>
      </c>
      <c r="O111" s="190"/>
      <c r="P111" s="190"/>
      <c r="Q111" s="191">
        <f t="shared" si="24"/>
        <v>0</v>
      </c>
      <c r="R111" s="191">
        <f t="shared" si="24"/>
        <v>0</v>
      </c>
      <c r="S111" s="1988"/>
      <c r="T111" s="1989"/>
      <c r="U111" s="118">
        <f t="shared" si="14"/>
        <v>0</v>
      </c>
      <c r="V111" s="33"/>
      <c r="W111" s="179"/>
      <c r="X111" s="33"/>
      <c r="Y111" s="33"/>
      <c r="Z111" s="33"/>
      <c r="AA111" s="205"/>
      <c r="AB111" s="33"/>
      <c r="AC111" s="33"/>
      <c r="AD111" s="33"/>
      <c r="AE111" s="199"/>
      <c r="AF111" s="144" t="s">
        <v>1725</v>
      </c>
      <c r="AG111" s="145" t="s">
        <v>961</v>
      </c>
      <c r="AH111" s="186">
        <v>0</v>
      </c>
      <c r="AI111" s="187" t="s">
        <v>1501</v>
      </c>
      <c r="AJ111" s="33"/>
      <c r="AK111" s="33"/>
      <c r="AL111" s="33"/>
      <c r="AM111" s="33"/>
      <c r="AN111" s="48"/>
      <c r="AO111" s="48"/>
      <c r="AP111" s="48"/>
    </row>
    <row r="112" spans="9:42" ht="21" hidden="1" customHeight="1">
      <c r="I112" s="292">
        <f t="shared" si="22"/>
        <v>0</v>
      </c>
      <c r="J112" s="118">
        <f t="shared" si="16"/>
        <v>0</v>
      </c>
      <c r="K112" s="636">
        <f t="shared" si="25"/>
        <v>24</v>
      </c>
      <c r="L112" s="188"/>
      <c r="M112" s="188"/>
      <c r="N112" s="189">
        <f t="shared" si="23"/>
        <v>0</v>
      </c>
      <c r="O112" s="190"/>
      <c r="P112" s="190"/>
      <c r="Q112" s="191">
        <f t="shared" si="24"/>
        <v>0</v>
      </c>
      <c r="R112" s="191">
        <f t="shared" si="24"/>
        <v>0</v>
      </c>
      <c r="S112" s="1988"/>
      <c r="T112" s="1989"/>
      <c r="U112" s="118">
        <f t="shared" si="14"/>
        <v>0</v>
      </c>
      <c r="V112" s="33"/>
      <c r="W112" s="179"/>
      <c r="X112" s="33"/>
      <c r="Y112" s="33"/>
      <c r="Z112" s="33"/>
      <c r="AA112" s="205"/>
      <c r="AB112" s="33"/>
      <c r="AC112" s="33"/>
      <c r="AD112" s="33"/>
      <c r="AE112" s="199"/>
      <c r="AF112" s="144" t="s">
        <v>1726</v>
      </c>
      <c r="AG112" s="145" t="s">
        <v>800</v>
      </c>
      <c r="AH112" s="192">
        <v>0.05</v>
      </c>
      <c r="AI112" s="187" t="s">
        <v>1502</v>
      </c>
      <c r="AJ112" s="33"/>
      <c r="AK112" s="33"/>
      <c r="AL112" s="33"/>
      <c r="AM112" s="33"/>
      <c r="AN112" s="48"/>
      <c r="AO112" s="48"/>
      <c r="AP112" s="48"/>
    </row>
    <row r="113" spans="9:42" ht="21" hidden="1" customHeight="1">
      <c r="I113" s="292">
        <f t="shared" si="22"/>
        <v>0</v>
      </c>
      <c r="J113" s="118">
        <f t="shared" si="16"/>
        <v>0</v>
      </c>
      <c r="K113" s="636">
        <f t="shared" si="25"/>
        <v>25</v>
      </c>
      <c r="L113" s="188"/>
      <c r="M113" s="188"/>
      <c r="N113" s="189">
        <f t="shared" si="23"/>
        <v>0</v>
      </c>
      <c r="O113" s="190"/>
      <c r="P113" s="190"/>
      <c r="Q113" s="191">
        <f t="shared" si="24"/>
        <v>0</v>
      </c>
      <c r="R113" s="191">
        <f t="shared" si="24"/>
        <v>0</v>
      </c>
      <c r="S113" s="1988"/>
      <c r="T113" s="1989"/>
      <c r="U113" s="118">
        <f t="shared" si="14"/>
        <v>0</v>
      </c>
      <c r="V113" s="33"/>
      <c r="W113" s="179"/>
      <c r="X113" s="33"/>
      <c r="Y113" s="33"/>
      <c r="Z113" s="33"/>
      <c r="AA113" s="205"/>
      <c r="AB113" s="33"/>
      <c r="AC113" s="33"/>
      <c r="AD113" s="33"/>
      <c r="AE113" s="199"/>
      <c r="AF113" s="144" t="s">
        <v>1727</v>
      </c>
      <c r="AG113" s="145" t="s">
        <v>963</v>
      </c>
      <c r="AH113" s="192">
        <v>0.1</v>
      </c>
      <c r="AI113" s="193"/>
      <c r="AJ113" s="33"/>
      <c r="AK113" s="33"/>
      <c r="AL113" s="33"/>
      <c r="AM113" s="33"/>
      <c r="AN113" s="48"/>
      <c r="AO113" s="48"/>
      <c r="AP113" s="48"/>
    </row>
    <row r="114" spans="9:42" ht="21" hidden="1" customHeight="1">
      <c r="I114" s="292">
        <f t="shared" si="22"/>
        <v>0</v>
      </c>
      <c r="J114" s="118">
        <f t="shared" si="16"/>
        <v>0</v>
      </c>
      <c r="K114" s="636">
        <f t="shared" si="25"/>
        <v>26</v>
      </c>
      <c r="L114" s="188"/>
      <c r="M114" s="188"/>
      <c r="N114" s="189">
        <f t="shared" si="23"/>
        <v>0</v>
      </c>
      <c r="O114" s="190"/>
      <c r="P114" s="190"/>
      <c r="Q114" s="191">
        <f t="shared" si="24"/>
        <v>0</v>
      </c>
      <c r="R114" s="191">
        <f t="shared" si="24"/>
        <v>0</v>
      </c>
      <c r="S114" s="1988"/>
      <c r="T114" s="1989"/>
      <c r="U114" s="118">
        <f t="shared" si="14"/>
        <v>0</v>
      </c>
      <c r="V114" s="33"/>
      <c r="W114" s="179"/>
      <c r="X114" s="33"/>
      <c r="Y114" s="33"/>
      <c r="Z114" s="33"/>
      <c r="AA114" s="205"/>
      <c r="AB114" s="33"/>
      <c r="AC114" s="33"/>
      <c r="AD114" s="33"/>
      <c r="AE114" s="199"/>
      <c r="AF114" s="144"/>
      <c r="AG114" s="145"/>
      <c r="AH114" s="194"/>
      <c r="AI114" s="146"/>
      <c r="AJ114" s="33"/>
      <c r="AK114" s="33"/>
      <c r="AL114" s="33"/>
      <c r="AM114" s="33"/>
      <c r="AN114" s="48"/>
      <c r="AO114" s="48"/>
      <c r="AP114" s="48"/>
    </row>
    <row r="115" spans="9:42" ht="21" hidden="1" customHeight="1">
      <c r="I115" s="292">
        <f t="shared" si="22"/>
        <v>0</v>
      </c>
      <c r="J115" s="118">
        <f t="shared" si="16"/>
        <v>0</v>
      </c>
      <c r="K115" s="636">
        <f t="shared" si="25"/>
        <v>27</v>
      </c>
      <c r="L115" s="188"/>
      <c r="M115" s="188"/>
      <c r="N115" s="189">
        <f t="shared" si="23"/>
        <v>0</v>
      </c>
      <c r="O115" s="190"/>
      <c r="P115" s="190"/>
      <c r="Q115" s="191">
        <f t="shared" si="24"/>
        <v>0</v>
      </c>
      <c r="R115" s="191">
        <f t="shared" si="24"/>
        <v>0</v>
      </c>
      <c r="S115" s="1988"/>
      <c r="T115" s="1989"/>
      <c r="U115" s="118">
        <f t="shared" si="14"/>
        <v>0</v>
      </c>
      <c r="V115" s="33"/>
      <c r="W115" s="179"/>
      <c r="X115" s="33"/>
      <c r="Y115" s="33"/>
      <c r="Z115" s="33"/>
      <c r="AA115" s="205"/>
      <c r="AB115" s="33"/>
      <c r="AC115" s="33"/>
      <c r="AD115" s="33"/>
      <c r="AE115" s="199"/>
      <c r="AF115" s="170"/>
      <c r="AG115" s="195"/>
      <c r="AH115" s="171"/>
      <c r="AI115" s="173"/>
      <c r="AJ115" s="33"/>
      <c r="AK115" s="33"/>
      <c r="AL115" s="33"/>
      <c r="AM115" s="33"/>
      <c r="AN115" s="48"/>
      <c r="AO115" s="48"/>
      <c r="AP115" s="48"/>
    </row>
    <row r="116" spans="9:42" ht="21" hidden="1" customHeight="1">
      <c r="I116" s="292">
        <f t="shared" si="22"/>
        <v>0</v>
      </c>
      <c r="J116" s="118">
        <f t="shared" si="16"/>
        <v>0</v>
      </c>
      <c r="K116" s="636">
        <f t="shared" si="25"/>
        <v>28</v>
      </c>
      <c r="L116" s="188"/>
      <c r="M116" s="188"/>
      <c r="N116" s="189">
        <f t="shared" si="23"/>
        <v>0</v>
      </c>
      <c r="O116" s="190"/>
      <c r="P116" s="190"/>
      <c r="Q116" s="191">
        <f t="shared" si="24"/>
        <v>0</v>
      </c>
      <c r="R116" s="191">
        <f t="shared" si="24"/>
        <v>0</v>
      </c>
      <c r="S116" s="1988"/>
      <c r="T116" s="1989"/>
      <c r="U116" s="118">
        <f t="shared" si="14"/>
        <v>0</v>
      </c>
      <c r="V116" s="33"/>
      <c r="W116" s="179"/>
      <c r="X116" s="33"/>
      <c r="Y116" s="33"/>
      <c r="Z116" s="33"/>
      <c r="AA116" s="205"/>
      <c r="AB116" s="33"/>
      <c r="AC116" s="33"/>
      <c r="AD116" s="33"/>
      <c r="AE116" s="199"/>
      <c r="AF116" s="48"/>
      <c r="AG116" s="48"/>
      <c r="AH116" s="48"/>
      <c r="AI116" s="48"/>
      <c r="AJ116" s="33"/>
      <c r="AK116" s="33"/>
      <c r="AL116" s="33"/>
      <c r="AM116" s="33"/>
      <c r="AN116" s="48"/>
      <c r="AO116" s="48"/>
      <c r="AP116" s="48"/>
    </row>
    <row r="117" spans="9:42" ht="21" hidden="1" customHeight="1">
      <c r="I117" s="292">
        <f t="shared" si="22"/>
        <v>0</v>
      </c>
      <c r="J117" s="118">
        <f t="shared" si="16"/>
        <v>0</v>
      </c>
      <c r="K117" s="636">
        <f t="shared" si="25"/>
        <v>29</v>
      </c>
      <c r="L117" s="188"/>
      <c r="M117" s="188"/>
      <c r="N117" s="189">
        <f t="shared" si="23"/>
        <v>0</v>
      </c>
      <c r="O117" s="190"/>
      <c r="P117" s="190"/>
      <c r="Q117" s="191">
        <f t="shared" si="24"/>
        <v>0</v>
      </c>
      <c r="R117" s="191">
        <f t="shared" si="24"/>
        <v>0</v>
      </c>
      <c r="S117" s="1988"/>
      <c r="T117" s="1989"/>
      <c r="U117" s="118">
        <f t="shared" si="14"/>
        <v>0</v>
      </c>
      <c r="V117" s="33"/>
      <c r="W117" s="196">
        <v>0</v>
      </c>
      <c r="X117" s="33"/>
      <c r="Y117" s="33"/>
      <c r="Z117" s="33"/>
      <c r="AA117" s="205"/>
      <c r="AB117" s="33"/>
      <c r="AC117" s="33"/>
      <c r="AD117" s="33"/>
      <c r="AE117" s="199"/>
      <c r="AF117" s="33"/>
      <c r="AG117" s="33"/>
      <c r="AH117" s="33"/>
      <c r="AI117" s="33"/>
      <c r="AJ117" s="33"/>
      <c r="AK117" s="33"/>
      <c r="AL117" s="33"/>
      <c r="AM117" s="33"/>
      <c r="AN117" s="48"/>
      <c r="AO117" s="48"/>
      <c r="AP117" s="48"/>
    </row>
    <row r="118" spans="9:42" ht="21" hidden="1" customHeight="1">
      <c r="I118" s="292">
        <f t="shared" si="22"/>
        <v>0</v>
      </c>
      <c r="J118" s="118">
        <f t="shared" si="16"/>
        <v>0</v>
      </c>
      <c r="K118" s="636">
        <f t="shared" si="25"/>
        <v>30</v>
      </c>
      <c r="L118" s="188"/>
      <c r="M118" s="188"/>
      <c r="N118" s="189">
        <f t="shared" si="23"/>
        <v>0</v>
      </c>
      <c r="O118" s="190"/>
      <c r="P118" s="190"/>
      <c r="Q118" s="191">
        <f t="shared" si="24"/>
        <v>0</v>
      </c>
      <c r="R118" s="191">
        <f t="shared" si="24"/>
        <v>0</v>
      </c>
      <c r="S118" s="1988"/>
      <c r="T118" s="1989"/>
      <c r="U118" s="118">
        <f t="shared" si="14"/>
        <v>0</v>
      </c>
      <c r="V118" s="33"/>
      <c r="W118" s="202"/>
      <c r="X118" s="33"/>
      <c r="Y118" s="33"/>
      <c r="Z118" s="33"/>
      <c r="AA118" s="205"/>
      <c r="AB118" s="33"/>
      <c r="AC118" s="33"/>
      <c r="AD118" s="33"/>
      <c r="AE118" s="199"/>
      <c r="AF118" s="199"/>
      <c r="AG118" s="199"/>
      <c r="AH118" s="33"/>
      <c r="AI118" s="33"/>
      <c r="AJ118" s="33"/>
      <c r="AK118" s="33"/>
      <c r="AL118" s="33"/>
      <c r="AM118" s="33"/>
      <c r="AN118" s="48"/>
      <c r="AO118" s="48"/>
      <c r="AP118" s="48"/>
    </row>
    <row r="119" spans="9:42" ht="21" hidden="1" customHeight="1">
      <c r="I119" s="292">
        <f t="shared" si="22"/>
        <v>0</v>
      </c>
      <c r="J119" s="118">
        <f t="shared" si="16"/>
        <v>0</v>
      </c>
      <c r="K119" s="636">
        <f t="shared" si="25"/>
        <v>31</v>
      </c>
      <c r="L119" s="188"/>
      <c r="M119" s="188"/>
      <c r="N119" s="189">
        <f t="shared" si="23"/>
        <v>0</v>
      </c>
      <c r="O119" s="190"/>
      <c r="P119" s="190"/>
      <c r="Q119" s="191">
        <f t="shared" si="24"/>
        <v>0</v>
      </c>
      <c r="R119" s="191">
        <f t="shared" si="24"/>
        <v>0</v>
      </c>
      <c r="S119" s="1988"/>
      <c r="T119" s="1989"/>
      <c r="U119" s="118">
        <f t="shared" si="14"/>
        <v>0</v>
      </c>
      <c r="V119" s="33"/>
      <c r="W119" s="33"/>
      <c r="X119" s="33"/>
      <c r="Y119" s="33"/>
      <c r="Z119" s="33"/>
      <c r="AA119" s="205"/>
      <c r="AB119" s="33"/>
      <c r="AC119" s="33"/>
      <c r="AD119" s="33"/>
      <c r="AE119" s="199"/>
      <c r="AF119" s="199"/>
      <c r="AG119" s="199"/>
      <c r="AH119" s="33"/>
      <c r="AI119" s="33"/>
      <c r="AJ119" s="33"/>
      <c r="AK119" s="33"/>
      <c r="AL119" s="33"/>
      <c r="AM119" s="33"/>
      <c r="AN119" s="48"/>
      <c r="AO119" s="48"/>
      <c r="AP119" s="48"/>
    </row>
    <row r="120" spans="9:42" ht="21" hidden="1" customHeight="1">
      <c r="I120" s="292">
        <f t="shared" si="22"/>
        <v>0</v>
      </c>
      <c r="J120" s="118">
        <f t="shared" si="16"/>
        <v>0</v>
      </c>
      <c r="K120" s="636">
        <f t="shared" si="25"/>
        <v>32</v>
      </c>
      <c r="L120" s="188"/>
      <c r="M120" s="188"/>
      <c r="N120" s="189">
        <f t="shared" si="23"/>
        <v>0</v>
      </c>
      <c r="O120" s="190"/>
      <c r="P120" s="190"/>
      <c r="Q120" s="191">
        <f t="shared" si="24"/>
        <v>0</v>
      </c>
      <c r="R120" s="191">
        <f t="shared" si="24"/>
        <v>0</v>
      </c>
      <c r="S120" s="1988"/>
      <c r="T120" s="1989"/>
      <c r="U120" s="118">
        <f t="shared" si="14"/>
        <v>0</v>
      </c>
      <c r="V120" s="33"/>
      <c r="W120" s="648" t="s">
        <v>1170</v>
      </c>
      <c r="X120" s="33"/>
      <c r="Y120" s="33"/>
      <c r="Z120" s="33"/>
      <c r="AA120" s="205"/>
      <c r="AB120" s="33"/>
      <c r="AC120" s="33"/>
      <c r="AD120" s="33"/>
      <c r="AE120" s="199"/>
      <c r="AF120" s="199"/>
      <c r="AG120" s="199"/>
      <c r="AH120" s="33"/>
      <c r="AI120" s="33"/>
      <c r="AJ120" s="33"/>
      <c r="AK120" s="33"/>
      <c r="AL120" s="33"/>
      <c r="AM120" s="33"/>
      <c r="AN120" s="48"/>
      <c r="AO120" s="48"/>
      <c r="AP120" s="48"/>
    </row>
    <row r="121" spans="9:42" ht="21" hidden="1" customHeight="1">
      <c r="I121" s="292">
        <f t="shared" si="22"/>
        <v>0</v>
      </c>
      <c r="J121" s="118">
        <f t="shared" si="16"/>
        <v>0</v>
      </c>
      <c r="K121" s="636">
        <f t="shared" si="25"/>
        <v>33</v>
      </c>
      <c r="L121" s="188"/>
      <c r="M121" s="188"/>
      <c r="N121" s="189">
        <f t="shared" si="23"/>
        <v>0</v>
      </c>
      <c r="O121" s="190"/>
      <c r="P121" s="190"/>
      <c r="Q121" s="191">
        <f t="shared" si="24"/>
        <v>0</v>
      </c>
      <c r="R121" s="191">
        <f t="shared" si="24"/>
        <v>0</v>
      </c>
      <c r="S121" s="1988"/>
      <c r="T121" s="1989"/>
      <c r="U121" s="118">
        <f t="shared" si="14"/>
        <v>0</v>
      </c>
      <c r="V121" s="33"/>
      <c r="W121" s="648" t="s">
        <v>1357</v>
      </c>
      <c r="X121" s="33"/>
      <c r="Y121" s="33"/>
      <c r="Z121" s="33"/>
      <c r="AA121" s="205"/>
      <c r="AB121" s="33"/>
      <c r="AC121" s="33"/>
      <c r="AD121" s="33"/>
      <c r="AE121" s="199"/>
      <c r="AF121" s="199"/>
      <c r="AG121" s="199"/>
      <c r="AH121" s="33"/>
      <c r="AI121" s="33"/>
      <c r="AJ121" s="33"/>
      <c r="AK121" s="33"/>
      <c r="AL121" s="33"/>
      <c r="AM121" s="33"/>
      <c r="AN121" s="48"/>
      <c r="AO121" s="48"/>
      <c r="AP121" s="48"/>
    </row>
    <row r="122" spans="9:42" ht="21" hidden="1" customHeight="1">
      <c r="I122" s="292">
        <f t="shared" si="22"/>
        <v>0</v>
      </c>
      <c r="J122" s="118">
        <f t="shared" si="16"/>
        <v>0</v>
      </c>
      <c r="K122" s="636">
        <f t="shared" si="25"/>
        <v>34</v>
      </c>
      <c r="L122" s="188"/>
      <c r="M122" s="188"/>
      <c r="N122" s="189">
        <f t="shared" si="23"/>
        <v>0</v>
      </c>
      <c r="O122" s="190"/>
      <c r="P122" s="190"/>
      <c r="Q122" s="191">
        <f t="shared" si="24"/>
        <v>0</v>
      </c>
      <c r="R122" s="191">
        <f t="shared" si="24"/>
        <v>0</v>
      </c>
      <c r="S122" s="1988"/>
      <c r="T122" s="1989"/>
      <c r="U122" s="118">
        <f t="shared" si="14"/>
        <v>0</v>
      </c>
      <c r="V122" s="33"/>
      <c r="W122" s="648" t="s">
        <v>1358</v>
      </c>
      <c r="X122" s="33"/>
      <c r="Y122" s="33"/>
      <c r="Z122" s="33"/>
      <c r="AA122" s="205"/>
      <c r="AB122" s="33"/>
      <c r="AC122" s="33"/>
      <c r="AD122" s="33"/>
      <c r="AE122" s="199"/>
      <c r="AF122" s="199"/>
      <c r="AG122" s="199"/>
      <c r="AH122" s="33"/>
      <c r="AI122" s="33"/>
      <c r="AJ122" s="33"/>
      <c r="AK122" s="33"/>
      <c r="AL122" s="33"/>
      <c r="AM122" s="33"/>
      <c r="AN122" s="48"/>
      <c r="AO122" s="48"/>
      <c r="AP122" s="48"/>
    </row>
    <row r="123" spans="9:42" ht="21" hidden="1" customHeight="1">
      <c r="I123" s="292">
        <f t="shared" si="22"/>
        <v>0</v>
      </c>
      <c r="J123" s="118">
        <f t="shared" si="16"/>
        <v>0</v>
      </c>
      <c r="K123" s="636">
        <f t="shared" si="25"/>
        <v>35</v>
      </c>
      <c r="L123" s="188"/>
      <c r="M123" s="188"/>
      <c r="N123" s="189">
        <f t="shared" si="23"/>
        <v>0</v>
      </c>
      <c r="O123" s="190"/>
      <c r="P123" s="190"/>
      <c r="Q123" s="191">
        <f t="shared" si="24"/>
        <v>0</v>
      </c>
      <c r="R123" s="191">
        <f t="shared" si="24"/>
        <v>0</v>
      </c>
      <c r="S123" s="1988"/>
      <c r="T123" s="1989"/>
      <c r="U123" s="118">
        <f t="shared" si="14"/>
        <v>0</v>
      </c>
      <c r="V123" s="33"/>
      <c r="W123" s="648" t="s">
        <v>1359</v>
      </c>
      <c r="X123" s="33"/>
      <c r="Y123" s="33"/>
      <c r="Z123" s="33"/>
      <c r="AA123" s="205"/>
      <c r="AB123" s="33"/>
      <c r="AC123" s="33"/>
      <c r="AD123" s="33"/>
      <c r="AE123" s="199"/>
      <c r="AF123" s="199"/>
      <c r="AG123" s="199"/>
      <c r="AH123" s="33"/>
      <c r="AI123" s="33"/>
      <c r="AJ123" s="33"/>
      <c r="AK123" s="33"/>
      <c r="AL123" s="33"/>
      <c r="AM123" s="33"/>
      <c r="AN123" s="48"/>
      <c r="AO123" s="48"/>
      <c r="AP123" s="48"/>
    </row>
    <row r="124" spans="9:42" ht="21" hidden="1" customHeight="1">
      <c r="I124" s="292">
        <f t="shared" si="22"/>
        <v>0</v>
      </c>
      <c r="J124" s="118">
        <f t="shared" si="16"/>
        <v>0</v>
      </c>
      <c r="K124" s="636">
        <f t="shared" si="25"/>
        <v>36</v>
      </c>
      <c r="L124" s="188"/>
      <c r="M124" s="188"/>
      <c r="N124" s="189">
        <f t="shared" si="23"/>
        <v>0</v>
      </c>
      <c r="O124" s="190"/>
      <c r="P124" s="190"/>
      <c r="Q124" s="191">
        <f t="shared" si="24"/>
        <v>0</v>
      </c>
      <c r="R124" s="191">
        <f t="shared" si="24"/>
        <v>0</v>
      </c>
      <c r="S124" s="1988"/>
      <c r="T124" s="1989"/>
      <c r="U124" s="118">
        <f t="shared" si="14"/>
        <v>0</v>
      </c>
      <c r="V124" s="33"/>
      <c r="W124" s="648"/>
      <c r="X124" s="33"/>
      <c r="Y124" s="33"/>
      <c r="Z124" s="33"/>
      <c r="AA124" s="205"/>
      <c r="AB124" s="33"/>
      <c r="AC124" s="33"/>
      <c r="AD124" s="33"/>
      <c r="AE124" s="199"/>
      <c r="AF124" s="199"/>
      <c r="AG124" s="199"/>
      <c r="AH124" s="33"/>
      <c r="AI124" s="33"/>
      <c r="AJ124" s="33"/>
      <c r="AK124" s="33"/>
      <c r="AL124" s="33"/>
      <c r="AM124" s="33"/>
      <c r="AN124" s="48"/>
      <c r="AO124" s="48"/>
      <c r="AP124" s="48"/>
    </row>
    <row r="125" spans="9:42" ht="21" hidden="1" customHeight="1" thickBot="1">
      <c r="I125" s="292">
        <f t="shared" si="22"/>
        <v>0</v>
      </c>
      <c r="J125" s="118">
        <f t="shared" si="16"/>
        <v>0</v>
      </c>
      <c r="K125" s="210">
        <f t="shared" si="25"/>
        <v>37</v>
      </c>
      <c r="L125" s="188"/>
      <c r="M125" s="188"/>
      <c r="N125" s="207">
        <f t="shared" si="23"/>
        <v>0</v>
      </c>
      <c r="O125" s="208"/>
      <c r="P125" s="208"/>
      <c r="Q125" s="209">
        <f t="shared" si="24"/>
        <v>0</v>
      </c>
      <c r="R125" s="209">
        <f t="shared" si="24"/>
        <v>0</v>
      </c>
      <c r="S125" s="1990"/>
      <c r="T125" s="1991"/>
      <c r="U125" s="118">
        <f t="shared" si="14"/>
        <v>0</v>
      </c>
      <c r="V125" s="33"/>
      <c r="W125" s="648"/>
      <c r="X125" s="33"/>
      <c r="Y125" s="33"/>
      <c r="Z125" s="33"/>
      <c r="AA125" s="205"/>
      <c r="AB125" s="33"/>
      <c r="AC125" s="33"/>
      <c r="AD125" s="33"/>
      <c r="AE125" s="199"/>
      <c r="AF125" s="199"/>
      <c r="AG125" s="199"/>
      <c r="AH125" s="33"/>
      <c r="AI125" s="33"/>
      <c r="AJ125" s="33"/>
      <c r="AK125" s="33"/>
      <c r="AL125" s="33"/>
      <c r="AM125" s="33"/>
      <c r="AN125" s="48"/>
      <c r="AO125" s="48"/>
      <c r="AP125" s="48"/>
    </row>
    <row r="126" spans="9:42" ht="21" hidden="1" customHeight="1">
      <c r="I126" s="292">
        <f>IF((O$128+P$128)&gt;0,1,0)</f>
        <v>0</v>
      </c>
      <c r="J126" s="118">
        <f t="shared" si="16"/>
        <v>0</v>
      </c>
      <c r="K126" s="2002" t="s">
        <v>840</v>
      </c>
      <c r="L126" s="2004" t="s">
        <v>841</v>
      </c>
      <c r="M126" s="2006" t="s">
        <v>842</v>
      </c>
      <c r="N126" s="2006" t="s">
        <v>843</v>
      </c>
      <c r="O126" s="2012" t="s">
        <v>844</v>
      </c>
      <c r="P126" s="2012"/>
      <c r="Q126" s="2012" t="s">
        <v>845</v>
      </c>
      <c r="R126" s="2012"/>
      <c r="S126" s="1992" t="s">
        <v>969</v>
      </c>
      <c r="T126" s="1993"/>
      <c r="U126" s="118">
        <f t="shared" si="14"/>
        <v>0</v>
      </c>
      <c r="V126" s="33"/>
      <c r="W126" s="120" t="s">
        <v>873</v>
      </c>
      <c r="X126" s="33"/>
      <c r="Y126" s="33"/>
      <c r="Z126" s="33"/>
      <c r="AA126" s="205"/>
      <c r="AB126" s="33"/>
      <c r="AC126" s="33"/>
      <c r="AD126" s="33"/>
      <c r="AE126" s="199"/>
      <c r="AF126" s="124" t="s">
        <v>756</v>
      </c>
      <c r="AG126" s="125"/>
      <c r="AH126" s="125"/>
      <c r="AI126" s="125"/>
      <c r="AJ126" s="33"/>
      <c r="AK126" s="33"/>
      <c r="AL126" s="33"/>
      <c r="AM126" s="33"/>
      <c r="AN126" s="48"/>
      <c r="AO126" s="48"/>
      <c r="AP126" s="48"/>
    </row>
    <row r="127" spans="9:42" ht="21" hidden="1" customHeight="1">
      <c r="I127" s="292">
        <f t="shared" ref="I127:I150" si="26">IF((O$128+P$128)&gt;0,1,0)</f>
        <v>0</v>
      </c>
      <c r="J127" s="118">
        <f t="shared" si="16"/>
        <v>0</v>
      </c>
      <c r="K127" s="2003"/>
      <c r="L127" s="2005"/>
      <c r="M127" s="2007"/>
      <c r="N127" s="2007"/>
      <c r="O127" s="635" t="s">
        <v>741</v>
      </c>
      <c r="P127" s="176" t="s">
        <v>742</v>
      </c>
      <c r="Q127" s="176" t="s">
        <v>741</v>
      </c>
      <c r="R127" s="177" t="s">
        <v>742</v>
      </c>
      <c r="S127" s="1994"/>
      <c r="T127" s="1995"/>
      <c r="U127" s="118">
        <f t="shared" si="14"/>
        <v>0</v>
      </c>
      <c r="V127" s="33"/>
      <c r="W127" s="232">
        <v>200</v>
      </c>
      <c r="X127" s="33"/>
      <c r="Y127" s="33"/>
      <c r="Z127" s="33"/>
      <c r="AA127" s="205"/>
      <c r="AB127" s="33"/>
      <c r="AC127" s="33"/>
      <c r="AD127" s="33"/>
      <c r="AE127" s="199"/>
      <c r="AF127" s="133" t="s">
        <v>777</v>
      </c>
      <c r="AG127" s="134" t="s">
        <v>778</v>
      </c>
      <c r="AH127" s="134" t="s">
        <v>779</v>
      </c>
      <c r="AI127" s="135" t="s">
        <v>780</v>
      </c>
      <c r="AJ127" s="33"/>
      <c r="AK127" s="33"/>
      <c r="AL127" s="33"/>
      <c r="AM127" s="33"/>
      <c r="AN127" s="48"/>
      <c r="AO127" s="48"/>
      <c r="AP127" s="48"/>
    </row>
    <row r="128" spans="9:42" ht="21" hidden="1" customHeight="1">
      <c r="I128" s="292">
        <f t="shared" si="26"/>
        <v>0</v>
      </c>
      <c r="J128" s="118">
        <f t="shared" si="16"/>
        <v>0</v>
      </c>
      <c r="K128" s="636">
        <f>+K50+1</f>
        <v>38</v>
      </c>
      <c r="L128" s="188"/>
      <c r="M128" s="188"/>
      <c r="N128" s="189">
        <f t="shared" si="23"/>
        <v>0</v>
      </c>
      <c r="O128" s="190"/>
      <c r="P128" s="190"/>
      <c r="Q128" s="191">
        <f t="shared" si="24"/>
        <v>0</v>
      </c>
      <c r="R128" s="191">
        <f t="shared" si="24"/>
        <v>0</v>
      </c>
      <c r="S128" s="1988"/>
      <c r="T128" s="1989"/>
      <c r="U128" s="118">
        <f t="shared" si="14"/>
        <v>0</v>
      </c>
      <c r="V128" s="33"/>
      <c r="W128" s="138"/>
      <c r="X128" s="33"/>
      <c r="Y128" s="33"/>
      <c r="Z128" s="33"/>
      <c r="AA128" s="205"/>
      <c r="AB128" s="33"/>
      <c r="AC128" s="33"/>
      <c r="AD128" s="33"/>
      <c r="AE128" s="199"/>
      <c r="AF128" s="144" t="s">
        <v>781</v>
      </c>
      <c r="AG128" s="145" t="s">
        <v>782</v>
      </c>
      <c r="AH128" s="145" t="s">
        <v>783</v>
      </c>
      <c r="AI128" s="146" t="s">
        <v>784</v>
      </c>
      <c r="AJ128" s="33"/>
      <c r="AK128" s="33"/>
      <c r="AL128" s="33"/>
      <c r="AM128" s="33"/>
      <c r="AN128" s="48"/>
      <c r="AO128" s="48"/>
      <c r="AP128" s="48"/>
    </row>
    <row r="129" spans="9:42" ht="21" hidden="1" customHeight="1">
      <c r="I129" s="292">
        <f t="shared" si="26"/>
        <v>0</v>
      </c>
      <c r="J129" s="118">
        <f t="shared" si="16"/>
        <v>0</v>
      </c>
      <c r="K129" s="636">
        <f t="shared" ref="K129:K150" si="27">+K128+1</f>
        <v>39</v>
      </c>
      <c r="L129" s="188"/>
      <c r="M129" s="188"/>
      <c r="N129" s="189">
        <f t="shared" si="23"/>
        <v>0</v>
      </c>
      <c r="O129" s="190"/>
      <c r="P129" s="190"/>
      <c r="Q129" s="191">
        <f t="shared" si="24"/>
        <v>0</v>
      </c>
      <c r="R129" s="191">
        <f t="shared" si="24"/>
        <v>0</v>
      </c>
      <c r="S129" s="1988"/>
      <c r="T129" s="1989"/>
      <c r="U129" s="118">
        <f t="shared" si="14"/>
        <v>0</v>
      </c>
      <c r="V129" s="33"/>
      <c r="W129" s="138"/>
      <c r="X129" s="33"/>
      <c r="Y129" s="33"/>
      <c r="Z129" s="33"/>
      <c r="AA129" s="205"/>
      <c r="AB129" s="33"/>
      <c r="AC129" s="33"/>
      <c r="AD129" s="33"/>
      <c r="AE129" s="199"/>
      <c r="AF129" s="144" t="s">
        <v>785</v>
      </c>
      <c r="AG129" s="145" t="s">
        <v>786</v>
      </c>
      <c r="AH129" s="154" t="s">
        <v>787</v>
      </c>
      <c r="AI129" s="146" t="s">
        <v>788</v>
      </c>
      <c r="AJ129" s="33"/>
      <c r="AK129" s="33"/>
      <c r="AL129" s="33"/>
      <c r="AM129" s="33"/>
      <c r="AN129" s="48"/>
      <c r="AO129" s="48"/>
      <c r="AP129" s="48"/>
    </row>
    <row r="130" spans="9:42" ht="21" hidden="1" customHeight="1">
      <c r="I130" s="292">
        <f t="shared" si="26"/>
        <v>0</v>
      </c>
      <c r="J130" s="118">
        <f t="shared" si="16"/>
        <v>0</v>
      </c>
      <c r="K130" s="636">
        <f t="shared" si="27"/>
        <v>40</v>
      </c>
      <c r="L130" s="188"/>
      <c r="M130" s="188"/>
      <c r="N130" s="189">
        <f t="shared" si="23"/>
        <v>0</v>
      </c>
      <c r="O130" s="190"/>
      <c r="P130" s="190"/>
      <c r="Q130" s="191">
        <f t="shared" si="24"/>
        <v>0</v>
      </c>
      <c r="R130" s="191">
        <f t="shared" si="24"/>
        <v>0</v>
      </c>
      <c r="S130" s="1988"/>
      <c r="T130" s="1989"/>
      <c r="U130" s="118">
        <f t="shared" ref="U130:U193" si="28">J130</f>
        <v>0</v>
      </c>
      <c r="V130" s="33"/>
      <c r="W130" s="220"/>
      <c r="X130" s="33"/>
      <c r="Y130" s="33"/>
      <c r="Z130" s="33"/>
      <c r="AA130" s="205"/>
      <c r="AB130" s="33"/>
      <c r="AC130" s="33"/>
      <c r="AD130" s="33"/>
      <c r="AE130" s="199"/>
      <c r="AF130" s="144" t="s">
        <v>790</v>
      </c>
      <c r="AG130" s="157" t="s">
        <v>791</v>
      </c>
      <c r="AH130" s="158" t="s">
        <v>792</v>
      </c>
      <c r="AI130" s="146" t="s">
        <v>793</v>
      </c>
      <c r="AJ130" s="33"/>
      <c r="AK130" s="33"/>
      <c r="AL130" s="33"/>
      <c r="AM130" s="33"/>
      <c r="AN130" s="48"/>
      <c r="AO130" s="48"/>
      <c r="AP130" s="48"/>
    </row>
    <row r="131" spans="9:42" ht="21" hidden="1" customHeight="1">
      <c r="I131" s="292">
        <f t="shared" si="26"/>
        <v>0</v>
      </c>
      <c r="J131" s="118">
        <f t="shared" si="16"/>
        <v>0</v>
      </c>
      <c r="K131" s="636">
        <f t="shared" si="27"/>
        <v>41</v>
      </c>
      <c r="L131" s="188"/>
      <c r="M131" s="188"/>
      <c r="N131" s="189">
        <f t="shared" si="23"/>
        <v>0</v>
      </c>
      <c r="O131" s="190"/>
      <c r="P131" s="190"/>
      <c r="Q131" s="191">
        <f t="shared" si="24"/>
        <v>0</v>
      </c>
      <c r="R131" s="191">
        <f t="shared" si="24"/>
        <v>0</v>
      </c>
      <c r="S131" s="1988"/>
      <c r="T131" s="1989"/>
      <c r="U131" s="118">
        <f t="shared" si="28"/>
        <v>0</v>
      </c>
      <c r="V131" s="33"/>
      <c r="W131" s="226"/>
      <c r="X131" s="33"/>
      <c r="Y131" s="33"/>
      <c r="Z131" s="33"/>
      <c r="AA131" s="205"/>
      <c r="AB131" s="33"/>
      <c r="AC131" s="33"/>
      <c r="AD131" s="33"/>
      <c r="AE131" s="199"/>
      <c r="AF131" s="144" t="s">
        <v>794</v>
      </c>
      <c r="AG131" s="145"/>
      <c r="AH131" s="165"/>
      <c r="AI131" s="146"/>
      <c r="AJ131" s="33"/>
      <c r="AK131" s="33"/>
      <c r="AL131" s="33"/>
      <c r="AM131" s="33"/>
      <c r="AN131" s="48"/>
      <c r="AO131" s="48"/>
      <c r="AP131" s="48"/>
    </row>
    <row r="132" spans="9:42" ht="21" hidden="1" customHeight="1">
      <c r="I132" s="292">
        <f t="shared" si="26"/>
        <v>0</v>
      </c>
      <c r="J132" s="118">
        <f t="shared" si="16"/>
        <v>0</v>
      </c>
      <c r="K132" s="636">
        <f t="shared" si="27"/>
        <v>42</v>
      </c>
      <c r="L132" s="188"/>
      <c r="M132" s="188"/>
      <c r="N132" s="189">
        <f t="shared" si="23"/>
        <v>0</v>
      </c>
      <c r="O132" s="190"/>
      <c r="P132" s="190"/>
      <c r="Q132" s="191">
        <f t="shared" si="24"/>
        <v>0</v>
      </c>
      <c r="R132" s="191">
        <f t="shared" si="24"/>
        <v>0</v>
      </c>
      <c r="S132" s="1988"/>
      <c r="T132" s="1989"/>
      <c r="U132" s="118">
        <f t="shared" si="28"/>
        <v>0</v>
      </c>
      <c r="V132" s="33"/>
      <c r="X132" s="33"/>
      <c r="Y132" s="33"/>
      <c r="Z132" s="33"/>
      <c r="AA132" s="205"/>
      <c r="AB132" s="33"/>
      <c r="AC132" s="33"/>
      <c r="AD132" s="33"/>
      <c r="AE132" s="199"/>
      <c r="AF132" s="144"/>
      <c r="AG132" s="145"/>
      <c r="AH132" s="165"/>
      <c r="AI132" s="146"/>
      <c r="AJ132" s="33"/>
      <c r="AK132" s="33"/>
      <c r="AL132" s="33"/>
      <c r="AM132" s="33"/>
      <c r="AN132" s="48"/>
      <c r="AO132" s="48"/>
      <c r="AP132" s="48"/>
    </row>
    <row r="133" spans="9:42" ht="21" hidden="1" customHeight="1">
      <c r="I133" s="292">
        <f t="shared" si="26"/>
        <v>0</v>
      </c>
      <c r="J133" s="118">
        <f t="shared" si="16"/>
        <v>0</v>
      </c>
      <c r="K133" s="636">
        <f t="shared" si="27"/>
        <v>43</v>
      </c>
      <c r="L133" s="188"/>
      <c r="M133" s="188"/>
      <c r="N133" s="189">
        <f t="shared" si="23"/>
        <v>0</v>
      </c>
      <c r="O133" s="190"/>
      <c r="P133" s="190"/>
      <c r="Q133" s="191">
        <f t="shared" si="24"/>
        <v>0</v>
      </c>
      <c r="R133" s="191">
        <f t="shared" si="24"/>
        <v>0</v>
      </c>
      <c r="S133" s="1988"/>
      <c r="T133" s="1989"/>
      <c r="U133" s="118">
        <f t="shared" si="28"/>
        <v>0</v>
      </c>
      <c r="V133" s="33"/>
      <c r="W133" s="228" t="s">
        <v>973</v>
      </c>
      <c r="X133" s="33"/>
      <c r="Y133" s="33"/>
      <c r="Z133" s="33"/>
      <c r="AA133" s="205"/>
      <c r="AB133" s="33"/>
      <c r="AC133" s="33"/>
      <c r="AD133" s="33"/>
      <c r="AE133" s="199"/>
      <c r="AF133" s="170"/>
      <c r="AG133" s="171"/>
      <c r="AH133" s="172"/>
      <c r="AI133" s="173"/>
      <c r="AJ133" s="33"/>
      <c r="AK133" s="33"/>
      <c r="AL133" s="33"/>
      <c r="AM133" s="33"/>
      <c r="AN133" s="48"/>
      <c r="AO133" s="48"/>
      <c r="AP133" s="48"/>
    </row>
    <row r="134" spans="9:42" ht="21" hidden="1" customHeight="1">
      <c r="I134" s="292">
        <f t="shared" si="26"/>
        <v>0</v>
      </c>
      <c r="J134" s="118">
        <f t="shared" si="16"/>
        <v>0</v>
      </c>
      <c r="K134" s="636">
        <f t="shared" si="27"/>
        <v>44</v>
      </c>
      <c r="L134" s="188"/>
      <c r="M134" s="188"/>
      <c r="N134" s="189">
        <f t="shared" si="23"/>
        <v>0</v>
      </c>
      <c r="O134" s="190"/>
      <c r="P134" s="190"/>
      <c r="Q134" s="191">
        <f t="shared" si="24"/>
        <v>0</v>
      </c>
      <c r="R134" s="191">
        <f t="shared" si="24"/>
        <v>0</v>
      </c>
      <c r="S134" s="1988"/>
      <c r="T134" s="1989"/>
      <c r="U134" s="118">
        <f t="shared" si="28"/>
        <v>0</v>
      </c>
      <c r="V134" s="33"/>
      <c r="W134" s="179"/>
      <c r="X134" s="33"/>
      <c r="Y134" s="33"/>
      <c r="Z134" s="33"/>
      <c r="AA134" s="205"/>
      <c r="AB134" s="33"/>
      <c r="AC134" s="33"/>
      <c r="AD134" s="33"/>
      <c r="AE134" s="199"/>
      <c r="AF134" s="125"/>
      <c r="AG134" s="125"/>
      <c r="AH134" s="125"/>
      <c r="AI134" s="182"/>
      <c r="AJ134" s="33"/>
      <c r="AK134" s="33"/>
      <c r="AL134" s="33"/>
      <c r="AM134" s="33"/>
      <c r="AN134" s="48"/>
      <c r="AO134" s="48"/>
      <c r="AP134" s="48"/>
    </row>
    <row r="135" spans="9:42" ht="21" hidden="1" customHeight="1">
      <c r="I135" s="292">
        <f t="shared" si="26"/>
        <v>0</v>
      </c>
      <c r="J135" s="118">
        <f t="shared" si="16"/>
        <v>0</v>
      </c>
      <c r="K135" s="636">
        <f t="shared" si="27"/>
        <v>45</v>
      </c>
      <c r="L135" s="188"/>
      <c r="M135" s="188"/>
      <c r="N135" s="189">
        <f t="shared" si="23"/>
        <v>0</v>
      </c>
      <c r="O135" s="190"/>
      <c r="P135" s="190"/>
      <c r="Q135" s="191">
        <f t="shared" si="24"/>
        <v>0</v>
      </c>
      <c r="R135" s="191">
        <f t="shared" si="24"/>
        <v>0</v>
      </c>
      <c r="S135" s="1988"/>
      <c r="T135" s="1989"/>
      <c r="U135" s="118">
        <f t="shared" si="28"/>
        <v>0</v>
      </c>
      <c r="V135" s="33"/>
      <c r="W135" s="234"/>
      <c r="X135" s="33"/>
      <c r="Y135" s="33"/>
      <c r="Z135" s="33"/>
      <c r="AA135" s="205"/>
      <c r="AB135" s="33"/>
      <c r="AC135" s="33"/>
      <c r="AD135" s="33"/>
      <c r="AE135" s="199"/>
      <c r="AF135" s="133" t="s">
        <v>795</v>
      </c>
      <c r="AG135" s="134" t="s">
        <v>796</v>
      </c>
      <c r="AH135" s="169" t="s">
        <v>797</v>
      </c>
      <c r="AI135" s="135" t="s">
        <v>1499</v>
      </c>
      <c r="AJ135" s="33"/>
      <c r="AK135" s="33"/>
      <c r="AL135" s="33"/>
      <c r="AM135" s="33"/>
      <c r="AN135" s="48"/>
      <c r="AO135" s="48"/>
      <c r="AP135" s="48"/>
    </row>
    <row r="136" spans="9:42" ht="21" hidden="1" customHeight="1">
      <c r="I136" s="292">
        <f t="shared" si="26"/>
        <v>0</v>
      </c>
      <c r="J136" s="118">
        <f t="shared" si="16"/>
        <v>0</v>
      </c>
      <c r="K136" s="636">
        <f t="shared" si="27"/>
        <v>46</v>
      </c>
      <c r="L136" s="188"/>
      <c r="M136" s="188"/>
      <c r="N136" s="189">
        <f t="shared" si="23"/>
        <v>0</v>
      </c>
      <c r="O136" s="190"/>
      <c r="P136" s="190"/>
      <c r="Q136" s="191">
        <f t="shared" si="24"/>
        <v>0</v>
      </c>
      <c r="R136" s="191">
        <f t="shared" si="24"/>
        <v>0</v>
      </c>
      <c r="S136" s="1988"/>
      <c r="T136" s="1989"/>
      <c r="U136" s="118">
        <f t="shared" si="28"/>
        <v>0</v>
      </c>
      <c r="V136" s="33"/>
      <c r="W136" s="179"/>
      <c r="X136" s="33"/>
      <c r="Y136" s="33"/>
      <c r="Z136" s="33"/>
      <c r="AA136" s="205"/>
      <c r="AB136" s="33"/>
      <c r="AC136" s="33"/>
      <c r="AD136" s="33"/>
      <c r="AE136" s="199"/>
      <c r="AF136" s="144" t="s">
        <v>1725</v>
      </c>
      <c r="AG136" s="145" t="s">
        <v>961</v>
      </c>
      <c r="AH136" s="186">
        <v>0</v>
      </c>
      <c r="AI136" s="187" t="s">
        <v>1501</v>
      </c>
      <c r="AJ136" s="33"/>
      <c r="AK136" s="33"/>
      <c r="AL136" s="33"/>
      <c r="AM136" s="33"/>
      <c r="AN136" s="48"/>
      <c r="AO136" s="48"/>
      <c r="AP136" s="48"/>
    </row>
    <row r="137" spans="9:42" ht="21" hidden="1" customHeight="1">
      <c r="I137" s="292">
        <f t="shared" si="26"/>
        <v>0</v>
      </c>
      <c r="J137" s="118">
        <f t="shared" si="16"/>
        <v>0</v>
      </c>
      <c r="K137" s="636">
        <f t="shared" si="27"/>
        <v>47</v>
      </c>
      <c r="L137" s="188"/>
      <c r="M137" s="188"/>
      <c r="N137" s="189">
        <f t="shared" si="23"/>
        <v>0</v>
      </c>
      <c r="O137" s="190"/>
      <c r="P137" s="190"/>
      <c r="Q137" s="191">
        <f t="shared" si="24"/>
        <v>0</v>
      </c>
      <c r="R137" s="191">
        <f t="shared" si="24"/>
        <v>0</v>
      </c>
      <c r="S137" s="1988"/>
      <c r="T137" s="1989"/>
      <c r="U137" s="118">
        <f t="shared" si="28"/>
        <v>0</v>
      </c>
      <c r="V137" s="33"/>
      <c r="W137" s="179"/>
      <c r="X137" s="33"/>
      <c r="Y137" s="33"/>
      <c r="Z137" s="33"/>
      <c r="AA137" s="205"/>
      <c r="AB137" s="33"/>
      <c r="AC137" s="33"/>
      <c r="AD137" s="33"/>
      <c r="AE137" s="199"/>
      <c r="AF137" s="144" t="s">
        <v>1726</v>
      </c>
      <c r="AG137" s="145" t="s">
        <v>800</v>
      </c>
      <c r="AH137" s="192">
        <v>0.05</v>
      </c>
      <c r="AI137" s="187" t="s">
        <v>1502</v>
      </c>
      <c r="AJ137" s="33"/>
      <c r="AK137" s="33"/>
      <c r="AL137" s="33"/>
      <c r="AM137" s="33"/>
      <c r="AN137" s="48"/>
      <c r="AO137" s="48"/>
      <c r="AP137" s="48"/>
    </row>
    <row r="138" spans="9:42" ht="21" hidden="1" customHeight="1">
      <c r="I138" s="292">
        <f t="shared" si="26"/>
        <v>0</v>
      </c>
      <c r="J138" s="118">
        <f t="shared" si="16"/>
        <v>0</v>
      </c>
      <c r="K138" s="636">
        <f t="shared" si="27"/>
        <v>48</v>
      </c>
      <c r="L138" s="188"/>
      <c r="M138" s="188"/>
      <c r="N138" s="189">
        <f t="shared" si="23"/>
        <v>0</v>
      </c>
      <c r="O138" s="190"/>
      <c r="P138" s="190"/>
      <c r="Q138" s="191">
        <f t="shared" si="24"/>
        <v>0</v>
      </c>
      <c r="R138" s="191">
        <f t="shared" si="24"/>
        <v>0</v>
      </c>
      <c r="S138" s="1988"/>
      <c r="T138" s="1989"/>
      <c r="U138" s="118">
        <f t="shared" si="28"/>
        <v>0</v>
      </c>
      <c r="V138" s="33"/>
      <c r="W138" s="179"/>
      <c r="X138" s="33"/>
      <c r="Y138" s="33"/>
      <c r="Z138" s="33"/>
      <c r="AA138" s="205"/>
      <c r="AB138" s="33"/>
      <c r="AC138" s="33"/>
      <c r="AD138" s="33"/>
      <c r="AE138" s="199"/>
      <c r="AF138" s="144" t="s">
        <v>1727</v>
      </c>
      <c r="AG138" s="145" t="s">
        <v>963</v>
      </c>
      <c r="AH138" s="192">
        <v>0.1</v>
      </c>
      <c r="AI138" s="193"/>
      <c r="AJ138" s="33"/>
      <c r="AK138" s="33"/>
      <c r="AL138" s="33"/>
      <c r="AM138" s="33"/>
      <c r="AN138" s="48"/>
      <c r="AO138" s="48"/>
      <c r="AP138" s="48"/>
    </row>
    <row r="139" spans="9:42" ht="21" hidden="1" customHeight="1">
      <c r="I139" s="292">
        <f t="shared" si="26"/>
        <v>0</v>
      </c>
      <c r="J139" s="118">
        <f t="shared" si="16"/>
        <v>0</v>
      </c>
      <c r="K139" s="636">
        <f t="shared" si="27"/>
        <v>49</v>
      </c>
      <c r="L139" s="188"/>
      <c r="M139" s="188"/>
      <c r="N139" s="189">
        <f t="shared" si="23"/>
        <v>0</v>
      </c>
      <c r="O139" s="190"/>
      <c r="P139" s="190"/>
      <c r="Q139" s="191">
        <f t="shared" si="24"/>
        <v>0</v>
      </c>
      <c r="R139" s="191">
        <f t="shared" si="24"/>
        <v>0</v>
      </c>
      <c r="S139" s="1988"/>
      <c r="T139" s="1989"/>
      <c r="U139" s="118">
        <f t="shared" si="28"/>
        <v>0</v>
      </c>
      <c r="V139" s="33"/>
      <c r="W139" s="179"/>
      <c r="X139" s="33"/>
      <c r="Y139" s="33"/>
      <c r="Z139" s="33"/>
      <c r="AA139" s="205"/>
      <c r="AB139" s="33"/>
      <c r="AC139" s="33"/>
      <c r="AD139" s="33"/>
      <c r="AE139" s="199"/>
      <c r="AF139" s="144"/>
      <c r="AG139" s="145"/>
      <c r="AH139" s="194"/>
      <c r="AI139" s="146"/>
      <c r="AJ139" s="33"/>
      <c r="AK139" s="33"/>
      <c r="AL139" s="33"/>
      <c r="AM139" s="33"/>
      <c r="AN139" s="48"/>
      <c r="AO139" s="48"/>
      <c r="AP139" s="48"/>
    </row>
    <row r="140" spans="9:42" ht="21" hidden="1" customHeight="1">
      <c r="I140" s="292">
        <f t="shared" si="26"/>
        <v>0</v>
      </c>
      <c r="J140" s="118">
        <f t="shared" si="16"/>
        <v>0</v>
      </c>
      <c r="K140" s="636">
        <f t="shared" si="27"/>
        <v>50</v>
      </c>
      <c r="L140" s="188"/>
      <c r="M140" s="188"/>
      <c r="N140" s="189">
        <f t="shared" si="23"/>
        <v>0</v>
      </c>
      <c r="O140" s="190"/>
      <c r="P140" s="190"/>
      <c r="Q140" s="191">
        <f t="shared" si="24"/>
        <v>0</v>
      </c>
      <c r="R140" s="191">
        <f t="shared" si="24"/>
        <v>0</v>
      </c>
      <c r="S140" s="1988"/>
      <c r="T140" s="1989"/>
      <c r="U140" s="118">
        <f t="shared" si="28"/>
        <v>0</v>
      </c>
      <c r="V140" s="33"/>
      <c r="W140" s="179"/>
      <c r="X140" s="33"/>
      <c r="Y140" s="33"/>
      <c r="Z140" s="33"/>
      <c r="AA140" s="205"/>
      <c r="AB140" s="33"/>
      <c r="AC140" s="33"/>
      <c r="AD140" s="33"/>
      <c r="AE140" s="199"/>
      <c r="AF140" s="170"/>
      <c r="AG140" s="195"/>
      <c r="AH140" s="171"/>
      <c r="AI140" s="173"/>
      <c r="AJ140" s="33"/>
      <c r="AK140" s="33"/>
      <c r="AL140" s="33"/>
      <c r="AM140" s="33"/>
      <c r="AN140" s="48"/>
      <c r="AO140" s="48"/>
      <c r="AP140" s="48"/>
    </row>
    <row r="141" spans="9:42" ht="21" hidden="1" customHeight="1">
      <c r="I141" s="292">
        <f t="shared" si="26"/>
        <v>0</v>
      </c>
      <c r="J141" s="118">
        <f t="shared" si="16"/>
        <v>0</v>
      </c>
      <c r="K141" s="636">
        <f t="shared" si="27"/>
        <v>51</v>
      </c>
      <c r="L141" s="188"/>
      <c r="M141" s="188"/>
      <c r="N141" s="189">
        <f t="shared" si="23"/>
        <v>0</v>
      </c>
      <c r="O141" s="190"/>
      <c r="P141" s="190"/>
      <c r="Q141" s="191">
        <f t="shared" si="24"/>
        <v>0</v>
      </c>
      <c r="R141" s="191">
        <f t="shared" si="24"/>
        <v>0</v>
      </c>
      <c r="S141" s="1988"/>
      <c r="T141" s="1989"/>
      <c r="U141" s="118">
        <f t="shared" si="28"/>
        <v>0</v>
      </c>
      <c r="V141" s="33"/>
      <c r="W141" s="179"/>
      <c r="X141" s="33"/>
      <c r="Y141" s="33"/>
      <c r="Z141" s="33"/>
      <c r="AA141" s="205"/>
      <c r="AB141" s="33"/>
      <c r="AC141" s="33"/>
      <c r="AD141" s="33"/>
      <c r="AE141" s="199"/>
      <c r="AF141" s="48"/>
      <c r="AG141" s="48"/>
      <c r="AH141" s="48"/>
      <c r="AI141" s="48"/>
      <c r="AJ141" s="33"/>
      <c r="AK141" s="33"/>
      <c r="AL141" s="33"/>
      <c r="AM141" s="33"/>
      <c r="AN141" s="48"/>
      <c r="AO141" s="48"/>
      <c r="AP141" s="48"/>
    </row>
    <row r="142" spans="9:42" ht="21" hidden="1" customHeight="1">
      <c r="I142" s="292">
        <f t="shared" si="26"/>
        <v>0</v>
      </c>
      <c r="J142" s="118">
        <f t="shared" si="16"/>
        <v>0</v>
      </c>
      <c r="K142" s="636">
        <f t="shared" si="27"/>
        <v>52</v>
      </c>
      <c r="L142" s="188"/>
      <c r="M142" s="188"/>
      <c r="N142" s="189">
        <f t="shared" si="23"/>
        <v>0</v>
      </c>
      <c r="O142" s="190"/>
      <c r="P142" s="190"/>
      <c r="Q142" s="191">
        <f t="shared" si="24"/>
        <v>0</v>
      </c>
      <c r="R142" s="191">
        <f t="shared" si="24"/>
        <v>0</v>
      </c>
      <c r="S142" s="1988"/>
      <c r="T142" s="1989"/>
      <c r="U142" s="118">
        <f t="shared" si="28"/>
        <v>0</v>
      </c>
      <c r="V142" s="33"/>
      <c r="W142" s="196">
        <v>0</v>
      </c>
      <c r="X142" s="33"/>
      <c r="Y142" s="33"/>
      <c r="Z142" s="33"/>
      <c r="AA142" s="205"/>
      <c r="AB142" s="33"/>
      <c r="AC142" s="33"/>
      <c r="AD142" s="33"/>
      <c r="AE142" s="199"/>
      <c r="AF142" s="33"/>
      <c r="AG142" s="33"/>
      <c r="AH142" s="33"/>
      <c r="AI142" s="33"/>
      <c r="AJ142" s="33"/>
      <c r="AK142" s="33"/>
      <c r="AL142" s="33"/>
      <c r="AM142" s="33"/>
      <c r="AN142" s="48"/>
      <c r="AO142" s="48"/>
      <c r="AP142" s="48"/>
    </row>
    <row r="143" spans="9:42" ht="21" hidden="1" customHeight="1">
      <c r="I143" s="292">
        <f t="shared" si="26"/>
        <v>0</v>
      </c>
      <c r="J143" s="118">
        <f t="shared" si="16"/>
        <v>0</v>
      </c>
      <c r="K143" s="636">
        <f t="shared" si="27"/>
        <v>53</v>
      </c>
      <c r="L143" s="188"/>
      <c r="M143" s="188"/>
      <c r="N143" s="189">
        <f t="shared" si="23"/>
        <v>0</v>
      </c>
      <c r="O143" s="190"/>
      <c r="P143" s="190"/>
      <c r="Q143" s="191">
        <f t="shared" si="24"/>
        <v>0</v>
      </c>
      <c r="R143" s="191">
        <f t="shared" si="24"/>
        <v>0</v>
      </c>
      <c r="S143" s="1988"/>
      <c r="T143" s="1989"/>
      <c r="U143" s="118">
        <f t="shared" si="28"/>
        <v>0</v>
      </c>
      <c r="V143" s="33"/>
      <c r="W143" s="202"/>
      <c r="X143" s="33"/>
      <c r="Y143" s="33"/>
      <c r="Z143" s="33"/>
      <c r="AA143" s="205"/>
      <c r="AB143" s="33"/>
      <c r="AC143" s="33"/>
      <c r="AD143" s="33"/>
      <c r="AE143" s="199"/>
      <c r="AF143" s="199"/>
      <c r="AG143" s="199"/>
      <c r="AH143" s="33"/>
      <c r="AI143" s="33"/>
      <c r="AJ143" s="33"/>
      <c r="AK143" s="33"/>
      <c r="AL143" s="33"/>
      <c r="AM143" s="33"/>
      <c r="AN143" s="48"/>
      <c r="AO143" s="48"/>
      <c r="AP143" s="48"/>
    </row>
    <row r="144" spans="9:42" ht="21" hidden="1" customHeight="1">
      <c r="I144" s="292">
        <f t="shared" si="26"/>
        <v>0</v>
      </c>
      <c r="J144" s="118">
        <f t="shared" si="16"/>
        <v>0</v>
      </c>
      <c r="K144" s="636">
        <f t="shared" si="27"/>
        <v>54</v>
      </c>
      <c r="L144" s="188"/>
      <c r="M144" s="188"/>
      <c r="N144" s="189">
        <f t="shared" si="23"/>
        <v>0</v>
      </c>
      <c r="O144" s="190"/>
      <c r="P144" s="190"/>
      <c r="Q144" s="191">
        <f t="shared" si="24"/>
        <v>0</v>
      </c>
      <c r="R144" s="191">
        <f t="shared" si="24"/>
        <v>0</v>
      </c>
      <c r="S144" s="1988"/>
      <c r="T144" s="1989"/>
      <c r="U144" s="118">
        <f t="shared" si="28"/>
        <v>0</v>
      </c>
      <c r="V144" s="33"/>
      <c r="W144" s="33"/>
      <c r="X144" s="33"/>
      <c r="Y144" s="33"/>
      <c r="Z144" s="33"/>
      <c r="AA144" s="205"/>
      <c r="AB144" s="33"/>
      <c r="AC144" s="33"/>
      <c r="AD144" s="33"/>
      <c r="AE144" s="199"/>
      <c r="AF144" s="199"/>
      <c r="AG144" s="199"/>
      <c r="AH144" s="33"/>
      <c r="AI144" s="33"/>
      <c r="AJ144" s="33"/>
      <c r="AK144" s="33"/>
      <c r="AL144" s="33"/>
      <c r="AM144" s="33"/>
      <c r="AN144" s="48"/>
      <c r="AO144" s="48"/>
      <c r="AP144" s="48"/>
    </row>
    <row r="145" spans="9:46" ht="21" hidden="1" customHeight="1">
      <c r="I145" s="292">
        <f t="shared" si="26"/>
        <v>0</v>
      </c>
      <c r="J145" s="118">
        <f t="shared" si="16"/>
        <v>0</v>
      </c>
      <c r="K145" s="636">
        <f t="shared" si="27"/>
        <v>55</v>
      </c>
      <c r="L145" s="188"/>
      <c r="M145" s="188"/>
      <c r="N145" s="189">
        <f t="shared" si="23"/>
        <v>0</v>
      </c>
      <c r="O145" s="190"/>
      <c r="P145" s="190"/>
      <c r="Q145" s="191">
        <f t="shared" si="24"/>
        <v>0</v>
      </c>
      <c r="R145" s="191">
        <f t="shared" si="24"/>
        <v>0</v>
      </c>
      <c r="S145" s="1988"/>
      <c r="T145" s="1989"/>
      <c r="U145" s="118">
        <f t="shared" si="28"/>
        <v>0</v>
      </c>
      <c r="V145" s="33"/>
      <c r="W145" s="648" t="s">
        <v>1170</v>
      </c>
      <c r="X145" s="33"/>
      <c r="Y145" s="33"/>
      <c r="Z145" s="33"/>
      <c r="AA145" s="205"/>
      <c r="AB145" s="33"/>
      <c r="AC145" s="33"/>
      <c r="AD145" s="33"/>
      <c r="AE145" s="199"/>
      <c r="AF145" s="199"/>
      <c r="AG145" s="199"/>
      <c r="AH145" s="33"/>
      <c r="AI145" s="33"/>
      <c r="AJ145" s="33"/>
      <c r="AK145" s="33"/>
      <c r="AL145" s="33"/>
      <c r="AM145" s="33"/>
      <c r="AN145" s="48"/>
      <c r="AO145" s="48"/>
      <c r="AP145" s="48"/>
    </row>
    <row r="146" spans="9:46" ht="21" hidden="1" customHeight="1">
      <c r="I146" s="292">
        <f t="shared" si="26"/>
        <v>0</v>
      </c>
      <c r="J146" s="118">
        <f t="shared" si="16"/>
        <v>0</v>
      </c>
      <c r="K146" s="636">
        <f t="shared" si="27"/>
        <v>56</v>
      </c>
      <c r="L146" s="188"/>
      <c r="M146" s="188"/>
      <c r="N146" s="189">
        <f t="shared" si="23"/>
        <v>0</v>
      </c>
      <c r="O146" s="190"/>
      <c r="P146" s="190"/>
      <c r="Q146" s="191">
        <f t="shared" si="24"/>
        <v>0</v>
      </c>
      <c r="R146" s="191">
        <f t="shared" si="24"/>
        <v>0</v>
      </c>
      <c r="S146" s="1988"/>
      <c r="T146" s="1989"/>
      <c r="U146" s="118">
        <f t="shared" si="28"/>
        <v>0</v>
      </c>
      <c r="V146" s="33"/>
      <c r="W146" s="648" t="s">
        <v>1357</v>
      </c>
      <c r="X146" s="33"/>
      <c r="Y146" s="33"/>
      <c r="Z146" s="33"/>
      <c r="AA146" s="205"/>
      <c r="AB146" s="33"/>
      <c r="AC146" s="33"/>
      <c r="AD146" s="33"/>
      <c r="AE146" s="199"/>
      <c r="AF146" s="199"/>
      <c r="AG146" s="199"/>
      <c r="AH146" s="33"/>
      <c r="AI146" s="33"/>
      <c r="AJ146" s="33"/>
      <c r="AK146" s="33"/>
      <c r="AL146" s="33"/>
      <c r="AM146" s="33"/>
      <c r="AN146" s="48"/>
      <c r="AO146" s="48"/>
      <c r="AP146" s="48"/>
    </row>
    <row r="147" spans="9:46" ht="21" hidden="1" customHeight="1">
      <c r="I147" s="292">
        <f t="shared" si="26"/>
        <v>0</v>
      </c>
      <c r="J147" s="118">
        <f t="shared" si="16"/>
        <v>0</v>
      </c>
      <c r="K147" s="636">
        <f t="shared" si="27"/>
        <v>57</v>
      </c>
      <c r="L147" s="188"/>
      <c r="M147" s="188"/>
      <c r="N147" s="189">
        <f t="shared" si="23"/>
        <v>0</v>
      </c>
      <c r="O147" s="190"/>
      <c r="P147" s="190"/>
      <c r="Q147" s="191">
        <f t="shared" si="24"/>
        <v>0</v>
      </c>
      <c r="R147" s="191">
        <f t="shared" si="24"/>
        <v>0</v>
      </c>
      <c r="S147" s="1988"/>
      <c r="T147" s="1989"/>
      <c r="U147" s="118">
        <f t="shared" si="28"/>
        <v>0</v>
      </c>
      <c r="V147" s="33"/>
      <c r="W147" s="648" t="s">
        <v>1358</v>
      </c>
      <c r="X147" s="33"/>
      <c r="Y147" s="33"/>
      <c r="Z147" s="33"/>
      <c r="AA147" s="205"/>
      <c r="AB147" s="33"/>
      <c r="AC147" s="33"/>
      <c r="AD147" s="33"/>
      <c r="AE147" s="199"/>
      <c r="AF147" s="199"/>
      <c r="AG147" s="199"/>
      <c r="AH147" s="33"/>
      <c r="AI147" s="33"/>
      <c r="AJ147" s="33"/>
      <c r="AK147" s="33"/>
      <c r="AL147" s="33"/>
      <c r="AM147" s="33"/>
      <c r="AN147" s="48"/>
      <c r="AO147" s="48"/>
      <c r="AP147" s="48"/>
    </row>
    <row r="148" spans="9:46" ht="21" hidden="1" customHeight="1">
      <c r="I148" s="292">
        <f t="shared" si="26"/>
        <v>0</v>
      </c>
      <c r="J148" s="118">
        <f t="shared" si="16"/>
        <v>0</v>
      </c>
      <c r="K148" s="636">
        <f t="shared" si="27"/>
        <v>58</v>
      </c>
      <c r="L148" s="188"/>
      <c r="M148" s="188"/>
      <c r="N148" s="189">
        <f t="shared" si="23"/>
        <v>0</v>
      </c>
      <c r="O148" s="190"/>
      <c r="P148" s="190"/>
      <c r="Q148" s="191">
        <f t="shared" si="24"/>
        <v>0</v>
      </c>
      <c r="R148" s="191">
        <f t="shared" si="24"/>
        <v>0</v>
      </c>
      <c r="S148" s="1988"/>
      <c r="T148" s="1989"/>
      <c r="U148" s="118">
        <f t="shared" si="28"/>
        <v>0</v>
      </c>
      <c r="V148" s="214"/>
      <c r="W148" s="648" t="s">
        <v>1359</v>
      </c>
      <c r="X148" s="214"/>
      <c r="Y148" s="214"/>
      <c r="Z148" s="214"/>
      <c r="AA148" s="215"/>
      <c r="AB148" s="214"/>
      <c r="AC148" s="214"/>
      <c r="AD148" s="214"/>
      <c r="AE148" s="216"/>
      <c r="AF148" s="199"/>
      <c r="AG148" s="199"/>
      <c r="AH148" s="33"/>
      <c r="AI148" s="33"/>
      <c r="AJ148" s="216"/>
      <c r="AK148" s="199"/>
      <c r="AL148" s="199"/>
      <c r="AM148" s="199"/>
      <c r="AN148" s="28"/>
      <c r="AO148" s="28"/>
      <c r="AP148" s="28"/>
    </row>
    <row r="149" spans="9:46" ht="21" hidden="1" customHeight="1">
      <c r="I149" s="292">
        <f t="shared" si="26"/>
        <v>0</v>
      </c>
      <c r="J149" s="118">
        <f t="shared" si="16"/>
        <v>0</v>
      </c>
      <c r="K149" s="636">
        <f t="shared" si="27"/>
        <v>59</v>
      </c>
      <c r="L149" s="188"/>
      <c r="M149" s="188"/>
      <c r="N149" s="189">
        <f t="shared" si="23"/>
        <v>0</v>
      </c>
      <c r="O149" s="190"/>
      <c r="P149" s="190"/>
      <c r="Q149" s="191">
        <f t="shared" si="24"/>
        <v>0</v>
      </c>
      <c r="R149" s="191">
        <f t="shared" si="24"/>
        <v>0</v>
      </c>
      <c r="S149" s="1988"/>
      <c r="T149" s="1989"/>
      <c r="U149" s="118">
        <f t="shared" si="28"/>
        <v>0</v>
      </c>
      <c r="V149" s="214"/>
      <c r="W149" s="648"/>
      <c r="X149" s="214"/>
      <c r="Y149" s="214"/>
      <c r="Z149" s="214"/>
      <c r="AA149" s="215"/>
      <c r="AB149" s="214"/>
      <c r="AC149" s="214"/>
      <c r="AD149" s="214"/>
      <c r="AE149" s="216"/>
      <c r="AF149" s="199"/>
      <c r="AG149" s="199"/>
      <c r="AH149" s="33"/>
      <c r="AI149" s="33"/>
      <c r="AJ149" s="216"/>
      <c r="AK149" s="199"/>
      <c r="AL149" s="199"/>
      <c r="AM149" s="199"/>
      <c r="AN149" s="28"/>
      <c r="AO149" s="28"/>
      <c r="AP149" s="28"/>
    </row>
    <row r="150" spans="9:46" ht="21" hidden="1" customHeight="1" thickBot="1">
      <c r="I150" s="292">
        <f t="shared" si="26"/>
        <v>0</v>
      </c>
      <c r="J150" s="118">
        <f t="shared" si="16"/>
        <v>0</v>
      </c>
      <c r="K150" s="206">
        <f t="shared" si="27"/>
        <v>60</v>
      </c>
      <c r="L150" s="188"/>
      <c r="M150" s="188"/>
      <c r="N150" s="207">
        <f t="shared" si="23"/>
        <v>0</v>
      </c>
      <c r="O150" s="208"/>
      <c r="P150" s="208"/>
      <c r="Q150" s="209">
        <f t="shared" si="24"/>
        <v>0</v>
      </c>
      <c r="R150" s="209">
        <f t="shared" si="24"/>
        <v>0</v>
      </c>
      <c r="S150" s="1990"/>
      <c r="T150" s="1991"/>
      <c r="U150" s="118">
        <f t="shared" si="28"/>
        <v>0</v>
      </c>
      <c r="V150" s="214"/>
      <c r="W150" s="648"/>
      <c r="X150" s="214"/>
      <c r="Y150" s="214"/>
      <c r="Z150" s="214"/>
      <c r="AA150" s="215"/>
      <c r="AB150" s="214"/>
      <c r="AC150" s="214"/>
      <c r="AD150" s="214"/>
      <c r="AE150" s="216"/>
      <c r="AF150" s="199"/>
      <c r="AG150" s="199"/>
      <c r="AH150" s="33"/>
      <c r="AI150" s="33"/>
      <c r="AJ150" s="216"/>
      <c r="AK150" s="199"/>
      <c r="AL150" s="199"/>
      <c r="AM150" s="199"/>
      <c r="AN150" s="28"/>
      <c r="AO150" s="28"/>
      <c r="AP150" s="28"/>
    </row>
    <row r="151" spans="9:46" ht="30" customHeight="1" thickBot="1">
      <c r="I151" s="292">
        <f t="shared" ref="I151:I161" si="29">IF(Q$154&gt;0,1,0)</f>
        <v>0</v>
      </c>
      <c r="J151" s="118">
        <f t="shared" ref="J151:J214" si="30">IF($Q$154&gt;0,3,)</f>
        <v>0</v>
      </c>
      <c r="K151" s="2013" t="s">
        <v>803</v>
      </c>
      <c r="L151" s="2013"/>
      <c r="M151" s="2013"/>
      <c r="N151" s="2013"/>
      <c r="O151" s="2013"/>
      <c r="P151" s="2013"/>
      <c r="Q151" s="2013"/>
      <c r="R151" s="2013"/>
      <c r="S151" s="2013"/>
      <c r="T151" s="2013"/>
      <c r="U151" s="118">
        <f>J151</f>
        <v>0</v>
      </c>
      <c r="V151" s="119" t="s">
        <v>755</v>
      </c>
      <c r="W151" s="120" t="s">
        <v>873</v>
      </c>
      <c r="X151" s="121"/>
      <c r="Y151" s="121"/>
      <c r="Z151" s="122"/>
      <c r="AA151" s="123"/>
      <c r="AB151" s="122"/>
      <c r="AC151" s="122"/>
      <c r="AD151" s="122"/>
      <c r="AF151" s="124" t="s">
        <v>756</v>
      </c>
      <c r="AG151" s="125"/>
      <c r="AH151" s="125"/>
      <c r="AI151" s="125"/>
      <c r="AJ151" s="126"/>
      <c r="AN151" s="127"/>
      <c r="AO151" s="127"/>
      <c r="AP151" s="127"/>
    </row>
    <row r="152" spans="9:46" ht="21" customHeight="1" thickBot="1">
      <c r="I152" s="292">
        <f t="shared" si="29"/>
        <v>0</v>
      </c>
      <c r="J152" s="118">
        <f t="shared" si="30"/>
        <v>0</v>
      </c>
      <c r="K152" s="2021" t="s">
        <v>537</v>
      </c>
      <c r="L152" s="2021"/>
      <c r="M152" s="2021"/>
      <c r="N152" s="2021"/>
      <c r="O152" s="2021"/>
      <c r="P152" s="2021"/>
      <c r="Q152" s="2021"/>
      <c r="R152" s="2021"/>
      <c r="S152" s="2021"/>
      <c r="T152" s="2021"/>
      <c r="U152" s="118">
        <f t="shared" ref="U152:U175" si="31">J152</f>
        <v>0</v>
      </c>
      <c r="V152" s="217" t="s">
        <v>976</v>
      </c>
      <c r="W152" s="232">
        <v>200</v>
      </c>
      <c r="X152" s="233" t="s">
        <v>1176</v>
      </c>
      <c r="Y152" s="232">
        <f>AD167</f>
        <v>0</v>
      </c>
      <c r="Z152" s="129"/>
      <c r="AA152" s="130"/>
      <c r="AB152" s="129"/>
      <c r="AC152" s="131"/>
      <c r="AD152" s="132"/>
      <c r="AE152" s="33"/>
      <c r="AF152" s="133" t="s">
        <v>777</v>
      </c>
      <c r="AG152" s="134" t="s">
        <v>778</v>
      </c>
      <c r="AH152" s="134" t="s">
        <v>779</v>
      </c>
      <c r="AI152" s="135" t="s">
        <v>780</v>
      </c>
      <c r="AJ152" s="1327" t="s">
        <v>1679</v>
      </c>
      <c r="AK152" s="1328">
        <v>1</v>
      </c>
      <c r="AL152" s="1329">
        <v>2</v>
      </c>
      <c r="AM152" s="1330">
        <v>3</v>
      </c>
      <c r="AN152" s="1331">
        <v>4</v>
      </c>
      <c r="AO152" s="1331">
        <v>5</v>
      </c>
      <c r="AP152" s="1332">
        <v>6</v>
      </c>
      <c r="AQ152" s="1331">
        <v>7</v>
      </c>
      <c r="AR152" s="1331">
        <v>8</v>
      </c>
      <c r="AS152" s="1331">
        <v>9</v>
      </c>
      <c r="AT152" s="1333">
        <v>10</v>
      </c>
    </row>
    <row r="153" spans="9:46" ht="21" customHeight="1">
      <c r="I153" s="292">
        <f t="shared" si="29"/>
        <v>0</v>
      </c>
      <c r="J153" s="118">
        <f t="shared" si="30"/>
        <v>0</v>
      </c>
      <c r="K153" s="955" t="s">
        <v>523</v>
      </c>
      <c r="L153" s="136" t="s">
        <v>524</v>
      </c>
      <c r="M153" s="953" t="s">
        <v>978</v>
      </c>
      <c r="N153" s="136" t="s">
        <v>838</v>
      </c>
      <c r="O153" s="953" t="s">
        <v>776</v>
      </c>
      <c r="P153" s="136" t="s">
        <v>525</v>
      </c>
      <c r="Q153" s="136" t="s">
        <v>534</v>
      </c>
      <c r="R153" s="136" t="s">
        <v>529</v>
      </c>
      <c r="S153" s="406" t="s">
        <v>535</v>
      </c>
      <c r="T153" s="407" t="s">
        <v>536</v>
      </c>
      <c r="U153" s="118">
        <f t="shared" si="31"/>
        <v>0</v>
      </c>
      <c r="V153" s="218" t="s">
        <v>975</v>
      </c>
      <c r="W153" s="138">
        <v>415</v>
      </c>
      <c r="X153" s="139"/>
      <c r="Y153" s="139"/>
      <c r="Z153" s="140"/>
      <c r="AA153" s="141"/>
      <c r="AB153" s="140"/>
      <c r="AC153" s="142"/>
      <c r="AD153" s="143"/>
      <c r="AE153" s="33"/>
      <c r="AF153" s="144" t="s">
        <v>781</v>
      </c>
      <c r="AG153" s="145" t="s">
        <v>782</v>
      </c>
      <c r="AH153" s="145" t="s">
        <v>783</v>
      </c>
      <c r="AI153" s="146" t="s">
        <v>784</v>
      </c>
      <c r="AJ153" s="1334" t="s">
        <v>1692</v>
      </c>
      <c r="AK153" s="1335">
        <f>L162</f>
        <v>1</v>
      </c>
      <c r="AL153" s="1335">
        <f>L163</f>
        <v>0</v>
      </c>
      <c r="AM153" s="1335">
        <f>L164</f>
        <v>0</v>
      </c>
      <c r="AN153" s="1335">
        <f>L165</f>
        <v>0</v>
      </c>
      <c r="AO153" s="1335">
        <f>L166</f>
        <v>0</v>
      </c>
      <c r="AP153" s="1335">
        <f>L167</f>
        <v>0</v>
      </c>
      <c r="AQ153" s="1335">
        <f>L168</f>
        <v>0</v>
      </c>
      <c r="AR153" s="1335">
        <f>L169</f>
        <v>0</v>
      </c>
      <c r="AS153" s="1335">
        <f>L170</f>
        <v>0</v>
      </c>
      <c r="AT153" s="1336">
        <f>L171</f>
        <v>0</v>
      </c>
    </row>
    <row r="154" spans="9:46" ht="21" customHeight="1" thickBot="1">
      <c r="I154" s="292">
        <f t="shared" si="29"/>
        <v>0</v>
      </c>
      <c r="J154" s="118">
        <f t="shared" si="30"/>
        <v>0</v>
      </c>
      <c r="K154" s="147"/>
      <c r="L154" s="405"/>
      <c r="M154" s="148"/>
      <c r="N154" s="149"/>
      <c r="O154" s="149"/>
      <c r="P154" s="150" t="str">
        <f>IF(COUNTA(Y159:Y166)&gt;1,CONCATENATE(V159,"번지 외 ",COUNTA(Y159:Y166)-1,"필지"),CONCATENATE(V159,"번지"))</f>
        <v>산72-3번지</v>
      </c>
      <c r="Q154" s="151">
        <f>+Y167</f>
        <v>0</v>
      </c>
      <c r="R154" s="393" t="s">
        <v>1304</v>
      </c>
      <c r="S154" s="152">
        <f>COUNT(L162:L174)</f>
        <v>1</v>
      </c>
      <c r="T154" s="153">
        <f>200*S154</f>
        <v>200</v>
      </c>
      <c r="U154" s="118">
        <f t="shared" si="31"/>
        <v>0</v>
      </c>
      <c r="V154" s="218" t="s">
        <v>974</v>
      </c>
      <c r="W154" s="138">
        <v>490</v>
      </c>
      <c r="X154" s="139" t="s">
        <v>1498</v>
      </c>
      <c r="Y154" s="139" t="s">
        <v>1500</v>
      </c>
      <c r="Z154" s="140"/>
      <c r="AA154" s="141"/>
      <c r="AB154" s="140"/>
      <c r="AC154" s="142"/>
      <c r="AD154" s="143"/>
      <c r="AE154" s="33"/>
      <c r="AF154" s="144" t="s">
        <v>785</v>
      </c>
      <c r="AG154" s="145" t="s">
        <v>786</v>
      </c>
      <c r="AH154" s="154" t="s">
        <v>787</v>
      </c>
      <c r="AI154" s="146" t="s">
        <v>788</v>
      </c>
      <c r="AJ154" s="1337" t="s">
        <v>1673</v>
      </c>
      <c r="AK154" s="1338">
        <f>M162</f>
        <v>1</v>
      </c>
      <c r="AL154" s="1338">
        <f>M163</f>
        <v>0</v>
      </c>
      <c r="AM154" s="1338">
        <f>M164</f>
        <v>0</v>
      </c>
      <c r="AN154" s="1338">
        <f>M165</f>
        <v>0</v>
      </c>
      <c r="AO154" s="1338">
        <f>M166</f>
        <v>0</v>
      </c>
      <c r="AP154" s="1338">
        <f>M167</f>
        <v>0</v>
      </c>
      <c r="AQ154" s="1338">
        <f>M168</f>
        <v>0</v>
      </c>
      <c r="AR154" s="1338">
        <f>M169</f>
        <v>0</v>
      </c>
      <c r="AS154" s="1338">
        <f>M170</f>
        <v>0</v>
      </c>
      <c r="AT154" s="1339">
        <f>M171</f>
        <v>0</v>
      </c>
    </row>
    <row r="155" spans="9:46" ht="21" customHeight="1" thickBot="1">
      <c r="I155" s="292">
        <f t="shared" si="29"/>
        <v>0</v>
      </c>
      <c r="J155" s="118">
        <f t="shared" si="30"/>
        <v>0</v>
      </c>
      <c r="K155" s="1245" t="s">
        <v>527</v>
      </c>
      <c r="L155" s="136" t="s">
        <v>528</v>
      </c>
      <c r="M155" s="136" t="s">
        <v>521</v>
      </c>
      <c r="N155" s="136" t="s">
        <v>526</v>
      </c>
      <c r="O155" s="136" t="s">
        <v>530</v>
      </c>
      <c r="P155" s="952" t="s">
        <v>531</v>
      </c>
      <c r="Q155" s="952" t="s">
        <v>532</v>
      </c>
      <c r="R155" s="155" t="s">
        <v>533</v>
      </c>
      <c r="S155" s="156" t="s">
        <v>552</v>
      </c>
      <c r="T155" s="407" t="s">
        <v>522</v>
      </c>
      <c r="U155" s="118">
        <f t="shared" si="31"/>
        <v>0</v>
      </c>
      <c r="V155" s="219" t="s">
        <v>789</v>
      </c>
      <c r="W155" s="220">
        <v>25.39</v>
      </c>
      <c r="X155" s="220"/>
      <c r="Y155" s="221"/>
      <c r="Z155" s="222"/>
      <c r="AA155" s="223"/>
      <c r="AB155" s="222"/>
      <c r="AC155" s="224"/>
      <c r="AD155" s="225"/>
      <c r="AE155" s="33"/>
      <c r="AF155" s="144" t="s">
        <v>790</v>
      </c>
      <c r="AG155" s="157" t="s">
        <v>791</v>
      </c>
      <c r="AH155" s="158" t="s">
        <v>792</v>
      </c>
      <c r="AI155" s="146" t="s">
        <v>793</v>
      </c>
      <c r="AJ155" s="126"/>
      <c r="AN155" s="127"/>
      <c r="AO155" s="127"/>
      <c r="AP155" s="48"/>
    </row>
    <row r="156" spans="9:46" ht="21" customHeight="1" thickBot="1">
      <c r="I156" s="292">
        <f t="shared" si="29"/>
        <v>0</v>
      </c>
      <c r="J156" s="118">
        <f t="shared" si="30"/>
        <v>0</v>
      </c>
      <c r="K156" s="1318" t="str">
        <f>Z159</f>
        <v>백합(용)</v>
      </c>
      <c r="L156" s="1319" t="str">
        <f>AA159</f>
        <v>1-0</v>
      </c>
      <c r="M156" s="1320">
        <f>AC159</f>
        <v>2025</v>
      </c>
      <c r="N156" s="160">
        <f>AB168</f>
        <v>2000</v>
      </c>
      <c r="O156" s="161">
        <f>IF((Q160+R160)&gt;0,ROUND((Q160/(Q160+R160)),4),0)</f>
        <v>0</v>
      </c>
      <c r="P156" s="162" t="str">
        <f>IF(W155&lt;=15,AI153,IF(W155&gt;30,AI155,AI154))</f>
        <v>중 (15˚ ~ 30˚)</v>
      </c>
      <c r="Q156" s="397" t="s">
        <v>1724</v>
      </c>
      <c r="R156" s="1321" t="s">
        <v>1364</v>
      </c>
      <c r="S156" s="164">
        <f>W155</f>
        <v>25.39</v>
      </c>
      <c r="T156" s="398">
        <f>ROUND(N156/10000*N162,0)</f>
        <v>0</v>
      </c>
      <c r="U156" s="118">
        <f t="shared" si="31"/>
        <v>0</v>
      </c>
      <c r="V156" s="226">
        <v>0</v>
      </c>
      <c r="W156" s="226"/>
      <c r="X156" s="226"/>
      <c r="Y156" s="226"/>
      <c r="Z156" s="226"/>
      <c r="AA156" s="227"/>
      <c r="AB156" s="226"/>
      <c r="AC156" s="226"/>
      <c r="AD156" s="226"/>
      <c r="AE156" s="33"/>
      <c r="AF156" s="144" t="s">
        <v>794</v>
      </c>
      <c r="AG156" s="145"/>
      <c r="AH156" s="165"/>
      <c r="AI156" s="146"/>
      <c r="AJ156" s="126"/>
      <c r="AN156" s="127"/>
      <c r="AO156" s="127"/>
      <c r="AP156" s="48"/>
    </row>
    <row r="157" spans="9:46" ht="21" customHeight="1" thickBot="1">
      <c r="I157" s="292">
        <f t="shared" si="29"/>
        <v>0</v>
      </c>
      <c r="J157" s="118">
        <f t="shared" si="30"/>
        <v>0</v>
      </c>
      <c r="K157" s="2014" t="s">
        <v>839</v>
      </c>
      <c r="L157" s="2014"/>
      <c r="M157" s="2014"/>
      <c r="N157" s="2014"/>
      <c r="O157" s="2014"/>
      <c r="P157" s="2014"/>
      <c r="Q157" s="2014"/>
      <c r="R157" s="2014"/>
      <c r="S157" s="2014"/>
      <c r="T157" s="2014"/>
      <c r="U157" s="118">
        <f t="shared" si="31"/>
        <v>0</v>
      </c>
      <c r="AE157" s="33"/>
      <c r="AF157" s="144"/>
      <c r="AG157" s="145"/>
      <c r="AH157" s="165"/>
      <c r="AI157" s="146"/>
      <c r="AJ157" s="126"/>
      <c r="AN157" s="127"/>
      <c r="AO157" s="127"/>
      <c r="AP157" s="48"/>
    </row>
    <row r="158" spans="9:46" ht="21" customHeight="1" thickBot="1">
      <c r="I158" s="292">
        <f t="shared" si="29"/>
        <v>0</v>
      </c>
      <c r="J158" s="118">
        <f t="shared" si="30"/>
        <v>0</v>
      </c>
      <c r="K158" s="2015" t="s">
        <v>840</v>
      </c>
      <c r="L158" s="2017" t="s">
        <v>841</v>
      </c>
      <c r="M158" s="2019" t="s">
        <v>842</v>
      </c>
      <c r="N158" s="2019" t="s">
        <v>843</v>
      </c>
      <c r="O158" s="2022" t="s">
        <v>844</v>
      </c>
      <c r="P158" s="2023"/>
      <c r="Q158" s="2022" t="s">
        <v>845</v>
      </c>
      <c r="R158" s="2023"/>
      <c r="S158" s="1992" t="s">
        <v>969</v>
      </c>
      <c r="T158" s="1993"/>
      <c r="U158" s="118">
        <f t="shared" si="31"/>
        <v>0</v>
      </c>
      <c r="V158" s="217" t="s">
        <v>757</v>
      </c>
      <c r="W158" s="228" t="s">
        <v>973</v>
      </c>
      <c r="X158" s="228" t="s">
        <v>972</v>
      </c>
      <c r="Y158" s="228" t="s">
        <v>971</v>
      </c>
      <c r="Z158" s="228" t="s">
        <v>527</v>
      </c>
      <c r="AA158" s="229" t="s">
        <v>824</v>
      </c>
      <c r="AB158" s="228" t="s">
        <v>970</v>
      </c>
      <c r="AC158" s="230" t="s">
        <v>521</v>
      </c>
      <c r="AD158" s="231" t="s">
        <v>1232</v>
      </c>
      <c r="AE158" s="33"/>
      <c r="AF158" s="170"/>
      <c r="AG158" s="171"/>
      <c r="AH158" s="172"/>
      <c r="AI158" s="173"/>
      <c r="AJ158" s="174"/>
      <c r="AN158" s="174"/>
      <c r="AO158" s="33"/>
      <c r="AP158" s="48"/>
    </row>
    <row r="159" spans="9:46" ht="21" customHeight="1" thickBot="1">
      <c r="I159" s="292">
        <f t="shared" si="29"/>
        <v>0</v>
      </c>
      <c r="J159" s="118">
        <f t="shared" si="30"/>
        <v>0</v>
      </c>
      <c r="K159" s="2016"/>
      <c r="L159" s="2018"/>
      <c r="M159" s="2020"/>
      <c r="N159" s="2020"/>
      <c r="O159" s="954" t="s">
        <v>741</v>
      </c>
      <c r="P159" s="176" t="s">
        <v>742</v>
      </c>
      <c r="Q159" s="176" t="s">
        <v>741</v>
      </c>
      <c r="R159" s="177" t="s">
        <v>742</v>
      </c>
      <c r="S159" s="1994"/>
      <c r="T159" s="1995"/>
      <c r="U159" s="118">
        <f t="shared" si="31"/>
        <v>0</v>
      </c>
      <c r="V159" s="178" t="s">
        <v>1750</v>
      </c>
      <c r="W159" s="179">
        <v>38.46</v>
      </c>
      <c r="X159" s="179"/>
      <c r="Y159" s="179"/>
      <c r="Z159" s="179" t="s">
        <v>1755</v>
      </c>
      <c r="AA159" s="180" t="s">
        <v>1709</v>
      </c>
      <c r="AB159" s="179">
        <v>2000</v>
      </c>
      <c r="AC159" s="402">
        <v>2025</v>
      </c>
      <c r="AD159" s="181"/>
      <c r="AE159" s="33"/>
      <c r="AF159" s="125"/>
      <c r="AG159" s="125"/>
      <c r="AH159" s="125"/>
      <c r="AI159" s="182"/>
      <c r="AJ159" s="174"/>
      <c r="AN159" s="174"/>
      <c r="AO159" s="33"/>
      <c r="AP159" s="48"/>
    </row>
    <row r="160" spans="9:46" ht="21" customHeight="1">
      <c r="I160" s="292">
        <f t="shared" si="29"/>
        <v>0</v>
      </c>
      <c r="J160" s="118">
        <f t="shared" si="30"/>
        <v>0</v>
      </c>
      <c r="K160" s="956" t="s">
        <v>802</v>
      </c>
      <c r="L160" s="184"/>
      <c r="M160" s="184"/>
      <c r="N160" s="266">
        <f>N161/S154</f>
        <v>0</v>
      </c>
      <c r="O160" s="263">
        <f>ROUND(O161/S154,1)</f>
        <v>0</v>
      </c>
      <c r="P160" s="263">
        <f>ROUND(P161/S154,1)</f>
        <v>0</v>
      </c>
      <c r="Q160" s="263">
        <f>ROUND(Q161/S154,0)</f>
        <v>0</v>
      </c>
      <c r="R160" s="263">
        <f>ROUND(R161/S154,0)</f>
        <v>0</v>
      </c>
      <c r="S160" s="1996"/>
      <c r="T160" s="1997"/>
      <c r="U160" s="118">
        <f t="shared" si="31"/>
        <v>0</v>
      </c>
      <c r="V160" s="178"/>
      <c r="W160" s="234"/>
      <c r="X160" s="234"/>
      <c r="Y160" s="234"/>
      <c r="Z160" s="179"/>
      <c r="AA160" s="180"/>
      <c r="AB160" s="179"/>
      <c r="AC160" s="402"/>
      <c r="AD160" s="181"/>
      <c r="AE160" s="33"/>
      <c r="AF160" s="133" t="s">
        <v>795</v>
      </c>
      <c r="AG160" s="134" t="s">
        <v>796</v>
      </c>
      <c r="AH160" s="169" t="s">
        <v>797</v>
      </c>
      <c r="AI160" s="135" t="s">
        <v>1499</v>
      </c>
      <c r="AJ160" s="126"/>
      <c r="AN160" s="127"/>
      <c r="AO160" s="28"/>
      <c r="AP160" s="28"/>
    </row>
    <row r="161" spans="1:43" ht="21" customHeight="1">
      <c r="I161" s="292">
        <f t="shared" si="29"/>
        <v>0</v>
      </c>
      <c r="J161" s="118">
        <f t="shared" si="30"/>
        <v>0</v>
      </c>
      <c r="K161" s="956" t="s">
        <v>754</v>
      </c>
      <c r="L161" s="184"/>
      <c r="M161" s="184"/>
      <c r="N161" s="264">
        <f>SUM(N162:N225)</f>
        <v>0</v>
      </c>
      <c r="O161" s="265">
        <f>SUM(O162:O225)</f>
        <v>0</v>
      </c>
      <c r="P161" s="265">
        <f>SUM(P162:P225)</f>
        <v>0</v>
      </c>
      <c r="Q161" s="265">
        <f>SUM(Q162:Q225)</f>
        <v>0</v>
      </c>
      <c r="R161" s="265">
        <f>SUM(R162:R225)</f>
        <v>0</v>
      </c>
      <c r="S161" s="1998"/>
      <c r="T161" s="1999"/>
      <c r="U161" s="118">
        <f t="shared" si="31"/>
        <v>0</v>
      </c>
      <c r="V161" s="178"/>
      <c r="W161" s="179"/>
      <c r="X161" s="179"/>
      <c r="Y161" s="179"/>
      <c r="Z161" s="179"/>
      <c r="AA161" s="180"/>
      <c r="AB161" s="179"/>
      <c r="AC161" s="402"/>
      <c r="AD161" s="181"/>
      <c r="AE161" s="33"/>
      <c r="AF161" s="144" t="s">
        <v>1725</v>
      </c>
      <c r="AG161" s="145" t="s">
        <v>961</v>
      </c>
      <c r="AH161" s="186">
        <v>0</v>
      </c>
      <c r="AI161" s="187" t="s">
        <v>1501</v>
      </c>
      <c r="AJ161" s="126"/>
      <c r="AN161" s="127"/>
      <c r="AO161" s="28"/>
      <c r="AP161" s="28"/>
    </row>
    <row r="162" spans="1:43" ht="21" customHeight="1">
      <c r="I162" s="292">
        <f>IF((O$162+P$162)&gt;0,1,0)</f>
        <v>0</v>
      </c>
      <c r="J162" s="118">
        <f t="shared" si="30"/>
        <v>0</v>
      </c>
      <c r="K162" s="956">
        <v>1</v>
      </c>
      <c r="L162" s="188">
        <v>1</v>
      </c>
      <c r="M162" s="188">
        <v>1</v>
      </c>
      <c r="N162" s="189">
        <f t="shared" ref="N162:N175" si="32">IF(O162+P162&gt;0,$W$77,)</f>
        <v>0</v>
      </c>
      <c r="O162" s="188"/>
      <c r="P162" s="188"/>
      <c r="Q162" s="264">
        <f t="shared" ref="Q162:R175" si="33">ROUND(O162*50,0)</f>
        <v>0</v>
      </c>
      <c r="R162" s="264">
        <f t="shared" si="33"/>
        <v>0</v>
      </c>
      <c r="S162" s="2000" t="s">
        <v>1867</v>
      </c>
      <c r="T162" s="2001"/>
      <c r="U162" s="118">
        <f t="shared" si="31"/>
        <v>0</v>
      </c>
      <c r="V162" s="178"/>
      <c r="W162" s="179"/>
      <c r="X162" s="179"/>
      <c r="Y162" s="179"/>
      <c r="Z162" s="179"/>
      <c r="AA162" s="180"/>
      <c r="AB162" s="179"/>
      <c r="AC162" s="402"/>
      <c r="AD162" s="181"/>
      <c r="AE162" s="33"/>
      <c r="AF162" s="144" t="s">
        <v>1726</v>
      </c>
      <c r="AG162" s="145" t="s">
        <v>800</v>
      </c>
      <c r="AH162" s="192">
        <v>0.05</v>
      </c>
      <c r="AI162" s="187" t="s">
        <v>1502</v>
      </c>
      <c r="AJ162" s="126"/>
      <c r="AN162" s="127"/>
      <c r="AO162" s="33"/>
      <c r="AP162" s="48"/>
    </row>
    <row r="163" spans="1:43" ht="21" customHeight="1">
      <c r="I163" s="292">
        <f t="shared" ref="I163:I175" si="34">IF((O$162+P$162)&gt;0,1,0)</f>
        <v>0</v>
      </c>
      <c r="J163" s="118">
        <f t="shared" si="30"/>
        <v>0</v>
      </c>
      <c r="K163" s="956">
        <f t="shared" ref="K163:K175" si="35">+K162+1</f>
        <v>2</v>
      </c>
      <c r="L163" s="188"/>
      <c r="M163" s="188"/>
      <c r="N163" s="189">
        <f t="shared" si="32"/>
        <v>0</v>
      </c>
      <c r="O163" s="188"/>
      <c r="P163" s="188"/>
      <c r="Q163" s="264">
        <f t="shared" si="33"/>
        <v>0</v>
      </c>
      <c r="R163" s="264">
        <f t="shared" si="33"/>
        <v>0</v>
      </c>
      <c r="S163" s="1988"/>
      <c r="T163" s="1989"/>
      <c r="U163" s="118">
        <f t="shared" si="31"/>
        <v>0</v>
      </c>
      <c r="V163" s="178"/>
      <c r="W163" s="179"/>
      <c r="X163" s="179"/>
      <c r="Y163" s="179"/>
      <c r="Z163" s="179"/>
      <c r="AA163" s="180"/>
      <c r="AB163" s="179"/>
      <c r="AC163" s="402"/>
      <c r="AD163" s="181"/>
      <c r="AE163" s="33"/>
      <c r="AF163" s="144" t="s">
        <v>1727</v>
      </c>
      <c r="AG163" s="145" t="s">
        <v>963</v>
      </c>
      <c r="AH163" s="192">
        <v>0.1</v>
      </c>
      <c r="AI163" s="193"/>
      <c r="AJ163" s="126"/>
      <c r="AN163" s="127"/>
      <c r="AO163" s="33"/>
      <c r="AP163" s="48"/>
    </row>
    <row r="164" spans="1:43" ht="21" customHeight="1">
      <c r="I164" s="292">
        <f t="shared" si="34"/>
        <v>0</v>
      </c>
      <c r="J164" s="118">
        <f t="shared" si="30"/>
        <v>0</v>
      </c>
      <c r="K164" s="956">
        <f t="shared" si="35"/>
        <v>3</v>
      </c>
      <c r="L164" s="188"/>
      <c r="M164" s="188"/>
      <c r="N164" s="189">
        <f t="shared" si="32"/>
        <v>0</v>
      </c>
      <c r="O164" s="188"/>
      <c r="P164" s="188"/>
      <c r="Q164" s="264">
        <f t="shared" si="33"/>
        <v>0</v>
      </c>
      <c r="R164" s="264">
        <f t="shared" si="33"/>
        <v>0</v>
      </c>
      <c r="S164" s="1988"/>
      <c r="T164" s="1989"/>
      <c r="U164" s="118">
        <f t="shared" si="31"/>
        <v>0</v>
      </c>
      <c r="V164" s="178"/>
      <c r="W164" s="179"/>
      <c r="X164" s="179"/>
      <c r="Y164" s="179"/>
      <c r="Z164" s="179"/>
      <c r="AA164" s="180"/>
      <c r="AB164" s="179"/>
      <c r="AC164" s="402"/>
      <c r="AD164" s="181"/>
      <c r="AE164" s="33"/>
      <c r="AF164" s="144"/>
      <c r="AG164" s="145"/>
      <c r="AH164" s="194"/>
      <c r="AI164" s="146"/>
      <c r="AJ164" s="174"/>
      <c r="AN164" s="174"/>
      <c r="AO164" s="33"/>
      <c r="AP164" s="48"/>
    </row>
    <row r="165" spans="1:43" ht="21" customHeight="1" thickBot="1">
      <c r="I165" s="292">
        <f t="shared" si="34"/>
        <v>0</v>
      </c>
      <c r="J165" s="118">
        <f t="shared" si="30"/>
        <v>0</v>
      </c>
      <c r="K165" s="956">
        <f t="shared" si="35"/>
        <v>4</v>
      </c>
      <c r="L165" s="188"/>
      <c r="M165" s="188"/>
      <c r="N165" s="189">
        <f t="shared" si="32"/>
        <v>0</v>
      </c>
      <c r="O165" s="188"/>
      <c r="P165" s="188"/>
      <c r="Q165" s="264">
        <f t="shared" si="33"/>
        <v>0</v>
      </c>
      <c r="R165" s="264">
        <f t="shared" si="33"/>
        <v>0</v>
      </c>
      <c r="S165" s="1988"/>
      <c r="T165" s="1989"/>
      <c r="U165" s="118">
        <f t="shared" si="31"/>
        <v>0</v>
      </c>
      <c r="V165" s="178"/>
      <c r="W165" s="179"/>
      <c r="X165" s="179"/>
      <c r="Y165" s="179"/>
      <c r="Z165" s="179"/>
      <c r="AA165" s="180"/>
      <c r="AB165" s="179"/>
      <c r="AC165" s="402"/>
      <c r="AD165" s="181"/>
      <c r="AE165" s="33"/>
      <c r="AF165" s="170"/>
      <c r="AG165" s="195"/>
      <c r="AH165" s="171"/>
      <c r="AI165" s="173"/>
      <c r="AJ165" s="174"/>
      <c r="AN165" s="174"/>
      <c r="AO165" s="33"/>
      <c r="AP165" s="48"/>
    </row>
    <row r="166" spans="1:43" ht="21" customHeight="1">
      <c r="I166" s="292">
        <f t="shared" si="34"/>
        <v>0</v>
      </c>
      <c r="J166" s="118">
        <f t="shared" si="30"/>
        <v>0</v>
      </c>
      <c r="K166" s="956">
        <f t="shared" si="35"/>
        <v>5</v>
      </c>
      <c r="L166" s="188"/>
      <c r="M166" s="188"/>
      <c r="N166" s="189">
        <f t="shared" si="32"/>
        <v>0</v>
      </c>
      <c r="O166" s="188"/>
      <c r="P166" s="188"/>
      <c r="Q166" s="191">
        <f t="shared" si="33"/>
        <v>0</v>
      </c>
      <c r="R166" s="191">
        <f t="shared" si="33"/>
        <v>0</v>
      </c>
      <c r="S166" s="1988"/>
      <c r="T166" s="1989"/>
      <c r="U166" s="118">
        <f t="shared" si="31"/>
        <v>0</v>
      </c>
      <c r="V166" s="178"/>
      <c r="W166" s="179"/>
      <c r="X166" s="179"/>
      <c r="Y166" s="179"/>
      <c r="Z166" s="179"/>
      <c r="AA166" s="180"/>
      <c r="AB166" s="179"/>
      <c r="AC166" s="402"/>
      <c r="AD166" s="181"/>
      <c r="AE166" s="28"/>
      <c r="AF166" s="48"/>
      <c r="AG166" s="48"/>
      <c r="AH166" s="48"/>
      <c r="AI166" s="48"/>
      <c r="AJ166" s="48"/>
      <c r="AK166" s="28"/>
      <c r="AL166" s="28"/>
      <c r="AM166" s="28"/>
      <c r="AN166" s="48"/>
      <c r="AO166" s="33"/>
      <c r="AP166" s="48"/>
      <c r="AQ166" s="28"/>
    </row>
    <row r="167" spans="1:43" ht="21" customHeight="1">
      <c r="I167" s="292">
        <f t="shared" si="34"/>
        <v>0</v>
      </c>
      <c r="J167" s="118">
        <f t="shared" si="30"/>
        <v>0</v>
      </c>
      <c r="K167" s="956">
        <f t="shared" si="35"/>
        <v>6</v>
      </c>
      <c r="L167" s="188"/>
      <c r="M167" s="188"/>
      <c r="N167" s="189">
        <f t="shared" si="32"/>
        <v>0</v>
      </c>
      <c r="O167" s="188"/>
      <c r="P167" s="188"/>
      <c r="Q167" s="191">
        <f t="shared" si="33"/>
        <v>0</v>
      </c>
      <c r="R167" s="191">
        <f t="shared" si="33"/>
        <v>0</v>
      </c>
      <c r="S167" s="1988"/>
      <c r="T167" s="1989"/>
      <c r="U167" s="118">
        <f t="shared" si="31"/>
        <v>0</v>
      </c>
      <c r="V167" s="137" t="s">
        <v>754</v>
      </c>
      <c r="W167" s="196">
        <f>SUM(W159:W166)</f>
        <v>38.46</v>
      </c>
      <c r="X167" s="196">
        <f>SUM(X159:X166)</f>
        <v>0</v>
      </c>
      <c r="Y167" s="196">
        <f>SUM(Y159:Y166)</f>
        <v>0</v>
      </c>
      <c r="Z167" s="197"/>
      <c r="AA167" s="198"/>
      <c r="AB167" s="196">
        <f>SUM(AB159:AB166)</f>
        <v>2000</v>
      </c>
      <c r="AC167" s="402"/>
      <c r="AD167" s="654">
        <f>SUBTOTAL(9,AD159:AD166)</f>
        <v>0</v>
      </c>
      <c r="AE167" s="199"/>
      <c r="AF167" s="33"/>
      <c r="AG167" s="33"/>
      <c r="AH167" s="33"/>
      <c r="AI167" s="33"/>
      <c r="AJ167" s="33"/>
      <c r="AN167" s="48"/>
      <c r="AO167" s="33"/>
      <c r="AP167" s="48"/>
    </row>
    <row r="168" spans="1:43" s="28" customFormat="1" ht="21" customHeight="1" thickBot="1">
      <c r="A168" s="200"/>
      <c r="B168" s="200"/>
      <c r="C168" s="200"/>
      <c r="D168" s="200"/>
      <c r="E168" s="200"/>
      <c r="F168" s="200"/>
      <c r="G168" s="200"/>
      <c r="I168" s="292">
        <f t="shared" si="34"/>
        <v>0</v>
      </c>
      <c r="J168" s="118">
        <f t="shared" si="30"/>
        <v>0</v>
      </c>
      <c r="K168" s="956">
        <f t="shared" si="35"/>
        <v>7</v>
      </c>
      <c r="L168" s="188"/>
      <c r="M168" s="188"/>
      <c r="N168" s="189">
        <f t="shared" si="32"/>
        <v>0</v>
      </c>
      <c r="O168" s="188"/>
      <c r="P168" s="188"/>
      <c r="Q168" s="191">
        <f t="shared" si="33"/>
        <v>0</v>
      </c>
      <c r="R168" s="191">
        <f t="shared" si="33"/>
        <v>0</v>
      </c>
      <c r="S168" s="1988"/>
      <c r="T168" s="1989"/>
      <c r="U168" s="118">
        <f t="shared" si="31"/>
        <v>0</v>
      </c>
      <c r="V168" s="201" t="s">
        <v>802</v>
      </c>
      <c r="W168" s="202"/>
      <c r="X168" s="202"/>
      <c r="Y168" s="202"/>
      <c r="Z168" s="202"/>
      <c r="AA168" s="203"/>
      <c r="AB168" s="202">
        <f>IF(AB167&gt;0,ROUND(AB167/COUNTA(AB159:AB166),0),)</f>
        <v>2000</v>
      </c>
      <c r="AC168" s="403"/>
      <c r="AD168" s="204"/>
      <c r="AE168" s="199"/>
      <c r="AF168" s="199"/>
      <c r="AG168" s="199"/>
      <c r="AH168" s="33"/>
      <c r="AI168" s="33"/>
      <c r="AJ168" s="33"/>
      <c r="AK168" s="33"/>
      <c r="AL168" s="33"/>
      <c r="AM168" s="33"/>
      <c r="AN168" s="48"/>
      <c r="AO168" s="48"/>
      <c r="AP168" s="48"/>
      <c r="AQ168" s="116"/>
    </row>
    <row r="169" spans="1:43" ht="21" customHeight="1">
      <c r="I169" s="292">
        <f t="shared" si="34"/>
        <v>0</v>
      </c>
      <c r="J169" s="118">
        <f t="shared" si="30"/>
        <v>0</v>
      </c>
      <c r="K169" s="956">
        <f t="shared" si="35"/>
        <v>8</v>
      </c>
      <c r="L169" s="188"/>
      <c r="M169" s="188"/>
      <c r="N169" s="189">
        <f t="shared" si="32"/>
        <v>0</v>
      </c>
      <c r="O169" s="188"/>
      <c r="P169" s="188"/>
      <c r="Q169" s="191">
        <f t="shared" si="33"/>
        <v>0</v>
      </c>
      <c r="R169" s="191">
        <f t="shared" si="33"/>
        <v>0</v>
      </c>
      <c r="S169" s="1988"/>
      <c r="T169" s="1989"/>
      <c r="U169" s="118">
        <f t="shared" si="31"/>
        <v>0</v>
      </c>
      <c r="V169" s="33"/>
      <c r="W169" s="33"/>
      <c r="X169" s="33"/>
      <c r="Y169" s="33"/>
      <c r="Z169" s="33"/>
      <c r="AA169" s="205"/>
      <c r="AB169" s="33"/>
      <c r="AC169" s="33"/>
      <c r="AD169" s="33"/>
      <c r="AE169" s="199"/>
      <c r="AF169" s="199"/>
      <c r="AG169" s="199"/>
      <c r="AH169" s="33"/>
      <c r="AI169" s="33"/>
      <c r="AJ169" s="33"/>
      <c r="AK169" s="33"/>
      <c r="AL169" s="33"/>
      <c r="AM169" s="33"/>
      <c r="AN169" s="48"/>
      <c r="AO169" s="48"/>
      <c r="AP169" s="48"/>
    </row>
    <row r="170" spans="1:43" ht="21" customHeight="1">
      <c r="I170" s="292">
        <f t="shared" si="34"/>
        <v>0</v>
      </c>
      <c r="J170" s="118">
        <f t="shared" si="30"/>
        <v>0</v>
      </c>
      <c r="K170" s="956">
        <f t="shared" si="35"/>
        <v>9</v>
      </c>
      <c r="L170" s="188"/>
      <c r="M170" s="188"/>
      <c r="N170" s="189">
        <f t="shared" si="32"/>
        <v>0</v>
      </c>
      <c r="O170" s="188"/>
      <c r="P170" s="188"/>
      <c r="Q170" s="191">
        <f t="shared" si="33"/>
        <v>0</v>
      </c>
      <c r="R170" s="191">
        <f t="shared" si="33"/>
        <v>0</v>
      </c>
      <c r="S170" s="1988"/>
      <c r="T170" s="1989"/>
      <c r="U170" s="118">
        <f t="shared" si="31"/>
        <v>0</v>
      </c>
      <c r="V170" s="647" t="s">
        <v>1169</v>
      </c>
      <c r="W170" s="648" t="s">
        <v>1756</v>
      </c>
      <c r="X170" s="649"/>
      <c r="Y170" s="649"/>
      <c r="Z170" s="649"/>
      <c r="AA170" s="649"/>
      <c r="AB170" s="649"/>
      <c r="AC170" s="649"/>
      <c r="AD170" s="650"/>
      <c r="AE170" s="199"/>
      <c r="AF170" s="199"/>
      <c r="AG170" s="199"/>
      <c r="AH170" s="33"/>
      <c r="AI170" s="33"/>
      <c r="AJ170" s="33"/>
      <c r="AK170" s="33"/>
      <c r="AL170" s="33"/>
      <c r="AM170" s="33"/>
      <c r="AN170" s="48"/>
      <c r="AO170" s="48"/>
      <c r="AP170" s="48"/>
    </row>
    <row r="171" spans="1:43" ht="21" customHeight="1">
      <c r="I171" s="292">
        <f t="shared" si="34"/>
        <v>0</v>
      </c>
      <c r="J171" s="118">
        <f t="shared" si="30"/>
        <v>0</v>
      </c>
      <c r="K171" s="956">
        <f t="shared" si="35"/>
        <v>10</v>
      </c>
      <c r="L171" s="188"/>
      <c r="M171" s="188"/>
      <c r="N171" s="189">
        <f t="shared" si="32"/>
        <v>0</v>
      </c>
      <c r="O171" s="188"/>
      <c r="P171" s="188"/>
      <c r="Q171" s="191">
        <f t="shared" si="33"/>
        <v>0</v>
      </c>
      <c r="R171" s="191">
        <f t="shared" si="33"/>
        <v>0</v>
      </c>
      <c r="S171" s="1988"/>
      <c r="T171" s="1989"/>
      <c r="U171" s="118">
        <f t="shared" si="31"/>
        <v>0</v>
      </c>
      <c r="V171" s="651" t="s">
        <v>1171</v>
      </c>
      <c r="W171" s="648" t="str">
        <f>"식재된 "&amp;K156&amp;" 는 활착이 안정된 상태로 신초발달이 양호하다."</f>
        <v>식재된 백합(용) 는 활착이 안정된 상태로 신초발달이 양호하다.</v>
      </c>
      <c r="X171" s="649"/>
      <c r="Y171" s="649"/>
      <c r="Z171" s="649"/>
      <c r="AA171" s="649"/>
      <c r="AB171" s="649"/>
      <c r="AC171" s="649"/>
      <c r="AD171" s="650"/>
      <c r="AE171" s="199"/>
      <c r="AF171" s="199"/>
      <c r="AG171" s="199"/>
      <c r="AH171" s="33"/>
      <c r="AI171" s="33"/>
      <c r="AJ171" s="33"/>
      <c r="AK171" s="33"/>
      <c r="AL171" s="33"/>
      <c r="AM171" s="33"/>
      <c r="AN171" s="48"/>
      <c r="AO171" s="48"/>
      <c r="AP171" s="48"/>
    </row>
    <row r="172" spans="1:43" ht="21" customHeight="1">
      <c r="I172" s="292">
        <f t="shared" si="34"/>
        <v>0</v>
      </c>
      <c r="J172" s="118">
        <f t="shared" si="30"/>
        <v>0</v>
      </c>
      <c r="K172" s="956">
        <f t="shared" si="35"/>
        <v>11</v>
      </c>
      <c r="L172" s="188"/>
      <c r="M172" s="188"/>
      <c r="N172" s="189">
        <f t="shared" si="32"/>
        <v>0</v>
      </c>
      <c r="O172" s="188"/>
      <c r="P172" s="188"/>
      <c r="Q172" s="191">
        <f t="shared" si="33"/>
        <v>0</v>
      </c>
      <c r="R172" s="191">
        <f t="shared" si="33"/>
        <v>0</v>
      </c>
      <c r="S172" s="1988"/>
      <c r="T172" s="1989"/>
      <c r="U172" s="118">
        <f t="shared" si="31"/>
        <v>0</v>
      </c>
      <c r="V172" s="651" t="s">
        <v>1172</v>
      </c>
      <c r="W172" s="648"/>
      <c r="X172" s="649"/>
      <c r="Y172" s="649"/>
      <c r="Z172" s="649"/>
      <c r="AA172" s="649"/>
      <c r="AB172" s="649"/>
      <c r="AC172" s="649"/>
      <c r="AD172" s="650"/>
      <c r="AE172" s="199"/>
      <c r="AF172" s="199"/>
      <c r="AG172" s="199"/>
      <c r="AH172" s="33"/>
      <c r="AI172" s="33"/>
      <c r="AJ172" s="33"/>
      <c r="AK172" s="33"/>
      <c r="AL172" s="33"/>
      <c r="AM172" s="33"/>
      <c r="AN172" s="48"/>
      <c r="AO172" s="48"/>
      <c r="AP172" s="48"/>
    </row>
    <row r="173" spans="1:43" ht="21" customHeight="1">
      <c r="I173" s="292">
        <f t="shared" si="34"/>
        <v>0</v>
      </c>
      <c r="J173" s="118">
        <f t="shared" si="30"/>
        <v>0</v>
      </c>
      <c r="K173" s="956">
        <f t="shared" si="35"/>
        <v>12</v>
      </c>
      <c r="L173" s="188"/>
      <c r="M173" s="188"/>
      <c r="N173" s="189">
        <f t="shared" si="32"/>
        <v>0</v>
      </c>
      <c r="O173" s="188"/>
      <c r="P173" s="188"/>
      <c r="Q173" s="191">
        <f t="shared" si="33"/>
        <v>0</v>
      </c>
      <c r="R173" s="191">
        <f t="shared" si="33"/>
        <v>0</v>
      </c>
      <c r="S173" s="1988"/>
      <c r="T173" s="1989"/>
      <c r="U173" s="118">
        <f t="shared" si="31"/>
        <v>0</v>
      </c>
      <c r="V173" s="651" t="s">
        <v>1174</v>
      </c>
      <c r="W173" s="648" t="str">
        <f>"소반내 조림목의 생육상태, 현장여건 등을 고려하여 작업종은 "&amp;R154&amp;"로 적용한다."</f>
        <v>소반내 조림목의 생육상태, 현장여건 등을 고려하여 작업종은 모두베기로 적용한다.</v>
      </c>
      <c r="X173" s="649"/>
      <c r="Y173" s="649"/>
      <c r="Z173" s="649"/>
      <c r="AA173" s="649"/>
      <c r="AB173" s="649"/>
      <c r="AC173" s="649"/>
      <c r="AD173" s="650"/>
      <c r="AE173" s="199"/>
      <c r="AF173" s="199"/>
      <c r="AG173" s="199"/>
      <c r="AH173" s="33"/>
      <c r="AI173" s="33"/>
      <c r="AJ173" s="33"/>
      <c r="AK173" s="33"/>
      <c r="AL173" s="33"/>
      <c r="AM173" s="33"/>
      <c r="AN173" s="48"/>
      <c r="AO173" s="48"/>
      <c r="AP173" s="48"/>
    </row>
    <row r="174" spans="1:43" ht="21" customHeight="1">
      <c r="I174" s="292">
        <f t="shared" si="34"/>
        <v>0</v>
      </c>
      <c r="J174" s="118">
        <f t="shared" si="30"/>
        <v>0</v>
      </c>
      <c r="K174" s="956">
        <f t="shared" si="35"/>
        <v>13</v>
      </c>
      <c r="L174" s="188"/>
      <c r="M174" s="188"/>
      <c r="N174" s="189">
        <f t="shared" si="32"/>
        <v>0</v>
      </c>
      <c r="O174" s="188"/>
      <c r="P174" s="188"/>
      <c r="Q174" s="191">
        <f t="shared" si="33"/>
        <v>0</v>
      </c>
      <c r="R174" s="191">
        <f t="shared" si="33"/>
        <v>0</v>
      </c>
      <c r="S174" s="1988"/>
      <c r="T174" s="1989"/>
      <c r="U174" s="118">
        <f t="shared" si="31"/>
        <v>0</v>
      </c>
      <c r="V174" s="652" t="s">
        <v>1175</v>
      </c>
      <c r="W174" s="648"/>
      <c r="X174" s="649"/>
      <c r="Y174" s="649"/>
      <c r="Z174" s="649"/>
      <c r="AA174" s="649"/>
      <c r="AB174" s="649"/>
      <c r="AC174" s="649"/>
      <c r="AD174" s="650"/>
      <c r="AE174" s="199"/>
      <c r="AF174" s="199"/>
      <c r="AG174" s="199"/>
      <c r="AH174" s="33"/>
      <c r="AI174" s="33"/>
      <c r="AJ174" s="33"/>
      <c r="AK174" s="33"/>
      <c r="AL174" s="33"/>
      <c r="AM174" s="33"/>
      <c r="AN174" s="48"/>
      <c r="AO174" s="48"/>
      <c r="AP174" s="48"/>
    </row>
    <row r="175" spans="1:43" ht="21" customHeight="1" thickBot="1">
      <c r="I175" s="292">
        <f t="shared" si="34"/>
        <v>0</v>
      </c>
      <c r="J175" s="118">
        <f t="shared" si="30"/>
        <v>0</v>
      </c>
      <c r="K175" s="206">
        <f t="shared" si="35"/>
        <v>14</v>
      </c>
      <c r="L175" s="159"/>
      <c r="M175" s="159"/>
      <c r="N175" s="207">
        <f t="shared" si="32"/>
        <v>0</v>
      </c>
      <c r="O175" s="208"/>
      <c r="P175" s="208"/>
      <c r="Q175" s="209">
        <f t="shared" si="33"/>
        <v>0</v>
      </c>
      <c r="R175" s="209">
        <f t="shared" si="33"/>
        <v>0</v>
      </c>
      <c r="S175" s="1990"/>
      <c r="T175" s="1991"/>
      <c r="U175" s="118">
        <f t="shared" si="31"/>
        <v>0</v>
      </c>
      <c r="V175" s="651"/>
      <c r="W175" s="648"/>
      <c r="X175" s="649"/>
      <c r="Y175" s="649"/>
      <c r="Z175" s="649"/>
      <c r="AA175" s="649"/>
      <c r="AB175" s="649"/>
      <c r="AC175" s="649"/>
      <c r="AD175" s="650"/>
      <c r="AE175" s="199"/>
      <c r="AF175" s="199"/>
      <c r="AG175" s="199"/>
      <c r="AH175" s="33"/>
      <c r="AI175" s="33"/>
      <c r="AJ175" s="33"/>
      <c r="AK175" s="33"/>
      <c r="AL175" s="33"/>
      <c r="AM175" s="33"/>
      <c r="AN175" s="48"/>
      <c r="AO175" s="48"/>
      <c r="AP175" s="48"/>
    </row>
    <row r="176" spans="1:43" ht="21" hidden="1" customHeight="1">
      <c r="I176" s="292">
        <f>IF((O$178+P$178)&gt;0,1,0)</f>
        <v>0</v>
      </c>
      <c r="J176" s="118">
        <f t="shared" si="30"/>
        <v>0</v>
      </c>
      <c r="K176" s="2002" t="s">
        <v>840</v>
      </c>
      <c r="L176" s="2004" t="s">
        <v>841</v>
      </c>
      <c r="M176" s="2006" t="s">
        <v>842</v>
      </c>
      <c r="N176" s="2006" t="s">
        <v>843</v>
      </c>
      <c r="O176" s="2012" t="s">
        <v>844</v>
      </c>
      <c r="P176" s="2012"/>
      <c r="Q176" s="2012" t="s">
        <v>845</v>
      </c>
      <c r="R176" s="2012"/>
      <c r="S176" s="1992" t="s">
        <v>969</v>
      </c>
      <c r="T176" s="1993"/>
      <c r="U176" s="118">
        <f t="shared" si="28"/>
        <v>0</v>
      </c>
      <c r="V176" s="33"/>
      <c r="W176" s="120" t="s">
        <v>873</v>
      </c>
      <c r="X176" s="33"/>
      <c r="Y176" s="33"/>
      <c r="Z176" s="33"/>
      <c r="AA176" s="205"/>
      <c r="AB176" s="33"/>
      <c r="AC176" s="33"/>
      <c r="AD176" s="33"/>
      <c r="AE176" s="199"/>
      <c r="AF176" s="124" t="s">
        <v>756</v>
      </c>
      <c r="AG176" s="125"/>
      <c r="AH176" s="125"/>
      <c r="AI176" s="125"/>
      <c r="AJ176" s="33"/>
      <c r="AK176" s="33"/>
      <c r="AL176" s="33"/>
      <c r="AM176" s="33"/>
      <c r="AN176" s="48"/>
      <c r="AO176" s="48"/>
      <c r="AP176" s="48"/>
    </row>
    <row r="177" spans="9:42" ht="21" hidden="1" customHeight="1">
      <c r="I177" s="292">
        <f t="shared" ref="I177:I200" si="36">IF((O$178+P$178)&gt;0,1,0)</f>
        <v>0</v>
      </c>
      <c r="J177" s="118">
        <f t="shared" si="30"/>
        <v>0</v>
      </c>
      <c r="K177" s="2003"/>
      <c r="L177" s="2005"/>
      <c r="M177" s="2007"/>
      <c r="N177" s="2007"/>
      <c r="O177" s="635" t="s">
        <v>741</v>
      </c>
      <c r="P177" s="176" t="s">
        <v>742</v>
      </c>
      <c r="Q177" s="176" t="s">
        <v>741</v>
      </c>
      <c r="R177" s="177" t="s">
        <v>742</v>
      </c>
      <c r="S177" s="1994"/>
      <c r="T177" s="1995"/>
      <c r="U177" s="118">
        <f t="shared" si="28"/>
        <v>0</v>
      </c>
      <c r="V177" s="33"/>
      <c r="W177" s="232">
        <v>200</v>
      </c>
      <c r="X177" s="33"/>
      <c r="Y177" s="33"/>
      <c r="Z177" s="33"/>
      <c r="AA177" s="205"/>
      <c r="AB177" s="33"/>
      <c r="AC177" s="33"/>
      <c r="AD177" s="33"/>
      <c r="AE177" s="199"/>
      <c r="AF177" s="133" t="s">
        <v>777</v>
      </c>
      <c r="AG177" s="134" t="s">
        <v>778</v>
      </c>
      <c r="AH177" s="134" t="s">
        <v>779</v>
      </c>
      <c r="AI177" s="135" t="s">
        <v>780</v>
      </c>
      <c r="AJ177" s="33"/>
      <c r="AK177" s="33"/>
      <c r="AL177" s="33"/>
      <c r="AM177" s="33"/>
      <c r="AN177" s="48"/>
      <c r="AO177" s="48"/>
      <c r="AP177" s="48"/>
    </row>
    <row r="178" spans="9:42" ht="21" hidden="1" customHeight="1">
      <c r="I178" s="292">
        <f t="shared" si="36"/>
        <v>0</v>
      </c>
      <c r="J178" s="118">
        <f t="shared" si="30"/>
        <v>0</v>
      </c>
      <c r="K178" s="636">
        <f>+K25+1</f>
        <v>15</v>
      </c>
      <c r="L178" s="188"/>
      <c r="M178" s="188"/>
      <c r="N178" s="189">
        <f t="shared" ref="N178:N200" si="37">IF(O178+P178&gt;0,$W$152,)</f>
        <v>0</v>
      </c>
      <c r="O178" s="190"/>
      <c r="P178" s="190"/>
      <c r="Q178" s="191">
        <f t="shared" ref="Q178:R225" si="38">ROUND(O178*50,0)</f>
        <v>0</v>
      </c>
      <c r="R178" s="191">
        <f t="shared" si="38"/>
        <v>0</v>
      </c>
      <c r="S178" s="1988"/>
      <c r="T178" s="1989"/>
      <c r="U178" s="118">
        <f t="shared" si="28"/>
        <v>0</v>
      </c>
      <c r="V178" s="33"/>
      <c r="W178" s="138"/>
      <c r="X178" s="33"/>
      <c r="Y178" s="33"/>
      <c r="Z178" s="33"/>
      <c r="AA178" s="205"/>
      <c r="AB178" s="33"/>
      <c r="AC178" s="33"/>
      <c r="AD178" s="33"/>
      <c r="AE178" s="199"/>
      <c r="AF178" s="144" t="s">
        <v>781</v>
      </c>
      <c r="AG178" s="145" t="s">
        <v>782</v>
      </c>
      <c r="AH178" s="145" t="s">
        <v>783</v>
      </c>
      <c r="AI178" s="146" t="s">
        <v>784</v>
      </c>
      <c r="AJ178" s="33"/>
      <c r="AK178" s="33"/>
      <c r="AL178" s="33"/>
      <c r="AM178" s="33"/>
      <c r="AN178" s="48"/>
      <c r="AO178" s="48"/>
      <c r="AP178" s="48"/>
    </row>
    <row r="179" spans="9:42" ht="21" hidden="1" customHeight="1">
      <c r="I179" s="292">
        <f t="shared" si="36"/>
        <v>0</v>
      </c>
      <c r="J179" s="118">
        <f t="shared" si="30"/>
        <v>0</v>
      </c>
      <c r="K179" s="636">
        <f t="shared" ref="K179:K200" si="39">+K178+1</f>
        <v>16</v>
      </c>
      <c r="L179" s="188"/>
      <c r="M179" s="188"/>
      <c r="N179" s="189">
        <f t="shared" si="37"/>
        <v>0</v>
      </c>
      <c r="O179" s="190"/>
      <c r="P179" s="190"/>
      <c r="Q179" s="191">
        <f t="shared" si="38"/>
        <v>0</v>
      </c>
      <c r="R179" s="191">
        <f t="shared" si="38"/>
        <v>0</v>
      </c>
      <c r="S179" s="1988"/>
      <c r="T179" s="1989"/>
      <c r="U179" s="118">
        <f t="shared" si="28"/>
        <v>0</v>
      </c>
      <c r="V179" s="33"/>
      <c r="W179" s="138"/>
      <c r="X179" s="33"/>
      <c r="Y179" s="33"/>
      <c r="Z179" s="33"/>
      <c r="AA179" s="205"/>
      <c r="AB179" s="33"/>
      <c r="AC179" s="33"/>
      <c r="AD179" s="33"/>
      <c r="AE179" s="199"/>
      <c r="AF179" s="144" t="s">
        <v>785</v>
      </c>
      <c r="AG179" s="145" t="s">
        <v>786</v>
      </c>
      <c r="AH179" s="154" t="s">
        <v>787</v>
      </c>
      <c r="AI179" s="146" t="s">
        <v>788</v>
      </c>
      <c r="AJ179" s="33"/>
      <c r="AK179" s="33"/>
      <c r="AL179" s="33"/>
      <c r="AM179" s="33"/>
      <c r="AN179" s="48"/>
      <c r="AO179" s="48"/>
      <c r="AP179" s="48"/>
    </row>
    <row r="180" spans="9:42" ht="21" hidden="1" customHeight="1">
      <c r="I180" s="292">
        <f t="shared" si="36"/>
        <v>0</v>
      </c>
      <c r="J180" s="118">
        <f t="shared" si="30"/>
        <v>0</v>
      </c>
      <c r="K180" s="636">
        <f t="shared" si="39"/>
        <v>17</v>
      </c>
      <c r="L180" s="188"/>
      <c r="M180" s="188"/>
      <c r="N180" s="189">
        <f t="shared" si="37"/>
        <v>0</v>
      </c>
      <c r="O180" s="190"/>
      <c r="P180" s="190"/>
      <c r="Q180" s="191">
        <f t="shared" si="38"/>
        <v>0</v>
      </c>
      <c r="R180" s="191">
        <f t="shared" si="38"/>
        <v>0</v>
      </c>
      <c r="S180" s="1988"/>
      <c r="T180" s="1989"/>
      <c r="U180" s="118">
        <f t="shared" si="28"/>
        <v>0</v>
      </c>
      <c r="V180" s="33"/>
      <c r="W180" s="220"/>
      <c r="X180" s="33"/>
      <c r="Y180" s="33"/>
      <c r="Z180" s="33"/>
      <c r="AA180" s="205"/>
      <c r="AB180" s="33"/>
      <c r="AC180" s="33"/>
      <c r="AD180" s="33"/>
      <c r="AE180" s="199"/>
      <c r="AF180" s="144" t="s">
        <v>790</v>
      </c>
      <c r="AG180" s="157" t="s">
        <v>791</v>
      </c>
      <c r="AH180" s="158" t="s">
        <v>792</v>
      </c>
      <c r="AI180" s="146" t="s">
        <v>793</v>
      </c>
      <c r="AJ180" s="33"/>
      <c r="AK180" s="33"/>
      <c r="AL180" s="33"/>
      <c r="AM180" s="33"/>
      <c r="AN180" s="48"/>
      <c r="AO180" s="48"/>
      <c r="AP180" s="48"/>
    </row>
    <row r="181" spans="9:42" ht="21" hidden="1" customHeight="1">
      <c r="I181" s="292">
        <f t="shared" si="36"/>
        <v>0</v>
      </c>
      <c r="J181" s="118">
        <f t="shared" si="30"/>
        <v>0</v>
      </c>
      <c r="K181" s="636">
        <f t="shared" si="39"/>
        <v>18</v>
      </c>
      <c r="L181" s="188"/>
      <c r="M181" s="188"/>
      <c r="N181" s="189">
        <f t="shared" si="37"/>
        <v>0</v>
      </c>
      <c r="O181" s="190"/>
      <c r="P181" s="190"/>
      <c r="Q181" s="191">
        <f t="shared" si="38"/>
        <v>0</v>
      </c>
      <c r="R181" s="191">
        <f t="shared" si="38"/>
        <v>0</v>
      </c>
      <c r="S181" s="1988"/>
      <c r="T181" s="1989"/>
      <c r="U181" s="118">
        <f t="shared" si="28"/>
        <v>0</v>
      </c>
      <c r="V181" s="33"/>
      <c r="W181" s="226"/>
      <c r="X181" s="33"/>
      <c r="Y181" s="33"/>
      <c r="Z181" s="33"/>
      <c r="AA181" s="205"/>
      <c r="AB181" s="33"/>
      <c r="AC181" s="33"/>
      <c r="AD181" s="33"/>
      <c r="AE181" s="199"/>
      <c r="AF181" s="144" t="s">
        <v>794</v>
      </c>
      <c r="AG181" s="145"/>
      <c r="AH181" s="165"/>
      <c r="AI181" s="146"/>
      <c r="AJ181" s="33"/>
      <c r="AK181" s="33"/>
      <c r="AL181" s="33"/>
      <c r="AM181" s="33"/>
      <c r="AN181" s="48"/>
      <c r="AO181" s="48"/>
      <c r="AP181" s="48"/>
    </row>
    <row r="182" spans="9:42" ht="21" hidden="1" customHeight="1">
      <c r="I182" s="292">
        <f t="shared" si="36"/>
        <v>0</v>
      </c>
      <c r="J182" s="118">
        <f t="shared" si="30"/>
        <v>0</v>
      </c>
      <c r="K182" s="636">
        <f t="shared" si="39"/>
        <v>19</v>
      </c>
      <c r="L182" s="188"/>
      <c r="M182" s="188"/>
      <c r="N182" s="189">
        <f t="shared" si="37"/>
        <v>0</v>
      </c>
      <c r="O182" s="190"/>
      <c r="P182" s="190"/>
      <c r="Q182" s="191">
        <f t="shared" si="38"/>
        <v>0</v>
      </c>
      <c r="R182" s="191">
        <f t="shared" si="38"/>
        <v>0</v>
      </c>
      <c r="S182" s="1988"/>
      <c r="T182" s="1989"/>
      <c r="U182" s="118">
        <f t="shared" si="28"/>
        <v>0</v>
      </c>
      <c r="V182" s="33"/>
      <c r="X182" s="33"/>
      <c r="Y182" s="33"/>
      <c r="Z182" s="33"/>
      <c r="AA182" s="205"/>
      <c r="AB182" s="33"/>
      <c r="AC182" s="33"/>
      <c r="AD182" s="33"/>
      <c r="AE182" s="199"/>
      <c r="AF182" s="144"/>
      <c r="AG182" s="145"/>
      <c r="AH182" s="165"/>
      <c r="AI182" s="146"/>
      <c r="AJ182" s="33"/>
      <c r="AK182" s="33"/>
      <c r="AL182" s="33"/>
      <c r="AM182" s="33"/>
      <c r="AN182" s="48"/>
      <c r="AO182" s="48"/>
      <c r="AP182" s="48"/>
    </row>
    <row r="183" spans="9:42" ht="21" hidden="1" customHeight="1">
      <c r="I183" s="292">
        <f t="shared" si="36"/>
        <v>0</v>
      </c>
      <c r="J183" s="118">
        <f t="shared" si="30"/>
        <v>0</v>
      </c>
      <c r="K183" s="636">
        <f t="shared" si="39"/>
        <v>20</v>
      </c>
      <c r="L183" s="188"/>
      <c r="M183" s="188"/>
      <c r="N183" s="189">
        <f t="shared" si="37"/>
        <v>0</v>
      </c>
      <c r="O183" s="190"/>
      <c r="P183" s="190"/>
      <c r="Q183" s="191">
        <f t="shared" si="38"/>
        <v>0</v>
      </c>
      <c r="R183" s="191">
        <f t="shared" si="38"/>
        <v>0</v>
      </c>
      <c r="S183" s="1988"/>
      <c r="T183" s="1989"/>
      <c r="U183" s="118">
        <f t="shared" si="28"/>
        <v>0</v>
      </c>
      <c r="V183" s="33"/>
      <c r="W183" s="228" t="s">
        <v>973</v>
      </c>
      <c r="X183" s="33"/>
      <c r="Y183" s="33"/>
      <c r="Z183" s="33"/>
      <c r="AA183" s="205"/>
      <c r="AB183" s="33"/>
      <c r="AC183" s="33"/>
      <c r="AD183" s="33"/>
      <c r="AE183" s="199"/>
      <c r="AF183" s="170"/>
      <c r="AG183" s="171"/>
      <c r="AH183" s="172"/>
      <c r="AI183" s="173"/>
      <c r="AJ183" s="33"/>
      <c r="AK183" s="33"/>
      <c r="AL183" s="33"/>
      <c r="AM183" s="33"/>
      <c r="AN183" s="48"/>
      <c r="AO183" s="48"/>
      <c r="AP183" s="48"/>
    </row>
    <row r="184" spans="9:42" ht="21" hidden="1" customHeight="1">
      <c r="I184" s="292">
        <f t="shared" si="36"/>
        <v>0</v>
      </c>
      <c r="J184" s="118">
        <f t="shared" si="30"/>
        <v>0</v>
      </c>
      <c r="K184" s="636">
        <f t="shared" si="39"/>
        <v>21</v>
      </c>
      <c r="L184" s="188"/>
      <c r="M184" s="188"/>
      <c r="N184" s="189">
        <f t="shared" si="37"/>
        <v>0</v>
      </c>
      <c r="O184" s="190"/>
      <c r="P184" s="190"/>
      <c r="Q184" s="191">
        <f t="shared" si="38"/>
        <v>0</v>
      </c>
      <c r="R184" s="191">
        <f t="shared" si="38"/>
        <v>0</v>
      </c>
      <c r="S184" s="1988"/>
      <c r="T184" s="1989"/>
      <c r="U184" s="118">
        <f t="shared" si="28"/>
        <v>0</v>
      </c>
      <c r="V184" s="33"/>
      <c r="W184" s="179"/>
      <c r="X184" s="33"/>
      <c r="Y184" s="33"/>
      <c r="Z184" s="33"/>
      <c r="AA184" s="205"/>
      <c r="AB184" s="33"/>
      <c r="AC184" s="33"/>
      <c r="AD184" s="33"/>
      <c r="AE184" s="199"/>
      <c r="AF184" s="125"/>
      <c r="AG184" s="125"/>
      <c r="AH184" s="125"/>
      <c r="AI184" s="182"/>
      <c r="AJ184" s="33"/>
      <c r="AK184" s="33"/>
      <c r="AL184" s="33"/>
      <c r="AM184" s="33"/>
      <c r="AN184" s="48"/>
      <c r="AO184" s="48"/>
      <c r="AP184" s="48"/>
    </row>
    <row r="185" spans="9:42" ht="21" hidden="1" customHeight="1">
      <c r="I185" s="292">
        <f t="shared" si="36"/>
        <v>0</v>
      </c>
      <c r="J185" s="118">
        <f t="shared" si="30"/>
        <v>0</v>
      </c>
      <c r="K185" s="636">
        <f t="shared" si="39"/>
        <v>22</v>
      </c>
      <c r="L185" s="188"/>
      <c r="M185" s="188"/>
      <c r="N185" s="189">
        <f t="shared" si="37"/>
        <v>0</v>
      </c>
      <c r="O185" s="190"/>
      <c r="P185" s="190"/>
      <c r="Q185" s="191">
        <f t="shared" si="38"/>
        <v>0</v>
      </c>
      <c r="R185" s="191">
        <f t="shared" si="38"/>
        <v>0</v>
      </c>
      <c r="S185" s="1988"/>
      <c r="T185" s="1989"/>
      <c r="U185" s="118">
        <f t="shared" si="28"/>
        <v>0</v>
      </c>
      <c r="V185" s="33"/>
      <c r="W185" s="234"/>
      <c r="X185" s="33"/>
      <c r="Y185" s="33"/>
      <c r="Z185" s="33"/>
      <c r="AA185" s="205"/>
      <c r="AB185" s="33"/>
      <c r="AC185" s="33"/>
      <c r="AD185" s="33"/>
      <c r="AE185" s="199"/>
      <c r="AF185" s="133" t="s">
        <v>795</v>
      </c>
      <c r="AG185" s="134" t="s">
        <v>796</v>
      </c>
      <c r="AH185" s="169" t="s">
        <v>797</v>
      </c>
      <c r="AI185" s="135" t="s">
        <v>1499</v>
      </c>
      <c r="AJ185" s="33"/>
      <c r="AK185" s="33"/>
      <c r="AL185" s="33"/>
      <c r="AM185" s="33"/>
      <c r="AN185" s="48"/>
      <c r="AO185" s="48"/>
      <c r="AP185" s="48"/>
    </row>
    <row r="186" spans="9:42" ht="21" hidden="1" customHeight="1">
      <c r="I186" s="292">
        <f t="shared" si="36"/>
        <v>0</v>
      </c>
      <c r="J186" s="118">
        <f t="shared" si="30"/>
        <v>0</v>
      </c>
      <c r="K186" s="636">
        <f t="shared" si="39"/>
        <v>23</v>
      </c>
      <c r="L186" s="188"/>
      <c r="M186" s="188"/>
      <c r="N186" s="189">
        <f t="shared" si="37"/>
        <v>0</v>
      </c>
      <c r="O186" s="190"/>
      <c r="P186" s="190"/>
      <c r="Q186" s="191">
        <f t="shared" si="38"/>
        <v>0</v>
      </c>
      <c r="R186" s="191">
        <f t="shared" si="38"/>
        <v>0</v>
      </c>
      <c r="S186" s="1988"/>
      <c r="T186" s="1989"/>
      <c r="U186" s="118">
        <f t="shared" si="28"/>
        <v>0</v>
      </c>
      <c r="V186" s="33"/>
      <c r="W186" s="179"/>
      <c r="X186" s="33"/>
      <c r="Y186" s="33"/>
      <c r="Z186" s="33"/>
      <c r="AA186" s="205"/>
      <c r="AB186" s="33"/>
      <c r="AC186" s="33"/>
      <c r="AD186" s="33"/>
      <c r="AE186" s="199"/>
      <c r="AF186" s="144" t="s">
        <v>1725</v>
      </c>
      <c r="AG186" s="145" t="s">
        <v>961</v>
      </c>
      <c r="AH186" s="186">
        <v>0</v>
      </c>
      <c r="AI186" s="187" t="s">
        <v>1501</v>
      </c>
      <c r="AJ186" s="33"/>
      <c r="AK186" s="33"/>
      <c r="AL186" s="33"/>
      <c r="AM186" s="33"/>
      <c r="AN186" s="48"/>
      <c r="AO186" s="48"/>
      <c r="AP186" s="48"/>
    </row>
    <row r="187" spans="9:42" ht="21" hidden="1" customHeight="1">
      <c r="I187" s="292">
        <f t="shared" si="36"/>
        <v>0</v>
      </c>
      <c r="J187" s="118">
        <f t="shared" si="30"/>
        <v>0</v>
      </c>
      <c r="K187" s="636">
        <f t="shared" si="39"/>
        <v>24</v>
      </c>
      <c r="L187" s="188"/>
      <c r="M187" s="188"/>
      <c r="N187" s="189">
        <f t="shared" si="37"/>
        <v>0</v>
      </c>
      <c r="O187" s="190"/>
      <c r="P187" s="190"/>
      <c r="Q187" s="191">
        <f t="shared" si="38"/>
        <v>0</v>
      </c>
      <c r="R187" s="191">
        <f t="shared" si="38"/>
        <v>0</v>
      </c>
      <c r="S187" s="1988"/>
      <c r="T187" s="1989"/>
      <c r="U187" s="118">
        <f t="shared" si="28"/>
        <v>0</v>
      </c>
      <c r="V187" s="33"/>
      <c r="W187" s="179"/>
      <c r="X187" s="33"/>
      <c r="Y187" s="33"/>
      <c r="Z187" s="33"/>
      <c r="AA187" s="205"/>
      <c r="AB187" s="33"/>
      <c r="AC187" s="33"/>
      <c r="AD187" s="33"/>
      <c r="AE187" s="199"/>
      <c r="AF187" s="144" t="s">
        <v>1726</v>
      </c>
      <c r="AG187" s="145" t="s">
        <v>800</v>
      </c>
      <c r="AH187" s="192">
        <v>0.05</v>
      </c>
      <c r="AI187" s="187" t="s">
        <v>1502</v>
      </c>
      <c r="AJ187" s="33"/>
      <c r="AK187" s="33"/>
      <c r="AL187" s="33"/>
      <c r="AM187" s="33"/>
      <c r="AN187" s="48"/>
      <c r="AO187" s="48"/>
      <c r="AP187" s="48"/>
    </row>
    <row r="188" spans="9:42" ht="21" hidden="1" customHeight="1">
      <c r="I188" s="292">
        <f t="shared" si="36"/>
        <v>0</v>
      </c>
      <c r="J188" s="118">
        <f t="shared" si="30"/>
        <v>0</v>
      </c>
      <c r="K188" s="636">
        <f t="shared" si="39"/>
        <v>25</v>
      </c>
      <c r="L188" s="188"/>
      <c r="M188" s="188"/>
      <c r="N188" s="189">
        <f t="shared" si="37"/>
        <v>0</v>
      </c>
      <c r="O188" s="190"/>
      <c r="P188" s="190"/>
      <c r="Q188" s="191">
        <f t="shared" si="38"/>
        <v>0</v>
      </c>
      <c r="R188" s="191">
        <f t="shared" si="38"/>
        <v>0</v>
      </c>
      <c r="S188" s="1988"/>
      <c r="T188" s="1989"/>
      <c r="U188" s="118">
        <f t="shared" si="28"/>
        <v>0</v>
      </c>
      <c r="V188" s="33"/>
      <c r="W188" s="179"/>
      <c r="X188" s="33"/>
      <c r="Y188" s="33"/>
      <c r="Z188" s="33"/>
      <c r="AA188" s="205"/>
      <c r="AB188" s="33"/>
      <c r="AC188" s="33"/>
      <c r="AD188" s="33"/>
      <c r="AE188" s="199"/>
      <c r="AF188" s="144" t="s">
        <v>1727</v>
      </c>
      <c r="AG188" s="145" t="s">
        <v>963</v>
      </c>
      <c r="AH188" s="192">
        <v>0.1</v>
      </c>
      <c r="AI188" s="193"/>
      <c r="AJ188" s="33"/>
      <c r="AK188" s="33"/>
      <c r="AL188" s="33"/>
      <c r="AM188" s="33"/>
      <c r="AN188" s="48"/>
      <c r="AO188" s="48"/>
      <c r="AP188" s="48"/>
    </row>
    <row r="189" spans="9:42" ht="21" hidden="1" customHeight="1">
      <c r="I189" s="292">
        <f t="shared" si="36"/>
        <v>0</v>
      </c>
      <c r="J189" s="118">
        <f t="shared" si="30"/>
        <v>0</v>
      </c>
      <c r="K189" s="636">
        <f t="shared" si="39"/>
        <v>26</v>
      </c>
      <c r="L189" s="188"/>
      <c r="M189" s="188"/>
      <c r="N189" s="189">
        <f t="shared" si="37"/>
        <v>0</v>
      </c>
      <c r="O189" s="190"/>
      <c r="P189" s="190"/>
      <c r="Q189" s="191">
        <f t="shared" si="38"/>
        <v>0</v>
      </c>
      <c r="R189" s="191">
        <f t="shared" si="38"/>
        <v>0</v>
      </c>
      <c r="S189" s="1988"/>
      <c r="T189" s="1989"/>
      <c r="U189" s="118">
        <f t="shared" si="28"/>
        <v>0</v>
      </c>
      <c r="V189" s="33"/>
      <c r="W189" s="179"/>
      <c r="X189" s="33"/>
      <c r="Y189" s="33"/>
      <c r="Z189" s="33"/>
      <c r="AA189" s="205"/>
      <c r="AB189" s="33"/>
      <c r="AC189" s="33"/>
      <c r="AD189" s="33"/>
      <c r="AE189" s="199"/>
      <c r="AF189" s="144"/>
      <c r="AG189" s="145"/>
      <c r="AH189" s="194"/>
      <c r="AI189" s="146"/>
      <c r="AJ189" s="33"/>
      <c r="AK189" s="33"/>
      <c r="AL189" s="33"/>
      <c r="AM189" s="33"/>
      <c r="AN189" s="48"/>
      <c r="AO189" s="48"/>
      <c r="AP189" s="48"/>
    </row>
    <row r="190" spans="9:42" ht="21" hidden="1" customHeight="1">
      <c r="I190" s="292">
        <f t="shared" si="36"/>
        <v>0</v>
      </c>
      <c r="J190" s="118">
        <f t="shared" si="30"/>
        <v>0</v>
      </c>
      <c r="K190" s="636">
        <f t="shared" si="39"/>
        <v>27</v>
      </c>
      <c r="L190" s="188"/>
      <c r="M190" s="188"/>
      <c r="N190" s="189">
        <f t="shared" si="37"/>
        <v>0</v>
      </c>
      <c r="O190" s="190"/>
      <c r="P190" s="190"/>
      <c r="Q190" s="191">
        <f t="shared" si="38"/>
        <v>0</v>
      </c>
      <c r="R190" s="191">
        <f t="shared" si="38"/>
        <v>0</v>
      </c>
      <c r="S190" s="1988"/>
      <c r="T190" s="1989"/>
      <c r="U190" s="118">
        <f t="shared" si="28"/>
        <v>0</v>
      </c>
      <c r="V190" s="33"/>
      <c r="W190" s="179"/>
      <c r="X190" s="33"/>
      <c r="Y190" s="33"/>
      <c r="Z190" s="33"/>
      <c r="AA190" s="205"/>
      <c r="AB190" s="33"/>
      <c r="AC190" s="33"/>
      <c r="AD190" s="33"/>
      <c r="AE190" s="199"/>
      <c r="AF190" s="170"/>
      <c r="AG190" s="195"/>
      <c r="AH190" s="171"/>
      <c r="AI190" s="173"/>
      <c r="AJ190" s="33"/>
      <c r="AK190" s="33"/>
      <c r="AL190" s="33"/>
      <c r="AM190" s="33"/>
      <c r="AN190" s="48"/>
      <c r="AO190" s="48"/>
      <c r="AP190" s="48"/>
    </row>
    <row r="191" spans="9:42" ht="21" hidden="1" customHeight="1">
      <c r="I191" s="292">
        <f t="shared" si="36"/>
        <v>0</v>
      </c>
      <c r="J191" s="118">
        <f t="shared" si="30"/>
        <v>0</v>
      </c>
      <c r="K191" s="636">
        <f t="shared" si="39"/>
        <v>28</v>
      </c>
      <c r="L191" s="188"/>
      <c r="M191" s="188"/>
      <c r="N191" s="189">
        <f t="shared" si="37"/>
        <v>0</v>
      </c>
      <c r="O191" s="190"/>
      <c r="P191" s="190"/>
      <c r="Q191" s="191">
        <f t="shared" si="38"/>
        <v>0</v>
      </c>
      <c r="R191" s="191">
        <f t="shared" si="38"/>
        <v>0</v>
      </c>
      <c r="S191" s="1988"/>
      <c r="T191" s="1989"/>
      <c r="U191" s="118">
        <f t="shared" si="28"/>
        <v>0</v>
      </c>
      <c r="V191" s="33"/>
      <c r="W191" s="179"/>
      <c r="X191" s="33"/>
      <c r="Y191" s="33"/>
      <c r="Z191" s="33"/>
      <c r="AA191" s="205"/>
      <c r="AB191" s="33"/>
      <c r="AC191" s="33"/>
      <c r="AD191" s="33"/>
      <c r="AE191" s="199"/>
      <c r="AF191" s="48"/>
      <c r="AG191" s="48"/>
      <c r="AH191" s="48"/>
      <c r="AI191" s="48"/>
      <c r="AJ191" s="33"/>
      <c r="AK191" s="33"/>
      <c r="AL191" s="33"/>
      <c r="AM191" s="33"/>
      <c r="AN191" s="48"/>
      <c r="AO191" s="48"/>
      <c r="AP191" s="48"/>
    </row>
    <row r="192" spans="9:42" ht="21" hidden="1" customHeight="1">
      <c r="I192" s="292">
        <f t="shared" si="36"/>
        <v>0</v>
      </c>
      <c r="J192" s="118">
        <f t="shared" si="30"/>
        <v>0</v>
      </c>
      <c r="K192" s="636">
        <f t="shared" si="39"/>
        <v>29</v>
      </c>
      <c r="L192" s="188"/>
      <c r="M192" s="188"/>
      <c r="N192" s="189">
        <f t="shared" si="37"/>
        <v>0</v>
      </c>
      <c r="O192" s="190"/>
      <c r="P192" s="190"/>
      <c r="Q192" s="191">
        <f t="shared" si="38"/>
        <v>0</v>
      </c>
      <c r="R192" s="191">
        <f t="shared" si="38"/>
        <v>0</v>
      </c>
      <c r="S192" s="1988"/>
      <c r="T192" s="1989"/>
      <c r="U192" s="118">
        <f t="shared" si="28"/>
        <v>0</v>
      </c>
      <c r="V192" s="33"/>
      <c r="W192" s="196">
        <v>0</v>
      </c>
      <c r="X192" s="33"/>
      <c r="Y192" s="33"/>
      <c r="Z192" s="33"/>
      <c r="AA192" s="205"/>
      <c r="AB192" s="33"/>
      <c r="AC192" s="33"/>
      <c r="AD192" s="33"/>
      <c r="AE192" s="199"/>
      <c r="AF192" s="33"/>
      <c r="AG192" s="33"/>
      <c r="AH192" s="33"/>
      <c r="AI192" s="33"/>
      <c r="AJ192" s="33"/>
      <c r="AK192" s="33"/>
      <c r="AL192" s="33"/>
      <c r="AM192" s="33"/>
      <c r="AN192" s="48"/>
      <c r="AO192" s="48"/>
      <c r="AP192" s="48"/>
    </row>
    <row r="193" spans="9:42" ht="21" hidden="1" customHeight="1">
      <c r="I193" s="292">
        <f t="shared" si="36"/>
        <v>0</v>
      </c>
      <c r="J193" s="118">
        <f t="shared" si="30"/>
        <v>0</v>
      </c>
      <c r="K193" s="636">
        <f t="shared" si="39"/>
        <v>30</v>
      </c>
      <c r="L193" s="188"/>
      <c r="M193" s="188"/>
      <c r="N193" s="189">
        <f t="shared" si="37"/>
        <v>0</v>
      </c>
      <c r="O193" s="190"/>
      <c r="P193" s="190"/>
      <c r="Q193" s="191">
        <f t="shared" si="38"/>
        <v>0</v>
      </c>
      <c r="R193" s="191">
        <f t="shared" si="38"/>
        <v>0</v>
      </c>
      <c r="S193" s="1988"/>
      <c r="T193" s="1989"/>
      <c r="U193" s="118">
        <f t="shared" si="28"/>
        <v>0</v>
      </c>
      <c r="V193" s="33"/>
      <c r="W193" s="202"/>
      <c r="X193" s="33"/>
      <c r="Y193" s="33"/>
      <c r="Z193" s="33"/>
      <c r="AA193" s="205"/>
      <c r="AB193" s="33"/>
      <c r="AC193" s="33"/>
      <c r="AD193" s="33"/>
      <c r="AE193" s="199"/>
      <c r="AF193" s="199"/>
      <c r="AG193" s="199"/>
      <c r="AH193" s="33"/>
      <c r="AI193" s="33"/>
      <c r="AJ193" s="33"/>
      <c r="AK193" s="33"/>
      <c r="AL193" s="33"/>
      <c r="AM193" s="33"/>
      <c r="AN193" s="48"/>
      <c r="AO193" s="48"/>
      <c r="AP193" s="48"/>
    </row>
    <row r="194" spans="9:42" ht="21" hidden="1" customHeight="1">
      <c r="I194" s="292">
        <f t="shared" si="36"/>
        <v>0</v>
      </c>
      <c r="J194" s="118">
        <f t="shared" si="30"/>
        <v>0</v>
      </c>
      <c r="K194" s="636">
        <f t="shared" si="39"/>
        <v>31</v>
      </c>
      <c r="L194" s="188"/>
      <c r="M194" s="188"/>
      <c r="N194" s="189">
        <f t="shared" si="37"/>
        <v>0</v>
      </c>
      <c r="O194" s="190"/>
      <c r="P194" s="190"/>
      <c r="Q194" s="191">
        <f t="shared" si="38"/>
        <v>0</v>
      </c>
      <c r="R194" s="191">
        <f t="shared" si="38"/>
        <v>0</v>
      </c>
      <c r="S194" s="1988"/>
      <c r="T194" s="1989"/>
      <c r="U194" s="118">
        <f t="shared" ref="U194:U257" si="40">J194</f>
        <v>0</v>
      </c>
      <c r="V194" s="33"/>
      <c r="W194" s="33"/>
      <c r="X194" s="33"/>
      <c r="Y194" s="33"/>
      <c r="Z194" s="33"/>
      <c r="AA194" s="205"/>
      <c r="AB194" s="33"/>
      <c r="AC194" s="33"/>
      <c r="AD194" s="33"/>
      <c r="AE194" s="199"/>
      <c r="AF194" s="199"/>
      <c r="AG194" s="199"/>
      <c r="AH194" s="33"/>
      <c r="AI194" s="33"/>
      <c r="AJ194" s="33"/>
      <c r="AK194" s="33"/>
      <c r="AL194" s="33"/>
      <c r="AM194" s="33"/>
      <c r="AN194" s="48"/>
      <c r="AO194" s="48"/>
      <c r="AP194" s="48"/>
    </row>
    <row r="195" spans="9:42" ht="21" hidden="1" customHeight="1">
      <c r="I195" s="292">
        <f t="shared" si="36"/>
        <v>0</v>
      </c>
      <c r="J195" s="118">
        <f t="shared" si="30"/>
        <v>0</v>
      </c>
      <c r="K195" s="636">
        <f t="shared" si="39"/>
        <v>32</v>
      </c>
      <c r="L195" s="188"/>
      <c r="M195" s="188"/>
      <c r="N195" s="189">
        <f t="shared" si="37"/>
        <v>0</v>
      </c>
      <c r="O195" s="190"/>
      <c r="P195" s="190"/>
      <c r="Q195" s="191">
        <f t="shared" si="38"/>
        <v>0</v>
      </c>
      <c r="R195" s="191">
        <f t="shared" si="38"/>
        <v>0</v>
      </c>
      <c r="S195" s="1988"/>
      <c r="T195" s="1989"/>
      <c r="U195" s="118">
        <f t="shared" si="40"/>
        <v>0</v>
      </c>
      <c r="V195" s="33"/>
      <c r="W195" s="648" t="s">
        <v>1170</v>
      </c>
      <c r="X195" s="33"/>
      <c r="Y195" s="33"/>
      <c r="Z195" s="33"/>
      <c r="AA195" s="205"/>
      <c r="AB195" s="33"/>
      <c r="AC195" s="33"/>
      <c r="AD195" s="33"/>
      <c r="AE195" s="199"/>
      <c r="AF195" s="199"/>
      <c r="AG195" s="199"/>
      <c r="AH195" s="33"/>
      <c r="AI195" s="33"/>
      <c r="AJ195" s="33"/>
      <c r="AK195" s="33"/>
      <c r="AL195" s="33"/>
      <c r="AM195" s="33"/>
      <c r="AN195" s="48"/>
      <c r="AO195" s="48"/>
      <c r="AP195" s="48"/>
    </row>
    <row r="196" spans="9:42" ht="21" hidden="1" customHeight="1">
      <c r="I196" s="292">
        <f t="shared" si="36"/>
        <v>0</v>
      </c>
      <c r="J196" s="118">
        <f t="shared" si="30"/>
        <v>0</v>
      </c>
      <c r="K196" s="636">
        <f t="shared" si="39"/>
        <v>33</v>
      </c>
      <c r="L196" s="188"/>
      <c r="M196" s="188"/>
      <c r="N196" s="189">
        <f t="shared" si="37"/>
        <v>0</v>
      </c>
      <c r="O196" s="190"/>
      <c r="P196" s="190"/>
      <c r="Q196" s="191">
        <f t="shared" si="38"/>
        <v>0</v>
      </c>
      <c r="R196" s="191">
        <f t="shared" si="38"/>
        <v>0</v>
      </c>
      <c r="S196" s="1988"/>
      <c r="T196" s="1989"/>
      <c r="U196" s="118">
        <f t="shared" si="40"/>
        <v>0</v>
      </c>
      <c r="V196" s="33"/>
      <c r="W196" s="648" t="s">
        <v>1357</v>
      </c>
      <c r="X196" s="33"/>
      <c r="Y196" s="33"/>
      <c r="Z196" s="33"/>
      <c r="AA196" s="205"/>
      <c r="AB196" s="33"/>
      <c r="AC196" s="33"/>
      <c r="AD196" s="33"/>
      <c r="AE196" s="199"/>
      <c r="AF196" s="199"/>
      <c r="AG196" s="199"/>
      <c r="AH196" s="33"/>
      <c r="AI196" s="33"/>
      <c r="AJ196" s="33"/>
      <c r="AK196" s="33"/>
      <c r="AL196" s="33"/>
      <c r="AM196" s="33"/>
      <c r="AN196" s="48"/>
      <c r="AO196" s="48"/>
      <c r="AP196" s="48"/>
    </row>
    <row r="197" spans="9:42" ht="21" hidden="1" customHeight="1">
      <c r="I197" s="292">
        <f t="shared" si="36"/>
        <v>0</v>
      </c>
      <c r="J197" s="118">
        <f t="shared" si="30"/>
        <v>0</v>
      </c>
      <c r="K197" s="636">
        <f t="shared" si="39"/>
        <v>34</v>
      </c>
      <c r="L197" s="188"/>
      <c r="M197" s="188"/>
      <c r="N197" s="189">
        <f t="shared" si="37"/>
        <v>0</v>
      </c>
      <c r="O197" s="190"/>
      <c r="P197" s="190"/>
      <c r="Q197" s="191">
        <f t="shared" si="38"/>
        <v>0</v>
      </c>
      <c r="R197" s="191">
        <f t="shared" si="38"/>
        <v>0</v>
      </c>
      <c r="S197" s="1988"/>
      <c r="T197" s="1989"/>
      <c r="U197" s="118">
        <f t="shared" si="40"/>
        <v>0</v>
      </c>
      <c r="V197" s="33"/>
      <c r="W197" s="648" t="s">
        <v>1358</v>
      </c>
      <c r="X197" s="33"/>
      <c r="Y197" s="33"/>
      <c r="Z197" s="33"/>
      <c r="AA197" s="205"/>
      <c r="AB197" s="33"/>
      <c r="AC197" s="33"/>
      <c r="AD197" s="33"/>
      <c r="AE197" s="199"/>
      <c r="AF197" s="199"/>
      <c r="AG197" s="199"/>
      <c r="AH197" s="33"/>
      <c r="AI197" s="33"/>
      <c r="AJ197" s="33"/>
      <c r="AK197" s="33"/>
      <c r="AL197" s="33"/>
      <c r="AM197" s="33"/>
      <c r="AN197" s="48"/>
      <c r="AO197" s="48"/>
      <c r="AP197" s="48"/>
    </row>
    <row r="198" spans="9:42" ht="21" hidden="1" customHeight="1">
      <c r="I198" s="292">
        <f t="shared" si="36"/>
        <v>0</v>
      </c>
      <c r="J198" s="118">
        <f t="shared" si="30"/>
        <v>0</v>
      </c>
      <c r="K198" s="636">
        <f t="shared" si="39"/>
        <v>35</v>
      </c>
      <c r="L198" s="188"/>
      <c r="M198" s="188"/>
      <c r="N198" s="189">
        <f t="shared" si="37"/>
        <v>0</v>
      </c>
      <c r="O198" s="190"/>
      <c r="P198" s="190"/>
      <c r="Q198" s="191">
        <f t="shared" si="38"/>
        <v>0</v>
      </c>
      <c r="R198" s="191">
        <f t="shared" si="38"/>
        <v>0</v>
      </c>
      <c r="S198" s="1988"/>
      <c r="T198" s="1989"/>
      <c r="U198" s="118">
        <f t="shared" si="40"/>
        <v>0</v>
      </c>
      <c r="V198" s="33"/>
      <c r="W198" s="648" t="s">
        <v>1359</v>
      </c>
      <c r="X198" s="33"/>
      <c r="Y198" s="33"/>
      <c r="Z198" s="33"/>
      <c r="AA198" s="205"/>
      <c r="AB198" s="33"/>
      <c r="AC198" s="33"/>
      <c r="AD198" s="33"/>
      <c r="AE198" s="199"/>
      <c r="AF198" s="199"/>
      <c r="AG198" s="199"/>
      <c r="AH198" s="33"/>
      <c r="AI198" s="33"/>
      <c r="AJ198" s="33"/>
      <c r="AK198" s="33"/>
      <c r="AL198" s="33"/>
      <c r="AM198" s="33"/>
      <c r="AN198" s="48"/>
      <c r="AO198" s="48"/>
      <c r="AP198" s="48"/>
    </row>
    <row r="199" spans="9:42" ht="21" hidden="1" customHeight="1">
      <c r="I199" s="292">
        <f t="shared" si="36"/>
        <v>0</v>
      </c>
      <c r="J199" s="118">
        <f t="shared" si="30"/>
        <v>0</v>
      </c>
      <c r="K199" s="636">
        <f t="shared" si="39"/>
        <v>36</v>
      </c>
      <c r="L199" s="188"/>
      <c r="M199" s="188"/>
      <c r="N199" s="189">
        <f t="shared" si="37"/>
        <v>0</v>
      </c>
      <c r="O199" s="190"/>
      <c r="P199" s="190"/>
      <c r="Q199" s="191">
        <f t="shared" si="38"/>
        <v>0</v>
      </c>
      <c r="R199" s="191">
        <f t="shared" si="38"/>
        <v>0</v>
      </c>
      <c r="S199" s="1988"/>
      <c r="T199" s="1989"/>
      <c r="U199" s="118">
        <f t="shared" si="40"/>
        <v>0</v>
      </c>
      <c r="V199" s="33"/>
      <c r="W199" s="648"/>
      <c r="X199" s="33"/>
      <c r="Y199" s="33"/>
      <c r="Z199" s="33"/>
      <c r="AA199" s="205"/>
      <c r="AB199" s="33"/>
      <c r="AC199" s="33"/>
      <c r="AD199" s="33"/>
      <c r="AE199" s="199"/>
      <c r="AF199" s="199"/>
      <c r="AG199" s="199"/>
      <c r="AH199" s="33"/>
      <c r="AI199" s="33"/>
      <c r="AJ199" s="33"/>
      <c r="AK199" s="33"/>
      <c r="AL199" s="33"/>
      <c r="AM199" s="33"/>
      <c r="AN199" s="48"/>
      <c r="AO199" s="48"/>
      <c r="AP199" s="48"/>
    </row>
    <row r="200" spans="9:42" ht="21" hidden="1" customHeight="1" thickBot="1">
      <c r="I200" s="292">
        <f t="shared" si="36"/>
        <v>0</v>
      </c>
      <c r="J200" s="118">
        <f t="shared" si="30"/>
        <v>0</v>
      </c>
      <c r="K200" s="210">
        <f t="shared" si="39"/>
        <v>37</v>
      </c>
      <c r="L200" s="188"/>
      <c r="M200" s="188"/>
      <c r="N200" s="211">
        <f t="shared" si="37"/>
        <v>0</v>
      </c>
      <c r="O200" s="212"/>
      <c r="P200" s="212"/>
      <c r="Q200" s="213">
        <f t="shared" si="38"/>
        <v>0</v>
      </c>
      <c r="R200" s="213">
        <f t="shared" si="38"/>
        <v>0</v>
      </c>
      <c r="S200" s="1990"/>
      <c r="T200" s="1991"/>
      <c r="U200" s="118">
        <f t="shared" si="40"/>
        <v>0</v>
      </c>
      <c r="V200" s="33"/>
      <c r="W200" s="648"/>
      <c r="X200" s="33"/>
      <c r="Y200" s="33"/>
      <c r="Z200" s="33"/>
      <c r="AA200" s="205"/>
      <c r="AB200" s="33"/>
      <c r="AC200" s="33"/>
      <c r="AD200" s="33"/>
      <c r="AE200" s="199"/>
      <c r="AF200" s="199"/>
      <c r="AG200" s="199"/>
      <c r="AH200" s="33"/>
      <c r="AI200" s="33"/>
      <c r="AJ200" s="33"/>
      <c r="AK200" s="33"/>
      <c r="AL200" s="33"/>
      <c r="AM200" s="33"/>
      <c r="AN200" s="48"/>
      <c r="AO200" s="48"/>
      <c r="AP200" s="48"/>
    </row>
    <row r="201" spans="9:42" ht="21" hidden="1" customHeight="1">
      <c r="I201" s="292">
        <f>IF((O$203+P$203)&gt;0,1,0)</f>
        <v>0</v>
      </c>
      <c r="J201" s="118">
        <f t="shared" si="30"/>
        <v>0</v>
      </c>
      <c r="K201" s="2002" t="s">
        <v>840</v>
      </c>
      <c r="L201" s="2008" t="s">
        <v>841</v>
      </c>
      <c r="M201" s="2010" t="s">
        <v>842</v>
      </c>
      <c r="N201" s="2006" t="s">
        <v>843</v>
      </c>
      <c r="O201" s="2012" t="s">
        <v>844</v>
      </c>
      <c r="P201" s="2012"/>
      <c r="Q201" s="2012" t="s">
        <v>845</v>
      </c>
      <c r="R201" s="2012"/>
      <c r="S201" s="1992" t="s">
        <v>969</v>
      </c>
      <c r="T201" s="1993"/>
      <c r="U201" s="118">
        <f t="shared" si="40"/>
        <v>0</v>
      </c>
      <c r="V201" s="33"/>
      <c r="W201" s="33"/>
      <c r="X201" s="33"/>
      <c r="Y201" s="33"/>
      <c r="Z201" s="33"/>
      <c r="AA201" s="205"/>
      <c r="AB201" s="33"/>
      <c r="AC201" s="33"/>
      <c r="AD201" s="33"/>
      <c r="AE201" s="199"/>
      <c r="AF201" s="199"/>
      <c r="AG201" s="199"/>
      <c r="AH201" s="33"/>
      <c r="AI201" s="33"/>
      <c r="AJ201" s="33"/>
      <c r="AK201" s="33"/>
      <c r="AL201" s="33"/>
      <c r="AM201" s="33"/>
      <c r="AN201" s="48"/>
      <c r="AO201" s="48"/>
      <c r="AP201" s="48"/>
    </row>
    <row r="202" spans="9:42" ht="21" hidden="1" customHeight="1">
      <c r="I202" s="292">
        <f t="shared" ref="I202:I225" si="41">IF((O$203+P$203)&gt;0,1,0)</f>
        <v>0</v>
      </c>
      <c r="J202" s="118">
        <f t="shared" si="30"/>
        <v>0</v>
      </c>
      <c r="K202" s="2003"/>
      <c r="L202" s="2009"/>
      <c r="M202" s="2011"/>
      <c r="N202" s="2007"/>
      <c r="O202" s="635" t="s">
        <v>741</v>
      </c>
      <c r="P202" s="176" t="s">
        <v>742</v>
      </c>
      <c r="Q202" s="176" t="s">
        <v>741</v>
      </c>
      <c r="R202" s="177" t="s">
        <v>742</v>
      </c>
      <c r="S202" s="1994"/>
      <c r="T202" s="1995"/>
      <c r="U202" s="118">
        <f t="shared" si="40"/>
        <v>0</v>
      </c>
      <c r="V202" s="33"/>
      <c r="W202" s="33"/>
      <c r="X202" s="33"/>
      <c r="Y202" s="33"/>
      <c r="Z202" s="33"/>
      <c r="AA202" s="205"/>
      <c r="AB202" s="33"/>
      <c r="AC202" s="33"/>
      <c r="AD202" s="33"/>
      <c r="AE202" s="199"/>
      <c r="AF202" s="199"/>
      <c r="AG202" s="199"/>
      <c r="AH202" s="33"/>
      <c r="AI202" s="33"/>
      <c r="AJ202" s="33"/>
      <c r="AK202" s="33"/>
      <c r="AL202" s="33"/>
      <c r="AM202" s="33"/>
      <c r="AN202" s="48"/>
      <c r="AO202" s="48"/>
      <c r="AP202" s="48"/>
    </row>
    <row r="203" spans="9:42" ht="21" hidden="1" customHeight="1">
      <c r="I203" s="292">
        <f t="shared" si="41"/>
        <v>0</v>
      </c>
      <c r="J203" s="118">
        <f t="shared" si="30"/>
        <v>0</v>
      </c>
      <c r="K203" s="636">
        <f>+K50+1</f>
        <v>38</v>
      </c>
      <c r="L203" s="188"/>
      <c r="M203" s="188"/>
      <c r="N203" s="189">
        <f t="shared" ref="N203:N225" si="42">IF(O203+P203&gt;0,$W$152,)</f>
        <v>0</v>
      </c>
      <c r="O203" s="190"/>
      <c r="P203" s="190"/>
      <c r="Q203" s="191">
        <f t="shared" si="38"/>
        <v>0</v>
      </c>
      <c r="R203" s="191">
        <f t="shared" si="38"/>
        <v>0</v>
      </c>
      <c r="S203" s="1988"/>
      <c r="T203" s="1989"/>
      <c r="U203" s="118">
        <f t="shared" si="40"/>
        <v>0</v>
      </c>
      <c r="V203" s="33"/>
      <c r="W203" s="33"/>
      <c r="X203" s="33"/>
      <c r="Y203" s="33"/>
      <c r="Z203" s="33"/>
      <c r="AA203" s="205"/>
      <c r="AB203" s="33"/>
      <c r="AC203" s="33"/>
      <c r="AD203" s="33"/>
      <c r="AE203" s="199"/>
      <c r="AF203" s="199"/>
      <c r="AG203" s="199"/>
      <c r="AH203" s="33"/>
      <c r="AI203" s="33"/>
      <c r="AJ203" s="33"/>
      <c r="AK203" s="33"/>
      <c r="AL203" s="33"/>
      <c r="AM203" s="33"/>
      <c r="AN203" s="48"/>
      <c r="AO203" s="48"/>
      <c r="AP203" s="48"/>
    </row>
    <row r="204" spans="9:42" ht="21" hidden="1" customHeight="1">
      <c r="I204" s="292">
        <f t="shared" si="41"/>
        <v>0</v>
      </c>
      <c r="J204" s="118">
        <f t="shared" si="30"/>
        <v>0</v>
      </c>
      <c r="K204" s="636">
        <f t="shared" ref="K204:K225" si="43">+K203+1</f>
        <v>39</v>
      </c>
      <c r="L204" s="188"/>
      <c r="M204" s="188"/>
      <c r="N204" s="189">
        <f t="shared" si="42"/>
        <v>0</v>
      </c>
      <c r="O204" s="190"/>
      <c r="P204" s="190"/>
      <c r="Q204" s="191">
        <f t="shared" si="38"/>
        <v>0</v>
      </c>
      <c r="R204" s="191">
        <f t="shared" si="38"/>
        <v>0</v>
      </c>
      <c r="S204" s="1988"/>
      <c r="T204" s="1989"/>
      <c r="U204" s="118">
        <f t="shared" si="40"/>
        <v>0</v>
      </c>
      <c r="V204" s="33"/>
      <c r="W204" s="33"/>
      <c r="X204" s="33"/>
      <c r="Y204" s="33"/>
      <c r="Z204" s="33"/>
      <c r="AA204" s="205"/>
      <c r="AB204" s="33"/>
      <c r="AC204" s="33"/>
      <c r="AD204" s="33"/>
      <c r="AE204" s="199"/>
      <c r="AF204" s="199"/>
      <c r="AG204" s="199"/>
      <c r="AH204" s="33"/>
      <c r="AI204" s="33"/>
      <c r="AJ204" s="33"/>
      <c r="AK204" s="33"/>
      <c r="AL204" s="33"/>
      <c r="AM204" s="33"/>
      <c r="AN204" s="48"/>
      <c r="AO204" s="48"/>
      <c r="AP204" s="48"/>
    </row>
    <row r="205" spans="9:42" ht="21" hidden="1" customHeight="1">
      <c r="I205" s="292">
        <f t="shared" si="41"/>
        <v>0</v>
      </c>
      <c r="J205" s="118">
        <f t="shared" si="30"/>
        <v>0</v>
      </c>
      <c r="K205" s="636">
        <f t="shared" si="43"/>
        <v>40</v>
      </c>
      <c r="L205" s="188"/>
      <c r="M205" s="188"/>
      <c r="N205" s="189">
        <f t="shared" si="42"/>
        <v>0</v>
      </c>
      <c r="O205" s="190"/>
      <c r="P205" s="190"/>
      <c r="Q205" s="191">
        <f t="shared" si="38"/>
        <v>0</v>
      </c>
      <c r="R205" s="191">
        <f t="shared" si="38"/>
        <v>0</v>
      </c>
      <c r="S205" s="1988"/>
      <c r="T205" s="1989"/>
      <c r="U205" s="118">
        <f t="shared" si="40"/>
        <v>0</v>
      </c>
      <c r="V205" s="33"/>
      <c r="W205" s="33"/>
      <c r="X205" s="33"/>
      <c r="Y205" s="33"/>
      <c r="Z205" s="33"/>
      <c r="AA205" s="205"/>
      <c r="AB205" s="33"/>
      <c r="AC205" s="33"/>
      <c r="AD205" s="33"/>
      <c r="AE205" s="199"/>
      <c r="AF205" s="199"/>
      <c r="AG205" s="199"/>
      <c r="AH205" s="33"/>
      <c r="AI205" s="33"/>
      <c r="AJ205" s="33"/>
      <c r="AK205" s="33"/>
      <c r="AL205" s="33"/>
      <c r="AM205" s="33"/>
      <c r="AN205" s="48"/>
      <c r="AO205" s="48"/>
      <c r="AP205" s="48"/>
    </row>
    <row r="206" spans="9:42" ht="21" hidden="1" customHeight="1">
      <c r="I206" s="292">
        <f t="shared" si="41"/>
        <v>0</v>
      </c>
      <c r="J206" s="118">
        <f t="shared" si="30"/>
        <v>0</v>
      </c>
      <c r="K206" s="636">
        <f t="shared" si="43"/>
        <v>41</v>
      </c>
      <c r="L206" s="188"/>
      <c r="M206" s="188"/>
      <c r="N206" s="189">
        <f t="shared" si="42"/>
        <v>0</v>
      </c>
      <c r="O206" s="190"/>
      <c r="P206" s="190"/>
      <c r="Q206" s="191">
        <f t="shared" si="38"/>
        <v>0</v>
      </c>
      <c r="R206" s="191">
        <f t="shared" si="38"/>
        <v>0</v>
      </c>
      <c r="S206" s="1988"/>
      <c r="T206" s="1989"/>
      <c r="U206" s="118">
        <f t="shared" si="40"/>
        <v>0</v>
      </c>
      <c r="V206" s="33"/>
      <c r="W206" s="33"/>
      <c r="X206" s="33"/>
      <c r="Y206" s="33"/>
      <c r="Z206" s="33"/>
      <c r="AA206" s="205"/>
      <c r="AB206" s="33"/>
      <c r="AC206" s="33"/>
      <c r="AD206" s="33"/>
      <c r="AE206" s="199"/>
      <c r="AF206" s="199"/>
      <c r="AG206" s="199"/>
      <c r="AH206" s="33"/>
      <c r="AI206" s="33"/>
      <c r="AJ206" s="33"/>
      <c r="AK206" s="33"/>
      <c r="AL206" s="33"/>
      <c r="AM206" s="33"/>
      <c r="AN206" s="48"/>
      <c r="AO206" s="48"/>
      <c r="AP206" s="48"/>
    </row>
    <row r="207" spans="9:42" ht="21" hidden="1" customHeight="1">
      <c r="I207" s="292">
        <f t="shared" si="41"/>
        <v>0</v>
      </c>
      <c r="J207" s="118">
        <f t="shared" si="30"/>
        <v>0</v>
      </c>
      <c r="K207" s="636">
        <f t="shared" si="43"/>
        <v>42</v>
      </c>
      <c r="L207" s="188"/>
      <c r="M207" s="188"/>
      <c r="N207" s="189">
        <f t="shared" si="42"/>
        <v>0</v>
      </c>
      <c r="O207" s="190"/>
      <c r="P207" s="190"/>
      <c r="Q207" s="191">
        <f t="shared" si="38"/>
        <v>0</v>
      </c>
      <c r="R207" s="191">
        <f t="shared" si="38"/>
        <v>0</v>
      </c>
      <c r="S207" s="1988"/>
      <c r="T207" s="1989"/>
      <c r="U207" s="118">
        <f t="shared" si="40"/>
        <v>0</v>
      </c>
      <c r="V207" s="33"/>
      <c r="W207" s="33"/>
      <c r="X207" s="33"/>
      <c r="Y207" s="33"/>
      <c r="Z207" s="33"/>
      <c r="AA207" s="205"/>
      <c r="AB207" s="33"/>
      <c r="AC207" s="33"/>
      <c r="AD207" s="33"/>
      <c r="AE207" s="199"/>
      <c r="AF207" s="199"/>
      <c r="AG207" s="199"/>
      <c r="AH207" s="33"/>
      <c r="AI207" s="33"/>
      <c r="AJ207" s="33"/>
      <c r="AK207" s="33"/>
      <c r="AL207" s="33"/>
      <c r="AM207" s="33"/>
      <c r="AN207" s="48"/>
      <c r="AO207" s="48"/>
      <c r="AP207" s="48"/>
    </row>
    <row r="208" spans="9:42" ht="21" hidden="1" customHeight="1">
      <c r="I208" s="292">
        <f t="shared" si="41"/>
        <v>0</v>
      </c>
      <c r="J208" s="118">
        <f t="shared" si="30"/>
        <v>0</v>
      </c>
      <c r="K208" s="636">
        <f t="shared" si="43"/>
        <v>43</v>
      </c>
      <c r="L208" s="188"/>
      <c r="M208" s="188"/>
      <c r="N208" s="189">
        <f t="shared" si="42"/>
        <v>0</v>
      </c>
      <c r="O208" s="190"/>
      <c r="P208" s="190"/>
      <c r="Q208" s="191">
        <f t="shared" si="38"/>
        <v>0</v>
      </c>
      <c r="R208" s="191">
        <f t="shared" si="38"/>
        <v>0</v>
      </c>
      <c r="S208" s="1988"/>
      <c r="T208" s="1989"/>
      <c r="U208" s="118">
        <f t="shared" si="40"/>
        <v>0</v>
      </c>
      <c r="V208" s="33"/>
      <c r="W208" s="33"/>
      <c r="X208" s="33"/>
      <c r="Y208" s="33"/>
      <c r="Z208" s="33"/>
      <c r="AA208" s="205"/>
      <c r="AB208" s="33"/>
      <c r="AC208" s="33"/>
      <c r="AD208" s="33"/>
      <c r="AE208" s="199"/>
      <c r="AF208" s="199"/>
      <c r="AG208" s="199"/>
      <c r="AH208" s="33"/>
      <c r="AI208" s="33"/>
      <c r="AJ208" s="33"/>
      <c r="AK208" s="33"/>
      <c r="AL208" s="33"/>
      <c r="AM208" s="33"/>
      <c r="AN208" s="48"/>
      <c r="AO208" s="48"/>
      <c r="AP208" s="48"/>
    </row>
    <row r="209" spans="9:42" ht="21" hidden="1" customHeight="1">
      <c r="I209" s="292">
        <f t="shared" si="41"/>
        <v>0</v>
      </c>
      <c r="J209" s="118">
        <f t="shared" si="30"/>
        <v>0</v>
      </c>
      <c r="K209" s="636">
        <f t="shared" si="43"/>
        <v>44</v>
      </c>
      <c r="L209" s="188"/>
      <c r="M209" s="188"/>
      <c r="N209" s="189">
        <f t="shared" si="42"/>
        <v>0</v>
      </c>
      <c r="O209" s="190"/>
      <c r="P209" s="190"/>
      <c r="Q209" s="191">
        <f t="shared" si="38"/>
        <v>0</v>
      </c>
      <c r="R209" s="191">
        <f t="shared" si="38"/>
        <v>0</v>
      </c>
      <c r="S209" s="1988"/>
      <c r="T209" s="1989"/>
      <c r="U209" s="118">
        <f t="shared" si="40"/>
        <v>0</v>
      </c>
      <c r="V209" s="33"/>
      <c r="W209" s="33"/>
      <c r="X209" s="33"/>
      <c r="Y209" s="33"/>
      <c r="Z209" s="33"/>
      <c r="AA209" s="205"/>
      <c r="AB209" s="33"/>
      <c r="AC209" s="33"/>
      <c r="AD209" s="33"/>
      <c r="AE209" s="199"/>
      <c r="AF209" s="199"/>
      <c r="AG209" s="199"/>
      <c r="AH209" s="33"/>
      <c r="AI209" s="33"/>
      <c r="AJ209" s="33"/>
      <c r="AK209" s="33"/>
      <c r="AL209" s="33"/>
      <c r="AM209" s="33"/>
      <c r="AN209" s="48"/>
      <c r="AO209" s="48"/>
      <c r="AP209" s="48"/>
    </row>
    <row r="210" spans="9:42" ht="21" hidden="1" customHeight="1">
      <c r="I210" s="292">
        <f t="shared" si="41"/>
        <v>0</v>
      </c>
      <c r="J210" s="118">
        <f t="shared" si="30"/>
        <v>0</v>
      </c>
      <c r="K210" s="636">
        <f t="shared" si="43"/>
        <v>45</v>
      </c>
      <c r="L210" s="188"/>
      <c r="M210" s="188"/>
      <c r="N210" s="189">
        <f t="shared" si="42"/>
        <v>0</v>
      </c>
      <c r="O210" s="190"/>
      <c r="P210" s="190"/>
      <c r="Q210" s="191">
        <f t="shared" si="38"/>
        <v>0</v>
      </c>
      <c r="R210" s="191">
        <f t="shared" si="38"/>
        <v>0</v>
      </c>
      <c r="S210" s="1988"/>
      <c r="T210" s="1989"/>
      <c r="U210" s="118">
        <f t="shared" si="40"/>
        <v>0</v>
      </c>
      <c r="V210" s="33"/>
      <c r="W210" s="33"/>
      <c r="X210" s="33"/>
      <c r="Y210" s="33"/>
      <c r="Z210" s="33"/>
      <c r="AA210" s="205"/>
      <c r="AB210" s="33"/>
      <c r="AC210" s="33"/>
      <c r="AD210" s="33"/>
      <c r="AE210" s="199"/>
      <c r="AF210" s="199"/>
      <c r="AG210" s="199"/>
      <c r="AH210" s="33"/>
      <c r="AI210" s="33"/>
      <c r="AJ210" s="33"/>
      <c r="AK210" s="33"/>
      <c r="AL210" s="33"/>
      <c r="AM210" s="33"/>
      <c r="AN210" s="48"/>
      <c r="AO210" s="48"/>
      <c r="AP210" s="48"/>
    </row>
    <row r="211" spans="9:42" ht="21" hidden="1" customHeight="1">
      <c r="I211" s="292">
        <f t="shared" si="41"/>
        <v>0</v>
      </c>
      <c r="J211" s="118">
        <f t="shared" si="30"/>
        <v>0</v>
      </c>
      <c r="K211" s="636">
        <f t="shared" si="43"/>
        <v>46</v>
      </c>
      <c r="L211" s="188"/>
      <c r="M211" s="188"/>
      <c r="N211" s="189">
        <f t="shared" si="42"/>
        <v>0</v>
      </c>
      <c r="O211" s="190"/>
      <c r="P211" s="190"/>
      <c r="Q211" s="191">
        <f t="shared" si="38"/>
        <v>0</v>
      </c>
      <c r="R211" s="191">
        <f t="shared" si="38"/>
        <v>0</v>
      </c>
      <c r="S211" s="1988"/>
      <c r="T211" s="1989"/>
      <c r="U211" s="118">
        <f t="shared" si="40"/>
        <v>0</v>
      </c>
      <c r="V211" s="33"/>
      <c r="W211" s="33"/>
      <c r="X211" s="33"/>
      <c r="Y211" s="33"/>
      <c r="Z211" s="33"/>
      <c r="AA211" s="205"/>
      <c r="AB211" s="33"/>
      <c r="AC211" s="33"/>
      <c r="AD211" s="33"/>
      <c r="AE211" s="199"/>
      <c r="AF211" s="199"/>
      <c r="AG211" s="199"/>
      <c r="AH211" s="33"/>
      <c r="AI211" s="33"/>
      <c r="AJ211" s="33"/>
      <c r="AK211" s="33"/>
      <c r="AL211" s="33"/>
      <c r="AM211" s="33"/>
      <c r="AN211" s="48"/>
      <c r="AO211" s="48"/>
      <c r="AP211" s="48"/>
    </row>
    <row r="212" spans="9:42" ht="21" hidden="1" customHeight="1">
      <c r="I212" s="292">
        <f t="shared" si="41"/>
        <v>0</v>
      </c>
      <c r="J212" s="118">
        <f t="shared" si="30"/>
        <v>0</v>
      </c>
      <c r="K212" s="636">
        <f t="shared" si="43"/>
        <v>47</v>
      </c>
      <c r="L212" s="188"/>
      <c r="M212" s="188"/>
      <c r="N212" s="189">
        <f t="shared" si="42"/>
        <v>0</v>
      </c>
      <c r="O212" s="190"/>
      <c r="P212" s="190"/>
      <c r="Q212" s="191">
        <f t="shared" si="38"/>
        <v>0</v>
      </c>
      <c r="R212" s="191">
        <f t="shared" si="38"/>
        <v>0</v>
      </c>
      <c r="S212" s="1988"/>
      <c r="T212" s="1989"/>
      <c r="U212" s="118">
        <f t="shared" si="40"/>
        <v>0</v>
      </c>
      <c r="V212" s="33"/>
      <c r="W212" s="33"/>
      <c r="X212" s="33"/>
      <c r="Y212" s="33"/>
      <c r="Z212" s="33"/>
      <c r="AA212" s="205"/>
      <c r="AB212" s="33"/>
      <c r="AC212" s="33"/>
      <c r="AD212" s="33"/>
      <c r="AE212" s="199"/>
      <c r="AF212" s="199"/>
      <c r="AG212" s="199"/>
      <c r="AH212" s="33"/>
      <c r="AI212" s="33"/>
      <c r="AJ212" s="33"/>
      <c r="AK212" s="33"/>
      <c r="AL212" s="33"/>
      <c r="AM212" s="33"/>
      <c r="AN212" s="48"/>
      <c r="AO212" s="48"/>
      <c r="AP212" s="48"/>
    </row>
    <row r="213" spans="9:42" ht="21" hidden="1" customHeight="1">
      <c r="I213" s="292">
        <f t="shared" si="41"/>
        <v>0</v>
      </c>
      <c r="J213" s="118">
        <f t="shared" si="30"/>
        <v>0</v>
      </c>
      <c r="K213" s="636">
        <f t="shared" si="43"/>
        <v>48</v>
      </c>
      <c r="L213" s="188"/>
      <c r="M213" s="188"/>
      <c r="N213" s="189">
        <f t="shared" si="42"/>
        <v>0</v>
      </c>
      <c r="O213" s="190"/>
      <c r="P213" s="190"/>
      <c r="Q213" s="191">
        <f t="shared" si="38"/>
        <v>0</v>
      </c>
      <c r="R213" s="191">
        <f t="shared" si="38"/>
        <v>0</v>
      </c>
      <c r="S213" s="1988"/>
      <c r="T213" s="1989"/>
      <c r="U213" s="118">
        <f t="shared" si="40"/>
        <v>0</v>
      </c>
      <c r="V213" s="33"/>
      <c r="W213" s="33"/>
      <c r="X213" s="33"/>
      <c r="Y213" s="33"/>
      <c r="Z213" s="33"/>
      <c r="AA213" s="205"/>
      <c r="AB213" s="33"/>
      <c r="AC213" s="33"/>
      <c r="AD213" s="33"/>
      <c r="AE213" s="199"/>
      <c r="AF213" s="199"/>
      <c r="AG213" s="199"/>
      <c r="AH213" s="33"/>
      <c r="AI213" s="33"/>
      <c r="AJ213" s="33"/>
      <c r="AK213" s="33"/>
      <c r="AL213" s="33"/>
      <c r="AM213" s="33"/>
      <c r="AN213" s="48"/>
      <c r="AO213" s="48"/>
      <c r="AP213" s="48"/>
    </row>
    <row r="214" spans="9:42" ht="21" hidden="1" customHeight="1">
      <c r="I214" s="292">
        <f t="shared" si="41"/>
        <v>0</v>
      </c>
      <c r="J214" s="118">
        <f t="shared" si="30"/>
        <v>0</v>
      </c>
      <c r="K214" s="636">
        <f t="shared" si="43"/>
        <v>49</v>
      </c>
      <c r="L214" s="188"/>
      <c r="M214" s="188"/>
      <c r="N214" s="189">
        <f t="shared" si="42"/>
        <v>0</v>
      </c>
      <c r="O214" s="190"/>
      <c r="P214" s="190"/>
      <c r="Q214" s="191">
        <f t="shared" si="38"/>
        <v>0</v>
      </c>
      <c r="R214" s="191">
        <f t="shared" si="38"/>
        <v>0</v>
      </c>
      <c r="S214" s="1988"/>
      <c r="T214" s="1989"/>
      <c r="U214" s="118">
        <f t="shared" si="40"/>
        <v>0</v>
      </c>
      <c r="V214" s="33"/>
      <c r="W214" s="33"/>
      <c r="X214" s="33"/>
      <c r="Y214" s="33"/>
      <c r="Z214" s="33"/>
      <c r="AA214" s="205"/>
      <c r="AB214" s="33"/>
      <c r="AC214" s="33"/>
      <c r="AD214" s="33"/>
      <c r="AE214" s="199"/>
      <c r="AF214" s="199"/>
      <c r="AG214" s="199"/>
      <c r="AH214" s="33"/>
      <c r="AI214" s="33"/>
      <c r="AJ214" s="33"/>
      <c r="AK214" s="33"/>
      <c r="AL214" s="33"/>
      <c r="AM214" s="33"/>
      <c r="AN214" s="48"/>
      <c r="AO214" s="48"/>
      <c r="AP214" s="48"/>
    </row>
    <row r="215" spans="9:42" ht="21" hidden="1" customHeight="1">
      <c r="I215" s="292">
        <f t="shared" si="41"/>
        <v>0</v>
      </c>
      <c r="J215" s="118">
        <f t="shared" ref="J215:J225" si="44">IF($Q$154&gt;0,3,)</f>
        <v>0</v>
      </c>
      <c r="K215" s="636">
        <f t="shared" si="43"/>
        <v>50</v>
      </c>
      <c r="L215" s="188"/>
      <c r="M215" s="188"/>
      <c r="N215" s="189">
        <f t="shared" si="42"/>
        <v>0</v>
      </c>
      <c r="O215" s="190"/>
      <c r="P215" s="190"/>
      <c r="Q215" s="191">
        <f t="shared" si="38"/>
        <v>0</v>
      </c>
      <c r="R215" s="191">
        <f t="shared" si="38"/>
        <v>0</v>
      </c>
      <c r="S215" s="1988"/>
      <c r="T215" s="1989"/>
      <c r="U215" s="118">
        <f t="shared" si="40"/>
        <v>0</v>
      </c>
      <c r="V215" s="33"/>
      <c r="W215" s="33"/>
      <c r="X215" s="33"/>
      <c r="Y215" s="33"/>
      <c r="Z215" s="33"/>
      <c r="AA215" s="205"/>
      <c r="AB215" s="33"/>
      <c r="AC215" s="33"/>
      <c r="AD215" s="33"/>
      <c r="AE215" s="199"/>
      <c r="AF215" s="199"/>
      <c r="AG215" s="199"/>
      <c r="AH215" s="33"/>
      <c r="AI215" s="33"/>
      <c r="AJ215" s="33"/>
      <c r="AK215" s="33"/>
      <c r="AL215" s="33"/>
      <c r="AM215" s="33"/>
      <c r="AN215" s="48"/>
      <c r="AO215" s="48"/>
      <c r="AP215" s="48"/>
    </row>
    <row r="216" spans="9:42" ht="21" hidden="1" customHeight="1">
      <c r="I216" s="292">
        <f t="shared" si="41"/>
        <v>0</v>
      </c>
      <c r="J216" s="118">
        <f t="shared" si="44"/>
        <v>0</v>
      </c>
      <c r="K216" s="636">
        <f t="shared" si="43"/>
        <v>51</v>
      </c>
      <c r="L216" s="188"/>
      <c r="M216" s="188"/>
      <c r="N216" s="189">
        <f t="shared" si="42"/>
        <v>0</v>
      </c>
      <c r="O216" s="190"/>
      <c r="P216" s="190"/>
      <c r="Q216" s="191">
        <f t="shared" si="38"/>
        <v>0</v>
      </c>
      <c r="R216" s="191">
        <f t="shared" si="38"/>
        <v>0</v>
      </c>
      <c r="S216" s="1988"/>
      <c r="T216" s="1989"/>
      <c r="U216" s="118">
        <f t="shared" si="40"/>
        <v>0</v>
      </c>
      <c r="V216" s="33"/>
      <c r="W216" s="33"/>
      <c r="X216" s="33"/>
      <c r="Y216" s="33"/>
      <c r="Z216" s="33"/>
      <c r="AA216" s="205"/>
      <c r="AB216" s="33"/>
      <c r="AC216" s="33"/>
      <c r="AD216" s="33"/>
      <c r="AE216" s="199"/>
      <c r="AF216" s="199"/>
      <c r="AG216" s="199"/>
      <c r="AH216" s="33"/>
      <c r="AI216" s="33"/>
      <c r="AJ216" s="33"/>
      <c r="AK216" s="33"/>
      <c r="AL216" s="33"/>
      <c r="AM216" s="33"/>
      <c r="AN216" s="48"/>
      <c r="AO216" s="48"/>
      <c r="AP216" s="48"/>
    </row>
    <row r="217" spans="9:42" ht="21" hidden="1" customHeight="1">
      <c r="I217" s="292">
        <f t="shared" si="41"/>
        <v>0</v>
      </c>
      <c r="J217" s="118">
        <f t="shared" si="44"/>
        <v>0</v>
      </c>
      <c r="K217" s="636">
        <f t="shared" si="43"/>
        <v>52</v>
      </c>
      <c r="L217" s="188"/>
      <c r="M217" s="188"/>
      <c r="N217" s="189">
        <f t="shared" si="42"/>
        <v>0</v>
      </c>
      <c r="O217" s="190"/>
      <c r="P217" s="190"/>
      <c r="Q217" s="191">
        <f t="shared" si="38"/>
        <v>0</v>
      </c>
      <c r="R217" s="191">
        <f t="shared" si="38"/>
        <v>0</v>
      </c>
      <c r="S217" s="1988"/>
      <c r="T217" s="1989"/>
      <c r="U217" s="118">
        <f t="shared" si="40"/>
        <v>0</v>
      </c>
      <c r="V217" s="33"/>
      <c r="W217" s="33"/>
      <c r="X217" s="33"/>
      <c r="Y217" s="33"/>
      <c r="Z217" s="33"/>
      <c r="AA217" s="205"/>
      <c r="AB217" s="33"/>
      <c r="AC217" s="33"/>
      <c r="AD217" s="33"/>
      <c r="AE217" s="199"/>
      <c r="AF217" s="199"/>
      <c r="AG217" s="199"/>
      <c r="AH217" s="33"/>
      <c r="AI217" s="33"/>
      <c r="AJ217" s="33"/>
      <c r="AK217" s="33"/>
      <c r="AL217" s="33"/>
      <c r="AM217" s="33"/>
      <c r="AN217" s="48"/>
      <c r="AO217" s="48"/>
      <c r="AP217" s="48"/>
    </row>
    <row r="218" spans="9:42" ht="21" hidden="1" customHeight="1">
      <c r="I218" s="292">
        <f t="shared" si="41"/>
        <v>0</v>
      </c>
      <c r="J218" s="118">
        <f t="shared" si="44"/>
        <v>0</v>
      </c>
      <c r="K218" s="636">
        <f t="shared" si="43"/>
        <v>53</v>
      </c>
      <c r="L218" s="188"/>
      <c r="M218" s="188"/>
      <c r="N218" s="189">
        <f t="shared" si="42"/>
        <v>0</v>
      </c>
      <c r="O218" s="190"/>
      <c r="P218" s="190"/>
      <c r="Q218" s="191">
        <f t="shared" si="38"/>
        <v>0</v>
      </c>
      <c r="R218" s="191">
        <f t="shared" si="38"/>
        <v>0</v>
      </c>
      <c r="S218" s="1988"/>
      <c r="T218" s="1989"/>
      <c r="U218" s="118">
        <f t="shared" si="40"/>
        <v>0</v>
      </c>
      <c r="V218" s="33"/>
      <c r="W218" s="33"/>
      <c r="X218" s="33"/>
      <c r="Y218" s="33"/>
      <c r="Z218" s="33"/>
      <c r="AA218" s="205"/>
      <c r="AB218" s="33"/>
      <c r="AC218" s="33"/>
      <c r="AD218" s="33"/>
      <c r="AE218" s="199"/>
      <c r="AF218" s="199"/>
      <c r="AG218" s="199"/>
      <c r="AH218" s="33"/>
      <c r="AI218" s="33"/>
      <c r="AJ218" s="33"/>
      <c r="AK218" s="33"/>
      <c r="AL218" s="33"/>
      <c r="AM218" s="33"/>
      <c r="AN218" s="48"/>
      <c r="AO218" s="48"/>
      <c r="AP218" s="48"/>
    </row>
    <row r="219" spans="9:42" ht="21" hidden="1" customHeight="1">
      <c r="I219" s="292">
        <f t="shared" si="41"/>
        <v>0</v>
      </c>
      <c r="J219" s="118">
        <f t="shared" si="44"/>
        <v>0</v>
      </c>
      <c r="K219" s="636">
        <f t="shared" si="43"/>
        <v>54</v>
      </c>
      <c r="L219" s="188"/>
      <c r="M219" s="188"/>
      <c r="N219" s="189">
        <f t="shared" si="42"/>
        <v>0</v>
      </c>
      <c r="O219" s="190"/>
      <c r="P219" s="190"/>
      <c r="Q219" s="191">
        <f t="shared" si="38"/>
        <v>0</v>
      </c>
      <c r="R219" s="191">
        <f t="shared" si="38"/>
        <v>0</v>
      </c>
      <c r="S219" s="1988"/>
      <c r="T219" s="1989"/>
      <c r="U219" s="118">
        <f t="shared" si="40"/>
        <v>0</v>
      </c>
      <c r="V219" s="33"/>
      <c r="W219" s="33"/>
      <c r="X219" s="33"/>
      <c r="Y219" s="33"/>
      <c r="Z219" s="33"/>
      <c r="AA219" s="205"/>
      <c r="AB219" s="33"/>
      <c r="AC219" s="33"/>
      <c r="AD219" s="33"/>
      <c r="AE219" s="199"/>
      <c r="AF219" s="199"/>
      <c r="AG219" s="199"/>
      <c r="AH219" s="33"/>
      <c r="AI219" s="33"/>
      <c r="AJ219" s="33"/>
      <c r="AK219" s="33"/>
      <c r="AL219" s="33"/>
      <c r="AM219" s="33"/>
      <c r="AN219" s="48"/>
      <c r="AO219" s="48"/>
      <c r="AP219" s="48"/>
    </row>
    <row r="220" spans="9:42" ht="21" hidden="1" customHeight="1">
      <c r="I220" s="292">
        <f t="shared" si="41"/>
        <v>0</v>
      </c>
      <c r="J220" s="118">
        <f t="shared" si="44"/>
        <v>0</v>
      </c>
      <c r="K220" s="636">
        <f t="shared" si="43"/>
        <v>55</v>
      </c>
      <c r="L220" s="188"/>
      <c r="M220" s="188"/>
      <c r="N220" s="189">
        <f t="shared" si="42"/>
        <v>0</v>
      </c>
      <c r="O220" s="190"/>
      <c r="P220" s="190"/>
      <c r="Q220" s="191">
        <f t="shared" si="38"/>
        <v>0</v>
      </c>
      <c r="R220" s="191">
        <f t="shared" si="38"/>
        <v>0</v>
      </c>
      <c r="S220" s="1988"/>
      <c r="T220" s="1989"/>
      <c r="U220" s="118">
        <f t="shared" si="40"/>
        <v>0</v>
      </c>
      <c r="V220" s="33"/>
      <c r="W220" s="33"/>
      <c r="X220" s="33"/>
      <c r="Y220" s="33"/>
      <c r="Z220" s="33"/>
      <c r="AA220" s="205"/>
      <c r="AB220" s="33"/>
      <c r="AC220" s="33"/>
      <c r="AD220" s="33"/>
      <c r="AE220" s="199"/>
      <c r="AF220" s="199"/>
      <c r="AG220" s="199"/>
      <c r="AH220" s="33"/>
      <c r="AI220" s="33"/>
      <c r="AJ220" s="33"/>
      <c r="AK220" s="33"/>
      <c r="AL220" s="33"/>
      <c r="AM220" s="33"/>
      <c r="AN220" s="48"/>
      <c r="AO220" s="48"/>
      <c r="AP220" s="48"/>
    </row>
    <row r="221" spans="9:42" ht="21" hidden="1" customHeight="1">
      <c r="I221" s="292">
        <f t="shared" si="41"/>
        <v>0</v>
      </c>
      <c r="J221" s="118">
        <f t="shared" si="44"/>
        <v>0</v>
      </c>
      <c r="K221" s="636">
        <f t="shared" si="43"/>
        <v>56</v>
      </c>
      <c r="L221" s="188"/>
      <c r="M221" s="188"/>
      <c r="N221" s="189">
        <f t="shared" si="42"/>
        <v>0</v>
      </c>
      <c r="O221" s="190"/>
      <c r="P221" s="190"/>
      <c r="Q221" s="191">
        <f t="shared" si="38"/>
        <v>0</v>
      </c>
      <c r="R221" s="191">
        <f t="shared" si="38"/>
        <v>0</v>
      </c>
      <c r="S221" s="1988"/>
      <c r="T221" s="1989"/>
      <c r="U221" s="118">
        <f t="shared" si="40"/>
        <v>0</v>
      </c>
      <c r="V221" s="33"/>
      <c r="W221" s="33"/>
      <c r="X221" s="33"/>
      <c r="Y221" s="33"/>
      <c r="Z221" s="33"/>
      <c r="AA221" s="205"/>
      <c r="AB221" s="33"/>
      <c r="AC221" s="33"/>
      <c r="AD221" s="33"/>
      <c r="AE221" s="199"/>
      <c r="AF221" s="199"/>
      <c r="AG221" s="199"/>
      <c r="AH221" s="33"/>
      <c r="AI221" s="33"/>
      <c r="AJ221" s="33"/>
      <c r="AK221" s="33"/>
      <c r="AL221" s="33"/>
      <c r="AM221" s="33"/>
      <c r="AN221" s="48"/>
      <c r="AO221" s="48"/>
      <c r="AP221" s="48"/>
    </row>
    <row r="222" spans="9:42" ht="21" hidden="1" customHeight="1">
      <c r="I222" s="292">
        <f t="shared" si="41"/>
        <v>0</v>
      </c>
      <c r="J222" s="118">
        <f t="shared" si="44"/>
        <v>0</v>
      </c>
      <c r="K222" s="636">
        <f t="shared" si="43"/>
        <v>57</v>
      </c>
      <c r="L222" s="188"/>
      <c r="M222" s="188"/>
      <c r="N222" s="189">
        <f t="shared" si="42"/>
        <v>0</v>
      </c>
      <c r="O222" s="190"/>
      <c r="P222" s="190"/>
      <c r="Q222" s="191">
        <f t="shared" si="38"/>
        <v>0</v>
      </c>
      <c r="R222" s="191">
        <f t="shared" si="38"/>
        <v>0</v>
      </c>
      <c r="S222" s="1988"/>
      <c r="T222" s="1989"/>
      <c r="U222" s="118">
        <f t="shared" si="40"/>
        <v>0</v>
      </c>
      <c r="V222" s="33"/>
      <c r="W222" s="33"/>
      <c r="X222" s="33"/>
      <c r="Y222" s="33"/>
      <c r="Z222" s="33"/>
      <c r="AA222" s="205"/>
      <c r="AB222" s="33"/>
      <c r="AC222" s="33"/>
      <c r="AD222" s="33"/>
      <c r="AE222" s="199"/>
      <c r="AF222" s="199"/>
      <c r="AG222" s="199"/>
      <c r="AH222" s="33"/>
      <c r="AI222" s="33"/>
      <c r="AJ222" s="33"/>
      <c r="AK222" s="33"/>
      <c r="AL222" s="33"/>
      <c r="AM222" s="33"/>
      <c r="AN222" s="48"/>
      <c r="AO222" s="48"/>
      <c r="AP222" s="48"/>
    </row>
    <row r="223" spans="9:42" ht="21" hidden="1" customHeight="1">
      <c r="I223" s="292">
        <f t="shared" si="41"/>
        <v>0</v>
      </c>
      <c r="J223" s="118">
        <f t="shared" si="44"/>
        <v>0</v>
      </c>
      <c r="K223" s="636">
        <f t="shared" si="43"/>
        <v>58</v>
      </c>
      <c r="L223" s="188"/>
      <c r="M223" s="188"/>
      <c r="N223" s="189">
        <f t="shared" si="42"/>
        <v>0</v>
      </c>
      <c r="O223" s="190"/>
      <c r="P223" s="190"/>
      <c r="Q223" s="191">
        <f t="shared" si="38"/>
        <v>0</v>
      </c>
      <c r="R223" s="191">
        <f t="shared" si="38"/>
        <v>0</v>
      </c>
      <c r="S223" s="1988"/>
      <c r="T223" s="1989"/>
      <c r="U223" s="118">
        <f t="shared" si="40"/>
        <v>0</v>
      </c>
      <c r="V223" s="33"/>
      <c r="W223" s="33"/>
      <c r="X223" s="33"/>
      <c r="Y223" s="33"/>
      <c r="Z223" s="33"/>
      <c r="AA223" s="205"/>
      <c r="AB223" s="33"/>
      <c r="AC223" s="33"/>
      <c r="AD223" s="33"/>
      <c r="AE223" s="199"/>
      <c r="AF223" s="199"/>
      <c r="AG223" s="199"/>
      <c r="AH223" s="33"/>
      <c r="AI223" s="33"/>
      <c r="AJ223" s="33"/>
      <c r="AK223" s="33"/>
      <c r="AL223" s="33"/>
      <c r="AM223" s="33"/>
      <c r="AN223" s="48"/>
      <c r="AO223" s="48"/>
      <c r="AP223" s="48"/>
    </row>
    <row r="224" spans="9:42" ht="21" hidden="1" customHeight="1">
      <c r="I224" s="292">
        <f t="shared" si="41"/>
        <v>0</v>
      </c>
      <c r="J224" s="118">
        <f t="shared" si="44"/>
        <v>0</v>
      </c>
      <c r="K224" s="636">
        <f t="shared" si="43"/>
        <v>59</v>
      </c>
      <c r="L224" s="188"/>
      <c r="M224" s="188"/>
      <c r="N224" s="189">
        <f t="shared" si="42"/>
        <v>0</v>
      </c>
      <c r="O224" s="190"/>
      <c r="P224" s="190"/>
      <c r="Q224" s="191">
        <f t="shared" si="38"/>
        <v>0</v>
      </c>
      <c r="R224" s="191">
        <f t="shared" si="38"/>
        <v>0</v>
      </c>
      <c r="S224" s="1988"/>
      <c r="T224" s="1989"/>
      <c r="U224" s="118">
        <f t="shared" si="40"/>
        <v>0</v>
      </c>
      <c r="V224" s="33"/>
      <c r="W224" s="33"/>
      <c r="X224" s="33"/>
      <c r="Y224" s="33"/>
      <c r="Z224" s="33"/>
      <c r="AA224" s="205"/>
      <c r="AB224" s="33"/>
      <c r="AC224" s="33"/>
      <c r="AD224" s="33"/>
      <c r="AE224" s="199"/>
      <c r="AF224" s="199"/>
      <c r="AG224" s="199"/>
      <c r="AH224" s="33"/>
      <c r="AI224" s="33"/>
      <c r="AJ224" s="33"/>
      <c r="AK224" s="33"/>
      <c r="AL224" s="33"/>
      <c r="AM224" s="33"/>
      <c r="AN224" s="48"/>
      <c r="AO224" s="48"/>
      <c r="AP224" s="48"/>
    </row>
    <row r="225" spans="9:46" ht="21" hidden="1" customHeight="1" thickBot="1">
      <c r="I225" s="292">
        <f t="shared" si="41"/>
        <v>0</v>
      </c>
      <c r="J225" s="118">
        <f t="shared" si="44"/>
        <v>0</v>
      </c>
      <c r="K225" s="206">
        <f t="shared" si="43"/>
        <v>60</v>
      </c>
      <c r="L225" s="188"/>
      <c r="M225" s="188"/>
      <c r="N225" s="207">
        <f t="shared" si="42"/>
        <v>0</v>
      </c>
      <c r="O225" s="208"/>
      <c r="P225" s="208"/>
      <c r="Q225" s="209">
        <f t="shared" si="38"/>
        <v>0</v>
      </c>
      <c r="R225" s="209">
        <f t="shared" si="38"/>
        <v>0</v>
      </c>
      <c r="S225" s="1990"/>
      <c r="T225" s="1991"/>
      <c r="U225" s="118">
        <f t="shared" si="40"/>
        <v>0</v>
      </c>
      <c r="V225" s="33"/>
      <c r="W225" s="33"/>
      <c r="X225" s="33"/>
      <c r="Y225" s="33"/>
      <c r="Z225" s="33"/>
      <c r="AA225" s="205"/>
      <c r="AB225" s="33"/>
      <c r="AC225" s="33"/>
      <c r="AD225" s="33"/>
      <c r="AE225" s="199"/>
      <c r="AF225" s="199"/>
      <c r="AG225" s="199"/>
      <c r="AH225" s="33"/>
      <c r="AI225" s="33"/>
      <c r="AJ225" s="33"/>
      <c r="AK225" s="33"/>
      <c r="AL225" s="33"/>
      <c r="AM225" s="33"/>
      <c r="AN225" s="48"/>
      <c r="AO225" s="48"/>
      <c r="AP225" s="48"/>
    </row>
    <row r="226" spans="9:46" ht="30" customHeight="1" thickBot="1">
      <c r="I226" s="292">
        <f t="shared" ref="I226:I236" si="45">IF(Q$229&gt;0,1,0)</f>
        <v>0</v>
      </c>
      <c r="J226" s="118">
        <f t="shared" ref="J226:J289" si="46">IF($Q$229&gt;0,4,)</f>
        <v>0</v>
      </c>
      <c r="K226" s="2013" t="s">
        <v>803</v>
      </c>
      <c r="L226" s="2013"/>
      <c r="M226" s="2013"/>
      <c r="N226" s="2013"/>
      <c r="O226" s="2013"/>
      <c r="P226" s="2013"/>
      <c r="Q226" s="2013"/>
      <c r="R226" s="2013"/>
      <c r="S226" s="2013"/>
      <c r="T226" s="2013"/>
      <c r="U226" s="118">
        <f>J226</f>
        <v>0</v>
      </c>
      <c r="V226" s="119" t="s">
        <v>755</v>
      </c>
      <c r="W226" s="120" t="s">
        <v>873</v>
      </c>
      <c r="X226" s="121"/>
      <c r="Y226" s="121"/>
      <c r="Z226" s="122"/>
      <c r="AA226" s="123"/>
      <c r="AB226" s="122"/>
      <c r="AC226" s="122"/>
      <c r="AD226" s="122"/>
      <c r="AF226" s="124" t="s">
        <v>756</v>
      </c>
      <c r="AG226" s="125"/>
      <c r="AH226" s="125"/>
      <c r="AI226" s="125"/>
      <c r="AJ226" s="126"/>
      <c r="AN226" s="127"/>
      <c r="AP226" s="127"/>
    </row>
    <row r="227" spans="9:46" ht="21" customHeight="1" thickBot="1">
      <c r="I227" s="292">
        <f t="shared" si="45"/>
        <v>0</v>
      </c>
      <c r="J227" s="118">
        <f t="shared" si="46"/>
        <v>0</v>
      </c>
      <c r="K227" s="2021" t="s">
        <v>537</v>
      </c>
      <c r="L227" s="2021"/>
      <c r="M227" s="2021"/>
      <c r="N227" s="2021"/>
      <c r="O227" s="2021"/>
      <c r="P227" s="2021"/>
      <c r="Q227" s="2021"/>
      <c r="R227" s="2021"/>
      <c r="S227" s="2021"/>
      <c r="T227" s="2021"/>
      <c r="U227" s="118">
        <f t="shared" ref="U227:U250" si="47">J227</f>
        <v>0</v>
      </c>
      <c r="V227" s="217" t="s">
        <v>976</v>
      </c>
      <c r="W227" s="232">
        <v>200</v>
      </c>
      <c r="X227" s="233" t="s">
        <v>1176</v>
      </c>
      <c r="Y227" s="232">
        <f>AD242</f>
        <v>0</v>
      </c>
      <c r="Z227" s="129"/>
      <c r="AA227" s="130"/>
      <c r="AB227" s="129"/>
      <c r="AC227" s="131"/>
      <c r="AD227" s="132"/>
      <c r="AE227" s="33"/>
      <c r="AF227" s="133" t="s">
        <v>777</v>
      </c>
      <c r="AG227" s="134" t="s">
        <v>778</v>
      </c>
      <c r="AH227" s="134" t="s">
        <v>779</v>
      </c>
      <c r="AI227" s="135" t="s">
        <v>780</v>
      </c>
      <c r="AJ227" s="1327" t="s">
        <v>1669</v>
      </c>
      <c r="AK227" s="1328">
        <v>1</v>
      </c>
      <c r="AL227" s="1329">
        <v>2</v>
      </c>
      <c r="AM227" s="1330">
        <v>3</v>
      </c>
      <c r="AN227" s="1331">
        <v>4</v>
      </c>
      <c r="AO227" s="1331">
        <v>5</v>
      </c>
      <c r="AP227" s="1332">
        <v>6</v>
      </c>
      <c r="AQ227" s="1331">
        <v>7</v>
      </c>
      <c r="AR227" s="1331">
        <v>8</v>
      </c>
      <c r="AS227" s="1331">
        <v>9</v>
      </c>
      <c r="AT227" s="1333">
        <v>10</v>
      </c>
    </row>
    <row r="228" spans="9:46" ht="21" customHeight="1">
      <c r="I228" s="292">
        <f t="shared" si="45"/>
        <v>0</v>
      </c>
      <c r="J228" s="118">
        <f t="shared" si="46"/>
        <v>0</v>
      </c>
      <c r="K228" s="955" t="s">
        <v>523</v>
      </c>
      <c r="L228" s="136" t="s">
        <v>524</v>
      </c>
      <c r="M228" s="953" t="s">
        <v>978</v>
      </c>
      <c r="N228" s="136" t="s">
        <v>838</v>
      </c>
      <c r="O228" s="953" t="s">
        <v>776</v>
      </c>
      <c r="P228" s="136" t="s">
        <v>525</v>
      </c>
      <c r="Q228" s="136" t="s">
        <v>534</v>
      </c>
      <c r="R228" s="136" t="s">
        <v>529</v>
      </c>
      <c r="S228" s="406" t="s">
        <v>535</v>
      </c>
      <c r="T228" s="407" t="s">
        <v>536</v>
      </c>
      <c r="U228" s="118">
        <f t="shared" si="47"/>
        <v>0</v>
      </c>
      <c r="V228" s="218" t="s">
        <v>1565</v>
      </c>
      <c r="W228" s="138">
        <v>370</v>
      </c>
      <c r="X228" s="139"/>
      <c r="Y228" s="139"/>
      <c r="Z228" s="140"/>
      <c r="AA228" s="141"/>
      <c r="AB228" s="140"/>
      <c r="AC228" s="142"/>
      <c r="AD228" s="143"/>
      <c r="AE228" s="33"/>
      <c r="AF228" s="144" t="s">
        <v>781</v>
      </c>
      <c r="AG228" s="145" t="s">
        <v>782</v>
      </c>
      <c r="AH228" s="145" t="s">
        <v>783</v>
      </c>
      <c r="AI228" s="146" t="s">
        <v>784</v>
      </c>
      <c r="AJ228" s="1334" t="s">
        <v>1690</v>
      </c>
      <c r="AK228" s="1335">
        <f>L237</f>
        <v>1</v>
      </c>
      <c r="AL228" s="1335">
        <f>L238</f>
        <v>0</v>
      </c>
      <c r="AM228" s="1335">
        <f>L239</f>
        <v>0</v>
      </c>
      <c r="AN228" s="1335">
        <f>L240</f>
        <v>0</v>
      </c>
      <c r="AO228" s="1335">
        <f>L241</f>
        <v>0</v>
      </c>
      <c r="AP228" s="1335">
        <f>L242</f>
        <v>0</v>
      </c>
      <c r="AQ228" s="1335">
        <f>L243</f>
        <v>0</v>
      </c>
      <c r="AR228" s="1335">
        <f>L244</f>
        <v>0</v>
      </c>
      <c r="AS228" s="1335">
        <f>L245</f>
        <v>0</v>
      </c>
      <c r="AT228" s="1336">
        <f>L246</f>
        <v>0</v>
      </c>
    </row>
    <row r="229" spans="9:46" ht="21" customHeight="1" thickBot="1">
      <c r="I229" s="292">
        <f t="shared" si="45"/>
        <v>0</v>
      </c>
      <c r="J229" s="118">
        <f t="shared" si="46"/>
        <v>0</v>
      </c>
      <c r="K229" s="147"/>
      <c r="L229" s="405"/>
      <c r="M229" s="148"/>
      <c r="N229" s="149"/>
      <c r="O229" s="149"/>
      <c r="P229" s="150" t="str">
        <f>IF(COUNTA(Y234:Y241)&gt;1,CONCATENATE(V234,"번지 외 ",COUNTA(Y234:Y241)-1,"필지"),CONCATENATE(V234,"번지"))</f>
        <v>산72-1번지</v>
      </c>
      <c r="Q229" s="151">
        <f>+Y242</f>
        <v>0</v>
      </c>
      <c r="R229" s="393" t="s">
        <v>1304</v>
      </c>
      <c r="S229" s="152">
        <f>COUNT(L237:L249)</f>
        <v>1</v>
      </c>
      <c r="T229" s="153">
        <f>200*S229</f>
        <v>200</v>
      </c>
      <c r="U229" s="118">
        <f t="shared" si="47"/>
        <v>0</v>
      </c>
      <c r="V229" s="218" t="s">
        <v>1566</v>
      </c>
      <c r="W229" s="138">
        <v>590</v>
      </c>
      <c r="X229" s="139" t="s">
        <v>1567</v>
      </c>
      <c r="Y229" s="139" t="s">
        <v>1500</v>
      </c>
      <c r="Z229" s="140"/>
      <c r="AA229" s="141"/>
      <c r="AB229" s="140"/>
      <c r="AC229" s="142"/>
      <c r="AD229" s="143"/>
      <c r="AE229" s="33"/>
      <c r="AF229" s="144" t="s">
        <v>785</v>
      </c>
      <c r="AG229" s="145" t="s">
        <v>786</v>
      </c>
      <c r="AH229" s="154" t="s">
        <v>787</v>
      </c>
      <c r="AI229" s="146" t="s">
        <v>788</v>
      </c>
      <c r="AJ229" s="1337" t="s">
        <v>1691</v>
      </c>
      <c r="AK229" s="1338">
        <f>M237</f>
        <v>1</v>
      </c>
      <c r="AL229" s="1338">
        <f>M238</f>
        <v>0</v>
      </c>
      <c r="AM229" s="1338">
        <f>M239</f>
        <v>0</v>
      </c>
      <c r="AN229" s="1338">
        <f>M240</f>
        <v>0</v>
      </c>
      <c r="AO229" s="1338">
        <f>M241</f>
        <v>0</v>
      </c>
      <c r="AP229" s="1338">
        <f>M242</f>
        <v>0</v>
      </c>
      <c r="AQ229" s="1338">
        <f>M243</f>
        <v>0</v>
      </c>
      <c r="AR229" s="1338">
        <f>M244</f>
        <v>0</v>
      </c>
      <c r="AS229" s="1338">
        <f>M245</f>
        <v>0</v>
      </c>
      <c r="AT229" s="1339">
        <f>M246</f>
        <v>0</v>
      </c>
    </row>
    <row r="230" spans="9:46" ht="21" customHeight="1" thickBot="1">
      <c r="I230" s="292">
        <f t="shared" si="45"/>
        <v>0</v>
      </c>
      <c r="J230" s="118">
        <f t="shared" si="46"/>
        <v>0</v>
      </c>
      <c r="K230" s="955" t="s">
        <v>527</v>
      </c>
      <c r="L230" s="136" t="s">
        <v>528</v>
      </c>
      <c r="M230" s="136" t="s">
        <v>521</v>
      </c>
      <c r="N230" s="136" t="s">
        <v>526</v>
      </c>
      <c r="O230" s="136" t="s">
        <v>530</v>
      </c>
      <c r="P230" s="952" t="s">
        <v>531</v>
      </c>
      <c r="Q230" s="952" t="s">
        <v>532</v>
      </c>
      <c r="R230" s="155" t="s">
        <v>533</v>
      </c>
      <c r="S230" s="156" t="s">
        <v>552</v>
      </c>
      <c r="T230" s="407" t="s">
        <v>522</v>
      </c>
      <c r="U230" s="118">
        <f t="shared" si="47"/>
        <v>0</v>
      </c>
      <c r="V230" s="219" t="s">
        <v>1568</v>
      </c>
      <c r="W230" s="220">
        <v>29.9</v>
      </c>
      <c r="X230" s="220"/>
      <c r="Y230" s="221"/>
      <c r="Z230" s="222"/>
      <c r="AA230" s="223"/>
      <c r="AB230" s="222"/>
      <c r="AC230" s="224"/>
      <c r="AD230" s="225"/>
      <c r="AE230" s="33"/>
      <c r="AF230" s="144" t="s">
        <v>790</v>
      </c>
      <c r="AG230" s="157" t="s">
        <v>791</v>
      </c>
      <c r="AH230" s="158" t="s">
        <v>792</v>
      </c>
      <c r="AI230" s="146" t="s">
        <v>793</v>
      </c>
      <c r="AJ230" s="126"/>
      <c r="AN230" s="127"/>
      <c r="AO230" s="127"/>
      <c r="AP230" s="48"/>
    </row>
    <row r="231" spans="9:46" ht="21" customHeight="1" thickBot="1">
      <c r="I231" s="292">
        <f t="shared" si="45"/>
        <v>0</v>
      </c>
      <c r="J231" s="118">
        <f t="shared" si="46"/>
        <v>0</v>
      </c>
      <c r="K231" s="1318" t="str">
        <f>Z234</f>
        <v>소나무(용)</v>
      </c>
      <c r="L231" s="1319" t="str">
        <f>AA234</f>
        <v>2-0</v>
      </c>
      <c r="M231" s="1320">
        <f>AC234</f>
        <v>2025</v>
      </c>
      <c r="N231" s="160">
        <f>AB243</f>
        <v>3000</v>
      </c>
      <c r="O231" s="161">
        <f>IF((Q235+R235)&gt;0,ROUND((Q235/(Q235+R235)),4),0)</f>
        <v>0</v>
      </c>
      <c r="P231" s="162" t="str">
        <f>IF(W230&lt;=15,AI228,IF(W230&gt;30,AI230,AI229))</f>
        <v>중 (15˚ ~ 30˚)</v>
      </c>
      <c r="Q231" s="397" t="s">
        <v>1724</v>
      </c>
      <c r="R231" s="1321" t="s">
        <v>1364</v>
      </c>
      <c r="S231" s="164">
        <f>W230</f>
        <v>29.9</v>
      </c>
      <c r="T231" s="398">
        <f>ROUND(N231/10000*N237,0)</f>
        <v>0</v>
      </c>
      <c r="U231" s="118">
        <f t="shared" si="47"/>
        <v>0</v>
      </c>
      <c r="V231" s="226">
        <v>0</v>
      </c>
      <c r="W231" s="226"/>
      <c r="X231" s="226"/>
      <c r="Y231" s="226"/>
      <c r="Z231" s="226"/>
      <c r="AA231" s="227"/>
      <c r="AB231" s="226"/>
      <c r="AC231" s="226"/>
      <c r="AD231" s="226"/>
      <c r="AE231" s="33"/>
      <c r="AF231" s="144" t="s">
        <v>794</v>
      </c>
      <c r="AG231" s="145"/>
      <c r="AH231" s="165"/>
      <c r="AI231" s="146"/>
      <c r="AJ231" s="126"/>
      <c r="AN231" s="127"/>
      <c r="AO231" s="127"/>
      <c r="AP231" s="48"/>
    </row>
    <row r="232" spans="9:46" ht="21" customHeight="1" thickBot="1">
      <c r="I232" s="292">
        <f t="shared" si="45"/>
        <v>0</v>
      </c>
      <c r="J232" s="118">
        <f t="shared" si="46"/>
        <v>0</v>
      </c>
      <c r="K232" s="2014" t="s">
        <v>839</v>
      </c>
      <c r="L232" s="2014"/>
      <c r="M232" s="2014"/>
      <c r="N232" s="2014"/>
      <c r="O232" s="2014"/>
      <c r="P232" s="2014"/>
      <c r="Q232" s="2014"/>
      <c r="R232" s="2014"/>
      <c r="S232" s="2014"/>
      <c r="T232" s="2014"/>
      <c r="U232" s="118">
        <f t="shared" si="47"/>
        <v>0</v>
      </c>
      <c r="AE232" s="33"/>
      <c r="AF232" s="144"/>
      <c r="AG232" s="145"/>
      <c r="AH232" s="165"/>
      <c r="AI232" s="146"/>
      <c r="AJ232" s="126"/>
      <c r="AN232" s="127"/>
      <c r="AO232" s="127"/>
      <c r="AP232" s="48"/>
    </row>
    <row r="233" spans="9:46" ht="21" customHeight="1" thickBot="1">
      <c r="I233" s="292">
        <f t="shared" si="45"/>
        <v>0</v>
      </c>
      <c r="J233" s="118">
        <f t="shared" si="46"/>
        <v>0</v>
      </c>
      <c r="K233" s="2015" t="s">
        <v>840</v>
      </c>
      <c r="L233" s="2017" t="s">
        <v>841</v>
      </c>
      <c r="M233" s="2019" t="s">
        <v>842</v>
      </c>
      <c r="N233" s="2019" t="s">
        <v>843</v>
      </c>
      <c r="O233" s="2022" t="s">
        <v>844</v>
      </c>
      <c r="P233" s="2023"/>
      <c r="Q233" s="2022" t="s">
        <v>845</v>
      </c>
      <c r="R233" s="2023"/>
      <c r="S233" s="1992" t="s">
        <v>969</v>
      </c>
      <c r="T233" s="1993"/>
      <c r="U233" s="118">
        <f t="shared" si="47"/>
        <v>0</v>
      </c>
      <c r="V233" s="217" t="s">
        <v>1569</v>
      </c>
      <c r="W233" s="228" t="s">
        <v>1570</v>
      </c>
      <c r="X233" s="228" t="s">
        <v>1571</v>
      </c>
      <c r="Y233" s="228" t="s">
        <v>1572</v>
      </c>
      <c r="Z233" s="228" t="s">
        <v>1573</v>
      </c>
      <c r="AA233" s="229" t="s">
        <v>1574</v>
      </c>
      <c r="AB233" s="228" t="s">
        <v>1575</v>
      </c>
      <c r="AC233" s="230" t="s">
        <v>1576</v>
      </c>
      <c r="AD233" s="231" t="s">
        <v>1577</v>
      </c>
      <c r="AE233" s="33"/>
      <c r="AF233" s="170"/>
      <c r="AG233" s="171"/>
      <c r="AH233" s="172"/>
      <c r="AI233" s="173"/>
      <c r="AJ233" s="174"/>
      <c r="AN233" s="174"/>
      <c r="AO233" s="127"/>
      <c r="AP233" s="48"/>
    </row>
    <row r="234" spans="9:46" ht="21" customHeight="1" thickBot="1">
      <c r="I234" s="292">
        <f t="shared" si="45"/>
        <v>0</v>
      </c>
      <c r="J234" s="118">
        <f t="shared" si="46"/>
        <v>0</v>
      </c>
      <c r="K234" s="2016"/>
      <c r="L234" s="2018"/>
      <c r="M234" s="2020"/>
      <c r="N234" s="2020"/>
      <c r="O234" s="954" t="s">
        <v>741</v>
      </c>
      <c r="P234" s="176" t="s">
        <v>742</v>
      </c>
      <c r="Q234" s="176" t="s">
        <v>741</v>
      </c>
      <c r="R234" s="177" t="s">
        <v>742</v>
      </c>
      <c r="S234" s="1994"/>
      <c r="T234" s="1995"/>
      <c r="U234" s="118">
        <f t="shared" si="47"/>
        <v>0</v>
      </c>
      <c r="V234" s="178" t="s">
        <v>1757</v>
      </c>
      <c r="W234" s="179">
        <v>33.47</v>
      </c>
      <c r="X234" s="179"/>
      <c r="Y234" s="179"/>
      <c r="Z234" s="179" t="s">
        <v>1758</v>
      </c>
      <c r="AA234" s="180" t="s">
        <v>1759</v>
      </c>
      <c r="AB234" s="179">
        <v>3000</v>
      </c>
      <c r="AC234" s="402">
        <v>2025</v>
      </c>
      <c r="AD234" s="181"/>
      <c r="AE234" s="33"/>
      <c r="AF234" s="125"/>
      <c r="AG234" s="125"/>
      <c r="AH234" s="125"/>
      <c r="AI234" s="182"/>
      <c r="AJ234" s="174"/>
      <c r="AN234" s="174"/>
      <c r="AO234" s="127"/>
      <c r="AP234" s="48"/>
    </row>
    <row r="235" spans="9:46" ht="21" customHeight="1">
      <c r="I235" s="292">
        <f t="shared" si="45"/>
        <v>0</v>
      </c>
      <c r="J235" s="118">
        <f t="shared" si="46"/>
        <v>0</v>
      </c>
      <c r="K235" s="956" t="s">
        <v>802</v>
      </c>
      <c r="L235" s="184"/>
      <c r="M235" s="184"/>
      <c r="N235" s="266">
        <f>N236/S229</f>
        <v>0</v>
      </c>
      <c r="O235" s="263">
        <f>ROUND(O236/S229,1)</f>
        <v>0</v>
      </c>
      <c r="P235" s="263">
        <f>ROUND(P236/S229,1)</f>
        <v>0</v>
      </c>
      <c r="Q235" s="263">
        <f>ROUND(Q236/S229,0)</f>
        <v>0</v>
      </c>
      <c r="R235" s="263">
        <f>ROUND(R236/S229,0)</f>
        <v>0</v>
      </c>
      <c r="S235" s="1996"/>
      <c r="T235" s="1997"/>
      <c r="U235" s="118">
        <f t="shared" si="47"/>
        <v>0</v>
      </c>
      <c r="V235" s="178" t="s">
        <v>1760</v>
      </c>
      <c r="W235" s="234">
        <v>4.4800000000000004</v>
      </c>
      <c r="X235" s="234"/>
      <c r="Y235" s="234"/>
      <c r="Z235" s="179" t="s">
        <v>1761</v>
      </c>
      <c r="AA235" s="180" t="s">
        <v>1762</v>
      </c>
      <c r="AB235" s="179">
        <v>3000</v>
      </c>
      <c r="AC235" s="402">
        <v>2025</v>
      </c>
      <c r="AD235" s="181"/>
      <c r="AE235" s="33"/>
      <c r="AF235" s="133" t="s">
        <v>519</v>
      </c>
      <c r="AG235" s="134" t="s">
        <v>796</v>
      </c>
      <c r="AH235" s="169" t="s">
        <v>797</v>
      </c>
      <c r="AI235" s="185"/>
      <c r="AJ235" s="126"/>
      <c r="AN235" s="127"/>
      <c r="AO235" s="33"/>
      <c r="AP235" s="48"/>
    </row>
    <row r="236" spans="9:46" ht="21" customHeight="1">
      <c r="I236" s="292">
        <f t="shared" si="45"/>
        <v>0</v>
      </c>
      <c r="J236" s="118">
        <f t="shared" si="46"/>
        <v>0</v>
      </c>
      <c r="K236" s="956" t="s">
        <v>754</v>
      </c>
      <c r="L236" s="184"/>
      <c r="M236" s="184"/>
      <c r="N236" s="264">
        <f>SUM(N237:N300)</f>
        <v>0</v>
      </c>
      <c r="O236" s="265">
        <f>SUM(O237:O300)</f>
        <v>0</v>
      </c>
      <c r="P236" s="265">
        <f>SUM(P237:P300)</f>
        <v>0</v>
      </c>
      <c r="Q236" s="265">
        <f>SUM(Q237:Q300)</f>
        <v>0</v>
      </c>
      <c r="R236" s="265">
        <f>SUM(R237:R300)</f>
        <v>0</v>
      </c>
      <c r="S236" s="1998"/>
      <c r="T236" s="1999"/>
      <c r="U236" s="118">
        <f t="shared" si="47"/>
        <v>0</v>
      </c>
      <c r="V236" s="178" t="s">
        <v>1763</v>
      </c>
      <c r="W236" s="179">
        <v>38.46</v>
      </c>
      <c r="X236" s="179"/>
      <c r="Y236" s="179"/>
      <c r="Z236" s="179" t="s">
        <v>1764</v>
      </c>
      <c r="AA236" s="180" t="s">
        <v>1762</v>
      </c>
      <c r="AB236" s="179">
        <v>3000</v>
      </c>
      <c r="AC236" s="402">
        <v>2025</v>
      </c>
      <c r="AD236" s="181"/>
      <c r="AE236" s="33"/>
      <c r="AF236" s="144" t="s">
        <v>798</v>
      </c>
      <c r="AG236" s="145" t="s">
        <v>961</v>
      </c>
      <c r="AH236" s="186">
        <v>0</v>
      </c>
      <c r="AI236" s="187"/>
      <c r="AJ236" s="126"/>
      <c r="AN236" s="127"/>
      <c r="AO236" s="33"/>
      <c r="AP236" s="48"/>
    </row>
    <row r="237" spans="9:46" ht="21" customHeight="1">
      <c r="I237" s="292">
        <f>IF((O$237+P$237)&gt;0,1,0)</f>
        <v>0</v>
      </c>
      <c r="J237" s="118">
        <f t="shared" si="46"/>
        <v>0</v>
      </c>
      <c r="K237" s="956">
        <v>1</v>
      </c>
      <c r="L237" s="188">
        <v>1</v>
      </c>
      <c r="M237" s="188">
        <v>1</v>
      </c>
      <c r="N237" s="189">
        <f t="shared" ref="N237:N250" si="48">IF(O237+P237&gt;0,$W$77,)</f>
        <v>0</v>
      </c>
      <c r="O237" s="188"/>
      <c r="P237" s="188"/>
      <c r="Q237" s="264">
        <f t="shared" ref="Q237:R250" si="49">ROUND(O237*50,0)</f>
        <v>0</v>
      </c>
      <c r="R237" s="264">
        <f t="shared" si="49"/>
        <v>0</v>
      </c>
      <c r="S237" s="1988"/>
      <c r="T237" s="1989"/>
      <c r="U237" s="118">
        <f t="shared" si="47"/>
        <v>0</v>
      </c>
      <c r="V237" s="178"/>
      <c r="W237" s="179"/>
      <c r="X237" s="179"/>
      <c r="Y237" s="179"/>
      <c r="Z237" s="179"/>
      <c r="AA237" s="180"/>
      <c r="AB237" s="179"/>
      <c r="AC237" s="402"/>
      <c r="AD237" s="181"/>
      <c r="AE237" s="33"/>
      <c r="AF237" s="144" t="s">
        <v>799</v>
      </c>
      <c r="AG237" s="145" t="s">
        <v>800</v>
      </c>
      <c r="AH237" s="192">
        <v>0.05</v>
      </c>
      <c r="AI237" s="187"/>
      <c r="AJ237" s="126"/>
      <c r="AN237" s="127"/>
      <c r="AO237" s="33"/>
      <c r="AP237" s="48"/>
    </row>
    <row r="238" spans="9:46" ht="21" customHeight="1">
      <c r="I238" s="292">
        <f t="shared" ref="I238:I250" si="50">IF((O$237+P$237)&gt;0,1,0)</f>
        <v>0</v>
      </c>
      <c r="J238" s="118">
        <f t="shared" si="46"/>
        <v>0</v>
      </c>
      <c r="K238" s="956">
        <f t="shared" ref="K238:K250" si="51">+K237+1</f>
        <v>2</v>
      </c>
      <c r="L238" s="188"/>
      <c r="M238" s="188"/>
      <c r="N238" s="189">
        <f t="shared" si="48"/>
        <v>0</v>
      </c>
      <c r="O238" s="188"/>
      <c r="P238" s="188"/>
      <c r="Q238" s="264">
        <f t="shared" si="49"/>
        <v>0</v>
      </c>
      <c r="R238" s="264">
        <f t="shared" si="49"/>
        <v>0</v>
      </c>
      <c r="S238" s="1988"/>
      <c r="T238" s="1989"/>
      <c r="U238" s="118">
        <f t="shared" si="47"/>
        <v>0</v>
      </c>
      <c r="V238" s="178"/>
      <c r="W238" s="179"/>
      <c r="X238" s="179"/>
      <c r="Y238" s="179"/>
      <c r="Z238" s="179"/>
      <c r="AA238" s="180"/>
      <c r="AB238" s="179"/>
      <c r="AC238" s="402"/>
      <c r="AD238" s="181"/>
      <c r="AE238" s="33"/>
      <c r="AF238" s="144" t="s">
        <v>801</v>
      </c>
      <c r="AG238" s="145" t="s">
        <v>960</v>
      </c>
      <c r="AH238" s="192">
        <v>0.1</v>
      </c>
      <c r="AI238" s="193"/>
      <c r="AJ238" s="126"/>
      <c r="AN238" s="127"/>
      <c r="AO238" s="33"/>
      <c r="AP238" s="48"/>
    </row>
    <row r="239" spans="9:46" ht="21" customHeight="1">
      <c r="I239" s="292">
        <f t="shared" si="50"/>
        <v>0</v>
      </c>
      <c r="J239" s="118">
        <f t="shared" si="46"/>
        <v>0</v>
      </c>
      <c r="K239" s="956">
        <f t="shared" si="51"/>
        <v>3</v>
      </c>
      <c r="L239" s="188"/>
      <c r="M239" s="188"/>
      <c r="N239" s="189">
        <f t="shared" si="48"/>
        <v>0</v>
      </c>
      <c r="O239" s="188"/>
      <c r="P239" s="188"/>
      <c r="Q239" s="264">
        <f t="shared" si="49"/>
        <v>0</v>
      </c>
      <c r="R239" s="264">
        <f t="shared" si="49"/>
        <v>0</v>
      </c>
      <c r="S239" s="1988"/>
      <c r="T239" s="1989"/>
      <c r="U239" s="118">
        <f t="shared" si="47"/>
        <v>0</v>
      </c>
      <c r="V239" s="178"/>
      <c r="W239" s="179"/>
      <c r="X239" s="179"/>
      <c r="Y239" s="179"/>
      <c r="Z239" s="179"/>
      <c r="AA239" s="180"/>
      <c r="AB239" s="179"/>
      <c r="AC239" s="402"/>
      <c r="AD239" s="181"/>
      <c r="AE239" s="33"/>
      <c r="AF239" s="144"/>
      <c r="AG239" s="145"/>
      <c r="AH239" s="194"/>
      <c r="AI239" s="146"/>
      <c r="AJ239" s="174"/>
      <c r="AN239" s="174"/>
      <c r="AO239" s="33"/>
      <c r="AP239" s="48"/>
      <c r="AQ239" s="28"/>
    </row>
    <row r="240" spans="9:46" ht="21" customHeight="1" thickBot="1">
      <c r="I240" s="292">
        <f t="shared" si="50"/>
        <v>0</v>
      </c>
      <c r="J240" s="118">
        <f t="shared" si="46"/>
        <v>0</v>
      </c>
      <c r="K240" s="956">
        <f t="shared" si="51"/>
        <v>4</v>
      </c>
      <c r="L240" s="188"/>
      <c r="M240" s="188"/>
      <c r="N240" s="189">
        <f t="shared" si="48"/>
        <v>0</v>
      </c>
      <c r="O240" s="188"/>
      <c r="P240" s="188"/>
      <c r="Q240" s="264">
        <f t="shared" si="49"/>
        <v>0</v>
      </c>
      <c r="R240" s="264">
        <f t="shared" si="49"/>
        <v>0</v>
      </c>
      <c r="S240" s="1988"/>
      <c r="T240" s="1989"/>
      <c r="U240" s="118">
        <f t="shared" si="47"/>
        <v>0</v>
      </c>
      <c r="V240" s="178"/>
      <c r="W240" s="179"/>
      <c r="X240" s="179"/>
      <c r="Y240" s="179"/>
      <c r="Z240" s="179"/>
      <c r="AA240" s="180"/>
      <c r="AB240" s="179"/>
      <c r="AC240" s="402"/>
      <c r="AD240" s="181"/>
      <c r="AE240" s="33"/>
      <c r="AF240" s="170"/>
      <c r="AG240" s="195"/>
      <c r="AH240" s="171"/>
      <c r="AI240" s="173"/>
      <c r="AJ240" s="174"/>
      <c r="AN240" s="174"/>
      <c r="AO240" s="33"/>
      <c r="AP240" s="48"/>
    </row>
    <row r="241" spans="1:44" ht="21" customHeight="1">
      <c r="I241" s="292">
        <f t="shared" si="50"/>
        <v>0</v>
      </c>
      <c r="J241" s="118">
        <f t="shared" si="46"/>
        <v>0</v>
      </c>
      <c r="K241" s="956">
        <f t="shared" si="51"/>
        <v>5</v>
      </c>
      <c r="L241" s="188"/>
      <c r="M241" s="188"/>
      <c r="N241" s="189">
        <f t="shared" si="48"/>
        <v>0</v>
      </c>
      <c r="O241" s="188"/>
      <c r="P241" s="188"/>
      <c r="Q241" s="191">
        <f t="shared" si="49"/>
        <v>0</v>
      </c>
      <c r="R241" s="191">
        <f t="shared" si="49"/>
        <v>0</v>
      </c>
      <c r="S241" s="1988"/>
      <c r="T241" s="1989"/>
      <c r="U241" s="118">
        <f t="shared" si="47"/>
        <v>0</v>
      </c>
      <c r="V241" s="178"/>
      <c r="W241" s="179"/>
      <c r="X241" s="179"/>
      <c r="Y241" s="179"/>
      <c r="Z241" s="179"/>
      <c r="AA241" s="180"/>
      <c r="AB241" s="179"/>
      <c r="AC241" s="402"/>
      <c r="AD241" s="181"/>
      <c r="AE241" s="28"/>
      <c r="AF241" s="48"/>
      <c r="AG241" s="48"/>
      <c r="AH241" s="48"/>
      <c r="AI241" s="48"/>
      <c r="AJ241" s="48"/>
      <c r="AK241" s="28"/>
      <c r="AL241" s="28"/>
      <c r="AM241" s="28"/>
      <c r="AN241" s="48"/>
      <c r="AO241" s="33"/>
      <c r="AP241" s="48"/>
      <c r="AR241" s="28"/>
    </row>
    <row r="242" spans="1:44" ht="21" customHeight="1">
      <c r="I242" s="292">
        <f t="shared" si="50"/>
        <v>0</v>
      </c>
      <c r="J242" s="118">
        <f t="shared" si="46"/>
        <v>0</v>
      </c>
      <c r="K242" s="956">
        <f t="shared" si="51"/>
        <v>6</v>
      </c>
      <c r="L242" s="188"/>
      <c r="M242" s="188"/>
      <c r="N242" s="189">
        <f t="shared" si="48"/>
        <v>0</v>
      </c>
      <c r="O242" s="188"/>
      <c r="P242" s="188"/>
      <c r="Q242" s="191">
        <f t="shared" si="49"/>
        <v>0</v>
      </c>
      <c r="R242" s="191">
        <f t="shared" si="49"/>
        <v>0</v>
      </c>
      <c r="S242" s="1988"/>
      <c r="T242" s="1989"/>
      <c r="U242" s="118">
        <f t="shared" si="47"/>
        <v>0</v>
      </c>
      <c r="V242" s="137" t="s">
        <v>754</v>
      </c>
      <c r="W242" s="196">
        <f>SUM(W234:W241)</f>
        <v>76.41</v>
      </c>
      <c r="X242" s="196">
        <f>SUM(X234:X241)</f>
        <v>0</v>
      </c>
      <c r="Y242" s="196">
        <f>SUM(Y234:Y241)</f>
        <v>0</v>
      </c>
      <c r="Z242" s="197"/>
      <c r="AA242" s="198"/>
      <c r="AB242" s="196">
        <f>SUM(AB234:AB241)</f>
        <v>9000</v>
      </c>
      <c r="AC242" s="402"/>
      <c r="AD242" s="654">
        <f>SUBTOTAL(9,AD234:AD241)</f>
        <v>0</v>
      </c>
      <c r="AE242" s="199"/>
      <c r="AF242" s="33"/>
      <c r="AG242" s="33"/>
      <c r="AH242" s="33"/>
      <c r="AI242" s="33"/>
      <c r="AJ242" s="33"/>
      <c r="AN242" s="48"/>
      <c r="AO242" s="33"/>
      <c r="AP242" s="48"/>
    </row>
    <row r="243" spans="1:44" s="28" customFormat="1" ht="21" customHeight="1" thickBot="1">
      <c r="A243" s="200"/>
      <c r="B243" s="200"/>
      <c r="C243" s="200"/>
      <c r="D243" s="200"/>
      <c r="E243" s="200"/>
      <c r="F243" s="200"/>
      <c r="G243" s="200"/>
      <c r="I243" s="292">
        <f t="shared" si="50"/>
        <v>0</v>
      </c>
      <c r="J243" s="118">
        <f t="shared" si="46"/>
        <v>0</v>
      </c>
      <c r="K243" s="956">
        <f t="shared" si="51"/>
        <v>7</v>
      </c>
      <c r="L243" s="188"/>
      <c r="M243" s="188"/>
      <c r="N243" s="189">
        <f t="shared" si="48"/>
        <v>0</v>
      </c>
      <c r="O243" s="188"/>
      <c r="P243" s="188"/>
      <c r="Q243" s="191">
        <f t="shared" si="49"/>
        <v>0</v>
      </c>
      <c r="R243" s="191">
        <f t="shared" si="49"/>
        <v>0</v>
      </c>
      <c r="S243" s="1988"/>
      <c r="T243" s="1989"/>
      <c r="U243" s="118">
        <f t="shared" si="47"/>
        <v>0</v>
      </c>
      <c r="V243" s="201" t="s">
        <v>802</v>
      </c>
      <c r="W243" s="202"/>
      <c r="X243" s="202"/>
      <c r="Y243" s="202"/>
      <c r="Z243" s="202"/>
      <c r="AA243" s="203"/>
      <c r="AB243" s="202">
        <f>IF(AB242&gt;0,ROUND(AB242/COUNTA(AB234:AB241),0),)</f>
        <v>3000</v>
      </c>
      <c r="AC243" s="403"/>
      <c r="AD243" s="204"/>
      <c r="AE243" s="199"/>
      <c r="AF243" s="199"/>
      <c r="AG243" s="199"/>
      <c r="AH243" s="33"/>
      <c r="AI243" s="33"/>
      <c r="AJ243" s="33"/>
      <c r="AK243" s="33"/>
      <c r="AL243" s="33"/>
      <c r="AM243" s="33"/>
      <c r="AN243" s="48"/>
      <c r="AO243" s="48"/>
      <c r="AP243" s="48"/>
      <c r="AQ243" s="116"/>
      <c r="AR243" s="116"/>
    </row>
    <row r="244" spans="1:44" ht="21" customHeight="1">
      <c r="I244" s="292">
        <f t="shared" si="50"/>
        <v>0</v>
      </c>
      <c r="J244" s="118">
        <f t="shared" si="46"/>
        <v>0</v>
      </c>
      <c r="K244" s="956">
        <f t="shared" si="51"/>
        <v>8</v>
      </c>
      <c r="L244" s="188"/>
      <c r="M244" s="188"/>
      <c r="N244" s="189">
        <f t="shared" si="48"/>
        <v>0</v>
      </c>
      <c r="O244" s="188"/>
      <c r="P244" s="188"/>
      <c r="Q244" s="191">
        <f t="shared" si="49"/>
        <v>0</v>
      </c>
      <c r="R244" s="191">
        <f t="shared" si="49"/>
        <v>0</v>
      </c>
      <c r="S244" s="1988"/>
      <c r="T244" s="1989"/>
      <c r="U244" s="118">
        <f t="shared" si="47"/>
        <v>0</v>
      </c>
      <c r="V244" s="33"/>
      <c r="W244" s="33"/>
      <c r="X244" s="33"/>
      <c r="Y244" s="33"/>
      <c r="Z244" s="33"/>
      <c r="AA244" s="205"/>
      <c r="AB244" s="33"/>
      <c r="AC244" s="33"/>
      <c r="AD244" s="33"/>
      <c r="AE244" s="199"/>
      <c r="AF244" s="199"/>
      <c r="AG244" s="199"/>
      <c r="AH244" s="33"/>
      <c r="AI244" s="33"/>
      <c r="AJ244" s="33"/>
      <c r="AK244" s="33"/>
      <c r="AL244" s="33"/>
      <c r="AM244" s="33"/>
      <c r="AN244" s="48"/>
      <c r="AO244" s="48"/>
      <c r="AP244" s="48"/>
    </row>
    <row r="245" spans="1:44" ht="21" customHeight="1">
      <c r="I245" s="292">
        <f t="shared" si="50"/>
        <v>0</v>
      </c>
      <c r="J245" s="118">
        <f t="shared" si="46"/>
        <v>0</v>
      </c>
      <c r="K245" s="956">
        <f t="shared" si="51"/>
        <v>9</v>
      </c>
      <c r="L245" s="188"/>
      <c r="M245" s="188"/>
      <c r="N245" s="189">
        <f t="shared" si="48"/>
        <v>0</v>
      </c>
      <c r="O245" s="188"/>
      <c r="P245" s="188"/>
      <c r="Q245" s="191">
        <f t="shared" si="49"/>
        <v>0</v>
      </c>
      <c r="R245" s="191">
        <f t="shared" si="49"/>
        <v>0</v>
      </c>
      <c r="S245" s="1988"/>
      <c r="T245" s="1989"/>
      <c r="U245" s="118">
        <f t="shared" si="47"/>
        <v>0</v>
      </c>
      <c r="V245" s="647" t="s">
        <v>1169</v>
      </c>
      <c r="W245" s="648" t="s">
        <v>1765</v>
      </c>
      <c r="X245" s="649"/>
      <c r="Y245" s="649"/>
      <c r="Z245" s="649"/>
      <c r="AA245" s="649"/>
      <c r="AB245" s="649"/>
      <c r="AC245" s="649"/>
      <c r="AD245" s="650"/>
      <c r="AE245" s="199"/>
      <c r="AF245" s="199"/>
      <c r="AG245" s="199"/>
      <c r="AH245" s="33"/>
      <c r="AI245" s="33"/>
      <c r="AJ245" s="33"/>
      <c r="AK245" s="33"/>
      <c r="AL245" s="33"/>
      <c r="AM245" s="33"/>
      <c r="AN245" s="48"/>
      <c r="AO245" s="48"/>
      <c r="AP245" s="48"/>
    </row>
    <row r="246" spans="1:44" ht="21" customHeight="1">
      <c r="I246" s="292">
        <f t="shared" si="50"/>
        <v>0</v>
      </c>
      <c r="J246" s="118">
        <f t="shared" si="46"/>
        <v>0</v>
      </c>
      <c r="K246" s="956">
        <f t="shared" si="51"/>
        <v>10</v>
      </c>
      <c r="L246" s="188"/>
      <c r="M246" s="188"/>
      <c r="N246" s="189">
        <f t="shared" si="48"/>
        <v>0</v>
      </c>
      <c r="O246" s="188"/>
      <c r="P246" s="188"/>
      <c r="Q246" s="191">
        <f t="shared" si="49"/>
        <v>0</v>
      </c>
      <c r="R246" s="191">
        <f t="shared" si="49"/>
        <v>0</v>
      </c>
      <c r="S246" s="1988"/>
      <c r="T246" s="1989"/>
      <c r="U246" s="118">
        <f t="shared" si="47"/>
        <v>0</v>
      </c>
      <c r="V246" s="651" t="s">
        <v>1171</v>
      </c>
      <c r="W246" s="648" t="str">
        <f>"식재된 "&amp;K231&amp;" 는 활착이 안정된 상태로 신초발달이 양호하다."</f>
        <v>식재된 소나무(용) 는 활착이 안정된 상태로 신초발달이 양호하다.</v>
      </c>
      <c r="X246" s="649"/>
      <c r="Y246" s="649"/>
      <c r="Z246" s="649"/>
      <c r="AA246" s="649"/>
      <c r="AB246" s="649"/>
      <c r="AC246" s="649"/>
      <c r="AD246" s="650"/>
      <c r="AE246" s="199"/>
      <c r="AF246" s="199"/>
      <c r="AG246" s="199"/>
      <c r="AH246" s="33"/>
      <c r="AI246" s="33"/>
      <c r="AJ246" s="33"/>
      <c r="AK246" s="33"/>
      <c r="AL246" s="33"/>
      <c r="AM246" s="33"/>
      <c r="AN246" s="48"/>
      <c r="AO246" s="48"/>
      <c r="AP246" s="48"/>
    </row>
    <row r="247" spans="1:44" ht="21" customHeight="1">
      <c r="I247" s="292">
        <f t="shared" si="50"/>
        <v>0</v>
      </c>
      <c r="J247" s="118">
        <f t="shared" si="46"/>
        <v>0</v>
      </c>
      <c r="K247" s="956">
        <f t="shared" si="51"/>
        <v>11</v>
      </c>
      <c r="L247" s="188"/>
      <c r="M247" s="188"/>
      <c r="N247" s="189">
        <f t="shared" si="48"/>
        <v>0</v>
      </c>
      <c r="O247" s="188"/>
      <c r="P247" s="188"/>
      <c r="Q247" s="191">
        <f t="shared" si="49"/>
        <v>0</v>
      </c>
      <c r="R247" s="191">
        <f t="shared" si="49"/>
        <v>0</v>
      </c>
      <c r="S247" s="1988"/>
      <c r="T247" s="1989"/>
      <c r="U247" s="118">
        <f t="shared" si="47"/>
        <v>0</v>
      </c>
      <c r="V247" s="651" t="s">
        <v>1172</v>
      </c>
      <c r="W247" s="648" t="s">
        <v>1766</v>
      </c>
      <c r="X247" s="649"/>
      <c r="Y247" s="649"/>
      <c r="Z247" s="649"/>
      <c r="AA247" s="649"/>
      <c r="AB247" s="649"/>
      <c r="AC247" s="649"/>
      <c r="AD247" s="650"/>
      <c r="AE247" s="199"/>
      <c r="AF247" s="199"/>
      <c r="AG247" s="199"/>
      <c r="AH247" s="33"/>
      <c r="AI247" s="33"/>
      <c r="AJ247" s="33"/>
      <c r="AK247" s="33"/>
      <c r="AL247" s="33"/>
      <c r="AM247" s="33"/>
      <c r="AN247" s="48"/>
      <c r="AO247" s="48"/>
      <c r="AP247" s="48"/>
    </row>
    <row r="248" spans="1:44" ht="21" customHeight="1">
      <c r="I248" s="292">
        <f t="shared" si="50"/>
        <v>0</v>
      </c>
      <c r="J248" s="118">
        <f t="shared" si="46"/>
        <v>0</v>
      </c>
      <c r="K248" s="956">
        <f t="shared" si="51"/>
        <v>12</v>
      </c>
      <c r="L248" s="188"/>
      <c r="M248" s="188"/>
      <c r="N248" s="189">
        <f t="shared" si="48"/>
        <v>0</v>
      </c>
      <c r="O248" s="188"/>
      <c r="P248" s="188"/>
      <c r="Q248" s="191">
        <f t="shared" si="49"/>
        <v>0</v>
      </c>
      <c r="R248" s="191">
        <f t="shared" si="49"/>
        <v>0</v>
      </c>
      <c r="S248" s="1988"/>
      <c r="T248" s="1989"/>
      <c r="U248" s="118">
        <f t="shared" si="47"/>
        <v>0</v>
      </c>
      <c r="V248" s="651" t="s">
        <v>1174</v>
      </c>
      <c r="W248" s="648" t="str">
        <f>"소반내 조림목의 생육상태, 현장여건 등을 고려하여 작업종은 "&amp;R229&amp;"로 적용한다."</f>
        <v>소반내 조림목의 생육상태, 현장여건 등을 고려하여 작업종은 모두베기로 적용한다.</v>
      </c>
      <c r="X248" s="649"/>
      <c r="Y248" s="649"/>
      <c r="Z248" s="649"/>
      <c r="AA248" s="649"/>
      <c r="AB248" s="649"/>
      <c r="AC248" s="649"/>
      <c r="AD248" s="650"/>
      <c r="AE248" s="199"/>
      <c r="AF248" s="199"/>
      <c r="AG248" s="199"/>
      <c r="AH248" s="33"/>
      <c r="AI248" s="33"/>
      <c r="AJ248" s="33"/>
      <c r="AK248" s="33"/>
      <c r="AL248" s="33"/>
      <c r="AM248" s="33"/>
      <c r="AN248" s="48"/>
      <c r="AO248" s="48"/>
      <c r="AP248" s="48"/>
    </row>
    <row r="249" spans="1:44" ht="21" customHeight="1">
      <c r="I249" s="292">
        <f t="shared" si="50"/>
        <v>0</v>
      </c>
      <c r="J249" s="118">
        <f t="shared" si="46"/>
        <v>0</v>
      </c>
      <c r="K249" s="956">
        <f t="shared" si="51"/>
        <v>13</v>
      </c>
      <c r="L249" s="188"/>
      <c r="M249" s="188"/>
      <c r="N249" s="189">
        <f t="shared" si="48"/>
        <v>0</v>
      </c>
      <c r="O249" s="188"/>
      <c r="P249" s="188"/>
      <c r="Q249" s="191">
        <f t="shared" si="49"/>
        <v>0</v>
      </c>
      <c r="R249" s="191">
        <f t="shared" si="49"/>
        <v>0</v>
      </c>
      <c r="S249" s="1988"/>
      <c r="T249" s="1989"/>
      <c r="U249" s="118">
        <f t="shared" si="47"/>
        <v>0</v>
      </c>
      <c r="V249" s="652" t="s">
        <v>1175</v>
      </c>
      <c r="W249" s="648"/>
      <c r="X249" s="649"/>
      <c r="Y249" s="649"/>
      <c r="Z249" s="649"/>
      <c r="AA249" s="649"/>
      <c r="AB249" s="649"/>
      <c r="AC249" s="649"/>
      <c r="AD249" s="650"/>
      <c r="AE249" s="199"/>
      <c r="AF249" s="199"/>
      <c r="AG249" s="199"/>
      <c r="AH249" s="33"/>
      <c r="AI249" s="33"/>
      <c r="AJ249" s="33"/>
      <c r="AK249" s="33"/>
      <c r="AL249" s="33"/>
      <c r="AM249" s="33"/>
      <c r="AN249" s="48"/>
      <c r="AO249" s="48"/>
      <c r="AP249" s="48"/>
    </row>
    <row r="250" spans="1:44" ht="21" customHeight="1" thickBot="1">
      <c r="I250" s="292">
        <f t="shared" si="50"/>
        <v>0</v>
      </c>
      <c r="J250" s="118">
        <f t="shared" si="46"/>
        <v>0</v>
      </c>
      <c r="K250" s="206">
        <f t="shared" si="51"/>
        <v>14</v>
      </c>
      <c r="L250" s="159"/>
      <c r="M250" s="159"/>
      <c r="N250" s="207">
        <f t="shared" si="48"/>
        <v>0</v>
      </c>
      <c r="O250" s="208"/>
      <c r="P250" s="208"/>
      <c r="Q250" s="209">
        <f t="shared" si="49"/>
        <v>0</v>
      </c>
      <c r="R250" s="209">
        <f t="shared" si="49"/>
        <v>0</v>
      </c>
      <c r="S250" s="1990"/>
      <c r="T250" s="1991"/>
      <c r="U250" s="118">
        <f t="shared" si="47"/>
        <v>0</v>
      </c>
      <c r="V250" s="651"/>
      <c r="W250" s="648"/>
      <c r="X250" s="649"/>
      <c r="Y250" s="649"/>
      <c r="Z250" s="649"/>
      <c r="AA250" s="649"/>
      <c r="AB250" s="649"/>
      <c r="AC250" s="649"/>
      <c r="AD250" s="650"/>
      <c r="AE250" s="199"/>
      <c r="AF250" s="199"/>
      <c r="AG250" s="199"/>
      <c r="AH250" s="33"/>
      <c r="AI250" s="33"/>
      <c r="AJ250" s="33"/>
      <c r="AK250" s="33"/>
      <c r="AL250" s="33"/>
      <c r="AM250" s="33"/>
      <c r="AN250" s="48"/>
      <c r="AO250" s="48"/>
      <c r="AP250" s="48"/>
    </row>
    <row r="251" spans="1:44" ht="21" hidden="1" customHeight="1">
      <c r="I251" s="292">
        <f>IF((O$253+P$253)&gt;0,1,0)</f>
        <v>0</v>
      </c>
      <c r="J251" s="118">
        <f t="shared" si="46"/>
        <v>0</v>
      </c>
      <c r="K251" s="2002" t="s">
        <v>840</v>
      </c>
      <c r="L251" s="2004" t="s">
        <v>841</v>
      </c>
      <c r="M251" s="2006" t="s">
        <v>842</v>
      </c>
      <c r="N251" s="2006" t="s">
        <v>843</v>
      </c>
      <c r="O251" s="2012" t="s">
        <v>844</v>
      </c>
      <c r="P251" s="2012"/>
      <c r="Q251" s="2012" t="s">
        <v>845</v>
      </c>
      <c r="R251" s="2012"/>
      <c r="S251" s="1992" t="s">
        <v>969</v>
      </c>
      <c r="T251" s="1993"/>
      <c r="U251" s="118">
        <f t="shared" si="40"/>
        <v>0</v>
      </c>
      <c r="V251" s="33"/>
      <c r="W251" s="33"/>
      <c r="X251" s="33"/>
      <c r="Y251" s="33"/>
      <c r="Z251" s="33"/>
      <c r="AA251" s="205"/>
      <c r="AB251" s="33"/>
      <c r="AC251" s="33"/>
      <c r="AD251" s="33"/>
      <c r="AE251" s="199"/>
      <c r="AF251" s="199"/>
      <c r="AG251" s="199"/>
      <c r="AH251" s="33"/>
      <c r="AI251" s="33"/>
      <c r="AJ251" s="33"/>
      <c r="AK251" s="33"/>
      <c r="AL251" s="33"/>
      <c r="AM251" s="33"/>
      <c r="AN251" s="48"/>
      <c r="AO251" s="48"/>
      <c r="AP251" s="48"/>
    </row>
    <row r="252" spans="1:44" ht="21" hidden="1" customHeight="1">
      <c r="I252" s="292">
        <f t="shared" ref="I252:I275" si="52">IF((O$253+P$253)&gt;0,1,0)</f>
        <v>0</v>
      </c>
      <c r="J252" s="118">
        <f t="shared" si="46"/>
        <v>0</v>
      </c>
      <c r="K252" s="2003"/>
      <c r="L252" s="2005"/>
      <c r="M252" s="2007"/>
      <c r="N252" s="2007"/>
      <c r="O252" s="635" t="s">
        <v>741</v>
      </c>
      <c r="P252" s="176" t="s">
        <v>742</v>
      </c>
      <c r="Q252" s="176" t="s">
        <v>741</v>
      </c>
      <c r="R252" s="177" t="s">
        <v>742</v>
      </c>
      <c r="S252" s="1994"/>
      <c r="T252" s="1995"/>
      <c r="U252" s="118">
        <f t="shared" si="40"/>
        <v>0</v>
      </c>
      <c r="V252" s="33"/>
      <c r="W252" s="33"/>
      <c r="X252" s="33"/>
      <c r="Y252" s="33"/>
      <c r="Z252" s="33"/>
      <c r="AA252" s="205"/>
      <c r="AB252" s="33"/>
      <c r="AC252" s="33"/>
      <c r="AD252" s="33"/>
      <c r="AE252" s="199"/>
      <c r="AF252" s="199"/>
      <c r="AG252" s="199"/>
      <c r="AH252" s="33"/>
      <c r="AI252" s="33"/>
      <c r="AJ252" s="33"/>
      <c r="AK252" s="33"/>
      <c r="AL252" s="33"/>
      <c r="AM252" s="33"/>
      <c r="AN252" s="48"/>
      <c r="AO252" s="48"/>
      <c r="AP252" s="48"/>
    </row>
    <row r="253" spans="1:44" ht="21" hidden="1" customHeight="1">
      <c r="I253" s="292">
        <f t="shared" si="52"/>
        <v>0</v>
      </c>
      <c r="J253" s="118">
        <f t="shared" si="46"/>
        <v>0</v>
      </c>
      <c r="K253" s="636">
        <f>+K25+1</f>
        <v>15</v>
      </c>
      <c r="L253" s="188"/>
      <c r="M253" s="188"/>
      <c r="N253" s="189">
        <f t="shared" ref="N253:N275" si="53">IF(O253+P253&gt;0,$W$227,)</f>
        <v>0</v>
      </c>
      <c r="O253" s="190"/>
      <c r="P253" s="190"/>
      <c r="Q253" s="191">
        <f t="shared" ref="Q253:R300" si="54">ROUND(O253*50,0)</f>
        <v>0</v>
      </c>
      <c r="R253" s="191">
        <f t="shared" si="54"/>
        <v>0</v>
      </c>
      <c r="S253" s="1988"/>
      <c r="T253" s="1989"/>
      <c r="U253" s="118">
        <f t="shared" si="40"/>
        <v>0</v>
      </c>
      <c r="V253" s="33"/>
      <c r="W253" s="33"/>
      <c r="X253" s="33"/>
      <c r="Y253" s="33"/>
      <c r="Z253" s="33"/>
      <c r="AA253" s="205"/>
      <c r="AB253" s="33"/>
      <c r="AC253" s="33"/>
      <c r="AD253" s="33"/>
      <c r="AE253" s="199"/>
      <c r="AF253" s="199"/>
      <c r="AG253" s="199"/>
      <c r="AH253" s="33"/>
      <c r="AI253" s="33"/>
      <c r="AJ253" s="33"/>
      <c r="AK253" s="33"/>
      <c r="AL253" s="33"/>
      <c r="AM253" s="33"/>
      <c r="AN253" s="48"/>
      <c r="AO253" s="48"/>
      <c r="AP253" s="48"/>
    </row>
    <row r="254" spans="1:44" ht="21" hidden="1" customHeight="1">
      <c r="I254" s="292">
        <f t="shared" si="52"/>
        <v>0</v>
      </c>
      <c r="J254" s="118">
        <f t="shared" si="46"/>
        <v>0</v>
      </c>
      <c r="K254" s="636">
        <f t="shared" ref="K254:K275" si="55">+K253+1</f>
        <v>16</v>
      </c>
      <c r="L254" s="188"/>
      <c r="M254" s="188"/>
      <c r="N254" s="189">
        <f t="shared" si="53"/>
        <v>0</v>
      </c>
      <c r="O254" s="190"/>
      <c r="P254" s="190"/>
      <c r="Q254" s="191">
        <f t="shared" si="54"/>
        <v>0</v>
      </c>
      <c r="R254" s="191">
        <f t="shared" si="54"/>
        <v>0</v>
      </c>
      <c r="S254" s="1988"/>
      <c r="T254" s="1989"/>
      <c r="U254" s="118">
        <f t="shared" si="40"/>
        <v>0</v>
      </c>
      <c r="V254" s="33"/>
      <c r="W254" s="33"/>
      <c r="X254" s="33"/>
      <c r="Y254" s="33"/>
      <c r="Z254" s="33"/>
      <c r="AA254" s="205"/>
      <c r="AB254" s="33"/>
      <c r="AC254" s="33"/>
      <c r="AD254" s="33"/>
      <c r="AE254" s="199"/>
      <c r="AF254" s="199"/>
      <c r="AG254" s="199"/>
      <c r="AH254" s="33"/>
      <c r="AI254" s="33"/>
      <c r="AJ254" s="33"/>
      <c r="AK254" s="33"/>
      <c r="AL254" s="33"/>
      <c r="AM254" s="33"/>
      <c r="AN254" s="48"/>
      <c r="AO254" s="48"/>
      <c r="AP254" s="48"/>
    </row>
    <row r="255" spans="1:44" ht="21" hidden="1" customHeight="1">
      <c r="I255" s="292">
        <f t="shared" si="52"/>
        <v>0</v>
      </c>
      <c r="J255" s="118">
        <f t="shared" si="46"/>
        <v>0</v>
      </c>
      <c r="K255" s="636">
        <f t="shared" si="55"/>
        <v>17</v>
      </c>
      <c r="L255" s="188"/>
      <c r="M255" s="188"/>
      <c r="N255" s="189">
        <f t="shared" si="53"/>
        <v>0</v>
      </c>
      <c r="O255" s="190"/>
      <c r="P255" s="190"/>
      <c r="Q255" s="191">
        <f t="shared" si="54"/>
        <v>0</v>
      </c>
      <c r="R255" s="191">
        <f t="shared" si="54"/>
        <v>0</v>
      </c>
      <c r="S255" s="1988"/>
      <c r="T255" s="1989"/>
      <c r="U255" s="118">
        <f t="shared" si="40"/>
        <v>0</v>
      </c>
      <c r="V255" s="33"/>
      <c r="W255" s="33"/>
      <c r="X255" s="33"/>
      <c r="Y255" s="33"/>
      <c r="Z255" s="33"/>
      <c r="AA255" s="205"/>
      <c r="AB255" s="33"/>
      <c r="AC255" s="33"/>
      <c r="AD255" s="33"/>
      <c r="AE255" s="199"/>
      <c r="AF255" s="199"/>
      <c r="AG255" s="199"/>
      <c r="AH255" s="33"/>
      <c r="AI255" s="33"/>
      <c r="AJ255" s="33"/>
      <c r="AK255" s="33"/>
      <c r="AL255" s="33"/>
      <c r="AM255" s="33"/>
      <c r="AN255" s="48"/>
      <c r="AO255" s="48"/>
      <c r="AP255" s="48"/>
    </row>
    <row r="256" spans="1:44" ht="21" hidden="1" customHeight="1">
      <c r="I256" s="292">
        <f t="shared" si="52"/>
        <v>0</v>
      </c>
      <c r="J256" s="118">
        <f t="shared" si="46"/>
        <v>0</v>
      </c>
      <c r="K256" s="636">
        <f t="shared" si="55"/>
        <v>18</v>
      </c>
      <c r="L256" s="188"/>
      <c r="M256" s="188"/>
      <c r="N256" s="189">
        <f t="shared" si="53"/>
        <v>0</v>
      </c>
      <c r="O256" s="190"/>
      <c r="P256" s="190"/>
      <c r="Q256" s="191">
        <f t="shared" si="54"/>
        <v>0</v>
      </c>
      <c r="R256" s="191">
        <f t="shared" si="54"/>
        <v>0</v>
      </c>
      <c r="S256" s="1988"/>
      <c r="T256" s="1989"/>
      <c r="U256" s="118">
        <f t="shared" si="40"/>
        <v>0</v>
      </c>
      <c r="V256" s="33"/>
      <c r="W256" s="33"/>
      <c r="X256" s="33"/>
      <c r="Y256" s="33"/>
      <c r="Z256" s="33"/>
      <c r="AA256" s="205"/>
      <c r="AB256" s="33"/>
      <c r="AC256" s="33"/>
      <c r="AD256" s="33"/>
      <c r="AE256" s="199"/>
      <c r="AF256" s="199"/>
      <c r="AG256" s="199"/>
      <c r="AH256" s="33"/>
      <c r="AI256" s="33"/>
      <c r="AJ256" s="33"/>
      <c r="AK256" s="33"/>
      <c r="AL256" s="33"/>
      <c r="AM256" s="33"/>
      <c r="AN256" s="48"/>
      <c r="AO256" s="48"/>
      <c r="AP256" s="48"/>
    </row>
    <row r="257" spans="9:42" ht="21" hidden="1" customHeight="1">
      <c r="I257" s="292">
        <f t="shared" si="52"/>
        <v>0</v>
      </c>
      <c r="J257" s="118">
        <f t="shared" si="46"/>
        <v>0</v>
      </c>
      <c r="K257" s="636">
        <f t="shared" si="55"/>
        <v>19</v>
      </c>
      <c r="L257" s="188"/>
      <c r="M257" s="188"/>
      <c r="N257" s="189">
        <f t="shared" si="53"/>
        <v>0</v>
      </c>
      <c r="O257" s="190"/>
      <c r="P257" s="190"/>
      <c r="Q257" s="191">
        <f t="shared" si="54"/>
        <v>0</v>
      </c>
      <c r="R257" s="191">
        <f t="shared" si="54"/>
        <v>0</v>
      </c>
      <c r="S257" s="1988"/>
      <c r="T257" s="1989"/>
      <c r="U257" s="118">
        <f t="shared" si="40"/>
        <v>0</v>
      </c>
      <c r="V257" s="33"/>
      <c r="W257" s="33"/>
      <c r="X257" s="33"/>
      <c r="Y257" s="33"/>
      <c r="Z257" s="33"/>
      <c r="AA257" s="205"/>
      <c r="AB257" s="33"/>
      <c r="AC257" s="33"/>
      <c r="AD257" s="33"/>
      <c r="AE257" s="199"/>
      <c r="AF257" s="199"/>
      <c r="AG257" s="199"/>
      <c r="AH257" s="33"/>
      <c r="AI257" s="33"/>
      <c r="AJ257" s="33"/>
      <c r="AK257" s="33"/>
      <c r="AL257" s="33"/>
      <c r="AM257" s="33"/>
      <c r="AN257" s="48"/>
      <c r="AO257" s="48"/>
      <c r="AP257" s="48"/>
    </row>
    <row r="258" spans="9:42" ht="21" hidden="1" customHeight="1">
      <c r="I258" s="292">
        <f t="shared" si="52"/>
        <v>0</v>
      </c>
      <c r="J258" s="118">
        <f t="shared" si="46"/>
        <v>0</v>
      </c>
      <c r="K258" s="636">
        <f t="shared" si="55"/>
        <v>20</v>
      </c>
      <c r="L258" s="188"/>
      <c r="M258" s="188"/>
      <c r="N258" s="189">
        <f t="shared" si="53"/>
        <v>0</v>
      </c>
      <c r="O258" s="190"/>
      <c r="P258" s="190"/>
      <c r="Q258" s="191">
        <f t="shared" si="54"/>
        <v>0</v>
      </c>
      <c r="R258" s="191">
        <f t="shared" si="54"/>
        <v>0</v>
      </c>
      <c r="S258" s="1988"/>
      <c r="T258" s="1989"/>
      <c r="U258" s="118">
        <f t="shared" ref="U258:U300" si="56">J258</f>
        <v>0</v>
      </c>
      <c r="V258" s="33"/>
      <c r="W258" s="33"/>
      <c r="X258" s="33"/>
      <c r="Y258" s="33"/>
      <c r="Z258" s="33"/>
      <c r="AA258" s="205"/>
      <c r="AB258" s="33"/>
      <c r="AC258" s="33"/>
      <c r="AD258" s="33"/>
      <c r="AE258" s="199"/>
      <c r="AF258" s="199"/>
      <c r="AG258" s="199"/>
      <c r="AH258" s="33"/>
      <c r="AI258" s="33"/>
      <c r="AJ258" s="33"/>
      <c r="AK258" s="33"/>
      <c r="AL258" s="33"/>
      <c r="AM258" s="33"/>
      <c r="AN258" s="48"/>
      <c r="AO258" s="48"/>
      <c r="AP258" s="48"/>
    </row>
    <row r="259" spans="9:42" ht="21" hidden="1" customHeight="1">
      <c r="I259" s="292">
        <f t="shared" si="52"/>
        <v>0</v>
      </c>
      <c r="J259" s="118">
        <f t="shared" si="46"/>
        <v>0</v>
      </c>
      <c r="K259" s="636">
        <f t="shared" si="55"/>
        <v>21</v>
      </c>
      <c r="L259" s="188"/>
      <c r="M259" s="188"/>
      <c r="N259" s="189">
        <f t="shared" si="53"/>
        <v>0</v>
      </c>
      <c r="O259" s="190"/>
      <c r="P259" s="190"/>
      <c r="Q259" s="191">
        <f t="shared" si="54"/>
        <v>0</v>
      </c>
      <c r="R259" s="191">
        <f t="shared" si="54"/>
        <v>0</v>
      </c>
      <c r="S259" s="1988"/>
      <c r="T259" s="1989"/>
      <c r="U259" s="118">
        <f t="shared" si="56"/>
        <v>0</v>
      </c>
      <c r="V259" s="33"/>
      <c r="W259" s="33"/>
      <c r="X259" s="33"/>
      <c r="Y259" s="33"/>
      <c r="Z259" s="33"/>
      <c r="AA259" s="205"/>
      <c r="AB259" s="33"/>
      <c r="AC259" s="33"/>
      <c r="AD259" s="33"/>
      <c r="AE259" s="199"/>
      <c r="AF259" s="199"/>
      <c r="AG259" s="199"/>
      <c r="AH259" s="33"/>
      <c r="AI259" s="33"/>
      <c r="AJ259" s="33"/>
      <c r="AK259" s="33"/>
      <c r="AL259" s="33"/>
      <c r="AM259" s="33"/>
      <c r="AN259" s="48"/>
      <c r="AO259" s="48"/>
      <c r="AP259" s="48"/>
    </row>
    <row r="260" spans="9:42" ht="21" hidden="1" customHeight="1">
      <c r="I260" s="292">
        <f t="shared" si="52"/>
        <v>0</v>
      </c>
      <c r="J260" s="118">
        <f t="shared" si="46"/>
        <v>0</v>
      </c>
      <c r="K260" s="636">
        <f t="shared" si="55"/>
        <v>22</v>
      </c>
      <c r="L260" s="188"/>
      <c r="M260" s="188"/>
      <c r="N260" s="189">
        <f t="shared" si="53"/>
        <v>0</v>
      </c>
      <c r="O260" s="190"/>
      <c r="P260" s="190"/>
      <c r="Q260" s="191">
        <f t="shared" si="54"/>
        <v>0</v>
      </c>
      <c r="R260" s="191">
        <f t="shared" si="54"/>
        <v>0</v>
      </c>
      <c r="S260" s="1988"/>
      <c r="T260" s="1989"/>
      <c r="U260" s="118">
        <f t="shared" si="56"/>
        <v>0</v>
      </c>
      <c r="V260" s="33"/>
      <c r="W260" s="33"/>
      <c r="X260" s="33"/>
      <c r="Y260" s="33"/>
      <c r="Z260" s="33"/>
      <c r="AA260" s="205"/>
      <c r="AB260" s="33"/>
      <c r="AC260" s="33"/>
      <c r="AD260" s="33"/>
      <c r="AE260" s="199"/>
      <c r="AF260" s="199"/>
      <c r="AG260" s="199"/>
      <c r="AH260" s="33"/>
      <c r="AI260" s="33"/>
      <c r="AJ260" s="33"/>
      <c r="AK260" s="33"/>
      <c r="AL260" s="33"/>
      <c r="AM260" s="33"/>
      <c r="AN260" s="48"/>
      <c r="AO260" s="48"/>
      <c r="AP260" s="48"/>
    </row>
    <row r="261" spans="9:42" ht="21" hidden="1" customHeight="1">
      <c r="I261" s="292">
        <f t="shared" si="52"/>
        <v>0</v>
      </c>
      <c r="J261" s="118">
        <f t="shared" si="46"/>
        <v>0</v>
      </c>
      <c r="K261" s="636">
        <f t="shared" si="55"/>
        <v>23</v>
      </c>
      <c r="L261" s="188"/>
      <c r="M261" s="188"/>
      <c r="N261" s="189">
        <f t="shared" si="53"/>
        <v>0</v>
      </c>
      <c r="O261" s="190"/>
      <c r="P261" s="190"/>
      <c r="Q261" s="191">
        <f t="shared" si="54"/>
        <v>0</v>
      </c>
      <c r="R261" s="191">
        <f t="shared" si="54"/>
        <v>0</v>
      </c>
      <c r="S261" s="1988"/>
      <c r="T261" s="1989"/>
      <c r="U261" s="118">
        <f t="shared" si="56"/>
        <v>0</v>
      </c>
      <c r="V261" s="33"/>
      <c r="W261" s="33"/>
      <c r="X261" s="33"/>
      <c r="Y261" s="33"/>
      <c r="Z261" s="33"/>
      <c r="AA261" s="205"/>
      <c r="AB261" s="33"/>
      <c r="AC261" s="33"/>
      <c r="AD261" s="33"/>
      <c r="AE261" s="199"/>
      <c r="AF261" s="199"/>
      <c r="AG261" s="199"/>
      <c r="AH261" s="33"/>
      <c r="AI261" s="33"/>
      <c r="AJ261" s="33"/>
      <c r="AK261" s="33"/>
      <c r="AL261" s="33"/>
      <c r="AM261" s="33"/>
      <c r="AN261" s="48"/>
      <c r="AO261" s="48"/>
      <c r="AP261" s="48"/>
    </row>
    <row r="262" spans="9:42" ht="21" hidden="1" customHeight="1">
      <c r="I262" s="292">
        <f t="shared" si="52"/>
        <v>0</v>
      </c>
      <c r="J262" s="118">
        <f t="shared" si="46"/>
        <v>0</v>
      </c>
      <c r="K262" s="636">
        <f t="shared" si="55"/>
        <v>24</v>
      </c>
      <c r="L262" s="188"/>
      <c r="M262" s="188"/>
      <c r="N262" s="189">
        <f t="shared" si="53"/>
        <v>0</v>
      </c>
      <c r="O262" s="190"/>
      <c r="P262" s="190"/>
      <c r="Q262" s="191">
        <f t="shared" si="54"/>
        <v>0</v>
      </c>
      <c r="R262" s="191">
        <f t="shared" si="54"/>
        <v>0</v>
      </c>
      <c r="S262" s="1988"/>
      <c r="T262" s="1989"/>
      <c r="U262" s="118">
        <f t="shared" si="56"/>
        <v>0</v>
      </c>
      <c r="V262" s="33"/>
      <c r="W262" s="33"/>
      <c r="X262" s="33"/>
      <c r="Y262" s="33"/>
      <c r="Z262" s="33"/>
      <c r="AA262" s="205"/>
      <c r="AB262" s="33"/>
      <c r="AC262" s="33"/>
      <c r="AD262" s="33"/>
      <c r="AE262" s="199"/>
      <c r="AF262" s="199"/>
      <c r="AG262" s="199"/>
      <c r="AH262" s="33"/>
      <c r="AI262" s="33"/>
      <c r="AJ262" s="33"/>
      <c r="AK262" s="33"/>
      <c r="AL262" s="33"/>
      <c r="AM262" s="33"/>
      <c r="AN262" s="48"/>
      <c r="AO262" s="48"/>
      <c r="AP262" s="48"/>
    </row>
    <row r="263" spans="9:42" ht="21" hidden="1" customHeight="1">
      <c r="I263" s="292">
        <f t="shared" si="52"/>
        <v>0</v>
      </c>
      <c r="J263" s="118">
        <f t="shared" si="46"/>
        <v>0</v>
      </c>
      <c r="K263" s="636">
        <f t="shared" si="55"/>
        <v>25</v>
      </c>
      <c r="L263" s="188"/>
      <c r="M263" s="188"/>
      <c r="N263" s="189">
        <f t="shared" si="53"/>
        <v>0</v>
      </c>
      <c r="O263" s="190"/>
      <c r="P263" s="190"/>
      <c r="Q263" s="191">
        <f t="shared" si="54"/>
        <v>0</v>
      </c>
      <c r="R263" s="191">
        <f t="shared" si="54"/>
        <v>0</v>
      </c>
      <c r="S263" s="1988"/>
      <c r="T263" s="1989"/>
      <c r="U263" s="118">
        <f t="shared" si="56"/>
        <v>0</v>
      </c>
      <c r="V263" s="33"/>
      <c r="W263" s="33"/>
      <c r="X263" s="33"/>
      <c r="Y263" s="33"/>
      <c r="Z263" s="33"/>
      <c r="AA263" s="205"/>
      <c r="AB263" s="33"/>
      <c r="AC263" s="33"/>
      <c r="AD263" s="33"/>
      <c r="AE263" s="199"/>
      <c r="AF263" s="199"/>
      <c r="AG263" s="199"/>
      <c r="AH263" s="33"/>
      <c r="AI263" s="33"/>
      <c r="AJ263" s="33"/>
      <c r="AK263" s="33"/>
      <c r="AL263" s="33"/>
      <c r="AM263" s="33"/>
      <c r="AN263" s="48"/>
      <c r="AO263" s="48"/>
      <c r="AP263" s="48"/>
    </row>
    <row r="264" spans="9:42" ht="21" hidden="1" customHeight="1">
      <c r="I264" s="292">
        <f t="shared" si="52"/>
        <v>0</v>
      </c>
      <c r="J264" s="118">
        <f t="shared" si="46"/>
        <v>0</v>
      </c>
      <c r="K264" s="636">
        <f t="shared" si="55"/>
        <v>26</v>
      </c>
      <c r="L264" s="188"/>
      <c r="M264" s="188"/>
      <c r="N264" s="189">
        <f t="shared" si="53"/>
        <v>0</v>
      </c>
      <c r="O264" s="190"/>
      <c r="P264" s="190"/>
      <c r="Q264" s="191">
        <f t="shared" si="54"/>
        <v>0</v>
      </c>
      <c r="R264" s="191">
        <f t="shared" si="54"/>
        <v>0</v>
      </c>
      <c r="S264" s="1988"/>
      <c r="T264" s="1989"/>
      <c r="U264" s="118">
        <f t="shared" si="56"/>
        <v>0</v>
      </c>
      <c r="V264" s="33"/>
      <c r="W264" s="33"/>
      <c r="X264" s="33"/>
      <c r="Y264" s="33"/>
      <c r="Z264" s="33"/>
      <c r="AA264" s="205"/>
      <c r="AB264" s="33"/>
      <c r="AC264" s="33"/>
      <c r="AD264" s="33"/>
      <c r="AE264" s="199"/>
      <c r="AF264" s="199"/>
      <c r="AG264" s="199"/>
      <c r="AH264" s="33"/>
      <c r="AI264" s="33"/>
      <c r="AJ264" s="33"/>
      <c r="AK264" s="33"/>
      <c r="AL264" s="33"/>
      <c r="AM264" s="33"/>
      <c r="AN264" s="48"/>
      <c r="AO264" s="48"/>
      <c r="AP264" s="48"/>
    </row>
    <row r="265" spans="9:42" ht="21" hidden="1" customHeight="1">
      <c r="I265" s="292">
        <f t="shared" si="52"/>
        <v>0</v>
      </c>
      <c r="J265" s="118">
        <f t="shared" si="46"/>
        <v>0</v>
      </c>
      <c r="K265" s="636">
        <f t="shared" si="55"/>
        <v>27</v>
      </c>
      <c r="L265" s="188"/>
      <c r="M265" s="188"/>
      <c r="N265" s="189">
        <f t="shared" si="53"/>
        <v>0</v>
      </c>
      <c r="O265" s="190"/>
      <c r="P265" s="190"/>
      <c r="Q265" s="191">
        <f t="shared" si="54"/>
        <v>0</v>
      </c>
      <c r="R265" s="191">
        <f t="shared" si="54"/>
        <v>0</v>
      </c>
      <c r="S265" s="1988"/>
      <c r="T265" s="1989"/>
      <c r="U265" s="118">
        <f t="shared" si="56"/>
        <v>0</v>
      </c>
      <c r="V265" s="33"/>
      <c r="W265" s="33"/>
      <c r="X265" s="33"/>
      <c r="Y265" s="33"/>
      <c r="Z265" s="33"/>
      <c r="AA265" s="205"/>
      <c r="AB265" s="33"/>
      <c r="AC265" s="33"/>
      <c r="AD265" s="33"/>
      <c r="AE265" s="199"/>
      <c r="AF265" s="199"/>
      <c r="AG265" s="199"/>
      <c r="AH265" s="33"/>
      <c r="AI265" s="33"/>
      <c r="AJ265" s="33"/>
      <c r="AK265" s="33"/>
      <c r="AL265" s="33"/>
      <c r="AM265" s="33"/>
      <c r="AN265" s="48"/>
      <c r="AO265" s="48"/>
      <c r="AP265" s="48"/>
    </row>
    <row r="266" spans="9:42" ht="21" hidden="1" customHeight="1">
      <c r="I266" s="292">
        <f t="shared" si="52"/>
        <v>0</v>
      </c>
      <c r="J266" s="118">
        <f t="shared" si="46"/>
        <v>0</v>
      </c>
      <c r="K266" s="636">
        <f t="shared" si="55"/>
        <v>28</v>
      </c>
      <c r="L266" s="188"/>
      <c r="M266" s="188"/>
      <c r="N266" s="189">
        <f t="shared" si="53"/>
        <v>0</v>
      </c>
      <c r="O266" s="190"/>
      <c r="P266" s="190"/>
      <c r="Q266" s="191">
        <f t="shared" si="54"/>
        <v>0</v>
      </c>
      <c r="R266" s="191">
        <f t="shared" si="54"/>
        <v>0</v>
      </c>
      <c r="S266" s="1988"/>
      <c r="T266" s="1989"/>
      <c r="U266" s="118">
        <f t="shared" si="56"/>
        <v>0</v>
      </c>
      <c r="V266" s="33"/>
      <c r="W266" s="33"/>
      <c r="X266" s="33"/>
      <c r="Y266" s="33"/>
      <c r="Z266" s="33"/>
      <c r="AA266" s="205"/>
      <c r="AB266" s="33"/>
      <c r="AC266" s="33"/>
      <c r="AD266" s="33"/>
      <c r="AE266" s="199"/>
      <c r="AF266" s="199"/>
      <c r="AG266" s="199"/>
      <c r="AH266" s="33"/>
      <c r="AI266" s="33"/>
      <c r="AJ266" s="33"/>
      <c r="AK266" s="33"/>
      <c r="AL266" s="33"/>
      <c r="AM266" s="33"/>
      <c r="AN266" s="48"/>
      <c r="AO266" s="48"/>
      <c r="AP266" s="48"/>
    </row>
    <row r="267" spans="9:42" ht="21" hidden="1" customHeight="1">
      <c r="I267" s="292">
        <f t="shared" si="52"/>
        <v>0</v>
      </c>
      <c r="J267" s="118">
        <f t="shared" si="46"/>
        <v>0</v>
      </c>
      <c r="K267" s="636">
        <f t="shared" si="55"/>
        <v>29</v>
      </c>
      <c r="L267" s="188"/>
      <c r="M267" s="188"/>
      <c r="N267" s="189">
        <f t="shared" si="53"/>
        <v>0</v>
      </c>
      <c r="O267" s="190"/>
      <c r="P267" s="190"/>
      <c r="Q267" s="191">
        <f t="shared" si="54"/>
        <v>0</v>
      </c>
      <c r="R267" s="191">
        <f t="shared" si="54"/>
        <v>0</v>
      </c>
      <c r="S267" s="1988"/>
      <c r="T267" s="1989"/>
      <c r="U267" s="118">
        <f t="shared" si="56"/>
        <v>0</v>
      </c>
      <c r="V267" s="33"/>
      <c r="W267" s="33"/>
      <c r="X267" s="33"/>
      <c r="Y267" s="33"/>
      <c r="Z267" s="33"/>
      <c r="AA267" s="205"/>
      <c r="AB267" s="33"/>
      <c r="AC267" s="33"/>
      <c r="AD267" s="33"/>
      <c r="AE267" s="199"/>
      <c r="AF267" s="199"/>
      <c r="AG267" s="199"/>
      <c r="AH267" s="33"/>
      <c r="AI267" s="33"/>
      <c r="AJ267" s="33"/>
      <c r="AK267" s="33"/>
      <c r="AL267" s="33"/>
      <c r="AM267" s="33"/>
      <c r="AN267" s="48"/>
      <c r="AO267" s="48"/>
      <c r="AP267" s="48"/>
    </row>
    <row r="268" spans="9:42" ht="21" hidden="1" customHeight="1">
      <c r="I268" s="292">
        <f t="shared" si="52"/>
        <v>0</v>
      </c>
      <c r="J268" s="118">
        <f t="shared" si="46"/>
        <v>0</v>
      </c>
      <c r="K268" s="636">
        <f t="shared" si="55"/>
        <v>30</v>
      </c>
      <c r="L268" s="188"/>
      <c r="M268" s="188"/>
      <c r="N268" s="189">
        <f t="shared" si="53"/>
        <v>0</v>
      </c>
      <c r="O268" s="190"/>
      <c r="P268" s="190"/>
      <c r="Q268" s="191">
        <f t="shared" si="54"/>
        <v>0</v>
      </c>
      <c r="R268" s="191">
        <f t="shared" si="54"/>
        <v>0</v>
      </c>
      <c r="S268" s="1988"/>
      <c r="T268" s="1989"/>
      <c r="U268" s="118">
        <f t="shared" si="56"/>
        <v>0</v>
      </c>
      <c r="V268" s="33"/>
      <c r="W268" s="33"/>
      <c r="X268" s="33"/>
      <c r="Y268" s="33"/>
      <c r="Z268" s="33"/>
      <c r="AA268" s="205"/>
      <c r="AB268" s="33"/>
      <c r="AC268" s="33"/>
      <c r="AD268" s="33"/>
      <c r="AE268" s="199"/>
      <c r="AF268" s="199"/>
      <c r="AG268" s="199"/>
      <c r="AH268" s="33"/>
      <c r="AI268" s="33"/>
      <c r="AJ268" s="33"/>
      <c r="AK268" s="33"/>
      <c r="AL268" s="33"/>
      <c r="AM268" s="33"/>
      <c r="AN268" s="48"/>
      <c r="AO268" s="48"/>
      <c r="AP268" s="48"/>
    </row>
    <row r="269" spans="9:42" ht="21" hidden="1" customHeight="1">
      <c r="I269" s="292">
        <f t="shared" si="52"/>
        <v>0</v>
      </c>
      <c r="J269" s="118">
        <f t="shared" si="46"/>
        <v>0</v>
      </c>
      <c r="K269" s="636">
        <f t="shared" si="55"/>
        <v>31</v>
      </c>
      <c r="L269" s="188"/>
      <c r="M269" s="188"/>
      <c r="N269" s="189">
        <f t="shared" si="53"/>
        <v>0</v>
      </c>
      <c r="O269" s="190"/>
      <c r="P269" s="190"/>
      <c r="Q269" s="191">
        <f t="shared" si="54"/>
        <v>0</v>
      </c>
      <c r="R269" s="191">
        <f t="shared" si="54"/>
        <v>0</v>
      </c>
      <c r="S269" s="1988"/>
      <c r="T269" s="1989"/>
      <c r="U269" s="118">
        <f t="shared" si="56"/>
        <v>0</v>
      </c>
      <c r="V269" s="33"/>
      <c r="W269" s="33"/>
      <c r="X269" s="33"/>
      <c r="Y269" s="33"/>
      <c r="Z269" s="33"/>
      <c r="AA269" s="205"/>
      <c r="AB269" s="33"/>
      <c r="AC269" s="33"/>
      <c r="AD269" s="33"/>
      <c r="AE269" s="199"/>
      <c r="AF269" s="199"/>
      <c r="AG269" s="199"/>
      <c r="AH269" s="33"/>
      <c r="AI269" s="33"/>
      <c r="AJ269" s="33"/>
      <c r="AK269" s="33"/>
      <c r="AL269" s="33"/>
      <c r="AM269" s="33"/>
      <c r="AN269" s="48"/>
      <c r="AO269" s="48"/>
      <c r="AP269" s="48"/>
    </row>
    <row r="270" spans="9:42" ht="21" hidden="1" customHeight="1">
      <c r="I270" s="292">
        <f t="shared" si="52"/>
        <v>0</v>
      </c>
      <c r="J270" s="118">
        <f t="shared" si="46"/>
        <v>0</v>
      </c>
      <c r="K270" s="636">
        <f t="shared" si="55"/>
        <v>32</v>
      </c>
      <c r="L270" s="188"/>
      <c r="M270" s="188"/>
      <c r="N270" s="189">
        <f t="shared" si="53"/>
        <v>0</v>
      </c>
      <c r="O270" s="190"/>
      <c r="P270" s="190"/>
      <c r="Q270" s="191">
        <f t="shared" si="54"/>
        <v>0</v>
      </c>
      <c r="R270" s="191">
        <f t="shared" si="54"/>
        <v>0</v>
      </c>
      <c r="S270" s="1988"/>
      <c r="T270" s="1989"/>
      <c r="U270" s="118">
        <f t="shared" si="56"/>
        <v>0</v>
      </c>
      <c r="V270" s="33"/>
      <c r="W270" s="33"/>
      <c r="X270" s="33"/>
      <c r="Y270" s="33"/>
      <c r="Z270" s="33"/>
      <c r="AA270" s="205"/>
      <c r="AB270" s="33"/>
      <c r="AC270" s="33"/>
      <c r="AD270" s="33"/>
      <c r="AE270" s="199"/>
      <c r="AF270" s="199"/>
      <c r="AG270" s="199"/>
      <c r="AH270" s="33"/>
      <c r="AI270" s="33"/>
      <c r="AJ270" s="33"/>
      <c r="AK270" s="33"/>
      <c r="AL270" s="33"/>
      <c r="AM270" s="33"/>
      <c r="AN270" s="48"/>
      <c r="AO270" s="48"/>
      <c r="AP270" s="48"/>
    </row>
    <row r="271" spans="9:42" ht="21" hidden="1" customHeight="1">
      <c r="I271" s="292">
        <f t="shared" si="52"/>
        <v>0</v>
      </c>
      <c r="J271" s="118">
        <f t="shared" si="46"/>
        <v>0</v>
      </c>
      <c r="K271" s="636">
        <f t="shared" si="55"/>
        <v>33</v>
      </c>
      <c r="L271" s="188"/>
      <c r="M271" s="188"/>
      <c r="N271" s="189">
        <f t="shared" si="53"/>
        <v>0</v>
      </c>
      <c r="O271" s="190"/>
      <c r="P271" s="190"/>
      <c r="Q271" s="191">
        <f t="shared" si="54"/>
        <v>0</v>
      </c>
      <c r="R271" s="191">
        <f t="shared" si="54"/>
        <v>0</v>
      </c>
      <c r="S271" s="1988"/>
      <c r="T271" s="1989"/>
      <c r="U271" s="118">
        <f t="shared" si="56"/>
        <v>0</v>
      </c>
      <c r="V271" s="33"/>
      <c r="W271" s="33"/>
      <c r="X271" s="33"/>
      <c r="Y271" s="33"/>
      <c r="Z271" s="33"/>
      <c r="AA271" s="205"/>
      <c r="AB271" s="33"/>
      <c r="AC271" s="33"/>
      <c r="AD271" s="33"/>
      <c r="AE271" s="199"/>
      <c r="AF271" s="199"/>
      <c r="AG271" s="199"/>
      <c r="AH271" s="33"/>
      <c r="AI271" s="33"/>
      <c r="AJ271" s="33"/>
      <c r="AK271" s="33"/>
      <c r="AL271" s="33"/>
      <c r="AM271" s="33"/>
      <c r="AN271" s="48"/>
      <c r="AO271" s="48"/>
      <c r="AP271" s="48"/>
    </row>
    <row r="272" spans="9:42" ht="21" hidden="1" customHeight="1">
      <c r="I272" s="292">
        <f t="shared" si="52"/>
        <v>0</v>
      </c>
      <c r="J272" s="118">
        <f t="shared" si="46"/>
        <v>0</v>
      </c>
      <c r="K272" s="636">
        <f t="shared" si="55"/>
        <v>34</v>
      </c>
      <c r="L272" s="188"/>
      <c r="M272" s="188"/>
      <c r="N272" s="189">
        <f t="shared" si="53"/>
        <v>0</v>
      </c>
      <c r="O272" s="190"/>
      <c r="P272" s="190"/>
      <c r="Q272" s="191">
        <f t="shared" si="54"/>
        <v>0</v>
      </c>
      <c r="R272" s="191">
        <f t="shared" si="54"/>
        <v>0</v>
      </c>
      <c r="S272" s="1988"/>
      <c r="T272" s="1989"/>
      <c r="U272" s="118">
        <f t="shared" si="56"/>
        <v>0</v>
      </c>
      <c r="V272" s="33"/>
      <c r="W272" s="33"/>
      <c r="X272" s="33"/>
      <c r="Y272" s="33"/>
      <c r="Z272" s="33"/>
      <c r="AA272" s="205"/>
      <c r="AB272" s="33"/>
      <c r="AC272" s="33"/>
      <c r="AD272" s="33"/>
      <c r="AE272" s="199"/>
      <c r="AF272" s="199"/>
      <c r="AG272" s="199"/>
      <c r="AH272" s="33"/>
      <c r="AI272" s="33"/>
      <c r="AJ272" s="33"/>
      <c r="AK272" s="33"/>
      <c r="AL272" s="33"/>
      <c r="AM272" s="33"/>
      <c r="AN272" s="48"/>
      <c r="AO272" s="48"/>
      <c r="AP272" s="48"/>
    </row>
    <row r="273" spans="9:42" ht="21" hidden="1" customHeight="1">
      <c r="I273" s="292">
        <f t="shared" si="52"/>
        <v>0</v>
      </c>
      <c r="J273" s="118">
        <f t="shared" si="46"/>
        <v>0</v>
      </c>
      <c r="K273" s="636">
        <f t="shared" si="55"/>
        <v>35</v>
      </c>
      <c r="L273" s="188"/>
      <c r="M273" s="188"/>
      <c r="N273" s="189">
        <f t="shared" si="53"/>
        <v>0</v>
      </c>
      <c r="O273" s="190"/>
      <c r="P273" s="190"/>
      <c r="Q273" s="191">
        <f t="shared" si="54"/>
        <v>0</v>
      </c>
      <c r="R273" s="191">
        <f t="shared" si="54"/>
        <v>0</v>
      </c>
      <c r="S273" s="1988"/>
      <c r="T273" s="1989"/>
      <c r="U273" s="118">
        <f t="shared" si="56"/>
        <v>0</v>
      </c>
      <c r="V273" s="33"/>
      <c r="W273" s="33"/>
      <c r="X273" s="33"/>
      <c r="Y273" s="33"/>
      <c r="Z273" s="33"/>
      <c r="AA273" s="205"/>
      <c r="AB273" s="33"/>
      <c r="AC273" s="33"/>
      <c r="AD273" s="33"/>
      <c r="AE273" s="199"/>
      <c r="AF273" s="199"/>
      <c r="AG273" s="199"/>
      <c r="AH273" s="33"/>
      <c r="AI273" s="33"/>
      <c r="AJ273" s="33"/>
      <c r="AK273" s="33"/>
      <c r="AL273" s="33"/>
      <c r="AM273" s="33"/>
      <c r="AN273" s="48"/>
      <c r="AO273" s="48"/>
      <c r="AP273" s="48"/>
    </row>
    <row r="274" spans="9:42" ht="21" hidden="1" customHeight="1">
      <c r="I274" s="292">
        <f t="shared" si="52"/>
        <v>0</v>
      </c>
      <c r="J274" s="118">
        <f t="shared" si="46"/>
        <v>0</v>
      </c>
      <c r="K274" s="636">
        <f t="shared" si="55"/>
        <v>36</v>
      </c>
      <c r="L274" s="188"/>
      <c r="M274" s="188"/>
      <c r="N274" s="189">
        <f t="shared" si="53"/>
        <v>0</v>
      </c>
      <c r="O274" s="190"/>
      <c r="P274" s="190"/>
      <c r="Q274" s="191">
        <f t="shared" si="54"/>
        <v>0</v>
      </c>
      <c r="R274" s="191">
        <f t="shared" si="54"/>
        <v>0</v>
      </c>
      <c r="S274" s="1988"/>
      <c r="T274" s="1989"/>
      <c r="U274" s="118">
        <f t="shared" si="56"/>
        <v>0</v>
      </c>
      <c r="V274" s="33"/>
      <c r="W274" s="33"/>
      <c r="X274" s="33"/>
      <c r="Y274" s="33"/>
      <c r="Z274" s="33"/>
      <c r="AA274" s="205"/>
      <c r="AB274" s="33"/>
      <c r="AC274" s="33"/>
      <c r="AD274" s="33"/>
      <c r="AE274" s="199"/>
      <c r="AF274" s="199"/>
      <c r="AG274" s="199"/>
      <c r="AH274" s="33"/>
      <c r="AI274" s="33"/>
      <c r="AJ274" s="33"/>
      <c r="AK274" s="33"/>
      <c r="AL274" s="33"/>
      <c r="AM274" s="33"/>
      <c r="AN274" s="48"/>
      <c r="AO274" s="48"/>
      <c r="AP274" s="48"/>
    </row>
    <row r="275" spans="9:42" ht="21" hidden="1" customHeight="1" thickBot="1">
      <c r="I275" s="292">
        <f t="shared" si="52"/>
        <v>0</v>
      </c>
      <c r="J275" s="118">
        <f t="shared" si="46"/>
        <v>0</v>
      </c>
      <c r="K275" s="210">
        <f t="shared" si="55"/>
        <v>37</v>
      </c>
      <c r="L275" s="188"/>
      <c r="M275" s="188"/>
      <c r="N275" s="211">
        <f t="shared" si="53"/>
        <v>0</v>
      </c>
      <c r="O275" s="212"/>
      <c r="P275" s="212"/>
      <c r="Q275" s="213">
        <f t="shared" si="54"/>
        <v>0</v>
      </c>
      <c r="R275" s="213">
        <f t="shared" si="54"/>
        <v>0</v>
      </c>
      <c r="S275" s="1990"/>
      <c r="T275" s="1991"/>
      <c r="U275" s="118">
        <f t="shared" si="56"/>
        <v>0</v>
      </c>
      <c r="V275" s="33"/>
      <c r="W275" s="33"/>
      <c r="X275" s="33"/>
      <c r="Y275" s="33"/>
      <c r="Z275" s="33"/>
      <c r="AA275" s="205"/>
      <c r="AB275" s="33"/>
      <c r="AC275" s="33"/>
      <c r="AD275" s="33"/>
      <c r="AE275" s="199"/>
      <c r="AF275" s="199"/>
      <c r="AG275" s="199"/>
      <c r="AH275" s="33"/>
      <c r="AI275" s="33"/>
      <c r="AJ275" s="33"/>
      <c r="AK275" s="33"/>
      <c r="AL275" s="33"/>
      <c r="AM275" s="33"/>
      <c r="AN275" s="48"/>
      <c r="AO275" s="48"/>
      <c r="AP275" s="48"/>
    </row>
    <row r="276" spans="9:42" ht="21" hidden="1" customHeight="1">
      <c r="I276" s="292">
        <f>IF((O$278+P$278)&gt;0,1,0)</f>
        <v>0</v>
      </c>
      <c r="J276" s="118">
        <f t="shared" si="46"/>
        <v>0</v>
      </c>
      <c r="K276" s="2002" t="s">
        <v>840</v>
      </c>
      <c r="L276" s="2004" t="s">
        <v>841</v>
      </c>
      <c r="M276" s="2006" t="s">
        <v>842</v>
      </c>
      <c r="N276" s="2006" t="s">
        <v>843</v>
      </c>
      <c r="O276" s="2012" t="s">
        <v>844</v>
      </c>
      <c r="P276" s="2012"/>
      <c r="Q276" s="2012" t="s">
        <v>845</v>
      </c>
      <c r="R276" s="2012"/>
      <c r="S276" s="1992" t="s">
        <v>969</v>
      </c>
      <c r="T276" s="1993"/>
      <c r="U276" s="118">
        <f t="shared" si="56"/>
        <v>0</v>
      </c>
      <c r="V276" s="33"/>
      <c r="W276" s="33"/>
      <c r="X276" s="33"/>
      <c r="Y276" s="33"/>
      <c r="Z276" s="33"/>
      <c r="AA276" s="205"/>
      <c r="AB276" s="33"/>
      <c r="AC276" s="33"/>
      <c r="AD276" s="33"/>
      <c r="AE276" s="199"/>
      <c r="AF276" s="199"/>
      <c r="AG276" s="199"/>
      <c r="AH276" s="33"/>
      <c r="AI276" s="33"/>
      <c r="AJ276" s="33"/>
      <c r="AK276" s="33"/>
      <c r="AL276" s="33"/>
      <c r="AM276" s="33"/>
      <c r="AN276" s="48"/>
      <c r="AO276" s="48"/>
      <c r="AP276" s="48"/>
    </row>
    <row r="277" spans="9:42" ht="21" hidden="1" customHeight="1">
      <c r="I277" s="292">
        <f t="shared" ref="I277:I300" si="57">IF((O$278+P$278)&gt;0,1,0)</f>
        <v>0</v>
      </c>
      <c r="J277" s="118">
        <f t="shared" si="46"/>
        <v>0</v>
      </c>
      <c r="K277" s="2003"/>
      <c r="L277" s="2005"/>
      <c r="M277" s="2007"/>
      <c r="N277" s="2007"/>
      <c r="O277" s="635" t="s">
        <v>741</v>
      </c>
      <c r="P277" s="176" t="s">
        <v>742</v>
      </c>
      <c r="Q277" s="176" t="s">
        <v>741</v>
      </c>
      <c r="R277" s="177" t="s">
        <v>742</v>
      </c>
      <c r="S277" s="1994"/>
      <c r="T277" s="1995"/>
      <c r="U277" s="118">
        <f t="shared" si="56"/>
        <v>0</v>
      </c>
      <c r="V277" s="33"/>
      <c r="W277" s="33"/>
      <c r="X277" s="33"/>
      <c r="Y277" s="33"/>
      <c r="Z277" s="33"/>
      <c r="AA277" s="205"/>
      <c r="AB277" s="33"/>
      <c r="AC277" s="33"/>
      <c r="AD277" s="33"/>
      <c r="AE277" s="199"/>
      <c r="AF277" s="199"/>
      <c r="AG277" s="199"/>
      <c r="AH277" s="33"/>
      <c r="AI277" s="33"/>
      <c r="AJ277" s="33"/>
      <c r="AK277" s="33"/>
      <c r="AL277" s="33"/>
      <c r="AM277" s="33"/>
      <c r="AN277" s="48"/>
      <c r="AO277" s="48"/>
      <c r="AP277" s="48"/>
    </row>
    <row r="278" spans="9:42" ht="21" hidden="1" customHeight="1">
      <c r="I278" s="292">
        <f t="shared" si="57"/>
        <v>0</v>
      </c>
      <c r="J278" s="118">
        <f t="shared" si="46"/>
        <v>0</v>
      </c>
      <c r="K278" s="636">
        <f>+K50+1</f>
        <v>38</v>
      </c>
      <c r="L278" s="188"/>
      <c r="M278" s="188"/>
      <c r="N278" s="189">
        <f t="shared" ref="N278:N300" si="58">IF(O278+P278&gt;0,$W$227,)</f>
        <v>0</v>
      </c>
      <c r="O278" s="190"/>
      <c r="P278" s="190"/>
      <c r="Q278" s="191">
        <f t="shared" si="54"/>
        <v>0</v>
      </c>
      <c r="R278" s="191">
        <f t="shared" si="54"/>
        <v>0</v>
      </c>
      <c r="S278" s="1988"/>
      <c r="T278" s="1989"/>
      <c r="U278" s="118">
        <f t="shared" si="56"/>
        <v>0</v>
      </c>
      <c r="V278" s="33"/>
      <c r="W278" s="33"/>
      <c r="X278" s="33"/>
      <c r="Y278" s="33"/>
      <c r="Z278" s="33"/>
      <c r="AA278" s="205"/>
      <c r="AB278" s="33"/>
      <c r="AC278" s="33"/>
      <c r="AD278" s="33"/>
      <c r="AE278" s="199"/>
      <c r="AF278" s="199"/>
      <c r="AG278" s="199"/>
      <c r="AH278" s="33"/>
      <c r="AI278" s="33"/>
      <c r="AJ278" s="33"/>
      <c r="AK278" s="33"/>
      <c r="AL278" s="33"/>
      <c r="AM278" s="33"/>
      <c r="AN278" s="48"/>
      <c r="AO278" s="48"/>
      <c r="AP278" s="48"/>
    </row>
    <row r="279" spans="9:42" ht="21" hidden="1" customHeight="1">
      <c r="I279" s="292">
        <f t="shared" si="57"/>
        <v>0</v>
      </c>
      <c r="J279" s="118">
        <f t="shared" si="46"/>
        <v>0</v>
      </c>
      <c r="K279" s="636">
        <f t="shared" ref="K279:K300" si="59">+K278+1</f>
        <v>39</v>
      </c>
      <c r="L279" s="188"/>
      <c r="M279" s="188"/>
      <c r="N279" s="189">
        <f t="shared" si="58"/>
        <v>0</v>
      </c>
      <c r="O279" s="190"/>
      <c r="P279" s="190"/>
      <c r="Q279" s="191">
        <f t="shared" si="54"/>
        <v>0</v>
      </c>
      <c r="R279" s="191">
        <f t="shared" si="54"/>
        <v>0</v>
      </c>
      <c r="S279" s="1988"/>
      <c r="T279" s="1989"/>
      <c r="U279" s="118">
        <f t="shared" si="56"/>
        <v>0</v>
      </c>
      <c r="V279" s="33"/>
      <c r="W279" s="33"/>
      <c r="X279" s="33"/>
      <c r="Y279" s="33"/>
      <c r="Z279" s="33"/>
      <c r="AA279" s="205"/>
      <c r="AB279" s="33"/>
      <c r="AC279" s="33"/>
      <c r="AD279" s="33"/>
      <c r="AE279" s="199"/>
      <c r="AF279" s="199"/>
      <c r="AG279" s="199"/>
      <c r="AH279" s="33"/>
      <c r="AI279" s="33"/>
      <c r="AJ279" s="33"/>
      <c r="AK279" s="33"/>
      <c r="AL279" s="33"/>
      <c r="AM279" s="33"/>
      <c r="AN279" s="48"/>
      <c r="AO279" s="48"/>
      <c r="AP279" s="48"/>
    </row>
    <row r="280" spans="9:42" ht="21" hidden="1" customHeight="1">
      <c r="I280" s="292">
        <f t="shared" si="57"/>
        <v>0</v>
      </c>
      <c r="J280" s="118">
        <f t="shared" si="46"/>
        <v>0</v>
      </c>
      <c r="K280" s="636">
        <f t="shared" si="59"/>
        <v>40</v>
      </c>
      <c r="L280" s="188"/>
      <c r="M280" s="188"/>
      <c r="N280" s="189">
        <f t="shared" si="58"/>
        <v>0</v>
      </c>
      <c r="O280" s="190"/>
      <c r="P280" s="190"/>
      <c r="Q280" s="191">
        <f t="shared" si="54"/>
        <v>0</v>
      </c>
      <c r="R280" s="191">
        <f t="shared" si="54"/>
        <v>0</v>
      </c>
      <c r="S280" s="1988"/>
      <c r="T280" s="1989"/>
      <c r="U280" s="118">
        <f t="shared" si="56"/>
        <v>0</v>
      </c>
      <c r="V280" s="33"/>
      <c r="W280" s="33"/>
      <c r="X280" s="33"/>
      <c r="Y280" s="33"/>
      <c r="Z280" s="33"/>
      <c r="AA280" s="205"/>
      <c r="AB280" s="33"/>
      <c r="AC280" s="33"/>
      <c r="AD280" s="33"/>
      <c r="AE280" s="199"/>
      <c r="AF280" s="199"/>
      <c r="AG280" s="199"/>
      <c r="AH280" s="33"/>
      <c r="AI280" s="33"/>
      <c r="AJ280" s="33"/>
      <c r="AK280" s="33"/>
      <c r="AL280" s="33"/>
      <c r="AM280" s="33"/>
      <c r="AN280" s="48"/>
      <c r="AO280" s="48"/>
      <c r="AP280" s="48"/>
    </row>
    <row r="281" spans="9:42" ht="21" hidden="1" customHeight="1">
      <c r="I281" s="292">
        <f t="shared" si="57"/>
        <v>0</v>
      </c>
      <c r="J281" s="118">
        <f t="shared" si="46"/>
        <v>0</v>
      </c>
      <c r="K281" s="636">
        <f t="shared" si="59"/>
        <v>41</v>
      </c>
      <c r="L281" s="188"/>
      <c r="M281" s="188"/>
      <c r="N281" s="189">
        <f t="shared" si="58"/>
        <v>0</v>
      </c>
      <c r="O281" s="190"/>
      <c r="P281" s="190"/>
      <c r="Q281" s="191">
        <f t="shared" si="54"/>
        <v>0</v>
      </c>
      <c r="R281" s="191">
        <f t="shared" si="54"/>
        <v>0</v>
      </c>
      <c r="S281" s="1988"/>
      <c r="T281" s="1989"/>
      <c r="U281" s="118">
        <f t="shared" si="56"/>
        <v>0</v>
      </c>
      <c r="V281" s="33"/>
      <c r="W281" s="33"/>
      <c r="X281" s="33"/>
      <c r="Y281" s="33"/>
      <c r="Z281" s="33"/>
      <c r="AA281" s="205"/>
      <c r="AB281" s="33"/>
      <c r="AC281" s="33"/>
      <c r="AD281" s="33"/>
      <c r="AE281" s="199"/>
      <c r="AF281" s="199"/>
      <c r="AG281" s="199"/>
      <c r="AH281" s="33"/>
      <c r="AI281" s="33"/>
      <c r="AJ281" s="33"/>
      <c r="AK281" s="33"/>
      <c r="AL281" s="33"/>
      <c r="AM281" s="33"/>
      <c r="AN281" s="48"/>
      <c r="AO281" s="48"/>
      <c r="AP281" s="48"/>
    </row>
    <row r="282" spans="9:42" ht="21" hidden="1" customHeight="1">
      <c r="I282" s="292">
        <f t="shared" si="57"/>
        <v>0</v>
      </c>
      <c r="J282" s="118">
        <f t="shared" si="46"/>
        <v>0</v>
      </c>
      <c r="K282" s="636">
        <f t="shared" si="59"/>
        <v>42</v>
      </c>
      <c r="L282" s="188"/>
      <c r="M282" s="188"/>
      <c r="N282" s="189">
        <f t="shared" si="58"/>
        <v>0</v>
      </c>
      <c r="O282" s="190"/>
      <c r="P282" s="190"/>
      <c r="Q282" s="191">
        <f t="shared" si="54"/>
        <v>0</v>
      </c>
      <c r="R282" s="191">
        <f t="shared" si="54"/>
        <v>0</v>
      </c>
      <c r="S282" s="1988"/>
      <c r="T282" s="1989"/>
      <c r="U282" s="118">
        <f t="shared" si="56"/>
        <v>0</v>
      </c>
      <c r="V282" s="33"/>
      <c r="W282" s="33"/>
      <c r="X282" s="33"/>
      <c r="Y282" s="33"/>
      <c r="Z282" s="33"/>
      <c r="AA282" s="205"/>
      <c r="AB282" s="33"/>
      <c r="AC282" s="33"/>
      <c r="AD282" s="33"/>
      <c r="AE282" s="199"/>
      <c r="AF282" s="199"/>
      <c r="AG282" s="199"/>
      <c r="AH282" s="33"/>
      <c r="AI282" s="33"/>
      <c r="AJ282" s="33"/>
      <c r="AK282" s="33"/>
      <c r="AL282" s="33"/>
      <c r="AM282" s="33"/>
      <c r="AN282" s="48"/>
      <c r="AO282" s="48"/>
      <c r="AP282" s="48"/>
    </row>
    <row r="283" spans="9:42" ht="21" hidden="1" customHeight="1">
      <c r="I283" s="292">
        <f t="shared" si="57"/>
        <v>0</v>
      </c>
      <c r="J283" s="118">
        <f t="shared" si="46"/>
        <v>0</v>
      </c>
      <c r="K283" s="636">
        <f t="shared" si="59"/>
        <v>43</v>
      </c>
      <c r="L283" s="188"/>
      <c r="M283" s="188"/>
      <c r="N283" s="189">
        <f t="shared" si="58"/>
        <v>0</v>
      </c>
      <c r="O283" s="190"/>
      <c r="P283" s="190"/>
      <c r="Q283" s="191">
        <f t="shared" si="54"/>
        <v>0</v>
      </c>
      <c r="R283" s="191">
        <f t="shared" si="54"/>
        <v>0</v>
      </c>
      <c r="S283" s="1988"/>
      <c r="T283" s="1989"/>
      <c r="U283" s="118">
        <f t="shared" si="56"/>
        <v>0</v>
      </c>
      <c r="V283" s="33"/>
      <c r="W283" s="33"/>
      <c r="X283" s="33"/>
      <c r="Y283" s="33"/>
      <c r="Z283" s="33"/>
      <c r="AA283" s="205"/>
      <c r="AB283" s="33"/>
      <c r="AC283" s="33"/>
      <c r="AD283" s="33"/>
      <c r="AE283" s="199"/>
      <c r="AF283" s="199"/>
      <c r="AG283" s="199"/>
      <c r="AH283" s="33"/>
      <c r="AI283" s="33"/>
      <c r="AJ283" s="33"/>
      <c r="AK283" s="33"/>
      <c r="AL283" s="33"/>
      <c r="AM283" s="33"/>
      <c r="AN283" s="48"/>
      <c r="AO283" s="48"/>
      <c r="AP283" s="48"/>
    </row>
    <row r="284" spans="9:42" ht="21" hidden="1" customHeight="1">
      <c r="I284" s="292">
        <f t="shared" si="57"/>
        <v>0</v>
      </c>
      <c r="J284" s="118">
        <f t="shared" si="46"/>
        <v>0</v>
      </c>
      <c r="K284" s="636">
        <f t="shared" si="59"/>
        <v>44</v>
      </c>
      <c r="L284" s="188"/>
      <c r="M284" s="188"/>
      <c r="N284" s="189">
        <f t="shared" si="58"/>
        <v>0</v>
      </c>
      <c r="O284" s="190"/>
      <c r="P284" s="190"/>
      <c r="Q284" s="191">
        <f t="shared" si="54"/>
        <v>0</v>
      </c>
      <c r="R284" s="191">
        <f t="shared" si="54"/>
        <v>0</v>
      </c>
      <c r="S284" s="1988"/>
      <c r="T284" s="1989"/>
      <c r="U284" s="118">
        <f t="shared" si="56"/>
        <v>0</v>
      </c>
      <c r="V284" s="33"/>
      <c r="W284" s="33"/>
      <c r="X284" s="33"/>
      <c r="Y284" s="33"/>
      <c r="Z284" s="33"/>
      <c r="AA284" s="205"/>
      <c r="AB284" s="33"/>
      <c r="AC284" s="33"/>
      <c r="AD284" s="33"/>
      <c r="AE284" s="199"/>
      <c r="AF284" s="199"/>
      <c r="AG284" s="199"/>
      <c r="AH284" s="33"/>
      <c r="AI284" s="33"/>
      <c r="AJ284" s="33"/>
      <c r="AK284" s="33"/>
      <c r="AL284" s="33"/>
      <c r="AM284" s="33"/>
      <c r="AN284" s="48"/>
      <c r="AO284" s="48"/>
      <c r="AP284" s="48"/>
    </row>
    <row r="285" spans="9:42" ht="21" hidden="1" customHeight="1">
      <c r="I285" s="292">
        <f t="shared" si="57"/>
        <v>0</v>
      </c>
      <c r="J285" s="118">
        <f t="shared" si="46"/>
        <v>0</v>
      </c>
      <c r="K285" s="636">
        <f t="shared" si="59"/>
        <v>45</v>
      </c>
      <c r="L285" s="188"/>
      <c r="M285" s="188"/>
      <c r="N285" s="189">
        <f t="shared" si="58"/>
        <v>0</v>
      </c>
      <c r="O285" s="190"/>
      <c r="P285" s="190"/>
      <c r="Q285" s="191">
        <f t="shared" si="54"/>
        <v>0</v>
      </c>
      <c r="R285" s="191">
        <f t="shared" si="54"/>
        <v>0</v>
      </c>
      <c r="S285" s="1988"/>
      <c r="T285" s="1989"/>
      <c r="U285" s="118">
        <f t="shared" si="56"/>
        <v>0</v>
      </c>
      <c r="V285" s="33"/>
      <c r="W285" s="33"/>
      <c r="X285" s="33"/>
      <c r="Y285" s="33"/>
      <c r="Z285" s="33"/>
      <c r="AA285" s="205"/>
      <c r="AB285" s="33"/>
      <c r="AC285" s="33"/>
      <c r="AD285" s="33"/>
      <c r="AE285" s="199"/>
      <c r="AF285" s="199"/>
      <c r="AG285" s="199"/>
      <c r="AH285" s="33"/>
      <c r="AI285" s="33"/>
      <c r="AJ285" s="33"/>
      <c r="AK285" s="33"/>
      <c r="AL285" s="33"/>
      <c r="AM285" s="33"/>
      <c r="AN285" s="48"/>
      <c r="AO285" s="48"/>
      <c r="AP285" s="48"/>
    </row>
    <row r="286" spans="9:42" ht="21" hidden="1" customHeight="1">
      <c r="I286" s="292">
        <f t="shared" si="57"/>
        <v>0</v>
      </c>
      <c r="J286" s="118">
        <f t="shared" si="46"/>
        <v>0</v>
      </c>
      <c r="K286" s="636">
        <f t="shared" si="59"/>
        <v>46</v>
      </c>
      <c r="L286" s="188"/>
      <c r="M286" s="188"/>
      <c r="N286" s="189">
        <f t="shared" si="58"/>
        <v>0</v>
      </c>
      <c r="O286" s="190"/>
      <c r="P286" s="190"/>
      <c r="Q286" s="191">
        <f t="shared" si="54"/>
        <v>0</v>
      </c>
      <c r="R286" s="191">
        <f t="shared" si="54"/>
        <v>0</v>
      </c>
      <c r="S286" s="1988"/>
      <c r="T286" s="1989"/>
      <c r="U286" s="118">
        <f t="shared" si="56"/>
        <v>0</v>
      </c>
      <c r="V286" s="33"/>
      <c r="W286" s="33"/>
      <c r="X286" s="33"/>
      <c r="Y286" s="33"/>
      <c r="Z286" s="33"/>
      <c r="AA286" s="205"/>
      <c r="AB286" s="33"/>
      <c r="AC286" s="33"/>
      <c r="AD286" s="33"/>
      <c r="AE286" s="199"/>
      <c r="AF286" s="199"/>
      <c r="AG286" s="199"/>
      <c r="AH286" s="33"/>
      <c r="AI286" s="33"/>
      <c r="AJ286" s="33"/>
      <c r="AK286" s="33"/>
      <c r="AL286" s="33"/>
      <c r="AM286" s="33"/>
      <c r="AN286" s="48"/>
      <c r="AO286" s="48"/>
      <c r="AP286" s="48"/>
    </row>
    <row r="287" spans="9:42" ht="21" hidden="1" customHeight="1">
      <c r="I287" s="292">
        <f t="shared" si="57"/>
        <v>0</v>
      </c>
      <c r="J287" s="118">
        <f t="shared" si="46"/>
        <v>0</v>
      </c>
      <c r="K287" s="636">
        <f t="shared" si="59"/>
        <v>47</v>
      </c>
      <c r="L287" s="188"/>
      <c r="M287" s="188"/>
      <c r="N287" s="189">
        <f t="shared" si="58"/>
        <v>0</v>
      </c>
      <c r="O287" s="190"/>
      <c r="P287" s="190"/>
      <c r="Q287" s="191">
        <f t="shared" si="54"/>
        <v>0</v>
      </c>
      <c r="R287" s="191">
        <f t="shared" si="54"/>
        <v>0</v>
      </c>
      <c r="S287" s="1988"/>
      <c r="T287" s="1989"/>
      <c r="U287" s="118">
        <f t="shared" si="56"/>
        <v>0</v>
      </c>
      <c r="V287" s="33"/>
      <c r="W287" s="33"/>
      <c r="X287" s="33"/>
      <c r="Y287" s="33"/>
      <c r="Z287" s="33"/>
      <c r="AA287" s="205"/>
      <c r="AB287" s="33"/>
      <c r="AC287" s="33"/>
      <c r="AD287" s="33"/>
      <c r="AE287" s="199"/>
      <c r="AF287" s="199"/>
      <c r="AG287" s="199"/>
      <c r="AH287" s="33"/>
      <c r="AI287" s="33"/>
      <c r="AJ287" s="33"/>
      <c r="AK287" s="33"/>
      <c r="AL287" s="33"/>
      <c r="AM287" s="33"/>
      <c r="AN287" s="48"/>
      <c r="AO287" s="48"/>
      <c r="AP287" s="48"/>
    </row>
    <row r="288" spans="9:42" ht="21" hidden="1" customHeight="1">
      <c r="I288" s="292">
        <f t="shared" si="57"/>
        <v>0</v>
      </c>
      <c r="J288" s="118">
        <f t="shared" si="46"/>
        <v>0</v>
      </c>
      <c r="K288" s="636">
        <f t="shared" si="59"/>
        <v>48</v>
      </c>
      <c r="L288" s="188"/>
      <c r="M288" s="188"/>
      <c r="N288" s="189">
        <f t="shared" si="58"/>
        <v>0</v>
      </c>
      <c r="O288" s="190"/>
      <c r="P288" s="190"/>
      <c r="Q288" s="191">
        <f t="shared" si="54"/>
        <v>0</v>
      </c>
      <c r="R288" s="191">
        <f t="shared" si="54"/>
        <v>0</v>
      </c>
      <c r="S288" s="1988"/>
      <c r="T288" s="1989"/>
      <c r="U288" s="118">
        <f t="shared" si="56"/>
        <v>0</v>
      </c>
      <c r="V288" s="33"/>
      <c r="W288" s="33"/>
      <c r="X288" s="33"/>
      <c r="Y288" s="33"/>
      <c r="Z288" s="33"/>
      <c r="AA288" s="205"/>
      <c r="AB288" s="33"/>
      <c r="AC288" s="33"/>
      <c r="AD288" s="33"/>
      <c r="AE288" s="199"/>
      <c r="AF288" s="199"/>
      <c r="AG288" s="199"/>
      <c r="AH288" s="33"/>
      <c r="AI288" s="33"/>
      <c r="AJ288" s="33"/>
      <c r="AK288" s="33"/>
      <c r="AL288" s="33"/>
      <c r="AM288" s="33"/>
      <c r="AN288" s="48"/>
      <c r="AO288" s="48"/>
      <c r="AP288" s="48"/>
    </row>
    <row r="289" spans="9:46" ht="21" hidden="1" customHeight="1">
      <c r="I289" s="292">
        <f t="shared" si="57"/>
        <v>0</v>
      </c>
      <c r="J289" s="118">
        <f t="shared" si="46"/>
        <v>0</v>
      </c>
      <c r="K289" s="636">
        <f t="shared" si="59"/>
        <v>49</v>
      </c>
      <c r="L289" s="188"/>
      <c r="M289" s="188"/>
      <c r="N289" s="189">
        <f t="shared" si="58"/>
        <v>0</v>
      </c>
      <c r="O289" s="190"/>
      <c r="P289" s="190"/>
      <c r="Q289" s="191">
        <f t="shared" si="54"/>
        <v>0</v>
      </c>
      <c r="R289" s="191">
        <f t="shared" si="54"/>
        <v>0</v>
      </c>
      <c r="S289" s="1988"/>
      <c r="T289" s="1989"/>
      <c r="U289" s="118">
        <f t="shared" si="56"/>
        <v>0</v>
      </c>
      <c r="V289" s="33"/>
      <c r="W289" s="33"/>
      <c r="X289" s="33"/>
      <c r="Y289" s="33"/>
      <c r="Z289" s="33"/>
      <c r="AA289" s="205"/>
      <c r="AB289" s="33"/>
      <c r="AC289" s="33"/>
      <c r="AD289" s="33"/>
      <c r="AE289" s="199"/>
      <c r="AF289" s="199"/>
      <c r="AG289" s="199"/>
      <c r="AH289" s="33"/>
      <c r="AI289" s="33"/>
      <c r="AJ289" s="33"/>
      <c r="AK289" s="33"/>
      <c r="AL289" s="33"/>
      <c r="AM289" s="33"/>
      <c r="AN289" s="48"/>
      <c r="AO289" s="48"/>
      <c r="AP289" s="48"/>
    </row>
    <row r="290" spans="9:46" ht="21" hidden="1" customHeight="1">
      <c r="I290" s="292">
        <f t="shared" si="57"/>
        <v>0</v>
      </c>
      <c r="J290" s="118">
        <f t="shared" ref="J290:J300" si="60">IF($Q$229&gt;0,4,)</f>
        <v>0</v>
      </c>
      <c r="K290" s="636">
        <f t="shared" si="59"/>
        <v>50</v>
      </c>
      <c r="L290" s="188"/>
      <c r="M290" s="188"/>
      <c r="N290" s="189">
        <f t="shared" si="58"/>
        <v>0</v>
      </c>
      <c r="O290" s="190"/>
      <c r="P290" s="190"/>
      <c r="Q290" s="191">
        <f t="shared" si="54"/>
        <v>0</v>
      </c>
      <c r="R290" s="191">
        <f t="shared" si="54"/>
        <v>0</v>
      </c>
      <c r="S290" s="1988"/>
      <c r="T290" s="1989"/>
      <c r="U290" s="118">
        <f t="shared" si="56"/>
        <v>0</v>
      </c>
      <c r="V290" s="33"/>
      <c r="W290" s="33"/>
      <c r="X290" s="33"/>
      <c r="Y290" s="33"/>
      <c r="Z290" s="33"/>
      <c r="AA290" s="205"/>
      <c r="AB290" s="33"/>
      <c r="AC290" s="33"/>
      <c r="AD290" s="33"/>
      <c r="AE290" s="199"/>
      <c r="AF290" s="199"/>
      <c r="AG290" s="199"/>
      <c r="AH290" s="33"/>
      <c r="AI290" s="33"/>
      <c r="AJ290" s="33"/>
      <c r="AK290" s="33"/>
      <c r="AL290" s="33"/>
      <c r="AM290" s="33"/>
      <c r="AN290" s="48"/>
      <c r="AO290" s="48"/>
      <c r="AP290" s="48"/>
    </row>
    <row r="291" spans="9:46" ht="21" hidden="1" customHeight="1">
      <c r="I291" s="292">
        <f t="shared" si="57"/>
        <v>0</v>
      </c>
      <c r="J291" s="118">
        <f t="shared" si="60"/>
        <v>0</v>
      </c>
      <c r="K291" s="636">
        <f t="shared" si="59"/>
        <v>51</v>
      </c>
      <c r="L291" s="188"/>
      <c r="M291" s="188"/>
      <c r="N291" s="189">
        <f t="shared" si="58"/>
        <v>0</v>
      </c>
      <c r="O291" s="190"/>
      <c r="P291" s="190"/>
      <c r="Q291" s="191">
        <f t="shared" si="54"/>
        <v>0</v>
      </c>
      <c r="R291" s="191">
        <f t="shared" si="54"/>
        <v>0</v>
      </c>
      <c r="S291" s="1988"/>
      <c r="T291" s="1989"/>
      <c r="U291" s="118">
        <f t="shared" si="56"/>
        <v>0</v>
      </c>
      <c r="V291" s="33"/>
      <c r="W291" s="33"/>
      <c r="X291" s="33"/>
      <c r="Y291" s="33"/>
      <c r="Z291" s="33"/>
      <c r="AA291" s="205"/>
      <c r="AB291" s="33"/>
      <c r="AC291" s="33"/>
      <c r="AD291" s="33"/>
      <c r="AE291" s="199"/>
      <c r="AF291" s="199"/>
      <c r="AG291" s="199"/>
      <c r="AH291" s="33"/>
      <c r="AI291" s="33"/>
      <c r="AJ291" s="33"/>
      <c r="AK291" s="33"/>
      <c r="AL291" s="33"/>
      <c r="AM291" s="33"/>
      <c r="AN291" s="48"/>
      <c r="AO291" s="48"/>
      <c r="AP291" s="48"/>
    </row>
    <row r="292" spans="9:46" ht="21" hidden="1" customHeight="1">
      <c r="I292" s="292">
        <f t="shared" si="57"/>
        <v>0</v>
      </c>
      <c r="J292" s="118">
        <f t="shared" si="60"/>
        <v>0</v>
      </c>
      <c r="K292" s="636">
        <f t="shared" si="59"/>
        <v>52</v>
      </c>
      <c r="L292" s="188"/>
      <c r="M292" s="188"/>
      <c r="N292" s="189">
        <f t="shared" si="58"/>
        <v>0</v>
      </c>
      <c r="O292" s="190"/>
      <c r="P292" s="190"/>
      <c r="Q292" s="191">
        <f t="shared" si="54"/>
        <v>0</v>
      </c>
      <c r="R292" s="191">
        <f t="shared" si="54"/>
        <v>0</v>
      </c>
      <c r="S292" s="1988"/>
      <c r="T292" s="1989"/>
      <c r="U292" s="118">
        <f t="shared" si="56"/>
        <v>0</v>
      </c>
      <c r="V292" s="33"/>
      <c r="W292" s="33"/>
      <c r="X292" s="33"/>
      <c r="Y292" s="33"/>
      <c r="Z292" s="33"/>
      <c r="AA292" s="205"/>
      <c r="AB292" s="33"/>
      <c r="AC292" s="33"/>
      <c r="AD292" s="33"/>
      <c r="AE292" s="199"/>
      <c r="AF292" s="199"/>
      <c r="AG292" s="199"/>
      <c r="AH292" s="33"/>
      <c r="AI292" s="33"/>
      <c r="AJ292" s="33"/>
      <c r="AK292" s="33"/>
      <c r="AL292" s="33"/>
      <c r="AM292" s="33"/>
      <c r="AN292" s="48"/>
      <c r="AO292" s="48"/>
      <c r="AP292" s="48"/>
    </row>
    <row r="293" spans="9:46" ht="21" hidden="1" customHeight="1">
      <c r="I293" s="292">
        <f t="shared" si="57"/>
        <v>0</v>
      </c>
      <c r="J293" s="118">
        <f t="shared" si="60"/>
        <v>0</v>
      </c>
      <c r="K293" s="636">
        <f t="shared" si="59"/>
        <v>53</v>
      </c>
      <c r="L293" s="188"/>
      <c r="M293" s="188"/>
      <c r="N293" s="189">
        <f t="shared" si="58"/>
        <v>0</v>
      </c>
      <c r="O293" s="190"/>
      <c r="P293" s="190"/>
      <c r="Q293" s="191">
        <f t="shared" si="54"/>
        <v>0</v>
      </c>
      <c r="R293" s="191">
        <f t="shared" si="54"/>
        <v>0</v>
      </c>
      <c r="S293" s="1988"/>
      <c r="T293" s="1989"/>
      <c r="U293" s="118">
        <f t="shared" si="56"/>
        <v>0</v>
      </c>
      <c r="V293" s="33"/>
      <c r="W293" s="33"/>
      <c r="X293" s="33"/>
      <c r="Y293" s="33"/>
      <c r="Z293" s="33"/>
      <c r="AA293" s="205"/>
      <c r="AB293" s="33"/>
      <c r="AC293" s="33"/>
      <c r="AD293" s="33"/>
      <c r="AE293" s="199"/>
      <c r="AF293" s="199"/>
      <c r="AG293" s="199"/>
      <c r="AH293" s="33"/>
      <c r="AI293" s="33"/>
      <c r="AJ293" s="33"/>
      <c r="AK293" s="33"/>
      <c r="AL293" s="33"/>
      <c r="AM293" s="33"/>
      <c r="AN293" s="48"/>
      <c r="AO293" s="48"/>
      <c r="AP293" s="48"/>
    </row>
    <row r="294" spans="9:46" ht="21" hidden="1" customHeight="1">
      <c r="I294" s="292">
        <f t="shared" si="57"/>
        <v>0</v>
      </c>
      <c r="J294" s="118">
        <f t="shared" si="60"/>
        <v>0</v>
      </c>
      <c r="K294" s="636">
        <f t="shared" si="59"/>
        <v>54</v>
      </c>
      <c r="L294" s="188"/>
      <c r="M294" s="188"/>
      <c r="N294" s="189">
        <f t="shared" si="58"/>
        <v>0</v>
      </c>
      <c r="O294" s="190"/>
      <c r="P294" s="190"/>
      <c r="Q294" s="191">
        <f t="shared" si="54"/>
        <v>0</v>
      </c>
      <c r="R294" s="191">
        <f t="shared" si="54"/>
        <v>0</v>
      </c>
      <c r="S294" s="1988"/>
      <c r="T294" s="1989"/>
      <c r="U294" s="118">
        <f t="shared" si="56"/>
        <v>0</v>
      </c>
      <c r="V294" s="33"/>
      <c r="W294" s="33"/>
      <c r="X294" s="33"/>
      <c r="Y294" s="33"/>
      <c r="Z294" s="33"/>
      <c r="AA294" s="205"/>
      <c r="AB294" s="33"/>
      <c r="AC294" s="33"/>
      <c r="AD294" s="33"/>
      <c r="AE294" s="199"/>
      <c r="AF294" s="199"/>
      <c r="AG294" s="199"/>
      <c r="AH294" s="33"/>
      <c r="AI294" s="33"/>
      <c r="AJ294" s="33"/>
      <c r="AK294" s="33"/>
      <c r="AL294" s="33"/>
      <c r="AM294" s="33"/>
      <c r="AN294" s="48"/>
      <c r="AO294" s="48"/>
      <c r="AP294" s="48"/>
    </row>
    <row r="295" spans="9:46" ht="21" hidden="1" customHeight="1">
      <c r="I295" s="292">
        <f t="shared" si="57"/>
        <v>0</v>
      </c>
      <c r="J295" s="118">
        <f t="shared" si="60"/>
        <v>0</v>
      </c>
      <c r="K295" s="636">
        <f t="shared" si="59"/>
        <v>55</v>
      </c>
      <c r="L295" s="188"/>
      <c r="M295" s="188"/>
      <c r="N295" s="189">
        <f t="shared" si="58"/>
        <v>0</v>
      </c>
      <c r="O295" s="190"/>
      <c r="P295" s="190"/>
      <c r="Q295" s="191">
        <f t="shared" si="54"/>
        <v>0</v>
      </c>
      <c r="R295" s="191">
        <f t="shared" si="54"/>
        <v>0</v>
      </c>
      <c r="S295" s="1988"/>
      <c r="T295" s="1989"/>
      <c r="U295" s="118">
        <f t="shared" si="56"/>
        <v>0</v>
      </c>
      <c r="V295" s="33"/>
      <c r="W295" s="33"/>
      <c r="X295" s="33"/>
      <c r="Y295" s="33"/>
      <c r="Z295" s="33"/>
      <c r="AA295" s="205"/>
      <c r="AB295" s="33"/>
      <c r="AC295" s="33"/>
      <c r="AD295" s="33"/>
      <c r="AE295" s="199"/>
      <c r="AF295" s="199"/>
      <c r="AG295" s="199"/>
      <c r="AH295" s="33"/>
      <c r="AI295" s="33"/>
      <c r="AJ295" s="33"/>
      <c r="AK295" s="33"/>
      <c r="AL295" s="33"/>
      <c r="AM295" s="33"/>
      <c r="AN295" s="48"/>
      <c r="AO295" s="48"/>
      <c r="AP295" s="48"/>
    </row>
    <row r="296" spans="9:46" ht="21" hidden="1" customHeight="1">
      <c r="I296" s="292">
        <f t="shared" si="57"/>
        <v>0</v>
      </c>
      <c r="J296" s="118">
        <f t="shared" si="60"/>
        <v>0</v>
      </c>
      <c r="K296" s="636">
        <f t="shared" si="59"/>
        <v>56</v>
      </c>
      <c r="L296" s="188"/>
      <c r="M296" s="188"/>
      <c r="N296" s="189">
        <f t="shared" si="58"/>
        <v>0</v>
      </c>
      <c r="O296" s="190"/>
      <c r="P296" s="190"/>
      <c r="Q296" s="191">
        <f t="shared" si="54"/>
        <v>0</v>
      </c>
      <c r="R296" s="191">
        <f t="shared" si="54"/>
        <v>0</v>
      </c>
      <c r="S296" s="1988"/>
      <c r="T296" s="1989"/>
      <c r="U296" s="118">
        <f t="shared" si="56"/>
        <v>0</v>
      </c>
      <c r="V296" s="33"/>
      <c r="W296" s="33"/>
      <c r="X296" s="33"/>
      <c r="Y296" s="33"/>
      <c r="Z296" s="33"/>
      <c r="AA296" s="205"/>
      <c r="AB296" s="33"/>
      <c r="AC296" s="33"/>
      <c r="AD296" s="33"/>
      <c r="AE296" s="199"/>
      <c r="AF296" s="199"/>
      <c r="AG296" s="199"/>
      <c r="AH296" s="33"/>
      <c r="AI296" s="33"/>
      <c r="AJ296" s="33"/>
      <c r="AK296" s="33"/>
      <c r="AL296" s="33"/>
      <c r="AM296" s="33"/>
      <c r="AN296" s="48"/>
      <c r="AO296" s="48"/>
      <c r="AP296" s="48"/>
    </row>
    <row r="297" spans="9:46" ht="21" hidden="1" customHeight="1">
      <c r="I297" s="292">
        <f t="shared" si="57"/>
        <v>0</v>
      </c>
      <c r="J297" s="118">
        <f t="shared" si="60"/>
        <v>0</v>
      </c>
      <c r="K297" s="636">
        <f t="shared" si="59"/>
        <v>57</v>
      </c>
      <c r="L297" s="188"/>
      <c r="M297" s="188"/>
      <c r="N297" s="189">
        <f t="shared" si="58"/>
        <v>0</v>
      </c>
      <c r="O297" s="190"/>
      <c r="P297" s="190"/>
      <c r="Q297" s="191">
        <f t="shared" si="54"/>
        <v>0</v>
      </c>
      <c r="R297" s="191">
        <f t="shared" si="54"/>
        <v>0</v>
      </c>
      <c r="S297" s="1988"/>
      <c r="T297" s="1989"/>
      <c r="U297" s="118">
        <f t="shared" si="56"/>
        <v>0</v>
      </c>
      <c r="V297" s="33"/>
      <c r="W297" s="33"/>
      <c r="X297" s="33"/>
      <c r="Y297" s="33"/>
      <c r="Z297" s="33"/>
      <c r="AA297" s="205"/>
      <c r="AB297" s="33"/>
      <c r="AC297" s="33"/>
      <c r="AD297" s="33"/>
      <c r="AE297" s="199"/>
      <c r="AF297" s="199"/>
      <c r="AG297" s="199"/>
      <c r="AH297" s="33"/>
      <c r="AI297" s="33"/>
      <c r="AJ297" s="33"/>
      <c r="AK297" s="33"/>
      <c r="AL297" s="33"/>
      <c r="AM297" s="33"/>
      <c r="AN297" s="48"/>
      <c r="AO297" s="48"/>
      <c r="AP297" s="48"/>
    </row>
    <row r="298" spans="9:46" ht="21" hidden="1" customHeight="1">
      <c r="I298" s="292">
        <f t="shared" si="57"/>
        <v>0</v>
      </c>
      <c r="J298" s="118">
        <f t="shared" si="60"/>
        <v>0</v>
      </c>
      <c r="K298" s="636">
        <f t="shared" si="59"/>
        <v>58</v>
      </c>
      <c r="L298" s="188"/>
      <c r="M298" s="188"/>
      <c r="N298" s="189">
        <f t="shared" si="58"/>
        <v>0</v>
      </c>
      <c r="O298" s="190"/>
      <c r="P298" s="190"/>
      <c r="Q298" s="191">
        <f t="shared" si="54"/>
        <v>0</v>
      </c>
      <c r="R298" s="191">
        <f t="shared" si="54"/>
        <v>0</v>
      </c>
      <c r="S298" s="1988"/>
      <c r="T298" s="1989"/>
      <c r="U298" s="118">
        <f t="shared" si="56"/>
        <v>0</v>
      </c>
      <c r="V298" s="33"/>
      <c r="W298" s="33"/>
      <c r="X298" s="33"/>
      <c r="Y298" s="33"/>
      <c r="Z298" s="33"/>
      <c r="AA298" s="205"/>
      <c r="AB298" s="33"/>
      <c r="AC298" s="33"/>
      <c r="AD298" s="33"/>
      <c r="AE298" s="199"/>
      <c r="AF298" s="199"/>
      <c r="AG298" s="199"/>
      <c r="AH298" s="33"/>
      <c r="AI298" s="33"/>
      <c r="AJ298" s="33"/>
      <c r="AK298" s="33"/>
      <c r="AL298" s="33"/>
      <c r="AM298" s="33"/>
      <c r="AN298" s="48"/>
      <c r="AO298" s="48"/>
      <c r="AP298" s="48"/>
    </row>
    <row r="299" spans="9:46" ht="21" hidden="1" customHeight="1">
      <c r="I299" s="292">
        <f t="shared" si="57"/>
        <v>0</v>
      </c>
      <c r="J299" s="118">
        <f t="shared" si="60"/>
        <v>0</v>
      </c>
      <c r="K299" s="636">
        <f t="shared" si="59"/>
        <v>59</v>
      </c>
      <c r="L299" s="188"/>
      <c r="M299" s="188"/>
      <c r="N299" s="189">
        <f t="shared" si="58"/>
        <v>0</v>
      </c>
      <c r="O299" s="190"/>
      <c r="P299" s="190"/>
      <c r="Q299" s="191">
        <f t="shared" si="54"/>
        <v>0</v>
      </c>
      <c r="R299" s="191">
        <f t="shared" si="54"/>
        <v>0</v>
      </c>
      <c r="S299" s="1988"/>
      <c r="T299" s="1989"/>
      <c r="U299" s="118">
        <f t="shared" si="56"/>
        <v>0</v>
      </c>
      <c r="V299" s="33"/>
      <c r="W299" s="33"/>
      <c r="X299" s="33"/>
      <c r="Y299" s="33"/>
      <c r="Z299" s="33"/>
      <c r="AA299" s="205"/>
      <c r="AB299" s="33"/>
      <c r="AC299" s="33"/>
      <c r="AD299" s="33"/>
      <c r="AE299" s="199"/>
      <c r="AF299" s="199"/>
      <c r="AG299" s="199"/>
      <c r="AH299" s="33"/>
      <c r="AI299" s="33"/>
      <c r="AJ299" s="33"/>
      <c r="AK299" s="33"/>
      <c r="AL299" s="33"/>
      <c r="AM299" s="33"/>
      <c r="AN299" s="48"/>
      <c r="AO299" s="48"/>
      <c r="AP299" s="48"/>
    </row>
    <row r="300" spans="9:46" ht="21" hidden="1" customHeight="1" thickBot="1">
      <c r="I300" s="292">
        <f t="shared" si="57"/>
        <v>0</v>
      </c>
      <c r="J300" s="118">
        <f t="shared" si="60"/>
        <v>0</v>
      </c>
      <c r="K300" s="206">
        <f t="shared" si="59"/>
        <v>60</v>
      </c>
      <c r="L300" s="188"/>
      <c r="M300" s="188"/>
      <c r="N300" s="207">
        <f t="shared" si="58"/>
        <v>0</v>
      </c>
      <c r="O300" s="208"/>
      <c r="P300" s="208"/>
      <c r="Q300" s="209">
        <f t="shared" si="54"/>
        <v>0</v>
      </c>
      <c r="R300" s="209">
        <f t="shared" si="54"/>
        <v>0</v>
      </c>
      <c r="S300" s="1990"/>
      <c r="T300" s="1991"/>
      <c r="U300" s="118">
        <f t="shared" si="56"/>
        <v>0</v>
      </c>
      <c r="V300" s="33"/>
      <c r="W300" s="33"/>
      <c r="X300" s="33"/>
      <c r="Y300" s="33"/>
      <c r="Z300" s="33"/>
      <c r="AA300" s="205"/>
      <c r="AB300" s="33"/>
      <c r="AC300" s="33"/>
      <c r="AD300" s="33"/>
      <c r="AE300" s="199"/>
      <c r="AF300" s="199"/>
      <c r="AG300" s="199"/>
      <c r="AH300" s="33"/>
      <c r="AI300" s="33"/>
      <c r="AJ300" s="33"/>
      <c r="AK300" s="33"/>
      <c r="AL300" s="33"/>
      <c r="AM300" s="33"/>
      <c r="AN300" s="48"/>
      <c r="AO300" s="48"/>
      <c r="AP300" s="48"/>
    </row>
    <row r="301" spans="9:46" ht="30" customHeight="1" thickBot="1">
      <c r="I301" s="292">
        <f t="shared" ref="I301:I311" si="61">IF(Q$304&gt;0,1,0)</f>
        <v>0</v>
      </c>
      <c r="J301" s="118">
        <f>IF($Q$304&gt;0,5,)</f>
        <v>0</v>
      </c>
      <c r="K301" s="2013" t="s">
        <v>803</v>
      </c>
      <c r="L301" s="2013"/>
      <c r="M301" s="2013"/>
      <c r="N301" s="2013"/>
      <c r="O301" s="2013"/>
      <c r="P301" s="2013"/>
      <c r="Q301" s="2013"/>
      <c r="R301" s="2013"/>
      <c r="S301" s="2013"/>
      <c r="T301" s="2013"/>
      <c r="U301" s="118">
        <f>J301</f>
        <v>0</v>
      </c>
      <c r="V301" s="119" t="s">
        <v>755</v>
      </c>
      <c r="W301" s="120" t="s">
        <v>873</v>
      </c>
      <c r="X301" s="121"/>
      <c r="Y301" s="121"/>
      <c r="Z301" s="122"/>
      <c r="AA301" s="123"/>
      <c r="AB301" s="122"/>
      <c r="AC301" s="122"/>
      <c r="AD301" s="122"/>
      <c r="AF301" s="124" t="s">
        <v>756</v>
      </c>
      <c r="AG301" s="125"/>
      <c r="AH301" s="125"/>
      <c r="AI301" s="125"/>
      <c r="AJ301" s="126"/>
      <c r="AN301" s="127"/>
      <c r="AO301" s="28"/>
      <c r="AP301" s="127"/>
    </row>
    <row r="302" spans="9:46" ht="21" customHeight="1" thickBot="1">
      <c r="I302" s="292">
        <f t="shared" si="61"/>
        <v>0</v>
      </c>
      <c r="J302" s="118">
        <f t="shared" ref="J302:J375" si="62">IF($Q$304&gt;0,5,)</f>
        <v>0</v>
      </c>
      <c r="K302" s="2021" t="s">
        <v>537</v>
      </c>
      <c r="L302" s="2021"/>
      <c r="M302" s="2021"/>
      <c r="N302" s="2021"/>
      <c r="O302" s="2021"/>
      <c r="P302" s="2021"/>
      <c r="Q302" s="2021"/>
      <c r="R302" s="2021"/>
      <c r="S302" s="2021"/>
      <c r="T302" s="2021"/>
      <c r="U302" s="118">
        <f t="shared" ref="U302:U325" si="63">J302</f>
        <v>0</v>
      </c>
      <c r="V302" s="217" t="s">
        <v>976</v>
      </c>
      <c r="W302" s="232">
        <v>200</v>
      </c>
      <c r="X302" s="233" t="s">
        <v>1176</v>
      </c>
      <c r="Y302" s="232">
        <f>AD317</f>
        <v>0</v>
      </c>
      <c r="Z302" s="129"/>
      <c r="AA302" s="130"/>
      <c r="AB302" s="129"/>
      <c r="AC302" s="131"/>
      <c r="AD302" s="132"/>
      <c r="AE302" s="33"/>
      <c r="AF302" s="133" t="s">
        <v>777</v>
      </c>
      <c r="AG302" s="134" t="s">
        <v>778</v>
      </c>
      <c r="AH302" s="134" t="s">
        <v>779</v>
      </c>
      <c r="AI302" s="135" t="s">
        <v>780</v>
      </c>
      <c r="AJ302" s="1327" t="s">
        <v>1688</v>
      </c>
      <c r="AK302" s="1328">
        <v>1</v>
      </c>
      <c r="AL302" s="1329">
        <v>2</v>
      </c>
      <c r="AM302" s="1330">
        <v>3</v>
      </c>
      <c r="AN302" s="1331">
        <v>4</v>
      </c>
      <c r="AO302" s="1331">
        <v>5</v>
      </c>
      <c r="AP302" s="1332">
        <v>6</v>
      </c>
      <c r="AQ302" s="1331">
        <v>7</v>
      </c>
      <c r="AR302" s="1331">
        <v>8</v>
      </c>
      <c r="AS302" s="1331">
        <v>9</v>
      </c>
      <c r="AT302" s="1333">
        <v>10</v>
      </c>
    </row>
    <row r="303" spans="9:46" ht="21" customHeight="1">
      <c r="I303" s="292">
        <f t="shared" si="61"/>
        <v>0</v>
      </c>
      <c r="J303" s="118">
        <f t="shared" si="62"/>
        <v>0</v>
      </c>
      <c r="K303" s="983" t="s">
        <v>523</v>
      </c>
      <c r="L303" s="136" t="s">
        <v>524</v>
      </c>
      <c r="M303" s="985" t="s">
        <v>978</v>
      </c>
      <c r="N303" s="136" t="s">
        <v>838</v>
      </c>
      <c r="O303" s="985" t="s">
        <v>776</v>
      </c>
      <c r="P303" s="136" t="s">
        <v>525</v>
      </c>
      <c r="Q303" s="136" t="s">
        <v>534</v>
      </c>
      <c r="R303" s="136" t="s">
        <v>529</v>
      </c>
      <c r="S303" s="406" t="s">
        <v>535</v>
      </c>
      <c r="T303" s="407" t="s">
        <v>536</v>
      </c>
      <c r="U303" s="118">
        <f t="shared" si="63"/>
        <v>0</v>
      </c>
      <c r="V303" s="218" t="s">
        <v>1578</v>
      </c>
      <c r="W303" s="138">
        <v>305</v>
      </c>
      <c r="X303" s="139"/>
      <c r="Y303" s="139"/>
      <c r="Z303" s="140"/>
      <c r="AA303" s="141"/>
      <c r="AB303" s="140"/>
      <c r="AC303" s="142"/>
      <c r="AD303" s="143"/>
      <c r="AE303" s="33"/>
      <c r="AF303" s="144" t="s">
        <v>781</v>
      </c>
      <c r="AG303" s="145" t="s">
        <v>782</v>
      </c>
      <c r="AH303" s="145" t="s">
        <v>783</v>
      </c>
      <c r="AI303" s="146" t="s">
        <v>784</v>
      </c>
      <c r="AJ303" s="1334" t="s">
        <v>1689</v>
      </c>
      <c r="AK303" s="1335">
        <f>L312</f>
        <v>1</v>
      </c>
      <c r="AL303" s="1335">
        <f>L313</f>
        <v>0</v>
      </c>
      <c r="AM303" s="1335">
        <f>L314</f>
        <v>0</v>
      </c>
      <c r="AN303" s="1335">
        <f>L315</f>
        <v>0</v>
      </c>
      <c r="AO303" s="1335">
        <f>L316</f>
        <v>0</v>
      </c>
      <c r="AP303" s="1335">
        <f>L317</f>
        <v>0</v>
      </c>
      <c r="AQ303" s="1335">
        <f>L318</f>
        <v>0</v>
      </c>
      <c r="AR303" s="1335">
        <f>L319</f>
        <v>0</v>
      </c>
      <c r="AS303" s="1335">
        <f>L320</f>
        <v>0</v>
      </c>
      <c r="AT303" s="1336">
        <f>L321</f>
        <v>0</v>
      </c>
    </row>
    <row r="304" spans="9:46" ht="21" customHeight="1" thickBot="1">
      <c r="I304" s="292">
        <f t="shared" si="61"/>
        <v>0</v>
      </c>
      <c r="J304" s="118">
        <f t="shared" si="62"/>
        <v>0</v>
      </c>
      <c r="K304" s="147"/>
      <c r="L304" s="405"/>
      <c r="M304" s="148"/>
      <c r="N304" s="149"/>
      <c r="O304" s="149"/>
      <c r="P304" s="150" t="str">
        <f>IF(COUNTA(Y309:Y316)&gt;1,CONCATENATE(V309,"번지 외 ",COUNTA(Y309:Y316)-1,"필지"),CONCATENATE(V309,"번지"))</f>
        <v>산40-1번지</v>
      </c>
      <c r="Q304" s="151">
        <f>+Y317</f>
        <v>0</v>
      </c>
      <c r="R304" s="393" t="s">
        <v>1304</v>
      </c>
      <c r="S304" s="152">
        <f>COUNT(L312:L324)</f>
        <v>1</v>
      </c>
      <c r="T304" s="153">
        <f>200*S304</f>
        <v>200</v>
      </c>
      <c r="U304" s="118">
        <f t="shared" si="63"/>
        <v>0</v>
      </c>
      <c r="V304" s="218" t="s">
        <v>1579</v>
      </c>
      <c r="W304" s="138">
        <v>380</v>
      </c>
      <c r="X304" s="139" t="s">
        <v>1580</v>
      </c>
      <c r="Y304" s="139" t="s">
        <v>1500</v>
      </c>
      <c r="Z304" s="140"/>
      <c r="AA304" s="141"/>
      <c r="AB304" s="140"/>
      <c r="AC304" s="142"/>
      <c r="AD304" s="143"/>
      <c r="AE304" s="33"/>
      <c r="AF304" s="144" t="s">
        <v>785</v>
      </c>
      <c r="AG304" s="145" t="s">
        <v>786</v>
      </c>
      <c r="AH304" s="154" t="s">
        <v>787</v>
      </c>
      <c r="AI304" s="146" t="s">
        <v>788</v>
      </c>
      <c r="AJ304" s="1337" t="s">
        <v>1673</v>
      </c>
      <c r="AK304" s="1338">
        <f>M312</f>
        <v>0</v>
      </c>
      <c r="AL304" s="1338">
        <f>M313</f>
        <v>0</v>
      </c>
      <c r="AM304" s="1338">
        <f>M314</f>
        <v>0</v>
      </c>
      <c r="AN304" s="1338">
        <f>M315</f>
        <v>0</v>
      </c>
      <c r="AO304" s="1338">
        <f>M316</f>
        <v>0</v>
      </c>
      <c r="AP304" s="1338">
        <f>M317</f>
        <v>0</v>
      </c>
      <c r="AQ304" s="1338">
        <f>M318</f>
        <v>0</v>
      </c>
      <c r="AR304" s="1338">
        <f>M319</f>
        <v>0</v>
      </c>
      <c r="AS304" s="1338">
        <f>M320</f>
        <v>0</v>
      </c>
      <c r="AT304" s="1339">
        <f>M321</f>
        <v>0</v>
      </c>
    </row>
    <row r="305" spans="1:44" ht="21" customHeight="1" thickBot="1">
      <c r="I305" s="292">
        <f t="shared" si="61"/>
        <v>0</v>
      </c>
      <c r="J305" s="118">
        <f t="shared" si="62"/>
        <v>0</v>
      </c>
      <c r="K305" s="983" t="s">
        <v>527</v>
      </c>
      <c r="L305" s="136" t="s">
        <v>528</v>
      </c>
      <c r="M305" s="136" t="s">
        <v>521</v>
      </c>
      <c r="N305" s="136" t="s">
        <v>526</v>
      </c>
      <c r="O305" s="136" t="s">
        <v>530</v>
      </c>
      <c r="P305" s="987" t="s">
        <v>531</v>
      </c>
      <c r="Q305" s="987" t="s">
        <v>532</v>
      </c>
      <c r="R305" s="155" t="s">
        <v>533</v>
      </c>
      <c r="S305" s="156" t="s">
        <v>552</v>
      </c>
      <c r="T305" s="407" t="s">
        <v>522</v>
      </c>
      <c r="U305" s="118">
        <f t="shared" si="63"/>
        <v>0</v>
      </c>
      <c r="V305" s="219" t="s">
        <v>1581</v>
      </c>
      <c r="W305" s="220">
        <v>24.06</v>
      </c>
      <c r="X305" s="220"/>
      <c r="Y305" s="221"/>
      <c r="Z305" s="222"/>
      <c r="AA305" s="223"/>
      <c r="AB305" s="222"/>
      <c r="AC305" s="224"/>
      <c r="AD305" s="225"/>
      <c r="AE305" s="33"/>
      <c r="AF305" s="144" t="s">
        <v>790</v>
      </c>
      <c r="AG305" s="157" t="s">
        <v>791</v>
      </c>
      <c r="AH305" s="158" t="s">
        <v>792</v>
      </c>
      <c r="AI305" s="146" t="s">
        <v>793</v>
      </c>
      <c r="AJ305" s="126"/>
      <c r="AN305" s="127"/>
      <c r="AO305" s="127"/>
      <c r="AP305" s="48"/>
    </row>
    <row r="306" spans="1:44" ht="21" customHeight="1" thickBot="1">
      <c r="I306" s="292">
        <f t="shared" si="61"/>
        <v>0</v>
      </c>
      <c r="J306" s="118">
        <f t="shared" si="62"/>
        <v>0</v>
      </c>
      <c r="K306" s="1318" t="str">
        <f>Z309</f>
        <v>소나무(용)</v>
      </c>
      <c r="L306" s="1319" t="str">
        <f>AA309</f>
        <v>2-0</v>
      </c>
      <c r="M306" s="1320">
        <f>AC309</f>
        <v>2025</v>
      </c>
      <c r="N306" s="160">
        <f>AB318</f>
        <v>3000</v>
      </c>
      <c r="O306" s="161">
        <f>IF((Q310+R310)&gt;0,ROUND((Q310/(Q310+R310)),4),0)</f>
        <v>1</v>
      </c>
      <c r="P306" s="162" t="str">
        <f>IF(W305&lt;=15,AI303,IF(W305&gt;30,AI305,AI304))</f>
        <v>중 (15˚ ~ 30˚)</v>
      </c>
      <c r="Q306" s="397" t="s">
        <v>1724</v>
      </c>
      <c r="R306" s="1321" t="s">
        <v>1364</v>
      </c>
      <c r="S306" s="164">
        <f>W305</f>
        <v>24.06</v>
      </c>
      <c r="T306" s="398">
        <f>ROUND(N306/10000*N312,0)</f>
        <v>60</v>
      </c>
      <c r="U306" s="118">
        <f t="shared" si="63"/>
        <v>0</v>
      </c>
      <c r="V306" s="226">
        <v>0</v>
      </c>
      <c r="W306" s="226"/>
      <c r="X306" s="226"/>
      <c r="Y306" s="226"/>
      <c r="Z306" s="226"/>
      <c r="AA306" s="227"/>
      <c r="AB306" s="226"/>
      <c r="AC306" s="226"/>
      <c r="AD306" s="226"/>
      <c r="AE306" s="33"/>
      <c r="AF306" s="144" t="s">
        <v>794</v>
      </c>
      <c r="AG306" s="145"/>
      <c r="AH306" s="165"/>
      <c r="AI306" s="146"/>
      <c r="AJ306" s="126"/>
      <c r="AN306" s="127"/>
      <c r="AO306" s="127"/>
      <c r="AP306" s="48"/>
    </row>
    <row r="307" spans="1:44" ht="21" customHeight="1" thickBot="1">
      <c r="I307" s="292">
        <f t="shared" si="61"/>
        <v>0</v>
      </c>
      <c r="J307" s="118">
        <f t="shared" si="62"/>
        <v>0</v>
      </c>
      <c r="K307" s="2014" t="s">
        <v>839</v>
      </c>
      <c r="L307" s="2014"/>
      <c r="M307" s="2014"/>
      <c r="N307" s="2014"/>
      <c r="O307" s="2014"/>
      <c r="P307" s="2014"/>
      <c r="Q307" s="2014"/>
      <c r="R307" s="2014"/>
      <c r="S307" s="2014"/>
      <c r="T307" s="2014"/>
      <c r="U307" s="118">
        <f t="shared" si="63"/>
        <v>0</v>
      </c>
      <c r="AE307" s="33"/>
      <c r="AF307" s="144"/>
      <c r="AG307" s="145"/>
      <c r="AH307" s="165"/>
      <c r="AI307" s="146"/>
      <c r="AJ307" s="126"/>
      <c r="AN307" s="127"/>
      <c r="AO307" s="127"/>
      <c r="AP307" s="48"/>
    </row>
    <row r="308" spans="1:44" ht="21" customHeight="1" thickBot="1">
      <c r="I308" s="292">
        <f t="shared" si="61"/>
        <v>0</v>
      </c>
      <c r="J308" s="118">
        <f t="shared" si="62"/>
        <v>0</v>
      </c>
      <c r="K308" s="2015" t="s">
        <v>840</v>
      </c>
      <c r="L308" s="2017" t="s">
        <v>841</v>
      </c>
      <c r="M308" s="2019" t="s">
        <v>842</v>
      </c>
      <c r="N308" s="2019" t="s">
        <v>843</v>
      </c>
      <c r="O308" s="2022" t="s">
        <v>844</v>
      </c>
      <c r="P308" s="2023"/>
      <c r="Q308" s="2022" t="s">
        <v>845</v>
      </c>
      <c r="R308" s="2023"/>
      <c r="S308" s="1992" t="s">
        <v>969</v>
      </c>
      <c r="T308" s="1993"/>
      <c r="U308" s="118">
        <f t="shared" si="63"/>
        <v>0</v>
      </c>
      <c r="V308" s="217" t="s">
        <v>1582</v>
      </c>
      <c r="W308" s="228" t="s">
        <v>1583</v>
      </c>
      <c r="X308" s="228" t="s">
        <v>1557</v>
      </c>
      <c r="Y308" s="228" t="s">
        <v>1584</v>
      </c>
      <c r="Z308" s="228" t="s">
        <v>1585</v>
      </c>
      <c r="AA308" s="229" t="s">
        <v>824</v>
      </c>
      <c r="AB308" s="228" t="s">
        <v>1586</v>
      </c>
      <c r="AC308" s="230" t="s">
        <v>1587</v>
      </c>
      <c r="AD308" s="231" t="s">
        <v>1588</v>
      </c>
      <c r="AE308" s="33"/>
      <c r="AF308" s="170"/>
      <c r="AG308" s="171"/>
      <c r="AH308" s="172"/>
      <c r="AI308" s="173"/>
      <c r="AJ308" s="174"/>
      <c r="AN308" s="174"/>
      <c r="AO308" s="127"/>
      <c r="AP308" s="48"/>
    </row>
    <row r="309" spans="1:44" ht="21" customHeight="1" thickBot="1">
      <c r="I309" s="292">
        <f t="shared" si="61"/>
        <v>0</v>
      </c>
      <c r="J309" s="118">
        <f t="shared" si="62"/>
        <v>0</v>
      </c>
      <c r="K309" s="2016"/>
      <c r="L309" s="2018"/>
      <c r="M309" s="2020"/>
      <c r="N309" s="2020"/>
      <c r="O309" s="986" t="s">
        <v>741</v>
      </c>
      <c r="P309" s="176" t="s">
        <v>742</v>
      </c>
      <c r="Q309" s="176" t="s">
        <v>741</v>
      </c>
      <c r="R309" s="177" t="s">
        <v>742</v>
      </c>
      <c r="S309" s="1994"/>
      <c r="T309" s="1995"/>
      <c r="U309" s="118">
        <f t="shared" si="63"/>
        <v>0</v>
      </c>
      <c r="V309" s="178" t="s">
        <v>1767</v>
      </c>
      <c r="W309" s="179">
        <v>486.2</v>
      </c>
      <c r="X309" s="179"/>
      <c r="Y309" s="179"/>
      <c r="Z309" s="179" t="s">
        <v>1768</v>
      </c>
      <c r="AA309" s="180" t="s">
        <v>1769</v>
      </c>
      <c r="AB309" s="179">
        <v>3000</v>
      </c>
      <c r="AC309" s="402">
        <v>2025</v>
      </c>
      <c r="AD309" s="181"/>
      <c r="AE309" s="33"/>
      <c r="AF309" s="125"/>
      <c r="AG309" s="125"/>
      <c r="AH309" s="125"/>
      <c r="AI309" s="182"/>
      <c r="AJ309" s="174"/>
      <c r="AN309" s="174"/>
      <c r="AO309" s="127"/>
      <c r="AP309" s="48"/>
    </row>
    <row r="310" spans="1:44" ht="21" customHeight="1">
      <c r="I310" s="292">
        <f t="shared" si="61"/>
        <v>0</v>
      </c>
      <c r="J310" s="118">
        <f t="shared" si="62"/>
        <v>0</v>
      </c>
      <c r="K310" s="984" t="s">
        <v>802</v>
      </c>
      <c r="L310" s="184"/>
      <c r="M310" s="184"/>
      <c r="N310" s="266">
        <f>N311/S304</f>
        <v>200</v>
      </c>
      <c r="O310" s="263">
        <f>ROUND(O311/S304,1)</f>
        <v>1</v>
      </c>
      <c r="P310" s="263">
        <f>ROUND(P311/S304,1)</f>
        <v>0</v>
      </c>
      <c r="Q310" s="263">
        <f>ROUND(Q311/S304,0)</f>
        <v>50</v>
      </c>
      <c r="R310" s="263">
        <f>ROUND(R311/S304,0)</f>
        <v>0</v>
      </c>
      <c r="S310" s="1996"/>
      <c r="T310" s="1997"/>
      <c r="U310" s="118">
        <f t="shared" si="63"/>
        <v>0</v>
      </c>
      <c r="V310" s="178"/>
      <c r="W310" s="234"/>
      <c r="X310" s="234"/>
      <c r="Y310" s="234"/>
      <c r="Z310" s="179"/>
      <c r="AA310" s="180"/>
      <c r="AB310" s="179"/>
      <c r="AC310" s="402"/>
      <c r="AD310" s="181"/>
      <c r="AE310" s="33"/>
      <c r="AF310" s="133" t="s">
        <v>519</v>
      </c>
      <c r="AG310" s="134" t="s">
        <v>796</v>
      </c>
      <c r="AH310" s="169" t="s">
        <v>797</v>
      </c>
      <c r="AI310" s="185"/>
      <c r="AJ310" s="126"/>
      <c r="AN310" s="127"/>
      <c r="AO310" s="33"/>
      <c r="AP310" s="48"/>
    </row>
    <row r="311" spans="1:44" ht="21" customHeight="1">
      <c r="I311" s="292">
        <f t="shared" si="61"/>
        <v>0</v>
      </c>
      <c r="J311" s="118">
        <f t="shared" si="62"/>
        <v>0</v>
      </c>
      <c r="K311" s="956" t="s">
        <v>754</v>
      </c>
      <c r="L311" s="184"/>
      <c r="M311" s="184"/>
      <c r="N311" s="264">
        <f>SUM(N312:N375)</f>
        <v>200</v>
      </c>
      <c r="O311" s="265">
        <f>SUM(O312:O375)</f>
        <v>1</v>
      </c>
      <c r="P311" s="265">
        <f>SUM(P312:P375)</f>
        <v>0</v>
      </c>
      <c r="Q311" s="265">
        <f>SUM(Q312:Q375)</f>
        <v>50</v>
      </c>
      <c r="R311" s="265">
        <f>SUM(R312:R375)</f>
        <v>0</v>
      </c>
      <c r="S311" s="1998"/>
      <c r="T311" s="1999"/>
      <c r="U311" s="118">
        <f t="shared" si="63"/>
        <v>0</v>
      </c>
      <c r="V311" s="178"/>
      <c r="W311" s="179"/>
      <c r="X311" s="179"/>
      <c r="Y311" s="179"/>
      <c r="Z311" s="179"/>
      <c r="AA311" s="180"/>
      <c r="AB311" s="179"/>
      <c r="AC311" s="402"/>
      <c r="AD311" s="181"/>
      <c r="AE311" s="33"/>
      <c r="AF311" s="144" t="s">
        <v>798</v>
      </c>
      <c r="AG311" s="145" t="s">
        <v>961</v>
      </c>
      <c r="AH311" s="186">
        <v>0</v>
      </c>
      <c r="AI311" s="187"/>
      <c r="AJ311" s="126"/>
      <c r="AN311" s="127"/>
      <c r="AO311" s="33"/>
      <c r="AP311" s="48"/>
    </row>
    <row r="312" spans="1:44" ht="21" customHeight="1">
      <c r="I312" s="292">
        <f>IF((O$312+P$312)&gt;0,1,0)</f>
        <v>1</v>
      </c>
      <c r="J312" s="118">
        <f t="shared" si="62"/>
        <v>0</v>
      </c>
      <c r="K312" s="956">
        <v>1</v>
      </c>
      <c r="L312" s="188">
        <v>1</v>
      </c>
      <c r="M312" s="188"/>
      <c r="N312" s="189">
        <f t="shared" ref="N312:N325" si="64">IF(O312+P312&gt;0,$W$77,)</f>
        <v>200</v>
      </c>
      <c r="O312" s="188">
        <v>1</v>
      </c>
      <c r="P312" s="188"/>
      <c r="Q312" s="264">
        <f t="shared" ref="Q312:R325" si="65">ROUND(O312*50,0)</f>
        <v>50</v>
      </c>
      <c r="R312" s="264">
        <f t="shared" si="65"/>
        <v>0</v>
      </c>
      <c r="S312" s="1988"/>
      <c r="T312" s="1989"/>
      <c r="U312" s="118">
        <f t="shared" si="63"/>
        <v>0</v>
      </c>
      <c r="V312" s="178"/>
      <c r="W312" s="179"/>
      <c r="X312" s="179"/>
      <c r="Y312" s="179"/>
      <c r="Z312" s="179"/>
      <c r="AA312" s="180"/>
      <c r="AB312" s="179"/>
      <c r="AC312" s="402"/>
      <c r="AD312" s="181"/>
      <c r="AE312" s="33"/>
      <c r="AF312" s="144" t="s">
        <v>799</v>
      </c>
      <c r="AG312" s="145" t="s">
        <v>800</v>
      </c>
      <c r="AH312" s="192">
        <v>0.05</v>
      </c>
      <c r="AI312" s="187"/>
      <c r="AJ312" s="126"/>
      <c r="AN312" s="127"/>
      <c r="AO312" s="33"/>
      <c r="AP312" s="48"/>
    </row>
    <row r="313" spans="1:44" ht="21" customHeight="1">
      <c r="I313" s="292">
        <f t="shared" ref="I313:I325" si="66">IF((O$312+P$312)&gt;0,1,0)</f>
        <v>1</v>
      </c>
      <c r="J313" s="118">
        <f t="shared" si="62"/>
        <v>0</v>
      </c>
      <c r="K313" s="956">
        <f t="shared" ref="K313:K325" si="67">+K312+1</f>
        <v>2</v>
      </c>
      <c r="L313" s="188"/>
      <c r="M313" s="188"/>
      <c r="N313" s="189">
        <f t="shared" si="64"/>
        <v>0</v>
      </c>
      <c r="O313" s="188"/>
      <c r="P313" s="188"/>
      <c r="Q313" s="264">
        <f t="shared" si="65"/>
        <v>0</v>
      </c>
      <c r="R313" s="264">
        <f t="shared" si="65"/>
        <v>0</v>
      </c>
      <c r="S313" s="1988"/>
      <c r="T313" s="1989"/>
      <c r="U313" s="118">
        <f t="shared" si="63"/>
        <v>0</v>
      </c>
      <c r="V313" s="178"/>
      <c r="W313" s="179"/>
      <c r="X313" s="179"/>
      <c r="Y313" s="179"/>
      <c r="Z313" s="179"/>
      <c r="AA313" s="180"/>
      <c r="AB313" s="179"/>
      <c r="AC313" s="402"/>
      <c r="AD313" s="181"/>
      <c r="AE313" s="33"/>
      <c r="AF313" s="144" t="s">
        <v>801</v>
      </c>
      <c r="AG313" s="145" t="s">
        <v>960</v>
      </c>
      <c r="AH313" s="192">
        <v>0.1</v>
      </c>
      <c r="AI313" s="193"/>
      <c r="AJ313" s="126"/>
      <c r="AN313" s="127"/>
      <c r="AO313" s="33"/>
      <c r="AP313" s="48"/>
    </row>
    <row r="314" spans="1:44" ht="21" customHeight="1">
      <c r="I314" s="292">
        <f t="shared" si="66"/>
        <v>1</v>
      </c>
      <c r="J314" s="118">
        <f t="shared" si="62"/>
        <v>0</v>
      </c>
      <c r="K314" s="956">
        <f t="shared" si="67"/>
        <v>3</v>
      </c>
      <c r="L314" s="188"/>
      <c r="M314" s="188"/>
      <c r="N314" s="189">
        <f t="shared" si="64"/>
        <v>0</v>
      </c>
      <c r="O314" s="188"/>
      <c r="P314" s="188"/>
      <c r="Q314" s="264">
        <f t="shared" si="65"/>
        <v>0</v>
      </c>
      <c r="R314" s="264">
        <f t="shared" si="65"/>
        <v>0</v>
      </c>
      <c r="S314" s="1988"/>
      <c r="T314" s="1989"/>
      <c r="U314" s="118">
        <f t="shared" si="63"/>
        <v>0</v>
      </c>
      <c r="V314" s="178"/>
      <c r="W314" s="179"/>
      <c r="X314" s="179"/>
      <c r="Y314" s="179"/>
      <c r="Z314" s="179"/>
      <c r="AA314" s="180"/>
      <c r="AB314" s="179"/>
      <c r="AC314" s="402"/>
      <c r="AD314" s="181"/>
      <c r="AE314" s="33"/>
      <c r="AF314" s="144"/>
      <c r="AG314" s="145"/>
      <c r="AH314" s="194"/>
      <c r="AI314" s="146"/>
      <c r="AJ314" s="174"/>
      <c r="AN314" s="174"/>
      <c r="AO314" s="33"/>
      <c r="AP314" s="48"/>
      <c r="AQ314" s="28"/>
    </row>
    <row r="315" spans="1:44" ht="21" customHeight="1" thickBot="1">
      <c r="I315" s="292">
        <f t="shared" si="66"/>
        <v>1</v>
      </c>
      <c r="J315" s="118">
        <f t="shared" si="62"/>
        <v>0</v>
      </c>
      <c r="K315" s="956">
        <f t="shared" si="67"/>
        <v>4</v>
      </c>
      <c r="L315" s="188"/>
      <c r="M315" s="188"/>
      <c r="N315" s="189">
        <f t="shared" si="64"/>
        <v>0</v>
      </c>
      <c r="O315" s="188"/>
      <c r="P315" s="188"/>
      <c r="Q315" s="264">
        <f t="shared" si="65"/>
        <v>0</v>
      </c>
      <c r="R315" s="264">
        <f t="shared" si="65"/>
        <v>0</v>
      </c>
      <c r="S315" s="1988"/>
      <c r="T315" s="1989"/>
      <c r="U315" s="118">
        <f t="shared" si="63"/>
        <v>0</v>
      </c>
      <c r="V315" s="178"/>
      <c r="W315" s="179"/>
      <c r="X315" s="179"/>
      <c r="Y315" s="179"/>
      <c r="Z315" s="179"/>
      <c r="AA315" s="180"/>
      <c r="AB315" s="179"/>
      <c r="AC315" s="402"/>
      <c r="AD315" s="181"/>
      <c r="AE315" s="33"/>
      <c r="AF315" s="170"/>
      <c r="AG315" s="195"/>
      <c r="AH315" s="171"/>
      <c r="AI315" s="173"/>
      <c r="AJ315" s="174"/>
      <c r="AN315" s="174"/>
      <c r="AO315" s="33"/>
      <c r="AP315" s="48"/>
    </row>
    <row r="316" spans="1:44" ht="21" customHeight="1">
      <c r="I316" s="292">
        <f t="shared" si="66"/>
        <v>1</v>
      </c>
      <c r="J316" s="118">
        <f t="shared" si="62"/>
        <v>0</v>
      </c>
      <c r="K316" s="956">
        <f t="shared" si="67"/>
        <v>5</v>
      </c>
      <c r="L316" s="188"/>
      <c r="M316" s="188"/>
      <c r="N316" s="189">
        <f t="shared" si="64"/>
        <v>0</v>
      </c>
      <c r="O316" s="188"/>
      <c r="P316" s="188"/>
      <c r="Q316" s="191">
        <f t="shared" si="65"/>
        <v>0</v>
      </c>
      <c r="R316" s="191">
        <f t="shared" si="65"/>
        <v>0</v>
      </c>
      <c r="S316" s="1988"/>
      <c r="T316" s="1989"/>
      <c r="U316" s="118">
        <f t="shared" si="63"/>
        <v>0</v>
      </c>
      <c r="V316" s="178"/>
      <c r="W316" s="179"/>
      <c r="X316" s="179"/>
      <c r="Y316" s="179"/>
      <c r="Z316" s="179"/>
      <c r="AA316" s="180"/>
      <c r="AB316" s="179"/>
      <c r="AC316" s="402"/>
      <c r="AD316" s="181"/>
      <c r="AE316" s="28"/>
      <c r="AF316" s="48"/>
      <c r="AG316" s="48"/>
      <c r="AH316" s="48"/>
      <c r="AI316" s="48"/>
      <c r="AJ316" s="48"/>
      <c r="AK316" s="28"/>
      <c r="AL316" s="28"/>
      <c r="AM316" s="28"/>
      <c r="AN316" s="48"/>
      <c r="AO316" s="33"/>
      <c r="AP316" s="48"/>
      <c r="AR316" s="28"/>
    </row>
    <row r="317" spans="1:44" ht="21" customHeight="1">
      <c r="I317" s="292">
        <f t="shared" si="66"/>
        <v>1</v>
      </c>
      <c r="J317" s="118">
        <f t="shared" si="62"/>
        <v>0</v>
      </c>
      <c r="K317" s="956">
        <f t="shared" si="67"/>
        <v>6</v>
      </c>
      <c r="L317" s="188"/>
      <c r="M317" s="188"/>
      <c r="N317" s="189">
        <f t="shared" si="64"/>
        <v>0</v>
      </c>
      <c r="O317" s="188"/>
      <c r="P317" s="188"/>
      <c r="Q317" s="191">
        <f t="shared" si="65"/>
        <v>0</v>
      </c>
      <c r="R317" s="191">
        <f t="shared" si="65"/>
        <v>0</v>
      </c>
      <c r="S317" s="1988"/>
      <c r="T317" s="1989"/>
      <c r="U317" s="118">
        <f t="shared" si="63"/>
        <v>0</v>
      </c>
      <c r="V317" s="137" t="s">
        <v>754</v>
      </c>
      <c r="W317" s="196">
        <f>SUM(W309:W316)</f>
        <v>486.2</v>
      </c>
      <c r="X317" s="196">
        <f>SUM(X309:X316)</f>
        <v>0</v>
      </c>
      <c r="Y317" s="196">
        <f>SUM(Y309:Y316)</f>
        <v>0</v>
      </c>
      <c r="Z317" s="197"/>
      <c r="AA317" s="198"/>
      <c r="AB317" s="196">
        <f>SUM(AB309:AB316)</f>
        <v>3000</v>
      </c>
      <c r="AC317" s="402"/>
      <c r="AD317" s="654">
        <f>SUBTOTAL(9,AD309:AD316)</f>
        <v>0</v>
      </c>
      <c r="AE317" s="199"/>
      <c r="AF317" s="33"/>
      <c r="AG317" s="33"/>
      <c r="AH317" s="33"/>
      <c r="AI317" s="33"/>
      <c r="AJ317" s="33"/>
      <c r="AN317" s="48"/>
      <c r="AO317" s="33"/>
      <c r="AP317" s="48"/>
    </row>
    <row r="318" spans="1:44" s="28" customFormat="1" ht="21" customHeight="1" thickBot="1">
      <c r="A318" s="200"/>
      <c r="B318" s="200"/>
      <c r="C318" s="200"/>
      <c r="D318" s="200"/>
      <c r="E318" s="200"/>
      <c r="F318" s="200"/>
      <c r="G318" s="200"/>
      <c r="I318" s="292">
        <f t="shared" si="66"/>
        <v>1</v>
      </c>
      <c r="J318" s="118">
        <f t="shared" si="62"/>
        <v>0</v>
      </c>
      <c r="K318" s="956">
        <f t="shared" si="67"/>
        <v>7</v>
      </c>
      <c r="L318" s="188"/>
      <c r="M318" s="188"/>
      <c r="N318" s="189">
        <f t="shared" si="64"/>
        <v>0</v>
      </c>
      <c r="O318" s="188"/>
      <c r="P318" s="188"/>
      <c r="Q318" s="191">
        <f t="shared" si="65"/>
        <v>0</v>
      </c>
      <c r="R318" s="191">
        <f t="shared" si="65"/>
        <v>0</v>
      </c>
      <c r="S318" s="1988"/>
      <c r="T318" s="1989"/>
      <c r="U318" s="118">
        <f t="shared" si="63"/>
        <v>0</v>
      </c>
      <c r="V318" s="201" t="s">
        <v>802</v>
      </c>
      <c r="W318" s="202"/>
      <c r="X318" s="202"/>
      <c r="Y318" s="202"/>
      <c r="Z318" s="202"/>
      <c r="AA318" s="203"/>
      <c r="AB318" s="202">
        <f>IF(AB317&gt;0,ROUND(AB317/COUNTA(AB309:AB316),0),)</f>
        <v>3000</v>
      </c>
      <c r="AC318" s="403"/>
      <c r="AD318" s="204"/>
      <c r="AE318" s="199"/>
      <c r="AF318" s="199"/>
      <c r="AG318" s="199"/>
      <c r="AH318" s="33"/>
      <c r="AI318" s="33"/>
      <c r="AJ318" s="33"/>
      <c r="AK318" s="33"/>
      <c r="AL318" s="33"/>
      <c r="AM318" s="33"/>
      <c r="AN318" s="48"/>
      <c r="AO318" s="48"/>
      <c r="AP318" s="48"/>
      <c r="AQ318" s="116"/>
      <c r="AR318" s="116"/>
    </row>
    <row r="319" spans="1:44" ht="21" customHeight="1">
      <c r="I319" s="292">
        <f t="shared" si="66"/>
        <v>1</v>
      </c>
      <c r="J319" s="118">
        <f t="shared" si="62"/>
        <v>0</v>
      </c>
      <c r="K319" s="956">
        <f t="shared" si="67"/>
        <v>8</v>
      </c>
      <c r="L319" s="188"/>
      <c r="M319" s="188"/>
      <c r="N319" s="189">
        <f t="shared" si="64"/>
        <v>0</v>
      </c>
      <c r="O319" s="188"/>
      <c r="P319" s="188"/>
      <c r="Q319" s="191">
        <f t="shared" si="65"/>
        <v>0</v>
      </c>
      <c r="R319" s="191">
        <f t="shared" si="65"/>
        <v>0</v>
      </c>
      <c r="S319" s="1988"/>
      <c r="T319" s="1989"/>
      <c r="U319" s="118">
        <f t="shared" si="63"/>
        <v>0</v>
      </c>
      <c r="V319" s="33"/>
      <c r="W319" s="33"/>
      <c r="X319" s="33"/>
      <c r="Y319" s="33"/>
      <c r="Z319" s="33"/>
      <c r="AA319" s="205"/>
      <c r="AB319" s="33"/>
      <c r="AC319" s="33"/>
      <c r="AD319" s="33"/>
      <c r="AE319" s="199"/>
      <c r="AF319" s="199"/>
      <c r="AG319" s="199"/>
      <c r="AH319" s="33"/>
      <c r="AI319" s="33"/>
      <c r="AJ319" s="33"/>
      <c r="AK319" s="33"/>
      <c r="AL319" s="33"/>
      <c r="AM319" s="33"/>
      <c r="AN319" s="48"/>
      <c r="AO319" s="48"/>
      <c r="AP319" s="48"/>
    </row>
    <row r="320" spans="1:44" ht="21" customHeight="1">
      <c r="I320" s="292">
        <f t="shared" si="66"/>
        <v>1</v>
      </c>
      <c r="J320" s="118">
        <f t="shared" si="62"/>
        <v>0</v>
      </c>
      <c r="K320" s="956">
        <f t="shared" si="67"/>
        <v>9</v>
      </c>
      <c r="L320" s="188"/>
      <c r="M320" s="188"/>
      <c r="N320" s="189">
        <f t="shared" si="64"/>
        <v>0</v>
      </c>
      <c r="O320" s="188"/>
      <c r="P320" s="188"/>
      <c r="Q320" s="191">
        <f t="shared" si="65"/>
        <v>0</v>
      </c>
      <c r="R320" s="191">
        <f t="shared" si="65"/>
        <v>0</v>
      </c>
      <c r="S320" s="1988"/>
      <c r="T320" s="1989"/>
      <c r="U320" s="118">
        <f t="shared" si="63"/>
        <v>0</v>
      </c>
      <c r="V320" s="647" t="s">
        <v>1169</v>
      </c>
      <c r="W320" s="648" t="s">
        <v>1770</v>
      </c>
      <c r="X320" s="649"/>
      <c r="Y320" s="649"/>
      <c r="Z320" s="649"/>
      <c r="AA320" s="649"/>
      <c r="AB320" s="649"/>
      <c r="AC320" s="649"/>
      <c r="AD320" s="650"/>
      <c r="AE320" s="199"/>
      <c r="AF320" s="199"/>
      <c r="AG320" s="199"/>
      <c r="AH320" s="33"/>
      <c r="AI320" s="33"/>
      <c r="AJ320" s="33"/>
      <c r="AK320" s="33"/>
      <c r="AL320" s="33"/>
      <c r="AM320" s="33"/>
      <c r="AN320" s="48"/>
      <c r="AO320" s="48"/>
      <c r="AP320" s="48"/>
    </row>
    <row r="321" spans="9:42" ht="21" customHeight="1">
      <c r="I321" s="292">
        <f t="shared" si="66"/>
        <v>1</v>
      </c>
      <c r="J321" s="118">
        <f t="shared" si="62"/>
        <v>0</v>
      </c>
      <c r="K321" s="956">
        <f t="shared" si="67"/>
        <v>10</v>
      </c>
      <c r="L321" s="188"/>
      <c r="M321" s="188"/>
      <c r="N321" s="189">
        <f t="shared" si="64"/>
        <v>0</v>
      </c>
      <c r="O321" s="188"/>
      <c r="P321" s="188"/>
      <c r="Q321" s="191">
        <f t="shared" si="65"/>
        <v>0</v>
      </c>
      <c r="R321" s="191">
        <f t="shared" si="65"/>
        <v>0</v>
      </c>
      <c r="S321" s="1988"/>
      <c r="T321" s="1989"/>
      <c r="U321" s="118">
        <f t="shared" si="63"/>
        <v>0</v>
      </c>
      <c r="V321" s="651" t="s">
        <v>1171</v>
      </c>
      <c r="W321" s="648" t="str">
        <f>"식재된 "&amp;K306&amp;" 는 활착이 안정된 상태로 신초발달이 양호하다."</f>
        <v>식재된 소나무(용) 는 활착이 안정된 상태로 신초발달이 양호하다.</v>
      </c>
      <c r="X321" s="649"/>
      <c r="Y321" s="649"/>
      <c r="Z321" s="649"/>
      <c r="AA321" s="649"/>
      <c r="AB321" s="649"/>
      <c r="AC321" s="649"/>
      <c r="AD321" s="650"/>
      <c r="AE321" s="199"/>
      <c r="AF321" s="199"/>
      <c r="AG321" s="199"/>
      <c r="AH321" s="33"/>
      <c r="AI321" s="33"/>
      <c r="AJ321" s="33"/>
      <c r="AK321" s="33"/>
      <c r="AL321" s="33"/>
      <c r="AM321" s="33"/>
      <c r="AN321" s="48"/>
      <c r="AO321" s="48"/>
      <c r="AP321" s="48"/>
    </row>
    <row r="322" spans="9:42" ht="21" customHeight="1">
      <c r="I322" s="292">
        <f t="shared" si="66"/>
        <v>1</v>
      </c>
      <c r="J322" s="118">
        <f t="shared" si="62"/>
        <v>0</v>
      </c>
      <c r="K322" s="956">
        <f t="shared" si="67"/>
        <v>11</v>
      </c>
      <c r="L322" s="188"/>
      <c r="M322" s="188"/>
      <c r="N322" s="189">
        <f t="shared" si="64"/>
        <v>0</v>
      </c>
      <c r="O322" s="188"/>
      <c r="P322" s="188"/>
      <c r="Q322" s="191">
        <f t="shared" si="65"/>
        <v>0</v>
      </c>
      <c r="R322" s="191">
        <f t="shared" si="65"/>
        <v>0</v>
      </c>
      <c r="S322" s="1988"/>
      <c r="T322" s="1989"/>
      <c r="U322" s="118">
        <f t="shared" si="63"/>
        <v>0</v>
      </c>
      <c r="V322" s="651" t="s">
        <v>1172</v>
      </c>
      <c r="W322" s="648" t="s">
        <v>1868</v>
      </c>
      <c r="X322" s="649"/>
      <c r="Y322" s="649"/>
      <c r="Z322" s="649"/>
      <c r="AA322" s="649"/>
      <c r="AB322" s="649"/>
      <c r="AC322" s="649"/>
      <c r="AD322" s="650"/>
      <c r="AE322" s="199"/>
      <c r="AF322" s="199"/>
      <c r="AG322" s="199"/>
      <c r="AH322" s="33"/>
      <c r="AI322" s="33"/>
      <c r="AJ322" s="33"/>
      <c r="AK322" s="33"/>
      <c r="AL322" s="33"/>
      <c r="AM322" s="33"/>
      <c r="AN322" s="48"/>
      <c r="AO322" s="48"/>
      <c r="AP322" s="48"/>
    </row>
    <row r="323" spans="9:42" ht="21" customHeight="1">
      <c r="I323" s="292">
        <f t="shared" si="66"/>
        <v>1</v>
      </c>
      <c r="J323" s="118">
        <f t="shared" si="62"/>
        <v>0</v>
      </c>
      <c r="K323" s="956">
        <f t="shared" si="67"/>
        <v>12</v>
      </c>
      <c r="L323" s="188"/>
      <c r="M323" s="188"/>
      <c r="N323" s="189">
        <f t="shared" si="64"/>
        <v>0</v>
      </c>
      <c r="O323" s="188"/>
      <c r="P323" s="188"/>
      <c r="Q323" s="191">
        <f t="shared" si="65"/>
        <v>0</v>
      </c>
      <c r="R323" s="191">
        <f t="shared" si="65"/>
        <v>0</v>
      </c>
      <c r="S323" s="1988"/>
      <c r="T323" s="1989"/>
      <c r="U323" s="118">
        <f t="shared" si="63"/>
        <v>0</v>
      </c>
      <c r="V323" s="651" t="s">
        <v>1174</v>
      </c>
      <c r="W323" s="648" t="str">
        <f>"소반내 조림목의 생육상태, 현장여건 등을 고려하여 작업종은 "&amp;R304&amp;"로 적용한다."</f>
        <v>소반내 조림목의 생육상태, 현장여건 등을 고려하여 작업종은 모두베기로 적용한다.</v>
      </c>
      <c r="X323" s="649"/>
      <c r="Y323" s="649"/>
      <c r="Z323" s="649"/>
      <c r="AA323" s="649"/>
      <c r="AB323" s="649"/>
      <c r="AC323" s="649"/>
      <c r="AD323" s="650"/>
      <c r="AE323" s="199"/>
      <c r="AF323" s="199"/>
      <c r="AG323" s="199"/>
      <c r="AH323" s="33"/>
      <c r="AI323" s="33"/>
      <c r="AJ323" s="33"/>
      <c r="AK323" s="33"/>
      <c r="AL323" s="33"/>
      <c r="AM323" s="33"/>
      <c r="AN323" s="48"/>
      <c r="AO323" s="48"/>
      <c r="AP323" s="48"/>
    </row>
    <row r="324" spans="9:42" ht="21" customHeight="1">
      <c r="I324" s="292">
        <f t="shared" si="66"/>
        <v>1</v>
      </c>
      <c r="J324" s="118">
        <f t="shared" si="62"/>
        <v>0</v>
      </c>
      <c r="K324" s="956">
        <f t="shared" si="67"/>
        <v>13</v>
      </c>
      <c r="L324" s="188"/>
      <c r="M324" s="188"/>
      <c r="N324" s="189">
        <f t="shared" si="64"/>
        <v>0</v>
      </c>
      <c r="O324" s="188"/>
      <c r="P324" s="188"/>
      <c r="Q324" s="191">
        <f t="shared" si="65"/>
        <v>0</v>
      </c>
      <c r="R324" s="191">
        <f t="shared" si="65"/>
        <v>0</v>
      </c>
      <c r="S324" s="1988"/>
      <c r="T324" s="1989"/>
      <c r="U324" s="118">
        <f t="shared" si="63"/>
        <v>0</v>
      </c>
      <c r="V324" s="652" t="s">
        <v>1175</v>
      </c>
      <c r="W324" s="648"/>
      <c r="X324" s="649"/>
      <c r="Y324" s="649"/>
      <c r="Z324" s="649"/>
      <c r="AA324" s="649"/>
      <c r="AB324" s="649"/>
      <c r="AC324" s="649"/>
      <c r="AD324" s="650"/>
      <c r="AE324" s="199"/>
      <c r="AF324" s="199"/>
      <c r="AG324" s="199"/>
      <c r="AH324" s="33"/>
      <c r="AI324" s="33"/>
      <c r="AJ324" s="33"/>
      <c r="AK324" s="33"/>
      <c r="AL324" s="33"/>
      <c r="AM324" s="33"/>
      <c r="AN324" s="48"/>
      <c r="AO324" s="48"/>
      <c r="AP324" s="48"/>
    </row>
    <row r="325" spans="9:42" ht="21" customHeight="1" thickBot="1">
      <c r="I325" s="292">
        <f t="shared" si="66"/>
        <v>1</v>
      </c>
      <c r="J325" s="118">
        <f t="shared" si="62"/>
        <v>0</v>
      </c>
      <c r="K325" s="206">
        <f t="shared" si="67"/>
        <v>14</v>
      </c>
      <c r="L325" s="159"/>
      <c r="M325" s="159"/>
      <c r="N325" s="207">
        <f t="shared" si="64"/>
        <v>0</v>
      </c>
      <c r="O325" s="208"/>
      <c r="P325" s="208"/>
      <c r="Q325" s="209">
        <f t="shared" si="65"/>
        <v>0</v>
      </c>
      <c r="R325" s="209">
        <f t="shared" si="65"/>
        <v>0</v>
      </c>
      <c r="S325" s="1990"/>
      <c r="T325" s="1991"/>
      <c r="U325" s="118">
        <f t="shared" si="63"/>
        <v>0</v>
      </c>
      <c r="V325" s="651"/>
      <c r="W325" s="648"/>
      <c r="X325" s="649"/>
      <c r="Y325" s="649"/>
      <c r="Z325" s="649"/>
      <c r="AA325" s="649"/>
      <c r="AB325" s="649"/>
      <c r="AC325" s="649"/>
      <c r="AD325" s="650"/>
      <c r="AE325" s="199"/>
      <c r="AF325" s="199"/>
      <c r="AG325" s="199"/>
      <c r="AH325" s="33"/>
      <c r="AI325" s="33"/>
      <c r="AJ325" s="33"/>
      <c r="AK325" s="33"/>
      <c r="AL325" s="33"/>
      <c r="AM325" s="33"/>
      <c r="AN325" s="48"/>
      <c r="AO325" s="48"/>
      <c r="AP325" s="48"/>
    </row>
    <row r="326" spans="9:42" ht="21" hidden="1" customHeight="1">
      <c r="I326" s="292">
        <f>IF((O$328+P$328)&gt;0,1,0)</f>
        <v>0</v>
      </c>
      <c r="J326" s="118">
        <f t="shared" si="62"/>
        <v>0</v>
      </c>
      <c r="K326" s="2002" t="s">
        <v>840</v>
      </c>
      <c r="L326" s="2004" t="s">
        <v>841</v>
      </c>
      <c r="M326" s="2006" t="s">
        <v>842</v>
      </c>
      <c r="N326" s="2006" t="s">
        <v>843</v>
      </c>
      <c r="O326" s="2012" t="s">
        <v>844</v>
      </c>
      <c r="P326" s="2012"/>
      <c r="Q326" s="2012" t="s">
        <v>845</v>
      </c>
      <c r="R326" s="2012"/>
      <c r="S326" s="1992" t="s">
        <v>969</v>
      </c>
      <c r="T326" s="1993"/>
      <c r="U326" s="118">
        <f t="shared" ref="U326:U375" si="68">J326</f>
        <v>0</v>
      </c>
      <c r="V326" s="33"/>
      <c r="W326" s="33"/>
      <c r="X326" s="33"/>
      <c r="Y326" s="33"/>
      <c r="Z326" s="33"/>
      <c r="AA326" s="205"/>
      <c r="AB326" s="33"/>
      <c r="AC326" s="33"/>
      <c r="AD326" s="33"/>
      <c r="AE326" s="199"/>
      <c r="AF326" s="199"/>
      <c r="AG326" s="199"/>
      <c r="AH326" s="33"/>
      <c r="AI326" s="33"/>
      <c r="AJ326" s="33"/>
      <c r="AK326" s="33"/>
      <c r="AL326" s="33"/>
      <c r="AM326" s="33"/>
      <c r="AN326" s="48"/>
      <c r="AO326" s="48"/>
      <c r="AP326" s="48"/>
    </row>
    <row r="327" spans="9:42" ht="21" hidden="1" customHeight="1">
      <c r="I327" s="292">
        <f t="shared" ref="I327:I350" si="69">IF((O$328+P$328)&gt;0,1,0)</f>
        <v>0</v>
      </c>
      <c r="J327" s="118">
        <f t="shared" si="62"/>
        <v>0</v>
      </c>
      <c r="K327" s="2003"/>
      <c r="L327" s="2005"/>
      <c r="M327" s="2007"/>
      <c r="N327" s="2007"/>
      <c r="O327" s="635" t="s">
        <v>741</v>
      </c>
      <c r="P327" s="176" t="s">
        <v>742</v>
      </c>
      <c r="Q327" s="176" t="s">
        <v>741</v>
      </c>
      <c r="R327" s="177" t="s">
        <v>742</v>
      </c>
      <c r="S327" s="1994"/>
      <c r="T327" s="1995"/>
      <c r="U327" s="118">
        <f t="shared" si="68"/>
        <v>0</v>
      </c>
      <c r="V327" s="33"/>
      <c r="W327" s="33"/>
      <c r="X327" s="33"/>
      <c r="Y327" s="33"/>
      <c r="Z327" s="33"/>
      <c r="AA327" s="205"/>
      <c r="AB327" s="33"/>
      <c r="AC327" s="33"/>
      <c r="AD327" s="33"/>
      <c r="AE327" s="199"/>
      <c r="AF327" s="199"/>
      <c r="AG327" s="199"/>
      <c r="AH327" s="33"/>
      <c r="AI327" s="33"/>
      <c r="AJ327" s="33"/>
      <c r="AK327" s="33"/>
      <c r="AL327" s="33"/>
      <c r="AM327" s="33"/>
      <c r="AN327" s="48"/>
      <c r="AO327" s="48"/>
      <c r="AP327" s="48"/>
    </row>
    <row r="328" spans="9:42" ht="21" hidden="1" customHeight="1">
      <c r="I328" s="292">
        <f t="shared" si="69"/>
        <v>0</v>
      </c>
      <c r="J328" s="118">
        <f t="shared" si="62"/>
        <v>0</v>
      </c>
      <c r="K328" s="636">
        <f>+K25+1</f>
        <v>15</v>
      </c>
      <c r="L328" s="188"/>
      <c r="M328" s="188"/>
      <c r="N328" s="189">
        <f t="shared" ref="N328:N375" si="70">IF(O328+P328&gt;0,$W$302,)</f>
        <v>0</v>
      </c>
      <c r="O328" s="190"/>
      <c r="P328" s="190"/>
      <c r="Q328" s="191">
        <f t="shared" ref="Q328:R375" si="71">ROUND(O328*50,0)</f>
        <v>0</v>
      </c>
      <c r="R328" s="191">
        <f t="shared" si="71"/>
        <v>0</v>
      </c>
      <c r="S328" s="1988"/>
      <c r="T328" s="1989"/>
      <c r="U328" s="118">
        <f t="shared" si="68"/>
        <v>0</v>
      </c>
      <c r="V328" s="33"/>
      <c r="W328" s="33"/>
      <c r="X328" s="33"/>
      <c r="Y328" s="33"/>
      <c r="Z328" s="33"/>
      <c r="AA328" s="205"/>
      <c r="AB328" s="33"/>
      <c r="AC328" s="33"/>
      <c r="AD328" s="33"/>
      <c r="AE328" s="199"/>
      <c r="AF328" s="199"/>
      <c r="AG328" s="199"/>
      <c r="AH328" s="33"/>
      <c r="AI328" s="33"/>
      <c r="AJ328" s="33"/>
      <c r="AK328" s="33"/>
      <c r="AL328" s="33"/>
      <c r="AM328" s="33"/>
      <c r="AN328" s="48"/>
      <c r="AO328" s="48"/>
      <c r="AP328" s="48"/>
    </row>
    <row r="329" spans="9:42" ht="21" hidden="1" customHeight="1">
      <c r="I329" s="292">
        <f t="shared" si="69"/>
        <v>0</v>
      </c>
      <c r="J329" s="118">
        <f t="shared" si="62"/>
        <v>0</v>
      </c>
      <c r="K329" s="636">
        <f t="shared" ref="K329:K350" si="72">+K328+1</f>
        <v>16</v>
      </c>
      <c r="L329" s="188"/>
      <c r="M329" s="188"/>
      <c r="N329" s="189">
        <f t="shared" si="70"/>
        <v>0</v>
      </c>
      <c r="O329" s="190"/>
      <c r="P329" s="190"/>
      <c r="Q329" s="191">
        <f t="shared" si="71"/>
        <v>0</v>
      </c>
      <c r="R329" s="191">
        <f t="shared" si="71"/>
        <v>0</v>
      </c>
      <c r="S329" s="1988"/>
      <c r="T329" s="1989"/>
      <c r="U329" s="118">
        <f t="shared" si="68"/>
        <v>0</v>
      </c>
      <c r="V329" s="33"/>
      <c r="W329" s="33"/>
      <c r="X329" s="33"/>
      <c r="Y329" s="33"/>
      <c r="Z329" s="33"/>
      <c r="AA329" s="205"/>
      <c r="AB329" s="33"/>
      <c r="AC329" s="33"/>
      <c r="AD329" s="33"/>
      <c r="AE329" s="199"/>
      <c r="AF329" s="199"/>
      <c r="AG329" s="199"/>
      <c r="AH329" s="33"/>
      <c r="AI329" s="33"/>
      <c r="AJ329" s="33"/>
      <c r="AK329" s="33"/>
      <c r="AL329" s="33"/>
      <c r="AM329" s="33"/>
      <c r="AN329" s="48"/>
      <c r="AO329" s="48"/>
      <c r="AP329" s="48"/>
    </row>
    <row r="330" spans="9:42" ht="21" hidden="1" customHeight="1">
      <c r="I330" s="292">
        <f t="shared" si="69"/>
        <v>0</v>
      </c>
      <c r="J330" s="118">
        <f t="shared" si="62"/>
        <v>0</v>
      </c>
      <c r="K330" s="636">
        <f t="shared" si="72"/>
        <v>17</v>
      </c>
      <c r="L330" s="188"/>
      <c r="M330" s="188"/>
      <c r="N330" s="189">
        <f t="shared" si="70"/>
        <v>0</v>
      </c>
      <c r="O330" s="190"/>
      <c r="P330" s="190"/>
      <c r="Q330" s="191">
        <f t="shared" si="71"/>
        <v>0</v>
      </c>
      <c r="R330" s="191">
        <f t="shared" si="71"/>
        <v>0</v>
      </c>
      <c r="S330" s="1988"/>
      <c r="T330" s="1989"/>
      <c r="U330" s="118">
        <f t="shared" si="68"/>
        <v>0</v>
      </c>
      <c r="V330" s="33"/>
      <c r="W330" s="33"/>
      <c r="X330" s="33"/>
      <c r="Y330" s="33"/>
      <c r="Z330" s="33"/>
      <c r="AA330" s="205"/>
      <c r="AB330" s="33"/>
      <c r="AC330" s="33"/>
      <c r="AD330" s="33"/>
      <c r="AE330" s="199"/>
      <c r="AF330" s="199"/>
      <c r="AG330" s="199"/>
      <c r="AH330" s="33"/>
      <c r="AI330" s="33"/>
      <c r="AJ330" s="33"/>
      <c r="AK330" s="33"/>
      <c r="AL330" s="33"/>
      <c r="AM330" s="33"/>
      <c r="AN330" s="48"/>
      <c r="AO330" s="48"/>
      <c r="AP330" s="48"/>
    </row>
    <row r="331" spans="9:42" ht="21" hidden="1" customHeight="1">
      <c r="I331" s="292">
        <f t="shared" si="69"/>
        <v>0</v>
      </c>
      <c r="J331" s="118">
        <f t="shared" si="62"/>
        <v>0</v>
      </c>
      <c r="K331" s="636">
        <f t="shared" si="72"/>
        <v>18</v>
      </c>
      <c r="L331" s="188"/>
      <c r="M331" s="188"/>
      <c r="N331" s="189">
        <f t="shared" si="70"/>
        <v>0</v>
      </c>
      <c r="O331" s="190"/>
      <c r="P331" s="190"/>
      <c r="Q331" s="191">
        <f t="shared" si="71"/>
        <v>0</v>
      </c>
      <c r="R331" s="191">
        <f t="shared" si="71"/>
        <v>0</v>
      </c>
      <c r="S331" s="1988"/>
      <c r="T331" s="1989"/>
      <c r="U331" s="118">
        <f t="shared" si="68"/>
        <v>0</v>
      </c>
      <c r="V331" s="33"/>
      <c r="W331" s="33"/>
      <c r="X331" s="33"/>
      <c r="Y331" s="33"/>
      <c r="Z331" s="33"/>
      <c r="AA331" s="205"/>
      <c r="AB331" s="33"/>
      <c r="AC331" s="33"/>
      <c r="AD331" s="33"/>
      <c r="AE331" s="199"/>
      <c r="AF331" s="199"/>
      <c r="AG331" s="199"/>
      <c r="AH331" s="33"/>
      <c r="AI331" s="33"/>
      <c r="AJ331" s="33"/>
      <c r="AK331" s="33"/>
      <c r="AL331" s="33"/>
      <c r="AM331" s="33"/>
      <c r="AN331" s="48"/>
      <c r="AO331" s="48"/>
      <c r="AP331" s="48"/>
    </row>
    <row r="332" spans="9:42" ht="21" hidden="1" customHeight="1">
      <c r="I332" s="292">
        <f t="shared" si="69"/>
        <v>0</v>
      </c>
      <c r="J332" s="118">
        <f t="shared" si="62"/>
        <v>0</v>
      </c>
      <c r="K332" s="636">
        <f t="shared" si="72"/>
        <v>19</v>
      </c>
      <c r="L332" s="188"/>
      <c r="M332" s="188"/>
      <c r="N332" s="189">
        <f t="shared" si="70"/>
        <v>0</v>
      </c>
      <c r="O332" s="190"/>
      <c r="P332" s="190"/>
      <c r="Q332" s="191">
        <f t="shared" si="71"/>
        <v>0</v>
      </c>
      <c r="R332" s="191">
        <f t="shared" si="71"/>
        <v>0</v>
      </c>
      <c r="S332" s="1988"/>
      <c r="T332" s="1989"/>
      <c r="U332" s="118">
        <f t="shared" si="68"/>
        <v>0</v>
      </c>
      <c r="V332" s="33"/>
      <c r="W332" s="33"/>
      <c r="X332" s="33"/>
      <c r="Y332" s="33"/>
      <c r="Z332" s="33"/>
      <c r="AA332" s="205"/>
      <c r="AB332" s="33"/>
      <c r="AC332" s="33"/>
      <c r="AD332" s="33"/>
      <c r="AE332" s="199"/>
      <c r="AF332" s="199"/>
      <c r="AG332" s="199"/>
      <c r="AH332" s="33"/>
      <c r="AI332" s="33"/>
      <c r="AJ332" s="33"/>
      <c r="AK332" s="33"/>
      <c r="AL332" s="33"/>
      <c r="AM332" s="33"/>
      <c r="AN332" s="48"/>
      <c r="AO332" s="48"/>
      <c r="AP332" s="48"/>
    </row>
    <row r="333" spans="9:42" ht="21" hidden="1" customHeight="1">
      <c r="I333" s="292">
        <f t="shared" si="69"/>
        <v>0</v>
      </c>
      <c r="J333" s="118">
        <f t="shared" si="62"/>
        <v>0</v>
      </c>
      <c r="K333" s="636">
        <f t="shared" si="72"/>
        <v>20</v>
      </c>
      <c r="L333" s="188"/>
      <c r="M333" s="188"/>
      <c r="N333" s="189">
        <f t="shared" si="70"/>
        <v>0</v>
      </c>
      <c r="O333" s="190"/>
      <c r="P333" s="190"/>
      <c r="Q333" s="191">
        <f t="shared" si="71"/>
        <v>0</v>
      </c>
      <c r="R333" s="191">
        <f t="shared" si="71"/>
        <v>0</v>
      </c>
      <c r="S333" s="1988"/>
      <c r="T333" s="1989"/>
      <c r="U333" s="118">
        <f t="shared" si="68"/>
        <v>0</v>
      </c>
      <c r="V333" s="33"/>
      <c r="W333" s="33"/>
      <c r="X333" s="33"/>
      <c r="Y333" s="33"/>
      <c r="Z333" s="33"/>
      <c r="AA333" s="205"/>
      <c r="AB333" s="33"/>
      <c r="AC333" s="33"/>
      <c r="AD333" s="33"/>
      <c r="AE333" s="199"/>
      <c r="AF333" s="199"/>
      <c r="AG333" s="199"/>
      <c r="AH333" s="33"/>
      <c r="AI333" s="33"/>
      <c r="AJ333" s="33"/>
      <c r="AK333" s="33"/>
      <c r="AL333" s="33"/>
      <c r="AM333" s="33"/>
      <c r="AN333" s="48"/>
      <c r="AO333" s="48"/>
      <c r="AP333" s="48"/>
    </row>
    <row r="334" spans="9:42" ht="21" hidden="1" customHeight="1">
      <c r="I334" s="292">
        <f t="shared" si="69"/>
        <v>0</v>
      </c>
      <c r="J334" s="118">
        <f t="shared" si="62"/>
        <v>0</v>
      </c>
      <c r="K334" s="636">
        <f t="shared" si="72"/>
        <v>21</v>
      </c>
      <c r="L334" s="188"/>
      <c r="M334" s="188"/>
      <c r="N334" s="189">
        <f t="shared" si="70"/>
        <v>0</v>
      </c>
      <c r="O334" s="190"/>
      <c r="P334" s="190"/>
      <c r="Q334" s="191">
        <f t="shared" si="71"/>
        <v>0</v>
      </c>
      <c r="R334" s="191">
        <f t="shared" si="71"/>
        <v>0</v>
      </c>
      <c r="S334" s="1988"/>
      <c r="T334" s="1989"/>
      <c r="U334" s="118">
        <f t="shared" si="68"/>
        <v>0</v>
      </c>
      <c r="V334" s="33"/>
      <c r="W334" s="33"/>
      <c r="X334" s="33"/>
      <c r="Y334" s="33"/>
      <c r="Z334" s="33"/>
      <c r="AA334" s="205"/>
      <c r="AB334" s="33"/>
      <c r="AC334" s="33"/>
      <c r="AD334" s="33"/>
      <c r="AE334" s="199"/>
      <c r="AF334" s="199"/>
      <c r="AG334" s="199"/>
      <c r="AH334" s="33"/>
      <c r="AI334" s="33"/>
      <c r="AJ334" s="33"/>
      <c r="AK334" s="33"/>
      <c r="AL334" s="33"/>
      <c r="AM334" s="33"/>
      <c r="AN334" s="48"/>
      <c r="AO334" s="48"/>
      <c r="AP334" s="48"/>
    </row>
    <row r="335" spans="9:42" ht="21" hidden="1" customHeight="1">
      <c r="I335" s="292">
        <f t="shared" si="69"/>
        <v>0</v>
      </c>
      <c r="J335" s="118">
        <f t="shared" si="62"/>
        <v>0</v>
      </c>
      <c r="K335" s="636">
        <f t="shared" si="72"/>
        <v>22</v>
      </c>
      <c r="L335" s="188"/>
      <c r="M335" s="188"/>
      <c r="N335" s="189">
        <f t="shared" si="70"/>
        <v>0</v>
      </c>
      <c r="O335" s="190"/>
      <c r="P335" s="190"/>
      <c r="Q335" s="191">
        <f t="shared" si="71"/>
        <v>0</v>
      </c>
      <c r="R335" s="191">
        <f t="shared" si="71"/>
        <v>0</v>
      </c>
      <c r="S335" s="1988"/>
      <c r="T335" s="1989"/>
      <c r="U335" s="118">
        <f t="shared" si="68"/>
        <v>0</v>
      </c>
      <c r="V335" s="33"/>
      <c r="W335" s="33"/>
      <c r="X335" s="33"/>
      <c r="Y335" s="33"/>
      <c r="Z335" s="33"/>
      <c r="AA335" s="205"/>
      <c r="AB335" s="33"/>
      <c r="AC335" s="33"/>
      <c r="AD335" s="33"/>
      <c r="AE335" s="199"/>
      <c r="AF335" s="199"/>
      <c r="AG335" s="199"/>
      <c r="AH335" s="33"/>
      <c r="AI335" s="33"/>
      <c r="AJ335" s="33"/>
      <c r="AK335" s="33"/>
      <c r="AL335" s="33"/>
      <c r="AM335" s="33"/>
      <c r="AN335" s="48"/>
      <c r="AO335" s="48"/>
      <c r="AP335" s="48"/>
    </row>
    <row r="336" spans="9:42" ht="21" hidden="1" customHeight="1">
      <c r="I336" s="292">
        <f t="shared" si="69"/>
        <v>0</v>
      </c>
      <c r="J336" s="118">
        <f t="shared" si="62"/>
        <v>0</v>
      </c>
      <c r="K336" s="636">
        <f t="shared" si="72"/>
        <v>23</v>
      </c>
      <c r="L336" s="188"/>
      <c r="M336" s="188"/>
      <c r="N336" s="189">
        <f t="shared" si="70"/>
        <v>0</v>
      </c>
      <c r="O336" s="190"/>
      <c r="P336" s="190"/>
      <c r="Q336" s="191">
        <f t="shared" si="71"/>
        <v>0</v>
      </c>
      <c r="R336" s="191">
        <f t="shared" si="71"/>
        <v>0</v>
      </c>
      <c r="S336" s="1988"/>
      <c r="T336" s="1989"/>
      <c r="U336" s="118">
        <f t="shared" si="68"/>
        <v>0</v>
      </c>
      <c r="V336" s="33"/>
      <c r="W336" s="33"/>
      <c r="X336" s="33"/>
      <c r="Y336" s="33"/>
      <c r="Z336" s="33"/>
      <c r="AA336" s="205"/>
      <c r="AB336" s="33"/>
      <c r="AC336" s="33"/>
      <c r="AD336" s="33"/>
      <c r="AE336" s="199"/>
      <c r="AF336" s="199"/>
      <c r="AG336" s="199"/>
      <c r="AH336" s="33"/>
      <c r="AI336" s="33"/>
      <c r="AJ336" s="33"/>
      <c r="AK336" s="33"/>
      <c r="AL336" s="33"/>
      <c r="AM336" s="33"/>
      <c r="AN336" s="48"/>
      <c r="AO336" s="48"/>
      <c r="AP336" s="48"/>
    </row>
    <row r="337" spans="9:42" ht="21" hidden="1" customHeight="1">
      <c r="I337" s="292">
        <f t="shared" si="69"/>
        <v>0</v>
      </c>
      <c r="J337" s="118">
        <f t="shared" si="62"/>
        <v>0</v>
      </c>
      <c r="K337" s="636">
        <f t="shared" si="72"/>
        <v>24</v>
      </c>
      <c r="L337" s="188"/>
      <c r="M337" s="188"/>
      <c r="N337" s="189">
        <f t="shared" si="70"/>
        <v>0</v>
      </c>
      <c r="O337" s="190"/>
      <c r="P337" s="190"/>
      <c r="Q337" s="191">
        <f t="shared" si="71"/>
        <v>0</v>
      </c>
      <c r="R337" s="191">
        <f t="shared" si="71"/>
        <v>0</v>
      </c>
      <c r="S337" s="1988"/>
      <c r="T337" s="1989"/>
      <c r="U337" s="118">
        <f t="shared" si="68"/>
        <v>0</v>
      </c>
      <c r="V337" s="33"/>
      <c r="W337" s="33"/>
      <c r="X337" s="33"/>
      <c r="Y337" s="33"/>
      <c r="Z337" s="33"/>
      <c r="AA337" s="205"/>
      <c r="AB337" s="33"/>
      <c r="AC337" s="33"/>
      <c r="AD337" s="33"/>
      <c r="AE337" s="199"/>
      <c r="AF337" s="199"/>
      <c r="AG337" s="199"/>
      <c r="AH337" s="33"/>
      <c r="AI337" s="33"/>
      <c r="AJ337" s="33"/>
      <c r="AK337" s="33"/>
      <c r="AL337" s="33"/>
      <c r="AM337" s="33"/>
      <c r="AN337" s="48"/>
      <c r="AO337" s="48"/>
      <c r="AP337" s="48"/>
    </row>
    <row r="338" spans="9:42" ht="21" hidden="1" customHeight="1">
      <c r="I338" s="292">
        <f t="shared" si="69"/>
        <v>0</v>
      </c>
      <c r="J338" s="118">
        <f t="shared" si="62"/>
        <v>0</v>
      </c>
      <c r="K338" s="636">
        <f t="shared" si="72"/>
        <v>25</v>
      </c>
      <c r="L338" s="188"/>
      <c r="M338" s="188"/>
      <c r="N338" s="189">
        <f t="shared" si="70"/>
        <v>0</v>
      </c>
      <c r="O338" s="190"/>
      <c r="P338" s="190"/>
      <c r="Q338" s="191">
        <f t="shared" si="71"/>
        <v>0</v>
      </c>
      <c r="R338" s="191">
        <f t="shared" si="71"/>
        <v>0</v>
      </c>
      <c r="S338" s="1988"/>
      <c r="T338" s="1989"/>
      <c r="U338" s="118">
        <f t="shared" si="68"/>
        <v>0</v>
      </c>
      <c r="V338" s="33"/>
      <c r="W338" s="33"/>
      <c r="X338" s="33"/>
      <c r="Y338" s="33"/>
      <c r="Z338" s="33"/>
      <c r="AA338" s="205"/>
      <c r="AB338" s="33"/>
      <c r="AC338" s="33"/>
      <c r="AD338" s="33"/>
      <c r="AE338" s="199"/>
      <c r="AF338" s="199"/>
      <c r="AG338" s="199"/>
      <c r="AH338" s="33"/>
      <c r="AI338" s="33"/>
      <c r="AJ338" s="33"/>
      <c r="AK338" s="33"/>
      <c r="AL338" s="33"/>
      <c r="AM338" s="33"/>
      <c r="AN338" s="48"/>
      <c r="AO338" s="48"/>
      <c r="AP338" s="48"/>
    </row>
    <row r="339" spans="9:42" ht="21" hidden="1" customHeight="1">
      <c r="I339" s="292">
        <f t="shared" si="69"/>
        <v>0</v>
      </c>
      <c r="J339" s="118">
        <f t="shared" si="62"/>
        <v>0</v>
      </c>
      <c r="K339" s="636">
        <f t="shared" si="72"/>
        <v>26</v>
      </c>
      <c r="L339" s="188"/>
      <c r="M339" s="188"/>
      <c r="N339" s="189">
        <f t="shared" si="70"/>
        <v>0</v>
      </c>
      <c r="O339" s="190"/>
      <c r="P339" s="190"/>
      <c r="Q339" s="191">
        <f t="shared" si="71"/>
        <v>0</v>
      </c>
      <c r="R339" s="191">
        <f t="shared" si="71"/>
        <v>0</v>
      </c>
      <c r="S339" s="1988"/>
      <c r="T339" s="1989"/>
      <c r="U339" s="118">
        <f t="shared" si="68"/>
        <v>0</v>
      </c>
      <c r="V339" s="33"/>
      <c r="W339" s="33"/>
      <c r="X339" s="33"/>
      <c r="Y339" s="33"/>
      <c r="Z339" s="33"/>
      <c r="AA339" s="205"/>
      <c r="AB339" s="33"/>
      <c r="AC339" s="33"/>
      <c r="AD339" s="33"/>
      <c r="AE339" s="199"/>
      <c r="AF339" s="199"/>
      <c r="AG339" s="199"/>
      <c r="AH339" s="33"/>
      <c r="AI339" s="33"/>
      <c r="AJ339" s="33"/>
      <c r="AK339" s="33"/>
      <c r="AL339" s="33"/>
      <c r="AM339" s="33"/>
      <c r="AN339" s="48"/>
      <c r="AO339" s="48"/>
      <c r="AP339" s="48"/>
    </row>
    <row r="340" spans="9:42" ht="21" hidden="1" customHeight="1">
      <c r="I340" s="292">
        <f t="shared" si="69"/>
        <v>0</v>
      </c>
      <c r="J340" s="118">
        <f t="shared" si="62"/>
        <v>0</v>
      </c>
      <c r="K340" s="636">
        <f t="shared" si="72"/>
        <v>27</v>
      </c>
      <c r="L340" s="188"/>
      <c r="M340" s="188"/>
      <c r="N340" s="189">
        <f t="shared" si="70"/>
        <v>0</v>
      </c>
      <c r="O340" s="190"/>
      <c r="P340" s="190"/>
      <c r="Q340" s="191">
        <f t="shared" si="71"/>
        <v>0</v>
      </c>
      <c r="R340" s="191">
        <f t="shared" si="71"/>
        <v>0</v>
      </c>
      <c r="S340" s="1988"/>
      <c r="T340" s="1989"/>
      <c r="U340" s="118">
        <f t="shared" si="68"/>
        <v>0</v>
      </c>
      <c r="V340" s="33"/>
      <c r="W340" s="33"/>
      <c r="X340" s="33"/>
      <c r="Y340" s="33"/>
      <c r="Z340" s="33"/>
      <c r="AA340" s="205"/>
      <c r="AB340" s="33"/>
      <c r="AC340" s="33"/>
      <c r="AD340" s="33"/>
      <c r="AE340" s="199"/>
      <c r="AF340" s="199"/>
      <c r="AG340" s="199"/>
      <c r="AH340" s="33"/>
      <c r="AI340" s="33"/>
      <c r="AJ340" s="33"/>
      <c r="AK340" s="33"/>
      <c r="AL340" s="33"/>
      <c r="AM340" s="33"/>
      <c r="AN340" s="48"/>
      <c r="AO340" s="48"/>
      <c r="AP340" s="48"/>
    </row>
    <row r="341" spans="9:42" ht="21" hidden="1" customHeight="1">
      <c r="I341" s="292">
        <f t="shared" si="69"/>
        <v>0</v>
      </c>
      <c r="J341" s="118">
        <f t="shared" si="62"/>
        <v>0</v>
      </c>
      <c r="K341" s="636">
        <f t="shared" si="72"/>
        <v>28</v>
      </c>
      <c r="L341" s="188"/>
      <c r="M341" s="188"/>
      <c r="N341" s="189">
        <f t="shared" si="70"/>
        <v>0</v>
      </c>
      <c r="O341" s="190"/>
      <c r="P341" s="190"/>
      <c r="Q341" s="191">
        <f t="shared" si="71"/>
        <v>0</v>
      </c>
      <c r="R341" s="191">
        <f t="shared" si="71"/>
        <v>0</v>
      </c>
      <c r="S341" s="1988"/>
      <c r="T341" s="1989"/>
      <c r="U341" s="118">
        <f t="shared" si="68"/>
        <v>0</v>
      </c>
      <c r="V341" s="33"/>
      <c r="W341" s="33"/>
      <c r="X341" s="33"/>
      <c r="Y341" s="33"/>
      <c r="Z341" s="33"/>
      <c r="AA341" s="205"/>
      <c r="AB341" s="33"/>
      <c r="AC341" s="33"/>
      <c r="AD341" s="33"/>
      <c r="AE341" s="199"/>
      <c r="AF341" s="199"/>
      <c r="AG341" s="199"/>
      <c r="AH341" s="33"/>
      <c r="AI341" s="33"/>
      <c r="AJ341" s="33"/>
      <c r="AK341" s="33"/>
      <c r="AL341" s="33"/>
      <c r="AM341" s="33"/>
      <c r="AN341" s="48"/>
      <c r="AO341" s="48"/>
      <c r="AP341" s="48"/>
    </row>
    <row r="342" spans="9:42" ht="21" hidden="1" customHeight="1">
      <c r="I342" s="292">
        <f t="shared" si="69"/>
        <v>0</v>
      </c>
      <c r="J342" s="118">
        <f t="shared" si="62"/>
        <v>0</v>
      </c>
      <c r="K342" s="636">
        <f t="shared" si="72"/>
        <v>29</v>
      </c>
      <c r="L342" s="188"/>
      <c r="M342" s="188"/>
      <c r="N342" s="189">
        <f t="shared" si="70"/>
        <v>0</v>
      </c>
      <c r="O342" s="190"/>
      <c r="P342" s="190"/>
      <c r="Q342" s="191">
        <f t="shared" si="71"/>
        <v>0</v>
      </c>
      <c r="R342" s="191">
        <f t="shared" si="71"/>
        <v>0</v>
      </c>
      <c r="S342" s="1988"/>
      <c r="T342" s="1989"/>
      <c r="U342" s="118">
        <f t="shared" si="68"/>
        <v>0</v>
      </c>
      <c r="V342" s="33"/>
      <c r="W342" s="33"/>
      <c r="X342" s="33"/>
      <c r="Y342" s="33"/>
      <c r="Z342" s="33"/>
      <c r="AA342" s="205"/>
      <c r="AB342" s="33"/>
      <c r="AC342" s="33"/>
      <c r="AD342" s="33"/>
      <c r="AE342" s="199"/>
      <c r="AF342" s="199"/>
      <c r="AG342" s="199"/>
      <c r="AH342" s="33"/>
      <c r="AI342" s="33"/>
      <c r="AJ342" s="33"/>
      <c r="AK342" s="33"/>
      <c r="AL342" s="33"/>
      <c r="AM342" s="33"/>
      <c r="AN342" s="48"/>
      <c r="AO342" s="48"/>
      <c r="AP342" s="48"/>
    </row>
    <row r="343" spans="9:42" ht="21" hidden="1" customHeight="1">
      <c r="I343" s="292">
        <f t="shared" si="69"/>
        <v>0</v>
      </c>
      <c r="J343" s="118">
        <f t="shared" si="62"/>
        <v>0</v>
      </c>
      <c r="K343" s="636">
        <f t="shared" si="72"/>
        <v>30</v>
      </c>
      <c r="L343" s="188"/>
      <c r="M343" s="188"/>
      <c r="N343" s="189">
        <f t="shared" si="70"/>
        <v>0</v>
      </c>
      <c r="O343" s="190"/>
      <c r="P343" s="190"/>
      <c r="Q343" s="191">
        <f t="shared" si="71"/>
        <v>0</v>
      </c>
      <c r="R343" s="191">
        <f t="shared" si="71"/>
        <v>0</v>
      </c>
      <c r="S343" s="1988"/>
      <c r="T343" s="1989"/>
      <c r="U343" s="118">
        <f t="shared" si="68"/>
        <v>0</v>
      </c>
      <c r="V343" s="33"/>
      <c r="W343" s="33"/>
      <c r="X343" s="33"/>
      <c r="Y343" s="33"/>
      <c r="Z343" s="33"/>
      <c r="AA343" s="205"/>
      <c r="AB343" s="33"/>
      <c r="AC343" s="33"/>
      <c r="AD343" s="33"/>
      <c r="AE343" s="199"/>
      <c r="AF343" s="199"/>
      <c r="AG343" s="199"/>
      <c r="AH343" s="33"/>
      <c r="AI343" s="33"/>
      <c r="AJ343" s="33"/>
      <c r="AK343" s="33"/>
      <c r="AL343" s="33"/>
      <c r="AM343" s="33"/>
      <c r="AN343" s="48"/>
      <c r="AO343" s="48"/>
      <c r="AP343" s="48"/>
    </row>
    <row r="344" spans="9:42" ht="21" hidden="1" customHeight="1">
      <c r="I344" s="292">
        <f t="shared" si="69"/>
        <v>0</v>
      </c>
      <c r="J344" s="118">
        <f t="shared" si="62"/>
        <v>0</v>
      </c>
      <c r="K344" s="636">
        <f t="shared" si="72"/>
        <v>31</v>
      </c>
      <c r="L344" s="188"/>
      <c r="M344" s="188"/>
      <c r="N344" s="189">
        <f t="shared" si="70"/>
        <v>0</v>
      </c>
      <c r="O344" s="190"/>
      <c r="P344" s="190"/>
      <c r="Q344" s="191">
        <f t="shared" si="71"/>
        <v>0</v>
      </c>
      <c r="R344" s="191">
        <f t="shared" si="71"/>
        <v>0</v>
      </c>
      <c r="S344" s="1988"/>
      <c r="T344" s="1989"/>
      <c r="U344" s="118">
        <f t="shared" si="68"/>
        <v>0</v>
      </c>
      <c r="V344" s="33"/>
      <c r="W344" s="33"/>
      <c r="X344" s="33"/>
      <c r="Y344" s="33"/>
      <c r="Z344" s="33"/>
      <c r="AA344" s="205"/>
      <c r="AB344" s="33"/>
      <c r="AC344" s="33"/>
      <c r="AD344" s="33"/>
      <c r="AE344" s="199"/>
      <c r="AF344" s="199"/>
      <c r="AG344" s="199"/>
      <c r="AH344" s="33"/>
      <c r="AI344" s="33"/>
      <c r="AJ344" s="33"/>
      <c r="AK344" s="33"/>
      <c r="AL344" s="33"/>
      <c r="AM344" s="33"/>
      <c r="AN344" s="48"/>
      <c r="AO344" s="48"/>
      <c r="AP344" s="48"/>
    </row>
    <row r="345" spans="9:42" ht="21" hidden="1" customHeight="1">
      <c r="I345" s="292">
        <f t="shared" si="69"/>
        <v>0</v>
      </c>
      <c r="J345" s="118">
        <f t="shared" si="62"/>
        <v>0</v>
      </c>
      <c r="K345" s="636">
        <f t="shared" si="72"/>
        <v>32</v>
      </c>
      <c r="L345" s="188"/>
      <c r="M345" s="188"/>
      <c r="N345" s="189">
        <f t="shared" si="70"/>
        <v>0</v>
      </c>
      <c r="O345" s="190"/>
      <c r="P345" s="190"/>
      <c r="Q345" s="191">
        <f t="shared" si="71"/>
        <v>0</v>
      </c>
      <c r="R345" s="191">
        <f t="shared" si="71"/>
        <v>0</v>
      </c>
      <c r="S345" s="1988"/>
      <c r="T345" s="1989"/>
      <c r="U345" s="118">
        <f t="shared" si="68"/>
        <v>0</v>
      </c>
      <c r="V345" s="33"/>
      <c r="W345" s="33"/>
      <c r="X345" s="33"/>
      <c r="Y345" s="33"/>
      <c r="Z345" s="33"/>
      <c r="AA345" s="205"/>
      <c r="AB345" s="33"/>
      <c r="AC345" s="33"/>
      <c r="AD345" s="33"/>
      <c r="AE345" s="199"/>
      <c r="AF345" s="199"/>
      <c r="AG345" s="199"/>
      <c r="AH345" s="33"/>
      <c r="AI345" s="33"/>
      <c r="AJ345" s="33"/>
      <c r="AK345" s="33"/>
      <c r="AL345" s="33"/>
      <c r="AM345" s="33"/>
      <c r="AN345" s="48"/>
      <c r="AO345" s="48"/>
      <c r="AP345" s="48"/>
    </row>
    <row r="346" spans="9:42" ht="21" hidden="1" customHeight="1">
      <c r="I346" s="292">
        <f t="shared" si="69"/>
        <v>0</v>
      </c>
      <c r="J346" s="118">
        <f t="shared" si="62"/>
        <v>0</v>
      </c>
      <c r="K346" s="636">
        <f t="shared" si="72"/>
        <v>33</v>
      </c>
      <c r="L346" s="188"/>
      <c r="M346" s="188"/>
      <c r="N346" s="189">
        <f t="shared" si="70"/>
        <v>0</v>
      </c>
      <c r="O346" s="190"/>
      <c r="P346" s="190"/>
      <c r="Q346" s="191">
        <f t="shared" si="71"/>
        <v>0</v>
      </c>
      <c r="R346" s="191">
        <f t="shared" si="71"/>
        <v>0</v>
      </c>
      <c r="S346" s="1988"/>
      <c r="T346" s="1989"/>
      <c r="U346" s="118">
        <f t="shared" si="68"/>
        <v>0</v>
      </c>
      <c r="V346" s="33"/>
      <c r="W346" s="33"/>
      <c r="X346" s="33"/>
      <c r="Y346" s="33"/>
      <c r="Z346" s="33"/>
      <c r="AA346" s="205"/>
      <c r="AB346" s="33"/>
      <c r="AC346" s="33"/>
      <c r="AD346" s="33"/>
      <c r="AE346" s="199"/>
      <c r="AF346" s="199"/>
      <c r="AG346" s="199"/>
      <c r="AH346" s="33"/>
      <c r="AI346" s="33"/>
      <c r="AJ346" s="33"/>
      <c r="AK346" s="33"/>
      <c r="AL346" s="33"/>
      <c r="AM346" s="33"/>
      <c r="AN346" s="48"/>
      <c r="AO346" s="48"/>
      <c r="AP346" s="48"/>
    </row>
    <row r="347" spans="9:42" ht="21" hidden="1" customHeight="1">
      <c r="I347" s="292">
        <f t="shared" si="69"/>
        <v>0</v>
      </c>
      <c r="J347" s="118">
        <f t="shared" si="62"/>
        <v>0</v>
      </c>
      <c r="K347" s="636">
        <f t="shared" si="72"/>
        <v>34</v>
      </c>
      <c r="L347" s="188"/>
      <c r="M347" s="188"/>
      <c r="N347" s="189">
        <f t="shared" si="70"/>
        <v>0</v>
      </c>
      <c r="O347" s="190"/>
      <c r="P347" s="190"/>
      <c r="Q347" s="191">
        <f t="shared" si="71"/>
        <v>0</v>
      </c>
      <c r="R347" s="191">
        <f t="shared" si="71"/>
        <v>0</v>
      </c>
      <c r="S347" s="1988"/>
      <c r="T347" s="1989"/>
      <c r="U347" s="118">
        <f t="shared" si="68"/>
        <v>0</v>
      </c>
      <c r="V347" s="33"/>
      <c r="W347" s="33"/>
      <c r="X347" s="33"/>
      <c r="Y347" s="33"/>
      <c r="Z347" s="33"/>
      <c r="AA347" s="205"/>
      <c r="AB347" s="33"/>
      <c r="AC347" s="33"/>
      <c r="AD347" s="33"/>
      <c r="AE347" s="199"/>
      <c r="AF347" s="199"/>
      <c r="AG347" s="199"/>
      <c r="AH347" s="33"/>
      <c r="AI347" s="33"/>
      <c r="AJ347" s="33"/>
      <c r="AK347" s="33"/>
      <c r="AL347" s="33"/>
      <c r="AM347" s="33"/>
      <c r="AN347" s="48"/>
      <c r="AO347" s="48"/>
      <c r="AP347" s="48"/>
    </row>
    <row r="348" spans="9:42" ht="21" hidden="1" customHeight="1">
      <c r="I348" s="292">
        <f t="shared" si="69"/>
        <v>0</v>
      </c>
      <c r="J348" s="118">
        <f t="shared" si="62"/>
        <v>0</v>
      </c>
      <c r="K348" s="636">
        <f t="shared" si="72"/>
        <v>35</v>
      </c>
      <c r="L348" s="188"/>
      <c r="M348" s="188"/>
      <c r="N348" s="189">
        <f t="shared" si="70"/>
        <v>0</v>
      </c>
      <c r="O348" s="190"/>
      <c r="P348" s="190"/>
      <c r="Q348" s="191">
        <f t="shared" si="71"/>
        <v>0</v>
      </c>
      <c r="R348" s="191">
        <f t="shared" si="71"/>
        <v>0</v>
      </c>
      <c r="S348" s="1988"/>
      <c r="T348" s="1989"/>
      <c r="U348" s="118">
        <f t="shared" si="68"/>
        <v>0</v>
      </c>
      <c r="V348" s="33"/>
      <c r="W348" s="33"/>
      <c r="X348" s="33"/>
      <c r="Y348" s="33"/>
      <c r="Z348" s="33"/>
      <c r="AA348" s="205"/>
      <c r="AB348" s="33"/>
      <c r="AC348" s="33"/>
      <c r="AD348" s="33"/>
      <c r="AE348" s="199"/>
      <c r="AF348" s="199"/>
      <c r="AG348" s="199"/>
      <c r="AH348" s="33"/>
      <c r="AI348" s="33"/>
      <c r="AJ348" s="33"/>
      <c r="AK348" s="33"/>
      <c r="AL348" s="33"/>
      <c r="AM348" s="33"/>
      <c r="AN348" s="48"/>
      <c r="AO348" s="48"/>
      <c r="AP348" s="48"/>
    </row>
    <row r="349" spans="9:42" ht="21" hidden="1" customHeight="1">
      <c r="I349" s="292">
        <f t="shared" si="69"/>
        <v>0</v>
      </c>
      <c r="J349" s="118">
        <f t="shared" si="62"/>
        <v>0</v>
      </c>
      <c r="K349" s="636">
        <f t="shared" si="72"/>
        <v>36</v>
      </c>
      <c r="L349" s="188"/>
      <c r="M349" s="188"/>
      <c r="N349" s="189">
        <f t="shared" si="70"/>
        <v>0</v>
      </c>
      <c r="O349" s="190"/>
      <c r="P349" s="190"/>
      <c r="Q349" s="191">
        <f t="shared" si="71"/>
        <v>0</v>
      </c>
      <c r="R349" s="191">
        <f t="shared" si="71"/>
        <v>0</v>
      </c>
      <c r="S349" s="1988"/>
      <c r="T349" s="1989"/>
      <c r="U349" s="118">
        <f t="shared" si="68"/>
        <v>0</v>
      </c>
      <c r="V349" s="33"/>
      <c r="W349" s="33"/>
      <c r="X349" s="33"/>
      <c r="Y349" s="33"/>
      <c r="Z349" s="33"/>
      <c r="AA349" s="205"/>
      <c r="AB349" s="33"/>
      <c r="AC349" s="33"/>
      <c r="AD349" s="33"/>
      <c r="AE349" s="199"/>
      <c r="AF349" s="199"/>
      <c r="AG349" s="199"/>
      <c r="AH349" s="33"/>
      <c r="AI349" s="33"/>
      <c r="AJ349" s="33"/>
      <c r="AK349" s="33"/>
      <c r="AL349" s="33"/>
      <c r="AM349" s="33"/>
      <c r="AN349" s="48"/>
      <c r="AO349" s="48"/>
      <c r="AP349" s="48"/>
    </row>
    <row r="350" spans="9:42" ht="21" hidden="1" customHeight="1" thickBot="1">
      <c r="I350" s="292">
        <f t="shared" si="69"/>
        <v>0</v>
      </c>
      <c r="J350" s="118">
        <f t="shared" si="62"/>
        <v>0</v>
      </c>
      <c r="K350" s="210">
        <f t="shared" si="72"/>
        <v>37</v>
      </c>
      <c r="L350" s="188"/>
      <c r="M350" s="188"/>
      <c r="N350" s="211">
        <f t="shared" si="70"/>
        <v>0</v>
      </c>
      <c r="O350" s="212"/>
      <c r="P350" s="212"/>
      <c r="Q350" s="213">
        <f t="shared" si="71"/>
        <v>0</v>
      </c>
      <c r="R350" s="213">
        <f t="shared" si="71"/>
        <v>0</v>
      </c>
      <c r="S350" s="1990"/>
      <c r="T350" s="1991"/>
      <c r="U350" s="118">
        <f t="shared" si="68"/>
        <v>0</v>
      </c>
      <c r="V350" s="33"/>
      <c r="W350" s="33"/>
      <c r="X350" s="33"/>
      <c r="Y350" s="33"/>
      <c r="Z350" s="33"/>
      <c r="AA350" s="205"/>
      <c r="AB350" s="33"/>
      <c r="AC350" s="33"/>
      <c r="AD350" s="33"/>
      <c r="AE350" s="199"/>
      <c r="AF350" s="199"/>
      <c r="AG350" s="199"/>
      <c r="AH350" s="33"/>
      <c r="AI350" s="33"/>
      <c r="AJ350" s="33"/>
      <c r="AK350" s="33"/>
      <c r="AL350" s="33"/>
      <c r="AM350" s="33"/>
      <c r="AN350" s="48"/>
      <c r="AO350" s="48"/>
      <c r="AP350" s="48"/>
    </row>
    <row r="351" spans="9:42" ht="21" hidden="1" customHeight="1">
      <c r="I351" s="292">
        <f>IF((O$353+P$353)&gt;0,1,0)</f>
        <v>0</v>
      </c>
      <c r="J351" s="118">
        <f t="shared" si="62"/>
        <v>0</v>
      </c>
      <c r="K351" s="2002" t="s">
        <v>840</v>
      </c>
      <c r="L351" s="2004" t="s">
        <v>841</v>
      </c>
      <c r="M351" s="2006" t="s">
        <v>842</v>
      </c>
      <c r="N351" s="2006" t="s">
        <v>843</v>
      </c>
      <c r="O351" s="2012" t="s">
        <v>844</v>
      </c>
      <c r="P351" s="2012"/>
      <c r="Q351" s="2012" t="s">
        <v>845</v>
      </c>
      <c r="R351" s="2012"/>
      <c r="S351" s="1992" t="s">
        <v>969</v>
      </c>
      <c r="T351" s="1993"/>
      <c r="U351" s="118">
        <f t="shared" si="68"/>
        <v>0</v>
      </c>
      <c r="V351" s="33"/>
      <c r="W351" s="33"/>
      <c r="X351" s="33"/>
      <c r="Y351" s="33"/>
      <c r="Z351" s="33"/>
      <c r="AA351" s="205"/>
      <c r="AB351" s="33"/>
      <c r="AC351" s="33"/>
      <c r="AD351" s="33"/>
      <c r="AE351" s="199"/>
      <c r="AF351" s="199"/>
      <c r="AG351" s="199"/>
      <c r="AH351" s="33"/>
      <c r="AI351" s="33"/>
      <c r="AJ351" s="33"/>
      <c r="AK351" s="33"/>
      <c r="AL351" s="33"/>
      <c r="AM351" s="33"/>
      <c r="AN351" s="48"/>
      <c r="AO351" s="48"/>
      <c r="AP351" s="48"/>
    </row>
    <row r="352" spans="9:42" ht="21" hidden="1" customHeight="1">
      <c r="I352" s="292">
        <f t="shared" ref="I352:I375" si="73">IF((O$353+P$353)&gt;0,1,0)</f>
        <v>0</v>
      </c>
      <c r="J352" s="118">
        <f t="shared" si="62"/>
        <v>0</v>
      </c>
      <c r="K352" s="2003"/>
      <c r="L352" s="2005"/>
      <c r="M352" s="2007"/>
      <c r="N352" s="2007"/>
      <c r="O352" s="635" t="s">
        <v>741</v>
      </c>
      <c r="P352" s="176" t="s">
        <v>742</v>
      </c>
      <c r="Q352" s="176" t="s">
        <v>741</v>
      </c>
      <c r="R352" s="177" t="s">
        <v>742</v>
      </c>
      <c r="S352" s="1994"/>
      <c r="T352" s="1995"/>
      <c r="U352" s="118">
        <f t="shared" si="68"/>
        <v>0</v>
      </c>
      <c r="V352" s="33"/>
      <c r="W352" s="33"/>
      <c r="X352" s="33"/>
      <c r="Y352" s="33"/>
      <c r="Z352" s="33"/>
      <c r="AA352" s="205"/>
      <c r="AB352" s="33"/>
      <c r="AC352" s="33"/>
      <c r="AD352" s="33"/>
      <c r="AE352" s="199"/>
      <c r="AF352" s="199"/>
      <c r="AG352" s="199"/>
      <c r="AH352" s="33"/>
      <c r="AI352" s="33"/>
      <c r="AJ352" s="33"/>
      <c r="AK352" s="33"/>
      <c r="AL352" s="33"/>
      <c r="AM352" s="33"/>
      <c r="AN352" s="48"/>
      <c r="AO352" s="48"/>
      <c r="AP352" s="48"/>
    </row>
    <row r="353" spans="9:42" ht="21" hidden="1" customHeight="1">
      <c r="I353" s="292">
        <f t="shared" si="73"/>
        <v>0</v>
      </c>
      <c r="J353" s="118">
        <f t="shared" si="62"/>
        <v>0</v>
      </c>
      <c r="K353" s="636">
        <f>+K50+1</f>
        <v>38</v>
      </c>
      <c r="L353" s="188"/>
      <c r="M353" s="188"/>
      <c r="N353" s="189">
        <f t="shared" si="70"/>
        <v>0</v>
      </c>
      <c r="O353" s="190"/>
      <c r="P353" s="190"/>
      <c r="Q353" s="191">
        <f t="shared" si="71"/>
        <v>0</v>
      </c>
      <c r="R353" s="191">
        <f t="shared" si="71"/>
        <v>0</v>
      </c>
      <c r="S353" s="1988"/>
      <c r="T353" s="1989"/>
      <c r="U353" s="118">
        <f t="shared" si="68"/>
        <v>0</v>
      </c>
      <c r="V353" s="33"/>
      <c r="W353" s="33"/>
      <c r="X353" s="33"/>
      <c r="Y353" s="33"/>
      <c r="Z353" s="33"/>
      <c r="AA353" s="205"/>
      <c r="AB353" s="33"/>
      <c r="AC353" s="33"/>
      <c r="AD353" s="33"/>
      <c r="AE353" s="199"/>
      <c r="AF353" s="199"/>
      <c r="AG353" s="199"/>
      <c r="AH353" s="33"/>
      <c r="AI353" s="33"/>
      <c r="AJ353" s="33"/>
      <c r="AK353" s="33"/>
      <c r="AL353" s="33"/>
      <c r="AM353" s="33"/>
      <c r="AN353" s="48"/>
      <c r="AO353" s="48"/>
      <c r="AP353" s="48"/>
    </row>
    <row r="354" spans="9:42" ht="21" hidden="1" customHeight="1">
      <c r="I354" s="292">
        <f t="shared" si="73"/>
        <v>0</v>
      </c>
      <c r="J354" s="118">
        <f t="shared" si="62"/>
        <v>0</v>
      </c>
      <c r="K354" s="636">
        <f t="shared" ref="K354:K375" si="74">+K353+1</f>
        <v>39</v>
      </c>
      <c r="L354" s="188"/>
      <c r="M354" s="188"/>
      <c r="N354" s="189">
        <f t="shared" si="70"/>
        <v>0</v>
      </c>
      <c r="O354" s="190"/>
      <c r="P354" s="190"/>
      <c r="Q354" s="191">
        <f t="shared" si="71"/>
        <v>0</v>
      </c>
      <c r="R354" s="191">
        <f t="shared" si="71"/>
        <v>0</v>
      </c>
      <c r="S354" s="1988"/>
      <c r="T354" s="1989"/>
      <c r="U354" s="118">
        <f t="shared" si="68"/>
        <v>0</v>
      </c>
      <c r="V354" s="33"/>
      <c r="W354" s="33"/>
      <c r="X354" s="33"/>
      <c r="Y354" s="33"/>
      <c r="Z354" s="33"/>
      <c r="AA354" s="205"/>
      <c r="AB354" s="33"/>
      <c r="AC354" s="33"/>
      <c r="AD354" s="33"/>
      <c r="AE354" s="199"/>
      <c r="AF354" s="199"/>
      <c r="AG354" s="199"/>
      <c r="AH354" s="33"/>
      <c r="AI354" s="33"/>
      <c r="AJ354" s="33"/>
      <c r="AK354" s="33"/>
      <c r="AL354" s="33"/>
      <c r="AM354" s="33"/>
      <c r="AN354" s="48"/>
      <c r="AO354" s="48"/>
      <c r="AP354" s="48"/>
    </row>
    <row r="355" spans="9:42" ht="21" hidden="1" customHeight="1">
      <c r="I355" s="292">
        <f t="shared" si="73"/>
        <v>0</v>
      </c>
      <c r="J355" s="118">
        <f t="shared" si="62"/>
        <v>0</v>
      </c>
      <c r="K355" s="636">
        <f t="shared" si="74"/>
        <v>40</v>
      </c>
      <c r="L355" s="188"/>
      <c r="M355" s="188"/>
      <c r="N355" s="189">
        <f t="shared" si="70"/>
        <v>0</v>
      </c>
      <c r="O355" s="190"/>
      <c r="P355" s="190"/>
      <c r="Q355" s="191">
        <f t="shared" si="71"/>
        <v>0</v>
      </c>
      <c r="R355" s="191">
        <f t="shared" si="71"/>
        <v>0</v>
      </c>
      <c r="S355" s="1988"/>
      <c r="T355" s="1989"/>
      <c r="U355" s="118">
        <f t="shared" si="68"/>
        <v>0</v>
      </c>
      <c r="V355" s="33"/>
      <c r="W355" s="33"/>
      <c r="X355" s="33"/>
      <c r="Y355" s="33"/>
      <c r="Z355" s="33"/>
      <c r="AA355" s="205"/>
      <c r="AB355" s="33"/>
      <c r="AC355" s="33"/>
      <c r="AD355" s="33"/>
      <c r="AE355" s="199"/>
      <c r="AF355" s="199"/>
      <c r="AG355" s="199"/>
      <c r="AH355" s="33"/>
      <c r="AI355" s="33"/>
      <c r="AJ355" s="33"/>
      <c r="AK355" s="33"/>
      <c r="AL355" s="33"/>
      <c r="AM355" s="33"/>
      <c r="AN355" s="48"/>
      <c r="AO355" s="48"/>
      <c r="AP355" s="48"/>
    </row>
    <row r="356" spans="9:42" ht="21" hidden="1" customHeight="1">
      <c r="I356" s="292">
        <f t="shared" si="73"/>
        <v>0</v>
      </c>
      <c r="J356" s="118">
        <f t="shared" si="62"/>
        <v>0</v>
      </c>
      <c r="K356" s="636">
        <f t="shared" si="74"/>
        <v>41</v>
      </c>
      <c r="L356" s="188"/>
      <c r="M356" s="188"/>
      <c r="N356" s="189">
        <f t="shared" si="70"/>
        <v>0</v>
      </c>
      <c r="O356" s="190"/>
      <c r="P356" s="190"/>
      <c r="Q356" s="191">
        <f t="shared" si="71"/>
        <v>0</v>
      </c>
      <c r="R356" s="191">
        <f t="shared" si="71"/>
        <v>0</v>
      </c>
      <c r="S356" s="1988"/>
      <c r="T356" s="1989"/>
      <c r="U356" s="118">
        <f t="shared" si="68"/>
        <v>0</v>
      </c>
      <c r="V356" s="33"/>
      <c r="W356" s="33"/>
      <c r="X356" s="33"/>
      <c r="Y356" s="33"/>
      <c r="Z356" s="33"/>
      <c r="AA356" s="205"/>
      <c r="AB356" s="33"/>
      <c r="AC356" s="33"/>
      <c r="AD356" s="33"/>
      <c r="AE356" s="199"/>
      <c r="AF356" s="199"/>
      <c r="AG356" s="199"/>
      <c r="AH356" s="33"/>
      <c r="AI356" s="33"/>
      <c r="AJ356" s="33"/>
      <c r="AK356" s="33"/>
      <c r="AL356" s="33"/>
      <c r="AM356" s="33"/>
      <c r="AN356" s="48"/>
      <c r="AO356" s="48"/>
      <c r="AP356" s="48"/>
    </row>
    <row r="357" spans="9:42" ht="21" hidden="1" customHeight="1">
      <c r="I357" s="292">
        <f t="shared" si="73"/>
        <v>0</v>
      </c>
      <c r="J357" s="118">
        <f t="shared" si="62"/>
        <v>0</v>
      </c>
      <c r="K357" s="636">
        <f t="shared" si="74"/>
        <v>42</v>
      </c>
      <c r="L357" s="188"/>
      <c r="M357" s="188"/>
      <c r="N357" s="189">
        <f t="shared" si="70"/>
        <v>0</v>
      </c>
      <c r="O357" s="190"/>
      <c r="P357" s="190"/>
      <c r="Q357" s="191">
        <f t="shared" si="71"/>
        <v>0</v>
      </c>
      <c r="R357" s="191">
        <f t="shared" si="71"/>
        <v>0</v>
      </c>
      <c r="S357" s="1988"/>
      <c r="T357" s="1989"/>
      <c r="U357" s="118">
        <f t="shared" si="68"/>
        <v>0</v>
      </c>
      <c r="V357" s="33"/>
      <c r="W357" s="33"/>
      <c r="X357" s="33"/>
      <c r="Y357" s="33"/>
      <c r="Z357" s="33"/>
      <c r="AA357" s="205"/>
      <c r="AB357" s="33"/>
      <c r="AC357" s="33"/>
      <c r="AD357" s="33"/>
      <c r="AE357" s="199"/>
      <c r="AF357" s="199"/>
      <c r="AG357" s="199"/>
      <c r="AH357" s="33"/>
      <c r="AI357" s="33"/>
      <c r="AJ357" s="33"/>
      <c r="AK357" s="33"/>
      <c r="AL357" s="33"/>
      <c r="AM357" s="33"/>
      <c r="AN357" s="48"/>
      <c r="AO357" s="48"/>
      <c r="AP357" s="48"/>
    </row>
    <row r="358" spans="9:42" ht="21" hidden="1" customHeight="1">
      <c r="I358" s="292">
        <f t="shared" si="73"/>
        <v>0</v>
      </c>
      <c r="J358" s="118">
        <f t="shared" si="62"/>
        <v>0</v>
      </c>
      <c r="K358" s="636">
        <f t="shared" si="74"/>
        <v>43</v>
      </c>
      <c r="L358" s="188"/>
      <c r="M358" s="188"/>
      <c r="N358" s="189">
        <f t="shared" si="70"/>
        <v>0</v>
      </c>
      <c r="O358" s="190"/>
      <c r="P358" s="190"/>
      <c r="Q358" s="191">
        <f t="shared" si="71"/>
        <v>0</v>
      </c>
      <c r="R358" s="191">
        <f t="shared" si="71"/>
        <v>0</v>
      </c>
      <c r="S358" s="1988"/>
      <c r="T358" s="1989"/>
      <c r="U358" s="118">
        <f t="shared" si="68"/>
        <v>0</v>
      </c>
      <c r="V358" s="33"/>
      <c r="W358" s="33"/>
      <c r="X358" s="33"/>
      <c r="Y358" s="33"/>
      <c r="Z358" s="33"/>
      <c r="AA358" s="205"/>
      <c r="AB358" s="33"/>
      <c r="AC358" s="33"/>
      <c r="AD358" s="33"/>
      <c r="AE358" s="199"/>
      <c r="AF358" s="199"/>
      <c r="AG358" s="199"/>
      <c r="AH358" s="33"/>
      <c r="AI358" s="33"/>
      <c r="AJ358" s="33"/>
      <c r="AK358" s="33"/>
      <c r="AL358" s="33"/>
      <c r="AM358" s="33"/>
      <c r="AN358" s="48"/>
      <c r="AO358" s="48"/>
      <c r="AP358" s="48"/>
    </row>
    <row r="359" spans="9:42" ht="21" hidden="1" customHeight="1">
      <c r="I359" s="292">
        <f t="shared" si="73"/>
        <v>0</v>
      </c>
      <c r="J359" s="118">
        <f t="shared" si="62"/>
        <v>0</v>
      </c>
      <c r="K359" s="636">
        <f t="shared" si="74"/>
        <v>44</v>
      </c>
      <c r="L359" s="188"/>
      <c r="M359" s="188"/>
      <c r="N359" s="189">
        <f t="shared" si="70"/>
        <v>0</v>
      </c>
      <c r="O359" s="190"/>
      <c r="P359" s="190"/>
      <c r="Q359" s="191">
        <f t="shared" si="71"/>
        <v>0</v>
      </c>
      <c r="R359" s="191">
        <f t="shared" si="71"/>
        <v>0</v>
      </c>
      <c r="S359" s="1988"/>
      <c r="T359" s="1989"/>
      <c r="U359" s="118">
        <f t="shared" si="68"/>
        <v>0</v>
      </c>
      <c r="V359" s="33"/>
      <c r="W359" s="33"/>
      <c r="X359" s="33"/>
      <c r="Y359" s="33"/>
      <c r="Z359" s="33"/>
      <c r="AA359" s="205"/>
      <c r="AB359" s="33"/>
      <c r="AC359" s="33"/>
      <c r="AD359" s="33"/>
      <c r="AE359" s="199"/>
      <c r="AF359" s="199"/>
      <c r="AG359" s="199"/>
      <c r="AH359" s="33"/>
      <c r="AI359" s="33"/>
      <c r="AJ359" s="33"/>
      <c r="AK359" s="33"/>
      <c r="AL359" s="33"/>
      <c r="AM359" s="33"/>
      <c r="AN359" s="48"/>
      <c r="AO359" s="48"/>
      <c r="AP359" s="48"/>
    </row>
    <row r="360" spans="9:42" ht="21" hidden="1" customHeight="1">
      <c r="I360" s="292">
        <f t="shared" si="73"/>
        <v>0</v>
      </c>
      <c r="J360" s="118">
        <f t="shared" si="62"/>
        <v>0</v>
      </c>
      <c r="K360" s="636">
        <f t="shared" si="74"/>
        <v>45</v>
      </c>
      <c r="L360" s="188"/>
      <c r="M360" s="188"/>
      <c r="N360" s="189">
        <f t="shared" si="70"/>
        <v>0</v>
      </c>
      <c r="O360" s="190"/>
      <c r="P360" s="190"/>
      <c r="Q360" s="191">
        <f t="shared" si="71"/>
        <v>0</v>
      </c>
      <c r="R360" s="191">
        <f t="shared" si="71"/>
        <v>0</v>
      </c>
      <c r="S360" s="1988"/>
      <c r="T360" s="1989"/>
      <c r="U360" s="118">
        <f t="shared" si="68"/>
        <v>0</v>
      </c>
      <c r="V360" s="33"/>
      <c r="W360" s="33"/>
      <c r="X360" s="33"/>
      <c r="Y360" s="33"/>
      <c r="Z360" s="33"/>
      <c r="AA360" s="205"/>
      <c r="AB360" s="33"/>
      <c r="AC360" s="33"/>
      <c r="AD360" s="33"/>
      <c r="AE360" s="199"/>
      <c r="AF360" s="199"/>
      <c r="AG360" s="199"/>
      <c r="AH360" s="33"/>
      <c r="AI360" s="33"/>
      <c r="AJ360" s="33"/>
      <c r="AK360" s="33"/>
      <c r="AL360" s="33"/>
      <c r="AM360" s="33"/>
      <c r="AN360" s="48"/>
      <c r="AO360" s="48"/>
      <c r="AP360" s="48"/>
    </row>
    <row r="361" spans="9:42" ht="21" hidden="1" customHeight="1">
      <c r="I361" s="292">
        <f t="shared" si="73"/>
        <v>0</v>
      </c>
      <c r="J361" s="118">
        <f t="shared" si="62"/>
        <v>0</v>
      </c>
      <c r="K361" s="636">
        <f t="shared" si="74"/>
        <v>46</v>
      </c>
      <c r="L361" s="188"/>
      <c r="M361" s="188"/>
      <c r="N361" s="189">
        <f t="shared" si="70"/>
        <v>0</v>
      </c>
      <c r="O361" s="190"/>
      <c r="P361" s="190"/>
      <c r="Q361" s="191">
        <f t="shared" si="71"/>
        <v>0</v>
      </c>
      <c r="R361" s="191">
        <f t="shared" si="71"/>
        <v>0</v>
      </c>
      <c r="S361" s="1988"/>
      <c r="T361" s="1989"/>
      <c r="U361" s="118">
        <f t="shared" si="68"/>
        <v>0</v>
      </c>
      <c r="V361" s="33"/>
      <c r="W361" s="33"/>
      <c r="X361" s="33"/>
      <c r="Y361" s="33"/>
      <c r="Z361" s="33"/>
      <c r="AA361" s="205"/>
      <c r="AB361" s="33"/>
      <c r="AC361" s="33"/>
      <c r="AD361" s="33"/>
      <c r="AE361" s="199"/>
      <c r="AF361" s="199"/>
      <c r="AG361" s="199"/>
      <c r="AH361" s="33"/>
      <c r="AI361" s="33"/>
      <c r="AJ361" s="33"/>
      <c r="AK361" s="33"/>
      <c r="AL361" s="33"/>
      <c r="AM361" s="33"/>
      <c r="AN361" s="48"/>
      <c r="AO361" s="48"/>
      <c r="AP361" s="48"/>
    </row>
    <row r="362" spans="9:42" ht="21" hidden="1" customHeight="1">
      <c r="I362" s="292">
        <f t="shared" si="73"/>
        <v>0</v>
      </c>
      <c r="J362" s="118">
        <f t="shared" si="62"/>
        <v>0</v>
      </c>
      <c r="K362" s="636">
        <f t="shared" si="74"/>
        <v>47</v>
      </c>
      <c r="L362" s="188"/>
      <c r="M362" s="188"/>
      <c r="N362" s="189">
        <f t="shared" si="70"/>
        <v>0</v>
      </c>
      <c r="O362" s="190"/>
      <c r="P362" s="190"/>
      <c r="Q362" s="191">
        <f t="shared" si="71"/>
        <v>0</v>
      </c>
      <c r="R362" s="191">
        <f t="shared" si="71"/>
        <v>0</v>
      </c>
      <c r="S362" s="1988"/>
      <c r="T362" s="1989"/>
      <c r="U362" s="118">
        <f t="shared" si="68"/>
        <v>0</v>
      </c>
      <c r="V362" s="33"/>
      <c r="W362" s="33"/>
      <c r="X362" s="33"/>
      <c r="Y362" s="33"/>
      <c r="Z362" s="33"/>
      <c r="AA362" s="205"/>
      <c r="AB362" s="33"/>
      <c r="AC362" s="33"/>
      <c r="AD362" s="33"/>
      <c r="AE362" s="199"/>
      <c r="AF362" s="199"/>
      <c r="AG362" s="199"/>
      <c r="AH362" s="33"/>
      <c r="AI362" s="33"/>
      <c r="AJ362" s="33"/>
      <c r="AK362" s="33"/>
      <c r="AL362" s="33"/>
      <c r="AM362" s="33"/>
      <c r="AN362" s="48"/>
      <c r="AO362" s="48"/>
      <c r="AP362" s="48"/>
    </row>
    <row r="363" spans="9:42" ht="21" hidden="1" customHeight="1">
      <c r="I363" s="292">
        <f t="shared" si="73"/>
        <v>0</v>
      </c>
      <c r="J363" s="118">
        <f t="shared" si="62"/>
        <v>0</v>
      </c>
      <c r="K363" s="636">
        <f t="shared" si="74"/>
        <v>48</v>
      </c>
      <c r="L363" s="188"/>
      <c r="M363" s="188"/>
      <c r="N363" s="189">
        <f t="shared" si="70"/>
        <v>0</v>
      </c>
      <c r="O363" s="190"/>
      <c r="P363" s="190"/>
      <c r="Q363" s="191">
        <f t="shared" si="71"/>
        <v>0</v>
      </c>
      <c r="R363" s="191">
        <f t="shared" si="71"/>
        <v>0</v>
      </c>
      <c r="S363" s="1988"/>
      <c r="T363" s="1989"/>
      <c r="U363" s="118">
        <f t="shared" si="68"/>
        <v>0</v>
      </c>
      <c r="V363" s="33"/>
      <c r="W363" s="33"/>
      <c r="X363" s="33"/>
      <c r="Y363" s="33"/>
      <c r="Z363" s="33"/>
      <c r="AA363" s="205"/>
      <c r="AB363" s="33"/>
      <c r="AC363" s="33"/>
      <c r="AD363" s="33"/>
      <c r="AE363" s="199"/>
      <c r="AF363" s="199"/>
      <c r="AG363" s="199"/>
      <c r="AH363" s="33"/>
      <c r="AI363" s="33"/>
      <c r="AJ363" s="33"/>
      <c r="AK363" s="33"/>
      <c r="AL363" s="33"/>
      <c r="AM363" s="33"/>
      <c r="AN363" s="48"/>
      <c r="AO363" s="48"/>
      <c r="AP363" s="48"/>
    </row>
    <row r="364" spans="9:42" ht="21" hidden="1" customHeight="1">
      <c r="I364" s="292">
        <f t="shared" si="73"/>
        <v>0</v>
      </c>
      <c r="J364" s="118">
        <f t="shared" si="62"/>
        <v>0</v>
      </c>
      <c r="K364" s="636">
        <f t="shared" si="74"/>
        <v>49</v>
      </c>
      <c r="L364" s="188"/>
      <c r="M364" s="188"/>
      <c r="N364" s="189">
        <f t="shared" si="70"/>
        <v>0</v>
      </c>
      <c r="O364" s="190"/>
      <c r="P364" s="190"/>
      <c r="Q364" s="191">
        <f t="shared" si="71"/>
        <v>0</v>
      </c>
      <c r="R364" s="191">
        <f t="shared" si="71"/>
        <v>0</v>
      </c>
      <c r="S364" s="1988"/>
      <c r="T364" s="1989"/>
      <c r="U364" s="118">
        <f t="shared" si="68"/>
        <v>0</v>
      </c>
      <c r="V364" s="33"/>
      <c r="W364" s="33"/>
      <c r="X364" s="33"/>
      <c r="Y364" s="33"/>
      <c r="Z364" s="33"/>
      <c r="AA364" s="205"/>
      <c r="AB364" s="33"/>
      <c r="AC364" s="33"/>
      <c r="AD364" s="33"/>
      <c r="AE364" s="199"/>
      <c r="AF364" s="199"/>
      <c r="AG364" s="199"/>
      <c r="AH364" s="33"/>
      <c r="AI364" s="33"/>
      <c r="AJ364" s="33"/>
      <c r="AK364" s="33"/>
      <c r="AL364" s="33"/>
      <c r="AM364" s="33"/>
      <c r="AN364" s="48"/>
      <c r="AO364" s="48"/>
      <c r="AP364" s="48"/>
    </row>
    <row r="365" spans="9:42" ht="21" hidden="1" customHeight="1">
      <c r="I365" s="292">
        <f t="shared" si="73"/>
        <v>0</v>
      </c>
      <c r="J365" s="118">
        <f t="shared" si="62"/>
        <v>0</v>
      </c>
      <c r="K365" s="636">
        <f t="shared" si="74"/>
        <v>50</v>
      </c>
      <c r="L365" s="188"/>
      <c r="M365" s="188"/>
      <c r="N365" s="189">
        <f t="shared" si="70"/>
        <v>0</v>
      </c>
      <c r="O365" s="190"/>
      <c r="P365" s="190"/>
      <c r="Q365" s="191">
        <f t="shared" si="71"/>
        <v>0</v>
      </c>
      <c r="R365" s="191">
        <f t="shared" si="71"/>
        <v>0</v>
      </c>
      <c r="S365" s="1988"/>
      <c r="T365" s="1989"/>
      <c r="U365" s="118">
        <f t="shared" si="68"/>
        <v>0</v>
      </c>
      <c r="V365" s="33"/>
      <c r="W365" s="33"/>
      <c r="X365" s="33"/>
      <c r="Y365" s="33"/>
      <c r="Z365" s="33"/>
      <c r="AA365" s="205"/>
      <c r="AB365" s="33"/>
      <c r="AC365" s="33"/>
      <c r="AD365" s="33"/>
      <c r="AE365" s="199"/>
      <c r="AF365" s="199"/>
      <c r="AG365" s="199"/>
      <c r="AH365" s="33"/>
      <c r="AI365" s="33"/>
      <c r="AJ365" s="33"/>
      <c r="AK365" s="33"/>
      <c r="AL365" s="33"/>
      <c r="AM365" s="33"/>
      <c r="AN365" s="48"/>
      <c r="AO365" s="48"/>
      <c r="AP365" s="48"/>
    </row>
    <row r="366" spans="9:42" ht="21" hidden="1" customHeight="1">
      <c r="I366" s="292">
        <f t="shared" si="73"/>
        <v>0</v>
      </c>
      <c r="J366" s="118">
        <f t="shared" si="62"/>
        <v>0</v>
      </c>
      <c r="K366" s="636">
        <f t="shared" si="74"/>
        <v>51</v>
      </c>
      <c r="L366" s="188"/>
      <c r="M366" s="188"/>
      <c r="N366" s="189">
        <f t="shared" si="70"/>
        <v>0</v>
      </c>
      <c r="O366" s="190"/>
      <c r="P366" s="190"/>
      <c r="Q366" s="191">
        <f t="shared" si="71"/>
        <v>0</v>
      </c>
      <c r="R366" s="191">
        <f t="shared" si="71"/>
        <v>0</v>
      </c>
      <c r="S366" s="1988"/>
      <c r="T366" s="1989"/>
      <c r="U366" s="118">
        <f t="shared" si="68"/>
        <v>0</v>
      </c>
      <c r="V366" s="33"/>
      <c r="W366" s="33"/>
      <c r="X366" s="33"/>
      <c r="Y366" s="33"/>
      <c r="Z366" s="33"/>
      <c r="AA366" s="205"/>
      <c r="AB366" s="33"/>
      <c r="AC366" s="33"/>
      <c r="AD366" s="33"/>
      <c r="AE366" s="199"/>
      <c r="AF366" s="199"/>
      <c r="AG366" s="199"/>
      <c r="AH366" s="33"/>
      <c r="AI366" s="33"/>
      <c r="AJ366" s="33"/>
      <c r="AK366" s="33"/>
      <c r="AL366" s="33"/>
      <c r="AM366" s="33"/>
      <c r="AN366" s="48"/>
      <c r="AO366" s="48"/>
      <c r="AP366" s="48"/>
    </row>
    <row r="367" spans="9:42" ht="21" hidden="1" customHeight="1">
      <c r="I367" s="292">
        <f t="shared" si="73"/>
        <v>0</v>
      </c>
      <c r="J367" s="118">
        <f t="shared" si="62"/>
        <v>0</v>
      </c>
      <c r="K367" s="636">
        <f t="shared" si="74"/>
        <v>52</v>
      </c>
      <c r="L367" s="188"/>
      <c r="M367" s="188"/>
      <c r="N367" s="189">
        <f t="shared" si="70"/>
        <v>0</v>
      </c>
      <c r="O367" s="190"/>
      <c r="P367" s="190"/>
      <c r="Q367" s="191">
        <f t="shared" si="71"/>
        <v>0</v>
      </c>
      <c r="R367" s="191">
        <f t="shared" si="71"/>
        <v>0</v>
      </c>
      <c r="S367" s="1988"/>
      <c r="T367" s="1989"/>
      <c r="U367" s="118">
        <f t="shared" si="68"/>
        <v>0</v>
      </c>
      <c r="V367" s="33"/>
      <c r="W367" s="33"/>
      <c r="X367" s="33"/>
      <c r="Y367" s="33"/>
      <c r="Z367" s="33"/>
      <c r="AA367" s="205"/>
      <c r="AB367" s="33"/>
      <c r="AC367" s="33"/>
      <c r="AD367" s="33"/>
      <c r="AE367" s="199"/>
      <c r="AF367" s="199"/>
      <c r="AG367" s="199"/>
      <c r="AH367" s="33"/>
      <c r="AI367" s="33"/>
      <c r="AJ367" s="33"/>
      <c r="AK367" s="33"/>
      <c r="AL367" s="33"/>
      <c r="AM367" s="33"/>
      <c r="AN367" s="48"/>
      <c r="AO367" s="48"/>
      <c r="AP367" s="48"/>
    </row>
    <row r="368" spans="9:42" ht="21" hidden="1" customHeight="1">
      <c r="I368" s="292">
        <f t="shared" si="73"/>
        <v>0</v>
      </c>
      <c r="J368" s="118">
        <f t="shared" si="62"/>
        <v>0</v>
      </c>
      <c r="K368" s="636">
        <f t="shared" si="74"/>
        <v>53</v>
      </c>
      <c r="L368" s="188"/>
      <c r="M368" s="188"/>
      <c r="N368" s="189">
        <f t="shared" si="70"/>
        <v>0</v>
      </c>
      <c r="O368" s="190"/>
      <c r="P368" s="190"/>
      <c r="Q368" s="191">
        <f t="shared" si="71"/>
        <v>0</v>
      </c>
      <c r="R368" s="191">
        <f t="shared" si="71"/>
        <v>0</v>
      </c>
      <c r="S368" s="1988"/>
      <c r="T368" s="1989"/>
      <c r="U368" s="118">
        <f t="shared" si="68"/>
        <v>0</v>
      </c>
      <c r="V368" s="33"/>
      <c r="W368" s="33"/>
      <c r="X368" s="33"/>
      <c r="Y368" s="33"/>
      <c r="Z368" s="33"/>
      <c r="AA368" s="205"/>
      <c r="AB368" s="33"/>
      <c r="AC368" s="33"/>
      <c r="AD368" s="33"/>
      <c r="AE368" s="199"/>
      <c r="AF368" s="199"/>
      <c r="AG368" s="199"/>
      <c r="AH368" s="33"/>
      <c r="AI368" s="33"/>
      <c r="AJ368" s="33"/>
      <c r="AK368" s="33"/>
      <c r="AL368" s="33"/>
      <c r="AM368" s="33"/>
      <c r="AN368" s="48"/>
      <c r="AO368" s="48"/>
      <c r="AP368" s="48"/>
    </row>
    <row r="369" spans="9:46" ht="21" hidden="1" customHeight="1">
      <c r="I369" s="292">
        <f t="shared" si="73"/>
        <v>0</v>
      </c>
      <c r="J369" s="118">
        <f t="shared" si="62"/>
        <v>0</v>
      </c>
      <c r="K369" s="636">
        <f t="shared" si="74"/>
        <v>54</v>
      </c>
      <c r="L369" s="188"/>
      <c r="M369" s="188"/>
      <c r="N369" s="189">
        <f t="shared" si="70"/>
        <v>0</v>
      </c>
      <c r="O369" s="190"/>
      <c r="P369" s="190"/>
      <c r="Q369" s="191">
        <f t="shared" si="71"/>
        <v>0</v>
      </c>
      <c r="R369" s="191">
        <f t="shared" si="71"/>
        <v>0</v>
      </c>
      <c r="S369" s="1988"/>
      <c r="T369" s="1989"/>
      <c r="U369" s="118">
        <f t="shared" si="68"/>
        <v>0</v>
      </c>
      <c r="V369" s="33"/>
      <c r="W369" s="33"/>
      <c r="X369" s="33"/>
      <c r="Y369" s="33"/>
      <c r="Z369" s="33"/>
      <c r="AA369" s="205"/>
      <c r="AB369" s="33"/>
      <c r="AC369" s="33"/>
      <c r="AD369" s="33"/>
      <c r="AE369" s="199"/>
      <c r="AF369" s="199"/>
      <c r="AG369" s="199"/>
      <c r="AH369" s="33"/>
      <c r="AI369" s="33"/>
      <c r="AJ369" s="33"/>
      <c r="AK369" s="33"/>
      <c r="AL369" s="33"/>
      <c r="AM369" s="33"/>
      <c r="AN369" s="48"/>
      <c r="AO369" s="48"/>
      <c r="AP369" s="48"/>
    </row>
    <row r="370" spans="9:46" ht="21" hidden="1" customHeight="1">
      <c r="I370" s="292">
        <f t="shared" si="73"/>
        <v>0</v>
      </c>
      <c r="J370" s="118">
        <f t="shared" si="62"/>
        <v>0</v>
      </c>
      <c r="K370" s="636">
        <f t="shared" si="74"/>
        <v>55</v>
      </c>
      <c r="L370" s="188"/>
      <c r="M370" s="188"/>
      <c r="N370" s="189">
        <f t="shared" si="70"/>
        <v>0</v>
      </c>
      <c r="O370" s="190"/>
      <c r="P370" s="190"/>
      <c r="Q370" s="191">
        <f t="shared" si="71"/>
        <v>0</v>
      </c>
      <c r="R370" s="191">
        <f t="shared" si="71"/>
        <v>0</v>
      </c>
      <c r="S370" s="1988"/>
      <c r="T370" s="1989"/>
      <c r="U370" s="118">
        <f t="shared" si="68"/>
        <v>0</v>
      </c>
      <c r="V370" s="33"/>
      <c r="W370" s="33"/>
      <c r="X370" s="33"/>
      <c r="Y370" s="33"/>
      <c r="Z370" s="33"/>
      <c r="AA370" s="205"/>
      <c r="AB370" s="33"/>
      <c r="AC370" s="33"/>
      <c r="AD370" s="33"/>
      <c r="AE370" s="199"/>
      <c r="AF370" s="199"/>
      <c r="AG370" s="199"/>
      <c r="AH370" s="33"/>
      <c r="AI370" s="33"/>
      <c r="AJ370" s="33"/>
      <c r="AK370" s="33"/>
      <c r="AL370" s="33"/>
      <c r="AM370" s="33"/>
      <c r="AN370" s="48"/>
      <c r="AO370" s="48"/>
      <c r="AP370" s="48"/>
    </row>
    <row r="371" spans="9:46" ht="21" hidden="1" customHeight="1">
      <c r="I371" s="292">
        <f t="shared" si="73"/>
        <v>0</v>
      </c>
      <c r="J371" s="118">
        <f t="shared" si="62"/>
        <v>0</v>
      </c>
      <c r="K371" s="636">
        <f t="shared" si="74"/>
        <v>56</v>
      </c>
      <c r="L371" s="188"/>
      <c r="M371" s="188"/>
      <c r="N371" s="189">
        <f t="shared" si="70"/>
        <v>0</v>
      </c>
      <c r="O371" s="190"/>
      <c r="P371" s="190"/>
      <c r="Q371" s="191">
        <f t="shared" si="71"/>
        <v>0</v>
      </c>
      <c r="R371" s="191">
        <f t="shared" si="71"/>
        <v>0</v>
      </c>
      <c r="S371" s="1988"/>
      <c r="T371" s="1989"/>
      <c r="U371" s="118">
        <f t="shared" si="68"/>
        <v>0</v>
      </c>
      <c r="V371" s="33"/>
      <c r="W371" s="33"/>
      <c r="X371" s="33"/>
      <c r="Y371" s="33"/>
      <c r="Z371" s="33"/>
      <c r="AA371" s="205"/>
      <c r="AB371" s="33"/>
      <c r="AC371" s="33"/>
      <c r="AD371" s="33"/>
      <c r="AE371" s="199"/>
      <c r="AF371" s="199"/>
      <c r="AG371" s="199"/>
      <c r="AH371" s="33"/>
      <c r="AI371" s="33"/>
      <c r="AJ371" s="33"/>
      <c r="AK371" s="33"/>
      <c r="AL371" s="33"/>
      <c r="AM371" s="33"/>
      <c r="AN371" s="48"/>
      <c r="AO371" s="48"/>
      <c r="AP371" s="48"/>
    </row>
    <row r="372" spans="9:46" ht="21" hidden="1" customHeight="1">
      <c r="I372" s="292">
        <f t="shared" si="73"/>
        <v>0</v>
      </c>
      <c r="J372" s="118">
        <f t="shared" si="62"/>
        <v>0</v>
      </c>
      <c r="K372" s="636">
        <f t="shared" si="74"/>
        <v>57</v>
      </c>
      <c r="L372" s="188"/>
      <c r="M372" s="188"/>
      <c r="N372" s="189">
        <f t="shared" si="70"/>
        <v>0</v>
      </c>
      <c r="O372" s="190"/>
      <c r="P372" s="190"/>
      <c r="Q372" s="191">
        <f t="shared" si="71"/>
        <v>0</v>
      </c>
      <c r="R372" s="191">
        <f t="shared" si="71"/>
        <v>0</v>
      </c>
      <c r="S372" s="1988"/>
      <c r="T372" s="1989"/>
      <c r="U372" s="118">
        <f t="shared" si="68"/>
        <v>0</v>
      </c>
      <c r="V372" s="33"/>
      <c r="W372" s="33"/>
      <c r="X372" s="33"/>
      <c r="Y372" s="33"/>
      <c r="Z372" s="33"/>
      <c r="AA372" s="205"/>
      <c r="AB372" s="33"/>
      <c r="AC372" s="33"/>
      <c r="AD372" s="33"/>
      <c r="AE372" s="199"/>
      <c r="AF372" s="199"/>
      <c r="AG372" s="199"/>
      <c r="AH372" s="33"/>
      <c r="AI372" s="33"/>
      <c r="AJ372" s="33"/>
      <c r="AK372" s="33"/>
      <c r="AL372" s="33"/>
      <c r="AM372" s="33"/>
      <c r="AN372" s="48"/>
      <c r="AO372" s="48"/>
      <c r="AP372" s="48"/>
    </row>
    <row r="373" spans="9:46" ht="21" hidden="1" customHeight="1">
      <c r="I373" s="292">
        <f t="shared" si="73"/>
        <v>0</v>
      </c>
      <c r="J373" s="118">
        <f t="shared" si="62"/>
        <v>0</v>
      </c>
      <c r="K373" s="636">
        <f t="shared" si="74"/>
        <v>58</v>
      </c>
      <c r="L373" s="188"/>
      <c r="M373" s="188"/>
      <c r="N373" s="189">
        <f t="shared" si="70"/>
        <v>0</v>
      </c>
      <c r="O373" s="190"/>
      <c r="P373" s="190"/>
      <c r="Q373" s="191">
        <f t="shared" si="71"/>
        <v>0</v>
      </c>
      <c r="R373" s="191">
        <f t="shared" si="71"/>
        <v>0</v>
      </c>
      <c r="S373" s="1988"/>
      <c r="T373" s="1989"/>
      <c r="U373" s="118">
        <f t="shared" si="68"/>
        <v>0</v>
      </c>
      <c r="V373" s="33"/>
      <c r="W373" s="33"/>
      <c r="X373" s="33"/>
      <c r="Y373" s="33"/>
      <c r="Z373" s="33"/>
      <c r="AA373" s="205"/>
      <c r="AB373" s="33"/>
      <c r="AC373" s="33"/>
      <c r="AD373" s="33"/>
      <c r="AE373" s="199"/>
      <c r="AF373" s="199"/>
      <c r="AG373" s="199"/>
      <c r="AH373" s="33"/>
      <c r="AI373" s="33"/>
      <c r="AJ373" s="33"/>
      <c r="AK373" s="33"/>
      <c r="AL373" s="33"/>
      <c r="AM373" s="199"/>
      <c r="AN373" s="28"/>
      <c r="AO373" s="48"/>
      <c r="AP373" s="28"/>
    </row>
    <row r="374" spans="9:46" ht="21" hidden="1" customHeight="1">
      <c r="I374" s="292">
        <f t="shared" si="73"/>
        <v>0</v>
      </c>
      <c r="J374" s="118">
        <f t="shared" si="62"/>
        <v>0</v>
      </c>
      <c r="K374" s="636">
        <f t="shared" si="74"/>
        <v>59</v>
      </c>
      <c r="L374" s="188"/>
      <c r="M374" s="188"/>
      <c r="N374" s="189">
        <f t="shared" si="70"/>
        <v>0</v>
      </c>
      <c r="O374" s="190"/>
      <c r="P374" s="190"/>
      <c r="Q374" s="191">
        <f t="shared" si="71"/>
        <v>0</v>
      </c>
      <c r="R374" s="191">
        <f t="shared" si="71"/>
        <v>0</v>
      </c>
      <c r="S374" s="1988"/>
      <c r="T374" s="1989"/>
      <c r="U374" s="118">
        <f t="shared" si="68"/>
        <v>0</v>
      </c>
      <c r="V374" s="33"/>
      <c r="W374" s="33"/>
      <c r="X374" s="33"/>
      <c r="Y374" s="33"/>
      <c r="Z374" s="33"/>
      <c r="AA374" s="205"/>
      <c r="AB374" s="33"/>
      <c r="AC374" s="33"/>
      <c r="AD374" s="33"/>
      <c r="AE374" s="199"/>
      <c r="AF374" s="199"/>
      <c r="AG374" s="199"/>
      <c r="AH374" s="33"/>
      <c r="AI374" s="33"/>
      <c r="AJ374" s="33"/>
      <c r="AK374" s="33"/>
      <c r="AL374" s="33"/>
    </row>
    <row r="375" spans="9:46" ht="21" hidden="1" customHeight="1" thickBot="1">
      <c r="I375" s="292">
        <f t="shared" si="73"/>
        <v>0</v>
      </c>
      <c r="J375" s="118">
        <f t="shared" si="62"/>
        <v>0</v>
      </c>
      <c r="K375" s="206">
        <f t="shared" si="74"/>
        <v>60</v>
      </c>
      <c r="L375" s="188"/>
      <c r="M375" s="188"/>
      <c r="N375" s="207">
        <f t="shared" si="70"/>
        <v>0</v>
      </c>
      <c r="O375" s="208"/>
      <c r="P375" s="208"/>
      <c r="Q375" s="209">
        <f t="shared" si="71"/>
        <v>0</v>
      </c>
      <c r="R375" s="209">
        <f t="shared" si="71"/>
        <v>0</v>
      </c>
      <c r="S375" s="1990"/>
      <c r="T375" s="1991"/>
      <c r="U375" s="118">
        <f t="shared" si="68"/>
        <v>0</v>
      </c>
      <c r="V375" s="214"/>
      <c r="W375" s="214"/>
      <c r="X375" s="214"/>
      <c r="Y375" s="214"/>
      <c r="Z375" s="214"/>
      <c r="AA375" s="215"/>
      <c r="AB375" s="214"/>
      <c r="AC375" s="214"/>
      <c r="AD375" s="214"/>
      <c r="AE375" s="216"/>
      <c r="AF375" s="216"/>
      <c r="AG375" s="216"/>
      <c r="AH375" s="216"/>
      <c r="AI375" s="216"/>
      <c r="AJ375" s="216"/>
      <c r="AK375" s="199"/>
      <c r="AL375" s="199"/>
    </row>
    <row r="376" spans="9:46" ht="30" customHeight="1" thickBot="1">
      <c r="I376" s="292">
        <f t="shared" ref="I376:I386" si="75">IF(Q$379&gt;0,1,0)</f>
        <v>0</v>
      </c>
      <c r="J376" s="118">
        <f t="shared" ref="J376:J439" si="76">IF($Q$379&gt;0,6,)</f>
        <v>0</v>
      </c>
      <c r="K376" s="2013" t="s">
        <v>803</v>
      </c>
      <c r="L376" s="2013"/>
      <c r="M376" s="2013"/>
      <c r="N376" s="2013"/>
      <c r="O376" s="2013"/>
      <c r="P376" s="2013"/>
      <c r="Q376" s="2013"/>
      <c r="R376" s="2013"/>
      <c r="S376" s="2013"/>
      <c r="T376" s="2013"/>
      <c r="U376" s="118">
        <f>J376</f>
        <v>0</v>
      </c>
      <c r="V376" s="119" t="s">
        <v>755</v>
      </c>
      <c r="W376" s="120" t="s">
        <v>873</v>
      </c>
      <c r="X376" s="121"/>
      <c r="Y376" s="121"/>
      <c r="Z376" s="122"/>
      <c r="AA376" s="123"/>
      <c r="AB376" s="122"/>
      <c r="AC376" s="122"/>
      <c r="AD376" s="122"/>
      <c r="AF376" s="124" t="s">
        <v>756</v>
      </c>
      <c r="AG376" s="125"/>
      <c r="AH376" s="125"/>
      <c r="AI376" s="125"/>
      <c r="AJ376" s="126"/>
      <c r="AN376" s="127"/>
      <c r="AO376" s="127"/>
      <c r="AP376" s="48"/>
    </row>
    <row r="377" spans="9:46" ht="21" customHeight="1" thickBot="1">
      <c r="I377" s="292">
        <f t="shared" si="75"/>
        <v>0</v>
      </c>
      <c r="J377" s="118">
        <f t="shared" si="76"/>
        <v>0</v>
      </c>
      <c r="K377" s="2021" t="s">
        <v>537</v>
      </c>
      <c r="L377" s="2021"/>
      <c r="M377" s="2021"/>
      <c r="N377" s="2021"/>
      <c r="O377" s="2021"/>
      <c r="P377" s="2021"/>
      <c r="Q377" s="2021"/>
      <c r="R377" s="2021"/>
      <c r="S377" s="2021"/>
      <c r="T377" s="2021"/>
      <c r="U377" s="118">
        <f t="shared" ref="U377:U400" si="77">J377</f>
        <v>0</v>
      </c>
      <c r="V377" s="217" t="s">
        <v>976</v>
      </c>
      <c r="W377" s="232">
        <v>200</v>
      </c>
      <c r="X377" s="233" t="s">
        <v>1176</v>
      </c>
      <c r="Y377" s="232">
        <f>AD392</f>
        <v>0</v>
      </c>
      <c r="Z377" s="129"/>
      <c r="AA377" s="130"/>
      <c r="AB377" s="129"/>
      <c r="AC377" s="131"/>
      <c r="AD377" s="132"/>
      <c r="AE377" s="33"/>
      <c r="AF377" s="133" t="s">
        <v>777</v>
      </c>
      <c r="AG377" s="134" t="s">
        <v>778</v>
      </c>
      <c r="AH377" s="134" t="s">
        <v>779</v>
      </c>
      <c r="AI377" s="135" t="s">
        <v>780</v>
      </c>
      <c r="AJ377" s="1327" t="s">
        <v>1679</v>
      </c>
      <c r="AK377" s="1328">
        <v>1</v>
      </c>
      <c r="AL377" s="1329">
        <v>2</v>
      </c>
      <c r="AM377" s="1330">
        <v>3</v>
      </c>
      <c r="AN377" s="1331">
        <v>4</v>
      </c>
      <c r="AO377" s="1331">
        <v>5</v>
      </c>
      <c r="AP377" s="1332">
        <v>6</v>
      </c>
      <c r="AQ377" s="1331">
        <v>7</v>
      </c>
      <c r="AR377" s="1331">
        <v>8</v>
      </c>
      <c r="AS377" s="1331">
        <v>9</v>
      </c>
      <c r="AT377" s="1333">
        <v>10</v>
      </c>
    </row>
    <row r="378" spans="9:46" ht="21" customHeight="1">
      <c r="I378" s="292">
        <f t="shared" si="75"/>
        <v>0</v>
      </c>
      <c r="J378" s="118">
        <f t="shared" si="76"/>
        <v>0</v>
      </c>
      <c r="K378" s="983" t="s">
        <v>523</v>
      </c>
      <c r="L378" s="136" t="s">
        <v>524</v>
      </c>
      <c r="M378" s="985" t="s">
        <v>978</v>
      </c>
      <c r="N378" s="136" t="s">
        <v>838</v>
      </c>
      <c r="O378" s="985" t="s">
        <v>776</v>
      </c>
      <c r="P378" s="136" t="s">
        <v>525</v>
      </c>
      <c r="Q378" s="136" t="s">
        <v>534</v>
      </c>
      <c r="R378" s="136" t="s">
        <v>529</v>
      </c>
      <c r="S378" s="406" t="s">
        <v>535</v>
      </c>
      <c r="T378" s="407" t="s">
        <v>536</v>
      </c>
      <c r="U378" s="118">
        <f t="shared" si="77"/>
        <v>0</v>
      </c>
      <c r="V378" s="218" t="s">
        <v>975</v>
      </c>
      <c r="W378" s="138">
        <v>435</v>
      </c>
      <c r="X378" s="139"/>
      <c r="Y378" s="139"/>
      <c r="Z378" s="140"/>
      <c r="AA378" s="141"/>
      <c r="AB378" s="140"/>
      <c r="AC378" s="142"/>
      <c r="AD378" s="143"/>
      <c r="AE378" s="33"/>
      <c r="AF378" s="144" t="s">
        <v>781</v>
      </c>
      <c r="AG378" s="145" t="s">
        <v>782</v>
      </c>
      <c r="AH378" s="145" t="s">
        <v>783</v>
      </c>
      <c r="AI378" s="146" t="s">
        <v>784</v>
      </c>
      <c r="AJ378" s="1334" t="s">
        <v>1680</v>
      </c>
      <c r="AK378" s="1335">
        <f>L387</f>
        <v>1</v>
      </c>
      <c r="AL378" s="1335">
        <f>L388</f>
        <v>0</v>
      </c>
      <c r="AM378" s="1335">
        <f>L389</f>
        <v>0</v>
      </c>
      <c r="AN378" s="1335">
        <f>L390</f>
        <v>0</v>
      </c>
      <c r="AO378" s="1335">
        <f>L391</f>
        <v>0</v>
      </c>
      <c r="AP378" s="1335">
        <f>L392</f>
        <v>0</v>
      </c>
      <c r="AQ378" s="1335">
        <f>L393</f>
        <v>0</v>
      </c>
      <c r="AR378" s="1335">
        <f>L394</f>
        <v>0</v>
      </c>
      <c r="AS378" s="1335">
        <f>L395</f>
        <v>0</v>
      </c>
      <c r="AT378" s="1336">
        <f>L396</f>
        <v>0</v>
      </c>
    </row>
    <row r="379" spans="9:46" ht="21" customHeight="1" thickBot="1">
      <c r="I379" s="292">
        <f t="shared" si="75"/>
        <v>0</v>
      </c>
      <c r="J379" s="118">
        <f t="shared" si="76"/>
        <v>0</v>
      </c>
      <c r="K379" s="147"/>
      <c r="L379" s="405"/>
      <c r="M379" s="148"/>
      <c r="N379" s="149"/>
      <c r="O379" s="149"/>
      <c r="P379" s="150" t="str">
        <f>IF(COUNTA(Y384:Y391)&gt;1,CONCATENATE(V384,"번지 외 ",COUNTA(Y384:Y391)-1,"필지"),CONCATENATE(V384,"번지"))</f>
        <v>산34번지</v>
      </c>
      <c r="Q379" s="151">
        <f>+Y392</f>
        <v>0</v>
      </c>
      <c r="R379" s="393" t="s">
        <v>1304</v>
      </c>
      <c r="S379" s="152">
        <f>COUNT(L387:L399)</f>
        <v>1</v>
      </c>
      <c r="T379" s="153">
        <f>200*S379</f>
        <v>200</v>
      </c>
      <c r="U379" s="118">
        <f t="shared" si="77"/>
        <v>0</v>
      </c>
      <c r="V379" s="218" t="s">
        <v>1589</v>
      </c>
      <c r="W379" s="138">
        <v>690</v>
      </c>
      <c r="X379" s="139" t="s">
        <v>1590</v>
      </c>
      <c r="Y379" s="139" t="s">
        <v>1500</v>
      </c>
      <c r="Z379" s="140"/>
      <c r="AA379" s="141"/>
      <c r="AB379" s="140"/>
      <c r="AC379" s="142"/>
      <c r="AD379" s="143"/>
      <c r="AE379" s="33"/>
      <c r="AF379" s="144" t="s">
        <v>785</v>
      </c>
      <c r="AG379" s="145" t="s">
        <v>786</v>
      </c>
      <c r="AH379" s="154" t="s">
        <v>787</v>
      </c>
      <c r="AI379" s="146" t="s">
        <v>788</v>
      </c>
      <c r="AJ379" s="1337" t="s">
        <v>1687</v>
      </c>
      <c r="AK379" s="1338">
        <f>M387</f>
        <v>0</v>
      </c>
      <c r="AL379" s="1338">
        <f>M388</f>
        <v>0</v>
      </c>
      <c r="AM379" s="1338">
        <f>M389</f>
        <v>0</v>
      </c>
      <c r="AN379" s="1338">
        <f>M390</f>
        <v>0</v>
      </c>
      <c r="AO379" s="1338">
        <f>M391</f>
        <v>0</v>
      </c>
      <c r="AP379" s="1338">
        <f>M392</f>
        <v>0</v>
      </c>
      <c r="AQ379" s="1338">
        <f>M393</f>
        <v>0</v>
      </c>
      <c r="AR379" s="1338">
        <f>M394</f>
        <v>0</v>
      </c>
      <c r="AS379" s="1338">
        <f>M395</f>
        <v>0</v>
      </c>
      <c r="AT379" s="1339">
        <f>M396</f>
        <v>0</v>
      </c>
    </row>
    <row r="380" spans="9:46" ht="21" customHeight="1" thickBot="1">
      <c r="I380" s="292">
        <f t="shared" si="75"/>
        <v>0</v>
      </c>
      <c r="J380" s="118">
        <f t="shared" si="76"/>
        <v>0</v>
      </c>
      <c r="K380" s="983" t="s">
        <v>527</v>
      </c>
      <c r="L380" s="136" t="s">
        <v>528</v>
      </c>
      <c r="M380" s="136" t="s">
        <v>521</v>
      </c>
      <c r="N380" s="136" t="s">
        <v>526</v>
      </c>
      <c r="O380" s="136" t="s">
        <v>530</v>
      </c>
      <c r="P380" s="987" t="s">
        <v>531</v>
      </c>
      <c r="Q380" s="987" t="s">
        <v>532</v>
      </c>
      <c r="R380" s="155" t="s">
        <v>533</v>
      </c>
      <c r="S380" s="156" t="s">
        <v>552</v>
      </c>
      <c r="T380" s="407" t="s">
        <v>522</v>
      </c>
      <c r="U380" s="118">
        <f t="shared" si="77"/>
        <v>0</v>
      </c>
      <c r="V380" s="219" t="s">
        <v>1591</v>
      </c>
      <c r="W380" s="220">
        <v>28.84</v>
      </c>
      <c r="X380" s="220"/>
      <c r="Y380" s="221"/>
      <c r="Z380" s="222"/>
      <c r="AA380" s="223"/>
      <c r="AB380" s="222"/>
      <c r="AC380" s="224"/>
      <c r="AD380" s="225"/>
      <c r="AE380" s="33"/>
      <c r="AF380" s="144" t="s">
        <v>790</v>
      </c>
      <c r="AG380" s="157" t="s">
        <v>791</v>
      </c>
      <c r="AH380" s="158" t="s">
        <v>792</v>
      </c>
      <c r="AI380" s="146" t="s">
        <v>793</v>
      </c>
      <c r="AJ380" s="126"/>
      <c r="AN380" s="127"/>
      <c r="AO380" s="127"/>
      <c r="AP380" s="48"/>
    </row>
    <row r="381" spans="9:46" ht="21" customHeight="1" thickBot="1">
      <c r="I381" s="292">
        <f t="shared" si="75"/>
        <v>0</v>
      </c>
      <c r="J381" s="118">
        <f t="shared" si="76"/>
        <v>0</v>
      </c>
      <c r="K381" s="1318" t="str">
        <f>Z384</f>
        <v>낙엽송(용)</v>
      </c>
      <c r="L381" s="1319" t="str">
        <f>AA384</f>
        <v>2-0</v>
      </c>
      <c r="M381" s="1320">
        <f>AC384</f>
        <v>2024</v>
      </c>
      <c r="N381" s="160">
        <f>AB393</f>
        <v>3000</v>
      </c>
      <c r="O381" s="161">
        <f>IF((Q385+R385)&gt;0,ROUND((Q385/(Q385+R385)),4),0)</f>
        <v>1</v>
      </c>
      <c r="P381" s="162" t="str">
        <f>IF(W380&lt;=15,AI378,IF(W380&gt;30,AI380,AI379))</f>
        <v>중 (15˚ ~ 30˚)</v>
      </c>
      <c r="Q381" s="397" t="s">
        <v>1724</v>
      </c>
      <c r="R381" s="1321" t="s">
        <v>960</v>
      </c>
      <c r="S381" s="164">
        <f>W380</f>
        <v>28.84</v>
      </c>
      <c r="T381" s="398">
        <f>ROUND(N381/10000*N387,0)</f>
        <v>60</v>
      </c>
      <c r="U381" s="118">
        <f t="shared" si="77"/>
        <v>0</v>
      </c>
      <c r="V381" s="226">
        <v>0</v>
      </c>
      <c r="W381" s="226"/>
      <c r="X381" s="226"/>
      <c r="Y381" s="226"/>
      <c r="Z381" s="226"/>
      <c r="AA381" s="227"/>
      <c r="AB381" s="226"/>
      <c r="AC381" s="226"/>
      <c r="AD381" s="226"/>
      <c r="AE381" s="33"/>
      <c r="AF381" s="144" t="s">
        <v>794</v>
      </c>
      <c r="AG381" s="145"/>
      <c r="AH381" s="165"/>
      <c r="AI381" s="146"/>
      <c r="AJ381" s="126"/>
      <c r="AN381" s="174"/>
      <c r="AO381" s="127"/>
      <c r="AP381" s="48"/>
    </row>
    <row r="382" spans="9:46" ht="21" customHeight="1" thickBot="1">
      <c r="I382" s="292">
        <f t="shared" si="75"/>
        <v>0</v>
      </c>
      <c r="J382" s="118">
        <f t="shared" si="76"/>
        <v>0</v>
      </c>
      <c r="K382" s="2014" t="s">
        <v>839</v>
      </c>
      <c r="L382" s="2014"/>
      <c r="M382" s="2014"/>
      <c r="N382" s="2014"/>
      <c r="O382" s="2014"/>
      <c r="P382" s="2014"/>
      <c r="Q382" s="2014"/>
      <c r="R382" s="2014"/>
      <c r="S382" s="2014"/>
      <c r="T382" s="2014"/>
      <c r="U382" s="118">
        <f t="shared" si="77"/>
        <v>0</v>
      </c>
      <c r="AE382" s="33"/>
      <c r="AF382" s="144"/>
      <c r="AG382" s="145"/>
      <c r="AH382" s="165"/>
      <c r="AI382" s="146"/>
      <c r="AJ382" s="126"/>
      <c r="AN382" s="174"/>
      <c r="AO382" s="127"/>
      <c r="AP382" s="48"/>
    </row>
    <row r="383" spans="9:46" ht="21" customHeight="1" thickBot="1">
      <c r="I383" s="292">
        <f t="shared" si="75"/>
        <v>0</v>
      </c>
      <c r="J383" s="118">
        <f t="shared" si="76"/>
        <v>0</v>
      </c>
      <c r="K383" s="2015" t="s">
        <v>840</v>
      </c>
      <c r="L383" s="2017" t="s">
        <v>841</v>
      </c>
      <c r="M383" s="2019" t="s">
        <v>842</v>
      </c>
      <c r="N383" s="2019" t="s">
        <v>843</v>
      </c>
      <c r="O383" s="2022" t="s">
        <v>844</v>
      </c>
      <c r="P383" s="2023"/>
      <c r="Q383" s="2022" t="s">
        <v>845</v>
      </c>
      <c r="R383" s="2023"/>
      <c r="S383" s="1992" t="s">
        <v>969</v>
      </c>
      <c r="T383" s="1993"/>
      <c r="U383" s="118">
        <f t="shared" si="77"/>
        <v>0</v>
      </c>
      <c r="V383" s="217" t="s">
        <v>757</v>
      </c>
      <c r="W383" s="228" t="s">
        <v>1555</v>
      </c>
      <c r="X383" s="228" t="s">
        <v>1557</v>
      </c>
      <c r="Y383" s="228" t="s">
        <v>971</v>
      </c>
      <c r="Z383" s="228" t="s">
        <v>527</v>
      </c>
      <c r="AA383" s="229" t="s">
        <v>824</v>
      </c>
      <c r="AB383" s="228" t="s">
        <v>1100</v>
      </c>
      <c r="AC383" s="230" t="s">
        <v>825</v>
      </c>
      <c r="AD383" s="231" t="s">
        <v>1232</v>
      </c>
      <c r="AE383" s="33"/>
      <c r="AF383" s="170"/>
      <c r="AG383" s="171"/>
      <c r="AH383" s="172"/>
      <c r="AI383" s="173"/>
      <c r="AJ383" s="174"/>
      <c r="AN383" s="127"/>
      <c r="AO383" s="33"/>
      <c r="AP383" s="48"/>
    </row>
    <row r="384" spans="9:46" ht="21" customHeight="1" thickBot="1">
      <c r="I384" s="292">
        <f t="shared" si="75"/>
        <v>0</v>
      </c>
      <c r="J384" s="118">
        <f t="shared" si="76"/>
        <v>0</v>
      </c>
      <c r="K384" s="2016"/>
      <c r="L384" s="2018"/>
      <c r="M384" s="2020"/>
      <c r="N384" s="2020"/>
      <c r="O384" s="986" t="s">
        <v>741</v>
      </c>
      <c r="P384" s="176" t="s">
        <v>742</v>
      </c>
      <c r="Q384" s="176" t="s">
        <v>741</v>
      </c>
      <c r="R384" s="177" t="s">
        <v>742</v>
      </c>
      <c r="S384" s="1994"/>
      <c r="T384" s="1995"/>
      <c r="U384" s="118">
        <f t="shared" si="77"/>
        <v>0</v>
      </c>
      <c r="V384" s="178" t="s">
        <v>1771</v>
      </c>
      <c r="W384" s="179">
        <v>23.44</v>
      </c>
      <c r="X384" s="179"/>
      <c r="Y384" s="179"/>
      <c r="Z384" s="179" t="s">
        <v>1773</v>
      </c>
      <c r="AA384" s="180" t="s">
        <v>1707</v>
      </c>
      <c r="AB384" s="179">
        <v>3000</v>
      </c>
      <c r="AC384" s="402">
        <v>2024</v>
      </c>
      <c r="AD384" s="181"/>
      <c r="AE384" s="33"/>
      <c r="AF384" s="125"/>
      <c r="AG384" s="125"/>
      <c r="AH384" s="125"/>
      <c r="AI384" s="182"/>
      <c r="AJ384" s="174"/>
      <c r="AN384" s="127"/>
      <c r="AO384" s="33"/>
      <c r="AP384" s="48"/>
    </row>
    <row r="385" spans="1:44" ht="21" customHeight="1">
      <c r="I385" s="292">
        <f t="shared" si="75"/>
        <v>0</v>
      </c>
      <c r="J385" s="118">
        <f t="shared" si="76"/>
        <v>0</v>
      </c>
      <c r="K385" s="984" t="s">
        <v>802</v>
      </c>
      <c r="L385" s="184"/>
      <c r="M385" s="184"/>
      <c r="N385" s="266">
        <f>N386/S379</f>
        <v>200</v>
      </c>
      <c r="O385" s="263">
        <f>ROUND(O386/S379,1)</f>
        <v>1</v>
      </c>
      <c r="P385" s="263">
        <f>ROUND(P386/S379,1)</f>
        <v>0</v>
      </c>
      <c r="Q385" s="263">
        <f>ROUND(Q386/S379,0)</f>
        <v>50</v>
      </c>
      <c r="R385" s="263">
        <f>ROUND(R386/S379,0)</f>
        <v>0</v>
      </c>
      <c r="S385" s="1996"/>
      <c r="T385" s="1997"/>
      <c r="U385" s="118">
        <f t="shared" si="77"/>
        <v>0</v>
      </c>
      <c r="V385" s="178" t="s">
        <v>1772</v>
      </c>
      <c r="W385" s="234">
        <v>249.88</v>
      </c>
      <c r="X385" s="234"/>
      <c r="Y385" s="234"/>
      <c r="Z385" s="179" t="s">
        <v>1773</v>
      </c>
      <c r="AA385" s="180" t="s">
        <v>1549</v>
      </c>
      <c r="AB385" s="179">
        <v>3000</v>
      </c>
      <c r="AC385" s="402">
        <v>2024</v>
      </c>
      <c r="AD385" s="181"/>
      <c r="AE385" s="33"/>
      <c r="AF385" s="133" t="s">
        <v>519</v>
      </c>
      <c r="AG385" s="134" t="s">
        <v>796</v>
      </c>
      <c r="AH385" s="169" t="s">
        <v>797</v>
      </c>
      <c r="AI385" s="185"/>
      <c r="AJ385" s="126"/>
      <c r="AN385" s="127"/>
      <c r="AO385" s="28"/>
      <c r="AP385" s="48"/>
    </row>
    <row r="386" spans="1:44" ht="21" customHeight="1">
      <c r="I386" s="292">
        <f t="shared" si="75"/>
        <v>0</v>
      </c>
      <c r="J386" s="118">
        <f t="shared" si="76"/>
        <v>0</v>
      </c>
      <c r="K386" s="956" t="s">
        <v>754</v>
      </c>
      <c r="L386" s="184"/>
      <c r="M386" s="184"/>
      <c r="N386" s="264">
        <f>SUM(N387:N450)</f>
        <v>200</v>
      </c>
      <c r="O386" s="265">
        <f>SUM(O387:O450)</f>
        <v>1</v>
      </c>
      <c r="P386" s="265">
        <f>SUM(P387:P450)</f>
        <v>0</v>
      </c>
      <c r="Q386" s="265">
        <f>SUM(Q387:Q450)</f>
        <v>50</v>
      </c>
      <c r="R386" s="265">
        <f>SUM(R387:R450)</f>
        <v>0</v>
      </c>
      <c r="S386" s="1998"/>
      <c r="T386" s="1999"/>
      <c r="U386" s="118">
        <f t="shared" si="77"/>
        <v>0</v>
      </c>
      <c r="V386" s="178"/>
      <c r="W386" s="179"/>
      <c r="X386" s="179"/>
      <c r="Y386" s="179"/>
      <c r="Z386" s="179"/>
      <c r="AA386" s="180"/>
      <c r="AB386" s="179"/>
      <c r="AC386" s="402"/>
      <c r="AD386" s="181"/>
      <c r="AE386" s="33"/>
      <c r="AF386" s="144" t="s">
        <v>798</v>
      </c>
      <c r="AG386" s="145" t="s">
        <v>961</v>
      </c>
      <c r="AH386" s="186">
        <v>0</v>
      </c>
      <c r="AI386" s="187"/>
      <c r="AJ386" s="126"/>
      <c r="AN386" s="127"/>
      <c r="AO386" s="28"/>
      <c r="AP386" s="127"/>
    </row>
    <row r="387" spans="1:44" ht="21" customHeight="1">
      <c r="I387" s="292">
        <f>IF((O$387+P$387)&gt;0,1,0)</f>
        <v>1</v>
      </c>
      <c r="J387" s="118">
        <f t="shared" si="76"/>
        <v>0</v>
      </c>
      <c r="K387" s="956">
        <v>1</v>
      </c>
      <c r="L387" s="188">
        <v>1</v>
      </c>
      <c r="M387" s="188"/>
      <c r="N387" s="189">
        <f t="shared" ref="N387:N400" si="78">IF(O387+P387&gt;0,$W$77,)</f>
        <v>200</v>
      </c>
      <c r="O387" s="188">
        <v>1</v>
      </c>
      <c r="P387" s="188"/>
      <c r="Q387" s="264">
        <f t="shared" ref="Q387:R400" si="79">ROUND(O387*50,0)</f>
        <v>50</v>
      </c>
      <c r="R387" s="264">
        <f t="shared" si="79"/>
        <v>0</v>
      </c>
      <c r="S387" s="1988"/>
      <c r="T387" s="1989"/>
      <c r="U387" s="118">
        <f t="shared" si="77"/>
        <v>0</v>
      </c>
      <c r="V387" s="178"/>
      <c r="W387" s="179"/>
      <c r="X387" s="179"/>
      <c r="Y387" s="179"/>
      <c r="Z387" s="179"/>
      <c r="AA387" s="180"/>
      <c r="AB387" s="179"/>
      <c r="AC387" s="402"/>
      <c r="AD387" s="181"/>
      <c r="AE387" s="33"/>
      <c r="AF387" s="144" t="s">
        <v>799</v>
      </c>
      <c r="AG387" s="145" t="s">
        <v>800</v>
      </c>
      <c r="AH387" s="192">
        <v>0.05</v>
      </c>
      <c r="AI387" s="187"/>
      <c r="AJ387" s="126"/>
      <c r="AN387" s="174"/>
      <c r="AO387" s="33"/>
      <c r="AP387" s="48"/>
    </row>
    <row r="388" spans="1:44" ht="21" customHeight="1">
      <c r="I388" s="292">
        <f t="shared" ref="I388:I400" si="80">IF((O$387+P$387)&gt;0,1,0)</f>
        <v>1</v>
      </c>
      <c r="J388" s="118">
        <f t="shared" si="76"/>
        <v>0</v>
      </c>
      <c r="K388" s="956">
        <f t="shared" ref="K388:K400" si="81">+K387+1</f>
        <v>2</v>
      </c>
      <c r="L388" s="188"/>
      <c r="M388" s="188"/>
      <c r="N388" s="189">
        <f t="shared" si="78"/>
        <v>0</v>
      </c>
      <c r="O388" s="188"/>
      <c r="P388" s="188"/>
      <c r="Q388" s="264">
        <f t="shared" si="79"/>
        <v>0</v>
      </c>
      <c r="R388" s="264">
        <f t="shared" si="79"/>
        <v>0</v>
      </c>
      <c r="S388" s="1988"/>
      <c r="T388" s="1989"/>
      <c r="U388" s="118">
        <f t="shared" si="77"/>
        <v>0</v>
      </c>
      <c r="V388" s="178"/>
      <c r="W388" s="179"/>
      <c r="X388" s="179"/>
      <c r="Y388" s="179"/>
      <c r="Z388" s="179"/>
      <c r="AA388" s="180"/>
      <c r="AB388" s="179"/>
      <c r="AC388" s="402"/>
      <c r="AD388" s="181"/>
      <c r="AE388" s="33"/>
      <c r="AF388" s="144" t="s">
        <v>801</v>
      </c>
      <c r="AG388" s="145" t="s">
        <v>960</v>
      </c>
      <c r="AH388" s="192">
        <v>0.1</v>
      </c>
      <c r="AI388" s="193"/>
      <c r="AJ388" s="126"/>
      <c r="AN388" s="174"/>
      <c r="AO388" s="33"/>
      <c r="AP388" s="48"/>
    </row>
    <row r="389" spans="1:44" ht="21" customHeight="1">
      <c r="I389" s="292">
        <f t="shared" si="80"/>
        <v>1</v>
      </c>
      <c r="J389" s="118">
        <f t="shared" si="76"/>
        <v>0</v>
      </c>
      <c r="K389" s="956">
        <f t="shared" si="81"/>
        <v>3</v>
      </c>
      <c r="L389" s="188"/>
      <c r="M389" s="188"/>
      <c r="N389" s="189">
        <f t="shared" si="78"/>
        <v>0</v>
      </c>
      <c r="O389" s="188"/>
      <c r="P389" s="188"/>
      <c r="Q389" s="264">
        <f t="shared" si="79"/>
        <v>0</v>
      </c>
      <c r="R389" s="264">
        <f t="shared" si="79"/>
        <v>0</v>
      </c>
      <c r="S389" s="1988"/>
      <c r="T389" s="1989"/>
      <c r="U389" s="118">
        <f t="shared" si="77"/>
        <v>0</v>
      </c>
      <c r="V389" s="178"/>
      <c r="W389" s="179"/>
      <c r="X389" s="179"/>
      <c r="Y389" s="179"/>
      <c r="Z389" s="179"/>
      <c r="AA389" s="180"/>
      <c r="AB389" s="179"/>
      <c r="AC389" s="402"/>
      <c r="AD389" s="181"/>
      <c r="AE389" s="33"/>
      <c r="AF389" s="144"/>
      <c r="AG389" s="145"/>
      <c r="AH389" s="194"/>
      <c r="AI389" s="146"/>
      <c r="AJ389" s="174"/>
      <c r="AM389" s="28"/>
      <c r="AN389" s="48"/>
      <c r="AO389" s="33"/>
      <c r="AP389" s="48"/>
      <c r="AQ389" s="28"/>
    </row>
    <row r="390" spans="1:44" ht="21" customHeight="1" thickBot="1">
      <c r="I390" s="292">
        <f t="shared" si="80"/>
        <v>1</v>
      </c>
      <c r="J390" s="118">
        <f t="shared" si="76"/>
        <v>0</v>
      </c>
      <c r="K390" s="956">
        <f t="shared" si="81"/>
        <v>4</v>
      </c>
      <c r="L390" s="188"/>
      <c r="M390" s="188"/>
      <c r="N390" s="189">
        <f t="shared" si="78"/>
        <v>0</v>
      </c>
      <c r="O390" s="188"/>
      <c r="P390" s="188"/>
      <c r="Q390" s="264">
        <f t="shared" si="79"/>
        <v>0</v>
      </c>
      <c r="R390" s="264">
        <f t="shared" si="79"/>
        <v>0</v>
      </c>
      <c r="S390" s="1988"/>
      <c r="T390" s="1989"/>
      <c r="U390" s="118">
        <f t="shared" si="77"/>
        <v>0</v>
      </c>
      <c r="V390" s="178"/>
      <c r="W390" s="179"/>
      <c r="X390" s="179"/>
      <c r="Y390" s="179"/>
      <c r="Z390" s="179"/>
      <c r="AA390" s="180"/>
      <c r="AB390" s="179"/>
      <c r="AC390" s="402"/>
      <c r="AD390" s="181"/>
      <c r="AE390" s="33"/>
      <c r="AF390" s="170"/>
      <c r="AG390" s="195"/>
      <c r="AH390" s="171"/>
      <c r="AI390" s="173"/>
      <c r="AJ390" s="174"/>
      <c r="AN390" s="48"/>
      <c r="AO390" s="33"/>
      <c r="AP390" s="48"/>
    </row>
    <row r="391" spans="1:44" ht="21" customHeight="1">
      <c r="I391" s="292">
        <f t="shared" si="80"/>
        <v>1</v>
      </c>
      <c r="J391" s="118">
        <f t="shared" si="76"/>
        <v>0</v>
      </c>
      <c r="K391" s="956">
        <f t="shared" si="81"/>
        <v>5</v>
      </c>
      <c r="L391" s="188"/>
      <c r="M391" s="188"/>
      <c r="N391" s="189">
        <f t="shared" si="78"/>
        <v>0</v>
      </c>
      <c r="O391" s="188"/>
      <c r="P391" s="188"/>
      <c r="Q391" s="191">
        <f t="shared" si="79"/>
        <v>0</v>
      </c>
      <c r="R391" s="264">
        <f t="shared" si="79"/>
        <v>0</v>
      </c>
      <c r="S391" s="1988"/>
      <c r="T391" s="1989"/>
      <c r="U391" s="118">
        <f t="shared" si="77"/>
        <v>0</v>
      </c>
      <c r="V391" s="178"/>
      <c r="W391" s="179"/>
      <c r="X391" s="179"/>
      <c r="Y391" s="179"/>
      <c r="Z391" s="179"/>
      <c r="AA391" s="180"/>
      <c r="AB391" s="179"/>
      <c r="AC391" s="402"/>
      <c r="AD391" s="181"/>
      <c r="AE391" s="28"/>
      <c r="AF391" s="48"/>
      <c r="AG391" s="48"/>
      <c r="AH391" s="48"/>
      <c r="AI391" s="48"/>
      <c r="AJ391" s="48"/>
      <c r="AK391" s="28"/>
      <c r="AL391" s="28"/>
      <c r="AM391" s="33"/>
      <c r="AN391" s="48"/>
      <c r="AO391" s="33"/>
      <c r="AP391" s="48"/>
      <c r="AR391" s="28"/>
    </row>
    <row r="392" spans="1:44" ht="21" customHeight="1">
      <c r="I392" s="292">
        <f t="shared" si="80"/>
        <v>1</v>
      </c>
      <c r="J392" s="118">
        <f t="shared" si="76"/>
        <v>0</v>
      </c>
      <c r="K392" s="956">
        <f t="shared" si="81"/>
        <v>6</v>
      </c>
      <c r="L392" s="188"/>
      <c r="M392" s="188"/>
      <c r="N392" s="189">
        <f t="shared" si="78"/>
        <v>0</v>
      </c>
      <c r="O392" s="188"/>
      <c r="P392" s="188"/>
      <c r="Q392" s="191">
        <f t="shared" si="79"/>
        <v>0</v>
      </c>
      <c r="R392" s="191">
        <f t="shared" si="79"/>
        <v>0</v>
      </c>
      <c r="S392" s="1988"/>
      <c r="T392" s="1989"/>
      <c r="U392" s="118">
        <f t="shared" si="77"/>
        <v>0</v>
      </c>
      <c r="V392" s="137" t="s">
        <v>754</v>
      </c>
      <c r="W392" s="196">
        <f>SUM(W384:W391)</f>
        <v>273.32</v>
      </c>
      <c r="X392" s="196">
        <f>SUM(X384:X391)</f>
        <v>0</v>
      </c>
      <c r="Y392" s="196">
        <f>SUM(Y384:Y391)</f>
        <v>0</v>
      </c>
      <c r="Z392" s="197"/>
      <c r="AA392" s="198"/>
      <c r="AB392" s="196">
        <f>SUM(AB384:AB391)</f>
        <v>6000</v>
      </c>
      <c r="AC392" s="402"/>
      <c r="AD392" s="654">
        <f>SUBTOTAL(9,AD384:AD391)</f>
        <v>0</v>
      </c>
      <c r="AE392" s="199"/>
      <c r="AF392" s="33"/>
      <c r="AG392" s="33"/>
      <c r="AH392" s="33"/>
      <c r="AI392" s="33"/>
      <c r="AJ392" s="33"/>
      <c r="AM392" s="33"/>
      <c r="AN392" s="48"/>
      <c r="AO392" s="33"/>
      <c r="AP392" s="48"/>
    </row>
    <row r="393" spans="1:44" s="28" customFormat="1" ht="21" customHeight="1" thickBot="1">
      <c r="A393" s="200"/>
      <c r="B393" s="200"/>
      <c r="C393" s="200"/>
      <c r="D393" s="200"/>
      <c r="E393" s="200"/>
      <c r="F393" s="200"/>
      <c r="G393" s="200"/>
      <c r="I393" s="292">
        <f t="shared" si="80"/>
        <v>1</v>
      </c>
      <c r="J393" s="118">
        <f t="shared" si="76"/>
        <v>0</v>
      </c>
      <c r="K393" s="956">
        <f t="shared" si="81"/>
        <v>7</v>
      </c>
      <c r="L393" s="188"/>
      <c r="M393" s="188"/>
      <c r="N393" s="189">
        <f t="shared" si="78"/>
        <v>0</v>
      </c>
      <c r="O393" s="188"/>
      <c r="P393" s="188"/>
      <c r="Q393" s="191">
        <f t="shared" si="79"/>
        <v>0</v>
      </c>
      <c r="R393" s="191">
        <f t="shared" si="79"/>
        <v>0</v>
      </c>
      <c r="S393" s="1988"/>
      <c r="T393" s="1989"/>
      <c r="U393" s="118">
        <f t="shared" si="77"/>
        <v>0</v>
      </c>
      <c r="V393" s="201" t="s">
        <v>802</v>
      </c>
      <c r="W393" s="202"/>
      <c r="X393" s="202"/>
      <c r="Y393" s="202"/>
      <c r="Z393" s="202"/>
      <c r="AA393" s="203"/>
      <c r="AB393" s="202">
        <f>IF(AB392&gt;0,ROUND(AB392/COUNTA(AB384:AB391),0),)</f>
        <v>3000</v>
      </c>
      <c r="AC393" s="403"/>
      <c r="AD393" s="204"/>
      <c r="AE393" s="199"/>
      <c r="AF393" s="199"/>
      <c r="AG393" s="199"/>
      <c r="AH393" s="33"/>
      <c r="AI393" s="33"/>
      <c r="AJ393" s="33"/>
      <c r="AK393" s="33"/>
      <c r="AL393" s="33"/>
      <c r="AM393" s="33"/>
      <c r="AN393" s="48"/>
      <c r="AO393" s="48"/>
      <c r="AP393" s="48"/>
      <c r="AQ393" s="116"/>
      <c r="AR393" s="116"/>
    </row>
    <row r="394" spans="1:44" ht="21" customHeight="1">
      <c r="I394" s="292">
        <f t="shared" si="80"/>
        <v>1</v>
      </c>
      <c r="J394" s="118">
        <f t="shared" si="76"/>
        <v>0</v>
      </c>
      <c r="K394" s="956">
        <f t="shared" si="81"/>
        <v>8</v>
      </c>
      <c r="L394" s="188"/>
      <c r="M394" s="188"/>
      <c r="N394" s="189">
        <f t="shared" si="78"/>
        <v>0</v>
      </c>
      <c r="O394" s="188"/>
      <c r="P394" s="188"/>
      <c r="Q394" s="191">
        <f t="shared" si="79"/>
        <v>0</v>
      </c>
      <c r="R394" s="191">
        <f t="shared" si="79"/>
        <v>0</v>
      </c>
      <c r="S394" s="1988"/>
      <c r="T394" s="1989"/>
      <c r="U394" s="118">
        <f t="shared" si="77"/>
        <v>0</v>
      </c>
      <c r="V394" s="33"/>
      <c r="W394" s="33"/>
      <c r="X394" s="33"/>
      <c r="Y394" s="33"/>
      <c r="Z394" s="33"/>
      <c r="AA394" s="205"/>
      <c r="AB394" s="33"/>
      <c r="AC394" s="33"/>
      <c r="AD394" s="33"/>
      <c r="AE394" s="199"/>
      <c r="AF394" s="199"/>
      <c r="AG394" s="199"/>
      <c r="AH394" s="33"/>
      <c r="AI394" s="33"/>
      <c r="AJ394" s="33"/>
      <c r="AK394" s="33"/>
      <c r="AL394" s="33"/>
      <c r="AM394" s="33"/>
      <c r="AN394" s="48"/>
      <c r="AO394" s="48"/>
      <c r="AP394" s="48"/>
    </row>
    <row r="395" spans="1:44" ht="21" customHeight="1">
      <c r="I395" s="292">
        <f t="shared" si="80"/>
        <v>1</v>
      </c>
      <c r="J395" s="118">
        <f t="shared" si="76"/>
        <v>0</v>
      </c>
      <c r="K395" s="956">
        <f t="shared" si="81"/>
        <v>9</v>
      </c>
      <c r="L395" s="188"/>
      <c r="M395" s="188"/>
      <c r="N395" s="189">
        <f t="shared" si="78"/>
        <v>0</v>
      </c>
      <c r="O395" s="188"/>
      <c r="P395" s="188"/>
      <c r="Q395" s="191">
        <f t="shared" si="79"/>
        <v>0</v>
      </c>
      <c r="R395" s="191">
        <f t="shared" si="79"/>
        <v>0</v>
      </c>
      <c r="S395" s="1988"/>
      <c r="T395" s="1989"/>
      <c r="U395" s="118">
        <f t="shared" si="77"/>
        <v>0</v>
      </c>
      <c r="V395" s="647" t="s">
        <v>1169</v>
      </c>
      <c r="W395" s="648" t="s">
        <v>1667</v>
      </c>
      <c r="X395" s="649"/>
      <c r="Y395" s="649"/>
      <c r="Z395" s="649"/>
      <c r="AA395" s="649"/>
      <c r="AB395" s="649"/>
      <c r="AC395" s="649"/>
      <c r="AD395" s="650"/>
      <c r="AE395" s="199"/>
      <c r="AF395" s="199"/>
      <c r="AG395" s="199"/>
      <c r="AH395" s="33"/>
      <c r="AI395" s="33"/>
      <c r="AJ395" s="33"/>
      <c r="AK395" s="33"/>
      <c r="AL395" s="33"/>
      <c r="AM395" s="33"/>
      <c r="AN395" s="48"/>
      <c r="AO395" s="48"/>
      <c r="AP395" s="48"/>
    </row>
    <row r="396" spans="1:44" ht="21" customHeight="1">
      <c r="I396" s="292">
        <f t="shared" si="80"/>
        <v>1</v>
      </c>
      <c r="J396" s="118">
        <f t="shared" si="76"/>
        <v>0</v>
      </c>
      <c r="K396" s="956">
        <f t="shared" si="81"/>
        <v>10</v>
      </c>
      <c r="L396" s="188"/>
      <c r="M396" s="188"/>
      <c r="N396" s="189">
        <f t="shared" si="78"/>
        <v>0</v>
      </c>
      <c r="O396" s="188"/>
      <c r="P396" s="188"/>
      <c r="Q396" s="191">
        <f t="shared" si="79"/>
        <v>0</v>
      </c>
      <c r="R396" s="191">
        <f t="shared" si="79"/>
        <v>0</v>
      </c>
      <c r="S396" s="1988"/>
      <c r="T396" s="1989"/>
      <c r="U396" s="118">
        <f t="shared" si="77"/>
        <v>0</v>
      </c>
      <c r="V396" s="651" t="s">
        <v>1171</v>
      </c>
      <c r="W396" s="648" t="str">
        <f>"식재된 "&amp;K381&amp;" 는 활착이 안정된 상태로 신초발달이 양호하다."</f>
        <v>식재된 낙엽송(용) 는 활착이 안정된 상태로 신초발달이 양호하다.</v>
      </c>
      <c r="X396" s="649"/>
      <c r="Y396" s="649"/>
      <c r="Z396" s="649"/>
      <c r="AA396" s="649"/>
      <c r="AB396" s="649"/>
      <c r="AC396" s="649"/>
      <c r="AD396" s="650"/>
      <c r="AE396" s="199"/>
      <c r="AF396" s="199"/>
      <c r="AG396" s="199"/>
      <c r="AH396" s="33"/>
      <c r="AI396" s="33"/>
      <c r="AJ396" s="33"/>
      <c r="AK396" s="33"/>
      <c r="AL396" s="33"/>
      <c r="AM396" s="33"/>
      <c r="AN396" s="48"/>
      <c r="AO396" s="48"/>
      <c r="AP396" s="48"/>
    </row>
    <row r="397" spans="1:44" ht="21" customHeight="1">
      <c r="I397" s="292">
        <f t="shared" si="80"/>
        <v>1</v>
      </c>
      <c r="J397" s="118">
        <f t="shared" si="76"/>
        <v>0</v>
      </c>
      <c r="K397" s="956">
        <f t="shared" si="81"/>
        <v>11</v>
      </c>
      <c r="L397" s="188"/>
      <c r="M397" s="188"/>
      <c r="N397" s="189">
        <f t="shared" si="78"/>
        <v>0</v>
      </c>
      <c r="O397" s="188"/>
      <c r="P397" s="188"/>
      <c r="Q397" s="191">
        <f t="shared" si="79"/>
        <v>0</v>
      </c>
      <c r="R397" s="191">
        <f t="shared" si="79"/>
        <v>0</v>
      </c>
      <c r="S397" s="1988"/>
      <c r="T397" s="1989"/>
      <c r="U397" s="118">
        <f t="shared" si="77"/>
        <v>0</v>
      </c>
      <c r="V397" s="651" t="s">
        <v>1172</v>
      </c>
      <c r="W397" s="648" t="s">
        <v>1873</v>
      </c>
      <c r="X397" s="649"/>
      <c r="Y397" s="649"/>
      <c r="Z397" s="649"/>
      <c r="AA397" s="649"/>
      <c r="AB397" s="649"/>
      <c r="AC397" s="649"/>
      <c r="AD397" s="650"/>
      <c r="AE397" s="199"/>
      <c r="AF397" s="199"/>
      <c r="AG397" s="199"/>
      <c r="AH397" s="33"/>
      <c r="AI397" s="33"/>
      <c r="AJ397" s="33"/>
      <c r="AK397" s="33"/>
      <c r="AL397" s="33"/>
      <c r="AM397" s="33"/>
      <c r="AN397" s="48"/>
      <c r="AO397" s="48"/>
      <c r="AP397" s="48"/>
    </row>
    <row r="398" spans="1:44" ht="21" customHeight="1">
      <c r="I398" s="292">
        <f t="shared" si="80"/>
        <v>1</v>
      </c>
      <c r="J398" s="118">
        <f t="shared" si="76"/>
        <v>0</v>
      </c>
      <c r="K398" s="956">
        <f t="shared" si="81"/>
        <v>12</v>
      </c>
      <c r="L398" s="188"/>
      <c r="M398" s="188"/>
      <c r="N398" s="189">
        <f t="shared" si="78"/>
        <v>0</v>
      </c>
      <c r="O398" s="188"/>
      <c r="P398" s="188"/>
      <c r="Q398" s="191">
        <f t="shared" si="79"/>
        <v>0</v>
      </c>
      <c r="R398" s="191">
        <f t="shared" si="79"/>
        <v>0</v>
      </c>
      <c r="S398" s="1988"/>
      <c r="T398" s="1989"/>
      <c r="U398" s="118">
        <f t="shared" si="77"/>
        <v>0</v>
      </c>
      <c r="V398" s="651" t="s">
        <v>1174</v>
      </c>
      <c r="W398" s="648" t="str">
        <f>"소반내 조림목의 생육상태, 현장여건 등을 고려하여 작업종은 "&amp;R379&amp;"로 적용한다."</f>
        <v>소반내 조림목의 생육상태, 현장여건 등을 고려하여 작업종은 모두베기로 적용한다.</v>
      </c>
      <c r="X398" s="649"/>
      <c r="Y398" s="649"/>
      <c r="Z398" s="649"/>
      <c r="AA398" s="649"/>
      <c r="AB398" s="649"/>
      <c r="AC398" s="649"/>
      <c r="AD398" s="650"/>
      <c r="AE398" s="199"/>
      <c r="AF398" s="199"/>
      <c r="AG398" s="199"/>
      <c r="AH398" s="33"/>
      <c r="AI398" s="33"/>
      <c r="AJ398" s="33"/>
      <c r="AK398" s="33"/>
      <c r="AL398" s="33"/>
      <c r="AM398" s="33"/>
      <c r="AN398" s="48"/>
      <c r="AO398" s="48"/>
      <c r="AP398" s="48"/>
    </row>
    <row r="399" spans="1:44" ht="21" customHeight="1">
      <c r="I399" s="292">
        <f t="shared" si="80"/>
        <v>1</v>
      </c>
      <c r="J399" s="118">
        <f t="shared" si="76"/>
        <v>0</v>
      </c>
      <c r="K399" s="956">
        <f t="shared" si="81"/>
        <v>13</v>
      </c>
      <c r="L399" s="188"/>
      <c r="M399" s="188"/>
      <c r="N399" s="189">
        <f t="shared" si="78"/>
        <v>0</v>
      </c>
      <c r="O399" s="188"/>
      <c r="P399" s="188"/>
      <c r="Q399" s="191">
        <f t="shared" si="79"/>
        <v>0</v>
      </c>
      <c r="R399" s="191">
        <f t="shared" si="79"/>
        <v>0</v>
      </c>
      <c r="S399" s="1988"/>
      <c r="T399" s="1989"/>
      <c r="U399" s="118">
        <f t="shared" si="77"/>
        <v>0</v>
      </c>
      <c r="V399" s="652" t="s">
        <v>1175</v>
      </c>
      <c r="W399" s="648"/>
      <c r="X399" s="649"/>
      <c r="Y399" s="649"/>
      <c r="Z399" s="649"/>
      <c r="AA399" s="649"/>
      <c r="AB399" s="649"/>
      <c r="AC399" s="649"/>
      <c r="AD399" s="650"/>
      <c r="AE399" s="199"/>
      <c r="AF399" s="199"/>
      <c r="AG399" s="199"/>
      <c r="AH399" s="33"/>
      <c r="AI399" s="33"/>
      <c r="AJ399" s="33"/>
      <c r="AK399" s="33"/>
      <c r="AL399" s="33"/>
      <c r="AM399" s="33"/>
      <c r="AN399" s="48"/>
      <c r="AO399" s="48"/>
      <c r="AP399" s="48"/>
    </row>
    <row r="400" spans="1:44" ht="21" customHeight="1" thickBot="1">
      <c r="I400" s="292">
        <f t="shared" si="80"/>
        <v>1</v>
      </c>
      <c r="J400" s="118">
        <f t="shared" si="76"/>
        <v>0</v>
      </c>
      <c r="K400" s="206">
        <f t="shared" si="81"/>
        <v>14</v>
      </c>
      <c r="L400" s="159"/>
      <c r="M400" s="159"/>
      <c r="N400" s="207">
        <f t="shared" si="78"/>
        <v>0</v>
      </c>
      <c r="O400" s="208"/>
      <c r="P400" s="208"/>
      <c r="Q400" s="209">
        <f t="shared" si="79"/>
        <v>0</v>
      </c>
      <c r="R400" s="209">
        <f t="shared" si="79"/>
        <v>0</v>
      </c>
      <c r="S400" s="1990"/>
      <c r="T400" s="1991"/>
      <c r="U400" s="118">
        <f t="shared" si="77"/>
        <v>0</v>
      </c>
      <c r="V400" s="651"/>
      <c r="W400" s="648"/>
      <c r="X400" s="649"/>
      <c r="Y400" s="649"/>
      <c r="Z400" s="649"/>
      <c r="AA400" s="649"/>
      <c r="AB400" s="649"/>
      <c r="AC400" s="649"/>
      <c r="AD400" s="650"/>
      <c r="AE400" s="199"/>
      <c r="AF400" s="199"/>
      <c r="AG400" s="199"/>
      <c r="AH400" s="33"/>
      <c r="AI400" s="33"/>
      <c r="AJ400" s="33"/>
      <c r="AK400" s="33"/>
      <c r="AL400" s="33"/>
      <c r="AM400" s="33"/>
      <c r="AN400" s="48"/>
      <c r="AO400" s="48"/>
      <c r="AP400" s="48"/>
    </row>
    <row r="401" spans="9:42" ht="21" hidden="1" customHeight="1">
      <c r="I401" s="292">
        <f>IF((O$403+P$403)&gt;0,1,0)</f>
        <v>0</v>
      </c>
      <c r="J401" s="118">
        <f t="shared" si="76"/>
        <v>0</v>
      </c>
      <c r="K401" s="2002" t="s">
        <v>840</v>
      </c>
      <c r="L401" s="2004" t="s">
        <v>841</v>
      </c>
      <c r="M401" s="2006" t="s">
        <v>842</v>
      </c>
      <c r="N401" s="2006" t="s">
        <v>843</v>
      </c>
      <c r="O401" s="2012" t="s">
        <v>844</v>
      </c>
      <c r="P401" s="2012"/>
      <c r="Q401" s="2012" t="s">
        <v>845</v>
      </c>
      <c r="R401" s="2012"/>
      <c r="S401" s="1992" t="s">
        <v>969</v>
      </c>
      <c r="T401" s="1993"/>
      <c r="U401" s="118">
        <f t="shared" ref="U401:U449" si="82">J401</f>
        <v>0</v>
      </c>
      <c r="V401" s="33"/>
      <c r="W401" s="33"/>
      <c r="X401" s="33"/>
      <c r="Y401" s="33"/>
      <c r="Z401" s="33"/>
      <c r="AA401" s="205"/>
      <c r="AB401" s="33"/>
      <c r="AC401" s="33"/>
      <c r="AD401" s="33"/>
      <c r="AE401" s="199"/>
      <c r="AF401" s="199"/>
      <c r="AG401" s="199"/>
      <c r="AH401" s="33"/>
      <c r="AI401" s="33"/>
      <c r="AJ401" s="33"/>
      <c r="AK401" s="33"/>
      <c r="AL401" s="33"/>
      <c r="AM401" s="33"/>
      <c r="AN401" s="48"/>
      <c r="AO401" s="48"/>
      <c r="AP401" s="48"/>
    </row>
    <row r="402" spans="9:42" ht="21" hidden="1" customHeight="1">
      <c r="I402" s="292">
        <f t="shared" ref="I402:I425" si="83">IF((O$403+P$403)&gt;0,1,0)</f>
        <v>0</v>
      </c>
      <c r="J402" s="118">
        <f t="shared" si="76"/>
        <v>0</v>
      </c>
      <c r="K402" s="2003"/>
      <c r="L402" s="2005"/>
      <c r="M402" s="2007"/>
      <c r="N402" s="2007"/>
      <c r="O402" s="635" t="s">
        <v>741</v>
      </c>
      <c r="P402" s="176" t="s">
        <v>742</v>
      </c>
      <c r="Q402" s="176" t="s">
        <v>741</v>
      </c>
      <c r="R402" s="177" t="s">
        <v>742</v>
      </c>
      <c r="S402" s="1994"/>
      <c r="T402" s="1995"/>
      <c r="U402" s="118">
        <f t="shared" si="82"/>
        <v>0</v>
      </c>
      <c r="V402" s="33"/>
      <c r="W402" s="33"/>
      <c r="X402" s="33"/>
      <c r="Y402" s="33"/>
      <c r="Z402" s="33"/>
      <c r="AA402" s="205"/>
      <c r="AB402" s="33"/>
      <c r="AC402" s="33"/>
      <c r="AD402" s="33"/>
      <c r="AE402" s="199"/>
      <c r="AF402" s="199"/>
      <c r="AG402" s="199"/>
      <c r="AH402" s="33"/>
      <c r="AI402" s="33"/>
      <c r="AJ402" s="33"/>
      <c r="AK402" s="33"/>
      <c r="AL402" s="33"/>
      <c r="AM402" s="33"/>
      <c r="AN402" s="48"/>
      <c r="AO402" s="48"/>
      <c r="AP402" s="48"/>
    </row>
    <row r="403" spans="9:42" ht="21" hidden="1" customHeight="1">
      <c r="I403" s="292">
        <f t="shared" si="83"/>
        <v>0</v>
      </c>
      <c r="J403" s="118">
        <f t="shared" si="76"/>
        <v>0</v>
      </c>
      <c r="K403" s="636">
        <f>+K25+1</f>
        <v>15</v>
      </c>
      <c r="L403" s="188"/>
      <c r="M403" s="188"/>
      <c r="N403" s="189">
        <f t="shared" ref="N403:N425" si="84">IF(O403+P403&gt;0,$W$377,)</f>
        <v>0</v>
      </c>
      <c r="O403" s="190"/>
      <c r="P403" s="190"/>
      <c r="Q403" s="191">
        <f t="shared" ref="Q403:R450" si="85">ROUND(O403*50,0)</f>
        <v>0</v>
      </c>
      <c r="R403" s="191">
        <f t="shared" si="85"/>
        <v>0</v>
      </c>
      <c r="S403" s="1988"/>
      <c r="T403" s="1989"/>
      <c r="U403" s="118">
        <f t="shared" si="82"/>
        <v>0</v>
      </c>
      <c r="V403" s="33"/>
      <c r="W403" s="33"/>
      <c r="X403" s="33"/>
      <c r="Y403" s="33"/>
      <c r="Z403" s="33"/>
      <c r="AA403" s="205"/>
      <c r="AB403" s="33"/>
      <c r="AC403" s="33"/>
      <c r="AD403" s="33"/>
      <c r="AE403" s="199"/>
      <c r="AF403" s="199"/>
      <c r="AG403" s="199"/>
      <c r="AH403" s="33"/>
      <c r="AI403" s="33"/>
      <c r="AJ403" s="33"/>
      <c r="AK403" s="33"/>
      <c r="AL403" s="33"/>
      <c r="AM403" s="33"/>
      <c r="AN403" s="48"/>
      <c r="AO403" s="48"/>
      <c r="AP403" s="48"/>
    </row>
    <row r="404" spans="9:42" ht="21" hidden="1" customHeight="1">
      <c r="I404" s="292">
        <f t="shared" si="83"/>
        <v>0</v>
      </c>
      <c r="J404" s="118">
        <f t="shared" si="76"/>
        <v>0</v>
      </c>
      <c r="K404" s="636">
        <f t="shared" ref="K404:K425" si="86">+K403+1</f>
        <v>16</v>
      </c>
      <c r="L404" s="188"/>
      <c r="M404" s="188"/>
      <c r="N404" s="189">
        <f t="shared" si="84"/>
        <v>0</v>
      </c>
      <c r="O404" s="190"/>
      <c r="P404" s="190"/>
      <c r="Q404" s="191">
        <f t="shared" si="85"/>
        <v>0</v>
      </c>
      <c r="R404" s="191">
        <f t="shared" si="85"/>
        <v>0</v>
      </c>
      <c r="S404" s="1988"/>
      <c r="T404" s="1989"/>
      <c r="U404" s="118">
        <f t="shared" si="82"/>
        <v>0</v>
      </c>
      <c r="V404" s="33"/>
      <c r="W404" s="33"/>
      <c r="X404" s="33"/>
      <c r="Y404" s="33"/>
      <c r="Z404" s="33"/>
      <c r="AA404" s="205"/>
      <c r="AB404" s="33"/>
      <c r="AC404" s="33"/>
      <c r="AD404" s="33"/>
      <c r="AE404" s="199"/>
      <c r="AF404" s="199"/>
      <c r="AG404" s="199"/>
      <c r="AH404" s="33"/>
      <c r="AI404" s="33"/>
      <c r="AJ404" s="33"/>
      <c r="AK404" s="33"/>
      <c r="AL404" s="33"/>
      <c r="AM404" s="33"/>
      <c r="AN404" s="48"/>
      <c r="AO404" s="48"/>
      <c r="AP404" s="48"/>
    </row>
    <row r="405" spans="9:42" ht="21" hidden="1" customHeight="1">
      <c r="I405" s="292">
        <f t="shared" si="83"/>
        <v>0</v>
      </c>
      <c r="J405" s="118">
        <f t="shared" si="76"/>
        <v>0</v>
      </c>
      <c r="K405" s="636">
        <f t="shared" si="86"/>
        <v>17</v>
      </c>
      <c r="L405" s="188"/>
      <c r="M405" s="188"/>
      <c r="N405" s="189">
        <f t="shared" si="84"/>
        <v>0</v>
      </c>
      <c r="O405" s="190"/>
      <c r="P405" s="190"/>
      <c r="Q405" s="191">
        <f t="shared" si="85"/>
        <v>0</v>
      </c>
      <c r="R405" s="191">
        <f t="shared" si="85"/>
        <v>0</v>
      </c>
      <c r="S405" s="1988"/>
      <c r="T405" s="1989"/>
      <c r="U405" s="118">
        <f t="shared" si="82"/>
        <v>0</v>
      </c>
      <c r="V405" s="33"/>
      <c r="W405" s="33"/>
      <c r="X405" s="33"/>
      <c r="Y405" s="33"/>
      <c r="Z405" s="33"/>
      <c r="AA405" s="205"/>
      <c r="AB405" s="33"/>
      <c r="AC405" s="33"/>
      <c r="AD405" s="33"/>
      <c r="AE405" s="199"/>
      <c r="AF405" s="199"/>
      <c r="AG405" s="199"/>
      <c r="AH405" s="33"/>
      <c r="AI405" s="33"/>
      <c r="AJ405" s="33"/>
      <c r="AK405" s="33"/>
      <c r="AL405" s="33"/>
      <c r="AM405" s="33"/>
      <c r="AN405" s="48"/>
      <c r="AO405" s="48"/>
      <c r="AP405" s="48"/>
    </row>
    <row r="406" spans="9:42" ht="21" hidden="1" customHeight="1">
      <c r="I406" s="292">
        <f t="shared" si="83"/>
        <v>0</v>
      </c>
      <c r="J406" s="118">
        <f t="shared" si="76"/>
        <v>0</v>
      </c>
      <c r="K406" s="636">
        <f t="shared" si="86"/>
        <v>18</v>
      </c>
      <c r="L406" s="188"/>
      <c r="M406" s="188"/>
      <c r="N406" s="189">
        <f t="shared" si="84"/>
        <v>0</v>
      </c>
      <c r="O406" s="190"/>
      <c r="P406" s="190"/>
      <c r="Q406" s="191">
        <f t="shared" si="85"/>
        <v>0</v>
      </c>
      <c r="R406" s="191">
        <f t="shared" si="85"/>
        <v>0</v>
      </c>
      <c r="S406" s="1988"/>
      <c r="T406" s="1989"/>
      <c r="U406" s="118">
        <f t="shared" si="82"/>
        <v>0</v>
      </c>
      <c r="V406" s="33"/>
      <c r="W406" s="33"/>
      <c r="X406" s="33"/>
      <c r="Y406" s="33"/>
      <c r="Z406" s="33"/>
      <c r="AA406" s="205"/>
      <c r="AB406" s="33"/>
      <c r="AC406" s="33"/>
      <c r="AD406" s="33"/>
      <c r="AE406" s="199"/>
      <c r="AF406" s="199"/>
      <c r="AG406" s="199"/>
      <c r="AH406" s="33"/>
      <c r="AI406" s="33"/>
      <c r="AJ406" s="33"/>
      <c r="AK406" s="33"/>
      <c r="AL406" s="33"/>
      <c r="AM406" s="33"/>
      <c r="AN406" s="48"/>
      <c r="AO406" s="48"/>
      <c r="AP406" s="48"/>
    </row>
    <row r="407" spans="9:42" ht="21" hidden="1" customHeight="1">
      <c r="I407" s="292">
        <f t="shared" si="83"/>
        <v>0</v>
      </c>
      <c r="J407" s="118">
        <f t="shared" si="76"/>
        <v>0</v>
      </c>
      <c r="K407" s="636">
        <f t="shared" si="86"/>
        <v>19</v>
      </c>
      <c r="L407" s="188"/>
      <c r="M407" s="188"/>
      <c r="N407" s="189">
        <f t="shared" si="84"/>
        <v>0</v>
      </c>
      <c r="O407" s="190"/>
      <c r="P407" s="190"/>
      <c r="Q407" s="191">
        <f t="shared" si="85"/>
        <v>0</v>
      </c>
      <c r="R407" s="191">
        <f t="shared" si="85"/>
        <v>0</v>
      </c>
      <c r="S407" s="1988"/>
      <c r="T407" s="1989"/>
      <c r="U407" s="118">
        <f t="shared" si="82"/>
        <v>0</v>
      </c>
      <c r="V407" s="33"/>
      <c r="W407" s="33"/>
      <c r="X407" s="33"/>
      <c r="Y407" s="33"/>
      <c r="Z407" s="33"/>
      <c r="AA407" s="205"/>
      <c r="AB407" s="33"/>
      <c r="AC407" s="33"/>
      <c r="AD407" s="33"/>
      <c r="AE407" s="199"/>
      <c r="AF407" s="199"/>
      <c r="AG407" s="199"/>
      <c r="AH407" s="33"/>
      <c r="AI407" s="33"/>
      <c r="AJ407" s="33"/>
      <c r="AK407" s="33"/>
      <c r="AL407" s="33"/>
      <c r="AM407" s="33"/>
      <c r="AN407" s="48"/>
      <c r="AO407" s="48"/>
      <c r="AP407" s="48"/>
    </row>
    <row r="408" spans="9:42" ht="21" hidden="1" customHeight="1">
      <c r="I408" s="292">
        <f t="shared" si="83"/>
        <v>0</v>
      </c>
      <c r="J408" s="118">
        <f t="shared" si="76"/>
        <v>0</v>
      </c>
      <c r="K408" s="636">
        <f t="shared" si="86"/>
        <v>20</v>
      </c>
      <c r="L408" s="188"/>
      <c r="M408" s="188"/>
      <c r="N408" s="189">
        <f t="shared" si="84"/>
        <v>0</v>
      </c>
      <c r="O408" s="190"/>
      <c r="P408" s="190"/>
      <c r="Q408" s="191">
        <f t="shared" si="85"/>
        <v>0</v>
      </c>
      <c r="R408" s="191">
        <f t="shared" si="85"/>
        <v>0</v>
      </c>
      <c r="S408" s="1988"/>
      <c r="T408" s="1989"/>
      <c r="U408" s="118">
        <f t="shared" si="82"/>
        <v>0</v>
      </c>
      <c r="V408" s="33"/>
      <c r="W408" s="33"/>
      <c r="X408" s="33"/>
      <c r="Y408" s="33"/>
      <c r="Z408" s="33"/>
      <c r="AA408" s="205"/>
      <c r="AB408" s="33"/>
      <c r="AC408" s="33"/>
      <c r="AD408" s="33"/>
      <c r="AE408" s="199"/>
      <c r="AF408" s="199"/>
      <c r="AG408" s="199"/>
      <c r="AH408" s="33"/>
      <c r="AI408" s="33"/>
      <c r="AJ408" s="33"/>
      <c r="AK408" s="33"/>
      <c r="AL408" s="33"/>
      <c r="AM408" s="33"/>
      <c r="AN408" s="48"/>
      <c r="AO408" s="48"/>
      <c r="AP408" s="48"/>
    </row>
    <row r="409" spans="9:42" ht="21" hidden="1" customHeight="1">
      <c r="I409" s="292">
        <f t="shared" si="83"/>
        <v>0</v>
      </c>
      <c r="J409" s="118">
        <f t="shared" si="76"/>
        <v>0</v>
      </c>
      <c r="K409" s="636">
        <f t="shared" si="86"/>
        <v>21</v>
      </c>
      <c r="L409" s="188"/>
      <c r="M409" s="188"/>
      <c r="N409" s="189">
        <f t="shared" si="84"/>
        <v>0</v>
      </c>
      <c r="O409" s="190"/>
      <c r="P409" s="190"/>
      <c r="Q409" s="191">
        <f t="shared" si="85"/>
        <v>0</v>
      </c>
      <c r="R409" s="191">
        <f t="shared" si="85"/>
        <v>0</v>
      </c>
      <c r="S409" s="1988"/>
      <c r="T409" s="1989"/>
      <c r="U409" s="118">
        <f t="shared" si="82"/>
        <v>0</v>
      </c>
      <c r="V409" s="33"/>
      <c r="W409" s="33"/>
      <c r="X409" s="33"/>
      <c r="Y409" s="33"/>
      <c r="Z409" s="33"/>
      <c r="AA409" s="205"/>
      <c r="AB409" s="33"/>
      <c r="AC409" s="33"/>
      <c r="AD409" s="33"/>
      <c r="AE409" s="199"/>
      <c r="AF409" s="199"/>
      <c r="AG409" s="199"/>
      <c r="AH409" s="33"/>
      <c r="AI409" s="33"/>
      <c r="AJ409" s="33"/>
      <c r="AK409" s="33"/>
      <c r="AL409" s="33"/>
      <c r="AM409" s="33"/>
      <c r="AN409" s="48"/>
      <c r="AO409" s="48"/>
      <c r="AP409" s="48"/>
    </row>
    <row r="410" spans="9:42" ht="21" hidden="1" customHeight="1">
      <c r="I410" s="292">
        <f t="shared" si="83"/>
        <v>0</v>
      </c>
      <c r="J410" s="118">
        <f t="shared" si="76"/>
        <v>0</v>
      </c>
      <c r="K410" s="636">
        <f t="shared" si="86"/>
        <v>22</v>
      </c>
      <c r="L410" s="188"/>
      <c r="M410" s="188"/>
      <c r="N410" s="189">
        <f t="shared" si="84"/>
        <v>0</v>
      </c>
      <c r="O410" s="190"/>
      <c r="P410" s="190"/>
      <c r="Q410" s="191">
        <f t="shared" si="85"/>
        <v>0</v>
      </c>
      <c r="R410" s="191">
        <f t="shared" si="85"/>
        <v>0</v>
      </c>
      <c r="S410" s="1988"/>
      <c r="T410" s="1989"/>
      <c r="U410" s="118">
        <f t="shared" si="82"/>
        <v>0</v>
      </c>
      <c r="V410" s="33"/>
      <c r="W410" s="33"/>
      <c r="X410" s="33"/>
      <c r="Y410" s="33"/>
      <c r="Z410" s="33"/>
      <c r="AA410" s="205"/>
      <c r="AB410" s="33"/>
      <c r="AC410" s="33"/>
      <c r="AD410" s="33"/>
      <c r="AE410" s="199"/>
      <c r="AF410" s="199"/>
      <c r="AG410" s="199"/>
      <c r="AH410" s="33"/>
      <c r="AI410" s="33"/>
      <c r="AJ410" s="33"/>
      <c r="AK410" s="33"/>
      <c r="AL410" s="33"/>
      <c r="AM410" s="33"/>
      <c r="AN410" s="48"/>
      <c r="AO410" s="48"/>
      <c r="AP410" s="48"/>
    </row>
    <row r="411" spans="9:42" ht="21" hidden="1" customHeight="1">
      <c r="I411" s="292">
        <f t="shared" si="83"/>
        <v>0</v>
      </c>
      <c r="J411" s="118">
        <f t="shared" si="76"/>
        <v>0</v>
      </c>
      <c r="K411" s="636">
        <f t="shared" si="86"/>
        <v>23</v>
      </c>
      <c r="L411" s="188"/>
      <c r="M411" s="188"/>
      <c r="N411" s="189">
        <f t="shared" si="84"/>
        <v>0</v>
      </c>
      <c r="O411" s="190"/>
      <c r="P411" s="190"/>
      <c r="Q411" s="191">
        <f t="shared" si="85"/>
        <v>0</v>
      </c>
      <c r="R411" s="191">
        <f t="shared" si="85"/>
        <v>0</v>
      </c>
      <c r="S411" s="1988"/>
      <c r="T411" s="1989"/>
      <c r="U411" s="118">
        <f t="shared" si="82"/>
        <v>0</v>
      </c>
      <c r="V411" s="33"/>
      <c r="W411" s="33"/>
      <c r="X411" s="33"/>
      <c r="Y411" s="33"/>
      <c r="Z411" s="33"/>
      <c r="AA411" s="205"/>
      <c r="AB411" s="33"/>
      <c r="AC411" s="33"/>
      <c r="AD411" s="33"/>
      <c r="AE411" s="199"/>
      <c r="AF411" s="199"/>
      <c r="AG411" s="199"/>
      <c r="AH411" s="33"/>
      <c r="AI411" s="33"/>
      <c r="AJ411" s="33"/>
      <c r="AK411" s="33"/>
      <c r="AL411" s="33"/>
      <c r="AM411" s="33"/>
      <c r="AN411" s="48"/>
      <c r="AO411" s="48"/>
      <c r="AP411" s="48"/>
    </row>
    <row r="412" spans="9:42" ht="21" hidden="1" customHeight="1">
      <c r="I412" s="292">
        <f t="shared" si="83"/>
        <v>0</v>
      </c>
      <c r="J412" s="118">
        <f t="shared" si="76"/>
        <v>0</v>
      </c>
      <c r="K412" s="636">
        <f t="shared" si="86"/>
        <v>24</v>
      </c>
      <c r="L412" s="188"/>
      <c r="M412" s="188"/>
      <c r="N412" s="189">
        <f t="shared" si="84"/>
        <v>0</v>
      </c>
      <c r="O412" s="190"/>
      <c r="P412" s="190"/>
      <c r="Q412" s="191">
        <f t="shared" si="85"/>
        <v>0</v>
      </c>
      <c r="R412" s="191">
        <f t="shared" si="85"/>
        <v>0</v>
      </c>
      <c r="S412" s="1988"/>
      <c r="T412" s="1989"/>
      <c r="U412" s="118">
        <f t="shared" si="82"/>
        <v>0</v>
      </c>
      <c r="V412" s="33"/>
      <c r="W412" s="33"/>
      <c r="X412" s="33"/>
      <c r="Y412" s="33"/>
      <c r="Z412" s="33"/>
      <c r="AA412" s="205"/>
      <c r="AB412" s="33"/>
      <c r="AC412" s="33"/>
      <c r="AD412" s="33"/>
      <c r="AE412" s="199"/>
      <c r="AF412" s="199"/>
      <c r="AG412" s="199"/>
      <c r="AH412" s="33"/>
      <c r="AI412" s="33"/>
      <c r="AJ412" s="33"/>
      <c r="AK412" s="33"/>
      <c r="AL412" s="33"/>
      <c r="AM412" s="33"/>
      <c r="AN412" s="48"/>
      <c r="AO412" s="48"/>
      <c r="AP412" s="48"/>
    </row>
    <row r="413" spans="9:42" ht="21" hidden="1" customHeight="1">
      <c r="I413" s="292">
        <f t="shared" si="83"/>
        <v>0</v>
      </c>
      <c r="J413" s="118">
        <f t="shared" si="76"/>
        <v>0</v>
      </c>
      <c r="K413" s="636">
        <f t="shared" si="86"/>
        <v>25</v>
      </c>
      <c r="L413" s="188"/>
      <c r="M413" s="188"/>
      <c r="N413" s="189">
        <f t="shared" si="84"/>
        <v>0</v>
      </c>
      <c r="O413" s="190"/>
      <c r="P413" s="190"/>
      <c r="Q413" s="191">
        <f t="shared" si="85"/>
        <v>0</v>
      </c>
      <c r="R413" s="191">
        <f t="shared" si="85"/>
        <v>0</v>
      </c>
      <c r="S413" s="1988"/>
      <c r="T413" s="1989"/>
      <c r="U413" s="118">
        <f t="shared" si="82"/>
        <v>0</v>
      </c>
      <c r="V413" s="33"/>
      <c r="W413" s="33"/>
      <c r="X413" s="33"/>
      <c r="Y413" s="33"/>
      <c r="Z413" s="33"/>
      <c r="AA413" s="205"/>
      <c r="AB413" s="33"/>
      <c r="AC413" s="33"/>
      <c r="AD413" s="33"/>
      <c r="AE413" s="199"/>
      <c r="AF413" s="199"/>
      <c r="AG413" s="199"/>
      <c r="AH413" s="33"/>
      <c r="AI413" s="33"/>
      <c r="AJ413" s="33"/>
      <c r="AK413" s="33"/>
      <c r="AL413" s="33"/>
      <c r="AM413" s="33"/>
      <c r="AN413" s="48"/>
      <c r="AO413" s="48"/>
      <c r="AP413" s="48"/>
    </row>
    <row r="414" spans="9:42" ht="21" hidden="1" customHeight="1">
      <c r="I414" s="292">
        <f t="shared" si="83"/>
        <v>0</v>
      </c>
      <c r="J414" s="118">
        <f t="shared" si="76"/>
        <v>0</v>
      </c>
      <c r="K414" s="636">
        <f t="shared" si="86"/>
        <v>26</v>
      </c>
      <c r="L414" s="188"/>
      <c r="M414" s="188"/>
      <c r="N414" s="189">
        <f t="shared" si="84"/>
        <v>0</v>
      </c>
      <c r="O414" s="190"/>
      <c r="P414" s="190"/>
      <c r="Q414" s="191">
        <f t="shared" si="85"/>
        <v>0</v>
      </c>
      <c r="R414" s="191">
        <f t="shared" si="85"/>
        <v>0</v>
      </c>
      <c r="S414" s="1988"/>
      <c r="T414" s="1989"/>
      <c r="U414" s="118">
        <f t="shared" si="82"/>
        <v>0</v>
      </c>
      <c r="V414" s="33"/>
      <c r="W414" s="33"/>
      <c r="X414" s="33"/>
      <c r="Y414" s="33"/>
      <c r="Z414" s="33"/>
      <c r="AA414" s="205"/>
      <c r="AB414" s="33"/>
      <c r="AC414" s="33"/>
      <c r="AD414" s="33"/>
      <c r="AE414" s="199"/>
      <c r="AF414" s="199"/>
      <c r="AG414" s="199"/>
      <c r="AH414" s="33"/>
      <c r="AI414" s="33"/>
      <c r="AJ414" s="33"/>
      <c r="AK414" s="33"/>
      <c r="AL414" s="33"/>
      <c r="AM414" s="33"/>
      <c r="AN414" s="48"/>
      <c r="AO414" s="48"/>
      <c r="AP414" s="48"/>
    </row>
    <row r="415" spans="9:42" ht="21" hidden="1" customHeight="1">
      <c r="I415" s="292">
        <f t="shared" si="83"/>
        <v>0</v>
      </c>
      <c r="J415" s="118">
        <f t="shared" si="76"/>
        <v>0</v>
      </c>
      <c r="K415" s="636">
        <f t="shared" si="86"/>
        <v>27</v>
      </c>
      <c r="L415" s="188"/>
      <c r="M415" s="188"/>
      <c r="N415" s="189">
        <f t="shared" si="84"/>
        <v>0</v>
      </c>
      <c r="O415" s="190"/>
      <c r="P415" s="190"/>
      <c r="Q415" s="191">
        <f t="shared" si="85"/>
        <v>0</v>
      </c>
      <c r="R415" s="191">
        <f t="shared" si="85"/>
        <v>0</v>
      </c>
      <c r="S415" s="1988"/>
      <c r="T415" s="1989"/>
      <c r="U415" s="118">
        <f t="shared" si="82"/>
        <v>0</v>
      </c>
      <c r="V415" s="33"/>
      <c r="W415" s="33"/>
      <c r="X415" s="33"/>
      <c r="Y415" s="33"/>
      <c r="Z415" s="33"/>
      <c r="AA415" s="205"/>
      <c r="AB415" s="33"/>
      <c r="AC415" s="33"/>
      <c r="AD415" s="33"/>
      <c r="AE415" s="199"/>
      <c r="AF415" s="199"/>
      <c r="AG415" s="199"/>
      <c r="AH415" s="33"/>
      <c r="AI415" s="33"/>
      <c r="AJ415" s="33"/>
      <c r="AK415" s="33"/>
      <c r="AL415" s="33"/>
      <c r="AM415" s="33"/>
      <c r="AN415" s="48"/>
      <c r="AO415" s="48"/>
      <c r="AP415" s="48"/>
    </row>
    <row r="416" spans="9:42" ht="21" hidden="1" customHeight="1">
      <c r="I416" s="292">
        <f t="shared" si="83"/>
        <v>0</v>
      </c>
      <c r="J416" s="118">
        <f t="shared" si="76"/>
        <v>0</v>
      </c>
      <c r="K416" s="636">
        <f t="shared" si="86"/>
        <v>28</v>
      </c>
      <c r="L416" s="188"/>
      <c r="M416" s="188"/>
      <c r="N416" s="189">
        <f t="shared" si="84"/>
        <v>0</v>
      </c>
      <c r="O416" s="190"/>
      <c r="P416" s="190"/>
      <c r="Q416" s="191">
        <f t="shared" si="85"/>
        <v>0</v>
      </c>
      <c r="R416" s="191">
        <f t="shared" si="85"/>
        <v>0</v>
      </c>
      <c r="S416" s="1988"/>
      <c r="T416" s="1989"/>
      <c r="U416" s="118">
        <f t="shared" si="82"/>
        <v>0</v>
      </c>
      <c r="V416" s="33"/>
      <c r="W416" s="33"/>
      <c r="X416" s="33"/>
      <c r="Y416" s="33"/>
      <c r="Z416" s="33"/>
      <c r="AA416" s="205"/>
      <c r="AB416" s="33"/>
      <c r="AC416" s="33"/>
      <c r="AD416" s="33"/>
      <c r="AE416" s="199"/>
      <c r="AF416" s="199"/>
      <c r="AG416" s="199"/>
      <c r="AH416" s="33"/>
      <c r="AI416" s="33"/>
      <c r="AJ416" s="33"/>
      <c r="AK416" s="33"/>
      <c r="AL416" s="33"/>
      <c r="AM416" s="33"/>
      <c r="AN416" s="48"/>
      <c r="AO416" s="48"/>
      <c r="AP416" s="48"/>
    </row>
    <row r="417" spans="9:42" ht="21" hidden="1" customHeight="1">
      <c r="I417" s="292">
        <f t="shared" si="83"/>
        <v>0</v>
      </c>
      <c r="J417" s="118">
        <f t="shared" si="76"/>
        <v>0</v>
      </c>
      <c r="K417" s="636">
        <f t="shared" si="86"/>
        <v>29</v>
      </c>
      <c r="L417" s="188"/>
      <c r="M417" s="188"/>
      <c r="N417" s="189">
        <f t="shared" si="84"/>
        <v>0</v>
      </c>
      <c r="O417" s="190"/>
      <c r="P417" s="190"/>
      <c r="Q417" s="191">
        <f t="shared" si="85"/>
        <v>0</v>
      </c>
      <c r="R417" s="191">
        <f t="shared" si="85"/>
        <v>0</v>
      </c>
      <c r="S417" s="1988"/>
      <c r="T417" s="1989"/>
      <c r="U417" s="118">
        <f t="shared" si="82"/>
        <v>0</v>
      </c>
      <c r="V417" s="33"/>
      <c r="W417" s="33"/>
      <c r="X417" s="33"/>
      <c r="Y417" s="33"/>
      <c r="Z417" s="33"/>
      <c r="AA417" s="205"/>
      <c r="AB417" s="33"/>
      <c r="AC417" s="33"/>
      <c r="AD417" s="33"/>
      <c r="AE417" s="199"/>
      <c r="AF417" s="199"/>
      <c r="AG417" s="199"/>
      <c r="AH417" s="33"/>
      <c r="AI417" s="33"/>
      <c r="AJ417" s="33"/>
      <c r="AK417" s="33"/>
      <c r="AL417" s="33"/>
      <c r="AM417" s="33"/>
      <c r="AN417" s="48"/>
      <c r="AO417" s="48"/>
      <c r="AP417" s="48"/>
    </row>
    <row r="418" spans="9:42" ht="21" hidden="1" customHeight="1">
      <c r="I418" s="292">
        <f t="shared" si="83"/>
        <v>0</v>
      </c>
      <c r="J418" s="118">
        <f t="shared" si="76"/>
        <v>0</v>
      </c>
      <c r="K418" s="636">
        <f t="shared" si="86"/>
        <v>30</v>
      </c>
      <c r="L418" s="188"/>
      <c r="M418" s="188"/>
      <c r="N418" s="189">
        <f t="shared" si="84"/>
        <v>0</v>
      </c>
      <c r="O418" s="190"/>
      <c r="P418" s="190"/>
      <c r="Q418" s="191">
        <f t="shared" si="85"/>
        <v>0</v>
      </c>
      <c r="R418" s="191">
        <f t="shared" si="85"/>
        <v>0</v>
      </c>
      <c r="S418" s="1988"/>
      <c r="T418" s="1989"/>
      <c r="U418" s="118">
        <f t="shared" si="82"/>
        <v>0</v>
      </c>
      <c r="V418" s="33"/>
      <c r="W418" s="33"/>
      <c r="X418" s="33"/>
      <c r="Y418" s="33"/>
      <c r="Z418" s="33"/>
      <c r="AA418" s="205"/>
      <c r="AB418" s="33"/>
      <c r="AC418" s="33"/>
      <c r="AD418" s="33"/>
      <c r="AE418" s="199"/>
      <c r="AF418" s="199"/>
      <c r="AG418" s="199"/>
      <c r="AH418" s="33"/>
      <c r="AI418" s="33"/>
      <c r="AJ418" s="33"/>
      <c r="AK418" s="33"/>
      <c r="AL418" s="33"/>
      <c r="AM418" s="33"/>
      <c r="AN418" s="48"/>
      <c r="AO418" s="48"/>
      <c r="AP418" s="48"/>
    </row>
    <row r="419" spans="9:42" ht="21" hidden="1" customHeight="1">
      <c r="I419" s="292">
        <f t="shared" si="83"/>
        <v>0</v>
      </c>
      <c r="J419" s="118">
        <f t="shared" si="76"/>
        <v>0</v>
      </c>
      <c r="K419" s="636">
        <f t="shared" si="86"/>
        <v>31</v>
      </c>
      <c r="L419" s="188"/>
      <c r="M419" s="188"/>
      <c r="N419" s="189">
        <f t="shared" si="84"/>
        <v>0</v>
      </c>
      <c r="O419" s="190"/>
      <c r="P419" s="190"/>
      <c r="Q419" s="191">
        <f t="shared" si="85"/>
        <v>0</v>
      </c>
      <c r="R419" s="191">
        <f t="shared" si="85"/>
        <v>0</v>
      </c>
      <c r="S419" s="1988"/>
      <c r="T419" s="1989"/>
      <c r="U419" s="118">
        <f t="shared" si="82"/>
        <v>0</v>
      </c>
      <c r="V419" s="33"/>
      <c r="W419" s="33"/>
      <c r="X419" s="33"/>
      <c r="Y419" s="33"/>
      <c r="Z419" s="33"/>
      <c r="AA419" s="205"/>
      <c r="AB419" s="33"/>
      <c r="AC419" s="33"/>
      <c r="AD419" s="33"/>
      <c r="AE419" s="199"/>
      <c r="AF419" s="199"/>
      <c r="AG419" s="199"/>
      <c r="AH419" s="33"/>
      <c r="AI419" s="33"/>
      <c r="AJ419" s="33"/>
      <c r="AK419" s="33"/>
      <c r="AL419" s="33"/>
      <c r="AM419" s="33"/>
      <c r="AN419" s="48"/>
      <c r="AO419" s="48"/>
      <c r="AP419" s="48"/>
    </row>
    <row r="420" spans="9:42" ht="21" hidden="1" customHeight="1">
      <c r="I420" s="292">
        <f t="shared" si="83"/>
        <v>0</v>
      </c>
      <c r="J420" s="118">
        <f t="shared" si="76"/>
        <v>0</v>
      </c>
      <c r="K420" s="636">
        <f t="shared" si="86"/>
        <v>32</v>
      </c>
      <c r="L420" s="188"/>
      <c r="M420" s="188"/>
      <c r="N420" s="189">
        <f t="shared" si="84"/>
        <v>0</v>
      </c>
      <c r="O420" s="190"/>
      <c r="P420" s="190"/>
      <c r="Q420" s="191">
        <f t="shared" si="85"/>
        <v>0</v>
      </c>
      <c r="R420" s="191">
        <f t="shared" si="85"/>
        <v>0</v>
      </c>
      <c r="S420" s="1988"/>
      <c r="T420" s="1989"/>
      <c r="U420" s="118">
        <f t="shared" si="82"/>
        <v>0</v>
      </c>
      <c r="V420" s="33"/>
      <c r="W420" s="33"/>
      <c r="X420" s="33"/>
      <c r="Y420" s="33"/>
      <c r="Z420" s="33"/>
      <c r="AA420" s="205"/>
      <c r="AB420" s="33"/>
      <c r="AC420" s="33"/>
      <c r="AD420" s="33"/>
      <c r="AE420" s="199"/>
      <c r="AF420" s="199"/>
      <c r="AG420" s="199"/>
      <c r="AH420" s="33"/>
      <c r="AI420" s="33"/>
      <c r="AJ420" s="33"/>
      <c r="AK420" s="33"/>
      <c r="AL420" s="33"/>
      <c r="AM420" s="33"/>
      <c r="AN420" s="48"/>
      <c r="AO420" s="48"/>
      <c r="AP420" s="48"/>
    </row>
    <row r="421" spans="9:42" ht="21" hidden="1" customHeight="1">
      <c r="I421" s="292">
        <f t="shared" si="83"/>
        <v>0</v>
      </c>
      <c r="J421" s="118">
        <f t="shared" si="76"/>
        <v>0</v>
      </c>
      <c r="K421" s="636">
        <f t="shared" si="86"/>
        <v>33</v>
      </c>
      <c r="L421" s="188"/>
      <c r="M421" s="188"/>
      <c r="N421" s="189">
        <f t="shared" si="84"/>
        <v>0</v>
      </c>
      <c r="O421" s="190"/>
      <c r="P421" s="190"/>
      <c r="Q421" s="191">
        <f t="shared" si="85"/>
        <v>0</v>
      </c>
      <c r="R421" s="191">
        <f t="shared" si="85"/>
        <v>0</v>
      </c>
      <c r="S421" s="1988"/>
      <c r="T421" s="1989"/>
      <c r="U421" s="118">
        <f t="shared" si="82"/>
        <v>0</v>
      </c>
      <c r="V421" s="33"/>
      <c r="W421" s="33"/>
      <c r="X421" s="33"/>
      <c r="Y421" s="33"/>
      <c r="Z421" s="33"/>
      <c r="AA421" s="205"/>
      <c r="AB421" s="33"/>
      <c r="AC421" s="33"/>
      <c r="AD421" s="33"/>
      <c r="AE421" s="199"/>
      <c r="AF421" s="199"/>
      <c r="AG421" s="199"/>
      <c r="AH421" s="33"/>
      <c r="AI421" s="33"/>
      <c r="AJ421" s="33"/>
      <c r="AK421" s="33"/>
      <c r="AL421" s="33"/>
      <c r="AM421" s="33"/>
      <c r="AN421" s="48"/>
      <c r="AO421" s="48"/>
      <c r="AP421" s="48"/>
    </row>
    <row r="422" spans="9:42" ht="21" hidden="1" customHeight="1">
      <c r="I422" s="292">
        <f t="shared" si="83"/>
        <v>0</v>
      </c>
      <c r="J422" s="118">
        <f t="shared" si="76"/>
        <v>0</v>
      </c>
      <c r="K422" s="636">
        <f t="shared" si="86"/>
        <v>34</v>
      </c>
      <c r="L422" s="188"/>
      <c r="M422" s="188"/>
      <c r="N422" s="189">
        <f t="shared" si="84"/>
        <v>0</v>
      </c>
      <c r="O422" s="190"/>
      <c r="P422" s="190"/>
      <c r="Q422" s="191">
        <f t="shared" si="85"/>
        <v>0</v>
      </c>
      <c r="R422" s="191">
        <f t="shared" si="85"/>
        <v>0</v>
      </c>
      <c r="S422" s="1988"/>
      <c r="T422" s="1989"/>
      <c r="U422" s="118">
        <f t="shared" si="82"/>
        <v>0</v>
      </c>
      <c r="V422" s="33"/>
      <c r="W422" s="33"/>
      <c r="X422" s="33"/>
      <c r="Y422" s="33"/>
      <c r="Z422" s="33"/>
      <c r="AA422" s="205"/>
      <c r="AB422" s="33"/>
      <c r="AC422" s="33"/>
      <c r="AD422" s="33"/>
      <c r="AE422" s="199"/>
      <c r="AF422" s="199"/>
      <c r="AG422" s="199"/>
      <c r="AH422" s="33"/>
      <c r="AI422" s="33"/>
      <c r="AJ422" s="33"/>
      <c r="AK422" s="33"/>
      <c r="AL422" s="33"/>
      <c r="AM422" s="33"/>
      <c r="AN422" s="48"/>
      <c r="AO422" s="48"/>
      <c r="AP422" s="48"/>
    </row>
    <row r="423" spans="9:42" ht="21" hidden="1" customHeight="1">
      <c r="I423" s="292">
        <f t="shared" si="83"/>
        <v>0</v>
      </c>
      <c r="J423" s="118">
        <f t="shared" si="76"/>
        <v>0</v>
      </c>
      <c r="K423" s="636">
        <f t="shared" si="86"/>
        <v>35</v>
      </c>
      <c r="L423" s="188"/>
      <c r="M423" s="188"/>
      <c r="N423" s="189">
        <f t="shared" si="84"/>
        <v>0</v>
      </c>
      <c r="O423" s="190"/>
      <c r="P423" s="190"/>
      <c r="Q423" s="191">
        <f t="shared" si="85"/>
        <v>0</v>
      </c>
      <c r="R423" s="191">
        <f t="shared" si="85"/>
        <v>0</v>
      </c>
      <c r="S423" s="1988"/>
      <c r="T423" s="1989"/>
      <c r="U423" s="118">
        <f t="shared" si="82"/>
        <v>0</v>
      </c>
      <c r="V423" s="33"/>
      <c r="W423" s="33"/>
      <c r="X423" s="33"/>
      <c r="Y423" s="33"/>
      <c r="Z423" s="33"/>
      <c r="AA423" s="205"/>
      <c r="AB423" s="33"/>
      <c r="AC423" s="33"/>
      <c r="AD423" s="33"/>
      <c r="AE423" s="199"/>
      <c r="AF423" s="199"/>
      <c r="AG423" s="199"/>
      <c r="AH423" s="33"/>
      <c r="AI423" s="33"/>
      <c r="AJ423" s="33"/>
      <c r="AK423" s="33"/>
      <c r="AL423" s="33"/>
      <c r="AM423" s="33"/>
      <c r="AN423" s="48"/>
      <c r="AO423" s="48"/>
      <c r="AP423" s="48"/>
    </row>
    <row r="424" spans="9:42" ht="21" hidden="1" customHeight="1">
      <c r="I424" s="292">
        <f t="shared" si="83"/>
        <v>0</v>
      </c>
      <c r="J424" s="118">
        <f t="shared" si="76"/>
        <v>0</v>
      </c>
      <c r="K424" s="636">
        <f t="shared" si="86"/>
        <v>36</v>
      </c>
      <c r="L424" s="188"/>
      <c r="M424" s="188"/>
      <c r="N424" s="189">
        <f t="shared" si="84"/>
        <v>0</v>
      </c>
      <c r="O424" s="190"/>
      <c r="P424" s="190"/>
      <c r="Q424" s="191">
        <f t="shared" si="85"/>
        <v>0</v>
      </c>
      <c r="R424" s="191">
        <f t="shared" si="85"/>
        <v>0</v>
      </c>
      <c r="S424" s="1988"/>
      <c r="T424" s="1989"/>
      <c r="U424" s="118">
        <f t="shared" si="82"/>
        <v>0</v>
      </c>
      <c r="V424" s="33"/>
      <c r="W424" s="33"/>
      <c r="X424" s="33"/>
      <c r="Y424" s="33"/>
      <c r="Z424" s="33"/>
      <c r="AA424" s="205"/>
      <c r="AB424" s="33"/>
      <c r="AC424" s="33"/>
      <c r="AD424" s="33"/>
      <c r="AE424" s="199"/>
      <c r="AF424" s="199"/>
      <c r="AG424" s="199"/>
      <c r="AH424" s="33"/>
      <c r="AI424" s="33"/>
      <c r="AJ424" s="33"/>
      <c r="AK424" s="33"/>
      <c r="AL424" s="33"/>
      <c r="AM424" s="33"/>
      <c r="AN424" s="48"/>
      <c r="AO424" s="48"/>
      <c r="AP424" s="48"/>
    </row>
    <row r="425" spans="9:42" ht="21" hidden="1" customHeight="1" thickBot="1">
      <c r="I425" s="292">
        <f t="shared" si="83"/>
        <v>0</v>
      </c>
      <c r="J425" s="118">
        <f t="shared" si="76"/>
        <v>0</v>
      </c>
      <c r="K425" s="210">
        <f t="shared" si="86"/>
        <v>37</v>
      </c>
      <c r="L425" s="188"/>
      <c r="M425" s="188"/>
      <c r="N425" s="211">
        <f t="shared" si="84"/>
        <v>0</v>
      </c>
      <c r="O425" s="212"/>
      <c r="P425" s="212"/>
      <c r="Q425" s="213">
        <f t="shared" si="85"/>
        <v>0</v>
      </c>
      <c r="R425" s="213">
        <f t="shared" si="85"/>
        <v>0</v>
      </c>
      <c r="S425" s="1990"/>
      <c r="T425" s="1991"/>
      <c r="U425" s="118">
        <f t="shared" si="82"/>
        <v>0</v>
      </c>
      <c r="V425" s="33"/>
      <c r="W425" s="33"/>
      <c r="X425" s="33"/>
      <c r="Y425" s="33"/>
      <c r="Z425" s="33"/>
      <c r="AA425" s="205"/>
      <c r="AB425" s="33"/>
      <c r="AC425" s="33"/>
      <c r="AD425" s="33"/>
      <c r="AE425" s="199"/>
      <c r="AF425" s="199"/>
      <c r="AG425" s="199"/>
      <c r="AH425" s="33"/>
      <c r="AI425" s="33"/>
      <c r="AJ425" s="33"/>
      <c r="AK425" s="33"/>
      <c r="AL425" s="33"/>
      <c r="AM425" s="33"/>
      <c r="AN425" s="48"/>
      <c r="AO425" s="48"/>
      <c r="AP425" s="48"/>
    </row>
    <row r="426" spans="9:42" ht="21" hidden="1" customHeight="1">
      <c r="I426" s="292">
        <f>IF((O$428+P$428)&gt;0,1,0)</f>
        <v>0</v>
      </c>
      <c r="J426" s="118">
        <f t="shared" si="76"/>
        <v>0</v>
      </c>
      <c r="K426" s="2002" t="s">
        <v>840</v>
      </c>
      <c r="L426" s="2004" t="s">
        <v>841</v>
      </c>
      <c r="M426" s="2006" t="s">
        <v>842</v>
      </c>
      <c r="N426" s="2006" t="s">
        <v>843</v>
      </c>
      <c r="O426" s="2012" t="s">
        <v>844</v>
      </c>
      <c r="P426" s="2012"/>
      <c r="Q426" s="2012" t="s">
        <v>845</v>
      </c>
      <c r="R426" s="2012"/>
      <c r="S426" s="1992" t="s">
        <v>969</v>
      </c>
      <c r="T426" s="1993"/>
      <c r="U426" s="118">
        <f t="shared" si="82"/>
        <v>0</v>
      </c>
      <c r="V426" s="33"/>
      <c r="W426" s="33"/>
      <c r="X426" s="33"/>
      <c r="Y426" s="33"/>
      <c r="Z426" s="33"/>
      <c r="AA426" s="205"/>
      <c r="AB426" s="33"/>
      <c r="AC426" s="33"/>
      <c r="AD426" s="33"/>
      <c r="AE426" s="199"/>
      <c r="AF426" s="199"/>
      <c r="AG426" s="199"/>
      <c r="AH426" s="33"/>
      <c r="AI426" s="33"/>
      <c r="AJ426" s="33"/>
      <c r="AK426" s="33"/>
      <c r="AL426" s="33"/>
      <c r="AM426" s="33"/>
      <c r="AN426" s="48"/>
      <c r="AO426" s="48"/>
      <c r="AP426" s="48"/>
    </row>
    <row r="427" spans="9:42" ht="21" hidden="1" customHeight="1">
      <c r="I427" s="292">
        <f t="shared" ref="I427:I450" si="87">IF((O$428+P$428)&gt;0,1,0)</f>
        <v>0</v>
      </c>
      <c r="J427" s="118">
        <f t="shared" si="76"/>
        <v>0</v>
      </c>
      <c r="K427" s="2003"/>
      <c r="L427" s="2005"/>
      <c r="M427" s="2007"/>
      <c r="N427" s="2007"/>
      <c r="O427" s="635" t="s">
        <v>741</v>
      </c>
      <c r="P427" s="176" t="s">
        <v>742</v>
      </c>
      <c r="Q427" s="176" t="s">
        <v>741</v>
      </c>
      <c r="R427" s="177" t="s">
        <v>742</v>
      </c>
      <c r="S427" s="1994"/>
      <c r="T427" s="1995"/>
      <c r="U427" s="118">
        <f t="shared" si="82"/>
        <v>0</v>
      </c>
      <c r="V427" s="33"/>
      <c r="W427" s="33"/>
      <c r="X427" s="33"/>
      <c r="Y427" s="33"/>
      <c r="Z427" s="33"/>
      <c r="AA427" s="205"/>
      <c r="AB427" s="33"/>
      <c r="AC427" s="33"/>
      <c r="AD427" s="33"/>
      <c r="AE427" s="199"/>
      <c r="AF427" s="199"/>
      <c r="AG427" s="199"/>
      <c r="AH427" s="33"/>
      <c r="AI427" s="33"/>
      <c r="AJ427" s="33"/>
      <c r="AK427" s="33"/>
      <c r="AL427" s="33"/>
      <c r="AM427" s="33"/>
      <c r="AN427" s="48"/>
      <c r="AO427" s="48"/>
      <c r="AP427" s="48"/>
    </row>
    <row r="428" spans="9:42" ht="21" hidden="1" customHeight="1">
      <c r="I428" s="292">
        <f t="shared" si="87"/>
        <v>0</v>
      </c>
      <c r="J428" s="118">
        <f t="shared" si="76"/>
        <v>0</v>
      </c>
      <c r="K428" s="636">
        <f>+K50+1</f>
        <v>38</v>
      </c>
      <c r="L428" s="188"/>
      <c r="M428" s="188"/>
      <c r="N428" s="189">
        <f t="shared" ref="N428:N450" si="88">IF(O428+P428&gt;0,$W$377,)</f>
        <v>0</v>
      </c>
      <c r="O428" s="190"/>
      <c r="P428" s="190"/>
      <c r="Q428" s="191">
        <f t="shared" si="85"/>
        <v>0</v>
      </c>
      <c r="R428" s="191">
        <f t="shared" si="85"/>
        <v>0</v>
      </c>
      <c r="S428" s="1988"/>
      <c r="T428" s="1989"/>
      <c r="U428" s="118">
        <f t="shared" si="82"/>
        <v>0</v>
      </c>
      <c r="V428" s="33"/>
      <c r="W428" s="33"/>
      <c r="X428" s="33"/>
      <c r="Y428" s="33"/>
      <c r="Z428" s="33"/>
      <c r="AA428" s="205"/>
      <c r="AB428" s="33"/>
      <c r="AC428" s="33"/>
      <c r="AD428" s="33"/>
      <c r="AE428" s="199"/>
      <c r="AF428" s="199"/>
      <c r="AG428" s="199"/>
      <c r="AH428" s="33"/>
      <c r="AI428" s="33"/>
      <c r="AJ428" s="33"/>
      <c r="AK428" s="33"/>
      <c r="AL428" s="33"/>
      <c r="AM428" s="33"/>
      <c r="AN428" s="48"/>
      <c r="AO428" s="48"/>
      <c r="AP428" s="48"/>
    </row>
    <row r="429" spans="9:42" ht="21" hidden="1" customHeight="1">
      <c r="I429" s="292">
        <f t="shared" si="87"/>
        <v>0</v>
      </c>
      <c r="J429" s="118">
        <f t="shared" si="76"/>
        <v>0</v>
      </c>
      <c r="K429" s="636">
        <f t="shared" ref="K429:K450" si="89">+K428+1</f>
        <v>39</v>
      </c>
      <c r="L429" s="188"/>
      <c r="M429" s="188"/>
      <c r="N429" s="189">
        <f t="shared" si="88"/>
        <v>0</v>
      </c>
      <c r="O429" s="190"/>
      <c r="P429" s="190"/>
      <c r="Q429" s="191">
        <f t="shared" si="85"/>
        <v>0</v>
      </c>
      <c r="R429" s="191">
        <f t="shared" si="85"/>
        <v>0</v>
      </c>
      <c r="S429" s="1988"/>
      <c r="T429" s="1989"/>
      <c r="U429" s="118">
        <f t="shared" si="82"/>
        <v>0</v>
      </c>
      <c r="V429" s="33"/>
      <c r="W429" s="33"/>
      <c r="X429" s="33"/>
      <c r="Y429" s="33"/>
      <c r="Z429" s="33"/>
      <c r="AA429" s="205"/>
      <c r="AB429" s="33"/>
      <c r="AC429" s="33"/>
      <c r="AD429" s="33"/>
      <c r="AE429" s="199"/>
      <c r="AF429" s="199"/>
      <c r="AG429" s="199"/>
      <c r="AH429" s="33"/>
      <c r="AI429" s="33"/>
      <c r="AJ429" s="33"/>
      <c r="AK429" s="33"/>
      <c r="AL429" s="33"/>
      <c r="AM429" s="33"/>
      <c r="AN429" s="48"/>
      <c r="AO429" s="48"/>
      <c r="AP429" s="48"/>
    </row>
    <row r="430" spans="9:42" ht="21" hidden="1" customHeight="1">
      <c r="I430" s="292">
        <f t="shared" si="87"/>
        <v>0</v>
      </c>
      <c r="J430" s="118">
        <f t="shared" si="76"/>
        <v>0</v>
      </c>
      <c r="K430" s="636">
        <f t="shared" si="89"/>
        <v>40</v>
      </c>
      <c r="L430" s="188"/>
      <c r="M430" s="188"/>
      <c r="N430" s="189">
        <f t="shared" si="88"/>
        <v>0</v>
      </c>
      <c r="O430" s="190"/>
      <c r="P430" s="190"/>
      <c r="Q430" s="191">
        <f t="shared" si="85"/>
        <v>0</v>
      </c>
      <c r="R430" s="191">
        <f t="shared" si="85"/>
        <v>0</v>
      </c>
      <c r="S430" s="1988"/>
      <c r="T430" s="1989"/>
      <c r="U430" s="118">
        <f t="shared" si="82"/>
        <v>0</v>
      </c>
      <c r="V430" s="33"/>
      <c r="W430" s="33"/>
      <c r="X430" s="33"/>
      <c r="Y430" s="33"/>
      <c r="Z430" s="33"/>
      <c r="AA430" s="205"/>
      <c r="AB430" s="33"/>
      <c r="AC430" s="33"/>
      <c r="AD430" s="33"/>
      <c r="AE430" s="199"/>
      <c r="AF430" s="199"/>
      <c r="AG430" s="199"/>
      <c r="AH430" s="33"/>
      <c r="AI430" s="33"/>
      <c r="AJ430" s="33"/>
      <c r="AK430" s="33"/>
      <c r="AL430" s="33"/>
      <c r="AM430" s="33"/>
      <c r="AN430" s="48"/>
      <c r="AO430" s="48"/>
      <c r="AP430" s="48"/>
    </row>
    <row r="431" spans="9:42" ht="21" hidden="1" customHeight="1">
      <c r="I431" s="292">
        <f t="shared" si="87"/>
        <v>0</v>
      </c>
      <c r="J431" s="118">
        <f t="shared" si="76"/>
        <v>0</v>
      </c>
      <c r="K431" s="636">
        <f t="shared" si="89"/>
        <v>41</v>
      </c>
      <c r="L431" s="188"/>
      <c r="M431" s="188"/>
      <c r="N431" s="189">
        <f t="shared" si="88"/>
        <v>0</v>
      </c>
      <c r="O431" s="190"/>
      <c r="P431" s="190"/>
      <c r="Q431" s="191">
        <f t="shared" si="85"/>
        <v>0</v>
      </c>
      <c r="R431" s="191">
        <f t="shared" si="85"/>
        <v>0</v>
      </c>
      <c r="S431" s="1988"/>
      <c r="T431" s="1989"/>
      <c r="U431" s="118">
        <f t="shared" si="82"/>
        <v>0</v>
      </c>
      <c r="V431" s="33"/>
      <c r="W431" s="33"/>
      <c r="X431" s="33"/>
      <c r="Y431" s="33"/>
      <c r="Z431" s="33"/>
      <c r="AA431" s="205"/>
      <c r="AB431" s="33"/>
      <c r="AC431" s="33"/>
      <c r="AD431" s="33"/>
      <c r="AE431" s="199"/>
      <c r="AF431" s="199"/>
      <c r="AG431" s="199"/>
      <c r="AH431" s="33"/>
      <c r="AI431" s="33"/>
      <c r="AJ431" s="33"/>
      <c r="AK431" s="33"/>
      <c r="AL431" s="33"/>
      <c r="AM431" s="33"/>
      <c r="AN431" s="48"/>
      <c r="AO431" s="48"/>
      <c r="AP431" s="48"/>
    </row>
    <row r="432" spans="9:42" ht="21" hidden="1" customHeight="1">
      <c r="I432" s="292">
        <f t="shared" si="87"/>
        <v>0</v>
      </c>
      <c r="J432" s="118">
        <f t="shared" si="76"/>
        <v>0</v>
      </c>
      <c r="K432" s="636">
        <f t="shared" si="89"/>
        <v>42</v>
      </c>
      <c r="L432" s="188"/>
      <c r="M432" s="188"/>
      <c r="N432" s="189">
        <f t="shared" si="88"/>
        <v>0</v>
      </c>
      <c r="O432" s="190"/>
      <c r="P432" s="190"/>
      <c r="Q432" s="191">
        <f t="shared" si="85"/>
        <v>0</v>
      </c>
      <c r="R432" s="191">
        <f t="shared" si="85"/>
        <v>0</v>
      </c>
      <c r="S432" s="1988"/>
      <c r="T432" s="1989"/>
      <c r="U432" s="118">
        <f t="shared" si="82"/>
        <v>0</v>
      </c>
      <c r="V432" s="33"/>
      <c r="W432" s="33"/>
      <c r="X432" s="33"/>
      <c r="Y432" s="33"/>
      <c r="Z432" s="33"/>
      <c r="AA432" s="205"/>
      <c r="AB432" s="33"/>
      <c r="AC432" s="33"/>
      <c r="AD432" s="33"/>
      <c r="AE432" s="199"/>
      <c r="AF432" s="199"/>
      <c r="AG432" s="199"/>
      <c r="AH432" s="33"/>
      <c r="AI432" s="33"/>
      <c r="AJ432" s="33"/>
      <c r="AK432" s="33"/>
      <c r="AL432" s="33"/>
      <c r="AM432" s="33"/>
      <c r="AN432" s="48"/>
      <c r="AO432" s="48"/>
      <c r="AP432" s="48"/>
    </row>
    <row r="433" spans="9:42" ht="21" hidden="1" customHeight="1">
      <c r="I433" s="292">
        <f t="shared" si="87"/>
        <v>0</v>
      </c>
      <c r="J433" s="118">
        <f t="shared" si="76"/>
        <v>0</v>
      </c>
      <c r="K433" s="636">
        <f t="shared" si="89"/>
        <v>43</v>
      </c>
      <c r="L433" s="188"/>
      <c r="M433" s="188"/>
      <c r="N433" s="189">
        <f t="shared" si="88"/>
        <v>0</v>
      </c>
      <c r="O433" s="190"/>
      <c r="P433" s="190"/>
      <c r="Q433" s="191">
        <f t="shared" si="85"/>
        <v>0</v>
      </c>
      <c r="R433" s="191">
        <f t="shared" si="85"/>
        <v>0</v>
      </c>
      <c r="S433" s="1988"/>
      <c r="T433" s="1989"/>
      <c r="U433" s="118">
        <f t="shared" si="82"/>
        <v>0</v>
      </c>
      <c r="V433" s="33"/>
      <c r="W433" s="33"/>
      <c r="X433" s="33"/>
      <c r="Y433" s="33"/>
      <c r="Z433" s="33"/>
      <c r="AA433" s="205"/>
      <c r="AB433" s="33"/>
      <c r="AC433" s="33"/>
      <c r="AD433" s="33"/>
      <c r="AE433" s="199"/>
      <c r="AF433" s="199"/>
      <c r="AG433" s="199"/>
      <c r="AH433" s="33"/>
      <c r="AI433" s="33"/>
      <c r="AJ433" s="33"/>
      <c r="AK433" s="33"/>
      <c r="AL433" s="33"/>
      <c r="AM433" s="33"/>
      <c r="AN433" s="48"/>
      <c r="AO433" s="48"/>
      <c r="AP433" s="48"/>
    </row>
    <row r="434" spans="9:42" ht="21" hidden="1" customHeight="1">
      <c r="I434" s="292">
        <f t="shared" si="87"/>
        <v>0</v>
      </c>
      <c r="J434" s="118">
        <f t="shared" si="76"/>
        <v>0</v>
      </c>
      <c r="K434" s="636">
        <f t="shared" si="89"/>
        <v>44</v>
      </c>
      <c r="L434" s="188"/>
      <c r="M434" s="188"/>
      <c r="N434" s="189">
        <f t="shared" si="88"/>
        <v>0</v>
      </c>
      <c r="O434" s="190"/>
      <c r="P434" s="190"/>
      <c r="Q434" s="191">
        <f t="shared" si="85"/>
        <v>0</v>
      </c>
      <c r="R434" s="191">
        <f t="shared" si="85"/>
        <v>0</v>
      </c>
      <c r="S434" s="1988"/>
      <c r="T434" s="1989"/>
      <c r="U434" s="118">
        <f t="shared" si="82"/>
        <v>0</v>
      </c>
      <c r="V434" s="33"/>
      <c r="W434" s="33"/>
      <c r="X434" s="33"/>
      <c r="Y434" s="33"/>
      <c r="Z434" s="33"/>
      <c r="AA434" s="205"/>
      <c r="AB434" s="33"/>
      <c r="AC434" s="33"/>
      <c r="AD434" s="33"/>
      <c r="AE434" s="199"/>
      <c r="AF434" s="199"/>
      <c r="AG434" s="199"/>
      <c r="AH434" s="33"/>
      <c r="AI434" s="33"/>
      <c r="AJ434" s="33"/>
      <c r="AK434" s="33"/>
      <c r="AL434" s="33"/>
      <c r="AM434" s="33"/>
      <c r="AN434" s="48"/>
      <c r="AO434" s="48"/>
      <c r="AP434" s="48"/>
    </row>
    <row r="435" spans="9:42" ht="21" hidden="1" customHeight="1">
      <c r="I435" s="292">
        <f t="shared" si="87"/>
        <v>0</v>
      </c>
      <c r="J435" s="118">
        <f t="shared" si="76"/>
        <v>0</v>
      </c>
      <c r="K435" s="636">
        <f t="shared" si="89"/>
        <v>45</v>
      </c>
      <c r="L435" s="188"/>
      <c r="M435" s="188"/>
      <c r="N435" s="189">
        <f t="shared" si="88"/>
        <v>0</v>
      </c>
      <c r="O435" s="190"/>
      <c r="P435" s="190"/>
      <c r="Q435" s="191">
        <f t="shared" si="85"/>
        <v>0</v>
      </c>
      <c r="R435" s="191">
        <f t="shared" si="85"/>
        <v>0</v>
      </c>
      <c r="S435" s="1988"/>
      <c r="T435" s="1989"/>
      <c r="U435" s="118">
        <f t="shared" si="82"/>
        <v>0</v>
      </c>
      <c r="V435" s="33"/>
      <c r="W435" s="33"/>
      <c r="X435" s="33"/>
      <c r="Y435" s="33"/>
      <c r="Z435" s="33"/>
      <c r="AA435" s="205"/>
      <c r="AB435" s="33"/>
      <c r="AC435" s="33"/>
      <c r="AD435" s="33"/>
      <c r="AE435" s="199"/>
      <c r="AF435" s="199"/>
      <c r="AG435" s="199"/>
      <c r="AH435" s="33"/>
      <c r="AI435" s="33"/>
      <c r="AJ435" s="33"/>
      <c r="AK435" s="33"/>
      <c r="AL435" s="33"/>
      <c r="AM435" s="33"/>
      <c r="AN435" s="48"/>
      <c r="AO435" s="48"/>
      <c r="AP435" s="48"/>
    </row>
    <row r="436" spans="9:42" ht="21" hidden="1" customHeight="1">
      <c r="I436" s="292">
        <f t="shared" si="87"/>
        <v>0</v>
      </c>
      <c r="J436" s="118">
        <f t="shared" si="76"/>
        <v>0</v>
      </c>
      <c r="K436" s="636">
        <f t="shared" si="89"/>
        <v>46</v>
      </c>
      <c r="L436" s="188"/>
      <c r="M436" s="188"/>
      <c r="N436" s="189">
        <f t="shared" si="88"/>
        <v>0</v>
      </c>
      <c r="O436" s="190"/>
      <c r="P436" s="190"/>
      <c r="Q436" s="191">
        <f t="shared" si="85"/>
        <v>0</v>
      </c>
      <c r="R436" s="191">
        <f t="shared" si="85"/>
        <v>0</v>
      </c>
      <c r="S436" s="1988"/>
      <c r="T436" s="1989"/>
      <c r="U436" s="118">
        <f t="shared" si="82"/>
        <v>0</v>
      </c>
      <c r="V436" s="33"/>
      <c r="W436" s="33"/>
      <c r="X436" s="33"/>
      <c r="Y436" s="33"/>
      <c r="Z436" s="33"/>
      <c r="AA436" s="205"/>
      <c r="AB436" s="33"/>
      <c r="AC436" s="33"/>
      <c r="AD436" s="33"/>
      <c r="AE436" s="199"/>
      <c r="AF436" s="199"/>
      <c r="AG436" s="199"/>
      <c r="AH436" s="33"/>
      <c r="AI436" s="33"/>
      <c r="AJ436" s="33"/>
      <c r="AK436" s="33"/>
      <c r="AL436" s="33"/>
      <c r="AM436" s="33"/>
      <c r="AN436" s="48"/>
      <c r="AO436" s="48"/>
      <c r="AP436" s="48"/>
    </row>
    <row r="437" spans="9:42" ht="21" hidden="1" customHeight="1">
      <c r="I437" s="292">
        <f t="shared" si="87"/>
        <v>0</v>
      </c>
      <c r="J437" s="118">
        <f t="shared" si="76"/>
        <v>0</v>
      </c>
      <c r="K437" s="636">
        <f t="shared" si="89"/>
        <v>47</v>
      </c>
      <c r="L437" s="188"/>
      <c r="M437" s="188"/>
      <c r="N437" s="189">
        <f t="shared" si="88"/>
        <v>0</v>
      </c>
      <c r="O437" s="190"/>
      <c r="P437" s="190"/>
      <c r="Q437" s="191">
        <f t="shared" si="85"/>
        <v>0</v>
      </c>
      <c r="R437" s="191">
        <f t="shared" si="85"/>
        <v>0</v>
      </c>
      <c r="S437" s="1988"/>
      <c r="T437" s="1989"/>
      <c r="U437" s="118">
        <f t="shared" si="82"/>
        <v>0</v>
      </c>
      <c r="V437" s="33"/>
      <c r="W437" s="33"/>
      <c r="X437" s="33"/>
      <c r="Y437" s="33"/>
      <c r="Z437" s="33"/>
      <c r="AA437" s="205"/>
      <c r="AB437" s="33"/>
      <c r="AC437" s="33"/>
      <c r="AD437" s="33"/>
      <c r="AE437" s="199"/>
      <c r="AF437" s="199"/>
      <c r="AG437" s="199"/>
      <c r="AH437" s="33"/>
      <c r="AI437" s="33"/>
      <c r="AJ437" s="33"/>
      <c r="AK437" s="33"/>
      <c r="AL437" s="33"/>
      <c r="AM437" s="33"/>
      <c r="AN437" s="48"/>
      <c r="AO437" s="48"/>
      <c r="AP437" s="48"/>
    </row>
    <row r="438" spans="9:42" ht="21" hidden="1" customHeight="1">
      <c r="I438" s="292">
        <f t="shared" si="87"/>
        <v>0</v>
      </c>
      <c r="J438" s="118">
        <f t="shared" si="76"/>
        <v>0</v>
      </c>
      <c r="K438" s="636">
        <f t="shared" si="89"/>
        <v>48</v>
      </c>
      <c r="L438" s="188"/>
      <c r="M438" s="188"/>
      <c r="N438" s="189">
        <f t="shared" si="88"/>
        <v>0</v>
      </c>
      <c r="O438" s="190"/>
      <c r="P438" s="190"/>
      <c r="Q438" s="191">
        <f t="shared" si="85"/>
        <v>0</v>
      </c>
      <c r="R438" s="191">
        <f t="shared" si="85"/>
        <v>0</v>
      </c>
      <c r="S438" s="1988"/>
      <c r="T438" s="1989"/>
      <c r="U438" s="118">
        <f t="shared" si="82"/>
        <v>0</v>
      </c>
      <c r="V438" s="33"/>
      <c r="W438" s="33"/>
      <c r="X438" s="33"/>
      <c r="Y438" s="33"/>
      <c r="Z438" s="33"/>
      <c r="AA438" s="205"/>
      <c r="AB438" s="33"/>
      <c r="AC438" s="33"/>
      <c r="AD438" s="33"/>
      <c r="AE438" s="199"/>
      <c r="AF438" s="199"/>
      <c r="AG438" s="199"/>
      <c r="AH438" s="33"/>
      <c r="AI438" s="33"/>
      <c r="AJ438" s="33"/>
      <c r="AK438" s="33"/>
      <c r="AL438" s="33"/>
      <c r="AM438" s="33"/>
      <c r="AN438" s="48"/>
      <c r="AO438" s="48"/>
      <c r="AP438" s="48"/>
    </row>
    <row r="439" spans="9:42" ht="21" hidden="1" customHeight="1">
      <c r="I439" s="292">
        <f t="shared" si="87"/>
        <v>0</v>
      </c>
      <c r="J439" s="118">
        <f t="shared" si="76"/>
        <v>0</v>
      </c>
      <c r="K439" s="636">
        <f t="shared" si="89"/>
        <v>49</v>
      </c>
      <c r="L439" s="188"/>
      <c r="M439" s="188"/>
      <c r="N439" s="189">
        <f t="shared" si="88"/>
        <v>0</v>
      </c>
      <c r="O439" s="190"/>
      <c r="P439" s="190"/>
      <c r="Q439" s="191">
        <f t="shared" si="85"/>
        <v>0</v>
      </c>
      <c r="R439" s="191">
        <f t="shared" si="85"/>
        <v>0</v>
      </c>
      <c r="S439" s="1988"/>
      <c r="T439" s="1989"/>
      <c r="U439" s="118">
        <f t="shared" si="82"/>
        <v>0</v>
      </c>
      <c r="V439" s="33"/>
      <c r="W439" s="33"/>
      <c r="X439" s="33"/>
      <c r="Y439" s="33"/>
      <c r="Z439" s="33"/>
      <c r="AA439" s="205"/>
      <c r="AB439" s="33"/>
      <c r="AC439" s="33"/>
      <c r="AD439" s="33"/>
      <c r="AE439" s="199"/>
      <c r="AF439" s="199"/>
      <c r="AG439" s="199"/>
      <c r="AH439" s="33"/>
      <c r="AI439" s="33"/>
      <c r="AJ439" s="33"/>
      <c r="AK439" s="33"/>
      <c r="AL439" s="33"/>
      <c r="AM439" s="33"/>
      <c r="AN439" s="48"/>
      <c r="AO439" s="48"/>
      <c r="AP439" s="48"/>
    </row>
    <row r="440" spans="9:42" ht="21" hidden="1" customHeight="1">
      <c r="I440" s="292">
        <f t="shared" si="87"/>
        <v>0</v>
      </c>
      <c r="J440" s="118">
        <f t="shared" ref="J440:J450" si="90">IF($Q$379&gt;0,6,)</f>
        <v>0</v>
      </c>
      <c r="K440" s="636">
        <f t="shared" si="89"/>
        <v>50</v>
      </c>
      <c r="L440" s="188"/>
      <c r="M440" s="188"/>
      <c r="N440" s="189">
        <f t="shared" si="88"/>
        <v>0</v>
      </c>
      <c r="O440" s="190"/>
      <c r="P440" s="190"/>
      <c r="Q440" s="191">
        <f t="shared" si="85"/>
        <v>0</v>
      </c>
      <c r="R440" s="191">
        <f t="shared" si="85"/>
        <v>0</v>
      </c>
      <c r="S440" s="1988"/>
      <c r="T440" s="1989"/>
      <c r="U440" s="118">
        <f t="shared" si="82"/>
        <v>0</v>
      </c>
      <c r="V440" s="33"/>
      <c r="W440" s="33"/>
      <c r="X440" s="33"/>
      <c r="Y440" s="33"/>
      <c r="Z440" s="33"/>
      <c r="AA440" s="205"/>
      <c r="AB440" s="33"/>
      <c r="AC440" s="33"/>
      <c r="AD440" s="33"/>
      <c r="AE440" s="199"/>
      <c r="AF440" s="199"/>
      <c r="AG440" s="199"/>
      <c r="AH440" s="33"/>
      <c r="AI440" s="33"/>
      <c r="AJ440" s="33"/>
      <c r="AK440" s="33"/>
      <c r="AL440" s="33"/>
      <c r="AM440" s="33"/>
      <c r="AN440" s="48"/>
      <c r="AO440" s="48"/>
      <c r="AP440" s="48"/>
    </row>
    <row r="441" spans="9:42" ht="21" hidden="1" customHeight="1">
      <c r="I441" s="292">
        <f t="shared" si="87"/>
        <v>0</v>
      </c>
      <c r="J441" s="118">
        <f t="shared" si="90"/>
        <v>0</v>
      </c>
      <c r="K441" s="636">
        <f t="shared" si="89"/>
        <v>51</v>
      </c>
      <c r="L441" s="188"/>
      <c r="M441" s="188"/>
      <c r="N441" s="189">
        <f t="shared" si="88"/>
        <v>0</v>
      </c>
      <c r="O441" s="190"/>
      <c r="P441" s="190"/>
      <c r="Q441" s="191">
        <f t="shared" si="85"/>
        <v>0</v>
      </c>
      <c r="R441" s="191">
        <f t="shared" si="85"/>
        <v>0</v>
      </c>
      <c r="S441" s="1988"/>
      <c r="T441" s="1989"/>
      <c r="U441" s="118">
        <f t="shared" si="82"/>
        <v>0</v>
      </c>
      <c r="V441" s="33"/>
      <c r="W441" s="33"/>
      <c r="X441" s="33"/>
      <c r="Y441" s="33"/>
      <c r="Z441" s="33"/>
      <c r="AA441" s="205"/>
      <c r="AB441" s="33"/>
      <c r="AC441" s="33"/>
      <c r="AD441" s="33"/>
      <c r="AE441" s="199"/>
      <c r="AF441" s="199"/>
      <c r="AG441" s="199"/>
      <c r="AH441" s="33"/>
      <c r="AI441" s="33"/>
      <c r="AJ441" s="33"/>
      <c r="AK441" s="33"/>
      <c r="AL441" s="33"/>
      <c r="AM441" s="33"/>
      <c r="AN441" s="48"/>
      <c r="AO441" s="48"/>
      <c r="AP441" s="48"/>
    </row>
    <row r="442" spans="9:42" ht="21" hidden="1" customHeight="1">
      <c r="I442" s="292">
        <f t="shared" si="87"/>
        <v>0</v>
      </c>
      <c r="J442" s="118">
        <f t="shared" si="90"/>
        <v>0</v>
      </c>
      <c r="K442" s="636">
        <f t="shared" si="89"/>
        <v>52</v>
      </c>
      <c r="L442" s="188"/>
      <c r="M442" s="188"/>
      <c r="N442" s="189">
        <f t="shared" si="88"/>
        <v>0</v>
      </c>
      <c r="O442" s="190"/>
      <c r="P442" s="190"/>
      <c r="Q442" s="191">
        <f t="shared" si="85"/>
        <v>0</v>
      </c>
      <c r="R442" s="191">
        <f t="shared" si="85"/>
        <v>0</v>
      </c>
      <c r="S442" s="1988"/>
      <c r="T442" s="1989"/>
      <c r="U442" s="118">
        <f t="shared" si="82"/>
        <v>0</v>
      </c>
      <c r="V442" s="33"/>
      <c r="W442" s="33"/>
      <c r="X442" s="33"/>
      <c r="Y442" s="33"/>
      <c r="Z442" s="33"/>
      <c r="AA442" s="205"/>
      <c r="AB442" s="33"/>
      <c r="AC442" s="33"/>
      <c r="AD442" s="33"/>
      <c r="AE442" s="199"/>
      <c r="AF442" s="199"/>
      <c r="AG442" s="199"/>
      <c r="AH442" s="33"/>
      <c r="AI442" s="33"/>
      <c r="AJ442" s="33"/>
      <c r="AK442" s="33"/>
      <c r="AL442" s="33"/>
      <c r="AM442" s="33"/>
      <c r="AN442" s="48"/>
      <c r="AO442" s="48"/>
      <c r="AP442" s="48"/>
    </row>
    <row r="443" spans="9:42" ht="21" hidden="1" customHeight="1">
      <c r="I443" s="292">
        <f t="shared" si="87"/>
        <v>0</v>
      </c>
      <c r="J443" s="118">
        <f t="shared" si="90"/>
        <v>0</v>
      </c>
      <c r="K443" s="636">
        <f t="shared" si="89"/>
        <v>53</v>
      </c>
      <c r="L443" s="188"/>
      <c r="M443" s="188"/>
      <c r="N443" s="189">
        <f t="shared" si="88"/>
        <v>0</v>
      </c>
      <c r="O443" s="190"/>
      <c r="P443" s="190"/>
      <c r="Q443" s="191">
        <f t="shared" si="85"/>
        <v>0</v>
      </c>
      <c r="R443" s="191">
        <f t="shared" si="85"/>
        <v>0</v>
      </c>
      <c r="S443" s="1988"/>
      <c r="T443" s="1989"/>
      <c r="U443" s="118">
        <f t="shared" si="82"/>
        <v>0</v>
      </c>
      <c r="V443" s="33"/>
      <c r="W443" s="33"/>
      <c r="X443" s="33"/>
      <c r="Y443" s="33"/>
      <c r="Z443" s="33"/>
      <c r="AA443" s="205"/>
      <c r="AB443" s="33"/>
      <c r="AC443" s="33"/>
      <c r="AD443" s="33"/>
      <c r="AE443" s="199"/>
      <c r="AF443" s="199"/>
      <c r="AG443" s="199"/>
      <c r="AH443" s="33"/>
      <c r="AI443" s="33"/>
      <c r="AJ443" s="33"/>
      <c r="AK443" s="33"/>
      <c r="AL443" s="33"/>
      <c r="AM443" s="33"/>
      <c r="AN443" s="48"/>
      <c r="AO443" s="48"/>
      <c r="AP443" s="48"/>
    </row>
    <row r="444" spans="9:42" ht="21" hidden="1" customHeight="1">
      <c r="I444" s="292">
        <f t="shared" si="87"/>
        <v>0</v>
      </c>
      <c r="J444" s="118">
        <f t="shared" si="90"/>
        <v>0</v>
      </c>
      <c r="K444" s="636">
        <f t="shared" si="89"/>
        <v>54</v>
      </c>
      <c r="L444" s="188"/>
      <c r="M444" s="188"/>
      <c r="N444" s="189">
        <f t="shared" si="88"/>
        <v>0</v>
      </c>
      <c r="O444" s="190"/>
      <c r="P444" s="190"/>
      <c r="Q444" s="191">
        <f t="shared" si="85"/>
        <v>0</v>
      </c>
      <c r="R444" s="191">
        <f t="shared" si="85"/>
        <v>0</v>
      </c>
      <c r="S444" s="1988"/>
      <c r="T444" s="1989"/>
      <c r="U444" s="118">
        <f t="shared" si="82"/>
        <v>0</v>
      </c>
      <c r="V444" s="33"/>
      <c r="W444" s="33"/>
      <c r="X444" s="33"/>
      <c r="Y444" s="33"/>
      <c r="Z444" s="33"/>
      <c r="AA444" s="205"/>
      <c r="AB444" s="33"/>
      <c r="AC444" s="33"/>
      <c r="AD444" s="33"/>
      <c r="AE444" s="199"/>
      <c r="AF444" s="199"/>
      <c r="AG444" s="199"/>
      <c r="AH444" s="33"/>
      <c r="AI444" s="33"/>
      <c r="AJ444" s="33"/>
      <c r="AK444" s="33"/>
      <c r="AL444" s="33"/>
      <c r="AM444" s="33"/>
      <c r="AN444" s="48"/>
      <c r="AO444" s="48"/>
      <c r="AP444" s="48"/>
    </row>
    <row r="445" spans="9:42" ht="21" hidden="1" customHeight="1">
      <c r="I445" s="292">
        <f t="shared" si="87"/>
        <v>0</v>
      </c>
      <c r="J445" s="118">
        <f t="shared" si="90"/>
        <v>0</v>
      </c>
      <c r="K445" s="636">
        <f t="shared" si="89"/>
        <v>55</v>
      </c>
      <c r="L445" s="188"/>
      <c r="M445" s="188"/>
      <c r="N445" s="189">
        <f t="shared" si="88"/>
        <v>0</v>
      </c>
      <c r="O445" s="190"/>
      <c r="P445" s="190"/>
      <c r="Q445" s="191">
        <f t="shared" si="85"/>
        <v>0</v>
      </c>
      <c r="R445" s="191">
        <f t="shared" si="85"/>
        <v>0</v>
      </c>
      <c r="S445" s="1988"/>
      <c r="T445" s="1989"/>
      <c r="U445" s="118">
        <f t="shared" si="82"/>
        <v>0</v>
      </c>
      <c r="V445" s="33"/>
      <c r="W445" s="33"/>
      <c r="X445" s="33"/>
      <c r="Y445" s="33"/>
      <c r="Z445" s="33"/>
      <c r="AA445" s="205"/>
      <c r="AB445" s="33"/>
      <c r="AC445" s="33"/>
      <c r="AD445" s="33"/>
      <c r="AE445" s="199"/>
      <c r="AF445" s="199"/>
      <c r="AG445" s="199"/>
      <c r="AH445" s="33"/>
      <c r="AI445" s="33"/>
      <c r="AJ445" s="33"/>
      <c r="AK445" s="33"/>
      <c r="AL445" s="33"/>
      <c r="AM445" s="33"/>
      <c r="AN445" s="48"/>
      <c r="AO445" s="48"/>
      <c r="AP445" s="48"/>
    </row>
    <row r="446" spans="9:42" ht="21" hidden="1" customHeight="1">
      <c r="I446" s="292">
        <f t="shared" si="87"/>
        <v>0</v>
      </c>
      <c r="J446" s="118">
        <f t="shared" si="90"/>
        <v>0</v>
      </c>
      <c r="K446" s="636">
        <f t="shared" si="89"/>
        <v>56</v>
      </c>
      <c r="L446" s="188"/>
      <c r="M446" s="188"/>
      <c r="N446" s="189">
        <f t="shared" si="88"/>
        <v>0</v>
      </c>
      <c r="O446" s="190"/>
      <c r="P446" s="190"/>
      <c r="Q446" s="191">
        <f t="shared" si="85"/>
        <v>0</v>
      </c>
      <c r="R446" s="191">
        <f t="shared" si="85"/>
        <v>0</v>
      </c>
      <c r="S446" s="1988"/>
      <c r="T446" s="1989"/>
      <c r="U446" s="118">
        <f t="shared" si="82"/>
        <v>0</v>
      </c>
      <c r="V446" s="33"/>
      <c r="W446" s="33"/>
      <c r="X446" s="33"/>
      <c r="Y446" s="33"/>
      <c r="Z446" s="33"/>
      <c r="AA446" s="205"/>
      <c r="AB446" s="33"/>
      <c r="AC446" s="33"/>
      <c r="AD446" s="33"/>
      <c r="AE446" s="199"/>
      <c r="AF446" s="199"/>
      <c r="AG446" s="199"/>
      <c r="AH446" s="33"/>
      <c r="AI446" s="33"/>
      <c r="AJ446" s="33"/>
      <c r="AK446" s="33"/>
      <c r="AL446" s="33"/>
      <c r="AM446" s="33"/>
      <c r="AN446" s="48"/>
      <c r="AO446" s="48"/>
      <c r="AP446" s="48"/>
    </row>
    <row r="447" spans="9:42" ht="21" hidden="1" customHeight="1">
      <c r="I447" s="292">
        <f t="shared" si="87"/>
        <v>0</v>
      </c>
      <c r="J447" s="118">
        <f t="shared" si="90"/>
        <v>0</v>
      </c>
      <c r="K447" s="636">
        <f t="shared" si="89"/>
        <v>57</v>
      </c>
      <c r="L447" s="188"/>
      <c r="M447" s="188"/>
      <c r="N447" s="189">
        <f t="shared" si="88"/>
        <v>0</v>
      </c>
      <c r="O447" s="190"/>
      <c r="P447" s="190"/>
      <c r="Q447" s="191">
        <f t="shared" si="85"/>
        <v>0</v>
      </c>
      <c r="R447" s="191">
        <f t="shared" si="85"/>
        <v>0</v>
      </c>
      <c r="S447" s="1988"/>
      <c r="T447" s="1989"/>
      <c r="U447" s="118">
        <f t="shared" si="82"/>
        <v>0</v>
      </c>
      <c r="V447" s="33"/>
      <c r="W447" s="33"/>
      <c r="X447" s="33"/>
      <c r="Y447" s="33"/>
      <c r="Z447" s="33"/>
      <c r="AA447" s="205"/>
      <c r="AB447" s="33"/>
      <c r="AC447" s="33"/>
      <c r="AD447" s="33"/>
      <c r="AE447" s="199"/>
      <c r="AF447" s="199"/>
      <c r="AG447" s="199"/>
      <c r="AH447" s="33"/>
      <c r="AI447" s="33"/>
      <c r="AJ447" s="33"/>
      <c r="AK447" s="33"/>
      <c r="AL447" s="33"/>
      <c r="AM447" s="199"/>
      <c r="AN447" s="28"/>
      <c r="AO447" s="48"/>
      <c r="AP447" s="48"/>
    </row>
    <row r="448" spans="9:42" ht="21" hidden="1" customHeight="1">
      <c r="I448" s="292">
        <f t="shared" si="87"/>
        <v>0</v>
      </c>
      <c r="J448" s="118">
        <f t="shared" si="90"/>
        <v>0</v>
      </c>
      <c r="K448" s="636">
        <f t="shared" si="89"/>
        <v>58</v>
      </c>
      <c r="L448" s="188"/>
      <c r="M448" s="188"/>
      <c r="N448" s="189">
        <f t="shared" si="88"/>
        <v>0</v>
      </c>
      <c r="O448" s="190"/>
      <c r="P448" s="190"/>
      <c r="Q448" s="191">
        <f t="shared" si="85"/>
        <v>0</v>
      </c>
      <c r="R448" s="191">
        <f t="shared" si="85"/>
        <v>0</v>
      </c>
      <c r="S448" s="1988"/>
      <c r="T448" s="1989"/>
      <c r="U448" s="118">
        <f t="shared" si="82"/>
        <v>0</v>
      </c>
      <c r="V448" s="33"/>
      <c r="W448" s="33"/>
      <c r="X448" s="33"/>
      <c r="Y448" s="33"/>
      <c r="Z448" s="33"/>
      <c r="AA448" s="205"/>
      <c r="AB448" s="33"/>
      <c r="AC448" s="33"/>
      <c r="AD448" s="33"/>
      <c r="AE448" s="199"/>
      <c r="AF448" s="199"/>
      <c r="AG448" s="199"/>
      <c r="AH448" s="33"/>
      <c r="AI448" s="33"/>
      <c r="AJ448" s="33"/>
      <c r="AK448" s="33"/>
      <c r="AL448" s="33"/>
      <c r="AM448" s="199"/>
      <c r="AN448" s="28"/>
      <c r="AO448" s="48"/>
      <c r="AP448" s="48"/>
    </row>
    <row r="449" spans="9:46" ht="21" hidden="1" customHeight="1">
      <c r="I449" s="292">
        <f t="shared" si="87"/>
        <v>0</v>
      </c>
      <c r="J449" s="118">
        <f t="shared" si="90"/>
        <v>0</v>
      </c>
      <c r="K449" s="636">
        <f t="shared" si="89"/>
        <v>59</v>
      </c>
      <c r="L449" s="188"/>
      <c r="M449" s="188"/>
      <c r="N449" s="189">
        <f t="shared" si="88"/>
        <v>0</v>
      </c>
      <c r="O449" s="190"/>
      <c r="P449" s="190"/>
      <c r="Q449" s="191">
        <f t="shared" si="85"/>
        <v>0</v>
      </c>
      <c r="R449" s="191">
        <f t="shared" si="85"/>
        <v>0</v>
      </c>
      <c r="S449" s="1988"/>
      <c r="T449" s="1989"/>
      <c r="U449" s="118">
        <f t="shared" si="82"/>
        <v>0</v>
      </c>
      <c r="V449" s="33"/>
      <c r="W449" s="33"/>
      <c r="X449" s="33"/>
      <c r="Y449" s="33"/>
      <c r="Z449" s="33"/>
      <c r="AA449" s="205"/>
      <c r="AB449" s="33"/>
      <c r="AC449" s="33"/>
      <c r="AD449" s="33"/>
      <c r="AE449" s="199"/>
      <c r="AF449" s="199"/>
      <c r="AG449" s="199"/>
      <c r="AH449" s="33"/>
      <c r="AI449" s="33"/>
      <c r="AJ449" s="33"/>
      <c r="AK449" s="33"/>
      <c r="AL449" s="33"/>
      <c r="AO449" s="48"/>
      <c r="AP449" s="28"/>
    </row>
    <row r="450" spans="9:46" ht="21" hidden="1" customHeight="1" thickBot="1">
      <c r="I450" s="292">
        <f t="shared" si="87"/>
        <v>0</v>
      </c>
      <c r="J450" s="118">
        <f t="shared" si="90"/>
        <v>0</v>
      </c>
      <c r="K450" s="206">
        <f t="shared" si="89"/>
        <v>60</v>
      </c>
      <c r="L450" s="188"/>
      <c r="M450" s="188"/>
      <c r="N450" s="207">
        <f t="shared" si="88"/>
        <v>0</v>
      </c>
      <c r="O450" s="208"/>
      <c r="P450" s="208"/>
      <c r="Q450" s="209">
        <f t="shared" si="85"/>
        <v>0</v>
      </c>
      <c r="R450" s="209">
        <f t="shared" si="85"/>
        <v>0</v>
      </c>
      <c r="S450" s="1990"/>
      <c r="T450" s="1991"/>
      <c r="U450" s="118">
        <f t="shared" ref="U450:U513" si="91">J450</f>
        <v>0</v>
      </c>
      <c r="V450" s="33"/>
      <c r="W450" s="33"/>
      <c r="X450" s="33"/>
      <c r="Y450" s="33"/>
      <c r="Z450" s="33"/>
      <c r="AA450" s="205"/>
      <c r="AB450" s="33"/>
      <c r="AC450" s="33"/>
      <c r="AD450" s="33"/>
      <c r="AE450" s="199"/>
      <c r="AF450" s="199"/>
      <c r="AG450" s="199"/>
      <c r="AH450" s="33"/>
      <c r="AI450" s="33"/>
      <c r="AJ450" s="33"/>
      <c r="AK450" s="33"/>
      <c r="AL450" s="33"/>
      <c r="AO450" s="48"/>
      <c r="AP450" s="28"/>
    </row>
    <row r="451" spans="9:46" ht="30" customHeight="1" thickBot="1">
      <c r="I451" s="292">
        <f t="shared" ref="I451:I461" si="92">IF(Q$454&gt;0,1,0)</f>
        <v>0</v>
      </c>
      <c r="J451" s="118">
        <f>IF($Q$454&gt;0,7,)</f>
        <v>0</v>
      </c>
      <c r="K451" s="2013" t="s">
        <v>803</v>
      </c>
      <c r="L451" s="2013"/>
      <c r="M451" s="2013"/>
      <c r="N451" s="2013"/>
      <c r="O451" s="2013"/>
      <c r="P451" s="2013"/>
      <c r="Q451" s="2013"/>
      <c r="R451" s="2013"/>
      <c r="S451" s="2013"/>
      <c r="T451" s="2013"/>
      <c r="U451" s="118">
        <f>J451</f>
        <v>0</v>
      </c>
      <c r="V451" s="119" t="s">
        <v>755</v>
      </c>
      <c r="W451" s="120" t="s">
        <v>873</v>
      </c>
      <c r="X451" s="121"/>
      <c r="Y451" s="121"/>
      <c r="Z451" s="122"/>
      <c r="AA451" s="123"/>
      <c r="AB451" s="122"/>
      <c r="AC451" s="122"/>
      <c r="AD451" s="122"/>
      <c r="AF451" s="124" t="s">
        <v>756</v>
      </c>
      <c r="AG451" s="125"/>
      <c r="AH451" s="125"/>
      <c r="AI451" s="125"/>
      <c r="AJ451" s="126"/>
      <c r="AN451" s="127"/>
      <c r="AO451" s="127"/>
      <c r="AP451" s="48"/>
    </row>
    <row r="452" spans="9:46" ht="21" customHeight="1" thickBot="1">
      <c r="I452" s="292">
        <f t="shared" si="92"/>
        <v>0</v>
      </c>
      <c r="J452" s="118">
        <f t="shared" ref="J452:J525" si="93">IF($Q$454&gt;0,7,)</f>
        <v>0</v>
      </c>
      <c r="K452" s="2021" t="s">
        <v>537</v>
      </c>
      <c r="L452" s="2021"/>
      <c r="M452" s="2021"/>
      <c r="N452" s="2021"/>
      <c r="O452" s="2021"/>
      <c r="P452" s="2021"/>
      <c r="Q452" s="2021"/>
      <c r="R452" s="2021"/>
      <c r="S452" s="2021"/>
      <c r="T452" s="2021"/>
      <c r="U452" s="118">
        <f t="shared" ref="U452:U475" si="94">J452</f>
        <v>0</v>
      </c>
      <c r="V452" s="217" t="s">
        <v>976</v>
      </c>
      <c r="W452" s="232">
        <v>200</v>
      </c>
      <c r="X452" s="233" t="s">
        <v>1176</v>
      </c>
      <c r="Y452" s="232">
        <f>AD467</f>
        <v>0</v>
      </c>
      <c r="Z452" s="129"/>
      <c r="AA452" s="130"/>
      <c r="AB452" s="129"/>
      <c r="AC452" s="131"/>
      <c r="AD452" s="132"/>
      <c r="AE452" s="33"/>
      <c r="AF452" s="133" t="s">
        <v>777</v>
      </c>
      <c r="AG452" s="134" t="s">
        <v>778</v>
      </c>
      <c r="AH452" s="134" t="s">
        <v>779</v>
      </c>
      <c r="AI452" s="135" t="s">
        <v>780</v>
      </c>
      <c r="AJ452" s="1327" t="s">
        <v>1669</v>
      </c>
      <c r="AK452" s="1328">
        <v>1</v>
      </c>
      <c r="AL452" s="1329">
        <v>2</v>
      </c>
      <c r="AM452" s="1330">
        <v>3</v>
      </c>
      <c r="AN452" s="1331">
        <v>4</v>
      </c>
      <c r="AO452" s="1331">
        <v>5</v>
      </c>
      <c r="AP452" s="1332">
        <v>6</v>
      </c>
      <c r="AQ452" s="1331">
        <v>7</v>
      </c>
      <c r="AR452" s="1331">
        <v>8</v>
      </c>
      <c r="AS452" s="1331">
        <v>9</v>
      </c>
      <c r="AT452" s="1333">
        <v>10</v>
      </c>
    </row>
    <row r="453" spans="9:46" ht="21" customHeight="1">
      <c r="I453" s="292">
        <f t="shared" si="92"/>
        <v>0</v>
      </c>
      <c r="J453" s="118">
        <f t="shared" si="93"/>
        <v>0</v>
      </c>
      <c r="K453" s="983" t="s">
        <v>523</v>
      </c>
      <c r="L453" s="136" t="s">
        <v>524</v>
      </c>
      <c r="M453" s="985" t="s">
        <v>978</v>
      </c>
      <c r="N453" s="136" t="s">
        <v>838</v>
      </c>
      <c r="O453" s="985" t="s">
        <v>776</v>
      </c>
      <c r="P453" s="136" t="s">
        <v>525</v>
      </c>
      <c r="Q453" s="136" t="s">
        <v>534</v>
      </c>
      <c r="R453" s="136" t="s">
        <v>529</v>
      </c>
      <c r="S453" s="406" t="s">
        <v>535</v>
      </c>
      <c r="T453" s="407" t="s">
        <v>536</v>
      </c>
      <c r="U453" s="118">
        <f t="shared" si="94"/>
        <v>0</v>
      </c>
      <c r="V453" s="218" t="s">
        <v>975</v>
      </c>
      <c r="W453" s="138">
        <v>435</v>
      </c>
      <c r="X453" s="139"/>
      <c r="Y453" s="139"/>
      <c r="Z453" s="140"/>
      <c r="AA453" s="141"/>
      <c r="AB453" s="140"/>
      <c r="AC453" s="142"/>
      <c r="AD453" s="143"/>
      <c r="AE453" s="33"/>
      <c r="AF453" s="144" t="s">
        <v>781</v>
      </c>
      <c r="AG453" s="145" t="s">
        <v>782</v>
      </c>
      <c r="AH453" s="145" t="s">
        <v>783</v>
      </c>
      <c r="AI453" s="146" t="s">
        <v>784</v>
      </c>
      <c r="AJ453" s="1334" t="s">
        <v>1675</v>
      </c>
      <c r="AK453" s="1335">
        <f>L462</f>
        <v>1</v>
      </c>
      <c r="AL453" s="1335">
        <f>L463</f>
        <v>0</v>
      </c>
      <c r="AM453" s="1335">
        <f>L464</f>
        <v>0</v>
      </c>
      <c r="AN453" s="1335">
        <f>L465</f>
        <v>0</v>
      </c>
      <c r="AO453" s="1335">
        <f>L466</f>
        <v>0</v>
      </c>
      <c r="AP453" s="1335">
        <f>L467</f>
        <v>0</v>
      </c>
      <c r="AQ453" s="1335">
        <f>L468</f>
        <v>0</v>
      </c>
      <c r="AR453" s="1335">
        <f>L469</f>
        <v>0</v>
      </c>
      <c r="AS453" s="1335">
        <f>L470</f>
        <v>0</v>
      </c>
      <c r="AT453" s="1336">
        <f>L471</f>
        <v>0</v>
      </c>
    </row>
    <row r="454" spans="9:46" ht="21" customHeight="1" thickBot="1">
      <c r="I454" s="292">
        <f t="shared" si="92"/>
        <v>0</v>
      </c>
      <c r="J454" s="118">
        <f t="shared" si="93"/>
        <v>0</v>
      </c>
      <c r="K454" s="147"/>
      <c r="L454" s="405"/>
      <c r="M454" s="148"/>
      <c r="N454" s="149"/>
      <c r="O454" s="149"/>
      <c r="P454" s="150" t="str">
        <f>IF(COUNTA(Y459:Y466)&gt;1,CONCATENATE(V459,"번지 외 ",COUNTA(Y459:Y466)-1,"필지"),CONCATENATE(V459,"번지"))</f>
        <v>산34번지</v>
      </c>
      <c r="Q454" s="151">
        <f>+Y467</f>
        <v>0</v>
      </c>
      <c r="R454" s="393" t="s">
        <v>1304</v>
      </c>
      <c r="S454" s="152">
        <f>COUNT(L462:L474)</f>
        <v>1</v>
      </c>
      <c r="T454" s="153">
        <f>200*S454</f>
        <v>200</v>
      </c>
      <c r="U454" s="118">
        <f t="shared" si="94"/>
        <v>0</v>
      </c>
      <c r="V454" s="218" t="s">
        <v>974</v>
      </c>
      <c r="W454" s="138">
        <v>455</v>
      </c>
      <c r="X454" s="139" t="s">
        <v>1593</v>
      </c>
      <c r="Y454" s="139" t="s">
        <v>1500</v>
      </c>
      <c r="Z454" s="140"/>
      <c r="AA454" s="141"/>
      <c r="AB454" s="140"/>
      <c r="AC454" s="142"/>
      <c r="AD454" s="143"/>
      <c r="AE454" s="33"/>
      <c r="AF454" s="144" t="s">
        <v>785</v>
      </c>
      <c r="AG454" s="145" t="s">
        <v>786</v>
      </c>
      <c r="AH454" s="154" t="s">
        <v>787</v>
      </c>
      <c r="AI454" s="146" t="s">
        <v>788</v>
      </c>
      <c r="AJ454" s="1337" t="s">
        <v>1686</v>
      </c>
      <c r="AK454" s="1338">
        <f>M462</f>
        <v>1</v>
      </c>
      <c r="AL454" s="1338">
        <f>M463</f>
        <v>0</v>
      </c>
      <c r="AM454" s="1338">
        <f>M464</f>
        <v>0</v>
      </c>
      <c r="AN454" s="1338">
        <f>M465</f>
        <v>0</v>
      </c>
      <c r="AO454" s="1338">
        <f>M466</f>
        <v>0</v>
      </c>
      <c r="AP454" s="1338">
        <f>M467</f>
        <v>0</v>
      </c>
      <c r="AQ454" s="1338">
        <f>M468</f>
        <v>0</v>
      </c>
      <c r="AR454" s="1338">
        <f>M469</f>
        <v>0</v>
      </c>
      <c r="AS454" s="1338">
        <f>M470</f>
        <v>0</v>
      </c>
      <c r="AT454" s="1339">
        <f>M471</f>
        <v>0</v>
      </c>
    </row>
    <row r="455" spans="9:46" ht="21" customHeight="1" thickBot="1">
      <c r="I455" s="292">
        <f t="shared" si="92"/>
        <v>0</v>
      </c>
      <c r="J455" s="118">
        <f t="shared" si="93"/>
        <v>0</v>
      </c>
      <c r="K455" s="1245" t="s">
        <v>527</v>
      </c>
      <c r="L455" s="136" t="s">
        <v>528</v>
      </c>
      <c r="M455" s="136" t="s">
        <v>521</v>
      </c>
      <c r="N455" s="136" t="s">
        <v>526</v>
      </c>
      <c r="O455" s="136" t="s">
        <v>530</v>
      </c>
      <c r="P455" s="987" t="s">
        <v>531</v>
      </c>
      <c r="Q455" s="987" t="s">
        <v>532</v>
      </c>
      <c r="R455" s="155" t="s">
        <v>533</v>
      </c>
      <c r="S455" s="156" t="s">
        <v>552</v>
      </c>
      <c r="T455" s="407" t="s">
        <v>522</v>
      </c>
      <c r="U455" s="118">
        <f t="shared" si="94"/>
        <v>0</v>
      </c>
      <c r="V455" s="219" t="s">
        <v>1552</v>
      </c>
      <c r="W455" s="220">
        <v>23.8</v>
      </c>
      <c r="X455" s="220"/>
      <c r="Y455" s="221"/>
      <c r="Z455" s="222"/>
      <c r="AA455" s="223"/>
      <c r="AB455" s="222"/>
      <c r="AC455" s="224"/>
      <c r="AD455" s="225"/>
      <c r="AE455" s="33"/>
      <c r="AF455" s="144" t="s">
        <v>790</v>
      </c>
      <c r="AG455" s="157" t="s">
        <v>791</v>
      </c>
      <c r="AH455" s="158" t="s">
        <v>792</v>
      </c>
      <c r="AI455" s="146" t="s">
        <v>793</v>
      </c>
      <c r="AJ455" s="126"/>
      <c r="AN455" s="174"/>
      <c r="AO455" s="127"/>
      <c r="AP455" s="48"/>
    </row>
    <row r="456" spans="9:46" ht="21" customHeight="1" thickBot="1">
      <c r="I456" s="292">
        <f t="shared" si="92"/>
        <v>0</v>
      </c>
      <c r="J456" s="118">
        <f t="shared" si="93"/>
        <v>0</v>
      </c>
      <c r="K456" s="1318" t="str">
        <f>Z459</f>
        <v>밤, 산벚</v>
      </c>
      <c r="L456" s="1319" t="str">
        <f>AA459</f>
        <v>H 1.5</v>
      </c>
      <c r="M456" s="1320">
        <f>AC459</f>
        <v>2024</v>
      </c>
      <c r="N456" s="160">
        <f>AB468</f>
        <v>400</v>
      </c>
      <c r="O456" s="161">
        <f>IF((Q460+R460)&gt;0,ROUND((Q460/(Q460+R460)),4),0)</f>
        <v>0</v>
      </c>
      <c r="P456" s="162" t="str">
        <f>IF(W455&lt;=15,AI453,IF(W455&gt;30,AI455,AI454))</f>
        <v>중 (15˚ ~ 30˚)</v>
      </c>
      <c r="Q456" s="397" t="s">
        <v>1724</v>
      </c>
      <c r="R456" s="1321" t="s">
        <v>960</v>
      </c>
      <c r="S456" s="164">
        <f>W455</f>
        <v>23.8</v>
      </c>
      <c r="T456" s="398">
        <f>ROUND(N456/10000*N462,0)</f>
        <v>0</v>
      </c>
      <c r="U456" s="118">
        <f t="shared" si="94"/>
        <v>0</v>
      </c>
      <c r="V456" s="226">
        <v>0</v>
      </c>
      <c r="W456" s="226"/>
      <c r="X456" s="226"/>
      <c r="Y456" s="226"/>
      <c r="Z456" s="226"/>
      <c r="AA456" s="227"/>
      <c r="AB456" s="226"/>
      <c r="AC456" s="226"/>
      <c r="AD456" s="226"/>
      <c r="AE456" s="33"/>
      <c r="AF456" s="144" t="s">
        <v>794</v>
      </c>
      <c r="AG456" s="145"/>
      <c r="AH456" s="165"/>
      <c r="AI456" s="146"/>
      <c r="AJ456" s="126"/>
      <c r="AN456" s="127"/>
      <c r="AO456" s="127"/>
      <c r="AP456" s="48"/>
    </row>
    <row r="457" spans="9:46" ht="21" customHeight="1" thickBot="1">
      <c r="I457" s="292">
        <f t="shared" si="92"/>
        <v>0</v>
      </c>
      <c r="J457" s="118">
        <f t="shared" si="93"/>
        <v>0</v>
      </c>
      <c r="K457" s="2014" t="s">
        <v>839</v>
      </c>
      <c r="L457" s="2014"/>
      <c r="M457" s="2014"/>
      <c r="N457" s="2014"/>
      <c r="O457" s="2014"/>
      <c r="P457" s="2014"/>
      <c r="Q457" s="2014"/>
      <c r="R457" s="2014"/>
      <c r="S457" s="2014"/>
      <c r="T457" s="2014"/>
      <c r="U457" s="118">
        <f t="shared" si="94"/>
        <v>0</v>
      </c>
      <c r="AE457" s="33"/>
      <c r="AF457" s="144"/>
      <c r="AG457" s="145"/>
      <c r="AH457" s="165"/>
      <c r="AI457" s="146"/>
      <c r="AJ457" s="126"/>
      <c r="AN457" s="127"/>
      <c r="AO457" s="127"/>
      <c r="AP457" s="48"/>
    </row>
    <row r="458" spans="9:46" ht="21" customHeight="1" thickBot="1">
      <c r="I458" s="292">
        <f t="shared" si="92"/>
        <v>0</v>
      </c>
      <c r="J458" s="118">
        <f t="shared" si="93"/>
        <v>0</v>
      </c>
      <c r="K458" s="2015" t="s">
        <v>840</v>
      </c>
      <c r="L458" s="2017" t="s">
        <v>841</v>
      </c>
      <c r="M458" s="2019" t="s">
        <v>842</v>
      </c>
      <c r="N458" s="2019" t="s">
        <v>843</v>
      </c>
      <c r="O458" s="2022" t="s">
        <v>844</v>
      </c>
      <c r="P458" s="2023"/>
      <c r="Q458" s="2022" t="s">
        <v>845</v>
      </c>
      <c r="R458" s="2023"/>
      <c r="S458" s="1992" t="s">
        <v>969</v>
      </c>
      <c r="T458" s="1993"/>
      <c r="U458" s="118">
        <f t="shared" si="94"/>
        <v>0</v>
      </c>
      <c r="V458" s="217" t="s">
        <v>757</v>
      </c>
      <c r="W458" s="228" t="s">
        <v>1594</v>
      </c>
      <c r="X458" s="228" t="s">
        <v>1557</v>
      </c>
      <c r="Y458" s="228" t="s">
        <v>1595</v>
      </c>
      <c r="Z458" s="228" t="s">
        <v>527</v>
      </c>
      <c r="AA458" s="229" t="s">
        <v>824</v>
      </c>
      <c r="AB458" s="228" t="s">
        <v>1596</v>
      </c>
      <c r="AC458" s="230" t="s">
        <v>1597</v>
      </c>
      <c r="AD458" s="231" t="s">
        <v>1232</v>
      </c>
      <c r="AE458" s="33"/>
      <c r="AF458" s="170"/>
      <c r="AG458" s="171"/>
      <c r="AH458" s="172"/>
      <c r="AI458" s="173"/>
      <c r="AJ458" s="174"/>
      <c r="AN458" s="127"/>
      <c r="AO458" s="33"/>
      <c r="AP458" s="48"/>
    </row>
    <row r="459" spans="9:46" ht="21" customHeight="1" thickBot="1">
      <c r="I459" s="292">
        <f t="shared" si="92"/>
        <v>0</v>
      </c>
      <c r="J459" s="118">
        <f t="shared" si="93"/>
        <v>0</v>
      </c>
      <c r="K459" s="2016"/>
      <c r="L459" s="2018"/>
      <c r="M459" s="2020"/>
      <c r="N459" s="2020"/>
      <c r="O459" s="986" t="s">
        <v>741</v>
      </c>
      <c r="P459" s="176" t="s">
        <v>742</v>
      </c>
      <c r="Q459" s="176" t="s">
        <v>741</v>
      </c>
      <c r="R459" s="177" t="s">
        <v>742</v>
      </c>
      <c r="S459" s="1994"/>
      <c r="T459" s="1995"/>
      <c r="U459" s="118">
        <f t="shared" si="94"/>
        <v>0</v>
      </c>
      <c r="V459" s="178" t="s">
        <v>1774</v>
      </c>
      <c r="W459" s="179">
        <v>23.44</v>
      </c>
      <c r="X459" s="179"/>
      <c r="Y459" s="179"/>
      <c r="Z459" s="179" t="s">
        <v>1775</v>
      </c>
      <c r="AA459" s="180" t="s">
        <v>1776</v>
      </c>
      <c r="AB459" s="179">
        <v>400</v>
      </c>
      <c r="AC459" s="402">
        <v>2024</v>
      </c>
      <c r="AD459" s="181"/>
      <c r="AE459" s="33"/>
      <c r="AF459" s="125"/>
      <c r="AG459" s="125"/>
      <c r="AH459" s="125"/>
      <c r="AI459" s="182"/>
      <c r="AJ459" s="174"/>
      <c r="AN459" s="127"/>
      <c r="AO459" s="33"/>
      <c r="AP459" s="48"/>
    </row>
    <row r="460" spans="9:46" ht="21" customHeight="1">
      <c r="I460" s="292">
        <f t="shared" si="92"/>
        <v>0</v>
      </c>
      <c r="J460" s="118">
        <f t="shared" si="93"/>
        <v>0</v>
      </c>
      <c r="K460" s="984" t="s">
        <v>802</v>
      </c>
      <c r="L460" s="184"/>
      <c r="M460" s="184"/>
      <c r="N460" s="266">
        <f>N461/S454</f>
        <v>0</v>
      </c>
      <c r="O460" s="263">
        <f>ROUND(O461/S454,1)</f>
        <v>0</v>
      </c>
      <c r="P460" s="263">
        <f>ROUND(P461/S454,1)</f>
        <v>0</v>
      </c>
      <c r="Q460" s="263">
        <f>ROUND(Q461/S454,0)</f>
        <v>0</v>
      </c>
      <c r="R460" s="263">
        <f>ROUND(R461/S454,0)</f>
        <v>0</v>
      </c>
      <c r="S460" s="1996"/>
      <c r="T460" s="1997"/>
      <c r="U460" s="118">
        <f t="shared" si="94"/>
        <v>0</v>
      </c>
      <c r="V460" s="178"/>
      <c r="W460" s="234"/>
      <c r="X460" s="234"/>
      <c r="Y460" s="234"/>
      <c r="Z460" s="179"/>
      <c r="AA460" s="180"/>
      <c r="AB460" s="179"/>
      <c r="AC460" s="402"/>
      <c r="AD460" s="181"/>
      <c r="AE460" s="33"/>
      <c r="AF460" s="133" t="s">
        <v>519</v>
      </c>
      <c r="AG460" s="134" t="s">
        <v>796</v>
      </c>
      <c r="AH460" s="169" t="s">
        <v>797</v>
      </c>
      <c r="AI460" s="185"/>
      <c r="AJ460" s="126"/>
      <c r="AN460" s="174"/>
      <c r="AO460" s="33"/>
      <c r="AP460" s="48"/>
    </row>
    <row r="461" spans="9:46" ht="21" customHeight="1">
      <c r="I461" s="292">
        <f t="shared" si="92"/>
        <v>0</v>
      </c>
      <c r="J461" s="118">
        <f t="shared" si="93"/>
        <v>0</v>
      </c>
      <c r="K461" s="956" t="s">
        <v>754</v>
      </c>
      <c r="L461" s="184"/>
      <c r="M461" s="184"/>
      <c r="N461" s="264">
        <f>SUM(N462:N525)</f>
        <v>0</v>
      </c>
      <c r="O461" s="265">
        <f>SUM(O462:O525)</f>
        <v>0</v>
      </c>
      <c r="P461" s="265">
        <f>SUM(P462:P525)</f>
        <v>0</v>
      </c>
      <c r="Q461" s="265">
        <f>SUM(Q462:Q525)</f>
        <v>0</v>
      </c>
      <c r="R461" s="265">
        <f>SUM(R462:R525)</f>
        <v>0</v>
      </c>
      <c r="S461" s="1998"/>
      <c r="T461" s="1999"/>
      <c r="U461" s="118">
        <f t="shared" si="94"/>
        <v>0</v>
      </c>
      <c r="V461" s="178"/>
      <c r="W461" s="179"/>
      <c r="X461" s="179"/>
      <c r="Y461" s="179"/>
      <c r="Z461" s="179"/>
      <c r="AA461" s="180"/>
      <c r="AB461" s="179"/>
      <c r="AC461" s="402"/>
      <c r="AD461" s="181"/>
      <c r="AE461" s="33"/>
      <c r="AF461" s="144" t="s">
        <v>798</v>
      </c>
      <c r="AG461" s="145" t="s">
        <v>961</v>
      </c>
      <c r="AH461" s="186">
        <v>0</v>
      </c>
      <c r="AI461" s="187"/>
      <c r="AJ461" s="126"/>
      <c r="AN461" s="174"/>
      <c r="AO461" s="33"/>
      <c r="AP461" s="48"/>
    </row>
    <row r="462" spans="9:46" ht="21" customHeight="1">
      <c r="I462" s="292">
        <f>IF((O$462+P$462)&gt;0,1,0)</f>
        <v>0</v>
      </c>
      <c r="J462" s="118">
        <f t="shared" si="93"/>
        <v>0</v>
      </c>
      <c r="K462" s="956">
        <v>1</v>
      </c>
      <c r="L462" s="188">
        <v>1</v>
      </c>
      <c r="M462" s="188">
        <v>1</v>
      </c>
      <c r="N462" s="189">
        <f t="shared" ref="N462:N475" si="95">IF(O462+P462&gt;0,$W$77,)</f>
        <v>0</v>
      </c>
      <c r="O462" s="188"/>
      <c r="P462" s="188">
        <v>0</v>
      </c>
      <c r="Q462" s="264">
        <f t="shared" ref="Q462:R475" si="96">ROUND(O462*50,0)</f>
        <v>0</v>
      </c>
      <c r="R462" s="264">
        <f t="shared" si="96"/>
        <v>0</v>
      </c>
      <c r="S462" s="1988"/>
      <c r="T462" s="1989"/>
      <c r="U462" s="118">
        <f t="shared" si="94"/>
        <v>0</v>
      </c>
      <c r="V462" s="178"/>
      <c r="W462" s="179"/>
      <c r="X462" s="179"/>
      <c r="Y462" s="179"/>
      <c r="Z462" s="179"/>
      <c r="AA462" s="180"/>
      <c r="AB462" s="179"/>
      <c r="AC462" s="402"/>
      <c r="AD462" s="181"/>
      <c r="AE462" s="33"/>
      <c r="AF462" s="144" t="s">
        <v>799</v>
      </c>
      <c r="AG462" s="145" t="s">
        <v>800</v>
      </c>
      <c r="AH462" s="192">
        <v>0.05</v>
      </c>
      <c r="AI462" s="187"/>
      <c r="AJ462" s="126"/>
      <c r="AM462" s="28"/>
      <c r="AN462" s="48"/>
      <c r="AO462" s="33"/>
      <c r="AP462" s="48"/>
      <c r="AQ462" s="28"/>
    </row>
    <row r="463" spans="9:46" ht="21" customHeight="1">
      <c r="I463" s="292">
        <f t="shared" ref="I463:I475" si="97">IF((O$462+P$462)&gt;0,1,0)</f>
        <v>0</v>
      </c>
      <c r="J463" s="118">
        <f t="shared" si="93"/>
        <v>0</v>
      </c>
      <c r="K463" s="1219">
        <f t="shared" ref="K463:K475" si="98">+K462+1</f>
        <v>2</v>
      </c>
      <c r="L463" s="188"/>
      <c r="M463" s="188"/>
      <c r="N463" s="189">
        <f t="shared" si="95"/>
        <v>0</v>
      </c>
      <c r="O463" s="188"/>
      <c r="P463" s="188"/>
      <c r="Q463" s="264">
        <f t="shared" si="96"/>
        <v>0</v>
      </c>
      <c r="R463" s="264">
        <f t="shared" si="96"/>
        <v>0</v>
      </c>
      <c r="S463" s="1988"/>
      <c r="T463" s="1989"/>
      <c r="U463" s="118">
        <f t="shared" si="94"/>
        <v>0</v>
      </c>
      <c r="V463" s="178"/>
      <c r="W463" s="179"/>
      <c r="X463" s="179"/>
      <c r="Y463" s="179"/>
      <c r="Z463" s="179"/>
      <c r="AA463" s="180"/>
      <c r="AB463" s="179"/>
      <c r="AC463" s="402"/>
      <c r="AD463" s="181"/>
      <c r="AE463" s="33"/>
      <c r="AF463" s="144" t="s">
        <v>801</v>
      </c>
      <c r="AG463" s="145" t="s">
        <v>960</v>
      </c>
      <c r="AH463" s="192">
        <v>0.1</v>
      </c>
      <c r="AI463" s="193"/>
      <c r="AJ463" s="126"/>
      <c r="AN463" s="48"/>
      <c r="AO463" s="33"/>
      <c r="AP463" s="48"/>
    </row>
    <row r="464" spans="9:46" ht="21" customHeight="1">
      <c r="I464" s="292">
        <f t="shared" si="97"/>
        <v>0</v>
      </c>
      <c r="J464" s="118">
        <f t="shared" si="93"/>
        <v>0</v>
      </c>
      <c r="K464" s="956">
        <f t="shared" si="98"/>
        <v>3</v>
      </c>
      <c r="L464" s="188"/>
      <c r="M464" s="188"/>
      <c r="N464" s="189">
        <f t="shared" si="95"/>
        <v>0</v>
      </c>
      <c r="O464" s="188"/>
      <c r="P464" s="188"/>
      <c r="Q464" s="264">
        <f t="shared" si="96"/>
        <v>0</v>
      </c>
      <c r="R464" s="264">
        <f t="shared" si="96"/>
        <v>0</v>
      </c>
      <c r="S464" s="1988"/>
      <c r="T464" s="1989"/>
      <c r="U464" s="118">
        <f t="shared" si="94"/>
        <v>0</v>
      </c>
      <c r="V464" s="178"/>
      <c r="W464" s="179"/>
      <c r="X464" s="179"/>
      <c r="Y464" s="179"/>
      <c r="Z464" s="179"/>
      <c r="AA464" s="180"/>
      <c r="AB464" s="179"/>
      <c r="AC464" s="402"/>
      <c r="AD464" s="181"/>
      <c r="AE464" s="33"/>
      <c r="AF464" s="144"/>
      <c r="AG464" s="145"/>
      <c r="AH464" s="194"/>
      <c r="AI464" s="146"/>
      <c r="AJ464" s="174"/>
      <c r="AM464" s="33"/>
      <c r="AN464" s="48"/>
      <c r="AO464" s="33"/>
      <c r="AP464" s="48"/>
      <c r="AR464" s="28"/>
    </row>
    <row r="465" spans="1:45" ht="21" customHeight="1" thickBot="1">
      <c r="I465" s="292">
        <f t="shared" si="97"/>
        <v>0</v>
      </c>
      <c r="J465" s="118">
        <f t="shared" si="93"/>
        <v>0</v>
      </c>
      <c r="K465" s="956">
        <f t="shared" si="98"/>
        <v>4</v>
      </c>
      <c r="L465" s="188"/>
      <c r="M465" s="188"/>
      <c r="N465" s="189">
        <f t="shared" si="95"/>
        <v>0</v>
      </c>
      <c r="O465" s="188"/>
      <c r="P465" s="188"/>
      <c r="Q465" s="264">
        <f t="shared" si="96"/>
        <v>0</v>
      </c>
      <c r="R465" s="264">
        <f t="shared" si="96"/>
        <v>0</v>
      </c>
      <c r="S465" s="1988"/>
      <c r="T465" s="1989"/>
      <c r="U465" s="118">
        <f t="shared" si="94"/>
        <v>0</v>
      </c>
      <c r="V465" s="178"/>
      <c r="W465" s="179"/>
      <c r="X465" s="179"/>
      <c r="Y465" s="179"/>
      <c r="Z465" s="179"/>
      <c r="AA465" s="180"/>
      <c r="AB465" s="179"/>
      <c r="AC465" s="402"/>
      <c r="AD465" s="181"/>
      <c r="AE465" s="33"/>
      <c r="AF465" s="170"/>
      <c r="AG465" s="195"/>
      <c r="AH465" s="171"/>
      <c r="AI465" s="173"/>
      <c r="AJ465" s="174"/>
      <c r="AM465" s="33"/>
      <c r="AN465" s="48"/>
      <c r="AO465" s="33"/>
      <c r="AP465" s="48"/>
    </row>
    <row r="466" spans="1:45" ht="21" customHeight="1">
      <c r="I466" s="292">
        <f t="shared" si="97"/>
        <v>0</v>
      </c>
      <c r="J466" s="118">
        <f t="shared" si="93"/>
        <v>0</v>
      </c>
      <c r="K466" s="956">
        <f t="shared" si="98"/>
        <v>5</v>
      </c>
      <c r="L466" s="188"/>
      <c r="M466" s="188"/>
      <c r="N466" s="189">
        <f t="shared" si="95"/>
        <v>0</v>
      </c>
      <c r="O466" s="188"/>
      <c r="P466" s="188"/>
      <c r="Q466" s="264">
        <f t="shared" si="96"/>
        <v>0</v>
      </c>
      <c r="R466" s="264">
        <f t="shared" si="96"/>
        <v>0</v>
      </c>
      <c r="S466" s="1988"/>
      <c r="T466" s="1989"/>
      <c r="U466" s="118">
        <f t="shared" si="94"/>
        <v>0</v>
      </c>
      <c r="V466" s="178"/>
      <c r="W466" s="179"/>
      <c r="X466" s="179"/>
      <c r="Y466" s="179"/>
      <c r="Z466" s="179"/>
      <c r="AA466" s="180"/>
      <c r="AB466" s="179"/>
      <c r="AC466" s="402"/>
      <c r="AD466" s="181"/>
      <c r="AE466" s="28"/>
      <c r="AF466" s="48"/>
      <c r="AG466" s="48"/>
      <c r="AH466" s="48"/>
      <c r="AI466" s="48"/>
      <c r="AJ466" s="48"/>
      <c r="AK466" s="28"/>
      <c r="AL466" s="28"/>
      <c r="AM466" s="33"/>
      <c r="AN466" s="48"/>
      <c r="AO466" s="48"/>
      <c r="AP466" s="48"/>
      <c r="AS466" s="28"/>
    </row>
    <row r="467" spans="1:45" ht="21" customHeight="1">
      <c r="I467" s="292">
        <f t="shared" si="97"/>
        <v>0</v>
      </c>
      <c r="J467" s="118">
        <f t="shared" si="93"/>
        <v>0</v>
      </c>
      <c r="K467" s="956">
        <f t="shared" si="98"/>
        <v>6</v>
      </c>
      <c r="L467" s="188"/>
      <c r="M467" s="188"/>
      <c r="N467" s="189">
        <f t="shared" si="95"/>
        <v>0</v>
      </c>
      <c r="O467" s="188"/>
      <c r="P467" s="188"/>
      <c r="Q467" s="264">
        <f t="shared" si="96"/>
        <v>0</v>
      </c>
      <c r="R467" s="264">
        <f t="shared" si="96"/>
        <v>0</v>
      </c>
      <c r="S467" s="1988"/>
      <c r="T467" s="1989"/>
      <c r="U467" s="118">
        <f t="shared" si="94"/>
        <v>0</v>
      </c>
      <c r="V467" s="137" t="s">
        <v>754</v>
      </c>
      <c r="W467" s="196">
        <f>SUM(W459:W466)</f>
        <v>23.44</v>
      </c>
      <c r="X467" s="196">
        <f>SUM(X459:X466)</f>
        <v>0</v>
      </c>
      <c r="Y467" s="196">
        <f>SUM(Y459:Y466)</f>
        <v>0</v>
      </c>
      <c r="Z467" s="197"/>
      <c r="AA467" s="198"/>
      <c r="AB467" s="196">
        <f>SUM(AB459:AB466)</f>
        <v>400</v>
      </c>
      <c r="AC467" s="402"/>
      <c r="AD467" s="654">
        <f>SUBTOTAL(9,AD459:AD466)</f>
        <v>0</v>
      </c>
      <c r="AE467" s="199"/>
      <c r="AF467" s="33"/>
      <c r="AG467" s="33"/>
      <c r="AH467" s="33"/>
      <c r="AI467" s="33"/>
      <c r="AJ467" s="33"/>
      <c r="AM467" s="33"/>
      <c r="AN467" s="48"/>
      <c r="AO467" s="48"/>
      <c r="AP467" s="48"/>
    </row>
    <row r="468" spans="1:45" s="28" customFormat="1" ht="21" customHeight="1" thickBot="1">
      <c r="A468" s="200"/>
      <c r="B468" s="200"/>
      <c r="C468" s="200"/>
      <c r="D468" s="200"/>
      <c r="E468" s="200"/>
      <c r="F468" s="200"/>
      <c r="G468" s="200"/>
      <c r="I468" s="292">
        <f t="shared" si="97"/>
        <v>0</v>
      </c>
      <c r="J468" s="118">
        <f t="shared" si="93"/>
        <v>0</v>
      </c>
      <c r="K468" s="956">
        <f t="shared" si="98"/>
        <v>7</v>
      </c>
      <c r="L468" s="188"/>
      <c r="M468" s="188"/>
      <c r="N468" s="189">
        <f t="shared" si="95"/>
        <v>0</v>
      </c>
      <c r="O468" s="188"/>
      <c r="P468" s="188"/>
      <c r="Q468" s="191">
        <f t="shared" si="96"/>
        <v>0</v>
      </c>
      <c r="R468" s="191">
        <f t="shared" si="96"/>
        <v>0</v>
      </c>
      <c r="S468" s="1988"/>
      <c r="T468" s="1989"/>
      <c r="U468" s="118">
        <f t="shared" si="94"/>
        <v>0</v>
      </c>
      <c r="V468" s="201" t="s">
        <v>802</v>
      </c>
      <c r="W468" s="202"/>
      <c r="X468" s="202"/>
      <c r="Y468" s="202"/>
      <c r="Z468" s="202"/>
      <c r="AA468" s="203"/>
      <c r="AB468" s="202">
        <f>IF(AB467&gt;0,ROUND(AB467/COUNTA(AB459:AB466),0),)</f>
        <v>400</v>
      </c>
      <c r="AC468" s="403"/>
      <c r="AD468" s="204"/>
      <c r="AE468" s="199"/>
      <c r="AF468" s="199"/>
      <c r="AG468" s="199"/>
      <c r="AH468" s="33"/>
      <c r="AI468" s="33"/>
      <c r="AJ468" s="33"/>
      <c r="AK468" s="33"/>
      <c r="AL468" s="33"/>
      <c r="AM468" s="33"/>
      <c r="AN468" s="48"/>
      <c r="AO468" s="48"/>
      <c r="AP468" s="48"/>
      <c r="AQ468" s="116"/>
      <c r="AR468" s="116"/>
      <c r="AS468" s="116"/>
    </row>
    <row r="469" spans="1:45" ht="21" customHeight="1">
      <c r="I469" s="292">
        <f t="shared" si="97"/>
        <v>0</v>
      </c>
      <c r="J469" s="118">
        <f t="shared" si="93"/>
        <v>0</v>
      </c>
      <c r="K469" s="956">
        <f t="shared" si="98"/>
        <v>8</v>
      </c>
      <c r="L469" s="188"/>
      <c r="M469" s="188"/>
      <c r="N469" s="189">
        <f t="shared" si="95"/>
        <v>0</v>
      </c>
      <c r="O469" s="188"/>
      <c r="P469" s="188"/>
      <c r="Q469" s="191">
        <f t="shared" si="96"/>
        <v>0</v>
      </c>
      <c r="R469" s="191">
        <f t="shared" si="96"/>
        <v>0</v>
      </c>
      <c r="S469" s="1988"/>
      <c r="T469" s="1989"/>
      <c r="U469" s="118">
        <f t="shared" si="94"/>
        <v>0</v>
      </c>
      <c r="V469" s="33"/>
      <c r="W469" s="33"/>
      <c r="X469" s="33"/>
      <c r="Y469" s="33"/>
      <c r="Z469" s="33"/>
      <c r="AA469" s="205"/>
      <c r="AB469" s="33"/>
      <c r="AC469" s="33"/>
      <c r="AD469" s="33"/>
      <c r="AE469" s="199"/>
      <c r="AF469" s="199"/>
      <c r="AG469" s="199"/>
      <c r="AH469" s="33"/>
      <c r="AI469" s="33"/>
      <c r="AJ469" s="33"/>
      <c r="AK469" s="33"/>
      <c r="AL469" s="33"/>
      <c r="AM469" s="33"/>
      <c r="AN469" s="48"/>
      <c r="AO469" s="48"/>
      <c r="AP469" s="48"/>
    </row>
    <row r="470" spans="1:45" ht="21" customHeight="1">
      <c r="I470" s="292">
        <f t="shared" si="97"/>
        <v>0</v>
      </c>
      <c r="J470" s="118">
        <f t="shared" si="93"/>
        <v>0</v>
      </c>
      <c r="K470" s="956">
        <f t="shared" si="98"/>
        <v>9</v>
      </c>
      <c r="L470" s="188"/>
      <c r="M470" s="188"/>
      <c r="N470" s="189">
        <f t="shared" si="95"/>
        <v>0</v>
      </c>
      <c r="O470" s="188"/>
      <c r="P470" s="188"/>
      <c r="Q470" s="191">
        <f t="shared" si="96"/>
        <v>0</v>
      </c>
      <c r="R470" s="191">
        <f t="shared" si="96"/>
        <v>0</v>
      </c>
      <c r="S470" s="1988"/>
      <c r="T470" s="1989"/>
      <c r="U470" s="118">
        <f t="shared" si="94"/>
        <v>0</v>
      </c>
      <c r="V470" s="647" t="s">
        <v>1169</v>
      </c>
      <c r="W470" s="648" t="s">
        <v>1667</v>
      </c>
      <c r="X470" s="649"/>
      <c r="Y470" s="649"/>
      <c r="Z470" s="649"/>
      <c r="AA470" s="649"/>
      <c r="AB470" s="649"/>
      <c r="AC470" s="649"/>
      <c r="AD470" s="650"/>
      <c r="AE470" s="199"/>
      <c r="AF470" s="199"/>
      <c r="AG470" s="199"/>
      <c r="AH470" s="33"/>
      <c r="AI470" s="33"/>
      <c r="AJ470" s="33"/>
      <c r="AK470" s="33"/>
      <c r="AL470" s="33"/>
      <c r="AM470" s="33"/>
      <c r="AN470" s="48"/>
      <c r="AO470" s="48"/>
      <c r="AP470" s="48"/>
    </row>
    <row r="471" spans="1:45" ht="21" customHeight="1">
      <c r="I471" s="292">
        <f t="shared" si="97"/>
        <v>0</v>
      </c>
      <c r="J471" s="118">
        <f t="shared" si="93"/>
        <v>0</v>
      </c>
      <c r="K471" s="956">
        <f t="shared" si="98"/>
        <v>10</v>
      </c>
      <c r="L471" s="188"/>
      <c r="M471" s="188"/>
      <c r="N471" s="189">
        <f t="shared" si="95"/>
        <v>0</v>
      </c>
      <c r="O471" s="188"/>
      <c r="P471" s="188"/>
      <c r="Q471" s="191">
        <f t="shared" si="96"/>
        <v>0</v>
      </c>
      <c r="R471" s="191">
        <f t="shared" si="96"/>
        <v>0</v>
      </c>
      <c r="S471" s="1988"/>
      <c r="T471" s="1989"/>
      <c r="U471" s="118">
        <f t="shared" si="94"/>
        <v>0</v>
      </c>
      <c r="V471" s="651" t="s">
        <v>1171</v>
      </c>
      <c r="W471" s="648" t="str">
        <f>"식재된 "&amp;K456&amp;" 는 활착이 안정된 상태로 신초발달이 양호하다."</f>
        <v>식재된 밤, 산벚 는 활착이 안정된 상태로 신초발달이 양호하다.</v>
      </c>
      <c r="X471" s="649"/>
      <c r="Y471" s="649"/>
      <c r="Z471" s="649"/>
      <c r="AA471" s="649"/>
      <c r="AB471" s="649"/>
      <c r="AC471" s="649"/>
      <c r="AD471" s="650"/>
      <c r="AE471" s="199"/>
      <c r="AF471" s="199"/>
      <c r="AG471" s="199"/>
      <c r="AH471" s="33"/>
      <c r="AI471" s="33"/>
      <c r="AJ471" s="33"/>
      <c r="AK471" s="33"/>
      <c r="AL471" s="33"/>
      <c r="AM471" s="33"/>
      <c r="AN471" s="48"/>
      <c r="AO471" s="48"/>
      <c r="AP471" s="48"/>
    </row>
    <row r="472" spans="1:45" ht="21" customHeight="1">
      <c r="I472" s="292">
        <f t="shared" si="97"/>
        <v>0</v>
      </c>
      <c r="J472" s="118">
        <f t="shared" si="93"/>
        <v>0</v>
      </c>
      <c r="K472" s="956">
        <f t="shared" si="98"/>
        <v>11</v>
      </c>
      <c r="L472" s="188"/>
      <c r="M472" s="188"/>
      <c r="N472" s="189">
        <f t="shared" si="95"/>
        <v>0</v>
      </c>
      <c r="O472" s="188"/>
      <c r="P472" s="188"/>
      <c r="Q472" s="191">
        <f t="shared" si="96"/>
        <v>0</v>
      </c>
      <c r="R472" s="191">
        <f t="shared" si="96"/>
        <v>0</v>
      </c>
      <c r="S472" s="1988"/>
      <c r="T472" s="1989"/>
      <c r="U472" s="118">
        <f t="shared" si="94"/>
        <v>0</v>
      </c>
      <c r="V472" s="651" t="s">
        <v>1172</v>
      </c>
      <c r="W472" s="648" t="s">
        <v>1865</v>
      </c>
      <c r="X472" s="649"/>
      <c r="Y472" s="649"/>
      <c r="Z472" s="649"/>
      <c r="AA472" s="649"/>
      <c r="AB472" s="649"/>
      <c r="AC472" s="649"/>
      <c r="AD472" s="650"/>
      <c r="AE472" s="199"/>
      <c r="AF472" s="199"/>
      <c r="AG472" s="199"/>
      <c r="AH472" s="33"/>
      <c r="AI472" s="33"/>
      <c r="AJ472" s="33"/>
      <c r="AK472" s="33"/>
      <c r="AL472" s="33"/>
      <c r="AM472" s="33"/>
      <c r="AN472" s="48"/>
      <c r="AO472" s="48"/>
      <c r="AP472" s="48"/>
    </row>
    <row r="473" spans="1:45" ht="21" customHeight="1">
      <c r="I473" s="292">
        <f t="shared" si="97"/>
        <v>0</v>
      </c>
      <c r="J473" s="118">
        <f t="shared" si="93"/>
        <v>0</v>
      </c>
      <c r="K473" s="956">
        <f t="shared" si="98"/>
        <v>12</v>
      </c>
      <c r="L473" s="188"/>
      <c r="M473" s="188"/>
      <c r="N473" s="189">
        <f t="shared" si="95"/>
        <v>0</v>
      </c>
      <c r="O473" s="188"/>
      <c r="P473" s="188"/>
      <c r="Q473" s="191">
        <f t="shared" si="96"/>
        <v>0</v>
      </c>
      <c r="R473" s="191">
        <f t="shared" si="96"/>
        <v>0</v>
      </c>
      <c r="S473" s="1988"/>
      <c r="T473" s="1989"/>
      <c r="U473" s="118">
        <f t="shared" si="94"/>
        <v>0</v>
      </c>
      <c r="V473" s="651" t="s">
        <v>1174</v>
      </c>
      <c r="W473" s="648" t="str">
        <f>"소반내 조림목의 생육상태, 현장여건 등을 고려하여 작업종은 "&amp;R454&amp;"로 적용한다."</f>
        <v>소반내 조림목의 생육상태, 현장여건 등을 고려하여 작업종은 모두베기로 적용한다.</v>
      </c>
      <c r="X473" s="649"/>
      <c r="Y473" s="649"/>
      <c r="Z473" s="649"/>
      <c r="AA473" s="649"/>
      <c r="AB473" s="649"/>
      <c r="AC473" s="649"/>
      <c r="AD473" s="650"/>
      <c r="AE473" s="199"/>
      <c r="AF473" s="199"/>
      <c r="AG473" s="199"/>
      <c r="AH473" s="33"/>
      <c r="AI473" s="33"/>
      <c r="AJ473" s="33"/>
      <c r="AK473" s="33"/>
      <c r="AL473" s="33"/>
      <c r="AM473" s="33"/>
      <c r="AN473" s="48"/>
      <c r="AO473" s="48"/>
      <c r="AP473" s="48"/>
    </row>
    <row r="474" spans="1:45" ht="21" customHeight="1">
      <c r="I474" s="292">
        <f t="shared" si="97"/>
        <v>0</v>
      </c>
      <c r="J474" s="118">
        <f t="shared" si="93"/>
        <v>0</v>
      </c>
      <c r="K474" s="956">
        <f t="shared" si="98"/>
        <v>13</v>
      </c>
      <c r="L474" s="188"/>
      <c r="M474" s="188"/>
      <c r="N474" s="189">
        <f t="shared" si="95"/>
        <v>0</v>
      </c>
      <c r="O474" s="188"/>
      <c r="P474" s="188"/>
      <c r="Q474" s="191">
        <f t="shared" si="96"/>
        <v>0</v>
      </c>
      <c r="R474" s="191">
        <f t="shared" si="96"/>
        <v>0</v>
      </c>
      <c r="S474" s="1988"/>
      <c r="T474" s="1989"/>
      <c r="U474" s="118">
        <f t="shared" si="94"/>
        <v>0</v>
      </c>
      <c r="V474" s="652" t="s">
        <v>1175</v>
      </c>
      <c r="W474" s="648" t="s">
        <v>1870</v>
      </c>
      <c r="X474" s="649"/>
      <c r="Y474" s="649"/>
      <c r="Z474" s="649"/>
      <c r="AA474" s="649"/>
      <c r="AB474" s="649"/>
      <c r="AC474" s="649"/>
      <c r="AD474" s="650"/>
      <c r="AE474" s="199"/>
      <c r="AF474" s="199"/>
      <c r="AG474" s="199"/>
      <c r="AH474" s="33"/>
      <c r="AI474" s="33"/>
      <c r="AJ474" s="33"/>
      <c r="AK474" s="33"/>
      <c r="AL474" s="33"/>
      <c r="AM474" s="33"/>
      <c r="AN474" s="48"/>
      <c r="AO474" s="48"/>
      <c r="AP474" s="48"/>
    </row>
    <row r="475" spans="1:45" ht="21" customHeight="1" thickBot="1">
      <c r="I475" s="292">
        <f t="shared" si="97"/>
        <v>0</v>
      </c>
      <c r="J475" s="118">
        <f t="shared" si="93"/>
        <v>0</v>
      </c>
      <c r="K475" s="206">
        <f t="shared" si="98"/>
        <v>14</v>
      </c>
      <c r="L475" s="159"/>
      <c r="M475" s="159"/>
      <c r="N475" s="207">
        <f t="shared" si="95"/>
        <v>0</v>
      </c>
      <c r="O475" s="208"/>
      <c r="P475" s="208"/>
      <c r="Q475" s="209">
        <f t="shared" si="96"/>
        <v>0</v>
      </c>
      <c r="R475" s="209">
        <f t="shared" si="96"/>
        <v>0</v>
      </c>
      <c r="S475" s="1990"/>
      <c r="T475" s="1991"/>
      <c r="U475" s="118">
        <f t="shared" si="94"/>
        <v>0</v>
      </c>
      <c r="V475" s="651"/>
      <c r="W475" s="648"/>
      <c r="X475" s="649"/>
      <c r="Y475" s="649"/>
      <c r="Z475" s="649"/>
      <c r="AA475" s="649"/>
      <c r="AB475" s="649"/>
      <c r="AC475" s="649"/>
      <c r="AD475" s="650"/>
      <c r="AE475" s="199"/>
      <c r="AF475" s="199"/>
      <c r="AG475" s="199"/>
      <c r="AH475" s="33"/>
      <c r="AI475" s="33"/>
      <c r="AJ475" s="33"/>
      <c r="AK475" s="33"/>
      <c r="AL475" s="33"/>
      <c r="AM475" s="33"/>
      <c r="AN475" s="48"/>
      <c r="AO475" s="48"/>
      <c r="AP475" s="48"/>
    </row>
    <row r="476" spans="1:45" ht="21" hidden="1" customHeight="1">
      <c r="I476" s="292">
        <f>IF((O$478+P$478)&gt;0,1,0)</f>
        <v>0</v>
      </c>
      <c r="J476" s="118">
        <f t="shared" si="93"/>
        <v>0</v>
      </c>
      <c r="K476" s="2002" t="s">
        <v>840</v>
      </c>
      <c r="L476" s="2004" t="s">
        <v>841</v>
      </c>
      <c r="M476" s="2006" t="s">
        <v>842</v>
      </c>
      <c r="N476" s="2006" t="s">
        <v>843</v>
      </c>
      <c r="O476" s="2012" t="s">
        <v>844</v>
      </c>
      <c r="P476" s="2012"/>
      <c r="Q476" s="2012" t="s">
        <v>845</v>
      </c>
      <c r="R476" s="2012"/>
      <c r="S476" s="1992" t="s">
        <v>969</v>
      </c>
      <c r="T476" s="1993"/>
      <c r="U476" s="118">
        <f t="shared" si="91"/>
        <v>0</v>
      </c>
      <c r="V476" s="33"/>
      <c r="W476" s="33"/>
      <c r="X476" s="33"/>
      <c r="Y476" s="33"/>
      <c r="Z476" s="33"/>
      <c r="AA476" s="205"/>
      <c r="AB476" s="33"/>
      <c r="AC476" s="33"/>
      <c r="AD476" s="33"/>
      <c r="AE476" s="199"/>
      <c r="AF476" s="199"/>
      <c r="AG476" s="199"/>
      <c r="AH476" s="33"/>
      <c r="AI476" s="33"/>
      <c r="AJ476" s="33"/>
      <c r="AK476" s="33"/>
      <c r="AL476" s="33"/>
      <c r="AM476" s="33"/>
      <c r="AN476" s="48"/>
      <c r="AO476" s="48"/>
      <c r="AP476" s="48"/>
    </row>
    <row r="477" spans="1:45" ht="21" hidden="1" customHeight="1">
      <c r="I477" s="292">
        <f t="shared" ref="I477:I500" si="99">IF((O$478+P$478)&gt;0,1,0)</f>
        <v>0</v>
      </c>
      <c r="J477" s="118">
        <f t="shared" si="93"/>
        <v>0</v>
      </c>
      <c r="K477" s="2003"/>
      <c r="L477" s="2005"/>
      <c r="M477" s="2007"/>
      <c r="N477" s="2007"/>
      <c r="O477" s="635" t="s">
        <v>741</v>
      </c>
      <c r="P477" s="176" t="s">
        <v>742</v>
      </c>
      <c r="Q477" s="176" t="s">
        <v>741</v>
      </c>
      <c r="R477" s="177" t="s">
        <v>742</v>
      </c>
      <c r="S477" s="1994"/>
      <c r="T477" s="1995"/>
      <c r="U477" s="118">
        <f t="shared" si="91"/>
        <v>0</v>
      </c>
      <c r="V477" s="33"/>
      <c r="W477" s="33"/>
      <c r="X477" s="33"/>
      <c r="Y477" s="33"/>
      <c r="Z477" s="33"/>
      <c r="AA477" s="205"/>
      <c r="AB477" s="33"/>
      <c r="AC477" s="33"/>
      <c r="AD477" s="33"/>
      <c r="AE477" s="199"/>
      <c r="AF477" s="199"/>
      <c r="AG477" s="199"/>
      <c r="AH477" s="33"/>
      <c r="AI477" s="33"/>
      <c r="AJ477" s="33"/>
      <c r="AK477" s="33"/>
      <c r="AL477" s="33"/>
      <c r="AM477" s="33"/>
      <c r="AN477" s="48"/>
      <c r="AO477" s="48"/>
      <c r="AP477" s="48"/>
    </row>
    <row r="478" spans="1:45" ht="21" hidden="1" customHeight="1">
      <c r="I478" s="292">
        <f t="shared" si="99"/>
        <v>0</v>
      </c>
      <c r="J478" s="118">
        <f t="shared" si="93"/>
        <v>0</v>
      </c>
      <c r="K478" s="636">
        <f>+K25+1</f>
        <v>15</v>
      </c>
      <c r="L478" s="188"/>
      <c r="M478" s="188"/>
      <c r="N478" s="189">
        <f t="shared" ref="N478:N525" si="100">IF(O478+P478&gt;0,$W$452,)</f>
        <v>0</v>
      </c>
      <c r="O478" s="190"/>
      <c r="P478" s="190"/>
      <c r="Q478" s="191">
        <f t="shared" ref="Q478:R525" si="101">ROUND(O478*50,0)</f>
        <v>0</v>
      </c>
      <c r="R478" s="191">
        <f t="shared" si="101"/>
        <v>0</v>
      </c>
      <c r="S478" s="1988"/>
      <c r="T478" s="1989"/>
      <c r="U478" s="118">
        <f t="shared" si="91"/>
        <v>0</v>
      </c>
      <c r="V478" s="33"/>
      <c r="W478" s="33"/>
      <c r="X478" s="33"/>
      <c r="Y478" s="33"/>
      <c r="Z478" s="33"/>
      <c r="AA478" s="205"/>
      <c r="AB478" s="33"/>
      <c r="AC478" s="33"/>
      <c r="AD478" s="33"/>
      <c r="AE478" s="199"/>
      <c r="AF478" s="199"/>
      <c r="AG478" s="199"/>
      <c r="AH478" s="33"/>
      <c r="AI478" s="33"/>
      <c r="AJ478" s="33"/>
      <c r="AK478" s="33"/>
      <c r="AL478" s="33"/>
      <c r="AM478" s="33"/>
      <c r="AN478" s="48"/>
      <c r="AO478" s="48"/>
      <c r="AP478" s="48"/>
    </row>
    <row r="479" spans="1:45" ht="21" hidden="1" customHeight="1">
      <c r="I479" s="292">
        <f t="shared" si="99"/>
        <v>0</v>
      </c>
      <c r="J479" s="118">
        <f t="shared" si="93"/>
        <v>0</v>
      </c>
      <c r="K479" s="636">
        <f t="shared" ref="K479:K500" si="102">+K478+1</f>
        <v>16</v>
      </c>
      <c r="L479" s="188"/>
      <c r="M479" s="188"/>
      <c r="N479" s="189">
        <f t="shared" si="100"/>
        <v>0</v>
      </c>
      <c r="O479" s="190"/>
      <c r="P479" s="190"/>
      <c r="Q479" s="191">
        <f t="shared" si="101"/>
        <v>0</v>
      </c>
      <c r="R479" s="191">
        <f t="shared" si="101"/>
        <v>0</v>
      </c>
      <c r="S479" s="1988"/>
      <c r="T479" s="1989"/>
      <c r="U479" s="118">
        <f t="shared" si="91"/>
        <v>0</v>
      </c>
      <c r="V479" s="33"/>
      <c r="W479" s="33"/>
      <c r="X479" s="33"/>
      <c r="Y479" s="33"/>
      <c r="Z479" s="33"/>
      <c r="AA479" s="205"/>
      <c r="AB479" s="33"/>
      <c r="AC479" s="33"/>
      <c r="AD479" s="33"/>
      <c r="AE479" s="199"/>
      <c r="AF479" s="199"/>
      <c r="AG479" s="199"/>
      <c r="AH479" s="33"/>
      <c r="AI479" s="33"/>
      <c r="AJ479" s="33"/>
      <c r="AK479" s="33"/>
      <c r="AL479" s="33"/>
      <c r="AM479" s="33"/>
      <c r="AN479" s="48"/>
      <c r="AO479" s="48"/>
      <c r="AP479" s="48"/>
    </row>
    <row r="480" spans="1:45" ht="21" hidden="1" customHeight="1">
      <c r="I480" s="292">
        <f t="shared" si="99"/>
        <v>0</v>
      </c>
      <c r="J480" s="118">
        <f t="shared" si="93"/>
        <v>0</v>
      </c>
      <c r="K480" s="636">
        <f t="shared" si="102"/>
        <v>17</v>
      </c>
      <c r="L480" s="188"/>
      <c r="M480" s="188"/>
      <c r="N480" s="189">
        <f t="shared" si="100"/>
        <v>0</v>
      </c>
      <c r="O480" s="190"/>
      <c r="P480" s="190"/>
      <c r="Q480" s="191">
        <f t="shared" si="101"/>
        <v>0</v>
      </c>
      <c r="R480" s="191">
        <f t="shared" si="101"/>
        <v>0</v>
      </c>
      <c r="S480" s="1988"/>
      <c r="T480" s="1989"/>
      <c r="U480" s="118">
        <f t="shared" si="91"/>
        <v>0</v>
      </c>
      <c r="V480" s="33"/>
      <c r="W480" s="33"/>
      <c r="X480" s="33"/>
      <c r="Y480" s="33"/>
      <c r="Z480" s="33"/>
      <c r="AA480" s="205"/>
      <c r="AB480" s="33"/>
      <c r="AC480" s="33"/>
      <c r="AD480" s="33"/>
      <c r="AE480" s="199"/>
      <c r="AF480" s="199"/>
      <c r="AG480" s="199"/>
      <c r="AH480" s="33"/>
      <c r="AI480" s="33"/>
      <c r="AJ480" s="33"/>
      <c r="AK480" s="33"/>
      <c r="AL480" s="33"/>
      <c r="AM480" s="33"/>
      <c r="AN480" s="48"/>
      <c r="AO480" s="48"/>
      <c r="AP480" s="48"/>
    </row>
    <row r="481" spans="9:42" ht="21" hidden="1" customHeight="1">
      <c r="I481" s="292">
        <f t="shared" si="99"/>
        <v>0</v>
      </c>
      <c r="J481" s="118">
        <f t="shared" si="93"/>
        <v>0</v>
      </c>
      <c r="K481" s="636">
        <f t="shared" si="102"/>
        <v>18</v>
      </c>
      <c r="L481" s="188"/>
      <c r="M481" s="188"/>
      <c r="N481" s="189">
        <f t="shared" si="100"/>
        <v>0</v>
      </c>
      <c r="O481" s="190"/>
      <c r="P481" s="190"/>
      <c r="Q481" s="191">
        <f t="shared" si="101"/>
        <v>0</v>
      </c>
      <c r="R481" s="191">
        <f t="shared" si="101"/>
        <v>0</v>
      </c>
      <c r="S481" s="1988"/>
      <c r="T481" s="1989"/>
      <c r="U481" s="118">
        <f t="shared" si="91"/>
        <v>0</v>
      </c>
      <c r="V481" s="33"/>
      <c r="W481" s="33"/>
      <c r="X481" s="33"/>
      <c r="Y481" s="33"/>
      <c r="Z481" s="33"/>
      <c r="AA481" s="205"/>
      <c r="AB481" s="33"/>
      <c r="AC481" s="33"/>
      <c r="AD481" s="33"/>
      <c r="AE481" s="199"/>
      <c r="AF481" s="199"/>
      <c r="AG481" s="199"/>
      <c r="AH481" s="33"/>
      <c r="AI481" s="33"/>
      <c r="AJ481" s="33"/>
      <c r="AK481" s="33"/>
      <c r="AL481" s="33"/>
      <c r="AM481" s="33"/>
      <c r="AN481" s="48"/>
      <c r="AO481" s="48"/>
      <c r="AP481" s="48"/>
    </row>
    <row r="482" spans="9:42" ht="21" hidden="1" customHeight="1">
      <c r="I482" s="292">
        <f t="shared" si="99"/>
        <v>0</v>
      </c>
      <c r="J482" s="118">
        <f t="shared" si="93"/>
        <v>0</v>
      </c>
      <c r="K482" s="636">
        <f t="shared" si="102"/>
        <v>19</v>
      </c>
      <c r="L482" s="188"/>
      <c r="M482" s="188"/>
      <c r="N482" s="189">
        <f t="shared" si="100"/>
        <v>0</v>
      </c>
      <c r="O482" s="190"/>
      <c r="P482" s="190"/>
      <c r="Q482" s="191">
        <f t="shared" si="101"/>
        <v>0</v>
      </c>
      <c r="R482" s="191">
        <f t="shared" si="101"/>
        <v>0</v>
      </c>
      <c r="S482" s="1988"/>
      <c r="T482" s="1989"/>
      <c r="U482" s="118">
        <f t="shared" si="91"/>
        <v>0</v>
      </c>
      <c r="V482" s="33"/>
      <c r="W482" s="33"/>
      <c r="X482" s="33"/>
      <c r="Y482" s="33"/>
      <c r="Z482" s="33"/>
      <c r="AA482" s="205"/>
      <c r="AB482" s="33"/>
      <c r="AC482" s="33"/>
      <c r="AD482" s="33"/>
      <c r="AE482" s="199"/>
      <c r="AF482" s="199"/>
      <c r="AG482" s="199"/>
      <c r="AH482" s="33"/>
      <c r="AI482" s="33"/>
      <c r="AJ482" s="33"/>
      <c r="AK482" s="33"/>
      <c r="AL482" s="33"/>
      <c r="AM482" s="33"/>
      <c r="AN482" s="48"/>
      <c r="AO482" s="48"/>
      <c r="AP482" s="48"/>
    </row>
    <row r="483" spans="9:42" ht="21" hidden="1" customHeight="1">
      <c r="I483" s="292">
        <f t="shared" si="99"/>
        <v>0</v>
      </c>
      <c r="J483" s="118">
        <f t="shared" si="93"/>
        <v>0</v>
      </c>
      <c r="K483" s="636">
        <f t="shared" si="102"/>
        <v>20</v>
      </c>
      <c r="L483" s="188"/>
      <c r="M483" s="188"/>
      <c r="N483" s="189">
        <f t="shared" si="100"/>
        <v>0</v>
      </c>
      <c r="O483" s="190"/>
      <c r="P483" s="190"/>
      <c r="Q483" s="191">
        <f t="shared" si="101"/>
        <v>0</v>
      </c>
      <c r="R483" s="191">
        <f t="shared" si="101"/>
        <v>0</v>
      </c>
      <c r="S483" s="1988"/>
      <c r="T483" s="1989"/>
      <c r="U483" s="118">
        <f t="shared" si="91"/>
        <v>0</v>
      </c>
      <c r="V483" s="33"/>
      <c r="W483" s="33"/>
      <c r="X483" s="33"/>
      <c r="Y483" s="33"/>
      <c r="Z483" s="33"/>
      <c r="AA483" s="205"/>
      <c r="AB483" s="33"/>
      <c r="AC483" s="33"/>
      <c r="AD483" s="33"/>
      <c r="AE483" s="199"/>
      <c r="AF483" s="199"/>
      <c r="AG483" s="199"/>
      <c r="AH483" s="33"/>
      <c r="AI483" s="33"/>
      <c r="AJ483" s="33"/>
      <c r="AK483" s="33"/>
      <c r="AL483" s="33"/>
      <c r="AM483" s="33"/>
      <c r="AN483" s="48"/>
      <c r="AO483" s="48"/>
      <c r="AP483" s="48"/>
    </row>
    <row r="484" spans="9:42" ht="21" hidden="1" customHeight="1">
      <c r="I484" s="292">
        <f t="shared" si="99"/>
        <v>0</v>
      </c>
      <c r="J484" s="118">
        <f t="shared" si="93"/>
        <v>0</v>
      </c>
      <c r="K484" s="636">
        <f t="shared" si="102"/>
        <v>21</v>
      </c>
      <c r="L484" s="188"/>
      <c r="M484" s="188"/>
      <c r="N484" s="189">
        <f t="shared" si="100"/>
        <v>0</v>
      </c>
      <c r="O484" s="190"/>
      <c r="P484" s="190"/>
      <c r="Q484" s="191">
        <f t="shared" si="101"/>
        <v>0</v>
      </c>
      <c r="R484" s="191">
        <f t="shared" si="101"/>
        <v>0</v>
      </c>
      <c r="S484" s="1988"/>
      <c r="T484" s="1989"/>
      <c r="U484" s="118">
        <f t="shared" si="91"/>
        <v>0</v>
      </c>
      <c r="V484" s="33"/>
      <c r="W484" s="33"/>
      <c r="X484" s="33"/>
      <c r="Y484" s="33"/>
      <c r="Z484" s="33"/>
      <c r="AA484" s="205"/>
      <c r="AB484" s="33"/>
      <c r="AC484" s="33"/>
      <c r="AD484" s="33"/>
      <c r="AE484" s="199"/>
      <c r="AF484" s="199"/>
      <c r="AG484" s="199"/>
      <c r="AH484" s="33"/>
      <c r="AI484" s="33"/>
      <c r="AJ484" s="33"/>
      <c r="AK484" s="33"/>
      <c r="AL484" s="33"/>
      <c r="AM484" s="33"/>
      <c r="AN484" s="48"/>
      <c r="AO484" s="48"/>
      <c r="AP484" s="48"/>
    </row>
    <row r="485" spans="9:42" ht="21" hidden="1" customHeight="1">
      <c r="I485" s="292">
        <f t="shared" si="99"/>
        <v>0</v>
      </c>
      <c r="J485" s="118">
        <f t="shared" si="93"/>
        <v>0</v>
      </c>
      <c r="K485" s="636">
        <f t="shared" si="102"/>
        <v>22</v>
      </c>
      <c r="L485" s="188"/>
      <c r="M485" s="188"/>
      <c r="N485" s="189">
        <f t="shared" si="100"/>
        <v>0</v>
      </c>
      <c r="O485" s="190"/>
      <c r="P485" s="190"/>
      <c r="Q485" s="191">
        <f t="shared" si="101"/>
        <v>0</v>
      </c>
      <c r="R485" s="191">
        <f t="shared" si="101"/>
        <v>0</v>
      </c>
      <c r="S485" s="1988"/>
      <c r="T485" s="1989"/>
      <c r="U485" s="118">
        <f t="shared" si="91"/>
        <v>0</v>
      </c>
      <c r="V485" s="33"/>
      <c r="W485" s="33"/>
      <c r="X485" s="33"/>
      <c r="Y485" s="33"/>
      <c r="Z485" s="33"/>
      <c r="AA485" s="205"/>
      <c r="AB485" s="33"/>
      <c r="AC485" s="33"/>
      <c r="AD485" s="33"/>
      <c r="AE485" s="199"/>
      <c r="AF485" s="199"/>
      <c r="AG485" s="199"/>
      <c r="AH485" s="33"/>
      <c r="AI485" s="33"/>
      <c r="AJ485" s="33"/>
      <c r="AK485" s="33"/>
      <c r="AL485" s="33"/>
      <c r="AM485" s="33"/>
      <c r="AN485" s="48"/>
      <c r="AO485" s="48"/>
      <c r="AP485" s="48"/>
    </row>
    <row r="486" spans="9:42" ht="21" hidden="1" customHeight="1">
      <c r="I486" s="292">
        <f t="shared" si="99"/>
        <v>0</v>
      </c>
      <c r="J486" s="118">
        <f t="shared" si="93"/>
        <v>0</v>
      </c>
      <c r="K486" s="636">
        <f t="shared" si="102"/>
        <v>23</v>
      </c>
      <c r="L486" s="188"/>
      <c r="M486" s="188"/>
      <c r="N486" s="189">
        <f t="shared" si="100"/>
        <v>0</v>
      </c>
      <c r="O486" s="190"/>
      <c r="P486" s="190"/>
      <c r="Q486" s="191">
        <f t="shared" si="101"/>
        <v>0</v>
      </c>
      <c r="R486" s="191">
        <f t="shared" si="101"/>
        <v>0</v>
      </c>
      <c r="S486" s="1988"/>
      <c r="T486" s="1989"/>
      <c r="U486" s="118">
        <f t="shared" si="91"/>
        <v>0</v>
      </c>
      <c r="V486" s="33"/>
      <c r="W486" s="33"/>
      <c r="X486" s="33"/>
      <c r="Y486" s="33"/>
      <c r="Z486" s="33"/>
      <c r="AA486" s="205"/>
      <c r="AB486" s="33"/>
      <c r="AC486" s="33"/>
      <c r="AD486" s="33"/>
      <c r="AE486" s="199"/>
      <c r="AF486" s="199"/>
      <c r="AG486" s="199"/>
      <c r="AH486" s="33"/>
      <c r="AI486" s="33"/>
      <c r="AJ486" s="33"/>
      <c r="AK486" s="33"/>
      <c r="AL486" s="33"/>
      <c r="AM486" s="33"/>
      <c r="AN486" s="48"/>
      <c r="AO486" s="48"/>
      <c r="AP486" s="48"/>
    </row>
    <row r="487" spans="9:42" ht="21" hidden="1" customHeight="1">
      <c r="I487" s="292">
        <f t="shared" si="99"/>
        <v>0</v>
      </c>
      <c r="J487" s="118">
        <f t="shared" si="93"/>
        <v>0</v>
      </c>
      <c r="K487" s="636">
        <f t="shared" si="102"/>
        <v>24</v>
      </c>
      <c r="L487" s="188"/>
      <c r="M487" s="188"/>
      <c r="N487" s="189">
        <f t="shared" si="100"/>
        <v>0</v>
      </c>
      <c r="O487" s="190"/>
      <c r="P487" s="190"/>
      <c r="Q487" s="191">
        <f t="shared" si="101"/>
        <v>0</v>
      </c>
      <c r="R487" s="191">
        <f t="shared" si="101"/>
        <v>0</v>
      </c>
      <c r="S487" s="1988"/>
      <c r="T487" s="1989"/>
      <c r="U487" s="118">
        <f t="shared" si="91"/>
        <v>0</v>
      </c>
      <c r="V487" s="33"/>
      <c r="W487" s="33"/>
      <c r="X487" s="33"/>
      <c r="Y487" s="33"/>
      <c r="Z487" s="33"/>
      <c r="AA487" s="205"/>
      <c r="AB487" s="33"/>
      <c r="AC487" s="33"/>
      <c r="AD487" s="33"/>
      <c r="AE487" s="199"/>
      <c r="AF487" s="199"/>
      <c r="AG487" s="199"/>
      <c r="AH487" s="33"/>
      <c r="AI487" s="33"/>
      <c r="AJ487" s="33"/>
      <c r="AK487" s="33"/>
      <c r="AL487" s="33"/>
      <c r="AM487" s="33"/>
      <c r="AN487" s="48"/>
      <c r="AO487" s="48"/>
      <c r="AP487" s="48"/>
    </row>
    <row r="488" spans="9:42" ht="21" hidden="1" customHeight="1">
      <c r="I488" s="292">
        <f t="shared" si="99"/>
        <v>0</v>
      </c>
      <c r="J488" s="118">
        <f t="shared" si="93"/>
        <v>0</v>
      </c>
      <c r="K488" s="636">
        <f t="shared" si="102"/>
        <v>25</v>
      </c>
      <c r="L488" s="188"/>
      <c r="M488" s="188"/>
      <c r="N488" s="189">
        <f t="shared" si="100"/>
        <v>0</v>
      </c>
      <c r="O488" s="190"/>
      <c r="P488" s="190"/>
      <c r="Q488" s="191">
        <f t="shared" si="101"/>
        <v>0</v>
      </c>
      <c r="R488" s="191">
        <f t="shared" si="101"/>
        <v>0</v>
      </c>
      <c r="S488" s="1988"/>
      <c r="T488" s="1989"/>
      <c r="U488" s="118">
        <f t="shared" si="91"/>
        <v>0</v>
      </c>
      <c r="V488" s="33"/>
      <c r="W488" s="33"/>
      <c r="X488" s="33"/>
      <c r="Y488" s="33"/>
      <c r="Z488" s="33"/>
      <c r="AA488" s="205"/>
      <c r="AB488" s="33"/>
      <c r="AC488" s="33"/>
      <c r="AD488" s="33"/>
      <c r="AE488" s="199"/>
      <c r="AF488" s="199"/>
      <c r="AG488" s="199"/>
      <c r="AH488" s="33"/>
      <c r="AI488" s="33"/>
      <c r="AJ488" s="33"/>
      <c r="AK488" s="33"/>
      <c r="AL488" s="33"/>
      <c r="AM488" s="33"/>
      <c r="AN488" s="48"/>
      <c r="AO488" s="48"/>
      <c r="AP488" s="48"/>
    </row>
    <row r="489" spans="9:42" ht="21" hidden="1" customHeight="1">
      <c r="I489" s="292">
        <f t="shared" si="99"/>
        <v>0</v>
      </c>
      <c r="J489" s="118">
        <f t="shared" si="93"/>
        <v>0</v>
      </c>
      <c r="K489" s="636">
        <f t="shared" si="102"/>
        <v>26</v>
      </c>
      <c r="L489" s="188"/>
      <c r="M489" s="188"/>
      <c r="N489" s="189">
        <f t="shared" si="100"/>
        <v>0</v>
      </c>
      <c r="O489" s="190"/>
      <c r="P489" s="190"/>
      <c r="Q489" s="191">
        <f t="shared" si="101"/>
        <v>0</v>
      </c>
      <c r="R489" s="191">
        <f t="shared" si="101"/>
        <v>0</v>
      </c>
      <c r="S489" s="1988"/>
      <c r="T489" s="1989"/>
      <c r="U489" s="118">
        <f t="shared" si="91"/>
        <v>0</v>
      </c>
      <c r="V489" s="33"/>
      <c r="W489" s="33"/>
      <c r="X489" s="33"/>
      <c r="Y489" s="33"/>
      <c r="Z489" s="33"/>
      <c r="AA489" s="205"/>
      <c r="AB489" s="33"/>
      <c r="AC489" s="33"/>
      <c r="AD489" s="33"/>
      <c r="AE489" s="199"/>
      <c r="AF489" s="199"/>
      <c r="AG489" s="199"/>
      <c r="AH489" s="33"/>
      <c r="AI489" s="33"/>
      <c r="AJ489" s="33"/>
      <c r="AK489" s="33"/>
      <c r="AL489" s="33"/>
      <c r="AM489" s="33"/>
      <c r="AN489" s="48"/>
      <c r="AO489" s="48"/>
      <c r="AP489" s="48"/>
    </row>
    <row r="490" spans="9:42" ht="21" hidden="1" customHeight="1">
      <c r="I490" s="292">
        <f t="shared" si="99"/>
        <v>0</v>
      </c>
      <c r="J490" s="118">
        <f t="shared" si="93"/>
        <v>0</v>
      </c>
      <c r="K490" s="636">
        <f t="shared" si="102"/>
        <v>27</v>
      </c>
      <c r="L490" s="188"/>
      <c r="M490" s="188"/>
      <c r="N490" s="189">
        <f t="shared" si="100"/>
        <v>0</v>
      </c>
      <c r="O490" s="190"/>
      <c r="P490" s="190"/>
      <c r="Q490" s="191">
        <f t="shared" si="101"/>
        <v>0</v>
      </c>
      <c r="R490" s="191">
        <f t="shared" si="101"/>
        <v>0</v>
      </c>
      <c r="S490" s="1988"/>
      <c r="T490" s="1989"/>
      <c r="U490" s="118">
        <f t="shared" si="91"/>
        <v>0</v>
      </c>
      <c r="V490" s="33"/>
      <c r="W490" s="33"/>
      <c r="X490" s="33"/>
      <c r="Y490" s="33"/>
      <c r="Z490" s="33"/>
      <c r="AA490" s="205"/>
      <c r="AB490" s="33"/>
      <c r="AC490" s="33"/>
      <c r="AD490" s="33"/>
      <c r="AE490" s="199"/>
      <c r="AF490" s="199"/>
      <c r="AG490" s="199"/>
      <c r="AH490" s="33"/>
      <c r="AI490" s="33"/>
      <c r="AJ490" s="33"/>
      <c r="AK490" s="33"/>
      <c r="AL490" s="33"/>
      <c r="AM490" s="33"/>
      <c r="AN490" s="48"/>
      <c r="AO490" s="48"/>
      <c r="AP490" s="48"/>
    </row>
    <row r="491" spans="9:42" ht="21" hidden="1" customHeight="1">
      <c r="I491" s="292">
        <f t="shared" si="99"/>
        <v>0</v>
      </c>
      <c r="J491" s="118">
        <f t="shared" si="93"/>
        <v>0</v>
      </c>
      <c r="K491" s="636">
        <f t="shared" si="102"/>
        <v>28</v>
      </c>
      <c r="L491" s="188"/>
      <c r="M491" s="188"/>
      <c r="N491" s="189">
        <f t="shared" si="100"/>
        <v>0</v>
      </c>
      <c r="O491" s="190"/>
      <c r="P491" s="190"/>
      <c r="Q491" s="191">
        <f t="shared" si="101"/>
        <v>0</v>
      </c>
      <c r="R491" s="191">
        <f t="shared" si="101"/>
        <v>0</v>
      </c>
      <c r="S491" s="1988"/>
      <c r="T491" s="1989"/>
      <c r="U491" s="118">
        <f t="shared" si="91"/>
        <v>0</v>
      </c>
      <c r="V491" s="33"/>
      <c r="W491" s="33"/>
      <c r="X491" s="33"/>
      <c r="Y491" s="33"/>
      <c r="Z491" s="33"/>
      <c r="AA491" s="205"/>
      <c r="AB491" s="33"/>
      <c r="AC491" s="33"/>
      <c r="AD491" s="33"/>
      <c r="AE491" s="199"/>
      <c r="AF491" s="199"/>
      <c r="AG491" s="199"/>
      <c r="AH491" s="33"/>
      <c r="AI491" s="33"/>
      <c r="AJ491" s="33"/>
      <c r="AK491" s="33"/>
      <c r="AL491" s="33"/>
      <c r="AM491" s="33"/>
      <c r="AN491" s="48"/>
      <c r="AO491" s="48"/>
      <c r="AP491" s="48"/>
    </row>
    <row r="492" spans="9:42" ht="21" hidden="1" customHeight="1">
      <c r="I492" s="292">
        <f t="shared" si="99"/>
        <v>0</v>
      </c>
      <c r="J492" s="118">
        <f t="shared" si="93"/>
        <v>0</v>
      </c>
      <c r="K492" s="636">
        <f t="shared" si="102"/>
        <v>29</v>
      </c>
      <c r="L492" s="188"/>
      <c r="M492" s="188"/>
      <c r="N492" s="189">
        <f t="shared" si="100"/>
        <v>0</v>
      </c>
      <c r="O492" s="190"/>
      <c r="P492" s="190"/>
      <c r="Q492" s="191">
        <f t="shared" si="101"/>
        <v>0</v>
      </c>
      <c r="R492" s="191">
        <f t="shared" si="101"/>
        <v>0</v>
      </c>
      <c r="S492" s="1988"/>
      <c r="T492" s="1989"/>
      <c r="U492" s="118">
        <f t="shared" si="91"/>
        <v>0</v>
      </c>
      <c r="V492" s="33"/>
      <c r="W492" s="33"/>
      <c r="X492" s="33"/>
      <c r="Y492" s="33"/>
      <c r="Z492" s="33"/>
      <c r="AA492" s="205"/>
      <c r="AB492" s="33"/>
      <c r="AC492" s="33"/>
      <c r="AD492" s="33"/>
      <c r="AE492" s="199"/>
      <c r="AF492" s="199"/>
      <c r="AG492" s="199"/>
      <c r="AH492" s="33"/>
      <c r="AI492" s="33"/>
      <c r="AJ492" s="33"/>
      <c r="AK492" s="33"/>
      <c r="AL492" s="33"/>
      <c r="AM492" s="33"/>
      <c r="AN492" s="48"/>
      <c r="AO492" s="48"/>
      <c r="AP492" s="48"/>
    </row>
    <row r="493" spans="9:42" ht="21" hidden="1" customHeight="1">
      <c r="I493" s="292">
        <f t="shared" si="99"/>
        <v>0</v>
      </c>
      <c r="J493" s="118">
        <f t="shared" si="93"/>
        <v>0</v>
      </c>
      <c r="K493" s="636">
        <f t="shared" si="102"/>
        <v>30</v>
      </c>
      <c r="L493" s="188"/>
      <c r="M493" s="188"/>
      <c r="N493" s="189">
        <f t="shared" si="100"/>
        <v>0</v>
      </c>
      <c r="O493" s="190"/>
      <c r="P493" s="190"/>
      <c r="Q493" s="191">
        <f t="shared" si="101"/>
        <v>0</v>
      </c>
      <c r="R493" s="191">
        <f t="shared" si="101"/>
        <v>0</v>
      </c>
      <c r="S493" s="1988"/>
      <c r="T493" s="1989"/>
      <c r="U493" s="118">
        <f t="shared" si="91"/>
        <v>0</v>
      </c>
      <c r="V493" s="33"/>
      <c r="W493" s="33"/>
      <c r="X493" s="33"/>
      <c r="Y493" s="33"/>
      <c r="Z493" s="33"/>
      <c r="AA493" s="205"/>
      <c r="AB493" s="33"/>
      <c r="AC493" s="33"/>
      <c r="AD493" s="33"/>
      <c r="AE493" s="199"/>
      <c r="AF493" s="199"/>
      <c r="AG493" s="199"/>
      <c r="AH493" s="33"/>
      <c r="AI493" s="33"/>
      <c r="AJ493" s="33"/>
      <c r="AK493" s="33"/>
      <c r="AL493" s="33"/>
      <c r="AM493" s="33"/>
      <c r="AN493" s="48"/>
      <c r="AO493" s="48"/>
      <c r="AP493" s="48"/>
    </row>
    <row r="494" spans="9:42" ht="21" hidden="1" customHeight="1">
      <c r="I494" s="292">
        <f t="shared" si="99"/>
        <v>0</v>
      </c>
      <c r="J494" s="118">
        <f t="shared" si="93"/>
        <v>0</v>
      </c>
      <c r="K494" s="636">
        <f t="shared" si="102"/>
        <v>31</v>
      </c>
      <c r="L494" s="188"/>
      <c r="M494" s="188"/>
      <c r="N494" s="189">
        <f t="shared" si="100"/>
        <v>0</v>
      </c>
      <c r="O494" s="190"/>
      <c r="P494" s="190"/>
      <c r="Q494" s="191">
        <f t="shared" si="101"/>
        <v>0</v>
      </c>
      <c r="R494" s="191">
        <f t="shared" si="101"/>
        <v>0</v>
      </c>
      <c r="S494" s="1988"/>
      <c r="T494" s="1989"/>
      <c r="U494" s="118">
        <f t="shared" si="91"/>
        <v>0</v>
      </c>
      <c r="V494" s="33"/>
      <c r="W494" s="33"/>
      <c r="X494" s="33"/>
      <c r="Y494" s="33"/>
      <c r="Z494" s="33"/>
      <c r="AA494" s="205"/>
      <c r="AB494" s="33"/>
      <c r="AC494" s="33"/>
      <c r="AD494" s="33"/>
      <c r="AE494" s="199"/>
      <c r="AF494" s="199"/>
      <c r="AG494" s="199"/>
      <c r="AH494" s="33"/>
      <c r="AI494" s="33"/>
      <c r="AJ494" s="33"/>
      <c r="AK494" s="33"/>
      <c r="AL494" s="33"/>
      <c r="AM494" s="33"/>
      <c r="AN494" s="48"/>
      <c r="AO494" s="48"/>
      <c r="AP494" s="48"/>
    </row>
    <row r="495" spans="9:42" ht="21" hidden="1" customHeight="1">
      <c r="I495" s="292">
        <f t="shared" si="99"/>
        <v>0</v>
      </c>
      <c r="J495" s="118">
        <f t="shared" si="93"/>
        <v>0</v>
      </c>
      <c r="K495" s="636">
        <f t="shared" si="102"/>
        <v>32</v>
      </c>
      <c r="L495" s="188"/>
      <c r="M495" s="188"/>
      <c r="N495" s="189">
        <f t="shared" si="100"/>
        <v>0</v>
      </c>
      <c r="O495" s="190"/>
      <c r="P495" s="190"/>
      <c r="Q495" s="191">
        <f t="shared" si="101"/>
        <v>0</v>
      </c>
      <c r="R495" s="191">
        <f t="shared" si="101"/>
        <v>0</v>
      </c>
      <c r="S495" s="1988"/>
      <c r="T495" s="1989"/>
      <c r="U495" s="118">
        <f t="shared" si="91"/>
        <v>0</v>
      </c>
      <c r="V495" s="33"/>
      <c r="W495" s="33"/>
      <c r="X495" s="33"/>
      <c r="Y495" s="33"/>
      <c r="Z495" s="33"/>
      <c r="AA495" s="205"/>
      <c r="AB495" s="33"/>
      <c r="AC495" s="33"/>
      <c r="AD495" s="33"/>
      <c r="AE495" s="199"/>
      <c r="AF495" s="199"/>
      <c r="AG495" s="199"/>
      <c r="AH495" s="33"/>
      <c r="AI495" s="33"/>
      <c r="AJ495" s="33"/>
      <c r="AK495" s="33"/>
      <c r="AL495" s="33"/>
      <c r="AM495" s="33"/>
      <c r="AN495" s="48"/>
      <c r="AO495" s="48"/>
      <c r="AP495" s="48"/>
    </row>
    <row r="496" spans="9:42" ht="21" hidden="1" customHeight="1">
      <c r="I496" s="292">
        <f t="shared" si="99"/>
        <v>0</v>
      </c>
      <c r="J496" s="118">
        <f t="shared" si="93"/>
        <v>0</v>
      </c>
      <c r="K496" s="636">
        <f t="shared" si="102"/>
        <v>33</v>
      </c>
      <c r="L496" s="188"/>
      <c r="M496" s="188"/>
      <c r="N496" s="189">
        <f t="shared" si="100"/>
        <v>0</v>
      </c>
      <c r="O496" s="190"/>
      <c r="P496" s="190"/>
      <c r="Q496" s="191">
        <f t="shared" si="101"/>
        <v>0</v>
      </c>
      <c r="R496" s="191">
        <f t="shared" si="101"/>
        <v>0</v>
      </c>
      <c r="S496" s="1988"/>
      <c r="T496" s="1989"/>
      <c r="U496" s="118">
        <f t="shared" si="91"/>
        <v>0</v>
      </c>
      <c r="V496" s="33"/>
      <c r="W496" s="33"/>
      <c r="X496" s="33"/>
      <c r="Y496" s="33"/>
      <c r="Z496" s="33"/>
      <c r="AA496" s="205"/>
      <c r="AB496" s="33"/>
      <c r="AC496" s="33"/>
      <c r="AD496" s="33"/>
      <c r="AE496" s="199"/>
      <c r="AF496" s="199"/>
      <c r="AG496" s="199"/>
      <c r="AH496" s="33"/>
      <c r="AI496" s="33"/>
      <c r="AJ496" s="33"/>
      <c r="AK496" s="33"/>
      <c r="AL496" s="33"/>
      <c r="AM496" s="33"/>
      <c r="AN496" s="48"/>
      <c r="AO496" s="48"/>
      <c r="AP496" s="48"/>
    </row>
    <row r="497" spans="9:42" ht="21" hidden="1" customHeight="1">
      <c r="I497" s="292">
        <f t="shared" si="99"/>
        <v>0</v>
      </c>
      <c r="J497" s="118">
        <f t="shared" si="93"/>
        <v>0</v>
      </c>
      <c r="K497" s="636">
        <f t="shared" si="102"/>
        <v>34</v>
      </c>
      <c r="L497" s="188"/>
      <c r="M497" s="188"/>
      <c r="N497" s="189">
        <f t="shared" si="100"/>
        <v>0</v>
      </c>
      <c r="O497" s="190"/>
      <c r="P497" s="190"/>
      <c r="Q497" s="191">
        <f t="shared" si="101"/>
        <v>0</v>
      </c>
      <c r="R497" s="191">
        <f t="shared" si="101"/>
        <v>0</v>
      </c>
      <c r="S497" s="1988"/>
      <c r="T497" s="1989"/>
      <c r="U497" s="118">
        <f t="shared" si="91"/>
        <v>0</v>
      </c>
      <c r="V497" s="33"/>
      <c r="W497" s="33"/>
      <c r="X497" s="33"/>
      <c r="Y497" s="33"/>
      <c r="Z497" s="33"/>
      <c r="AA497" s="205"/>
      <c r="AB497" s="33"/>
      <c r="AC497" s="33"/>
      <c r="AD497" s="33"/>
      <c r="AE497" s="199"/>
      <c r="AF497" s="199"/>
      <c r="AG497" s="199"/>
      <c r="AH497" s="33"/>
      <c r="AI497" s="33"/>
      <c r="AJ497" s="33"/>
      <c r="AK497" s="33"/>
      <c r="AL497" s="33"/>
      <c r="AM497" s="33"/>
      <c r="AN497" s="48"/>
      <c r="AO497" s="48"/>
      <c r="AP497" s="48"/>
    </row>
    <row r="498" spans="9:42" ht="21" hidden="1" customHeight="1">
      <c r="I498" s="292">
        <f t="shared" si="99"/>
        <v>0</v>
      </c>
      <c r="J498" s="118">
        <f t="shared" si="93"/>
        <v>0</v>
      </c>
      <c r="K498" s="636">
        <f t="shared" si="102"/>
        <v>35</v>
      </c>
      <c r="L498" s="188"/>
      <c r="M498" s="188"/>
      <c r="N498" s="189">
        <f t="shared" si="100"/>
        <v>0</v>
      </c>
      <c r="O498" s="190"/>
      <c r="P498" s="190"/>
      <c r="Q498" s="191">
        <f t="shared" si="101"/>
        <v>0</v>
      </c>
      <c r="R498" s="191">
        <f t="shared" si="101"/>
        <v>0</v>
      </c>
      <c r="S498" s="1988"/>
      <c r="T498" s="1989"/>
      <c r="U498" s="118">
        <f t="shared" si="91"/>
        <v>0</v>
      </c>
      <c r="V498" s="33"/>
      <c r="W498" s="33"/>
      <c r="X498" s="33"/>
      <c r="Y498" s="33"/>
      <c r="Z498" s="33"/>
      <c r="AA498" s="205"/>
      <c r="AB498" s="33"/>
      <c r="AC498" s="33"/>
      <c r="AD498" s="33"/>
      <c r="AE498" s="199"/>
      <c r="AF498" s="199"/>
      <c r="AG498" s="199"/>
      <c r="AH498" s="33"/>
      <c r="AI498" s="33"/>
      <c r="AJ498" s="33"/>
      <c r="AK498" s="33"/>
      <c r="AL498" s="33"/>
      <c r="AM498" s="33"/>
      <c r="AN498" s="48"/>
      <c r="AO498" s="48"/>
      <c r="AP498" s="48"/>
    </row>
    <row r="499" spans="9:42" ht="21" hidden="1" customHeight="1">
      <c r="I499" s="292">
        <f t="shared" si="99"/>
        <v>0</v>
      </c>
      <c r="J499" s="118">
        <f t="shared" si="93"/>
        <v>0</v>
      </c>
      <c r="K499" s="636">
        <f t="shared" si="102"/>
        <v>36</v>
      </c>
      <c r="L499" s="188"/>
      <c r="M499" s="188"/>
      <c r="N499" s="189">
        <f t="shared" si="100"/>
        <v>0</v>
      </c>
      <c r="O499" s="190"/>
      <c r="P499" s="190"/>
      <c r="Q499" s="191">
        <f t="shared" si="101"/>
        <v>0</v>
      </c>
      <c r="R499" s="191">
        <f t="shared" si="101"/>
        <v>0</v>
      </c>
      <c r="S499" s="1988"/>
      <c r="T499" s="1989"/>
      <c r="U499" s="118">
        <f t="shared" si="91"/>
        <v>0</v>
      </c>
      <c r="V499" s="33"/>
      <c r="W499" s="33"/>
      <c r="X499" s="33"/>
      <c r="Y499" s="33"/>
      <c r="Z499" s="33"/>
      <c r="AA499" s="205"/>
      <c r="AB499" s="33"/>
      <c r="AC499" s="33"/>
      <c r="AD499" s="33"/>
      <c r="AE499" s="199"/>
      <c r="AF499" s="199"/>
      <c r="AG499" s="199"/>
      <c r="AH499" s="33"/>
      <c r="AI499" s="33"/>
      <c r="AJ499" s="33"/>
      <c r="AK499" s="33"/>
      <c r="AL499" s="33"/>
      <c r="AM499" s="33"/>
      <c r="AN499" s="48"/>
      <c r="AO499" s="48"/>
      <c r="AP499" s="48"/>
    </row>
    <row r="500" spans="9:42" ht="21" hidden="1" customHeight="1" thickBot="1">
      <c r="I500" s="292">
        <f t="shared" si="99"/>
        <v>0</v>
      </c>
      <c r="J500" s="118">
        <f t="shared" si="93"/>
        <v>0</v>
      </c>
      <c r="K500" s="210">
        <f t="shared" si="102"/>
        <v>37</v>
      </c>
      <c r="L500" s="188"/>
      <c r="M500" s="188"/>
      <c r="N500" s="211">
        <f t="shared" si="100"/>
        <v>0</v>
      </c>
      <c r="O500" s="212"/>
      <c r="P500" s="212"/>
      <c r="Q500" s="213">
        <f t="shared" si="101"/>
        <v>0</v>
      </c>
      <c r="R500" s="213">
        <f t="shared" si="101"/>
        <v>0</v>
      </c>
      <c r="S500" s="1990"/>
      <c r="T500" s="1991"/>
      <c r="U500" s="118">
        <f t="shared" si="91"/>
        <v>0</v>
      </c>
      <c r="V500" s="33"/>
      <c r="W500" s="33"/>
      <c r="X500" s="33"/>
      <c r="Y500" s="33"/>
      <c r="Z500" s="33"/>
      <c r="AA500" s="205"/>
      <c r="AB500" s="33"/>
      <c r="AC500" s="33"/>
      <c r="AD500" s="33"/>
      <c r="AE500" s="199"/>
      <c r="AF500" s="199"/>
      <c r="AG500" s="199"/>
      <c r="AH500" s="33"/>
      <c r="AI500" s="33"/>
      <c r="AJ500" s="33"/>
      <c r="AK500" s="33"/>
      <c r="AL500" s="33"/>
      <c r="AM500" s="33"/>
      <c r="AN500" s="48"/>
      <c r="AO500" s="48"/>
      <c r="AP500" s="48"/>
    </row>
    <row r="501" spans="9:42" ht="21" hidden="1" customHeight="1">
      <c r="I501" s="292">
        <f>IF((O$503+P$503)&gt;0,1,0)</f>
        <v>0</v>
      </c>
      <c r="J501" s="118">
        <f t="shared" si="93"/>
        <v>0</v>
      </c>
      <c r="K501" s="2002" t="s">
        <v>840</v>
      </c>
      <c r="L501" s="2004" t="s">
        <v>841</v>
      </c>
      <c r="M501" s="2006" t="s">
        <v>842</v>
      </c>
      <c r="N501" s="2006" t="s">
        <v>843</v>
      </c>
      <c r="O501" s="2012" t="s">
        <v>844</v>
      </c>
      <c r="P501" s="2012"/>
      <c r="Q501" s="2012" t="s">
        <v>845</v>
      </c>
      <c r="R501" s="2012"/>
      <c r="S501" s="1992" t="s">
        <v>969</v>
      </c>
      <c r="T501" s="1993"/>
      <c r="U501" s="118">
        <f t="shared" si="91"/>
        <v>0</v>
      </c>
      <c r="V501" s="33"/>
      <c r="W501" s="33"/>
      <c r="X501" s="33"/>
      <c r="Y501" s="33"/>
      <c r="Z501" s="33"/>
      <c r="AA501" s="205"/>
      <c r="AB501" s="33"/>
      <c r="AC501" s="33"/>
      <c r="AD501" s="33"/>
      <c r="AE501" s="199"/>
      <c r="AF501" s="199"/>
      <c r="AG501" s="199"/>
      <c r="AH501" s="33"/>
      <c r="AI501" s="33"/>
      <c r="AJ501" s="33"/>
      <c r="AK501" s="33"/>
      <c r="AL501" s="33"/>
      <c r="AM501" s="33"/>
      <c r="AN501" s="48"/>
      <c r="AO501" s="48"/>
      <c r="AP501" s="48"/>
    </row>
    <row r="502" spans="9:42" ht="21" hidden="1" customHeight="1">
      <c r="I502" s="292">
        <f t="shared" ref="I502:I525" si="103">IF((O$503+P$503)&gt;0,1,0)</f>
        <v>0</v>
      </c>
      <c r="J502" s="118">
        <f t="shared" si="93"/>
        <v>0</v>
      </c>
      <c r="K502" s="2003"/>
      <c r="L502" s="2005"/>
      <c r="M502" s="2007"/>
      <c r="N502" s="2007"/>
      <c r="O502" s="635" t="s">
        <v>741</v>
      </c>
      <c r="P502" s="176" t="s">
        <v>742</v>
      </c>
      <c r="Q502" s="176" t="s">
        <v>741</v>
      </c>
      <c r="R502" s="177" t="s">
        <v>742</v>
      </c>
      <c r="S502" s="1994"/>
      <c r="T502" s="1995"/>
      <c r="U502" s="118">
        <f t="shared" si="91"/>
        <v>0</v>
      </c>
      <c r="V502" s="33"/>
      <c r="W502" s="33"/>
      <c r="X502" s="33"/>
      <c r="Y502" s="33"/>
      <c r="Z502" s="33"/>
      <c r="AA502" s="205"/>
      <c r="AB502" s="33"/>
      <c r="AC502" s="33"/>
      <c r="AD502" s="33"/>
      <c r="AE502" s="199"/>
      <c r="AF502" s="199"/>
      <c r="AG502" s="199"/>
      <c r="AH502" s="33"/>
      <c r="AI502" s="33"/>
      <c r="AJ502" s="33"/>
      <c r="AK502" s="33"/>
      <c r="AL502" s="33"/>
      <c r="AM502" s="33"/>
      <c r="AN502" s="48"/>
      <c r="AO502" s="48"/>
      <c r="AP502" s="48"/>
    </row>
    <row r="503" spans="9:42" ht="21" hidden="1" customHeight="1">
      <c r="I503" s="292">
        <f t="shared" si="103"/>
        <v>0</v>
      </c>
      <c r="J503" s="118">
        <f t="shared" si="93"/>
        <v>0</v>
      </c>
      <c r="K503" s="636">
        <f>+K50+1</f>
        <v>38</v>
      </c>
      <c r="L503" s="188"/>
      <c r="M503" s="188"/>
      <c r="N503" s="189">
        <f t="shared" si="100"/>
        <v>0</v>
      </c>
      <c r="O503" s="190"/>
      <c r="P503" s="190"/>
      <c r="Q503" s="191">
        <f t="shared" si="101"/>
        <v>0</v>
      </c>
      <c r="R503" s="191">
        <f t="shared" si="101"/>
        <v>0</v>
      </c>
      <c r="S503" s="1988"/>
      <c r="T503" s="1989"/>
      <c r="U503" s="118">
        <f t="shared" si="91"/>
        <v>0</v>
      </c>
      <c r="V503" s="33"/>
      <c r="W503" s="33"/>
      <c r="X503" s="33"/>
      <c r="Y503" s="33"/>
      <c r="Z503" s="33"/>
      <c r="AA503" s="205"/>
      <c r="AB503" s="33"/>
      <c r="AC503" s="33"/>
      <c r="AD503" s="33"/>
      <c r="AE503" s="199"/>
      <c r="AF503" s="199"/>
      <c r="AG503" s="199"/>
      <c r="AH503" s="33"/>
      <c r="AI503" s="33"/>
      <c r="AJ503" s="33"/>
      <c r="AK503" s="33"/>
      <c r="AL503" s="33"/>
      <c r="AM503" s="33"/>
      <c r="AN503" s="48"/>
      <c r="AO503" s="48"/>
      <c r="AP503" s="48"/>
    </row>
    <row r="504" spans="9:42" ht="21" hidden="1" customHeight="1">
      <c r="I504" s="292">
        <f t="shared" si="103"/>
        <v>0</v>
      </c>
      <c r="J504" s="118">
        <f t="shared" si="93"/>
        <v>0</v>
      </c>
      <c r="K504" s="636">
        <f t="shared" ref="K504:K525" si="104">+K503+1</f>
        <v>39</v>
      </c>
      <c r="L504" s="188"/>
      <c r="M504" s="188"/>
      <c r="N504" s="189">
        <f t="shared" si="100"/>
        <v>0</v>
      </c>
      <c r="O504" s="190"/>
      <c r="P504" s="190"/>
      <c r="Q504" s="191">
        <f t="shared" si="101"/>
        <v>0</v>
      </c>
      <c r="R504" s="191">
        <f t="shared" si="101"/>
        <v>0</v>
      </c>
      <c r="S504" s="1988"/>
      <c r="T504" s="1989"/>
      <c r="U504" s="118">
        <f t="shared" si="91"/>
        <v>0</v>
      </c>
      <c r="V504" s="33"/>
      <c r="W504" s="33"/>
      <c r="X504" s="33"/>
      <c r="Y504" s="33"/>
      <c r="Z504" s="33"/>
      <c r="AA504" s="205"/>
      <c r="AB504" s="33"/>
      <c r="AC504" s="33"/>
      <c r="AD504" s="33"/>
      <c r="AE504" s="199"/>
      <c r="AF504" s="199"/>
      <c r="AG504" s="199"/>
      <c r="AH504" s="33"/>
      <c r="AI504" s="33"/>
      <c r="AJ504" s="33"/>
      <c r="AK504" s="33"/>
      <c r="AL504" s="33"/>
      <c r="AM504" s="33"/>
      <c r="AN504" s="48"/>
      <c r="AO504" s="48"/>
      <c r="AP504" s="48"/>
    </row>
    <row r="505" spans="9:42" ht="21" hidden="1" customHeight="1">
      <c r="I505" s="292">
        <f t="shared" si="103"/>
        <v>0</v>
      </c>
      <c r="J505" s="118">
        <f t="shared" si="93"/>
        <v>0</v>
      </c>
      <c r="K505" s="636">
        <f t="shared" si="104"/>
        <v>40</v>
      </c>
      <c r="L505" s="188"/>
      <c r="M505" s="188"/>
      <c r="N505" s="189">
        <f t="shared" si="100"/>
        <v>0</v>
      </c>
      <c r="O505" s="190"/>
      <c r="P505" s="190"/>
      <c r="Q505" s="191">
        <f t="shared" si="101"/>
        <v>0</v>
      </c>
      <c r="R505" s="191">
        <f t="shared" si="101"/>
        <v>0</v>
      </c>
      <c r="S505" s="1988"/>
      <c r="T505" s="1989"/>
      <c r="U505" s="118">
        <f t="shared" si="91"/>
        <v>0</v>
      </c>
      <c r="V505" s="33"/>
      <c r="W505" s="33"/>
      <c r="X505" s="33"/>
      <c r="Y505" s="33"/>
      <c r="Z505" s="33"/>
      <c r="AA505" s="205"/>
      <c r="AB505" s="33"/>
      <c r="AC505" s="33"/>
      <c r="AD505" s="33"/>
      <c r="AE505" s="199"/>
      <c r="AF505" s="199"/>
      <c r="AG505" s="199"/>
      <c r="AH505" s="33"/>
      <c r="AI505" s="33"/>
      <c r="AJ505" s="33"/>
      <c r="AK505" s="33"/>
      <c r="AL505" s="33"/>
      <c r="AM505" s="33"/>
      <c r="AN505" s="48"/>
      <c r="AO505" s="48"/>
      <c r="AP505" s="48"/>
    </row>
    <row r="506" spans="9:42" ht="21" hidden="1" customHeight="1">
      <c r="I506" s="292">
        <f t="shared" si="103"/>
        <v>0</v>
      </c>
      <c r="J506" s="118">
        <f t="shared" si="93"/>
        <v>0</v>
      </c>
      <c r="K506" s="636">
        <f t="shared" si="104"/>
        <v>41</v>
      </c>
      <c r="L506" s="188"/>
      <c r="M506" s="188"/>
      <c r="N506" s="189">
        <f t="shared" si="100"/>
        <v>0</v>
      </c>
      <c r="O506" s="190"/>
      <c r="P506" s="190"/>
      <c r="Q506" s="191">
        <f t="shared" si="101"/>
        <v>0</v>
      </c>
      <c r="R506" s="191">
        <f t="shared" si="101"/>
        <v>0</v>
      </c>
      <c r="S506" s="1988"/>
      <c r="T506" s="1989"/>
      <c r="U506" s="118">
        <f t="shared" si="91"/>
        <v>0</v>
      </c>
      <c r="V506" s="33"/>
      <c r="W506" s="33"/>
      <c r="X506" s="33"/>
      <c r="Y506" s="33"/>
      <c r="Z506" s="33"/>
      <c r="AA506" s="205"/>
      <c r="AB506" s="33"/>
      <c r="AC506" s="33"/>
      <c r="AD506" s="33"/>
      <c r="AE506" s="199"/>
      <c r="AF506" s="199"/>
      <c r="AG506" s="199"/>
      <c r="AH506" s="33"/>
      <c r="AI506" s="33"/>
      <c r="AJ506" s="33"/>
      <c r="AK506" s="33"/>
      <c r="AL506" s="33"/>
      <c r="AM506" s="33"/>
      <c r="AN506" s="48"/>
      <c r="AO506" s="48"/>
      <c r="AP506" s="48"/>
    </row>
    <row r="507" spans="9:42" ht="21" hidden="1" customHeight="1">
      <c r="I507" s="292">
        <f t="shared" si="103"/>
        <v>0</v>
      </c>
      <c r="J507" s="118">
        <f t="shared" si="93"/>
        <v>0</v>
      </c>
      <c r="K507" s="636">
        <f t="shared" si="104"/>
        <v>42</v>
      </c>
      <c r="L507" s="188"/>
      <c r="M507" s="188"/>
      <c r="N507" s="189">
        <f t="shared" si="100"/>
        <v>0</v>
      </c>
      <c r="O507" s="190"/>
      <c r="P507" s="190"/>
      <c r="Q507" s="191">
        <f t="shared" si="101"/>
        <v>0</v>
      </c>
      <c r="R507" s="191">
        <f t="shared" si="101"/>
        <v>0</v>
      </c>
      <c r="S507" s="1988"/>
      <c r="T507" s="1989"/>
      <c r="U507" s="118">
        <f t="shared" si="91"/>
        <v>0</v>
      </c>
      <c r="V507" s="33"/>
      <c r="W507" s="33"/>
      <c r="X507" s="33"/>
      <c r="Y507" s="33"/>
      <c r="Z507" s="33"/>
      <c r="AA507" s="205"/>
      <c r="AB507" s="33"/>
      <c r="AC507" s="33"/>
      <c r="AD507" s="33"/>
      <c r="AE507" s="199"/>
      <c r="AF507" s="199"/>
      <c r="AG507" s="199"/>
      <c r="AH507" s="33"/>
      <c r="AI507" s="33"/>
      <c r="AJ507" s="33"/>
      <c r="AK507" s="33"/>
      <c r="AL507" s="33"/>
      <c r="AM507" s="33"/>
      <c r="AN507" s="48"/>
      <c r="AO507" s="48"/>
      <c r="AP507" s="48"/>
    </row>
    <row r="508" spans="9:42" ht="21" hidden="1" customHeight="1">
      <c r="I508" s="292">
        <f t="shared" si="103"/>
        <v>0</v>
      </c>
      <c r="J508" s="118">
        <f t="shared" si="93"/>
        <v>0</v>
      </c>
      <c r="K508" s="636">
        <f t="shared" si="104"/>
        <v>43</v>
      </c>
      <c r="L508" s="188"/>
      <c r="M508" s="188"/>
      <c r="N508" s="189">
        <f t="shared" si="100"/>
        <v>0</v>
      </c>
      <c r="O508" s="190"/>
      <c r="P508" s="190"/>
      <c r="Q508" s="191">
        <f t="shared" si="101"/>
        <v>0</v>
      </c>
      <c r="R508" s="191">
        <f t="shared" si="101"/>
        <v>0</v>
      </c>
      <c r="S508" s="1988"/>
      <c r="T508" s="1989"/>
      <c r="U508" s="118">
        <f t="shared" si="91"/>
        <v>0</v>
      </c>
      <c r="V508" s="33"/>
      <c r="W508" s="33"/>
      <c r="X508" s="33"/>
      <c r="Y508" s="33"/>
      <c r="Z508" s="33"/>
      <c r="AA508" s="205"/>
      <c r="AB508" s="33"/>
      <c r="AC508" s="33"/>
      <c r="AD508" s="33"/>
      <c r="AE508" s="199"/>
      <c r="AF508" s="199"/>
      <c r="AG508" s="199"/>
      <c r="AH508" s="33"/>
      <c r="AI508" s="33"/>
      <c r="AJ508" s="33"/>
      <c r="AK508" s="33"/>
      <c r="AL508" s="33"/>
      <c r="AM508" s="33"/>
      <c r="AN508" s="48"/>
      <c r="AO508" s="48"/>
      <c r="AP508" s="48"/>
    </row>
    <row r="509" spans="9:42" ht="21" hidden="1" customHeight="1">
      <c r="I509" s="292">
        <f t="shared" si="103"/>
        <v>0</v>
      </c>
      <c r="J509" s="118">
        <f t="shared" si="93"/>
        <v>0</v>
      </c>
      <c r="K509" s="636">
        <f t="shared" si="104"/>
        <v>44</v>
      </c>
      <c r="L509" s="188"/>
      <c r="M509" s="188"/>
      <c r="N509" s="189">
        <f t="shared" si="100"/>
        <v>0</v>
      </c>
      <c r="O509" s="190"/>
      <c r="P509" s="190"/>
      <c r="Q509" s="191">
        <f t="shared" si="101"/>
        <v>0</v>
      </c>
      <c r="R509" s="191">
        <f t="shared" si="101"/>
        <v>0</v>
      </c>
      <c r="S509" s="1988"/>
      <c r="T509" s="1989"/>
      <c r="U509" s="118">
        <f t="shared" si="91"/>
        <v>0</v>
      </c>
      <c r="V509" s="33"/>
      <c r="W509" s="33"/>
      <c r="X509" s="33"/>
      <c r="Y509" s="33"/>
      <c r="Z509" s="33"/>
      <c r="AA509" s="205"/>
      <c r="AB509" s="33"/>
      <c r="AC509" s="33"/>
      <c r="AD509" s="33"/>
      <c r="AE509" s="199"/>
      <c r="AF509" s="199"/>
      <c r="AG509" s="199"/>
      <c r="AH509" s="33"/>
      <c r="AI509" s="33"/>
      <c r="AJ509" s="33"/>
      <c r="AK509" s="33"/>
      <c r="AL509" s="33"/>
      <c r="AM509" s="33"/>
      <c r="AN509" s="48"/>
      <c r="AO509" s="48"/>
      <c r="AP509" s="48"/>
    </row>
    <row r="510" spans="9:42" ht="21" hidden="1" customHeight="1">
      <c r="I510" s="292">
        <f t="shared" si="103"/>
        <v>0</v>
      </c>
      <c r="J510" s="118">
        <f t="shared" si="93"/>
        <v>0</v>
      </c>
      <c r="K510" s="636">
        <f t="shared" si="104"/>
        <v>45</v>
      </c>
      <c r="L510" s="188"/>
      <c r="M510" s="188"/>
      <c r="N510" s="189">
        <f t="shared" si="100"/>
        <v>0</v>
      </c>
      <c r="O510" s="190"/>
      <c r="P510" s="190"/>
      <c r="Q510" s="191">
        <f t="shared" si="101"/>
        <v>0</v>
      </c>
      <c r="R510" s="191">
        <f t="shared" si="101"/>
        <v>0</v>
      </c>
      <c r="S510" s="1988"/>
      <c r="T510" s="1989"/>
      <c r="U510" s="118">
        <f t="shared" si="91"/>
        <v>0</v>
      </c>
      <c r="V510" s="33"/>
      <c r="W510" s="33"/>
      <c r="X510" s="33"/>
      <c r="Y510" s="33"/>
      <c r="Z510" s="33"/>
      <c r="AA510" s="205"/>
      <c r="AB510" s="33"/>
      <c r="AC510" s="33"/>
      <c r="AD510" s="33"/>
      <c r="AE510" s="199"/>
      <c r="AF510" s="199"/>
      <c r="AG510" s="199"/>
      <c r="AH510" s="33"/>
      <c r="AI510" s="33"/>
      <c r="AJ510" s="33"/>
      <c r="AK510" s="33"/>
      <c r="AL510" s="33"/>
      <c r="AM510" s="33"/>
      <c r="AN510" s="48"/>
      <c r="AO510" s="48"/>
      <c r="AP510" s="48"/>
    </row>
    <row r="511" spans="9:42" ht="21" hidden="1" customHeight="1">
      <c r="I511" s="292">
        <f t="shared" si="103"/>
        <v>0</v>
      </c>
      <c r="J511" s="118">
        <f t="shared" si="93"/>
        <v>0</v>
      </c>
      <c r="K511" s="636">
        <f t="shared" si="104"/>
        <v>46</v>
      </c>
      <c r="L511" s="188"/>
      <c r="M511" s="188"/>
      <c r="N511" s="189">
        <f t="shared" si="100"/>
        <v>0</v>
      </c>
      <c r="O511" s="190"/>
      <c r="P511" s="190"/>
      <c r="Q511" s="191">
        <f t="shared" si="101"/>
        <v>0</v>
      </c>
      <c r="R511" s="191">
        <f t="shared" si="101"/>
        <v>0</v>
      </c>
      <c r="S511" s="1988"/>
      <c r="T511" s="1989"/>
      <c r="U511" s="118">
        <f t="shared" si="91"/>
        <v>0</v>
      </c>
      <c r="V511" s="33"/>
      <c r="W511" s="33"/>
      <c r="X511" s="33"/>
      <c r="Y511" s="33"/>
      <c r="Z511" s="33"/>
      <c r="AA511" s="205"/>
      <c r="AB511" s="33"/>
      <c r="AC511" s="33"/>
      <c r="AD511" s="33"/>
      <c r="AE511" s="199"/>
      <c r="AF511" s="199"/>
      <c r="AG511" s="199"/>
      <c r="AH511" s="33"/>
      <c r="AI511" s="33"/>
      <c r="AJ511" s="33"/>
      <c r="AK511" s="33"/>
      <c r="AL511" s="33"/>
      <c r="AM511" s="33"/>
      <c r="AN511" s="48"/>
      <c r="AO511" s="48"/>
      <c r="AP511" s="48"/>
    </row>
    <row r="512" spans="9:42" ht="21" hidden="1" customHeight="1">
      <c r="I512" s="292">
        <f t="shared" si="103"/>
        <v>0</v>
      </c>
      <c r="J512" s="118">
        <f t="shared" si="93"/>
        <v>0</v>
      </c>
      <c r="K512" s="636">
        <f t="shared" si="104"/>
        <v>47</v>
      </c>
      <c r="L512" s="188"/>
      <c r="M512" s="188"/>
      <c r="N512" s="189">
        <f t="shared" si="100"/>
        <v>0</v>
      </c>
      <c r="O512" s="190"/>
      <c r="P512" s="190"/>
      <c r="Q512" s="191">
        <f t="shared" si="101"/>
        <v>0</v>
      </c>
      <c r="R512" s="191">
        <f t="shared" si="101"/>
        <v>0</v>
      </c>
      <c r="S512" s="1988"/>
      <c r="T512" s="1989"/>
      <c r="U512" s="118">
        <f t="shared" si="91"/>
        <v>0</v>
      </c>
      <c r="V512" s="33"/>
      <c r="W512" s="33"/>
      <c r="X512" s="33"/>
      <c r="Y512" s="33"/>
      <c r="Z512" s="33"/>
      <c r="AA512" s="205"/>
      <c r="AB512" s="33"/>
      <c r="AC512" s="33"/>
      <c r="AD512" s="33"/>
      <c r="AE512" s="199"/>
      <c r="AF512" s="199"/>
      <c r="AG512" s="199"/>
      <c r="AH512" s="33"/>
      <c r="AI512" s="33"/>
      <c r="AJ512" s="33"/>
      <c r="AK512" s="33"/>
      <c r="AL512" s="33"/>
      <c r="AM512" s="33"/>
      <c r="AN512" s="48"/>
      <c r="AO512" s="48"/>
      <c r="AP512" s="48"/>
    </row>
    <row r="513" spans="9:46" ht="21" hidden="1" customHeight="1">
      <c r="I513" s="292">
        <f t="shared" si="103"/>
        <v>0</v>
      </c>
      <c r="J513" s="118">
        <f t="shared" si="93"/>
        <v>0</v>
      </c>
      <c r="K513" s="636">
        <f t="shared" si="104"/>
        <v>48</v>
      </c>
      <c r="L513" s="188"/>
      <c r="M513" s="188"/>
      <c r="N513" s="189">
        <f t="shared" si="100"/>
        <v>0</v>
      </c>
      <c r="O513" s="190"/>
      <c r="P513" s="190"/>
      <c r="Q513" s="191">
        <f t="shared" si="101"/>
        <v>0</v>
      </c>
      <c r="R513" s="191">
        <f t="shared" si="101"/>
        <v>0</v>
      </c>
      <c r="S513" s="1988"/>
      <c r="T513" s="1989"/>
      <c r="U513" s="118">
        <f t="shared" si="91"/>
        <v>0</v>
      </c>
      <c r="V513" s="33"/>
      <c r="W513" s="33"/>
      <c r="X513" s="33"/>
      <c r="Y513" s="33"/>
      <c r="Z513" s="33"/>
      <c r="AA513" s="205"/>
      <c r="AB513" s="33"/>
      <c r="AC513" s="33"/>
      <c r="AD513" s="33"/>
      <c r="AE513" s="199"/>
      <c r="AF513" s="199"/>
      <c r="AG513" s="199"/>
      <c r="AH513" s="33"/>
      <c r="AI513" s="33"/>
      <c r="AJ513" s="33"/>
      <c r="AK513" s="33"/>
      <c r="AL513" s="33"/>
      <c r="AM513" s="33"/>
      <c r="AN513" s="48"/>
      <c r="AO513" s="48"/>
      <c r="AP513" s="48"/>
    </row>
    <row r="514" spans="9:46" ht="21" hidden="1" customHeight="1">
      <c r="I514" s="292">
        <f t="shared" si="103"/>
        <v>0</v>
      </c>
      <c r="J514" s="118">
        <f t="shared" si="93"/>
        <v>0</v>
      </c>
      <c r="K514" s="636">
        <f t="shared" si="104"/>
        <v>49</v>
      </c>
      <c r="L514" s="188"/>
      <c r="M514" s="188"/>
      <c r="N514" s="189">
        <f t="shared" si="100"/>
        <v>0</v>
      </c>
      <c r="O514" s="190"/>
      <c r="P514" s="190"/>
      <c r="Q514" s="191">
        <f t="shared" si="101"/>
        <v>0</v>
      </c>
      <c r="R514" s="191">
        <f t="shared" si="101"/>
        <v>0</v>
      </c>
      <c r="S514" s="1988"/>
      <c r="T514" s="1989"/>
      <c r="U514" s="118">
        <f t="shared" ref="U514:U577" si="105">J514</f>
        <v>0</v>
      </c>
      <c r="V514" s="33"/>
      <c r="W514" s="33"/>
      <c r="X514" s="33"/>
      <c r="Y514" s="33"/>
      <c r="Z514" s="33"/>
      <c r="AA514" s="205"/>
      <c r="AB514" s="33"/>
      <c r="AC514" s="33"/>
      <c r="AD514" s="33"/>
      <c r="AE514" s="199"/>
      <c r="AF514" s="199"/>
      <c r="AG514" s="199"/>
      <c r="AH514" s="33"/>
      <c r="AI514" s="33"/>
      <c r="AJ514" s="33"/>
      <c r="AK514" s="33"/>
      <c r="AL514" s="33"/>
      <c r="AM514" s="33"/>
      <c r="AN514" s="48"/>
      <c r="AO514" s="48"/>
      <c r="AP514" s="48"/>
    </row>
    <row r="515" spans="9:46" ht="21" hidden="1" customHeight="1">
      <c r="I515" s="292">
        <f t="shared" si="103"/>
        <v>0</v>
      </c>
      <c r="J515" s="118">
        <f t="shared" si="93"/>
        <v>0</v>
      </c>
      <c r="K515" s="636">
        <f t="shared" si="104"/>
        <v>50</v>
      </c>
      <c r="L515" s="188"/>
      <c r="M515" s="188"/>
      <c r="N515" s="189">
        <f t="shared" si="100"/>
        <v>0</v>
      </c>
      <c r="O515" s="190"/>
      <c r="P515" s="190"/>
      <c r="Q515" s="191">
        <f t="shared" si="101"/>
        <v>0</v>
      </c>
      <c r="R515" s="191">
        <f t="shared" si="101"/>
        <v>0</v>
      </c>
      <c r="S515" s="1988"/>
      <c r="T515" s="1989"/>
      <c r="U515" s="118">
        <f t="shared" si="105"/>
        <v>0</v>
      </c>
      <c r="V515" s="33"/>
      <c r="W515" s="33"/>
      <c r="X515" s="33"/>
      <c r="Y515" s="33"/>
      <c r="Z515" s="33"/>
      <c r="AA515" s="205"/>
      <c r="AB515" s="33"/>
      <c r="AC515" s="33"/>
      <c r="AD515" s="33"/>
      <c r="AE515" s="199"/>
      <c r="AF515" s="199"/>
      <c r="AG515" s="199"/>
      <c r="AH515" s="33"/>
      <c r="AI515" s="33"/>
      <c r="AJ515" s="33"/>
      <c r="AK515" s="33"/>
      <c r="AL515" s="33"/>
      <c r="AM515" s="33"/>
      <c r="AN515" s="48"/>
      <c r="AO515" s="48"/>
      <c r="AP515" s="48"/>
    </row>
    <row r="516" spans="9:46" ht="21" hidden="1" customHeight="1">
      <c r="I516" s="292">
        <f t="shared" si="103"/>
        <v>0</v>
      </c>
      <c r="J516" s="118">
        <f t="shared" si="93"/>
        <v>0</v>
      </c>
      <c r="K516" s="636">
        <f t="shared" si="104"/>
        <v>51</v>
      </c>
      <c r="L516" s="188"/>
      <c r="M516" s="188"/>
      <c r="N516" s="189">
        <f t="shared" si="100"/>
        <v>0</v>
      </c>
      <c r="O516" s="190"/>
      <c r="P516" s="190"/>
      <c r="Q516" s="191">
        <f t="shared" si="101"/>
        <v>0</v>
      </c>
      <c r="R516" s="191">
        <f t="shared" si="101"/>
        <v>0</v>
      </c>
      <c r="S516" s="1988"/>
      <c r="T516" s="1989"/>
      <c r="U516" s="118">
        <f t="shared" si="105"/>
        <v>0</v>
      </c>
      <c r="V516" s="33"/>
      <c r="W516" s="33"/>
      <c r="X516" s="33"/>
      <c r="Y516" s="33"/>
      <c r="Z516" s="33"/>
      <c r="AA516" s="205"/>
      <c r="AB516" s="33"/>
      <c r="AC516" s="33"/>
      <c r="AD516" s="33"/>
      <c r="AE516" s="199"/>
      <c r="AF516" s="199"/>
      <c r="AG516" s="199"/>
      <c r="AH516" s="33"/>
      <c r="AI516" s="33"/>
      <c r="AJ516" s="33"/>
      <c r="AK516" s="33"/>
      <c r="AL516" s="33"/>
      <c r="AM516" s="33"/>
      <c r="AN516" s="48"/>
      <c r="AO516" s="48"/>
      <c r="AP516" s="48"/>
    </row>
    <row r="517" spans="9:46" ht="21" hidden="1" customHeight="1">
      <c r="I517" s="292">
        <f t="shared" si="103"/>
        <v>0</v>
      </c>
      <c r="J517" s="118">
        <f t="shared" si="93"/>
        <v>0</v>
      </c>
      <c r="K517" s="636">
        <f t="shared" si="104"/>
        <v>52</v>
      </c>
      <c r="L517" s="188"/>
      <c r="M517" s="188"/>
      <c r="N517" s="189">
        <f t="shared" si="100"/>
        <v>0</v>
      </c>
      <c r="O517" s="190"/>
      <c r="P517" s="190"/>
      <c r="Q517" s="191">
        <f t="shared" si="101"/>
        <v>0</v>
      </c>
      <c r="R517" s="191">
        <f t="shared" si="101"/>
        <v>0</v>
      </c>
      <c r="S517" s="1988"/>
      <c r="T517" s="1989"/>
      <c r="U517" s="118">
        <f t="shared" si="105"/>
        <v>0</v>
      </c>
      <c r="V517" s="33"/>
      <c r="W517" s="33"/>
      <c r="X517" s="33"/>
      <c r="Y517" s="33"/>
      <c r="Z517" s="33"/>
      <c r="AA517" s="205"/>
      <c r="AB517" s="33"/>
      <c r="AC517" s="33"/>
      <c r="AD517" s="33"/>
      <c r="AE517" s="199"/>
      <c r="AF517" s="199"/>
      <c r="AG517" s="199"/>
      <c r="AH517" s="33"/>
      <c r="AI517" s="33"/>
      <c r="AJ517" s="33"/>
      <c r="AK517" s="33"/>
      <c r="AL517" s="33"/>
      <c r="AM517" s="33"/>
      <c r="AN517" s="48"/>
      <c r="AO517" s="48"/>
      <c r="AP517" s="48"/>
    </row>
    <row r="518" spans="9:46" ht="21" hidden="1" customHeight="1">
      <c r="I518" s="292">
        <f t="shared" si="103"/>
        <v>0</v>
      </c>
      <c r="J518" s="118">
        <f t="shared" si="93"/>
        <v>0</v>
      </c>
      <c r="K518" s="636">
        <f t="shared" si="104"/>
        <v>53</v>
      </c>
      <c r="L518" s="188"/>
      <c r="M518" s="188"/>
      <c r="N518" s="189">
        <f t="shared" si="100"/>
        <v>0</v>
      </c>
      <c r="O518" s="190"/>
      <c r="P518" s="190"/>
      <c r="Q518" s="191">
        <f t="shared" si="101"/>
        <v>0</v>
      </c>
      <c r="R518" s="191">
        <f t="shared" si="101"/>
        <v>0</v>
      </c>
      <c r="S518" s="1988"/>
      <c r="T518" s="1989"/>
      <c r="U518" s="118">
        <f t="shared" si="105"/>
        <v>0</v>
      </c>
      <c r="V518" s="33"/>
      <c r="W518" s="33"/>
      <c r="X518" s="33"/>
      <c r="Y518" s="33"/>
      <c r="Z518" s="33"/>
      <c r="AA518" s="205"/>
      <c r="AB518" s="33"/>
      <c r="AC518" s="33"/>
      <c r="AD518" s="33"/>
      <c r="AE518" s="199"/>
      <c r="AF518" s="199"/>
      <c r="AG518" s="199"/>
      <c r="AH518" s="33"/>
      <c r="AI518" s="33"/>
      <c r="AJ518" s="33"/>
      <c r="AK518" s="33"/>
      <c r="AL518" s="33"/>
      <c r="AM518" s="33"/>
      <c r="AN518" s="48"/>
      <c r="AO518" s="48"/>
      <c r="AP518" s="48"/>
    </row>
    <row r="519" spans="9:46" ht="21" hidden="1" customHeight="1">
      <c r="I519" s="292">
        <f t="shared" si="103"/>
        <v>0</v>
      </c>
      <c r="J519" s="118">
        <f t="shared" si="93"/>
        <v>0</v>
      </c>
      <c r="K519" s="636">
        <f t="shared" si="104"/>
        <v>54</v>
      </c>
      <c r="L519" s="188"/>
      <c r="M519" s="188"/>
      <c r="N519" s="189">
        <f t="shared" si="100"/>
        <v>0</v>
      </c>
      <c r="O519" s="190"/>
      <c r="P519" s="190"/>
      <c r="Q519" s="191">
        <f t="shared" si="101"/>
        <v>0</v>
      </c>
      <c r="R519" s="191">
        <f t="shared" si="101"/>
        <v>0</v>
      </c>
      <c r="S519" s="1988"/>
      <c r="T519" s="1989"/>
      <c r="U519" s="118">
        <f t="shared" si="105"/>
        <v>0</v>
      </c>
      <c r="V519" s="33"/>
      <c r="W519" s="33"/>
      <c r="X519" s="33"/>
      <c r="Y519" s="33"/>
      <c r="Z519" s="33"/>
      <c r="AA519" s="205"/>
      <c r="AB519" s="33"/>
      <c r="AC519" s="33"/>
      <c r="AD519" s="33"/>
      <c r="AE519" s="199"/>
      <c r="AF519" s="199"/>
      <c r="AG519" s="199"/>
      <c r="AH519" s="33"/>
      <c r="AI519" s="33"/>
      <c r="AJ519" s="33"/>
      <c r="AK519" s="33"/>
      <c r="AL519" s="33"/>
      <c r="AM519" s="199"/>
      <c r="AN519" s="28"/>
      <c r="AO519" s="48"/>
      <c r="AP519" s="48"/>
    </row>
    <row r="520" spans="9:46" ht="21" hidden="1" customHeight="1">
      <c r="I520" s="292">
        <f t="shared" si="103"/>
        <v>0</v>
      </c>
      <c r="J520" s="118">
        <f t="shared" si="93"/>
        <v>0</v>
      </c>
      <c r="K520" s="636">
        <f t="shared" si="104"/>
        <v>55</v>
      </c>
      <c r="L520" s="188"/>
      <c r="M520" s="188"/>
      <c r="N520" s="189">
        <f t="shared" si="100"/>
        <v>0</v>
      </c>
      <c r="O520" s="190"/>
      <c r="P520" s="190"/>
      <c r="Q520" s="191">
        <f t="shared" si="101"/>
        <v>0</v>
      </c>
      <c r="R520" s="191">
        <f t="shared" si="101"/>
        <v>0</v>
      </c>
      <c r="S520" s="1988"/>
      <c r="T520" s="1989"/>
      <c r="U520" s="118">
        <f t="shared" si="105"/>
        <v>0</v>
      </c>
      <c r="V520" s="33"/>
      <c r="W520" s="33"/>
      <c r="X520" s="33"/>
      <c r="Y520" s="33"/>
      <c r="Z520" s="33"/>
      <c r="AA520" s="205"/>
      <c r="AB520" s="33"/>
      <c r="AC520" s="33"/>
      <c r="AD520" s="33"/>
      <c r="AE520" s="199"/>
      <c r="AF520" s="199"/>
      <c r="AG520" s="199"/>
      <c r="AH520" s="33"/>
      <c r="AI520" s="33"/>
      <c r="AJ520" s="33"/>
      <c r="AK520" s="33"/>
      <c r="AL520" s="33"/>
      <c r="AM520" s="199"/>
      <c r="AN520" s="28"/>
      <c r="AO520" s="48"/>
      <c r="AP520" s="48"/>
    </row>
    <row r="521" spans="9:46" ht="21" hidden="1" customHeight="1">
      <c r="I521" s="292">
        <f t="shared" si="103"/>
        <v>0</v>
      </c>
      <c r="J521" s="118">
        <f t="shared" si="93"/>
        <v>0</v>
      </c>
      <c r="K521" s="636">
        <f t="shared" si="104"/>
        <v>56</v>
      </c>
      <c r="L521" s="188"/>
      <c r="M521" s="188"/>
      <c r="N521" s="189">
        <f t="shared" si="100"/>
        <v>0</v>
      </c>
      <c r="O521" s="190"/>
      <c r="P521" s="190"/>
      <c r="Q521" s="191">
        <f t="shared" si="101"/>
        <v>0</v>
      </c>
      <c r="R521" s="191">
        <f t="shared" si="101"/>
        <v>0</v>
      </c>
      <c r="S521" s="1988"/>
      <c r="T521" s="1989"/>
      <c r="U521" s="118">
        <f t="shared" si="105"/>
        <v>0</v>
      </c>
      <c r="V521" s="33"/>
      <c r="W521" s="33"/>
      <c r="X521" s="33"/>
      <c r="Y521" s="33"/>
      <c r="Z521" s="33"/>
      <c r="AA521" s="205"/>
      <c r="AB521" s="33"/>
      <c r="AC521" s="33"/>
      <c r="AD521" s="33"/>
      <c r="AE521" s="199"/>
      <c r="AF521" s="199"/>
      <c r="AG521" s="199"/>
      <c r="AH521" s="33"/>
      <c r="AI521" s="33"/>
      <c r="AJ521" s="33"/>
      <c r="AK521" s="33"/>
      <c r="AL521" s="33"/>
      <c r="AM521" s="199"/>
      <c r="AN521" s="28"/>
      <c r="AO521" s="48"/>
      <c r="AP521" s="48"/>
    </row>
    <row r="522" spans="9:46" ht="21" hidden="1" customHeight="1">
      <c r="I522" s="292">
        <f t="shared" si="103"/>
        <v>0</v>
      </c>
      <c r="J522" s="118">
        <f t="shared" si="93"/>
        <v>0</v>
      </c>
      <c r="K522" s="636">
        <f t="shared" si="104"/>
        <v>57</v>
      </c>
      <c r="L522" s="188"/>
      <c r="M522" s="188"/>
      <c r="N522" s="189">
        <f t="shared" si="100"/>
        <v>0</v>
      </c>
      <c r="O522" s="190"/>
      <c r="P522" s="190"/>
      <c r="Q522" s="191">
        <f t="shared" si="101"/>
        <v>0</v>
      </c>
      <c r="R522" s="191">
        <f t="shared" si="101"/>
        <v>0</v>
      </c>
      <c r="S522" s="1988"/>
      <c r="T522" s="1989"/>
      <c r="U522" s="118">
        <f t="shared" si="105"/>
        <v>0</v>
      </c>
      <c r="V522" s="33"/>
      <c r="W522" s="33"/>
      <c r="X522" s="33"/>
      <c r="Y522" s="33"/>
      <c r="Z522" s="33"/>
      <c r="AA522" s="205"/>
      <c r="AB522" s="33"/>
      <c r="AC522" s="33"/>
      <c r="AD522" s="33"/>
      <c r="AE522" s="199"/>
      <c r="AF522" s="199"/>
      <c r="AG522" s="199"/>
      <c r="AH522" s="33"/>
      <c r="AI522" s="33"/>
      <c r="AJ522" s="33"/>
      <c r="AK522" s="33"/>
      <c r="AL522" s="33"/>
      <c r="AM522" s="199"/>
      <c r="AN522" s="28"/>
      <c r="AO522" s="48"/>
      <c r="AP522" s="48"/>
    </row>
    <row r="523" spans="9:46" ht="21" hidden="1" customHeight="1">
      <c r="I523" s="292">
        <f t="shared" si="103"/>
        <v>0</v>
      </c>
      <c r="J523" s="118">
        <f t="shared" si="93"/>
        <v>0</v>
      </c>
      <c r="K523" s="636">
        <f t="shared" si="104"/>
        <v>58</v>
      </c>
      <c r="L523" s="188"/>
      <c r="M523" s="188"/>
      <c r="N523" s="189">
        <f t="shared" si="100"/>
        <v>0</v>
      </c>
      <c r="O523" s="190"/>
      <c r="P523" s="190"/>
      <c r="Q523" s="191">
        <f t="shared" si="101"/>
        <v>0</v>
      </c>
      <c r="R523" s="191">
        <f t="shared" si="101"/>
        <v>0</v>
      </c>
      <c r="S523" s="1988"/>
      <c r="T523" s="1989"/>
      <c r="U523" s="118">
        <f t="shared" si="105"/>
        <v>0</v>
      </c>
      <c r="V523" s="33"/>
      <c r="W523" s="33"/>
      <c r="X523" s="33"/>
      <c r="Y523" s="33"/>
      <c r="Z523" s="33"/>
      <c r="AA523" s="205"/>
      <c r="AB523" s="33"/>
      <c r="AC523" s="33"/>
      <c r="AD523" s="33"/>
      <c r="AE523" s="199"/>
      <c r="AF523" s="199"/>
      <c r="AG523" s="199"/>
      <c r="AH523" s="33"/>
      <c r="AI523" s="33"/>
      <c r="AJ523" s="33"/>
      <c r="AK523" s="33"/>
      <c r="AL523" s="33"/>
      <c r="AM523" s="199"/>
      <c r="AN523" s="28"/>
      <c r="AO523" s="48"/>
      <c r="AP523" s="28"/>
    </row>
    <row r="524" spans="9:46" ht="21" hidden="1" customHeight="1">
      <c r="I524" s="292">
        <f t="shared" si="103"/>
        <v>0</v>
      </c>
      <c r="J524" s="118">
        <f t="shared" si="93"/>
        <v>0</v>
      </c>
      <c r="K524" s="636">
        <f t="shared" si="104"/>
        <v>59</v>
      </c>
      <c r="L524" s="188"/>
      <c r="M524" s="188"/>
      <c r="N524" s="189">
        <f t="shared" si="100"/>
        <v>0</v>
      </c>
      <c r="O524" s="190"/>
      <c r="P524" s="190"/>
      <c r="Q524" s="191">
        <f t="shared" si="101"/>
        <v>0</v>
      </c>
      <c r="R524" s="191">
        <f t="shared" si="101"/>
        <v>0</v>
      </c>
      <c r="S524" s="1988"/>
      <c r="T524" s="1989"/>
      <c r="U524" s="118">
        <f t="shared" si="105"/>
        <v>0</v>
      </c>
      <c r="V524" s="33"/>
      <c r="W524" s="33"/>
      <c r="X524" s="33"/>
      <c r="Y524" s="33"/>
      <c r="Z524" s="33"/>
      <c r="AA524" s="205"/>
      <c r="AB524" s="33"/>
      <c r="AC524" s="33"/>
      <c r="AD524" s="33"/>
      <c r="AE524" s="199"/>
      <c r="AF524" s="199"/>
      <c r="AG524" s="199"/>
      <c r="AH524" s="33"/>
      <c r="AI524" s="33"/>
      <c r="AJ524" s="33"/>
      <c r="AK524" s="33"/>
      <c r="AL524" s="33"/>
      <c r="AN524" s="127"/>
      <c r="AO524" s="48"/>
      <c r="AP524" s="28"/>
    </row>
    <row r="525" spans="9:46" ht="21" hidden="1" customHeight="1" thickBot="1">
      <c r="I525" s="292">
        <f t="shared" si="103"/>
        <v>0</v>
      </c>
      <c r="J525" s="118">
        <f t="shared" si="93"/>
        <v>0</v>
      </c>
      <c r="K525" s="206">
        <f t="shared" si="104"/>
        <v>60</v>
      </c>
      <c r="L525" s="188"/>
      <c r="M525" s="188"/>
      <c r="N525" s="207">
        <f t="shared" si="100"/>
        <v>0</v>
      </c>
      <c r="O525" s="208"/>
      <c r="P525" s="208"/>
      <c r="Q525" s="209">
        <f t="shared" si="101"/>
        <v>0</v>
      </c>
      <c r="R525" s="209">
        <f t="shared" si="101"/>
        <v>0</v>
      </c>
      <c r="S525" s="1990"/>
      <c r="T525" s="1991"/>
      <c r="U525" s="118">
        <f t="shared" si="105"/>
        <v>0</v>
      </c>
      <c r="V525" s="214"/>
      <c r="W525" s="214"/>
      <c r="X525" s="214"/>
      <c r="Y525" s="214"/>
      <c r="Z525" s="214"/>
      <c r="AA525" s="215"/>
      <c r="AB525" s="214"/>
      <c r="AC525" s="214"/>
      <c r="AD525" s="214"/>
      <c r="AE525" s="216"/>
      <c r="AF525" s="216"/>
      <c r="AG525" s="216"/>
      <c r="AH525" s="216"/>
      <c r="AI525" s="216"/>
      <c r="AJ525" s="216"/>
      <c r="AK525" s="199"/>
      <c r="AL525" s="199"/>
      <c r="AN525" s="127"/>
      <c r="AO525" s="28"/>
      <c r="AP525" s="28"/>
    </row>
    <row r="526" spans="9:46" ht="30" customHeight="1" thickBot="1">
      <c r="I526" s="292">
        <f t="shared" ref="I526:I536" si="106">IF(Q$529&gt;0,1,0)</f>
        <v>0</v>
      </c>
      <c r="J526" s="118">
        <f>IF($Q$529&gt;0,8,)</f>
        <v>0</v>
      </c>
      <c r="K526" s="2013" t="s">
        <v>803</v>
      </c>
      <c r="L526" s="2013"/>
      <c r="M526" s="2013"/>
      <c r="N526" s="2013"/>
      <c r="O526" s="2013"/>
      <c r="P526" s="2013"/>
      <c r="Q526" s="2013"/>
      <c r="R526" s="2013"/>
      <c r="S526" s="2013"/>
      <c r="T526" s="2013"/>
      <c r="U526" s="118">
        <f>J526</f>
        <v>0</v>
      </c>
      <c r="V526" s="119" t="s">
        <v>755</v>
      </c>
      <c r="W526" s="120" t="s">
        <v>873</v>
      </c>
      <c r="X526" s="121"/>
      <c r="Y526" s="121"/>
      <c r="Z526" s="122"/>
      <c r="AA526" s="123"/>
      <c r="AB526" s="122"/>
      <c r="AC526" s="122"/>
      <c r="AD526" s="122"/>
      <c r="AF526" s="124" t="s">
        <v>756</v>
      </c>
      <c r="AG526" s="125"/>
      <c r="AH526" s="125"/>
      <c r="AI526" s="125"/>
      <c r="AJ526" s="126"/>
      <c r="AN526" s="127"/>
      <c r="AO526" s="127"/>
      <c r="AP526" s="48"/>
    </row>
    <row r="527" spans="9:46" ht="21" customHeight="1" thickBot="1">
      <c r="I527" s="292">
        <f t="shared" si="106"/>
        <v>0</v>
      </c>
      <c r="J527" s="118">
        <f t="shared" ref="J527:J600" si="107">IF($Q$529&gt;0,8,)</f>
        <v>0</v>
      </c>
      <c r="K527" s="2021" t="s">
        <v>537</v>
      </c>
      <c r="L527" s="2021"/>
      <c r="M527" s="2021"/>
      <c r="N527" s="2021"/>
      <c r="O527" s="2021"/>
      <c r="P527" s="2021"/>
      <c r="Q527" s="2021"/>
      <c r="R527" s="2021"/>
      <c r="S527" s="2021"/>
      <c r="T527" s="2021"/>
      <c r="U527" s="118">
        <f t="shared" ref="U527:U550" si="108">J527</f>
        <v>0</v>
      </c>
      <c r="V527" s="217" t="s">
        <v>976</v>
      </c>
      <c r="W527" s="232">
        <v>200</v>
      </c>
      <c r="X527" s="233" t="s">
        <v>1176</v>
      </c>
      <c r="Y527" s="232">
        <f>AD542</f>
        <v>0</v>
      </c>
      <c r="Z527" s="129"/>
      <c r="AA527" s="130"/>
      <c r="AB527" s="129"/>
      <c r="AC527" s="131"/>
      <c r="AD527" s="132"/>
      <c r="AE527" s="33"/>
      <c r="AF527" s="133" t="s">
        <v>777</v>
      </c>
      <c r="AG527" s="134" t="s">
        <v>778</v>
      </c>
      <c r="AH527" s="134" t="s">
        <v>779</v>
      </c>
      <c r="AI527" s="135" t="s">
        <v>780</v>
      </c>
      <c r="AJ527" s="1327" t="s">
        <v>1679</v>
      </c>
      <c r="AK527" s="1328">
        <v>1</v>
      </c>
      <c r="AL527" s="1329">
        <v>2</v>
      </c>
      <c r="AM527" s="1330">
        <v>3</v>
      </c>
      <c r="AN527" s="1331">
        <v>4</v>
      </c>
      <c r="AO527" s="1331">
        <v>5</v>
      </c>
      <c r="AP527" s="1332">
        <v>6</v>
      </c>
      <c r="AQ527" s="1331">
        <v>7</v>
      </c>
      <c r="AR527" s="1331">
        <v>8</v>
      </c>
      <c r="AS527" s="1331">
        <v>9</v>
      </c>
      <c r="AT527" s="1333">
        <v>10</v>
      </c>
    </row>
    <row r="528" spans="9:46" ht="21" customHeight="1">
      <c r="I528" s="292">
        <f t="shared" si="106"/>
        <v>0</v>
      </c>
      <c r="J528" s="118">
        <f t="shared" si="107"/>
        <v>0</v>
      </c>
      <c r="K528" s="955" t="s">
        <v>523</v>
      </c>
      <c r="L528" s="136" t="s">
        <v>524</v>
      </c>
      <c r="M528" s="953" t="s">
        <v>978</v>
      </c>
      <c r="N528" s="136" t="s">
        <v>838</v>
      </c>
      <c r="O528" s="953" t="s">
        <v>776</v>
      </c>
      <c r="P528" s="136" t="s">
        <v>525</v>
      </c>
      <c r="Q528" s="136" t="s">
        <v>534</v>
      </c>
      <c r="R528" s="136" t="s">
        <v>529</v>
      </c>
      <c r="S528" s="406" t="s">
        <v>535</v>
      </c>
      <c r="T528" s="407" t="s">
        <v>536</v>
      </c>
      <c r="U528" s="118">
        <f t="shared" si="108"/>
        <v>0</v>
      </c>
      <c r="V528" s="218" t="s">
        <v>1598</v>
      </c>
      <c r="W528" s="138">
        <v>298</v>
      </c>
      <c r="X528" s="139"/>
      <c r="Y528" s="139"/>
      <c r="Z528" s="140"/>
      <c r="AA528" s="141"/>
      <c r="AB528" s="140"/>
      <c r="AC528" s="142"/>
      <c r="AD528" s="143"/>
      <c r="AE528" s="33"/>
      <c r="AF528" s="144" t="s">
        <v>781</v>
      </c>
      <c r="AG528" s="145" t="s">
        <v>782</v>
      </c>
      <c r="AH528" s="145" t="s">
        <v>783</v>
      </c>
      <c r="AI528" s="146" t="s">
        <v>784</v>
      </c>
      <c r="AJ528" s="1334" t="s">
        <v>1671</v>
      </c>
      <c r="AK528" s="1335">
        <f>L537</f>
        <v>1</v>
      </c>
      <c r="AL528" s="1335">
        <f>L538</f>
        <v>0</v>
      </c>
      <c r="AM528" s="1335">
        <f>L539</f>
        <v>0</v>
      </c>
      <c r="AN528" s="1335">
        <f>L540</f>
        <v>0</v>
      </c>
      <c r="AO528" s="1335">
        <f>L541</f>
        <v>0</v>
      </c>
      <c r="AP528" s="1335">
        <f>L542</f>
        <v>0</v>
      </c>
      <c r="AQ528" s="1335">
        <f>L543</f>
        <v>0</v>
      </c>
      <c r="AR528" s="1335">
        <f>L544</f>
        <v>0</v>
      </c>
      <c r="AS528" s="1335">
        <f>L545</f>
        <v>0</v>
      </c>
      <c r="AT528" s="1336">
        <f>L546</f>
        <v>0</v>
      </c>
    </row>
    <row r="529" spans="1:46" ht="21" customHeight="1" thickBot="1">
      <c r="I529" s="292">
        <f t="shared" si="106"/>
        <v>0</v>
      </c>
      <c r="J529" s="118">
        <f t="shared" si="107"/>
        <v>0</v>
      </c>
      <c r="K529" s="147"/>
      <c r="L529" s="405"/>
      <c r="M529" s="148"/>
      <c r="N529" s="149"/>
      <c r="O529" s="149"/>
      <c r="P529" s="150" t="str">
        <f>IF(COUNTA(Y534:Y541)&gt;1,CONCATENATE(V534,"번지 외 ",COUNTA(Y534:Y541)-1,"필지"),CONCATENATE(V534,"번지"))</f>
        <v>산8-1번지</v>
      </c>
      <c r="Q529" s="151">
        <f>+Y542</f>
        <v>0</v>
      </c>
      <c r="R529" s="393" t="s">
        <v>1304</v>
      </c>
      <c r="S529" s="152">
        <f>COUNT(L537:L549)</f>
        <v>1</v>
      </c>
      <c r="T529" s="153">
        <f>200*S529</f>
        <v>200</v>
      </c>
      <c r="U529" s="118">
        <f t="shared" si="108"/>
        <v>0</v>
      </c>
      <c r="V529" s="218" t="s">
        <v>1599</v>
      </c>
      <c r="W529" s="138">
        <v>533</v>
      </c>
      <c r="X529" s="139" t="s">
        <v>1600</v>
      </c>
      <c r="Y529" s="139" t="s">
        <v>1500</v>
      </c>
      <c r="Z529" s="140"/>
      <c r="AA529" s="141"/>
      <c r="AB529" s="140"/>
      <c r="AC529" s="142"/>
      <c r="AD529" s="143"/>
      <c r="AE529" s="33"/>
      <c r="AF529" s="144" t="s">
        <v>785</v>
      </c>
      <c r="AG529" s="145" t="s">
        <v>786</v>
      </c>
      <c r="AH529" s="154" t="s">
        <v>787</v>
      </c>
      <c r="AI529" s="146" t="s">
        <v>788</v>
      </c>
      <c r="AJ529" s="1337" t="s">
        <v>1676</v>
      </c>
      <c r="AK529" s="1338">
        <f>M537</f>
        <v>0</v>
      </c>
      <c r="AL529" s="1338">
        <f>M538</f>
        <v>0</v>
      </c>
      <c r="AM529" s="1338">
        <f>M539</f>
        <v>0</v>
      </c>
      <c r="AN529" s="1338">
        <f>M540</f>
        <v>0</v>
      </c>
      <c r="AO529" s="1338">
        <f>M541</f>
        <v>0</v>
      </c>
      <c r="AP529" s="1338">
        <f>M542</f>
        <v>0</v>
      </c>
      <c r="AQ529" s="1338">
        <f>M543</f>
        <v>0</v>
      </c>
      <c r="AR529" s="1338">
        <f>M544</f>
        <v>0</v>
      </c>
      <c r="AS529" s="1338">
        <f>M545</f>
        <v>0</v>
      </c>
      <c r="AT529" s="1339">
        <f>M546</f>
        <v>0</v>
      </c>
    </row>
    <row r="530" spans="1:46" ht="21" customHeight="1" thickBot="1">
      <c r="I530" s="292">
        <f t="shared" si="106"/>
        <v>0</v>
      </c>
      <c r="J530" s="118">
        <f t="shared" si="107"/>
        <v>0</v>
      </c>
      <c r="K530" s="1245" t="s">
        <v>527</v>
      </c>
      <c r="L530" s="136" t="s">
        <v>528</v>
      </c>
      <c r="M530" s="136" t="s">
        <v>521</v>
      </c>
      <c r="N530" s="136" t="s">
        <v>526</v>
      </c>
      <c r="O530" s="136" t="s">
        <v>530</v>
      </c>
      <c r="P530" s="952" t="s">
        <v>531</v>
      </c>
      <c r="Q530" s="952" t="s">
        <v>532</v>
      </c>
      <c r="R530" s="155" t="s">
        <v>533</v>
      </c>
      <c r="S530" s="156" t="s">
        <v>552</v>
      </c>
      <c r="T530" s="407" t="s">
        <v>522</v>
      </c>
      <c r="U530" s="118">
        <f t="shared" si="108"/>
        <v>0</v>
      </c>
      <c r="V530" s="219" t="s">
        <v>1601</v>
      </c>
      <c r="W530" s="220">
        <v>29.9</v>
      </c>
      <c r="X530" s="220"/>
      <c r="Y530" s="221"/>
      <c r="Z530" s="222"/>
      <c r="AA530" s="223"/>
      <c r="AB530" s="222"/>
      <c r="AC530" s="224"/>
      <c r="AD530" s="225"/>
      <c r="AE530" s="33"/>
      <c r="AF530" s="144" t="s">
        <v>790</v>
      </c>
      <c r="AG530" s="157" t="s">
        <v>791</v>
      </c>
      <c r="AH530" s="158" t="s">
        <v>792</v>
      </c>
      <c r="AI530" s="146" t="s">
        <v>793</v>
      </c>
      <c r="AJ530" s="126"/>
      <c r="AN530" s="174"/>
      <c r="AO530" s="127"/>
      <c r="AP530" s="48"/>
    </row>
    <row r="531" spans="1:46" ht="21" customHeight="1" thickBot="1">
      <c r="I531" s="292">
        <f t="shared" si="106"/>
        <v>0</v>
      </c>
      <c r="J531" s="118">
        <f t="shared" si="107"/>
        <v>0</v>
      </c>
      <c r="K531" s="1318" t="str">
        <f>Z534</f>
        <v>낙엽송(용)</v>
      </c>
      <c r="L531" s="1319" t="str">
        <f>AA534</f>
        <v>2-0</v>
      </c>
      <c r="M531" s="1320">
        <f>AC534</f>
        <v>2024</v>
      </c>
      <c r="N531" s="160">
        <f>AB543</f>
        <v>3000</v>
      </c>
      <c r="O531" s="161">
        <f>IF((Q535+R535)&gt;0,ROUND((Q535/(Q535+R535)),4),0)</f>
        <v>0</v>
      </c>
      <c r="P531" s="162" t="str">
        <f>IF(W530&lt;=15,AI528,IF(W530&gt;30,AI530,AI529))</f>
        <v>중 (15˚ ~ 30˚)</v>
      </c>
      <c r="Q531" s="397" t="s">
        <v>1724</v>
      </c>
      <c r="R531" s="1321" t="s">
        <v>960</v>
      </c>
      <c r="S531" s="164">
        <f>W530</f>
        <v>29.9</v>
      </c>
      <c r="T531" s="398">
        <f>ROUND(N531/10000*N537,0)</f>
        <v>0</v>
      </c>
      <c r="U531" s="118">
        <f t="shared" si="108"/>
        <v>0</v>
      </c>
      <c r="V531" s="226">
        <v>0</v>
      </c>
      <c r="W531" s="226"/>
      <c r="X531" s="226"/>
      <c r="Y531" s="226"/>
      <c r="Z531" s="226"/>
      <c r="AA531" s="227"/>
      <c r="AB531" s="226"/>
      <c r="AC531" s="226"/>
      <c r="AD531" s="226"/>
      <c r="AE531" s="33"/>
      <c r="AF531" s="144" t="s">
        <v>794</v>
      </c>
      <c r="AG531" s="145"/>
      <c r="AH531" s="165"/>
      <c r="AI531" s="146"/>
      <c r="AJ531" s="126"/>
      <c r="AN531" s="127"/>
      <c r="AO531" s="127"/>
      <c r="AP531" s="48"/>
    </row>
    <row r="532" spans="1:46" ht="21" customHeight="1" thickBot="1">
      <c r="I532" s="292">
        <f t="shared" si="106"/>
        <v>0</v>
      </c>
      <c r="J532" s="118">
        <f t="shared" si="107"/>
        <v>0</v>
      </c>
      <c r="K532" s="2014" t="s">
        <v>839</v>
      </c>
      <c r="L532" s="2014"/>
      <c r="M532" s="2014"/>
      <c r="N532" s="2014"/>
      <c r="O532" s="2014"/>
      <c r="P532" s="2014"/>
      <c r="Q532" s="2014"/>
      <c r="R532" s="2014"/>
      <c r="S532" s="2014"/>
      <c r="T532" s="2014"/>
      <c r="U532" s="118">
        <f t="shared" si="108"/>
        <v>0</v>
      </c>
      <c r="AE532" s="33"/>
      <c r="AF532" s="144"/>
      <c r="AG532" s="145"/>
      <c r="AH532" s="165"/>
      <c r="AI532" s="146"/>
      <c r="AJ532" s="126"/>
      <c r="AN532" s="127"/>
      <c r="AO532" s="127"/>
      <c r="AP532" s="48"/>
    </row>
    <row r="533" spans="1:46" ht="21" customHeight="1" thickBot="1">
      <c r="I533" s="292">
        <f t="shared" si="106"/>
        <v>0</v>
      </c>
      <c r="J533" s="118">
        <f t="shared" si="107"/>
        <v>0</v>
      </c>
      <c r="K533" s="2015" t="s">
        <v>840</v>
      </c>
      <c r="L533" s="2017" t="s">
        <v>841</v>
      </c>
      <c r="M533" s="2019" t="s">
        <v>842</v>
      </c>
      <c r="N533" s="2019" t="s">
        <v>843</v>
      </c>
      <c r="O533" s="2022" t="s">
        <v>844</v>
      </c>
      <c r="P533" s="2023"/>
      <c r="Q533" s="2022" t="s">
        <v>845</v>
      </c>
      <c r="R533" s="2023"/>
      <c r="S533" s="1992" t="s">
        <v>969</v>
      </c>
      <c r="T533" s="1993"/>
      <c r="U533" s="118">
        <f t="shared" si="108"/>
        <v>0</v>
      </c>
      <c r="V533" s="217" t="s">
        <v>1602</v>
      </c>
      <c r="W533" s="228" t="s">
        <v>1603</v>
      </c>
      <c r="X533" s="228" t="s">
        <v>1604</v>
      </c>
      <c r="Y533" s="228" t="s">
        <v>1605</v>
      </c>
      <c r="Z533" s="228" t="s">
        <v>1606</v>
      </c>
      <c r="AA533" s="229" t="s">
        <v>1607</v>
      </c>
      <c r="AB533" s="228" t="s">
        <v>1608</v>
      </c>
      <c r="AC533" s="230" t="s">
        <v>1609</v>
      </c>
      <c r="AD533" s="231" t="s">
        <v>1610</v>
      </c>
      <c r="AE533" s="33"/>
      <c r="AF533" s="170"/>
      <c r="AG533" s="171"/>
      <c r="AH533" s="172"/>
      <c r="AI533" s="173"/>
      <c r="AJ533" s="174"/>
      <c r="AN533" s="127"/>
      <c r="AO533" s="33"/>
      <c r="AP533" s="48"/>
    </row>
    <row r="534" spans="1:46" ht="21" customHeight="1" thickBot="1">
      <c r="I534" s="292">
        <f t="shared" si="106"/>
        <v>0</v>
      </c>
      <c r="J534" s="118">
        <f t="shared" si="107"/>
        <v>0</v>
      </c>
      <c r="K534" s="2016"/>
      <c r="L534" s="2018"/>
      <c r="M534" s="2020"/>
      <c r="N534" s="2020"/>
      <c r="O534" s="954" t="s">
        <v>741</v>
      </c>
      <c r="P534" s="176" t="s">
        <v>742</v>
      </c>
      <c r="Q534" s="176" t="s">
        <v>741</v>
      </c>
      <c r="R534" s="177" t="s">
        <v>742</v>
      </c>
      <c r="S534" s="1994"/>
      <c r="T534" s="1995"/>
      <c r="U534" s="118">
        <f t="shared" si="108"/>
        <v>0</v>
      </c>
      <c r="V534" s="178" t="s">
        <v>1778</v>
      </c>
      <c r="W534" s="179">
        <v>188.89</v>
      </c>
      <c r="X534" s="179"/>
      <c r="Y534" s="179"/>
      <c r="Z534" s="179" t="s">
        <v>1773</v>
      </c>
      <c r="AA534" s="180" t="s">
        <v>1779</v>
      </c>
      <c r="AB534" s="179">
        <v>3000</v>
      </c>
      <c r="AC534" s="402">
        <v>2024</v>
      </c>
      <c r="AD534" s="181"/>
      <c r="AE534" s="33"/>
      <c r="AF534" s="125"/>
      <c r="AG534" s="125"/>
      <c r="AH534" s="125"/>
      <c r="AI534" s="182"/>
      <c r="AJ534" s="174"/>
      <c r="AN534" s="127"/>
      <c r="AO534" s="33"/>
      <c r="AP534" s="48"/>
    </row>
    <row r="535" spans="1:46" ht="21" customHeight="1">
      <c r="I535" s="292">
        <f t="shared" si="106"/>
        <v>0</v>
      </c>
      <c r="J535" s="118">
        <f t="shared" si="107"/>
        <v>0</v>
      </c>
      <c r="K535" s="956" t="s">
        <v>802</v>
      </c>
      <c r="L535" s="184"/>
      <c r="M535" s="184"/>
      <c r="N535" s="266">
        <f>N536/S529</f>
        <v>0</v>
      </c>
      <c r="O535" s="263">
        <f>ROUND(O536/S529,1)</f>
        <v>0</v>
      </c>
      <c r="P535" s="263">
        <f>ROUND(P536/S529,1)</f>
        <v>0</v>
      </c>
      <c r="Q535" s="263">
        <f>ROUND(Q536/S529,0)</f>
        <v>0</v>
      </c>
      <c r="R535" s="263">
        <f>ROUND(R536/S529,0)</f>
        <v>0</v>
      </c>
      <c r="S535" s="1996"/>
      <c r="T535" s="1997"/>
      <c r="U535" s="118">
        <f t="shared" si="108"/>
        <v>0</v>
      </c>
      <c r="V535" s="178"/>
      <c r="W535" s="234"/>
      <c r="X535" s="234"/>
      <c r="Y535" s="234"/>
      <c r="Z535" s="179"/>
      <c r="AA535" s="180"/>
      <c r="AB535" s="179"/>
      <c r="AC535" s="402"/>
      <c r="AD535" s="181"/>
      <c r="AE535" s="33"/>
      <c r="AF535" s="133" t="s">
        <v>519</v>
      </c>
      <c r="AG535" s="134" t="s">
        <v>796</v>
      </c>
      <c r="AH535" s="169" t="s">
        <v>797</v>
      </c>
      <c r="AI535" s="185"/>
      <c r="AJ535" s="126"/>
      <c r="AN535" s="174"/>
      <c r="AO535" s="33"/>
      <c r="AP535" s="48"/>
    </row>
    <row r="536" spans="1:46" ht="21" customHeight="1">
      <c r="I536" s="292">
        <f t="shared" si="106"/>
        <v>0</v>
      </c>
      <c r="J536" s="118">
        <f t="shared" si="107"/>
        <v>0</v>
      </c>
      <c r="K536" s="956" t="s">
        <v>754</v>
      </c>
      <c r="L536" s="184"/>
      <c r="M536" s="184"/>
      <c r="N536" s="264">
        <f>SUM(N537:N600)</f>
        <v>0</v>
      </c>
      <c r="O536" s="265">
        <f>SUM(O537:O600)</f>
        <v>0</v>
      </c>
      <c r="P536" s="265">
        <f>SUM(P537:P600)</f>
        <v>0</v>
      </c>
      <c r="Q536" s="265">
        <f>SUM(Q537:Q600)</f>
        <v>0</v>
      </c>
      <c r="R536" s="265">
        <f>SUM(R537:R600)</f>
        <v>0</v>
      </c>
      <c r="S536" s="1998"/>
      <c r="T536" s="1999"/>
      <c r="U536" s="118">
        <f t="shared" si="108"/>
        <v>0</v>
      </c>
      <c r="V536" s="178"/>
      <c r="W536" s="179"/>
      <c r="X536" s="179"/>
      <c r="Y536" s="179"/>
      <c r="Z536" s="179"/>
      <c r="AA536" s="180"/>
      <c r="AB536" s="179"/>
      <c r="AC536" s="402"/>
      <c r="AD536" s="181"/>
      <c r="AE536" s="33"/>
      <c r="AF536" s="144" t="s">
        <v>798</v>
      </c>
      <c r="AG536" s="145" t="s">
        <v>961</v>
      </c>
      <c r="AH536" s="186">
        <v>0</v>
      </c>
      <c r="AI536" s="187"/>
      <c r="AJ536" s="126"/>
      <c r="AN536" s="174"/>
      <c r="AO536" s="33"/>
      <c r="AP536" s="48"/>
    </row>
    <row r="537" spans="1:46" ht="21" customHeight="1">
      <c r="I537" s="292">
        <f>IF((O$537+P$537)&gt;0,1,0)</f>
        <v>0</v>
      </c>
      <c r="J537" s="118">
        <f t="shared" si="107"/>
        <v>0</v>
      </c>
      <c r="K537" s="956">
        <v>1</v>
      </c>
      <c r="L537" s="188">
        <v>1</v>
      </c>
      <c r="M537" s="188"/>
      <c r="N537" s="189">
        <f t="shared" ref="N537:N550" si="109">IF(O537+P537&gt;0,$W$77,)</f>
        <v>0</v>
      </c>
      <c r="O537" s="188"/>
      <c r="P537" s="188"/>
      <c r="Q537" s="264">
        <f t="shared" ref="Q537:R550" si="110">ROUND(O537*50,0)</f>
        <v>0</v>
      </c>
      <c r="R537" s="264">
        <f t="shared" si="110"/>
        <v>0</v>
      </c>
      <c r="S537" s="1988"/>
      <c r="T537" s="1989"/>
      <c r="U537" s="118">
        <f t="shared" si="108"/>
        <v>0</v>
      </c>
      <c r="V537" s="178"/>
      <c r="W537" s="179"/>
      <c r="X537" s="179"/>
      <c r="Y537" s="179"/>
      <c r="Z537" s="179"/>
      <c r="AA537" s="180"/>
      <c r="AB537" s="179"/>
      <c r="AC537" s="402"/>
      <c r="AD537" s="181"/>
      <c r="AE537" s="33"/>
      <c r="AF537" s="144" t="s">
        <v>799</v>
      </c>
      <c r="AG537" s="145" t="s">
        <v>800</v>
      </c>
      <c r="AH537" s="192">
        <v>0.05</v>
      </c>
      <c r="AI537" s="187"/>
      <c r="AJ537" s="126"/>
      <c r="AM537" s="28"/>
      <c r="AN537" s="48"/>
      <c r="AO537" s="33"/>
      <c r="AP537" s="48"/>
    </row>
    <row r="538" spans="1:46" ht="21" customHeight="1">
      <c r="I538" s="292">
        <f t="shared" ref="I538:I550" si="111">IF((O$537+P$537)&gt;0,1,0)</f>
        <v>0</v>
      </c>
      <c r="J538" s="118">
        <f t="shared" si="107"/>
        <v>0</v>
      </c>
      <c r="K538" s="956">
        <f t="shared" ref="K538:K550" si="112">+K537+1</f>
        <v>2</v>
      </c>
      <c r="L538" s="188"/>
      <c r="M538" s="188"/>
      <c r="N538" s="189">
        <f t="shared" si="109"/>
        <v>0</v>
      </c>
      <c r="O538" s="188"/>
      <c r="P538" s="188"/>
      <c r="Q538" s="264">
        <f t="shared" si="110"/>
        <v>0</v>
      </c>
      <c r="R538" s="264">
        <f t="shared" si="110"/>
        <v>0</v>
      </c>
      <c r="S538" s="1988"/>
      <c r="T538" s="1989"/>
      <c r="U538" s="118">
        <f t="shared" si="108"/>
        <v>0</v>
      </c>
      <c r="V538" s="178"/>
      <c r="W538" s="179"/>
      <c r="X538" s="179"/>
      <c r="Y538" s="179"/>
      <c r="Z538" s="179"/>
      <c r="AA538" s="180"/>
      <c r="AB538" s="179"/>
      <c r="AC538" s="402"/>
      <c r="AD538" s="181"/>
      <c r="AE538" s="33"/>
      <c r="AF538" s="144" t="s">
        <v>801</v>
      </c>
      <c r="AG538" s="145" t="s">
        <v>960</v>
      </c>
      <c r="AH538" s="192">
        <v>0.1</v>
      </c>
      <c r="AI538" s="193"/>
      <c r="AJ538" s="126"/>
      <c r="AN538" s="48"/>
      <c r="AO538" s="33"/>
      <c r="AP538" s="48"/>
    </row>
    <row r="539" spans="1:46" ht="21" customHeight="1">
      <c r="I539" s="292">
        <f t="shared" si="111"/>
        <v>0</v>
      </c>
      <c r="J539" s="118">
        <f t="shared" si="107"/>
        <v>0</v>
      </c>
      <c r="K539" s="956">
        <f t="shared" si="112"/>
        <v>3</v>
      </c>
      <c r="L539" s="188"/>
      <c r="M539" s="188"/>
      <c r="N539" s="189">
        <f t="shared" si="109"/>
        <v>0</v>
      </c>
      <c r="O539" s="188"/>
      <c r="P539" s="188"/>
      <c r="Q539" s="264">
        <f t="shared" si="110"/>
        <v>0</v>
      </c>
      <c r="R539" s="264">
        <f t="shared" si="110"/>
        <v>0</v>
      </c>
      <c r="S539" s="1988"/>
      <c r="T539" s="1989"/>
      <c r="U539" s="118">
        <f t="shared" si="108"/>
        <v>0</v>
      </c>
      <c r="V539" s="178"/>
      <c r="W539" s="179"/>
      <c r="X539" s="179"/>
      <c r="Y539" s="179"/>
      <c r="Z539" s="179"/>
      <c r="AA539" s="180"/>
      <c r="AB539" s="179"/>
      <c r="AC539" s="402"/>
      <c r="AD539" s="181"/>
      <c r="AE539" s="33"/>
      <c r="AF539" s="144"/>
      <c r="AG539" s="145"/>
      <c r="AH539" s="194"/>
      <c r="AI539" s="146"/>
      <c r="AJ539" s="174"/>
      <c r="AM539" s="33"/>
      <c r="AN539" s="48"/>
      <c r="AO539" s="33"/>
      <c r="AP539" s="48"/>
      <c r="AQ539" s="28"/>
      <c r="AR539" s="28"/>
    </row>
    <row r="540" spans="1:46" ht="21" customHeight="1" thickBot="1">
      <c r="I540" s="292">
        <f t="shared" si="111"/>
        <v>0</v>
      </c>
      <c r="J540" s="118">
        <f t="shared" si="107"/>
        <v>0</v>
      </c>
      <c r="K540" s="956">
        <f t="shared" si="112"/>
        <v>4</v>
      </c>
      <c r="L540" s="188"/>
      <c r="M540" s="188"/>
      <c r="N540" s="189">
        <f t="shared" si="109"/>
        <v>0</v>
      </c>
      <c r="O540" s="188"/>
      <c r="P540" s="188"/>
      <c r="Q540" s="264">
        <f t="shared" si="110"/>
        <v>0</v>
      </c>
      <c r="R540" s="264">
        <f t="shared" si="110"/>
        <v>0</v>
      </c>
      <c r="S540" s="1988"/>
      <c r="T540" s="1989"/>
      <c r="U540" s="118">
        <f t="shared" si="108"/>
        <v>0</v>
      </c>
      <c r="V540" s="178"/>
      <c r="W540" s="179"/>
      <c r="X540" s="179"/>
      <c r="Y540" s="179"/>
      <c r="Z540" s="179"/>
      <c r="AA540" s="180"/>
      <c r="AB540" s="179"/>
      <c r="AC540" s="402"/>
      <c r="AD540" s="181"/>
      <c r="AE540" s="33"/>
      <c r="AF540" s="170"/>
      <c r="AG540" s="195"/>
      <c r="AH540" s="171"/>
      <c r="AI540" s="173"/>
      <c r="AJ540" s="174"/>
      <c r="AM540" s="33"/>
      <c r="AN540" s="48"/>
      <c r="AO540" s="33"/>
      <c r="AP540" s="48"/>
    </row>
    <row r="541" spans="1:46" ht="21" customHeight="1">
      <c r="I541" s="292">
        <f t="shared" si="111"/>
        <v>0</v>
      </c>
      <c r="J541" s="118">
        <f t="shared" si="107"/>
        <v>0</v>
      </c>
      <c r="K541" s="956">
        <f t="shared" si="112"/>
        <v>5</v>
      </c>
      <c r="L541" s="188"/>
      <c r="M541" s="188"/>
      <c r="N541" s="189">
        <f t="shared" si="109"/>
        <v>0</v>
      </c>
      <c r="O541" s="188"/>
      <c r="P541" s="188"/>
      <c r="Q541" s="191">
        <f t="shared" si="110"/>
        <v>0</v>
      </c>
      <c r="R541" s="191">
        <f t="shared" si="110"/>
        <v>0</v>
      </c>
      <c r="S541" s="1988"/>
      <c r="T541" s="1989"/>
      <c r="U541" s="118">
        <f t="shared" si="108"/>
        <v>0</v>
      </c>
      <c r="V541" s="178"/>
      <c r="W541" s="179"/>
      <c r="X541" s="179"/>
      <c r="Y541" s="179"/>
      <c r="Z541" s="179"/>
      <c r="AA541" s="180"/>
      <c r="AB541" s="179"/>
      <c r="AC541" s="402"/>
      <c r="AD541" s="181"/>
      <c r="AE541" s="28"/>
      <c r="AF541" s="48"/>
      <c r="AG541" s="48"/>
      <c r="AH541" s="48"/>
      <c r="AI541" s="48"/>
      <c r="AJ541" s="48"/>
      <c r="AK541" s="28"/>
      <c r="AL541" s="28"/>
      <c r="AM541" s="33"/>
      <c r="AN541" s="48"/>
      <c r="AO541" s="48"/>
      <c r="AP541" s="48"/>
      <c r="AS541" s="28"/>
    </row>
    <row r="542" spans="1:46" ht="21" customHeight="1">
      <c r="I542" s="292">
        <f t="shared" si="111"/>
        <v>0</v>
      </c>
      <c r="J542" s="118">
        <f t="shared" si="107"/>
        <v>0</v>
      </c>
      <c r="K542" s="956">
        <f t="shared" si="112"/>
        <v>6</v>
      </c>
      <c r="L542" s="188"/>
      <c r="M542" s="188"/>
      <c r="N542" s="189">
        <f t="shared" si="109"/>
        <v>0</v>
      </c>
      <c r="O542" s="188"/>
      <c r="P542" s="188"/>
      <c r="Q542" s="191">
        <f t="shared" si="110"/>
        <v>0</v>
      </c>
      <c r="R542" s="191">
        <f t="shared" si="110"/>
        <v>0</v>
      </c>
      <c r="S542" s="1988"/>
      <c r="T542" s="1989"/>
      <c r="U542" s="118">
        <f t="shared" si="108"/>
        <v>0</v>
      </c>
      <c r="V542" s="137" t="s">
        <v>754</v>
      </c>
      <c r="W542" s="196">
        <f>SUM(W534:W541)</f>
        <v>188.89</v>
      </c>
      <c r="X542" s="196">
        <f>SUM(X534:X541)</f>
        <v>0</v>
      </c>
      <c r="Y542" s="196">
        <f>SUM(Y534:Y541)</f>
        <v>0</v>
      </c>
      <c r="Z542" s="197"/>
      <c r="AA542" s="198"/>
      <c r="AB542" s="196">
        <f>SUM(AB534:AB541)</f>
        <v>3000</v>
      </c>
      <c r="AC542" s="402"/>
      <c r="AD542" s="654">
        <f>SUBTOTAL(9,AD534:AD541)</f>
        <v>0</v>
      </c>
      <c r="AE542" s="199"/>
      <c r="AF542" s="33"/>
      <c r="AG542" s="33"/>
      <c r="AH542" s="33"/>
      <c r="AI542" s="33"/>
      <c r="AJ542" s="33"/>
      <c r="AM542" s="33"/>
      <c r="AN542" s="48"/>
      <c r="AO542" s="48"/>
      <c r="AP542" s="48"/>
    </row>
    <row r="543" spans="1:46" s="28" customFormat="1" ht="21" customHeight="1" thickBot="1">
      <c r="A543" s="200"/>
      <c r="B543" s="200"/>
      <c r="C543" s="200"/>
      <c r="D543" s="200"/>
      <c r="E543" s="200"/>
      <c r="F543" s="200"/>
      <c r="G543" s="200"/>
      <c r="I543" s="292">
        <f t="shared" si="111"/>
        <v>0</v>
      </c>
      <c r="J543" s="118">
        <f t="shared" si="107"/>
        <v>0</v>
      </c>
      <c r="K543" s="956">
        <f t="shared" si="112"/>
        <v>7</v>
      </c>
      <c r="L543" s="188"/>
      <c r="M543" s="188"/>
      <c r="N543" s="189">
        <f t="shared" si="109"/>
        <v>0</v>
      </c>
      <c r="O543" s="188"/>
      <c r="P543" s="188"/>
      <c r="Q543" s="191">
        <f t="shared" si="110"/>
        <v>0</v>
      </c>
      <c r="R543" s="191">
        <f t="shared" si="110"/>
        <v>0</v>
      </c>
      <c r="S543" s="1988"/>
      <c r="T543" s="1989"/>
      <c r="U543" s="118">
        <f t="shared" si="108"/>
        <v>0</v>
      </c>
      <c r="V543" s="201" t="s">
        <v>802</v>
      </c>
      <c r="W543" s="202"/>
      <c r="X543" s="202"/>
      <c r="Y543" s="202"/>
      <c r="Z543" s="202"/>
      <c r="AA543" s="203"/>
      <c r="AB543" s="202">
        <f>IF(AB542&gt;0,ROUND(AB542/COUNTA(AB534:AB541),0),)</f>
        <v>3000</v>
      </c>
      <c r="AC543" s="403"/>
      <c r="AD543" s="204"/>
      <c r="AE543" s="199"/>
      <c r="AF543" s="199"/>
      <c r="AG543" s="199"/>
      <c r="AH543" s="33"/>
      <c r="AI543" s="33"/>
      <c r="AJ543" s="33"/>
      <c r="AK543" s="33"/>
      <c r="AL543" s="33"/>
      <c r="AM543" s="33"/>
      <c r="AN543" s="48"/>
      <c r="AO543" s="48"/>
      <c r="AP543" s="48"/>
      <c r="AQ543" s="116"/>
      <c r="AR543" s="116"/>
      <c r="AS543" s="116"/>
    </row>
    <row r="544" spans="1:46" ht="21" customHeight="1">
      <c r="I544" s="292">
        <f t="shared" si="111"/>
        <v>0</v>
      </c>
      <c r="J544" s="118">
        <f t="shared" si="107"/>
        <v>0</v>
      </c>
      <c r="K544" s="956">
        <f t="shared" si="112"/>
        <v>8</v>
      </c>
      <c r="L544" s="188"/>
      <c r="M544" s="188"/>
      <c r="N544" s="189">
        <f t="shared" si="109"/>
        <v>0</v>
      </c>
      <c r="O544" s="188"/>
      <c r="P544" s="188"/>
      <c r="Q544" s="191">
        <f t="shared" si="110"/>
        <v>0</v>
      </c>
      <c r="R544" s="191">
        <f t="shared" si="110"/>
        <v>0</v>
      </c>
      <c r="S544" s="1988"/>
      <c r="T544" s="1989"/>
      <c r="U544" s="118">
        <f t="shared" si="108"/>
        <v>0</v>
      </c>
      <c r="V544" s="33"/>
      <c r="W544" s="33"/>
      <c r="X544" s="33"/>
      <c r="Y544" s="33"/>
      <c r="Z544" s="33"/>
      <c r="AA544" s="205"/>
      <c r="AB544" s="33"/>
      <c r="AC544" s="33"/>
      <c r="AD544" s="33"/>
      <c r="AE544" s="199"/>
      <c r="AF544" s="199"/>
      <c r="AG544" s="199"/>
      <c r="AH544" s="33"/>
      <c r="AI544" s="33"/>
      <c r="AJ544" s="33"/>
      <c r="AK544" s="33"/>
      <c r="AL544" s="33"/>
      <c r="AM544" s="33"/>
      <c r="AN544" s="48"/>
      <c r="AO544" s="48"/>
      <c r="AP544" s="48"/>
    </row>
    <row r="545" spans="9:42" ht="21" customHeight="1">
      <c r="I545" s="292">
        <f t="shared" si="111"/>
        <v>0</v>
      </c>
      <c r="J545" s="118">
        <f t="shared" si="107"/>
        <v>0</v>
      </c>
      <c r="K545" s="956">
        <f t="shared" si="112"/>
        <v>9</v>
      </c>
      <c r="L545" s="188"/>
      <c r="M545" s="188"/>
      <c r="N545" s="189">
        <f t="shared" si="109"/>
        <v>0</v>
      </c>
      <c r="O545" s="188"/>
      <c r="P545" s="188"/>
      <c r="Q545" s="191">
        <f t="shared" si="110"/>
        <v>0</v>
      </c>
      <c r="R545" s="191">
        <f t="shared" si="110"/>
        <v>0</v>
      </c>
      <c r="S545" s="1988"/>
      <c r="T545" s="1989"/>
      <c r="U545" s="118">
        <f t="shared" si="108"/>
        <v>0</v>
      </c>
      <c r="V545" s="647" t="s">
        <v>1169</v>
      </c>
      <c r="W545" s="648" t="s">
        <v>1667</v>
      </c>
      <c r="X545" s="649"/>
      <c r="Y545" s="649"/>
      <c r="Z545" s="649"/>
      <c r="AA545" s="649"/>
      <c r="AB545" s="649"/>
      <c r="AC545" s="649"/>
      <c r="AD545" s="650"/>
      <c r="AE545" s="199"/>
      <c r="AF545" s="199"/>
      <c r="AG545" s="199"/>
      <c r="AH545" s="33"/>
      <c r="AI545" s="33"/>
      <c r="AJ545" s="33"/>
      <c r="AK545" s="33"/>
      <c r="AL545" s="33"/>
      <c r="AM545" s="33"/>
      <c r="AN545" s="48"/>
      <c r="AO545" s="48"/>
      <c r="AP545" s="48"/>
    </row>
    <row r="546" spans="9:42" ht="21" customHeight="1">
      <c r="I546" s="292">
        <f t="shared" si="111"/>
        <v>0</v>
      </c>
      <c r="J546" s="118">
        <f t="shared" si="107"/>
        <v>0</v>
      </c>
      <c r="K546" s="956">
        <f t="shared" si="112"/>
        <v>10</v>
      </c>
      <c r="L546" s="188"/>
      <c r="M546" s="188"/>
      <c r="N546" s="189">
        <f t="shared" si="109"/>
        <v>0</v>
      </c>
      <c r="O546" s="188"/>
      <c r="P546" s="188"/>
      <c r="Q546" s="191">
        <f t="shared" si="110"/>
        <v>0</v>
      </c>
      <c r="R546" s="191">
        <f t="shared" si="110"/>
        <v>0</v>
      </c>
      <c r="S546" s="1988"/>
      <c r="T546" s="1989"/>
      <c r="U546" s="118">
        <f t="shared" si="108"/>
        <v>0</v>
      </c>
      <c r="V546" s="651" t="s">
        <v>1171</v>
      </c>
      <c r="W546" s="648" t="str">
        <f>"식재된 "&amp;K531&amp;" 는 활착이 안정된 상태로 신초발달이 양호하다."</f>
        <v>식재된 낙엽송(용) 는 활착이 안정된 상태로 신초발달이 양호하다.</v>
      </c>
      <c r="X546" s="649"/>
      <c r="Y546" s="649"/>
      <c r="Z546" s="649"/>
      <c r="AA546" s="649"/>
      <c r="AB546" s="649"/>
      <c r="AC546" s="649"/>
      <c r="AD546" s="650"/>
      <c r="AE546" s="199"/>
      <c r="AF546" s="199"/>
      <c r="AG546" s="199"/>
      <c r="AH546" s="33"/>
      <c r="AI546" s="33"/>
      <c r="AJ546" s="33"/>
      <c r="AK546" s="33"/>
      <c r="AL546" s="33"/>
      <c r="AM546" s="33"/>
      <c r="AN546" s="48"/>
      <c r="AO546" s="48"/>
      <c r="AP546" s="48"/>
    </row>
    <row r="547" spans="9:42" ht="21" customHeight="1">
      <c r="I547" s="292">
        <f t="shared" si="111"/>
        <v>0</v>
      </c>
      <c r="J547" s="118">
        <f t="shared" si="107"/>
        <v>0</v>
      </c>
      <c r="K547" s="956">
        <f t="shared" si="112"/>
        <v>11</v>
      </c>
      <c r="L547" s="188"/>
      <c r="M547" s="188"/>
      <c r="N547" s="189">
        <f t="shared" si="109"/>
        <v>0</v>
      </c>
      <c r="O547" s="188"/>
      <c r="P547" s="188"/>
      <c r="Q547" s="191">
        <f t="shared" si="110"/>
        <v>0</v>
      </c>
      <c r="R547" s="191">
        <f t="shared" si="110"/>
        <v>0</v>
      </c>
      <c r="S547" s="1988"/>
      <c r="T547" s="1989"/>
      <c r="U547" s="118">
        <f t="shared" si="108"/>
        <v>0</v>
      </c>
      <c r="V547" s="651" t="s">
        <v>1172</v>
      </c>
      <c r="W547" s="648" t="s">
        <v>1780</v>
      </c>
      <c r="X547" s="649"/>
      <c r="Y547" s="649"/>
      <c r="Z547" s="649"/>
      <c r="AA547" s="649"/>
      <c r="AB547" s="649"/>
      <c r="AC547" s="649"/>
      <c r="AD547" s="650"/>
      <c r="AE547" s="199"/>
      <c r="AF547" s="199"/>
      <c r="AG547" s="199"/>
      <c r="AH547" s="33"/>
      <c r="AI547" s="33"/>
      <c r="AJ547" s="33"/>
      <c r="AK547" s="33"/>
      <c r="AL547" s="33"/>
      <c r="AM547" s="33"/>
      <c r="AN547" s="48"/>
      <c r="AO547" s="48"/>
      <c r="AP547" s="48"/>
    </row>
    <row r="548" spans="9:42" ht="21" customHeight="1">
      <c r="I548" s="292">
        <f t="shared" si="111"/>
        <v>0</v>
      </c>
      <c r="J548" s="118">
        <f t="shared" si="107"/>
        <v>0</v>
      </c>
      <c r="K548" s="956">
        <f t="shared" si="112"/>
        <v>12</v>
      </c>
      <c r="L548" s="188"/>
      <c r="M548" s="188"/>
      <c r="N548" s="189">
        <f t="shared" si="109"/>
        <v>0</v>
      </c>
      <c r="O548" s="188"/>
      <c r="P548" s="188"/>
      <c r="Q548" s="191">
        <f t="shared" si="110"/>
        <v>0</v>
      </c>
      <c r="R548" s="191">
        <f t="shared" si="110"/>
        <v>0</v>
      </c>
      <c r="S548" s="1988"/>
      <c r="T548" s="1989"/>
      <c r="U548" s="118">
        <f t="shared" si="108"/>
        <v>0</v>
      </c>
      <c r="V548" s="651" t="s">
        <v>1174</v>
      </c>
      <c r="W548" s="648" t="str">
        <f>"소반내 조림목의 생육상태, 현장여건 등을 고려하여 작업종은 "&amp;R529&amp;"로 적용한다."</f>
        <v>소반내 조림목의 생육상태, 현장여건 등을 고려하여 작업종은 모두베기로 적용한다.</v>
      </c>
      <c r="X548" s="649"/>
      <c r="Y548" s="649"/>
      <c r="Z548" s="649"/>
      <c r="AA548" s="649"/>
      <c r="AB548" s="649"/>
      <c r="AC548" s="649"/>
      <c r="AD548" s="650"/>
      <c r="AE548" s="199"/>
      <c r="AF548" s="199"/>
      <c r="AG548" s="199"/>
      <c r="AH548" s="33"/>
      <c r="AI548" s="33"/>
      <c r="AJ548" s="33"/>
      <c r="AK548" s="33"/>
      <c r="AL548" s="33"/>
      <c r="AM548" s="33"/>
      <c r="AN548" s="48"/>
      <c r="AO548" s="48"/>
      <c r="AP548" s="48"/>
    </row>
    <row r="549" spans="9:42" ht="21" customHeight="1">
      <c r="I549" s="292">
        <f t="shared" si="111"/>
        <v>0</v>
      </c>
      <c r="J549" s="118">
        <f t="shared" si="107"/>
        <v>0</v>
      </c>
      <c r="K549" s="956">
        <f t="shared" si="112"/>
        <v>13</v>
      </c>
      <c r="L549" s="188"/>
      <c r="M549" s="188"/>
      <c r="N549" s="189">
        <f t="shared" si="109"/>
        <v>0</v>
      </c>
      <c r="O549" s="188"/>
      <c r="P549" s="188"/>
      <c r="Q549" s="191">
        <f t="shared" si="110"/>
        <v>0</v>
      </c>
      <c r="R549" s="191">
        <f t="shared" si="110"/>
        <v>0</v>
      </c>
      <c r="S549" s="1988"/>
      <c r="T549" s="1989"/>
      <c r="U549" s="118">
        <f t="shared" si="108"/>
        <v>0</v>
      </c>
      <c r="V549" s="652" t="s">
        <v>1175</v>
      </c>
      <c r="W549" s="648"/>
      <c r="X549" s="649"/>
      <c r="Y549" s="649"/>
      <c r="Z549" s="649"/>
      <c r="AA549" s="649"/>
      <c r="AB549" s="649"/>
      <c r="AC549" s="649"/>
      <c r="AD549" s="650"/>
      <c r="AE549" s="199"/>
      <c r="AF549" s="199"/>
      <c r="AG549" s="199"/>
      <c r="AH549" s="33"/>
      <c r="AI549" s="33"/>
      <c r="AJ549" s="33"/>
      <c r="AK549" s="33"/>
      <c r="AL549" s="33"/>
      <c r="AM549" s="33"/>
      <c r="AN549" s="48"/>
      <c r="AO549" s="48"/>
      <c r="AP549" s="48"/>
    </row>
    <row r="550" spans="9:42" ht="21" customHeight="1" thickBot="1">
      <c r="I550" s="292">
        <f t="shared" si="111"/>
        <v>0</v>
      </c>
      <c r="J550" s="118">
        <f t="shared" si="107"/>
        <v>0</v>
      </c>
      <c r="K550" s="206">
        <f t="shared" si="112"/>
        <v>14</v>
      </c>
      <c r="L550" s="159"/>
      <c r="M550" s="159"/>
      <c r="N550" s="207">
        <f t="shared" si="109"/>
        <v>0</v>
      </c>
      <c r="O550" s="208"/>
      <c r="P550" s="208"/>
      <c r="Q550" s="209">
        <f t="shared" si="110"/>
        <v>0</v>
      </c>
      <c r="R550" s="209">
        <f t="shared" si="110"/>
        <v>0</v>
      </c>
      <c r="S550" s="1990"/>
      <c r="T550" s="1991"/>
      <c r="U550" s="118">
        <f t="shared" si="108"/>
        <v>0</v>
      </c>
      <c r="V550" s="651"/>
      <c r="W550" s="648"/>
      <c r="X550" s="649"/>
      <c r="Y550" s="649"/>
      <c r="Z550" s="649"/>
      <c r="AA550" s="649"/>
      <c r="AB550" s="649"/>
      <c r="AC550" s="649"/>
      <c r="AD550" s="650"/>
      <c r="AE550" s="199"/>
      <c r="AF550" s="199"/>
      <c r="AG550" s="199"/>
      <c r="AH550" s="33"/>
      <c r="AI550" s="33"/>
      <c r="AJ550" s="33"/>
      <c r="AK550" s="33"/>
      <c r="AL550" s="33"/>
      <c r="AM550" s="33"/>
      <c r="AN550" s="48"/>
      <c r="AO550" s="48"/>
      <c r="AP550" s="48"/>
    </row>
    <row r="551" spans="9:42" ht="21" hidden="1" customHeight="1">
      <c r="I551" s="292">
        <f>IF((O$553+P$553)&gt;0,1,0)</f>
        <v>0</v>
      </c>
      <c r="J551" s="118">
        <f t="shared" si="107"/>
        <v>0</v>
      </c>
      <c r="K551" s="2002" t="s">
        <v>840</v>
      </c>
      <c r="L551" s="2004" t="s">
        <v>841</v>
      </c>
      <c r="M551" s="2006" t="s">
        <v>842</v>
      </c>
      <c r="N551" s="2006" t="s">
        <v>843</v>
      </c>
      <c r="O551" s="2012" t="s">
        <v>844</v>
      </c>
      <c r="P551" s="2012"/>
      <c r="Q551" s="2012" t="s">
        <v>845</v>
      </c>
      <c r="R551" s="2012"/>
      <c r="S551" s="1992" t="s">
        <v>969</v>
      </c>
      <c r="T551" s="1993"/>
      <c r="U551" s="118">
        <f t="shared" si="105"/>
        <v>0</v>
      </c>
      <c r="V551" s="33"/>
      <c r="W551" s="33"/>
      <c r="X551" s="33"/>
      <c r="Y551" s="33"/>
      <c r="Z551" s="33"/>
      <c r="AA551" s="205"/>
      <c r="AB551" s="33"/>
      <c r="AC551" s="33"/>
      <c r="AD551" s="33"/>
      <c r="AE551" s="199"/>
      <c r="AF551" s="199"/>
      <c r="AG551" s="199"/>
      <c r="AH551" s="33"/>
      <c r="AI551" s="33"/>
      <c r="AJ551" s="33"/>
      <c r="AK551" s="33"/>
      <c r="AL551" s="33"/>
      <c r="AM551" s="33"/>
      <c r="AN551" s="48"/>
      <c r="AO551" s="48"/>
      <c r="AP551" s="48"/>
    </row>
    <row r="552" spans="9:42" ht="21" hidden="1" customHeight="1">
      <c r="I552" s="292">
        <f t="shared" ref="I552:I575" si="113">IF((O$553+P$553)&gt;0,1,0)</f>
        <v>0</v>
      </c>
      <c r="J552" s="118">
        <f t="shared" si="107"/>
        <v>0</v>
      </c>
      <c r="K552" s="2003"/>
      <c r="L552" s="2005"/>
      <c r="M552" s="2007"/>
      <c r="N552" s="2007"/>
      <c r="O552" s="635" t="s">
        <v>741</v>
      </c>
      <c r="P552" s="176" t="s">
        <v>742</v>
      </c>
      <c r="Q552" s="176" t="s">
        <v>741</v>
      </c>
      <c r="R552" s="177" t="s">
        <v>742</v>
      </c>
      <c r="S552" s="1994"/>
      <c r="T552" s="1995"/>
      <c r="U552" s="118">
        <f t="shared" si="105"/>
        <v>0</v>
      </c>
      <c r="V552" s="33"/>
      <c r="W552" s="33"/>
      <c r="X552" s="33"/>
      <c r="Y552" s="33"/>
      <c r="Z552" s="33"/>
      <c r="AA552" s="205"/>
      <c r="AB552" s="33"/>
      <c r="AC552" s="33"/>
      <c r="AD552" s="33"/>
      <c r="AE552" s="199"/>
      <c r="AF552" s="199"/>
      <c r="AG552" s="199"/>
      <c r="AH552" s="33"/>
      <c r="AI552" s="33"/>
      <c r="AJ552" s="33"/>
      <c r="AK552" s="33"/>
      <c r="AL552" s="33"/>
      <c r="AM552" s="33"/>
      <c r="AN552" s="48"/>
      <c r="AO552" s="48"/>
      <c r="AP552" s="48"/>
    </row>
    <row r="553" spans="9:42" ht="21" hidden="1" customHeight="1">
      <c r="I553" s="292">
        <f t="shared" si="113"/>
        <v>0</v>
      </c>
      <c r="J553" s="118">
        <f t="shared" si="107"/>
        <v>0</v>
      </c>
      <c r="K553" s="636">
        <f>+K25+1</f>
        <v>15</v>
      </c>
      <c r="L553" s="188"/>
      <c r="M553" s="188"/>
      <c r="N553" s="189">
        <f t="shared" ref="N553:N600" si="114">IF(O553+P553&gt;0,$W$527,)</f>
        <v>0</v>
      </c>
      <c r="O553" s="190"/>
      <c r="P553" s="190"/>
      <c r="Q553" s="191">
        <f t="shared" ref="Q553:R600" si="115">ROUND(O553*50,0)</f>
        <v>0</v>
      </c>
      <c r="R553" s="191">
        <f t="shared" si="115"/>
        <v>0</v>
      </c>
      <c r="S553" s="1988"/>
      <c r="T553" s="1989"/>
      <c r="U553" s="118">
        <f t="shared" si="105"/>
        <v>0</v>
      </c>
      <c r="V553" s="33"/>
      <c r="W553" s="33"/>
      <c r="X553" s="33"/>
      <c r="Y553" s="33"/>
      <c r="Z553" s="33"/>
      <c r="AA553" s="205"/>
      <c r="AB553" s="33"/>
      <c r="AC553" s="33"/>
      <c r="AD553" s="33"/>
      <c r="AE553" s="199"/>
      <c r="AF553" s="199"/>
      <c r="AG553" s="199"/>
      <c r="AH553" s="33"/>
      <c r="AI553" s="33"/>
      <c r="AJ553" s="33"/>
      <c r="AK553" s="33"/>
      <c r="AL553" s="33"/>
      <c r="AM553" s="33"/>
      <c r="AN553" s="48"/>
      <c r="AO553" s="48"/>
      <c r="AP553" s="48"/>
    </row>
    <row r="554" spans="9:42" ht="21" hidden="1" customHeight="1">
      <c r="I554" s="292">
        <f t="shared" si="113"/>
        <v>0</v>
      </c>
      <c r="J554" s="118">
        <f t="shared" si="107"/>
        <v>0</v>
      </c>
      <c r="K554" s="636">
        <f t="shared" ref="K554:K575" si="116">+K553+1</f>
        <v>16</v>
      </c>
      <c r="L554" s="188"/>
      <c r="M554" s="188"/>
      <c r="N554" s="189">
        <f t="shared" si="114"/>
        <v>0</v>
      </c>
      <c r="O554" s="190"/>
      <c r="P554" s="190"/>
      <c r="Q554" s="191">
        <f t="shared" si="115"/>
        <v>0</v>
      </c>
      <c r="R554" s="191">
        <f t="shared" si="115"/>
        <v>0</v>
      </c>
      <c r="S554" s="1988"/>
      <c r="T554" s="1989"/>
      <c r="U554" s="118">
        <f t="shared" si="105"/>
        <v>0</v>
      </c>
      <c r="V554" s="33"/>
      <c r="W554" s="33"/>
      <c r="X554" s="33"/>
      <c r="Y554" s="33"/>
      <c r="Z554" s="33"/>
      <c r="AA554" s="205"/>
      <c r="AB554" s="33"/>
      <c r="AC554" s="33"/>
      <c r="AD554" s="33"/>
      <c r="AE554" s="199"/>
      <c r="AF554" s="199"/>
      <c r="AG554" s="199"/>
      <c r="AH554" s="33"/>
      <c r="AI554" s="33"/>
      <c r="AJ554" s="33"/>
      <c r="AK554" s="33"/>
      <c r="AL554" s="33"/>
      <c r="AM554" s="33"/>
      <c r="AN554" s="48"/>
      <c r="AO554" s="48"/>
      <c r="AP554" s="48"/>
    </row>
    <row r="555" spans="9:42" ht="21" hidden="1" customHeight="1">
      <c r="I555" s="292">
        <f t="shared" si="113"/>
        <v>0</v>
      </c>
      <c r="J555" s="118">
        <f t="shared" si="107"/>
        <v>0</v>
      </c>
      <c r="K555" s="636">
        <f t="shared" si="116"/>
        <v>17</v>
      </c>
      <c r="L555" s="188"/>
      <c r="M555" s="188"/>
      <c r="N555" s="189">
        <f t="shared" si="114"/>
        <v>0</v>
      </c>
      <c r="O555" s="190"/>
      <c r="P555" s="190"/>
      <c r="Q555" s="191">
        <f t="shared" si="115"/>
        <v>0</v>
      </c>
      <c r="R555" s="191">
        <f t="shared" si="115"/>
        <v>0</v>
      </c>
      <c r="S555" s="1988"/>
      <c r="T555" s="1989"/>
      <c r="U555" s="118">
        <f t="shared" si="105"/>
        <v>0</v>
      </c>
      <c r="V555" s="33"/>
      <c r="W555" s="33"/>
      <c r="X555" s="33"/>
      <c r="Y555" s="33"/>
      <c r="Z555" s="33"/>
      <c r="AA555" s="205"/>
      <c r="AB555" s="33"/>
      <c r="AC555" s="33"/>
      <c r="AD555" s="33"/>
      <c r="AE555" s="199"/>
      <c r="AF555" s="199"/>
      <c r="AG555" s="199"/>
      <c r="AH555" s="33"/>
      <c r="AI555" s="33"/>
      <c r="AJ555" s="33"/>
      <c r="AK555" s="33"/>
      <c r="AL555" s="33"/>
      <c r="AM555" s="33"/>
      <c r="AN555" s="48"/>
      <c r="AO555" s="48"/>
      <c r="AP555" s="48"/>
    </row>
    <row r="556" spans="9:42" ht="21" hidden="1" customHeight="1">
      <c r="I556" s="292">
        <f t="shared" si="113"/>
        <v>0</v>
      </c>
      <c r="J556" s="118">
        <f t="shared" si="107"/>
        <v>0</v>
      </c>
      <c r="K556" s="636">
        <f t="shared" si="116"/>
        <v>18</v>
      </c>
      <c r="L556" s="188"/>
      <c r="M556" s="188"/>
      <c r="N556" s="189">
        <f t="shared" si="114"/>
        <v>0</v>
      </c>
      <c r="O556" s="190"/>
      <c r="P556" s="190"/>
      <c r="Q556" s="191">
        <f t="shared" si="115"/>
        <v>0</v>
      </c>
      <c r="R556" s="191">
        <f t="shared" si="115"/>
        <v>0</v>
      </c>
      <c r="S556" s="1988"/>
      <c r="T556" s="1989"/>
      <c r="U556" s="118">
        <f t="shared" si="105"/>
        <v>0</v>
      </c>
      <c r="V556" s="33"/>
      <c r="W556" s="33"/>
      <c r="X556" s="33"/>
      <c r="Y556" s="33"/>
      <c r="Z556" s="33"/>
      <c r="AA556" s="205"/>
      <c r="AB556" s="33"/>
      <c r="AC556" s="33"/>
      <c r="AD556" s="33"/>
      <c r="AE556" s="199"/>
      <c r="AF556" s="199"/>
      <c r="AG556" s="199"/>
      <c r="AH556" s="33"/>
      <c r="AI556" s="33"/>
      <c r="AJ556" s="33"/>
      <c r="AK556" s="33"/>
      <c r="AL556" s="33"/>
      <c r="AM556" s="33"/>
      <c r="AN556" s="48"/>
      <c r="AO556" s="48"/>
      <c r="AP556" s="48"/>
    </row>
    <row r="557" spans="9:42" ht="21" hidden="1" customHeight="1">
      <c r="I557" s="292">
        <f t="shared" si="113"/>
        <v>0</v>
      </c>
      <c r="J557" s="118">
        <f t="shared" si="107"/>
        <v>0</v>
      </c>
      <c r="K557" s="636">
        <f t="shared" si="116"/>
        <v>19</v>
      </c>
      <c r="L557" s="188"/>
      <c r="M557" s="188"/>
      <c r="N557" s="189">
        <f t="shared" si="114"/>
        <v>0</v>
      </c>
      <c r="O557" s="190"/>
      <c r="P557" s="190"/>
      <c r="Q557" s="191">
        <f t="shared" si="115"/>
        <v>0</v>
      </c>
      <c r="R557" s="191">
        <f t="shared" si="115"/>
        <v>0</v>
      </c>
      <c r="S557" s="1988"/>
      <c r="T557" s="1989"/>
      <c r="U557" s="118">
        <f t="shared" si="105"/>
        <v>0</v>
      </c>
      <c r="V557" s="33"/>
      <c r="W557" s="33"/>
      <c r="X557" s="33"/>
      <c r="Y557" s="33"/>
      <c r="Z557" s="33"/>
      <c r="AA557" s="205"/>
      <c r="AB557" s="33"/>
      <c r="AC557" s="33"/>
      <c r="AD557" s="33"/>
      <c r="AE557" s="199"/>
      <c r="AF557" s="199"/>
      <c r="AG557" s="199"/>
      <c r="AH557" s="33"/>
      <c r="AI557" s="33"/>
      <c r="AJ557" s="33"/>
      <c r="AK557" s="33"/>
      <c r="AL557" s="33"/>
      <c r="AM557" s="33"/>
      <c r="AN557" s="48"/>
      <c r="AO557" s="48"/>
      <c r="AP557" s="48"/>
    </row>
    <row r="558" spans="9:42" ht="21" hidden="1" customHeight="1">
      <c r="I558" s="292">
        <f t="shared" si="113"/>
        <v>0</v>
      </c>
      <c r="J558" s="118">
        <f t="shared" si="107"/>
        <v>0</v>
      </c>
      <c r="K558" s="636">
        <f t="shared" si="116"/>
        <v>20</v>
      </c>
      <c r="L558" s="188"/>
      <c r="M558" s="188"/>
      <c r="N558" s="189">
        <f t="shared" si="114"/>
        <v>0</v>
      </c>
      <c r="O558" s="190"/>
      <c r="P558" s="190"/>
      <c r="Q558" s="191">
        <f t="shared" si="115"/>
        <v>0</v>
      </c>
      <c r="R558" s="191">
        <f t="shared" si="115"/>
        <v>0</v>
      </c>
      <c r="S558" s="1988"/>
      <c r="T558" s="1989"/>
      <c r="U558" s="118">
        <f t="shared" si="105"/>
        <v>0</v>
      </c>
      <c r="V558" s="33"/>
      <c r="W558" s="33"/>
      <c r="X558" s="33"/>
      <c r="Y558" s="33"/>
      <c r="Z558" s="33"/>
      <c r="AA558" s="205"/>
      <c r="AB558" s="33"/>
      <c r="AC558" s="33"/>
      <c r="AD558" s="33"/>
      <c r="AE558" s="199"/>
      <c r="AF558" s="199"/>
      <c r="AG558" s="199"/>
      <c r="AH558" s="33"/>
      <c r="AI558" s="33"/>
      <c r="AJ558" s="33"/>
      <c r="AK558" s="33"/>
      <c r="AL558" s="33"/>
      <c r="AM558" s="33"/>
      <c r="AN558" s="48"/>
      <c r="AO558" s="48"/>
      <c r="AP558" s="48"/>
    </row>
    <row r="559" spans="9:42" ht="21" hidden="1" customHeight="1">
      <c r="I559" s="292">
        <f t="shared" si="113"/>
        <v>0</v>
      </c>
      <c r="J559" s="118">
        <f t="shared" si="107"/>
        <v>0</v>
      </c>
      <c r="K559" s="636">
        <f t="shared" si="116"/>
        <v>21</v>
      </c>
      <c r="L559" s="188"/>
      <c r="M559" s="188"/>
      <c r="N559" s="189">
        <f t="shared" si="114"/>
        <v>0</v>
      </c>
      <c r="O559" s="190"/>
      <c r="P559" s="190"/>
      <c r="Q559" s="191">
        <f t="shared" si="115"/>
        <v>0</v>
      </c>
      <c r="R559" s="191">
        <f t="shared" si="115"/>
        <v>0</v>
      </c>
      <c r="S559" s="1988"/>
      <c r="T559" s="1989"/>
      <c r="U559" s="118">
        <f t="shared" si="105"/>
        <v>0</v>
      </c>
      <c r="V559" s="33"/>
      <c r="W559" s="33"/>
      <c r="X559" s="33"/>
      <c r="Y559" s="33"/>
      <c r="Z559" s="33"/>
      <c r="AA559" s="205"/>
      <c r="AB559" s="33"/>
      <c r="AC559" s="33"/>
      <c r="AD559" s="33"/>
      <c r="AE559" s="199"/>
      <c r="AF559" s="199"/>
      <c r="AG559" s="199"/>
      <c r="AH559" s="33"/>
      <c r="AI559" s="33"/>
      <c r="AJ559" s="33"/>
      <c r="AK559" s="33"/>
      <c r="AL559" s="33"/>
      <c r="AM559" s="33"/>
      <c r="AN559" s="48"/>
      <c r="AO559" s="48"/>
      <c r="AP559" s="48"/>
    </row>
    <row r="560" spans="9:42" ht="21" hidden="1" customHeight="1">
      <c r="I560" s="292">
        <f t="shared" si="113"/>
        <v>0</v>
      </c>
      <c r="J560" s="118">
        <f t="shared" si="107"/>
        <v>0</v>
      </c>
      <c r="K560" s="636">
        <f t="shared" si="116"/>
        <v>22</v>
      </c>
      <c r="L560" s="188"/>
      <c r="M560" s="188"/>
      <c r="N560" s="189">
        <f t="shared" si="114"/>
        <v>0</v>
      </c>
      <c r="O560" s="190"/>
      <c r="P560" s="190"/>
      <c r="Q560" s="191">
        <f t="shared" si="115"/>
        <v>0</v>
      </c>
      <c r="R560" s="191">
        <f t="shared" si="115"/>
        <v>0</v>
      </c>
      <c r="S560" s="1988"/>
      <c r="T560" s="1989"/>
      <c r="U560" s="118">
        <f t="shared" si="105"/>
        <v>0</v>
      </c>
      <c r="V560" s="33"/>
      <c r="W560" s="33"/>
      <c r="X560" s="33"/>
      <c r="Y560" s="33"/>
      <c r="Z560" s="33"/>
      <c r="AA560" s="205"/>
      <c r="AB560" s="33"/>
      <c r="AC560" s="33"/>
      <c r="AD560" s="33"/>
      <c r="AE560" s="199"/>
      <c r="AF560" s="199"/>
      <c r="AG560" s="199"/>
      <c r="AH560" s="33"/>
      <c r="AI560" s="33"/>
      <c r="AJ560" s="33"/>
      <c r="AK560" s="33"/>
      <c r="AL560" s="33"/>
      <c r="AM560" s="33"/>
      <c r="AN560" s="48"/>
      <c r="AO560" s="48"/>
      <c r="AP560" s="48"/>
    </row>
    <row r="561" spans="9:42" ht="21" hidden="1" customHeight="1">
      <c r="I561" s="292">
        <f t="shared" si="113"/>
        <v>0</v>
      </c>
      <c r="J561" s="118">
        <f t="shared" si="107"/>
        <v>0</v>
      </c>
      <c r="K561" s="636">
        <f t="shared" si="116"/>
        <v>23</v>
      </c>
      <c r="L561" s="188"/>
      <c r="M561" s="188"/>
      <c r="N561" s="189">
        <f t="shared" si="114"/>
        <v>0</v>
      </c>
      <c r="O561" s="190"/>
      <c r="P561" s="190"/>
      <c r="Q561" s="191">
        <f t="shared" si="115"/>
        <v>0</v>
      </c>
      <c r="R561" s="191">
        <f t="shared" si="115"/>
        <v>0</v>
      </c>
      <c r="S561" s="1988"/>
      <c r="T561" s="1989"/>
      <c r="U561" s="118">
        <f t="shared" si="105"/>
        <v>0</v>
      </c>
      <c r="V561" s="33"/>
      <c r="W561" s="33"/>
      <c r="X561" s="33"/>
      <c r="Y561" s="33"/>
      <c r="Z561" s="33"/>
      <c r="AA561" s="205"/>
      <c r="AB561" s="33"/>
      <c r="AC561" s="33"/>
      <c r="AD561" s="33"/>
      <c r="AE561" s="199"/>
      <c r="AF561" s="199"/>
      <c r="AG561" s="199"/>
      <c r="AH561" s="33"/>
      <c r="AI561" s="33"/>
      <c r="AJ561" s="33"/>
      <c r="AK561" s="33"/>
      <c r="AL561" s="33"/>
      <c r="AM561" s="33"/>
      <c r="AN561" s="48"/>
      <c r="AO561" s="48"/>
      <c r="AP561" s="48"/>
    </row>
    <row r="562" spans="9:42" ht="21" hidden="1" customHeight="1">
      <c r="I562" s="292">
        <f t="shared" si="113"/>
        <v>0</v>
      </c>
      <c r="J562" s="118">
        <f t="shared" si="107"/>
        <v>0</v>
      </c>
      <c r="K562" s="636">
        <f t="shared" si="116"/>
        <v>24</v>
      </c>
      <c r="L562" s="188"/>
      <c r="M562" s="188"/>
      <c r="N562" s="189">
        <f t="shared" si="114"/>
        <v>0</v>
      </c>
      <c r="O562" s="190"/>
      <c r="P562" s="190"/>
      <c r="Q562" s="191">
        <f t="shared" si="115"/>
        <v>0</v>
      </c>
      <c r="R562" s="191">
        <f t="shared" si="115"/>
        <v>0</v>
      </c>
      <c r="S562" s="1988"/>
      <c r="T562" s="1989"/>
      <c r="U562" s="118">
        <f t="shared" si="105"/>
        <v>0</v>
      </c>
      <c r="V562" s="33"/>
      <c r="W562" s="33"/>
      <c r="X562" s="33"/>
      <c r="Y562" s="33"/>
      <c r="Z562" s="33"/>
      <c r="AA562" s="205"/>
      <c r="AB562" s="33"/>
      <c r="AC562" s="33"/>
      <c r="AD562" s="33"/>
      <c r="AE562" s="199"/>
      <c r="AF562" s="199"/>
      <c r="AG562" s="199"/>
      <c r="AH562" s="33"/>
      <c r="AI562" s="33"/>
      <c r="AJ562" s="33"/>
      <c r="AK562" s="33"/>
      <c r="AL562" s="33"/>
      <c r="AM562" s="33"/>
      <c r="AN562" s="48"/>
      <c r="AO562" s="48"/>
      <c r="AP562" s="48"/>
    </row>
    <row r="563" spans="9:42" ht="21" hidden="1" customHeight="1">
      <c r="I563" s="292">
        <f t="shared" si="113"/>
        <v>0</v>
      </c>
      <c r="J563" s="118">
        <f t="shared" si="107"/>
        <v>0</v>
      </c>
      <c r="K563" s="636">
        <f t="shared" si="116"/>
        <v>25</v>
      </c>
      <c r="L563" s="188"/>
      <c r="M563" s="188"/>
      <c r="N563" s="189">
        <f t="shared" si="114"/>
        <v>0</v>
      </c>
      <c r="O563" s="190"/>
      <c r="P563" s="190"/>
      <c r="Q563" s="191">
        <f t="shared" si="115"/>
        <v>0</v>
      </c>
      <c r="R563" s="191">
        <f t="shared" si="115"/>
        <v>0</v>
      </c>
      <c r="S563" s="1988"/>
      <c r="T563" s="1989"/>
      <c r="U563" s="118">
        <f t="shared" si="105"/>
        <v>0</v>
      </c>
      <c r="V563" s="33"/>
      <c r="W563" s="33"/>
      <c r="X563" s="33"/>
      <c r="Y563" s="33"/>
      <c r="Z563" s="33"/>
      <c r="AA563" s="205"/>
      <c r="AB563" s="33"/>
      <c r="AC563" s="33"/>
      <c r="AD563" s="33"/>
      <c r="AE563" s="199"/>
      <c r="AF563" s="199"/>
      <c r="AG563" s="199"/>
      <c r="AH563" s="33"/>
      <c r="AI563" s="33"/>
      <c r="AJ563" s="33"/>
      <c r="AK563" s="33"/>
      <c r="AL563" s="33"/>
      <c r="AM563" s="33"/>
      <c r="AN563" s="48"/>
      <c r="AO563" s="48"/>
      <c r="AP563" s="48"/>
    </row>
    <row r="564" spans="9:42" ht="21" hidden="1" customHeight="1">
      <c r="I564" s="292">
        <f t="shared" si="113"/>
        <v>0</v>
      </c>
      <c r="J564" s="118">
        <f t="shared" si="107"/>
        <v>0</v>
      </c>
      <c r="K564" s="636">
        <f t="shared" si="116"/>
        <v>26</v>
      </c>
      <c r="L564" s="188"/>
      <c r="M564" s="188"/>
      <c r="N564" s="189">
        <f t="shared" si="114"/>
        <v>0</v>
      </c>
      <c r="O564" s="190"/>
      <c r="P564" s="190"/>
      <c r="Q564" s="191">
        <f t="shared" si="115"/>
        <v>0</v>
      </c>
      <c r="R564" s="191">
        <f t="shared" si="115"/>
        <v>0</v>
      </c>
      <c r="S564" s="1988"/>
      <c r="T564" s="1989"/>
      <c r="U564" s="118">
        <f t="shared" si="105"/>
        <v>0</v>
      </c>
      <c r="V564" s="33"/>
      <c r="W564" s="33"/>
      <c r="X564" s="33"/>
      <c r="Y564" s="33"/>
      <c r="Z564" s="33"/>
      <c r="AA564" s="205"/>
      <c r="AB564" s="33"/>
      <c r="AC564" s="33"/>
      <c r="AD564" s="33"/>
      <c r="AE564" s="199"/>
      <c r="AF564" s="199"/>
      <c r="AG564" s="199"/>
      <c r="AH564" s="33"/>
      <c r="AI564" s="33"/>
      <c r="AJ564" s="33"/>
      <c r="AK564" s="33"/>
      <c r="AL564" s="33"/>
      <c r="AM564" s="33"/>
      <c r="AN564" s="48"/>
      <c r="AO564" s="48"/>
      <c r="AP564" s="48"/>
    </row>
    <row r="565" spans="9:42" ht="21" hidden="1" customHeight="1">
      <c r="I565" s="292">
        <f t="shared" si="113"/>
        <v>0</v>
      </c>
      <c r="J565" s="118">
        <f t="shared" si="107"/>
        <v>0</v>
      </c>
      <c r="K565" s="636">
        <f t="shared" si="116"/>
        <v>27</v>
      </c>
      <c r="L565" s="188"/>
      <c r="M565" s="188"/>
      <c r="N565" s="189">
        <f t="shared" si="114"/>
        <v>0</v>
      </c>
      <c r="O565" s="190"/>
      <c r="P565" s="190"/>
      <c r="Q565" s="191">
        <f t="shared" si="115"/>
        <v>0</v>
      </c>
      <c r="R565" s="191">
        <f t="shared" si="115"/>
        <v>0</v>
      </c>
      <c r="S565" s="1988"/>
      <c r="T565" s="1989"/>
      <c r="U565" s="118">
        <f t="shared" si="105"/>
        <v>0</v>
      </c>
      <c r="V565" s="33"/>
      <c r="W565" s="33"/>
      <c r="X565" s="33"/>
      <c r="Y565" s="33"/>
      <c r="Z565" s="33"/>
      <c r="AA565" s="205"/>
      <c r="AB565" s="33"/>
      <c r="AC565" s="33"/>
      <c r="AD565" s="33"/>
      <c r="AE565" s="199"/>
      <c r="AF565" s="199"/>
      <c r="AG565" s="199"/>
      <c r="AH565" s="33"/>
      <c r="AI565" s="33"/>
      <c r="AJ565" s="33"/>
      <c r="AK565" s="33"/>
      <c r="AL565" s="33"/>
      <c r="AM565" s="33"/>
      <c r="AN565" s="48"/>
      <c r="AO565" s="48"/>
      <c r="AP565" s="48"/>
    </row>
    <row r="566" spans="9:42" ht="21" hidden="1" customHeight="1">
      <c r="I566" s="292">
        <f t="shared" si="113"/>
        <v>0</v>
      </c>
      <c r="J566" s="118">
        <f t="shared" si="107"/>
        <v>0</v>
      </c>
      <c r="K566" s="636">
        <f t="shared" si="116"/>
        <v>28</v>
      </c>
      <c r="L566" s="188"/>
      <c r="M566" s="188"/>
      <c r="N566" s="189">
        <f t="shared" si="114"/>
        <v>0</v>
      </c>
      <c r="O566" s="190"/>
      <c r="P566" s="190"/>
      <c r="Q566" s="191">
        <f t="shared" si="115"/>
        <v>0</v>
      </c>
      <c r="R566" s="191">
        <f t="shared" si="115"/>
        <v>0</v>
      </c>
      <c r="S566" s="1988"/>
      <c r="T566" s="1989"/>
      <c r="U566" s="118">
        <f t="shared" si="105"/>
        <v>0</v>
      </c>
      <c r="V566" s="33"/>
      <c r="W566" s="33"/>
      <c r="X566" s="33"/>
      <c r="Y566" s="33"/>
      <c r="Z566" s="33"/>
      <c r="AA566" s="205"/>
      <c r="AB566" s="33"/>
      <c r="AC566" s="33"/>
      <c r="AD566" s="33"/>
      <c r="AE566" s="199"/>
      <c r="AF566" s="199"/>
      <c r="AG566" s="199"/>
      <c r="AH566" s="33"/>
      <c r="AI566" s="33"/>
      <c r="AJ566" s="33"/>
      <c r="AK566" s="33"/>
      <c r="AL566" s="33"/>
      <c r="AM566" s="33"/>
      <c r="AN566" s="48"/>
      <c r="AO566" s="48"/>
      <c r="AP566" s="48"/>
    </row>
    <row r="567" spans="9:42" ht="21" hidden="1" customHeight="1">
      <c r="I567" s="292">
        <f t="shared" si="113"/>
        <v>0</v>
      </c>
      <c r="J567" s="118">
        <f t="shared" si="107"/>
        <v>0</v>
      </c>
      <c r="K567" s="636">
        <f t="shared" si="116"/>
        <v>29</v>
      </c>
      <c r="L567" s="188"/>
      <c r="M567" s="188"/>
      <c r="N567" s="189">
        <f t="shared" si="114"/>
        <v>0</v>
      </c>
      <c r="O567" s="190"/>
      <c r="P567" s="190"/>
      <c r="Q567" s="191">
        <f t="shared" si="115"/>
        <v>0</v>
      </c>
      <c r="R567" s="191">
        <f t="shared" si="115"/>
        <v>0</v>
      </c>
      <c r="S567" s="1988"/>
      <c r="T567" s="1989"/>
      <c r="U567" s="118">
        <f t="shared" si="105"/>
        <v>0</v>
      </c>
      <c r="V567" s="33"/>
      <c r="W567" s="33"/>
      <c r="X567" s="33"/>
      <c r="Y567" s="33"/>
      <c r="Z567" s="33"/>
      <c r="AA567" s="205"/>
      <c r="AB567" s="33"/>
      <c r="AC567" s="33"/>
      <c r="AD567" s="33"/>
      <c r="AE567" s="199"/>
      <c r="AF567" s="199"/>
      <c r="AG567" s="199"/>
      <c r="AH567" s="33"/>
      <c r="AI567" s="33"/>
      <c r="AJ567" s="33"/>
      <c r="AK567" s="33"/>
      <c r="AL567" s="33"/>
      <c r="AM567" s="33"/>
      <c r="AN567" s="48"/>
      <c r="AO567" s="48"/>
      <c r="AP567" s="48"/>
    </row>
    <row r="568" spans="9:42" ht="21" hidden="1" customHeight="1">
      <c r="I568" s="292">
        <f t="shared" si="113"/>
        <v>0</v>
      </c>
      <c r="J568" s="118">
        <f t="shared" si="107"/>
        <v>0</v>
      </c>
      <c r="K568" s="636">
        <f t="shared" si="116"/>
        <v>30</v>
      </c>
      <c r="L568" s="188"/>
      <c r="M568" s="188"/>
      <c r="N568" s="189">
        <f t="shared" si="114"/>
        <v>0</v>
      </c>
      <c r="O568" s="190"/>
      <c r="P568" s="190"/>
      <c r="Q568" s="191">
        <f t="shared" si="115"/>
        <v>0</v>
      </c>
      <c r="R568" s="191">
        <f t="shared" si="115"/>
        <v>0</v>
      </c>
      <c r="S568" s="1988"/>
      <c r="T568" s="1989"/>
      <c r="U568" s="118">
        <f t="shared" si="105"/>
        <v>0</v>
      </c>
      <c r="V568" s="33"/>
      <c r="W568" s="33"/>
      <c r="X568" s="33"/>
      <c r="Y568" s="33"/>
      <c r="Z568" s="33"/>
      <c r="AA568" s="205"/>
      <c r="AB568" s="33"/>
      <c r="AC568" s="33"/>
      <c r="AD568" s="33"/>
      <c r="AE568" s="199"/>
      <c r="AF568" s="199"/>
      <c r="AG568" s="199"/>
      <c r="AH568" s="33"/>
      <c r="AI568" s="33"/>
      <c r="AJ568" s="33"/>
      <c r="AK568" s="33"/>
      <c r="AL568" s="33"/>
      <c r="AM568" s="33"/>
      <c r="AN568" s="48"/>
      <c r="AO568" s="48"/>
      <c r="AP568" s="48"/>
    </row>
    <row r="569" spans="9:42" ht="21" hidden="1" customHeight="1">
      <c r="I569" s="292">
        <f t="shared" si="113"/>
        <v>0</v>
      </c>
      <c r="J569" s="118">
        <f t="shared" si="107"/>
        <v>0</v>
      </c>
      <c r="K569" s="636">
        <f t="shared" si="116"/>
        <v>31</v>
      </c>
      <c r="L569" s="188"/>
      <c r="M569" s="188"/>
      <c r="N569" s="189">
        <f t="shared" si="114"/>
        <v>0</v>
      </c>
      <c r="O569" s="190"/>
      <c r="P569" s="190"/>
      <c r="Q569" s="191">
        <f t="shared" si="115"/>
        <v>0</v>
      </c>
      <c r="R569" s="191">
        <f t="shared" si="115"/>
        <v>0</v>
      </c>
      <c r="S569" s="1988"/>
      <c r="T569" s="1989"/>
      <c r="U569" s="118">
        <f t="shared" si="105"/>
        <v>0</v>
      </c>
      <c r="V569" s="33"/>
      <c r="W569" s="33"/>
      <c r="X569" s="33"/>
      <c r="Y569" s="33"/>
      <c r="Z569" s="33"/>
      <c r="AA569" s="205"/>
      <c r="AB569" s="33"/>
      <c r="AC569" s="33"/>
      <c r="AD569" s="33"/>
      <c r="AE569" s="199"/>
      <c r="AF569" s="199"/>
      <c r="AG569" s="199"/>
      <c r="AH569" s="33"/>
      <c r="AI569" s="33"/>
      <c r="AJ569" s="33"/>
      <c r="AK569" s="33"/>
      <c r="AL569" s="33"/>
      <c r="AM569" s="33"/>
      <c r="AN569" s="48"/>
      <c r="AO569" s="48"/>
      <c r="AP569" s="48"/>
    </row>
    <row r="570" spans="9:42" ht="21" hidden="1" customHeight="1">
      <c r="I570" s="292">
        <f t="shared" si="113"/>
        <v>0</v>
      </c>
      <c r="J570" s="118">
        <f t="shared" si="107"/>
        <v>0</v>
      </c>
      <c r="K570" s="636">
        <f t="shared" si="116"/>
        <v>32</v>
      </c>
      <c r="L570" s="188"/>
      <c r="M570" s="188"/>
      <c r="N570" s="189">
        <f t="shared" si="114"/>
        <v>0</v>
      </c>
      <c r="O570" s="190"/>
      <c r="P570" s="190"/>
      <c r="Q570" s="191">
        <f t="shared" si="115"/>
        <v>0</v>
      </c>
      <c r="R570" s="191">
        <f t="shared" si="115"/>
        <v>0</v>
      </c>
      <c r="S570" s="1988"/>
      <c r="T570" s="1989"/>
      <c r="U570" s="118">
        <f t="shared" si="105"/>
        <v>0</v>
      </c>
      <c r="V570" s="33"/>
      <c r="W570" s="33"/>
      <c r="X570" s="33"/>
      <c r="Y570" s="33"/>
      <c r="Z570" s="33"/>
      <c r="AA570" s="205"/>
      <c r="AB570" s="33"/>
      <c r="AC570" s="33"/>
      <c r="AD570" s="33"/>
      <c r="AE570" s="199"/>
      <c r="AF570" s="199"/>
      <c r="AG570" s="199"/>
      <c r="AH570" s="33"/>
      <c r="AI570" s="33"/>
      <c r="AJ570" s="33"/>
      <c r="AK570" s="33"/>
      <c r="AL570" s="33"/>
      <c r="AM570" s="33"/>
      <c r="AN570" s="48"/>
      <c r="AO570" s="48"/>
      <c r="AP570" s="48"/>
    </row>
    <row r="571" spans="9:42" ht="21" hidden="1" customHeight="1">
      <c r="I571" s="292">
        <f t="shared" si="113"/>
        <v>0</v>
      </c>
      <c r="J571" s="118">
        <f t="shared" si="107"/>
        <v>0</v>
      </c>
      <c r="K571" s="636">
        <f t="shared" si="116"/>
        <v>33</v>
      </c>
      <c r="L571" s="188"/>
      <c r="M571" s="188"/>
      <c r="N571" s="189">
        <f t="shared" si="114"/>
        <v>0</v>
      </c>
      <c r="O571" s="190"/>
      <c r="P571" s="190"/>
      <c r="Q571" s="191">
        <f t="shared" si="115"/>
        <v>0</v>
      </c>
      <c r="R571" s="191">
        <f t="shared" si="115"/>
        <v>0</v>
      </c>
      <c r="S571" s="1988"/>
      <c r="T571" s="1989"/>
      <c r="U571" s="118">
        <f t="shared" si="105"/>
        <v>0</v>
      </c>
      <c r="V571" s="33"/>
      <c r="W571" s="33"/>
      <c r="X571" s="33"/>
      <c r="Y571" s="33"/>
      <c r="Z571" s="33"/>
      <c r="AA571" s="205"/>
      <c r="AB571" s="33"/>
      <c r="AC571" s="33"/>
      <c r="AD571" s="33"/>
      <c r="AE571" s="199"/>
      <c r="AF571" s="199"/>
      <c r="AG571" s="199"/>
      <c r="AH571" s="33"/>
      <c r="AI571" s="33"/>
      <c r="AJ571" s="33"/>
      <c r="AK571" s="33"/>
      <c r="AL571" s="33"/>
      <c r="AM571" s="33"/>
      <c r="AN571" s="48"/>
      <c r="AO571" s="48"/>
      <c r="AP571" s="48"/>
    </row>
    <row r="572" spans="9:42" ht="21" hidden="1" customHeight="1">
      <c r="I572" s="292">
        <f t="shared" si="113"/>
        <v>0</v>
      </c>
      <c r="J572" s="118">
        <f t="shared" si="107"/>
        <v>0</v>
      </c>
      <c r="K572" s="636">
        <f t="shared" si="116"/>
        <v>34</v>
      </c>
      <c r="L572" s="188"/>
      <c r="M572" s="188"/>
      <c r="N572" s="189">
        <f t="shared" si="114"/>
        <v>0</v>
      </c>
      <c r="O572" s="190"/>
      <c r="P572" s="190"/>
      <c r="Q572" s="191">
        <f t="shared" si="115"/>
        <v>0</v>
      </c>
      <c r="R572" s="191">
        <f t="shared" si="115"/>
        <v>0</v>
      </c>
      <c r="S572" s="1988"/>
      <c r="T572" s="1989"/>
      <c r="U572" s="118">
        <f t="shared" si="105"/>
        <v>0</v>
      </c>
      <c r="V572" s="33"/>
      <c r="W572" s="33"/>
      <c r="X572" s="33"/>
      <c r="Y572" s="33"/>
      <c r="Z572" s="33"/>
      <c r="AA572" s="205"/>
      <c r="AB572" s="33"/>
      <c r="AC572" s="33"/>
      <c r="AD572" s="33"/>
      <c r="AE572" s="199"/>
      <c r="AF572" s="199"/>
      <c r="AG572" s="199"/>
      <c r="AH572" s="33"/>
      <c r="AI572" s="33"/>
      <c r="AJ572" s="33"/>
      <c r="AK572" s="33"/>
      <c r="AL572" s="33"/>
      <c r="AM572" s="33"/>
      <c r="AN572" s="48"/>
      <c r="AO572" s="48"/>
      <c r="AP572" s="48"/>
    </row>
    <row r="573" spans="9:42" ht="21" hidden="1" customHeight="1">
      <c r="I573" s="292">
        <f t="shared" si="113"/>
        <v>0</v>
      </c>
      <c r="J573" s="118">
        <f t="shared" si="107"/>
        <v>0</v>
      </c>
      <c r="K573" s="636">
        <f t="shared" si="116"/>
        <v>35</v>
      </c>
      <c r="L573" s="188"/>
      <c r="M573" s="188"/>
      <c r="N573" s="189">
        <f t="shared" si="114"/>
        <v>0</v>
      </c>
      <c r="O573" s="190"/>
      <c r="P573" s="190"/>
      <c r="Q573" s="191">
        <f t="shared" si="115"/>
        <v>0</v>
      </c>
      <c r="R573" s="191">
        <f t="shared" si="115"/>
        <v>0</v>
      </c>
      <c r="S573" s="1988"/>
      <c r="T573" s="1989"/>
      <c r="U573" s="118">
        <f t="shared" si="105"/>
        <v>0</v>
      </c>
      <c r="V573" s="33"/>
      <c r="W573" s="33"/>
      <c r="X573" s="33"/>
      <c r="Y573" s="33"/>
      <c r="Z573" s="33"/>
      <c r="AA573" s="205"/>
      <c r="AB573" s="33"/>
      <c r="AC573" s="33"/>
      <c r="AD573" s="33"/>
      <c r="AE573" s="199"/>
      <c r="AF573" s="199"/>
      <c r="AG573" s="199"/>
      <c r="AH573" s="33"/>
      <c r="AI573" s="33"/>
      <c r="AJ573" s="33"/>
      <c r="AK573" s="33"/>
      <c r="AL573" s="33"/>
      <c r="AM573" s="33"/>
      <c r="AN573" s="48"/>
      <c r="AO573" s="48"/>
      <c r="AP573" s="48"/>
    </row>
    <row r="574" spans="9:42" ht="21" hidden="1" customHeight="1">
      <c r="I574" s="292">
        <f t="shared" si="113"/>
        <v>0</v>
      </c>
      <c r="J574" s="118">
        <f t="shared" si="107"/>
        <v>0</v>
      </c>
      <c r="K574" s="636">
        <f t="shared" si="116"/>
        <v>36</v>
      </c>
      <c r="L574" s="188"/>
      <c r="M574" s="188"/>
      <c r="N574" s="189">
        <f t="shared" si="114"/>
        <v>0</v>
      </c>
      <c r="O574" s="190"/>
      <c r="P574" s="190"/>
      <c r="Q574" s="191">
        <f t="shared" si="115"/>
        <v>0</v>
      </c>
      <c r="R574" s="191">
        <f t="shared" si="115"/>
        <v>0</v>
      </c>
      <c r="S574" s="1988"/>
      <c r="T574" s="1989"/>
      <c r="U574" s="118">
        <f t="shared" si="105"/>
        <v>0</v>
      </c>
      <c r="V574" s="33"/>
      <c r="W574" s="33"/>
      <c r="X574" s="33"/>
      <c r="Y574" s="33"/>
      <c r="Z574" s="33"/>
      <c r="AA574" s="205"/>
      <c r="AB574" s="33"/>
      <c r="AC574" s="33"/>
      <c r="AD574" s="33"/>
      <c r="AE574" s="199"/>
      <c r="AF574" s="199"/>
      <c r="AG574" s="199"/>
      <c r="AH574" s="33"/>
      <c r="AI574" s="33"/>
      <c r="AJ574" s="33"/>
      <c r="AK574" s="33"/>
      <c r="AL574" s="33"/>
      <c r="AM574" s="33"/>
      <c r="AN574" s="48"/>
      <c r="AO574" s="48"/>
      <c r="AP574" s="48"/>
    </row>
    <row r="575" spans="9:42" ht="21" hidden="1" customHeight="1" thickBot="1">
      <c r="I575" s="292">
        <f t="shared" si="113"/>
        <v>0</v>
      </c>
      <c r="J575" s="118">
        <f t="shared" si="107"/>
        <v>0</v>
      </c>
      <c r="K575" s="210">
        <f t="shared" si="116"/>
        <v>37</v>
      </c>
      <c r="L575" s="188"/>
      <c r="M575" s="188"/>
      <c r="N575" s="211">
        <f t="shared" si="114"/>
        <v>0</v>
      </c>
      <c r="O575" s="212"/>
      <c r="P575" s="212"/>
      <c r="Q575" s="213">
        <f t="shared" si="115"/>
        <v>0</v>
      </c>
      <c r="R575" s="213">
        <f t="shared" si="115"/>
        <v>0</v>
      </c>
      <c r="S575" s="1990"/>
      <c r="T575" s="1991"/>
      <c r="U575" s="118">
        <f t="shared" si="105"/>
        <v>0</v>
      </c>
      <c r="V575" s="33"/>
      <c r="W575" s="33"/>
      <c r="X575" s="33"/>
      <c r="Y575" s="33"/>
      <c r="Z575" s="33"/>
      <c r="AA575" s="205"/>
      <c r="AB575" s="33"/>
      <c r="AC575" s="33"/>
      <c r="AD575" s="33"/>
      <c r="AE575" s="199"/>
      <c r="AF575" s="199"/>
      <c r="AG575" s="199"/>
      <c r="AH575" s="33"/>
      <c r="AI575" s="33"/>
      <c r="AJ575" s="33"/>
      <c r="AK575" s="33"/>
      <c r="AL575" s="33"/>
      <c r="AM575" s="33"/>
      <c r="AN575" s="48"/>
      <c r="AO575" s="48"/>
      <c r="AP575" s="48"/>
    </row>
    <row r="576" spans="9:42" ht="21" hidden="1" customHeight="1">
      <c r="I576" s="292">
        <f>IF((O$578+P$578)&gt;0,1,0)</f>
        <v>0</v>
      </c>
      <c r="J576" s="118">
        <f t="shared" si="107"/>
        <v>0</v>
      </c>
      <c r="K576" s="2002" t="s">
        <v>840</v>
      </c>
      <c r="L576" s="2004" t="s">
        <v>841</v>
      </c>
      <c r="M576" s="2006" t="s">
        <v>842</v>
      </c>
      <c r="N576" s="2006" t="s">
        <v>843</v>
      </c>
      <c r="O576" s="2012" t="s">
        <v>844</v>
      </c>
      <c r="P576" s="2012"/>
      <c r="Q576" s="2012" t="s">
        <v>845</v>
      </c>
      <c r="R576" s="2012"/>
      <c r="S576" s="1992" t="s">
        <v>969</v>
      </c>
      <c r="T576" s="1993"/>
      <c r="U576" s="118">
        <f t="shared" si="105"/>
        <v>0</v>
      </c>
      <c r="V576" s="33"/>
      <c r="W576" s="33"/>
      <c r="X576" s="33"/>
      <c r="Y576" s="33"/>
      <c r="Z576" s="33"/>
      <c r="AA576" s="205"/>
      <c r="AB576" s="33"/>
      <c r="AC576" s="33"/>
      <c r="AD576" s="33"/>
      <c r="AE576" s="199"/>
      <c r="AF576" s="199"/>
      <c r="AG576" s="199"/>
      <c r="AH576" s="33"/>
      <c r="AI576" s="33"/>
      <c r="AJ576" s="33"/>
      <c r="AK576" s="33"/>
      <c r="AL576" s="33"/>
      <c r="AM576" s="33"/>
      <c r="AN576" s="48"/>
      <c r="AO576" s="48"/>
      <c r="AP576" s="48"/>
    </row>
    <row r="577" spans="9:42" ht="21" hidden="1" customHeight="1">
      <c r="I577" s="292">
        <f t="shared" ref="I577:I600" si="117">IF((O$578+P$578)&gt;0,1,0)</f>
        <v>0</v>
      </c>
      <c r="J577" s="118">
        <f t="shared" si="107"/>
        <v>0</v>
      </c>
      <c r="K577" s="2003"/>
      <c r="L577" s="2005"/>
      <c r="M577" s="2007"/>
      <c r="N577" s="2007"/>
      <c r="O577" s="635" t="s">
        <v>741</v>
      </c>
      <c r="P577" s="176" t="s">
        <v>742</v>
      </c>
      <c r="Q577" s="176" t="s">
        <v>741</v>
      </c>
      <c r="R577" s="177" t="s">
        <v>742</v>
      </c>
      <c r="S577" s="1994"/>
      <c r="T577" s="1995"/>
      <c r="U577" s="118">
        <f t="shared" si="105"/>
        <v>0</v>
      </c>
      <c r="V577" s="33"/>
      <c r="W577" s="33"/>
      <c r="X577" s="33"/>
      <c r="Y577" s="33"/>
      <c r="Z577" s="33"/>
      <c r="AA577" s="205"/>
      <c r="AB577" s="33"/>
      <c r="AC577" s="33"/>
      <c r="AD577" s="33"/>
      <c r="AE577" s="199"/>
      <c r="AF577" s="199"/>
      <c r="AG577" s="199"/>
      <c r="AH577" s="33"/>
      <c r="AI577" s="33"/>
      <c r="AJ577" s="33"/>
      <c r="AK577" s="33"/>
      <c r="AL577" s="33"/>
      <c r="AM577" s="33"/>
      <c r="AN577" s="48"/>
      <c r="AO577" s="48"/>
      <c r="AP577" s="48"/>
    </row>
    <row r="578" spans="9:42" ht="21" hidden="1" customHeight="1">
      <c r="I578" s="292">
        <f t="shared" si="117"/>
        <v>0</v>
      </c>
      <c r="J578" s="118">
        <f t="shared" si="107"/>
        <v>0</v>
      </c>
      <c r="K578" s="636">
        <f>+K50+1</f>
        <v>38</v>
      </c>
      <c r="L578" s="188"/>
      <c r="M578" s="188"/>
      <c r="N578" s="189">
        <f t="shared" si="114"/>
        <v>0</v>
      </c>
      <c r="O578" s="190"/>
      <c r="P578" s="190"/>
      <c r="Q578" s="191">
        <f t="shared" si="115"/>
        <v>0</v>
      </c>
      <c r="R578" s="191">
        <f t="shared" si="115"/>
        <v>0</v>
      </c>
      <c r="S578" s="1988"/>
      <c r="T578" s="1989"/>
      <c r="U578" s="118">
        <f t="shared" ref="U578:U600" si="118">J578</f>
        <v>0</v>
      </c>
      <c r="V578" s="33"/>
      <c r="W578" s="33"/>
      <c r="X578" s="33"/>
      <c r="Y578" s="33"/>
      <c r="Z578" s="33"/>
      <c r="AA578" s="205"/>
      <c r="AB578" s="33"/>
      <c r="AC578" s="33"/>
      <c r="AD578" s="33"/>
      <c r="AE578" s="199"/>
      <c r="AF578" s="199"/>
      <c r="AG578" s="199"/>
      <c r="AH578" s="33"/>
      <c r="AI578" s="33"/>
      <c r="AJ578" s="33"/>
      <c r="AK578" s="33"/>
      <c r="AL578" s="33"/>
      <c r="AM578" s="33"/>
      <c r="AN578" s="48"/>
      <c r="AO578" s="48"/>
      <c r="AP578" s="48"/>
    </row>
    <row r="579" spans="9:42" ht="21" hidden="1" customHeight="1">
      <c r="I579" s="292">
        <f t="shared" si="117"/>
        <v>0</v>
      </c>
      <c r="J579" s="118">
        <f t="shared" si="107"/>
        <v>0</v>
      </c>
      <c r="K579" s="636">
        <f t="shared" ref="K579:K600" si="119">+K578+1</f>
        <v>39</v>
      </c>
      <c r="L579" s="188"/>
      <c r="M579" s="188"/>
      <c r="N579" s="189">
        <f t="shared" si="114"/>
        <v>0</v>
      </c>
      <c r="O579" s="190"/>
      <c r="P579" s="190"/>
      <c r="Q579" s="191">
        <f t="shared" si="115"/>
        <v>0</v>
      </c>
      <c r="R579" s="191">
        <f t="shared" si="115"/>
        <v>0</v>
      </c>
      <c r="S579" s="1988"/>
      <c r="T579" s="1989"/>
      <c r="U579" s="118">
        <f t="shared" si="118"/>
        <v>0</v>
      </c>
      <c r="V579" s="33"/>
      <c r="W579" s="33"/>
      <c r="X579" s="33"/>
      <c r="Y579" s="33"/>
      <c r="Z579" s="33"/>
      <c r="AA579" s="205"/>
      <c r="AB579" s="33"/>
      <c r="AC579" s="33"/>
      <c r="AD579" s="33"/>
      <c r="AE579" s="199"/>
      <c r="AF579" s="199"/>
      <c r="AG579" s="199"/>
      <c r="AH579" s="33"/>
      <c r="AI579" s="33"/>
      <c r="AJ579" s="33"/>
      <c r="AK579" s="33"/>
      <c r="AL579" s="33"/>
      <c r="AM579" s="33"/>
      <c r="AN579" s="48"/>
      <c r="AO579" s="48"/>
      <c r="AP579" s="48"/>
    </row>
    <row r="580" spans="9:42" ht="21" hidden="1" customHeight="1">
      <c r="I580" s="292">
        <f t="shared" si="117"/>
        <v>0</v>
      </c>
      <c r="J580" s="118">
        <f t="shared" si="107"/>
        <v>0</v>
      </c>
      <c r="K580" s="636">
        <f t="shared" si="119"/>
        <v>40</v>
      </c>
      <c r="L580" s="188"/>
      <c r="M580" s="188"/>
      <c r="N580" s="189">
        <f t="shared" si="114"/>
        <v>0</v>
      </c>
      <c r="O580" s="190"/>
      <c r="P580" s="190"/>
      <c r="Q580" s="191">
        <f t="shared" si="115"/>
        <v>0</v>
      </c>
      <c r="R580" s="191">
        <f t="shared" si="115"/>
        <v>0</v>
      </c>
      <c r="S580" s="1988"/>
      <c r="T580" s="1989"/>
      <c r="U580" s="118">
        <f t="shared" si="118"/>
        <v>0</v>
      </c>
      <c r="V580" s="33"/>
      <c r="W580" s="33"/>
      <c r="X580" s="33"/>
      <c r="Y580" s="33"/>
      <c r="Z580" s="33"/>
      <c r="AA580" s="205"/>
      <c r="AB580" s="33"/>
      <c r="AC580" s="33"/>
      <c r="AD580" s="33"/>
      <c r="AE580" s="199"/>
      <c r="AF580" s="199"/>
      <c r="AG580" s="199"/>
      <c r="AH580" s="33"/>
      <c r="AI580" s="33"/>
      <c r="AJ580" s="33"/>
      <c r="AK580" s="33"/>
      <c r="AL580" s="33"/>
      <c r="AM580" s="33"/>
      <c r="AN580" s="48"/>
      <c r="AO580" s="48"/>
      <c r="AP580" s="48"/>
    </row>
    <row r="581" spans="9:42" ht="21" hidden="1" customHeight="1">
      <c r="I581" s="292">
        <f t="shared" si="117"/>
        <v>0</v>
      </c>
      <c r="J581" s="118">
        <f t="shared" si="107"/>
        <v>0</v>
      </c>
      <c r="K581" s="636">
        <f t="shared" si="119"/>
        <v>41</v>
      </c>
      <c r="L581" s="188"/>
      <c r="M581" s="188"/>
      <c r="N581" s="189">
        <f t="shared" si="114"/>
        <v>0</v>
      </c>
      <c r="O581" s="190"/>
      <c r="P581" s="190"/>
      <c r="Q581" s="191">
        <f t="shared" si="115"/>
        <v>0</v>
      </c>
      <c r="R581" s="191">
        <f t="shared" si="115"/>
        <v>0</v>
      </c>
      <c r="S581" s="1988"/>
      <c r="T581" s="1989"/>
      <c r="U581" s="118">
        <f t="shared" si="118"/>
        <v>0</v>
      </c>
      <c r="V581" s="33"/>
      <c r="W581" s="33"/>
      <c r="X581" s="33"/>
      <c r="Y581" s="33"/>
      <c r="Z581" s="33"/>
      <c r="AA581" s="205"/>
      <c r="AB581" s="33"/>
      <c r="AC581" s="33"/>
      <c r="AD581" s="33"/>
      <c r="AE581" s="199"/>
      <c r="AF581" s="199"/>
      <c r="AG581" s="199"/>
      <c r="AH581" s="33"/>
      <c r="AI581" s="33"/>
      <c r="AJ581" s="33"/>
      <c r="AK581" s="33"/>
      <c r="AL581" s="33"/>
      <c r="AM581" s="33"/>
      <c r="AN581" s="48"/>
      <c r="AO581" s="48"/>
      <c r="AP581" s="48"/>
    </row>
    <row r="582" spans="9:42" ht="21" hidden="1" customHeight="1">
      <c r="I582" s="292">
        <f t="shared" si="117"/>
        <v>0</v>
      </c>
      <c r="J582" s="118">
        <f t="shared" si="107"/>
        <v>0</v>
      </c>
      <c r="K582" s="636">
        <f t="shared" si="119"/>
        <v>42</v>
      </c>
      <c r="L582" s="188"/>
      <c r="M582" s="188"/>
      <c r="N582" s="189">
        <f t="shared" si="114"/>
        <v>0</v>
      </c>
      <c r="O582" s="190"/>
      <c r="P582" s="190"/>
      <c r="Q582" s="191">
        <f t="shared" si="115"/>
        <v>0</v>
      </c>
      <c r="R582" s="191">
        <f t="shared" si="115"/>
        <v>0</v>
      </c>
      <c r="S582" s="1988"/>
      <c r="T582" s="1989"/>
      <c r="U582" s="118">
        <f t="shared" si="118"/>
        <v>0</v>
      </c>
      <c r="V582" s="33"/>
      <c r="W582" s="33"/>
      <c r="X582" s="33"/>
      <c r="Y582" s="33"/>
      <c r="Z582" s="33"/>
      <c r="AA582" s="205"/>
      <c r="AB582" s="33"/>
      <c r="AC582" s="33"/>
      <c r="AD582" s="33"/>
      <c r="AE582" s="199"/>
      <c r="AF582" s="199"/>
      <c r="AG582" s="199"/>
      <c r="AH582" s="33"/>
      <c r="AI582" s="33"/>
      <c r="AJ582" s="33"/>
      <c r="AK582" s="33"/>
      <c r="AL582" s="33"/>
      <c r="AM582" s="33"/>
      <c r="AN582" s="48"/>
      <c r="AO582" s="48"/>
      <c r="AP582" s="48"/>
    </row>
    <row r="583" spans="9:42" ht="21" hidden="1" customHeight="1">
      <c r="I583" s="292">
        <f t="shared" si="117"/>
        <v>0</v>
      </c>
      <c r="J583" s="118">
        <f t="shared" si="107"/>
        <v>0</v>
      </c>
      <c r="K583" s="636">
        <f t="shared" si="119"/>
        <v>43</v>
      </c>
      <c r="L583" s="188"/>
      <c r="M583" s="188"/>
      <c r="N583" s="189">
        <f t="shared" si="114"/>
        <v>0</v>
      </c>
      <c r="O583" s="190"/>
      <c r="P583" s="190"/>
      <c r="Q583" s="191">
        <f t="shared" si="115"/>
        <v>0</v>
      </c>
      <c r="R583" s="191">
        <f t="shared" si="115"/>
        <v>0</v>
      </c>
      <c r="S583" s="1988"/>
      <c r="T583" s="1989"/>
      <c r="U583" s="118">
        <f t="shared" si="118"/>
        <v>0</v>
      </c>
      <c r="V583" s="33"/>
      <c r="W583" s="33"/>
      <c r="X583" s="33"/>
      <c r="Y583" s="33"/>
      <c r="Z583" s="33"/>
      <c r="AA583" s="205"/>
      <c r="AB583" s="33"/>
      <c r="AC583" s="33"/>
      <c r="AD583" s="33"/>
      <c r="AE583" s="199"/>
      <c r="AF583" s="199"/>
      <c r="AG583" s="199"/>
      <c r="AH583" s="33"/>
      <c r="AI583" s="33"/>
      <c r="AJ583" s="33"/>
      <c r="AK583" s="33"/>
      <c r="AL583" s="33"/>
      <c r="AM583" s="33"/>
      <c r="AN583" s="48"/>
      <c r="AO583" s="48"/>
      <c r="AP583" s="48"/>
    </row>
    <row r="584" spans="9:42" ht="21" hidden="1" customHeight="1">
      <c r="I584" s="292">
        <f t="shared" si="117"/>
        <v>0</v>
      </c>
      <c r="J584" s="118">
        <f t="shared" si="107"/>
        <v>0</v>
      </c>
      <c r="K584" s="636">
        <f t="shared" si="119"/>
        <v>44</v>
      </c>
      <c r="L584" s="188"/>
      <c r="M584" s="188"/>
      <c r="N584" s="189">
        <f t="shared" si="114"/>
        <v>0</v>
      </c>
      <c r="O584" s="190"/>
      <c r="P584" s="190"/>
      <c r="Q584" s="191">
        <f t="shared" si="115"/>
        <v>0</v>
      </c>
      <c r="R584" s="191">
        <f t="shared" si="115"/>
        <v>0</v>
      </c>
      <c r="S584" s="1988"/>
      <c r="T584" s="1989"/>
      <c r="U584" s="118">
        <f t="shared" si="118"/>
        <v>0</v>
      </c>
      <c r="V584" s="33"/>
      <c r="W584" s="33"/>
      <c r="X584" s="33"/>
      <c r="Y584" s="33"/>
      <c r="Z584" s="33"/>
      <c r="AA584" s="205"/>
      <c r="AB584" s="33"/>
      <c r="AC584" s="33"/>
      <c r="AD584" s="33"/>
      <c r="AE584" s="199"/>
      <c r="AF584" s="199"/>
      <c r="AG584" s="199"/>
      <c r="AH584" s="33"/>
      <c r="AI584" s="33"/>
      <c r="AJ584" s="33"/>
      <c r="AK584" s="33"/>
      <c r="AL584" s="33"/>
      <c r="AM584" s="33"/>
      <c r="AN584" s="48"/>
      <c r="AO584" s="48"/>
      <c r="AP584" s="48"/>
    </row>
    <row r="585" spans="9:42" ht="21" hidden="1" customHeight="1">
      <c r="I585" s="292">
        <f t="shared" si="117"/>
        <v>0</v>
      </c>
      <c r="J585" s="118">
        <f t="shared" si="107"/>
        <v>0</v>
      </c>
      <c r="K585" s="636">
        <f t="shared" si="119"/>
        <v>45</v>
      </c>
      <c r="L585" s="188"/>
      <c r="M585" s="188"/>
      <c r="N585" s="189">
        <f t="shared" si="114"/>
        <v>0</v>
      </c>
      <c r="O585" s="190"/>
      <c r="P585" s="190"/>
      <c r="Q585" s="191">
        <f t="shared" si="115"/>
        <v>0</v>
      </c>
      <c r="R585" s="191">
        <f t="shared" si="115"/>
        <v>0</v>
      </c>
      <c r="S585" s="1988"/>
      <c r="T585" s="1989"/>
      <c r="U585" s="118">
        <f t="shared" si="118"/>
        <v>0</v>
      </c>
      <c r="V585" s="33"/>
      <c r="W585" s="33"/>
      <c r="X585" s="33"/>
      <c r="Y585" s="33"/>
      <c r="Z585" s="33"/>
      <c r="AA585" s="205"/>
      <c r="AB585" s="33"/>
      <c r="AC585" s="33"/>
      <c r="AD585" s="33"/>
      <c r="AE585" s="199"/>
      <c r="AF585" s="199"/>
      <c r="AG585" s="199"/>
      <c r="AH585" s="33"/>
      <c r="AI585" s="33"/>
      <c r="AJ585" s="33"/>
      <c r="AK585" s="33"/>
      <c r="AL585" s="33"/>
      <c r="AM585" s="33"/>
      <c r="AN585" s="48"/>
      <c r="AO585" s="48"/>
      <c r="AP585" s="48"/>
    </row>
    <row r="586" spans="9:42" ht="21" hidden="1" customHeight="1">
      <c r="I586" s="292">
        <f t="shared" si="117"/>
        <v>0</v>
      </c>
      <c r="J586" s="118">
        <f t="shared" si="107"/>
        <v>0</v>
      </c>
      <c r="K586" s="636">
        <f t="shared" si="119"/>
        <v>46</v>
      </c>
      <c r="L586" s="188"/>
      <c r="M586" s="188"/>
      <c r="N586" s="189">
        <f t="shared" si="114"/>
        <v>0</v>
      </c>
      <c r="O586" s="190"/>
      <c r="P586" s="190"/>
      <c r="Q586" s="191">
        <f t="shared" si="115"/>
        <v>0</v>
      </c>
      <c r="R586" s="191">
        <f t="shared" si="115"/>
        <v>0</v>
      </c>
      <c r="S586" s="1988"/>
      <c r="T586" s="1989"/>
      <c r="U586" s="118">
        <f t="shared" si="118"/>
        <v>0</v>
      </c>
      <c r="V586" s="33"/>
      <c r="W586" s="33"/>
      <c r="X586" s="33"/>
      <c r="Y586" s="33"/>
      <c r="Z586" s="33"/>
      <c r="AA586" s="205"/>
      <c r="AB586" s="33"/>
      <c r="AC586" s="33"/>
      <c r="AD586" s="33"/>
      <c r="AE586" s="199"/>
      <c r="AF586" s="199"/>
      <c r="AG586" s="199"/>
      <c r="AH586" s="33"/>
      <c r="AI586" s="33"/>
      <c r="AJ586" s="33"/>
      <c r="AK586" s="33"/>
      <c r="AL586" s="33"/>
      <c r="AM586" s="33"/>
      <c r="AN586" s="48"/>
      <c r="AO586" s="48"/>
      <c r="AP586" s="48"/>
    </row>
    <row r="587" spans="9:42" ht="21" hidden="1" customHeight="1">
      <c r="I587" s="292">
        <f t="shared" si="117"/>
        <v>0</v>
      </c>
      <c r="J587" s="118">
        <f t="shared" si="107"/>
        <v>0</v>
      </c>
      <c r="K587" s="636">
        <f t="shared" si="119"/>
        <v>47</v>
      </c>
      <c r="L587" s="188"/>
      <c r="M587" s="188"/>
      <c r="N587" s="189">
        <f t="shared" si="114"/>
        <v>0</v>
      </c>
      <c r="O587" s="190"/>
      <c r="P587" s="190"/>
      <c r="Q587" s="191">
        <f t="shared" si="115"/>
        <v>0</v>
      </c>
      <c r="R587" s="191">
        <f t="shared" si="115"/>
        <v>0</v>
      </c>
      <c r="S587" s="1988"/>
      <c r="T587" s="1989"/>
      <c r="U587" s="118">
        <f t="shared" si="118"/>
        <v>0</v>
      </c>
      <c r="V587" s="33"/>
      <c r="W587" s="33"/>
      <c r="X587" s="33"/>
      <c r="Y587" s="33"/>
      <c r="Z587" s="33"/>
      <c r="AA587" s="205"/>
      <c r="AB587" s="33"/>
      <c r="AC587" s="33"/>
      <c r="AD587" s="33"/>
      <c r="AE587" s="199"/>
      <c r="AF587" s="199"/>
      <c r="AG587" s="199"/>
      <c r="AH587" s="33"/>
      <c r="AI587" s="33"/>
      <c r="AJ587" s="33"/>
      <c r="AK587" s="33"/>
      <c r="AL587" s="33"/>
      <c r="AM587" s="33"/>
      <c r="AN587" s="48"/>
      <c r="AO587" s="48"/>
      <c r="AP587" s="48"/>
    </row>
    <row r="588" spans="9:42" ht="21" hidden="1" customHeight="1">
      <c r="I588" s="292">
        <f t="shared" si="117"/>
        <v>0</v>
      </c>
      <c r="J588" s="118">
        <f t="shared" si="107"/>
        <v>0</v>
      </c>
      <c r="K588" s="636">
        <f t="shared" si="119"/>
        <v>48</v>
      </c>
      <c r="L588" s="188"/>
      <c r="M588" s="188"/>
      <c r="N588" s="189">
        <f t="shared" si="114"/>
        <v>0</v>
      </c>
      <c r="O588" s="190"/>
      <c r="P588" s="190"/>
      <c r="Q588" s="191">
        <f t="shared" si="115"/>
        <v>0</v>
      </c>
      <c r="R588" s="191">
        <f t="shared" si="115"/>
        <v>0</v>
      </c>
      <c r="S588" s="1988"/>
      <c r="T588" s="1989"/>
      <c r="U588" s="118">
        <f t="shared" si="118"/>
        <v>0</v>
      </c>
      <c r="V588" s="33"/>
      <c r="W588" s="33"/>
      <c r="X588" s="33"/>
      <c r="Y588" s="33"/>
      <c r="Z588" s="33"/>
      <c r="AA588" s="205"/>
      <c r="AB588" s="33"/>
      <c r="AC588" s="33"/>
      <c r="AD588" s="33"/>
      <c r="AE588" s="199"/>
      <c r="AF588" s="199"/>
      <c r="AG588" s="199"/>
      <c r="AH588" s="33"/>
      <c r="AI588" s="33"/>
      <c r="AJ588" s="33"/>
      <c r="AK588" s="33"/>
      <c r="AL588" s="33"/>
      <c r="AM588" s="33"/>
      <c r="AN588" s="48"/>
      <c r="AO588" s="48"/>
      <c r="AP588" s="48"/>
    </row>
    <row r="589" spans="9:42" ht="21" hidden="1" customHeight="1">
      <c r="I589" s="292">
        <f t="shared" si="117"/>
        <v>0</v>
      </c>
      <c r="J589" s="118">
        <f t="shared" si="107"/>
        <v>0</v>
      </c>
      <c r="K589" s="636">
        <f t="shared" si="119"/>
        <v>49</v>
      </c>
      <c r="L589" s="188"/>
      <c r="M589" s="188"/>
      <c r="N589" s="189">
        <f t="shared" si="114"/>
        <v>0</v>
      </c>
      <c r="O589" s="190"/>
      <c r="P589" s="190"/>
      <c r="Q589" s="191">
        <f t="shared" si="115"/>
        <v>0</v>
      </c>
      <c r="R589" s="191">
        <f t="shared" si="115"/>
        <v>0</v>
      </c>
      <c r="S589" s="1988"/>
      <c r="T589" s="1989"/>
      <c r="U589" s="118">
        <f t="shared" si="118"/>
        <v>0</v>
      </c>
      <c r="V589" s="33"/>
      <c r="W589" s="33"/>
      <c r="X589" s="33"/>
      <c r="Y589" s="33"/>
      <c r="Z589" s="33"/>
      <c r="AA589" s="205"/>
      <c r="AB589" s="33"/>
      <c r="AC589" s="33"/>
      <c r="AD589" s="33"/>
      <c r="AE589" s="199"/>
      <c r="AF589" s="199"/>
      <c r="AG589" s="199"/>
      <c r="AH589" s="33"/>
      <c r="AI589" s="33"/>
      <c r="AJ589" s="33"/>
      <c r="AK589" s="33"/>
      <c r="AL589" s="33"/>
      <c r="AM589" s="33"/>
      <c r="AN589" s="48"/>
      <c r="AO589" s="48"/>
      <c r="AP589" s="48"/>
    </row>
    <row r="590" spans="9:42" ht="21" hidden="1" customHeight="1">
      <c r="I590" s="292">
        <f t="shared" si="117"/>
        <v>0</v>
      </c>
      <c r="J590" s="118">
        <f t="shared" si="107"/>
        <v>0</v>
      </c>
      <c r="K590" s="636">
        <f t="shared" si="119"/>
        <v>50</v>
      </c>
      <c r="L590" s="188"/>
      <c r="M590" s="188"/>
      <c r="N590" s="189">
        <f t="shared" si="114"/>
        <v>0</v>
      </c>
      <c r="O590" s="190"/>
      <c r="P590" s="190"/>
      <c r="Q590" s="191">
        <f t="shared" si="115"/>
        <v>0</v>
      </c>
      <c r="R590" s="191">
        <f t="shared" si="115"/>
        <v>0</v>
      </c>
      <c r="S590" s="1988"/>
      <c r="T590" s="1989"/>
      <c r="U590" s="118">
        <f t="shared" si="118"/>
        <v>0</v>
      </c>
      <c r="V590" s="33"/>
      <c r="W590" s="33"/>
      <c r="X590" s="33"/>
      <c r="Y590" s="33"/>
      <c r="Z590" s="33"/>
      <c r="AA590" s="205"/>
      <c r="AB590" s="33"/>
      <c r="AC590" s="33"/>
      <c r="AD590" s="33"/>
      <c r="AE590" s="199"/>
      <c r="AF590" s="199"/>
      <c r="AG590" s="199"/>
      <c r="AH590" s="33"/>
      <c r="AI590" s="33"/>
      <c r="AJ590" s="33"/>
      <c r="AK590" s="33"/>
      <c r="AL590" s="33"/>
      <c r="AM590" s="33"/>
      <c r="AN590" s="48"/>
      <c r="AO590" s="48"/>
      <c r="AP590" s="48"/>
    </row>
    <row r="591" spans="9:42" ht="21" hidden="1" customHeight="1">
      <c r="I591" s="292">
        <f t="shared" si="117"/>
        <v>0</v>
      </c>
      <c r="J591" s="118">
        <f t="shared" si="107"/>
        <v>0</v>
      </c>
      <c r="K591" s="636">
        <f t="shared" si="119"/>
        <v>51</v>
      </c>
      <c r="L591" s="188"/>
      <c r="M591" s="188"/>
      <c r="N591" s="189">
        <f t="shared" si="114"/>
        <v>0</v>
      </c>
      <c r="O591" s="190"/>
      <c r="P591" s="190"/>
      <c r="Q591" s="191">
        <f t="shared" si="115"/>
        <v>0</v>
      </c>
      <c r="R591" s="191">
        <f t="shared" si="115"/>
        <v>0</v>
      </c>
      <c r="S591" s="1988"/>
      <c r="T591" s="1989"/>
      <c r="U591" s="118">
        <f t="shared" si="118"/>
        <v>0</v>
      </c>
      <c r="V591" s="33"/>
      <c r="W591" s="33"/>
      <c r="X591" s="33"/>
      <c r="Y591" s="33"/>
      <c r="Z591" s="33"/>
      <c r="AA591" s="205"/>
      <c r="AB591" s="33"/>
      <c r="AC591" s="33"/>
      <c r="AD591" s="33"/>
      <c r="AE591" s="199"/>
      <c r="AF591" s="199"/>
      <c r="AG591" s="199"/>
      <c r="AH591" s="33"/>
      <c r="AI591" s="33"/>
      <c r="AJ591" s="33"/>
      <c r="AK591" s="33"/>
      <c r="AL591" s="33"/>
      <c r="AM591" s="33"/>
      <c r="AN591" s="48"/>
      <c r="AO591" s="48"/>
      <c r="AP591" s="48"/>
    </row>
    <row r="592" spans="9:42" ht="21" hidden="1" customHeight="1">
      <c r="I592" s="292">
        <f t="shared" si="117"/>
        <v>0</v>
      </c>
      <c r="J592" s="118">
        <f t="shared" si="107"/>
        <v>0</v>
      </c>
      <c r="K592" s="636">
        <f t="shared" si="119"/>
        <v>52</v>
      </c>
      <c r="L592" s="188"/>
      <c r="M592" s="188"/>
      <c r="N592" s="189">
        <f t="shared" si="114"/>
        <v>0</v>
      </c>
      <c r="O592" s="190"/>
      <c r="P592" s="190"/>
      <c r="Q592" s="191">
        <f t="shared" si="115"/>
        <v>0</v>
      </c>
      <c r="R592" s="191">
        <f t="shared" si="115"/>
        <v>0</v>
      </c>
      <c r="S592" s="1988"/>
      <c r="T592" s="1989"/>
      <c r="U592" s="118">
        <f t="shared" si="118"/>
        <v>0</v>
      </c>
      <c r="V592" s="33"/>
      <c r="W592" s="33"/>
      <c r="X592" s="33"/>
      <c r="Y592" s="33"/>
      <c r="Z592" s="33"/>
      <c r="AA592" s="205"/>
      <c r="AB592" s="33"/>
      <c r="AC592" s="33"/>
      <c r="AD592" s="33"/>
      <c r="AE592" s="199"/>
      <c r="AF592" s="199"/>
      <c r="AG592" s="199"/>
      <c r="AH592" s="33"/>
      <c r="AI592" s="33"/>
      <c r="AJ592" s="33"/>
      <c r="AK592" s="33"/>
      <c r="AL592" s="33"/>
      <c r="AM592" s="33"/>
      <c r="AN592" s="48"/>
      <c r="AO592" s="48"/>
      <c r="AP592" s="48"/>
    </row>
    <row r="593" spans="9:42" ht="21" hidden="1" customHeight="1">
      <c r="I593" s="292">
        <f t="shared" si="117"/>
        <v>0</v>
      </c>
      <c r="J593" s="118">
        <f t="shared" si="107"/>
        <v>0</v>
      </c>
      <c r="K593" s="636">
        <f t="shared" si="119"/>
        <v>53</v>
      </c>
      <c r="L593" s="188"/>
      <c r="M593" s="188"/>
      <c r="N593" s="189">
        <f t="shared" si="114"/>
        <v>0</v>
      </c>
      <c r="O593" s="190"/>
      <c r="P593" s="190"/>
      <c r="Q593" s="191">
        <f t="shared" si="115"/>
        <v>0</v>
      </c>
      <c r="R593" s="191">
        <f t="shared" si="115"/>
        <v>0</v>
      </c>
      <c r="S593" s="1988"/>
      <c r="T593" s="1989"/>
      <c r="U593" s="118">
        <f t="shared" si="118"/>
        <v>0</v>
      </c>
      <c r="V593" s="33"/>
      <c r="W593" s="33"/>
      <c r="X593" s="33"/>
      <c r="Y593" s="33"/>
      <c r="Z593" s="33"/>
      <c r="AA593" s="205"/>
      <c r="AB593" s="33"/>
      <c r="AC593" s="33"/>
      <c r="AD593" s="33"/>
      <c r="AE593" s="199"/>
      <c r="AF593" s="199"/>
      <c r="AG593" s="199"/>
      <c r="AH593" s="33"/>
      <c r="AI593" s="33"/>
      <c r="AJ593" s="33"/>
      <c r="AK593" s="33"/>
      <c r="AL593" s="33"/>
      <c r="AM593" s="33"/>
      <c r="AN593" s="48"/>
      <c r="AO593" s="48"/>
      <c r="AP593" s="48"/>
    </row>
    <row r="594" spans="9:42" ht="21" hidden="1" customHeight="1">
      <c r="I594" s="292">
        <f t="shared" si="117"/>
        <v>0</v>
      </c>
      <c r="J594" s="118">
        <f t="shared" si="107"/>
        <v>0</v>
      </c>
      <c r="K594" s="636">
        <f t="shared" si="119"/>
        <v>54</v>
      </c>
      <c r="L594" s="188"/>
      <c r="M594" s="188"/>
      <c r="N594" s="189">
        <f t="shared" si="114"/>
        <v>0</v>
      </c>
      <c r="O594" s="190"/>
      <c r="P594" s="190"/>
      <c r="Q594" s="191">
        <f t="shared" si="115"/>
        <v>0</v>
      </c>
      <c r="R594" s="191">
        <f t="shared" si="115"/>
        <v>0</v>
      </c>
      <c r="S594" s="1988"/>
      <c r="T594" s="1989"/>
      <c r="U594" s="118">
        <f t="shared" si="118"/>
        <v>0</v>
      </c>
      <c r="V594" s="33"/>
      <c r="W594" s="33"/>
      <c r="X594" s="33"/>
      <c r="Y594" s="33"/>
      <c r="Z594" s="33"/>
      <c r="AA594" s="205"/>
      <c r="AB594" s="33"/>
      <c r="AC594" s="33"/>
      <c r="AD594" s="33"/>
      <c r="AE594" s="199"/>
      <c r="AF594" s="199"/>
      <c r="AG594" s="199"/>
      <c r="AH594" s="33"/>
      <c r="AI594" s="33"/>
      <c r="AJ594" s="33"/>
      <c r="AK594" s="33"/>
      <c r="AL594" s="33"/>
      <c r="AM594" s="33"/>
      <c r="AN594" s="48"/>
      <c r="AO594" s="48"/>
      <c r="AP594" s="48"/>
    </row>
    <row r="595" spans="9:42" ht="21" hidden="1" customHeight="1">
      <c r="I595" s="292">
        <f t="shared" si="117"/>
        <v>0</v>
      </c>
      <c r="J595" s="118">
        <f t="shared" si="107"/>
        <v>0</v>
      </c>
      <c r="K595" s="636">
        <f t="shared" si="119"/>
        <v>55</v>
      </c>
      <c r="L595" s="188"/>
      <c r="M595" s="188"/>
      <c r="N595" s="189">
        <f t="shared" si="114"/>
        <v>0</v>
      </c>
      <c r="O595" s="190"/>
      <c r="P595" s="190"/>
      <c r="Q595" s="191">
        <f t="shared" si="115"/>
        <v>0</v>
      </c>
      <c r="R595" s="191">
        <f t="shared" si="115"/>
        <v>0</v>
      </c>
      <c r="S595" s="1988"/>
      <c r="T595" s="1989"/>
      <c r="U595" s="118">
        <f t="shared" si="118"/>
        <v>0</v>
      </c>
      <c r="V595" s="33"/>
      <c r="W595" s="33"/>
      <c r="X595" s="33"/>
      <c r="Y595" s="33"/>
      <c r="Z595" s="33"/>
      <c r="AA595" s="205"/>
      <c r="AB595" s="33"/>
      <c r="AC595" s="33"/>
      <c r="AD595" s="33"/>
      <c r="AE595" s="199"/>
      <c r="AF595" s="199"/>
      <c r="AG595" s="199"/>
      <c r="AH595" s="33"/>
      <c r="AI595" s="33"/>
      <c r="AJ595" s="33"/>
      <c r="AK595" s="33"/>
      <c r="AL595" s="33"/>
      <c r="AM595" s="199"/>
      <c r="AN595" s="28"/>
      <c r="AO595" s="48"/>
      <c r="AP595" s="48"/>
    </row>
    <row r="596" spans="9:42" ht="21" hidden="1" customHeight="1">
      <c r="I596" s="292">
        <f t="shared" si="117"/>
        <v>0</v>
      </c>
      <c r="J596" s="118">
        <f t="shared" si="107"/>
        <v>0</v>
      </c>
      <c r="K596" s="636">
        <f t="shared" si="119"/>
        <v>56</v>
      </c>
      <c r="L596" s="188"/>
      <c r="M596" s="188"/>
      <c r="N596" s="189">
        <f t="shared" si="114"/>
        <v>0</v>
      </c>
      <c r="O596" s="190"/>
      <c r="P596" s="190"/>
      <c r="Q596" s="191">
        <f t="shared" si="115"/>
        <v>0</v>
      </c>
      <c r="R596" s="191">
        <f t="shared" si="115"/>
        <v>0</v>
      </c>
      <c r="S596" s="1988"/>
      <c r="T596" s="1989"/>
      <c r="U596" s="118">
        <f t="shared" si="118"/>
        <v>0</v>
      </c>
      <c r="V596" s="33"/>
      <c r="W596" s="33"/>
      <c r="X596" s="33"/>
      <c r="Y596" s="33"/>
      <c r="Z596" s="33"/>
      <c r="AA596" s="205"/>
      <c r="AB596" s="33"/>
      <c r="AC596" s="33"/>
      <c r="AD596" s="33"/>
      <c r="AE596" s="199"/>
      <c r="AF596" s="199"/>
      <c r="AG596" s="199"/>
      <c r="AH596" s="33"/>
      <c r="AI596" s="33"/>
      <c r="AJ596" s="33"/>
      <c r="AK596" s="33"/>
      <c r="AL596" s="33"/>
      <c r="AM596" s="199"/>
      <c r="AN596" s="28"/>
      <c r="AO596" s="48"/>
      <c r="AP596" s="48"/>
    </row>
    <row r="597" spans="9:42" ht="21" hidden="1" customHeight="1">
      <c r="I597" s="292">
        <f t="shared" si="117"/>
        <v>0</v>
      </c>
      <c r="J597" s="118">
        <f t="shared" si="107"/>
        <v>0</v>
      </c>
      <c r="K597" s="636">
        <f t="shared" si="119"/>
        <v>57</v>
      </c>
      <c r="L597" s="188"/>
      <c r="M597" s="188"/>
      <c r="N597" s="189">
        <f t="shared" si="114"/>
        <v>0</v>
      </c>
      <c r="O597" s="190"/>
      <c r="P597" s="190"/>
      <c r="Q597" s="191">
        <f t="shared" si="115"/>
        <v>0</v>
      </c>
      <c r="R597" s="191">
        <f t="shared" si="115"/>
        <v>0</v>
      </c>
      <c r="S597" s="1988"/>
      <c r="T597" s="1989"/>
      <c r="U597" s="118">
        <f t="shared" si="118"/>
        <v>0</v>
      </c>
      <c r="V597" s="33"/>
      <c r="W597" s="33"/>
      <c r="X597" s="33"/>
      <c r="Y597" s="33"/>
      <c r="Z597" s="33"/>
      <c r="AA597" s="205"/>
      <c r="AB597" s="33"/>
      <c r="AC597" s="33"/>
      <c r="AD597" s="33"/>
      <c r="AE597" s="199"/>
      <c r="AF597" s="199"/>
      <c r="AG597" s="199"/>
      <c r="AH597" s="33"/>
      <c r="AI597" s="33"/>
      <c r="AJ597" s="33"/>
      <c r="AK597" s="33"/>
      <c r="AL597" s="33"/>
      <c r="AO597" s="48"/>
      <c r="AP597" s="28"/>
    </row>
    <row r="598" spans="9:42" ht="21" hidden="1" customHeight="1">
      <c r="I598" s="292">
        <f t="shared" si="117"/>
        <v>0</v>
      </c>
      <c r="J598" s="118">
        <f t="shared" si="107"/>
        <v>0</v>
      </c>
      <c r="K598" s="636">
        <f t="shared" si="119"/>
        <v>58</v>
      </c>
      <c r="L598" s="188"/>
      <c r="M598" s="188"/>
      <c r="N598" s="189">
        <f t="shared" si="114"/>
        <v>0</v>
      </c>
      <c r="O598" s="190"/>
      <c r="P598" s="190"/>
      <c r="Q598" s="191">
        <f t="shared" si="115"/>
        <v>0</v>
      </c>
      <c r="R598" s="191">
        <f t="shared" si="115"/>
        <v>0</v>
      </c>
      <c r="S598" s="1988"/>
      <c r="T598" s="1989"/>
      <c r="U598" s="118">
        <f t="shared" si="118"/>
        <v>0</v>
      </c>
      <c r="V598" s="33"/>
      <c r="W598" s="33"/>
      <c r="X598" s="33"/>
      <c r="Y598" s="33"/>
      <c r="Z598" s="33"/>
      <c r="AA598" s="205"/>
      <c r="AB598" s="33"/>
      <c r="AC598" s="33"/>
      <c r="AD598" s="33"/>
      <c r="AE598" s="199"/>
      <c r="AF598" s="199"/>
      <c r="AG598" s="199"/>
      <c r="AH598" s="33"/>
      <c r="AI598" s="33"/>
      <c r="AJ598" s="33"/>
      <c r="AK598" s="33"/>
      <c r="AL598" s="33"/>
      <c r="AO598" s="48"/>
      <c r="AP598" s="28"/>
    </row>
    <row r="599" spans="9:42" ht="21" hidden="1" customHeight="1">
      <c r="I599" s="292">
        <f t="shared" si="117"/>
        <v>0</v>
      </c>
      <c r="J599" s="118">
        <f t="shared" si="107"/>
        <v>0</v>
      </c>
      <c r="K599" s="636">
        <f t="shared" si="119"/>
        <v>59</v>
      </c>
      <c r="L599" s="188"/>
      <c r="M599" s="188"/>
      <c r="N599" s="189">
        <f t="shared" si="114"/>
        <v>0</v>
      </c>
      <c r="O599" s="190"/>
      <c r="P599" s="190"/>
      <c r="Q599" s="191">
        <f t="shared" si="115"/>
        <v>0</v>
      </c>
      <c r="R599" s="191">
        <f t="shared" si="115"/>
        <v>0</v>
      </c>
      <c r="S599" s="1988"/>
      <c r="T599" s="1989"/>
      <c r="U599" s="118">
        <f t="shared" si="118"/>
        <v>0</v>
      </c>
    </row>
    <row r="600" spans="9:42" ht="21" hidden="1" customHeight="1" thickBot="1">
      <c r="I600" s="292">
        <f t="shared" si="117"/>
        <v>0</v>
      </c>
      <c r="J600" s="118">
        <f t="shared" si="107"/>
        <v>0</v>
      </c>
      <c r="K600" s="206">
        <f t="shared" si="119"/>
        <v>60</v>
      </c>
      <c r="L600" s="188"/>
      <c r="M600" s="188"/>
      <c r="N600" s="207">
        <f t="shared" si="114"/>
        <v>0</v>
      </c>
      <c r="O600" s="208"/>
      <c r="P600" s="208"/>
      <c r="Q600" s="209">
        <f t="shared" si="115"/>
        <v>0</v>
      </c>
      <c r="R600" s="209">
        <f t="shared" si="115"/>
        <v>0</v>
      </c>
      <c r="S600" s="1990"/>
      <c r="T600" s="1991"/>
      <c r="U600" s="118">
        <f t="shared" si="118"/>
        <v>0</v>
      </c>
    </row>
    <row r="601" spans="9:42" ht="21" hidden="1" customHeight="1"/>
    <row r="602" spans="9:42" ht="21" hidden="1" customHeight="1"/>
  </sheetData>
  <sheetProtection algorithmName="SHA-512" hashValue="BW5hLxA+HrkQ6zuWflvBzLbS3z5H7Q0WaZi59AVuqW9pLG6ZRY/h7SSiwHysS6jZK44c+L5F9QuQTgzvruqh5g==" saltValue="Mmr79Ac1kNIcQrXjZMtjEw==" spinCount="100000" sheet="1" objects="1" scenarios="1" selectLockedCells="1"/>
  <autoFilter ref="I1:I602" xr:uid="{00000000-0009-0000-0000-000020000000}">
    <filterColumn colId="0">
      <customFilters>
        <customFilter operator="notEqual" val=" "/>
      </customFilters>
    </filterColumn>
  </autoFilter>
  <mergeCells count="688">
    <mergeCell ref="S595:T595"/>
    <mergeCell ref="S596:T596"/>
    <mergeCell ref="S597:T597"/>
    <mergeCell ref="S598:T598"/>
    <mergeCell ref="S599:T599"/>
    <mergeCell ref="S600:T600"/>
    <mergeCell ref="S589:T589"/>
    <mergeCell ref="S590:T590"/>
    <mergeCell ref="S591:T591"/>
    <mergeCell ref="S592:T592"/>
    <mergeCell ref="S593:T593"/>
    <mergeCell ref="S594:T594"/>
    <mergeCell ref="S583:T583"/>
    <mergeCell ref="S584:T584"/>
    <mergeCell ref="S585:T585"/>
    <mergeCell ref="S586:T586"/>
    <mergeCell ref="S587:T587"/>
    <mergeCell ref="S588:T588"/>
    <mergeCell ref="S576:T577"/>
    <mergeCell ref="S578:T578"/>
    <mergeCell ref="S579:T579"/>
    <mergeCell ref="S580:T580"/>
    <mergeCell ref="S581:T581"/>
    <mergeCell ref="S582:T582"/>
    <mergeCell ref="K576:K577"/>
    <mergeCell ref="L576:L577"/>
    <mergeCell ref="M576:M577"/>
    <mergeCell ref="N576:N577"/>
    <mergeCell ref="O576:P576"/>
    <mergeCell ref="Q576:R576"/>
    <mergeCell ref="S570:T570"/>
    <mergeCell ref="S571:T571"/>
    <mergeCell ref="S572:T572"/>
    <mergeCell ref="S573:T573"/>
    <mergeCell ref="S574:T574"/>
    <mergeCell ref="S575:T575"/>
    <mergeCell ref="S564:T564"/>
    <mergeCell ref="S565:T565"/>
    <mergeCell ref="S566:T566"/>
    <mergeCell ref="S567:T567"/>
    <mergeCell ref="S568:T568"/>
    <mergeCell ref="S569:T569"/>
    <mergeCell ref="S558:T558"/>
    <mergeCell ref="S559:T559"/>
    <mergeCell ref="S560:T560"/>
    <mergeCell ref="S561:T561"/>
    <mergeCell ref="S562:T562"/>
    <mergeCell ref="S563:T563"/>
    <mergeCell ref="S553:T553"/>
    <mergeCell ref="S554:T554"/>
    <mergeCell ref="S555:T555"/>
    <mergeCell ref="S556:T556"/>
    <mergeCell ref="S557:T557"/>
    <mergeCell ref="S547:T547"/>
    <mergeCell ref="S548:T548"/>
    <mergeCell ref="S549:T549"/>
    <mergeCell ref="S550:T550"/>
    <mergeCell ref="K551:K552"/>
    <mergeCell ref="L551:L552"/>
    <mergeCell ref="M551:M552"/>
    <mergeCell ref="N551:N552"/>
    <mergeCell ref="O551:P551"/>
    <mergeCell ref="Q551:R551"/>
    <mergeCell ref="S541:T541"/>
    <mergeCell ref="S542:T542"/>
    <mergeCell ref="S543:T543"/>
    <mergeCell ref="S544:T544"/>
    <mergeCell ref="S545:T545"/>
    <mergeCell ref="S546:T546"/>
    <mergeCell ref="S551:T552"/>
    <mergeCell ref="S535:T535"/>
    <mergeCell ref="S536:T536"/>
    <mergeCell ref="S537:T537"/>
    <mergeCell ref="S538:T538"/>
    <mergeCell ref="S539:T539"/>
    <mergeCell ref="S540:T540"/>
    <mergeCell ref="K526:T526"/>
    <mergeCell ref="K527:T527"/>
    <mergeCell ref="K532:T532"/>
    <mergeCell ref="K533:K534"/>
    <mergeCell ref="L533:L534"/>
    <mergeCell ref="M533:M534"/>
    <mergeCell ref="N533:N534"/>
    <mergeCell ref="O533:P533"/>
    <mergeCell ref="Q533:R533"/>
    <mergeCell ref="S533:T534"/>
    <mergeCell ref="S520:T520"/>
    <mergeCell ref="S521:T521"/>
    <mergeCell ref="S522:T522"/>
    <mergeCell ref="S523:T523"/>
    <mergeCell ref="S524:T524"/>
    <mergeCell ref="S525:T525"/>
    <mergeCell ref="S514:T514"/>
    <mergeCell ref="S515:T515"/>
    <mergeCell ref="S516:T516"/>
    <mergeCell ref="S517:T517"/>
    <mergeCell ref="S518:T518"/>
    <mergeCell ref="S519:T519"/>
    <mergeCell ref="S508:T508"/>
    <mergeCell ref="S509:T509"/>
    <mergeCell ref="S510:T510"/>
    <mergeCell ref="S511:T511"/>
    <mergeCell ref="S512:T512"/>
    <mergeCell ref="S513:T513"/>
    <mergeCell ref="S501:T502"/>
    <mergeCell ref="S503:T503"/>
    <mergeCell ref="S504:T504"/>
    <mergeCell ref="S505:T505"/>
    <mergeCell ref="S506:T506"/>
    <mergeCell ref="S507:T507"/>
    <mergeCell ref="K501:K502"/>
    <mergeCell ref="L501:L502"/>
    <mergeCell ref="M501:M502"/>
    <mergeCell ref="N501:N502"/>
    <mergeCell ref="O501:P501"/>
    <mergeCell ref="Q501:R501"/>
    <mergeCell ref="S495:T495"/>
    <mergeCell ref="S496:T496"/>
    <mergeCell ref="S497:T497"/>
    <mergeCell ref="S498:T498"/>
    <mergeCell ref="S499:T499"/>
    <mergeCell ref="S500:T500"/>
    <mergeCell ref="S489:T489"/>
    <mergeCell ref="S490:T490"/>
    <mergeCell ref="S491:T491"/>
    <mergeCell ref="S492:T492"/>
    <mergeCell ref="S493:T493"/>
    <mergeCell ref="S494:T494"/>
    <mergeCell ref="S483:T483"/>
    <mergeCell ref="S484:T484"/>
    <mergeCell ref="S485:T485"/>
    <mergeCell ref="S486:T486"/>
    <mergeCell ref="S487:T487"/>
    <mergeCell ref="S488:T488"/>
    <mergeCell ref="S478:T478"/>
    <mergeCell ref="S479:T479"/>
    <mergeCell ref="S480:T480"/>
    <mergeCell ref="S481:T481"/>
    <mergeCell ref="S482:T482"/>
    <mergeCell ref="S472:T472"/>
    <mergeCell ref="S473:T473"/>
    <mergeCell ref="S474:T474"/>
    <mergeCell ref="S475:T475"/>
    <mergeCell ref="K476:K477"/>
    <mergeCell ref="L476:L477"/>
    <mergeCell ref="M476:M477"/>
    <mergeCell ref="N476:N477"/>
    <mergeCell ref="O476:P476"/>
    <mergeCell ref="Q476:R476"/>
    <mergeCell ref="S466:T466"/>
    <mergeCell ref="S467:T467"/>
    <mergeCell ref="S468:T468"/>
    <mergeCell ref="S469:T469"/>
    <mergeCell ref="S470:T470"/>
    <mergeCell ref="S471:T471"/>
    <mergeCell ref="S476:T477"/>
    <mergeCell ref="S460:T460"/>
    <mergeCell ref="S461:T461"/>
    <mergeCell ref="S462:T462"/>
    <mergeCell ref="S463:T463"/>
    <mergeCell ref="S464:T464"/>
    <mergeCell ref="S465:T465"/>
    <mergeCell ref="K451:T451"/>
    <mergeCell ref="K452:T452"/>
    <mergeCell ref="K457:T457"/>
    <mergeCell ref="K458:K459"/>
    <mergeCell ref="L458:L459"/>
    <mergeCell ref="M458:M459"/>
    <mergeCell ref="N458:N459"/>
    <mergeCell ref="O458:P458"/>
    <mergeCell ref="Q458:R458"/>
    <mergeCell ref="S458:T459"/>
    <mergeCell ref="S445:T445"/>
    <mergeCell ref="S446:T446"/>
    <mergeCell ref="S447:T447"/>
    <mergeCell ref="S448:T448"/>
    <mergeCell ref="S449:T449"/>
    <mergeCell ref="S450:T450"/>
    <mergeCell ref="S439:T439"/>
    <mergeCell ref="S440:T440"/>
    <mergeCell ref="S441:T441"/>
    <mergeCell ref="S442:T442"/>
    <mergeCell ref="S443:T443"/>
    <mergeCell ref="S444:T444"/>
    <mergeCell ref="S433:T433"/>
    <mergeCell ref="S434:T434"/>
    <mergeCell ref="S435:T435"/>
    <mergeCell ref="S436:T436"/>
    <mergeCell ref="S437:T437"/>
    <mergeCell ref="S438:T438"/>
    <mergeCell ref="S426:T427"/>
    <mergeCell ref="S428:T428"/>
    <mergeCell ref="S429:T429"/>
    <mergeCell ref="S430:T430"/>
    <mergeCell ref="S431:T431"/>
    <mergeCell ref="S432:T432"/>
    <mergeCell ref="K426:K427"/>
    <mergeCell ref="L426:L427"/>
    <mergeCell ref="M426:M427"/>
    <mergeCell ref="N426:N427"/>
    <mergeCell ref="O426:P426"/>
    <mergeCell ref="Q426:R426"/>
    <mergeCell ref="S420:T420"/>
    <mergeCell ref="S421:T421"/>
    <mergeCell ref="S422:T422"/>
    <mergeCell ref="S423:T423"/>
    <mergeCell ref="S424:T424"/>
    <mergeCell ref="S425:T425"/>
    <mergeCell ref="S414:T414"/>
    <mergeCell ref="S415:T415"/>
    <mergeCell ref="S416:T416"/>
    <mergeCell ref="S417:T417"/>
    <mergeCell ref="S418:T418"/>
    <mergeCell ref="S419:T419"/>
    <mergeCell ref="S408:T408"/>
    <mergeCell ref="S409:T409"/>
    <mergeCell ref="S410:T410"/>
    <mergeCell ref="S411:T411"/>
    <mergeCell ref="S412:T412"/>
    <mergeCell ref="S413:T413"/>
    <mergeCell ref="S403:T403"/>
    <mergeCell ref="S404:T404"/>
    <mergeCell ref="S405:T405"/>
    <mergeCell ref="S406:T406"/>
    <mergeCell ref="S407:T407"/>
    <mergeCell ref="S397:T397"/>
    <mergeCell ref="S398:T398"/>
    <mergeCell ref="S399:T399"/>
    <mergeCell ref="S400:T400"/>
    <mergeCell ref="K401:K402"/>
    <mergeCell ref="L401:L402"/>
    <mergeCell ref="M401:M402"/>
    <mergeCell ref="N401:N402"/>
    <mergeCell ref="O401:P401"/>
    <mergeCell ref="Q401:R401"/>
    <mergeCell ref="S391:T391"/>
    <mergeCell ref="S392:T392"/>
    <mergeCell ref="S393:T393"/>
    <mergeCell ref="S394:T394"/>
    <mergeCell ref="S395:T395"/>
    <mergeCell ref="S396:T396"/>
    <mergeCell ref="S401:T402"/>
    <mergeCell ref="S385:T385"/>
    <mergeCell ref="S386:T386"/>
    <mergeCell ref="S387:T387"/>
    <mergeCell ref="S388:T388"/>
    <mergeCell ref="S389:T389"/>
    <mergeCell ref="S390:T390"/>
    <mergeCell ref="K376:T376"/>
    <mergeCell ref="K377:T377"/>
    <mergeCell ref="K382:T382"/>
    <mergeCell ref="K383:K384"/>
    <mergeCell ref="L383:L384"/>
    <mergeCell ref="M383:M384"/>
    <mergeCell ref="N383:N384"/>
    <mergeCell ref="O383:P383"/>
    <mergeCell ref="Q383:R383"/>
    <mergeCell ref="S383:T384"/>
    <mergeCell ref="S370:T370"/>
    <mergeCell ref="S371:T371"/>
    <mergeCell ref="S372:T372"/>
    <mergeCell ref="S373:T373"/>
    <mergeCell ref="S374:T374"/>
    <mergeCell ref="S375:T375"/>
    <mergeCell ref="S364:T364"/>
    <mergeCell ref="S365:T365"/>
    <mergeCell ref="S366:T366"/>
    <mergeCell ref="S367:T367"/>
    <mergeCell ref="S368:T368"/>
    <mergeCell ref="S369:T369"/>
    <mergeCell ref="S358:T358"/>
    <mergeCell ref="S359:T359"/>
    <mergeCell ref="S360:T360"/>
    <mergeCell ref="S361:T361"/>
    <mergeCell ref="S362:T362"/>
    <mergeCell ref="S363:T363"/>
    <mergeCell ref="S351:T352"/>
    <mergeCell ref="S353:T353"/>
    <mergeCell ref="S354:T354"/>
    <mergeCell ref="S355:T355"/>
    <mergeCell ref="S356:T356"/>
    <mergeCell ref="S357:T357"/>
    <mergeCell ref="K351:K352"/>
    <mergeCell ref="L351:L352"/>
    <mergeCell ref="M351:M352"/>
    <mergeCell ref="N351:N352"/>
    <mergeCell ref="O351:P351"/>
    <mergeCell ref="Q351:R351"/>
    <mergeCell ref="S345:T345"/>
    <mergeCell ref="S346:T346"/>
    <mergeCell ref="S347:T347"/>
    <mergeCell ref="S348:T348"/>
    <mergeCell ref="S349:T349"/>
    <mergeCell ref="S350:T350"/>
    <mergeCell ref="S339:T339"/>
    <mergeCell ref="S340:T340"/>
    <mergeCell ref="S341:T341"/>
    <mergeCell ref="S342:T342"/>
    <mergeCell ref="S343:T343"/>
    <mergeCell ref="S344:T344"/>
    <mergeCell ref="S333:T333"/>
    <mergeCell ref="S334:T334"/>
    <mergeCell ref="S335:T335"/>
    <mergeCell ref="S336:T336"/>
    <mergeCell ref="S337:T337"/>
    <mergeCell ref="S338:T338"/>
    <mergeCell ref="S328:T328"/>
    <mergeCell ref="S329:T329"/>
    <mergeCell ref="S330:T330"/>
    <mergeCell ref="S331:T331"/>
    <mergeCell ref="S332:T332"/>
    <mergeCell ref="S322:T322"/>
    <mergeCell ref="S323:T323"/>
    <mergeCell ref="S324:T324"/>
    <mergeCell ref="S325:T325"/>
    <mergeCell ref="K326:K327"/>
    <mergeCell ref="L326:L327"/>
    <mergeCell ref="M326:M327"/>
    <mergeCell ref="N326:N327"/>
    <mergeCell ref="O326:P326"/>
    <mergeCell ref="Q326:R326"/>
    <mergeCell ref="S316:T316"/>
    <mergeCell ref="S317:T317"/>
    <mergeCell ref="S318:T318"/>
    <mergeCell ref="S319:T319"/>
    <mergeCell ref="S320:T320"/>
    <mergeCell ref="S321:T321"/>
    <mergeCell ref="S326:T327"/>
    <mergeCell ref="S310:T310"/>
    <mergeCell ref="S311:T311"/>
    <mergeCell ref="S312:T312"/>
    <mergeCell ref="S313:T313"/>
    <mergeCell ref="S314:T314"/>
    <mergeCell ref="S315:T315"/>
    <mergeCell ref="K301:T301"/>
    <mergeCell ref="K302:T302"/>
    <mergeCell ref="K307:T307"/>
    <mergeCell ref="K308:K309"/>
    <mergeCell ref="L308:L309"/>
    <mergeCell ref="M308:M309"/>
    <mergeCell ref="N308:N309"/>
    <mergeCell ref="O308:P308"/>
    <mergeCell ref="Q308:R308"/>
    <mergeCell ref="S308:T309"/>
    <mergeCell ref="S295:T295"/>
    <mergeCell ref="S296:T296"/>
    <mergeCell ref="S297:T297"/>
    <mergeCell ref="S298:T298"/>
    <mergeCell ref="S299:T299"/>
    <mergeCell ref="S300:T300"/>
    <mergeCell ref="S289:T289"/>
    <mergeCell ref="S290:T290"/>
    <mergeCell ref="S291:T291"/>
    <mergeCell ref="S292:T292"/>
    <mergeCell ref="S293:T293"/>
    <mergeCell ref="S294:T294"/>
    <mergeCell ref="S283:T283"/>
    <mergeCell ref="S284:T284"/>
    <mergeCell ref="S285:T285"/>
    <mergeCell ref="S286:T286"/>
    <mergeCell ref="S287:T287"/>
    <mergeCell ref="S288:T288"/>
    <mergeCell ref="S276:T277"/>
    <mergeCell ref="S278:T278"/>
    <mergeCell ref="S279:T279"/>
    <mergeCell ref="S280:T280"/>
    <mergeCell ref="S281:T281"/>
    <mergeCell ref="S282:T282"/>
    <mergeCell ref="K276:K277"/>
    <mergeCell ref="L276:L277"/>
    <mergeCell ref="M276:M277"/>
    <mergeCell ref="N276:N277"/>
    <mergeCell ref="O276:P276"/>
    <mergeCell ref="Q276:R276"/>
    <mergeCell ref="S270:T270"/>
    <mergeCell ref="S271:T271"/>
    <mergeCell ref="S272:T272"/>
    <mergeCell ref="S273:T273"/>
    <mergeCell ref="S274:T274"/>
    <mergeCell ref="S275:T275"/>
    <mergeCell ref="S264:T264"/>
    <mergeCell ref="S265:T265"/>
    <mergeCell ref="S266:T266"/>
    <mergeCell ref="S267:T267"/>
    <mergeCell ref="S268:T268"/>
    <mergeCell ref="S269:T269"/>
    <mergeCell ref="S258:T258"/>
    <mergeCell ref="S259:T259"/>
    <mergeCell ref="S260:T260"/>
    <mergeCell ref="S261:T261"/>
    <mergeCell ref="S262:T262"/>
    <mergeCell ref="S263:T263"/>
    <mergeCell ref="S253:T253"/>
    <mergeCell ref="S254:T254"/>
    <mergeCell ref="S255:T255"/>
    <mergeCell ref="S256:T256"/>
    <mergeCell ref="S257:T257"/>
    <mergeCell ref="S247:T247"/>
    <mergeCell ref="S248:T248"/>
    <mergeCell ref="S249:T249"/>
    <mergeCell ref="S250:T250"/>
    <mergeCell ref="K251:K252"/>
    <mergeCell ref="L251:L252"/>
    <mergeCell ref="M251:M252"/>
    <mergeCell ref="N251:N252"/>
    <mergeCell ref="O251:P251"/>
    <mergeCell ref="Q251:R251"/>
    <mergeCell ref="S241:T241"/>
    <mergeCell ref="S242:T242"/>
    <mergeCell ref="S243:T243"/>
    <mergeCell ref="S244:T244"/>
    <mergeCell ref="S245:T245"/>
    <mergeCell ref="S246:T246"/>
    <mergeCell ref="S251:T252"/>
    <mergeCell ref="S235:T235"/>
    <mergeCell ref="S236:T236"/>
    <mergeCell ref="S237:T237"/>
    <mergeCell ref="S238:T238"/>
    <mergeCell ref="S239:T239"/>
    <mergeCell ref="S240:T240"/>
    <mergeCell ref="K226:T226"/>
    <mergeCell ref="K227:T227"/>
    <mergeCell ref="K232:T232"/>
    <mergeCell ref="K233:K234"/>
    <mergeCell ref="L233:L234"/>
    <mergeCell ref="M233:M234"/>
    <mergeCell ref="N233:N234"/>
    <mergeCell ref="O233:P233"/>
    <mergeCell ref="Q233:R233"/>
    <mergeCell ref="S233:T234"/>
    <mergeCell ref="S220:T220"/>
    <mergeCell ref="S221:T221"/>
    <mergeCell ref="S222:T222"/>
    <mergeCell ref="S223:T223"/>
    <mergeCell ref="S224:T224"/>
    <mergeCell ref="S225:T225"/>
    <mergeCell ref="S214:T214"/>
    <mergeCell ref="S215:T215"/>
    <mergeCell ref="S216:T216"/>
    <mergeCell ref="S217:T217"/>
    <mergeCell ref="S218:T218"/>
    <mergeCell ref="S219:T219"/>
    <mergeCell ref="S208:T208"/>
    <mergeCell ref="S209:T209"/>
    <mergeCell ref="S210:T210"/>
    <mergeCell ref="S211:T211"/>
    <mergeCell ref="S212:T212"/>
    <mergeCell ref="S213:T213"/>
    <mergeCell ref="S201:T202"/>
    <mergeCell ref="S203:T203"/>
    <mergeCell ref="S204:T204"/>
    <mergeCell ref="S205:T205"/>
    <mergeCell ref="S206:T206"/>
    <mergeCell ref="S207:T207"/>
    <mergeCell ref="K201:K202"/>
    <mergeCell ref="L201:L202"/>
    <mergeCell ref="M201:M202"/>
    <mergeCell ref="N201:N202"/>
    <mergeCell ref="O201:P201"/>
    <mergeCell ref="Q201:R201"/>
    <mergeCell ref="S195:T195"/>
    <mergeCell ref="S196:T196"/>
    <mergeCell ref="S197:T197"/>
    <mergeCell ref="S198:T198"/>
    <mergeCell ref="S199:T199"/>
    <mergeCell ref="S200:T200"/>
    <mergeCell ref="S189:T189"/>
    <mergeCell ref="S190:T190"/>
    <mergeCell ref="S191:T191"/>
    <mergeCell ref="S192:T192"/>
    <mergeCell ref="S193:T193"/>
    <mergeCell ref="S194:T194"/>
    <mergeCell ref="S183:T183"/>
    <mergeCell ref="S184:T184"/>
    <mergeCell ref="S185:T185"/>
    <mergeCell ref="S186:T186"/>
    <mergeCell ref="S187:T187"/>
    <mergeCell ref="S188:T188"/>
    <mergeCell ref="S178:T178"/>
    <mergeCell ref="S179:T179"/>
    <mergeCell ref="S180:T180"/>
    <mergeCell ref="S181:T181"/>
    <mergeCell ref="S182:T182"/>
    <mergeCell ref="S172:T172"/>
    <mergeCell ref="S173:T173"/>
    <mergeCell ref="S174:T174"/>
    <mergeCell ref="S175:T175"/>
    <mergeCell ref="K176:K177"/>
    <mergeCell ref="L176:L177"/>
    <mergeCell ref="M176:M177"/>
    <mergeCell ref="N176:N177"/>
    <mergeCell ref="O176:P176"/>
    <mergeCell ref="Q176:R176"/>
    <mergeCell ref="S166:T166"/>
    <mergeCell ref="S167:T167"/>
    <mergeCell ref="S168:T168"/>
    <mergeCell ref="S169:T169"/>
    <mergeCell ref="S170:T170"/>
    <mergeCell ref="S171:T171"/>
    <mergeCell ref="S176:T177"/>
    <mergeCell ref="S162:T162"/>
    <mergeCell ref="S163:T163"/>
    <mergeCell ref="S164:T164"/>
    <mergeCell ref="S165:T165"/>
    <mergeCell ref="K151:T151"/>
    <mergeCell ref="K152:T152"/>
    <mergeCell ref="K157:T157"/>
    <mergeCell ref="K158:K159"/>
    <mergeCell ref="L158:L159"/>
    <mergeCell ref="M158:M159"/>
    <mergeCell ref="N158:N159"/>
    <mergeCell ref="O158:P158"/>
    <mergeCell ref="Q158:R158"/>
    <mergeCell ref="S158:T159"/>
    <mergeCell ref="S160:T160"/>
    <mergeCell ref="S161:T161"/>
    <mergeCell ref="S145:T145"/>
    <mergeCell ref="S146:T146"/>
    <mergeCell ref="S147:T147"/>
    <mergeCell ref="S148:T148"/>
    <mergeCell ref="S149:T149"/>
    <mergeCell ref="S150:T150"/>
    <mergeCell ref="S139:T139"/>
    <mergeCell ref="S140:T140"/>
    <mergeCell ref="S141:T141"/>
    <mergeCell ref="S142:T142"/>
    <mergeCell ref="S143:T143"/>
    <mergeCell ref="S144:T144"/>
    <mergeCell ref="S133:T133"/>
    <mergeCell ref="S134:T134"/>
    <mergeCell ref="S135:T135"/>
    <mergeCell ref="S136:T136"/>
    <mergeCell ref="S137:T137"/>
    <mergeCell ref="S138:T138"/>
    <mergeCell ref="S126:T127"/>
    <mergeCell ref="S128:T128"/>
    <mergeCell ref="S129:T129"/>
    <mergeCell ref="S130:T130"/>
    <mergeCell ref="S131:T131"/>
    <mergeCell ref="S132:T132"/>
    <mergeCell ref="K126:K127"/>
    <mergeCell ref="L126:L127"/>
    <mergeCell ref="M126:M127"/>
    <mergeCell ref="N126:N127"/>
    <mergeCell ref="O126:P126"/>
    <mergeCell ref="Q126:R126"/>
    <mergeCell ref="S120:T120"/>
    <mergeCell ref="S121:T121"/>
    <mergeCell ref="S122:T122"/>
    <mergeCell ref="S123:T123"/>
    <mergeCell ref="S124:T124"/>
    <mergeCell ref="S125:T125"/>
    <mergeCell ref="S114:T114"/>
    <mergeCell ref="S115:T115"/>
    <mergeCell ref="S116:T116"/>
    <mergeCell ref="S117:T117"/>
    <mergeCell ref="S118:T118"/>
    <mergeCell ref="S119:T119"/>
    <mergeCell ref="S108:T108"/>
    <mergeCell ref="S109:T109"/>
    <mergeCell ref="S110:T110"/>
    <mergeCell ref="S111:T111"/>
    <mergeCell ref="S112:T112"/>
    <mergeCell ref="S113:T113"/>
    <mergeCell ref="S103:T103"/>
    <mergeCell ref="S104:T104"/>
    <mergeCell ref="S105:T105"/>
    <mergeCell ref="S106:T106"/>
    <mergeCell ref="S107:T107"/>
    <mergeCell ref="S97:T97"/>
    <mergeCell ref="S98:T98"/>
    <mergeCell ref="S99:T99"/>
    <mergeCell ref="S100:T100"/>
    <mergeCell ref="K101:K102"/>
    <mergeCell ref="L101:L102"/>
    <mergeCell ref="M101:M102"/>
    <mergeCell ref="N101:N102"/>
    <mergeCell ref="O101:P101"/>
    <mergeCell ref="Q101:R101"/>
    <mergeCell ref="S91:T91"/>
    <mergeCell ref="S92:T92"/>
    <mergeCell ref="S93:T93"/>
    <mergeCell ref="S94:T94"/>
    <mergeCell ref="S95:T95"/>
    <mergeCell ref="S96:T96"/>
    <mergeCell ref="S101:T102"/>
    <mergeCell ref="S85:T85"/>
    <mergeCell ref="S86:T86"/>
    <mergeCell ref="S87:T87"/>
    <mergeCell ref="S88:T88"/>
    <mergeCell ref="S89:T89"/>
    <mergeCell ref="S90:T90"/>
    <mergeCell ref="K76:T76"/>
    <mergeCell ref="K77:T77"/>
    <mergeCell ref="K82:T82"/>
    <mergeCell ref="K83:K84"/>
    <mergeCell ref="L83:L84"/>
    <mergeCell ref="M83:M84"/>
    <mergeCell ref="N83:N84"/>
    <mergeCell ref="O83:P83"/>
    <mergeCell ref="Q83:R83"/>
    <mergeCell ref="S83:T84"/>
    <mergeCell ref="S70:T70"/>
    <mergeCell ref="S71:T71"/>
    <mergeCell ref="S72:T72"/>
    <mergeCell ref="S73:T73"/>
    <mergeCell ref="S74:T74"/>
    <mergeCell ref="S75:T75"/>
    <mergeCell ref="S64:T64"/>
    <mergeCell ref="S65:T65"/>
    <mergeCell ref="S66:T66"/>
    <mergeCell ref="S67:T67"/>
    <mergeCell ref="S68:T68"/>
    <mergeCell ref="S69:T69"/>
    <mergeCell ref="S58:T58"/>
    <mergeCell ref="S59:T59"/>
    <mergeCell ref="S60:T60"/>
    <mergeCell ref="S61:T61"/>
    <mergeCell ref="S62:T62"/>
    <mergeCell ref="S63:T63"/>
    <mergeCell ref="S51:T52"/>
    <mergeCell ref="S53:T53"/>
    <mergeCell ref="S54:T54"/>
    <mergeCell ref="S55:T55"/>
    <mergeCell ref="S56:T56"/>
    <mergeCell ref="S57:T57"/>
    <mergeCell ref="K51:K52"/>
    <mergeCell ref="L51:L52"/>
    <mergeCell ref="M51:M52"/>
    <mergeCell ref="N51:N52"/>
    <mergeCell ref="O51:P51"/>
    <mergeCell ref="Q51:R51"/>
    <mergeCell ref="S45:T45"/>
    <mergeCell ref="S46:T46"/>
    <mergeCell ref="S47:T47"/>
    <mergeCell ref="S48:T48"/>
    <mergeCell ref="S49:T49"/>
    <mergeCell ref="S50:T50"/>
    <mergeCell ref="S39:T39"/>
    <mergeCell ref="S40:T40"/>
    <mergeCell ref="S41:T41"/>
    <mergeCell ref="S42:T42"/>
    <mergeCell ref="S43:T43"/>
    <mergeCell ref="S44:T44"/>
    <mergeCell ref="S33:T33"/>
    <mergeCell ref="S34:T34"/>
    <mergeCell ref="S35:T35"/>
    <mergeCell ref="S36:T36"/>
    <mergeCell ref="S37:T37"/>
    <mergeCell ref="S38:T38"/>
    <mergeCell ref="S28:T28"/>
    <mergeCell ref="S29:T29"/>
    <mergeCell ref="S30:T30"/>
    <mergeCell ref="S31:T31"/>
    <mergeCell ref="S32:T32"/>
    <mergeCell ref="S22:T22"/>
    <mergeCell ref="S23:T23"/>
    <mergeCell ref="S24:T24"/>
    <mergeCell ref="S25:T25"/>
    <mergeCell ref="K26:K27"/>
    <mergeCell ref="L26:L27"/>
    <mergeCell ref="M26:M27"/>
    <mergeCell ref="N26:N27"/>
    <mergeCell ref="O26:P26"/>
    <mergeCell ref="Q26:R26"/>
    <mergeCell ref="S16:T16"/>
    <mergeCell ref="S17:T17"/>
    <mergeCell ref="S18:T18"/>
    <mergeCell ref="S19:T19"/>
    <mergeCell ref="S20:T20"/>
    <mergeCell ref="S21:T21"/>
    <mergeCell ref="S26:T27"/>
    <mergeCell ref="S12:T12"/>
    <mergeCell ref="S13:T13"/>
    <mergeCell ref="S14:T14"/>
    <mergeCell ref="S15:T15"/>
    <mergeCell ref="K1:T1"/>
    <mergeCell ref="K2:T2"/>
    <mergeCell ref="K7:T7"/>
    <mergeCell ref="K8:K9"/>
    <mergeCell ref="L8:L9"/>
    <mergeCell ref="M8:M9"/>
    <mergeCell ref="N8:N9"/>
    <mergeCell ref="O8:P8"/>
    <mergeCell ref="Q8:R8"/>
    <mergeCell ref="S8:T9"/>
    <mergeCell ref="S10:T10"/>
    <mergeCell ref="S11:T11"/>
  </mergeCells>
  <phoneticPr fontId="2" type="noConversion"/>
  <conditionalFormatting sqref="K28">
    <cfRule type="expression" dxfId="144" priority="71">
      <formula>IF((L28+M28)&gt;0,(LEN(L28)+LEN(M28))&lt;&gt;12,)</formula>
    </cfRule>
  </conditionalFormatting>
  <conditionalFormatting sqref="K53">
    <cfRule type="expression" dxfId="143" priority="69">
      <formula>IF((L53+M53)&gt;0,(LEN(L53)+LEN(M53))&lt;&gt;12,)</formula>
    </cfRule>
  </conditionalFormatting>
  <conditionalFormatting sqref="K29:K50">
    <cfRule type="expression" dxfId="142" priority="70">
      <formula>IF((L29+M29)&gt;0,(LEN(L29)+LEN(M29))&lt;&gt;12,)</formula>
    </cfRule>
  </conditionalFormatting>
  <conditionalFormatting sqref="K53:K75">
    <cfRule type="expression" dxfId="141" priority="68">
      <formula>IF((L53+M53)&gt;0,(LEN(L53)+LEN(M53))&lt;&gt;12,)</formula>
    </cfRule>
  </conditionalFormatting>
  <conditionalFormatting sqref="K179:K200">
    <cfRule type="expression" dxfId="140" priority="60">
      <formula>IF((L179+M179)&gt;0,(LEN(L179)+LEN(M179))&lt;&gt;12,)</formula>
    </cfRule>
  </conditionalFormatting>
  <conditionalFormatting sqref="K103">
    <cfRule type="expression" dxfId="139" priority="66">
      <formula>IF((L103+M103)&gt;0,(LEN(L103)+LEN(M103))&lt;&gt;12,)</formula>
    </cfRule>
  </conditionalFormatting>
  <conditionalFormatting sqref="K104:K125">
    <cfRule type="expression" dxfId="138" priority="65">
      <formula>IF((L104+M104)&gt;0,(LEN(L104)+LEN(M104))&lt;&gt;12,)</formula>
    </cfRule>
  </conditionalFormatting>
  <conditionalFormatting sqref="K128">
    <cfRule type="expression" dxfId="137" priority="64">
      <formula>IF((L128+M128)&gt;0,(LEN(L128)+LEN(M128))&lt;&gt;12,)</formula>
    </cfRule>
  </conditionalFormatting>
  <conditionalFormatting sqref="K128:K150">
    <cfRule type="expression" dxfId="136" priority="63">
      <formula>IF((L128+M128)&gt;0,(LEN(L128)+LEN(M128))&lt;&gt;12,)</formula>
    </cfRule>
  </conditionalFormatting>
  <conditionalFormatting sqref="K253">
    <cfRule type="expression" dxfId="135" priority="56">
      <formula>IF((L253+M253)&gt;0,(LEN(L253)+LEN(M253))&lt;&gt;12,)</formula>
    </cfRule>
  </conditionalFormatting>
  <conditionalFormatting sqref="K178">
    <cfRule type="expression" dxfId="134" priority="61">
      <formula>IF((L178+M178)&gt;0,(LEN(L178)+LEN(M178))&lt;&gt;12,)</formula>
    </cfRule>
  </conditionalFormatting>
  <conditionalFormatting sqref="K203">
    <cfRule type="expression" dxfId="133" priority="59">
      <formula>IF((L203+M203)&gt;0,(LEN(L203)+LEN(M203))&lt;&gt;12,)</formula>
    </cfRule>
  </conditionalFormatting>
  <conditionalFormatting sqref="K203:K225">
    <cfRule type="expression" dxfId="132" priority="58">
      <formula>IF((L203+M203)&gt;0,(LEN(L203)+LEN(M203))&lt;&gt;12,)</formula>
    </cfRule>
  </conditionalFormatting>
  <conditionalFormatting sqref="K254:K275">
    <cfRule type="expression" dxfId="131" priority="55">
      <formula>IF((L254+M254)&gt;0,(LEN(L254)+LEN(M254))&lt;&gt;12,)</formula>
    </cfRule>
  </conditionalFormatting>
  <conditionalFormatting sqref="K278">
    <cfRule type="expression" dxfId="130" priority="54">
      <formula>IF((L278+M278)&gt;0,(LEN(L278)+LEN(M278))&lt;&gt;12,)</formula>
    </cfRule>
  </conditionalFormatting>
  <conditionalFormatting sqref="K278:K300">
    <cfRule type="expression" dxfId="129" priority="53">
      <formula>IF((L278+M278)&gt;0,(LEN(L278)+LEN(M278))&lt;&gt;12,)</formula>
    </cfRule>
  </conditionalFormatting>
  <conditionalFormatting sqref="K353:K375">
    <cfRule type="expression" dxfId="128" priority="48">
      <formula>IF((L353+M353)&gt;0,(LEN(L353)+LEN(M353))&lt;&gt;12,)</formula>
    </cfRule>
  </conditionalFormatting>
  <conditionalFormatting sqref="K328">
    <cfRule type="expression" dxfId="127" priority="51">
      <formula>IF((L328+M328)&gt;0,(LEN(L328)+LEN(M328))&lt;&gt;12,)</formula>
    </cfRule>
  </conditionalFormatting>
  <conditionalFormatting sqref="K329:K350">
    <cfRule type="expression" dxfId="126" priority="50">
      <formula>IF((L329+M329)&gt;0,(LEN(L329)+LEN(M329))&lt;&gt;12,)</formula>
    </cfRule>
  </conditionalFormatting>
  <conditionalFormatting sqref="K353">
    <cfRule type="expression" dxfId="125" priority="49">
      <formula>IF((L353+M353)&gt;0,(LEN(L353)+LEN(M353))&lt;&gt;12,)</formula>
    </cfRule>
  </conditionalFormatting>
  <conditionalFormatting sqref="K428">
    <cfRule type="expression" dxfId="124" priority="44">
      <formula>IF((L428+M428)&gt;0,(LEN(L428)+LEN(M428))&lt;&gt;12,)</formula>
    </cfRule>
  </conditionalFormatting>
  <conditionalFormatting sqref="K403">
    <cfRule type="expression" dxfId="123" priority="46">
      <formula>IF((L403+M403)&gt;0,(LEN(L403)+LEN(M403))&lt;&gt;12,)</formula>
    </cfRule>
  </conditionalFormatting>
  <conditionalFormatting sqref="K404:K425">
    <cfRule type="expression" dxfId="122" priority="45">
      <formula>IF((L404+M404)&gt;0,(LEN(L404)+LEN(M404))&lt;&gt;12,)</formula>
    </cfRule>
  </conditionalFormatting>
  <conditionalFormatting sqref="K428:K450">
    <cfRule type="expression" dxfId="121" priority="43">
      <formula>IF((L428+M428)&gt;0,(LEN(L428)+LEN(M428))&lt;&gt;12,)</formula>
    </cfRule>
  </conditionalFormatting>
  <conditionalFormatting sqref="K479:K500">
    <cfRule type="expression" dxfId="120" priority="40">
      <formula>IF((L479+M479)&gt;0,(LEN(L479)+LEN(M479))&lt;&gt;12,)</formula>
    </cfRule>
  </conditionalFormatting>
  <conditionalFormatting sqref="K478">
    <cfRule type="expression" dxfId="119" priority="41">
      <formula>IF((L478+M478)&gt;0,(LEN(L478)+LEN(M478))&lt;&gt;12,)</formula>
    </cfRule>
  </conditionalFormatting>
  <conditionalFormatting sqref="K503">
    <cfRule type="expression" dxfId="118" priority="39">
      <formula>IF((L503+M503)&gt;0,(LEN(L503)+LEN(M503))&lt;&gt;12,)</formula>
    </cfRule>
  </conditionalFormatting>
  <conditionalFormatting sqref="K503:K525">
    <cfRule type="expression" dxfId="117" priority="38">
      <formula>IF((L503+M503)&gt;0,(LEN(L503)+LEN(M503))&lt;&gt;12,)</formula>
    </cfRule>
  </conditionalFormatting>
  <conditionalFormatting sqref="K553">
    <cfRule type="expression" dxfId="116" priority="36">
      <formula>IF((L553+M553)&gt;0,(LEN(L553)+LEN(M553))&lt;&gt;12,)</formula>
    </cfRule>
  </conditionalFormatting>
  <conditionalFormatting sqref="K554:K575">
    <cfRule type="expression" dxfId="115" priority="35">
      <formula>IF((L554+M554)&gt;0,(LEN(L554)+LEN(M554))&lt;&gt;12,)</formula>
    </cfRule>
  </conditionalFormatting>
  <conditionalFormatting sqref="K578">
    <cfRule type="expression" dxfId="114" priority="34">
      <formula>IF((L578+M578)&gt;0,(LEN(L578)+LEN(M578))&lt;&gt;12,)</formula>
    </cfRule>
  </conditionalFormatting>
  <conditionalFormatting sqref="K578:K600">
    <cfRule type="expression" dxfId="113" priority="33">
      <formula>IF((L578+M578)&gt;0,(LEN(L578)+LEN(M578))&lt;&gt;12,)</formula>
    </cfRule>
  </conditionalFormatting>
  <conditionalFormatting sqref="K12:K25">
    <cfRule type="expression" dxfId="112" priority="8">
      <formula>IF((L12+M12)&gt;0,(LEN(L12)+LEN(M12))&lt;&gt;12,)</formula>
    </cfRule>
  </conditionalFormatting>
  <conditionalFormatting sqref="K537:K550">
    <cfRule type="expression" dxfId="111" priority="1">
      <formula>IF((L537+M537)&gt;0,(LEN(L537)+LEN(M537))&lt;&gt;12,)</formula>
    </cfRule>
  </conditionalFormatting>
  <conditionalFormatting sqref="K87:K100">
    <cfRule type="expression" dxfId="110" priority="7">
      <formula>IF((L87+M87)&gt;0,(LEN(L87)+LEN(M87))&lt;&gt;12,)</formula>
    </cfRule>
  </conditionalFormatting>
  <conditionalFormatting sqref="K162:K175">
    <cfRule type="expression" dxfId="109" priority="6">
      <formula>IF((L162+M162)&gt;0,(LEN(L162)+LEN(M162))&lt;&gt;12,)</formula>
    </cfRule>
  </conditionalFormatting>
  <conditionalFormatting sqref="K237:K250">
    <cfRule type="expression" dxfId="108" priority="5">
      <formula>IF((L237+M237)&gt;0,(LEN(L237)+LEN(M237))&lt;&gt;12,)</formula>
    </cfRule>
  </conditionalFormatting>
  <conditionalFormatting sqref="K312:K325">
    <cfRule type="expression" dxfId="107" priority="4">
      <formula>IF((L312+M312)&gt;0,(LEN(L312)+LEN(M312))&lt;&gt;12,)</formula>
    </cfRule>
  </conditionalFormatting>
  <conditionalFormatting sqref="K387:K400">
    <cfRule type="expression" dxfId="106" priority="3">
      <formula>IF((L387+M387)&gt;0,(LEN(L387)+LEN(M387))&lt;&gt;12,)</formula>
    </cfRule>
  </conditionalFormatting>
  <conditionalFormatting sqref="K462:K475">
    <cfRule type="expression" dxfId="105" priority="2">
      <formula>IF((L462+M462)&gt;0,(LEN(L462)+LEN(M462))&lt;&gt;12,)</formula>
    </cfRule>
  </conditionalFormatting>
  <dataValidations count="4">
    <dataValidation type="list" allowBlank="1" showInputMessage="1" showErrorMessage="1" errorTitle="선택" error="선택" sqref="Q231 Q306 Q381 Q6 Q81 Q156 Q456 Q531" xr:uid="{00000000-0002-0000-2000-000000000000}">
      <formula1>$AF$11:$AF$13</formula1>
    </dataValidation>
    <dataValidation type="list" allowBlank="1" showInputMessage="1" showErrorMessage="1" sqref="R231 R456 R156 R6 R81 R381 R306 R531" xr:uid="{00000000-0002-0000-2000-000001000000}">
      <formula1>$AG$11:$AG$13</formula1>
    </dataValidation>
    <dataValidation type="list" allowBlank="1" showInputMessage="1" showErrorMessage="1" sqref="R529 R229 R154 R4 R79 R379 R304 R454" xr:uid="{00000000-0002-0000-2000-000002000000}">
      <formula1>$AF$3:$AF$6</formula1>
    </dataValidation>
    <dataValidation type="list" allowBlank="1" showInputMessage="1" showErrorMessage="1" sqref="Y4 Y454 Y154 Y79 Y229 Y304 Y379 Y529" xr:uid="{00000000-0002-0000-2000-000003000000}">
      <formula1>$AI$11:$AI$12</formula1>
    </dataValidation>
  </dataValidations>
  <printOptions horizontalCentered="1" verticalCentered="1"/>
  <pageMargins left="0.23622047244094491" right="0.23622047244094491" top="0.74803149606299213" bottom="0.74803149606299213" header="0.31496062992125984" footer="0.31496062992125984"/>
  <pageSetup paperSize="9" scale="89" orientation="landscape" blackAndWhite="1" r:id="rId1"/>
  <rowBreaks count="7" manualBreakCount="7">
    <brk id="50" min="10" max="19" man="1"/>
    <brk id="150" min="10" max="19" man="1"/>
    <brk id="175" min="10" max="19" man="1"/>
    <brk id="250" min="10" max="19" man="1"/>
    <brk id="375" min="10" max="19" man="1"/>
    <brk id="450" min="10" max="19" man="1"/>
    <brk id="475" min="10" max="19" man="1"/>
  </rowBreaks>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5" filterMode="1">
    <tabColor rgb="FFFF0000"/>
  </sheetPr>
  <dimension ref="A1:AT602"/>
  <sheetViews>
    <sheetView showZeros="0" view="pageBreakPreview" topLeftCell="I1" zoomScaleNormal="100" zoomScaleSheetLayoutView="100" workbookViewId="0">
      <selection activeCell="P14" sqref="P14"/>
    </sheetView>
  </sheetViews>
  <sheetFormatPr defaultColWidth="9" defaultRowHeight="21" customHeight="1"/>
  <cols>
    <col min="1" max="7" width="0.125" style="115" hidden="1" customWidth="1"/>
    <col min="8" max="8" width="5.875" style="116" hidden="1" customWidth="1"/>
    <col min="9" max="9" width="7.625" style="128" customWidth="1"/>
    <col min="10" max="10" width="4.375" style="118" customWidth="1"/>
    <col min="11" max="20" width="12.25" style="115" customWidth="1"/>
    <col min="21" max="21" width="4.375" style="118" customWidth="1"/>
    <col min="22" max="25" width="10.125" style="166" customWidth="1"/>
    <col min="26" max="26" width="10.125" style="167" customWidth="1"/>
    <col min="27" max="27" width="10.125" style="168" customWidth="1"/>
    <col min="28" max="29" width="10.125" style="167" customWidth="1"/>
    <col min="30" max="30" width="5.125" style="167" customWidth="1"/>
    <col min="31" max="31" width="1.875" style="122" customWidth="1"/>
    <col min="32" max="32" width="15.125" style="122" customWidth="1"/>
    <col min="33" max="35" width="12.125" style="122" customWidth="1"/>
    <col min="36" max="38" width="7.625" style="122" customWidth="1"/>
    <col min="39" max="39" width="7.625" style="121" customWidth="1"/>
    <col min="40" max="46" width="7.625" style="116" customWidth="1"/>
    <col min="47" max="16384" width="9" style="116"/>
  </cols>
  <sheetData>
    <row r="1" spans="9:46" ht="30" customHeight="1" thickTop="1" thickBot="1">
      <c r="I1" s="117" t="s">
        <v>837</v>
      </c>
      <c r="J1" s="118">
        <f>IF($Q$4&gt;0,1,)</f>
        <v>0</v>
      </c>
      <c r="K1" s="2013" t="s">
        <v>803</v>
      </c>
      <c r="L1" s="2013"/>
      <c r="M1" s="2013"/>
      <c r="N1" s="2013"/>
      <c r="O1" s="2013"/>
      <c r="P1" s="2013"/>
      <c r="Q1" s="2013"/>
      <c r="R1" s="2013"/>
      <c r="S1" s="2013"/>
      <c r="T1" s="2013"/>
      <c r="U1" s="118">
        <v>0</v>
      </c>
      <c r="V1" s="119" t="s">
        <v>755</v>
      </c>
      <c r="W1" s="120" t="s">
        <v>873</v>
      </c>
      <c r="X1" s="121"/>
      <c r="Y1" s="121"/>
      <c r="Z1" s="122"/>
      <c r="AA1" s="123"/>
      <c r="AB1" s="122"/>
      <c r="AC1" s="122"/>
      <c r="AD1" s="122"/>
      <c r="AF1" s="124" t="s">
        <v>756</v>
      </c>
      <c r="AG1" s="125"/>
      <c r="AH1" s="125"/>
      <c r="AI1" s="125"/>
      <c r="AJ1" s="126"/>
      <c r="AN1" s="127"/>
      <c r="AO1" s="127"/>
      <c r="AP1" s="127"/>
    </row>
    <row r="2" spans="9:46" ht="21" customHeight="1" thickTop="1" thickBot="1">
      <c r="I2" s="292">
        <f>IF(Q$4&gt;0,1,0)</f>
        <v>0</v>
      </c>
      <c r="J2" s="118">
        <f t="shared" ref="J2:J75" si="0">IF($Q$4&gt;0,1,)</f>
        <v>0</v>
      </c>
      <c r="K2" s="2021" t="s">
        <v>537</v>
      </c>
      <c r="L2" s="2021"/>
      <c r="M2" s="2021"/>
      <c r="N2" s="2021"/>
      <c r="O2" s="2021"/>
      <c r="P2" s="2021"/>
      <c r="Q2" s="2021"/>
      <c r="R2" s="2021"/>
      <c r="S2" s="2021"/>
      <c r="T2" s="2021"/>
      <c r="U2" s="118">
        <v>0</v>
      </c>
      <c r="V2" s="217" t="s">
        <v>976</v>
      </c>
      <c r="W2" s="232">
        <v>200</v>
      </c>
      <c r="X2" s="233" t="s">
        <v>1176</v>
      </c>
      <c r="Y2" s="232">
        <f>AD9</f>
        <v>0</v>
      </c>
      <c r="Z2" s="129"/>
      <c r="AA2" s="130"/>
      <c r="AB2" s="129"/>
      <c r="AC2" s="131"/>
      <c r="AD2" s="132"/>
      <c r="AE2" s="33"/>
      <c r="AF2" s="133" t="s">
        <v>777</v>
      </c>
      <c r="AG2" s="134" t="s">
        <v>778</v>
      </c>
      <c r="AH2" s="134" t="s">
        <v>779</v>
      </c>
      <c r="AI2" s="135" t="s">
        <v>780</v>
      </c>
      <c r="AJ2" s="1327" t="s">
        <v>1669</v>
      </c>
      <c r="AK2" s="1328">
        <v>1</v>
      </c>
      <c r="AL2" s="1329">
        <v>2</v>
      </c>
      <c r="AM2" s="1330">
        <v>3</v>
      </c>
      <c r="AN2" s="1331">
        <v>4</v>
      </c>
      <c r="AO2" s="1331">
        <v>5</v>
      </c>
      <c r="AP2" s="1332">
        <v>6</v>
      </c>
      <c r="AQ2" s="1331">
        <v>7</v>
      </c>
      <c r="AR2" s="1331">
        <v>8</v>
      </c>
      <c r="AS2" s="1331">
        <v>9</v>
      </c>
      <c r="AT2" s="1333">
        <v>10</v>
      </c>
    </row>
    <row r="3" spans="9:46" ht="21" customHeight="1">
      <c r="I3" s="292">
        <f t="shared" ref="I3:I11" si="1">IF(Q$4&gt;0,1,0)</f>
        <v>0</v>
      </c>
      <c r="J3" s="118">
        <f t="shared" si="0"/>
        <v>0</v>
      </c>
      <c r="K3" s="983" t="s">
        <v>523</v>
      </c>
      <c r="L3" s="136" t="s">
        <v>524</v>
      </c>
      <c r="M3" s="985" t="s">
        <v>978</v>
      </c>
      <c r="N3" s="136" t="s">
        <v>838</v>
      </c>
      <c r="O3" s="985" t="s">
        <v>776</v>
      </c>
      <c r="P3" s="136" t="s">
        <v>525</v>
      </c>
      <c r="Q3" s="136" t="s">
        <v>534</v>
      </c>
      <c r="R3" s="136" t="s">
        <v>529</v>
      </c>
      <c r="S3" s="406" t="s">
        <v>535</v>
      </c>
      <c r="T3" s="407" t="s">
        <v>536</v>
      </c>
      <c r="U3" s="118">
        <f t="shared" ref="U3:U9" si="2">J3</f>
        <v>0</v>
      </c>
      <c r="V3" s="218" t="s">
        <v>975</v>
      </c>
      <c r="W3" s="138">
        <v>520</v>
      </c>
      <c r="X3" s="139"/>
      <c r="Y3" s="139"/>
      <c r="Z3" s="140"/>
      <c r="AA3" s="141"/>
      <c r="AB3" s="140"/>
      <c r="AC3" s="142"/>
      <c r="AD3" s="143"/>
      <c r="AE3" s="33"/>
      <c r="AF3" s="144" t="s">
        <v>781</v>
      </c>
      <c r="AG3" s="145" t="s">
        <v>782</v>
      </c>
      <c r="AH3" s="145" t="s">
        <v>783</v>
      </c>
      <c r="AI3" s="146" t="s">
        <v>784</v>
      </c>
      <c r="AJ3" s="1334" t="s">
        <v>1680</v>
      </c>
      <c r="AK3" s="1335">
        <f>L12</f>
        <v>1</v>
      </c>
      <c r="AL3" s="1335">
        <f>L13</f>
        <v>0</v>
      </c>
      <c r="AM3" s="1335">
        <f>L14</f>
        <v>0</v>
      </c>
      <c r="AN3" s="1335">
        <f>L15</f>
        <v>0</v>
      </c>
      <c r="AO3" s="1335">
        <f>L16</f>
        <v>0</v>
      </c>
      <c r="AP3" s="1335">
        <f>L17</f>
        <v>0</v>
      </c>
      <c r="AQ3" s="1335">
        <f>L18</f>
        <v>0</v>
      </c>
      <c r="AR3" s="1335">
        <f>L19</f>
        <v>0</v>
      </c>
      <c r="AS3" s="1335">
        <f>L20</f>
        <v>0</v>
      </c>
      <c r="AT3" s="1336">
        <f>L21</f>
        <v>0</v>
      </c>
    </row>
    <row r="4" spans="9:46" ht="21" customHeight="1" thickBot="1">
      <c r="I4" s="292">
        <f t="shared" si="1"/>
        <v>0</v>
      </c>
      <c r="J4" s="118">
        <f t="shared" si="0"/>
        <v>0</v>
      </c>
      <c r="K4" s="989" t="s">
        <v>1781</v>
      </c>
      <c r="L4" s="405" t="s">
        <v>1782</v>
      </c>
      <c r="M4" s="148" t="s">
        <v>1783</v>
      </c>
      <c r="N4" s="149" t="s">
        <v>1784</v>
      </c>
      <c r="O4" s="149" t="s">
        <v>1785</v>
      </c>
      <c r="P4" s="150" t="str">
        <f>IF(COUNTA(Y9:Y16)&gt;1,CONCATENATE(V9,"번지 외 ",COUNTA(Y9:Y16)-1,"필지"),CONCATENATE(V9,"번지"))</f>
        <v>산56-7번지</v>
      </c>
      <c r="Q4" s="151">
        <f>+Y17</f>
        <v>0</v>
      </c>
      <c r="R4" s="393" t="s">
        <v>1304</v>
      </c>
      <c r="S4" s="152">
        <f>COUNT(L12:L24)</f>
        <v>1</v>
      </c>
      <c r="T4" s="153">
        <f>200*S4</f>
        <v>200</v>
      </c>
      <c r="U4" s="118">
        <f t="shared" si="2"/>
        <v>0</v>
      </c>
      <c r="V4" s="218" t="s">
        <v>1611</v>
      </c>
      <c r="W4" s="138">
        <v>595</v>
      </c>
      <c r="X4" s="139" t="s">
        <v>1192</v>
      </c>
      <c r="Y4" s="139" t="s">
        <v>1500</v>
      </c>
      <c r="Z4" s="140"/>
      <c r="AA4" s="141"/>
      <c r="AB4" s="140"/>
      <c r="AC4" s="142"/>
      <c r="AD4" s="143"/>
      <c r="AE4" s="33"/>
      <c r="AF4" s="144" t="s">
        <v>785</v>
      </c>
      <c r="AG4" s="145" t="s">
        <v>786</v>
      </c>
      <c r="AH4" s="154" t="s">
        <v>787</v>
      </c>
      <c r="AI4" s="146" t="s">
        <v>788</v>
      </c>
      <c r="AJ4" s="1337" t="s">
        <v>1685</v>
      </c>
      <c r="AK4" s="1338">
        <f>M12</f>
        <v>1</v>
      </c>
      <c r="AL4" s="1338">
        <f>M13</f>
        <v>0</v>
      </c>
      <c r="AM4" s="1338">
        <f>M14</f>
        <v>0</v>
      </c>
      <c r="AN4" s="1338">
        <f>M15</f>
        <v>0</v>
      </c>
      <c r="AO4" s="1338">
        <f>M16</f>
        <v>0</v>
      </c>
      <c r="AP4" s="1338">
        <f>M17</f>
        <v>0</v>
      </c>
      <c r="AQ4" s="1338">
        <f>M18</f>
        <v>0</v>
      </c>
      <c r="AR4" s="1338">
        <f>M19</f>
        <v>0</v>
      </c>
      <c r="AS4" s="1338">
        <f>M20</f>
        <v>0</v>
      </c>
      <c r="AT4" s="1339">
        <f>M21</f>
        <v>0</v>
      </c>
    </row>
    <row r="5" spans="9:46" ht="21" customHeight="1" thickBot="1">
      <c r="I5" s="292">
        <f t="shared" si="1"/>
        <v>0</v>
      </c>
      <c r="J5" s="118">
        <f t="shared" si="0"/>
        <v>0</v>
      </c>
      <c r="K5" s="983" t="s">
        <v>527</v>
      </c>
      <c r="L5" s="136" t="s">
        <v>528</v>
      </c>
      <c r="M5" s="136" t="s">
        <v>521</v>
      </c>
      <c r="N5" s="136" t="s">
        <v>526</v>
      </c>
      <c r="O5" s="136" t="s">
        <v>530</v>
      </c>
      <c r="P5" s="987" t="s">
        <v>531</v>
      </c>
      <c r="Q5" s="987" t="s">
        <v>532</v>
      </c>
      <c r="R5" s="155" t="s">
        <v>533</v>
      </c>
      <c r="S5" s="156" t="s">
        <v>552</v>
      </c>
      <c r="T5" s="407" t="s">
        <v>522</v>
      </c>
      <c r="U5" s="118">
        <f t="shared" si="2"/>
        <v>0</v>
      </c>
      <c r="V5" s="219" t="s">
        <v>1552</v>
      </c>
      <c r="W5" s="220">
        <v>19.489999999999998</v>
      </c>
      <c r="X5" s="220"/>
      <c r="Y5" s="221"/>
      <c r="Z5" s="222"/>
      <c r="AA5" s="223"/>
      <c r="AB5" s="222"/>
      <c r="AC5" s="224"/>
      <c r="AD5" s="225"/>
      <c r="AE5" s="33"/>
      <c r="AF5" s="144" t="s">
        <v>790</v>
      </c>
      <c r="AG5" s="157" t="s">
        <v>791</v>
      </c>
      <c r="AH5" s="158" t="s">
        <v>792</v>
      </c>
      <c r="AI5" s="146" t="s">
        <v>793</v>
      </c>
      <c r="AJ5" s="126"/>
      <c r="AN5" s="127"/>
      <c r="AO5" s="127"/>
      <c r="AP5" s="48"/>
    </row>
    <row r="6" spans="9:46" ht="21" customHeight="1" thickBot="1">
      <c r="I6" s="292">
        <f t="shared" si="1"/>
        <v>0</v>
      </c>
      <c r="J6" s="118">
        <f t="shared" si="0"/>
        <v>0</v>
      </c>
      <c r="K6" s="1318" t="str">
        <f>Z9</f>
        <v>소나무(용)</v>
      </c>
      <c r="L6" s="1319" t="str">
        <f>AA9</f>
        <v>2-0</v>
      </c>
      <c r="M6" s="1320">
        <f>AC9</f>
        <v>2024</v>
      </c>
      <c r="N6" s="160">
        <f>AB18</f>
        <v>3000</v>
      </c>
      <c r="O6" s="161">
        <f>IF((Q10+R10)&gt;0,ROUND((Q10/(Q10+R10)),4),0)</f>
        <v>0.5</v>
      </c>
      <c r="P6" s="162" t="str">
        <f>IF(W5&lt;=15,AI3,IF(W5&gt;30,AI5,AI4))</f>
        <v>중 (15˚ ~ 30˚)</v>
      </c>
      <c r="Q6" s="397" t="s">
        <v>1876</v>
      </c>
      <c r="R6" s="1321" t="s">
        <v>960</v>
      </c>
      <c r="S6" s="164">
        <f>W5</f>
        <v>19.489999999999998</v>
      </c>
      <c r="T6" s="398">
        <f>ROUND(N6/10000*N12,0)</f>
        <v>60</v>
      </c>
      <c r="U6" s="118">
        <f t="shared" si="2"/>
        <v>0</v>
      </c>
      <c r="V6" s="226">
        <v>0</v>
      </c>
      <c r="W6" s="226"/>
      <c r="X6" s="226"/>
      <c r="Y6" s="226"/>
      <c r="Z6" s="226"/>
      <c r="AA6" s="227"/>
      <c r="AB6" s="226"/>
      <c r="AC6" s="226"/>
      <c r="AD6" s="226"/>
      <c r="AE6" s="33"/>
      <c r="AF6" s="144" t="s">
        <v>794</v>
      </c>
      <c r="AG6" s="145"/>
      <c r="AH6" s="165"/>
      <c r="AI6" s="146"/>
      <c r="AJ6" s="126"/>
      <c r="AN6" s="127"/>
      <c r="AO6" s="127"/>
      <c r="AP6" s="48"/>
    </row>
    <row r="7" spans="9:46" ht="21" customHeight="1" thickBot="1">
      <c r="I7" s="292">
        <f t="shared" si="1"/>
        <v>0</v>
      </c>
      <c r="J7" s="118">
        <f t="shared" si="0"/>
        <v>0</v>
      </c>
      <c r="K7" s="2014" t="s">
        <v>839</v>
      </c>
      <c r="L7" s="2014"/>
      <c r="M7" s="2014"/>
      <c r="N7" s="2014"/>
      <c r="O7" s="2014"/>
      <c r="P7" s="2014"/>
      <c r="Q7" s="2014"/>
      <c r="R7" s="2014"/>
      <c r="S7" s="2014"/>
      <c r="T7" s="2014"/>
      <c r="U7" s="118">
        <f t="shared" si="2"/>
        <v>0</v>
      </c>
      <c r="AE7" s="33"/>
      <c r="AF7" s="144"/>
      <c r="AG7" s="145"/>
      <c r="AH7" s="165"/>
      <c r="AI7" s="146"/>
      <c r="AJ7" s="126"/>
      <c r="AN7" s="127"/>
      <c r="AO7" s="127"/>
      <c r="AP7" s="48"/>
    </row>
    <row r="8" spans="9:46" ht="21" customHeight="1" thickBot="1">
      <c r="I8" s="292">
        <f t="shared" si="1"/>
        <v>0</v>
      </c>
      <c r="J8" s="118">
        <f t="shared" si="0"/>
        <v>0</v>
      </c>
      <c r="K8" s="2015" t="s">
        <v>840</v>
      </c>
      <c r="L8" s="2017" t="s">
        <v>841</v>
      </c>
      <c r="M8" s="2019" t="s">
        <v>842</v>
      </c>
      <c r="N8" s="2019" t="s">
        <v>843</v>
      </c>
      <c r="O8" s="2022" t="s">
        <v>844</v>
      </c>
      <c r="P8" s="2023"/>
      <c r="Q8" s="2022" t="s">
        <v>845</v>
      </c>
      <c r="R8" s="2023"/>
      <c r="S8" s="1992" t="s">
        <v>969</v>
      </c>
      <c r="T8" s="1993"/>
      <c r="U8" s="118">
        <f t="shared" si="2"/>
        <v>0</v>
      </c>
      <c r="V8" s="217" t="s">
        <v>1612</v>
      </c>
      <c r="W8" s="228" t="s">
        <v>1613</v>
      </c>
      <c r="X8" s="228" t="s">
        <v>1614</v>
      </c>
      <c r="Y8" s="228" t="s">
        <v>1615</v>
      </c>
      <c r="Z8" s="228" t="s">
        <v>1616</v>
      </c>
      <c r="AA8" s="229" t="s">
        <v>1617</v>
      </c>
      <c r="AB8" s="228" t="s">
        <v>1100</v>
      </c>
      <c r="AC8" s="230" t="s">
        <v>1618</v>
      </c>
      <c r="AD8" s="231" t="s">
        <v>1619</v>
      </c>
      <c r="AE8" s="33"/>
      <c r="AF8" s="170"/>
      <c r="AG8" s="171"/>
      <c r="AH8" s="172"/>
      <c r="AI8" s="173"/>
      <c r="AJ8" s="174"/>
      <c r="AN8" s="174"/>
      <c r="AO8" s="33"/>
      <c r="AP8" s="48"/>
    </row>
    <row r="9" spans="9:46" ht="21" customHeight="1" thickBot="1">
      <c r="I9" s="292">
        <f t="shared" si="1"/>
        <v>0</v>
      </c>
      <c r="J9" s="118">
        <f t="shared" si="0"/>
        <v>0</v>
      </c>
      <c r="K9" s="2016"/>
      <c r="L9" s="2018"/>
      <c r="M9" s="2020"/>
      <c r="N9" s="2020"/>
      <c r="O9" s="986" t="s">
        <v>741</v>
      </c>
      <c r="P9" s="176" t="s">
        <v>742</v>
      </c>
      <c r="Q9" s="176" t="s">
        <v>741</v>
      </c>
      <c r="R9" s="177" t="s">
        <v>742</v>
      </c>
      <c r="S9" s="1994"/>
      <c r="T9" s="1995"/>
      <c r="U9" s="118">
        <f t="shared" si="2"/>
        <v>0</v>
      </c>
      <c r="V9" s="178" t="s">
        <v>1786</v>
      </c>
      <c r="W9" s="179">
        <v>15.65</v>
      </c>
      <c r="X9" s="179"/>
      <c r="Y9" s="179"/>
      <c r="Z9" s="179" t="s">
        <v>1787</v>
      </c>
      <c r="AA9" s="180" t="s">
        <v>1549</v>
      </c>
      <c r="AB9" s="179">
        <v>3000</v>
      </c>
      <c r="AC9" s="402">
        <v>2024</v>
      </c>
      <c r="AD9" s="181"/>
      <c r="AE9" s="33"/>
      <c r="AF9" s="125"/>
      <c r="AG9" s="125"/>
      <c r="AH9" s="125"/>
      <c r="AI9" s="182"/>
      <c r="AJ9" s="174"/>
      <c r="AN9" s="174"/>
      <c r="AO9" s="33"/>
      <c r="AP9" s="48"/>
    </row>
    <row r="10" spans="9:46" ht="21" customHeight="1">
      <c r="I10" s="292">
        <f t="shared" si="1"/>
        <v>0</v>
      </c>
      <c r="J10" s="118">
        <f t="shared" si="0"/>
        <v>0</v>
      </c>
      <c r="K10" s="958" t="s">
        <v>802</v>
      </c>
      <c r="L10" s="184"/>
      <c r="M10" s="184"/>
      <c r="N10" s="266">
        <f>N11/S4</f>
        <v>200</v>
      </c>
      <c r="O10" s="263">
        <f>ROUND(O11/S4,1)</f>
        <v>1</v>
      </c>
      <c r="P10" s="263">
        <f>ROUND(P11/S4,1)</f>
        <v>1</v>
      </c>
      <c r="Q10" s="263">
        <f>ROUND(Q11/S4,0)</f>
        <v>50</v>
      </c>
      <c r="R10" s="263">
        <f>ROUND(R11/S4,0)</f>
        <v>50</v>
      </c>
      <c r="S10" s="1996"/>
      <c r="T10" s="1997"/>
      <c r="U10" s="118">
        <v>0</v>
      </c>
      <c r="V10" s="178"/>
      <c r="W10" s="234"/>
      <c r="X10" s="234"/>
      <c r="Y10" s="234"/>
      <c r="Z10" s="179"/>
      <c r="AA10" s="180"/>
      <c r="AB10" s="179"/>
      <c r="AC10" s="402"/>
      <c r="AD10" s="181"/>
      <c r="AE10" s="33"/>
      <c r="AF10" s="133" t="s">
        <v>795</v>
      </c>
      <c r="AG10" s="134" t="s">
        <v>796</v>
      </c>
      <c r="AH10" s="169" t="s">
        <v>797</v>
      </c>
      <c r="AI10" s="135" t="s">
        <v>1499</v>
      </c>
      <c r="AJ10" s="126"/>
      <c r="AN10" s="127"/>
      <c r="AO10" s="33"/>
      <c r="AP10" s="48"/>
    </row>
    <row r="11" spans="9:46" ht="21" customHeight="1">
      <c r="I11" s="292">
        <f t="shared" si="1"/>
        <v>0</v>
      </c>
      <c r="J11" s="118">
        <f t="shared" si="0"/>
        <v>0</v>
      </c>
      <c r="K11" s="958" t="s">
        <v>754</v>
      </c>
      <c r="L11" s="184"/>
      <c r="M11" s="184"/>
      <c r="N11" s="264">
        <f>SUM(N12:N25)</f>
        <v>200</v>
      </c>
      <c r="O11" s="265">
        <f>SUM(O12:O25)</f>
        <v>1</v>
      </c>
      <c r="P11" s="265">
        <f>SUM(P12:P25)</f>
        <v>1</v>
      </c>
      <c r="Q11" s="265">
        <f>SUM(Q12:Q25)</f>
        <v>50</v>
      </c>
      <c r="R11" s="265">
        <f>SUM(R12:R25)</f>
        <v>50</v>
      </c>
      <c r="S11" s="1998"/>
      <c r="T11" s="1999"/>
      <c r="U11" s="118">
        <v>0</v>
      </c>
      <c r="V11" s="178"/>
      <c r="W11" s="179"/>
      <c r="X11" s="179"/>
      <c r="Y11" s="179"/>
      <c r="Z11" s="179"/>
      <c r="AA11" s="180"/>
      <c r="AB11" s="179"/>
      <c r="AC11" s="402"/>
      <c r="AD11" s="181"/>
      <c r="AE11" s="33"/>
      <c r="AF11" s="144" t="s">
        <v>1725</v>
      </c>
      <c r="AG11" s="145" t="s">
        <v>961</v>
      </c>
      <c r="AH11" s="186">
        <v>0</v>
      </c>
      <c r="AI11" s="187" t="s">
        <v>1501</v>
      </c>
      <c r="AJ11" s="126"/>
      <c r="AN11" s="127"/>
      <c r="AO11" s="33"/>
      <c r="AP11" s="48"/>
    </row>
    <row r="12" spans="9:46" ht="21" customHeight="1">
      <c r="I12" s="292">
        <f>IF(($O$12+$P$12)&gt;0,1,0)</f>
        <v>1</v>
      </c>
      <c r="J12" s="118">
        <f t="shared" si="0"/>
        <v>0</v>
      </c>
      <c r="K12" s="1011">
        <v>1</v>
      </c>
      <c r="L12" s="188">
        <v>1</v>
      </c>
      <c r="M12" s="188">
        <v>1</v>
      </c>
      <c r="N12" s="189">
        <f t="shared" ref="N12:N25" si="3">IF(O12+P12&gt;0,$W$77,)</f>
        <v>200</v>
      </c>
      <c r="O12" s="188">
        <v>1</v>
      </c>
      <c r="P12" s="188">
        <v>1</v>
      </c>
      <c r="Q12" s="264">
        <f t="shared" ref="Q12:R25" si="4">ROUND(O12*50,0)</f>
        <v>50</v>
      </c>
      <c r="R12" s="264">
        <f t="shared" si="4"/>
        <v>50</v>
      </c>
      <c r="S12" s="1988"/>
      <c r="T12" s="1989"/>
      <c r="U12" s="118">
        <v>0</v>
      </c>
      <c r="V12" s="178"/>
      <c r="W12" s="179"/>
      <c r="X12" s="179"/>
      <c r="Y12" s="179"/>
      <c r="Z12" s="179"/>
      <c r="AA12" s="180"/>
      <c r="AB12" s="179"/>
      <c r="AC12" s="402"/>
      <c r="AD12" s="181"/>
      <c r="AE12" s="33"/>
      <c r="AF12" s="144" t="s">
        <v>1726</v>
      </c>
      <c r="AG12" s="145" t="s">
        <v>800</v>
      </c>
      <c r="AH12" s="192">
        <v>0.05</v>
      </c>
      <c r="AI12" s="187" t="s">
        <v>1502</v>
      </c>
      <c r="AJ12" s="126"/>
      <c r="AN12" s="127"/>
      <c r="AO12" s="33"/>
      <c r="AP12" s="48"/>
    </row>
    <row r="13" spans="9:46" ht="21" customHeight="1">
      <c r="I13" s="292">
        <f t="shared" ref="I13:I25" si="5">IF(($O$12+$P$12)&gt;0,1,0)</f>
        <v>1</v>
      </c>
      <c r="J13" s="118">
        <f t="shared" si="0"/>
        <v>0</v>
      </c>
      <c r="K13" s="1011">
        <f t="shared" ref="K13:K25" si="6">+K12+1</f>
        <v>2</v>
      </c>
      <c r="L13" s="188"/>
      <c r="M13" s="188"/>
      <c r="N13" s="189">
        <f t="shared" si="3"/>
        <v>0</v>
      </c>
      <c r="O13" s="188"/>
      <c r="P13" s="188"/>
      <c r="Q13" s="264">
        <f t="shared" si="4"/>
        <v>0</v>
      </c>
      <c r="R13" s="264">
        <f t="shared" si="4"/>
        <v>0</v>
      </c>
      <c r="S13" s="1988"/>
      <c r="T13" s="1989"/>
      <c r="U13" s="118">
        <v>0</v>
      </c>
      <c r="V13" s="178"/>
      <c r="W13" s="179"/>
      <c r="X13" s="179"/>
      <c r="Y13" s="179"/>
      <c r="Z13" s="179"/>
      <c r="AA13" s="180"/>
      <c r="AB13" s="179"/>
      <c r="AC13" s="402"/>
      <c r="AD13" s="181"/>
      <c r="AE13" s="33"/>
      <c r="AF13" s="144" t="s">
        <v>1727</v>
      </c>
      <c r="AG13" s="145" t="s">
        <v>963</v>
      </c>
      <c r="AH13" s="192">
        <v>0.1</v>
      </c>
      <c r="AI13" s="193"/>
      <c r="AJ13" s="126"/>
      <c r="AN13" s="127"/>
      <c r="AO13" s="33"/>
      <c r="AP13" s="48"/>
    </row>
    <row r="14" spans="9:46" ht="21" customHeight="1">
      <c r="I14" s="292">
        <f t="shared" si="5"/>
        <v>1</v>
      </c>
      <c r="J14" s="118">
        <f t="shared" si="0"/>
        <v>0</v>
      </c>
      <c r="K14" s="1011">
        <f t="shared" si="6"/>
        <v>3</v>
      </c>
      <c r="L14" s="188"/>
      <c r="M14" s="188"/>
      <c r="N14" s="189">
        <f t="shared" si="3"/>
        <v>0</v>
      </c>
      <c r="O14" s="188"/>
      <c r="P14" s="188"/>
      <c r="Q14" s="264">
        <f t="shared" si="4"/>
        <v>0</v>
      </c>
      <c r="R14" s="264">
        <f t="shared" si="4"/>
        <v>0</v>
      </c>
      <c r="S14" s="1988"/>
      <c r="T14" s="1989"/>
      <c r="U14" s="118">
        <v>0</v>
      </c>
      <c r="V14" s="178"/>
      <c r="W14" s="179"/>
      <c r="X14" s="179"/>
      <c r="Y14" s="179"/>
      <c r="Z14" s="179"/>
      <c r="AA14" s="180"/>
      <c r="AB14" s="179"/>
      <c r="AC14" s="402"/>
      <c r="AD14" s="181"/>
      <c r="AE14" s="33"/>
      <c r="AF14" s="144"/>
      <c r="AG14" s="145"/>
      <c r="AH14" s="194"/>
      <c r="AI14" s="146"/>
      <c r="AJ14" s="174"/>
      <c r="AN14" s="174"/>
      <c r="AO14" s="33"/>
      <c r="AP14" s="48"/>
    </row>
    <row r="15" spans="9:46" ht="21" customHeight="1" thickBot="1">
      <c r="I15" s="292">
        <f t="shared" si="5"/>
        <v>1</v>
      </c>
      <c r="J15" s="118">
        <f t="shared" si="0"/>
        <v>0</v>
      </c>
      <c r="K15" s="1011">
        <f t="shared" si="6"/>
        <v>4</v>
      </c>
      <c r="L15" s="188"/>
      <c r="M15" s="188"/>
      <c r="N15" s="189">
        <f t="shared" si="3"/>
        <v>0</v>
      </c>
      <c r="O15" s="188"/>
      <c r="P15" s="188"/>
      <c r="Q15" s="264">
        <f t="shared" si="4"/>
        <v>0</v>
      </c>
      <c r="R15" s="264">
        <f t="shared" si="4"/>
        <v>0</v>
      </c>
      <c r="S15" s="1988"/>
      <c r="T15" s="1989"/>
      <c r="U15" s="118">
        <v>0</v>
      </c>
      <c r="V15" s="178"/>
      <c r="W15" s="179"/>
      <c r="X15" s="179"/>
      <c r="Y15" s="179"/>
      <c r="Z15" s="179"/>
      <c r="AA15" s="180"/>
      <c r="AB15" s="179"/>
      <c r="AC15" s="402"/>
      <c r="AD15" s="181"/>
      <c r="AE15" s="33"/>
      <c r="AF15" s="170"/>
      <c r="AG15" s="195"/>
      <c r="AH15" s="171"/>
      <c r="AI15" s="173"/>
      <c r="AJ15" s="174"/>
      <c r="AN15" s="174"/>
      <c r="AO15" s="33"/>
      <c r="AP15" s="48"/>
    </row>
    <row r="16" spans="9:46" ht="21" customHeight="1">
      <c r="I16" s="292">
        <f t="shared" si="5"/>
        <v>1</v>
      </c>
      <c r="J16" s="118">
        <f t="shared" si="0"/>
        <v>0</v>
      </c>
      <c r="K16" s="1011">
        <f t="shared" si="6"/>
        <v>5</v>
      </c>
      <c r="L16" s="188"/>
      <c r="M16" s="188"/>
      <c r="N16" s="189">
        <f t="shared" si="3"/>
        <v>0</v>
      </c>
      <c r="O16" s="188"/>
      <c r="P16" s="188"/>
      <c r="Q16" s="191">
        <f t="shared" si="4"/>
        <v>0</v>
      </c>
      <c r="R16" s="191">
        <f t="shared" si="4"/>
        <v>0</v>
      </c>
      <c r="S16" s="1988"/>
      <c r="T16" s="1989"/>
      <c r="U16" s="118">
        <v>0</v>
      </c>
      <c r="V16" s="178"/>
      <c r="W16" s="179"/>
      <c r="X16" s="179"/>
      <c r="Y16" s="179"/>
      <c r="Z16" s="179"/>
      <c r="AA16" s="180"/>
      <c r="AB16" s="179"/>
      <c r="AC16" s="402"/>
      <c r="AD16" s="181"/>
      <c r="AE16" s="28"/>
      <c r="AF16" s="48"/>
      <c r="AG16" s="48"/>
      <c r="AH16" s="48"/>
      <c r="AI16" s="48"/>
      <c r="AJ16" s="48"/>
      <c r="AK16" s="28"/>
      <c r="AL16" s="28"/>
      <c r="AM16" s="28"/>
      <c r="AN16" s="48"/>
      <c r="AO16" s="48"/>
      <c r="AP16" s="48"/>
      <c r="AQ16" s="28"/>
    </row>
    <row r="17" spans="1:43" ht="21" customHeight="1">
      <c r="I17" s="292">
        <f t="shared" si="5"/>
        <v>1</v>
      </c>
      <c r="J17" s="118">
        <f t="shared" si="0"/>
        <v>0</v>
      </c>
      <c r="K17" s="1011">
        <f t="shared" si="6"/>
        <v>6</v>
      </c>
      <c r="L17" s="188"/>
      <c r="M17" s="188"/>
      <c r="N17" s="189">
        <f t="shared" si="3"/>
        <v>0</v>
      </c>
      <c r="O17" s="188"/>
      <c r="P17" s="188"/>
      <c r="Q17" s="191">
        <f t="shared" si="4"/>
        <v>0</v>
      </c>
      <c r="R17" s="191">
        <f t="shared" si="4"/>
        <v>0</v>
      </c>
      <c r="S17" s="1988"/>
      <c r="T17" s="1989"/>
      <c r="U17" s="118">
        <v>0</v>
      </c>
      <c r="V17" s="137" t="s">
        <v>754</v>
      </c>
      <c r="W17" s="196">
        <f>SUM(W9:W16)</f>
        <v>15.65</v>
      </c>
      <c r="X17" s="196">
        <f>SUM(X9:X16)</f>
        <v>0</v>
      </c>
      <c r="Y17" s="196">
        <f>SUM(Y9:Y16)</f>
        <v>0</v>
      </c>
      <c r="Z17" s="197"/>
      <c r="AA17" s="198"/>
      <c r="AB17" s="196">
        <f>SUM(AB9:AB16)</f>
        <v>3000</v>
      </c>
      <c r="AC17" s="402"/>
      <c r="AD17" s="654">
        <f>SUBTOTAL(9,AD9:AD16)</f>
        <v>0</v>
      </c>
      <c r="AE17" s="199"/>
      <c r="AF17" s="33"/>
      <c r="AG17" s="33"/>
      <c r="AH17" s="33"/>
      <c r="AI17" s="33"/>
      <c r="AJ17" s="33"/>
      <c r="AN17" s="48"/>
      <c r="AO17" s="48"/>
      <c r="AP17" s="48"/>
    </row>
    <row r="18" spans="1:43" s="28" customFormat="1" ht="21" customHeight="1" thickBot="1">
      <c r="A18" s="200"/>
      <c r="B18" s="200"/>
      <c r="C18" s="200"/>
      <c r="D18" s="200"/>
      <c r="E18" s="200"/>
      <c r="F18" s="200"/>
      <c r="G18" s="200"/>
      <c r="I18" s="292">
        <f t="shared" si="5"/>
        <v>1</v>
      </c>
      <c r="J18" s="118">
        <f t="shared" si="0"/>
        <v>0</v>
      </c>
      <c r="K18" s="1011">
        <f t="shared" si="6"/>
        <v>7</v>
      </c>
      <c r="L18" s="188"/>
      <c r="M18" s="188"/>
      <c r="N18" s="189">
        <f t="shared" si="3"/>
        <v>0</v>
      </c>
      <c r="O18" s="188"/>
      <c r="P18" s="188"/>
      <c r="Q18" s="191">
        <f t="shared" si="4"/>
        <v>0</v>
      </c>
      <c r="R18" s="191">
        <f t="shared" si="4"/>
        <v>0</v>
      </c>
      <c r="S18" s="1988"/>
      <c r="T18" s="1989"/>
      <c r="U18" s="118">
        <v>0</v>
      </c>
      <c r="V18" s="201" t="s">
        <v>802</v>
      </c>
      <c r="W18" s="202"/>
      <c r="X18" s="202"/>
      <c r="Y18" s="202"/>
      <c r="Z18" s="202"/>
      <c r="AA18" s="203"/>
      <c r="AB18" s="202">
        <f>IF(AB17&gt;0,ROUND(AB17/COUNTA(AB9:AB16),0),)</f>
        <v>3000</v>
      </c>
      <c r="AC18" s="403"/>
      <c r="AD18" s="204"/>
      <c r="AE18" s="199"/>
      <c r="AF18" s="199"/>
      <c r="AG18" s="199"/>
      <c r="AH18" s="33"/>
      <c r="AI18" s="33"/>
      <c r="AJ18" s="33"/>
      <c r="AK18" s="33"/>
      <c r="AL18" s="33"/>
      <c r="AM18" s="33"/>
      <c r="AN18" s="48"/>
      <c r="AO18" s="48"/>
      <c r="AP18" s="48"/>
      <c r="AQ18" s="116"/>
    </row>
    <row r="19" spans="1:43" ht="21" customHeight="1">
      <c r="I19" s="292">
        <f t="shared" si="5"/>
        <v>1</v>
      </c>
      <c r="J19" s="118">
        <f t="shared" si="0"/>
        <v>0</v>
      </c>
      <c r="K19" s="1011">
        <f t="shared" si="6"/>
        <v>8</v>
      </c>
      <c r="L19" s="188"/>
      <c r="M19" s="188"/>
      <c r="N19" s="189">
        <f t="shared" si="3"/>
        <v>0</v>
      </c>
      <c r="O19" s="188"/>
      <c r="P19" s="188"/>
      <c r="Q19" s="191">
        <f t="shared" si="4"/>
        <v>0</v>
      </c>
      <c r="R19" s="191">
        <f t="shared" si="4"/>
        <v>0</v>
      </c>
      <c r="S19" s="1988"/>
      <c r="T19" s="1989"/>
      <c r="U19" s="118">
        <v>0</v>
      </c>
      <c r="V19" s="33"/>
      <c r="W19" s="33"/>
      <c r="X19" s="33"/>
      <c r="Y19" s="33"/>
      <c r="Z19" s="33"/>
      <c r="AA19" s="205"/>
      <c r="AB19" s="33"/>
      <c r="AC19" s="33"/>
      <c r="AD19" s="33"/>
      <c r="AE19" s="199"/>
      <c r="AF19" s="199"/>
      <c r="AG19" s="199"/>
      <c r="AH19" s="33"/>
      <c r="AI19" s="33"/>
      <c r="AJ19" s="33"/>
      <c r="AK19" s="33"/>
      <c r="AL19" s="33"/>
      <c r="AM19" s="33"/>
      <c r="AN19" s="48"/>
      <c r="AO19" s="48"/>
      <c r="AP19" s="48"/>
    </row>
    <row r="20" spans="1:43" ht="21" customHeight="1">
      <c r="I20" s="292">
        <f t="shared" si="5"/>
        <v>1</v>
      </c>
      <c r="J20" s="118">
        <f t="shared" si="0"/>
        <v>0</v>
      </c>
      <c r="K20" s="1011">
        <f t="shared" si="6"/>
        <v>9</v>
      </c>
      <c r="L20" s="188"/>
      <c r="M20" s="188"/>
      <c r="N20" s="189">
        <f t="shared" si="3"/>
        <v>0</v>
      </c>
      <c r="O20" s="188"/>
      <c r="P20" s="188"/>
      <c r="Q20" s="191">
        <f t="shared" si="4"/>
        <v>0</v>
      </c>
      <c r="R20" s="191">
        <f t="shared" si="4"/>
        <v>0</v>
      </c>
      <c r="S20" s="1988"/>
      <c r="T20" s="1989"/>
      <c r="U20" s="118">
        <v>0</v>
      </c>
      <c r="V20" s="647" t="s">
        <v>1169</v>
      </c>
      <c r="W20" s="648" t="s">
        <v>1788</v>
      </c>
      <c r="X20" s="649"/>
      <c r="Y20" s="649"/>
      <c r="Z20" s="649"/>
      <c r="AA20" s="649"/>
      <c r="AB20" s="649"/>
      <c r="AC20" s="649"/>
      <c r="AD20" s="650"/>
      <c r="AE20" s="199"/>
      <c r="AF20" s="199"/>
      <c r="AG20" s="199"/>
      <c r="AH20" s="33"/>
      <c r="AI20" s="33"/>
      <c r="AJ20" s="33"/>
      <c r="AK20" s="33"/>
      <c r="AL20" s="33"/>
      <c r="AM20" s="33"/>
      <c r="AN20" s="48"/>
      <c r="AO20" s="48"/>
      <c r="AP20" s="48"/>
    </row>
    <row r="21" spans="1:43" ht="21" customHeight="1">
      <c r="I21" s="292">
        <f t="shared" si="5"/>
        <v>1</v>
      </c>
      <c r="J21" s="118">
        <f t="shared" si="0"/>
        <v>0</v>
      </c>
      <c r="K21" s="1011">
        <f t="shared" si="6"/>
        <v>10</v>
      </c>
      <c r="L21" s="188"/>
      <c r="M21" s="188"/>
      <c r="N21" s="189">
        <f t="shared" si="3"/>
        <v>0</v>
      </c>
      <c r="O21" s="188"/>
      <c r="P21" s="188"/>
      <c r="Q21" s="191">
        <f t="shared" si="4"/>
        <v>0</v>
      </c>
      <c r="R21" s="191">
        <f t="shared" si="4"/>
        <v>0</v>
      </c>
      <c r="S21" s="1988"/>
      <c r="T21" s="1989"/>
      <c r="U21" s="118">
        <v>0</v>
      </c>
      <c r="V21" s="651" t="s">
        <v>1171</v>
      </c>
      <c r="W21" s="648" t="str">
        <f>"식재된 "&amp;K6&amp;" 는 활착이 안정된 상태로 신초발달이 양호하다."</f>
        <v>식재된 소나무(용) 는 활착이 안정된 상태로 신초발달이 양호하다.</v>
      </c>
      <c r="X21" s="649"/>
      <c r="Y21" s="649"/>
      <c r="Z21" s="649"/>
      <c r="AA21" s="649"/>
      <c r="AB21" s="649"/>
      <c r="AC21" s="649"/>
      <c r="AD21" s="650"/>
      <c r="AE21" s="199"/>
      <c r="AF21" s="199"/>
      <c r="AG21" s="199"/>
      <c r="AH21" s="33"/>
      <c r="AI21" s="33"/>
      <c r="AJ21" s="33"/>
      <c r="AK21" s="33"/>
      <c r="AL21" s="33"/>
      <c r="AM21" s="33"/>
      <c r="AN21" s="48"/>
      <c r="AO21" s="48"/>
      <c r="AP21" s="48"/>
    </row>
    <row r="22" spans="1:43" ht="21" customHeight="1">
      <c r="I22" s="292">
        <f t="shared" si="5"/>
        <v>1</v>
      </c>
      <c r="J22" s="118">
        <f t="shared" si="0"/>
        <v>0</v>
      </c>
      <c r="K22" s="1011">
        <f t="shared" si="6"/>
        <v>11</v>
      </c>
      <c r="L22" s="188"/>
      <c r="M22" s="188"/>
      <c r="N22" s="189">
        <f t="shared" si="3"/>
        <v>0</v>
      </c>
      <c r="O22" s="188"/>
      <c r="P22" s="188"/>
      <c r="Q22" s="191">
        <f t="shared" si="4"/>
        <v>0</v>
      </c>
      <c r="R22" s="191">
        <f t="shared" si="4"/>
        <v>0</v>
      </c>
      <c r="S22" s="1988"/>
      <c r="T22" s="1989"/>
      <c r="U22" s="118">
        <v>0</v>
      </c>
      <c r="V22" s="651" t="s">
        <v>1172</v>
      </c>
      <c r="W22" s="648" t="s">
        <v>1866</v>
      </c>
      <c r="X22" s="649"/>
      <c r="Y22" s="649"/>
      <c r="Z22" s="649"/>
      <c r="AA22" s="649"/>
      <c r="AB22" s="649"/>
      <c r="AC22" s="649"/>
      <c r="AD22" s="650"/>
      <c r="AE22" s="199"/>
      <c r="AF22" s="199"/>
      <c r="AG22" s="199"/>
      <c r="AH22" s="33"/>
      <c r="AI22" s="33"/>
      <c r="AJ22" s="33"/>
      <c r="AK22" s="33"/>
      <c r="AL22" s="33"/>
      <c r="AM22" s="33"/>
      <c r="AN22" s="48"/>
      <c r="AO22" s="48"/>
      <c r="AP22" s="48"/>
    </row>
    <row r="23" spans="1:43" ht="21" customHeight="1">
      <c r="I23" s="292">
        <f t="shared" si="5"/>
        <v>1</v>
      </c>
      <c r="J23" s="118">
        <f t="shared" si="0"/>
        <v>0</v>
      </c>
      <c r="K23" s="1011">
        <f t="shared" si="6"/>
        <v>12</v>
      </c>
      <c r="L23" s="188"/>
      <c r="M23" s="188"/>
      <c r="N23" s="189">
        <f t="shared" si="3"/>
        <v>0</v>
      </c>
      <c r="O23" s="188"/>
      <c r="P23" s="188"/>
      <c r="Q23" s="191">
        <f t="shared" si="4"/>
        <v>0</v>
      </c>
      <c r="R23" s="191">
        <f t="shared" si="4"/>
        <v>0</v>
      </c>
      <c r="S23" s="1988"/>
      <c r="T23" s="1989"/>
      <c r="U23" s="118">
        <v>0</v>
      </c>
      <c r="V23" s="651" t="s">
        <v>1174</v>
      </c>
      <c r="W23" s="648" t="str">
        <f>"소반내 조림목의 생육상태, 현장여건 등을 고려하여 작업종은 "&amp;R4&amp;"로 적용한다."</f>
        <v>소반내 조림목의 생육상태, 현장여건 등을 고려하여 작업종은 모두베기로 적용한다.</v>
      </c>
      <c r="X23" s="649"/>
      <c r="Y23" s="649"/>
      <c r="Z23" s="649"/>
      <c r="AA23" s="649"/>
      <c r="AB23" s="649"/>
      <c r="AC23" s="649"/>
      <c r="AD23" s="650"/>
      <c r="AE23" s="199"/>
      <c r="AF23" s="199"/>
      <c r="AG23" s="199"/>
      <c r="AH23" s="33"/>
      <c r="AI23" s="33"/>
      <c r="AJ23" s="33"/>
      <c r="AK23" s="33"/>
      <c r="AL23" s="33"/>
      <c r="AM23" s="33"/>
      <c r="AN23" s="48"/>
      <c r="AO23" s="48"/>
      <c r="AP23" s="48"/>
    </row>
    <row r="24" spans="1:43" ht="21" customHeight="1">
      <c r="I24" s="292">
        <f t="shared" si="5"/>
        <v>1</v>
      </c>
      <c r="J24" s="118">
        <f t="shared" si="0"/>
        <v>0</v>
      </c>
      <c r="K24" s="1011">
        <f t="shared" si="6"/>
        <v>13</v>
      </c>
      <c r="L24" s="188"/>
      <c r="M24" s="188"/>
      <c r="N24" s="189">
        <f t="shared" si="3"/>
        <v>0</v>
      </c>
      <c r="O24" s="188"/>
      <c r="P24" s="188"/>
      <c r="Q24" s="191">
        <f t="shared" si="4"/>
        <v>0</v>
      </c>
      <c r="R24" s="191">
        <f t="shared" si="4"/>
        <v>0</v>
      </c>
      <c r="S24" s="1988"/>
      <c r="T24" s="1989"/>
      <c r="U24" s="118">
        <v>0</v>
      </c>
      <c r="V24" s="652" t="s">
        <v>1175</v>
      </c>
      <c r="W24" s="648"/>
      <c r="X24" s="649"/>
      <c r="Y24" s="649"/>
      <c r="Z24" s="649"/>
      <c r="AA24" s="649"/>
      <c r="AB24" s="649"/>
      <c r="AC24" s="649"/>
      <c r="AD24" s="650"/>
      <c r="AE24" s="199"/>
      <c r="AF24" s="199"/>
      <c r="AG24" s="199"/>
      <c r="AH24" s="33"/>
      <c r="AI24" s="33"/>
      <c r="AJ24" s="33"/>
      <c r="AK24" s="33"/>
      <c r="AL24" s="33"/>
      <c r="AM24" s="33"/>
      <c r="AN24" s="48"/>
      <c r="AO24" s="48"/>
      <c r="AP24" s="48"/>
    </row>
    <row r="25" spans="1:43" ht="21" customHeight="1" thickBot="1">
      <c r="I25" s="292">
        <f t="shared" si="5"/>
        <v>1</v>
      </c>
      <c r="J25" s="118">
        <f t="shared" si="0"/>
        <v>0</v>
      </c>
      <c r="K25" s="206">
        <f t="shared" si="6"/>
        <v>14</v>
      </c>
      <c r="L25" s="159"/>
      <c r="M25" s="159"/>
      <c r="N25" s="207">
        <f t="shared" si="3"/>
        <v>0</v>
      </c>
      <c r="O25" s="159"/>
      <c r="P25" s="159"/>
      <c r="Q25" s="209">
        <f t="shared" si="4"/>
        <v>0</v>
      </c>
      <c r="R25" s="209">
        <f t="shared" si="4"/>
        <v>0</v>
      </c>
      <c r="S25" s="1990"/>
      <c r="T25" s="1991"/>
      <c r="U25" s="118">
        <v>0</v>
      </c>
      <c r="V25" s="651"/>
      <c r="W25" s="648"/>
      <c r="X25" s="649"/>
      <c r="Y25" s="649"/>
      <c r="Z25" s="649"/>
      <c r="AA25" s="649"/>
      <c r="AB25" s="649"/>
      <c r="AC25" s="649"/>
      <c r="AD25" s="650"/>
      <c r="AE25" s="199"/>
      <c r="AF25" s="199"/>
      <c r="AG25" s="199"/>
      <c r="AH25" s="33"/>
      <c r="AI25" s="33"/>
      <c r="AJ25" s="33"/>
      <c r="AK25" s="33"/>
      <c r="AL25" s="33"/>
      <c r="AM25" s="33"/>
      <c r="AN25" s="48"/>
      <c r="AO25" s="48"/>
      <c r="AP25" s="48"/>
    </row>
    <row r="26" spans="1:43" ht="21" hidden="1" customHeight="1" thickBot="1">
      <c r="I26" s="292" t="e">
        <f>IF((O$28+P$28)&gt;0,1,0)</f>
        <v>#VALUE!</v>
      </c>
      <c r="J26" s="118">
        <f t="shared" si="0"/>
        <v>0</v>
      </c>
      <c r="K26" s="2013" t="s">
        <v>803</v>
      </c>
      <c r="L26" s="2013"/>
      <c r="M26" s="2013"/>
      <c r="N26" s="2013"/>
      <c r="O26" s="2013"/>
      <c r="P26" s="2013"/>
      <c r="Q26" s="2013"/>
      <c r="R26" s="2013"/>
      <c r="S26" s="2013"/>
      <c r="T26" s="2013"/>
      <c r="U26" s="118">
        <v>0</v>
      </c>
      <c r="V26" s="119" t="s">
        <v>755</v>
      </c>
      <c r="W26" s="120" t="s">
        <v>873</v>
      </c>
      <c r="X26" s="121"/>
      <c r="Y26" s="121"/>
      <c r="Z26" s="122"/>
      <c r="AA26" s="123"/>
      <c r="AB26" s="122"/>
      <c r="AC26" s="122"/>
      <c r="AD26" s="122"/>
      <c r="AE26" s="199"/>
      <c r="AF26" s="124" t="s">
        <v>756</v>
      </c>
      <c r="AG26" s="125"/>
      <c r="AH26" s="125"/>
      <c r="AI26" s="125"/>
      <c r="AJ26" s="33"/>
      <c r="AK26" s="33"/>
      <c r="AL26" s="33"/>
      <c r="AM26" s="33"/>
      <c r="AN26" s="48"/>
      <c r="AO26" s="48"/>
      <c r="AP26" s="48"/>
    </row>
    <row r="27" spans="1:43" ht="21" hidden="1" customHeight="1" thickBot="1">
      <c r="I27" s="292" t="e">
        <f t="shared" ref="I27:I50" si="7">IF((O$28+P$28)&gt;0,1,0)</f>
        <v>#VALUE!</v>
      </c>
      <c r="J27" s="118">
        <f t="shared" si="0"/>
        <v>0</v>
      </c>
      <c r="K27" s="2021" t="s">
        <v>537</v>
      </c>
      <c r="L27" s="2021"/>
      <c r="M27" s="2021"/>
      <c r="N27" s="2021"/>
      <c r="O27" s="2021"/>
      <c r="P27" s="2021"/>
      <c r="Q27" s="2021"/>
      <c r="R27" s="2021"/>
      <c r="S27" s="2021"/>
      <c r="T27" s="2021"/>
      <c r="U27" s="118">
        <v>0</v>
      </c>
      <c r="V27" s="217" t="s">
        <v>976</v>
      </c>
      <c r="W27" s="232">
        <v>200</v>
      </c>
      <c r="X27" s="233" t="s">
        <v>1176</v>
      </c>
      <c r="Y27" s="232">
        <v>0</v>
      </c>
      <c r="Z27" s="129"/>
      <c r="AA27" s="130"/>
      <c r="AB27" s="129"/>
      <c r="AC27" s="131"/>
      <c r="AD27" s="132"/>
      <c r="AE27" s="199"/>
      <c r="AF27" s="133" t="s">
        <v>777</v>
      </c>
      <c r="AG27" s="134" t="s">
        <v>778</v>
      </c>
      <c r="AH27" s="134" t="s">
        <v>779</v>
      </c>
      <c r="AI27" s="135" t="s">
        <v>780</v>
      </c>
      <c r="AJ27" s="33"/>
      <c r="AK27" s="33"/>
      <c r="AL27" s="33"/>
      <c r="AM27" s="33"/>
      <c r="AN27" s="48"/>
      <c r="AO27" s="48"/>
      <c r="AP27" s="48"/>
    </row>
    <row r="28" spans="1:43" ht="21" hidden="1" customHeight="1">
      <c r="I28" s="292" t="e">
        <f t="shared" si="7"/>
        <v>#VALUE!</v>
      </c>
      <c r="J28" s="118">
        <f t="shared" si="0"/>
        <v>0</v>
      </c>
      <c r="K28" s="957" t="s">
        <v>523</v>
      </c>
      <c r="L28" s="136" t="s">
        <v>524</v>
      </c>
      <c r="M28" s="959" t="s">
        <v>978</v>
      </c>
      <c r="N28" s="136" t="s">
        <v>838</v>
      </c>
      <c r="O28" s="959" t="s">
        <v>776</v>
      </c>
      <c r="P28" s="136" t="s">
        <v>525</v>
      </c>
      <c r="Q28" s="136" t="s">
        <v>534</v>
      </c>
      <c r="R28" s="136" t="s">
        <v>529</v>
      </c>
      <c r="S28" s="406" t="s">
        <v>535</v>
      </c>
      <c r="T28" s="407" t="s">
        <v>536</v>
      </c>
      <c r="U28" s="118">
        <v>0</v>
      </c>
      <c r="V28" s="218" t="s">
        <v>975</v>
      </c>
      <c r="W28" s="138"/>
      <c r="X28" s="139"/>
      <c r="Y28" s="139"/>
      <c r="Z28" s="140"/>
      <c r="AA28" s="141"/>
      <c r="AB28" s="140"/>
      <c r="AC28" s="142"/>
      <c r="AD28" s="143"/>
      <c r="AE28" s="199"/>
      <c r="AF28" s="144" t="s">
        <v>781</v>
      </c>
      <c r="AG28" s="145" t="s">
        <v>782</v>
      </c>
      <c r="AH28" s="145" t="s">
        <v>783</v>
      </c>
      <c r="AI28" s="146" t="s">
        <v>784</v>
      </c>
      <c r="AJ28" s="33"/>
      <c r="AK28" s="33"/>
      <c r="AL28" s="33"/>
      <c r="AM28" s="33"/>
      <c r="AN28" s="48"/>
      <c r="AO28" s="48"/>
      <c r="AP28" s="48"/>
    </row>
    <row r="29" spans="1:43" ht="21" hidden="1" customHeight="1" thickBot="1">
      <c r="I29" s="292" t="e">
        <f t="shared" si="7"/>
        <v>#VALUE!</v>
      </c>
      <c r="J29" s="118">
        <f t="shared" si="0"/>
        <v>0</v>
      </c>
      <c r="K29" s="147"/>
      <c r="L29" s="405"/>
      <c r="M29" s="148"/>
      <c r="N29" s="149"/>
      <c r="O29" s="149"/>
      <c r="P29" s="150" t="s">
        <v>1360</v>
      </c>
      <c r="Q29" s="151">
        <v>0</v>
      </c>
      <c r="R29" s="393"/>
      <c r="S29" s="152">
        <v>0</v>
      </c>
      <c r="T29" s="153">
        <v>0</v>
      </c>
      <c r="U29" s="118">
        <v>0</v>
      </c>
      <c r="V29" s="218" t="s">
        <v>974</v>
      </c>
      <c r="W29" s="138"/>
      <c r="X29" s="139"/>
      <c r="Y29" s="139"/>
      <c r="Z29" s="140"/>
      <c r="AA29" s="141"/>
      <c r="AB29" s="140"/>
      <c r="AC29" s="142"/>
      <c r="AD29" s="143"/>
      <c r="AE29" s="199"/>
      <c r="AF29" s="144" t="s">
        <v>785</v>
      </c>
      <c r="AG29" s="145" t="s">
        <v>786</v>
      </c>
      <c r="AH29" s="154" t="s">
        <v>787</v>
      </c>
      <c r="AI29" s="146" t="s">
        <v>788</v>
      </c>
      <c r="AJ29" s="33"/>
      <c r="AK29" s="33"/>
      <c r="AL29" s="33"/>
      <c r="AM29" s="33"/>
      <c r="AN29" s="48"/>
      <c r="AO29" s="48"/>
      <c r="AP29" s="48"/>
    </row>
    <row r="30" spans="1:43" ht="21" hidden="1" customHeight="1" thickBot="1">
      <c r="I30" s="292" t="e">
        <f t="shared" si="7"/>
        <v>#VALUE!</v>
      </c>
      <c r="J30" s="118">
        <f t="shared" si="0"/>
        <v>0</v>
      </c>
      <c r="K30" s="957" t="s">
        <v>527</v>
      </c>
      <c r="L30" s="136" t="s">
        <v>528</v>
      </c>
      <c r="M30" s="136" t="s">
        <v>521</v>
      </c>
      <c r="N30" s="136" t="s">
        <v>526</v>
      </c>
      <c r="O30" s="136" t="s">
        <v>530</v>
      </c>
      <c r="P30" s="961" t="s">
        <v>531</v>
      </c>
      <c r="Q30" s="961" t="s">
        <v>532</v>
      </c>
      <c r="R30" s="155" t="s">
        <v>533</v>
      </c>
      <c r="S30" s="156" t="s">
        <v>552</v>
      </c>
      <c r="T30" s="407" t="s">
        <v>522</v>
      </c>
      <c r="U30" s="118">
        <v>0</v>
      </c>
      <c r="V30" s="219" t="s">
        <v>789</v>
      </c>
      <c r="W30" s="220"/>
      <c r="X30" s="221"/>
      <c r="Y30" s="221"/>
      <c r="Z30" s="222"/>
      <c r="AA30" s="223"/>
      <c r="AB30" s="222"/>
      <c r="AC30" s="224"/>
      <c r="AD30" s="225"/>
      <c r="AE30" s="199"/>
      <c r="AF30" s="144" t="s">
        <v>790</v>
      </c>
      <c r="AG30" s="157" t="s">
        <v>791</v>
      </c>
      <c r="AH30" s="158" t="s">
        <v>792</v>
      </c>
      <c r="AI30" s="146" t="s">
        <v>793</v>
      </c>
      <c r="AJ30" s="33"/>
      <c r="AK30" s="33"/>
      <c r="AL30" s="33"/>
      <c r="AM30" s="33"/>
      <c r="AN30" s="48"/>
      <c r="AO30" s="48"/>
      <c r="AP30" s="48"/>
    </row>
    <row r="31" spans="1:43" ht="21" hidden="1" customHeight="1" thickBot="1">
      <c r="I31" s="292" t="e">
        <f t="shared" si="7"/>
        <v>#VALUE!</v>
      </c>
      <c r="J31" s="118">
        <f t="shared" si="0"/>
        <v>0</v>
      </c>
      <c r="K31" s="394">
        <v>0</v>
      </c>
      <c r="L31" s="395">
        <v>0</v>
      </c>
      <c r="M31" s="967">
        <v>0</v>
      </c>
      <c r="N31" s="160">
        <v>0</v>
      </c>
      <c r="O31" s="161" t="e">
        <v>#DIV/0!</v>
      </c>
      <c r="P31" s="162" t="s">
        <v>1361</v>
      </c>
      <c r="Q31" s="397" t="s">
        <v>1023</v>
      </c>
      <c r="R31" s="163" t="s">
        <v>960</v>
      </c>
      <c r="S31" s="164">
        <v>0</v>
      </c>
      <c r="T31" s="398">
        <v>0</v>
      </c>
      <c r="U31" s="118">
        <v>0</v>
      </c>
      <c r="V31" s="226">
        <v>0</v>
      </c>
      <c r="W31" s="226"/>
      <c r="X31" s="226"/>
      <c r="Y31" s="226"/>
      <c r="Z31" s="226"/>
      <c r="AA31" s="227"/>
      <c r="AB31" s="226"/>
      <c r="AC31" s="226"/>
      <c r="AD31" s="226"/>
      <c r="AE31" s="199"/>
      <c r="AF31" s="144" t="s">
        <v>794</v>
      </c>
      <c r="AG31" s="145"/>
      <c r="AH31" s="165"/>
      <c r="AI31" s="146"/>
      <c r="AJ31" s="33"/>
      <c r="AK31" s="33"/>
      <c r="AL31" s="33"/>
      <c r="AM31" s="33"/>
      <c r="AN31" s="48"/>
      <c r="AO31" s="48"/>
      <c r="AP31" s="48"/>
    </row>
    <row r="32" spans="1:43" ht="21" hidden="1" customHeight="1" thickBot="1">
      <c r="I32" s="292" t="e">
        <f t="shared" si="7"/>
        <v>#VALUE!</v>
      </c>
      <c r="J32" s="118">
        <f t="shared" si="0"/>
        <v>0</v>
      </c>
      <c r="K32" s="2014" t="s">
        <v>839</v>
      </c>
      <c r="L32" s="2014"/>
      <c r="M32" s="2014"/>
      <c r="N32" s="2014"/>
      <c r="O32" s="2014"/>
      <c r="P32" s="2014"/>
      <c r="Q32" s="2014"/>
      <c r="R32" s="2014"/>
      <c r="S32" s="2014"/>
      <c r="T32" s="2014"/>
      <c r="U32" s="118">
        <v>0</v>
      </c>
      <c r="AE32" s="199"/>
      <c r="AF32" s="144"/>
      <c r="AG32" s="145"/>
      <c r="AH32" s="165"/>
      <c r="AI32" s="146"/>
      <c r="AJ32" s="33"/>
      <c r="AK32" s="33"/>
      <c r="AL32" s="33"/>
      <c r="AM32" s="33"/>
      <c r="AN32" s="48"/>
      <c r="AO32" s="48"/>
      <c r="AP32" s="48"/>
    </row>
    <row r="33" spans="9:42" ht="21" hidden="1" customHeight="1">
      <c r="I33" s="292" t="e">
        <f t="shared" si="7"/>
        <v>#VALUE!</v>
      </c>
      <c r="J33" s="118">
        <f t="shared" si="0"/>
        <v>0</v>
      </c>
      <c r="K33" s="2015" t="s">
        <v>840</v>
      </c>
      <c r="L33" s="2017" t="s">
        <v>841</v>
      </c>
      <c r="M33" s="2019" t="s">
        <v>842</v>
      </c>
      <c r="N33" s="2019" t="s">
        <v>843</v>
      </c>
      <c r="O33" s="2022" t="s">
        <v>844</v>
      </c>
      <c r="P33" s="2023"/>
      <c r="Q33" s="2022" t="s">
        <v>845</v>
      </c>
      <c r="R33" s="2023"/>
      <c r="S33" s="1992" t="s">
        <v>969</v>
      </c>
      <c r="T33" s="1993"/>
      <c r="U33" s="118">
        <v>0</v>
      </c>
      <c r="V33" s="217" t="s">
        <v>757</v>
      </c>
      <c r="W33" s="228" t="s">
        <v>973</v>
      </c>
      <c r="X33" s="228" t="s">
        <v>972</v>
      </c>
      <c r="Y33" s="228" t="s">
        <v>971</v>
      </c>
      <c r="Z33" s="228" t="s">
        <v>527</v>
      </c>
      <c r="AA33" s="229" t="s">
        <v>824</v>
      </c>
      <c r="AB33" s="228" t="s">
        <v>970</v>
      </c>
      <c r="AC33" s="230" t="s">
        <v>521</v>
      </c>
      <c r="AD33" s="231" t="s">
        <v>1232</v>
      </c>
      <c r="AE33" s="199"/>
      <c r="AF33" s="170"/>
      <c r="AG33" s="171"/>
      <c r="AH33" s="172"/>
      <c r="AI33" s="173"/>
      <c r="AJ33" s="33"/>
      <c r="AK33" s="33"/>
      <c r="AL33" s="33"/>
      <c r="AM33" s="33"/>
      <c r="AN33" s="48"/>
      <c r="AO33" s="48"/>
      <c r="AP33" s="48"/>
    </row>
    <row r="34" spans="9:42" ht="21" hidden="1" customHeight="1">
      <c r="I34" s="292" t="e">
        <f t="shared" si="7"/>
        <v>#VALUE!</v>
      </c>
      <c r="J34" s="118">
        <f t="shared" si="0"/>
        <v>0</v>
      </c>
      <c r="K34" s="2016"/>
      <c r="L34" s="2018"/>
      <c r="M34" s="2020"/>
      <c r="N34" s="2020"/>
      <c r="O34" s="960" t="s">
        <v>741</v>
      </c>
      <c r="P34" s="176" t="s">
        <v>742</v>
      </c>
      <c r="Q34" s="176" t="s">
        <v>741</v>
      </c>
      <c r="R34" s="177" t="s">
        <v>742</v>
      </c>
      <c r="S34" s="1994"/>
      <c r="T34" s="1995"/>
      <c r="U34" s="118">
        <v>0</v>
      </c>
      <c r="V34" s="178"/>
      <c r="W34" s="179"/>
      <c r="X34" s="179"/>
      <c r="Y34" s="179"/>
      <c r="Z34" s="179"/>
      <c r="AA34" s="180"/>
      <c r="AB34" s="179"/>
      <c r="AC34" s="402"/>
      <c r="AD34" s="181"/>
      <c r="AE34" s="199"/>
      <c r="AF34" s="125"/>
      <c r="AG34" s="125"/>
      <c r="AH34" s="125"/>
      <c r="AI34" s="182"/>
      <c r="AJ34" s="33"/>
      <c r="AK34" s="33"/>
      <c r="AL34" s="33"/>
      <c r="AM34" s="33"/>
      <c r="AN34" s="48"/>
      <c r="AO34" s="48"/>
      <c r="AP34" s="48"/>
    </row>
    <row r="35" spans="9:42" ht="21" hidden="1" customHeight="1">
      <c r="I35" s="292" t="e">
        <f t="shared" si="7"/>
        <v>#VALUE!</v>
      </c>
      <c r="J35" s="118">
        <f t="shared" si="0"/>
        <v>0</v>
      </c>
      <c r="K35" s="958" t="s">
        <v>802</v>
      </c>
      <c r="L35" s="184"/>
      <c r="M35" s="184"/>
      <c r="N35" s="266" t="e">
        <v>#DIV/0!</v>
      </c>
      <c r="O35" s="263" t="e">
        <v>#DIV/0!</v>
      </c>
      <c r="P35" s="263" t="e">
        <v>#DIV/0!</v>
      </c>
      <c r="Q35" s="263" t="e">
        <v>#DIV/0!</v>
      </c>
      <c r="R35" s="263" t="e">
        <v>#DIV/0!</v>
      </c>
      <c r="S35" s="1996" t="s">
        <v>1118</v>
      </c>
      <c r="T35" s="1997"/>
      <c r="U35" s="118">
        <v>0</v>
      </c>
      <c r="V35" s="178"/>
      <c r="W35" s="234"/>
      <c r="X35" s="234"/>
      <c r="Y35" s="234"/>
      <c r="Z35" s="179"/>
      <c r="AA35" s="180"/>
      <c r="AB35" s="179"/>
      <c r="AC35" s="402"/>
      <c r="AD35" s="181"/>
      <c r="AE35" s="199"/>
      <c r="AF35" s="133" t="s">
        <v>795</v>
      </c>
      <c r="AG35" s="134" t="s">
        <v>796</v>
      </c>
      <c r="AH35" s="169" t="s">
        <v>797</v>
      </c>
      <c r="AI35" s="135" t="s">
        <v>1499</v>
      </c>
      <c r="AJ35" s="33"/>
      <c r="AK35" s="33"/>
      <c r="AL35" s="33"/>
      <c r="AM35" s="33"/>
      <c r="AN35" s="48"/>
      <c r="AO35" s="48"/>
      <c r="AP35" s="48"/>
    </row>
    <row r="36" spans="9:42" ht="21" hidden="1" customHeight="1">
      <c r="I36" s="292" t="e">
        <f t="shared" si="7"/>
        <v>#VALUE!</v>
      </c>
      <c r="J36" s="118">
        <f t="shared" si="0"/>
        <v>0</v>
      </c>
      <c r="K36" s="958" t="s">
        <v>754</v>
      </c>
      <c r="L36" s="184"/>
      <c r="M36" s="184"/>
      <c r="N36" s="264">
        <v>0</v>
      </c>
      <c r="O36" s="265">
        <v>0</v>
      </c>
      <c r="P36" s="265">
        <v>0</v>
      </c>
      <c r="Q36" s="265">
        <v>0</v>
      </c>
      <c r="R36" s="265">
        <v>0</v>
      </c>
      <c r="S36" s="1998"/>
      <c r="T36" s="1999"/>
      <c r="U36" s="118">
        <v>0</v>
      </c>
      <c r="V36" s="178"/>
      <c r="W36" s="179"/>
      <c r="X36" s="179"/>
      <c r="Y36" s="179"/>
      <c r="Z36" s="179"/>
      <c r="AA36" s="180"/>
      <c r="AB36" s="179"/>
      <c r="AC36" s="402"/>
      <c r="AD36" s="181"/>
      <c r="AE36" s="199"/>
      <c r="AF36" s="144" t="s">
        <v>1725</v>
      </c>
      <c r="AG36" s="145" t="s">
        <v>961</v>
      </c>
      <c r="AH36" s="186">
        <v>0</v>
      </c>
      <c r="AI36" s="187" t="s">
        <v>1501</v>
      </c>
      <c r="AJ36" s="33"/>
      <c r="AK36" s="33"/>
      <c r="AL36" s="33"/>
      <c r="AM36" s="33"/>
      <c r="AN36" s="48"/>
      <c r="AO36" s="48"/>
      <c r="AP36" s="48"/>
    </row>
    <row r="37" spans="9:42" ht="21" hidden="1" customHeight="1">
      <c r="I37" s="292" t="e">
        <f t="shared" si="7"/>
        <v>#VALUE!</v>
      </c>
      <c r="J37" s="118">
        <f t="shared" si="0"/>
        <v>0</v>
      </c>
      <c r="K37" s="958">
        <v>1</v>
      </c>
      <c r="L37" s="188"/>
      <c r="M37" s="188"/>
      <c r="N37" s="189">
        <v>0</v>
      </c>
      <c r="O37" s="190"/>
      <c r="P37" s="190"/>
      <c r="Q37" s="264">
        <v>0</v>
      </c>
      <c r="R37" s="264">
        <v>0</v>
      </c>
      <c r="S37" s="1988"/>
      <c r="T37" s="1989"/>
      <c r="U37" s="118">
        <v>0</v>
      </c>
      <c r="V37" s="178"/>
      <c r="W37" s="179"/>
      <c r="X37" s="179"/>
      <c r="Y37" s="179"/>
      <c r="Z37" s="179"/>
      <c r="AA37" s="180"/>
      <c r="AB37" s="179"/>
      <c r="AC37" s="402"/>
      <c r="AD37" s="181"/>
      <c r="AE37" s="199"/>
      <c r="AF37" s="144" t="s">
        <v>1726</v>
      </c>
      <c r="AG37" s="145" t="s">
        <v>800</v>
      </c>
      <c r="AH37" s="192">
        <v>0.05</v>
      </c>
      <c r="AI37" s="187" t="s">
        <v>1502</v>
      </c>
      <c r="AJ37" s="33"/>
      <c r="AK37" s="33"/>
      <c r="AL37" s="33"/>
      <c r="AM37" s="33"/>
      <c r="AN37" s="48"/>
      <c r="AO37" s="48"/>
      <c r="AP37" s="48"/>
    </row>
    <row r="38" spans="9:42" ht="21" hidden="1" customHeight="1">
      <c r="I38" s="292" t="e">
        <f t="shared" si="7"/>
        <v>#VALUE!</v>
      </c>
      <c r="J38" s="118">
        <f t="shared" si="0"/>
        <v>0</v>
      </c>
      <c r="K38" s="958">
        <v>2</v>
      </c>
      <c r="L38" s="188"/>
      <c r="M38" s="188"/>
      <c r="N38" s="189">
        <v>0</v>
      </c>
      <c r="O38" s="190"/>
      <c r="P38" s="190"/>
      <c r="Q38" s="264">
        <v>0</v>
      </c>
      <c r="R38" s="264">
        <v>0</v>
      </c>
      <c r="S38" s="1988"/>
      <c r="T38" s="1989"/>
      <c r="U38" s="118">
        <v>0</v>
      </c>
      <c r="V38" s="178"/>
      <c r="W38" s="179"/>
      <c r="X38" s="179"/>
      <c r="Y38" s="179"/>
      <c r="Z38" s="179"/>
      <c r="AA38" s="180"/>
      <c r="AB38" s="179"/>
      <c r="AC38" s="402"/>
      <c r="AD38" s="181"/>
      <c r="AE38" s="199"/>
      <c r="AF38" s="144" t="s">
        <v>1727</v>
      </c>
      <c r="AG38" s="145" t="s">
        <v>963</v>
      </c>
      <c r="AH38" s="192">
        <v>0.1</v>
      </c>
      <c r="AI38" s="193"/>
      <c r="AJ38" s="33"/>
      <c r="AK38" s="33"/>
      <c r="AL38" s="33"/>
      <c r="AM38" s="33"/>
      <c r="AN38" s="48"/>
      <c r="AO38" s="48"/>
      <c r="AP38" s="48"/>
    </row>
    <row r="39" spans="9:42" ht="21" hidden="1" customHeight="1">
      <c r="I39" s="292" t="e">
        <f t="shared" si="7"/>
        <v>#VALUE!</v>
      </c>
      <c r="J39" s="118">
        <f t="shared" si="0"/>
        <v>0</v>
      </c>
      <c r="K39" s="958">
        <v>3</v>
      </c>
      <c r="L39" s="188"/>
      <c r="M39" s="188"/>
      <c r="N39" s="189">
        <v>0</v>
      </c>
      <c r="O39" s="190"/>
      <c r="P39" s="190"/>
      <c r="Q39" s="264">
        <v>0</v>
      </c>
      <c r="R39" s="264">
        <v>0</v>
      </c>
      <c r="S39" s="1988"/>
      <c r="T39" s="1989"/>
      <c r="U39" s="118">
        <v>0</v>
      </c>
      <c r="V39" s="178"/>
      <c r="W39" s="179"/>
      <c r="X39" s="179"/>
      <c r="Y39" s="179"/>
      <c r="Z39" s="179"/>
      <c r="AA39" s="180"/>
      <c r="AB39" s="179"/>
      <c r="AC39" s="402"/>
      <c r="AD39" s="181"/>
      <c r="AE39" s="199"/>
      <c r="AF39" s="144"/>
      <c r="AG39" s="145"/>
      <c r="AH39" s="194"/>
      <c r="AI39" s="146"/>
      <c r="AJ39" s="33"/>
      <c r="AK39" s="33"/>
      <c r="AL39" s="33"/>
      <c r="AM39" s="33"/>
      <c r="AN39" s="48"/>
      <c r="AO39" s="48"/>
      <c r="AP39" s="48"/>
    </row>
    <row r="40" spans="9:42" ht="21" hidden="1" customHeight="1">
      <c r="I40" s="292" t="e">
        <f t="shared" si="7"/>
        <v>#VALUE!</v>
      </c>
      <c r="J40" s="118">
        <f t="shared" si="0"/>
        <v>0</v>
      </c>
      <c r="K40" s="958">
        <v>4</v>
      </c>
      <c r="L40" s="188"/>
      <c r="M40" s="188"/>
      <c r="N40" s="189">
        <v>0</v>
      </c>
      <c r="O40" s="190"/>
      <c r="P40" s="190"/>
      <c r="Q40" s="264">
        <v>0</v>
      </c>
      <c r="R40" s="264">
        <v>0</v>
      </c>
      <c r="S40" s="1988"/>
      <c r="T40" s="1989"/>
      <c r="U40" s="118">
        <v>0</v>
      </c>
      <c r="V40" s="178"/>
      <c r="W40" s="179"/>
      <c r="X40" s="179"/>
      <c r="Y40" s="179"/>
      <c r="Z40" s="179"/>
      <c r="AA40" s="180"/>
      <c r="AB40" s="179"/>
      <c r="AC40" s="402"/>
      <c r="AD40" s="181"/>
      <c r="AE40" s="199"/>
      <c r="AF40" s="170"/>
      <c r="AG40" s="195"/>
      <c r="AH40" s="171"/>
      <c r="AI40" s="173"/>
      <c r="AJ40" s="33"/>
      <c r="AK40" s="33"/>
      <c r="AL40" s="33"/>
      <c r="AM40" s="33"/>
      <c r="AN40" s="48"/>
      <c r="AO40" s="48"/>
      <c r="AP40" s="48"/>
    </row>
    <row r="41" spans="9:42" ht="21" hidden="1" customHeight="1">
      <c r="I41" s="292" t="e">
        <f t="shared" si="7"/>
        <v>#VALUE!</v>
      </c>
      <c r="J41" s="118">
        <f t="shared" si="0"/>
        <v>0</v>
      </c>
      <c r="K41" s="958">
        <v>5</v>
      </c>
      <c r="L41" s="188"/>
      <c r="M41" s="188"/>
      <c r="N41" s="189">
        <v>0</v>
      </c>
      <c r="O41" s="190"/>
      <c r="P41" s="190"/>
      <c r="Q41" s="191">
        <v>0</v>
      </c>
      <c r="R41" s="191">
        <v>0</v>
      </c>
      <c r="S41" s="1988"/>
      <c r="T41" s="1989"/>
      <c r="U41" s="118">
        <v>0</v>
      </c>
      <c r="V41" s="178"/>
      <c r="W41" s="179"/>
      <c r="X41" s="179"/>
      <c r="Y41" s="179"/>
      <c r="Z41" s="179"/>
      <c r="AA41" s="180"/>
      <c r="AB41" s="179"/>
      <c r="AC41" s="402"/>
      <c r="AD41" s="181"/>
      <c r="AE41" s="199"/>
      <c r="AF41" s="48"/>
      <c r="AG41" s="48"/>
      <c r="AH41" s="48"/>
      <c r="AI41" s="48"/>
      <c r="AJ41" s="33"/>
      <c r="AK41" s="33"/>
      <c r="AL41" s="33"/>
      <c r="AM41" s="33"/>
      <c r="AN41" s="48"/>
      <c r="AO41" s="48"/>
      <c r="AP41" s="48"/>
    </row>
    <row r="42" spans="9:42" ht="21" hidden="1" customHeight="1">
      <c r="I42" s="292" t="e">
        <f t="shared" si="7"/>
        <v>#VALUE!</v>
      </c>
      <c r="J42" s="118">
        <f t="shared" si="0"/>
        <v>0</v>
      </c>
      <c r="K42" s="958">
        <v>6</v>
      </c>
      <c r="L42" s="188"/>
      <c r="M42" s="188"/>
      <c r="N42" s="189">
        <v>0</v>
      </c>
      <c r="O42" s="190"/>
      <c r="P42" s="190"/>
      <c r="Q42" s="191">
        <v>0</v>
      </c>
      <c r="R42" s="191">
        <v>0</v>
      </c>
      <c r="S42" s="1988"/>
      <c r="T42" s="1989"/>
      <c r="U42" s="118">
        <v>0</v>
      </c>
      <c r="V42" s="137" t="s">
        <v>754</v>
      </c>
      <c r="W42" s="196">
        <v>0</v>
      </c>
      <c r="X42" s="196">
        <v>0</v>
      </c>
      <c r="Y42" s="196">
        <v>0</v>
      </c>
      <c r="Z42" s="197"/>
      <c r="AA42" s="198"/>
      <c r="AB42" s="196">
        <v>0</v>
      </c>
      <c r="AC42" s="402"/>
      <c r="AD42" s="654">
        <v>0</v>
      </c>
      <c r="AE42" s="199"/>
      <c r="AF42" s="33"/>
      <c r="AG42" s="33"/>
      <c r="AH42" s="33"/>
      <c r="AI42" s="33"/>
      <c r="AJ42" s="33"/>
      <c r="AK42" s="33"/>
      <c r="AL42" s="33"/>
      <c r="AM42" s="33"/>
      <c r="AN42" s="48"/>
      <c r="AO42" s="48"/>
      <c r="AP42" s="48"/>
    </row>
    <row r="43" spans="9:42" ht="21" hidden="1" customHeight="1" thickBot="1">
      <c r="I43" s="292" t="e">
        <f t="shared" si="7"/>
        <v>#VALUE!</v>
      </c>
      <c r="J43" s="118">
        <f t="shared" si="0"/>
        <v>0</v>
      </c>
      <c r="K43" s="958">
        <v>7</v>
      </c>
      <c r="L43" s="188"/>
      <c r="M43" s="188"/>
      <c r="N43" s="189">
        <v>0</v>
      </c>
      <c r="O43" s="190"/>
      <c r="P43" s="190"/>
      <c r="Q43" s="191">
        <v>0</v>
      </c>
      <c r="R43" s="191">
        <v>0</v>
      </c>
      <c r="S43" s="1988"/>
      <c r="T43" s="1989"/>
      <c r="U43" s="118">
        <v>0</v>
      </c>
      <c r="V43" s="201" t="s">
        <v>802</v>
      </c>
      <c r="W43" s="202"/>
      <c r="X43" s="202"/>
      <c r="Y43" s="202"/>
      <c r="Z43" s="202"/>
      <c r="AA43" s="203"/>
      <c r="AB43" s="202">
        <v>0</v>
      </c>
      <c r="AC43" s="403"/>
      <c r="AD43" s="204"/>
      <c r="AE43" s="199"/>
      <c r="AF43" s="199"/>
      <c r="AG43" s="199"/>
      <c r="AH43" s="33"/>
      <c r="AI43" s="33"/>
      <c r="AJ43" s="33"/>
      <c r="AK43" s="33"/>
      <c r="AL43" s="33"/>
      <c r="AM43" s="33"/>
      <c r="AN43" s="48"/>
      <c r="AO43" s="48"/>
      <c r="AP43" s="48"/>
    </row>
    <row r="44" spans="9:42" ht="21" hidden="1" customHeight="1">
      <c r="I44" s="292" t="e">
        <f t="shared" si="7"/>
        <v>#VALUE!</v>
      </c>
      <c r="J44" s="118">
        <f t="shared" si="0"/>
        <v>0</v>
      </c>
      <c r="K44" s="958">
        <v>8</v>
      </c>
      <c r="L44" s="188"/>
      <c r="M44" s="188"/>
      <c r="N44" s="189">
        <v>0</v>
      </c>
      <c r="O44" s="190"/>
      <c r="P44" s="190"/>
      <c r="Q44" s="191">
        <v>0</v>
      </c>
      <c r="R44" s="191">
        <v>0</v>
      </c>
      <c r="S44" s="1988"/>
      <c r="T44" s="1989"/>
      <c r="U44" s="118">
        <v>0</v>
      </c>
      <c r="V44" s="33"/>
      <c r="W44" s="33"/>
      <c r="X44" s="33"/>
      <c r="Y44" s="33"/>
      <c r="Z44" s="33"/>
      <c r="AA44" s="205"/>
      <c r="AB44" s="33"/>
      <c r="AC44" s="33"/>
      <c r="AD44" s="33"/>
      <c r="AE44" s="199"/>
      <c r="AF44" s="199"/>
      <c r="AG44" s="199"/>
      <c r="AH44" s="33"/>
      <c r="AI44" s="33"/>
      <c r="AJ44" s="33"/>
      <c r="AK44" s="33"/>
      <c r="AL44" s="33"/>
      <c r="AM44" s="33"/>
      <c r="AN44" s="48"/>
      <c r="AO44" s="48"/>
      <c r="AP44" s="48"/>
    </row>
    <row r="45" spans="9:42" ht="21" hidden="1" customHeight="1">
      <c r="I45" s="292" t="e">
        <f t="shared" si="7"/>
        <v>#VALUE!</v>
      </c>
      <c r="J45" s="118">
        <f t="shared" si="0"/>
        <v>0</v>
      </c>
      <c r="K45" s="958">
        <v>9</v>
      </c>
      <c r="L45" s="188"/>
      <c r="M45" s="188"/>
      <c r="N45" s="189">
        <v>0</v>
      </c>
      <c r="O45" s="190"/>
      <c r="P45" s="190"/>
      <c r="Q45" s="191">
        <v>0</v>
      </c>
      <c r="R45" s="191">
        <v>0</v>
      </c>
      <c r="S45" s="1988"/>
      <c r="T45" s="1989"/>
      <c r="U45" s="118">
        <v>0</v>
      </c>
      <c r="V45" s="647" t="s">
        <v>1169</v>
      </c>
      <c r="W45" s="648" t="s">
        <v>1170</v>
      </c>
      <c r="X45" s="649"/>
      <c r="Y45" s="649"/>
      <c r="Z45" s="649"/>
      <c r="AA45" s="649"/>
      <c r="AB45" s="649"/>
      <c r="AC45" s="649"/>
      <c r="AD45" s="650"/>
      <c r="AE45" s="199"/>
      <c r="AF45" s="199"/>
      <c r="AG45" s="199"/>
      <c r="AH45" s="33"/>
      <c r="AI45" s="33"/>
      <c r="AJ45" s="33"/>
      <c r="AK45" s="33"/>
      <c r="AL45" s="33"/>
      <c r="AM45" s="33"/>
      <c r="AN45" s="48"/>
      <c r="AO45" s="48"/>
      <c r="AP45" s="48"/>
    </row>
    <row r="46" spans="9:42" ht="21" hidden="1" customHeight="1">
      <c r="I46" s="292" t="e">
        <f t="shared" si="7"/>
        <v>#VALUE!</v>
      </c>
      <c r="J46" s="118">
        <f t="shared" si="0"/>
        <v>0</v>
      </c>
      <c r="K46" s="958">
        <v>10</v>
      </c>
      <c r="L46" s="188"/>
      <c r="M46" s="188"/>
      <c r="N46" s="189">
        <v>0</v>
      </c>
      <c r="O46" s="190"/>
      <c r="P46" s="190"/>
      <c r="Q46" s="191">
        <v>0</v>
      </c>
      <c r="R46" s="191">
        <v>0</v>
      </c>
      <c r="S46" s="1988"/>
      <c r="T46" s="1989"/>
      <c r="U46" s="118">
        <v>0</v>
      </c>
      <c r="V46" s="651" t="s">
        <v>1171</v>
      </c>
      <c r="W46" s="648" t="s">
        <v>1357</v>
      </c>
      <c r="X46" s="649"/>
      <c r="Y46" s="649"/>
      <c r="Z46" s="649"/>
      <c r="AA46" s="649"/>
      <c r="AB46" s="649"/>
      <c r="AC46" s="649"/>
      <c r="AD46" s="650"/>
      <c r="AE46" s="199"/>
      <c r="AF46" s="199"/>
      <c r="AG46" s="199"/>
      <c r="AH46" s="33"/>
      <c r="AI46" s="33"/>
      <c r="AJ46" s="33"/>
      <c r="AK46" s="33"/>
      <c r="AL46" s="33"/>
      <c r="AM46" s="33"/>
      <c r="AN46" s="48"/>
      <c r="AO46" s="48"/>
      <c r="AP46" s="48"/>
    </row>
    <row r="47" spans="9:42" ht="21" hidden="1" customHeight="1">
      <c r="I47" s="292" t="e">
        <f t="shared" si="7"/>
        <v>#VALUE!</v>
      </c>
      <c r="J47" s="118">
        <f t="shared" si="0"/>
        <v>0</v>
      </c>
      <c r="K47" s="958">
        <v>11</v>
      </c>
      <c r="L47" s="188"/>
      <c r="M47" s="188"/>
      <c r="N47" s="189">
        <v>0</v>
      </c>
      <c r="O47" s="190"/>
      <c r="P47" s="190"/>
      <c r="Q47" s="191">
        <v>0</v>
      </c>
      <c r="R47" s="191">
        <v>0</v>
      </c>
      <c r="S47" s="1988"/>
      <c r="T47" s="1989"/>
      <c r="U47" s="118">
        <v>0</v>
      </c>
      <c r="V47" s="651" t="s">
        <v>1172</v>
      </c>
      <c r="W47" s="648" t="s">
        <v>1358</v>
      </c>
      <c r="X47" s="649"/>
      <c r="Y47" s="649"/>
      <c r="Z47" s="649"/>
      <c r="AA47" s="649"/>
      <c r="AB47" s="649"/>
      <c r="AC47" s="649"/>
      <c r="AD47" s="650"/>
      <c r="AE47" s="199"/>
      <c r="AF47" s="199"/>
      <c r="AG47" s="199"/>
      <c r="AH47" s="33"/>
      <c r="AI47" s="33"/>
      <c r="AJ47" s="33"/>
      <c r="AK47" s="33"/>
      <c r="AL47" s="33"/>
      <c r="AM47" s="33"/>
      <c r="AN47" s="48"/>
      <c r="AO47" s="48"/>
      <c r="AP47" s="48"/>
    </row>
    <row r="48" spans="9:42" ht="21" hidden="1" customHeight="1">
      <c r="I48" s="292" t="e">
        <f t="shared" si="7"/>
        <v>#VALUE!</v>
      </c>
      <c r="J48" s="118">
        <f t="shared" si="0"/>
        <v>0</v>
      </c>
      <c r="K48" s="958">
        <v>12</v>
      </c>
      <c r="L48" s="188"/>
      <c r="M48" s="188"/>
      <c r="N48" s="189">
        <v>0</v>
      </c>
      <c r="O48" s="190"/>
      <c r="P48" s="190"/>
      <c r="Q48" s="191">
        <v>0</v>
      </c>
      <c r="R48" s="191">
        <v>0</v>
      </c>
      <c r="S48" s="1988"/>
      <c r="T48" s="1989"/>
      <c r="U48" s="118">
        <v>0</v>
      </c>
      <c r="V48" s="651" t="s">
        <v>1174</v>
      </c>
      <c r="W48" s="648" t="s">
        <v>1359</v>
      </c>
      <c r="X48" s="649"/>
      <c r="Y48" s="649"/>
      <c r="Z48" s="649"/>
      <c r="AA48" s="649"/>
      <c r="AB48" s="649"/>
      <c r="AC48" s="649"/>
      <c r="AD48" s="650"/>
      <c r="AE48" s="199"/>
      <c r="AF48" s="199"/>
      <c r="AG48" s="199"/>
      <c r="AH48" s="33"/>
      <c r="AI48" s="33"/>
      <c r="AJ48" s="33"/>
      <c r="AK48" s="33"/>
      <c r="AL48" s="33"/>
      <c r="AM48" s="33"/>
      <c r="AN48" s="48"/>
      <c r="AO48" s="48"/>
      <c r="AP48" s="48"/>
    </row>
    <row r="49" spans="9:42" ht="21" hidden="1" customHeight="1">
      <c r="I49" s="292" t="e">
        <f t="shared" si="7"/>
        <v>#VALUE!</v>
      </c>
      <c r="J49" s="118">
        <f t="shared" si="0"/>
        <v>0</v>
      </c>
      <c r="K49" s="958">
        <v>13</v>
      </c>
      <c r="L49" s="188"/>
      <c r="M49" s="188"/>
      <c r="N49" s="189">
        <v>0</v>
      </c>
      <c r="O49" s="190"/>
      <c r="P49" s="190"/>
      <c r="Q49" s="191">
        <v>0</v>
      </c>
      <c r="R49" s="191">
        <v>0</v>
      </c>
      <c r="S49" s="1988"/>
      <c r="T49" s="1989"/>
      <c r="U49" s="118">
        <v>0</v>
      </c>
      <c r="V49" s="652" t="s">
        <v>1175</v>
      </c>
      <c r="W49" s="648"/>
      <c r="X49" s="649"/>
      <c r="Y49" s="649"/>
      <c r="Z49" s="649"/>
      <c r="AA49" s="649"/>
      <c r="AB49" s="649"/>
      <c r="AC49" s="649"/>
      <c r="AD49" s="650"/>
      <c r="AE49" s="199"/>
      <c r="AF49" s="199"/>
      <c r="AG49" s="199"/>
      <c r="AH49" s="33"/>
      <c r="AI49" s="33"/>
      <c r="AJ49" s="33"/>
      <c r="AK49" s="33"/>
      <c r="AL49" s="33"/>
      <c r="AM49" s="33"/>
      <c r="AN49" s="48"/>
      <c r="AO49" s="48"/>
      <c r="AP49" s="48"/>
    </row>
    <row r="50" spans="9:42" ht="21" hidden="1" customHeight="1" thickBot="1">
      <c r="I50" s="292" t="e">
        <f t="shared" si="7"/>
        <v>#VALUE!</v>
      </c>
      <c r="J50" s="118">
        <f t="shared" si="0"/>
        <v>0</v>
      </c>
      <c r="K50" s="206">
        <v>14</v>
      </c>
      <c r="L50" s="159"/>
      <c r="M50" s="159"/>
      <c r="N50" s="207">
        <v>0</v>
      </c>
      <c r="O50" s="208"/>
      <c r="P50" s="208"/>
      <c r="Q50" s="209">
        <v>0</v>
      </c>
      <c r="R50" s="209">
        <v>0</v>
      </c>
      <c r="S50" s="1990"/>
      <c r="T50" s="1991"/>
      <c r="U50" s="118">
        <v>0</v>
      </c>
      <c r="V50" s="651"/>
      <c r="W50" s="648"/>
      <c r="X50" s="649"/>
      <c r="Y50" s="649"/>
      <c r="Z50" s="649"/>
      <c r="AA50" s="649"/>
      <c r="AB50" s="649"/>
      <c r="AC50" s="649"/>
      <c r="AD50" s="650"/>
      <c r="AE50" s="199"/>
      <c r="AF50" s="199"/>
      <c r="AG50" s="199"/>
      <c r="AH50" s="33"/>
      <c r="AI50" s="33"/>
      <c r="AJ50" s="33"/>
      <c r="AK50" s="33"/>
      <c r="AL50" s="33"/>
      <c r="AM50" s="33"/>
      <c r="AN50" s="48"/>
      <c r="AO50" s="48"/>
      <c r="AP50" s="48"/>
    </row>
    <row r="51" spans="9:42" ht="21" hidden="1" customHeight="1" thickBot="1">
      <c r="I51" s="292" t="e">
        <f>IF((O$53+P$53)&gt;0,1,0)</f>
        <v>#VALUE!</v>
      </c>
      <c r="J51" s="118">
        <f t="shared" si="0"/>
        <v>0</v>
      </c>
      <c r="K51" s="2013" t="s">
        <v>803</v>
      </c>
      <c r="L51" s="2013"/>
      <c r="M51" s="2013"/>
      <c r="N51" s="2013"/>
      <c r="O51" s="2013"/>
      <c r="P51" s="2013"/>
      <c r="Q51" s="2013"/>
      <c r="R51" s="2013"/>
      <c r="S51" s="2013"/>
      <c r="T51" s="2013"/>
      <c r="U51" s="118">
        <v>0</v>
      </c>
      <c r="V51" s="119" t="s">
        <v>755</v>
      </c>
      <c r="W51" s="120" t="s">
        <v>873</v>
      </c>
      <c r="X51" s="121"/>
      <c r="Y51" s="121"/>
      <c r="Z51" s="122"/>
      <c r="AA51" s="123"/>
      <c r="AB51" s="122"/>
      <c r="AC51" s="122"/>
      <c r="AD51" s="122"/>
      <c r="AE51" s="199"/>
      <c r="AF51" s="124" t="s">
        <v>756</v>
      </c>
      <c r="AG51" s="125"/>
      <c r="AH51" s="125"/>
      <c r="AI51" s="125"/>
      <c r="AJ51" s="33"/>
      <c r="AK51" s="33"/>
      <c r="AL51" s="33"/>
      <c r="AM51" s="33"/>
      <c r="AN51" s="48"/>
      <c r="AO51" s="48"/>
      <c r="AP51" s="48"/>
    </row>
    <row r="52" spans="9:42" ht="21" hidden="1" customHeight="1" thickBot="1">
      <c r="I52" s="292" t="e">
        <f t="shared" ref="I52:I75" si="8">IF((O$53+P$53)&gt;0,1,0)</f>
        <v>#VALUE!</v>
      </c>
      <c r="J52" s="118">
        <f t="shared" si="0"/>
        <v>0</v>
      </c>
      <c r="K52" s="2021" t="s">
        <v>537</v>
      </c>
      <c r="L52" s="2021"/>
      <c r="M52" s="2021"/>
      <c r="N52" s="2021"/>
      <c r="O52" s="2021"/>
      <c r="P52" s="2021"/>
      <c r="Q52" s="2021"/>
      <c r="R52" s="2021"/>
      <c r="S52" s="2021"/>
      <c r="T52" s="2021"/>
      <c r="U52" s="118">
        <v>0</v>
      </c>
      <c r="V52" s="217" t="s">
        <v>976</v>
      </c>
      <c r="W52" s="232">
        <v>200</v>
      </c>
      <c r="X52" s="233" t="s">
        <v>1176</v>
      </c>
      <c r="Y52" s="232">
        <v>0</v>
      </c>
      <c r="Z52" s="129"/>
      <c r="AA52" s="130"/>
      <c r="AB52" s="129"/>
      <c r="AC52" s="131"/>
      <c r="AD52" s="132"/>
      <c r="AE52" s="199"/>
      <c r="AF52" s="133" t="s">
        <v>777</v>
      </c>
      <c r="AG52" s="134" t="s">
        <v>778</v>
      </c>
      <c r="AH52" s="134" t="s">
        <v>779</v>
      </c>
      <c r="AI52" s="135" t="s">
        <v>780</v>
      </c>
      <c r="AJ52" s="33"/>
      <c r="AK52" s="33"/>
      <c r="AL52" s="33"/>
      <c r="AM52" s="33"/>
      <c r="AN52" s="48"/>
      <c r="AO52" s="48"/>
      <c r="AP52" s="48"/>
    </row>
    <row r="53" spans="9:42" ht="21" hidden="1" customHeight="1">
      <c r="I53" s="292" t="e">
        <f t="shared" si="8"/>
        <v>#VALUE!</v>
      </c>
      <c r="J53" s="118">
        <f t="shared" si="0"/>
        <v>0</v>
      </c>
      <c r="K53" s="957" t="s">
        <v>523</v>
      </c>
      <c r="L53" s="136" t="s">
        <v>524</v>
      </c>
      <c r="M53" s="959" t="s">
        <v>978</v>
      </c>
      <c r="N53" s="136" t="s">
        <v>838</v>
      </c>
      <c r="O53" s="959" t="s">
        <v>776</v>
      </c>
      <c r="P53" s="136" t="s">
        <v>525</v>
      </c>
      <c r="Q53" s="136" t="s">
        <v>534</v>
      </c>
      <c r="R53" s="136" t="s">
        <v>529</v>
      </c>
      <c r="S53" s="406" t="s">
        <v>535</v>
      </c>
      <c r="T53" s="407" t="s">
        <v>536</v>
      </c>
      <c r="U53" s="118">
        <v>0</v>
      </c>
      <c r="V53" s="218" t="s">
        <v>975</v>
      </c>
      <c r="W53" s="138"/>
      <c r="X53" s="139"/>
      <c r="Y53" s="139"/>
      <c r="Z53" s="140"/>
      <c r="AA53" s="141"/>
      <c r="AB53" s="140"/>
      <c r="AC53" s="142"/>
      <c r="AD53" s="143"/>
      <c r="AE53" s="199"/>
      <c r="AF53" s="144" t="s">
        <v>781</v>
      </c>
      <c r="AG53" s="145" t="s">
        <v>782</v>
      </c>
      <c r="AH53" s="145" t="s">
        <v>783</v>
      </c>
      <c r="AI53" s="146" t="s">
        <v>784</v>
      </c>
      <c r="AJ53" s="33"/>
      <c r="AK53" s="33"/>
      <c r="AL53" s="33"/>
      <c r="AM53" s="33"/>
      <c r="AN53" s="48"/>
      <c r="AO53" s="48"/>
      <c r="AP53" s="48"/>
    </row>
    <row r="54" spans="9:42" ht="21" hidden="1" customHeight="1" thickBot="1">
      <c r="I54" s="292" t="e">
        <f t="shared" si="8"/>
        <v>#VALUE!</v>
      </c>
      <c r="J54" s="118">
        <f t="shared" si="0"/>
        <v>0</v>
      </c>
      <c r="K54" s="147"/>
      <c r="L54" s="405"/>
      <c r="M54" s="148"/>
      <c r="N54" s="149"/>
      <c r="O54" s="149"/>
      <c r="P54" s="150" t="s">
        <v>1360</v>
      </c>
      <c r="Q54" s="151">
        <v>0</v>
      </c>
      <c r="R54" s="393"/>
      <c r="S54" s="152">
        <v>0</v>
      </c>
      <c r="T54" s="153">
        <v>0</v>
      </c>
      <c r="U54" s="118">
        <v>0</v>
      </c>
      <c r="V54" s="218" t="s">
        <v>974</v>
      </c>
      <c r="W54" s="138"/>
      <c r="X54" s="139"/>
      <c r="Y54" s="139"/>
      <c r="Z54" s="140"/>
      <c r="AA54" s="141"/>
      <c r="AB54" s="140"/>
      <c r="AC54" s="142"/>
      <c r="AD54" s="143"/>
      <c r="AE54" s="199"/>
      <c r="AF54" s="144" t="s">
        <v>785</v>
      </c>
      <c r="AG54" s="145" t="s">
        <v>786</v>
      </c>
      <c r="AH54" s="154" t="s">
        <v>787</v>
      </c>
      <c r="AI54" s="146" t="s">
        <v>788</v>
      </c>
      <c r="AJ54" s="33"/>
      <c r="AK54" s="33"/>
      <c r="AL54" s="33"/>
      <c r="AM54" s="33"/>
      <c r="AN54" s="48"/>
      <c r="AO54" s="48"/>
      <c r="AP54" s="48"/>
    </row>
    <row r="55" spans="9:42" ht="21" hidden="1" customHeight="1" thickBot="1">
      <c r="I55" s="292" t="e">
        <f t="shared" si="8"/>
        <v>#VALUE!</v>
      </c>
      <c r="J55" s="118">
        <f t="shared" si="0"/>
        <v>0</v>
      </c>
      <c r="K55" s="957" t="s">
        <v>527</v>
      </c>
      <c r="L55" s="136" t="s">
        <v>528</v>
      </c>
      <c r="M55" s="136" t="s">
        <v>521</v>
      </c>
      <c r="N55" s="136" t="s">
        <v>526</v>
      </c>
      <c r="O55" s="136" t="s">
        <v>530</v>
      </c>
      <c r="P55" s="961" t="s">
        <v>531</v>
      </c>
      <c r="Q55" s="961" t="s">
        <v>532</v>
      </c>
      <c r="R55" s="155" t="s">
        <v>533</v>
      </c>
      <c r="S55" s="156" t="s">
        <v>552</v>
      </c>
      <c r="T55" s="407" t="s">
        <v>522</v>
      </c>
      <c r="U55" s="118">
        <v>0</v>
      </c>
      <c r="V55" s="219" t="s">
        <v>789</v>
      </c>
      <c r="W55" s="220"/>
      <c r="X55" s="221"/>
      <c r="Y55" s="221"/>
      <c r="Z55" s="222"/>
      <c r="AA55" s="223"/>
      <c r="AB55" s="222"/>
      <c r="AC55" s="224"/>
      <c r="AD55" s="225"/>
      <c r="AE55" s="199"/>
      <c r="AF55" s="144" t="s">
        <v>790</v>
      </c>
      <c r="AG55" s="157" t="s">
        <v>791</v>
      </c>
      <c r="AH55" s="158" t="s">
        <v>792</v>
      </c>
      <c r="AI55" s="146" t="s">
        <v>793</v>
      </c>
      <c r="AJ55" s="33"/>
      <c r="AK55" s="33"/>
      <c r="AL55" s="33"/>
      <c r="AM55" s="33"/>
      <c r="AN55" s="48"/>
      <c r="AO55" s="48"/>
      <c r="AP55" s="48"/>
    </row>
    <row r="56" spans="9:42" ht="21" hidden="1" customHeight="1" thickBot="1">
      <c r="I56" s="292" t="e">
        <f t="shared" si="8"/>
        <v>#VALUE!</v>
      </c>
      <c r="J56" s="118">
        <f t="shared" si="0"/>
        <v>0</v>
      </c>
      <c r="K56" s="394">
        <v>0</v>
      </c>
      <c r="L56" s="395">
        <v>0</v>
      </c>
      <c r="M56" s="967">
        <v>0</v>
      </c>
      <c r="N56" s="160">
        <v>0</v>
      </c>
      <c r="O56" s="161" t="e">
        <v>#DIV/0!</v>
      </c>
      <c r="P56" s="162" t="s">
        <v>1361</v>
      </c>
      <c r="Q56" s="397" t="s">
        <v>1023</v>
      </c>
      <c r="R56" s="163" t="s">
        <v>960</v>
      </c>
      <c r="S56" s="164">
        <v>0</v>
      </c>
      <c r="T56" s="398">
        <v>0</v>
      </c>
      <c r="U56" s="118">
        <v>0</v>
      </c>
      <c r="V56" s="226">
        <v>0</v>
      </c>
      <c r="W56" s="226"/>
      <c r="X56" s="226"/>
      <c r="Y56" s="226"/>
      <c r="Z56" s="226"/>
      <c r="AA56" s="227"/>
      <c r="AB56" s="226"/>
      <c r="AC56" s="226"/>
      <c r="AD56" s="226"/>
      <c r="AE56" s="199"/>
      <c r="AF56" s="144" t="s">
        <v>794</v>
      </c>
      <c r="AG56" s="145"/>
      <c r="AH56" s="165"/>
      <c r="AI56" s="146"/>
      <c r="AJ56" s="33"/>
      <c r="AK56" s="33"/>
      <c r="AL56" s="33"/>
      <c r="AM56" s="33"/>
      <c r="AN56" s="48"/>
      <c r="AO56" s="48"/>
      <c r="AP56" s="48"/>
    </row>
    <row r="57" spans="9:42" ht="21" hidden="1" customHeight="1" thickBot="1">
      <c r="I57" s="292" t="e">
        <f t="shared" si="8"/>
        <v>#VALUE!</v>
      </c>
      <c r="J57" s="118">
        <f t="shared" si="0"/>
        <v>0</v>
      </c>
      <c r="K57" s="2014" t="s">
        <v>839</v>
      </c>
      <c r="L57" s="2014"/>
      <c r="M57" s="2014"/>
      <c r="N57" s="2014"/>
      <c r="O57" s="2014"/>
      <c r="P57" s="2014"/>
      <c r="Q57" s="2014"/>
      <c r="R57" s="2014"/>
      <c r="S57" s="2014"/>
      <c r="T57" s="2014"/>
      <c r="U57" s="118">
        <v>0</v>
      </c>
      <c r="AE57" s="199"/>
      <c r="AF57" s="144"/>
      <c r="AG57" s="145"/>
      <c r="AH57" s="165"/>
      <c r="AI57" s="146"/>
      <c r="AJ57" s="33"/>
      <c r="AK57" s="33"/>
      <c r="AL57" s="33"/>
      <c r="AM57" s="33"/>
      <c r="AN57" s="48"/>
      <c r="AO57" s="48"/>
      <c r="AP57" s="48"/>
    </row>
    <row r="58" spans="9:42" ht="21" hidden="1" customHeight="1">
      <c r="I58" s="292" t="e">
        <f t="shared" si="8"/>
        <v>#VALUE!</v>
      </c>
      <c r="J58" s="118">
        <f t="shared" si="0"/>
        <v>0</v>
      </c>
      <c r="K58" s="2015" t="s">
        <v>840</v>
      </c>
      <c r="L58" s="2017" t="s">
        <v>841</v>
      </c>
      <c r="M58" s="2019" t="s">
        <v>842</v>
      </c>
      <c r="N58" s="2019" t="s">
        <v>843</v>
      </c>
      <c r="O58" s="2022" t="s">
        <v>844</v>
      </c>
      <c r="P58" s="2023"/>
      <c r="Q58" s="2022" t="s">
        <v>845</v>
      </c>
      <c r="R58" s="2023"/>
      <c r="S58" s="1992" t="s">
        <v>969</v>
      </c>
      <c r="T58" s="1993"/>
      <c r="U58" s="118">
        <v>0</v>
      </c>
      <c r="V58" s="217" t="s">
        <v>757</v>
      </c>
      <c r="W58" s="228" t="s">
        <v>973</v>
      </c>
      <c r="X58" s="228" t="s">
        <v>972</v>
      </c>
      <c r="Y58" s="228" t="s">
        <v>971</v>
      </c>
      <c r="Z58" s="228" t="s">
        <v>527</v>
      </c>
      <c r="AA58" s="229" t="s">
        <v>824</v>
      </c>
      <c r="AB58" s="228" t="s">
        <v>970</v>
      </c>
      <c r="AC58" s="230" t="s">
        <v>521</v>
      </c>
      <c r="AD58" s="231" t="s">
        <v>1232</v>
      </c>
      <c r="AE58" s="199"/>
      <c r="AF58" s="170"/>
      <c r="AG58" s="171"/>
      <c r="AH58" s="172"/>
      <c r="AI58" s="173"/>
      <c r="AJ58" s="33"/>
      <c r="AK58" s="33"/>
      <c r="AL58" s="33"/>
      <c r="AM58" s="33"/>
      <c r="AN58" s="48"/>
      <c r="AO58" s="48"/>
      <c r="AP58" s="48"/>
    </row>
    <row r="59" spans="9:42" ht="21" hidden="1" customHeight="1">
      <c r="I59" s="292" t="e">
        <f t="shared" si="8"/>
        <v>#VALUE!</v>
      </c>
      <c r="J59" s="118">
        <f t="shared" si="0"/>
        <v>0</v>
      </c>
      <c r="K59" s="2016"/>
      <c r="L59" s="2018"/>
      <c r="M59" s="2020"/>
      <c r="N59" s="2020"/>
      <c r="O59" s="960" t="s">
        <v>741</v>
      </c>
      <c r="P59" s="176" t="s">
        <v>742</v>
      </c>
      <c r="Q59" s="176" t="s">
        <v>741</v>
      </c>
      <c r="R59" s="177" t="s">
        <v>742</v>
      </c>
      <c r="S59" s="1994"/>
      <c r="T59" s="1995"/>
      <c r="U59" s="118">
        <v>0</v>
      </c>
      <c r="V59" s="178"/>
      <c r="W59" s="179"/>
      <c r="X59" s="179"/>
      <c r="Y59" s="179"/>
      <c r="Z59" s="179"/>
      <c r="AA59" s="180"/>
      <c r="AB59" s="179"/>
      <c r="AC59" s="402"/>
      <c r="AD59" s="181"/>
      <c r="AE59" s="199"/>
      <c r="AF59" s="125"/>
      <c r="AG59" s="125"/>
      <c r="AH59" s="125"/>
      <c r="AI59" s="182"/>
      <c r="AJ59" s="33"/>
      <c r="AK59" s="33"/>
      <c r="AL59" s="33"/>
      <c r="AM59" s="33"/>
      <c r="AN59" s="48"/>
      <c r="AO59" s="48"/>
      <c r="AP59" s="48"/>
    </row>
    <row r="60" spans="9:42" ht="21" hidden="1" customHeight="1">
      <c r="I60" s="292" t="e">
        <f t="shared" si="8"/>
        <v>#VALUE!</v>
      </c>
      <c r="J60" s="118">
        <f t="shared" si="0"/>
        <v>0</v>
      </c>
      <c r="K60" s="958" t="s">
        <v>802</v>
      </c>
      <c r="L60" s="184"/>
      <c r="M60" s="184"/>
      <c r="N60" s="266" t="e">
        <v>#DIV/0!</v>
      </c>
      <c r="O60" s="263" t="e">
        <v>#DIV/0!</v>
      </c>
      <c r="P60" s="263" t="e">
        <v>#DIV/0!</v>
      </c>
      <c r="Q60" s="263" t="e">
        <v>#DIV/0!</v>
      </c>
      <c r="R60" s="263" t="e">
        <v>#DIV/0!</v>
      </c>
      <c r="S60" s="1996" t="s">
        <v>1118</v>
      </c>
      <c r="T60" s="1997"/>
      <c r="U60" s="118">
        <v>0</v>
      </c>
      <c r="V60" s="178"/>
      <c r="W60" s="234"/>
      <c r="X60" s="234"/>
      <c r="Y60" s="234"/>
      <c r="Z60" s="179"/>
      <c r="AA60" s="180"/>
      <c r="AB60" s="179"/>
      <c r="AC60" s="402"/>
      <c r="AD60" s="181"/>
      <c r="AE60" s="199"/>
      <c r="AF60" s="133" t="s">
        <v>795</v>
      </c>
      <c r="AG60" s="134" t="s">
        <v>796</v>
      </c>
      <c r="AH60" s="169" t="s">
        <v>797</v>
      </c>
      <c r="AI60" s="135" t="s">
        <v>1499</v>
      </c>
      <c r="AJ60" s="33"/>
      <c r="AK60" s="33"/>
      <c r="AL60" s="33"/>
      <c r="AM60" s="33"/>
      <c r="AN60" s="48"/>
      <c r="AO60" s="48"/>
      <c r="AP60" s="48"/>
    </row>
    <row r="61" spans="9:42" ht="21" hidden="1" customHeight="1">
      <c r="I61" s="292" t="e">
        <f t="shared" si="8"/>
        <v>#VALUE!</v>
      </c>
      <c r="J61" s="118">
        <f t="shared" si="0"/>
        <v>0</v>
      </c>
      <c r="K61" s="958" t="s">
        <v>754</v>
      </c>
      <c r="L61" s="184"/>
      <c r="M61" s="184"/>
      <c r="N61" s="264">
        <v>0</v>
      </c>
      <c r="O61" s="265">
        <v>0</v>
      </c>
      <c r="P61" s="265">
        <v>0</v>
      </c>
      <c r="Q61" s="265">
        <v>0</v>
      </c>
      <c r="R61" s="265">
        <v>0</v>
      </c>
      <c r="S61" s="1998"/>
      <c r="T61" s="1999"/>
      <c r="U61" s="118">
        <v>0</v>
      </c>
      <c r="V61" s="178"/>
      <c r="W61" s="179"/>
      <c r="X61" s="179"/>
      <c r="Y61" s="179"/>
      <c r="Z61" s="179"/>
      <c r="AA61" s="180"/>
      <c r="AB61" s="179"/>
      <c r="AC61" s="402"/>
      <c r="AD61" s="181"/>
      <c r="AE61" s="199"/>
      <c r="AF61" s="144" t="s">
        <v>1725</v>
      </c>
      <c r="AG61" s="145" t="s">
        <v>961</v>
      </c>
      <c r="AH61" s="186">
        <v>0</v>
      </c>
      <c r="AI61" s="187" t="s">
        <v>1501</v>
      </c>
      <c r="AJ61" s="33"/>
      <c r="AK61" s="33"/>
      <c r="AL61" s="33"/>
      <c r="AM61" s="33"/>
      <c r="AN61" s="48"/>
      <c r="AO61" s="48"/>
      <c r="AP61" s="48"/>
    </row>
    <row r="62" spans="9:42" ht="21" hidden="1" customHeight="1">
      <c r="I62" s="292" t="e">
        <f t="shared" si="8"/>
        <v>#VALUE!</v>
      </c>
      <c r="J62" s="118">
        <f t="shared" si="0"/>
        <v>0</v>
      </c>
      <c r="K62" s="958">
        <v>1</v>
      </c>
      <c r="L62" s="188"/>
      <c r="M62" s="188"/>
      <c r="N62" s="189">
        <v>0</v>
      </c>
      <c r="O62" s="190"/>
      <c r="P62" s="190"/>
      <c r="Q62" s="264">
        <v>0</v>
      </c>
      <c r="R62" s="264">
        <v>0</v>
      </c>
      <c r="S62" s="1988"/>
      <c r="T62" s="1989"/>
      <c r="U62" s="118">
        <v>0</v>
      </c>
      <c r="V62" s="178"/>
      <c r="W62" s="179"/>
      <c r="X62" s="179"/>
      <c r="Y62" s="179"/>
      <c r="Z62" s="179"/>
      <c r="AA62" s="180"/>
      <c r="AB62" s="179"/>
      <c r="AC62" s="402"/>
      <c r="AD62" s="181"/>
      <c r="AE62" s="199"/>
      <c r="AF62" s="144" t="s">
        <v>1726</v>
      </c>
      <c r="AG62" s="145" t="s">
        <v>800</v>
      </c>
      <c r="AH62" s="192">
        <v>0.05</v>
      </c>
      <c r="AI62" s="187" t="s">
        <v>1502</v>
      </c>
      <c r="AJ62" s="33"/>
      <c r="AK62" s="33"/>
      <c r="AL62" s="33"/>
      <c r="AM62" s="33"/>
      <c r="AN62" s="48"/>
      <c r="AO62" s="48"/>
      <c r="AP62" s="48"/>
    </row>
    <row r="63" spans="9:42" ht="21" hidden="1" customHeight="1">
      <c r="I63" s="292" t="e">
        <f t="shared" si="8"/>
        <v>#VALUE!</v>
      </c>
      <c r="J63" s="118">
        <f t="shared" si="0"/>
        <v>0</v>
      </c>
      <c r="K63" s="958">
        <v>2</v>
      </c>
      <c r="L63" s="188"/>
      <c r="M63" s="188"/>
      <c r="N63" s="189">
        <v>0</v>
      </c>
      <c r="O63" s="190"/>
      <c r="P63" s="190"/>
      <c r="Q63" s="264">
        <v>0</v>
      </c>
      <c r="R63" s="264">
        <v>0</v>
      </c>
      <c r="S63" s="1988"/>
      <c r="T63" s="1989"/>
      <c r="U63" s="118">
        <v>0</v>
      </c>
      <c r="V63" s="178"/>
      <c r="W63" s="179"/>
      <c r="X63" s="179"/>
      <c r="Y63" s="179"/>
      <c r="Z63" s="179"/>
      <c r="AA63" s="180"/>
      <c r="AB63" s="179"/>
      <c r="AC63" s="402"/>
      <c r="AD63" s="181"/>
      <c r="AE63" s="199"/>
      <c r="AF63" s="144" t="s">
        <v>1727</v>
      </c>
      <c r="AG63" s="145" t="s">
        <v>963</v>
      </c>
      <c r="AH63" s="192">
        <v>0.1</v>
      </c>
      <c r="AI63" s="193"/>
      <c r="AJ63" s="33"/>
      <c r="AK63" s="33"/>
      <c r="AL63" s="33"/>
      <c r="AM63" s="33"/>
      <c r="AN63" s="48"/>
      <c r="AO63" s="48"/>
      <c r="AP63" s="48"/>
    </row>
    <row r="64" spans="9:42" ht="21" hidden="1" customHeight="1">
      <c r="I64" s="292" t="e">
        <f t="shared" si="8"/>
        <v>#VALUE!</v>
      </c>
      <c r="J64" s="118">
        <f t="shared" si="0"/>
        <v>0</v>
      </c>
      <c r="K64" s="958">
        <v>3</v>
      </c>
      <c r="L64" s="188"/>
      <c r="M64" s="188"/>
      <c r="N64" s="189">
        <v>0</v>
      </c>
      <c r="O64" s="190"/>
      <c r="P64" s="190"/>
      <c r="Q64" s="264">
        <v>0</v>
      </c>
      <c r="R64" s="264">
        <v>0</v>
      </c>
      <c r="S64" s="1988"/>
      <c r="T64" s="1989"/>
      <c r="U64" s="118">
        <v>0</v>
      </c>
      <c r="V64" s="178"/>
      <c r="W64" s="179"/>
      <c r="X64" s="179"/>
      <c r="Y64" s="179"/>
      <c r="Z64" s="179"/>
      <c r="AA64" s="180"/>
      <c r="AB64" s="179"/>
      <c r="AC64" s="402"/>
      <c r="AD64" s="181"/>
      <c r="AE64" s="199"/>
      <c r="AF64" s="144"/>
      <c r="AG64" s="145"/>
      <c r="AH64" s="194"/>
      <c r="AI64" s="146"/>
      <c r="AJ64" s="33"/>
      <c r="AK64" s="33"/>
      <c r="AL64" s="33"/>
      <c r="AM64" s="33"/>
      <c r="AN64" s="48"/>
      <c r="AO64" s="48"/>
      <c r="AP64" s="48"/>
    </row>
    <row r="65" spans="9:46" ht="21" hidden="1" customHeight="1">
      <c r="I65" s="292" t="e">
        <f t="shared" si="8"/>
        <v>#VALUE!</v>
      </c>
      <c r="J65" s="118">
        <f t="shared" si="0"/>
        <v>0</v>
      </c>
      <c r="K65" s="958">
        <v>4</v>
      </c>
      <c r="L65" s="188"/>
      <c r="M65" s="188"/>
      <c r="N65" s="189">
        <v>0</v>
      </c>
      <c r="O65" s="190"/>
      <c r="P65" s="190"/>
      <c r="Q65" s="264">
        <v>0</v>
      </c>
      <c r="R65" s="264">
        <v>0</v>
      </c>
      <c r="S65" s="1988"/>
      <c r="T65" s="1989"/>
      <c r="U65" s="118">
        <v>0</v>
      </c>
      <c r="V65" s="178"/>
      <c r="W65" s="179"/>
      <c r="X65" s="179"/>
      <c r="Y65" s="179"/>
      <c r="Z65" s="179"/>
      <c r="AA65" s="180"/>
      <c r="AB65" s="179"/>
      <c r="AC65" s="402"/>
      <c r="AD65" s="181"/>
      <c r="AE65" s="199"/>
      <c r="AF65" s="170"/>
      <c r="AG65" s="195"/>
      <c r="AH65" s="171"/>
      <c r="AI65" s="173"/>
      <c r="AJ65" s="33"/>
      <c r="AK65" s="33"/>
      <c r="AL65" s="33"/>
      <c r="AM65" s="33"/>
      <c r="AN65" s="48"/>
      <c r="AO65" s="48"/>
      <c r="AP65" s="48"/>
    </row>
    <row r="66" spans="9:46" ht="21" hidden="1" customHeight="1">
      <c r="I66" s="292" t="e">
        <f t="shared" si="8"/>
        <v>#VALUE!</v>
      </c>
      <c r="J66" s="118">
        <f t="shared" si="0"/>
        <v>0</v>
      </c>
      <c r="K66" s="958">
        <v>5</v>
      </c>
      <c r="L66" s="188"/>
      <c r="M66" s="188"/>
      <c r="N66" s="189">
        <v>0</v>
      </c>
      <c r="O66" s="190"/>
      <c r="P66" s="190"/>
      <c r="Q66" s="191">
        <v>0</v>
      </c>
      <c r="R66" s="191">
        <v>0</v>
      </c>
      <c r="S66" s="1988"/>
      <c r="T66" s="1989"/>
      <c r="U66" s="118">
        <v>0</v>
      </c>
      <c r="V66" s="178"/>
      <c r="W66" s="179"/>
      <c r="X66" s="179"/>
      <c r="Y66" s="179"/>
      <c r="Z66" s="179"/>
      <c r="AA66" s="180"/>
      <c r="AB66" s="179"/>
      <c r="AC66" s="402"/>
      <c r="AD66" s="181"/>
      <c r="AE66" s="199"/>
      <c r="AF66" s="48"/>
      <c r="AG66" s="48"/>
      <c r="AH66" s="48"/>
      <c r="AI66" s="48"/>
      <c r="AJ66" s="33"/>
      <c r="AK66" s="33"/>
      <c r="AL66" s="33"/>
      <c r="AM66" s="33"/>
      <c r="AN66" s="48"/>
      <c r="AO66" s="48"/>
      <c r="AP66" s="48"/>
    </row>
    <row r="67" spans="9:46" ht="21" hidden="1" customHeight="1">
      <c r="I67" s="292" t="e">
        <f t="shared" si="8"/>
        <v>#VALUE!</v>
      </c>
      <c r="J67" s="118">
        <f t="shared" si="0"/>
        <v>0</v>
      </c>
      <c r="K67" s="958">
        <v>6</v>
      </c>
      <c r="L67" s="188"/>
      <c r="M67" s="188"/>
      <c r="N67" s="189">
        <v>0</v>
      </c>
      <c r="O67" s="190"/>
      <c r="P67" s="190"/>
      <c r="Q67" s="191">
        <v>0</v>
      </c>
      <c r="R67" s="191">
        <v>0</v>
      </c>
      <c r="S67" s="1988"/>
      <c r="T67" s="1989"/>
      <c r="U67" s="118">
        <v>0</v>
      </c>
      <c r="V67" s="137" t="s">
        <v>754</v>
      </c>
      <c r="W67" s="196">
        <v>0</v>
      </c>
      <c r="X67" s="196">
        <v>0</v>
      </c>
      <c r="Y67" s="196">
        <v>0</v>
      </c>
      <c r="Z67" s="197"/>
      <c r="AA67" s="198"/>
      <c r="AB67" s="196">
        <v>0</v>
      </c>
      <c r="AC67" s="402"/>
      <c r="AD67" s="654">
        <v>0</v>
      </c>
      <c r="AE67" s="199"/>
      <c r="AF67" s="33"/>
      <c r="AG67" s="33"/>
      <c r="AH67" s="33"/>
      <c r="AI67" s="33"/>
      <c r="AJ67" s="33"/>
      <c r="AK67" s="33"/>
      <c r="AL67" s="33"/>
      <c r="AM67" s="33"/>
      <c r="AN67" s="48"/>
      <c r="AO67" s="48"/>
      <c r="AP67" s="48"/>
    </row>
    <row r="68" spans="9:46" ht="21" hidden="1" customHeight="1" thickBot="1">
      <c r="I68" s="292" t="e">
        <f t="shared" si="8"/>
        <v>#VALUE!</v>
      </c>
      <c r="J68" s="118">
        <f t="shared" si="0"/>
        <v>0</v>
      </c>
      <c r="K68" s="958">
        <v>7</v>
      </c>
      <c r="L68" s="188"/>
      <c r="M68" s="188"/>
      <c r="N68" s="189">
        <v>0</v>
      </c>
      <c r="O68" s="190"/>
      <c r="P68" s="190"/>
      <c r="Q68" s="191">
        <v>0</v>
      </c>
      <c r="R68" s="191">
        <v>0</v>
      </c>
      <c r="S68" s="1988"/>
      <c r="T68" s="1989"/>
      <c r="U68" s="118">
        <v>0</v>
      </c>
      <c r="V68" s="201" t="s">
        <v>802</v>
      </c>
      <c r="W68" s="202"/>
      <c r="X68" s="202"/>
      <c r="Y68" s="202"/>
      <c r="Z68" s="202"/>
      <c r="AA68" s="203"/>
      <c r="AB68" s="202">
        <v>0</v>
      </c>
      <c r="AC68" s="403"/>
      <c r="AD68" s="204"/>
      <c r="AE68" s="199"/>
      <c r="AF68" s="199"/>
      <c r="AG68" s="199"/>
      <c r="AH68" s="33"/>
      <c r="AI68" s="33"/>
      <c r="AJ68" s="33"/>
      <c r="AK68" s="33"/>
      <c r="AL68" s="33"/>
      <c r="AM68" s="33"/>
      <c r="AN68" s="48"/>
      <c r="AO68" s="48"/>
      <c r="AP68" s="48"/>
    </row>
    <row r="69" spans="9:46" ht="21" hidden="1" customHeight="1">
      <c r="I69" s="292" t="e">
        <f t="shared" si="8"/>
        <v>#VALUE!</v>
      </c>
      <c r="J69" s="118">
        <f t="shared" si="0"/>
        <v>0</v>
      </c>
      <c r="K69" s="958">
        <v>8</v>
      </c>
      <c r="L69" s="188"/>
      <c r="M69" s="188"/>
      <c r="N69" s="189">
        <v>0</v>
      </c>
      <c r="O69" s="190"/>
      <c r="P69" s="190"/>
      <c r="Q69" s="191">
        <v>0</v>
      </c>
      <c r="R69" s="191">
        <v>0</v>
      </c>
      <c r="S69" s="1988"/>
      <c r="T69" s="1989"/>
      <c r="U69" s="118">
        <v>0</v>
      </c>
      <c r="V69" s="33"/>
      <c r="W69" s="33"/>
      <c r="X69" s="33"/>
      <c r="Y69" s="33"/>
      <c r="Z69" s="33"/>
      <c r="AA69" s="205"/>
      <c r="AB69" s="33"/>
      <c r="AC69" s="33"/>
      <c r="AD69" s="33"/>
      <c r="AE69" s="199"/>
      <c r="AF69" s="199"/>
      <c r="AG69" s="199"/>
      <c r="AH69" s="33"/>
      <c r="AI69" s="33"/>
      <c r="AJ69" s="33"/>
      <c r="AK69" s="33"/>
      <c r="AL69" s="33"/>
      <c r="AM69" s="33"/>
      <c r="AN69" s="48"/>
      <c r="AO69" s="48"/>
      <c r="AP69" s="48"/>
    </row>
    <row r="70" spans="9:46" ht="21" hidden="1" customHeight="1">
      <c r="I70" s="292" t="e">
        <f t="shared" si="8"/>
        <v>#VALUE!</v>
      </c>
      <c r="J70" s="118">
        <f t="shared" si="0"/>
        <v>0</v>
      </c>
      <c r="K70" s="958">
        <v>9</v>
      </c>
      <c r="L70" s="188"/>
      <c r="M70" s="188"/>
      <c r="N70" s="189">
        <v>0</v>
      </c>
      <c r="O70" s="190"/>
      <c r="P70" s="190"/>
      <c r="Q70" s="191">
        <v>0</v>
      </c>
      <c r="R70" s="191">
        <v>0</v>
      </c>
      <c r="S70" s="1988"/>
      <c r="T70" s="1989"/>
      <c r="U70" s="118">
        <v>0</v>
      </c>
      <c r="V70" s="647" t="s">
        <v>1169</v>
      </c>
      <c r="W70" s="648" t="s">
        <v>1170</v>
      </c>
      <c r="X70" s="649"/>
      <c r="Y70" s="649"/>
      <c r="Z70" s="649"/>
      <c r="AA70" s="649"/>
      <c r="AB70" s="649"/>
      <c r="AC70" s="649"/>
      <c r="AD70" s="650"/>
      <c r="AE70" s="199"/>
      <c r="AF70" s="199"/>
      <c r="AG70" s="199"/>
      <c r="AH70" s="33"/>
      <c r="AI70" s="33"/>
      <c r="AJ70" s="33"/>
      <c r="AK70" s="33"/>
      <c r="AL70" s="33"/>
      <c r="AM70" s="33"/>
      <c r="AN70" s="48"/>
      <c r="AO70" s="48"/>
      <c r="AP70" s="48"/>
    </row>
    <row r="71" spans="9:46" ht="21" hidden="1" customHeight="1">
      <c r="I71" s="292" t="e">
        <f t="shared" si="8"/>
        <v>#VALUE!</v>
      </c>
      <c r="J71" s="118">
        <f t="shared" si="0"/>
        <v>0</v>
      </c>
      <c r="K71" s="958">
        <v>10</v>
      </c>
      <c r="L71" s="188"/>
      <c r="M71" s="188"/>
      <c r="N71" s="189">
        <v>0</v>
      </c>
      <c r="O71" s="190"/>
      <c r="P71" s="190"/>
      <c r="Q71" s="191">
        <v>0</v>
      </c>
      <c r="R71" s="191">
        <v>0</v>
      </c>
      <c r="S71" s="1988"/>
      <c r="T71" s="1989"/>
      <c r="U71" s="118">
        <v>0</v>
      </c>
      <c r="V71" s="651" t="s">
        <v>1171</v>
      </c>
      <c r="W71" s="648" t="s">
        <v>1357</v>
      </c>
      <c r="X71" s="649"/>
      <c r="Y71" s="649"/>
      <c r="Z71" s="649"/>
      <c r="AA71" s="649"/>
      <c r="AB71" s="649"/>
      <c r="AC71" s="649"/>
      <c r="AD71" s="650"/>
      <c r="AE71" s="199"/>
      <c r="AF71" s="199"/>
      <c r="AG71" s="199"/>
      <c r="AH71" s="33"/>
      <c r="AI71" s="33"/>
      <c r="AJ71" s="33"/>
      <c r="AK71" s="33"/>
      <c r="AL71" s="33"/>
      <c r="AM71" s="33"/>
      <c r="AN71" s="48"/>
      <c r="AO71" s="48"/>
      <c r="AP71" s="48"/>
    </row>
    <row r="72" spans="9:46" ht="21" hidden="1" customHeight="1">
      <c r="I72" s="292" t="e">
        <f t="shared" si="8"/>
        <v>#VALUE!</v>
      </c>
      <c r="J72" s="118">
        <f t="shared" si="0"/>
        <v>0</v>
      </c>
      <c r="K72" s="958">
        <v>11</v>
      </c>
      <c r="L72" s="188"/>
      <c r="M72" s="188"/>
      <c r="N72" s="189">
        <v>0</v>
      </c>
      <c r="O72" s="190"/>
      <c r="P72" s="190"/>
      <c r="Q72" s="191">
        <v>0</v>
      </c>
      <c r="R72" s="191">
        <v>0</v>
      </c>
      <c r="S72" s="1988"/>
      <c r="T72" s="1989"/>
      <c r="U72" s="118">
        <v>0</v>
      </c>
      <c r="V72" s="651" t="s">
        <v>1172</v>
      </c>
      <c r="W72" s="648" t="s">
        <v>1358</v>
      </c>
      <c r="X72" s="649"/>
      <c r="Y72" s="649"/>
      <c r="Z72" s="649"/>
      <c r="AA72" s="649"/>
      <c r="AB72" s="649"/>
      <c r="AC72" s="649"/>
      <c r="AD72" s="650"/>
      <c r="AE72" s="199"/>
      <c r="AF72" s="199"/>
      <c r="AG72" s="199"/>
      <c r="AH72" s="33"/>
      <c r="AI72" s="33"/>
      <c r="AJ72" s="33"/>
      <c r="AK72" s="33"/>
      <c r="AL72" s="33"/>
      <c r="AM72" s="33"/>
      <c r="AN72" s="48"/>
      <c r="AO72" s="48"/>
      <c r="AP72" s="48"/>
    </row>
    <row r="73" spans="9:46" ht="21" hidden="1" customHeight="1">
      <c r="I73" s="292" t="e">
        <f t="shared" si="8"/>
        <v>#VALUE!</v>
      </c>
      <c r="J73" s="118">
        <f t="shared" si="0"/>
        <v>0</v>
      </c>
      <c r="K73" s="958">
        <v>12</v>
      </c>
      <c r="L73" s="188"/>
      <c r="M73" s="188"/>
      <c r="N73" s="189">
        <v>0</v>
      </c>
      <c r="O73" s="190"/>
      <c r="P73" s="190"/>
      <c r="Q73" s="191">
        <v>0</v>
      </c>
      <c r="R73" s="191">
        <v>0</v>
      </c>
      <c r="S73" s="1988"/>
      <c r="T73" s="1989"/>
      <c r="U73" s="118">
        <v>0</v>
      </c>
      <c r="V73" s="651" t="s">
        <v>1174</v>
      </c>
      <c r="W73" s="648" t="s">
        <v>1359</v>
      </c>
      <c r="X73" s="649"/>
      <c r="Y73" s="649"/>
      <c r="Z73" s="649"/>
      <c r="AA73" s="649"/>
      <c r="AB73" s="649"/>
      <c r="AC73" s="649"/>
      <c r="AD73" s="650"/>
      <c r="AE73" s="199"/>
      <c r="AF73" s="199"/>
      <c r="AG73" s="199"/>
      <c r="AH73" s="33"/>
      <c r="AI73" s="33"/>
      <c r="AJ73" s="33"/>
      <c r="AK73" s="33"/>
      <c r="AL73" s="33"/>
      <c r="AM73" s="33"/>
      <c r="AN73" s="48"/>
      <c r="AO73" s="48"/>
      <c r="AP73" s="48"/>
    </row>
    <row r="74" spans="9:46" ht="21" hidden="1" customHeight="1">
      <c r="I74" s="292" t="e">
        <f t="shared" si="8"/>
        <v>#VALUE!</v>
      </c>
      <c r="J74" s="118">
        <f t="shared" si="0"/>
        <v>0</v>
      </c>
      <c r="K74" s="958">
        <v>13</v>
      </c>
      <c r="L74" s="188"/>
      <c r="M74" s="188"/>
      <c r="N74" s="189">
        <v>0</v>
      </c>
      <c r="O74" s="190"/>
      <c r="P74" s="190"/>
      <c r="Q74" s="191">
        <v>0</v>
      </c>
      <c r="R74" s="191">
        <v>0</v>
      </c>
      <c r="S74" s="1988"/>
      <c r="T74" s="1989"/>
      <c r="U74" s="118">
        <v>0</v>
      </c>
      <c r="V74" s="652" t="s">
        <v>1175</v>
      </c>
      <c r="W74" s="648"/>
      <c r="X74" s="649"/>
      <c r="Y74" s="649"/>
      <c r="Z74" s="649"/>
      <c r="AA74" s="649"/>
      <c r="AB74" s="649"/>
      <c r="AC74" s="649"/>
      <c r="AD74" s="650"/>
      <c r="AE74" s="199"/>
      <c r="AF74" s="199"/>
      <c r="AG74" s="199"/>
      <c r="AH74" s="33"/>
      <c r="AI74" s="33"/>
      <c r="AJ74" s="33"/>
      <c r="AK74" s="33"/>
      <c r="AL74" s="33"/>
      <c r="AM74" s="33"/>
      <c r="AN74" s="48"/>
      <c r="AO74" s="48"/>
      <c r="AP74" s="48"/>
    </row>
    <row r="75" spans="9:46" ht="21" hidden="1" customHeight="1" thickBot="1">
      <c r="I75" s="292" t="e">
        <f t="shared" si="8"/>
        <v>#VALUE!</v>
      </c>
      <c r="J75" s="118">
        <f t="shared" si="0"/>
        <v>0</v>
      </c>
      <c r="K75" s="206">
        <v>14</v>
      </c>
      <c r="L75" s="159"/>
      <c r="M75" s="159"/>
      <c r="N75" s="207">
        <v>0</v>
      </c>
      <c r="O75" s="208"/>
      <c r="P75" s="208"/>
      <c r="Q75" s="209">
        <v>0</v>
      </c>
      <c r="R75" s="209">
        <v>0</v>
      </c>
      <c r="S75" s="1990"/>
      <c r="T75" s="1991"/>
      <c r="U75" s="118">
        <v>0</v>
      </c>
      <c r="V75" s="651"/>
      <c r="W75" s="648"/>
      <c r="X75" s="649"/>
      <c r="Y75" s="649"/>
      <c r="Z75" s="649"/>
      <c r="AA75" s="649"/>
      <c r="AB75" s="649"/>
      <c r="AC75" s="649"/>
      <c r="AD75" s="650"/>
      <c r="AE75" s="216"/>
      <c r="AF75" s="199"/>
      <c r="AG75" s="199"/>
      <c r="AH75" s="33"/>
      <c r="AI75" s="33"/>
      <c r="AJ75" s="216"/>
      <c r="AK75" s="199"/>
      <c r="AL75" s="199"/>
      <c r="AM75" s="199"/>
      <c r="AN75" s="28"/>
      <c r="AO75" s="28"/>
      <c r="AP75" s="28"/>
    </row>
    <row r="76" spans="9:46" ht="30" customHeight="1" thickBot="1">
      <c r="I76" s="292">
        <f t="shared" ref="I76:I86" si="9">IF(Q$79&gt;0,1,0)</f>
        <v>0</v>
      </c>
      <c r="J76" s="118">
        <f>IF($Q$79&gt;0,2,)</f>
        <v>0</v>
      </c>
      <c r="K76" s="2013" t="s">
        <v>803</v>
      </c>
      <c r="L76" s="2013"/>
      <c r="M76" s="2013"/>
      <c r="N76" s="2013"/>
      <c r="O76" s="2013"/>
      <c r="P76" s="2013"/>
      <c r="Q76" s="2013"/>
      <c r="R76" s="2013"/>
      <c r="S76" s="2013"/>
      <c r="T76" s="2013"/>
      <c r="U76" s="118">
        <v>0</v>
      </c>
      <c r="V76" s="119" t="s">
        <v>755</v>
      </c>
      <c r="W76" s="120" t="s">
        <v>873</v>
      </c>
      <c r="X76" s="121"/>
      <c r="Y76" s="121"/>
      <c r="Z76" s="122"/>
      <c r="AA76" s="123"/>
      <c r="AB76" s="122"/>
      <c r="AC76" s="122"/>
      <c r="AD76" s="122"/>
      <c r="AF76" s="124" t="s">
        <v>756</v>
      </c>
      <c r="AG76" s="125"/>
      <c r="AH76" s="125"/>
      <c r="AI76" s="125"/>
      <c r="AJ76" s="126"/>
      <c r="AN76" s="127"/>
      <c r="AO76" s="127"/>
      <c r="AP76" s="127"/>
    </row>
    <row r="77" spans="9:46" ht="21" customHeight="1" thickBot="1">
      <c r="I77" s="292">
        <f t="shared" si="9"/>
        <v>0</v>
      </c>
      <c r="J77" s="118">
        <f t="shared" ref="J77:J150" si="10">IF($Q$79&gt;0,2,)</f>
        <v>0</v>
      </c>
      <c r="K77" s="2021" t="s">
        <v>537</v>
      </c>
      <c r="L77" s="2021"/>
      <c r="M77" s="2021"/>
      <c r="N77" s="2021"/>
      <c r="O77" s="2021"/>
      <c r="P77" s="2021"/>
      <c r="Q77" s="2021"/>
      <c r="R77" s="2021"/>
      <c r="S77" s="2021"/>
      <c r="T77" s="2021"/>
      <c r="U77" s="118">
        <v>0</v>
      </c>
      <c r="V77" s="217" t="s">
        <v>976</v>
      </c>
      <c r="W77" s="232">
        <v>200</v>
      </c>
      <c r="X77" s="233" t="s">
        <v>1176</v>
      </c>
      <c r="Y77" s="232">
        <f>AD84</f>
        <v>0</v>
      </c>
      <c r="Z77" s="129"/>
      <c r="AA77" s="130"/>
      <c r="AB77" s="129"/>
      <c r="AC77" s="131"/>
      <c r="AD77" s="132"/>
      <c r="AE77" s="33"/>
      <c r="AF77" s="133" t="s">
        <v>777</v>
      </c>
      <c r="AG77" s="134" t="s">
        <v>778</v>
      </c>
      <c r="AH77" s="134" t="s">
        <v>779</v>
      </c>
      <c r="AI77" s="135" t="s">
        <v>780</v>
      </c>
      <c r="AJ77" s="1327" t="s">
        <v>1682</v>
      </c>
      <c r="AK77" s="1328">
        <v>1</v>
      </c>
      <c r="AL77" s="1329">
        <v>2</v>
      </c>
      <c r="AM77" s="1330">
        <v>3</v>
      </c>
      <c r="AN77" s="1331">
        <v>4</v>
      </c>
      <c r="AO77" s="1331">
        <v>5</v>
      </c>
      <c r="AP77" s="1332">
        <v>6</v>
      </c>
      <c r="AQ77" s="1331">
        <v>7</v>
      </c>
      <c r="AR77" s="1331">
        <v>8</v>
      </c>
      <c r="AS77" s="1331">
        <v>9</v>
      </c>
      <c r="AT77" s="1333">
        <v>10</v>
      </c>
    </row>
    <row r="78" spans="9:46" ht="21" customHeight="1">
      <c r="I78" s="292">
        <f t="shared" si="9"/>
        <v>0</v>
      </c>
      <c r="J78" s="118">
        <f t="shared" si="10"/>
        <v>0</v>
      </c>
      <c r="K78" s="983" t="s">
        <v>523</v>
      </c>
      <c r="L78" s="136" t="s">
        <v>524</v>
      </c>
      <c r="M78" s="985" t="s">
        <v>978</v>
      </c>
      <c r="N78" s="136" t="s">
        <v>838</v>
      </c>
      <c r="O78" s="985" t="s">
        <v>776</v>
      </c>
      <c r="P78" s="136" t="s">
        <v>525</v>
      </c>
      <c r="Q78" s="136" t="s">
        <v>534</v>
      </c>
      <c r="R78" s="136" t="s">
        <v>529</v>
      </c>
      <c r="S78" s="406" t="s">
        <v>535</v>
      </c>
      <c r="T78" s="407" t="s">
        <v>536</v>
      </c>
      <c r="U78" s="118">
        <f t="shared" ref="U78:U84" si="11">J78</f>
        <v>0</v>
      </c>
      <c r="V78" s="218" t="s">
        <v>1620</v>
      </c>
      <c r="W78" s="138">
        <v>765</v>
      </c>
      <c r="X78" s="139"/>
      <c r="Y78" s="139"/>
      <c r="Z78" s="140"/>
      <c r="AA78" s="141"/>
      <c r="AB78" s="140"/>
      <c r="AC78" s="142"/>
      <c r="AD78" s="143"/>
      <c r="AE78" s="33"/>
      <c r="AF78" s="144" t="s">
        <v>781</v>
      </c>
      <c r="AG78" s="145" t="s">
        <v>782</v>
      </c>
      <c r="AH78" s="145" t="s">
        <v>783</v>
      </c>
      <c r="AI78" s="146" t="s">
        <v>784</v>
      </c>
      <c r="AJ78" s="1334" t="s">
        <v>1683</v>
      </c>
      <c r="AK78" s="1335">
        <f>L87</f>
        <v>1</v>
      </c>
      <c r="AL78" s="1335">
        <f>L88</f>
        <v>0</v>
      </c>
      <c r="AM78" s="1335">
        <f>L89</f>
        <v>0</v>
      </c>
      <c r="AN78" s="1335">
        <f>L90</f>
        <v>0</v>
      </c>
      <c r="AO78" s="1335">
        <f>L91</f>
        <v>0</v>
      </c>
      <c r="AP78" s="1335">
        <f>L92</f>
        <v>0</v>
      </c>
      <c r="AQ78" s="1335">
        <f>L93</f>
        <v>0</v>
      </c>
      <c r="AR78" s="1335">
        <f>L94</f>
        <v>0</v>
      </c>
      <c r="AS78" s="1335">
        <f>L95</f>
        <v>0</v>
      </c>
      <c r="AT78" s="1336">
        <f>L96</f>
        <v>0</v>
      </c>
    </row>
    <row r="79" spans="9:46" ht="21" customHeight="1" thickBot="1">
      <c r="I79" s="292">
        <f t="shared" si="9"/>
        <v>0</v>
      </c>
      <c r="J79" s="118">
        <f t="shared" si="10"/>
        <v>0</v>
      </c>
      <c r="K79" s="147" t="s">
        <v>1789</v>
      </c>
      <c r="L79" s="405" t="s">
        <v>1790</v>
      </c>
      <c r="M79" s="148" t="s">
        <v>1791</v>
      </c>
      <c r="N79" s="149" t="s">
        <v>1792</v>
      </c>
      <c r="O79" s="149" t="s">
        <v>1793</v>
      </c>
      <c r="P79" s="150" t="str">
        <f>IF(COUNTA(Y84:Y91)&gt;1,CONCATENATE(V84,"번지 외 ",COUNTA(Y84:Y91)-1,"필지"),CONCATENATE(V84,"번지"))</f>
        <v>산40-1번지</v>
      </c>
      <c r="Q79" s="151">
        <f>+Y92</f>
        <v>0</v>
      </c>
      <c r="R79" s="393" t="s">
        <v>1304</v>
      </c>
      <c r="S79" s="152">
        <f>COUNT(L87:L99)</f>
        <v>1</v>
      </c>
      <c r="T79" s="153">
        <f>200*S79</f>
        <v>200</v>
      </c>
      <c r="U79" s="118">
        <f t="shared" si="11"/>
        <v>0</v>
      </c>
      <c r="V79" s="218" t="s">
        <v>1621</v>
      </c>
      <c r="W79" s="138">
        <v>800</v>
      </c>
      <c r="X79" s="139" t="s">
        <v>1622</v>
      </c>
      <c r="Y79" s="139" t="s">
        <v>1500</v>
      </c>
      <c r="Z79" s="140"/>
      <c r="AA79" s="141"/>
      <c r="AB79" s="140"/>
      <c r="AC79" s="142"/>
      <c r="AD79" s="143"/>
      <c r="AE79" s="33"/>
      <c r="AF79" s="144" t="s">
        <v>785</v>
      </c>
      <c r="AG79" s="145" t="s">
        <v>786</v>
      </c>
      <c r="AH79" s="154" t="s">
        <v>787</v>
      </c>
      <c r="AI79" s="146" t="s">
        <v>788</v>
      </c>
      <c r="AJ79" s="1337" t="s">
        <v>1684</v>
      </c>
      <c r="AK79" s="1338">
        <f>M87</f>
        <v>1</v>
      </c>
      <c r="AL79" s="1338">
        <f>M88</f>
        <v>0</v>
      </c>
      <c r="AM79" s="1338">
        <f>M89</f>
        <v>0</v>
      </c>
      <c r="AN79" s="1338">
        <f>M90</f>
        <v>0</v>
      </c>
      <c r="AO79" s="1338">
        <f>M91</f>
        <v>0</v>
      </c>
      <c r="AP79" s="1338">
        <f>M92</f>
        <v>0</v>
      </c>
      <c r="AQ79" s="1338">
        <f>M93</f>
        <v>0</v>
      </c>
      <c r="AR79" s="1338">
        <f>M94</f>
        <v>0</v>
      </c>
      <c r="AS79" s="1338">
        <f>M95</f>
        <v>0</v>
      </c>
      <c r="AT79" s="1339">
        <f>M96</f>
        <v>0</v>
      </c>
    </row>
    <row r="80" spans="9:46" ht="21" customHeight="1" thickBot="1">
      <c r="I80" s="292">
        <f t="shared" si="9"/>
        <v>0</v>
      </c>
      <c r="J80" s="118">
        <f t="shared" si="10"/>
        <v>0</v>
      </c>
      <c r="K80" s="1245" t="s">
        <v>527</v>
      </c>
      <c r="L80" s="136" t="s">
        <v>528</v>
      </c>
      <c r="M80" s="136" t="s">
        <v>521</v>
      </c>
      <c r="N80" s="136" t="s">
        <v>526</v>
      </c>
      <c r="O80" s="136" t="s">
        <v>530</v>
      </c>
      <c r="P80" s="987" t="s">
        <v>531</v>
      </c>
      <c r="Q80" s="987" t="s">
        <v>532</v>
      </c>
      <c r="R80" s="155" t="s">
        <v>533</v>
      </c>
      <c r="S80" s="156" t="s">
        <v>552</v>
      </c>
      <c r="T80" s="407" t="s">
        <v>522</v>
      </c>
      <c r="U80" s="118">
        <f t="shared" si="11"/>
        <v>0</v>
      </c>
      <c r="V80" s="219" t="s">
        <v>1623</v>
      </c>
      <c r="W80" s="220">
        <v>18.21</v>
      </c>
      <c r="X80" s="220"/>
      <c r="Y80" s="221"/>
      <c r="Z80" s="222"/>
      <c r="AA80" s="223"/>
      <c r="AB80" s="222"/>
      <c r="AC80" s="224"/>
      <c r="AD80" s="225"/>
      <c r="AE80" s="33"/>
      <c r="AF80" s="144" t="s">
        <v>790</v>
      </c>
      <c r="AG80" s="157" t="s">
        <v>791</v>
      </c>
      <c r="AH80" s="158" t="s">
        <v>792</v>
      </c>
      <c r="AI80" s="146" t="s">
        <v>793</v>
      </c>
      <c r="AJ80" s="126"/>
      <c r="AN80" s="127"/>
      <c r="AO80" s="127"/>
      <c r="AP80" s="48"/>
    </row>
    <row r="81" spans="1:43" ht="21" customHeight="1" thickBot="1">
      <c r="I81" s="292">
        <f t="shared" si="9"/>
        <v>0</v>
      </c>
      <c r="J81" s="118">
        <f t="shared" si="10"/>
        <v>0</v>
      </c>
      <c r="K81" s="1318" t="str">
        <f>Z84</f>
        <v>소나무(용)</v>
      </c>
      <c r="L81" s="1319" t="str">
        <f>AA84</f>
        <v>2-0</v>
      </c>
      <c r="M81" s="1320">
        <f>AC84</f>
        <v>2023</v>
      </c>
      <c r="N81" s="160">
        <f>AB93</f>
        <v>3000</v>
      </c>
      <c r="O81" s="161">
        <f>IF((Q85+R85)&gt;0,ROUND((Q85/(Q85+R85)),4),0)</f>
        <v>0.5</v>
      </c>
      <c r="P81" s="162" t="str">
        <f>IF(W80&lt;=15,AI78,IF(W80&gt;30,AI80,AI79))</f>
        <v>중 (15˚ ~ 30˚)</v>
      </c>
      <c r="Q81" s="397" t="s">
        <v>1875</v>
      </c>
      <c r="R81" s="1321" t="s">
        <v>960</v>
      </c>
      <c r="S81" s="164">
        <f>W80</f>
        <v>18.21</v>
      </c>
      <c r="T81" s="398">
        <f>ROUND(N81/10000*N87,0)</f>
        <v>60</v>
      </c>
      <c r="U81" s="118">
        <f t="shared" si="11"/>
        <v>0</v>
      </c>
      <c r="V81" s="226">
        <v>0</v>
      </c>
      <c r="W81" s="226"/>
      <c r="X81" s="226"/>
      <c r="Y81" s="226"/>
      <c r="Z81" s="226"/>
      <c r="AA81" s="227"/>
      <c r="AB81" s="226"/>
      <c r="AC81" s="226"/>
      <c r="AD81" s="226"/>
      <c r="AE81" s="33"/>
      <c r="AF81" s="144" t="s">
        <v>794</v>
      </c>
      <c r="AG81" s="145"/>
      <c r="AH81" s="165"/>
      <c r="AI81" s="146"/>
      <c r="AJ81" s="126"/>
      <c r="AN81" s="127"/>
      <c r="AO81" s="127"/>
      <c r="AP81" s="48"/>
    </row>
    <row r="82" spans="1:43" ht="21" customHeight="1" thickBot="1">
      <c r="I82" s="292">
        <f t="shared" si="9"/>
        <v>0</v>
      </c>
      <c r="J82" s="118">
        <f t="shared" si="10"/>
        <v>0</v>
      </c>
      <c r="K82" s="2014" t="s">
        <v>839</v>
      </c>
      <c r="L82" s="2014"/>
      <c r="M82" s="2014"/>
      <c r="N82" s="2014"/>
      <c r="O82" s="2014"/>
      <c r="P82" s="2014"/>
      <c r="Q82" s="2014"/>
      <c r="R82" s="2014"/>
      <c r="S82" s="2014"/>
      <c r="T82" s="2014"/>
      <c r="U82" s="118">
        <f t="shared" si="11"/>
        <v>0</v>
      </c>
      <c r="AE82" s="33"/>
      <c r="AF82" s="144"/>
      <c r="AG82" s="145"/>
      <c r="AH82" s="165"/>
      <c r="AI82" s="146"/>
      <c r="AJ82" s="126"/>
      <c r="AN82" s="127"/>
      <c r="AO82" s="127"/>
      <c r="AP82" s="48"/>
    </row>
    <row r="83" spans="1:43" ht="21" customHeight="1" thickBot="1">
      <c r="I83" s="292">
        <f t="shared" si="9"/>
        <v>0</v>
      </c>
      <c r="J83" s="118">
        <f t="shared" si="10"/>
        <v>0</v>
      </c>
      <c r="K83" s="2015" t="s">
        <v>840</v>
      </c>
      <c r="L83" s="2017" t="s">
        <v>841</v>
      </c>
      <c r="M83" s="2019" t="s">
        <v>842</v>
      </c>
      <c r="N83" s="2019" t="s">
        <v>843</v>
      </c>
      <c r="O83" s="2022" t="s">
        <v>844</v>
      </c>
      <c r="P83" s="2023"/>
      <c r="Q83" s="2022" t="s">
        <v>845</v>
      </c>
      <c r="R83" s="2023"/>
      <c r="S83" s="1992" t="s">
        <v>969</v>
      </c>
      <c r="T83" s="1993"/>
      <c r="U83" s="118">
        <f t="shared" si="11"/>
        <v>0</v>
      </c>
      <c r="V83" s="217" t="s">
        <v>757</v>
      </c>
      <c r="W83" s="228" t="s">
        <v>1624</v>
      </c>
      <c r="X83" s="228" t="s">
        <v>1557</v>
      </c>
      <c r="Y83" s="228" t="s">
        <v>971</v>
      </c>
      <c r="Z83" s="228" t="s">
        <v>527</v>
      </c>
      <c r="AA83" s="229" t="s">
        <v>1625</v>
      </c>
      <c r="AB83" s="228" t="s">
        <v>1626</v>
      </c>
      <c r="AC83" s="230" t="s">
        <v>1627</v>
      </c>
      <c r="AD83" s="231" t="s">
        <v>1628</v>
      </c>
      <c r="AE83" s="33"/>
      <c r="AF83" s="170"/>
      <c r="AG83" s="171"/>
      <c r="AH83" s="172"/>
      <c r="AI83" s="173"/>
      <c r="AJ83" s="174"/>
      <c r="AN83" s="174"/>
      <c r="AO83" s="33"/>
      <c r="AP83" s="48"/>
    </row>
    <row r="84" spans="1:43" ht="21" customHeight="1" thickBot="1">
      <c r="I84" s="292">
        <f t="shared" si="9"/>
        <v>0</v>
      </c>
      <c r="J84" s="118">
        <f t="shared" si="10"/>
        <v>0</v>
      </c>
      <c r="K84" s="2016"/>
      <c r="L84" s="2018"/>
      <c r="M84" s="2020"/>
      <c r="N84" s="2020"/>
      <c r="O84" s="986" t="s">
        <v>741</v>
      </c>
      <c r="P84" s="176" t="s">
        <v>742</v>
      </c>
      <c r="Q84" s="176" t="s">
        <v>741</v>
      </c>
      <c r="R84" s="177" t="s">
        <v>742</v>
      </c>
      <c r="S84" s="1994"/>
      <c r="T84" s="1995"/>
      <c r="U84" s="118">
        <f t="shared" si="11"/>
        <v>0</v>
      </c>
      <c r="V84" s="178" t="s">
        <v>1794</v>
      </c>
      <c r="W84" s="179">
        <v>486.2</v>
      </c>
      <c r="X84" s="179"/>
      <c r="Y84" s="179"/>
      <c r="Z84" s="179" t="s">
        <v>1795</v>
      </c>
      <c r="AA84" s="180" t="s">
        <v>1796</v>
      </c>
      <c r="AB84" s="179">
        <v>3000</v>
      </c>
      <c r="AC84" s="402">
        <v>2023</v>
      </c>
      <c r="AD84" s="181"/>
      <c r="AE84" s="33"/>
      <c r="AF84" s="125"/>
      <c r="AG84" s="125"/>
      <c r="AH84" s="125"/>
      <c r="AI84" s="182"/>
      <c r="AJ84" s="174"/>
      <c r="AN84" s="174"/>
      <c r="AO84" s="33"/>
      <c r="AP84" s="48"/>
    </row>
    <row r="85" spans="1:43" ht="21" customHeight="1">
      <c r="I85" s="292">
        <f t="shared" si="9"/>
        <v>0</v>
      </c>
      <c r="J85" s="118">
        <f t="shared" si="10"/>
        <v>0</v>
      </c>
      <c r="K85" s="958" t="s">
        <v>802</v>
      </c>
      <c r="L85" s="184"/>
      <c r="M85" s="184"/>
      <c r="N85" s="266">
        <f>N86/S79</f>
        <v>200</v>
      </c>
      <c r="O85" s="263">
        <f>ROUND(O86/S79,1)</f>
        <v>1</v>
      </c>
      <c r="P85" s="263">
        <f>ROUND(P86/S79,1)</f>
        <v>1</v>
      </c>
      <c r="Q85" s="263">
        <f>ROUND(Q86/S79,0)</f>
        <v>50</v>
      </c>
      <c r="R85" s="263">
        <f>ROUND(R86/S79,0)</f>
        <v>50</v>
      </c>
      <c r="S85" s="1996"/>
      <c r="T85" s="1997"/>
      <c r="U85" s="118">
        <v>0</v>
      </c>
      <c r="V85" s="178"/>
      <c r="W85" s="234"/>
      <c r="X85" s="234"/>
      <c r="Y85" s="234"/>
      <c r="Z85" s="179"/>
      <c r="AA85" s="180"/>
      <c r="AB85" s="179"/>
      <c r="AC85" s="402"/>
      <c r="AD85" s="181"/>
      <c r="AE85" s="33"/>
      <c r="AF85" s="133" t="s">
        <v>795</v>
      </c>
      <c r="AG85" s="134" t="s">
        <v>796</v>
      </c>
      <c r="AH85" s="169" t="s">
        <v>797</v>
      </c>
      <c r="AI85" s="135" t="s">
        <v>1499</v>
      </c>
      <c r="AJ85" s="126"/>
      <c r="AN85" s="127"/>
      <c r="AO85" s="33"/>
      <c r="AP85" s="48"/>
    </row>
    <row r="86" spans="1:43" ht="21" customHeight="1">
      <c r="I86" s="292">
        <f t="shared" si="9"/>
        <v>0</v>
      </c>
      <c r="J86" s="118">
        <f t="shared" si="10"/>
        <v>0</v>
      </c>
      <c r="K86" s="958" t="s">
        <v>754</v>
      </c>
      <c r="L86" s="184"/>
      <c r="M86" s="184"/>
      <c r="N86" s="264">
        <f>SUM(N87:N100)</f>
        <v>200</v>
      </c>
      <c r="O86" s="265">
        <f>SUM(O87:O100)</f>
        <v>1</v>
      </c>
      <c r="P86" s="265">
        <f>SUM(P87:P100)</f>
        <v>1</v>
      </c>
      <c r="Q86" s="265">
        <f>SUM(Q87:Q100)</f>
        <v>50</v>
      </c>
      <c r="R86" s="265">
        <f>SUM(R87:R100)</f>
        <v>50</v>
      </c>
      <c r="S86" s="1998"/>
      <c r="T86" s="1999"/>
      <c r="U86" s="118">
        <v>0</v>
      </c>
      <c r="V86" s="178"/>
      <c r="W86" s="179"/>
      <c r="X86" s="179"/>
      <c r="Y86" s="179"/>
      <c r="Z86" s="179"/>
      <c r="AA86" s="180"/>
      <c r="AB86" s="179"/>
      <c r="AC86" s="402"/>
      <c r="AD86" s="181"/>
      <c r="AE86" s="33"/>
      <c r="AF86" s="144" t="s">
        <v>1725</v>
      </c>
      <c r="AG86" s="145" t="s">
        <v>961</v>
      </c>
      <c r="AH86" s="186">
        <v>0</v>
      </c>
      <c r="AI86" s="187" t="s">
        <v>1501</v>
      </c>
      <c r="AJ86" s="126"/>
      <c r="AN86" s="127"/>
      <c r="AO86" s="33"/>
      <c r="AP86" s="48"/>
    </row>
    <row r="87" spans="1:43" ht="21" customHeight="1">
      <c r="I87" s="292">
        <f>IF((O$87+P$87)&gt;0,1,0)</f>
        <v>1</v>
      </c>
      <c r="J87" s="118">
        <f t="shared" si="10"/>
        <v>0</v>
      </c>
      <c r="K87" s="1011">
        <v>1</v>
      </c>
      <c r="L87" s="188">
        <v>1</v>
      </c>
      <c r="M87" s="188">
        <v>1</v>
      </c>
      <c r="N87" s="189">
        <f t="shared" ref="N87:N100" si="12">IF(O87+P87&gt;0,$W$77,)</f>
        <v>200</v>
      </c>
      <c r="O87" s="188">
        <v>1</v>
      </c>
      <c r="P87" s="188">
        <v>1</v>
      </c>
      <c r="Q87" s="264">
        <f t="shared" ref="Q87:Q100" si="13">ROUND(O87*50,0)</f>
        <v>50</v>
      </c>
      <c r="R87" s="264">
        <f t="shared" ref="R87:R100" si="14">ROUND(P87*50,0)</f>
        <v>50</v>
      </c>
      <c r="S87" s="1988"/>
      <c r="T87" s="1989"/>
      <c r="U87" s="118">
        <v>0</v>
      </c>
      <c r="V87" s="178"/>
      <c r="W87" s="179"/>
      <c r="X87" s="179"/>
      <c r="Y87" s="179"/>
      <c r="Z87" s="179"/>
      <c r="AA87" s="180"/>
      <c r="AB87" s="179"/>
      <c r="AC87" s="402"/>
      <c r="AD87" s="181"/>
      <c r="AE87" s="33"/>
      <c r="AF87" s="144" t="s">
        <v>1726</v>
      </c>
      <c r="AG87" s="145" t="s">
        <v>800</v>
      </c>
      <c r="AH87" s="192">
        <v>0.05</v>
      </c>
      <c r="AI87" s="187" t="s">
        <v>1502</v>
      </c>
      <c r="AJ87" s="126"/>
      <c r="AN87" s="127"/>
      <c r="AO87" s="33"/>
      <c r="AP87" s="48"/>
    </row>
    <row r="88" spans="1:43" ht="21" customHeight="1">
      <c r="I88" s="292">
        <f t="shared" ref="I88:I100" si="15">IF((O$87+P$87)&gt;0,1,0)</f>
        <v>1</v>
      </c>
      <c r="J88" s="118">
        <f t="shared" si="10"/>
        <v>0</v>
      </c>
      <c r="K88" s="1011">
        <f t="shared" ref="K88:K100" si="16">+K87+1</f>
        <v>2</v>
      </c>
      <c r="L88" s="188"/>
      <c r="M88" s="188"/>
      <c r="N88" s="189">
        <f t="shared" si="12"/>
        <v>0</v>
      </c>
      <c r="O88" s="188"/>
      <c r="P88" s="188"/>
      <c r="Q88" s="264">
        <f t="shared" si="13"/>
        <v>0</v>
      </c>
      <c r="R88" s="264">
        <f t="shared" si="14"/>
        <v>0</v>
      </c>
      <c r="S88" s="1988"/>
      <c r="T88" s="1989"/>
      <c r="U88" s="118">
        <v>0</v>
      </c>
      <c r="V88" s="178"/>
      <c r="W88" s="179"/>
      <c r="X88" s="179"/>
      <c r="Y88" s="179"/>
      <c r="Z88" s="179"/>
      <c r="AA88" s="180"/>
      <c r="AB88" s="179"/>
      <c r="AC88" s="402"/>
      <c r="AD88" s="181"/>
      <c r="AE88" s="33"/>
      <c r="AF88" s="144" t="s">
        <v>1727</v>
      </c>
      <c r="AG88" s="145" t="s">
        <v>963</v>
      </c>
      <c r="AH88" s="192">
        <v>0.1</v>
      </c>
      <c r="AI88" s="193"/>
      <c r="AJ88" s="126"/>
      <c r="AN88" s="127"/>
      <c r="AO88" s="33"/>
      <c r="AP88" s="48"/>
    </row>
    <row r="89" spans="1:43" ht="21" customHeight="1">
      <c r="I89" s="292">
        <f t="shared" si="15"/>
        <v>1</v>
      </c>
      <c r="J89" s="118">
        <f t="shared" si="10"/>
        <v>0</v>
      </c>
      <c r="K89" s="1219">
        <f t="shared" si="16"/>
        <v>3</v>
      </c>
      <c r="L89" s="188"/>
      <c r="M89" s="188"/>
      <c r="N89" s="189">
        <f t="shared" si="12"/>
        <v>0</v>
      </c>
      <c r="O89" s="188"/>
      <c r="P89" s="188"/>
      <c r="Q89" s="264">
        <f t="shared" si="13"/>
        <v>0</v>
      </c>
      <c r="R89" s="264">
        <f t="shared" si="14"/>
        <v>0</v>
      </c>
      <c r="S89" s="1988"/>
      <c r="T89" s="1989"/>
      <c r="U89" s="118">
        <v>0</v>
      </c>
      <c r="V89" s="178"/>
      <c r="W89" s="179"/>
      <c r="X89" s="179"/>
      <c r="Y89" s="179"/>
      <c r="Z89" s="179"/>
      <c r="AA89" s="180"/>
      <c r="AB89" s="179"/>
      <c r="AC89" s="402"/>
      <c r="AD89" s="181"/>
      <c r="AE89" s="33"/>
      <c r="AF89" s="144"/>
      <c r="AG89" s="145"/>
      <c r="AH89" s="194"/>
      <c r="AI89" s="146"/>
      <c r="AJ89" s="174"/>
      <c r="AN89" s="174"/>
      <c r="AO89" s="33"/>
      <c r="AP89" s="48"/>
      <c r="AQ89" s="28"/>
    </row>
    <row r="90" spans="1:43" ht="21" customHeight="1" thickBot="1">
      <c r="I90" s="292">
        <f t="shared" si="15"/>
        <v>1</v>
      </c>
      <c r="J90" s="118">
        <f t="shared" si="10"/>
        <v>0</v>
      </c>
      <c r="K90" s="1011">
        <f t="shared" si="16"/>
        <v>4</v>
      </c>
      <c r="L90" s="188"/>
      <c r="M90" s="188"/>
      <c r="N90" s="189">
        <f t="shared" si="12"/>
        <v>0</v>
      </c>
      <c r="O90" s="188"/>
      <c r="P90" s="188"/>
      <c r="Q90" s="264">
        <f t="shared" si="13"/>
        <v>0</v>
      </c>
      <c r="R90" s="264">
        <f t="shared" si="14"/>
        <v>0</v>
      </c>
      <c r="S90" s="1988"/>
      <c r="T90" s="1989"/>
      <c r="U90" s="118">
        <v>0</v>
      </c>
      <c r="V90" s="178"/>
      <c r="W90" s="179"/>
      <c r="X90" s="179"/>
      <c r="Y90" s="179"/>
      <c r="Z90" s="179"/>
      <c r="AA90" s="180"/>
      <c r="AB90" s="179"/>
      <c r="AC90" s="402"/>
      <c r="AD90" s="181"/>
      <c r="AE90" s="33"/>
      <c r="AF90" s="170"/>
      <c r="AG90" s="195"/>
      <c r="AH90" s="171"/>
      <c r="AI90" s="173"/>
      <c r="AJ90" s="174"/>
      <c r="AN90" s="174"/>
      <c r="AO90" s="33"/>
      <c r="AP90" s="48"/>
    </row>
    <row r="91" spans="1:43" ht="21" customHeight="1">
      <c r="I91" s="292">
        <f t="shared" si="15"/>
        <v>1</v>
      </c>
      <c r="J91" s="118">
        <f t="shared" si="10"/>
        <v>0</v>
      </c>
      <c r="K91" s="1011">
        <f t="shared" si="16"/>
        <v>5</v>
      </c>
      <c r="L91" s="188"/>
      <c r="M91" s="188"/>
      <c r="N91" s="189">
        <f t="shared" si="12"/>
        <v>0</v>
      </c>
      <c r="O91" s="188"/>
      <c r="P91" s="188"/>
      <c r="Q91" s="191">
        <f t="shared" si="13"/>
        <v>0</v>
      </c>
      <c r="R91" s="191">
        <f t="shared" si="14"/>
        <v>0</v>
      </c>
      <c r="S91" s="1988"/>
      <c r="T91" s="1989"/>
      <c r="U91" s="118">
        <v>0</v>
      </c>
      <c r="V91" s="178"/>
      <c r="W91" s="179"/>
      <c r="X91" s="179"/>
      <c r="Y91" s="179"/>
      <c r="Z91" s="179"/>
      <c r="AA91" s="180"/>
      <c r="AB91" s="179"/>
      <c r="AC91" s="402"/>
      <c r="AD91" s="181"/>
      <c r="AE91" s="28"/>
      <c r="AF91" s="48"/>
      <c r="AG91" s="48"/>
      <c r="AH91" s="48"/>
      <c r="AI91" s="48"/>
      <c r="AJ91" s="48"/>
      <c r="AK91" s="28"/>
      <c r="AL91" s="28"/>
      <c r="AM91" s="28"/>
      <c r="AN91" s="48"/>
      <c r="AO91" s="48"/>
      <c r="AP91" s="48"/>
    </row>
    <row r="92" spans="1:43" ht="21" customHeight="1">
      <c r="I92" s="292">
        <f t="shared" si="15"/>
        <v>1</v>
      </c>
      <c r="J92" s="118">
        <f t="shared" si="10"/>
        <v>0</v>
      </c>
      <c r="K92" s="1011">
        <f t="shared" si="16"/>
        <v>6</v>
      </c>
      <c r="L92" s="188"/>
      <c r="M92" s="188"/>
      <c r="N92" s="189">
        <f t="shared" si="12"/>
        <v>0</v>
      </c>
      <c r="O92" s="188"/>
      <c r="P92" s="188"/>
      <c r="Q92" s="191">
        <f t="shared" si="13"/>
        <v>0</v>
      </c>
      <c r="R92" s="191">
        <f t="shared" si="14"/>
        <v>0</v>
      </c>
      <c r="S92" s="1988"/>
      <c r="T92" s="1989"/>
      <c r="U92" s="118">
        <v>0</v>
      </c>
      <c r="V92" s="137" t="s">
        <v>754</v>
      </c>
      <c r="W92" s="196">
        <f>SUM(W84:W91)</f>
        <v>486.2</v>
      </c>
      <c r="X92" s="196">
        <f>SUM(X84:X91)</f>
        <v>0</v>
      </c>
      <c r="Y92" s="196">
        <f>SUM(Y84:Y91)</f>
        <v>0</v>
      </c>
      <c r="Z92" s="197"/>
      <c r="AA92" s="198"/>
      <c r="AB92" s="196">
        <f>SUM(AB84:AB91)</f>
        <v>3000</v>
      </c>
      <c r="AC92" s="402"/>
      <c r="AD92" s="654">
        <f>SUBTOTAL(9,AD84:AD91)</f>
        <v>0</v>
      </c>
      <c r="AE92" s="199"/>
      <c r="AF92" s="33"/>
      <c r="AG92" s="33"/>
      <c r="AH92" s="33"/>
      <c r="AI92" s="33"/>
      <c r="AJ92" s="33"/>
      <c r="AN92" s="48"/>
      <c r="AO92" s="48"/>
      <c r="AP92" s="48"/>
    </row>
    <row r="93" spans="1:43" s="28" customFormat="1" ht="21" customHeight="1" thickBot="1">
      <c r="A93" s="200"/>
      <c r="B93" s="200"/>
      <c r="C93" s="200"/>
      <c r="D93" s="200"/>
      <c r="E93" s="200"/>
      <c r="F93" s="200"/>
      <c r="G93" s="200"/>
      <c r="I93" s="292">
        <f t="shared" si="15"/>
        <v>1</v>
      </c>
      <c r="J93" s="118">
        <f t="shared" si="10"/>
        <v>0</v>
      </c>
      <c r="K93" s="1011">
        <f t="shared" si="16"/>
        <v>7</v>
      </c>
      <c r="L93" s="188"/>
      <c r="M93" s="188"/>
      <c r="N93" s="189">
        <f t="shared" si="12"/>
        <v>0</v>
      </c>
      <c r="O93" s="188"/>
      <c r="P93" s="188"/>
      <c r="Q93" s="191">
        <f t="shared" si="13"/>
        <v>0</v>
      </c>
      <c r="R93" s="191">
        <f t="shared" si="14"/>
        <v>0</v>
      </c>
      <c r="S93" s="1988"/>
      <c r="T93" s="1989"/>
      <c r="U93" s="118">
        <v>0</v>
      </c>
      <c r="V93" s="201" t="s">
        <v>802</v>
      </c>
      <c r="W93" s="202"/>
      <c r="X93" s="202"/>
      <c r="Y93" s="202"/>
      <c r="Z93" s="202"/>
      <c r="AA93" s="203"/>
      <c r="AB93" s="202">
        <f>IF(AB92&gt;0,ROUND(AB92/COUNTA(AB84:AB91),0),)</f>
        <v>3000</v>
      </c>
      <c r="AC93" s="403"/>
      <c r="AD93" s="204"/>
      <c r="AE93" s="199"/>
      <c r="AF93" s="199"/>
      <c r="AG93" s="199"/>
      <c r="AH93" s="33"/>
      <c r="AI93" s="33"/>
      <c r="AJ93" s="33"/>
      <c r="AK93" s="33"/>
      <c r="AL93" s="33"/>
      <c r="AM93" s="33"/>
      <c r="AN93" s="48"/>
      <c r="AO93" s="48"/>
      <c r="AP93" s="48"/>
      <c r="AQ93" s="116"/>
    </row>
    <row r="94" spans="1:43" ht="21" customHeight="1">
      <c r="I94" s="292">
        <f t="shared" si="15"/>
        <v>1</v>
      </c>
      <c r="J94" s="118">
        <f t="shared" si="10"/>
        <v>0</v>
      </c>
      <c r="K94" s="1011">
        <f t="shared" si="16"/>
        <v>8</v>
      </c>
      <c r="L94" s="188"/>
      <c r="M94" s="188"/>
      <c r="N94" s="189">
        <f t="shared" si="12"/>
        <v>0</v>
      </c>
      <c r="O94" s="188"/>
      <c r="P94" s="188"/>
      <c r="Q94" s="191">
        <f t="shared" si="13"/>
        <v>0</v>
      </c>
      <c r="R94" s="191">
        <f t="shared" si="14"/>
        <v>0</v>
      </c>
      <c r="S94" s="1988"/>
      <c r="T94" s="1989"/>
      <c r="U94" s="118">
        <v>0</v>
      </c>
      <c r="V94" s="33"/>
      <c r="W94" s="33"/>
      <c r="X94" s="33"/>
      <c r="Y94" s="33"/>
      <c r="Z94" s="33"/>
      <c r="AA94" s="205"/>
      <c r="AB94" s="33"/>
      <c r="AC94" s="33"/>
      <c r="AD94" s="33"/>
      <c r="AE94" s="199"/>
      <c r="AF94" s="199"/>
      <c r="AG94" s="199"/>
      <c r="AH94" s="33"/>
      <c r="AI94" s="33"/>
      <c r="AJ94" s="33"/>
      <c r="AK94" s="33"/>
      <c r="AL94" s="33"/>
      <c r="AM94" s="33"/>
      <c r="AN94" s="48"/>
      <c r="AO94" s="48"/>
      <c r="AP94" s="48"/>
    </row>
    <row r="95" spans="1:43" ht="21" customHeight="1">
      <c r="I95" s="292">
        <f t="shared" si="15"/>
        <v>1</v>
      </c>
      <c r="J95" s="118">
        <f t="shared" si="10"/>
        <v>0</v>
      </c>
      <c r="K95" s="1011">
        <f t="shared" si="16"/>
        <v>9</v>
      </c>
      <c r="L95" s="188"/>
      <c r="M95" s="188"/>
      <c r="N95" s="189">
        <f t="shared" si="12"/>
        <v>0</v>
      </c>
      <c r="O95" s="188"/>
      <c r="P95" s="188"/>
      <c r="Q95" s="191">
        <f t="shared" si="13"/>
        <v>0</v>
      </c>
      <c r="R95" s="191">
        <f t="shared" si="14"/>
        <v>0</v>
      </c>
      <c r="S95" s="1988"/>
      <c r="T95" s="1989"/>
      <c r="U95" s="118">
        <v>0</v>
      </c>
      <c r="V95" s="647" t="s">
        <v>1169</v>
      </c>
      <c r="W95" s="648" t="s">
        <v>1797</v>
      </c>
      <c r="X95" s="649"/>
      <c r="Y95" s="649"/>
      <c r="Z95" s="649"/>
      <c r="AA95" s="649"/>
      <c r="AB95" s="649"/>
      <c r="AC95" s="649"/>
      <c r="AD95" s="650"/>
      <c r="AE95" s="199"/>
      <c r="AF95" s="199"/>
      <c r="AG95" s="199"/>
      <c r="AH95" s="33"/>
      <c r="AI95" s="33"/>
      <c r="AJ95" s="33"/>
      <c r="AK95" s="33"/>
      <c r="AL95" s="33"/>
      <c r="AM95" s="33"/>
      <c r="AN95" s="48"/>
      <c r="AO95" s="48"/>
      <c r="AP95" s="48"/>
    </row>
    <row r="96" spans="1:43" ht="21" customHeight="1">
      <c r="I96" s="292">
        <f t="shared" si="15"/>
        <v>1</v>
      </c>
      <c r="J96" s="118">
        <f t="shared" si="10"/>
        <v>0</v>
      </c>
      <c r="K96" s="1011">
        <f t="shared" si="16"/>
        <v>10</v>
      </c>
      <c r="L96" s="188"/>
      <c r="M96" s="188"/>
      <c r="N96" s="189">
        <f t="shared" si="12"/>
        <v>0</v>
      </c>
      <c r="O96" s="188"/>
      <c r="P96" s="188"/>
      <c r="Q96" s="191">
        <f t="shared" si="13"/>
        <v>0</v>
      </c>
      <c r="R96" s="191">
        <f t="shared" si="14"/>
        <v>0</v>
      </c>
      <c r="S96" s="1988"/>
      <c r="T96" s="1989"/>
      <c r="U96" s="118">
        <v>0</v>
      </c>
      <c r="V96" s="651" t="s">
        <v>1171</v>
      </c>
      <c r="W96" s="648" t="str">
        <f>"식재된 "&amp;K81&amp;" 는 활착이 안정된 상태로 신초발달이 양호하다."</f>
        <v>식재된 소나무(용) 는 활착이 안정된 상태로 신초발달이 양호하다.</v>
      </c>
      <c r="X96" s="649"/>
      <c r="Y96" s="649"/>
      <c r="Z96" s="649"/>
      <c r="AA96" s="649"/>
      <c r="AB96" s="649"/>
      <c r="AC96" s="649"/>
      <c r="AD96" s="650"/>
      <c r="AE96" s="199"/>
      <c r="AF96" s="199"/>
      <c r="AG96" s="199"/>
      <c r="AH96" s="33"/>
      <c r="AI96" s="33"/>
      <c r="AJ96" s="33"/>
      <c r="AK96" s="33"/>
      <c r="AL96" s="33"/>
      <c r="AM96" s="33"/>
      <c r="AN96" s="48"/>
      <c r="AO96" s="48"/>
      <c r="AP96" s="48"/>
    </row>
    <row r="97" spans="9:42" ht="21" customHeight="1">
      <c r="I97" s="292">
        <f t="shared" si="15"/>
        <v>1</v>
      </c>
      <c r="J97" s="118">
        <f t="shared" si="10"/>
        <v>0</v>
      </c>
      <c r="K97" s="1011">
        <f t="shared" si="16"/>
        <v>11</v>
      </c>
      <c r="L97" s="188"/>
      <c r="M97" s="188"/>
      <c r="N97" s="189">
        <f t="shared" si="12"/>
        <v>0</v>
      </c>
      <c r="O97" s="188"/>
      <c r="P97" s="188"/>
      <c r="Q97" s="191">
        <f t="shared" si="13"/>
        <v>0</v>
      </c>
      <c r="R97" s="191">
        <f t="shared" si="14"/>
        <v>0</v>
      </c>
      <c r="S97" s="1988"/>
      <c r="T97" s="1989"/>
      <c r="U97" s="118">
        <v>0</v>
      </c>
      <c r="V97" s="651" t="s">
        <v>1172</v>
      </c>
      <c r="W97" s="648"/>
      <c r="X97" s="649"/>
      <c r="Y97" s="649"/>
      <c r="Z97" s="649"/>
      <c r="AA97" s="649"/>
      <c r="AB97" s="649"/>
      <c r="AC97" s="649"/>
      <c r="AD97" s="650"/>
      <c r="AE97" s="199"/>
      <c r="AF97" s="199"/>
      <c r="AG97" s="199"/>
      <c r="AH97" s="33"/>
      <c r="AI97" s="33"/>
      <c r="AJ97" s="33"/>
      <c r="AK97" s="33"/>
      <c r="AL97" s="33"/>
      <c r="AM97" s="33"/>
      <c r="AN97" s="48"/>
      <c r="AO97" s="48"/>
      <c r="AP97" s="48"/>
    </row>
    <row r="98" spans="9:42" ht="21" customHeight="1">
      <c r="I98" s="292">
        <f t="shared" si="15"/>
        <v>1</v>
      </c>
      <c r="J98" s="118">
        <f t="shared" si="10"/>
        <v>0</v>
      </c>
      <c r="K98" s="1011">
        <f t="shared" si="16"/>
        <v>12</v>
      </c>
      <c r="L98" s="188"/>
      <c r="M98" s="188"/>
      <c r="N98" s="189">
        <f t="shared" si="12"/>
        <v>0</v>
      </c>
      <c r="O98" s="188"/>
      <c r="P98" s="188"/>
      <c r="Q98" s="191">
        <f t="shared" si="13"/>
        <v>0</v>
      </c>
      <c r="R98" s="191">
        <f t="shared" si="14"/>
        <v>0</v>
      </c>
      <c r="S98" s="1988"/>
      <c r="T98" s="1989"/>
      <c r="U98" s="118">
        <v>0</v>
      </c>
      <c r="V98" s="651" t="s">
        <v>1174</v>
      </c>
      <c r="W98" s="648" t="str">
        <f>"소반내 조림목의 생육상태, 현장여건 등을 고려하여 작업종은 "&amp;R79&amp;"로 적용한다."</f>
        <v>소반내 조림목의 생육상태, 현장여건 등을 고려하여 작업종은 모두베기로 적용한다.</v>
      </c>
      <c r="X98" s="649"/>
      <c r="Y98" s="649"/>
      <c r="Z98" s="649"/>
      <c r="AA98" s="649"/>
      <c r="AB98" s="649"/>
      <c r="AC98" s="649"/>
      <c r="AD98" s="650"/>
      <c r="AE98" s="199"/>
      <c r="AF98" s="199"/>
      <c r="AG98" s="199"/>
      <c r="AH98" s="33"/>
      <c r="AI98" s="33"/>
      <c r="AJ98" s="33"/>
      <c r="AK98" s="33"/>
      <c r="AL98" s="33"/>
      <c r="AM98" s="33"/>
      <c r="AN98" s="48"/>
      <c r="AO98" s="48"/>
      <c r="AP98" s="48"/>
    </row>
    <row r="99" spans="9:42" ht="21" customHeight="1">
      <c r="I99" s="292">
        <f t="shared" si="15"/>
        <v>1</v>
      </c>
      <c r="J99" s="118">
        <f t="shared" si="10"/>
        <v>0</v>
      </c>
      <c r="K99" s="1011">
        <f t="shared" si="16"/>
        <v>13</v>
      </c>
      <c r="L99" s="188"/>
      <c r="M99" s="188"/>
      <c r="N99" s="189">
        <f t="shared" si="12"/>
        <v>0</v>
      </c>
      <c r="O99" s="188"/>
      <c r="P99" s="188"/>
      <c r="Q99" s="191">
        <f t="shared" si="13"/>
        <v>0</v>
      </c>
      <c r="R99" s="191">
        <f t="shared" si="14"/>
        <v>0</v>
      </c>
      <c r="S99" s="1988"/>
      <c r="T99" s="1989"/>
      <c r="U99" s="118">
        <v>0</v>
      </c>
      <c r="V99" s="652" t="s">
        <v>1175</v>
      </c>
      <c r="W99" s="648" t="s">
        <v>1870</v>
      </c>
      <c r="X99" s="649"/>
      <c r="Y99" s="649"/>
      <c r="Z99" s="649"/>
      <c r="AA99" s="649"/>
      <c r="AB99" s="649"/>
      <c r="AC99" s="649"/>
      <c r="AD99" s="650"/>
      <c r="AE99" s="199"/>
      <c r="AF99" s="199"/>
      <c r="AG99" s="199"/>
      <c r="AH99" s="33"/>
      <c r="AI99" s="33"/>
      <c r="AJ99" s="33"/>
      <c r="AK99" s="33"/>
      <c r="AL99" s="33"/>
      <c r="AM99" s="33"/>
      <c r="AN99" s="48"/>
      <c r="AO99" s="48"/>
      <c r="AP99" s="48"/>
    </row>
    <row r="100" spans="9:42" ht="21" customHeight="1" thickBot="1">
      <c r="I100" s="292">
        <f t="shared" si="15"/>
        <v>1</v>
      </c>
      <c r="J100" s="118">
        <f t="shared" si="10"/>
        <v>0</v>
      </c>
      <c r="K100" s="206">
        <f t="shared" si="16"/>
        <v>14</v>
      </c>
      <c r="L100" s="159"/>
      <c r="M100" s="159"/>
      <c r="N100" s="207">
        <f t="shared" si="12"/>
        <v>0</v>
      </c>
      <c r="O100" s="208"/>
      <c r="P100" s="208"/>
      <c r="Q100" s="209">
        <f t="shared" si="13"/>
        <v>0</v>
      </c>
      <c r="R100" s="209">
        <f t="shared" si="14"/>
        <v>0</v>
      </c>
      <c r="S100" s="1990"/>
      <c r="T100" s="1991"/>
      <c r="U100" s="118">
        <v>0</v>
      </c>
      <c r="V100" s="651"/>
      <c r="W100" s="648"/>
      <c r="X100" s="649"/>
      <c r="Y100" s="649"/>
      <c r="Z100" s="649"/>
      <c r="AA100" s="649"/>
      <c r="AB100" s="649"/>
      <c r="AC100" s="649"/>
      <c r="AD100" s="650"/>
      <c r="AE100" s="199"/>
      <c r="AF100" s="199"/>
      <c r="AG100" s="199"/>
      <c r="AH100" s="33"/>
      <c r="AI100" s="33"/>
      <c r="AJ100" s="33"/>
      <c r="AK100" s="33"/>
      <c r="AL100" s="33"/>
      <c r="AM100" s="33"/>
      <c r="AN100" s="48"/>
      <c r="AO100" s="48"/>
      <c r="AP100" s="48"/>
    </row>
    <row r="101" spans="9:42" ht="21" hidden="1" customHeight="1" thickBot="1">
      <c r="I101" s="292" t="e">
        <f>IF((O$103+P$103)&gt;0,1,0)</f>
        <v>#VALUE!</v>
      </c>
      <c r="J101" s="118">
        <f t="shared" si="10"/>
        <v>0</v>
      </c>
      <c r="K101" s="2013" t="s">
        <v>803</v>
      </c>
      <c r="L101" s="2013"/>
      <c r="M101" s="2013"/>
      <c r="N101" s="2013"/>
      <c r="O101" s="2013"/>
      <c r="P101" s="2013"/>
      <c r="Q101" s="2013"/>
      <c r="R101" s="2013"/>
      <c r="S101" s="2013"/>
      <c r="T101" s="2013"/>
      <c r="U101" s="118">
        <v>0</v>
      </c>
      <c r="V101" s="119" t="s">
        <v>755</v>
      </c>
      <c r="W101" s="120" t="s">
        <v>873</v>
      </c>
      <c r="X101" s="121"/>
      <c r="Y101" s="121"/>
      <c r="Z101" s="122"/>
      <c r="AA101" s="123"/>
      <c r="AB101" s="122"/>
      <c r="AC101" s="122"/>
      <c r="AD101" s="122"/>
      <c r="AE101" s="199"/>
      <c r="AF101" s="124" t="s">
        <v>756</v>
      </c>
      <c r="AG101" s="125"/>
      <c r="AH101" s="125"/>
      <c r="AI101" s="125"/>
      <c r="AJ101" s="33"/>
      <c r="AK101" s="33"/>
      <c r="AL101" s="33"/>
      <c r="AM101" s="33"/>
      <c r="AN101" s="48"/>
      <c r="AO101" s="48"/>
      <c r="AP101" s="48"/>
    </row>
    <row r="102" spans="9:42" ht="21" hidden="1" customHeight="1" thickBot="1">
      <c r="I102" s="292" t="e">
        <f t="shared" ref="I102:I125" si="17">IF((O$103+P$103)&gt;0,1,0)</f>
        <v>#VALUE!</v>
      </c>
      <c r="J102" s="118">
        <f t="shared" si="10"/>
        <v>0</v>
      </c>
      <c r="K102" s="2021" t="s">
        <v>537</v>
      </c>
      <c r="L102" s="2021"/>
      <c r="M102" s="2021"/>
      <c r="N102" s="2021"/>
      <c r="O102" s="2021"/>
      <c r="P102" s="2021"/>
      <c r="Q102" s="2021"/>
      <c r="R102" s="2021"/>
      <c r="S102" s="2021"/>
      <c r="T102" s="2021"/>
      <c r="U102" s="118">
        <v>0</v>
      </c>
      <c r="V102" s="217" t="s">
        <v>976</v>
      </c>
      <c r="W102" s="232"/>
      <c r="X102" s="233" t="s">
        <v>1176</v>
      </c>
      <c r="Y102" s="232">
        <v>0</v>
      </c>
      <c r="Z102" s="129"/>
      <c r="AA102" s="130"/>
      <c r="AB102" s="129"/>
      <c r="AC102" s="131"/>
      <c r="AD102" s="132"/>
      <c r="AE102" s="199"/>
      <c r="AF102" s="133" t="s">
        <v>777</v>
      </c>
      <c r="AG102" s="134" t="s">
        <v>778</v>
      </c>
      <c r="AH102" s="134" t="s">
        <v>779</v>
      </c>
      <c r="AI102" s="135" t="s">
        <v>780</v>
      </c>
      <c r="AJ102" s="33"/>
      <c r="AK102" s="33"/>
      <c r="AL102" s="33"/>
      <c r="AM102" s="33"/>
      <c r="AN102" s="48"/>
      <c r="AO102" s="48"/>
      <c r="AP102" s="48"/>
    </row>
    <row r="103" spans="9:42" ht="21" hidden="1" customHeight="1">
      <c r="I103" s="292" t="e">
        <f t="shared" si="17"/>
        <v>#VALUE!</v>
      </c>
      <c r="J103" s="118">
        <f t="shared" si="10"/>
        <v>0</v>
      </c>
      <c r="K103" s="957" t="s">
        <v>523</v>
      </c>
      <c r="L103" s="136" t="s">
        <v>524</v>
      </c>
      <c r="M103" s="959" t="s">
        <v>978</v>
      </c>
      <c r="N103" s="136" t="s">
        <v>838</v>
      </c>
      <c r="O103" s="959" t="s">
        <v>776</v>
      </c>
      <c r="P103" s="136" t="s">
        <v>525</v>
      </c>
      <c r="Q103" s="136" t="s">
        <v>534</v>
      </c>
      <c r="R103" s="136" t="s">
        <v>529</v>
      </c>
      <c r="S103" s="406" t="s">
        <v>535</v>
      </c>
      <c r="T103" s="407" t="s">
        <v>536</v>
      </c>
      <c r="U103" s="118">
        <v>0</v>
      </c>
      <c r="V103" s="218" t="s">
        <v>975</v>
      </c>
      <c r="W103" s="138"/>
      <c r="X103" s="139"/>
      <c r="Y103" s="139"/>
      <c r="Z103" s="140"/>
      <c r="AA103" s="141"/>
      <c r="AB103" s="140"/>
      <c r="AC103" s="142"/>
      <c r="AD103" s="143"/>
      <c r="AE103" s="199"/>
      <c r="AF103" s="144" t="s">
        <v>781</v>
      </c>
      <c r="AG103" s="145" t="s">
        <v>782</v>
      </c>
      <c r="AH103" s="145" t="s">
        <v>783</v>
      </c>
      <c r="AI103" s="146" t="s">
        <v>784</v>
      </c>
      <c r="AJ103" s="33"/>
      <c r="AK103" s="33"/>
      <c r="AL103" s="33"/>
      <c r="AM103" s="33"/>
      <c r="AN103" s="48"/>
      <c r="AO103" s="48"/>
      <c r="AP103" s="48"/>
    </row>
    <row r="104" spans="9:42" ht="21" hidden="1" customHeight="1" thickBot="1">
      <c r="I104" s="292" t="e">
        <f t="shared" si="17"/>
        <v>#VALUE!</v>
      </c>
      <c r="J104" s="118">
        <f t="shared" si="10"/>
        <v>0</v>
      </c>
      <c r="K104" s="147"/>
      <c r="L104" s="405"/>
      <c r="M104" s="148"/>
      <c r="N104" s="149"/>
      <c r="O104" s="149"/>
      <c r="P104" s="150" t="s">
        <v>1360</v>
      </c>
      <c r="Q104" s="151">
        <v>0</v>
      </c>
      <c r="R104" s="393"/>
      <c r="S104" s="152">
        <v>0</v>
      </c>
      <c r="T104" s="153">
        <v>0</v>
      </c>
      <c r="U104" s="118">
        <v>0</v>
      </c>
      <c r="V104" s="218" t="s">
        <v>974</v>
      </c>
      <c r="W104" s="138"/>
      <c r="X104" s="139"/>
      <c r="Y104" s="139"/>
      <c r="Z104" s="140"/>
      <c r="AA104" s="141"/>
      <c r="AB104" s="140"/>
      <c r="AC104" s="142"/>
      <c r="AD104" s="143"/>
      <c r="AE104" s="199"/>
      <c r="AF104" s="144" t="s">
        <v>785</v>
      </c>
      <c r="AG104" s="145" t="s">
        <v>786</v>
      </c>
      <c r="AH104" s="154" t="s">
        <v>787</v>
      </c>
      <c r="AI104" s="146" t="s">
        <v>788</v>
      </c>
      <c r="AJ104" s="33"/>
      <c r="AK104" s="33"/>
      <c r="AL104" s="33"/>
      <c r="AM104" s="33"/>
      <c r="AN104" s="48"/>
      <c r="AO104" s="48"/>
      <c r="AP104" s="48"/>
    </row>
    <row r="105" spans="9:42" ht="21" hidden="1" customHeight="1" thickBot="1">
      <c r="I105" s="292" t="e">
        <f t="shared" si="17"/>
        <v>#VALUE!</v>
      </c>
      <c r="J105" s="118">
        <f t="shared" si="10"/>
        <v>0</v>
      </c>
      <c r="K105" s="957" t="s">
        <v>527</v>
      </c>
      <c r="L105" s="136" t="s">
        <v>528</v>
      </c>
      <c r="M105" s="136" t="s">
        <v>521</v>
      </c>
      <c r="N105" s="136" t="s">
        <v>526</v>
      </c>
      <c r="O105" s="136" t="s">
        <v>530</v>
      </c>
      <c r="P105" s="961" t="s">
        <v>531</v>
      </c>
      <c r="Q105" s="961" t="s">
        <v>532</v>
      </c>
      <c r="R105" s="155" t="s">
        <v>533</v>
      </c>
      <c r="S105" s="156" t="s">
        <v>552</v>
      </c>
      <c r="T105" s="407" t="s">
        <v>522</v>
      </c>
      <c r="U105" s="118">
        <v>0</v>
      </c>
      <c r="V105" s="219" t="s">
        <v>789</v>
      </c>
      <c r="W105" s="220"/>
      <c r="X105" s="221"/>
      <c r="Y105" s="221"/>
      <c r="Z105" s="222"/>
      <c r="AA105" s="223"/>
      <c r="AB105" s="222"/>
      <c r="AC105" s="224"/>
      <c r="AD105" s="225"/>
      <c r="AE105" s="199"/>
      <c r="AF105" s="144" t="s">
        <v>790</v>
      </c>
      <c r="AG105" s="157" t="s">
        <v>791</v>
      </c>
      <c r="AH105" s="158" t="s">
        <v>792</v>
      </c>
      <c r="AI105" s="146" t="s">
        <v>793</v>
      </c>
      <c r="AJ105" s="33"/>
      <c r="AK105" s="33"/>
      <c r="AL105" s="33"/>
      <c r="AM105" s="33"/>
      <c r="AN105" s="48"/>
      <c r="AO105" s="48"/>
      <c r="AP105" s="48"/>
    </row>
    <row r="106" spans="9:42" ht="21" hidden="1" customHeight="1" thickBot="1">
      <c r="I106" s="292" t="e">
        <f t="shared" si="17"/>
        <v>#VALUE!</v>
      </c>
      <c r="J106" s="118">
        <f t="shared" si="10"/>
        <v>0</v>
      </c>
      <c r="K106" s="394">
        <v>0</v>
      </c>
      <c r="L106" s="395">
        <v>0</v>
      </c>
      <c r="M106" s="967">
        <v>0</v>
      </c>
      <c r="N106" s="160">
        <v>0</v>
      </c>
      <c r="O106" s="161" t="e">
        <v>#DIV/0!</v>
      </c>
      <c r="P106" s="162" t="s">
        <v>1361</v>
      </c>
      <c r="Q106" s="397" t="s">
        <v>1023</v>
      </c>
      <c r="R106" s="163" t="s">
        <v>960</v>
      </c>
      <c r="S106" s="164">
        <v>0</v>
      </c>
      <c r="T106" s="398">
        <v>0</v>
      </c>
      <c r="U106" s="118">
        <v>0</v>
      </c>
      <c r="V106" s="226">
        <v>0</v>
      </c>
      <c r="W106" s="226"/>
      <c r="X106" s="226"/>
      <c r="Y106" s="226"/>
      <c r="Z106" s="226"/>
      <c r="AA106" s="227"/>
      <c r="AB106" s="226"/>
      <c r="AC106" s="226"/>
      <c r="AD106" s="226"/>
      <c r="AE106" s="199"/>
      <c r="AF106" s="144" t="s">
        <v>794</v>
      </c>
      <c r="AG106" s="145"/>
      <c r="AH106" s="165"/>
      <c r="AI106" s="146"/>
      <c r="AJ106" s="33"/>
      <c r="AK106" s="33"/>
      <c r="AL106" s="33"/>
      <c r="AM106" s="33"/>
      <c r="AN106" s="48"/>
      <c r="AO106" s="48"/>
      <c r="AP106" s="48"/>
    </row>
    <row r="107" spans="9:42" ht="21" hidden="1" customHeight="1" thickBot="1">
      <c r="I107" s="292" t="e">
        <f t="shared" si="17"/>
        <v>#VALUE!</v>
      </c>
      <c r="J107" s="118">
        <f t="shared" si="10"/>
        <v>0</v>
      </c>
      <c r="K107" s="2014" t="s">
        <v>839</v>
      </c>
      <c r="L107" s="2014"/>
      <c r="M107" s="2014"/>
      <c r="N107" s="2014"/>
      <c r="O107" s="2014"/>
      <c r="P107" s="2014"/>
      <c r="Q107" s="2014"/>
      <c r="R107" s="2014"/>
      <c r="S107" s="2014"/>
      <c r="T107" s="2014"/>
      <c r="U107" s="118">
        <v>0</v>
      </c>
      <c r="AE107" s="199"/>
      <c r="AF107" s="144"/>
      <c r="AG107" s="145"/>
      <c r="AH107" s="165"/>
      <c r="AI107" s="146"/>
      <c r="AJ107" s="33"/>
      <c r="AK107" s="33"/>
      <c r="AL107" s="33"/>
      <c r="AM107" s="33"/>
      <c r="AN107" s="48"/>
      <c r="AO107" s="48"/>
      <c r="AP107" s="48"/>
    </row>
    <row r="108" spans="9:42" ht="21" hidden="1" customHeight="1">
      <c r="I108" s="292" t="e">
        <f t="shared" si="17"/>
        <v>#VALUE!</v>
      </c>
      <c r="J108" s="118">
        <f t="shared" si="10"/>
        <v>0</v>
      </c>
      <c r="K108" s="2015" t="s">
        <v>840</v>
      </c>
      <c r="L108" s="2017" t="s">
        <v>841</v>
      </c>
      <c r="M108" s="2019" t="s">
        <v>842</v>
      </c>
      <c r="N108" s="2019" t="s">
        <v>843</v>
      </c>
      <c r="O108" s="2022" t="s">
        <v>844</v>
      </c>
      <c r="P108" s="2023"/>
      <c r="Q108" s="2022" t="s">
        <v>845</v>
      </c>
      <c r="R108" s="2023"/>
      <c r="S108" s="1992" t="s">
        <v>969</v>
      </c>
      <c r="T108" s="1993"/>
      <c r="U108" s="118">
        <v>0</v>
      </c>
      <c r="V108" s="217" t="s">
        <v>757</v>
      </c>
      <c r="W108" s="228" t="s">
        <v>973</v>
      </c>
      <c r="X108" s="228" t="s">
        <v>972</v>
      </c>
      <c r="Y108" s="228" t="s">
        <v>971</v>
      </c>
      <c r="Z108" s="228" t="s">
        <v>527</v>
      </c>
      <c r="AA108" s="229" t="s">
        <v>824</v>
      </c>
      <c r="AB108" s="228" t="s">
        <v>970</v>
      </c>
      <c r="AC108" s="230" t="s">
        <v>521</v>
      </c>
      <c r="AD108" s="231" t="s">
        <v>1232</v>
      </c>
      <c r="AE108" s="199"/>
      <c r="AF108" s="170"/>
      <c r="AG108" s="171"/>
      <c r="AH108" s="172"/>
      <c r="AI108" s="173"/>
      <c r="AJ108" s="33"/>
      <c r="AK108" s="33"/>
      <c r="AL108" s="33"/>
      <c r="AM108" s="33"/>
      <c r="AN108" s="48"/>
      <c r="AO108" s="48"/>
      <c r="AP108" s="48"/>
    </row>
    <row r="109" spans="9:42" ht="21" hidden="1" customHeight="1">
      <c r="I109" s="292" t="e">
        <f t="shared" si="17"/>
        <v>#VALUE!</v>
      </c>
      <c r="J109" s="118">
        <f t="shared" si="10"/>
        <v>0</v>
      </c>
      <c r="K109" s="2016"/>
      <c r="L109" s="2018"/>
      <c r="M109" s="2020"/>
      <c r="N109" s="2020"/>
      <c r="O109" s="960" t="s">
        <v>741</v>
      </c>
      <c r="P109" s="176" t="s">
        <v>742</v>
      </c>
      <c r="Q109" s="176" t="s">
        <v>741</v>
      </c>
      <c r="R109" s="177" t="s">
        <v>742</v>
      </c>
      <c r="S109" s="1994"/>
      <c r="T109" s="1995"/>
      <c r="U109" s="118">
        <v>0</v>
      </c>
      <c r="V109" s="178"/>
      <c r="W109" s="179"/>
      <c r="X109" s="179"/>
      <c r="Y109" s="179"/>
      <c r="Z109" s="179"/>
      <c r="AA109" s="180"/>
      <c r="AB109" s="179"/>
      <c r="AC109" s="402"/>
      <c r="AD109" s="181"/>
      <c r="AE109" s="199"/>
      <c r="AF109" s="125"/>
      <c r="AG109" s="125"/>
      <c r="AH109" s="125"/>
      <c r="AI109" s="182"/>
      <c r="AJ109" s="33"/>
      <c r="AK109" s="33"/>
      <c r="AL109" s="33"/>
      <c r="AM109" s="33"/>
      <c r="AN109" s="48"/>
      <c r="AO109" s="48"/>
      <c r="AP109" s="48"/>
    </row>
    <row r="110" spans="9:42" ht="21" hidden="1" customHeight="1">
      <c r="I110" s="292" t="e">
        <f t="shared" si="17"/>
        <v>#VALUE!</v>
      </c>
      <c r="J110" s="118">
        <f t="shared" si="10"/>
        <v>0</v>
      </c>
      <c r="K110" s="958" t="s">
        <v>802</v>
      </c>
      <c r="L110" s="184"/>
      <c r="M110" s="184"/>
      <c r="N110" s="266" t="e">
        <v>#DIV/0!</v>
      </c>
      <c r="O110" s="263" t="e">
        <v>#DIV/0!</v>
      </c>
      <c r="P110" s="263" t="e">
        <v>#DIV/0!</v>
      </c>
      <c r="Q110" s="263" t="e">
        <v>#DIV/0!</v>
      </c>
      <c r="R110" s="263" t="e">
        <v>#DIV/0!</v>
      </c>
      <c r="S110" s="1996" t="s">
        <v>1118</v>
      </c>
      <c r="T110" s="1997"/>
      <c r="U110" s="118">
        <v>0</v>
      </c>
      <c r="V110" s="178"/>
      <c r="W110" s="234"/>
      <c r="X110" s="234"/>
      <c r="Y110" s="234"/>
      <c r="Z110" s="179"/>
      <c r="AA110" s="180"/>
      <c r="AB110" s="179"/>
      <c r="AC110" s="402"/>
      <c r="AD110" s="181"/>
      <c r="AE110" s="199"/>
      <c r="AF110" s="133" t="s">
        <v>795</v>
      </c>
      <c r="AG110" s="134" t="s">
        <v>796</v>
      </c>
      <c r="AH110" s="169" t="s">
        <v>797</v>
      </c>
      <c r="AI110" s="135" t="s">
        <v>1499</v>
      </c>
      <c r="AJ110" s="33"/>
      <c r="AK110" s="33"/>
      <c r="AL110" s="33"/>
      <c r="AM110" s="33"/>
      <c r="AN110" s="48"/>
      <c r="AO110" s="48"/>
      <c r="AP110" s="48"/>
    </row>
    <row r="111" spans="9:42" ht="21" hidden="1" customHeight="1">
      <c r="I111" s="292" t="e">
        <f t="shared" si="17"/>
        <v>#VALUE!</v>
      </c>
      <c r="J111" s="118">
        <f t="shared" si="10"/>
        <v>0</v>
      </c>
      <c r="K111" s="958" t="s">
        <v>754</v>
      </c>
      <c r="L111" s="184"/>
      <c r="M111" s="184"/>
      <c r="N111" s="264">
        <v>0</v>
      </c>
      <c r="O111" s="265">
        <v>0</v>
      </c>
      <c r="P111" s="265">
        <v>0</v>
      </c>
      <c r="Q111" s="265">
        <v>0</v>
      </c>
      <c r="R111" s="265">
        <v>0</v>
      </c>
      <c r="S111" s="1998"/>
      <c r="T111" s="1999"/>
      <c r="U111" s="118">
        <v>0</v>
      </c>
      <c r="V111" s="178"/>
      <c r="W111" s="179"/>
      <c r="X111" s="179"/>
      <c r="Y111" s="179"/>
      <c r="Z111" s="179"/>
      <c r="AA111" s="180"/>
      <c r="AB111" s="179"/>
      <c r="AC111" s="402"/>
      <c r="AD111" s="181"/>
      <c r="AE111" s="199"/>
      <c r="AF111" s="144" t="s">
        <v>1725</v>
      </c>
      <c r="AG111" s="145" t="s">
        <v>961</v>
      </c>
      <c r="AH111" s="186">
        <v>0</v>
      </c>
      <c r="AI111" s="187" t="s">
        <v>1501</v>
      </c>
      <c r="AJ111" s="33"/>
      <c r="AK111" s="33"/>
      <c r="AL111" s="33"/>
      <c r="AM111" s="33"/>
      <c r="AN111" s="48"/>
      <c r="AO111" s="48"/>
      <c r="AP111" s="48"/>
    </row>
    <row r="112" spans="9:42" ht="21" hidden="1" customHeight="1">
      <c r="I112" s="292" t="e">
        <f t="shared" si="17"/>
        <v>#VALUE!</v>
      </c>
      <c r="J112" s="118">
        <f t="shared" si="10"/>
        <v>0</v>
      </c>
      <c r="K112" s="958">
        <v>1</v>
      </c>
      <c r="L112" s="188"/>
      <c r="M112" s="188"/>
      <c r="N112" s="189">
        <v>0</v>
      </c>
      <c r="O112" s="190"/>
      <c r="P112" s="190"/>
      <c r="Q112" s="264">
        <v>0</v>
      </c>
      <c r="R112" s="264">
        <v>0</v>
      </c>
      <c r="S112" s="1988"/>
      <c r="T112" s="1989"/>
      <c r="U112" s="118">
        <v>0</v>
      </c>
      <c r="V112" s="178"/>
      <c r="W112" s="179"/>
      <c r="X112" s="179"/>
      <c r="Y112" s="179"/>
      <c r="Z112" s="179"/>
      <c r="AA112" s="180"/>
      <c r="AB112" s="179"/>
      <c r="AC112" s="402"/>
      <c r="AD112" s="181"/>
      <c r="AE112" s="199"/>
      <c r="AF112" s="144" t="s">
        <v>1726</v>
      </c>
      <c r="AG112" s="145" t="s">
        <v>800</v>
      </c>
      <c r="AH112" s="192">
        <v>0.05</v>
      </c>
      <c r="AI112" s="187" t="s">
        <v>1502</v>
      </c>
      <c r="AJ112" s="33"/>
      <c r="AK112" s="33"/>
      <c r="AL112" s="33"/>
      <c r="AM112" s="33"/>
      <c r="AN112" s="48"/>
      <c r="AO112" s="48"/>
      <c r="AP112" s="48"/>
    </row>
    <row r="113" spans="9:42" ht="21" hidden="1" customHeight="1">
      <c r="I113" s="292" t="e">
        <f t="shared" si="17"/>
        <v>#VALUE!</v>
      </c>
      <c r="J113" s="118">
        <f t="shared" si="10"/>
        <v>0</v>
      </c>
      <c r="K113" s="958">
        <v>2</v>
      </c>
      <c r="L113" s="188"/>
      <c r="M113" s="188"/>
      <c r="N113" s="189">
        <v>0</v>
      </c>
      <c r="O113" s="190"/>
      <c r="P113" s="190"/>
      <c r="Q113" s="264">
        <v>0</v>
      </c>
      <c r="R113" s="264">
        <v>0</v>
      </c>
      <c r="S113" s="1988"/>
      <c r="T113" s="1989"/>
      <c r="U113" s="118">
        <v>0</v>
      </c>
      <c r="V113" s="178"/>
      <c r="W113" s="179"/>
      <c r="X113" s="179"/>
      <c r="Y113" s="179"/>
      <c r="Z113" s="179"/>
      <c r="AA113" s="180"/>
      <c r="AB113" s="179"/>
      <c r="AC113" s="402"/>
      <c r="AD113" s="181"/>
      <c r="AE113" s="199"/>
      <c r="AF113" s="144" t="s">
        <v>1727</v>
      </c>
      <c r="AG113" s="145" t="s">
        <v>963</v>
      </c>
      <c r="AH113" s="192">
        <v>0.1</v>
      </c>
      <c r="AI113" s="193"/>
      <c r="AJ113" s="33"/>
      <c r="AK113" s="33"/>
      <c r="AL113" s="33"/>
      <c r="AM113" s="33"/>
      <c r="AN113" s="48"/>
      <c r="AO113" s="48"/>
      <c r="AP113" s="48"/>
    </row>
    <row r="114" spans="9:42" ht="21" hidden="1" customHeight="1">
      <c r="I114" s="292" t="e">
        <f t="shared" si="17"/>
        <v>#VALUE!</v>
      </c>
      <c r="J114" s="118">
        <f t="shared" si="10"/>
        <v>0</v>
      </c>
      <c r="K114" s="958">
        <v>3</v>
      </c>
      <c r="L114" s="188"/>
      <c r="M114" s="188"/>
      <c r="N114" s="189">
        <v>0</v>
      </c>
      <c r="O114" s="190"/>
      <c r="P114" s="190"/>
      <c r="Q114" s="264">
        <v>0</v>
      </c>
      <c r="R114" s="264">
        <v>0</v>
      </c>
      <c r="S114" s="1988"/>
      <c r="T114" s="1989"/>
      <c r="U114" s="118">
        <v>0</v>
      </c>
      <c r="V114" s="178"/>
      <c r="W114" s="179"/>
      <c r="X114" s="179"/>
      <c r="Y114" s="179"/>
      <c r="Z114" s="179"/>
      <c r="AA114" s="180"/>
      <c r="AB114" s="179"/>
      <c r="AC114" s="402"/>
      <c r="AD114" s="181"/>
      <c r="AE114" s="199"/>
      <c r="AF114" s="144"/>
      <c r="AG114" s="145"/>
      <c r="AH114" s="194"/>
      <c r="AI114" s="146"/>
      <c r="AJ114" s="33"/>
      <c r="AK114" s="33"/>
      <c r="AL114" s="33"/>
      <c r="AM114" s="33"/>
      <c r="AN114" s="48"/>
      <c r="AO114" s="48"/>
      <c r="AP114" s="48"/>
    </row>
    <row r="115" spans="9:42" ht="21" hidden="1" customHeight="1">
      <c r="I115" s="292" t="e">
        <f t="shared" si="17"/>
        <v>#VALUE!</v>
      </c>
      <c r="J115" s="118">
        <f t="shared" si="10"/>
        <v>0</v>
      </c>
      <c r="K115" s="958">
        <v>4</v>
      </c>
      <c r="L115" s="188"/>
      <c r="M115" s="188"/>
      <c r="N115" s="189">
        <v>0</v>
      </c>
      <c r="O115" s="190"/>
      <c r="P115" s="190"/>
      <c r="Q115" s="264">
        <v>0</v>
      </c>
      <c r="R115" s="264">
        <v>0</v>
      </c>
      <c r="S115" s="1988"/>
      <c r="T115" s="1989"/>
      <c r="U115" s="118">
        <v>0</v>
      </c>
      <c r="V115" s="178"/>
      <c r="W115" s="179"/>
      <c r="X115" s="179"/>
      <c r="Y115" s="179"/>
      <c r="Z115" s="179"/>
      <c r="AA115" s="180"/>
      <c r="AB115" s="179"/>
      <c r="AC115" s="402"/>
      <c r="AD115" s="181"/>
      <c r="AE115" s="199"/>
      <c r="AF115" s="170"/>
      <c r="AG115" s="195"/>
      <c r="AH115" s="171"/>
      <c r="AI115" s="173"/>
      <c r="AJ115" s="33"/>
      <c r="AK115" s="33"/>
      <c r="AL115" s="33"/>
      <c r="AM115" s="33"/>
      <c r="AN115" s="48"/>
      <c r="AO115" s="48"/>
      <c r="AP115" s="48"/>
    </row>
    <row r="116" spans="9:42" ht="21" hidden="1" customHeight="1">
      <c r="I116" s="292" t="e">
        <f t="shared" si="17"/>
        <v>#VALUE!</v>
      </c>
      <c r="J116" s="118">
        <f t="shared" si="10"/>
        <v>0</v>
      </c>
      <c r="K116" s="958">
        <v>5</v>
      </c>
      <c r="L116" s="188"/>
      <c r="M116" s="188"/>
      <c r="N116" s="189">
        <v>0</v>
      </c>
      <c r="O116" s="190"/>
      <c r="P116" s="190"/>
      <c r="Q116" s="191">
        <v>0</v>
      </c>
      <c r="R116" s="191">
        <v>0</v>
      </c>
      <c r="S116" s="1988"/>
      <c r="T116" s="1989"/>
      <c r="U116" s="118">
        <v>0</v>
      </c>
      <c r="V116" s="178"/>
      <c r="W116" s="179"/>
      <c r="X116" s="179"/>
      <c r="Y116" s="179"/>
      <c r="Z116" s="179"/>
      <c r="AA116" s="180"/>
      <c r="AB116" s="179"/>
      <c r="AC116" s="402"/>
      <c r="AD116" s="181"/>
      <c r="AE116" s="199"/>
      <c r="AF116" s="48"/>
      <c r="AG116" s="48"/>
      <c r="AH116" s="48"/>
      <c r="AI116" s="48"/>
      <c r="AJ116" s="33"/>
      <c r="AK116" s="33"/>
      <c r="AL116" s="33"/>
      <c r="AM116" s="33"/>
      <c r="AN116" s="48"/>
      <c r="AO116" s="48"/>
      <c r="AP116" s="48"/>
    </row>
    <row r="117" spans="9:42" ht="21" hidden="1" customHeight="1">
      <c r="I117" s="292" t="e">
        <f t="shared" si="17"/>
        <v>#VALUE!</v>
      </c>
      <c r="J117" s="118">
        <f t="shared" si="10"/>
        <v>0</v>
      </c>
      <c r="K117" s="958">
        <v>6</v>
      </c>
      <c r="L117" s="188"/>
      <c r="M117" s="188"/>
      <c r="N117" s="189">
        <v>0</v>
      </c>
      <c r="O117" s="190"/>
      <c r="P117" s="190"/>
      <c r="Q117" s="191">
        <v>0</v>
      </c>
      <c r="R117" s="191">
        <v>0</v>
      </c>
      <c r="S117" s="1988"/>
      <c r="T117" s="1989"/>
      <c r="U117" s="118">
        <v>0</v>
      </c>
      <c r="V117" s="137" t="s">
        <v>754</v>
      </c>
      <c r="W117" s="196">
        <v>0</v>
      </c>
      <c r="X117" s="196">
        <v>0</v>
      </c>
      <c r="Y117" s="196">
        <v>0</v>
      </c>
      <c r="Z117" s="197"/>
      <c r="AA117" s="198"/>
      <c r="AB117" s="196">
        <v>0</v>
      </c>
      <c r="AC117" s="402"/>
      <c r="AD117" s="654">
        <v>0</v>
      </c>
      <c r="AE117" s="199"/>
      <c r="AF117" s="33"/>
      <c r="AG117" s="33"/>
      <c r="AH117" s="33"/>
      <c r="AI117" s="33"/>
      <c r="AJ117" s="33"/>
      <c r="AK117" s="33"/>
      <c r="AL117" s="33"/>
      <c r="AM117" s="33"/>
      <c r="AN117" s="48"/>
      <c r="AO117" s="48"/>
      <c r="AP117" s="48"/>
    </row>
    <row r="118" spans="9:42" ht="21" hidden="1" customHeight="1" thickBot="1">
      <c r="I118" s="292" t="e">
        <f t="shared" si="17"/>
        <v>#VALUE!</v>
      </c>
      <c r="J118" s="118">
        <f t="shared" si="10"/>
        <v>0</v>
      </c>
      <c r="K118" s="958">
        <v>7</v>
      </c>
      <c r="L118" s="188"/>
      <c r="M118" s="188"/>
      <c r="N118" s="189">
        <v>0</v>
      </c>
      <c r="O118" s="190"/>
      <c r="P118" s="190"/>
      <c r="Q118" s="191">
        <v>0</v>
      </c>
      <c r="R118" s="191">
        <v>0</v>
      </c>
      <c r="S118" s="1988"/>
      <c r="T118" s="1989"/>
      <c r="U118" s="118">
        <v>0</v>
      </c>
      <c r="V118" s="201" t="s">
        <v>802</v>
      </c>
      <c r="W118" s="202"/>
      <c r="X118" s="202"/>
      <c r="Y118" s="202"/>
      <c r="Z118" s="202"/>
      <c r="AA118" s="203"/>
      <c r="AB118" s="202">
        <v>0</v>
      </c>
      <c r="AC118" s="403"/>
      <c r="AD118" s="204"/>
      <c r="AE118" s="199"/>
      <c r="AF118" s="199"/>
      <c r="AG118" s="199"/>
      <c r="AH118" s="33"/>
      <c r="AI118" s="33"/>
      <c r="AJ118" s="33"/>
      <c r="AK118" s="33"/>
      <c r="AL118" s="33"/>
      <c r="AM118" s="33"/>
      <c r="AN118" s="48"/>
      <c r="AO118" s="48"/>
      <c r="AP118" s="48"/>
    </row>
    <row r="119" spans="9:42" ht="21" hidden="1" customHeight="1">
      <c r="I119" s="292" t="e">
        <f t="shared" si="17"/>
        <v>#VALUE!</v>
      </c>
      <c r="J119" s="118">
        <f t="shared" si="10"/>
        <v>0</v>
      </c>
      <c r="K119" s="958">
        <v>8</v>
      </c>
      <c r="L119" s="188"/>
      <c r="M119" s="188"/>
      <c r="N119" s="189">
        <v>0</v>
      </c>
      <c r="O119" s="190"/>
      <c r="P119" s="190"/>
      <c r="Q119" s="191">
        <v>0</v>
      </c>
      <c r="R119" s="191">
        <v>0</v>
      </c>
      <c r="S119" s="1988"/>
      <c r="T119" s="1989"/>
      <c r="U119" s="118">
        <v>0</v>
      </c>
      <c r="V119" s="33"/>
      <c r="W119" s="33"/>
      <c r="X119" s="33"/>
      <c r="Y119" s="33"/>
      <c r="Z119" s="33"/>
      <c r="AA119" s="205"/>
      <c r="AB119" s="33"/>
      <c r="AC119" s="33"/>
      <c r="AD119" s="33"/>
      <c r="AE119" s="199"/>
      <c r="AF119" s="199"/>
      <c r="AG119" s="199"/>
      <c r="AH119" s="33"/>
      <c r="AI119" s="33"/>
      <c r="AJ119" s="33"/>
      <c r="AK119" s="33"/>
      <c r="AL119" s="33"/>
      <c r="AM119" s="33"/>
      <c r="AN119" s="48"/>
      <c r="AO119" s="48"/>
      <c r="AP119" s="48"/>
    </row>
    <row r="120" spans="9:42" ht="21" hidden="1" customHeight="1">
      <c r="I120" s="292" t="e">
        <f t="shared" si="17"/>
        <v>#VALUE!</v>
      </c>
      <c r="J120" s="118">
        <f t="shared" si="10"/>
        <v>0</v>
      </c>
      <c r="K120" s="958">
        <v>9</v>
      </c>
      <c r="L120" s="188"/>
      <c r="M120" s="188"/>
      <c r="N120" s="189">
        <v>0</v>
      </c>
      <c r="O120" s="190"/>
      <c r="P120" s="190"/>
      <c r="Q120" s="191">
        <v>0</v>
      </c>
      <c r="R120" s="191">
        <v>0</v>
      </c>
      <c r="S120" s="1988"/>
      <c r="T120" s="1989"/>
      <c r="U120" s="118">
        <v>0</v>
      </c>
      <c r="V120" s="647" t="s">
        <v>1169</v>
      </c>
      <c r="W120" s="648" t="s">
        <v>1170</v>
      </c>
      <c r="X120" s="649"/>
      <c r="Y120" s="649"/>
      <c r="Z120" s="649"/>
      <c r="AA120" s="649"/>
      <c r="AB120" s="649"/>
      <c r="AC120" s="649"/>
      <c r="AD120" s="650"/>
      <c r="AE120" s="199"/>
      <c r="AF120" s="199"/>
      <c r="AG120" s="199"/>
      <c r="AH120" s="33"/>
      <c r="AI120" s="33"/>
      <c r="AJ120" s="33"/>
      <c r="AK120" s="33"/>
      <c r="AL120" s="33"/>
      <c r="AM120" s="33"/>
      <c r="AN120" s="48"/>
      <c r="AO120" s="48"/>
      <c r="AP120" s="48"/>
    </row>
    <row r="121" spans="9:42" ht="21" hidden="1" customHeight="1">
      <c r="I121" s="292" t="e">
        <f t="shared" si="17"/>
        <v>#VALUE!</v>
      </c>
      <c r="J121" s="118">
        <f t="shared" si="10"/>
        <v>0</v>
      </c>
      <c r="K121" s="958">
        <v>10</v>
      </c>
      <c r="L121" s="188"/>
      <c r="M121" s="188"/>
      <c r="N121" s="189">
        <v>0</v>
      </c>
      <c r="O121" s="190"/>
      <c r="P121" s="190"/>
      <c r="Q121" s="191">
        <v>0</v>
      </c>
      <c r="R121" s="191">
        <v>0</v>
      </c>
      <c r="S121" s="1988"/>
      <c r="T121" s="1989"/>
      <c r="U121" s="118">
        <v>0</v>
      </c>
      <c r="V121" s="651" t="s">
        <v>1171</v>
      </c>
      <c r="W121" s="648" t="s">
        <v>1362</v>
      </c>
      <c r="X121" s="649"/>
      <c r="Y121" s="649"/>
      <c r="Z121" s="649"/>
      <c r="AA121" s="649"/>
      <c r="AB121" s="649"/>
      <c r="AC121" s="649"/>
      <c r="AD121" s="650"/>
      <c r="AE121" s="199"/>
      <c r="AF121" s="199"/>
      <c r="AG121" s="199"/>
      <c r="AH121" s="33"/>
      <c r="AI121" s="33"/>
      <c r="AJ121" s="33"/>
      <c r="AK121" s="33"/>
      <c r="AL121" s="33"/>
      <c r="AM121" s="33"/>
      <c r="AN121" s="48"/>
      <c r="AO121" s="48"/>
      <c r="AP121" s="48"/>
    </row>
    <row r="122" spans="9:42" ht="21" hidden="1" customHeight="1">
      <c r="I122" s="292" t="e">
        <f t="shared" si="17"/>
        <v>#VALUE!</v>
      </c>
      <c r="J122" s="118">
        <f t="shared" si="10"/>
        <v>0</v>
      </c>
      <c r="K122" s="958">
        <v>11</v>
      </c>
      <c r="L122" s="188"/>
      <c r="M122" s="188"/>
      <c r="N122" s="189">
        <v>0</v>
      </c>
      <c r="O122" s="190"/>
      <c r="P122" s="190"/>
      <c r="Q122" s="191">
        <v>0</v>
      </c>
      <c r="R122" s="191">
        <v>0</v>
      </c>
      <c r="S122" s="1988"/>
      <c r="T122" s="1989"/>
      <c r="U122" s="118">
        <v>0</v>
      </c>
      <c r="V122" s="651" t="s">
        <v>1172</v>
      </c>
      <c r="W122" s="648" t="s">
        <v>1363</v>
      </c>
      <c r="X122" s="649"/>
      <c r="Y122" s="649"/>
      <c r="Z122" s="649"/>
      <c r="AA122" s="649"/>
      <c r="AB122" s="649"/>
      <c r="AC122" s="649"/>
      <c r="AD122" s="650"/>
      <c r="AE122" s="199"/>
      <c r="AF122" s="199"/>
      <c r="AG122" s="199"/>
      <c r="AH122" s="33"/>
      <c r="AI122" s="33"/>
      <c r="AJ122" s="33"/>
      <c r="AK122" s="33"/>
      <c r="AL122" s="33"/>
      <c r="AM122" s="33"/>
      <c r="AN122" s="48"/>
      <c r="AO122" s="48"/>
      <c r="AP122" s="48"/>
    </row>
    <row r="123" spans="9:42" ht="21" hidden="1" customHeight="1">
      <c r="I123" s="292" t="e">
        <f t="shared" si="17"/>
        <v>#VALUE!</v>
      </c>
      <c r="J123" s="118">
        <f t="shared" si="10"/>
        <v>0</v>
      </c>
      <c r="K123" s="958">
        <v>12</v>
      </c>
      <c r="L123" s="188"/>
      <c r="M123" s="188"/>
      <c r="N123" s="189">
        <v>0</v>
      </c>
      <c r="O123" s="190"/>
      <c r="P123" s="190"/>
      <c r="Q123" s="191">
        <v>0</v>
      </c>
      <c r="R123" s="191">
        <v>0</v>
      </c>
      <c r="S123" s="1988"/>
      <c r="T123" s="1989"/>
      <c r="U123" s="118">
        <v>0</v>
      </c>
      <c r="V123" s="651" t="s">
        <v>1174</v>
      </c>
      <c r="W123" s="648" t="s">
        <v>1359</v>
      </c>
      <c r="X123" s="649"/>
      <c r="Y123" s="649"/>
      <c r="Z123" s="649"/>
      <c r="AA123" s="649"/>
      <c r="AB123" s="649"/>
      <c r="AC123" s="649"/>
      <c r="AD123" s="650"/>
      <c r="AE123" s="199"/>
      <c r="AF123" s="199"/>
      <c r="AG123" s="199"/>
      <c r="AH123" s="33"/>
      <c r="AI123" s="33"/>
      <c r="AJ123" s="33"/>
      <c r="AK123" s="33"/>
      <c r="AL123" s="33"/>
      <c r="AM123" s="33"/>
      <c r="AN123" s="48"/>
      <c r="AO123" s="48"/>
      <c r="AP123" s="48"/>
    </row>
    <row r="124" spans="9:42" ht="21" hidden="1" customHeight="1">
      <c r="I124" s="292" t="e">
        <f t="shared" si="17"/>
        <v>#VALUE!</v>
      </c>
      <c r="J124" s="118">
        <f t="shared" si="10"/>
        <v>0</v>
      </c>
      <c r="K124" s="958">
        <v>13</v>
      </c>
      <c r="L124" s="188"/>
      <c r="M124" s="188"/>
      <c r="N124" s="189">
        <v>0</v>
      </c>
      <c r="O124" s="190"/>
      <c r="P124" s="190"/>
      <c r="Q124" s="191">
        <v>0</v>
      </c>
      <c r="R124" s="191">
        <v>0</v>
      </c>
      <c r="S124" s="1988"/>
      <c r="T124" s="1989"/>
      <c r="U124" s="118">
        <v>0</v>
      </c>
      <c r="V124" s="652" t="s">
        <v>1175</v>
      </c>
      <c r="W124" s="648"/>
      <c r="X124" s="649"/>
      <c r="Y124" s="649"/>
      <c r="Z124" s="649"/>
      <c r="AA124" s="649"/>
      <c r="AB124" s="649"/>
      <c r="AC124" s="649"/>
      <c r="AD124" s="650"/>
      <c r="AE124" s="199"/>
      <c r="AF124" s="199"/>
      <c r="AG124" s="199"/>
      <c r="AH124" s="33"/>
      <c r="AI124" s="33"/>
      <c r="AJ124" s="33"/>
      <c r="AK124" s="33"/>
      <c r="AL124" s="33"/>
      <c r="AM124" s="33"/>
      <c r="AN124" s="48"/>
      <c r="AO124" s="48"/>
      <c r="AP124" s="48"/>
    </row>
    <row r="125" spans="9:42" ht="21" hidden="1" customHeight="1" thickBot="1">
      <c r="I125" s="292" t="e">
        <f t="shared" si="17"/>
        <v>#VALUE!</v>
      </c>
      <c r="J125" s="118">
        <f t="shared" si="10"/>
        <v>0</v>
      </c>
      <c r="K125" s="206">
        <v>14</v>
      </c>
      <c r="L125" s="159"/>
      <c r="M125" s="159"/>
      <c r="N125" s="207">
        <v>0</v>
      </c>
      <c r="O125" s="208"/>
      <c r="P125" s="208"/>
      <c r="Q125" s="209">
        <v>0</v>
      </c>
      <c r="R125" s="209">
        <v>0</v>
      </c>
      <c r="S125" s="1990"/>
      <c r="T125" s="1991"/>
      <c r="U125" s="118">
        <v>0</v>
      </c>
      <c r="V125" s="651"/>
      <c r="W125" s="648"/>
      <c r="X125" s="649"/>
      <c r="Y125" s="649"/>
      <c r="Z125" s="649"/>
      <c r="AA125" s="649"/>
      <c r="AB125" s="649"/>
      <c r="AC125" s="649"/>
      <c r="AD125" s="650"/>
      <c r="AE125" s="199"/>
      <c r="AF125" s="199"/>
      <c r="AG125" s="199"/>
      <c r="AH125" s="33"/>
      <c r="AI125" s="33"/>
      <c r="AJ125" s="33"/>
      <c r="AK125" s="33"/>
      <c r="AL125" s="33"/>
      <c r="AM125" s="33"/>
      <c r="AN125" s="48"/>
      <c r="AO125" s="48"/>
      <c r="AP125" s="48"/>
    </row>
    <row r="126" spans="9:42" ht="21" hidden="1" customHeight="1" thickBot="1">
      <c r="I126" s="292" t="e">
        <f>IF((O$128+P$128)&gt;0,1,0)</f>
        <v>#VALUE!</v>
      </c>
      <c r="J126" s="118">
        <f t="shared" si="10"/>
        <v>0</v>
      </c>
      <c r="K126" s="2013" t="s">
        <v>803</v>
      </c>
      <c r="L126" s="2013"/>
      <c r="M126" s="2013"/>
      <c r="N126" s="2013"/>
      <c r="O126" s="2013"/>
      <c r="P126" s="2013"/>
      <c r="Q126" s="2013"/>
      <c r="R126" s="2013"/>
      <c r="S126" s="2013"/>
      <c r="T126" s="2013"/>
      <c r="U126" s="118">
        <v>0</v>
      </c>
      <c r="V126" s="119" t="s">
        <v>755</v>
      </c>
      <c r="W126" s="120" t="s">
        <v>873</v>
      </c>
      <c r="X126" s="121"/>
      <c r="Y126" s="121"/>
      <c r="Z126" s="122"/>
      <c r="AA126" s="123"/>
      <c r="AB126" s="122"/>
      <c r="AC126" s="122"/>
      <c r="AD126" s="122"/>
      <c r="AE126" s="199"/>
      <c r="AF126" s="124" t="s">
        <v>756</v>
      </c>
      <c r="AG126" s="125"/>
      <c r="AH126" s="125"/>
      <c r="AI126" s="125"/>
      <c r="AJ126" s="33"/>
      <c r="AK126" s="33"/>
      <c r="AL126" s="33"/>
      <c r="AM126" s="33"/>
      <c r="AN126" s="48"/>
      <c r="AO126" s="48"/>
      <c r="AP126" s="48"/>
    </row>
    <row r="127" spans="9:42" ht="21" hidden="1" customHeight="1" thickBot="1">
      <c r="I127" s="292" t="e">
        <f t="shared" ref="I127:I150" si="18">IF((O$128+P$128)&gt;0,1,0)</f>
        <v>#VALUE!</v>
      </c>
      <c r="J127" s="118">
        <f t="shared" si="10"/>
        <v>0</v>
      </c>
      <c r="K127" s="2021" t="s">
        <v>537</v>
      </c>
      <c r="L127" s="2021"/>
      <c r="M127" s="2021"/>
      <c r="N127" s="2021"/>
      <c r="O127" s="2021"/>
      <c r="P127" s="2021"/>
      <c r="Q127" s="2021"/>
      <c r="R127" s="2021"/>
      <c r="S127" s="2021"/>
      <c r="T127" s="2021"/>
      <c r="U127" s="118">
        <v>0</v>
      </c>
      <c r="V127" s="217" t="s">
        <v>976</v>
      </c>
      <c r="W127" s="232"/>
      <c r="X127" s="233" t="s">
        <v>1176</v>
      </c>
      <c r="Y127" s="232">
        <v>0</v>
      </c>
      <c r="Z127" s="129"/>
      <c r="AA127" s="130"/>
      <c r="AB127" s="129"/>
      <c r="AC127" s="131"/>
      <c r="AD127" s="132"/>
      <c r="AE127" s="199"/>
      <c r="AF127" s="133" t="s">
        <v>777</v>
      </c>
      <c r="AG127" s="134" t="s">
        <v>778</v>
      </c>
      <c r="AH127" s="134" t="s">
        <v>779</v>
      </c>
      <c r="AI127" s="135" t="s">
        <v>780</v>
      </c>
      <c r="AJ127" s="33"/>
      <c r="AK127" s="33"/>
      <c r="AL127" s="33"/>
      <c r="AM127" s="33"/>
      <c r="AN127" s="48"/>
      <c r="AO127" s="48"/>
      <c r="AP127" s="48"/>
    </row>
    <row r="128" spans="9:42" ht="21" hidden="1" customHeight="1">
      <c r="I128" s="292" t="e">
        <f t="shared" si="18"/>
        <v>#VALUE!</v>
      </c>
      <c r="J128" s="118">
        <f t="shared" si="10"/>
        <v>0</v>
      </c>
      <c r="K128" s="957" t="s">
        <v>523</v>
      </c>
      <c r="L128" s="136" t="s">
        <v>524</v>
      </c>
      <c r="M128" s="959" t="s">
        <v>978</v>
      </c>
      <c r="N128" s="136" t="s">
        <v>838</v>
      </c>
      <c r="O128" s="959" t="s">
        <v>776</v>
      </c>
      <c r="P128" s="136" t="s">
        <v>525</v>
      </c>
      <c r="Q128" s="136" t="s">
        <v>534</v>
      </c>
      <c r="R128" s="136" t="s">
        <v>529</v>
      </c>
      <c r="S128" s="406" t="s">
        <v>535</v>
      </c>
      <c r="T128" s="407" t="s">
        <v>536</v>
      </c>
      <c r="U128" s="118">
        <v>0</v>
      </c>
      <c r="V128" s="218" t="s">
        <v>975</v>
      </c>
      <c r="W128" s="138"/>
      <c r="X128" s="139"/>
      <c r="Y128" s="139"/>
      <c r="Z128" s="140"/>
      <c r="AA128" s="141"/>
      <c r="AB128" s="140"/>
      <c r="AC128" s="142"/>
      <c r="AD128" s="143"/>
      <c r="AE128" s="199"/>
      <c r="AF128" s="144" t="s">
        <v>781</v>
      </c>
      <c r="AG128" s="145" t="s">
        <v>782</v>
      </c>
      <c r="AH128" s="145" t="s">
        <v>783</v>
      </c>
      <c r="AI128" s="146" t="s">
        <v>784</v>
      </c>
      <c r="AJ128" s="33"/>
      <c r="AK128" s="33"/>
      <c r="AL128" s="33"/>
      <c r="AM128" s="33"/>
      <c r="AN128" s="48"/>
      <c r="AO128" s="48"/>
      <c r="AP128" s="48"/>
    </row>
    <row r="129" spans="9:42" ht="21" hidden="1" customHeight="1" thickBot="1">
      <c r="I129" s="292" t="e">
        <f t="shared" si="18"/>
        <v>#VALUE!</v>
      </c>
      <c r="J129" s="118">
        <f t="shared" si="10"/>
        <v>0</v>
      </c>
      <c r="K129" s="147"/>
      <c r="L129" s="405"/>
      <c r="M129" s="148"/>
      <c r="N129" s="149"/>
      <c r="O129" s="149"/>
      <c r="P129" s="150" t="s">
        <v>1360</v>
      </c>
      <c r="Q129" s="151">
        <v>0</v>
      </c>
      <c r="R129" s="393"/>
      <c r="S129" s="152">
        <v>0</v>
      </c>
      <c r="T129" s="153">
        <v>0</v>
      </c>
      <c r="U129" s="118">
        <v>0</v>
      </c>
      <c r="V129" s="218" t="s">
        <v>974</v>
      </c>
      <c r="W129" s="138"/>
      <c r="X129" s="139"/>
      <c r="Y129" s="139"/>
      <c r="Z129" s="140"/>
      <c r="AA129" s="141"/>
      <c r="AB129" s="140"/>
      <c r="AC129" s="142"/>
      <c r="AD129" s="143"/>
      <c r="AE129" s="199"/>
      <c r="AF129" s="144" t="s">
        <v>785</v>
      </c>
      <c r="AG129" s="145" t="s">
        <v>786</v>
      </c>
      <c r="AH129" s="154" t="s">
        <v>787</v>
      </c>
      <c r="AI129" s="146" t="s">
        <v>788</v>
      </c>
      <c r="AJ129" s="33"/>
      <c r="AK129" s="33"/>
      <c r="AL129" s="33"/>
      <c r="AM129" s="33"/>
      <c r="AN129" s="48"/>
      <c r="AO129" s="48"/>
      <c r="AP129" s="48"/>
    </row>
    <row r="130" spans="9:42" ht="21" hidden="1" customHeight="1" thickBot="1">
      <c r="I130" s="292" t="e">
        <f t="shared" si="18"/>
        <v>#VALUE!</v>
      </c>
      <c r="J130" s="118">
        <f t="shared" si="10"/>
        <v>0</v>
      </c>
      <c r="K130" s="957" t="s">
        <v>527</v>
      </c>
      <c r="L130" s="136" t="s">
        <v>528</v>
      </c>
      <c r="M130" s="136" t="s">
        <v>521</v>
      </c>
      <c r="N130" s="136" t="s">
        <v>526</v>
      </c>
      <c r="O130" s="136" t="s">
        <v>530</v>
      </c>
      <c r="P130" s="961" t="s">
        <v>531</v>
      </c>
      <c r="Q130" s="961" t="s">
        <v>532</v>
      </c>
      <c r="R130" s="155" t="s">
        <v>533</v>
      </c>
      <c r="S130" s="156" t="s">
        <v>552</v>
      </c>
      <c r="T130" s="407" t="s">
        <v>522</v>
      </c>
      <c r="U130" s="118">
        <v>0</v>
      </c>
      <c r="V130" s="219" t="s">
        <v>789</v>
      </c>
      <c r="W130" s="220"/>
      <c r="X130" s="221"/>
      <c r="Y130" s="221"/>
      <c r="Z130" s="222"/>
      <c r="AA130" s="223"/>
      <c r="AB130" s="222"/>
      <c r="AC130" s="224"/>
      <c r="AD130" s="225"/>
      <c r="AE130" s="199"/>
      <c r="AF130" s="144" t="s">
        <v>790</v>
      </c>
      <c r="AG130" s="157" t="s">
        <v>791</v>
      </c>
      <c r="AH130" s="158" t="s">
        <v>792</v>
      </c>
      <c r="AI130" s="146" t="s">
        <v>793</v>
      </c>
      <c r="AJ130" s="33"/>
      <c r="AK130" s="33"/>
      <c r="AL130" s="33"/>
      <c r="AM130" s="33"/>
      <c r="AN130" s="48"/>
      <c r="AO130" s="48"/>
      <c r="AP130" s="48"/>
    </row>
    <row r="131" spans="9:42" ht="21" hidden="1" customHeight="1" thickBot="1">
      <c r="I131" s="292" t="e">
        <f t="shared" si="18"/>
        <v>#VALUE!</v>
      </c>
      <c r="J131" s="118">
        <f t="shared" si="10"/>
        <v>0</v>
      </c>
      <c r="K131" s="394">
        <v>0</v>
      </c>
      <c r="L131" s="395">
        <v>0</v>
      </c>
      <c r="M131" s="967">
        <v>0</v>
      </c>
      <c r="N131" s="160">
        <v>0</v>
      </c>
      <c r="O131" s="161" t="e">
        <v>#DIV/0!</v>
      </c>
      <c r="P131" s="162" t="s">
        <v>1361</v>
      </c>
      <c r="Q131" s="397" t="s">
        <v>1023</v>
      </c>
      <c r="R131" s="163" t="s">
        <v>960</v>
      </c>
      <c r="S131" s="164">
        <v>0</v>
      </c>
      <c r="T131" s="398">
        <v>0</v>
      </c>
      <c r="U131" s="118">
        <v>0</v>
      </c>
      <c r="V131" s="226">
        <v>0</v>
      </c>
      <c r="W131" s="226"/>
      <c r="X131" s="226"/>
      <c r="Y131" s="226"/>
      <c r="Z131" s="226"/>
      <c r="AA131" s="227"/>
      <c r="AB131" s="226"/>
      <c r="AC131" s="226"/>
      <c r="AD131" s="226"/>
      <c r="AE131" s="199"/>
      <c r="AF131" s="144" t="s">
        <v>794</v>
      </c>
      <c r="AG131" s="145"/>
      <c r="AH131" s="165"/>
      <c r="AI131" s="146"/>
      <c r="AJ131" s="33"/>
      <c r="AK131" s="33"/>
      <c r="AL131" s="33"/>
      <c r="AM131" s="33"/>
      <c r="AN131" s="48"/>
      <c r="AO131" s="48"/>
      <c r="AP131" s="48"/>
    </row>
    <row r="132" spans="9:42" ht="21" hidden="1" customHeight="1" thickBot="1">
      <c r="I132" s="292" t="e">
        <f t="shared" si="18"/>
        <v>#VALUE!</v>
      </c>
      <c r="J132" s="118">
        <f t="shared" si="10"/>
        <v>0</v>
      </c>
      <c r="K132" s="2014" t="s">
        <v>839</v>
      </c>
      <c r="L132" s="2014"/>
      <c r="M132" s="2014"/>
      <c r="N132" s="2014"/>
      <c r="O132" s="2014"/>
      <c r="P132" s="2014"/>
      <c r="Q132" s="2014"/>
      <c r="R132" s="2014"/>
      <c r="S132" s="2014"/>
      <c r="T132" s="2014"/>
      <c r="U132" s="118">
        <v>0</v>
      </c>
      <c r="AE132" s="199"/>
      <c r="AF132" s="144"/>
      <c r="AG132" s="145"/>
      <c r="AH132" s="165"/>
      <c r="AI132" s="146"/>
      <c r="AJ132" s="33"/>
      <c r="AK132" s="33"/>
      <c r="AL132" s="33"/>
      <c r="AM132" s="33"/>
      <c r="AN132" s="48"/>
      <c r="AO132" s="48"/>
      <c r="AP132" s="48"/>
    </row>
    <row r="133" spans="9:42" ht="21" hidden="1" customHeight="1">
      <c r="I133" s="292" t="e">
        <f t="shared" si="18"/>
        <v>#VALUE!</v>
      </c>
      <c r="J133" s="118">
        <f t="shared" si="10"/>
        <v>0</v>
      </c>
      <c r="K133" s="2015" t="s">
        <v>840</v>
      </c>
      <c r="L133" s="2017" t="s">
        <v>841</v>
      </c>
      <c r="M133" s="2019" t="s">
        <v>842</v>
      </c>
      <c r="N133" s="2019" t="s">
        <v>843</v>
      </c>
      <c r="O133" s="2022" t="s">
        <v>844</v>
      </c>
      <c r="P133" s="2023"/>
      <c r="Q133" s="2022" t="s">
        <v>845</v>
      </c>
      <c r="R133" s="2023"/>
      <c r="S133" s="1992" t="s">
        <v>969</v>
      </c>
      <c r="T133" s="1993"/>
      <c r="U133" s="118">
        <v>0</v>
      </c>
      <c r="V133" s="217" t="s">
        <v>757</v>
      </c>
      <c r="W133" s="228" t="s">
        <v>973</v>
      </c>
      <c r="X133" s="228" t="s">
        <v>972</v>
      </c>
      <c r="Y133" s="228" t="s">
        <v>971</v>
      </c>
      <c r="Z133" s="228" t="s">
        <v>527</v>
      </c>
      <c r="AA133" s="229" t="s">
        <v>824</v>
      </c>
      <c r="AB133" s="228" t="s">
        <v>970</v>
      </c>
      <c r="AC133" s="230" t="s">
        <v>521</v>
      </c>
      <c r="AD133" s="231" t="s">
        <v>1232</v>
      </c>
      <c r="AE133" s="199"/>
      <c r="AF133" s="170"/>
      <c r="AG133" s="171"/>
      <c r="AH133" s="172"/>
      <c r="AI133" s="173"/>
      <c r="AJ133" s="33"/>
      <c r="AK133" s="33"/>
      <c r="AL133" s="33"/>
      <c r="AM133" s="33"/>
      <c r="AN133" s="48"/>
      <c r="AO133" s="48"/>
      <c r="AP133" s="48"/>
    </row>
    <row r="134" spans="9:42" ht="21" hidden="1" customHeight="1">
      <c r="I134" s="292" t="e">
        <f t="shared" si="18"/>
        <v>#VALUE!</v>
      </c>
      <c r="J134" s="118">
        <f t="shared" si="10"/>
        <v>0</v>
      </c>
      <c r="K134" s="2016"/>
      <c r="L134" s="2018"/>
      <c r="M134" s="2020"/>
      <c r="N134" s="2020"/>
      <c r="O134" s="960" t="s">
        <v>741</v>
      </c>
      <c r="P134" s="176" t="s">
        <v>742</v>
      </c>
      <c r="Q134" s="176" t="s">
        <v>741</v>
      </c>
      <c r="R134" s="177" t="s">
        <v>742</v>
      </c>
      <c r="S134" s="1994"/>
      <c r="T134" s="1995"/>
      <c r="U134" s="118">
        <v>0</v>
      </c>
      <c r="V134" s="178"/>
      <c r="W134" s="179"/>
      <c r="X134" s="179"/>
      <c r="Y134" s="179"/>
      <c r="Z134" s="179"/>
      <c r="AA134" s="180"/>
      <c r="AB134" s="179"/>
      <c r="AC134" s="402"/>
      <c r="AD134" s="181"/>
      <c r="AE134" s="199"/>
      <c r="AF134" s="125"/>
      <c r="AG134" s="125"/>
      <c r="AH134" s="125"/>
      <c r="AI134" s="182"/>
      <c r="AJ134" s="33"/>
      <c r="AK134" s="33"/>
      <c r="AL134" s="33"/>
      <c r="AM134" s="33"/>
      <c r="AN134" s="48"/>
      <c r="AO134" s="48"/>
      <c r="AP134" s="48"/>
    </row>
    <row r="135" spans="9:42" ht="21" hidden="1" customHeight="1">
      <c r="I135" s="292" t="e">
        <f t="shared" si="18"/>
        <v>#VALUE!</v>
      </c>
      <c r="J135" s="118">
        <f t="shared" si="10"/>
        <v>0</v>
      </c>
      <c r="K135" s="958" t="s">
        <v>802</v>
      </c>
      <c r="L135" s="184"/>
      <c r="M135" s="184"/>
      <c r="N135" s="266" t="e">
        <v>#DIV/0!</v>
      </c>
      <c r="O135" s="263" t="e">
        <v>#DIV/0!</v>
      </c>
      <c r="P135" s="263" t="e">
        <v>#DIV/0!</v>
      </c>
      <c r="Q135" s="263" t="e">
        <v>#DIV/0!</v>
      </c>
      <c r="R135" s="263" t="e">
        <v>#DIV/0!</v>
      </c>
      <c r="S135" s="1996" t="s">
        <v>1118</v>
      </c>
      <c r="T135" s="1997"/>
      <c r="U135" s="118">
        <v>0</v>
      </c>
      <c r="V135" s="178"/>
      <c r="W135" s="234"/>
      <c r="X135" s="234"/>
      <c r="Y135" s="234"/>
      <c r="Z135" s="179"/>
      <c r="AA135" s="180"/>
      <c r="AB135" s="179"/>
      <c r="AC135" s="402"/>
      <c r="AD135" s="181"/>
      <c r="AE135" s="199"/>
      <c r="AF135" s="133" t="s">
        <v>795</v>
      </c>
      <c r="AG135" s="134" t="s">
        <v>796</v>
      </c>
      <c r="AH135" s="169" t="s">
        <v>797</v>
      </c>
      <c r="AI135" s="135" t="s">
        <v>1499</v>
      </c>
      <c r="AJ135" s="33"/>
      <c r="AK135" s="33"/>
      <c r="AL135" s="33"/>
      <c r="AM135" s="33"/>
      <c r="AN135" s="48"/>
      <c r="AO135" s="48"/>
      <c r="AP135" s="48"/>
    </row>
    <row r="136" spans="9:42" ht="21" hidden="1" customHeight="1">
      <c r="I136" s="292" t="e">
        <f t="shared" si="18"/>
        <v>#VALUE!</v>
      </c>
      <c r="J136" s="118">
        <f t="shared" si="10"/>
        <v>0</v>
      </c>
      <c r="K136" s="958" t="s">
        <v>754</v>
      </c>
      <c r="L136" s="184"/>
      <c r="M136" s="184"/>
      <c r="N136" s="264">
        <v>0</v>
      </c>
      <c r="O136" s="265">
        <v>0</v>
      </c>
      <c r="P136" s="265">
        <v>0</v>
      </c>
      <c r="Q136" s="265">
        <v>0</v>
      </c>
      <c r="R136" s="265">
        <v>0</v>
      </c>
      <c r="S136" s="1998"/>
      <c r="T136" s="1999"/>
      <c r="U136" s="118">
        <v>0</v>
      </c>
      <c r="V136" s="178"/>
      <c r="W136" s="179"/>
      <c r="X136" s="179"/>
      <c r="Y136" s="179"/>
      <c r="Z136" s="179"/>
      <c r="AA136" s="180"/>
      <c r="AB136" s="179"/>
      <c r="AC136" s="402"/>
      <c r="AD136" s="181"/>
      <c r="AE136" s="199"/>
      <c r="AF136" s="144" t="s">
        <v>1725</v>
      </c>
      <c r="AG136" s="145" t="s">
        <v>961</v>
      </c>
      <c r="AH136" s="186">
        <v>0</v>
      </c>
      <c r="AI136" s="187" t="s">
        <v>1501</v>
      </c>
      <c r="AJ136" s="33"/>
      <c r="AK136" s="33"/>
      <c r="AL136" s="33"/>
      <c r="AM136" s="33"/>
      <c r="AN136" s="48"/>
      <c r="AO136" s="48"/>
      <c r="AP136" s="48"/>
    </row>
    <row r="137" spans="9:42" ht="21" hidden="1" customHeight="1">
      <c r="I137" s="292" t="e">
        <f t="shared" si="18"/>
        <v>#VALUE!</v>
      </c>
      <c r="J137" s="118">
        <f t="shared" si="10"/>
        <v>0</v>
      </c>
      <c r="K137" s="958">
        <v>1</v>
      </c>
      <c r="L137" s="188"/>
      <c r="M137" s="188"/>
      <c r="N137" s="189">
        <v>0</v>
      </c>
      <c r="O137" s="190"/>
      <c r="P137" s="190"/>
      <c r="Q137" s="264">
        <v>0</v>
      </c>
      <c r="R137" s="264">
        <v>0</v>
      </c>
      <c r="S137" s="1988"/>
      <c r="T137" s="1989"/>
      <c r="U137" s="118">
        <v>0</v>
      </c>
      <c r="V137" s="178"/>
      <c r="W137" s="179"/>
      <c r="X137" s="179"/>
      <c r="Y137" s="179"/>
      <c r="Z137" s="179"/>
      <c r="AA137" s="180"/>
      <c r="AB137" s="179"/>
      <c r="AC137" s="402"/>
      <c r="AD137" s="181"/>
      <c r="AE137" s="199"/>
      <c r="AF137" s="144" t="s">
        <v>1726</v>
      </c>
      <c r="AG137" s="145" t="s">
        <v>800</v>
      </c>
      <c r="AH137" s="192">
        <v>0.05</v>
      </c>
      <c r="AI137" s="187" t="s">
        <v>1502</v>
      </c>
      <c r="AJ137" s="33"/>
      <c r="AK137" s="33"/>
      <c r="AL137" s="33"/>
      <c r="AM137" s="33"/>
      <c r="AN137" s="48"/>
      <c r="AO137" s="48"/>
      <c r="AP137" s="48"/>
    </row>
    <row r="138" spans="9:42" ht="21" hidden="1" customHeight="1">
      <c r="I138" s="292" t="e">
        <f t="shared" si="18"/>
        <v>#VALUE!</v>
      </c>
      <c r="J138" s="118">
        <f t="shared" si="10"/>
        <v>0</v>
      </c>
      <c r="K138" s="958">
        <v>2</v>
      </c>
      <c r="L138" s="188"/>
      <c r="M138" s="188"/>
      <c r="N138" s="189">
        <v>0</v>
      </c>
      <c r="O138" s="190"/>
      <c r="P138" s="190"/>
      <c r="Q138" s="264">
        <v>0</v>
      </c>
      <c r="R138" s="264">
        <v>0</v>
      </c>
      <c r="S138" s="1988"/>
      <c r="T138" s="1989"/>
      <c r="U138" s="118">
        <v>0</v>
      </c>
      <c r="V138" s="178"/>
      <c r="W138" s="179"/>
      <c r="X138" s="179"/>
      <c r="Y138" s="179"/>
      <c r="Z138" s="179"/>
      <c r="AA138" s="180"/>
      <c r="AB138" s="179"/>
      <c r="AC138" s="402"/>
      <c r="AD138" s="181"/>
      <c r="AE138" s="199"/>
      <c r="AF138" s="144" t="s">
        <v>1727</v>
      </c>
      <c r="AG138" s="145" t="s">
        <v>963</v>
      </c>
      <c r="AH138" s="192">
        <v>0.1</v>
      </c>
      <c r="AI138" s="193"/>
      <c r="AJ138" s="33"/>
      <c r="AK138" s="33"/>
      <c r="AL138" s="33"/>
      <c r="AM138" s="33"/>
      <c r="AN138" s="48"/>
      <c r="AO138" s="48"/>
      <c r="AP138" s="48"/>
    </row>
    <row r="139" spans="9:42" ht="21" hidden="1" customHeight="1">
      <c r="I139" s="292" t="e">
        <f t="shared" si="18"/>
        <v>#VALUE!</v>
      </c>
      <c r="J139" s="118">
        <f t="shared" si="10"/>
        <v>0</v>
      </c>
      <c r="K139" s="958">
        <v>3</v>
      </c>
      <c r="L139" s="188"/>
      <c r="M139" s="188"/>
      <c r="N139" s="189">
        <v>0</v>
      </c>
      <c r="O139" s="190"/>
      <c r="P139" s="190"/>
      <c r="Q139" s="264">
        <v>0</v>
      </c>
      <c r="R139" s="264">
        <v>0</v>
      </c>
      <c r="S139" s="1988"/>
      <c r="T139" s="1989"/>
      <c r="U139" s="118">
        <v>0</v>
      </c>
      <c r="V139" s="178"/>
      <c r="W139" s="179"/>
      <c r="X139" s="179"/>
      <c r="Y139" s="179"/>
      <c r="Z139" s="179"/>
      <c r="AA139" s="180"/>
      <c r="AB139" s="179"/>
      <c r="AC139" s="402"/>
      <c r="AD139" s="181"/>
      <c r="AE139" s="199"/>
      <c r="AF139" s="144"/>
      <c r="AG139" s="145"/>
      <c r="AH139" s="194"/>
      <c r="AI139" s="146"/>
      <c r="AJ139" s="33"/>
      <c r="AK139" s="33"/>
      <c r="AL139" s="33"/>
      <c r="AM139" s="33"/>
      <c r="AN139" s="48"/>
      <c r="AO139" s="48"/>
      <c r="AP139" s="48"/>
    </row>
    <row r="140" spans="9:42" ht="21" hidden="1" customHeight="1">
      <c r="I140" s="292" t="e">
        <f t="shared" si="18"/>
        <v>#VALUE!</v>
      </c>
      <c r="J140" s="118">
        <f t="shared" si="10"/>
        <v>0</v>
      </c>
      <c r="K140" s="958">
        <v>4</v>
      </c>
      <c r="L140" s="188"/>
      <c r="M140" s="188"/>
      <c r="N140" s="189">
        <v>0</v>
      </c>
      <c r="O140" s="190"/>
      <c r="P140" s="190"/>
      <c r="Q140" s="264">
        <v>0</v>
      </c>
      <c r="R140" s="264">
        <v>0</v>
      </c>
      <c r="S140" s="1988"/>
      <c r="T140" s="1989"/>
      <c r="U140" s="118">
        <v>0</v>
      </c>
      <c r="V140" s="178"/>
      <c r="W140" s="179"/>
      <c r="X140" s="179"/>
      <c r="Y140" s="179"/>
      <c r="Z140" s="179"/>
      <c r="AA140" s="180"/>
      <c r="AB140" s="179"/>
      <c r="AC140" s="402"/>
      <c r="AD140" s="181"/>
      <c r="AE140" s="199"/>
      <c r="AF140" s="170"/>
      <c r="AG140" s="195"/>
      <c r="AH140" s="171"/>
      <c r="AI140" s="173"/>
      <c r="AJ140" s="33"/>
      <c r="AK140" s="33"/>
      <c r="AL140" s="33"/>
      <c r="AM140" s="33"/>
      <c r="AN140" s="48"/>
      <c r="AO140" s="48"/>
      <c r="AP140" s="48"/>
    </row>
    <row r="141" spans="9:42" ht="21" hidden="1" customHeight="1">
      <c r="I141" s="292" t="e">
        <f t="shared" si="18"/>
        <v>#VALUE!</v>
      </c>
      <c r="J141" s="118">
        <f t="shared" si="10"/>
        <v>0</v>
      </c>
      <c r="K141" s="958">
        <v>5</v>
      </c>
      <c r="L141" s="188"/>
      <c r="M141" s="188"/>
      <c r="N141" s="189">
        <v>0</v>
      </c>
      <c r="O141" s="190"/>
      <c r="P141" s="190"/>
      <c r="Q141" s="191">
        <v>0</v>
      </c>
      <c r="R141" s="191">
        <v>0</v>
      </c>
      <c r="S141" s="1988"/>
      <c r="T141" s="1989"/>
      <c r="U141" s="118">
        <v>0</v>
      </c>
      <c r="V141" s="178"/>
      <c r="W141" s="179"/>
      <c r="X141" s="179"/>
      <c r="Y141" s="179"/>
      <c r="Z141" s="179"/>
      <c r="AA141" s="180"/>
      <c r="AB141" s="179"/>
      <c r="AC141" s="402"/>
      <c r="AD141" s="181"/>
      <c r="AE141" s="199"/>
      <c r="AF141" s="48"/>
      <c r="AG141" s="48"/>
      <c r="AH141" s="48"/>
      <c r="AI141" s="48"/>
      <c r="AJ141" s="33"/>
      <c r="AK141" s="33"/>
      <c r="AL141" s="33"/>
      <c r="AM141" s="33"/>
      <c r="AN141" s="48"/>
      <c r="AO141" s="48"/>
      <c r="AP141" s="48"/>
    </row>
    <row r="142" spans="9:42" ht="21" hidden="1" customHeight="1">
      <c r="I142" s="292" t="e">
        <f t="shared" si="18"/>
        <v>#VALUE!</v>
      </c>
      <c r="J142" s="118">
        <f t="shared" si="10"/>
        <v>0</v>
      </c>
      <c r="K142" s="958">
        <v>6</v>
      </c>
      <c r="L142" s="188"/>
      <c r="M142" s="188"/>
      <c r="N142" s="189">
        <v>0</v>
      </c>
      <c r="O142" s="190"/>
      <c r="P142" s="190"/>
      <c r="Q142" s="191">
        <v>0</v>
      </c>
      <c r="R142" s="191">
        <v>0</v>
      </c>
      <c r="S142" s="1988"/>
      <c r="T142" s="1989"/>
      <c r="U142" s="118">
        <v>0</v>
      </c>
      <c r="V142" s="137" t="s">
        <v>754</v>
      </c>
      <c r="W142" s="196">
        <v>0</v>
      </c>
      <c r="X142" s="196">
        <v>0</v>
      </c>
      <c r="Y142" s="196">
        <v>0</v>
      </c>
      <c r="Z142" s="197"/>
      <c r="AA142" s="198"/>
      <c r="AB142" s="196">
        <v>0</v>
      </c>
      <c r="AC142" s="402"/>
      <c r="AD142" s="654">
        <v>0</v>
      </c>
      <c r="AE142" s="199"/>
      <c r="AF142" s="33"/>
      <c r="AG142" s="33"/>
      <c r="AH142" s="33"/>
      <c r="AI142" s="33"/>
      <c r="AJ142" s="33"/>
      <c r="AK142" s="33"/>
      <c r="AL142" s="33"/>
      <c r="AM142" s="33"/>
      <c r="AN142" s="48"/>
      <c r="AO142" s="48"/>
      <c r="AP142" s="48"/>
    </row>
    <row r="143" spans="9:42" ht="21" hidden="1" customHeight="1" thickBot="1">
      <c r="I143" s="292" t="e">
        <f t="shared" si="18"/>
        <v>#VALUE!</v>
      </c>
      <c r="J143" s="118">
        <f t="shared" si="10"/>
        <v>0</v>
      </c>
      <c r="K143" s="958">
        <v>7</v>
      </c>
      <c r="L143" s="188"/>
      <c r="M143" s="188"/>
      <c r="N143" s="189">
        <v>0</v>
      </c>
      <c r="O143" s="190"/>
      <c r="P143" s="190"/>
      <c r="Q143" s="191">
        <v>0</v>
      </c>
      <c r="R143" s="191">
        <v>0</v>
      </c>
      <c r="S143" s="1988"/>
      <c r="T143" s="1989"/>
      <c r="U143" s="118">
        <v>0</v>
      </c>
      <c r="V143" s="201" t="s">
        <v>802</v>
      </c>
      <c r="W143" s="202"/>
      <c r="X143" s="202"/>
      <c r="Y143" s="202"/>
      <c r="Z143" s="202"/>
      <c r="AA143" s="203"/>
      <c r="AB143" s="202">
        <v>0</v>
      </c>
      <c r="AC143" s="403"/>
      <c r="AD143" s="204"/>
      <c r="AE143" s="199"/>
      <c r="AF143" s="199"/>
      <c r="AG143" s="199"/>
      <c r="AH143" s="33"/>
      <c r="AI143" s="33"/>
      <c r="AJ143" s="33"/>
      <c r="AK143" s="33"/>
      <c r="AL143" s="33"/>
      <c r="AM143" s="33"/>
      <c r="AN143" s="48"/>
      <c r="AO143" s="48"/>
      <c r="AP143" s="48"/>
    </row>
    <row r="144" spans="9:42" ht="21" hidden="1" customHeight="1">
      <c r="I144" s="292" t="e">
        <f t="shared" si="18"/>
        <v>#VALUE!</v>
      </c>
      <c r="J144" s="118">
        <f t="shared" si="10"/>
        <v>0</v>
      </c>
      <c r="K144" s="958">
        <v>8</v>
      </c>
      <c r="L144" s="188"/>
      <c r="M144" s="188"/>
      <c r="N144" s="189">
        <v>0</v>
      </c>
      <c r="O144" s="190"/>
      <c r="P144" s="190"/>
      <c r="Q144" s="191">
        <v>0</v>
      </c>
      <c r="R144" s="191">
        <v>0</v>
      </c>
      <c r="S144" s="1988"/>
      <c r="T144" s="1989"/>
      <c r="U144" s="118">
        <v>0</v>
      </c>
      <c r="V144" s="33"/>
      <c r="W144" s="33"/>
      <c r="X144" s="33"/>
      <c r="Y144" s="33"/>
      <c r="Z144" s="33"/>
      <c r="AA144" s="205"/>
      <c r="AB144" s="33"/>
      <c r="AC144" s="33"/>
      <c r="AD144" s="33"/>
      <c r="AE144" s="199"/>
      <c r="AF144" s="199"/>
      <c r="AG144" s="199"/>
      <c r="AH144" s="33"/>
      <c r="AI144" s="33"/>
      <c r="AJ144" s="33"/>
      <c r="AK144" s="33"/>
      <c r="AL144" s="33"/>
      <c r="AM144" s="33"/>
      <c r="AN144" s="48"/>
      <c r="AO144" s="48"/>
      <c r="AP144" s="48"/>
    </row>
    <row r="145" spans="9:46" ht="21" hidden="1" customHeight="1">
      <c r="I145" s="292" t="e">
        <f t="shared" si="18"/>
        <v>#VALUE!</v>
      </c>
      <c r="J145" s="118">
        <f t="shared" si="10"/>
        <v>0</v>
      </c>
      <c r="K145" s="958">
        <v>9</v>
      </c>
      <c r="L145" s="188"/>
      <c r="M145" s="188"/>
      <c r="N145" s="189">
        <v>0</v>
      </c>
      <c r="O145" s="190"/>
      <c r="P145" s="190"/>
      <c r="Q145" s="191">
        <v>0</v>
      </c>
      <c r="R145" s="191">
        <v>0</v>
      </c>
      <c r="S145" s="1988"/>
      <c r="T145" s="1989"/>
      <c r="U145" s="118">
        <v>0</v>
      </c>
      <c r="V145" s="647" t="s">
        <v>1169</v>
      </c>
      <c r="W145" s="648" t="s">
        <v>1170</v>
      </c>
      <c r="X145" s="649"/>
      <c r="Y145" s="649"/>
      <c r="Z145" s="649"/>
      <c r="AA145" s="649"/>
      <c r="AB145" s="649"/>
      <c r="AC145" s="649"/>
      <c r="AD145" s="650"/>
      <c r="AE145" s="199"/>
      <c r="AF145" s="199"/>
      <c r="AG145" s="199"/>
      <c r="AH145" s="33"/>
      <c r="AI145" s="33"/>
      <c r="AJ145" s="33"/>
      <c r="AK145" s="33"/>
      <c r="AL145" s="33"/>
      <c r="AM145" s="33"/>
      <c r="AN145" s="48"/>
      <c r="AO145" s="48"/>
      <c r="AP145" s="48"/>
    </row>
    <row r="146" spans="9:46" ht="21" hidden="1" customHeight="1">
      <c r="I146" s="292" t="e">
        <f t="shared" si="18"/>
        <v>#VALUE!</v>
      </c>
      <c r="J146" s="118">
        <f t="shared" si="10"/>
        <v>0</v>
      </c>
      <c r="K146" s="958">
        <v>10</v>
      </c>
      <c r="L146" s="188"/>
      <c r="M146" s="188"/>
      <c r="N146" s="189">
        <v>0</v>
      </c>
      <c r="O146" s="190"/>
      <c r="P146" s="190"/>
      <c r="Q146" s="191">
        <v>0</v>
      </c>
      <c r="R146" s="191">
        <v>0</v>
      </c>
      <c r="S146" s="1988"/>
      <c r="T146" s="1989"/>
      <c r="U146" s="118">
        <v>0</v>
      </c>
      <c r="V146" s="651" t="s">
        <v>1171</v>
      </c>
      <c r="W146" s="648" t="s">
        <v>1362</v>
      </c>
      <c r="X146" s="649"/>
      <c r="Y146" s="649"/>
      <c r="Z146" s="649"/>
      <c r="AA146" s="649"/>
      <c r="AB146" s="649"/>
      <c r="AC146" s="649"/>
      <c r="AD146" s="650"/>
      <c r="AE146" s="199"/>
      <c r="AF146" s="199"/>
      <c r="AG146" s="199"/>
      <c r="AH146" s="33"/>
      <c r="AI146" s="33"/>
      <c r="AJ146" s="33"/>
      <c r="AK146" s="33"/>
      <c r="AL146" s="33"/>
      <c r="AM146" s="33"/>
      <c r="AN146" s="48"/>
      <c r="AO146" s="48"/>
      <c r="AP146" s="48"/>
    </row>
    <row r="147" spans="9:46" ht="21" hidden="1" customHeight="1">
      <c r="I147" s="292" t="e">
        <f t="shared" si="18"/>
        <v>#VALUE!</v>
      </c>
      <c r="J147" s="118">
        <f t="shared" si="10"/>
        <v>0</v>
      </c>
      <c r="K147" s="958">
        <v>11</v>
      </c>
      <c r="L147" s="188"/>
      <c r="M147" s="188"/>
      <c r="N147" s="189">
        <v>0</v>
      </c>
      <c r="O147" s="190"/>
      <c r="P147" s="190"/>
      <c r="Q147" s="191">
        <v>0</v>
      </c>
      <c r="R147" s="191">
        <v>0</v>
      </c>
      <c r="S147" s="1988"/>
      <c r="T147" s="1989"/>
      <c r="U147" s="118">
        <v>0</v>
      </c>
      <c r="V147" s="651" t="s">
        <v>1172</v>
      </c>
      <c r="W147" s="648" t="s">
        <v>1363</v>
      </c>
      <c r="X147" s="649"/>
      <c r="Y147" s="649"/>
      <c r="Z147" s="649"/>
      <c r="AA147" s="649"/>
      <c r="AB147" s="649"/>
      <c r="AC147" s="649"/>
      <c r="AD147" s="650"/>
      <c r="AE147" s="199"/>
      <c r="AF147" s="199"/>
      <c r="AG147" s="199"/>
      <c r="AH147" s="33"/>
      <c r="AI147" s="33"/>
      <c r="AJ147" s="33"/>
      <c r="AK147" s="33"/>
      <c r="AL147" s="33"/>
      <c r="AM147" s="33"/>
      <c r="AN147" s="48"/>
      <c r="AO147" s="48"/>
      <c r="AP147" s="48"/>
    </row>
    <row r="148" spans="9:46" ht="21" hidden="1" customHeight="1">
      <c r="I148" s="292" t="e">
        <f t="shared" si="18"/>
        <v>#VALUE!</v>
      </c>
      <c r="J148" s="118">
        <f t="shared" si="10"/>
        <v>0</v>
      </c>
      <c r="K148" s="958">
        <v>12</v>
      </c>
      <c r="L148" s="188"/>
      <c r="M148" s="188"/>
      <c r="N148" s="189">
        <v>0</v>
      </c>
      <c r="O148" s="190"/>
      <c r="P148" s="190"/>
      <c r="Q148" s="191">
        <v>0</v>
      </c>
      <c r="R148" s="191">
        <v>0</v>
      </c>
      <c r="S148" s="1988"/>
      <c r="T148" s="1989"/>
      <c r="U148" s="118">
        <v>0</v>
      </c>
      <c r="V148" s="651" t="s">
        <v>1174</v>
      </c>
      <c r="W148" s="648" t="s">
        <v>1359</v>
      </c>
      <c r="X148" s="649"/>
      <c r="Y148" s="649"/>
      <c r="Z148" s="649"/>
      <c r="AA148" s="649"/>
      <c r="AB148" s="649"/>
      <c r="AC148" s="649"/>
      <c r="AD148" s="650"/>
      <c r="AE148" s="216"/>
      <c r="AF148" s="199"/>
      <c r="AG148" s="199"/>
      <c r="AH148" s="33"/>
      <c r="AI148" s="33"/>
      <c r="AJ148" s="216"/>
      <c r="AK148" s="199"/>
      <c r="AL148" s="199"/>
      <c r="AM148" s="199"/>
      <c r="AN148" s="28"/>
      <c r="AO148" s="28"/>
      <c r="AP148" s="28"/>
    </row>
    <row r="149" spans="9:46" ht="21" hidden="1" customHeight="1">
      <c r="I149" s="292" t="e">
        <f t="shared" si="18"/>
        <v>#VALUE!</v>
      </c>
      <c r="J149" s="118">
        <f t="shared" si="10"/>
        <v>0</v>
      </c>
      <c r="K149" s="958">
        <v>13</v>
      </c>
      <c r="L149" s="188"/>
      <c r="M149" s="188"/>
      <c r="N149" s="189">
        <v>0</v>
      </c>
      <c r="O149" s="190"/>
      <c r="P149" s="190"/>
      <c r="Q149" s="191">
        <v>0</v>
      </c>
      <c r="R149" s="191">
        <v>0</v>
      </c>
      <c r="S149" s="1988"/>
      <c r="T149" s="1989"/>
      <c r="U149" s="118">
        <v>0</v>
      </c>
      <c r="V149" s="652" t="s">
        <v>1175</v>
      </c>
      <c r="W149" s="648"/>
      <c r="X149" s="649"/>
      <c r="Y149" s="649"/>
      <c r="Z149" s="649"/>
      <c r="AA149" s="649"/>
      <c r="AB149" s="649"/>
      <c r="AC149" s="649"/>
      <c r="AD149" s="650"/>
      <c r="AE149" s="216"/>
      <c r="AF149" s="199"/>
      <c r="AG149" s="199"/>
      <c r="AH149" s="33"/>
      <c r="AI149" s="33"/>
      <c r="AJ149" s="216"/>
      <c r="AK149" s="199"/>
      <c r="AL149" s="199"/>
      <c r="AM149" s="199"/>
      <c r="AN149" s="28"/>
      <c r="AO149" s="28"/>
      <c r="AP149" s="28"/>
    </row>
    <row r="150" spans="9:46" ht="21" hidden="1" customHeight="1" thickBot="1">
      <c r="I150" s="292" t="e">
        <f t="shared" si="18"/>
        <v>#VALUE!</v>
      </c>
      <c r="J150" s="118">
        <f t="shared" si="10"/>
        <v>0</v>
      </c>
      <c r="K150" s="206">
        <v>14</v>
      </c>
      <c r="L150" s="159"/>
      <c r="M150" s="159"/>
      <c r="N150" s="207">
        <v>0</v>
      </c>
      <c r="O150" s="208"/>
      <c r="P150" s="208"/>
      <c r="Q150" s="209">
        <v>0</v>
      </c>
      <c r="R150" s="209">
        <v>0</v>
      </c>
      <c r="S150" s="1990"/>
      <c r="T150" s="1991"/>
      <c r="U150" s="118">
        <v>0</v>
      </c>
      <c r="V150" s="651"/>
      <c r="W150" s="648"/>
      <c r="X150" s="649"/>
      <c r="Y150" s="649"/>
      <c r="Z150" s="649"/>
      <c r="AA150" s="649"/>
      <c r="AB150" s="649"/>
      <c r="AC150" s="649"/>
      <c r="AD150" s="650"/>
      <c r="AE150" s="216"/>
      <c r="AF150" s="199"/>
      <c r="AG150" s="199"/>
      <c r="AH150" s="33"/>
      <c r="AI150" s="33"/>
      <c r="AJ150" s="216"/>
      <c r="AK150" s="199"/>
      <c r="AL150" s="199"/>
      <c r="AM150" s="199"/>
      <c r="AN150" s="28"/>
      <c r="AO150" s="28"/>
      <c r="AP150" s="28"/>
    </row>
    <row r="151" spans="9:46" ht="30" customHeight="1" thickBot="1">
      <c r="I151" s="292">
        <f t="shared" ref="I151:I161" si="19">IF(Q$154&gt;0,1,0)</f>
        <v>0</v>
      </c>
      <c r="J151" s="118">
        <f t="shared" ref="J151:J214" si="20">IF($Q$154&gt;0,3,)</f>
        <v>0</v>
      </c>
      <c r="K151" s="2013" t="s">
        <v>803</v>
      </c>
      <c r="L151" s="2013"/>
      <c r="M151" s="2013"/>
      <c r="N151" s="2013"/>
      <c r="O151" s="2013"/>
      <c r="P151" s="2013"/>
      <c r="Q151" s="2013"/>
      <c r="R151" s="2013"/>
      <c r="S151" s="2013"/>
      <c r="T151" s="2013"/>
      <c r="U151" s="118">
        <v>0</v>
      </c>
      <c r="V151" s="119" t="s">
        <v>755</v>
      </c>
      <c r="W151" s="120" t="s">
        <v>873</v>
      </c>
      <c r="X151" s="121"/>
      <c r="Y151" s="121"/>
      <c r="Z151" s="122"/>
      <c r="AA151" s="123"/>
      <c r="AB151" s="122"/>
      <c r="AC151" s="122"/>
      <c r="AD151" s="122"/>
      <c r="AF151" s="124" t="s">
        <v>756</v>
      </c>
      <c r="AG151" s="125"/>
      <c r="AH151" s="125"/>
      <c r="AI151" s="125"/>
      <c r="AJ151" s="126"/>
      <c r="AN151" s="127"/>
      <c r="AO151" s="127"/>
      <c r="AP151" s="127"/>
    </row>
    <row r="152" spans="9:46" ht="21" customHeight="1" thickBot="1">
      <c r="I152" s="292">
        <f t="shared" si="19"/>
        <v>0</v>
      </c>
      <c r="J152" s="118">
        <f t="shared" si="20"/>
        <v>0</v>
      </c>
      <c r="K152" s="2021" t="s">
        <v>537</v>
      </c>
      <c r="L152" s="2021"/>
      <c r="M152" s="2021"/>
      <c r="N152" s="2021"/>
      <c r="O152" s="2021"/>
      <c r="P152" s="2021"/>
      <c r="Q152" s="2021"/>
      <c r="R152" s="2021"/>
      <c r="S152" s="2021"/>
      <c r="T152" s="2021"/>
      <c r="U152" s="118">
        <v>0</v>
      </c>
      <c r="V152" s="217" t="s">
        <v>976</v>
      </c>
      <c r="W152" s="232">
        <v>200</v>
      </c>
      <c r="X152" s="233" t="s">
        <v>1176</v>
      </c>
      <c r="Y152" s="232">
        <f>AD159</f>
        <v>0</v>
      </c>
      <c r="Z152" s="129"/>
      <c r="AA152" s="130"/>
      <c r="AB152" s="129"/>
      <c r="AC152" s="131"/>
      <c r="AD152" s="132"/>
      <c r="AE152" s="33"/>
      <c r="AF152" s="133" t="s">
        <v>777</v>
      </c>
      <c r="AG152" s="134" t="s">
        <v>778</v>
      </c>
      <c r="AH152" s="134" t="s">
        <v>779</v>
      </c>
      <c r="AI152" s="135" t="s">
        <v>780</v>
      </c>
      <c r="AJ152" s="1327" t="s">
        <v>1669</v>
      </c>
      <c r="AK152" s="1328">
        <v>1</v>
      </c>
      <c r="AL152" s="1329">
        <v>2</v>
      </c>
      <c r="AM152" s="1330">
        <v>3</v>
      </c>
      <c r="AN152" s="1331">
        <v>4</v>
      </c>
      <c r="AO152" s="1331">
        <v>5</v>
      </c>
      <c r="AP152" s="1332">
        <v>6</v>
      </c>
      <c r="AQ152" s="1331">
        <v>7</v>
      </c>
      <c r="AR152" s="1331">
        <v>8</v>
      </c>
      <c r="AS152" s="1331">
        <v>9</v>
      </c>
      <c r="AT152" s="1333">
        <v>10</v>
      </c>
    </row>
    <row r="153" spans="9:46" ht="21" customHeight="1">
      <c r="I153" s="292">
        <f t="shared" si="19"/>
        <v>0</v>
      </c>
      <c r="J153" s="118">
        <f t="shared" si="20"/>
        <v>0</v>
      </c>
      <c r="K153" s="957" t="s">
        <v>523</v>
      </c>
      <c r="L153" s="136" t="s">
        <v>524</v>
      </c>
      <c r="M153" s="959" t="s">
        <v>978</v>
      </c>
      <c r="N153" s="136" t="s">
        <v>838</v>
      </c>
      <c r="O153" s="959" t="s">
        <v>776</v>
      </c>
      <c r="P153" s="136" t="s">
        <v>525</v>
      </c>
      <c r="Q153" s="136" t="s">
        <v>534</v>
      </c>
      <c r="R153" s="136" t="s">
        <v>529</v>
      </c>
      <c r="S153" s="406" t="s">
        <v>535</v>
      </c>
      <c r="T153" s="407" t="s">
        <v>536</v>
      </c>
      <c r="U153" s="118">
        <v>0</v>
      </c>
      <c r="V153" s="218" t="s">
        <v>1629</v>
      </c>
      <c r="W153" s="138">
        <v>795</v>
      </c>
      <c r="X153" s="139"/>
      <c r="Y153" s="139"/>
      <c r="Z153" s="140"/>
      <c r="AA153" s="141"/>
      <c r="AB153" s="140"/>
      <c r="AC153" s="142"/>
      <c r="AD153" s="143"/>
      <c r="AE153" s="33"/>
      <c r="AF153" s="144" t="s">
        <v>781</v>
      </c>
      <c r="AG153" s="145" t="s">
        <v>782</v>
      </c>
      <c r="AH153" s="145" t="s">
        <v>783</v>
      </c>
      <c r="AI153" s="146" t="s">
        <v>784</v>
      </c>
      <c r="AJ153" s="1334" t="s">
        <v>1671</v>
      </c>
      <c r="AK153" s="1335">
        <f>L162</f>
        <v>1</v>
      </c>
      <c r="AL153" s="1335">
        <f>L163</f>
        <v>0</v>
      </c>
      <c r="AM153" s="1335">
        <f>L164</f>
        <v>0</v>
      </c>
      <c r="AN153" s="1335">
        <f>L165</f>
        <v>0</v>
      </c>
      <c r="AO153" s="1335">
        <f>L166</f>
        <v>0</v>
      </c>
      <c r="AP153" s="1335">
        <f>L167</f>
        <v>0</v>
      </c>
      <c r="AQ153" s="1335">
        <f>L168</f>
        <v>0</v>
      </c>
      <c r="AR153" s="1335">
        <f>L169</f>
        <v>0</v>
      </c>
      <c r="AS153" s="1335">
        <f>L170</f>
        <v>0</v>
      </c>
      <c r="AT153" s="1336">
        <f>L171</f>
        <v>0</v>
      </c>
    </row>
    <row r="154" spans="9:46" ht="21" customHeight="1" thickBot="1">
      <c r="I154" s="292">
        <f t="shared" si="19"/>
        <v>0</v>
      </c>
      <c r="J154" s="118">
        <f t="shared" si="20"/>
        <v>0</v>
      </c>
      <c r="K154" s="147" t="s">
        <v>1798</v>
      </c>
      <c r="L154" s="405" t="s">
        <v>1799</v>
      </c>
      <c r="M154" s="148" t="s">
        <v>1452</v>
      </c>
      <c r="N154" s="149" t="s">
        <v>1800</v>
      </c>
      <c r="O154" s="149" t="s">
        <v>1801</v>
      </c>
      <c r="P154" s="150" t="str">
        <f>IF(COUNTA(Y159:Y166)&gt;1,CONCATENATE(V159,"번지 외 ",COUNTA(Y159:Y166)-1,"필지"),CONCATENATE(V159,"번지"))</f>
        <v>산40-1번지</v>
      </c>
      <c r="Q154" s="151">
        <f>+Y167</f>
        <v>0</v>
      </c>
      <c r="R154" s="393" t="s">
        <v>1304</v>
      </c>
      <c r="S154" s="152">
        <f>COUNT(L162:L174)</f>
        <v>1</v>
      </c>
      <c r="T154" s="153">
        <f>200*S154</f>
        <v>200</v>
      </c>
      <c r="U154" s="118">
        <v>0</v>
      </c>
      <c r="V154" s="218" t="s">
        <v>1630</v>
      </c>
      <c r="W154" s="138">
        <v>900</v>
      </c>
      <c r="X154" s="139" t="s">
        <v>1192</v>
      </c>
      <c r="Y154" s="139" t="s">
        <v>1500</v>
      </c>
      <c r="Z154" s="140"/>
      <c r="AA154" s="141"/>
      <c r="AB154" s="140"/>
      <c r="AC154" s="142"/>
      <c r="AD154" s="143"/>
      <c r="AE154" s="33"/>
      <c r="AF154" s="144" t="s">
        <v>785</v>
      </c>
      <c r="AG154" s="145" t="s">
        <v>786</v>
      </c>
      <c r="AH154" s="154" t="s">
        <v>787</v>
      </c>
      <c r="AI154" s="146" t="s">
        <v>788</v>
      </c>
      <c r="AJ154" s="1337" t="s">
        <v>1681</v>
      </c>
      <c r="AK154" s="1338">
        <f>M162</f>
        <v>1</v>
      </c>
      <c r="AL154" s="1338">
        <f>M163</f>
        <v>0</v>
      </c>
      <c r="AM154" s="1338">
        <f>M164</f>
        <v>0</v>
      </c>
      <c r="AN154" s="1338">
        <f>M165</f>
        <v>0</v>
      </c>
      <c r="AO154" s="1338">
        <f>M166</f>
        <v>0</v>
      </c>
      <c r="AP154" s="1338">
        <f>M167</f>
        <v>0</v>
      </c>
      <c r="AQ154" s="1338">
        <f>M168</f>
        <v>0</v>
      </c>
      <c r="AR154" s="1338">
        <f>M169</f>
        <v>0</v>
      </c>
      <c r="AS154" s="1338">
        <f>M170</f>
        <v>0</v>
      </c>
      <c r="AT154" s="1339">
        <f>M171</f>
        <v>0</v>
      </c>
    </row>
    <row r="155" spans="9:46" ht="21" customHeight="1" thickBot="1">
      <c r="I155" s="292">
        <f t="shared" si="19"/>
        <v>0</v>
      </c>
      <c r="J155" s="118">
        <f t="shared" si="20"/>
        <v>0</v>
      </c>
      <c r="K155" s="957" t="s">
        <v>527</v>
      </c>
      <c r="L155" s="136" t="s">
        <v>528</v>
      </c>
      <c r="M155" s="136" t="s">
        <v>521</v>
      </c>
      <c r="N155" s="136" t="s">
        <v>526</v>
      </c>
      <c r="O155" s="136" t="s">
        <v>530</v>
      </c>
      <c r="P155" s="961" t="s">
        <v>531</v>
      </c>
      <c r="Q155" s="961" t="s">
        <v>532</v>
      </c>
      <c r="R155" s="155" t="s">
        <v>533</v>
      </c>
      <c r="S155" s="156" t="s">
        <v>552</v>
      </c>
      <c r="T155" s="407" t="s">
        <v>522</v>
      </c>
      <c r="U155" s="118">
        <v>0</v>
      </c>
      <c r="V155" s="219" t="s">
        <v>1631</v>
      </c>
      <c r="W155" s="220">
        <v>25.87</v>
      </c>
      <c r="X155" s="220"/>
      <c r="Y155" s="221"/>
      <c r="Z155" s="222"/>
      <c r="AA155" s="223"/>
      <c r="AB155" s="222"/>
      <c r="AC155" s="224"/>
      <c r="AD155" s="225"/>
      <c r="AE155" s="33"/>
      <c r="AF155" s="144" t="s">
        <v>790</v>
      </c>
      <c r="AG155" s="157" t="s">
        <v>791</v>
      </c>
      <c r="AH155" s="158" t="s">
        <v>792</v>
      </c>
      <c r="AI155" s="146" t="s">
        <v>793</v>
      </c>
      <c r="AJ155" s="126"/>
      <c r="AN155" s="127"/>
      <c r="AO155" s="127"/>
      <c r="AP155" s="48"/>
    </row>
    <row r="156" spans="9:46" ht="21" customHeight="1" thickBot="1">
      <c r="I156" s="292">
        <f t="shared" si="19"/>
        <v>0</v>
      </c>
      <c r="J156" s="118">
        <f t="shared" si="20"/>
        <v>0</v>
      </c>
      <c r="K156" s="1318" t="str">
        <f>Z159</f>
        <v>낙엽송(용)</v>
      </c>
      <c r="L156" s="1319" t="str">
        <f>AA159</f>
        <v>2-0</v>
      </c>
      <c r="M156" s="1320">
        <f>AC159</f>
        <v>2023</v>
      </c>
      <c r="N156" s="160">
        <f>AB168</f>
        <v>3000</v>
      </c>
      <c r="O156" s="161">
        <f>IF((Q160+R160)&gt;0,ROUND((Q160/(Q160+R160)),4),0)</f>
        <v>1</v>
      </c>
      <c r="P156" s="162" t="str">
        <f>IF(W155&lt;=15,AI153,IF(W155&gt;30,AI155,AI154))</f>
        <v>중 (15˚ ~ 30˚)</v>
      </c>
      <c r="Q156" s="397" t="s">
        <v>1724</v>
      </c>
      <c r="R156" s="1321" t="s">
        <v>960</v>
      </c>
      <c r="S156" s="164">
        <f>W155</f>
        <v>25.87</v>
      </c>
      <c r="T156" s="398">
        <f>ROUND(N156/10000*N162,0)</f>
        <v>60</v>
      </c>
      <c r="U156" s="118">
        <v>0</v>
      </c>
      <c r="V156" s="226">
        <v>0</v>
      </c>
      <c r="W156" s="226"/>
      <c r="X156" s="226"/>
      <c r="Y156" s="226"/>
      <c r="Z156" s="226"/>
      <c r="AA156" s="227"/>
      <c r="AB156" s="226"/>
      <c r="AC156" s="226"/>
      <c r="AD156" s="226"/>
      <c r="AE156" s="33"/>
      <c r="AF156" s="144" t="s">
        <v>794</v>
      </c>
      <c r="AG156" s="145"/>
      <c r="AH156" s="165"/>
      <c r="AI156" s="146"/>
      <c r="AJ156" s="126"/>
      <c r="AN156" s="127"/>
      <c r="AO156" s="127"/>
      <c r="AP156" s="48"/>
    </row>
    <row r="157" spans="9:46" ht="21" customHeight="1" thickBot="1">
      <c r="I157" s="292">
        <f t="shared" si="19"/>
        <v>0</v>
      </c>
      <c r="J157" s="118">
        <f t="shared" si="20"/>
        <v>0</v>
      </c>
      <c r="K157" s="2014" t="s">
        <v>839</v>
      </c>
      <c r="L157" s="2014"/>
      <c r="M157" s="2014"/>
      <c r="N157" s="2014"/>
      <c r="O157" s="2014"/>
      <c r="P157" s="2014"/>
      <c r="Q157" s="2014"/>
      <c r="R157" s="2014"/>
      <c r="S157" s="2014"/>
      <c r="T157" s="2014"/>
      <c r="U157" s="118">
        <v>0</v>
      </c>
      <c r="AE157" s="33"/>
      <c r="AF157" s="144"/>
      <c r="AG157" s="145"/>
      <c r="AH157" s="165"/>
      <c r="AI157" s="146"/>
      <c r="AJ157" s="126"/>
      <c r="AN157" s="127"/>
      <c r="AO157" s="127"/>
      <c r="AP157" s="48"/>
    </row>
    <row r="158" spans="9:46" ht="21" customHeight="1" thickBot="1">
      <c r="I158" s="292">
        <f t="shared" si="19"/>
        <v>0</v>
      </c>
      <c r="J158" s="118">
        <f t="shared" si="20"/>
        <v>0</v>
      </c>
      <c r="K158" s="2015" t="s">
        <v>840</v>
      </c>
      <c r="L158" s="2017" t="s">
        <v>841</v>
      </c>
      <c r="M158" s="2019" t="s">
        <v>842</v>
      </c>
      <c r="N158" s="2019" t="s">
        <v>843</v>
      </c>
      <c r="O158" s="2022" t="s">
        <v>844</v>
      </c>
      <c r="P158" s="2023"/>
      <c r="Q158" s="2022" t="s">
        <v>845</v>
      </c>
      <c r="R158" s="2023"/>
      <c r="S158" s="1992" t="s">
        <v>969</v>
      </c>
      <c r="T158" s="1993"/>
      <c r="U158" s="118">
        <v>0</v>
      </c>
      <c r="V158" s="217" t="s">
        <v>757</v>
      </c>
      <c r="W158" s="228" t="s">
        <v>1632</v>
      </c>
      <c r="X158" s="228" t="s">
        <v>1633</v>
      </c>
      <c r="Y158" s="228" t="s">
        <v>1634</v>
      </c>
      <c r="Z158" s="228" t="s">
        <v>1635</v>
      </c>
      <c r="AA158" s="229" t="s">
        <v>824</v>
      </c>
      <c r="AB158" s="228" t="s">
        <v>1636</v>
      </c>
      <c r="AC158" s="230" t="s">
        <v>1637</v>
      </c>
      <c r="AD158" s="231" t="s">
        <v>1232</v>
      </c>
      <c r="AE158" s="33"/>
      <c r="AF158" s="170"/>
      <c r="AG158" s="171"/>
      <c r="AH158" s="172"/>
      <c r="AI158" s="173"/>
      <c r="AJ158" s="174"/>
      <c r="AN158" s="174"/>
      <c r="AO158" s="33"/>
      <c r="AP158" s="48"/>
    </row>
    <row r="159" spans="9:46" ht="21" customHeight="1" thickBot="1">
      <c r="I159" s="292">
        <f t="shared" si="19"/>
        <v>0</v>
      </c>
      <c r="J159" s="118">
        <f t="shared" si="20"/>
        <v>0</v>
      </c>
      <c r="K159" s="2016"/>
      <c r="L159" s="2018"/>
      <c r="M159" s="2020"/>
      <c r="N159" s="2020"/>
      <c r="O159" s="960" t="s">
        <v>741</v>
      </c>
      <c r="P159" s="176" t="s">
        <v>742</v>
      </c>
      <c r="Q159" s="176" t="s">
        <v>741</v>
      </c>
      <c r="R159" s="177" t="s">
        <v>742</v>
      </c>
      <c r="S159" s="1994"/>
      <c r="T159" s="1995"/>
      <c r="U159" s="118">
        <v>0</v>
      </c>
      <c r="V159" s="178" t="s">
        <v>1708</v>
      </c>
      <c r="W159" s="1431">
        <v>486.2</v>
      </c>
      <c r="X159" s="179"/>
      <c r="Y159" s="179"/>
      <c r="Z159" s="179" t="s">
        <v>1365</v>
      </c>
      <c r="AA159" s="180" t="s">
        <v>1802</v>
      </c>
      <c r="AB159" s="179">
        <v>3000</v>
      </c>
      <c r="AC159" s="402">
        <v>2023</v>
      </c>
      <c r="AD159" s="181"/>
      <c r="AE159" s="33"/>
      <c r="AF159" s="125"/>
      <c r="AG159" s="125"/>
      <c r="AH159" s="125"/>
      <c r="AI159" s="182"/>
      <c r="AJ159" s="174"/>
      <c r="AN159" s="174"/>
      <c r="AO159" s="33"/>
      <c r="AP159" s="48"/>
    </row>
    <row r="160" spans="9:46" ht="21" customHeight="1">
      <c r="I160" s="292">
        <f t="shared" si="19"/>
        <v>0</v>
      </c>
      <c r="J160" s="118">
        <f t="shared" si="20"/>
        <v>0</v>
      </c>
      <c r="K160" s="958" t="s">
        <v>802</v>
      </c>
      <c r="L160" s="184"/>
      <c r="M160" s="184"/>
      <c r="N160" s="266">
        <f>N161/S154</f>
        <v>200</v>
      </c>
      <c r="O160" s="263">
        <f>ROUND(O161/S154,1)</f>
        <v>1</v>
      </c>
      <c r="P160" s="263">
        <f>ROUND(P161/S154,1)</f>
        <v>0</v>
      </c>
      <c r="Q160" s="263">
        <f>ROUND(Q161/S154,0)</f>
        <v>50</v>
      </c>
      <c r="R160" s="263">
        <f>ROUND(R161/S154,0)</f>
        <v>0</v>
      </c>
      <c r="S160" s="1996"/>
      <c r="T160" s="1997"/>
      <c r="U160" s="118">
        <v>0</v>
      </c>
      <c r="V160" s="178"/>
      <c r="W160" s="234"/>
      <c r="X160" s="234"/>
      <c r="Y160" s="234"/>
      <c r="Z160" s="179"/>
      <c r="AA160" s="180"/>
      <c r="AB160" s="179"/>
      <c r="AC160" s="402"/>
      <c r="AD160" s="181"/>
      <c r="AE160" s="33"/>
      <c r="AF160" s="133" t="s">
        <v>795</v>
      </c>
      <c r="AG160" s="134" t="s">
        <v>796</v>
      </c>
      <c r="AH160" s="169" t="s">
        <v>797</v>
      </c>
      <c r="AI160" s="135" t="s">
        <v>1499</v>
      </c>
      <c r="AJ160" s="126"/>
      <c r="AN160" s="127"/>
      <c r="AO160" s="28"/>
      <c r="AP160" s="28"/>
    </row>
    <row r="161" spans="1:43" ht="21" customHeight="1">
      <c r="I161" s="292">
        <f t="shared" si="19"/>
        <v>0</v>
      </c>
      <c r="J161" s="118">
        <f t="shared" si="20"/>
        <v>0</v>
      </c>
      <c r="K161" s="958" t="s">
        <v>754</v>
      </c>
      <c r="L161" s="184"/>
      <c r="M161" s="184"/>
      <c r="N161" s="264">
        <f>SUM(N162:N175)</f>
        <v>200</v>
      </c>
      <c r="O161" s="265">
        <f>SUM(O162:O175)</f>
        <v>1</v>
      </c>
      <c r="P161" s="265">
        <f>SUM(P162:P175)</f>
        <v>0</v>
      </c>
      <c r="Q161" s="265">
        <f>SUM(Q162:Q175)</f>
        <v>50</v>
      </c>
      <c r="R161" s="265">
        <f>SUM(R162:R175)</f>
        <v>0</v>
      </c>
      <c r="S161" s="1998"/>
      <c r="T161" s="1999"/>
      <c r="U161" s="118">
        <v>0</v>
      </c>
      <c r="V161" s="178"/>
      <c r="W161" s="179"/>
      <c r="X161" s="179"/>
      <c r="Y161" s="179"/>
      <c r="Z161" s="179"/>
      <c r="AA161" s="180"/>
      <c r="AB161" s="179"/>
      <c r="AC161" s="402"/>
      <c r="AD161" s="181"/>
      <c r="AE161" s="33"/>
      <c r="AF161" s="144" t="s">
        <v>1725</v>
      </c>
      <c r="AG161" s="145" t="s">
        <v>961</v>
      </c>
      <c r="AH161" s="186">
        <v>0</v>
      </c>
      <c r="AI161" s="187" t="s">
        <v>1501</v>
      </c>
      <c r="AJ161" s="126"/>
      <c r="AN161" s="127"/>
      <c r="AO161" s="28"/>
      <c r="AP161" s="28"/>
    </row>
    <row r="162" spans="1:43" ht="21" customHeight="1">
      <c r="I162" s="292">
        <f>IF((O$162+P$162)&gt;0,1,0)</f>
        <v>1</v>
      </c>
      <c r="J162" s="118">
        <f t="shared" si="20"/>
        <v>0</v>
      </c>
      <c r="K162" s="1011">
        <v>1</v>
      </c>
      <c r="L162" s="188">
        <v>1</v>
      </c>
      <c r="M162" s="188">
        <v>1</v>
      </c>
      <c r="N162" s="189">
        <f t="shared" ref="N162:N175" si="21">IF(O162+P162&gt;0,$W$77,)</f>
        <v>200</v>
      </c>
      <c r="O162" s="188">
        <v>1</v>
      </c>
      <c r="P162" s="188"/>
      <c r="Q162" s="264">
        <f t="shared" ref="Q162:Q175" si="22">ROUND(O162*50,0)</f>
        <v>50</v>
      </c>
      <c r="R162" s="264">
        <f t="shared" ref="R162:R175" si="23">ROUND(P162*50,0)</f>
        <v>0</v>
      </c>
      <c r="S162" s="1988"/>
      <c r="T162" s="1989"/>
      <c r="U162" s="118">
        <v>0</v>
      </c>
      <c r="V162" s="178"/>
      <c r="W162" s="179"/>
      <c r="X162" s="179"/>
      <c r="Y162" s="179"/>
      <c r="Z162" s="179"/>
      <c r="AA162" s="180"/>
      <c r="AB162" s="179"/>
      <c r="AC162" s="402"/>
      <c r="AD162" s="181"/>
      <c r="AE162" s="33"/>
      <c r="AF162" s="144" t="s">
        <v>1726</v>
      </c>
      <c r="AG162" s="145" t="s">
        <v>800</v>
      </c>
      <c r="AH162" s="192">
        <v>0.05</v>
      </c>
      <c r="AI162" s="187" t="s">
        <v>1502</v>
      </c>
      <c r="AJ162" s="126"/>
      <c r="AN162" s="127"/>
      <c r="AO162" s="33"/>
      <c r="AP162" s="48"/>
    </row>
    <row r="163" spans="1:43" ht="21" customHeight="1">
      <c r="I163" s="292">
        <f t="shared" ref="I163:I175" si="24">IF((O$162+P$162)&gt;0,1,0)</f>
        <v>1</v>
      </c>
      <c r="J163" s="118">
        <f t="shared" si="20"/>
        <v>0</v>
      </c>
      <c r="K163" s="1219">
        <f t="shared" ref="K163:K175" si="25">+K162+1</f>
        <v>2</v>
      </c>
      <c r="L163" s="188"/>
      <c r="M163" s="188"/>
      <c r="N163" s="189">
        <f t="shared" si="21"/>
        <v>0</v>
      </c>
      <c r="O163" s="188"/>
      <c r="P163" s="188"/>
      <c r="Q163" s="264">
        <f t="shared" si="22"/>
        <v>0</v>
      </c>
      <c r="R163" s="264">
        <f t="shared" si="23"/>
        <v>0</v>
      </c>
      <c r="S163" s="1988"/>
      <c r="T163" s="1989"/>
      <c r="U163" s="118">
        <v>0</v>
      </c>
      <c r="V163" s="178"/>
      <c r="W163" s="179"/>
      <c r="X163" s="179"/>
      <c r="Y163" s="179"/>
      <c r="Z163" s="179"/>
      <c r="AA163" s="180"/>
      <c r="AB163" s="179"/>
      <c r="AC163" s="402"/>
      <c r="AD163" s="181"/>
      <c r="AE163" s="33"/>
      <c r="AF163" s="144" t="s">
        <v>1727</v>
      </c>
      <c r="AG163" s="145" t="s">
        <v>963</v>
      </c>
      <c r="AH163" s="192">
        <v>0.1</v>
      </c>
      <c r="AI163" s="193"/>
      <c r="AJ163" s="126"/>
      <c r="AN163" s="127"/>
      <c r="AO163" s="33"/>
      <c r="AP163" s="48"/>
    </row>
    <row r="164" spans="1:43" ht="21" customHeight="1">
      <c r="I164" s="292">
        <f t="shared" si="24"/>
        <v>1</v>
      </c>
      <c r="J164" s="118">
        <f t="shared" si="20"/>
        <v>0</v>
      </c>
      <c r="K164" s="1011">
        <f t="shared" si="25"/>
        <v>3</v>
      </c>
      <c r="L164" s="188"/>
      <c r="M164" s="188"/>
      <c r="N164" s="189">
        <f t="shared" si="21"/>
        <v>0</v>
      </c>
      <c r="O164" s="188"/>
      <c r="P164" s="188"/>
      <c r="Q164" s="264">
        <f t="shared" si="22"/>
        <v>0</v>
      </c>
      <c r="R164" s="264">
        <f t="shared" si="23"/>
        <v>0</v>
      </c>
      <c r="S164" s="1988"/>
      <c r="T164" s="1989"/>
      <c r="U164" s="118">
        <v>0</v>
      </c>
      <c r="V164" s="178"/>
      <c r="W164" s="179"/>
      <c r="X164" s="179"/>
      <c r="Y164" s="179"/>
      <c r="Z164" s="179"/>
      <c r="AA164" s="180"/>
      <c r="AB164" s="179"/>
      <c r="AC164" s="402"/>
      <c r="AD164" s="181"/>
      <c r="AE164" s="33"/>
      <c r="AF164" s="144"/>
      <c r="AG164" s="145"/>
      <c r="AH164" s="194"/>
      <c r="AI164" s="146"/>
      <c r="AJ164" s="174"/>
      <c r="AN164" s="174"/>
      <c r="AO164" s="33"/>
      <c r="AP164" s="48"/>
    </row>
    <row r="165" spans="1:43" ht="21" customHeight="1" thickBot="1">
      <c r="I165" s="292">
        <f t="shared" si="24"/>
        <v>1</v>
      </c>
      <c r="J165" s="118">
        <f t="shared" si="20"/>
        <v>0</v>
      </c>
      <c r="K165" s="1011">
        <f t="shared" si="25"/>
        <v>4</v>
      </c>
      <c r="L165" s="188"/>
      <c r="M165" s="188"/>
      <c r="N165" s="189">
        <f t="shared" si="21"/>
        <v>0</v>
      </c>
      <c r="O165" s="188"/>
      <c r="P165" s="188"/>
      <c r="Q165" s="264">
        <f t="shared" si="22"/>
        <v>0</v>
      </c>
      <c r="R165" s="264">
        <f t="shared" si="23"/>
        <v>0</v>
      </c>
      <c r="S165" s="1988"/>
      <c r="T165" s="1989"/>
      <c r="U165" s="118">
        <v>0</v>
      </c>
      <c r="V165" s="178"/>
      <c r="W165" s="179"/>
      <c r="X165" s="179"/>
      <c r="Y165" s="179"/>
      <c r="Z165" s="179"/>
      <c r="AA165" s="180"/>
      <c r="AB165" s="179"/>
      <c r="AC165" s="402"/>
      <c r="AD165" s="181"/>
      <c r="AE165" s="33"/>
      <c r="AF165" s="170"/>
      <c r="AG165" s="195"/>
      <c r="AH165" s="171"/>
      <c r="AI165" s="173"/>
      <c r="AJ165" s="174"/>
      <c r="AN165" s="174"/>
      <c r="AO165" s="33"/>
      <c r="AP165" s="48"/>
    </row>
    <row r="166" spans="1:43" ht="21" customHeight="1">
      <c r="I166" s="292">
        <f t="shared" si="24"/>
        <v>1</v>
      </c>
      <c r="J166" s="118">
        <f t="shared" si="20"/>
        <v>0</v>
      </c>
      <c r="K166" s="1011">
        <f t="shared" si="25"/>
        <v>5</v>
      </c>
      <c r="L166" s="188"/>
      <c r="M166" s="188"/>
      <c r="N166" s="189">
        <f t="shared" si="21"/>
        <v>0</v>
      </c>
      <c r="O166" s="188"/>
      <c r="P166" s="188"/>
      <c r="Q166" s="191">
        <f t="shared" si="22"/>
        <v>0</v>
      </c>
      <c r="R166" s="191">
        <f t="shared" si="23"/>
        <v>0</v>
      </c>
      <c r="S166" s="1988"/>
      <c r="T166" s="1989"/>
      <c r="U166" s="118">
        <v>0</v>
      </c>
      <c r="V166" s="178"/>
      <c r="W166" s="179"/>
      <c r="X166" s="179"/>
      <c r="Y166" s="179"/>
      <c r="Z166" s="179"/>
      <c r="AA166" s="180"/>
      <c r="AB166" s="179"/>
      <c r="AC166" s="402"/>
      <c r="AD166" s="181"/>
      <c r="AE166" s="28"/>
      <c r="AF166" s="48"/>
      <c r="AG166" s="48"/>
      <c r="AH166" s="48"/>
      <c r="AI166" s="48"/>
      <c r="AJ166" s="48"/>
      <c r="AK166" s="28"/>
      <c r="AL166" s="28"/>
      <c r="AM166" s="28"/>
      <c r="AN166" s="48"/>
      <c r="AO166" s="33"/>
      <c r="AP166" s="48"/>
      <c r="AQ166" s="28"/>
    </row>
    <row r="167" spans="1:43" ht="21" customHeight="1">
      <c r="I167" s="292">
        <f t="shared" si="24"/>
        <v>1</v>
      </c>
      <c r="J167" s="118">
        <f t="shared" si="20"/>
        <v>0</v>
      </c>
      <c r="K167" s="1011">
        <f t="shared" si="25"/>
        <v>6</v>
      </c>
      <c r="L167" s="188"/>
      <c r="M167" s="188"/>
      <c r="N167" s="189">
        <f t="shared" si="21"/>
        <v>0</v>
      </c>
      <c r="O167" s="188"/>
      <c r="P167" s="188"/>
      <c r="Q167" s="191">
        <f t="shared" si="22"/>
        <v>0</v>
      </c>
      <c r="R167" s="191">
        <f t="shared" si="23"/>
        <v>0</v>
      </c>
      <c r="S167" s="1988"/>
      <c r="T167" s="1989"/>
      <c r="U167" s="118">
        <v>0</v>
      </c>
      <c r="V167" s="137" t="s">
        <v>754</v>
      </c>
      <c r="W167" s="196">
        <f>SUM(W159:W166)</f>
        <v>486.2</v>
      </c>
      <c r="X167" s="196">
        <f>SUM(X159:X166)</f>
        <v>0</v>
      </c>
      <c r="Y167" s="196">
        <f>SUM(Y159:Y166)</f>
        <v>0</v>
      </c>
      <c r="Z167" s="197"/>
      <c r="AA167" s="198"/>
      <c r="AB167" s="196">
        <f>SUM(AB159:AB166)</f>
        <v>3000</v>
      </c>
      <c r="AC167" s="402"/>
      <c r="AD167" s="654">
        <f>SUBTOTAL(9,AD159:AD166)</f>
        <v>0</v>
      </c>
      <c r="AE167" s="199"/>
      <c r="AF167" s="33"/>
      <c r="AG167" s="33"/>
      <c r="AH167" s="33"/>
      <c r="AI167" s="33"/>
      <c r="AJ167" s="33"/>
      <c r="AN167" s="48"/>
      <c r="AO167" s="33"/>
      <c r="AP167" s="48"/>
    </row>
    <row r="168" spans="1:43" s="28" customFormat="1" ht="21" customHeight="1" thickBot="1">
      <c r="A168" s="200"/>
      <c r="B168" s="200"/>
      <c r="C168" s="200"/>
      <c r="D168" s="200"/>
      <c r="E168" s="200"/>
      <c r="F168" s="200"/>
      <c r="G168" s="200"/>
      <c r="I168" s="292">
        <f t="shared" si="24"/>
        <v>1</v>
      </c>
      <c r="J168" s="118">
        <f t="shared" si="20"/>
        <v>0</v>
      </c>
      <c r="K168" s="1011">
        <f t="shared" si="25"/>
        <v>7</v>
      </c>
      <c r="L168" s="188"/>
      <c r="M168" s="188"/>
      <c r="N168" s="189">
        <f t="shared" si="21"/>
        <v>0</v>
      </c>
      <c r="O168" s="188"/>
      <c r="P168" s="188"/>
      <c r="Q168" s="191">
        <f t="shared" si="22"/>
        <v>0</v>
      </c>
      <c r="R168" s="191">
        <f t="shared" si="23"/>
        <v>0</v>
      </c>
      <c r="S168" s="1988"/>
      <c r="T168" s="1989"/>
      <c r="U168" s="118">
        <v>0</v>
      </c>
      <c r="V168" s="201" t="s">
        <v>802</v>
      </c>
      <c r="W168" s="202"/>
      <c r="X168" s="202"/>
      <c r="Y168" s="202"/>
      <c r="Z168" s="202"/>
      <c r="AA168" s="203"/>
      <c r="AB168" s="202">
        <f>IF(AB167&gt;0,ROUND(AB167/COUNTA(AB159:AB166),0),)</f>
        <v>3000</v>
      </c>
      <c r="AC168" s="403"/>
      <c r="AD168" s="204"/>
      <c r="AE168" s="199"/>
      <c r="AF168" s="199"/>
      <c r="AG168" s="199"/>
      <c r="AH168" s="33"/>
      <c r="AI168" s="33"/>
      <c r="AJ168" s="33"/>
      <c r="AK168" s="33"/>
      <c r="AL168" s="33"/>
      <c r="AM168" s="33"/>
      <c r="AN168" s="48"/>
      <c r="AO168" s="48"/>
      <c r="AP168" s="48"/>
      <c r="AQ168" s="116"/>
    </row>
    <row r="169" spans="1:43" ht="21" customHeight="1">
      <c r="I169" s="292">
        <f t="shared" si="24"/>
        <v>1</v>
      </c>
      <c r="J169" s="118">
        <f t="shared" si="20"/>
        <v>0</v>
      </c>
      <c r="K169" s="1011">
        <f t="shared" si="25"/>
        <v>8</v>
      </c>
      <c r="L169" s="188"/>
      <c r="M169" s="188"/>
      <c r="N169" s="189">
        <f t="shared" si="21"/>
        <v>0</v>
      </c>
      <c r="O169" s="188"/>
      <c r="P169" s="188"/>
      <c r="Q169" s="191">
        <f t="shared" si="22"/>
        <v>0</v>
      </c>
      <c r="R169" s="191">
        <f t="shared" si="23"/>
        <v>0</v>
      </c>
      <c r="S169" s="1988"/>
      <c r="T169" s="1989"/>
      <c r="U169" s="118">
        <v>0</v>
      </c>
      <c r="V169" s="33"/>
      <c r="W169" s="33"/>
      <c r="X169" s="33"/>
      <c r="Y169" s="33"/>
      <c r="Z169" s="33"/>
      <c r="AA169" s="205"/>
      <c r="AB169" s="33"/>
      <c r="AC169" s="33"/>
      <c r="AD169" s="33"/>
      <c r="AE169" s="199"/>
      <c r="AF169" s="199"/>
      <c r="AG169" s="199"/>
      <c r="AH169" s="33"/>
      <c r="AI169" s="33"/>
      <c r="AJ169" s="33"/>
      <c r="AK169" s="33"/>
      <c r="AL169" s="33"/>
      <c r="AM169" s="33"/>
      <c r="AN169" s="48"/>
      <c r="AO169" s="48"/>
      <c r="AP169" s="48"/>
    </row>
    <row r="170" spans="1:43" ht="21" customHeight="1">
      <c r="I170" s="292">
        <f t="shared" si="24"/>
        <v>1</v>
      </c>
      <c r="J170" s="118">
        <f t="shared" si="20"/>
        <v>0</v>
      </c>
      <c r="K170" s="1011">
        <f t="shared" si="25"/>
        <v>9</v>
      </c>
      <c r="L170" s="188"/>
      <c r="M170" s="188"/>
      <c r="N170" s="189">
        <f t="shared" si="21"/>
        <v>0</v>
      </c>
      <c r="O170" s="188"/>
      <c r="P170" s="188"/>
      <c r="Q170" s="191">
        <f t="shared" si="22"/>
        <v>0</v>
      </c>
      <c r="R170" s="191">
        <f t="shared" si="23"/>
        <v>0</v>
      </c>
      <c r="S170" s="1988"/>
      <c r="T170" s="1989"/>
      <c r="U170" s="118">
        <v>0</v>
      </c>
      <c r="V170" s="647" t="s">
        <v>1169</v>
      </c>
      <c r="W170" s="648" t="s">
        <v>1803</v>
      </c>
      <c r="X170" s="649"/>
      <c r="Y170" s="649"/>
      <c r="Z170" s="649"/>
      <c r="AA170" s="649"/>
      <c r="AB170" s="649"/>
      <c r="AC170" s="649"/>
      <c r="AD170" s="650"/>
      <c r="AE170" s="199"/>
      <c r="AF170" s="199"/>
      <c r="AG170" s="199"/>
      <c r="AH170" s="33"/>
      <c r="AI170" s="33"/>
      <c r="AJ170" s="33"/>
      <c r="AK170" s="33"/>
      <c r="AL170" s="33"/>
      <c r="AM170" s="33"/>
      <c r="AN170" s="48"/>
      <c r="AO170" s="48"/>
      <c r="AP170" s="48"/>
    </row>
    <row r="171" spans="1:43" ht="21" customHeight="1">
      <c r="I171" s="292">
        <f t="shared" si="24"/>
        <v>1</v>
      </c>
      <c r="J171" s="118">
        <f t="shared" si="20"/>
        <v>0</v>
      </c>
      <c r="K171" s="1011">
        <f t="shared" si="25"/>
        <v>10</v>
      </c>
      <c r="L171" s="188"/>
      <c r="M171" s="188"/>
      <c r="N171" s="189">
        <f t="shared" si="21"/>
        <v>0</v>
      </c>
      <c r="O171" s="188"/>
      <c r="P171" s="188"/>
      <c r="Q171" s="191">
        <f t="shared" si="22"/>
        <v>0</v>
      </c>
      <c r="R171" s="191">
        <f t="shared" si="23"/>
        <v>0</v>
      </c>
      <c r="S171" s="1988"/>
      <c r="T171" s="1989"/>
      <c r="U171" s="118">
        <v>0</v>
      </c>
      <c r="V171" s="651" t="s">
        <v>1171</v>
      </c>
      <c r="W171" s="648" t="str">
        <f>"식재된 "&amp;K156&amp;" 는 활착이 안정된 상태로 신초발달이 양호하다."</f>
        <v>식재된 낙엽송(용) 는 활착이 안정된 상태로 신초발달이 양호하다.</v>
      </c>
      <c r="X171" s="649"/>
      <c r="Y171" s="649"/>
      <c r="Z171" s="649"/>
      <c r="AA171" s="649"/>
      <c r="AB171" s="649"/>
      <c r="AC171" s="649"/>
      <c r="AD171" s="650"/>
      <c r="AE171" s="199"/>
      <c r="AF171" s="199"/>
      <c r="AG171" s="199"/>
      <c r="AH171" s="33"/>
      <c r="AI171" s="33"/>
      <c r="AJ171" s="33"/>
      <c r="AK171" s="33"/>
      <c r="AL171" s="33"/>
      <c r="AM171" s="33"/>
      <c r="AN171" s="48"/>
      <c r="AO171" s="48"/>
      <c r="AP171" s="48"/>
    </row>
    <row r="172" spans="1:43" ht="21" customHeight="1">
      <c r="I172" s="292">
        <f t="shared" si="24"/>
        <v>1</v>
      </c>
      <c r="J172" s="118">
        <f t="shared" si="20"/>
        <v>0</v>
      </c>
      <c r="K172" s="1011">
        <f t="shared" si="25"/>
        <v>11</v>
      </c>
      <c r="L172" s="188"/>
      <c r="M172" s="188"/>
      <c r="N172" s="189">
        <f t="shared" si="21"/>
        <v>0</v>
      </c>
      <c r="O172" s="188"/>
      <c r="P172" s="188"/>
      <c r="Q172" s="191">
        <f t="shared" si="22"/>
        <v>0</v>
      </c>
      <c r="R172" s="191">
        <f t="shared" si="23"/>
        <v>0</v>
      </c>
      <c r="S172" s="1988"/>
      <c r="T172" s="1989"/>
      <c r="U172" s="118">
        <v>0</v>
      </c>
      <c r="V172" s="651" t="s">
        <v>1172</v>
      </c>
      <c r="W172" s="648"/>
      <c r="X172" s="649"/>
      <c r="Y172" s="649"/>
      <c r="Z172" s="649"/>
      <c r="AA172" s="649"/>
      <c r="AB172" s="649"/>
      <c r="AC172" s="649"/>
      <c r="AD172" s="650"/>
      <c r="AE172" s="199"/>
      <c r="AF172" s="199"/>
      <c r="AG172" s="199"/>
      <c r="AH172" s="33"/>
      <c r="AI172" s="33"/>
      <c r="AJ172" s="33"/>
      <c r="AK172" s="33"/>
      <c r="AL172" s="33"/>
      <c r="AM172" s="33"/>
      <c r="AN172" s="48"/>
      <c r="AO172" s="48"/>
      <c r="AP172" s="48"/>
    </row>
    <row r="173" spans="1:43" ht="21" customHeight="1">
      <c r="I173" s="292">
        <f t="shared" si="24"/>
        <v>1</v>
      </c>
      <c r="J173" s="118">
        <f t="shared" si="20"/>
        <v>0</v>
      </c>
      <c r="K173" s="1011">
        <f t="shared" si="25"/>
        <v>12</v>
      </c>
      <c r="L173" s="188"/>
      <c r="M173" s="188"/>
      <c r="N173" s="189">
        <f t="shared" si="21"/>
        <v>0</v>
      </c>
      <c r="O173" s="188"/>
      <c r="P173" s="188"/>
      <c r="Q173" s="191">
        <f t="shared" si="22"/>
        <v>0</v>
      </c>
      <c r="R173" s="191">
        <f t="shared" si="23"/>
        <v>0</v>
      </c>
      <c r="S173" s="1988"/>
      <c r="T173" s="1989"/>
      <c r="U173" s="118">
        <v>0</v>
      </c>
      <c r="V173" s="651" t="s">
        <v>1174</v>
      </c>
      <c r="W173" s="648" t="str">
        <f>"소반내 조림목의 생육상태, 현장여건 등을 고려하여 작업종은 "&amp;R154&amp;"로 적용한다."</f>
        <v>소반내 조림목의 생육상태, 현장여건 등을 고려하여 작업종은 모두베기로 적용한다.</v>
      </c>
      <c r="X173" s="649"/>
      <c r="Y173" s="649"/>
      <c r="Z173" s="649"/>
      <c r="AA173" s="649"/>
      <c r="AB173" s="649"/>
      <c r="AC173" s="649"/>
      <c r="AD173" s="650"/>
      <c r="AE173" s="199"/>
      <c r="AF173" s="199"/>
      <c r="AG173" s="199"/>
      <c r="AH173" s="33"/>
      <c r="AI173" s="33"/>
      <c r="AJ173" s="33"/>
      <c r="AK173" s="33"/>
      <c r="AL173" s="33"/>
      <c r="AM173" s="33"/>
      <c r="AN173" s="48"/>
      <c r="AO173" s="48"/>
      <c r="AP173" s="48"/>
    </row>
    <row r="174" spans="1:43" ht="21" customHeight="1">
      <c r="I174" s="292">
        <f t="shared" si="24"/>
        <v>1</v>
      </c>
      <c r="J174" s="118">
        <f t="shared" si="20"/>
        <v>0</v>
      </c>
      <c r="K174" s="1011">
        <f t="shared" si="25"/>
        <v>13</v>
      </c>
      <c r="L174" s="188"/>
      <c r="M174" s="188"/>
      <c r="N174" s="189">
        <f t="shared" si="21"/>
        <v>0</v>
      </c>
      <c r="O174" s="188"/>
      <c r="P174" s="188"/>
      <c r="Q174" s="191">
        <f t="shared" si="22"/>
        <v>0</v>
      </c>
      <c r="R174" s="191">
        <f t="shared" si="23"/>
        <v>0</v>
      </c>
      <c r="S174" s="1988"/>
      <c r="T174" s="1989"/>
      <c r="U174" s="118">
        <v>0</v>
      </c>
      <c r="V174" s="652" t="s">
        <v>1175</v>
      </c>
      <c r="W174" s="648" t="s">
        <v>1870</v>
      </c>
      <c r="X174" s="649"/>
      <c r="Y174" s="649"/>
      <c r="Z174" s="649"/>
      <c r="AA174" s="649"/>
      <c r="AB174" s="649"/>
      <c r="AC174" s="649"/>
      <c r="AD174" s="650"/>
      <c r="AE174" s="199"/>
      <c r="AF174" s="199"/>
      <c r="AG174" s="199"/>
      <c r="AH174" s="33"/>
      <c r="AI174" s="33"/>
      <c r="AJ174" s="33"/>
      <c r="AK174" s="33"/>
      <c r="AL174" s="33"/>
      <c r="AM174" s="33"/>
      <c r="AN174" s="48"/>
      <c r="AO174" s="48"/>
      <c r="AP174" s="48"/>
    </row>
    <row r="175" spans="1:43" ht="21" customHeight="1" thickBot="1">
      <c r="I175" s="292">
        <f t="shared" si="24"/>
        <v>1</v>
      </c>
      <c r="J175" s="118">
        <f t="shared" si="20"/>
        <v>0</v>
      </c>
      <c r="K175" s="206">
        <f t="shared" si="25"/>
        <v>14</v>
      </c>
      <c r="L175" s="159"/>
      <c r="M175" s="159"/>
      <c r="N175" s="207">
        <f t="shared" si="21"/>
        <v>0</v>
      </c>
      <c r="O175" s="208"/>
      <c r="P175" s="208"/>
      <c r="Q175" s="209">
        <f t="shared" si="22"/>
        <v>0</v>
      </c>
      <c r="R175" s="209">
        <f t="shared" si="23"/>
        <v>0</v>
      </c>
      <c r="S175" s="1990"/>
      <c r="T175" s="1991"/>
      <c r="U175" s="118">
        <v>0</v>
      </c>
      <c r="V175" s="651"/>
      <c r="W175" s="648"/>
      <c r="X175" s="649"/>
      <c r="Y175" s="649"/>
      <c r="Z175" s="649"/>
      <c r="AA175" s="649"/>
      <c r="AB175" s="649"/>
      <c r="AC175" s="649"/>
      <c r="AD175" s="650"/>
      <c r="AE175" s="199"/>
      <c r="AF175" s="199"/>
      <c r="AG175" s="199"/>
      <c r="AH175" s="33"/>
      <c r="AI175" s="33"/>
      <c r="AJ175" s="33"/>
      <c r="AK175" s="33"/>
      <c r="AL175" s="33"/>
      <c r="AM175" s="33"/>
      <c r="AN175" s="48"/>
      <c r="AO175" s="48"/>
      <c r="AP175" s="48"/>
    </row>
    <row r="176" spans="1:43" ht="21" hidden="1" customHeight="1" thickBot="1">
      <c r="I176" s="292" t="e">
        <f>IF((O$178+P$178)&gt;0,1,0)</f>
        <v>#VALUE!</v>
      </c>
      <c r="J176" s="118">
        <f t="shared" si="20"/>
        <v>0</v>
      </c>
      <c r="K176" s="2013" t="s">
        <v>803</v>
      </c>
      <c r="L176" s="2013"/>
      <c r="M176" s="2013"/>
      <c r="N176" s="2013"/>
      <c r="O176" s="2013"/>
      <c r="P176" s="2013"/>
      <c r="Q176" s="2013"/>
      <c r="R176" s="2013"/>
      <c r="S176" s="2013"/>
      <c r="T176" s="2013"/>
      <c r="U176" s="118">
        <v>0</v>
      </c>
      <c r="V176" s="119" t="s">
        <v>755</v>
      </c>
      <c r="W176" s="120" t="s">
        <v>873</v>
      </c>
      <c r="X176" s="121"/>
      <c r="Y176" s="121"/>
      <c r="Z176" s="122"/>
      <c r="AA176" s="123"/>
      <c r="AB176" s="122"/>
      <c r="AC176" s="122"/>
      <c r="AD176" s="122"/>
      <c r="AE176" s="199"/>
      <c r="AF176" s="124" t="s">
        <v>756</v>
      </c>
      <c r="AG176" s="125"/>
      <c r="AH176" s="125"/>
      <c r="AI176" s="125"/>
      <c r="AJ176" s="33"/>
      <c r="AK176" s="33"/>
      <c r="AL176" s="33"/>
      <c r="AM176" s="33"/>
      <c r="AN176" s="48"/>
      <c r="AO176" s="48"/>
      <c r="AP176" s="48"/>
    </row>
    <row r="177" spans="9:42" ht="21" hidden="1" customHeight="1" thickBot="1">
      <c r="I177" s="292" t="e">
        <f t="shared" ref="I177:I200" si="26">IF((O$178+P$178)&gt;0,1,0)</f>
        <v>#VALUE!</v>
      </c>
      <c r="J177" s="118">
        <f t="shared" si="20"/>
        <v>0</v>
      </c>
      <c r="K177" s="2021" t="s">
        <v>537</v>
      </c>
      <c r="L177" s="2021"/>
      <c r="M177" s="2021"/>
      <c r="N177" s="2021"/>
      <c r="O177" s="2021"/>
      <c r="P177" s="2021"/>
      <c r="Q177" s="2021"/>
      <c r="R177" s="2021"/>
      <c r="S177" s="2021"/>
      <c r="T177" s="2021"/>
      <c r="U177" s="118">
        <v>0</v>
      </c>
      <c r="V177" s="217" t="s">
        <v>976</v>
      </c>
      <c r="W177" s="232"/>
      <c r="X177" s="233" t="s">
        <v>1176</v>
      </c>
      <c r="Y177" s="232">
        <v>0</v>
      </c>
      <c r="Z177" s="129"/>
      <c r="AA177" s="130"/>
      <c r="AB177" s="129"/>
      <c r="AC177" s="131"/>
      <c r="AD177" s="132"/>
      <c r="AE177" s="199"/>
      <c r="AF177" s="133" t="s">
        <v>777</v>
      </c>
      <c r="AG177" s="134" t="s">
        <v>778</v>
      </c>
      <c r="AH177" s="134" t="s">
        <v>779</v>
      </c>
      <c r="AI177" s="135" t="s">
        <v>780</v>
      </c>
      <c r="AJ177" s="33"/>
      <c r="AK177" s="33"/>
      <c r="AL177" s="33"/>
      <c r="AM177" s="33"/>
      <c r="AN177" s="48"/>
      <c r="AO177" s="48"/>
      <c r="AP177" s="48"/>
    </row>
    <row r="178" spans="9:42" ht="21" hidden="1" customHeight="1">
      <c r="I178" s="292" t="e">
        <f t="shared" si="26"/>
        <v>#VALUE!</v>
      </c>
      <c r="J178" s="118">
        <f t="shared" si="20"/>
        <v>0</v>
      </c>
      <c r="K178" s="957" t="s">
        <v>523</v>
      </c>
      <c r="L178" s="136" t="s">
        <v>524</v>
      </c>
      <c r="M178" s="959" t="s">
        <v>978</v>
      </c>
      <c r="N178" s="136" t="s">
        <v>838</v>
      </c>
      <c r="O178" s="959" t="s">
        <v>776</v>
      </c>
      <c r="P178" s="136" t="s">
        <v>525</v>
      </c>
      <c r="Q178" s="136" t="s">
        <v>534</v>
      </c>
      <c r="R178" s="136" t="s">
        <v>529</v>
      </c>
      <c r="S178" s="406" t="s">
        <v>535</v>
      </c>
      <c r="T178" s="407" t="s">
        <v>536</v>
      </c>
      <c r="U178" s="118">
        <v>0</v>
      </c>
      <c r="V178" s="218" t="s">
        <v>975</v>
      </c>
      <c r="W178" s="138"/>
      <c r="X178" s="139"/>
      <c r="Y178" s="139"/>
      <c r="Z178" s="140"/>
      <c r="AA178" s="141"/>
      <c r="AB178" s="140"/>
      <c r="AC178" s="142"/>
      <c r="AD178" s="143"/>
      <c r="AE178" s="199"/>
      <c r="AF178" s="144" t="s">
        <v>781</v>
      </c>
      <c r="AG178" s="145" t="s">
        <v>782</v>
      </c>
      <c r="AH178" s="145" t="s">
        <v>783</v>
      </c>
      <c r="AI178" s="146" t="s">
        <v>784</v>
      </c>
      <c r="AJ178" s="33"/>
      <c r="AK178" s="33"/>
      <c r="AL178" s="33"/>
      <c r="AM178" s="33"/>
      <c r="AN178" s="48"/>
      <c r="AO178" s="48"/>
      <c r="AP178" s="48"/>
    </row>
    <row r="179" spans="9:42" ht="21" hidden="1" customHeight="1" thickBot="1">
      <c r="I179" s="292" t="e">
        <f t="shared" si="26"/>
        <v>#VALUE!</v>
      </c>
      <c r="J179" s="118">
        <f t="shared" si="20"/>
        <v>0</v>
      </c>
      <c r="K179" s="147"/>
      <c r="L179" s="405"/>
      <c r="M179" s="148"/>
      <c r="N179" s="149"/>
      <c r="O179" s="149"/>
      <c r="P179" s="150" t="s">
        <v>1360</v>
      </c>
      <c r="Q179" s="151">
        <v>0</v>
      </c>
      <c r="R179" s="393"/>
      <c r="S179" s="152">
        <v>0</v>
      </c>
      <c r="T179" s="153">
        <v>0</v>
      </c>
      <c r="U179" s="118">
        <v>0</v>
      </c>
      <c r="V179" s="218" t="s">
        <v>974</v>
      </c>
      <c r="W179" s="138"/>
      <c r="X179" s="139"/>
      <c r="Y179" s="139"/>
      <c r="Z179" s="140"/>
      <c r="AA179" s="141"/>
      <c r="AB179" s="140"/>
      <c r="AC179" s="142"/>
      <c r="AD179" s="143"/>
      <c r="AE179" s="199"/>
      <c r="AF179" s="144" t="s">
        <v>785</v>
      </c>
      <c r="AG179" s="145" t="s">
        <v>786</v>
      </c>
      <c r="AH179" s="154" t="s">
        <v>787</v>
      </c>
      <c r="AI179" s="146" t="s">
        <v>788</v>
      </c>
      <c r="AJ179" s="33"/>
      <c r="AK179" s="33"/>
      <c r="AL179" s="33"/>
      <c r="AM179" s="33"/>
      <c r="AN179" s="48"/>
      <c r="AO179" s="48"/>
      <c r="AP179" s="48"/>
    </row>
    <row r="180" spans="9:42" ht="21" hidden="1" customHeight="1" thickBot="1">
      <c r="I180" s="292" t="e">
        <f t="shared" si="26"/>
        <v>#VALUE!</v>
      </c>
      <c r="J180" s="118">
        <f t="shared" si="20"/>
        <v>0</v>
      </c>
      <c r="K180" s="957" t="s">
        <v>527</v>
      </c>
      <c r="L180" s="136" t="s">
        <v>528</v>
      </c>
      <c r="M180" s="136" t="s">
        <v>521</v>
      </c>
      <c r="N180" s="136" t="s">
        <v>526</v>
      </c>
      <c r="O180" s="136" t="s">
        <v>530</v>
      </c>
      <c r="P180" s="961" t="s">
        <v>531</v>
      </c>
      <c r="Q180" s="961" t="s">
        <v>532</v>
      </c>
      <c r="R180" s="155" t="s">
        <v>533</v>
      </c>
      <c r="S180" s="156" t="s">
        <v>552</v>
      </c>
      <c r="T180" s="407" t="s">
        <v>522</v>
      </c>
      <c r="U180" s="118">
        <v>0</v>
      </c>
      <c r="V180" s="219" t="s">
        <v>789</v>
      </c>
      <c r="W180" s="220"/>
      <c r="X180" s="221"/>
      <c r="Y180" s="221"/>
      <c r="Z180" s="222"/>
      <c r="AA180" s="223"/>
      <c r="AB180" s="222"/>
      <c r="AC180" s="224"/>
      <c r="AD180" s="225"/>
      <c r="AE180" s="199"/>
      <c r="AF180" s="144" t="s">
        <v>790</v>
      </c>
      <c r="AG180" s="157" t="s">
        <v>791</v>
      </c>
      <c r="AH180" s="158" t="s">
        <v>792</v>
      </c>
      <c r="AI180" s="146" t="s">
        <v>793</v>
      </c>
      <c r="AJ180" s="33"/>
      <c r="AK180" s="33"/>
      <c r="AL180" s="33"/>
      <c r="AM180" s="33"/>
      <c r="AN180" s="48"/>
      <c r="AO180" s="48"/>
      <c r="AP180" s="48"/>
    </row>
    <row r="181" spans="9:42" ht="21" hidden="1" customHeight="1" thickBot="1">
      <c r="I181" s="292" t="e">
        <f t="shared" si="26"/>
        <v>#VALUE!</v>
      </c>
      <c r="J181" s="118">
        <f t="shared" si="20"/>
        <v>0</v>
      </c>
      <c r="K181" s="394">
        <v>0</v>
      </c>
      <c r="L181" s="395">
        <v>0</v>
      </c>
      <c r="M181" s="967">
        <v>0</v>
      </c>
      <c r="N181" s="160">
        <v>0</v>
      </c>
      <c r="O181" s="161" t="e">
        <v>#DIV/0!</v>
      </c>
      <c r="P181" s="162" t="s">
        <v>1361</v>
      </c>
      <c r="Q181" s="397" t="s">
        <v>1023</v>
      </c>
      <c r="R181" s="163" t="s">
        <v>960</v>
      </c>
      <c r="S181" s="164">
        <v>0</v>
      </c>
      <c r="T181" s="398">
        <v>0</v>
      </c>
      <c r="U181" s="118">
        <v>0</v>
      </c>
      <c r="V181" s="226">
        <v>0</v>
      </c>
      <c r="W181" s="226"/>
      <c r="X181" s="226"/>
      <c r="Y181" s="226"/>
      <c r="Z181" s="226"/>
      <c r="AA181" s="227"/>
      <c r="AB181" s="226"/>
      <c r="AC181" s="226"/>
      <c r="AD181" s="226"/>
      <c r="AE181" s="199"/>
      <c r="AF181" s="144" t="s">
        <v>794</v>
      </c>
      <c r="AG181" s="145"/>
      <c r="AH181" s="165"/>
      <c r="AI181" s="146"/>
      <c r="AJ181" s="33"/>
      <c r="AK181" s="33"/>
      <c r="AL181" s="33"/>
      <c r="AM181" s="33"/>
      <c r="AN181" s="48"/>
      <c r="AO181" s="48"/>
      <c r="AP181" s="48"/>
    </row>
    <row r="182" spans="9:42" ht="21" hidden="1" customHeight="1" thickBot="1">
      <c r="I182" s="292" t="e">
        <f t="shared" si="26"/>
        <v>#VALUE!</v>
      </c>
      <c r="J182" s="118">
        <f t="shared" si="20"/>
        <v>0</v>
      </c>
      <c r="K182" s="2014" t="s">
        <v>839</v>
      </c>
      <c r="L182" s="2014"/>
      <c r="M182" s="2014"/>
      <c r="N182" s="2014"/>
      <c r="O182" s="2014"/>
      <c r="P182" s="2014"/>
      <c r="Q182" s="2014"/>
      <c r="R182" s="2014"/>
      <c r="S182" s="2014"/>
      <c r="T182" s="2014"/>
      <c r="U182" s="118">
        <v>0</v>
      </c>
      <c r="AE182" s="199"/>
      <c r="AF182" s="144"/>
      <c r="AG182" s="145"/>
      <c r="AH182" s="165"/>
      <c r="AI182" s="146"/>
      <c r="AJ182" s="33"/>
      <c r="AK182" s="33"/>
      <c r="AL182" s="33"/>
      <c r="AM182" s="33"/>
      <c r="AN182" s="48"/>
      <c r="AO182" s="48"/>
      <c r="AP182" s="48"/>
    </row>
    <row r="183" spans="9:42" ht="21" hidden="1" customHeight="1">
      <c r="I183" s="292" t="e">
        <f t="shared" si="26"/>
        <v>#VALUE!</v>
      </c>
      <c r="J183" s="118">
        <f t="shared" si="20"/>
        <v>0</v>
      </c>
      <c r="K183" s="2015" t="s">
        <v>840</v>
      </c>
      <c r="L183" s="2017" t="s">
        <v>841</v>
      </c>
      <c r="M183" s="2019" t="s">
        <v>842</v>
      </c>
      <c r="N183" s="2019" t="s">
        <v>843</v>
      </c>
      <c r="O183" s="2022" t="s">
        <v>844</v>
      </c>
      <c r="P183" s="2023"/>
      <c r="Q183" s="2022" t="s">
        <v>845</v>
      </c>
      <c r="R183" s="2023"/>
      <c r="S183" s="1992" t="s">
        <v>969</v>
      </c>
      <c r="T183" s="1993"/>
      <c r="U183" s="118">
        <v>0</v>
      </c>
      <c r="V183" s="217" t="s">
        <v>757</v>
      </c>
      <c r="W183" s="228" t="s">
        <v>973</v>
      </c>
      <c r="X183" s="228" t="s">
        <v>972</v>
      </c>
      <c r="Y183" s="228" t="s">
        <v>971</v>
      </c>
      <c r="Z183" s="228" t="s">
        <v>527</v>
      </c>
      <c r="AA183" s="229" t="s">
        <v>824</v>
      </c>
      <c r="AB183" s="228" t="s">
        <v>970</v>
      </c>
      <c r="AC183" s="230" t="s">
        <v>521</v>
      </c>
      <c r="AD183" s="231" t="s">
        <v>1232</v>
      </c>
      <c r="AE183" s="199"/>
      <c r="AF183" s="170"/>
      <c r="AG183" s="171"/>
      <c r="AH183" s="172"/>
      <c r="AI183" s="173"/>
      <c r="AJ183" s="33"/>
      <c r="AK183" s="33"/>
      <c r="AL183" s="33"/>
      <c r="AM183" s="33"/>
      <c r="AN183" s="48"/>
      <c r="AO183" s="48"/>
      <c r="AP183" s="48"/>
    </row>
    <row r="184" spans="9:42" ht="21" hidden="1" customHeight="1">
      <c r="I184" s="292" t="e">
        <f t="shared" si="26"/>
        <v>#VALUE!</v>
      </c>
      <c r="J184" s="118">
        <f t="shared" si="20"/>
        <v>0</v>
      </c>
      <c r="K184" s="2016"/>
      <c r="L184" s="2018"/>
      <c r="M184" s="2020"/>
      <c r="N184" s="2020"/>
      <c r="O184" s="960" t="s">
        <v>741</v>
      </c>
      <c r="P184" s="176" t="s">
        <v>742</v>
      </c>
      <c r="Q184" s="176" t="s">
        <v>741</v>
      </c>
      <c r="R184" s="177" t="s">
        <v>742</v>
      </c>
      <c r="S184" s="1994"/>
      <c r="T184" s="1995"/>
      <c r="U184" s="118">
        <v>0</v>
      </c>
      <c r="V184" s="178"/>
      <c r="W184" s="179"/>
      <c r="X184" s="179"/>
      <c r="Y184" s="179"/>
      <c r="Z184" s="179"/>
      <c r="AA184" s="180"/>
      <c r="AB184" s="179"/>
      <c r="AC184" s="402"/>
      <c r="AD184" s="181"/>
      <c r="AE184" s="199"/>
      <c r="AF184" s="125"/>
      <c r="AG184" s="125"/>
      <c r="AH184" s="125"/>
      <c r="AI184" s="182"/>
      <c r="AJ184" s="33"/>
      <c r="AK184" s="33"/>
      <c r="AL184" s="33"/>
      <c r="AM184" s="33"/>
      <c r="AN184" s="48"/>
      <c r="AO184" s="48"/>
      <c r="AP184" s="48"/>
    </row>
    <row r="185" spans="9:42" ht="21" hidden="1" customHeight="1">
      <c r="I185" s="292" t="e">
        <f t="shared" si="26"/>
        <v>#VALUE!</v>
      </c>
      <c r="J185" s="118">
        <f t="shared" si="20"/>
        <v>0</v>
      </c>
      <c r="K185" s="958" t="s">
        <v>802</v>
      </c>
      <c r="L185" s="184"/>
      <c r="M185" s="184"/>
      <c r="N185" s="266" t="e">
        <v>#DIV/0!</v>
      </c>
      <c r="O185" s="263" t="e">
        <v>#DIV/0!</v>
      </c>
      <c r="P185" s="263" t="e">
        <v>#DIV/0!</v>
      </c>
      <c r="Q185" s="263" t="e">
        <v>#DIV/0!</v>
      </c>
      <c r="R185" s="263" t="e">
        <v>#DIV/0!</v>
      </c>
      <c r="S185" s="1996" t="s">
        <v>1118</v>
      </c>
      <c r="T185" s="1997"/>
      <c r="U185" s="118">
        <v>0</v>
      </c>
      <c r="V185" s="178"/>
      <c r="W185" s="234"/>
      <c r="X185" s="234"/>
      <c r="Y185" s="234"/>
      <c r="Z185" s="179"/>
      <c r="AA185" s="180"/>
      <c r="AB185" s="179"/>
      <c r="AC185" s="402"/>
      <c r="AD185" s="181"/>
      <c r="AE185" s="199"/>
      <c r="AF185" s="133" t="s">
        <v>795</v>
      </c>
      <c r="AG185" s="134" t="s">
        <v>796</v>
      </c>
      <c r="AH185" s="169" t="s">
        <v>797</v>
      </c>
      <c r="AI185" s="135" t="s">
        <v>1499</v>
      </c>
      <c r="AJ185" s="33"/>
      <c r="AK185" s="33"/>
      <c r="AL185" s="33"/>
      <c r="AM185" s="33"/>
      <c r="AN185" s="48"/>
      <c r="AO185" s="48"/>
      <c r="AP185" s="48"/>
    </row>
    <row r="186" spans="9:42" ht="21" hidden="1" customHeight="1">
      <c r="I186" s="292" t="e">
        <f t="shared" si="26"/>
        <v>#VALUE!</v>
      </c>
      <c r="J186" s="118">
        <f t="shared" si="20"/>
        <v>0</v>
      </c>
      <c r="K186" s="958" t="s">
        <v>754</v>
      </c>
      <c r="L186" s="184"/>
      <c r="M186" s="184"/>
      <c r="N186" s="264">
        <v>0</v>
      </c>
      <c r="O186" s="265">
        <v>0</v>
      </c>
      <c r="P186" s="265">
        <v>0</v>
      </c>
      <c r="Q186" s="265">
        <v>0</v>
      </c>
      <c r="R186" s="265">
        <v>0</v>
      </c>
      <c r="S186" s="1998"/>
      <c r="T186" s="1999"/>
      <c r="U186" s="118">
        <v>0</v>
      </c>
      <c r="V186" s="178"/>
      <c r="W186" s="179"/>
      <c r="X186" s="179"/>
      <c r="Y186" s="179"/>
      <c r="Z186" s="179"/>
      <c r="AA186" s="180"/>
      <c r="AB186" s="179"/>
      <c r="AC186" s="402"/>
      <c r="AD186" s="181"/>
      <c r="AE186" s="199"/>
      <c r="AF186" s="144" t="s">
        <v>1725</v>
      </c>
      <c r="AG186" s="145" t="s">
        <v>961</v>
      </c>
      <c r="AH186" s="186">
        <v>0</v>
      </c>
      <c r="AI186" s="187" t="s">
        <v>1501</v>
      </c>
      <c r="AJ186" s="33"/>
      <c r="AK186" s="33"/>
      <c r="AL186" s="33"/>
      <c r="AM186" s="33"/>
      <c r="AN186" s="48"/>
      <c r="AO186" s="48"/>
      <c r="AP186" s="48"/>
    </row>
    <row r="187" spans="9:42" ht="21" hidden="1" customHeight="1">
      <c r="I187" s="292" t="e">
        <f t="shared" si="26"/>
        <v>#VALUE!</v>
      </c>
      <c r="J187" s="118">
        <f t="shared" si="20"/>
        <v>0</v>
      </c>
      <c r="K187" s="958">
        <v>1</v>
      </c>
      <c r="L187" s="188"/>
      <c r="M187" s="188"/>
      <c r="N187" s="189">
        <v>0</v>
      </c>
      <c r="O187" s="190"/>
      <c r="P187" s="190"/>
      <c r="Q187" s="264">
        <v>0</v>
      </c>
      <c r="R187" s="264">
        <v>0</v>
      </c>
      <c r="S187" s="1988"/>
      <c r="T187" s="1989"/>
      <c r="U187" s="118">
        <v>0</v>
      </c>
      <c r="V187" s="178"/>
      <c r="W187" s="179"/>
      <c r="X187" s="179"/>
      <c r="Y187" s="179"/>
      <c r="Z187" s="179"/>
      <c r="AA187" s="180"/>
      <c r="AB187" s="179"/>
      <c r="AC187" s="402"/>
      <c r="AD187" s="181"/>
      <c r="AE187" s="199"/>
      <c r="AF187" s="144" t="s">
        <v>1726</v>
      </c>
      <c r="AG187" s="145" t="s">
        <v>800</v>
      </c>
      <c r="AH187" s="192">
        <v>0.05</v>
      </c>
      <c r="AI187" s="187" t="s">
        <v>1502</v>
      </c>
      <c r="AJ187" s="33"/>
      <c r="AK187" s="33"/>
      <c r="AL187" s="33"/>
      <c r="AM187" s="33"/>
      <c r="AN187" s="48"/>
      <c r="AO187" s="48"/>
      <c r="AP187" s="48"/>
    </row>
    <row r="188" spans="9:42" ht="21" hidden="1" customHeight="1">
      <c r="I188" s="292" t="e">
        <f t="shared" si="26"/>
        <v>#VALUE!</v>
      </c>
      <c r="J188" s="118">
        <f t="shared" si="20"/>
        <v>0</v>
      </c>
      <c r="K188" s="958">
        <v>2</v>
      </c>
      <c r="L188" s="188"/>
      <c r="M188" s="188"/>
      <c r="N188" s="189">
        <v>0</v>
      </c>
      <c r="O188" s="190"/>
      <c r="P188" s="190"/>
      <c r="Q188" s="264">
        <v>0</v>
      </c>
      <c r="R188" s="264">
        <v>0</v>
      </c>
      <c r="S188" s="1988"/>
      <c r="T188" s="1989"/>
      <c r="U188" s="118">
        <v>0</v>
      </c>
      <c r="V188" s="178"/>
      <c r="W188" s="179"/>
      <c r="X188" s="179"/>
      <c r="Y188" s="179"/>
      <c r="Z188" s="179"/>
      <c r="AA188" s="180"/>
      <c r="AB188" s="179"/>
      <c r="AC188" s="402"/>
      <c r="AD188" s="181"/>
      <c r="AE188" s="199"/>
      <c r="AF188" s="144" t="s">
        <v>1727</v>
      </c>
      <c r="AG188" s="145" t="s">
        <v>963</v>
      </c>
      <c r="AH188" s="192">
        <v>0.1</v>
      </c>
      <c r="AI188" s="193"/>
      <c r="AJ188" s="33"/>
      <c r="AK188" s="33"/>
      <c r="AL188" s="33"/>
      <c r="AM188" s="33"/>
      <c r="AN188" s="48"/>
      <c r="AO188" s="48"/>
      <c r="AP188" s="48"/>
    </row>
    <row r="189" spans="9:42" ht="21" hidden="1" customHeight="1">
      <c r="I189" s="292" t="e">
        <f t="shared" si="26"/>
        <v>#VALUE!</v>
      </c>
      <c r="J189" s="118">
        <f t="shared" si="20"/>
        <v>0</v>
      </c>
      <c r="K189" s="958">
        <v>3</v>
      </c>
      <c r="L189" s="188"/>
      <c r="M189" s="188"/>
      <c r="N189" s="189">
        <v>0</v>
      </c>
      <c r="O189" s="190"/>
      <c r="P189" s="190"/>
      <c r="Q189" s="264">
        <v>0</v>
      </c>
      <c r="R189" s="264">
        <v>0</v>
      </c>
      <c r="S189" s="1988"/>
      <c r="T189" s="1989"/>
      <c r="U189" s="118">
        <v>0</v>
      </c>
      <c r="V189" s="178"/>
      <c r="W189" s="179"/>
      <c r="X189" s="179"/>
      <c r="Y189" s="179"/>
      <c r="Z189" s="179"/>
      <c r="AA189" s="180"/>
      <c r="AB189" s="179"/>
      <c r="AC189" s="402"/>
      <c r="AD189" s="181"/>
      <c r="AE189" s="199"/>
      <c r="AF189" s="144"/>
      <c r="AG189" s="145"/>
      <c r="AH189" s="194"/>
      <c r="AI189" s="146"/>
      <c r="AJ189" s="33"/>
      <c r="AK189" s="33"/>
      <c r="AL189" s="33"/>
      <c r="AM189" s="33"/>
      <c r="AN189" s="48"/>
      <c r="AO189" s="48"/>
      <c r="AP189" s="48"/>
    </row>
    <row r="190" spans="9:42" ht="21" hidden="1" customHeight="1">
      <c r="I190" s="292" t="e">
        <f t="shared" si="26"/>
        <v>#VALUE!</v>
      </c>
      <c r="J190" s="118">
        <f t="shared" si="20"/>
        <v>0</v>
      </c>
      <c r="K190" s="958">
        <v>4</v>
      </c>
      <c r="L190" s="188"/>
      <c r="M190" s="188"/>
      <c r="N190" s="189">
        <v>0</v>
      </c>
      <c r="O190" s="190"/>
      <c r="P190" s="190"/>
      <c r="Q190" s="264">
        <v>0</v>
      </c>
      <c r="R190" s="264">
        <v>0</v>
      </c>
      <c r="S190" s="1988"/>
      <c r="T190" s="1989"/>
      <c r="U190" s="118">
        <v>0</v>
      </c>
      <c r="V190" s="178"/>
      <c r="W190" s="179"/>
      <c r="X190" s="179"/>
      <c r="Y190" s="179"/>
      <c r="Z190" s="179"/>
      <c r="AA190" s="180"/>
      <c r="AB190" s="179"/>
      <c r="AC190" s="402"/>
      <c r="AD190" s="181"/>
      <c r="AE190" s="199"/>
      <c r="AF190" s="170"/>
      <c r="AG190" s="195"/>
      <c r="AH190" s="171"/>
      <c r="AI190" s="173"/>
      <c r="AJ190" s="33"/>
      <c r="AK190" s="33"/>
      <c r="AL190" s="33"/>
      <c r="AM190" s="33"/>
      <c r="AN190" s="48"/>
      <c r="AO190" s="48"/>
      <c r="AP190" s="48"/>
    </row>
    <row r="191" spans="9:42" ht="21" hidden="1" customHeight="1">
      <c r="I191" s="292" t="e">
        <f t="shared" si="26"/>
        <v>#VALUE!</v>
      </c>
      <c r="J191" s="118">
        <f t="shared" si="20"/>
        <v>0</v>
      </c>
      <c r="K191" s="958">
        <v>5</v>
      </c>
      <c r="L191" s="188"/>
      <c r="M191" s="188"/>
      <c r="N191" s="189">
        <v>0</v>
      </c>
      <c r="O191" s="190"/>
      <c r="P191" s="190"/>
      <c r="Q191" s="191">
        <v>0</v>
      </c>
      <c r="R191" s="191">
        <v>0</v>
      </c>
      <c r="S191" s="1988"/>
      <c r="T191" s="1989"/>
      <c r="U191" s="118">
        <v>0</v>
      </c>
      <c r="V191" s="178"/>
      <c r="W191" s="179"/>
      <c r="X191" s="179"/>
      <c r="Y191" s="179"/>
      <c r="Z191" s="179"/>
      <c r="AA191" s="180"/>
      <c r="AB191" s="179"/>
      <c r="AC191" s="402"/>
      <c r="AD191" s="181"/>
      <c r="AE191" s="199"/>
      <c r="AF191" s="48"/>
      <c r="AG191" s="48"/>
      <c r="AH191" s="48"/>
      <c r="AI191" s="48"/>
      <c r="AJ191" s="33"/>
      <c r="AK191" s="33"/>
      <c r="AL191" s="33"/>
      <c r="AM191" s="33"/>
      <c r="AN191" s="48"/>
      <c r="AO191" s="48"/>
      <c r="AP191" s="48"/>
    </row>
    <row r="192" spans="9:42" ht="21" hidden="1" customHeight="1">
      <c r="I192" s="292" t="e">
        <f t="shared" si="26"/>
        <v>#VALUE!</v>
      </c>
      <c r="J192" s="118">
        <f t="shared" si="20"/>
        <v>0</v>
      </c>
      <c r="K192" s="958">
        <v>6</v>
      </c>
      <c r="L192" s="188"/>
      <c r="M192" s="188"/>
      <c r="N192" s="189">
        <v>0</v>
      </c>
      <c r="O192" s="190"/>
      <c r="P192" s="190"/>
      <c r="Q192" s="191">
        <v>0</v>
      </c>
      <c r="R192" s="191">
        <v>0</v>
      </c>
      <c r="S192" s="1988"/>
      <c r="T192" s="1989"/>
      <c r="U192" s="118">
        <v>0</v>
      </c>
      <c r="V192" s="137" t="s">
        <v>754</v>
      </c>
      <c r="W192" s="196">
        <v>0</v>
      </c>
      <c r="X192" s="196">
        <v>0</v>
      </c>
      <c r="Y192" s="196">
        <v>0</v>
      </c>
      <c r="Z192" s="197"/>
      <c r="AA192" s="198"/>
      <c r="AB192" s="196">
        <v>0</v>
      </c>
      <c r="AC192" s="402"/>
      <c r="AD192" s="654">
        <v>0</v>
      </c>
      <c r="AE192" s="199"/>
      <c r="AF192" s="33"/>
      <c r="AG192" s="33"/>
      <c r="AH192" s="33"/>
      <c r="AI192" s="33"/>
      <c r="AJ192" s="33"/>
      <c r="AK192" s="33"/>
      <c r="AL192" s="33"/>
      <c r="AM192" s="33"/>
      <c r="AN192" s="48"/>
      <c r="AO192" s="48"/>
      <c r="AP192" s="48"/>
    </row>
    <row r="193" spans="9:42" ht="21" hidden="1" customHeight="1" thickBot="1">
      <c r="I193" s="292" t="e">
        <f t="shared" si="26"/>
        <v>#VALUE!</v>
      </c>
      <c r="J193" s="118">
        <f t="shared" si="20"/>
        <v>0</v>
      </c>
      <c r="K193" s="958">
        <v>7</v>
      </c>
      <c r="L193" s="188"/>
      <c r="M193" s="188"/>
      <c r="N193" s="189">
        <v>0</v>
      </c>
      <c r="O193" s="190"/>
      <c r="P193" s="190"/>
      <c r="Q193" s="191">
        <v>0</v>
      </c>
      <c r="R193" s="191">
        <v>0</v>
      </c>
      <c r="S193" s="1988"/>
      <c r="T193" s="1989"/>
      <c r="U193" s="118">
        <v>0</v>
      </c>
      <c r="V193" s="201" t="s">
        <v>802</v>
      </c>
      <c r="W193" s="202"/>
      <c r="X193" s="202"/>
      <c r="Y193" s="202"/>
      <c r="Z193" s="202"/>
      <c r="AA193" s="203"/>
      <c r="AB193" s="202">
        <v>0</v>
      </c>
      <c r="AC193" s="403"/>
      <c r="AD193" s="204"/>
      <c r="AE193" s="199"/>
      <c r="AF193" s="199"/>
      <c r="AG193" s="199"/>
      <c r="AH193" s="33"/>
      <c r="AI193" s="33"/>
      <c r="AJ193" s="33"/>
      <c r="AK193" s="33"/>
      <c r="AL193" s="33"/>
      <c r="AM193" s="33"/>
      <c r="AN193" s="48"/>
      <c r="AO193" s="48"/>
      <c r="AP193" s="48"/>
    </row>
    <row r="194" spans="9:42" ht="21" hidden="1" customHeight="1">
      <c r="I194" s="292" t="e">
        <f t="shared" si="26"/>
        <v>#VALUE!</v>
      </c>
      <c r="J194" s="118">
        <f t="shared" si="20"/>
        <v>0</v>
      </c>
      <c r="K194" s="958">
        <v>8</v>
      </c>
      <c r="L194" s="188"/>
      <c r="M194" s="188"/>
      <c r="N194" s="189">
        <v>0</v>
      </c>
      <c r="O194" s="190"/>
      <c r="P194" s="190"/>
      <c r="Q194" s="191">
        <v>0</v>
      </c>
      <c r="R194" s="191">
        <v>0</v>
      </c>
      <c r="S194" s="1988"/>
      <c r="T194" s="1989"/>
      <c r="U194" s="118">
        <v>0</v>
      </c>
      <c r="V194" s="33"/>
      <c r="W194" s="33"/>
      <c r="X194" s="33"/>
      <c r="Y194" s="33"/>
      <c r="Z194" s="33"/>
      <c r="AA194" s="205"/>
      <c r="AB194" s="33"/>
      <c r="AC194" s="33"/>
      <c r="AD194" s="33"/>
      <c r="AE194" s="199"/>
      <c r="AF194" s="199"/>
      <c r="AG194" s="199"/>
      <c r="AH194" s="33"/>
      <c r="AI194" s="33"/>
      <c r="AJ194" s="33"/>
      <c r="AK194" s="33"/>
      <c r="AL194" s="33"/>
      <c r="AM194" s="33"/>
      <c r="AN194" s="48"/>
      <c r="AO194" s="48"/>
      <c r="AP194" s="48"/>
    </row>
    <row r="195" spans="9:42" ht="21" hidden="1" customHeight="1">
      <c r="I195" s="292" t="e">
        <f t="shared" si="26"/>
        <v>#VALUE!</v>
      </c>
      <c r="J195" s="118">
        <f t="shared" si="20"/>
        <v>0</v>
      </c>
      <c r="K195" s="958">
        <v>9</v>
      </c>
      <c r="L195" s="188"/>
      <c r="M195" s="188"/>
      <c r="N195" s="189">
        <v>0</v>
      </c>
      <c r="O195" s="190"/>
      <c r="P195" s="190"/>
      <c r="Q195" s="191">
        <v>0</v>
      </c>
      <c r="R195" s="191">
        <v>0</v>
      </c>
      <c r="S195" s="1988"/>
      <c r="T195" s="1989"/>
      <c r="U195" s="118">
        <v>0</v>
      </c>
      <c r="V195" s="647" t="s">
        <v>1169</v>
      </c>
      <c r="W195" s="648" t="s">
        <v>1170</v>
      </c>
      <c r="X195" s="649"/>
      <c r="Y195" s="649"/>
      <c r="Z195" s="649"/>
      <c r="AA195" s="649"/>
      <c r="AB195" s="649"/>
      <c r="AC195" s="649"/>
      <c r="AD195" s="650"/>
      <c r="AE195" s="199"/>
      <c r="AF195" s="199"/>
      <c r="AG195" s="199"/>
      <c r="AH195" s="33"/>
      <c r="AI195" s="33"/>
      <c r="AJ195" s="33"/>
      <c r="AK195" s="33"/>
      <c r="AL195" s="33"/>
      <c r="AM195" s="33"/>
      <c r="AN195" s="48"/>
      <c r="AO195" s="48"/>
      <c r="AP195" s="48"/>
    </row>
    <row r="196" spans="9:42" ht="21" hidden="1" customHeight="1">
      <c r="I196" s="292" t="e">
        <f t="shared" si="26"/>
        <v>#VALUE!</v>
      </c>
      <c r="J196" s="118">
        <f t="shared" si="20"/>
        <v>0</v>
      </c>
      <c r="K196" s="958">
        <v>10</v>
      </c>
      <c r="L196" s="188"/>
      <c r="M196" s="188"/>
      <c r="N196" s="189">
        <v>0</v>
      </c>
      <c r="O196" s="190"/>
      <c r="P196" s="190"/>
      <c r="Q196" s="191">
        <v>0</v>
      </c>
      <c r="R196" s="191">
        <v>0</v>
      </c>
      <c r="S196" s="1988"/>
      <c r="T196" s="1989"/>
      <c r="U196" s="118">
        <v>0</v>
      </c>
      <c r="V196" s="651" t="s">
        <v>1171</v>
      </c>
      <c r="W196" s="648" t="s">
        <v>1362</v>
      </c>
      <c r="X196" s="649"/>
      <c r="Y196" s="649"/>
      <c r="Z196" s="649"/>
      <c r="AA196" s="649"/>
      <c r="AB196" s="649"/>
      <c r="AC196" s="649"/>
      <c r="AD196" s="650"/>
      <c r="AE196" s="199"/>
      <c r="AF196" s="199"/>
      <c r="AG196" s="199"/>
      <c r="AH196" s="33"/>
      <c r="AI196" s="33"/>
      <c r="AJ196" s="33"/>
      <c r="AK196" s="33"/>
      <c r="AL196" s="33"/>
      <c r="AM196" s="33"/>
      <c r="AN196" s="48"/>
      <c r="AO196" s="48"/>
      <c r="AP196" s="48"/>
    </row>
    <row r="197" spans="9:42" ht="21" hidden="1" customHeight="1">
      <c r="I197" s="292" t="e">
        <f t="shared" si="26"/>
        <v>#VALUE!</v>
      </c>
      <c r="J197" s="118">
        <f t="shared" si="20"/>
        <v>0</v>
      </c>
      <c r="K197" s="958">
        <v>11</v>
      </c>
      <c r="L197" s="188"/>
      <c r="M197" s="188"/>
      <c r="N197" s="189">
        <v>0</v>
      </c>
      <c r="O197" s="190"/>
      <c r="P197" s="190"/>
      <c r="Q197" s="191">
        <v>0</v>
      </c>
      <c r="R197" s="191">
        <v>0</v>
      </c>
      <c r="S197" s="1988"/>
      <c r="T197" s="1989"/>
      <c r="U197" s="118">
        <v>0</v>
      </c>
      <c r="V197" s="651" t="s">
        <v>1172</v>
      </c>
      <c r="W197" s="648" t="s">
        <v>1363</v>
      </c>
      <c r="X197" s="649"/>
      <c r="Y197" s="649"/>
      <c r="Z197" s="649"/>
      <c r="AA197" s="649"/>
      <c r="AB197" s="649"/>
      <c r="AC197" s="649"/>
      <c r="AD197" s="650"/>
      <c r="AE197" s="199"/>
      <c r="AF197" s="199"/>
      <c r="AG197" s="199"/>
      <c r="AH197" s="33"/>
      <c r="AI197" s="33"/>
      <c r="AJ197" s="33"/>
      <c r="AK197" s="33"/>
      <c r="AL197" s="33"/>
      <c r="AM197" s="33"/>
      <c r="AN197" s="48"/>
      <c r="AO197" s="48"/>
      <c r="AP197" s="48"/>
    </row>
    <row r="198" spans="9:42" ht="21" hidden="1" customHeight="1">
      <c r="I198" s="292" t="e">
        <f t="shared" si="26"/>
        <v>#VALUE!</v>
      </c>
      <c r="J198" s="118">
        <f t="shared" si="20"/>
        <v>0</v>
      </c>
      <c r="K198" s="958">
        <v>12</v>
      </c>
      <c r="L198" s="188"/>
      <c r="M198" s="188"/>
      <c r="N198" s="189">
        <v>0</v>
      </c>
      <c r="O198" s="190"/>
      <c r="P198" s="190"/>
      <c r="Q198" s="191">
        <v>0</v>
      </c>
      <c r="R198" s="191">
        <v>0</v>
      </c>
      <c r="S198" s="1988"/>
      <c r="T198" s="1989"/>
      <c r="U198" s="118">
        <v>0</v>
      </c>
      <c r="V198" s="651" t="s">
        <v>1174</v>
      </c>
      <c r="W198" s="648" t="s">
        <v>1359</v>
      </c>
      <c r="X198" s="649"/>
      <c r="Y198" s="649"/>
      <c r="Z198" s="649"/>
      <c r="AA198" s="649"/>
      <c r="AB198" s="649"/>
      <c r="AC198" s="649"/>
      <c r="AD198" s="650"/>
      <c r="AE198" s="199"/>
      <c r="AF198" s="199"/>
      <c r="AG198" s="199"/>
      <c r="AH198" s="33"/>
      <c r="AI198" s="33"/>
      <c r="AJ198" s="33"/>
      <c r="AK198" s="33"/>
      <c r="AL198" s="33"/>
      <c r="AM198" s="33"/>
      <c r="AN198" s="48"/>
      <c r="AO198" s="48"/>
      <c r="AP198" s="48"/>
    </row>
    <row r="199" spans="9:42" ht="21" hidden="1" customHeight="1">
      <c r="I199" s="292" t="e">
        <f t="shared" si="26"/>
        <v>#VALUE!</v>
      </c>
      <c r="J199" s="118">
        <f t="shared" si="20"/>
        <v>0</v>
      </c>
      <c r="K199" s="958">
        <v>13</v>
      </c>
      <c r="L199" s="188"/>
      <c r="M199" s="188"/>
      <c r="N199" s="189">
        <v>0</v>
      </c>
      <c r="O199" s="190"/>
      <c r="P199" s="190"/>
      <c r="Q199" s="191">
        <v>0</v>
      </c>
      <c r="R199" s="191">
        <v>0</v>
      </c>
      <c r="S199" s="1988"/>
      <c r="T199" s="1989"/>
      <c r="U199" s="118">
        <v>0</v>
      </c>
      <c r="V199" s="652" t="s">
        <v>1175</v>
      </c>
      <c r="W199" s="648"/>
      <c r="X199" s="649"/>
      <c r="Y199" s="649"/>
      <c r="Z199" s="649"/>
      <c r="AA199" s="649"/>
      <c r="AB199" s="649"/>
      <c r="AC199" s="649"/>
      <c r="AD199" s="650"/>
      <c r="AE199" s="199"/>
      <c r="AF199" s="199"/>
      <c r="AG199" s="199"/>
      <c r="AH199" s="33"/>
      <c r="AI199" s="33"/>
      <c r="AJ199" s="33"/>
      <c r="AK199" s="33"/>
      <c r="AL199" s="33"/>
      <c r="AM199" s="33"/>
      <c r="AN199" s="48"/>
      <c r="AO199" s="48"/>
      <c r="AP199" s="48"/>
    </row>
    <row r="200" spans="9:42" ht="21" hidden="1" customHeight="1" thickBot="1">
      <c r="I200" s="292" t="e">
        <f t="shared" si="26"/>
        <v>#VALUE!</v>
      </c>
      <c r="J200" s="118">
        <f t="shared" si="20"/>
        <v>0</v>
      </c>
      <c r="K200" s="206">
        <v>14</v>
      </c>
      <c r="L200" s="159"/>
      <c r="M200" s="159"/>
      <c r="N200" s="207">
        <v>0</v>
      </c>
      <c r="O200" s="208"/>
      <c r="P200" s="208"/>
      <c r="Q200" s="209">
        <v>0</v>
      </c>
      <c r="R200" s="209">
        <v>0</v>
      </c>
      <c r="S200" s="1990"/>
      <c r="T200" s="1991"/>
      <c r="U200" s="118">
        <v>0</v>
      </c>
      <c r="V200" s="651"/>
      <c r="W200" s="648"/>
      <c r="X200" s="649"/>
      <c r="Y200" s="649"/>
      <c r="Z200" s="649"/>
      <c r="AA200" s="649"/>
      <c r="AB200" s="649"/>
      <c r="AC200" s="649"/>
      <c r="AD200" s="650"/>
      <c r="AE200" s="199"/>
      <c r="AF200" s="199"/>
      <c r="AG200" s="199"/>
      <c r="AH200" s="33"/>
      <c r="AI200" s="33"/>
      <c r="AJ200" s="33"/>
      <c r="AK200" s="33"/>
      <c r="AL200" s="33"/>
      <c r="AM200" s="33"/>
      <c r="AN200" s="48"/>
      <c r="AO200" s="48"/>
      <c r="AP200" s="48"/>
    </row>
    <row r="201" spans="9:42" ht="21" hidden="1" customHeight="1">
      <c r="I201" s="292">
        <f>IF((O$203+P$203)&gt;0,1,0)</f>
        <v>0</v>
      </c>
      <c r="J201" s="118">
        <f t="shared" si="20"/>
        <v>0</v>
      </c>
      <c r="K201" s="2002" t="s">
        <v>840</v>
      </c>
      <c r="L201" s="2008" t="s">
        <v>841</v>
      </c>
      <c r="M201" s="2010" t="s">
        <v>842</v>
      </c>
      <c r="N201" s="2006" t="s">
        <v>843</v>
      </c>
      <c r="O201" s="2012" t="s">
        <v>844</v>
      </c>
      <c r="P201" s="2012"/>
      <c r="Q201" s="2012" t="s">
        <v>845</v>
      </c>
      <c r="R201" s="2012"/>
      <c r="S201" s="1992" t="s">
        <v>969</v>
      </c>
      <c r="T201" s="1993"/>
      <c r="U201" s="118">
        <f t="shared" ref="U201:U257" si="27">J201</f>
        <v>0</v>
      </c>
      <c r="V201" s="33"/>
      <c r="W201" s="33"/>
      <c r="X201" s="33"/>
      <c r="Y201" s="33"/>
      <c r="Z201" s="33"/>
      <c r="AA201" s="205"/>
      <c r="AB201" s="33"/>
      <c r="AC201" s="33"/>
      <c r="AD201" s="33"/>
      <c r="AE201" s="199"/>
      <c r="AF201" s="199"/>
      <c r="AG201" s="199"/>
      <c r="AH201" s="33"/>
      <c r="AI201" s="33"/>
      <c r="AJ201" s="33"/>
      <c r="AK201" s="33"/>
      <c r="AL201" s="33"/>
      <c r="AM201" s="33"/>
      <c r="AN201" s="48"/>
      <c r="AO201" s="48"/>
      <c r="AP201" s="48"/>
    </row>
    <row r="202" spans="9:42" ht="21" hidden="1" customHeight="1">
      <c r="I202" s="292">
        <f t="shared" ref="I202:I225" si="28">IF((O$203+P$203)&gt;0,1,0)</f>
        <v>0</v>
      </c>
      <c r="J202" s="118">
        <f t="shared" si="20"/>
        <v>0</v>
      </c>
      <c r="K202" s="2003"/>
      <c r="L202" s="2009"/>
      <c r="M202" s="2011"/>
      <c r="N202" s="2007"/>
      <c r="O202" s="635" t="s">
        <v>741</v>
      </c>
      <c r="P202" s="176" t="s">
        <v>742</v>
      </c>
      <c r="Q202" s="176" t="s">
        <v>741</v>
      </c>
      <c r="R202" s="177" t="s">
        <v>742</v>
      </c>
      <c r="S202" s="1994"/>
      <c r="T202" s="1995"/>
      <c r="U202" s="118">
        <f t="shared" si="27"/>
        <v>0</v>
      </c>
      <c r="V202" s="33"/>
      <c r="W202" s="33"/>
      <c r="X202" s="33"/>
      <c r="Y202" s="33"/>
      <c r="Z202" s="33"/>
      <c r="AA202" s="205"/>
      <c r="AB202" s="33"/>
      <c r="AC202" s="33"/>
      <c r="AD202" s="33"/>
      <c r="AE202" s="199"/>
      <c r="AF202" s="199"/>
      <c r="AG202" s="199"/>
      <c r="AH202" s="33"/>
      <c r="AI202" s="33"/>
      <c r="AJ202" s="33"/>
      <c r="AK202" s="33"/>
      <c r="AL202" s="33"/>
      <c r="AM202" s="33"/>
      <c r="AN202" s="48"/>
      <c r="AO202" s="48"/>
      <c r="AP202" s="48"/>
    </row>
    <row r="203" spans="9:42" ht="21" hidden="1" customHeight="1">
      <c r="I203" s="292">
        <f t="shared" si="28"/>
        <v>0</v>
      </c>
      <c r="J203" s="118">
        <f t="shared" si="20"/>
        <v>0</v>
      </c>
      <c r="K203" s="636">
        <f>+K50+1</f>
        <v>15</v>
      </c>
      <c r="L203" s="188"/>
      <c r="M203" s="188"/>
      <c r="N203" s="189">
        <f t="shared" ref="N203:N225" si="29">IF(O203+P203&gt;0,$W$152,)</f>
        <v>0</v>
      </c>
      <c r="O203" s="190"/>
      <c r="P203" s="190"/>
      <c r="Q203" s="191">
        <f t="shared" ref="Q203:R225" si="30">ROUND(O203*50,0)</f>
        <v>0</v>
      </c>
      <c r="R203" s="191">
        <f t="shared" si="30"/>
        <v>0</v>
      </c>
      <c r="S203" s="1988"/>
      <c r="T203" s="1989"/>
      <c r="U203" s="118">
        <f t="shared" si="27"/>
        <v>0</v>
      </c>
      <c r="V203" s="33"/>
      <c r="W203" s="33"/>
      <c r="X203" s="33"/>
      <c r="Y203" s="33"/>
      <c r="Z203" s="33"/>
      <c r="AA203" s="205"/>
      <c r="AB203" s="33"/>
      <c r="AC203" s="33"/>
      <c r="AD203" s="33"/>
      <c r="AE203" s="199"/>
      <c r="AF203" s="199"/>
      <c r="AG203" s="199"/>
      <c r="AH203" s="33"/>
      <c r="AI203" s="33"/>
      <c r="AJ203" s="33"/>
      <c r="AK203" s="33"/>
      <c r="AL203" s="33"/>
      <c r="AM203" s="33"/>
      <c r="AN203" s="48"/>
      <c r="AO203" s="48"/>
      <c r="AP203" s="48"/>
    </row>
    <row r="204" spans="9:42" ht="21" hidden="1" customHeight="1">
      <c r="I204" s="292">
        <f t="shared" si="28"/>
        <v>0</v>
      </c>
      <c r="J204" s="118">
        <f t="shared" si="20"/>
        <v>0</v>
      </c>
      <c r="K204" s="636">
        <f t="shared" ref="K204:K225" si="31">+K203+1</f>
        <v>16</v>
      </c>
      <c r="L204" s="188"/>
      <c r="M204" s="188"/>
      <c r="N204" s="189">
        <f t="shared" si="29"/>
        <v>0</v>
      </c>
      <c r="O204" s="190"/>
      <c r="P204" s="190"/>
      <c r="Q204" s="191">
        <f t="shared" si="30"/>
        <v>0</v>
      </c>
      <c r="R204" s="191">
        <f t="shared" si="30"/>
        <v>0</v>
      </c>
      <c r="S204" s="1988"/>
      <c r="T204" s="1989"/>
      <c r="U204" s="118">
        <f t="shared" si="27"/>
        <v>0</v>
      </c>
      <c r="V204" s="33"/>
      <c r="W204" s="33"/>
      <c r="X204" s="33"/>
      <c r="Y204" s="33"/>
      <c r="Z204" s="33"/>
      <c r="AA204" s="205"/>
      <c r="AB204" s="33"/>
      <c r="AC204" s="33"/>
      <c r="AD204" s="33"/>
      <c r="AE204" s="199"/>
      <c r="AF204" s="199"/>
      <c r="AG204" s="199"/>
      <c r="AH204" s="33"/>
      <c r="AI204" s="33"/>
      <c r="AJ204" s="33"/>
      <c r="AK204" s="33"/>
      <c r="AL204" s="33"/>
      <c r="AM204" s="33"/>
      <c r="AN204" s="48"/>
      <c r="AO204" s="48"/>
      <c r="AP204" s="48"/>
    </row>
    <row r="205" spans="9:42" ht="21" hidden="1" customHeight="1">
      <c r="I205" s="292">
        <f t="shared" si="28"/>
        <v>0</v>
      </c>
      <c r="J205" s="118">
        <f t="shared" si="20"/>
        <v>0</v>
      </c>
      <c r="K205" s="636">
        <f t="shared" si="31"/>
        <v>17</v>
      </c>
      <c r="L205" s="188"/>
      <c r="M205" s="188"/>
      <c r="N205" s="189">
        <f t="shared" si="29"/>
        <v>0</v>
      </c>
      <c r="O205" s="190"/>
      <c r="P205" s="190"/>
      <c r="Q205" s="191">
        <f t="shared" si="30"/>
        <v>0</v>
      </c>
      <c r="R205" s="191">
        <f t="shared" si="30"/>
        <v>0</v>
      </c>
      <c r="S205" s="1988"/>
      <c r="T205" s="1989"/>
      <c r="U205" s="118">
        <f t="shared" si="27"/>
        <v>0</v>
      </c>
      <c r="V205" s="33"/>
      <c r="W205" s="33"/>
      <c r="X205" s="33"/>
      <c r="Y205" s="33"/>
      <c r="Z205" s="33"/>
      <c r="AA205" s="205"/>
      <c r="AB205" s="33"/>
      <c r="AC205" s="33"/>
      <c r="AD205" s="33"/>
      <c r="AE205" s="199"/>
      <c r="AF205" s="199"/>
      <c r="AG205" s="199"/>
      <c r="AH205" s="33"/>
      <c r="AI205" s="33"/>
      <c r="AJ205" s="33"/>
      <c r="AK205" s="33"/>
      <c r="AL205" s="33"/>
      <c r="AM205" s="33"/>
      <c r="AN205" s="48"/>
      <c r="AO205" s="48"/>
      <c r="AP205" s="48"/>
    </row>
    <row r="206" spans="9:42" ht="21" hidden="1" customHeight="1">
      <c r="I206" s="292">
        <f t="shared" si="28"/>
        <v>0</v>
      </c>
      <c r="J206" s="118">
        <f t="shared" si="20"/>
        <v>0</v>
      </c>
      <c r="K206" s="636">
        <f t="shared" si="31"/>
        <v>18</v>
      </c>
      <c r="L206" s="188"/>
      <c r="M206" s="188"/>
      <c r="N206" s="189">
        <f t="shared" si="29"/>
        <v>0</v>
      </c>
      <c r="O206" s="190"/>
      <c r="P206" s="190"/>
      <c r="Q206" s="191">
        <f t="shared" si="30"/>
        <v>0</v>
      </c>
      <c r="R206" s="191">
        <f t="shared" si="30"/>
        <v>0</v>
      </c>
      <c r="S206" s="1988"/>
      <c r="T206" s="1989"/>
      <c r="U206" s="118">
        <f t="shared" si="27"/>
        <v>0</v>
      </c>
      <c r="V206" s="33"/>
      <c r="W206" s="33"/>
      <c r="X206" s="33"/>
      <c r="Y206" s="33"/>
      <c r="Z206" s="33"/>
      <c r="AA206" s="205"/>
      <c r="AB206" s="33"/>
      <c r="AC206" s="33"/>
      <c r="AD206" s="33"/>
      <c r="AE206" s="199"/>
      <c r="AF206" s="199"/>
      <c r="AG206" s="199"/>
      <c r="AH206" s="33"/>
      <c r="AI206" s="33"/>
      <c r="AJ206" s="33"/>
      <c r="AK206" s="33"/>
      <c r="AL206" s="33"/>
      <c r="AM206" s="33"/>
      <c r="AN206" s="48"/>
      <c r="AO206" s="48"/>
      <c r="AP206" s="48"/>
    </row>
    <row r="207" spans="9:42" ht="21" hidden="1" customHeight="1">
      <c r="I207" s="292">
        <f t="shared" si="28"/>
        <v>0</v>
      </c>
      <c r="J207" s="118">
        <f t="shared" si="20"/>
        <v>0</v>
      </c>
      <c r="K207" s="636">
        <f t="shared" si="31"/>
        <v>19</v>
      </c>
      <c r="L207" s="188"/>
      <c r="M207" s="188"/>
      <c r="N207" s="189">
        <f t="shared" si="29"/>
        <v>0</v>
      </c>
      <c r="O207" s="190"/>
      <c r="P207" s="190"/>
      <c r="Q207" s="191">
        <f t="shared" si="30"/>
        <v>0</v>
      </c>
      <c r="R207" s="191">
        <f t="shared" si="30"/>
        <v>0</v>
      </c>
      <c r="S207" s="1988"/>
      <c r="T207" s="1989"/>
      <c r="U207" s="118">
        <f t="shared" si="27"/>
        <v>0</v>
      </c>
      <c r="V207" s="33"/>
      <c r="W207" s="33"/>
      <c r="X207" s="33"/>
      <c r="Y207" s="33"/>
      <c r="Z207" s="33"/>
      <c r="AA207" s="205"/>
      <c r="AB207" s="33"/>
      <c r="AC207" s="33"/>
      <c r="AD207" s="33"/>
      <c r="AE207" s="199"/>
      <c r="AF207" s="199"/>
      <c r="AG207" s="199"/>
      <c r="AH207" s="33"/>
      <c r="AI207" s="33"/>
      <c r="AJ207" s="33"/>
      <c r="AK207" s="33"/>
      <c r="AL207" s="33"/>
      <c r="AM207" s="33"/>
      <c r="AN207" s="48"/>
      <c r="AO207" s="48"/>
      <c r="AP207" s="48"/>
    </row>
    <row r="208" spans="9:42" ht="21" hidden="1" customHeight="1">
      <c r="I208" s="292">
        <f t="shared" si="28"/>
        <v>0</v>
      </c>
      <c r="J208" s="118">
        <f t="shared" si="20"/>
        <v>0</v>
      </c>
      <c r="K208" s="636">
        <f t="shared" si="31"/>
        <v>20</v>
      </c>
      <c r="L208" s="188"/>
      <c r="M208" s="188"/>
      <c r="N208" s="189">
        <f t="shared" si="29"/>
        <v>0</v>
      </c>
      <c r="O208" s="190"/>
      <c r="P208" s="190"/>
      <c r="Q208" s="191">
        <f t="shared" si="30"/>
        <v>0</v>
      </c>
      <c r="R208" s="191">
        <f t="shared" si="30"/>
        <v>0</v>
      </c>
      <c r="S208" s="1988"/>
      <c r="T208" s="1989"/>
      <c r="U208" s="118">
        <f t="shared" si="27"/>
        <v>0</v>
      </c>
      <c r="V208" s="33"/>
      <c r="W208" s="33"/>
      <c r="X208" s="33"/>
      <c r="Y208" s="33"/>
      <c r="Z208" s="33"/>
      <c r="AA208" s="205"/>
      <c r="AB208" s="33"/>
      <c r="AC208" s="33"/>
      <c r="AD208" s="33"/>
      <c r="AE208" s="199"/>
      <c r="AF208" s="199"/>
      <c r="AG208" s="199"/>
      <c r="AH208" s="33"/>
      <c r="AI208" s="33"/>
      <c r="AJ208" s="33"/>
      <c r="AK208" s="33"/>
      <c r="AL208" s="33"/>
      <c r="AM208" s="33"/>
      <c r="AN208" s="48"/>
      <c r="AO208" s="48"/>
      <c r="AP208" s="48"/>
    </row>
    <row r="209" spans="9:42" ht="21" hidden="1" customHeight="1">
      <c r="I209" s="292">
        <f t="shared" si="28"/>
        <v>0</v>
      </c>
      <c r="J209" s="118">
        <f t="shared" si="20"/>
        <v>0</v>
      </c>
      <c r="K209" s="636">
        <f t="shared" si="31"/>
        <v>21</v>
      </c>
      <c r="L209" s="188"/>
      <c r="M209" s="188"/>
      <c r="N209" s="189">
        <f t="shared" si="29"/>
        <v>0</v>
      </c>
      <c r="O209" s="190"/>
      <c r="P209" s="190"/>
      <c r="Q209" s="191">
        <f t="shared" si="30"/>
        <v>0</v>
      </c>
      <c r="R209" s="191">
        <f t="shared" si="30"/>
        <v>0</v>
      </c>
      <c r="S209" s="1988"/>
      <c r="T209" s="1989"/>
      <c r="U209" s="118">
        <f t="shared" si="27"/>
        <v>0</v>
      </c>
      <c r="V209" s="33"/>
      <c r="W209" s="33"/>
      <c r="X209" s="33"/>
      <c r="Y209" s="33"/>
      <c r="Z209" s="33"/>
      <c r="AA209" s="205"/>
      <c r="AB209" s="33"/>
      <c r="AC209" s="33"/>
      <c r="AD209" s="33"/>
      <c r="AE209" s="199"/>
      <c r="AF209" s="199"/>
      <c r="AG209" s="199"/>
      <c r="AH209" s="33"/>
      <c r="AI209" s="33"/>
      <c r="AJ209" s="33"/>
      <c r="AK209" s="33"/>
      <c r="AL209" s="33"/>
      <c r="AM209" s="33"/>
      <c r="AN209" s="48"/>
      <c r="AO209" s="48"/>
      <c r="AP209" s="48"/>
    </row>
    <row r="210" spans="9:42" ht="21" hidden="1" customHeight="1">
      <c r="I210" s="292">
        <f t="shared" si="28"/>
        <v>0</v>
      </c>
      <c r="J210" s="118">
        <f t="shared" si="20"/>
        <v>0</v>
      </c>
      <c r="K210" s="636">
        <f t="shared" si="31"/>
        <v>22</v>
      </c>
      <c r="L210" s="188"/>
      <c r="M210" s="188"/>
      <c r="N210" s="189">
        <f t="shared" si="29"/>
        <v>0</v>
      </c>
      <c r="O210" s="190"/>
      <c r="P210" s="190"/>
      <c r="Q210" s="191">
        <f t="shared" si="30"/>
        <v>0</v>
      </c>
      <c r="R210" s="191">
        <f t="shared" si="30"/>
        <v>0</v>
      </c>
      <c r="S210" s="1988"/>
      <c r="T210" s="1989"/>
      <c r="U210" s="118">
        <f t="shared" si="27"/>
        <v>0</v>
      </c>
      <c r="V210" s="33"/>
      <c r="W210" s="33"/>
      <c r="X210" s="33"/>
      <c r="Y210" s="33"/>
      <c r="Z210" s="33"/>
      <c r="AA210" s="205"/>
      <c r="AB210" s="33"/>
      <c r="AC210" s="33"/>
      <c r="AD210" s="33"/>
      <c r="AE210" s="199"/>
      <c r="AF210" s="199"/>
      <c r="AG210" s="199"/>
      <c r="AH210" s="33"/>
      <c r="AI210" s="33"/>
      <c r="AJ210" s="33"/>
      <c r="AK210" s="33"/>
      <c r="AL210" s="33"/>
      <c r="AM210" s="33"/>
      <c r="AN210" s="48"/>
      <c r="AO210" s="48"/>
      <c r="AP210" s="48"/>
    </row>
    <row r="211" spans="9:42" ht="21" hidden="1" customHeight="1">
      <c r="I211" s="292">
        <f t="shared" si="28"/>
        <v>0</v>
      </c>
      <c r="J211" s="118">
        <f t="shared" si="20"/>
        <v>0</v>
      </c>
      <c r="K211" s="636">
        <f t="shared" si="31"/>
        <v>23</v>
      </c>
      <c r="L211" s="188"/>
      <c r="M211" s="188"/>
      <c r="N211" s="189">
        <f t="shared" si="29"/>
        <v>0</v>
      </c>
      <c r="O211" s="190"/>
      <c r="P211" s="190"/>
      <c r="Q211" s="191">
        <f t="shared" si="30"/>
        <v>0</v>
      </c>
      <c r="R211" s="191">
        <f t="shared" si="30"/>
        <v>0</v>
      </c>
      <c r="S211" s="1988"/>
      <c r="T211" s="1989"/>
      <c r="U211" s="118">
        <f t="shared" si="27"/>
        <v>0</v>
      </c>
      <c r="V211" s="33"/>
      <c r="W211" s="33"/>
      <c r="X211" s="33"/>
      <c r="Y211" s="33"/>
      <c r="Z211" s="33"/>
      <c r="AA211" s="205"/>
      <c r="AB211" s="33"/>
      <c r="AC211" s="33"/>
      <c r="AD211" s="33"/>
      <c r="AE211" s="199"/>
      <c r="AF211" s="199"/>
      <c r="AG211" s="199"/>
      <c r="AH211" s="33"/>
      <c r="AI211" s="33"/>
      <c r="AJ211" s="33"/>
      <c r="AK211" s="33"/>
      <c r="AL211" s="33"/>
      <c r="AM211" s="33"/>
      <c r="AN211" s="48"/>
      <c r="AO211" s="48"/>
      <c r="AP211" s="48"/>
    </row>
    <row r="212" spans="9:42" ht="21" hidden="1" customHeight="1">
      <c r="I212" s="292">
        <f t="shared" si="28"/>
        <v>0</v>
      </c>
      <c r="J212" s="118">
        <f t="shared" si="20"/>
        <v>0</v>
      </c>
      <c r="K212" s="636">
        <f t="shared" si="31"/>
        <v>24</v>
      </c>
      <c r="L212" s="188"/>
      <c r="M212" s="188"/>
      <c r="N212" s="189">
        <f t="shared" si="29"/>
        <v>0</v>
      </c>
      <c r="O212" s="190"/>
      <c r="P212" s="190"/>
      <c r="Q212" s="191">
        <f t="shared" si="30"/>
        <v>0</v>
      </c>
      <c r="R212" s="191">
        <f t="shared" si="30"/>
        <v>0</v>
      </c>
      <c r="S212" s="1988"/>
      <c r="T212" s="1989"/>
      <c r="U212" s="118">
        <f t="shared" si="27"/>
        <v>0</v>
      </c>
      <c r="V212" s="33"/>
      <c r="W212" s="33"/>
      <c r="X212" s="33"/>
      <c r="Y212" s="33"/>
      <c r="Z212" s="33"/>
      <c r="AA212" s="205"/>
      <c r="AB212" s="33"/>
      <c r="AC212" s="33"/>
      <c r="AD212" s="33"/>
      <c r="AE212" s="199"/>
      <c r="AF212" s="199"/>
      <c r="AG212" s="199"/>
      <c r="AH212" s="33"/>
      <c r="AI212" s="33"/>
      <c r="AJ212" s="33"/>
      <c r="AK212" s="33"/>
      <c r="AL212" s="33"/>
      <c r="AM212" s="33"/>
      <c r="AN212" s="48"/>
      <c r="AO212" s="48"/>
      <c r="AP212" s="48"/>
    </row>
    <row r="213" spans="9:42" ht="21" hidden="1" customHeight="1">
      <c r="I213" s="292">
        <f t="shared" si="28"/>
        <v>0</v>
      </c>
      <c r="J213" s="118">
        <f t="shared" si="20"/>
        <v>0</v>
      </c>
      <c r="K213" s="636">
        <f t="shared" si="31"/>
        <v>25</v>
      </c>
      <c r="L213" s="188"/>
      <c r="M213" s="188"/>
      <c r="N213" s="189">
        <f t="shared" si="29"/>
        <v>0</v>
      </c>
      <c r="O213" s="190"/>
      <c r="P213" s="190"/>
      <c r="Q213" s="191">
        <f t="shared" si="30"/>
        <v>0</v>
      </c>
      <c r="R213" s="191">
        <f t="shared" si="30"/>
        <v>0</v>
      </c>
      <c r="S213" s="1988"/>
      <c r="T213" s="1989"/>
      <c r="U213" s="118">
        <f t="shared" si="27"/>
        <v>0</v>
      </c>
      <c r="V213" s="33"/>
      <c r="W213" s="33"/>
      <c r="X213" s="33"/>
      <c r="Y213" s="33"/>
      <c r="Z213" s="33"/>
      <c r="AA213" s="205"/>
      <c r="AB213" s="33"/>
      <c r="AC213" s="33"/>
      <c r="AD213" s="33"/>
      <c r="AE213" s="199"/>
      <c r="AF213" s="199"/>
      <c r="AG213" s="199"/>
      <c r="AH213" s="33"/>
      <c r="AI213" s="33"/>
      <c r="AJ213" s="33"/>
      <c r="AK213" s="33"/>
      <c r="AL213" s="33"/>
      <c r="AM213" s="33"/>
      <c r="AN213" s="48"/>
      <c r="AO213" s="48"/>
      <c r="AP213" s="48"/>
    </row>
    <row r="214" spans="9:42" ht="21" hidden="1" customHeight="1">
      <c r="I214" s="292">
        <f t="shared" si="28"/>
        <v>0</v>
      </c>
      <c r="J214" s="118">
        <f t="shared" si="20"/>
        <v>0</v>
      </c>
      <c r="K214" s="636">
        <f t="shared" si="31"/>
        <v>26</v>
      </c>
      <c r="L214" s="188"/>
      <c r="M214" s="188"/>
      <c r="N214" s="189">
        <f t="shared" si="29"/>
        <v>0</v>
      </c>
      <c r="O214" s="190"/>
      <c r="P214" s="190"/>
      <c r="Q214" s="191">
        <f t="shared" si="30"/>
        <v>0</v>
      </c>
      <c r="R214" s="191">
        <f t="shared" si="30"/>
        <v>0</v>
      </c>
      <c r="S214" s="1988"/>
      <c r="T214" s="1989"/>
      <c r="U214" s="118">
        <f t="shared" si="27"/>
        <v>0</v>
      </c>
      <c r="V214" s="33"/>
      <c r="W214" s="33"/>
      <c r="X214" s="33"/>
      <c r="Y214" s="33"/>
      <c r="Z214" s="33"/>
      <c r="AA214" s="205"/>
      <c r="AB214" s="33"/>
      <c r="AC214" s="33"/>
      <c r="AD214" s="33"/>
      <c r="AE214" s="199"/>
      <c r="AF214" s="199"/>
      <c r="AG214" s="199"/>
      <c r="AH214" s="33"/>
      <c r="AI214" s="33"/>
      <c r="AJ214" s="33"/>
      <c r="AK214" s="33"/>
      <c r="AL214" s="33"/>
      <c r="AM214" s="33"/>
      <c r="AN214" s="48"/>
      <c r="AO214" s="48"/>
      <c r="AP214" s="48"/>
    </row>
    <row r="215" spans="9:42" ht="21" hidden="1" customHeight="1">
      <c r="I215" s="292">
        <f t="shared" si="28"/>
        <v>0</v>
      </c>
      <c r="J215" s="118">
        <f t="shared" ref="J215:J225" si="32">IF($Q$154&gt;0,3,)</f>
        <v>0</v>
      </c>
      <c r="K215" s="636">
        <f t="shared" si="31"/>
        <v>27</v>
      </c>
      <c r="L215" s="188"/>
      <c r="M215" s="188"/>
      <c r="N215" s="189">
        <f t="shared" si="29"/>
        <v>0</v>
      </c>
      <c r="O215" s="190"/>
      <c r="P215" s="190"/>
      <c r="Q215" s="191">
        <f t="shared" si="30"/>
        <v>0</v>
      </c>
      <c r="R215" s="191">
        <f t="shared" si="30"/>
        <v>0</v>
      </c>
      <c r="S215" s="1988"/>
      <c r="T215" s="1989"/>
      <c r="U215" s="118">
        <f t="shared" si="27"/>
        <v>0</v>
      </c>
      <c r="V215" s="33"/>
      <c r="W215" s="33"/>
      <c r="X215" s="33"/>
      <c r="Y215" s="33"/>
      <c r="Z215" s="33"/>
      <c r="AA215" s="205"/>
      <c r="AB215" s="33"/>
      <c r="AC215" s="33"/>
      <c r="AD215" s="33"/>
      <c r="AE215" s="199"/>
      <c r="AF215" s="199"/>
      <c r="AG215" s="199"/>
      <c r="AH215" s="33"/>
      <c r="AI215" s="33"/>
      <c r="AJ215" s="33"/>
      <c r="AK215" s="33"/>
      <c r="AL215" s="33"/>
      <c r="AM215" s="33"/>
      <c r="AN215" s="48"/>
      <c r="AO215" s="48"/>
      <c r="AP215" s="48"/>
    </row>
    <row r="216" spans="9:42" ht="21" hidden="1" customHeight="1">
      <c r="I216" s="292">
        <f t="shared" si="28"/>
        <v>0</v>
      </c>
      <c r="J216" s="118">
        <f t="shared" si="32"/>
        <v>0</v>
      </c>
      <c r="K216" s="636">
        <f t="shared" si="31"/>
        <v>28</v>
      </c>
      <c r="L216" s="188"/>
      <c r="M216" s="188"/>
      <c r="N216" s="189">
        <f t="shared" si="29"/>
        <v>0</v>
      </c>
      <c r="O216" s="190"/>
      <c r="P216" s="190"/>
      <c r="Q216" s="191">
        <f t="shared" si="30"/>
        <v>0</v>
      </c>
      <c r="R216" s="191">
        <f t="shared" si="30"/>
        <v>0</v>
      </c>
      <c r="S216" s="1988"/>
      <c r="T216" s="1989"/>
      <c r="U216" s="118">
        <f t="shared" si="27"/>
        <v>0</v>
      </c>
      <c r="V216" s="33"/>
      <c r="W216" s="33"/>
      <c r="X216" s="33"/>
      <c r="Y216" s="33"/>
      <c r="Z216" s="33"/>
      <c r="AA216" s="205"/>
      <c r="AB216" s="33"/>
      <c r="AC216" s="33"/>
      <c r="AD216" s="33"/>
      <c r="AE216" s="199"/>
      <c r="AF216" s="199"/>
      <c r="AG216" s="199"/>
      <c r="AH216" s="33"/>
      <c r="AI216" s="33"/>
      <c r="AJ216" s="33"/>
      <c r="AK216" s="33"/>
      <c r="AL216" s="33"/>
      <c r="AM216" s="33"/>
      <c r="AN216" s="48"/>
      <c r="AO216" s="48"/>
      <c r="AP216" s="48"/>
    </row>
    <row r="217" spans="9:42" ht="21" hidden="1" customHeight="1">
      <c r="I217" s="292">
        <f t="shared" si="28"/>
        <v>0</v>
      </c>
      <c r="J217" s="118">
        <f t="shared" si="32"/>
        <v>0</v>
      </c>
      <c r="K217" s="636">
        <f t="shared" si="31"/>
        <v>29</v>
      </c>
      <c r="L217" s="188"/>
      <c r="M217" s="188"/>
      <c r="N217" s="189">
        <f t="shared" si="29"/>
        <v>0</v>
      </c>
      <c r="O217" s="190"/>
      <c r="P217" s="190"/>
      <c r="Q217" s="191">
        <f t="shared" si="30"/>
        <v>0</v>
      </c>
      <c r="R217" s="191">
        <f t="shared" si="30"/>
        <v>0</v>
      </c>
      <c r="S217" s="1988"/>
      <c r="T217" s="1989"/>
      <c r="U217" s="118">
        <f t="shared" si="27"/>
        <v>0</v>
      </c>
      <c r="V217" s="33"/>
      <c r="W217" s="33"/>
      <c r="X217" s="33"/>
      <c r="Y217" s="33"/>
      <c r="Z217" s="33"/>
      <c r="AA217" s="205"/>
      <c r="AB217" s="33"/>
      <c r="AC217" s="33"/>
      <c r="AD217" s="33"/>
      <c r="AE217" s="199"/>
      <c r="AF217" s="199"/>
      <c r="AG217" s="199"/>
      <c r="AH217" s="33"/>
      <c r="AI217" s="33"/>
      <c r="AJ217" s="33"/>
      <c r="AK217" s="33"/>
      <c r="AL217" s="33"/>
      <c r="AM217" s="33"/>
      <c r="AN217" s="48"/>
      <c r="AO217" s="48"/>
      <c r="AP217" s="48"/>
    </row>
    <row r="218" spans="9:42" ht="21" hidden="1" customHeight="1">
      <c r="I218" s="292">
        <f t="shared" si="28"/>
        <v>0</v>
      </c>
      <c r="J218" s="118">
        <f t="shared" si="32"/>
        <v>0</v>
      </c>
      <c r="K218" s="636">
        <f t="shared" si="31"/>
        <v>30</v>
      </c>
      <c r="L218" s="188"/>
      <c r="M218" s="188"/>
      <c r="N218" s="189">
        <f t="shared" si="29"/>
        <v>0</v>
      </c>
      <c r="O218" s="190"/>
      <c r="P218" s="190"/>
      <c r="Q218" s="191">
        <f t="shared" si="30"/>
        <v>0</v>
      </c>
      <c r="R218" s="191">
        <f t="shared" si="30"/>
        <v>0</v>
      </c>
      <c r="S218" s="1988"/>
      <c r="T218" s="1989"/>
      <c r="U218" s="118">
        <f t="shared" si="27"/>
        <v>0</v>
      </c>
      <c r="V218" s="33"/>
      <c r="W218" s="33"/>
      <c r="X218" s="33"/>
      <c r="Y218" s="33"/>
      <c r="Z218" s="33"/>
      <c r="AA218" s="205"/>
      <c r="AB218" s="33"/>
      <c r="AC218" s="33"/>
      <c r="AD218" s="33"/>
      <c r="AE218" s="199"/>
      <c r="AF218" s="199"/>
      <c r="AG218" s="199"/>
      <c r="AH218" s="33"/>
      <c r="AI218" s="33"/>
      <c r="AJ218" s="33"/>
      <c r="AK218" s="33"/>
      <c r="AL218" s="33"/>
      <c r="AM218" s="33"/>
      <c r="AN218" s="48"/>
      <c r="AO218" s="48"/>
      <c r="AP218" s="48"/>
    </row>
    <row r="219" spans="9:42" ht="21" hidden="1" customHeight="1">
      <c r="I219" s="292">
        <f t="shared" si="28"/>
        <v>0</v>
      </c>
      <c r="J219" s="118">
        <f t="shared" si="32"/>
        <v>0</v>
      </c>
      <c r="K219" s="636">
        <f t="shared" si="31"/>
        <v>31</v>
      </c>
      <c r="L219" s="188"/>
      <c r="M219" s="188"/>
      <c r="N219" s="189">
        <f t="shared" si="29"/>
        <v>0</v>
      </c>
      <c r="O219" s="190"/>
      <c r="P219" s="190"/>
      <c r="Q219" s="191">
        <f t="shared" si="30"/>
        <v>0</v>
      </c>
      <c r="R219" s="191">
        <f t="shared" si="30"/>
        <v>0</v>
      </c>
      <c r="S219" s="1988"/>
      <c r="T219" s="1989"/>
      <c r="U219" s="118">
        <f t="shared" si="27"/>
        <v>0</v>
      </c>
      <c r="V219" s="33"/>
      <c r="W219" s="33"/>
      <c r="X219" s="33"/>
      <c r="Y219" s="33"/>
      <c r="Z219" s="33"/>
      <c r="AA219" s="205"/>
      <c r="AB219" s="33"/>
      <c r="AC219" s="33"/>
      <c r="AD219" s="33"/>
      <c r="AE219" s="199"/>
      <c r="AF219" s="199"/>
      <c r="AG219" s="199"/>
      <c r="AH219" s="33"/>
      <c r="AI219" s="33"/>
      <c r="AJ219" s="33"/>
      <c r="AK219" s="33"/>
      <c r="AL219" s="33"/>
      <c r="AM219" s="33"/>
      <c r="AN219" s="48"/>
      <c r="AO219" s="48"/>
      <c r="AP219" s="48"/>
    </row>
    <row r="220" spans="9:42" ht="21" hidden="1" customHeight="1">
      <c r="I220" s="292">
        <f t="shared" si="28"/>
        <v>0</v>
      </c>
      <c r="J220" s="118">
        <f t="shared" si="32"/>
        <v>0</v>
      </c>
      <c r="K220" s="636">
        <f t="shared" si="31"/>
        <v>32</v>
      </c>
      <c r="L220" s="188"/>
      <c r="M220" s="188"/>
      <c r="N220" s="189">
        <f t="shared" si="29"/>
        <v>0</v>
      </c>
      <c r="O220" s="190"/>
      <c r="P220" s="190"/>
      <c r="Q220" s="191">
        <f t="shared" si="30"/>
        <v>0</v>
      </c>
      <c r="R220" s="191">
        <f t="shared" si="30"/>
        <v>0</v>
      </c>
      <c r="S220" s="1988"/>
      <c r="T220" s="1989"/>
      <c r="U220" s="118">
        <f t="shared" si="27"/>
        <v>0</v>
      </c>
      <c r="V220" s="33"/>
      <c r="W220" s="33"/>
      <c r="X220" s="33"/>
      <c r="Y220" s="33"/>
      <c r="Z220" s="33"/>
      <c r="AA220" s="205"/>
      <c r="AB220" s="33"/>
      <c r="AC220" s="33"/>
      <c r="AD220" s="33"/>
      <c r="AE220" s="199"/>
      <c r="AF220" s="199"/>
      <c r="AG220" s="199"/>
      <c r="AH220" s="33"/>
      <c r="AI220" s="33"/>
      <c r="AJ220" s="33"/>
      <c r="AK220" s="33"/>
      <c r="AL220" s="33"/>
      <c r="AM220" s="33"/>
      <c r="AN220" s="48"/>
      <c r="AO220" s="48"/>
      <c r="AP220" s="48"/>
    </row>
    <row r="221" spans="9:42" ht="21" hidden="1" customHeight="1">
      <c r="I221" s="292">
        <f t="shared" si="28"/>
        <v>0</v>
      </c>
      <c r="J221" s="118">
        <f t="shared" si="32"/>
        <v>0</v>
      </c>
      <c r="K221" s="636">
        <f t="shared" si="31"/>
        <v>33</v>
      </c>
      <c r="L221" s="188"/>
      <c r="M221" s="188"/>
      <c r="N221" s="189">
        <f t="shared" si="29"/>
        <v>0</v>
      </c>
      <c r="O221" s="190"/>
      <c r="P221" s="190"/>
      <c r="Q221" s="191">
        <f t="shared" si="30"/>
        <v>0</v>
      </c>
      <c r="R221" s="191">
        <f t="shared" si="30"/>
        <v>0</v>
      </c>
      <c r="S221" s="1988"/>
      <c r="T221" s="1989"/>
      <c r="U221" s="118">
        <f t="shared" si="27"/>
        <v>0</v>
      </c>
      <c r="V221" s="33"/>
      <c r="W221" s="33"/>
      <c r="X221" s="33"/>
      <c r="Y221" s="33"/>
      <c r="Z221" s="33"/>
      <c r="AA221" s="205"/>
      <c r="AB221" s="33"/>
      <c r="AC221" s="33"/>
      <c r="AD221" s="33"/>
      <c r="AE221" s="199"/>
      <c r="AF221" s="199"/>
      <c r="AG221" s="199"/>
      <c r="AH221" s="33"/>
      <c r="AI221" s="33"/>
      <c r="AJ221" s="33"/>
      <c r="AK221" s="33"/>
      <c r="AL221" s="33"/>
      <c r="AM221" s="33"/>
      <c r="AN221" s="48"/>
      <c r="AO221" s="48"/>
      <c r="AP221" s="48"/>
    </row>
    <row r="222" spans="9:42" ht="21" hidden="1" customHeight="1">
      <c r="I222" s="292">
        <f t="shared" si="28"/>
        <v>0</v>
      </c>
      <c r="J222" s="118">
        <f t="shared" si="32"/>
        <v>0</v>
      </c>
      <c r="K222" s="636">
        <f t="shared" si="31"/>
        <v>34</v>
      </c>
      <c r="L222" s="188"/>
      <c r="M222" s="188"/>
      <c r="N222" s="189">
        <f t="shared" si="29"/>
        <v>0</v>
      </c>
      <c r="O222" s="190"/>
      <c r="P222" s="190"/>
      <c r="Q222" s="191">
        <f t="shared" si="30"/>
        <v>0</v>
      </c>
      <c r="R222" s="191">
        <f t="shared" si="30"/>
        <v>0</v>
      </c>
      <c r="S222" s="1988"/>
      <c r="T222" s="1989"/>
      <c r="U222" s="118">
        <f t="shared" si="27"/>
        <v>0</v>
      </c>
      <c r="V222" s="33"/>
      <c r="W222" s="33"/>
      <c r="X222" s="33"/>
      <c r="Y222" s="33"/>
      <c r="Z222" s="33"/>
      <c r="AA222" s="205"/>
      <c r="AB222" s="33"/>
      <c r="AC222" s="33"/>
      <c r="AD222" s="33"/>
      <c r="AE222" s="199"/>
      <c r="AF222" s="199"/>
      <c r="AG222" s="199"/>
      <c r="AH222" s="33"/>
      <c r="AI222" s="33"/>
      <c r="AJ222" s="33"/>
      <c r="AK222" s="33"/>
      <c r="AL222" s="33"/>
      <c r="AM222" s="33"/>
      <c r="AN222" s="48"/>
      <c r="AO222" s="48"/>
      <c r="AP222" s="48"/>
    </row>
    <row r="223" spans="9:42" ht="21" hidden="1" customHeight="1">
      <c r="I223" s="292">
        <f t="shared" si="28"/>
        <v>0</v>
      </c>
      <c r="J223" s="118">
        <f t="shared" si="32"/>
        <v>0</v>
      </c>
      <c r="K223" s="636">
        <f t="shared" si="31"/>
        <v>35</v>
      </c>
      <c r="L223" s="188"/>
      <c r="M223" s="188"/>
      <c r="N223" s="189">
        <f t="shared" si="29"/>
        <v>0</v>
      </c>
      <c r="O223" s="190"/>
      <c r="P223" s="190"/>
      <c r="Q223" s="191">
        <f t="shared" si="30"/>
        <v>0</v>
      </c>
      <c r="R223" s="191">
        <f t="shared" si="30"/>
        <v>0</v>
      </c>
      <c r="S223" s="1988"/>
      <c r="T223" s="1989"/>
      <c r="U223" s="118">
        <f t="shared" si="27"/>
        <v>0</v>
      </c>
      <c r="V223" s="33"/>
      <c r="W223" s="33"/>
      <c r="X223" s="33"/>
      <c r="Y223" s="33"/>
      <c r="Z223" s="33"/>
      <c r="AA223" s="205"/>
      <c r="AB223" s="33"/>
      <c r="AC223" s="33"/>
      <c r="AD223" s="33"/>
      <c r="AE223" s="199"/>
      <c r="AF223" s="199"/>
      <c r="AG223" s="199"/>
      <c r="AH223" s="33"/>
      <c r="AI223" s="33"/>
      <c r="AJ223" s="33"/>
      <c r="AK223" s="33"/>
      <c r="AL223" s="33"/>
      <c r="AM223" s="33"/>
      <c r="AN223" s="48"/>
      <c r="AO223" s="48"/>
      <c r="AP223" s="48"/>
    </row>
    <row r="224" spans="9:42" ht="21" hidden="1" customHeight="1">
      <c r="I224" s="292">
        <f t="shared" si="28"/>
        <v>0</v>
      </c>
      <c r="J224" s="118">
        <f t="shared" si="32"/>
        <v>0</v>
      </c>
      <c r="K224" s="636">
        <f t="shared" si="31"/>
        <v>36</v>
      </c>
      <c r="L224" s="188"/>
      <c r="M224" s="188"/>
      <c r="N224" s="189">
        <f t="shared" si="29"/>
        <v>0</v>
      </c>
      <c r="O224" s="190"/>
      <c r="P224" s="190"/>
      <c r="Q224" s="191">
        <f t="shared" si="30"/>
        <v>0</v>
      </c>
      <c r="R224" s="191">
        <f t="shared" si="30"/>
        <v>0</v>
      </c>
      <c r="S224" s="1988"/>
      <c r="T224" s="1989"/>
      <c r="U224" s="118">
        <f t="shared" si="27"/>
        <v>0</v>
      </c>
      <c r="V224" s="33"/>
      <c r="W224" s="33"/>
      <c r="X224" s="33"/>
      <c r="Y224" s="33"/>
      <c r="Z224" s="33"/>
      <c r="AA224" s="205"/>
      <c r="AB224" s="33"/>
      <c r="AC224" s="33"/>
      <c r="AD224" s="33"/>
      <c r="AE224" s="199"/>
      <c r="AF224" s="199"/>
      <c r="AG224" s="199"/>
      <c r="AH224" s="33"/>
      <c r="AI224" s="33"/>
      <c r="AJ224" s="33"/>
      <c r="AK224" s="33"/>
      <c r="AL224" s="33"/>
      <c r="AM224" s="33"/>
      <c r="AN224" s="48"/>
      <c r="AO224" s="48"/>
      <c r="AP224" s="48"/>
    </row>
    <row r="225" spans="9:46" ht="21" hidden="1" customHeight="1" thickBot="1">
      <c r="I225" s="292">
        <f t="shared" si="28"/>
        <v>0</v>
      </c>
      <c r="J225" s="118">
        <f t="shared" si="32"/>
        <v>0</v>
      </c>
      <c r="K225" s="206">
        <f t="shared" si="31"/>
        <v>37</v>
      </c>
      <c r="L225" s="188"/>
      <c r="M225" s="188"/>
      <c r="N225" s="207">
        <f t="shared" si="29"/>
        <v>0</v>
      </c>
      <c r="O225" s="208"/>
      <c r="P225" s="208"/>
      <c r="Q225" s="209">
        <f t="shared" si="30"/>
        <v>0</v>
      </c>
      <c r="R225" s="209">
        <f t="shared" si="30"/>
        <v>0</v>
      </c>
      <c r="S225" s="1990"/>
      <c r="T225" s="1991"/>
      <c r="U225" s="118">
        <f t="shared" si="27"/>
        <v>0</v>
      </c>
      <c r="V225" s="33"/>
      <c r="W225" s="33"/>
      <c r="X225" s="33"/>
      <c r="Y225" s="33"/>
      <c r="Z225" s="33"/>
      <c r="AA225" s="205"/>
      <c r="AB225" s="33"/>
      <c r="AC225" s="33"/>
      <c r="AD225" s="33"/>
      <c r="AE225" s="199"/>
      <c r="AF225" s="199"/>
      <c r="AG225" s="199"/>
      <c r="AH225" s="33"/>
      <c r="AI225" s="33"/>
      <c r="AJ225" s="33"/>
      <c r="AK225" s="33"/>
      <c r="AL225" s="33"/>
      <c r="AM225" s="33"/>
      <c r="AN225" s="48"/>
      <c r="AO225" s="48"/>
      <c r="AP225" s="48"/>
    </row>
    <row r="226" spans="9:46" ht="30" customHeight="1" thickBot="1">
      <c r="I226" s="292">
        <f t="shared" ref="I226:I236" si="33">IF(Q$229&gt;0,1,0)</f>
        <v>0</v>
      </c>
      <c r="J226" s="118">
        <f t="shared" ref="J226:J289" si="34">IF($Q$229&gt;0,4,)</f>
        <v>0</v>
      </c>
      <c r="K226" s="2013" t="s">
        <v>803</v>
      </c>
      <c r="L226" s="2013"/>
      <c r="M226" s="2013"/>
      <c r="N226" s="2013"/>
      <c r="O226" s="2013"/>
      <c r="P226" s="2013"/>
      <c r="Q226" s="2013"/>
      <c r="R226" s="2013"/>
      <c r="S226" s="2013"/>
      <c r="T226" s="2013"/>
      <c r="U226" s="118">
        <f>J226</f>
        <v>0</v>
      </c>
      <c r="V226" s="119" t="s">
        <v>755</v>
      </c>
      <c r="W226" s="120" t="s">
        <v>873</v>
      </c>
      <c r="X226" s="121"/>
      <c r="Y226" s="121"/>
      <c r="Z226" s="122"/>
      <c r="AA226" s="123"/>
      <c r="AB226" s="122"/>
      <c r="AC226" s="122"/>
      <c r="AD226" s="122"/>
      <c r="AF226" s="124" t="s">
        <v>756</v>
      </c>
      <c r="AG226" s="125"/>
      <c r="AH226" s="125"/>
      <c r="AI226" s="125"/>
      <c r="AJ226" s="126"/>
      <c r="AN226" s="127"/>
      <c r="AP226" s="127"/>
    </row>
    <row r="227" spans="9:46" ht="21" customHeight="1" thickBot="1">
      <c r="I227" s="292">
        <f t="shared" si="33"/>
        <v>0</v>
      </c>
      <c r="J227" s="118">
        <f t="shared" si="34"/>
        <v>0</v>
      </c>
      <c r="K227" s="2021" t="s">
        <v>537</v>
      </c>
      <c r="L227" s="2021"/>
      <c r="M227" s="2021"/>
      <c r="N227" s="2021"/>
      <c r="O227" s="2021"/>
      <c r="P227" s="2021"/>
      <c r="Q227" s="2021"/>
      <c r="R227" s="2021"/>
      <c r="S227" s="2021"/>
      <c r="T227" s="2021"/>
      <c r="U227" s="118">
        <f t="shared" ref="U227:U250" si="35">J227</f>
        <v>0</v>
      </c>
      <c r="V227" s="217" t="s">
        <v>976</v>
      </c>
      <c r="W227" s="232">
        <v>200</v>
      </c>
      <c r="X227" s="233" t="s">
        <v>1176</v>
      </c>
      <c r="Y227" s="232">
        <f>AD234</f>
        <v>0</v>
      </c>
      <c r="Z227" s="129"/>
      <c r="AA227" s="130"/>
      <c r="AB227" s="129"/>
      <c r="AC227" s="131"/>
      <c r="AD227" s="132"/>
      <c r="AE227" s="33"/>
      <c r="AF227" s="133" t="s">
        <v>777</v>
      </c>
      <c r="AG227" s="134" t="s">
        <v>778</v>
      </c>
      <c r="AH227" s="134" t="s">
        <v>779</v>
      </c>
      <c r="AI227" s="135" t="s">
        <v>780</v>
      </c>
      <c r="AJ227" s="1327" t="s">
        <v>1679</v>
      </c>
      <c r="AK227" s="1328">
        <v>1</v>
      </c>
      <c r="AL227" s="1329">
        <v>2</v>
      </c>
      <c r="AM227" s="1330">
        <v>3</v>
      </c>
      <c r="AN227" s="1331">
        <v>4</v>
      </c>
      <c r="AO227" s="1331">
        <v>5</v>
      </c>
      <c r="AP227" s="1332">
        <v>6</v>
      </c>
      <c r="AQ227" s="1331">
        <v>7</v>
      </c>
      <c r="AR227" s="1331">
        <v>8</v>
      </c>
      <c r="AS227" s="1331">
        <v>9</v>
      </c>
      <c r="AT227" s="1333">
        <v>10</v>
      </c>
    </row>
    <row r="228" spans="9:46" ht="21" customHeight="1">
      <c r="I228" s="292">
        <f t="shared" si="33"/>
        <v>0</v>
      </c>
      <c r="J228" s="118">
        <f t="shared" si="34"/>
        <v>0</v>
      </c>
      <c r="K228" s="983" t="s">
        <v>523</v>
      </c>
      <c r="L228" s="136" t="s">
        <v>524</v>
      </c>
      <c r="M228" s="985" t="s">
        <v>978</v>
      </c>
      <c r="N228" s="136" t="s">
        <v>838</v>
      </c>
      <c r="O228" s="985" t="s">
        <v>776</v>
      </c>
      <c r="P228" s="136" t="s">
        <v>525</v>
      </c>
      <c r="Q228" s="136" t="s">
        <v>534</v>
      </c>
      <c r="R228" s="136" t="s">
        <v>529</v>
      </c>
      <c r="S228" s="406" t="s">
        <v>535</v>
      </c>
      <c r="T228" s="407" t="s">
        <v>536</v>
      </c>
      <c r="U228" s="118">
        <v>0</v>
      </c>
      <c r="V228" s="218" t="s">
        <v>1638</v>
      </c>
      <c r="W228" s="138">
        <v>351</v>
      </c>
      <c r="X228" s="139"/>
      <c r="Y228" s="139"/>
      <c r="Z228" s="140"/>
      <c r="AA228" s="141"/>
      <c r="AB228" s="140"/>
      <c r="AC228" s="142"/>
      <c r="AD228" s="143"/>
      <c r="AE228" s="33"/>
      <c r="AF228" s="144" t="s">
        <v>781</v>
      </c>
      <c r="AG228" s="145" t="s">
        <v>782</v>
      </c>
      <c r="AH228" s="145" t="s">
        <v>783</v>
      </c>
      <c r="AI228" s="146" t="s">
        <v>784</v>
      </c>
      <c r="AJ228" s="1334" t="s">
        <v>1680</v>
      </c>
      <c r="AK228" s="1335">
        <f>L237</f>
        <v>1</v>
      </c>
      <c r="AL228" s="1335">
        <f>L238</f>
        <v>0</v>
      </c>
      <c r="AM228" s="1335">
        <f>L239</f>
        <v>0</v>
      </c>
      <c r="AN228" s="1335">
        <f>L240</f>
        <v>0</v>
      </c>
      <c r="AO228" s="1335">
        <f>L241</f>
        <v>0</v>
      </c>
      <c r="AP228" s="1335">
        <f>L242</f>
        <v>0</v>
      </c>
      <c r="AQ228" s="1335">
        <f>L243</f>
        <v>0</v>
      </c>
      <c r="AR228" s="1335">
        <f>L244</f>
        <v>0</v>
      </c>
      <c r="AS228" s="1335">
        <f>L245</f>
        <v>0</v>
      </c>
      <c r="AT228" s="1336">
        <f>L246</f>
        <v>0</v>
      </c>
    </row>
    <row r="229" spans="9:46" ht="21" customHeight="1" thickBot="1">
      <c r="I229" s="292">
        <f t="shared" si="33"/>
        <v>0</v>
      </c>
      <c r="J229" s="118">
        <f t="shared" si="34"/>
        <v>0</v>
      </c>
      <c r="K229" s="989" t="s">
        <v>1804</v>
      </c>
      <c r="L229" s="405" t="s">
        <v>1805</v>
      </c>
      <c r="M229" s="148" t="s">
        <v>1454</v>
      </c>
      <c r="N229" s="149" t="s">
        <v>1806</v>
      </c>
      <c r="O229" s="149" t="s">
        <v>1807</v>
      </c>
      <c r="P229" s="150" t="str">
        <f>IF(COUNTA(Y234:Y241)&gt;1,CONCATENATE(V234,"번지 외 ",COUNTA(Y234:Y241)-1,"필지"),CONCATENATE(V234,"번지"))</f>
        <v>산41번지</v>
      </c>
      <c r="Q229" s="151">
        <f>+Y242</f>
        <v>0</v>
      </c>
      <c r="R229" s="393" t="s">
        <v>1304</v>
      </c>
      <c r="S229" s="152">
        <f>COUNT(L237:L249)</f>
        <v>1</v>
      </c>
      <c r="T229" s="153">
        <f>200*S229</f>
        <v>200</v>
      </c>
      <c r="U229" s="118">
        <v>0</v>
      </c>
      <c r="V229" s="218" t="s">
        <v>974</v>
      </c>
      <c r="W229" s="138">
        <v>408</v>
      </c>
      <c r="X229" s="139"/>
      <c r="Y229" s="139"/>
      <c r="Z229" s="140"/>
      <c r="AA229" s="141"/>
      <c r="AB229" s="140"/>
      <c r="AC229" s="142"/>
      <c r="AD229" s="143"/>
      <c r="AE229" s="33"/>
      <c r="AF229" s="144" t="s">
        <v>785</v>
      </c>
      <c r="AG229" s="145" t="s">
        <v>786</v>
      </c>
      <c r="AH229" s="154" t="s">
        <v>787</v>
      </c>
      <c r="AI229" s="146" t="s">
        <v>788</v>
      </c>
      <c r="AJ229" s="1337" t="s">
        <v>1676</v>
      </c>
      <c r="AK229" s="1338">
        <f>M237</f>
        <v>1</v>
      </c>
      <c r="AL229" s="1338">
        <f>M238</f>
        <v>0</v>
      </c>
      <c r="AM229" s="1338">
        <f>M239</f>
        <v>0</v>
      </c>
      <c r="AN229" s="1338">
        <f>M240</f>
        <v>0</v>
      </c>
      <c r="AO229" s="1338">
        <f>M241</f>
        <v>0</v>
      </c>
      <c r="AP229" s="1338">
        <f>M242</f>
        <v>0</v>
      </c>
      <c r="AQ229" s="1338">
        <f>M243</f>
        <v>0</v>
      </c>
      <c r="AR229" s="1338">
        <f>M244</f>
        <v>0</v>
      </c>
      <c r="AS229" s="1338">
        <f>M245</f>
        <v>0</v>
      </c>
      <c r="AT229" s="1339">
        <f>M246</f>
        <v>0</v>
      </c>
    </row>
    <row r="230" spans="9:46" ht="21" customHeight="1" thickBot="1">
      <c r="I230" s="292">
        <f t="shared" si="33"/>
        <v>0</v>
      </c>
      <c r="J230" s="118">
        <f t="shared" si="34"/>
        <v>0</v>
      </c>
      <c r="K230" s="983" t="s">
        <v>527</v>
      </c>
      <c r="L230" s="136" t="s">
        <v>528</v>
      </c>
      <c r="M230" s="136" t="s">
        <v>521</v>
      </c>
      <c r="N230" s="136" t="s">
        <v>526</v>
      </c>
      <c r="O230" s="136" t="s">
        <v>530</v>
      </c>
      <c r="P230" s="987" t="s">
        <v>531</v>
      </c>
      <c r="Q230" s="987" t="s">
        <v>532</v>
      </c>
      <c r="R230" s="155" t="s">
        <v>533</v>
      </c>
      <c r="S230" s="156" t="s">
        <v>552</v>
      </c>
      <c r="T230" s="407" t="s">
        <v>522</v>
      </c>
      <c r="U230" s="118">
        <v>0</v>
      </c>
      <c r="V230" s="219" t="s">
        <v>1639</v>
      </c>
      <c r="W230" s="220">
        <v>29.3</v>
      </c>
      <c r="X230" s="220"/>
      <c r="Y230" s="221"/>
      <c r="Z230" s="222"/>
      <c r="AA230" s="223"/>
      <c r="AB230" s="222"/>
      <c r="AC230" s="224"/>
      <c r="AD230" s="225"/>
      <c r="AE230" s="33"/>
      <c r="AF230" s="144" t="s">
        <v>790</v>
      </c>
      <c r="AG230" s="157" t="s">
        <v>791</v>
      </c>
      <c r="AH230" s="158" t="s">
        <v>792</v>
      </c>
      <c r="AI230" s="146" t="s">
        <v>793</v>
      </c>
      <c r="AJ230" s="126"/>
      <c r="AN230" s="127"/>
      <c r="AO230" s="127"/>
      <c r="AP230" s="48"/>
    </row>
    <row r="231" spans="9:46" ht="21" customHeight="1" thickBot="1">
      <c r="I231" s="292">
        <f t="shared" si="33"/>
        <v>0</v>
      </c>
      <c r="J231" s="118">
        <f t="shared" si="34"/>
        <v>0</v>
      </c>
      <c r="K231" s="1318" t="str">
        <f>Z234</f>
        <v>소나무(용)</v>
      </c>
      <c r="L231" s="1319" t="str">
        <f>AA234</f>
        <v>3-0</v>
      </c>
      <c r="M231" s="1320">
        <f>AC234</f>
        <v>2023</v>
      </c>
      <c r="N231" s="160">
        <f>AB243</f>
        <v>3000</v>
      </c>
      <c r="O231" s="161">
        <f>IF((Q235+R235)&gt;0,ROUND((Q235/(Q235+R235)),4),0)</f>
        <v>0.5</v>
      </c>
      <c r="P231" s="162" t="str">
        <f>IF(W230&lt;=15,AI228,IF(W230&gt;30,AI230,AI229))</f>
        <v>중 (15˚ ~ 30˚)</v>
      </c>
      <c r="Q231" s="397" t="s">
        <v>1876</v>
      </c>
      <c r="R231" s="1321" t="s">
        <v>960</v>
      </c>
      <c r="S231" s="164">
        <f>W230</f>
        <v>29.3</v>
      </c>
      <c r="T231" s="398">
        <f>ROUND(N231/10000*N237,0)</f>
        <v>60</v>
      </c>
      <c r="U231" s="118">
        <v>0</v>
      </c>
      <c r="V231" s="226">
        <v>0</v>
      </c>
      <c r="W231" s="226"/>
      <c r="X231" s="226"/>
      <c r="Y231" s="226"/>
      <c r="Z231" s="226"/>
      <c r="AA231" s="227"/>
      <c r="AB231" s="226"/>
      <c r="AC231" s="226"/>
      <c r="AD231" s="226"/>
      <c r="AE231" s="33"/>
      <c r="AF231" s="144" t="s">
        <v>794</v>
      </c>
      <c r="AG231" s="145"/>
      <c r="AH231" s="165"/>
      <c r="AI231" s="146"/>
      <c r="AJ231" s="126"/>
      <c r="AN231" s="127"/>
      <c r="AO231" s="127"/>
      <c r="AP231" s="48"/>
    </row>
    <row r="232" spans="9:46" ht="21" customHeight="1" thickBot="1">
      <c r="I232" s="292">
        <f t="shared" si="33"/>
        <v>0</v>
      </c>
      <c r="J232" s="118">
        <f t="shared" si="34"/>
        <v>0</v>
      </c>
      <c r="K232" s="2014" t="s">
        <v>839</v>
      </c>
      <c r="L232" s="2014"/>
      <c r="M232" s="2014"/>
      <c r="N232" s="2014"/>
      <c r="O232" s="2014"/>
      <c r="P232" s="2014"/>
      <c r="Q232" s="2014"/>
      <c r="R232" s="2014"/>
      <c r="S232" s="2014"/>
      <c r="T232" s="2014"/>
      <c r="U232" s="118">
        <v>0</v>
      </c>
      <c r="AE232" s="33"/>
      <c r="AF232" s="144"/>
      <c r="AG232" s="145"/>
      <c r="AH232" s="165"/>
      <c r="AI232" s="146"/>
      <c r="AJ232" s="126"/>
      <c r="AN232" s="127"/>
      <c r="AO232" s="127"/>
      <c r="AP232" s="48"/>
    </row>
    <row r="233" spans="9:46" ht="21" customHeight="1" thickBot="1">
      <c r="I233" s="292">
        <f t="shared" si="33"/>
        <v>0</v>
      </c>
      <c r="J233" s="118">
        <f t="shared" si="34"/>
        <v>0</v>
      </c>
      <c r="K233" s="2015" t="s">
        <v>840</v>
      </c>
      <c r="L233" s="2017" t="s">
        <v>841</v>
      </c>
      <c r="M233" s="2019" t="s">
        <v>842</v>
      </c>
      <c r="N233" s="2019" t="s">
        <v>843</v>
      </c>
      <c r="O233" s="2022" t="s">
        <v>844</v>
      </c>
      <c r="P233" s="2023"/>
      <c r="Q233" s="2022" t="s">
        <v>845</v>
      </c>
      <c r="R233" s="2023"/>
      <c r="S233" s="1992" t="s">
        <v>969</v>
      </c>
      <c r="T233" s="1993"/>
      <c r="U233" s="118">
        <v>0</v>
      </c>
      <c r="V233" s="217" t="s">
        <v>1640</v>
      </c>
      <c r="W233" s="228" t="s">
        <v>1641</v>
      </c>
      <c r="X233" s="228" t="s">
        <v>1614</v>
      </c>
      <c r="Y233" s="228" t="s">
        <v>971</v>
      </c>
      <c r="Z233" s="228" t="s">
        <v>1642</v>
      </c>
      <c r="AA233" s="229" t="s">
        <v>1643</v>
      </c>
      <c r="AB233" s="228" t="s">
        <v>1644</v>
      </c>
      <c r="AC233" s="230" t="s">
        <v>1645</v>
      </c>
      <c r="AD233" s="231" t="s">
        <v>1646</v>
      </c>
      <c r="AE233" s="33"/>
      <c r="AF233" s="170"/>
      <c r="AG233" s="171"/>
      <c r="AH233" s="172"/>
      <c r="AI233" s="173"/>
      <c r="AJ233" s="174"/>
      <c r="AN233" s="174"/>
      <c r="AO233" s="127"/>
      <c r="AP233" s="48"/>
    </row>
    <row r="234" spans="9:46" ht="21" customHeight="1" thickBot="1">
      <c r="I234" s="292">
        <f t="shared" si="33"/>
        <v>0</v>
      </c>
      <c r="J234" s="118">
        <f t="shared" si="34"/>
        <v>0</v>
      </c>
      <c r="K234" s="2016"/>
      <c r="L234" s="2018"/>
      <c r="M234" s="2020"/>
      <c r="N234" s="2020"/>
      <c r="O234" s="986" t="s">
        <v>741</v>
      </c>
      <c r="P234" s="176" t="s">
        <v>742</v>
      </c>
      <c r="Q234" s="176" t="s">
        <v>741</v>
      </c>
      <c r="R234" s="177" t="s">
        <v>742</v>
      </c>
      <c r="S234" s="1994"/>
      <c r="T234" s="1995"/>
      <c r="U234" s="118">
        <v>0</v>
      </c>
      <c r="V234" s="178" t="s">
        <v>1808</v>
      </c>
      <c r="W234" s="179">
        <v>77.790000000000006</v>
      </c>
      <c r="X234" s="179"/>
      <c r="Y234" s="179"/>
      <c r="Z234" s="179" t="s">
        <v>1453</v>
      </c>
      <c r="AA234" s="180" t="s">
        <v>1809</v>
      </c>
      <c r="AB234" s="179">
        <v>3000</v>
      </c>
      <c r="AC234" s="402">
        <v>2023</v>
      </c>
      <c r="AD234" s="181"/>
      <c r="AE234" s="33"/>
      <c r="AF234" s="125"/>
      <c r="AG234" s="125"/>
      <c r="AH234" s="125"/>
      <c r="AI234" s="182"/>
      <c r="AJ234" s="174"/>
      <c r="AN234" s="174"/>
      <c r="AO234" s="127"/>
      <c r="AP234" s="48"/>
    </row>
    <row r="235" spans="9:46" ht="21" customHeight="1">
      <c r="I235" s="292">
        <f t="shared" si="33"/>
        <v>0</v>
      </c>
      <c r="J235" s="118">
        <f t="shared" si="34"/>
        <v>0</v>
      </c>
      <c r="K235" s="956" t="s">
        <v>802</v>
      </c>
      <c r="L235" s="184"/>
      <c r="M235" s="184"/>
      <c r="N235" s="266">
        <f>N236/S229</f>
        <v>200</v>
      </c>
      <c r="O235" s="263">
        <f>ROUND(O236/S229,1)</f>
        <v>1</v>
      </c>
      <c r="P235" s="263">
        <f>ROUND(P236/S229,1)</f>
        <v>1</v>
      </c>
      <c r="Q235" s="263">
        <f>ROUND(Q236/S229,0)</f>
        <v>50</v>
      </c>
      <c r="R235" s="263">
        <f>ROUND(R236/S229,0)</f>
        <v>50</v>
      </c>
      <c r="S235" s="1996"/>
      <c r="T235" s="1997"/>
      <c r="U235" s="118">
        <f t="shared" si="35"/>
        <v>0</v>
      </c>
      <c r="V235" s="178"/>
      <c r="W235" s="234"/>
      <c r="X235" s="234"/>
      <c r="Y235" s="234"/>
      <c r="Z235" s="179"/>
      <c r="AA235" s="180"/>
      <c r="AB235" s="179"/>
      <c r="AC235" s="402"/>
      <c r="AD235" s="181"/>
      <c r="AE235" s="33"/>
      <c r="AF235" s="133" t="s">
        <v>519</v>
      </c>
      <c r="AG235" s="134" t="s">
        <v>796</v>
      </c>
      <c r="AH235" s="169" t="s">
        <v>797</v>
      </c>
      <c r="AI235" s="185"/>
      <c r="AJ235" s="126"/>
      <c r="AN235" s="127"/>
      <c r="AO235" s="33"/>
      <c r="AP235" s="48"/>
    </row>
    <row r="236" spans="9:46" ht="21" customHeight="1">
      <c r="I236" s="292">
        <f t="shared" si="33"/>
        <v>0</v>
      </c>
      <c r="J236" s="118">
        <f t="shared" si="34"/>
        <v>0</v>
      </c>
      <c r="K236" s="956" t="s">
        <v>754</v>
      </c>
      <c r="L236" s="184"/>
      <c r="M236" s="184"/>
      <c r="N236" s="264">
        <f>SUM(N237:N250)</f>
        <v>200</v>
      </c>
      <c r="O236" s="265">
        <f>SUM(O237:O250)</f>
        <v>1</v>
      </c>
      <c r="P236" s="265">
        <f>SUM(P237:P250)</f>
        <v>1</v>
      </c>
      <c r="Q236" s="265">
        <f>SUM(Q237:Q250)</f>
        <v>50</v>
      </c>
      <c r="R236" s="265">
        <f>SUM(R237:R250)</f>
        <v>50</v>
      </c>
      <c r="S236" s="1998"/>
      <c r="T236" s="1999"/>
      <c r="U236" s="118">
        <f t="shared" si="35"/>
        <v>0</v>
      </c>
      <c r="V236" s="178"/>
      <c r="W236" s="179"/>
      <c r="X236" s="179"/>
      <c r="Y236" s="179"/>
      <c r="Z236" s="179"/>
      <c r="AA236" s="180"/>
      <c r="AB236" s="179"/>
      <c r="AC236" s="402"/>
      <c r="AD236" s="181"/>
      <c r="AE236" s="33"/>
      <c r="AF236" s="144" t="s">
        <v>798</v>
      </c>
      <c r="AG236" s="145" t="s">
        <v>961</v>
      </c>
      <c r="AH236" s="186">
        <v>0</v>
      </c>
      <c r="AI236" s="187"/>
      <c r="AJ236" s="126"/>
      <c r="AN236" s="127"/>
      <c r="AO236" s="33"/>
      <c r="AP236" s="48"/>
    </row>
    <row r="237" spans="9:46" ht="21" customHeight="1">
      <c r="I237" s="292">
        <f>IF((O$237+P$237)&gt;0,1,0)</f>
        <v>1</v>
      </c>
      <c r="J237" s="118">
        <f t="shared" si="34"/>
        <v>0</v>
      </c>
      <c r="K237" s="1011">
        <v>1</v>
      </c>
      <c r="L237" s="188">
        <v>1</v>
      </c>
      <c r="M237" s="188">
        <v>1</v>
      </c>
      <c r="N237" s="189">
        <f t="shared" ref="N237:N250" si="36">IF(O237+P237&gt;0,$W$77,)</f>
        <v>200</v>
      </c>
      <c r="O237" s="188">
        <v>1</v>
      </c>
      <c r="P237" s="188">
        <v>1</v>
      </c>
      <c r="Q237" s="264">
        <f t="shared" ref="Q237:Q250" si="37">ROUND(O237*50,0)</f>
        <v>50</v>
      </c>
      <c r="R237" s="264">
        <f t="shared" ref="R237:R250" si="38">ROUND(P237*50,0)</f>
        <v>50</v>
      </c>
      <c r="S237" s="1988"/>
      <c r="T237" s="1989"/>
      <c r="U237" s="118">
        <f t="shared" si="35"/>
        <v>0</v>
      </c>
      <c r="V237" s="178"/>
      <c r="W237" s="179"/>
      <c r="X237" s="179"/>
      <c r="Y237" s="179"/>
      <c r="Z237" s="179"/>
      <c r="AA237" s="180"/>
      <c r="AB237" s="179"/>
      <c r="AC237" s="402"/>
      <c r="AD237" s="181"/>
      <c r="AE237" s="33"/>
      <c r="AF237" s="144" t="s">
        <v>799</v>
      </c>
      <c r="AG237" s="145" t="s">
        <v>800</v>
      </c>
      <c r="AH237" s="192">
        <v>0.05</v>
      </c>
      <c r="AI237" s="187"/>
      <c r="AJ237" s="126"/>
      <c r="AN237" s="127"/>
      <c r="AO237" s="33"/>
      <c r="AP237" s="48"/>
    </row>
    <row r="238" spans="9:46" ht="21" customHeight="1">
      <c r="I238" s="292">
        <f t="shared" ref="I238:I250" si="39">IF((O$237+P$237)&gt;0,1,0)</f>
        <v>1</v>
      </c>
      <c r="J238" s="118">
        <f t="shared" si="34"/>
        <v>0</v>
      </c>
      <c r="K238" s="1011">
        <f t="shared" ref="K238:K250" si="40">+K237+1</f>
        <v>2</v>
      </c>
      <c r="L238" s="188"/>
      <c r="M238" s="188"/>
      <c r="N238" s="189">
        <f t="shared" si="36"/>
        <v>0</v>
      </c>
      <c r="O238" s="188"/>
      <c r="P238" s="188"/>
      <c r="Q238" s="264">
        <f t="shared" si="37"/>
        <v>0</v>
      </c>
      <c r="R238" s="264">
        <f t="shared" si="38"/>
        <v>0</v>
      </c>
      <c r="S238" s="1988"/>
      <c r="T238" s="1989"/>
      <c r="U238" s="118">
        <f t="shared" si="35"/>
        <v>0</v>
      </c>
      <c r="V238" s="178"/>
      <c r="W238" s="179"/>
      <c r="X238" s="179"/>
      <c r="Y238" s="179"/>
      <c r="Z238" s="179"/>
      <c r="AA238" s="180"/>
      <c r="AB238" s="179"/>
      <c r="AC238" s="402"/>
      <c r="AD238" s="181"/>
      <c r="AE238" s="33"/>
      <c r="AF238" s="144" t="s">
        <v>801</v>
      </c>
      <c r="AG238" s="145" t="s">
        <v>960</v>
      </c>
      <c r="AH238" s="192">
        <v>0.1</v>
      </c>
      <c r="AI238" s="193"/>
      <c r="AJ238" s="126"/>
      <c r="AN238" s="127"/>
      <c r="AO238" s="33"/>
      <c r="AP238" s="48"/>
    </row>
    <row r="239" spans="9:46" ht="21" customHeight="1">
      <c r="I239" s="292">
        <f t="shared" si="39"/>
        <v>1</v>
      </c>
      <c r="J239" s="118">
        <f t="shared" si="34"/>
        <v>0</v>
      </c>
      <c r="K239" s="1011">
        <f t="shared" si="40"/>
        <v>3</v>
      </c>
      <c r="L239" s="188"/>
      <c r="M239" s="188"/>
      <c r="N239" s="189">
        <f t="shared" si="36"/>
        <v>0</v>
      </c>
      <c r="O239" s="188"/>
      <c r="P239" s="188"/>
      <c r="Q239" s="264">
        <f t="shared" si="37"/>
        <v>0</v>
      </c>
      <c r="R239" s="264">
        <f t="shared" si="38"/>
        <v>0</v>
      </c>
      <c r="S239" s="1988"/>
      <c r="T239" s="1989"/>
      <c r="U239" s="118">
        <f t="shared" si="35"/>
        <v>0</v>
      </c>
      <c r="V239" s="178"/>
      <c r="W239" s="179"/>
      <c r="X239" s="179"/>
      <c r="Y239" s="179"/>
      <c r="Z239" s="179"/>
      <c r="AA239" s="180"/>
      <c r="AB239" s="179"/>
      <c r="AC239" s="402"/>
      <c r="AD239" s="181"/>
      <c r="AE239" s="33"/>
      <c r="AF239" s="144"/>
      <c r="AG239" s="145"/>
      <c r="AH239" s="194"/>
      <c r="AI239" s="146"/>
      <c r="AJ239" s="174"/>
      <c r="AN239" s="174"/>
      <c r="AO239" s="33"/>
      <c r="AP239" s="48"/>
      <c r="AQ239" s="28"/>
    </row>
    <row r="240" spans="9:46" ht="21" customHeight="1" thickBot="1">
      <c r="I240" s="292">
        <f t="shared" si="39"/>
        <v>1</v>
      </c>
      <c r="J240" s="118">
        <f t="shared" si="34"/>
        <v>0</v>
      </c>
      <c r="K240" s="1219">
        <f t="shared" si="40"/>
        <v>4</v>
      </c>
      <c r="L240" s="188"/>
      <c r="M240" s="188"/>
      <c r="N240" s="189">
        <f t="shared" si="36"/>
        <v>0</v>
      </c>
      <c r="O240" s="188"/>
      <c r="P240" s="188"/>
      <c r="Q240" s="264">
        <f t="shared" si="37"/>
        <v>0</v>
      </c>
      <c r="R240" s="264">
        <f t="shared" si="38"/>
        <v>0</v>
      </c>
      <c r="S240" s="1988"/>
      <c r="T240" s="1989"/>
      <c r="U240" s="118">
        <f t="shared" si="35"/>
        <v>0</v>
      </c>
      <c r="V240" s="178"/>
      <c r="W240" s="179"/>
      <c r="X240" s="179"/>
      <c r="Y240" s="179"/>
      <c r="Z240" s="179"/>
      <c r="AA240" s="180"/>
      <c r="AB240" s="179"/>
      <c r="AC240" s="402"/>
      <c r="AD240" s="181"/>
      <c r="AE240" s="33"/>
      <c r="AF240" s="170"/>
      <c r="AG240" s="195"/>
      <c r="AH240" s="171"/>
      <c r="AI240" s="173"/>
      <c r="AJ240" s="174"/>
      <c r="AN240" s="174"/>
      <c r="AO240" s="33"/>
      <c r="AP240" s="48"/>
    </row>
    <row r="241" spans="1:44" ht="21" customHeight="1">
      <c r="I241" s="292">
        <f t="shared" si="39"/>
        <v>1</v>
      </c>
      <c r="J241" s="118">
        <f t="shared" si="34"/>
        <v>0</v>
      </c>
      <c r="K241" s="1011">
        <f t="shared" si="40"/>
        <v>5</v>
      </c>
      <c r="L241" s="188"/>
      <c r="M241" s="188"/>
      <c r="N241" s="189">
        <f t="shared" si="36"/>
        <v>0</v>
      </c>
      <c r="O241" s="188"/>
      <c r="P241" s="188"/>
      <c r="Q241" s="191">
        <f t="shared" si="37"/>
        <v>0</v>
      </c>
      <c r="R241" s="191">
        <f t="shared" si="38"/>
        <v>0</v>
      </c>
      <c r="S241" s="1988"/>
      <c r="T241" s="1989"/>
      <c r="U241" s="118">
        <f t="shared" si="35"/>
        <v>0</v>
      </c>
      <c r="V241" s="178"/>
      <c r="W241" s="179"/>
      <c r="X241" s="179"/>
      <c r="Y241" s="179"/>
      <c r="Z241" s="179"/>
      <c r="AA241" s="180"/>
      <c r="AB241" s="179"/>
      <c r="AC241" s="402"/>
      <c r="AD241" s="181"/>
      <c r="AE241" s="28"/>
      <c r="AF241" s="48"/>
      <c r="AG241" s="48"/>
      <c r="AH241" s="48"/>
      <c r="AI241" s="48"/>
      <c r="AJ241" s="48"/>
      <c r="AK241" s="28"/>
      <c r="AL241" s="28"/>
      <c r="AM241" s="28"/>
      <c r="AN241" s="48"/>
      <c r="AO241" s="33"/>
      <c r="AP241" s="48"/>
      <c r="AR241" s="28"/>
    </row>
    <row r="242" spans="1:44" ht="21" customHeight="1">
      <c r="I242" s="292">
        <f t="shared" si="39"/>
        <v>1</v>
      </c>
      <c r="J242" s="118">
        <f t="shared" si="34"/>
        <v>0</v>
      </c>
      <c r="K242" s="1011">
        <f t="shared" si="40"/>
        <v>6</v>
      </c>
      <c r="L242" s="188"/>
      <c r="M242" s="188"/>
      <c r="N242" s="189">
        <f t="shared" si="36"/>
        <v>0</v>
      </c>
      <c r="O242" s="188"/>
      <c r="P242" s="188"/>
      <c r="Q242" s="191">
        <f t="shared" si="37"/>
        <v>0</v>
      </c>
      <c r="R242" s="191">
        <f t="shared" si="38"/>
        <v>0</v>
      </c>
      <c r="S242" s="1988"/>
      <c r="T242" s="1989"/>
      <c r="U242" s="118">
        <f t="shared" si="35"/>
        <v>0</v>
      </c>
      <c r="V242" s="137" t="s">
        <v>754</v>
      </c>
      <c r="W242" s="196">
        <f>SUM(W234:W241)</f>
        <v>77.790000000000006</v>
      </c>
      <c r="X242" s="196">
        <f>SUM(X234:X241)</f>
        <v>0</v>
      </c>
      <c r="Y242" s="196">
        <f>SUM(Y234:Y241)</f>
        <v>0</v>
      </c>
      <c r="Z242" s="197"/>
      <c r="AA242" s="198"/>
      <c r="AB242" s="196">
        <f>SUM(AB234:AB241)</f>
        <v>3000</v>
      </c>
      <c r="AC242" s="402"/>
      <c r="AD242" s="654">
        <f>SUBTOTAL(9,AD234:AD241)</f>
        <v>0</v>
      </c>
      <c r="AE242" s="199"/>
      <c r="AF242" s="33"/>
      <c r="AG242" s="33"/>
      <c r="AH242" s="33"/>
      <c r="AI242" s="33"/>
      <c r="AJ242" s="33"/>
      <c r="AN242" s="48"/>
      <c r="AO242" s="33"/>
      <c r="AP242" s="48"/>
    </row>
    <row r="243" spans="1:44" s="28" customFormat="1" ht="21" customHeight="1" thickBot="1">
      <c r="A243" s="200"/>
      <c r="B243" s="200"/>
      <c r="C243" s="200"/>
      <c r="D243" s="200"/>
      <c r="E243" s="200"/>
      <c r="F243" s="200"/>
      <c r="G243" s="200"/>
      <c r="I243" s="292">
        <f t="shared" si="39"/>
        <v>1</v>
      </c>
      <c r="J243" s="118">
        <f t="shared" si="34"/>
        <v>0</v>
      </c>
      <c r="K243" s="1011">
        <f t="shared" si="40"/>
        <v>7</v>
      </c>
      <c r="L243" s="188"/>
      <c r="M243" s="188"/>
      <c r="N243" s="189">
        <f t="shared" si="36"/>
        <v>0</v>
      </c>
      <c r="O243" s="188"/>
      <c r="P243" s="188"/>
      <c r="Q243" s="191">
        <f t="shared" si="37"/>
        <v>0</v>
      </c>
      <c r="R243" s="191">
        <f t="shared" si="38"/>
        <v>0</v>
      </c>
      <c r="S243" s="1988"/>
      <c r="T243" s="1989"/>
      <c r="U243" s="118">
        <f t="shared" si="35"/>
        <v>0</v>
      </c>
      <c r="V243" s="201" t="s">
        <v>802</v>
      </c>
      <c r="W243" s="202"/>
      <c r="X243" s="202"/>
      <c r="Y243" s="202"/>
      <c r="Z243" s="202"/>
      <c r="AA243" s="203"/>
      <c r="AB243" s="202">
        <f>IF(AB242&gt;0,ROUND(AB242/COUNTA(AB234:AB241),0),)</f>
        <v>3000</v>
      </c>
      <c r="AC243" s="403"/>
      <c r="AD243" s="204"/>
      <c r="AE243" s="199"/>
      <c r="AF243" s="199"/>
      <c r="AG243" s="199"/>
      <c r="AH243" s="33"/>
      <c r="AI243" s="33"/>
      <c r="AJ243" s="33"/>
      <c r="AK243" s="33"/>
      <c r="AL243" s="33"/>
      <c r="AM243" s="33"/>
      <c r="AN243" s="48"/>
      <c r="AO243" s="48"/>
      <c r="AP243" s="48"/>
      <c r="AQ243" s="116"/>
      <c r="AR243" s="116"/>
    </row>
    <row r="244" spans="1:44" ht="21" customHeight="1">
      <c r="I244" s="292">
        <f t="shared" si="39"/>
        <v>1</v>
      </c>
      <c r="J244" s="118">
        <f t="shared" si="34"/>
        <v>0</v>
      </c>
      <c r="K244" s="1011">
        <f t="shared" si="40"/>
        <v>8</v>
      </c>
      <c r="L244" s="188"/>
      <c r="M244" s="188"/>
      <c r="N244" s="189">
        <f t="shared" si="36"/>
        <v>0</v>
      </c>
      <c r="O244" s="188"/>
      <c r="P244" s="188"/>
      <c r="Q244" s="191">
        <f t="shared" si="37"/>
        <v>0</v>
      </c>
      <c r="R244" s="191">
        <f t="shared" si="38"/>
        <v>0</v>
      </c>
      <c r="S244" s="1988"/>
      <c r="T244" s="1989"/>
      <c r="U244" s="118">
        <f t="shared" si="35"/>
        <v>0</v>
      </c>
      <c r="V244" s="33"/>
      <c r="W244" s="33"/>
      <c r="X244" s="33"/>
      <c r="Y244" s="33"/>
      <c r="Z244" s="33"/>
      <c r="AA244" s="205"/>
      <c r="AB244" s="33"/>
      <c r="AC244" s="33"/>
      <c r="AD244" s="33"/>
      <c r="AE244" s="199"/>
      <c r="AF244" s="199"/>
      <c r="AG244" s="199"/>
      <c r="AH244" s="33"/>
      <c r="AI244" s="33"/>
      <c r="AJ244" s="33"/>
      <c r="AK244" s="33"/>
      <c r="AL244" s="33"/>
      <c r="AM244" s="33"/>
      <c r="AN244" s="48"/>
      <c r="AO244" s="48"/>
      <c r="AP244" s="48"/>
    </row>
    <row r="245" spans="1:44" ht="21" customHeight="1">
      <c r="I245" s="292">
        <f t="shared" si="39"/>
        <v>1</v>
      </c>
      <c r="J245" s="118">
        <f t="shared" si="34"/>
        <v>0</v>
      </c>
      <c r="K245" s="1011">
        <f t="shared" si="40"/>
        <v>9</v>
      </c>
      <c r="L245" s="188"/>
      <c r="M245" s="188"/>
      <c r="N245" s="189">
        <f t="shared" si="36"/>
        <v>0</v>
      </c>
      <c r="O245" s="188"/>
      <c r="P245" s="188"/>
      <c r="Q245" s="191">
        <f t="shared" si="37"/>
        <v>0</v>
      </c>
      <c r="R245" s="191">
        <f t="shared" si="38"/>
        <v>0</v>
      </c>
      <c r="S245" s="1988"/>
      <c r="T245" s="1989"/>
      <c r="U245" s="118">
        <f t="shared" si="35"/>
        <v>0</v>
      </c>
      <c r="V245" s="647" t="s">
        <v>1169</v>
      </c>
      <c r="W245" s="648" t="s">
        <v>1810</v>
      </c>
      <c r="X245" s="649"/>
      <c r="Y245" s="649"/>
      <c r="Z245" s="649"/>
      <c r="AA245" s="649"/>
      <c r="AB245" s="649"/>
      <c r="AC245" s="649"/>
      <c r="AD245" s="650"/>
      <c r="AE245" s="199"/>
      <c r="AF245" s="199"/>
      <c r="AG245" s="199"/>
      <c r="AH245" s="33"/>
      <c r="AI245" s="33"/>
      <c r="AJ245" s="33"/>
      <c r="AK245" s="33"/>
      <c r="AL245" s="33"/>
      <c r="AM245" s="33"/>
      <c r="AN245" s="48"/>
      <c r="AO245" s="48"/>
      <c r="AP245" s="48"/>
    </row>
    <row r="246" spans="1:44" ht="21" customHeight="1">
      <c r="I246" s="292">
        <f t="shared" si="39"/>
        <v>1</v>
      </c>
      <c r="J246" s="118">
        <f t="shared" si="34"/>
        <v>0</v>
      </c>
      <c r="K246" s="1011">
        <f t="shared" si="40"/>
        <v>10</v>
      </c>
      <c r="L246" s="188"/>
      <c r="M246" s="188"/>
      <c r="N246" s="189">
        <f t="shared" si="36"/>
        <v>0</v>
      </c>
      <c r="O246" s="188"/>
      <c r="P246" s="188"/>
      <c r="Q246" s="191">
        <f t="shared" si="37"/>
        <v>0</v>
      </c>
      <c r="R246" s="191">
        <f t="shared" si="38"/>
        <v>0</v>
      </c>
      <c r="S246" s="1988"/>
      <c r="T246" s="1989"/>
      <c r="U246" s="118">
        <f t="shared" si="35"/>
        <v>0</v>
      </c>
      <c r="V246" s="651" t="s">
        <v>1171</v>
      </c>
      <c r="W246" s="648" t="str">
        <f>"식재된 "&amp;K231&amp;" 는 활착이 안정된 상태로 신초발달이 양호하다."</f>
        <v>식재된 소나무(용) 는 활착이 안정된 상태로 신초발달이 양호하다.</v>
      </c>
      <c r="X246" s="649"/>
      <c r="Y246" s="649"/>
      <c r="Z246" s="649"/>
      <c r="AA246" s="649"/>
      <c r="AB246" s="649"/>
      <c r="AC246" s="649"/>
      <c r="AD246" s="650"/>
      <c r="AE246" s="199"/>
      <c r="AF246" s="199"/>
      <c r="AG246" s="199"/>
      <c r="AH246" s="33"/>
      <c r="AI246" s="33"/>
      <c r="AJ246" s="33"/>
      <c r="AK246" s="33"/>
      <c r="AL246" s="33"/>
      <c r="AM246" s="33"/>
      <c r="AN246" s="48"/>
      <c r="AO246" s="48"/>
      <c r="AP246" s="48"/>
    </row>
    <row r="247" spans="1:44" ht="21" customHeight="1">
      <c r="I247" s="292">
        <f t="shared" si="39"/>
        <v>1</v>
      </c>
      <c r="J247" s="118">
        <f t="shared" si="34"/>
        <v>0</v>
      </c>
      <c r="K247" s="1011">
        <f t="shared" si="40"/>
        <v>11</v>
      </c>
      <c r="L247" s="188"/>
      <c r="M247" s="188"/>
      <c r="N247" s="189">
        <f t="shared" si="36"/>
        <v>0</v>
      </c>
      <c r="O247" s="188"/>
      <c r="P247" s="188"/>
      <c r="Q247" s="191">
        <f t="shared" si="37"/>
        <v>0</v>
      </c>
      <c r="R247" s="191">
        <f t="shared" si="38"/>
        <v>0</v>
      </c>
      <c r="S247" s="1988"/>
      <c r="T247" s="1989"/>
      <c r="U247" s="118">
        <f t="shared" si="35"/>
        <v>0</v>
      </c>
      <c r="V247" s="651" t="s">
        <v>1172</v>
      </c>
      <c r="W247" s="648" t="s">
        <v>1811</v>
      </c>
      <c r="X247" s="649"/>
      <c r="Y247" s="649"/>
      <c r="Z247" s="649"/>
      <c r="AA247" s="649"/>
      <c r="AB247" s="649"/>
      <c r="AC247" s="649"/>
      <c r="AD247" s="650"/>
      <c r="AE247" s="199"/>
      <c r="AF247" s="199"/>
      <c r="AG247" s="199"/>
      <c r="AH247" s="33"/>
      <c r="AI247" s="33"/>
      <c r="AJ247" s="33"/>
      <c r="AK247" s="33"/>
      <c r="AL247" s="33"/>
      <c r="AM247" s="33"/>
      <c r="AN247" s="48"/>
      <c r="AO247" s="48"/>
      <c r="AP247" s="48"/>
    </row>
    <row r="248" spans="1:44" ht="21" customHeight="1">
      <c r="I248" s="292">
        <f t="shared" si="39"/>
        <v>1</v>
      </c>
      <c r="J248" s="118">
        <f t="shared" si="34"/>
        <v>0</v>
      </c>
      <c r="K248" s="1011">
        <f t="shared" si="40"/>
        <v>12</v>
      </c>
      <c r="L248" s="188"/>
      <c r="M248" s="188"/>
      <c r="N248" s="189">
        <f t="shared" si="36"/>
        <v>0</v>
      </c>
      <c r="O248" s="188"/>
      <c r="P248" s="188"/>
      <c r="Q248" s="191">
        <f t="shared" si="37"/>
        <v>0</v>
      </c>
      <c r="R248" s="191">
        <f t="shared" si="38"/>
        <v>0</v>
      </c>
      <c r="S248" s="1988"/>
      <c r="T248" s="1989"/>
      <c r="U248" s="118">
        <f t="shared" si="35"/>
        <v>0</v>
      </c>
      <c r="V248" s="651" t="s">
        <v>1174</v>
      </c>
      <c r="W248" s="648" t="str">
        <f>"소반내 조림목의 생육상태, 현장여건 등을 고려하여 작업종은 "&amp;R229&amp;"로 적용한다."</f>
        <v>소반내 조림목의 생육상태, 현장여건 등을 고려하여 작업종은 모두베기로 적용한다.</v>
      </c>
      <c r="X248" s="649"/>
      <c r="Y248" s="649"/>
      <c r="Z248" s="649"/>
      <c r="AA248" s="649"/>
      <c r="AB248" s="649"/>
      <c r="AC248" s="649"/>
      <c r="AD248" s="650"/>
      <c r="AE248" s="199"/>
      <c r="AF248" s="199"/>
      <c r="AG248" s="199"/>
      <c r="AH248" s="33"/>
      <c r="AI248" s="33"/>
      <c r="AJ248" s="33"/>
      <c r="AK248" s="33"/>
      <c r="AL248" s="33"/>
      <c r="AM248" s="33"/>
      <c r="AN248" s="48"/>
      <c r="AO248" s="48"/>
      <c r="AP248" s="48"/>
    </row>
    <row r="249" spans="1:44" ht="21" customHeight="1">
      <c r="I249" s="292">
        <f t="shared" si="39"/>
        <v>1</v>
      </c>
      <c r="J249" s="118">
        <f t="shared" si="34"/>
        <v>0</v>
      </c>
      <c r="K249" s="1011">
        <f t="shared" si="40"/>
        <v>13</v>
      </c>
      <c r="L249" s="188"/>
      <c r="M249" s="188"/>
      <c r="N249" s="189">
        <f t="shared" si="36"/>
        <v>0</v>
      </c>
      <c r="O249" s="188"/>
      <c r="P249" s="188"/>
      <c r="Q249" s="191">
        <f t="shared" si="37"/>
        <v>0</v>
      </c>
      <c r="R249" s="191">
        <f t="shared" si="38"/>
        <v>0</v>
      </c>
      <c r="S249" s="1988"/>
      <c r="T249" s="1989"/>
      <c r="U249" s="118">
        <f t="shared" si="35"/>
        <v>0</v>
      </c>
      <c r="V249" s="652" t="s">
        <v>1175</v>
      </c>
      <c r="W249" s="648"/>
      <c r="X249" s="649"/>
      <c r="Y249" s="649"/>
      <c r="Z249" s="649"/>
      <c r="AA249" s="649"/>
      <c r="AB249" s="649"/>
      <c r="AC249" s="649"/>
      <c r="AD249" s="650"/>
      <c r="AE249" s="199"/>
      <c r="AF249" s="199"/>
      <c r="AG249" s="199"/>
      <c r="AH249" s="33"/>
      <c r="AI249" s="33"/>
      <c r="AJ249" s="33"/>
      <c r="AK249" s="33"/>
      <c r="AL249" s="33"/>
      <c r="AM249" s="33"/>
      <c r="AN249" s="48"/>
      <c r="AO249" s="48"/>
      <c r="AP249" s="48"/>
    </row>
    <row r="250" spans="1:44" ht="21" customHeight="1" thickBot="1">
      <c r="I250" s="292">
        <f t="shared" si="39"/>
        <v>1</v>
      </c>
      <c r="J250" s="118">
        <f t="shared" si="34"/>
        <v>0</v>
      </c>
      <c r="K250" s="206">
        <f t="shared" si="40"/>
        <v>14</v>
      </c>
      <c r="L250" s="159"/>
      <c r="M250" s="159"/>
      <c r="N250" s="207">
        <f t="shared" si="36"/>
        <v>0</v>
      </c>
      <c r="O250" s="208"/>
      <c r="P250" s="208"/>
      <c r="Q250" s="209">
        <f t="shared" si="37"/>
        <v>0</v>
      </c>
      <c r="R250" s="209">
        <f t="shared" si="38"/>
        <v>0</v>
      </c>
      <c r="S250" s="1990"/>
      <c r="T250" s="1991"/>
      <c r="U250" s="118">
        <f t="shared" si="35"/>
        <v>0</v>
      </c>
      <c r="V250" s="651"/>
      <c r="W250" s="648"/>
      <c r="X250" s="649"/>
      <c r="Y250" s="649"/>
      <c r="Z250" s="649"/>
      <c r="AA250" s="649"/>
      <c r="AB250" s="649"/>
      <c r="AC250" s="649"/>
      <c r="AD250" s="650"/>
      <c r="AE250" s="199"/>
      <c r="AF250" s="199"/>
      <c r="AG250" s="199"/>
      <c r="AH250" s="33"/>
      <c r="AI250" s="33"/>
      <c r="AJ250" s="33"/>
      <c r="AK250" s="33"/>
      <c r="AL250" s="33"/>
      <c r="AM250" s="33"/>
      <c r="AN250" s="48"/>
      <c r="AO250" s="48"/>
      <c r="AP250" s="48"/>
    </row>
    <row r="251" spans="1:44" ht="21" hidden="1" customHeight="1">
      <c r="I251" s="292">
        <f>IF((O$253+P$253)&gt;0,1,0)</f>
        <v>0</v>
      </c>
      <c r="J251" s="118">
        <f t="shared" si="34"/>
        <v>0</v>
      </c>
      <c r="K251" s="2002" t="s">
        <v>840</v>
      </c>
      <c r="L251" s="2004" t="s">
        <v>841</v>
      </c>
      <c r="M251" s="2006" t="s">
        <v>842</v>
      </c>
      <c r="N251" s="2006" t="s">
        <v>843</v>
      </c>
      <c r="O251" s="2012" t="s">
        <v>844</v>
      </c>
      <c r="P251" s="2012"/>
      <c r="Q251" s="2012" t="s">
        <v>845</v>
      </c>
      <c r="R251" s="2012"/>
      <c r="S251" s="1992" t="s">
        <v>969</v>
      </c>
      <c r="T251" s="1993"/>
      <c r="U251" s="118">
        <f t="shared" si="27"/>
        <v>0</v>
      </c>
      <c r="V251" s="33"/>
      <c r="W251" s="33"/>
      <c r="X251" s="33"/>
      <c r="Y251" s="33"/>
      <c r="Z251" s="33"/>
      <c r="AA251" s="205"/>
      <c r="AB251" s="33"/>
      <c r="AC251" s="33"/>
      <c r="AD251" s="33"/>
      <c r="AE251" s="199"/>
      <c r="AF251" s="199"/>
      <c r="AG251" s="199"/>
      <c r="AH251" s="33"/>
      <c r="AI251" s="33"/>
      <c r="AJ251" s="33"/>
      <c r="AK251" s="33"/>
      <c r="AL251" s="33"/>
      <c r="AM251" s="33"/>
      <c r="AN251" s="48"/>
      <c r="AO251" s="48"/>
      <c r="AP251" s="48"/>
    </row>
    <row r="252" spans="1:44" ht="21" hidden="1" customHeight="1">
      <c r="I252" s="292">
        <f t="shared" ref="I252:I275" si="41">IF((O$253+P$253)&gt;0,1,0)</f>
        <v>0</v>
      </c>
      <c r="J252" s="118">
        <f t="shared" si="34"/>
        <v>0</v>
      </c>
      <c r="K252" s="2003"/>
      <c r="L252" s="2005"/>
      <c r="M252" s="2007"/>
      <c r="N252" s="2007"/>
      <c r="O252" s="635" t="s">
        <v>741</v>
      </c>
      <c r="P252" s="176" t="s">
        <v>742</v>
      </c>
      <c r="Q252" s="176" t="s">
        <v>741</v>
      </c>
      <c r="R252" s="177" t="s">
        <v>742</v>
      </c>
      <c r="S252" s="1994"/>
      <c r="T252" s="1995"/>
      <c r="U252" s="118">
        <f t="shared" si="27"/>
        <v>0</v>
      </c>
      <c r="V252" s="33"/>
      <c r="W252" s="33"/>
      <c r="X252" s="33"/>
      <c r="Y252" s="33"/>
      <c r="Z252" s="33"/>
      <c r="AA252" s="205"/>
      <c r="AB252" s="33"/>
      <c r="AC252" s="33"/>
      <c r="AD252" s="33"/>
      <c r="AE252" s="199"/>
      <c r="AF252" s="199"/>
      <c r="AG252" s="199"/>
      <c r="AH252" s="33"/>
      <c r="AI252" s="33"/>
      <c r="AJ252" s="33"/>
      <c r="AK252" s="33"/>
      <c r="AL252" s="33"/>
      <c r="AM252" s="33"/>
      <c r="AN252" s="48"/>
      <c r="AO252" s="48"/>
      <c r="AP252" s="48"/>
    </row>
    <row r="253" spans="1:44" ht="21" hidden="1" customHeight="1">
      <c r="I253" s="292">
        <f t="shared" si="41"/>
        <v>0</v>
      </c>
      <c r="J253" s="118">
        <f t="shared" si="34"/>
        <v>0</v>
      </c>
      <c r="K253" s="636">
        <f>+K25+1</f>
        <v>15</v>
      </c>
      <c r="L253" s="188"/>
      <c r="M253" s="188"/>
      <c r="N253" s="189">
        <f t="shared" ref="N253:N275" si="42">IF(O253+P253&gt;0,$W$227,)</f>
        <v>0</v>
      </c>
      <c r="O253" s="190"/>
      <c r="P253" s="190"/>
      <c r="Q253" s="191">
        <f t="shared" ref="Q253:R300" si="43">ROUND(O253*50,0)</f>
        <v>0</v>
      </c>
      <c r="R253" s="191">
        <f t="shared" si="43"/>
        <v>0</v>
      </c>
      <c r="S253" s="1988"/>
      <c r="T253" s="1989"/>
      <c r="U253" s="118">
        <f t="shared" si="27"/>
        <v>0</v>
      </c>
      <c r="V253" s="33"/>
      <c r="W253" s="33"/>
      <c r="X253" s="33"/>
      <c r="Y253" s="33"/>
      <c r="Z253" s="33"/>
      <c r="AA253" s="205"/>
      <c r="AB253" s="33"/>
      <c r="AC253" s="33"/>
      <c r="AD253" s="33"/>
      <c r="AE253" s="199"/>
      <c r="AF253" s="199"/>
      <c r="AG253" s="199"/>
      <c r="AH253" s="33"/>
      <c r="AI253" s="33"/>
      <c r="AJ253" s="33"/>
      <c r="AK253" s="33"/>
      <c r="AL253" s="33"/>
      <c r="AM253" s="33"/>
      <c r="AN253" s="48"/>
      <c r="AO253" s="48"/>
      <c r="AP253" s="48"/>
    </row>
    <row r="254" spans="1:44" ht="21" hidden="1" customHeight="1">
      <c r="I254" s="292">
        <f t="shared" si="41"/>
        <v>0</v>
      </c>
      <c r="J254" s="118">
        <f t="shared" si="34"/>
        <v>0</v>
      </c>
      <c r="K254" s="636">
        <f t="shared" ref="K254:K275" si="44">+K253+1</f>
        <v>16</v>
      </c>
      <c r="L254" s="188"/>
      <c r="M254" s="188"/>
      <c r="N254" s="189">
        <f t="shared" si="42"/>
        <v>0</v>
      </c>
      <c r="O254" s="190"/>
      <c r="P254" s="190"/>
      <c r="Q254" s="191">
        <f t="shared" si="43"/>
        <v>0</v>
      </c>
      <c r="R254" s="191">
        <f t="shared" si="43"/>
        <v>0</v>
      </c>
      <c r="S254" s="1988"/>
      <c r="T254" s="1989"/>
      <c r="U254" s="118">
        <f t="shared" si="27"/>
        <v>0</v>
      </c>
      <c r="V254" s="33"/>
      <c r="W254" s="33"/>
      <c r="X254" s="33"/>
      <c r="Y254" s="33"/>
      <c r="Z254" s="33"/>
      <c r="AA254" s="205"/>
      <c r="AB254" s="33"/>
      <c r="AC254" s="33"/>
      <c r="AD254" s="33"/>
      <c r="AE254" s="199"/>
      <c r="AF254" s="199"/>
      <c r="AG254" s="199"/>
      <c r="AH254" s="33"/>
      <c r="AI254" s="33"/>
      <c r="AJ254" s="33"/>
      <c r="AK254" s="33"/>
      <c r="AL254" s="33"/>
      <c r="AM254" s="33"/>
      <c r="AN254" s="48"/>
      <c r="AO254" s="48"/>
      <c r="AP254" s="48"/>
    </row>
    <row r="255" spans="1:44" ht="21" hidden="1" customHeight="1">
      <c r="I255" s="292">
        <f t="shared" si="41"/>
        <v>0</v>
      </c>
      <c r="J255" s="118">
        <f t="shared" si="34"/>
        <v>0</v>
      </c>
      <c r="K255" s="636">
        <f t="shared" si="44"/>
        <v>17</v>
      </c>
      <c r="L255" s="188"/>
      <c r="M255" s="188"/>
      <c r="N255" s="189">
        <f t="shared" si="42"/>
        <v>0</v>
      </c>
      <c r="O255" s="190"/>
      <c r="P255" s="190"/>
      <c r="Q255" s="191">
        <f t="shared" si="43"/>
        <v>0</v>
      </c>
      <c r="R255" s="191">
        <f t="shared" si="43"/>
        <v>0</v>
      </c>
      <c r="S255" s="1988"/>
      <c r="T255" s="1989"/>
      <c r="U255" s="118">
        <f t="shared" si="27"/>
        <v>0</v>
      </c>
      <c r="V255" s="33"/>
      <c r="W255" s="33"/>
      <c r="X255" s="33"/>
      <c r="Y255" s="33"/>
      <c r="Z255" s="33"/>
      <c r="AA255" s="205"/>
      <c r="AB255" s="33"/>
      <c r="AC255" s="33"/>
      <c r="AD255" s="33"/>
      <c r="AE255" s="199"/>
      <c r="AF255" s="199"/>
      <c r="AG255" s="199"/>
      <c r="AH255" s="33"/>
      <c r="AI255" s="33"/>
      <c r="AJ255" s="33"/>
      <c r="AK255" s="33"/>
      <c r="AL255" s="33"/>
      <c r="AM255" s="33"/>
      <c r="AN255" s="48"/>
      <c r="AO255" s="48"/>
      <c r="AP255" s="48"/>
    </row>
    <row r="256" spans="1:44" ht="21" hidden="1" customHeight="1">
      <c r="I256" s="292">
        <f t="shared" si="41"/>
        <v>0</v>
      </c>
      <c r="J256" s="118">
        <f t="shared" si="34"/>
        <v>0</v>
      </c>
      <c r="K256" s="636">
        <f t="shared" si="44"/>
        <v>18</v>
      </c>
      <c r="L256" s="188"/>
      <c r="M256" s="188"/>
      <c r="N256" s="189">
        <f t="shared" si="42"/>
        <v>0</v>
      </c>
      <c r="O256" s="190"/>
      <c r="P256" s="190"/>
      <c r="Q256" s="191">
        <f t="shared" si="43"/>
        <v>0</v>
      </c>
      <c r="R256" s="191">
        <f t="shared" si="43"/>
        <v>0</v>
      </c>
      <c r="S256" s="1988"/>
      <c r="T256" s="1989"/>
      <c r="U256" s="118">
        <f t="shared" si="27"/>
        <v>0</v>
      </c>
      <c r="V256" s="33"/>
      <c r="W256" s="33"/>
      <c r="X256" s="33"/>
      <c r="Y256" s="33"/>
      <c r="Z256" s="33"/>
      <c r="AA256" s="205"/>
      <c r="AB256" s="33"/>
      <c r="AC256" s="33"/>
      <c r="AD256" s="33"/>
      <c r="AE256" s="199"/>
      <c r="AF256" s="199"/>
      <c r="AG256" s="199"/>
      <c r="AH256" s="33"/>
      <c r="AI256" s="33"/>
      <c r="AJ256" s="33"/>
      <c r="AK256" s="33"/>
      <c r="AL256" s="33"/>
      <c r="AM256" s="33"/>
      <c r="AN256" s="48"/>
      <c r="AO256" s="48"/>
      <c r="AP256" s="48"/>
    </row>
    <row r="257" spans="9:42" ht="21" hidden="1" customHeight="1">
      <c r="I257" s="292">
        <f t="shared" si="41"/>
        <v>0</v>
      </c>
      <c r="J257" s="118">
        <f t="shared" si="34"/>
        <v>0</v>
      </c>
      <c r="K257" s="636">
        <f t="shared" si="44"/>
        <v>19</v>
      </c>
      <c r="L257" s="188"/>
      <c r="M257" s="188"/>
      <c r="N257" s="189">
        <f t="shared" si="42"/>
        <v>0</v>
      </c>
      <c r="O257" s="190"/>
      <c r="P257" s="190"/>
      <c r="Q257" s="191">
        <f t="shared" si="43"/>
        <v>0</v>
      </c>
      <c r="R257" s="191">
        <f t="shared" si="43"/>
        <v>0</v>
      </c>
      <c r="S257" s="1988"/>
      <c r="T257" s="1989"/>
      <c r="U257" s="118">
        <f t="shared" si="27"/>
        <v>0</v>
      </c>
      <c r="V257" s="33"/>
      <c r="W257" s="33"/>
      <c r="X257" s="33"/>
      <c r="Y257" s="33"/>
      <c r="Z257" s="33"/>
      <c r="AA257" s="205"/>
      <c r="AB257" s="33"/>
      <c r="AC257" s="33"/>
      <c r="AD257" s="33"/>
      <c r="AE257" s="199"/>
      <c r="AF257" s="199"/>
      <c r="AG257" s="199"/>
      <c r="AH257" s="33"/>
      <c r="AI257" s="33"/>
      <c r="AJ257" s="33"/>
      <c r="AK257" s="33"/>
      <c r="AL257" s="33"/>
      <c r="AM257" s="33"/>
      <c r="AN257" s="48"/>
      <c r="AO257" s="48"/>
      <c r="AP257" s="48"/>
    </row>
    <row r="258" spans="9:42" ht="21" hidden="1" customHeight="1">
      <c r="I258" s="292">
        <f t="shared" si="41"/>
        <v>0</v>
      </c>
      <c r="J258" s="118">
        <f t="shared" si="34"/>
        <v>0</v>
      </c>
      <c r="K258" s="636">
        <f t="shared" si="44"/>
        <v>20</v>
      </c>
      <c r="L258" s="188"/>
      <c r="M258" s="188"/>
      <c r="N258" s="189">
        <f t="shared" si="42"/>
        <v>0</v>
      </c>
      <c r="O258" s="190"/>
      <c r="P258" s="190"/>
      <c r="Q258" s="191">
        <f t="shared" si="43"/>
        <v>0</v>
      </c>
      <c r="R258" s="191">
        <f t="shared" si="43"/>
        <v>0</v>
      </c>
      <c r="S258" s="1988"/>
      <c r="T258" s="1989"/>
      <c r="U258" s="118">
        <f t="shared" ref="U258:U300" si="45">J258</f>
        <v>0</v>
      </c>
      <c r="V258" s="33"/>
      <c r="W258" s="33"/>
      <c r="X258" s="33"/>
      <c r="Y258" s="33"/>
      <c r="Z258" s="33"/>
      <c r="AA258" s="205"/>
      <c r="AB258" s="33"/>
      <c r="AC258" s="33"/>
      <c r="AD258" s="33"/>
      <c r="AE258" s="199"/>
      <c r="AF258" s="199"/>
      <c r="AG258" s="199"/>
      <c r="AH258" s="33"/>
      <c r="AI258" s="33"/>
      <c r="AJ258" s="33"/>
      <c r="AK258" s="33"/>
      <c r="AL258" s="33"/>
      <c r="AM258" s="33"/>
      <c r="AN258" s="48"/>
      <c r="AO258" s="48"/>
      <c r="AP258" s="48"/>
    </row>
    <row r="259" spans="9:42" ht="21" hidden="1" customHeight="1">
      <c r="I259" s="292">
        <f t="shared" si="41"/>
        <v>0</v>
      </c>
      <c r="J259" s="118">
        <f t="shared" si="34"/>
        <v>0</v>
      </c>
      <c r="K259" s="636">
        <f t="shared" si="44"/>
        <v>21</v>
      </c>
      <c r="L259" s="188"/>
      <c r="M259" s="188"/>
      <c r="N259" s="189">
        <f t="shared" si="42"/>
        <v>0</v>
      </c>
      <c r="O259" s="190"/>
      <c r="P259" s="190"/>
      <c r="Q259" s="191">
        <f t="shared" si="43"/>
        <v>0</v>
      </c>
      <c r="R259" s="191">
        <f t="shared" si="43"/>
        <v>0</v>
      </c>
      <c r="S259" s="1988"/>
      <c r="T259" s="1989"/>
      <c r="U259" s="118">
        <f t="shared" si="45"/>
        <v>0</v>
      </c>
      <c r="V259" s="33"/>
      <c r="W259" s="33"/>
      <c r="X259" s="33"/>
      <c r="Y259" s="33"/>
      <c r="Z259" s="33"/>
      <c r="AA259" s="205"/>
      <c r="AB259" s="33"/>
      <c r="AC259" s="33"/>
      <c r="AD259" s="33"/>
      <c r="AE259" s="199"/>
      <c r="AF259" s="199"/>
      <c r="AG259" s="199"/>
      <c r="AH259" s="33"/>
      <c r="AI259" s="33"/>
      <c r="AJ259" s="33"/>
      <c r="AK259" s="33"/>
      <c r="AL259" s="33"/>
      <c r="AM259" s="33"/>
      <c r="AN259" s="48"/>
      <c r="AO259" s="48"/>
      <c r="AP259" s="48"/>
    </row>
    <row r="260" spans="9:42" ht="21" hidden="1" customHeight="1">
      <c r="I260" s="292">
        <f t="shared" si="41"/>
        <v>0</v>
      </c>
      <c r="J260" s="118">
        <f t="shared" si="34"/>
        <v>0</v>
      </c>
      <c r="K260" s="636">
        <f t="shared" si="44"/>
        <v>22</v>
      </c>
      <c r="L260" s="188"/>
      <c r="M260" s="188"/>
      <c r="N260" s="189">
        <f t="shared" si="42"/>
        <v>0</v>
      </c>
      <c r="O260" s="190"/>
      <c r="P260" s="190"/>
      <c r="Q260" s="191">
        <f t="shared" si="43"/>
        <v>0</v>
      </c>
      <c r="R260" s="191">
        <f t="shared" si="43"/>
        <v>0</v>
      </c>
      <c r="S260" s="1988"/>
      <c r="T260" s="1989"/>
      <c r="U260" s="118">
        <f t="shared" si="45"/>
        <v>0</v>
      </c>
      <c r="V260" s="33"/>
      <c r="W260" s="33"/>
      <c r="X260" s="33"/>
      <c r="Y260" s="33"/>
      <c r="Z260" s="33"/>
      <c r="AA260" s="205"/>
      <c r="AB260" s="33"/>
      <c r="AC260" s="33"/>
      <c r="AD260" s="33"/>
      <c r="AE260" s="199"/>
      <c r="AF260" s="199"/>
      <c r="AG260" s="199"/>
      <c r="AH260" s="33"/>
      <c r="AI260" s="33"/>
      <c r="AJ260" s="33"/>
      <c r="AK260" s="33"/>
      <c r="AL260" s="33"/>
      <c r="AM260" s="33"/>
      <c r="AN260" s="48"/>
      <c r="AO260" s="48"/>
      <c r="AP260" s="48"/>
    </row>
    <row r="261" spans="9:42" ht="21" hidden="1" customHeight="1">
      <c r="I261" s="292">
        <f t="shared" si="41"/>
        <v>0</v>
      </c>
      <c r="J261" s="118">
        <f t="shared" si="34"/>
        <v>0</v>
      </c>
      <c r="K261" s="636">
        <f t="shared" si="44"/>
        <v>23</v>
      </c>
      <c r="L261" s="188"/>
      <c r="M261" s="188"/>
      <c r="N261" s="189">
        <f t="shared" si="42"/>
        <v>0</v>
      </c>
      <c r="O261" s="190"/>
      <c r="P261" s="190"/>
      <c r="Q261" s="191">
        <f t="shared" si="43"/>
        <v>0</v>
      </c>
      <c r="R261" s="191">
        <f t="shared" si="43"/>
        <v>0</v>
      </c>
      <c r="S261" s="1988"/>
      <c r="T261" s="1989"/>
      <c r="U261" s="118">
        <f t="shared" si="45"/>
        <v>0</v>
      </c>
      <c r="V261" s="33"/>
      <c r="W261" s="33"/>
      <c r="X261" s="33"/>
      <c r="Y261" s="33"/>
      <c r="Z261" s="33"/>
      <c r="AA261" s="205"/>
      <c r="AB261" s="33"/>
      <c r="AC261" s="33"/>
      <c r="AD261" s="33"/>
      <c r="AE261" s="199"/>
      <c r="AF261" s="199"/>
      <c r="AG261" s="199"/>
      <c r="AH261" s="33"/>
      <c r="AI261" s="33"/>
      <c r="AJ261" s="33"/>
      <c r="AK261" s="33"/>
      <c r="AL261" s="33"/>
      <c r="AM261" s="33"/>
      <c r="AN261" s="48"/>
      <c r="AO261" s="48"/>
      <c r="AP261" s="48"/>
    </row>
    <row r="262" spans="9:42" ht="21" hidden="1" customHeight="1">
      <c r="I262" s="292">
        <f t="shared" si="41"/>
        <v>0</v>
      </c>
      <c r="J262" s="118">
        <f t="shared" si="34"/>
        <v>0</v>
      </c>
      <c r="K262" s="636">
        <f t="shared" si="44"/>
        <v>24</v>
      </c>
      <c r="L262" s="188"/>
      <c r="M262" s="188"/>
      <c r="N262" s="189">
        <f t="shared" si="42"/>
        <v>0</v>
      </c>
      <c r="O262" s="190"/>
      <c r="P262" s="190"/>
      <c r="Q262" s="191">
        <f t="shared" si="43"/>
        <v>0</v>
      </c>
      <c r="R262" s="191">
        <f t="shared" si="43"/>
        <v>0</v>
      </c>
      <c r="S262" s="1988"/>
      <c r="T262" s="1989"/>
      <c r="U262" s="118">
        <f t="shared" si="45"/>
        <v>0</v>
      </c>
      <c r="V262" s="33"/>
      <c r="W262" s="33"/>
      <c r="X262" s="33"/>
      <c r="Y262" s="33"/>
      <c r="Z262" s="33"/>
      <c r="AA262" s="205"/>
      <c r="AB262" s="33"/>
      <c r="AC262" s="33"/>
      <c r="AD262" s="33"/>
      <c r="AE262" s="199"/>
      <c r="AF262" s="199"/>
      <c r="AG262" s="199"/>
      <c r="AH262" s="33"/>
      <c r="AI262" s="33"/>
      <c r="AJ262" s="33"/>
      <c r="AK262" s="33"/>
      <c r="AL262" s="33"/>
      <c r="AM262" s="33"/>
      <c r="AN262" s="48"/>
      <c r="AO262" s="48"/>
      <c r="AP262" s="48"/>
    </row>
    <row r="263" spans="9:42" ht="21" hidden="1" customHeight="1">
      <c r="I263" s="292">
        <f t="shared" si="41"/>
        <v>0</v>
      </c>
      <c r="J263" s="118">
        <f t="shared" si="34"/>
        <v>0</v>
      </c>
      <c r="K263" s="636">
        <f t="shared" si="44"/>
        <v>25</v>
      </c>
      <c r="L263" s="188"/>
      <c r="M263" s="188"/>
      <c r="N263" s="189">
        <f t="shared" si="42"/>
        <v>0</v>
      </c>
      <c r="O263" s="190"/>
      <c r="P263" s="190"/>
      <c r="Q263" s="191">
        <f t="shared" si="43"/>
        <v>0</v>
      </c>
      <c r="R263" s="191">
        <f t="shared" si="43"/>
        <v>0</v>
      </c>
      <c r="S263" s="1988"/>
      <c r="T263" s="1989"/>
      <c r="U263" s="118">
        <f t="shared" si="45"/>
        <v>0</v>
      </c>
      <c r="V263" s="33"/>
      <c r="W263" s="33"/>
      <c r="X263" s="33"/>
      <c r="Y263" s="33"/>
      <c r="Z263" s="33"/>
      <c r="AA263" s="205"/>
      <c r="AB263" s="33"/>
      <c r="AC263" s="33"/>
      <c r="AD263" s="33"/>
      <c r="AE263" s="199"/>
      <c r="AF263" s="199"/>
      <c r="AG263" s="199"/>
      <c r="AH263" s="33"/>
      <c r="AI263" s="33"/>
      <c r="AJ263" s="33"/>
      <c r="AK263" s="33"/>
      <c r="AL263" s="33"/>
      <c r="AM263" s="33"/>
      <c r="AN263" s="48"/>
      <c r="AO263" s="48"/>
      <c r="AP263" s="48"/>
    </row>
    <row r="264" spans="9:42" ht="21" hidden="1" customHeight="1">
      <c r="I264" s="292">
        <f t="shared" si="41"/>
        <v>0</v>
      </c>
      <c r="J264" s="118">
        <f t="shared" si="34"/>
        <v>0</v>
      </c>
      <c r="K264" s="636">
        <f t="shared" si="44"/>
        <v>26</v>
      </c>
      <c r="L264" s="188"/>
      <c r="M264" s="188"/>
      <c r="N264" s="189">
        <f t="shared" si="42"/>
        <v>0</v>
      </c>
      <c r="O264" s="190"/>
      <c r="P264" s="190"/>
      <c r="Q264" s="191">
        <f t="shared" si="43"/>
        <v>0</v>
      </c>
      <c r="R264" s="191">
        <f t="shared" si="43"/>
        <v>0</v>
      </c>
      <c r="S264" s="1988"/>
      <c r="T264" s="1989"/>
      <c r="U264" s="118">
        <f t="shared" si="45"/>
        <v>0</v>
      </c>
      <c r="V264" s="33"/>
      <c r="W264" s="33"/>
      <c r="X264" s="33"/>
      <c r="Y264" s="33"/>
      <c r="Z264" s="33"/>
      <c r="AA264" s="205"/>
      <c r="AB264" s="33"/>
      <c r="AC264" s="33"/>
      <c r="AD264" s="33"/>
      <c r="AE264" s="199"/>
      <c r="AF264" s="199"/>
      <c r="AG264" s="199"/>
      <c r="AH264" s="33"/>
      <c r="AI264" s="33"/>
      <c r="AJ264" s="33"/>
      <c r="AK264" s="33"/>
      <c r="AL264" s="33"/>
      <c r="AM264" s="33"/>
      <c r="AN264" s="48"/>
      <c r="AO264" s="48"/>
      <c r="AP264" s="48"/>
    </row>
    <row r="265" spans="9:42" ht="21" hidden="1" customHeight="1">
      <c r="I265" s="292">
        <f t="shared" si="41"/>
        <v>0</v>
      </c>
      <c r="J265" s="118">
        <f t="shared" si="34"/>
        <v>0</v>
      </c>
      <c r="K265" s="636">
        <f t="shared" si="44"/>
        <v>27</v>
      </c>
      <c r="L265" s="188"/>
      <c r="M265" s="188"/>
      <c r="N265" s="189">
        <f t="shared" si="42"/>
        <v>0</v>
      </c>
      <c r="O265" s="190"/>
      <c r="P265" s="190"/>
      <c r="Q265" s="191">
        <f t="shared" si="43"/>
        <v>0</v>
      </c>
      <c r="R265" s="191">
        <f t="shared" si="43"/>
        <v>0</v>
      </c>
      <c r="S265" s="1988"/>
      <c r="T265" s="1989"/>
      <c r="U265" s="118">
        <f t="shared" si="45"/>
        <v>0</v>
      </c>
      <c r="V265" s="33"/>
      <c r="W265" s="33"/>
      <c r="X265" s="33"/>
      <c r="Y265" s="33"/>
      <c r="Z265" s="33"/>
      <c r="AA265" s="205"/>
      <c r="AB265" s="33"/>
      <c r="AC265" s="33"/>
      <c r="AD265" s="33"/>
      <c r="AE265" s="199"/>
      <c r="AF265" s="199"/>
      <c r="AG265" s="199"/>
      <c r="AH265" s="33"/>
      <c r="AI265" s="33"/>
      <c r="AJ265" s="33"/>
      <c r="AK265" s="33"/>
      <c r="AL265" s="33"/>
      <c r="AM265" s="33"/>
      <c r="AN265" s="48"/>
      <c r="AO265" s="48"/>
      <c r="AP265" s="48"/>
    </row>
    <row r="266" spans="9:42" ht="21" hidden="1" customHeight="1">
      <c r="I266" s="292">
        <f t="shared" si="41"/>
        <v>0</v>
      </c>
      <c r="J266" s="118">
        <f t="shared" si="34"/>
        <v>0</v>
      </c>
      <c r="K266" s="636">
        <f t="shared" si="44"/>
        <v>28</v>
      </c>
      <c r="L266" s="188"/>
      <c r="M266" s="188"/>
      <c r="N266" s="189">
        <f t="shared" si="42"/>
        <v>0</v>
      </c>
      <c r="O266" s="190"/>
      <c r="P266" s="190"/>
      <c r="Q266" s="191">
        <f t="shared" si="43"/>
        <v>0</v>
      </c>
      <c r="R266" s="191">
        <f t="shared" si="43"/>
        <v>0</v>
      </c>
      <c r="S266" s="1988"/>
      <c r="T266" s="1989"/>
      <c r="U266" s="118">
        <f t="shared" si="45"/>
        <v>0</v>
      </c>
      <c r="V266" s="33"/>
      <c r="W266" s="33"/>
      <c r="X266" s="33"/>
      <c r="Y266" s="33"/>
      <c r="Z266" s="33"/>
      <c r="AA266" s="205"/>
      <c r="AB266" s="33"/>
      <c r="AC266" s="33"/>
      <c r="AD266" s="33"/>
      <c r="AE266" s="199"/>
      <c r="AF266" s="199"/>
      <c r="AG266" s="199"/>
      <c r="AH266" s="33"/>
      <c r="AI266" s="33"/>
      <c r="AJ266" s="33"/>
      <c r="AK266" s="33"/>
      <c r="AL266" s="33"/>
      <c r="AM266" s="33"/>
      <c r="AN266" s="48"/>
      <c r="AO266" s="48"/>
      <c r="AP266" s="48"/>
    </row>
    <row r="267" spans="9:42" ht="21" hidden="1" customHeight="1">
      <c r="I267" s="292">
        <f t="shared" si="41"/>
        <v>0</v>
      </c>
      <c r="J267" s="118">
        <f t="shared" si="34"/>
        <v>0</v>
      </c>
      <c r="K267" s="636">
        <f t="shared" si="44"/>
        <v>29</v>
      </c>
      <c r="L267" s="188"/>
      <c r="M267" s="188"/>
      <c r="N267" s="189">
        <f t="shared" si="42"/>
        <v>0</v>
      </c>
      <c r="O267" s="190"/>
      <c r="P267" s="190"/>
      <c r="Q267" s="191">
        <f t="shared" si="43"/>
        <v>0</v>
      </c>
      <c r="R267" s="191">
        <f t="shared" si="43"/>
        <v>0</v>
      </c>
      <c r="S267" s="1988"/>
      <c r="T267" s="1989"/>
      <c r="U267" s="118">
        <f t="shared" si="45"/>
        <v>0</v>
      </c>
      <c r="V267" s="33"/>
      <c r="W267" s="33"/>
      <c r="X267" s="33"/>
      <c r="Y267" s="33"/>
      <c r="Z267" s="33"/>
      <c r="AA267" s="205"/>
      <c r="AB267" s="33"/>
      <c r="AC267" s="33"/>
      <c r="AD267" s="33"/>
      <c r="AE267" s="199"/>
      <c r="AF267" s="199"/>
      <c r="AG267" s="199"/>
      <c r="AH267" s="33"/>
      <c r="AI267" s="33"/>
      <c r="AJ267" s="33"/>
      <c r="AK267" s="33"/>
      <c r="AL267" s="33"/>
      <c r="AM267" s="33"/>
      <c r="AN267" s="48"/>
      <c r="AO267" s="48"/>
      <c r="AP267" s="48"/>
    </row>
    <row r="268" spans="9:42" ht="21" hidden="1" customHeight="1">
      <c r="I268" s="292">
        <f t="shared" si="41"/>
        <v>0</v>
      </c>
      <c r="J268" s="118">
        <f t="shared" si="34"/>
        <v>0</v>
      </c>
      <c r="K268" s="636">
        <f t="shared" si="44"/>
        <v>30</v>
      </c>
      <c r="L268" s="188"/>
      <c r="M268" s="188"/>
      <c r="N268" s="189">
        <f t="shared" si="42"/>
        <v>0</v>
      </c>
      <c r="O268" s="190"/>
      <c r="P268" s="190"/>
      <c r="Q268" s="191">
        <f t="shared" si="43"/>
        <v>0</v>
      </c>
      <c r="R268" s="191">
        <f t="shared" si="43"/>
        <v>0</v>
      </c>
      <c r="S268" s="1988"/>
      <c r="T268" s="1989"/>
      <c r="U268" s="118">
        <f t="shared" si="45"/>
        <v>0</v>
      </c>
      <c r="V268" s="33"/>
      <c r="W268" s="33"/>
      <c r="X268" s="33"/>
      <c r="Y268" s="33"/>
      <c r="Z268" s="33"/>
      <c r="AA268" s="205"/>
      <c r="AB268" s="33"/>
      <c r="AC268" s="33"/>
      <c r="AD268" s="33"/>
      <c r="AE268" s="199"/>
      <c r="AF268" s="199"/>
      <c r="AG268" s="199"/>
      <c r="AH268" s="33"/>
      <c r="AI268" s="33"/>
      <c r="AJ268" s="33"/>
      <c r="AK268" s="33"/>
      <c r="AL268" s="33"/>
      <c r="AM268" s="33"/>
      <c r="AN268" s="48"/>
      <c r="AO268" s="48"/>
      <c r="AP268" s="48"/>
    </row>
    <row r="269" spans="9:42" ht="21" hidden="1" customHeight="1">
      <c r="I269" s="292">
        <f t="shared" si="41"/>
        <v>0</v>
      </c>
      <c r="J269" s="118">
        <f t="shared" si="34"/>
        <v>0</v>
      </c>
      <c r="K269" s="636">
        <f t="shared" si="44"/>
        <v>31</v>
      </c>
      <c r="L269" s="188"/>
      <c r="M269" s="188"/>
      <c r="N269" s="189">
        <f t="shared" si="42"/>
        <v>0</v>
      </c>
      <c r="O269" s="190"/>
      <c r="P269" s="190"/>
      <c r="Q269" s="191">
        <f t="shared" si="43"/>
        <v>0</v>
      </c>
      <c r="R269" s="191">
        <f t="shared" si="43"/>
        <v>0</v>
      </c>
      <c r="S269" s="1988"/>
      <c r="T269" s="1989"/>
      <c r="U269" s="118">
        <f t="shared" si="45"/>
        <v>0</v>
      </c>
      <c r="V269" s="33"/>
      <c r="W269" s="33"/>
      <c r="X269" s="33"/>
      <c r="Y269" s="33"/>
      <c r="Z269" s="33"/>
      <c r="AA269" s="205"/>
      <c r="AB269" s="33"/>
      <c r="AC269" s="33"/>
      <c r="AD269" s="33"/>
      <c r="AE269" s="199"/>
      <c r="AF269" s="199"/>
      <c r="AG269" s="199"/>
      <c r="AH269" s="33"/>
      <c r="AI269" s="33"/>
      <c r="AJ269" s="33"/>
      <c r="AK269" s="33"/>
      <c r="AL269" s="33"/>
      <c r="AM269" s="33"/>
      <c r="AN269" s="48"/>
      <c r="AO269" s="48"/>
      <c r="AP269" s="48"/>
    </row>
    <row r="270" spans="9:42" ht="21" hidden="1" customHeight="1">
      <c r="I270" s="292">
        <f t="shared" si="41"/>
        <v>0</v>
      </c>
      <c r="J270" s="118">
        <f t="shared" si="34"/>
        <v>0</v>
      </c>
      <c r="K270" s="636">
        <f t="shared" si="44"/>
        <v>32</v>
      </c>
      <c r="L270" s="188"/>
      <c r="M270" s="188"/>
      <c r="N270" s="189">
        <f t="shared" si="42"/>
        <v>0</v>
      </c>
      <c r="O270" s="190"/>
      <c r="P270" s="190"/>
      <c r="Q270" s="191">
        <f t="shared" si="43"/>
        <v>0</v>
      </c>
      <c r="R270" s="191">
        <f t="shared" si="43"/>
        <v>0</v>
      </c>
      <c r="S270" s="1988"/>
      <c r="T270" s="1989"/>
      <c r="U270" s="118">
        <f t="shared" si="45"/>
        <v>0</v>
      </c>
      <c r="V270" s="33"/>
      <c r="W270" s="33"/>
      <c r="X270" s="33"/>
      <c r="Y270" s="33"/>
      <c r="Z270" s="33"/>
      <c r="AA270" s="205"/>
      <c r="AB270" s="33"/>
      <c r="AC270" s="33"/>
      <c r="AD270" s="33"/>
      <c r="AE270" s="199"/>
      <c r="AF270" s="199"/>
      <c r="AG270" s="199"/>
      <c r="AH270" s="33"/>
      <c r="AI270" s="33"/>
      <c r="AJ270" s="33"/>
      <c r="AK270" s="33"/>
      <c r="AL270" s="33"/>
      <c r="AM270" s="33"/>
      <c r="AN270" s="48"/>
      <c r="AO270" s="48"/>
      <c r="AP270" s="48"/>
    </row>
    <row r="271" spans="9:42" ht="21" hidden="1" customHeight="1">
      <c r="I271" s="292">
        <f t="shared" si="41"/>
        <v>0</v>
      </c>
      <c r="J271" s="118">
        <f t="shared" si="34"/>
        <v>0</v>
      </c>
      <c r="K271" s="636">
        <f t="shared" si="44"/>
        <v>33</v>
      </c>
      <c r="L271" s="188"/>
      <c r="M271" s="188"/>
      <c r="N271" s="189">
        <f t="shared" si="42"/>
        <v>0</v>
      </c>
      <c r="O271" s="190"/>
      <c r="P271" s="190"/>
      <c r="Q271" s="191">
        <f t="shared" si="43"/>
        <v>0</v>
      </c>
      <c r="R271" s="191">
        <f t="shared" si="43"/>
        <v>0</v>
      </c>
      <c r="S271" s="1988"/>
      <c r="T271" s="1989"/>
      <c r="U271" s="118">
        <f t="shared" si="45"/>
        <v>0</v>
      </c>
      <c r="V271" s="33"/>
      <c r="W271" s="33"/>
      <c r="X271" s="33"/>
      <c r="Y271" s="33"/>
      <c r="Z271" s="33"/>
      <c r="AA271" s="205"/>
      <c r="AB271" s="33"/>
      <c r="AC271" s="33"/>
      <c r="AD271" s="33"/>
      <c r="AE271" s="199"/>
      <c r="AF271" s="199"/>
      <c r="AG271" s="199"/>
      <c r="AH271" s="33"/>
      <c r="AI271" s="33"/>
      <c r="AJ271" s="33"/>
      <c r="AK271" s="33"/>
      <c r="AL271" s="33"/>
      <c r="AM271" s="33"/>
      <c r="AN271" s="48"/>
      <c r="AO271" s="48"/>
      <c r="AP271" s="48"/>
    </row>
    <row r="272" spans="9:42" ht="21" hidden="1" customHeight="1">
      <c r="I272" s="292">
        <f t="shared" si="41"/>
        <v>0</v>
      </c>
      <c r="J272" s="118">
        <f t="shared" si="34"/>
        <v>0</v>
      </c>
      <c r="K272" s="636">
        <f t="shared" si="44"/>
        <v>34</v>
      </c>
      <c r="L272" s="188"/>
      <c r="M272" s="188"/>
      <c r="N272" s="189">
        <f t="shared" si="42"/>
        <v>0</v>
      </c>
      <c r="O272" s="190"/>
      <c r="P272" s="190"/>
      <c r="Q272" s="191">
        <f t="shared" si="43"/>
        <v>0</v>
      </c>
      <c r="R272" s="191">
        <f t="shared" si="43"/>
        <v>0</v>
      </c>
      <c r="S272" s="1988"/>
      <c r="T272" s="1989"/>
      <c r="U272" s="118">
        <f t="shared" si="45"/>
        <v>0</v>
      </c>
      <c r="V272" s="33"/>
      <c r="W272" s="33"/>
      <c r="X272" s="33"/>
      <c r="Y272" s="33"/>
      <c r="Z272" s="33"/>
      <c r="AA272" s="205"/>
      <c r="AB272" s="33"/>
      <c r="AC272" s="33"/>
      <c r="AD272" s="33"/>
      <c r="AE272" s="199"/>
      <c r="AF272" s="199"/>
      <c r="AG272" s="199"/>
      <c r="AH272" s="33"/>
      <c r="AI272" s="33"/>
      <c r="AJ272" s="33"/>
      <c r="AK272" s="33"/>
      <c r="AL272" s="33"/>
      <c r="AM272" s="33"/>
      <c r="AN272" s="48"/>
      <c r="AO272" s="48"/>
      <c r="AP272" s="48"/>
    </row>
    <row r="273" spans="9:42" ht="21" hidden="1" customHeight="1">
      <c r="I273" s="292">
        <f t="shared" si="41"/>
        <v>0</v>
      </c>
      <c r="J273" s="118">
        <f t="shared" si="34"/>
        <v>0</v>
      </c>
      <c r="K273" s="636">
        <f t="shared" si="44"/>
        <v>35</v>
      </c>
      <c r="L273" s="188"/>
      <c r="M273" s="188"/>
      <c r="N273" s="189">
        <f t="shared" si="42"/>
        <v>0</v>
      </c>
      <c r="O273" s="190"/>
      <c r="P273" s="190"/>
      <c r="Q273" s="191">
        <f t="shared" si="43"/>
        <v>0</v>
      </c>
      <c r="R273" s="191">
        <f t="shared" si="43"/>
        <v>0</v>
      </c>
      <c r="S273" s="1988"/>
      <c r="T273" s="1989"/>
      <c r="U273" s="118">
        <f t="shared" si="45"/>
        <v>0</v>
      </c>
      <c r="V273" s="33"/>
      <c r="W273" s="33"/>
      <c r="X273" s="33"/>
      <c r="Y273" s="33"/>
      <c r="Z273" s="33"/>
      <c r="AA273" s="205"/>
      <c r="AB273" s="33"/>
      <c r="AC273" s="33"/>
      <c r="AD273" s="33"/>
      <c r="AE273" s="199"/>
      <c r="AF273" s="199"/>
      <c r="AG273" s="199"/>
      <c r="AH273" s="33"/>
      <c r="AI273" s="33"/>
      <c r="AJ273" s="33"/>
      <c r="AK273" s="33"/>
      <c r="AL273" s="33"/>
      <c r="AM273" s="33"/>
      <c r="AN273" s="48"/>
      <c r="AO273" s="48"/>
      <c r="AP273" s="48"/>
    </row>
    <row r="274" spans="9:42" ht="21" hidden="1" customHeight="1">
      <c r="I274" s="292">
        <f t="shared" si="41"/>
        <v>0</v>
      </c>
      <c r="J274" s="118">
        <f t="shared" si="34"/>
        <v>0</v>
      </c>
      <c r="K274" s="636">
        <f t="shared" si="44"/>
        <v>36</v>
      </c>
      <c r="L274" s="188"/>
      <c r="M274" s="188"/>
      <c r="N274" s="189">
        <f t="shared" si="42"/>
        <v>0</v>
      </c>
      <c r="O274" s="190"/>
      <c r="P274" s="190"/>
      <c r="Q274" s="191">
        <f t="shared" si="43"/>
        <v>0</v>
      </c>
      <c r="R274" s="191">
        <f t="shared" si="43"/>
        <v>0</v>
      </c>
      <c r="S274" s="1988"/>
      <c r="T274" s="1989"/>
      <c r="U274" s="118">
        <f t="shared" si="45"/>
        <v>0</v>
      </c>
      <c r="V274" s="33"/>
      <c r="W274" s="33"/>
      <c r="X274" s="33"/>
      <c r="Y274" s="33"/>
      <c r="Z274" s="33"/>
      <c r="AA274" s="205"/>
      <c r="AB274" s="33"/>
      <c r="AC274" s="33"/>
      <c r="AD274" s="33"/>
      <c r="AE274" s="199"/>
      <c r="AF274" s="199"/>
      <c r="AG274" s="199"/>
      <c r="AH274" s="33"/>
      <c r="AI274" s="33"/>
      <c r="AJ274" s="33"/>
      <c r="AK274" s="33"/>
      <c r="AL274" s="33"/>
      <c r="AM274" s="33"/>
      <c r="AN274" s="48"/>
      <c r="AO274" s="48"/>
      <c r="AP274" s="48"/>
    </row>
    <row r="275" spans="9:42" ht="21" hidden="1" customHeight="1" thickBot="1">
      <c r="I275" s="292">
        <f t="shared" si="41"/>
        <v>0</v>
      </c>
      <c r="J275" s="118">
        <f t="shared" si="34"/>
        <v>0</v>
      </c>
      <c r="K275" s="210">
        <f t="shared" si="44"/>
        <v>37</v>
      </c>
      <c r="L275" s="188"/>
      <c r="M275" s="188"/>
      <c r="N275" s="211">
        <f t="shared" si="42"/>
        <v>0</v>
      </c>
      <c r="O275" s="212"/>
      <c r="P275" s="212"/>
      <c r="Q275" s="213">
        <f t="shared" si="43"/>
        <v>0</v>
      </c>
      <c r="R275" s="213">
        <f t="shared" si="43"/>
        <v>0</v>
      </c>
      <c r="S275" s="1990"/>
      <c r="T275" s="1991"/>
      <c r="U275" s="118">
        <f t="shared" si="45"/>
        <v>0</v>
      </c>
      <c r="V275" s="33"/>
      <c r="W275" s="33"/>
      <c r="X275" s="33"/>
      <c r="Y275" s="33"/>
      <c r="Z275" s="33"/>
      <c r="AA275" s="205"/>
      <c r="AB275" s="33"/>
      <c r="AC275" s="33"/>
      <c r="AD275" s="33"/>
      <c r="AE275" s="199"/>
      <c r="AF275" s="199"/>
      <c r="AG275" s="199"/>
      <c r="AH275" s="33"/>
      <c r="AI275" s="33"/>
      <c r="AJ275" s="33"/>
      <c r="AK275" s="33"/>
      <c r="AL275" s="33"/>
      <c r="AM275" s="33"/>
      <c r="AN275" s="48"/>
      <c r="AO275" s="48"/>
      <c r="AP275" s="48"/>
    </row>
    <row r="276" spans="9:42" ht="21" hidden="1" customHeight="1">
      <c r="I276" s="292">
        <f>IF((O$278+P$278)&gt;0,1,0)</f>
        <v>0</v>
      </c>
      <c r="J276" s="118">
        <f t="shared" si="34"/>
        <v>0</v>
      </c>
      <c r="K276" s="2002" t="s">
        <v>840</v>
      </c>
      <c r="L276" s="2004" t="s">
        <v>841</v>
      </c>
      <c r="M276" s="2006" t="s">
        <v>842</v>
      </c>
      <c r="N276" s="2006" t="s">
        <v>843</v>
      </c>
      <c r="O276" s="2012" t="s">
        <v>844</v>
      </c>
      <c r="P276" s="2012"/>
      <c r="Q276" s="2012" t="s">
        <v>845</v>
      </c>
      <c r="R276" s="2012"/>
      <c r="S276" s="1992" t="s">
        <v>969</v>
      </c>
      <c r="T276" s="1993"/>
      <c r="U276" s="118">
        <f t="shared" si="45"/>
        <v>0</v>
      </c>
      <c r="V276" s="33"/>
      <c r="W276" s="33"/>
      <c r="X276" s="33"/>
      <c r="Y276" s="33"/>
      <c r="Z276" s="33"/>
      <c r="AA276" s="205"/>
      <c r="AB276" s="33"/>
      <c r="AC276" s="33"/>
      <c r="AD276" s="33"/>
      <c r="AE276" s="199"/>
      <c r="AF276" s="199"/>
      <c r="AG276" s="199"/>
      <c r="AH276" s="33"/>
      <c r="AI276" s="33"/>
      <c r="AJ276" s="33"/>
      <c r="AK276" s="33"/>
      <c r="AL276" s="33"/>
      <c r="AM276" s="33"/>
      <c r="AN276" s="48"/>
      <c r="AO276" s="48"/>
      <c r="AP276" s="48"/>
    </row>
    <row r="277" spans="9:42" ht="21" hidden="1" customHeight="1">
      <c r="I277" s="292">
        <f t="shared" ref="I277:I300" si="46">IF((O$278+P$278)&gt;0,1,0)</f>
        <v>0</v>
      </c>
      <c r="J277" s="118">
        <f t="shared" si="34"/>
        <v>0</v>
      </c>
      <c r="K277" s="2003"/>
      <c r="L277" s="2005"/>
      <c r="M277" s="2007"/>
      <c r="N277" s="2007"/>
      <c r="O277" s="635" t="s">
        <v>741</v>
      </c>
      <c r="P277" s="176" t="s">
        <v>742</v>
      </c>
      <c r="Q277" s="176" t="s">
        <v>741</v>
      </c>
      <c r="R277" s="177" t="s">
        <v>742</v>
      </c>
      <c r="S277" s="1994"/>
      <c r="T277" s="1995"/>
      <c r="U277" s="118">
        <f t="shared" si="45"/>
        <v>0</v>
      </c>
      <c r="V277" s="33"/>
      <c r="W277" s="33"/>
      <c r="X277" s="33"/>
      <c r="Y277" s="33"/>
      <c r="Z277" s="33"/>
      <c r="AA277" s="205"/>
      <c r="AB277" s="33"/>
      <c r="AC277" s="33"/>
      <c r="AD277" s="33"/>
      <c r="AE277" s="199"/>
      <c r="AF277" s="199"/>
      <c r="AG277" s="199"/>
      <c r="AH277" s="33"/>
      <c r="AI277" s="33"/>
      <c r="AJ277" s="33"/>
      <c r="AK277" s="33"/>
      <c r="AL277" s="33"/>
      <c r="AM277" s="33"/>
      <c r="AN277" s="48"/>
      <c r="AO277" s="48"/>
      <c r="AP277" s="48"/>
    </row>
    <row r="278" spans="9:42" ht="21" hidden="1" customHeight="1">
      <c r="I278" s="292">
        <f t="shared" si="46"/>
        <v>0</v>
      </c>
      <c r="J278" s="118">
        <f t="shared" si="34"/>
        <v>0</v>
      </c>
      <c r="K278" s="636">
        <f>+K50+1</f>
        <v>15</v>
      </c>
      <c r="L278" s="188"/>
      <c r="M278" s="188"/>
      <c r="N278" s="189">
        <f t="shared" ref="N278:N300" si="47">IF(O278+P278&gt;0,$W$227,)</f>
        <v>0</v>
      </c>
      <c r="O278" s="190"/>
      <c r="P278" s="190"/>
      <c r="Q278" s="191">
        <f t="shared" si="43"/>
        <v>0</v>
      </c>
      <c r="R278" s="191">
        <f t="shared" si="43"/>
        <v>0</v>
      </c>
      <c r="S278" s="1988"/>
      <c r="T278" s="1989"/>
      <c r="U278" s="118">
        <f t="shared" si="45"/>
        <v>0</v>
      </c>
      <c r="V278" s="33"/>
      <c r="W278" s="33"/>
      <c r="X278" s="33"/>
      <c r="Y278" s="33"/>
      <c r="Z278" s="33"/>
      <c r="AA278" s="205"/>
      <c r="AB278" s="33"/>
      <c r="AC278" s="33"/>
      <c r="AD278" s="33"/>
      <c r="AE278" s="199"/>
      <c r="AF278" s="199"/>
      <c r="AG278" s="199"/>
      <c r="AH278" s="33"/>
      <c r="AI278" s="33"/>
      <c r="AJ278" s="33"/>
      <c r="AK278" s="33"/>
      <c r="AL278" s="33"/>
      <c r="AM278" s="33"/>
      <c r="AN278" s="48"/>
      <c r="AO278" s="48"/>
      <c r="AP278" s="48"/>
    </row>
    <row r="279" spans="9:42" ht="21" hidden="1" customHeight="1">
      <c r="I279" s="292">
        <f t="shared" si="46"/>
        <v>0</v>
      </c>
      <c r="J279" s="118">
        <f t="shared" si="34"/>
        <v>0</v>
      </c>
      <c r="K279" s="636">
        <f t="shared" ref="K279:K300" si="48">+K278+1</f>
        <v>16</v>
      </c>
      <c r="L279" s="188"/>
      <c r="M279" s="188"/>
      <c r="N279" s="189">
        <f t="shared" si="47"/>
        <v>0</v>
      </c>
      <c r="O279" s="190"/>
      <c r="P279" s="190"/>
      <c r="Q279" s="191">
        <f t="shared" si="43"/>
        <v>0</v>
      </c>
      <c r="R279" s="191">
        <f t="shared" si="43"/>
        <v>0</v>
      </c>
      <c r="S279" s="1988"/>
      <c r="T279" s="1989"/>
      <c r="U279" s="118">
        <f t="shared" si="45"/>
        <v>0</v>
      </c>
      <c r="V279" s="33"/>
      <c r="W279" s="33"/>
      <c r="X279" s="33"/>
      <c r="Y279" s="33"/>
      <c r="Z279" s="33"/>
      <c r="AA279" s="205"/>
      <c r="AB279" s="33"/>
      <c r="AC279" s="33"/>
      <c r="AD279" s="33"/>
      <c r="AE279" s="199"/>
      <c r="AF279" s="199"/>
      <c r="AG279" s="199"/>
      <c r="AH279" s="33"/>
      <c r="AI279" s="33"/>
      <c r="AJ279" s="33"/>
      <c r="AK279" s="33"/>
      <c r="AL279" s="33"/>
      <c r="AM279" s="33"/>
      <c r="AN279" s="48"/>
      <c r="AO279" s="48"/>
      <c r="AP279" s="48"/>
    </row>
    <row r="280" spans="9:42" ht="21" hidden="1" customHeight="1">
      <c r="I280" s="292">
        <f t="shared" si="46"/>
        <v>0</v>
      </c>
      <c r="J280" s="118">
        <f t="shared" si="34"/>
        <v>0</v>
      </c>
      <c r="K280" s="636">
        <f t="shared" si="48"/>
        <v>17</v>
      </c>
      <c r="L280" s="188"/>
      <c r="M280" s="188"/>
      <c r="N280" s="189">
        <f t="shared" si="47"/>
        <v>0</v>
      </c>
      <c r="O280" s="190"/>
      <c r="P280" s="190"/>
      <c r="Q280" s="191">
        <f t="shared" si="43"/>
        <v>0</v>
      </c>
      <c r="R280" s="191">
        <f t="shared" si="43"/>
        <v>0</v>
      </c>
      <c r="S280" s="1988"/>
      <c r="T280" s="1989"/>
      <c r="U280" s="118">
        <f t="shared" si="45"/>
        <v>0</v>
      </c>
      <c r="V280" s="33"/>
      <c r="W280" s="33"/>
      <c r="X280" s="33"/>
      <c r="Y280" s="33"/>
      <c r="Z280" s="33"/>
      <c r="AA280" s="205"/>
      <c r="AB280" s="33"/>
      <c r="AC280" s="33"/>
      <c r="AD280" s="33"/>
      <c r="AE280" s="199"/>
      <c r="AF280" s="199"/>
      <c r="AG280" s="199"/>
      <c r="AH280" s="33"/>
      <c r="AI280" s="33"/>
      <c r="AJ280" s="33"/>
      <c r="AK280" s="33"/>
      <c r="AL280" s="33"/>
      <c r="AM280" s="33"/>
      <c r="AN280" s="48"/>
      <c r="AO280" s="48"/>
      <c r="AP280" s="48"/>
    </row>
    <row r="281" spans="9:42" ht="21" hidden="1" customHeight="1">
      <c r="I281" s="292">
        <f t="shared" si="46"/>
        <v>0</v>
      </c>
      <c r="J281" s="118">
        <f t="shared" si="34"/>
        <v>0</v>
      </c>
      <c r="K281" s="636">
        <f t="shared" si="48"/>
        <v>18</v>
      </c>
      <c r="L281" s="188"/>
      <c r="M281" s="188"/>
      <c r="N281" s="189">
        <f t="shared" si="47"/>
        <v>0</v>
      </c>
      <c r="O281" s="190"/>
      <c r="P281" s="190"/>
      <c r="Q281" s="191">
        <f t="shared" si="43"/>
        <v>0</v>
      </c>
      <c r="R281" s="191">
        <f t="shared" si="43"/>
        <v>0</v>
      </c>
      <c r="S281" s="1988"/>
      <c r="T281" s="1989"/>
      <c r="U281" s="118">
        <f t="shared" si="45"/>
        <v>0</v>
      </c>
      <c r="V281" s="33"/>
      <c r="W281" s="33"/>
      <c r="X281" s="33"/>
      <c r="Y281" s="33"/>
      <c r="Z281" s="33"/>
      <c r="AA281" s="205"/>
      <c r="AB281" s="33"/>
      <c r="AC281" s="33"/>
      <c r="AD281" s="33"/>
      <c r="AE281" s="199"/>
      <c r="AF281" s="199"/>
      <c r="AG281" s="199"/>
      <c r="AH281" s="33"/>
      <c r="AI281" s="33"/>
      <c r="AJ281" s="33"/>
      <c r="AK281" s="33"/>
      <c r="AL281" s="33"/>
      <c r="AM281" s="33"/>
      <c r="AN281" s="48"/>
      <c r="AO281" s="48"/>
      <c r="AP281" s="48"/>
    </row>
    <row r="282" spans="9:42" ht="21" hidden="1" customHeight="1">
      <c r="I282" s="292">
        <f t="shared" si="46"/>
        <v>0</v>
      </c>
      <c r="J282" s="118">
        <f t="shared" si="34"/>
        <v>0</v>
      </c>
      <c r="K282" s="636">
        <f t="shared" si="48"/>
        <v>19</v>
      </c>
      <c r="L282" s="188"/>
      <c r="M282" s="188"/>
      <c r="N282" s="189">
        <f t="shared" si="47"/>
        <v>0</v>
      </c>
      <c r="O282" s="190"/>
      <c r="P282" s="190"/>
      <c r="Q282" s="191">
        <f t="shared" si="43"/>
        <v>0</v>
      </c>
      <c r="R282" s="191">
        <f t="shared" si="43"/>
        <v>0</v>
      </c>
      <c r="S282" s="1988"/>
      <c r="T282" s="1989"/>
      <c r="U282" s="118">
        <f t="shared" si="45"/>
        <v>0</v>
      </c>
      <c r="V282" s="33"/>
      <c r="W282" s="33"/>
      <c r="X282" s="33"/>
      <c r="Y282" s="33"/>
      <c r="Z282" s="33"/>
      <c r="AA282" s="205"/>
      <c r="AB282" s="33"/>
      <c r="AC282" s="33"/>
      <c r="AD282" s="33"/>
      <c r="AE282" s="199"/>
      <c r="AF282" s="199"/>
      <c r="AG282" s="199"/>
      <c r="AH282" s="33"/>
      <c r="AI282" s="33"/>
      <c r="AJ282" s="33"/>
      <c r="AK282" s="33"/>
      <c r="AL282" s="33"/>
      <c r="AM282" s="33"/>
      <c r="AN282" s="48"/>
      <c r="AO282" s="48"/>
      <c r="AP282" s="48"/>
    </row>
    <row r="283" spans="9:42" ht="21" hidden="1" customHeight="1">
      <c r="I283" s="292">
        <f t="shared" si="46"/>
        <v>0</v>
      </c>
      <c r="J283" s="118">
        <f t="shared" si="34"/>
        <v>0</v>
      </c>
      <c r="K283" s="636">
        <f t="shared" si="48"/>
        <v>20</v>
      </c>
      <c r="L283" s="188"/>
      <c r="M283" s="188"/>
      <c r="N283" s="189">
        <f t="shared" si="47"/>
        <v>0</v>
      </c>
      <c r="O283" s="190"/>
      <c r="P283" s="190"/>
      <c r="Q283" s="191">
        <f t="shared" si="43"/>
        <v>0</v>
      </c>
      <c r="R283" s="191">
        <f t="shared" si="43"/>
        <v>0</v>
      </c>
      <c r="S283" s="1988"/>
      <c r="T283" s="1989"/>
      <c r="U283" s="118">
        <f t="shared" si="45"/>
        <v>0</v>
      </c>
      <c r="V283" s="33"/>
      <c r="W283" s="33"/>
      <c r="X283" s="33"/>
      <c r="Y283" s="33"/>
      <c r="Z283" s="33"/>
      <c r="AA283" s="205"/>
      <c r="AB283" s="33"/>
      <c r="AC283" s="33"/>
      <c r="AD283" s="33"/>
      <c r="AE283" s="199"/>
      <c r="AF283" s="199"/>
      <c r="AG283" s="199"/>
      <c r="AH283" s="33"/>
      <c r="AI283" s="33"/>
      <c r="AJ283" s="33"/>
      <c r="AK283" s="33"/>
      <c r="AL283" s="33"/>
      <c r="AM283" s="33"/>
      <c r="AN283" s="48"/>
      <c r="AO283" s="48"/>
      <c r="AP283" s="48"/>
    </row>
    <row r="284" spans="9:42" ht="21" hidden="1" customHeight="1">
      <c r="I284" s="292">
        <f t="shared" si="46"/>
        <v>0</v>
      </c>
      <c r="J284" s="118">
        <f t="shared" si="34"/>
        <v>0</v>
      </c>
      <c r="K284" s="636">
        <f t="shared" si="48"/>
        <v>21</v>
      </c>
      <c r="L284" s="188"/>
      <c r="M284" s="188"/>
      <c r="N284" s="189">
        <f t="shared" si="47"/>
        <v>0</v>
      </c>
      <c r="O284" s="190"/>
      <c r="P284" s="190"/>
      <c r="Q284" s="191">
        <f t="shared" si="43"/>
        <v>0</v>
      </c>
      <c r="R284" s="191">
        <f t="shared" si="43"/>
        <v>0</v>
      </c>
      <c r="S284" s="1988"/>
      <c r="T284" s="1989"/>
      <c r="U284" s="118">
        <f t="shared" si="45"/>
        <v>0</v>
      </c>
      <c r="V284" s="33"/>
      <c r="W284" s="33"/>
      <c r="X284" s="33"/>
      <c r="Y284" s="33"/>
      <c r="Z284" s="33"/>
      <c r="AA284" s="205"/>
      <c r="AB284" s="33"/>
      <c r="AC284" s="33"/>
      <c r="AD284" s="33"/>
      <c r="AE284" s="199"/>
      <c r="AF284" s="199"/>
      <c r="AG284" s="199"/>
      <c r="AH284" s="33"/>
      <c r="AI284" s="33"/>
      <c r="AJ284" s="33"/>
      <c r="AK284" s="33"/>
      <c r="AL284" s="33"/>
      <c r="AM284" s="33"/>
      <c r="AN284" s="48"/>
      <c r="AO284" s="48"/>
      <c r="AP284" s="48"/>
    </row>
    <row r="285" spans="9:42" ht="21" hidden="1" customHeight="1">
      <c r="I285" s="292">
        <f t="shared" si="46"/>
        <v>0</v>
      </c>
      <c r="J285" s="118">
        <f t="shared" si="34"/>
        <v>0</v>
      </c>
      <c r="K285" s="636">
        <f t="shared" si="48"/>
        <v>22</v>
      </c>
      <c r="L285" s="188"/>
      <c r="M285" s="188"/>
      <c r="N285" s="189">
        <f t="shared" si="47"/>
        <v>0</v>
      </c>
      <c r="O285" s="190"/>
      <c r="P285" s="190"/>
      <c r="Q285" s="191">
        <f t="shared" si="43"/>
        <v>0</v>
      </c>
      <c r="R285" s="191">
        <f t="shared" si="43"/>
        <v>0</v>
      </c>
      <c r="S285" s="1988"/>
      <c r="T285" s="1989"/>
      <c r="U285" s="118">
        <f t="shared" si="45"/>
        <v>0</v>
      </c>
      <c r="V285" s="33"/>
      <c r="W285" s="33"/>
      <c r="X285" s="33"/>
      <c r="Y285" s="33"/>
      <c r="Z285" s="33"/>
      <c r="AA285" s="205"/>
      <c r="AB285" s="33"/>
      <c r="AC285" s="33"/>
      <c r="AD285" s="33"/>
      <c r="AE285" s="199"/>
      <c r="AF285" s="199"/>
      <c r="AG285" s="199"/>
      <c r="AH285" s="33"/>
      <c r="AI285" s="33"/>
      <c r="AJ285" s="33"/>
      <c r="AK285" s="33"/>
      <c r="AL285" s="33"/>
      <c r="AM285" s="33"/>
      <c r="AN285" s="48"/>
      <c r="AO285" s="48"/>
      <c r="AP285" s="48"/>
    </row>
    <row r="286" spans="9:42" ht="21" hidden="1" customHeight="1">
      <c r="I286" s="292">
        <f t="shared" si="46"/>
        <v>0</v>
      </c>
      <c r="J286" s="118">
        <f t="shared" si="34"/>
        <v>0</v>
      </c>
      <c r="K286" s="636">
        <f t="shared" si="48"/>
        <v>23</v>
      </c>
      <c r="L286" s="188"/>
      <c r="M286" s="188"/>
      <c r="N286" s="189">
        <f t="shared" si="47"/>
        <v>0</v>
      </c>
      <c r="O286" s="190"/>
      <c r="P286" s="190"/>
      <c r="Q286" s="191">
        <f t="shared" si="43"/>
        <v>0</v>
      </c>
      <c r="R286" s="191">
        <f t="shared" si="43"/>
        <v>0</v>
      </c>
      <c r="S286" s="1988"/>
      <c r="T286" s="1989"/>
      <c r="U286" s="118">
        <f t="shared" si="45"/>
        <v>0</v>
      </c>
      <c r="V286" s="33"/>
      <c r="W286" s="33"/>
      <c r="X286" s="33"/>
      <c r="Y286" s="33"/>
      <c r="Z286" s="33"/>
      <c r="AA286" s="205"/>
      <c r="AB286" s="33"/>
      <c r="AC286" s="33"/>
      <c r="AD286" s="33"/>
      <c r="AE286" s="199"/>
      <c r="AF286" s="199"/>
      <c r="AG286" s="199"/>
      <c r="AH286" s="33"/>
      <c r="AI286" s="33"/>
      <c r="AJ286" s="33"/>
      <c r="AK286" s="33"/>
      <c r="AL286" s="33"/>
      <c r="AM286" s="33"/>
      <c r="AN286" s="48"/>
      <c r="AO286" s="48"/>
      <c r="AP286" s="48"/>
    </row>
    <row r="287" spans="9:42" ht="21" hidden="1" customHeight="1">
      <c r="I287" s="292">
        <f t="shared" si="46"/>
        <v>0</v>
      </c>
      <c r="J287" s="118">
        <f t="shared" si="34"/>
        <v>0</v>
      </c>
      <c r="K287" s="636">
        <f t="shared" si="48"/>
        <v>24</v>
      </c>
      <c r="L287" s="188"/>
      <c r="M287" s="188"/>
      <c r="N287" s="189">
        <f t="shared" si="47"/>
        <v>0</v>
      </c>
      <c r="O287" s="190"/>
      <c r="P287" s="190"/>
      <c r="Q287" s="191">
        <f t="shared" si="43"/>
        <v>0</v>
      </c>
      <c r="R287" s="191">
        <f t="shared" si="43"/>
        <v>0</v>
      </c>
      <c r="S287" s="1988"/>
      <c r="T287" s="1989"/>
      <c r="U287" s="118">
        <f t="shared" si="45"/>
        <v>0</v>
      </c>
      <c r="V287" s="33"/>
      <c r="W287" s="33"/>
      <c r="X287" s="33"/>
      <c r="Y287" s="33"/>
      <c r="Z287" s="33"/>
      <c r="AA287" s="205"/>
      <c r="AB287" s="33"/>
      <c r="AC287" s="33"/>
      <c r="AD287" s="33"/>
      <c r="AE287" s="199"/>
      <c r="AF287" s="199"/>
      <c r="AG287" s="199"/>
      <c r="AH287" s="33"/>
      <c r="AI287" s="33"/>
      <c r="AJ287" s="33"/>
      <c r="AK287" s="33"/>
      <c r="AL287" s="33"/>
      <c r="AM287" s="33"/>
      <c r="AN287" s="48"/>
      <c r="AO287" s="48"/>
      <c r="AP287" s="48"/>
    </row>
    <row r="288" spans="9:42" ht="21" hidden="1" customHeight="1">
      <c r="I288" s="292">
        <f t="shared" si="46"/>
        <v>0</v>
      </c>
      <c r="J288" s="118">
        <f t="shared" si="34"/>
        <v>0</v>
      </c>
      <c r="K288" s="636">
        <f t="shared" si="48"/>
        <v>25</v>
      </c>
      <c r="L288" s="188"/>
      <c r="M288" s="188"/>
      <c r="N288" s="189">
        <f t="shared" si="47"/>
        <v>0</v>
      </c>
      <c r="O288" s="190"/>
      <c r="P288" s="190"/>
      <c r="Q288" s="191">
        <f t="shared" si="43"/>
        <v>0</v>
      </c>
      <c r="R288" s="191">
        <f t="shared" si="43"/>
        <v>0</v>
      </c>
      <c r="S288" s="1988"/>
      <c r="T288" s="1989"/>
      <c r="U288" s="118">
        <f t="shared" si="45"/>
        <v>0</v>
      </c>
      <c r="V288" s="33"/>
      <c r="W288" s="33"/>
      <c r="X288" s="33"/>
      <c r="Y288" s="33"/>
      <c r="Z288" s="33"/>
      <c r="AA288" s="205"/>
      <c r="AB288" s="33"/>
      <c r="AC288" s="33"/>
      <c r="AD288" s="33"/>
      <c r="AE288" s="199"/>
      <c r="AF288" s="199"/>
      <c r="AG288" s="199"/>
      <c r="AH288" s="33"/>
      <c r="AI288" s="33"/>
      <c r="AJ288" s="33"/>
      <c r="AK288" s="33"/>
      <c r="AL288" s="33"/>
      <c r="AM288" s="33"/>
      <c r="AN288" s="48"/>
      <c r="AO288" s="48"/>
      <c r="AP288" s="48"/>
    </row>
    <row r="289" spans="9:46" ht="21" hidden="1" customHeight="1">
      <c r="I289" s="292">
        <f t="shared" si="46"/>
        <v>0</v>
      </c>
      <c r="J289" s="118">
        <f t="shared" si="34"/>
        <v>0</v>
      </c>
      <c r="K289" s="636">
        <f t="shared" si="48"/>
        <v>26</v>
      </c>
      <c r="L289" s="188"/>
      <c r="M289" s="188"/>
      <c r="N289" s="189">
        <f t="shared" si="47"/>
        <v>0</v>
      </c>
      <c r="O289" s="190"/>
      <c r="P289" s="190"/>
      <c r="Q289" s="191">
        <f t="shared" si="43"/>
        <v>0</v>
      </c>
      <c r="R289" s="191">
        <f t="shared" si="43"/>
        <v>0</v>
      </c>
      <c r="S289" s="1988"/>
      <c r="T289" s="1989"/>
      <c r="U289" s="118">
        <f t="shared" si="45"/>
        <v>0</v>
      </c>
      <c r="V289" s="33"/>
      <c r="W289" s="33"/>
      <c r="X289" s="33"/>
      <c r="Y289" s="33"/>
      <c r="Z289" s="33"/>
      <c r="AA289" s="205"/>
      <c r="AB289" s="33"/>
      <c r="AC289" s="33"/>
      <c r="AD289" s="33"/>
      <c r="AE289" s="199"/>
      <c r="AF289" s="199"/>
      <c r="AG289" s="199"/>
      <c r="AH289" s="33"/>
      <c r="AI289" s="33"/>
      <c r="AJ289" s="33"/>
      <c r="AK289" s="33"/>
      <c r="AL289" s="33"/>
      <c r="AM289" s="33"/>
      <c r="AN289" s="48"/>
      <c r="AO289" s="48"/>
      <c r="AP289" s="48"/>
    </row>
    <row r="290" spans="9:46" ht="21" hidden="1" customHeight="1">
      <c r="I290" s="292">
        <f t="shared" si="46"/>
        <v>0</v>
      </c>
      <c r="J290" s="118">
        <f t="shared" ref="J290:J300" si="49">IF($Q$229&gt;0,4,)</f>
        <v>0</v>
      </c>
      <c r="K290" s="636">
        <f t="shared" si="48"/>
        <v>27</v>
      </c>
      <c r="L290" s="188"/>
      <c r="M290" s="188"/>
      <c r="N290" s="189">
        <f t="shared" si="47"/>
        <v>0</v>
      </c>
      <c r="O290" s="190"/>
      <c r="P290" s="190"/>
      <c r="Q290" s="191">
        <f t="shared" si="43"/>
        <v>0</v>
      </c>
      <c r="R290" s="191">
        <f t="shared" si="43"/>
        <v>0</v>
      </c>
      <c r="S290" s="1988"/>
      <c r="T290" s="1989"/>
      <c r="U290" s="118">
        <f t="shared" si="45"/>
        <v>0</v>
      </c>
      <c r="V290" s="33"/>
      <c r="W290" s="33"/>
      <c r="X290" s="33"/>
      <c r="Y290" s="33"/>
      <c r="Z290" s="33"/>
      <c r="AA290" s="205"/>
      <c r="AB290" s="33"/>
      <c r="AC290" s="33"/>
      <c r="AD290" s="33"/>
      <c r="AE290" s="199"/>
      <c r="AF290" s="199"/>
      <c r="AG290" s="199"/>
      <c r="AH290" s="33"/>
      <c r="AI290" s="33"/>
      <c r="AJ290" s="33"/>
      <c r="AK290" s="33"/>
      <c r="AL290" s="33"/>
      <c r="AM290" s="33"/>
      <c r="AN290" s="48"/>
      <c r="AO290" s="48"/>
      <c r="AP290" s="48"/>
    </row>
    <row r="291" spans="9:46" ht="21" hidden="1" customHeight="1">
      <c r="I291" s="292">
        <f t="shared" si="46"/>
        <v>0</v>
      </c>
      <c r="J291" s="118">
        <f t="shared" si="49"/>
        <v>0</v>
      </c>
      <c r="K291" s="636">
        <f t="shared" si="48"/>
        <v>28</v>
      </c>
      <c r="L291" s="188"/>
      <c r="M291" s="188"/>
      <c r="N291" s="189">
        <f t="shared" si="47"/>
        <v>0</v>
      </c>
      <c r="O291" s="190"/>
      <c r="P291" s="190"/>
      <c r="Q291" s="191">
        <f t="shared" si="43"/>
        <v>0</v>
      </c>
      <c r="R291" s="191">
        <f t="shared" si="43"/>
        <v>0</v>
      </c>
      <c r="S291" s="1988"/>
      <c r="T291" s="1989"/>
      <c r="U291" s="118">
        <f t="shared" si="45"/>
        <v>0</v>
      </c>
      <c r="V291" s="33"/>
      <c r="W291" s="33"/>
      <c r="X291" s="33"/>
      <c r="Y291" s="33"/>
      <c r="Z291" s="33"/>
      <c r="AA291" s="205"/>
      <c r="AB291" s="33"/>
      <c r="AC291" s="33"/>
      <c r="AD291" s="33"/>
      <c r="AE291" s="199"/>
      <c r="AF291" s="199"/>
      <c r="AG291" s="199"/>
      <c r="AH291" s="33"/>
      <c r="AI291" s="33"/>
      <c r="AJ291" s="33"/>
      <c r="AK291" s="33"/>
      <c r="AL291" s="33"/>
      <c r="AM291" s="33"/>
      <c r="AN291" s="48"/>
      <c r="AO291" s="48"/>
      <c r="AP291" s="48"/>
    </row>
    <row r="292" spans="9:46" ht="21" hidden="1" customHeight="1">
      <c r="I292" s="292">
        <f t="shared" si="46"/>
        <v>0</v>
      </c>
      <c r="J292" s="118">
        <f t="shared" si="49"/>
        <v>0</v>
      </c>
      <c r="K292" s="636">
        <f t="shared" si="48"/>
        <v>29</v>
      </c>
      <c r="L292" s="188"/>
      <c r="M292" s="188"/>
      <c r="N292" s="189">
        <f t="shared" si="47"/>
        <v>0</v>
      </c>
      <c r="O292" s="190"/>
      <c r="P292" s="190"/>
      <c r="Q292" s="191">
        <f t="shared" si="43"/>
        <v>0</v>
      </c>
      <c r="R292" s="191">
        <f t="shared" si="43"/>
        <v>0</v>
      </c>
      <c r="S292" s="1988"/>
      <c r="T292" s="1989"/>
      <c r="U292" s="118">
        <f t="shared" si="45"/>
        <v>0</v>
      </c>
      <c r="V292" s="33"/>
      <c r="W292" s="33"/>
      <c r="X292" s="33"/>
      <c r="Y292" s="33"/>
      <c r="Z292" s="33"/>
      <c r="AA292" s="205"/>
      <c r="AB292" s="33"/>
      <c r="AC292" s="33"/>
      <c r="AD292" s="33"/>
      <c r="AE292" s="199"/>
      <c r="AF292" s="199"/>
      <c r="AG292" s="199"/>
      <c r="AH292" s="33"/>
      <c r="AI292" s="33"/>
      <c r="AJ292" s="33"/>
      <c r="AK292" s="33"/>
      <c r="AL292" s="33"/>
      <c r="AM292" s="33"/>
      <c r="AN292" s="48"/>
      <c r="AO292" s="48"/>
      <c r="AP292" s="48"/>
    </row>
    <row r="293" spans="9:46" ht="21" hidden="1" customHeight="1">
      <c r="I293" s="292">
        <f t="shared" si="46"/>
        <v>0</v>
      </c>
      <c r="J293" s="118">
        <f t="shared" si="49"/>
        <v>0</v>
      </c>
      <c r="K293" s="636">
        <f t="shared" si="48"/>
        <v>30</v>
      </c>
      <c r="L293" s="188"/>
      <c r="M293" s="188"/>
      <c r="N293" s="189">
        <f t="shared" si="47"/>
        <v>0</v>
      </c>
      <c r="O293" s="190"/>
      <c r="P293" s="190"/>
      <c r="Q293" s="191">
        <f t="shared" si="43"/>
        <v>0</v>
      </c>
      <c r="R293" s="191">
        <f t="shared" si="43"/>
        <v>0</v>
      </c>
      <c r="S293" s="1988"/>
      <c r="T293" s="1989"/>
      <c r="U293" s="118">
        <f t="shared" si="45"/>
        <v>0</v>
      </c>
      <c r="V293" s="33"/>
      <c r="W293" s="33"/>
      <c r="X293" s="33"/>
      <c r="Y293" s="33"/>
      <c r="Z293" s="33"/>
      <c r="AA293" s="205"/>
      <c r="AB293" s="33"/>
      <c r="AC293" s="33"/>
      <c r="AD293" s="33"/>
      <c r="AE293" s="199"/>
      <c r="AF293" s="199"/>
      <c r="AG293" s="199"/>
      <c r="AH293" s="33"/>
      <c r="AI293" s="33"/>
      <c r="AJ293" s="33"/>
      <c r="AK293" s="33"/>
      <c r="AL293" s="33"/>
      <c r="AM293" s="33"/>
      <c r="AN293" s="48"/>
      <c r="AO293" s="48"/>
      <c r="AP293" s="48"/>
    </row>
    <row r="294" spans="9:46" ht="21" hidden="1" customHeight="1">
      <c r="I294" s="292">
        <f t="shared" si="46"/>
        <v>0</v>
      </c>
      <c r="J294" s="118">
        <f t="shared" si="49"/>
        <v>0</v>
      </c>
      <c r="K294" s="636">
        <f t="shared" si="48"/>
        <v>31</v>
      </c>
      <c r="L294" s="188"/>
      <c r="M294" s="188"/>
      <c r="N294" s="189">
        <f t="shared" si="47"/>
        <v>0</v>
      </c>
      <c r="O294" s="190"/>
      <c r="P294" s="190"/>
      <c r="Q294" s="191">
        <f t="shared" si="43"/>
        <v>0</v>
      </c>
      <c r="R294" s="191">
        <f t="shared" si="43"/>
        <v>0</v>
      </c>
      <c r="S294" s="1988"/>
      <c r="T294" s="1989"/>
      <c r="U294" s="118">
        <f t="shared" si="45"/>
        <v>0</v>
      </c>
      <c r="V294" s="33"/>
      <c r="W294" s="33"/>
      <c r="X294" s="33"/>
      <c r="Y294" s="33"/>
      <c r="Z294" s="33"/>
      <c r="AA294" s="205"/>
      <c r="AB294" s="33"/>
      <c r="AC294" s="33"/>
      <c r="AD294" s="33"/>
      <c r="AE294" s="199"/>
      <c r="AF294" s="199"/>
      <c r="AG294" s="199"/>
      <c r="AH294" s="33"/>
      <c r="AI294" s="33"/>
      <c r="AJ294" s="33"/>
      <c r="AK294" s="33"/>
      <c r="AL294" s="33"/>
      <c r="AM294" s="33"/>
      <c r="AN294" s="48"/>
      <c r="AO294" s="48"/>
      <c r="AP294" s="48"/>
    </row>
    <row r="295" spans="9:46" ht="21" hidden="1" customHeight="1">
      <c r="I295" s="292">
        <f t="shared" si="46"/>
        <v>0</v>
      </c>
      <c r="J295" s="118">
        <f t="shared" si="49"/>
        <v>0</v>
      </c>
      <c r="K295" s="636">
        <f t="shared" si="48"/>
        <v>32</v>
      </c>
      <c r="L295" s="188"/>
      <c r="M295" s="188"/>
      <c r="N295" s="189">
        <f t="shared" si="47"/>
        <v>0</v>
      </c>
      <c r="O295" s="190"/>
      <c r="P295" s="190"/>
      <c r="Q295" s="191">
        <f t="shared" si="43"/>
        <v>0</v>
      </c>
      <c r="R295" s="191">
        <f t="shared" si="43"/>
        <v>0</v>
      </c>
      <c r="S295" s="1988"/>
      <c r="T295" s="1989"/>
      <c r="U295" s="118">
        <f t="shared" si="45"/>
        <v>0</v>
      </c>
      <c r="V295" s="33"/>
      <c r="W295" s="33"/>
      <c r="X295" s="33"/>
      <c r="Y295" s="33"/>
      <c r="Z295" s="33"/>
      <c r="AA295" s="205"/>
      <c r="AB295" s="33"/>
      <c r="AC295" s="33"/>
      <c r="AD295" s="33"/>
      <c r="AE295" s="199"/>
      <c r="AF295" s="199"/>
      <c r="AG295" s="199"/>
      <c r="AH295" s="33"/>
      <c r="AI295" s="33"/>
      <c r="AJ295" s="33"/>
      <c r="AK295" s="33"/>
      <c r="AL295" s="33"/>
      <c r="AM295" s="33"/>
      <c r="AN295" s="48"/>
      <c r="AO295" s="48"/>
      <c r="AP295" s="48"/>
    </row>
    <row r="296" spans="9:46" ht="21" hidden="1" customHeight="1">
      <c r="I296" s="292">
        <f t="shared" si="46"/>
        <v>0</v>
      </c>
      <c r="J296" s="118">
        <f t="shared" si="49"/>
        <v>0</v>
      </c>
      <c r="K296" s="636">
        <f t="shared" si="48"/>
        <v>33</v>
      </c>
      <c r="L296" s="188"/>
      <c r="M296" s="188"/>
      <c r="N296" s="189">
        <f t="shared" si="47"/>
        <v>0</v>
      </c>
      <c r="O296" s="190"/>
      <c r="P296" s="190"/>
      <c r="Q296" s="191">
        <f t="shared" si="43"/>
        <v>0</v>
      </c>
      <c r="R296" s="191">
        <f t="shared" si="43"/>
        <v>0</v>
      </c>
      <c r="S296" s="1988"/>
      <c r="T296" s="1989"/>
      <c r="U296" s="118">
        <f t="shared" si="45"/>
        <v>0</v>
      </c>
      <c r="V296" s="33"/>
      <c r="W296" s="33"/>
      <c r="X296" s="33"/>
      <c r="Y296" s="33"/>
      <c r="Z296" s="33"/>
      <c r="AA296" s="205"/>
      <c r="AB296" s="33"/>
      <c r="AC296" s="33"/>
      <c r="AD296" s="33"/>
      <c r="AE296" s="199"/>
      <c r="AF296" s="199"/>
      <c r="AG296" s="199"/>
      <c r="AH296" s="33"/>
      <c r="AI296" s="33"/>
      <c r="AJ296" s="33"/>
      <c r="AK296" s="33"/>
      <c r="AL296" s="33"/>
      <c r="AM296" s="33"/>
      <c r="AN296" s="48"/>
      <c r="AO296" s="48"/>
      <c r="AP296" s="48"/>
    </row>
    <row r="297" spans="9:46" ht="21" hidden="1" customHeight="1">
      <c r="I297" s="292">
        <f t="shared" si="46"/>
        <v>0</v>
      </c>
      <c r="J297" s="118">
        <f t="shared" si="49"/>
        <v>0</v>
      </c>
      <c r="K297" s="636">
        <f t="shared" si="48"/>
        <v>34</v>
      </c>
      <c r="L297" s="188"/>
      <c r="M297" s="188"/>
      <c r="N297" s="189">
        <f t="shared" si="47"/>
        <v>0</v>
      </c>
      <c r="O297" s="190"/>
      <c r="P297" s="190"/>
      <c r="Q297" s="191">
        <f t="shared" si="43"/>
        <v>0</v>
      </c>
      <c r="R297" s="191">
        <f t="shared" si="43"/>
        <v>0</v>
      </c>
      <c r="S297" s="1988"/>
      <c r="T297" s="1989"/>
      <c r="U297" s="118">
        <f t="shared" si="45"/>
        <v>0</v>
      </c>
      <c r="V297" s="33"/>
      <c r="W297" s="33"/>
      <c r="X297" s="33"/>
      <c r="Y297" s="33"/>
      <c r="Z297" s="33"/>
      <c r="AA297" s="205"/>
      <c r="AB297" s="33"/>
      <c r="AC297" s="33"/>
      <c r="AD297" s="33"/>
      <c r="AE297" s="199"/>
      <c r="AF297" s="199"/>
      <c r="AG297" s="199"/>
      <c r="AH297" s="33"/>
      <c r="AI297" s="33"/>
      <c r="AJ297" s="33"/>
      <c r="AK297" s="33"/>
      <c r="AL297" s="33"/>
      <c r="AM297" s="33"/>
      <c r="AN297" s="48"/>
      <c r="AO297" s="48"/>
      <c r="AP297" s="48"/>
    </row>
    <row r="298" spans="9:46" ht="21" hidden="1" customHeight="1">
      <c r="I298" s="292">
        <f t="shared" si="46"/>
        <v>0</v>
      </c>
      <c r="J298" s="118">
        <f t="shared" si="49"/>
        <v>0</v>
      </c>
      <c r="K298" s="636">
        <f t="shared" si="48"/>
        <v>35</v>
      </c>
      <c r="L298" s="188"/>
      <c r="M298" s="188"/>
      <c r="N298" s="189">
        <f t="shared" si="47"/>
        <v>0</v>
      </c>
      <c r="O298" s="190"/>
      <c r="P298" s="190"/>
      <c r="Q298" s="191">
        <f t="shared" si="43"/>
        <v>0</v>
      </c>
      <c r="R298" s="191">
        <f t="shared" si="43"/>
        <v>0</v>
      </c>
      <c r="S298" s="1988"/>
      <c r="T298" s="1989"/>
      <c r="U298" s="118">
        <f t="shared" si="45"/>
        <v>0</v>
      </c>
      <c r="V298" s="33"/>
      <c r="W298" s="33"/>
      <c r="X298" s="33"/>
      <c r="Y298" s="33"/>
      <c r="Z298" s="33"/>
      <c r="AA298" s="205"/>
      <c r="AB298" s="33"/>
      <c r="AC298" s="33"/>
      <c r="AD298" s="33"/>
      <c r="AE298" s="199"/>
      <c r="AF298" s="199"/>
      <c r="AG298" s="199"/>
      <c r="AH298" s="33"/>
      <c r="AI298" s="33"/>
      <c r="AJ298" s="33"/>
      <c r="AK298" s="33"/>
      <c r="AL298" s="33"/>
      <c r="AM298" s="33"/>
      <c r="AN298" s="48"/>
      <c r="AO298" s="48"/>
      <c r="AP298" s="48"/>
    </row>
    <row r="299" spans="9:46" ht="21" hidden="1" customHeight="1">
      <c r="I299" s="292">
        <f t="shared" si="46"/>
        <v>0</v>
      </c>
      <c r="J299" s="118">
        <f t="shared" si="49"/>
        <v>0</v>
      </c>
      <c r="K299" s="636">
        <f t="shared" si="48"/>
        <v>36</v>
      </c>
      <c r="L299" s="188"/>
      <c r="M299" s="188"/>
      <c r="N299" s="189">
        <f t="shared" si="47"/>
        <v>0</v>
      </c>
      <c r="O299" s="190"/>
      <c r="P299" s="190"/>
      <c r="Q299" s="191">
        <f t="shared" si="43"/>
        <v>0</v>
      </c>
      <c r="R299" s="191">
        <f t="shared" si="43"/>
        <v>0</v>
      </c>
      <c r="S299" s="1988"/>
      <c r="T299" s="1989"/>
      <c r="U299" s="118">
        <f t="shared" si="45"/>
        <v>0</v>
      </c>
      <c r="V299" s="33"/>
      <c r="W299" s="33"/>
      <c r="X299" s="33"/>
      <c r="Y299" s="33"/>
      <c r="Z299" s="33"/>
      <c r="AA299" s="205"/>
      <c r="AB299" s="33"/>
      <c r="AC299" s="33"/>
      <c r="AD299" s="33"/>
      <c r="AE299" s="199"/>
      <c r="AF299" s="199"/>
      <c r="AG299" s="199"/>
      <c r="AH299" s="33"/>
      <c r="AI299" s="33"/>
      <c r="AJ299" s="33"/>
      <c r="AK299" s="33"/>
      <c r="AL299" s="33"/>
      <c r="AM299" s="33"/>
      <c r="AN299" s="48"/>
      <c r="AO299" s="48"/>
      <c r="AP299" s="48"/>
    </row>
    <row r="300" spans="9:46" ht="21" hidden="1" customHeight="1" thickBot="1">
      <c r="I300" s="292">
        <f t="shared" si="46"/>
        <v>0</v>
      </c>
      <c r="J300" s="118">
        <f t="shared" si="49"/>
        <v>0</v>
      </c>
      <c r="K300" s="206">
        <f t="shared" si="48"/>
        <v>37</v>
      </c>
      <c r="L300" s="188"/>
      <c r="M300" s="188"/>
      <c r="N300" s="207">
        <f t="shared" si="47"/>
        <v>0</v>
      </c>
      <c r="O300" s="208"/>
      <c r="P300" s="208"/>
      <c r="Q300" s="209">
        <f t="shared" si="43"/>
        <v>0</v>
      </c>
      <c r="R300" s="209">
        <f t="shared" si="43"/>
        <v>0</v>
      </c>
      <c r="S300" s="1990"/>
      <c r="T300" s="1991"/>
      <c r="U300" s="118">
        <f t="shared" si="45"/>
        <v>0</v>
      </c>
      <c r="V300" s="33"/>
      <c r="W300" s="33"/>
      <c r="X300" s="33"/>
      <c r="Y300" s="33"/>
      <c r="Z300" s="33"/>
      <c r="AA300" s="205"/>
      <c r="AB300" s="33"/>
      <c r="AC300" s="33"/>
      <c r="AD300" s="33"/>
      <c r="AE300" s="199"/>
      <c r="AF300" s="199"/>
      <c r="AG300" s="199"/>
      <c r="AH300" s="33"/>
      <c r="AI300" s="33"/>
      <c r="AJ300" s="33"/>
      <c r="AK300" s="33"/>
      <c r="AL300" s="33"/>
      <c r="AM300" s="33"/>
      <c r="AN300" s="48"/>
      <c r="AO300" s="48"/>
      <c r="AP300" s="48"/>
    </row>
    <row r="301" spans="9:46" ht="30" customHeight="1" thickBot="1">
      <c r="I301" s="292">
        <f t="shared" ref="I301:I311" si="50">IF(Q$304&gt;0,1,0)</f>
        <v>0</v>
      </c>
      <c r="J301" s="118">
        <f>IF($Q$304&gt;0,5,)</f>
        <v>0</v>
      </c>
      <c r="K301" s="2013" t="s">
        <v>803</v>
      </c>
      <c r="L301" s="2013"/>
      <c r="M301" s="2013"/>
      <c r="N301" s="2013"/>
      <c r="O301" s="2013"/>
      <c r="P301" s="2013"/>
      <c r="Q301" s="2013"/>
      <c r="R301" s="2013"/>
      <c r="S301" s="2013"/>
      <c r="T301" s="2013"/>
      <c r="U301" s="118">
        <f>J301</f>
        <v>0</v>
      </c>
      <c r="V301" s="119" t="s">
        <v>755</v>
      </c>
      <c r="W301" s="120" t="s">
        <v>873</v>
      </c>
      <c r="X301" s="121"/>
      <c r="Y301" s="121"/>
      <c r="Z301" s="122"/>
      <c r="AA301" s="123"/>
      <c r="AB301" s="122"/>
      <c r="AC301" s="122"/>
      <c r="AD301" s="122"/>
      <c r="AF301" s="124" t="s">
        <v>756</v>
      </c>
      <c r="AG301" s="125"/>
      <c r="AH301" s="125"/>
      <c r="AI301" s="125"/>
      <c r="AJ301" s="126"/>
      <c r="AN301" s="127"/>
      <c r="AO301" s="28"/>
      <c r="AP301" s="127"/>
    </row>
    <row r="302" spans="9:46" ht="21" customHeight="1" thickBot="1">
      <c r="I302" s="292">
        <f t="shared" si="50"/>
        <v>0</v>
      </c>
      <c r="J302" s="118">
        <f t="shared" ref="J302:J375" si="51">IF($Q$304&gt;0,5,)</f>
        <v>0</v>
      </c>
      <c r="K302" s="2021" t="s">
        <v>537</v>
      </c>
      <c r="L302" s="2021"/>
      <c r="M302" s="2021"/>
      <c r="N302" s="2021"/>
      <c r="O302" s="2021"/>
      <c r="P302" s="2021"/>
      <c r="Q302" s="2021"/>
      <c r="R302" s="2021"/>
      <c r="S302" s="2021"/>
      <c r="T302" s="2021"/>
      <c r="U302" s="118">
        <f t="shared" ref="U302:U325" si="52">J302</f>
        <v>0</v>
      </c>
      <c r="V302" s="217" t="s">
        <v>976</v>
      </c>
      <c r="W302" s="232">
        <v>200</v>
      </c>
      <c r="X302" s="233" t="s">
        <v>1176</v>
      </c>
      <c r="Y302" s="232">
        <f>AD309</f>
        <v>0</v>
      </c>
      <c r="Z302" s="129"/>
      <c r="AA302" s="130"/>
      <c r="AB302" s="129"/>
      <c r="AC302" s="131"/>
      <c r="AD302" s="132"/>
      <c r="AE302" s="33"/>
      <c r="AF302" s="133" t="s">
        <v>777</v>
      </c>
      <c r="AG302" s="134" t="s">
        <v>778</v>
      </c>
      <c r="AH302" s="134" t="s">
        <v>779</v>
      </c>
      <c r="AI302" s="135" t="s">
        <v>780</v>
      </c>
      <c r="AJ302" s="1327" t="s">
        <v>1669</v>
      </c>
      <c r="AK302" s="1328">
        <v>1</v>
      </c>
      <c r="AL302" s="1329">
        <v>2</v>
      </c>
      <c r="AM302" s="1330">
        <v>3</v>
      </c>
      <c r="AN302" s="1331">
        <v>4</v>
      </c>
      <c r="AO302" s="1331">
        <v>5</v>
      </c>
      <c r="AP302" s="1332">
        <v>6</v>
      </c>
      <c r="AQ302" s="1331">
        <v>7</v>
      </c>
      <c r="AR302" s="1331">
        <v>8</v>
      </c>
      <c r="AS302" s="1331">
        <v>9</v>
      </c>
      <c r="AT302" s="1333">
        <v>10</v>
      </c>
    </row>
    <row r="303" spans="9:46" ht="21" customHeight="1">
      <c r="I303" s="292">
        <f t="shared" si="50"/>
        <v>0</v>
      </c>
      <c r="J303" s="118">
        <f t="shared" si="51"/>
        <v>0</v>
      </c>
      <c r="K303" s="983" t="s">
        <v>523</v>
      </c>
      <c r="L303" s="136" t="s">
        <v>524</v>
      </c>
      <c r="M303" s="985" t="s">
        <v>978</v>
      </c>
      <c r="N303" s="136" t="s">
        <v>838</v>
      </c>
      <c r="O303" s="985" t="s">
        <v>776</v>
      </c>
      <c r="P303" s="136" t="s">
        <v>525</v>
      </c>
      <c r="Q303" s="136" t="s">
        <v>534</v>
      </c>
      <c r="R303" s="136" t="s">
        <v>529</v>
      </c>
      <c r="S303" s="406" t="s">
        <v>535</v>
      </c>
      <c r="T303" s="407" t="s">
        <v>536</v>
      </c>
      <c r="U303" s="118">
        <v>0</v>
      </c>
      <c r="V303" s="218" t="s">
        <v>1647</v>
      </c>
      <c r="W303" s="138">
        <v>270</v>
      </c>
      <c r="X303" s="139"/>
      <c r="Y303" s="139"/>
      <c r="Z303" s="140"/>
      <c r="AA303" s="141"/>
      <c r="AB303" s="140"/>
      <c r="AC303" s="142"/>
      <c r="AD303" s="143"/>
      <c r="AE303" s="33"/>
      <c r="AF303" s="144" t="s">
        <v>781</v>
      </c>
      <c r="AG303" s="145" t="s">
        <v>782</v>
      </c>
      <c r="AH303" s="145" t="s">
        <v>783</v>
      </c>
      <c r="AI303" s="146" t="s">
        <v>784</v>
      </c>
      <c r="AJ303" s="1334" t="s">
        <v>1671</v>
      </c>
      <c r="AK303" s="1335">
        <f>L312</f>
        <v>1</v>
      </c>
      <c r="AL303" s="1335">
        <f>L313</f>
        <v>0</v>
      </c>
      <c r="AM303" s="1335">
        <f>L314</f>
        <v>0</v>
      </c>
      <c r="AN303" s="1335">
        <f>L315</f>
        <v>0</v>
      </c>
      <c r="AO303" s="1335">
        <f>L316</f>
        <v>0</v>
      </c>
      <c r="AP303" s="1335">
        <f>L317</f>
        <v>0</v>
      </c>
      <c r="AQ303" s="1335">
        <f>L318</f>
        <v>0</v>
      </c>
      <c r="AR303" s="1335">
        <f>L319</f>
        <v>0</v>
      </c>
      <c r="AS303" s="1335">
        <f>L320</f>
        <v>0</v>
      </c>
      <c r="AT303" s="1336">
        <f>L321</f>
        <v>0</v>
      </c>
    </row>
    <row r="304" spans="9:46" ht="21" customHeight="1" thickBot="1">
      <c r="I304" s="292">
        <f t="shared" si="50"/>
        <v>0</v>
      </c>
      <c r="J304" s="118">
        <f t="shared" si="51"/>
        <v>0</v>
      </c>
      <c r="K304" s="147" t="s">
        <v>1512</v>
      </c>
      <c r="L304" s="405" t="s">
        <v>1812</v>
      </c>
      <c r="M304" s="148" t="s">
        <v>1813</v>
      </c>
      <c r="N304" s="149" t="s">
        <v>1814</v>
      </c>
      <c r="O304" s="149" t="s">
        <v>1816</v>
      </c>
      <c r="P304" s="150" t="str">
        <f>IF(COUNTA(Y309:Y316)&gt;1,CONCATENATE(V309,"번지 외 ",COUNTA(Y309:Y316)-1,"필지"),CONCATENATE(V309,"번지"))</f>
        <v>산20번지</v>
      </c>
      <c r="Q304" s="151">
        <f>+Y317</f>
        <v>0</v>
      </c>
      <c r="R304" s="393" t="s">
        <v>1304</v>
      </c>
      <c r="S304" s="152">
        <f>COUNT(L312:L324)</f>
        <v>1</v>
      </c>
      <c r="T304" s="153">
        <f>200*S304</f>
        <v>200</v>
      </c>
      <c r="U304" s="118">
        <v>0</v>
      </c>
      <c r="V304" s="218" t="s">
        <v>1648</v>
      </c>
      <c r="W304" s="138">
        <v>395</v>
      </c>
      <c r="X304" s="139"/>
      <c r="Y304" s="139"/>
      <c r="Z304" s="140"/>
      <c r="AA304" s="141"/>
      <c r="AB304" s="140"/>
      <c r="AC304" s="142"/>
      <c r="AD304" s="143"/>
      <c r="AE304" s="33"/>
      <c r="AF304" s="144" t="s">
        <v>785</v>
      </c>
      <c r="AG304" s="145" t="s">
        <v>786</v>
      </c>
      <c r="AH304" s="154" t="s">
        <v>787</v>
      </c>
      <c r="AI304" s="146" t="s">
        <v>788</v>
      </c>
      <c r="AJ304" s="1337" t="s">
        <v>1678</v>
      </c>
      <c r="AK304" s="1338">
        <f>M312</f>
        <v>1</v>
      </c>
      <c r="AL304" s="1338">
        <f>M313</f>
        <v>0</v>
      </c>
      <c r="AM304" s="1338">
        <f>M314</f>
        <v>0</v>
      </c>
      <c r="AN304" s="1338">
        <f>M315</f>
        <v>0</v>
      </c>
      <c r="AO304" s="1338">
        <f>M316</f>
        <v>0</v>
      </c>
      <c r="AP304" s="1338">
        <f>M317</f>
        <v>0</v>
      </c>
      <c r="AQ304" s="1338">
        <f>M318</f>
        <v>0</v>
      </c>
      <c r="AR304" s="1338">
        <f>M319</f>
        <v>0</v>
      </c>
      <c r="AS304" s="1338">
        <f>M320</f>
        <v>0</v>
      </c>
      <c r="AT304" s="1339">
        <f>M321</f>
        <v>0</v>
      </c>
    </row>
    <row r="305" spans="1:44" ht="21" customHeight="1" thickBot="1">
      <c r="I305" s="292">
        <f t="shared" si="50"/>
        <v>0</v>
      </c>
      <c r="J305" s="118">
        <f t="shared" si="51"/>
        <v>0</v>
      </c>
      <c r="K305" s="983" t="s">
        <v>527</v>
      </c>
      <c r="L305" s="136" t="s">
        <v>528</v>
      </c>
      <c r="M305" s="136" t="s">
        <v>521</v>
      </c>
      <c r="N305" s="136" t="s">
        <v>526</v>
      </c>
      <c r="O305" s="136" t="s">
        <v>530</v>
      </c>
      <c r="P305" s="987" t="s">
        <v>531</v>
      </c>
      <c r="Q305" s="987" t="s">
        <v>532</v>
      </c>
      <c r="R305" s="155" t="s">
        <v>533</v>
      </c>
      <c r="S305" s="156" t="s">
        <v>552</v>
      </c>
      <c r="T305" s="407" t="s">
        <v>522</v>
      </c>
      <c r="U305" s="118">
        <v>0</v>
      </c>
      <c r="V305" s="219" t="s">
        <v>1553</v>
      </c>
      <c r="W305" s="220">
        <v>25</v>
      </c>
      <c r="X305" s="220"/>
      <c r="Y305" s="221"/>
      <c r="Z305" s="222"/>
      <c r="AA305" s="223"/>
      <c r="AB305" s="222"/>
      <c r="AC305" s="224"/>
      <c r="AD305" s="225"/>
      <c r="AE305" s="33"/>
      <c r="AF305" s="144" t="s">
        <v>790</v>
      </c>
      <c r="AG305" s="157" t="s">
        <v>791</v>
      </c>
      <c r="AH305" s="158" t="s">
        <v>792</v>
      </c>
      <c r="AI305" s="146" t="s">
        <v>793</v>
      </c>
      <c r="AJ305" s="126"/>
      <c r="AN305" s="127"/>
      <c r="AO305" s="127"/>
      <c r="AP305" s="48"/>
    </row>
    <row r="306" spans="1:44" ht="21" customHeight="1" thickBot="1">
      <c r="I306" s="292">
        <f t="shared" si="50"/>
        <v>0</v>
      </c>
      <c r="J306" s="118">
        <f t="shared" si="51"/>
        <v>0</v>
      </c>
      <c r="K306" s="1318" t="str">
        <f>Z309</f>
        <v>헛개(노)</v>
      </c>
      <c r="L306" s="1319" t="str">
        <f>AA309</f>
        <v>1-0</v>
      </c>
      <c r="M306" s="1320">
        <f>AC309</f>
        <v>2023</v>
      </c>
      <c r="N306" s="160">
        <f>AB318</f>
        <v>3000</v>
      </c>
      <c r="O306" s="161">
        <f>IF((Q310+R310)&gt;0,ROUND((Q310/(Q310+R310)),4),0)</f>
        <v>0</v>
      </c>
      <c r="P306" s="162" t="str">
        <f>IF(W305&lt;=15,AI303,IF(W305&gt;30,AI305,AI304))</f>
        <v>중 (15˚ ~ 30˚)</v>
      </c>
      <c r="Q306" s="397" t="s">
        <v>1724</v>
      </c>
      <c r="R306" s="1321" t="s">
        <v>960</v>
      </c>
      <c r="S306" s="164">
        <f>W305</f>
        <v>25</v>
      </c>
      <c r="T306" s="398">
        <f>ROUND(N306/10000*N312,0)</f>
        <v>0</v>
      </c>
      <c r="U306" s="118">
        <v>0</v>
      </c>
      <c r="V306" s="226">
        <v>0</v>
      </c>
      <c r="W306" s="226"/>
      <c r="X306" s="226"/>
      <c r="Y306" s="226"/>
      <c r="Z306" s="226"/>
      <c r="AA306" s="227"/>
      <c r="AB306" s="226"/>
      <c r="AC306" s="226"/>
      <c r="AD306" s="226"/>
      <c r="AE306" s="33"/>
      <c r="AF306" s="144" t="s">
        <v>794</v>
      </c>
      <c r="AG306" s="145"/>
      <c r="AH306" s="165"/>
      <c r="AI306" s="146"/>
      <c r="AJ306" s="126"/>
      <c r="AN306" s="127"/>
      <c r="AO306" s="127"/>
      <c r="AP306" s="48"/>
    </row>
    <row r="307" spans="1:44" ht="21" customHeight="1" thickBot="1">
      <c r="I307" s="292">
        <f t="shared" si="50"/>
        <v>0</v>
      </c>
      <c r="J307" s="118">
        <f t="shared" si="51"/>
        <v>0</v>
      </c>
      <c r="K307" s="2014" t="s">
        <v>839</v>
      </c>
      <c r="L307" s="2014"/>
      <c r="M307" s="2014"/>
      <c r="N307" s="2014"/>
      <c r="O307" s="2014"/>
      <c r="P307" s="2014"/>
      <c r="Q307" s="2014"/>
      <c r="R307" s="2014"/>
      <c r="S307" s="2014"/>
      <c r="T307" s="2014"/>
      <c r="U307" s="118">
        <v>0</v>
      </c>
      <c r="AE307" s="33"/>
      <c r="AF307" s="144"/>
      <c r="AG307" s="145"/>
      <c r="AH307" s="165"/>
      <c r="AI307" s="146"/>
      <c r="AJ307" s="126"/>
      <c r="AN307" s="127"/>
      <c r="AO307" s="127"/>
      <c r="AP307" s="48"/>
    </row>
    <row r="308" spans="1:44" ht="21" customHeight="1" thickBot="1">
      <c r="I308" s="292">
        <f t="shared" si="50"/>
        <v>0</v>
      </c>
      <c r="J308" s="118">
        <f t="shared" si="51"/>
        <v>0</v>
      </c>
      <c r="K308" s="2015" t="s">
        <v>840</v>
      </c>
      <c r="L308" s="2017" t="s">
        <v>841</v>
      </c>
      <c r="M308" s="2019" t="s">
        <v>842</v>
      </c>
      <c r="N308" s="2019" t="s">
        <v>843</v>
      </c>
      <c r="O308" s="2022" t="s">
        <v>844</v>
      </c>
      <c r="P308" s="2023"/>
      <c r="Q308" s="2022" t="s">
        <v>845</v>
      </c>
      <c r="R308" s="2023"/>
      <c r="S308" s="1992" t="s">
        <v>969</v>
      </c>
      <c r="T308" s="1993"/>
      <c r="U308" s="118">
        <v>0</v>
      </c>
      <c r="V308" s="217" t="s">
        <v>1649</v>
      </c>
      <c r="W308" s="228" t="s">
        <v>1555</v>
      </c>
      <c r="X308" s="228" t="s">
        <v>1650</v>
      </c>
      <c r="Y308" s="228" t="s">
        <v>1651</v>
      </c>
      <c r="Z308" s="228" t="s">
        <v>1652</v>
      </c>
      <c r="AA308" s="229" t="s">
        <v>1653</v>
      </c>
      <c r="AB308" s="228" t="s">
        <v>1654</v>
      </c>
      <c r="AC308" s="230" t="s">
        <v>1655</v>
      </c>
      <c r="AD308" s="231" t="s">
        <v>1610</v>
      </c>
      <c r="AE308" s="33"/>
      <c r="AF308" s="170"/>
      <c r="AG308" s="171"/>
      <c r="AH308" s="172"/>
      <c r="AI308" s="173"/>
      <c r="AJ308" s="174"/>
      <c r="AN308" s="174"/>
      <c r="AO308" s="127"/>
      <c r="AP308" s="48"/>
    </row>
    <row r="309" spans="1:44" ht="21" customHeight="1" thickBot="1">
      <c r="I309" s="292">
        <f t="shared" si="50"/>
        <v>0</v>
      </c>
      <c r="J309" s="118">
        <f t="shared" si="51"/>
        <v>0</v>
      </c>
      <c r="K309" s="2016"/>
      <c r="L309" s="2018"/>
      <c r="M309" s="2020"/>
      <c r="N309" s="2020"/>
      <c r="O309" s="986" t="s">
        <v>741</v>
      </c>
      <c r="P309" s="176" t="s">
        <v>742</v>
      </c>
      <c r="Q309" s="176" t="s">
        <v>741</v>
      </c>
      <c r="R309" s="177" t="s">
        <v>742</v>
      </c>
      <c r="S309" s="1994"/>
      <c r="T309" s="1995"/>
      <c r="U309" s="118">
        <v>0</v>
      </c>
      <c r="V309" s="178" t="s">
        <v>1817</v>
      </c>
      <c r="W309" s="179">
        <v>5.43</v>
      </c>
      <c r="X309" s="179"/>
      <c r="Y309" s="179"/>
      <c r="Z309" s="179" t="s">
        <v>1818</v>
      </c>
      <c r="AA309" s="180" t="s">
        <v>1819</v>
      </c>
      <c r="AB309" s="179">
        <v>3000</v>
      </c>
      <c r="AC309" s="402">
        <v>2023</v>
      </c>
      <c r="AD309" s="181"/>
      <c r="AE309" s="33"/>
      <c r="AF309" s="125"/>
      <c r="AG309" s="125"/>
      <c r="AH309" s="125"/>
      <c r="AI309" s="182"/>
      <c r="AJ309" s="174"/>
      <c r="AN309" s="174"/>
      <c r="AO309" s="127"/>
      <c r="AP309" s="48"/>
    </row>
    <row r="310" spans="1:44" ht="21" customHeight="1">
      <c r="I310" s="292">
        <f t="shared" si="50"/>
        <v>0</v>
      </c>
      <c r="J310" s="118">
        <f t="shared" si="51"/>
        <v>0</v>
      </c>
      <c r="K310" s="638" t="s">
        <v>802</v>
      </c>
      <c r="L310" s="184"/>
      <c r="M310" s="184"/>
      <c r="N310" s="266">
        <f>N311/S304</f>
        <v>0</v>
      </c>
      <c r="O310" s="263">
        <f>ROUND(O311/S304,1)</f>
        <v>0</v>
      </c>
      <c r="P310" s="263">
        <f>ROUND(P311/S304,1)</f>
        <v>0</v>
      </c>
      <c r="Q310" s="263">
        <f>ROUND(Q311/S304,0)</f>
        <v>0</v>
      </c>
      <c r="R310" s="263">
        <f>ROUND(R311/S304,0)</f>
        <v>0</v>
      </c>
      <c r="S310" s="1996"/>
      <c r="T310" s="1997"/>
      <c r="U310" s="118">
        <f t="shared" si="52"/>
        <v>0</v>
      </c>
      <c r="V310" s="178"/>
      <c r="W310" s="234"/>
      <c r="X310" s="234"/>
      <c r="Y310" s="234"/>
      <c r="Z310" s="179"/>
      <c r="AA310" s="180"/>
      <c r="AB310" s="179"/>
      <c r="AC310" s="402"/>
      <c r="AD310" s="181"/>
      <c r="AE310" s="33"/>
      <c r="AF310" s="133" t="s">
        <v>519</v>
      </c>
      <c r="AG310" s="134" t="s">
        <v>796</v>
      </c>
      <c r="AH310" s="169" t="s">
        <v>797</v>
      </c>
      <c r="AI310" s="185"/>
      <c r="AJ310" s="126"/>
      <c r="AN310" s="127"/>
      <c r="AO310" s="33"/>
      <c r="AP310" s="48"/>
    </row>
    <row r="311" spans="1:44" ht="21" customHeight="1">
      <c r="I311" s="292">
        <f t="shared" si="50"/>
        <v>0</v>
      </c>
      <c r="J311" s="118">
        <f t="shared" si="51"/>
        <v>0</v>
      </c>
      <c r="K311" s="638" t="s">
        <v>754</v>
      </c>
      <c r="L311" s="184"/>
      <c r="M311" s="184"/>
      <c r="N311" s="264">
        <f>SUM(N312:N325)</f>
        <v>0</v>
      </c>
      <c r="O311" s="265">
        <f>SUM(O312:O325)</f>
        <v>0</v>
      </c>
      <c r="P311" s="265">
        <f>SUM(P312:P325)</f>
        <v>0</v>
      </c>
      <c r="Q311" s="265">
        <f>SUM(Q312:Q325)</f>
        <v>0</v>
      </c>
      <c r="R311" s="265">
        <f>SUM(R312:R325)</f>
        <v>0</v>
      </c>
      <c r="S311" s="1998"/>
      <c r="T311" s="1999"/>
      <c r="U311" s="118">
        <f t="shared" si="52"/>
        <v>0</v>
      </c>
      <c r="V311" s="178"/>
      <c r="W311" s="179"/>
      <c r="X311" s="179"/>
      <c r="Y311" s="179"/>
      <c r="Z311" s="179"/>
      <c r="AA311" s="180"/>
      <c r="AB311" s="179"/>
      <c r="AC311" s="402"/>
      <c r="AD311" s="181"/>
      <c r="AE311" s="33"/>
      <c r="AF311" s="144" t="s">
        <v>798</v>
      </c>
      <c r="AG311" s="145" t="s">
        <v>961</v>
      </c>
      <c r="AH311" s="186">
        <v>0</v>
      </c>
      <c r="AI311" s="187"/>
      <c r="AJ311" s="126"/>
      <c r="AN311" s="127"/>
      <c r="AO311" s="33"/>
      <c r="AP311" s="48"/>
    </row>
    <row r="312" spans="1:44" ht="21" customHeight="1">
      <c r="I312" s="292">
        <f>IF((O$312+P$312)&gt;0,1,0)</f>
        <v>0</v>
      </c>
      <c r="J312" s="118">
        <f t="shared" si="51"/>
        <v>0</v>
      </c>
      <c r="K312" s="638">
        <v>1</v>
      </c>
      <c r="L312" s="188">
        <v>1</v>
      </c>
      <c r="M312" s="188">
        <v>1</v>
      </c>
      <c r="N312" s="189">
        <f t="shared" ref="N312:N325" si="53">IF(O312+P312&gt;0,$W$77,)</f>
        <v>0</v>
      </c>
      <c r="O312" s="188"/>
      <c r="P312" s="188"/>
      <c r="Q312" s="264">
        <f t="shared" ref="Q312:Q325" si="54">ROUND(O312*50,0)</f>
        <v>0</v>
      </c>
      <c r="R312" s="264">
        <f t="shared" ref="R312:R325" si="55">ROUND(P312*50,0)</f>
        <v>0</v>
      </c>
      <c r="S312" s="1988"/>
      <c r="T312" s="1989"/>
      <c r="U312" s="118">
        <f t="shared" si="52"/>
        <v>0</v>
      </c>
      <c r="V312" s="178"/>
      <c r="W312" s="179"/>
      <c r="X312" s="179"/>
      <c r="Y312" s="179"/>
      <c r="Z312" s="179"/>
      <c r="AA312" s="180"/>
      <c r="AB312" s="179"/>
      <c r="AC312" s="402"/>
      <c r="AD312" s="181"/>
      <c r="AE312" s="33"/>
      <c r="AF312" s="144" t="s">
        <v>799</v>
      </c>
      <c r="AG312" s="145" t="s">
        <v>800</v>
      </c>
      <c r="AH312" s="192">
        <v>0.05</v>
      </c>
      <c r="AI312" s="187"/>
      <c r="AJ312" s="126"/>
      <c r="AN312" s="127"/>
      <c r="AO312" s="33"/>
      <c r="AP312" s="48"/>
    </row>
    <row r="313" spans="1:44" ht="21" customHeight="1">
      <c r="I313" s="292">
        <f t="shared" ref="I313:I325" si="56">IF((O$312+P$312)&gt;0,1,0)</f>
        <v>0</v>
      </c>
      <c r="J313" s="118">
        <f t="shared" si="51"/>
        <v>0</v>
      </c>
      <c r="K313" s="638">
        <f t="shared" ref="K313:K325" si="57">+K312+1</f>
        <v>2</v>
      </c>
      <c r="L313" s="188"/>
      <c r="M313" s="188"/>
      <c r="N313" s="189">
        <f t="shared" si="53"/>
        <v>0</v>
      </c>
      <c r="O313" s="188"/>
      <c r="P313" s="188"/>
      <c r="Q313" s="264">
        <f t="shared" si="54"/>
        <v>0</v>
      </c>
      <c r="R313" s="264">
        <f t="shared" si="55"/>
        <v>0</v>
      </c>
      <c r="S313" s="1988"/>
      <c r="T313" s="1989"/>
      <c r="U313" s="118">
        <f t="shared" si="52"/>
        <v>0</v>
      </c>
      <c r="V313" s="178"/>
      <c r="W313" s="179"/>
      <c r="X313" s="179"/>
      <c r="Y313" s="179"/>
      <c r="Z313" s="179"/>
      <c r="AA313" s="180"/>
      <c r="AB313" s="179"/>
      <c r="AC313" s="402"/>
      <c r="AD313" s="181"/>
      <c r="AE313" s="33"/>
      <c r="AF313" s="144" t="s">
        <v>801</v>
      </c>
      <c r="AG313" s="145" t="s">
        <v>960</v>
      </c>
      <c r="AH313" s="192">
        <v>0.1</v>
      </c>
      <c r="AI313" s="193"/>
      <c r="AJ313" s="126"/>
      <c r="AN313" s="127"/>
      <c r="AO313" s="33"/>
      <c r="AP313" s="48"/>
    </row>
    <row r="314" spans="1:44" ht="21" customHeight="1">
      <c r="I314" s="292">
        <f t="shared" si="56"/>
        <v>0</v>
      </c>
      <c r="J314" s="118">
        <f t="shared" si="51"/>
        <v>0</v>
      </c>
      <c r="K314" s="638">
        <f t="shared" si="57"/>
        <v>3</v>
      </c>
      <c r="L314" s="188"/>
      <c r="M314" s="188"/>
      <c r="N314" s="189">
        <f t="shared" si="53"/>
        <v>0</v>
      </c>
      <c r="O314" s="188"/>
      <c r="P314" s="188"/>
      <c r="Q314" s="264">
        <f t="shared" si="54"/>
        <v>0</v>
      </c>
      <c r="R314" s="264">
        <f t="shared" si="55"/>
        <v>0</v>
      </c>
      <c r="S314" s="1988"/>
      <c r="T314" s="1989"/>
      <c r="U314" s="118">
        <f t="shared" si="52"/>
        <v>0</v>
      </c>
      <c r="V314" s="178"/>
      <c r="W314" s="179"/>
      <c r="X314" s="179"/>
      <c r="Y314" s="179"/>
      <c r="Z314" s="179"/>
      <c r="AA314" s="180"/>
      <c r="AB314" s="179"/>
      <c r="AC314" s="402"/>
      <c r="AD314" s="181"/>
      <c r="AE314" s="33"/>
      <c r="AF314" s="144"/>
      <c r="AG314" s="145"/>
      <c r="AH314" s="194"/>
      <c r="AI314" s="146"/>
      <c r="AJ314" s="174"/>
      <c r="AN314" s="174"/>
      <c r="AO314" s="33"/>
      <c r="AP314" s="48"/>
      <c r="AQ314" s="28"/>
    </row>
    <row r="315" spans="1:44" ht="21" customHeight="1" thickBot="1">
      <c r="I315" s="292">
        <f t="shared" si="56"/>
        <v>0</v>
      </c>
      <c r="J315" s="118">
        <f t="shared" si="51"/>
        <v>0</v>
      </c>
      <c r="K315" s="638">
        <f t="shared" si="57"/>
        <v>4</v>
      </c>
      <c r="L315" s="188"/>
      <c r="M315" s="188"/>
      <c r="N315" s="189">
        <f t="shared" si="53"/>
        <v>0</v>
      </c>
      <c r="O315" s="188"/>
      <c r="P315" s="188"/>
      <c r="Q315" s="264">
        <f t="shared" si="54"/>
        <v>0</v>
      </c>
      <c r="R315" s="264">
        <f t="shared" si="55"/>
        <v>0</v>
      </c>
      <c r="S315" s="1988"/>
      <c r="T315" s="1989"/>
      <c r="U315" s="118">
        <f t="shared" si="52"/>
        <v>0</v>
      </c>
      <c r="V315" s="178"/>
      <c r="W315" s="179"/>
      <c r="X315" s="179"/>
      <c r="Y315" s="179"/>
      <c r="Z315" s="179"/>
      <c r="AA315" s="180"/>
      <c r="AB315" s="179"/>
      <c r="AC315" s="402"/>
      <c r="AD315" s="181"/>
      <c r="AE315" s="33"/>
      <c r="AF315" s="170"/>
      <c r="AG315" s="195"/>
      <c r="AH315" s="171"/>
      <c r="AI315" s="173"/>
      <c r="AJ315" s="174"/>
      <c r="AN315" s="174"/>
      <c r="AO315" s="33"/>
      <c r="AP315" s="48"/>
    </row>
    <row r="316" spans="1:44" ht="21" customHeight="1">
      <c r="I316" s="292">
        <f t="shared" si="56"/>
        <v>0</v>
      </c>
      <c r="J316" s="118">
        <f t="shared" si="51"/>
        <v>0</v>
      </c>
      <c r="K316" s="638">
        <f t="shared" si="57"/>
        <v>5</v>
      </c>
      <c r="L316" s="188"/>
      <c r="M316" s="188"/>
      <c r="N316" s="189">
        <f t="shared" si="53"/>
        <v>0</v>
      </c>
      <c r="O316" s="188"/>
      <c r="P316" s="188"/>
      <c r="Q316" s="264">
        <f t="shared" si="54"/>
        <v>0</v>
      </c>
      <c r="R316" s="264">
        <f t="shared" si="55"/>
        <v>0</v>
      </c>
      <c r="S316" s="1988"/>
      <c r="T316" s="1989"/>
      <c r="U316" s="118">
        <f t="shared" si="52"/>
        <v>0</v>
      </c>
      <c r="V316" s="178"/>
      <c r="W316" s="179"/>
      <c r="X316" s="179"/>
      <c r="Y316" s="179"/>
      <c r="Z316" s="179"/>
      <c r="AA316" s="180"/>
      <c r="AB316" s="179"/>
      <c r="AC316" s="402"/>
      <c r="AD316" s="181"/>
      <c r="AE316" s="28"/>
      <c r="AF316" s="48"/>
      <c r="AG316" s="48"/>
      <c r="AH316" s="48"/>
      <c r="AI316" s="48"/>
      <c r="AJ316" s="48"/>
      <c r="AK316" s="28"/>
      <c r="AL316" s="28"/>
      <c r="AM316" s="28"/>
      <c r="AN316" s="48"/>
      <c r="AO316" s="33"/>
      <c r="AP316" s="48"/>
      <c r="AR316" s="28"/>
    </row>
    <row r="317" spans="1:44" ht="21" customHeight="1">
      <c r="I317" s="292">
        <f t="shared" si="56"/>
        <v>0</v>
      </c>
      <c r="J317" s="118">
        <f t="shared" si="51"/>
        <v>0</v>
      </c>
      <c r="K317" s="638">
        <f t="shared" si="57"/>
        <v>6</v>
      </c>
      <c r="L317" s="188"/>
      <c r="M317" s="188"/>
      <c r="N317" s="189">
        <f t="shared" si="53"/>
        <v>0</v>
      </c>
      <c r="O317" s="188"/>
      <c r="P317" s="188"/>
      <c r="Q317" s="191">
        <f t="shared" si="54"/>
        <v>0</v>
      </c>
      <c r="R317" s="264">
        <f t="shared" si="55"/>
        <v>0</v>
      </c>
      <c r="S317" s="1988"/>
      <c r="T317" s="1989"/>
      <c r="U317" s="118">
        <f t="shared" si="52"/>
        <v>0</v>
      </c>
      <c r="V317" s="137" t="s">
        <v>754</v>
      </c>
      <c r="W317" s="196">
        <f>SUM(W309:W316)</f>
        <v>5.43</v>
      </c>
      <c r="X317" s="196">
        <f>SUM(X309:X316)</f>
        <v>0</v>
      </c>
      <c r="Y317" s="196">
        <f>SUM(Y309:Y316)</f>
        <v>0</v>
      </c>
      <c r="Z317" s="197"/>
      <c r="AA317" s="198"/>
      <c r="AB317" s="196">
        <f>SUM(AB309:AB316)</f>
        <v>3000</v>
      </c>
      <c r="AC317" s="402"/>
      <c r="AD317" s="654">
        <f>SUBTOTAL(9,AD309:AD316)</f>
        <v>0</v>
      </c>
      <c r="AE317" s="199"/>
      <c r="AF317" s="33"/>
      <c r="AG317" s="33"/>
      <c r="AH317" s="33"/>
      <c r="AI317" s="33"/>
      <c r="AJ317" s="33"/>
      <c r="AN317" s="48"/>
      <c r="AO317" s="33"/>
      <c r="AP317" s="48"/>
    </row>
    <row r="318" spans="1:44" s="28" customFormat="1" ht="21" customHeight="1" thickBot="1">
      <c r="A318" s="200"/>
      <c r="B318" s="200"/>
      <c r="C318" s="200"/>
      <c r="D318" s="200"/>
      <c r="E318" s="200"/>
      <c r="F318" s="200"/>
      <c r="G318" s="200"/>
      <c r="I318" s="292">
        <f t="shared" si="56"/>
        <v>0</v>
      </c>
      <c r="J318" s="118">
        <f t="shared" si="51"/>
        <v>0</v>
      </c>
      <c r="K318" s="638">
        <f t="shared" si="57"/>
        <v>7</v>
      </c>
      <c r="L318" s="188"/>
      <c r="M318" s="188"/>
      <c r="N318" s="189">
        <f t="shared" si="53"/>
        <v>0</v>
      </c>
      <c r="O318" s="188"/>
      <c r="P318" s="188"/>
      <c r="Q318" s="191">
        <f t="shared" si="54"/>
        <v>0</v>
      </c>
      <c r="R318" s="191">
        <f t="shared" si="55"/>
        <v>0</v>
      </c>
      <c r="S318" s="1988"/>
      <c r="T318" s="1989"/>
      <c r="U318" s="118">
        <f t="shared" si="52"/>
        <v>0</v>
      </c>
      <c r="V318" s="201" t="s">
        <v>802</v>
      </c>
      <c r="W318" s="202"/>
      <c r="X318" s="202"/>
      <c r="Y318" s="202"/>
      <c r="Z318" s="202"/>
      <c r="AA318" s="203"/>
      <c r="AB318" s="202">
        <f>IF(AB317&gt;0,ROUND(AB317/COUNTA(AB309:AB316),0),)</f>
        <v>3000</v>
      </c>
      <c r="AC318" s="403"/>
      <c r="AD318" s="204"/>
      <c r="AE318" s="199"/>
      <c r="AF318" s="199"/>
      <c r="AG318" s="199"/>
      <c r="AH318" s="33"/>
      <c r="AI318" s="33"/>
      <c r="AJ318" s="33"/>
      <c r="AK318" s="33"/>
      <c r="AL318" s="33"/>
      <c r="AM318" s="33"/>
      <c r="AN318" s="48"/>
      <c r="AO318" s="48"/>
      <c r="AP318" s="48"/>
      <c r="AQ318" s="116"/>
      <c r="AR318" s="116"/>
    </row>
    <row r="319" spans="1:44" ht="21" customHeight="1">
      <c r="I319" s="292">
        <f t="shared" si="56"/>
        <v>0</v>
      </c>
      <c r="J319" s="118">
        <f t="shared" si="51"/>
        <v>0</v>
      </c>
      <c r="K319" s="638">
        <f t="shared" si="57"/>
        <v>8</v>
      </c>
      <c r="L319" s="188"/>
      <c r="M319" s="188"/>
      <c r="N319" s="189">
        <f t="shared" si="53"/>
        <v>0</v>
      </c>
      <c r="O319" s="188"/>
      <c r="P319" s="188"/>
      <c r="Q319" s="191">
        <f t="shared" si="54"/>
        <v>0</v>
      </c>
      <c r="R319" s="191">
        <f t="shared" si="55"/>
        <v>0</v>
      </c>
      <c r="S319" s="1988"/>
      <c r="T319" s="1989"/>
      <c r="U319" s="118">
        <f t="shared" si="52"/>
        <v>0</v>
      </c>
      <c r="V319" s="33"/>
      <c r="W319" s="33"/>
      <c r="X319" s="33"/>
      <c r="Y319" s="33"/>
      <c r="Z319" s="33"/>
      <c r="AA319" s="205"/>
      <c r="AB319" s="33"/>
      <c r="AC319" s="33"/>
      <c r="AD319" s="33"/>
      <c r="AE319" s="199"/>
      <c r="AF319" s="199"/>
      <c r="AG319" s="199"/>
      <c r="AH319" s="33"/>
      <c r="AI319" s="33"/>
      <c r="AJ319" s="33"/>
      <c r="AK319" s="33"/>
      <c r="AL319" s="33"/>
      <c r="AM319" s="33"/>
      <c r="AN319" s="48"/>
      <c r="AO319" s="48"/>
      <c r="AP319" s="48"/>
    </row>
    <row r="320" spans="1:44" ht="21" customHeight="1">
      <c r="I320" s="292">
        <f t="shared" si="56"/>
        <v>0</v>
      </c>
      <c r="J320" s="118">
        <f t="shared" si="51"/>
        <v>0</v>
      </c>
      <c r="K320" s="638">
        <f t="shared" si="57"/>
        <v>9</v>
      </c>
      <c r="L320" s="188"/>
      <c r="M320" s="188"/>
      <c r="N320" s="189">
        <f t="shared" si="53"/>
        <v>0</v>
      </c>
      <c r="O320" s="188"/>
      <c r="P320" s="188"/>
      <c r="Q320" s="191">
        <f t="shared" si="54"/>
        <v>0</v>
      </c>
      <c r="R320" s="191">
        <f t="shared" si="55"/>
        <v>0</v>
      </c>
      <c r="S320" s="1988"/>
      <c r="T320" s="1989"/>
      <c r="U320" s="118">
        <f t="shared" si="52"/>
        <v>0</v>
      </c>
      <c r="V320" s="647" t="s">
        <v>1169</v>
      </c>
      <c r="W320" s="648" t="s">
        <v>1668</v>
      </c>
      <c r="X320" s="649"/>
      <c r="Y320" s="649"/>
      <c r="Z320" s="649"/>
      <c r="AA320" s="649"/>
      <c r="AB320" s="649"/>
      <c r="AC320" s="649"/>
      <c r="AD320" s="650"/>
      <c r="AE320" s="199"/>
      <c r="AF320" s="199"/>
      <c r="AG320" s="199"/>
      <c r="AH320" s="33"/>
      <c r="AI320" s="33"/>
      <c r="AJ320" s="33"/>
      <c r="AK320" s="33"/>
      <c r="AL320" s="33"/>
      <c r="AM320" s="33"/>
      <c r="AN320" s="48"/>
      <c r="AO320" s="48"/>
      <c r="AP320" s="48"/>
    </row>
    <row r="321" spans="9:42" ht="21" customHeight="1">
      <c r="I321" s="292">
        <f t="shared" si="56"/>
        <v>0</v>
      </c>
      <c r="J321" s="118">
        <f t="shared" si="51"/>
        <v>0</v>
      </c>
      <c r="K321" s="638">
        <f t="shared" si="57"/>
        <v>10</v>
      </c>
      <c r="L321" s="188"/>
      <c r="M321" s="188"/>
      <c r="N321" s="189">
        <f t="shared" si="53"/>
        <v>0</v>
      </c>
      <c r="O321" s="188"/>
      <c r="P321" s="188"/>
      <c r="Q321" s="191">
        <f t="shared" si="54"/>
        <v>0</v>
      </c>
      <c r="R321" s="191">
        <f t="shared" si="55"/>
        <v>0</v>
      </c>
      <c r="S321" s="1988"/>
      <c r="T321" s="1989"/>
      <c r="U321" s="118">
        <f t="shared" si="52"/>
        <v>0</v>
      </c>
      <c r="V321" s="651" t="s">
        <v>1171</v>
      </c>
      <c r="W321" s="648" t="str">
        <f>"식재된 "&amp;K306&amp;" 는 활착이 안정된 상태로 신초발달이 양호하다."</f>
        <v>식재된 헛개(노) 는 활착이 안정된 상태로 신초발달이 양호하다.</v>
      </c>
      <c r="X321" s="649"/>
      <c r="Y321" s="649"/>
      <c r="Z321" s="649"/>
      <c r="AA321" s="649"/>
      <c r="AB321" s="649"/>
      <c r="AC321" s="649"/>
      <c r="AD321" s="650"/>
      <c r="AE321" s="199"/>
      <c r="AF321" s="199"/>
      <c r="AG321" s="199"/>
      <c r="AH321" s="33"/>
      <c r="AI321" s="33"/>
      <c r="AJ321" s="33"/>
      <c r="AK321" s="33"/>
      <c r="AL321" s="33"/>
      <c r="AM321" s="33"/>
      <c r="AN321" s="48"/>
      <c r="AO321" s="48"/>
      <c r="AP321" s="48"/>
    </row>
    <row r="322" spans="9:42" ht="21" customHeight="1">
      <c r="I322" s="292">
        <f t="shared" si="56"/>
        <v>0</v>
      </c>
      <c r="J322" s="118">
        <f t="shared" si="51"/>
        <v>0</v>
      </c>
      <c r="K322" s="638">
        <f t="shared" si="57"/>
        <v>11</v>
      </c>
      <c r="L322" s="188"/>
      <c r="M322" s="188"/>
      <c r="N322" s="189">
        <f t="shared" si="53"/>
        <v>0</v>
      </c>
      <c r="O322" s="188"/>
      <c r="P322" s="188"/>
      <c r="Q322" s="191">
        <f t="shared" si="54"/>
        <v>0</v>
      </c>
      <c r="R322" s="191">
        <f t="shared" si="55"/>
        <v>0</v>
      </c>
      <c r="S322" s="1988"/>
      <c r="T322" s="1989"/>
      <c r="U322" s="118">
        <f t="shared" si="52"/>
        <v>0</v>
      </c>
      <c r="V322" s="651" t="s">
        <v>1172</v>
      </c>
      <c r="W322" s="648"/>
      <c r="X322" s="649"/>
      <c r="Y322" s="649"/>
      <c r="Z322" s="649"/>
      <c r="AA322" s="649"/>
      <c r="AB322" s="649"/>
      <c r="AC322" s="649"/>
      <c r="AD322" s="650"/>
      <c r="AE322" s="199"/>
      <c r="AF322" s="199"/>
      <c r="AG322" s="199"/>
      <c r="AH322" s="33"/>
      <c r="AI322" s="33"/>
      <c r="AJ322" s="33"/>
      <c r="AK322" s="33"/>
      <c r="AL322" s="33"/>
      <c r="AM322" s="33"/>
      <c r="AN322" s="48"/>
      <c r="AO322" s="48"/>
      <c r="AP322" s="48"/>
    </row>
    <row r="323" spans="9:42" ht="21" customHeight="1">
      <c r="I323" s="292">
        <f t="shared" si="56"/>
        <v>0</v>
      </c>
      <c r="J323" s="118">
        <f t="shared" si="51"/>
        <v>0</v>
      </c>
      <c r="K323" s="638">
        <f t="shared" si="57"/>
        <v>12</v>
      </c>
      <c r="L323" s="188"/>
      <c r="M323" s="188"/>
      <c r="N323" s="189">
        <f t="shared" si="53"/>
        <v>0</v>
      </c>
      <c r="O323" s="188"/>
      <c r="P323" s="188"/>
      <c r="Q323" s="191">
        <f t="shared" si="54"/>
        <v>0</v>
      </c>
      <c r="R323" s="191">
        <f t="shared" si="55"/>
        <v>0</v>
      </c>
      <c r="S323" s="1988"/>
      <c r="T323" s="1989"/>
      <c r="U323" s="118">
        <f t="shared" si="52"/>
        <v>0</v>
      </c>
      <c r="V323" s="651" t="s">
        <v>1174</v>
      </c>
      <c r="W323" s="648" t="str">
        <f>"소반내 조림목의 생육상태, 현장여건 등을 고려하여 작업종은 "&amp;R304&amp;"로 적용한다."</f>
        <v>소반내 조림목의 생육상태, 현장여건 등을 고려하여 작업종은 모두베기로 적용한다.</v>
      </c>
      <c r="X323" s="649"/>
      <c r="Y323" s="649"/>
      <c r="Z323" s="649"/>
      <c r="AA323" s="649"/>
      <c r="AB323" s="649"/>
      <c r="AC323" s="649"/>
      <c r="AD323" s="650"/>
      <c r="AE323" s="199"/>
      <c r="AF323" s="199"/>
      <c r="AG323" s="199"/>
      <c r="AH323" s="33"/>
      <c r="AI323" s="33"/>
      <c r="AJ323" s="33"/>
      <c r="AK323" s="33"/>
      <c r="AL323" s="33"/>
      <c r="AM323" s="33"/>
      <c r="AN323" s="48"/>
      <c r="AO323" s="48"/>
      <c r="AP323" s="48"/>
    </row>
    <row r="324" spans="9:42" ht="21" customHeight="1">
      <c r="I324" s="292">
        <f t="shared" si="56"/>
        <v>0</v>
      </c>
      <c r="J324" s="118">
        <f t="shared" si="51"/>
        <v>0</v>
      </c>
      <c r="K324" s="638">
        <f t="shared" si="57"/>
        <v>13</v>
      </c>
      <c r="L324" s="188"/>
      <c r="M324" s="188"/>
      <c r="N324" s="189">
        <f t="shared" si="53"/>
        <v>0</v>
      </c>
      <c r="O324" s="188"/>
      <c r="P324" s="188"/>
      <c r="Q324" s="191">
        <f t="shared" si="54"/>
        <v>0</v>
      </c>
      <c r="R324" s="191">
        <f t="shared" si="55"/>
        <v>0</v>
      </c>
      <c r="S324" s="1988"/>
      <c r="T324" s="1989"/>
      <c r="U324" s="118">
        <f t="shared" si="52"/>
        <v>0</v>
      </c>
      <c r="V324" s="652" t="s">
        <v>1175</v>
      </c>
      <c r="W324" s="648" t="s">
        <v>1870</v>
      </c>
      <c r="X324" s="649"/>
      <c r="Y324" s="649"/>
      <c r="Z324" s="649"/>
      <c r="AA324" s="649"/>
      <c r="AB324" s="649"/>
      <c r="AC324" s="649"/>
      <c r="AD324" s="650"/>
      <c r="AE324" s="199"/>
      <c r="AF324" s="199"/>
      <c r="AG324" s="199"/>
      <c r="AH324" s="33"/>
      <c r="AI324" s="33"/>
      <c r="AJ324" s="33"/>
      <c r="AK324" s="33"/>
      <c r="AL324" s="33"/>
      <c r="AM324" s="33"/>
      <c r="AN324" s="48"/>
      <c r="AO324" s="48"/>
      <c r="AP324" s="48"/>
    </row>
    <row r="325" spans="9:42" ht="21" customHeight="1" thickBot="1">
      <c r="I325" s="292">
        <f t="shared" si="56"/>
        <v>0</v>
      </c>
      <c r="J325" s="118">
        <f t="shared" si="51"/>
        <v>0</v>
      </c>
      <c r="K325" s="206">
        <f t="shared" si="57"/>
        <v>14</v>
      </c>
      <c r="L325" s="159"/>
      <c r="M325" s="159"/>
      <c r="N325" s="207">
        <f t="shared" si="53"/>
        <v>0</v>
      </c>
      <c r="O325" s="208"/>
      <c r="P325" s="208"/>
      <c r="Q325" s="209">
        <f t="shared" si="54"/>
        <v>0</v>
      </c>
      <c r="R325" s="209">
        <f t="shared" si="55"/>
        <v>0</v>
      </c>
      <c r="S325" s="1990"/>
      <c r="T325" s="1991"/>
      <c r="U325" s="118">
        <f t="shared" si="52"/>
        <v>0</v>
      </c>
      <c r="V325" s="651"/>
      <c r="W325" s="648"/>
      <c r="X325" s="649"/>
      <c r="Y325" s="649"/>
      <c r="Z325" s="649"/>
      <c r="AA325" s="649"/>
      <c r="AB325" s="649"/>
      <c r="AC325" s="649"/>
      <c r="AD325" s="650"/>
      <c r="AE325" s="199"/>
      <c r="AF325" s="199"/>
      <c r="AG325" s="199"/>
      <c r="AH325" s="33"/>
      <c r="AI325" s="33"/>
      <c r="AJ325" s="33"/>
      <c r="AK325" s="33"/>
      <c r="AL325" s="33"/>
      <c r="AM325" s="33"/>
      <c r="AN325" s="48"/>
      <c r="AO325" s="48"/>
      <c r="AP325" s="48"/>
    </row>
    <row r="326" spans="9:42" ht="21" hidden="1" customHeight="1">
      <c r="I326" s="292">
        <f>IF((O$328+P$328)&gt;0,1,0)</f>
        <v>0</v>
      </c>
      <c r="J326" s="118">
        <f t="shared" si="51"/>
        <v>0</v>
      </c>
      <c r="K326" s="2002" t="s">
        <v>840</v>
      </c>
      <c r="L326" s="2004" t="s">
        <v>841</v>
      </c>
      <c r="M326" s="2006" t="s">
        <v>842</v>
      </c>
      <c r="N326" s="2006" t="s">
        <v>843</v>
      </c>
      <c r="O326" s="2012" t="s">
        <v>844</v>
      </c>
      <c r="P326" s="2012"/>
      <c r="Q326" s="2012" t="s">
        <v>845</v>
      </c>
      <c r="R326" s="2012"/>
      <c r="S326" s="1992" t="s">
        <v>969</v>
      </c>
      <c r="T326" s="1993"/>
      <c r="U326" s="118">
        <f t="shared" ref="U326:U375" si="58">J326</f>
        <v>0</v>
      </c>
      <c r="V326" s="33"/>
      <c r="W326" s="33"/>
      <c r="X326" s="33"/>
      <c r="Y326" s="33"/>
      <c r="Z326" s="33"/>
      <c r="AA326" s="205"/>
      <c r="AB326" s="33"/>
      <c r="AC326" s="33"/>
      <c r="AD326" s="33"/>
      <c r="AE326" s="199"/>
      <c r="AF326" s="199"/>
      <c r="AG326" s="199"/>
      <c r="AH326" s="33"/>
      <c r="AI326" s="33"/>
      <c r="AJ326" s="33"/>
      <c r="AK326" s="33"/>
      <c r="AL326" s="33"/>
      <c r="AM326" s="33"/>
      <c r="AN326" s="48"/>
      <c r="AO326" s="48"/>
      <c r="AP326" s="48"/>
    </row>
    <row r="327" spans="9:42" ht="21" hidden="1" customHeight="1">
      <c r="I327" s="292">
        <f t="shared" ref="I327:I350" si="59">IF((O$328+P$328)&gt;0,1,0)</f>
        <v>0</v>
      </c>
      <c r="J327" s="118">
        <f t="shared" si="51"/>
        <v>0</v>
      </c>
      <c r="K327" s="2003"/>
      <c r="L327" s="2005"/>
      <c r="M327" s="2007"/>
      <c r="N327" s="2007"/>
      <c r="O327" s="635" t="s">
        <v>741</v>
      </c>
      <c r="P327" s="176" t="s">
        <v>742</v>
      </c>
      <c r="Q327" s="176" t="s">
        <v>741</v>
      </c>
      <c r="R327" s="177" t="s">
        <v>742</v>
      </c>
      <c r="S327" s="1994"/>
      <c r="T327" s="1995"/>
      <c r="U327" s="118">
        <f t="shared" si="58"/>
        <v>0</v>
      </c>
      <c r="V327" s="33"/>
      <c r="W327" s="33"/>
      <c r="X327" s="33"/>
      <c r="Y327" s="33"/>
      <c r="Z327" s="33"/>
      <c r="AA327" s="205"/>
      <c r="AB327" s="33"/>
      <c r="AC327" s="33"/>
      <c r="AD327" s="33"/>
      <c r="AE327" s="199"/>
      <c r="AF327" s="199"/>
      <c r="AG327" s="199"/>
      <c r="AH327" s="33"/>
      <c r="AI327" s="33"/>
      <c r="AJ327" s="33"/>
      <c r="AK327" s="33"/>
      <c r="AL327" s="33"/>
      <c r="AM327" s="33"/>
      <c r="AN327" s="48"/>
      <c r="AO327" s="48"/>
      <c r="AP327" s="48"/>
    </row>
    <row r="328" spans="9:42" ht="21" hidden="1" customHeight="1">
      <c r="I328" s="292">
        <f t="shared" si="59"/>
        <v>0</v>
      </c>
      <c r="J328" s="118">
        <f t="shared" si="51"/>
        <v>0</v>
      </c>
      <c r="K328" s="636">
        <f>+K25+1</f>
        <v>15</v>
      </c>
      <c r="L328" s="188"/>
      <c r="M328" s="188"/>
      <c r="N328" s="189">
        <f t="shared" ref="N328:N375" si="60">IF(O328+P328&gt;0,$W$302,)</f>
        <v>0</v>
      </c>
      <c r="O328" s="190"/>
      <c r="P328" s="190"/>
      <c r="Q328" s="191">
        <f t="shared" ref="Q328:R375" si="61">ROUND(O328*50,0)</f>
        <v>0</v>
      </c>
      <c r="R328" s="191">
        <f t="shared" si="61"/>
        <v>0</v>
      </c>
      <c r="S328" s="1988"/>
      <c r="T328" s="1989"/>
      <c r="U328" s="118">
        <f t="shared" si="58"/>
        <v>0</v>
      </c>
      <c r="V328" s="33"/>
      <c r="W328" s="33"/>
      <c r="X328" s="33"/>
      <c r="Y328" s="33"/>
      <c r="Z328" s="33"/>
      <c r="AA328" s="205"/>
      <c r="AB328" s="33"/>
      <c r="AC328" s="33"/>
      <c r="AD328" s="33"/>
      <c r="AE328" s="199"/>
      <c r="AF328" s="199"/>
      <c r="AG328" s="199"/>
      <c r="AH328" s="33"/>
      <c r="AI328" s="33"/>
      <c r="AJ328" s="33"/>
      <c r="AK328" s="33"/>
      <c r="AL328" s="33"/>
      <c r="AM328" s="33"/>
      <c r="AN328" s="48"/>
      <c r="AO328" s="48"/>
      <c r="AP328" s="48"/>
    </row>
    <row r="329" spans="9:42" ht="21" hidden="1" customHeight="1">
      <c r="I329" s="292">
        <f t="shared" si="59"/>
        <v>0</v>
      </c>
      <c r="J329" s="118">
        <f t="shared" si="51"/>
        <v>0</v>
      </c>
      <c r="K329" s="636">
        <f t="shared" ref="K329:K350" si="62">+K328+1</f>
        <v>16</v>
      </c>
      <c r="L329" s="188"/>
      <c r="M329" s="188"/>
      <c r="N329" s="189">
        <f t="shared" si="60"/>
        <v>0</v>
      </c>
      <c r="O329" s="190"/>
      <c r="P329" s="190"/>
      <c r="Q329" s="191">
        <f t="shared" si="61"/>
        <v>0</v>
      </c>
      <c r="R329" s="191">
        <f t="shared" si="61"/>
        <v>0</v>
      </c>
      <c r="S329" s="1988"/>
      <c r="T329" s="1989"/>
      <c r="U329" s="118">
        <f t="shared" si="58"/>
        <v>0</v>
      </c>
      <c r="V329" s="33"/>
      <c r="W329" s="33"/>
      <c r="X329" s="33"/>
      <c r="Y329" s="33"/>
      <c r="Z329" s="33"/>
      <c r="AA329" s="205"/>
      <c r="AB329" s="33"/>
      <c r="AC329" s="33"/>
      <c r="AD329" s="33"/>
      <c r="AE329" s="199"/>
      <c r="AF329" s="199"/>
      <c r="AG329" s="199"/>
      <c r="AH329" s="33"/>
      <c r="AI329" s="33"/>
      <c r="AJ329" s="33"/>
      <c r="AK329" s="33"/>
      <c r="AL329" s="33"/>
      <c r="AM329" s="33"/>
      <c r="AN329" s="48"/>
      <c r="AO329" s="48"/>
      <c r="AP329" s="48"/>
    </row>
    <row r="330" spans="9:42" ht="21" hidden="1" customHeight="1">
      <c r="I330" s="292">
        <f t="shared" si="59"/>
        <v>0</v>
      </c>
      <c r="J330" s="118">
        <f t="shared" si="51"/>
        <v>0</v>
      </c>
      <c r="K330" s="636">
        <f t="shared" si="62"/>
        <v>17</v>
      </c>
      <c r="L330" s="188"/>
      <c r="M330" s="188"/>
      <c r="N330" s="189">
        <f t="shared" si="60"/>
        <v>0</v>
      </c>
      <c r="O330" s="190"/>
      <c r="P330" s="190"/>
      <c r="Q330" s="191">
        <f t="shared" si="61"/>
        <v>0</v>
      </c>
      <c r="R330" s="191">
        <f t="shared" si="61"/>
        <v>0</v>
      </c>
      <c r="S330" s="1988"/>
      <c r="T330" s="1989"/>
      <c r="U330" s="118">
        <f t="shared" si="58"/>
        <v>0</v>
      </c>
      <c r="V330" s="33"/>
      <c r="W330" s="33"/>
      <c r="X330" s="33"/>
      <c r="Y330" s="33"/>
      <c r="Z330" s="33"/>
      <c r="AA330" s="205"/>
      <c r="AB330" s="33"/>
      <c r="AC330" s="33"/>
      <c r="AD330" s="33"/>
      <c r="AE330" s="199"/>
      <c r="AF330" s="199"/>
      <c r="AG330" s="199"/>
      <c r="AH330" s="33"/>
      <c r="AI330" s="33"/>
      <c r="AJ330" s="33"/>
      <c r="AK330" s="33"/>
      <c r="AL330" s="33"/>
      <c r="AM330" s="33"/>
      <c r="AN330" s="48"/>
      <c r="AO330" s="48"/>
      <c r="AP330" s="48"/>
    </row>
    <row r="331" spans="9:42" ht="21" hidden="1" customHeight="1">
      <c r="I331" s="292">
        <f t="shared" si="59"/>
        <v>0</v>
      </c>
      <c r="J331" s="118">
        <f t="shared" si="51"/>
        <v>0</v>
      </c>
      <c r="K331" s="636">
        <f t="shared" si="62"/>
        <v>18</v>
      </c>
      <c r="L331" s="188"/>
      <c r="M331" s="188"/>
      <c r="N331" s="189">
        <f t="shared" si="60"/>
        <v>0</v>
      </c>
      <c r="O331" s="190"/>
      <c r="P331" s="190"/>
      <c r="Q331" s="191">
        <f t="shared" si="61"/>
        <v>0</v>
      </c>
      <c r="R331" s="191">
        <f t="shared" si="61"/>
        <v>0</v>
      </c>
      <c r="S331" s="1988"/>
      <c r="T331" s="1989"/>
      <c r="U331" s="118">
        <f t="shared" si="58"/>
        <v>0</v>
      </c>
      <c r="V331" s="33"/>
      <c r="W331" s="33"/>
      <c r="X331" s="33"/>
      <c r="Y331" s="33"/>
      <c r="Z331" s="33"/>
      <c r="AA331" s="205"/>
      <c r="AB331" s="33"/>
      <c r="AC331" s="33"/>
      <c r="AD331" s="33"/>
      <c r="AE331" s="199"/>
      <c r="AF331" s="199"/>
      <c r="AG331" s="199"/>
      <c r="AH331" s="33"/>
      <c r="AI331" s="33"/>
      <c r="AJ331" s="33"/>
      <c r="AK331" s="33"/>
      <c r="AL331" s="33"/>
      <c r="AM331" s="33"/>
      <c r="AN331" s="48"/>
      <c r="AO331" s="48"/>
      <c r="AP331" s="48"/>
    </row>
    <row r="332" spans="9:42" ht="21" hidden="1" customHeight="1">
      <c r="I332" s="292">
        <f t="shared" si="59"/>
        <v>0</v>
      </c>
      <c r="J332" s="118">
        <f t="shared" si="51"/>
        <v>0</v>
      </c>
      <c r="K332" s="636">
        <f t="shared" si="62"/>
        <v>19</v>
      </c>
      <c r="L332" s="188"/>
      <c r="M332" s="188"/>
      <c r="N332" s="189">
        <f t="shared" si="60"/>
        <v>0</v>
      </c>
      <c r="O332" s="190"/>
      <c r="P332" s="190"/>
      <c r="Q332" s="191">
        <f t="shared" si="61"/>
        <v>0</v>
      </c>
      <c r="R332" s="191">
        <f t="shared" si="61"/>
        <v>0</v>
      </c>
      <c r="S332" s="1988"/>
      <c r="T332" s="1989"/>
      <c r="U332" s="118">
        <f t="shared" si="58"/>
        <v>0</v>
      </c>
      <c r="V332" s="33"/>
      <c r="W332" s="33"/>
      <c r="X332" s="33"/>
      <c r="Y332" s="33"/>
      <c r="Z332" s="33"/>
      <c r="AA332" s="205"/>
      <c r="AB332" s="33"/>
      <c r="AC332" s="33"/>
      <c r="AD332" s="33"/>
      <c r="AE332" s="199"/>
      <c r="AF332" s="199"/>
      <c r="AG332" s="199"/>
      <c r="AH332" s="33"/>
      <c r="AI332" s="33"/>
      <c r="AJ332" s="33"/>
      <c r="AK332" s="33"/>
      <c r="AL332" s="33"/>
      <c r="AM332" s="33"/>
      <c r="AN332" s="48"/>
      <c r="AO332" s="48"/>
      <c r="AP332" s="48"/>
    </row>
    <row r="333" spans="9:42" ht="21" hidden="1" customHeight="1">
      <c r="I333" s="292">
        <f t="shared" si="59"/>
        <v>0</v>
      </c>
      <c r="J333" s="118">
        <f t="shared" si="51"/>
        <v>0</v>
      </c>
      <c r="K333" s="636">
        <f t="shared" si="62"/>
        <v>20</v>
      </c>
      <c r="L333" s="188"/>
      <c r="M333" s="188"/>
      <c r="N333" s="189">
        <f t="shared" si="60"/>
        <v>0</v>
      </c>
      <c r="O333" s="190"/>
      <c r="P333" s="190"/>
      <c r="Q333" s="191">
        <f t="shared" si="61"/>
        <v>0</v>
      </c>
      <c r="R333" s="191">
        <f t="shared" si="61"/>
        <v>0</v>
      </c>
      <c r="S333" s="1988"/>
      <c r="T333" s="1989"/>
      <c r="U333" s="118">
        <f t="shared" si="58"/>
        <v>0</v>
      </c>
      <c r="V333" s="33"/>
      <c r="W333" s="33"/>
      <c r="X333" s="33"/>
      <c r="Y333" s="33"/>
      <c r="Z333" s="33"/>
      <c r="AA333" s="205"/>
      <c r="AB333" s="33"/>
      <c r="AC333" s="33"/>
      <c r="AD333" s="33"/>
      <c r="AE333" s="199"/>
      <c r="AF333" s="199"/>
      <c r="AG333" s="199"/>
      <c r="AH333" s="33"/>
      <c r="AI333" s="33"/>
      <c r="AJ333" s="33"/>
      <c r="AK333" s="33"/>
      <c r="AL333" s="33"/>
      <c r="AM333" s="33"/>
      <c r="AN333" s="48"/>
      <c r="AO333" s="48"/>
      <c r="AP333" s="48"/>
    </row>
    <row r="334" spans="9:42" ht="21" hidden="1" customHeight="1">
      <c r="I334" s="292">
        <f t="shared" si="59"/>
        <v>0</v>
      </c>
      <c r="J334" s="118">
        <f t="shared" si="51"/>
        <v>0</v>
      </c>
      <c r="K334" s="636">
        <f t="shared" si="62"/>
        <v>21</v>
      </c>
      <c r="L334" s="188"/>
      <c r="M334" s="188"/>
      <c r="N334" s="189">
        <f t="shared" si="60"/>
        <v>0</v>
      </c>
      <c r="O334" s="190"/>
      <c r="P334" s="190"/>
      <c r="Q334" s="191">
        <f t="shared" si="61"/>
        <v>0</v>
      </c>
      <c r="R334" s="191">
        <f t="shared" si="61"/>
        <v>0</v>
      </c>
      <c r="S334" s="1988"/>
      <c r="T334" s="1989"/>
      <c r="U334" s="118">
        <f t="shared" si="58"/>
        <v>0</v>
      </c>
      <c r="V334" s="33"/>
      <c r="W334" s="33"/>
      <c r="X334" s="33"/>
      <c r="Y334" s="33"/>
      <c r="Z334" s="33"/>
      <c r="AA334" s="205"/>
      <c r="AB334" s="33"/>
      <c r="AC334" s="33"/>
      <c r="AD334" s="33"/>
      <c r="AE334" s="199"/>
      <c r="AF334" s="199"/>
      <c r="AG334" s="199"/>
      <c r="AH334" s="33"/>
      <c r="AI334" s="33"/>
      <c r="AJ334" s="33"/>
      <c r="AK334" s="33"/>
      <c r="AL334" s="33"/>
      <c r="AM334" s="33"/>
      <c r="AN334" s="48"/>
      <c r="AO334" s="48"/>
      <c r="AP334" s="48"/>
    </row>
    <row r="335" spans="9:42" ht="21" hidden="1" customHeight="1">
      <c r="I335" s="292">
        <f t="shared" si="59"/>
        <v>0</v>
      </c>
      <c r="J335" s="118">
        <f t="shared" si="51"/>
        <v>0</v>
      </c>
      <c r="K335" s="636">
        <f t="shared" si="62"/>
        <v>22</v>
      </c>
      <c r="L335" s="188"/>
      <c r="M335" s="188"/>
      <c r="N335" s="189">
        <f t="shared" si="60"/>
        <v>0</v>
      </c>
      <c r="O335" s="190"/>
      <c r="P335" s="190"/>
      <c r="Q335" s="191">
        <f t="shared" si="61"/>
        <v>0</v>
      </c>
      <c r="R335" s="191">
        <f t="shared" si="61"/>
        <v>0</v>
      </c>
      <c r="S335" s="1988"/>
      <c r="T335" s="1989"/>
      <c r="U335" s="118">
        <f t="shared" si="58"/>
        <v>0</v>
      </c>
      <c r="V335" s="33"/>
      <c r="W335" s="33"/>
      <c r="X335" s="33"/>
      <c r="Y335" s="33"/>
      <c r="Z335" s="33"/>
      <c r="AA335" s="205"/>
      <c r="AB335" s="33"/>
      <c r="AC335" s="33"/>
      <c r="AD335" s="33"/>
      <c r="AE335" s="199"/>
      <c r="AF335" s="199"/>
      <c r="AG335" s="199"/>
      <c r="AH335" s="33"/>
      <c r="AI335" s="33"/>
      <c r="AJ335" s="33"/>
      <c r="AK335" s="33"/>
      <c r="AL335" s="33"/>
      <c r="AM335" s="33"/>
      <c r="AN335" s="48"/>
      <c r="AO335" s="48"/>
      <c r="AP335" s="48"/>
    </row>
    <row r="336" spans="9:42" ht="21" hidden="1" customHeight="1">
      <c r="I336" s="292">
        <f t="shared" si="59"/>
        <v>0</v>
      </c>
      <c r="J336" s="118">
        <f t="shared" si="51"/>
        <v>0</v>
      </c>
      <c r="K336" s="636">
        <f t="shared" si="62"/>
        <v>23</v>
      </c>
      <c r="L336" s="188"/>
      <c r="M336" s="188"/>
      <c r="N336" s="189">
        <f t="shared" si="60"/>
        <v>0</v>
      </c>
      <c r="O336" s="190"/>
      <c r="P336" s="190"/>
      <c r="Q336" s="191">
        <f t="shared" si="61"/>
        <v>0</v>
      </c>
      <c r="R336" s="191">
        <f t="shared" si="61"/>
        <v>0</v>
      </c>
      <c r="S336" s="1988"/>
      <c r="T336" s="1989"/>
      <c r="U336" s="118">
        <f t="shared" si="58"/>
        <v>0</v>
      </c>
      <c r="V336" s="33"/>
      <c r="W336" s="33"/>
      <c r="X336" s="33"/>
      <c r="Y336" s="33"/>
      <c r="Z336" s="33"/>
      <c r="AA336" s="205"/>
      <c r="AB336" s="33"/>
      <c r="AC336" s="33"/>
      <c r="AD336" s="33"/>
      <c r="AE336" s="199"/>
      <c r="AF336" s="199"/>
      <c r="AG336" s="199"/>
      <c r="AH336" s="33"/>
      <c r="AI336" s="33"/>
      <c r="AJ336" s="33"/>
      <c r="AK336" s="33"/>
      <c r="AL336" s="33"/>
      <c r="AM336" s="33"/>
      <c r="AN336" s="48"/>
      <c r="AO336" s="48"/>
      <c r="AP336" s="48"/>
    </row>
    <row r="337" spans="9:42" ht="21" hidden="1" customHeight="1">
      <c r="I337" s="292">
        <f t="shared" si="59"/>
        <v>0</v>
      </c>
      <c r="J337" s="118">
        <f t="shared" si="51"/>
        <v>0</v>
      </c>
      <c r="K337" s="636">
        <f t="shared" si="62"/>
        <v>24</v>
      </c>
      <c r="L337" s="188"/>
      <c r="M337" s="188"/>
      <c r="N337" s="189">
        <f t="shared" si="60"/>
        <v>0</v>
      </c>
      <c r="O337" s="190"/>
      <c r="P337" s="190"/>
      <c r="Q337" s="191">
        <f t="shared" si="61"/>
        <v>0</v>
      </c>
      <c r="R337" s="191">
        <f t="shared" si="61"/>
        <v>0</v>
      </c>
      <c r="S337" s="1988"/>
      <c r="T337" s="1989"/>
      <c r="U337" s="118">
        <f t="shared" si="58"/>
        <v>0</v>
      </c>
      <c r="V337" s="33"/>
      <c r="W337" s="33"/>
      <c r="X337" s="33"/>
      <c r="Y337" s="33"/>
      <c r="Z337" s="33"/>
      <c r="AA337" s="205"/>
      <c r="AB337" s="33"/>
      <c r="AC337" s="33"/>
      <c r="AD337" s="33"/>
      <c r="AE337" s="199"/>
      <c r="AF337" s="199"/>
      <c r="AG337" s="199"/>
      <c r="AH337" s="33"/>
      <c r="AI337" s="33"/>
      <c r="AJ337" s="33"/>
      <c r="AK337" s="33"/>
      <c r="AL337" s="33"/>
      <c r="AM337" s="33"/>
      <c r="AN337" s="48"/>
      <c r="AO337" s="48"/>
      <c r="AP337" s="48"/>
    </row>
    <row r="338" spans="9:42" ht="21" hidden="1" customHeight="1">
      <c r="I338" s="292">
        <f t="shared" si="59"/>
        <v>0</v>
      </c>
      <c r="J338" s="118">
        <f t="shared" si="51"/>
        <v>0</v>
      </c>
      <c r="K338" s="636">
        <f t="shared" si="62"/>
        <v>25</v>
      </c>
      <c r="L338" s="188"/>
      <c r="M338" s="188"/>
      <c r="N338" s="189">
        <f t="shared" si="60"/>
        <v>0</v>
      </c>
      <c r="O338" s="190"/>
      <c r="P338" s="190"/>
      <c r="Q338" s="191">
        <f t="shared" si="61"/>
        <v>0</v>
      </c>
      <c r="R338" s="191">
        <f t="shared" si="61"/>
        <v>0</v>
      </c>
      <c r="S338" s="1988"/>
      <c r="T338" s="1989"/>
      <c r="U338" s="118">
        <f t="shared" si="58"/>
        <v>0</v>
      </c>
      <c r="V338" s="33"/>
      <c r="W338" s="33"/>
      <c r="X338" s="33"/>
      <c r="Y338" s="33"/>
      <c r="Z338" s="33"/>
      <c r="AA338" s="205"/>
      <c r="AB338" s="33"/>
      <c r="AC338" s="33"/>
      <c r="AD338" s="33"/>
      <c r="AE338" s="199"/>
      <c r="AF338" s="199"/>
      <c r="AG338" s="199"/>
      <c r="AH338" s="33"/>
      <c r="AI338" s="33"/>
      <c r="AJ338" s="33"/>
      <c r="AK338" s="33"/>
      <c r="AL338" s="33"/>
      <c r="AM338" s="33"/>
      <c r="AN338" s="48"/>
      <c r="AO338" s="48"/>
      <c r="AP338" s="48"/>
    </row>
    <row r="339" spans="9:42" ht="21" hidden="1" customHeight="1">
      <c r="I339" s="292">
        <f t="shared" si="59"/>
        <v>0</v>
      </c>
      <c r="J339" s="118">
        <f t="shared" si="51"/>
        <v>0</v>
      </c>
      <c r="K339" s="636">
        <f t="shared" si="62"/>
        <v>26</v>
      </c>
      <c r="L339" s="188"/>
      <c r="M339" s="188"/>
      <c r="N339" s="189">
        <f t="shared" si="60"/>
        <v>0</v>
      </c>
      <c r="O339" s="190"/>
      <c r="P339" s="190"/>
      <c r="Q339" s="191">
        <f t="shared" si="61"/>
        <v>0</v>
      </c>
      <c r="R339" s="191">
        <f t="shared" si="61"/>
        <v>0</v>
      </c>
      <c r="S339" s="1988"/>
      <c r="T339" s="1989"/>
      <c r="U339" s="118">
        <f t="shared" si="58"/>
        <v>0</v>
      </c>
      <c r="V339" s="33"/>
      <c r="W339" s="33"/>
      <c r="X339" s="33"/>
      <c r="Y339" s="33"/>
      <c r="Z339" s="33"/>
      <c r="AA339" s="205"/>
      <c r="AB339" s="33"/>
      <c r="AC339" s="33"/>
      <c r="AD339" s="33"/>
      <c r="AE339" s="199"/>
      <c r="AF339" s="199"/>
      <c r="AG339" s="199"/>
      <c r="AH339" s="33"/>
      <c r="AI339" s="33"/>
      <c r="AJ339" s="33"/>
      <c r="AK339" s="33"/>
      <c r="AL339" s="33"/>
      <c r="AM339" s="33"/>
      <c r="AN339" s="48"/>
      <c r="AO339" s="48"/>
      <c r="AP339" s="48"/>
    </row>
    <row r="340" spans="9:42" ht="21" hidden="1" customHeight="1">
      <c r="I340" s="292">
        <f t="shared" si="59"/>
        <v>0</v>
      </c>
      <c r="J340" s="118">
        <f t="shared" si="51"/>
        <v>0</v>
      </c>
      <c r="K340" s="636">
        <f t="shared" si="62"/>
        <v>27</v>
      </c>
      <c r="L340" s="188"/>
      <c r="M340" s="188"/>
      <c r="N340" s="189">
        <f t="shared" si="60"/>
        <v>0</v>
      </c>
      <c r="O340" s="190"/>
      <c r="P340" s="190"/>
      <c r="Q340" s="191">
        <f t="shared" si="61"/>
        <v>0</v>
      </c>
      <c r="R340" s="191">
        <f t="shared" si="61"/>
        <v>0</v>
      </c>
      <c r="S340" s="1988"/>
      <c r="T340" s="1989"/>
      <c r="U340" s="118">
        <f t="shared" si="58"/>
        <v>0</v>
      </c>
      <c r="V340" s="33"/>
      <c r="W340" s="33"/>
      <c r="X340" s="33"/>
      <c r="Y340" s="33"/>
      <c r="Z340" s="33"/>
      <c r="AA340" s="205"/>
      <c r="AB340" s="33"/>
      <c r="AC340" s="33"/>
      <c r="AD340" s="33"/>
      <c r="AE340" s="199"/>
      <c r="AF340" s="199"/>
      <c r="AG340" s="199"/>
      <c r="AH340" s="33"/>
      <c r="AI340" s="33"/>
      <c r="AJ340" s="33"/>
      <c r="AK340" s="33"/>
      <c r="AL340" s="33"/>
      <c r="AM340" s="33"/>
      <c r="AN340" s="48"/>
      <c r="AO340" s="48"/>
      <c r="AP340" s="48"/>
    </row>
    <row r="341" spans="9:42" ht="21" hidden="1" customHeight="1">
      <c r="I341" s="292">
        <f t="shared" si="59"/>
        <v>0</v>
      </c>
      <c r="J341" s="118">
        <f t="shared" si="51"/>
        <v>0</v>
      </c>
      <c r="K341" s="636">
        <f t="shared" si="62"/>
        <v>28</v>
      </c>
      <c r="L341" s="188"/>
      <c r="M341" s="188"/>
      <c r="N341" s="189">
        <f t="shared" si="60"/>
        <v>0</v>
      </c>
      <c r="O341" s="190"/>
      <c r="P341" s="190"/>
      <c r="Q341" s="191">
        <f t="shared" si="61"/>
        <v>0</v>
      </c>
      <c r="R341" s="191">
        <f t="shared" si="61"/>
        <v>0</v>
      </c>
      <c r="S341" s="1988"/>
      <c r="T341" s="1989"/>
      <c r="U341" s="118">
        <f t="shared" si="58"/>
        <v>0</v>
      </c>
      <c r="V341" s="33"/>
      <c r="W341" s="33"/>
      <c r="X341" s="33"/>
      <c r="Y341" s="33"/>
      <c r="Z341" s="33"/>
      <c r="AA341" s="205"/>
      <c r="AB341" s="33"/>
      <c r="AC341" s="33"/>
      <c r="AD341" s="33"/>
      <c r="AE341" s="199"/>
      <c r="AF341" s="199"/>
      <c r="AG341" s="199"/>
      <c r="AH341" s="33"/>
      <c r="AI341" s="33"/>
      <c r="AJ341" s="33"/>
      <c r="AK341" s="33"/>
      <c r="AL341" s="33"/>
      <c r="AM341" s="33"/>
      <c r="AN341" s="48"/>
      <c r="AO341" s="48"/>
      <c r="AP341" s="48"/>
    </row>
    <row r="342" spans="9:42" ht="21" hidden="1" customHeight="1">
      <c r="I342" s="292">
        <f t="shared" si="59"/>
        <v>0</v>
      </c>
      <c r="J342" s="118">
        <f t="shared" si="51"/>
        <v>0</v>
      </c>
      <c r="K342" s="636">
        <f t="shared" si="62"/>
        <v>29</v>
      </c>
      <c r="L342" s="188"/>
      <c r="M342" s="188"/>
      <c r="N342" s="189">
        <f t="shared" si="60"/>
        <v>0</v>
      </c>
      <c r="O342" s="190"/>
      <c r="P342" s="190"/>
      <c r="Q342" s="191">
        <f t="shared" si="61"/>
        <v>0</v>
      </c>
      <c r="R342" s="191">
        <f t="shared" si="61"/>
        <v>0</v>
      </c>
      <c r="S342" s="1988"/>
      <c r="T342" s="1989"/>
      <c r="U342" s="118">
        <f t="shared" si="58"/>
        <v>0</v>
      </c>
      <c r="V342" s="33"/>
      <c r="W342" s="33"/>
      <c r="X342" s="33"/>
      <c r="Y342" s="33"/>
      <c r="Z342" s="33"/>
      <c r="AA342" s="205"/>
      <c r="AB342" s="33"/>
      <c r="AC342" s="33"/>
      <c r="AD342" s="33"/>
      <c r="AE342" s="199"/>
      <c r="AF342" s="199"/>
      <c r="AG342" s="199"/>
      <c r="AH342" s="33"/>
      <c r="AI342" s="33"/>
      <c r="AJ342" s="33"/>
      <c r="AK342" s="33"/>
      <c r="AL342" s="33"/>
      <c r="AM342" s="33"/>
      <c r="AN342" s="48"/>
      <c r="AO342" s="48"/>
      <c r="AP342" s="48"/>
    </row>
    <row r="343" spans="9:42" ht="21" hidden="1" customHeight="1">
      <c r="I343" s="292">
        <f t="shared" si="59"/>
        <v>0</v>
      </c>
      <c r="J343" s="118">
        <f t="shared" si="51"/>
        <v>0</v>
      </c>
      <c r="K343" s="636">
        <f t="shared" si="62"/>
        <v>30</v>
      </c>
      <c r="L343" s="188"/>
      <c r="M343" s="188"/>
      <c r="N343" s="189">
        <f t="shared" si="60"/>
        <v>0</v>
      </c>
      <c r="O343" s="190"/>
      <c r="P343" s="190"/>
      <c r="Q343" s="191">
        <f t="shared" si="61"/>
        <v>0</v>
      </c>
      <c r="R343" s="191">
        <f t="shared" si="61"/>
        <v>0</v>
      </c>
      <c r="S343" s="1988"/>
      <c r="T343" s="1989"/>
      <c r="U343" s="118">
        <f t="shared" si="58"/>
        <v>0</v>
      </c>
      <c r="V343" s="33"/>
      <c r="W343" s="33"/>
      <c r="X343" s="33"/>
      <c r="Y343" s="33"/>
      <c r="Z343" s="33"/>
      <c r="AA343" s="205"/>
      <c r="AB343" s="33"/>
      <c r="AC343" s="33"/>
      <c r="AD343" s="33"/>
      <c r="AE343" s="199"/>
      <c r="AF343" s="199"/>
      <c r="AG343" s="199"/>
      <c r="AH343" s="33"/>
      <c r="AI343" s="33"/>
      <c r="AJ343" s="33"/>
      <c r="AK343" s="33"/>
      <c r="AL343" s="33"/>
      <c r="AM343" s="33"/>
      <c r="AN343" s="48"/>
      <c r="AO343" s="48"/>
      <c r="AP343" s="48"/>
    </row>
    <row r="344" spans="9:42" ht="21" hidden="1" customHeight="1">
      <c r="I344" s="292">
        <f t="shared" si="59"/>
        <v>0</v>
      </c>
      <c r="J344" s="118">
        <f t="shared" si="51"/>
        <v>0</v>
      </c>
      <c r="K344" s="636">
        <f t="shared" si="62"/>
        <v>31</v>
      </c>
      <c r="L344" s="188"/>
      <c r="M344" s="188"/>
      <c r="N344" s="189">
        <f t="shared" si="60"/>
        <v>0</v>
      </c>
      <c r="O344" s="190"/>
      <c r="P344" s="190"/>
      <c r="Q344" s="191">
        <f t="shared" si="61"/>
        <v>0</v>
      </c>
      <c r="R344" s="191">
        <f t="shared" si="61"/>
        <v>0</v>
      </c>
      <c r="S344" s="1988"/>
      <c r="T344" s="1989"/>
      <c r="U344" s="118">
        <f t="shared" si="58"/>
        <v>0</v>
      </c>
      <c r="V344" s="33"/>
      <c r="W344" s="33"/>
      <c r="X344" s="33"/>
      <c r="Y344" s="33"/>
      <c r="Z344" s="33"/>
      <c r="AA344" s="205"/>
      <c r="AB344" s="33"/>
      <c r="AC344" s="33"/>
      <c r="AD344" s="33"/>
      <c r="AE344" s="199"/>
      <c r="AF344" s="199"/>
      <c r="AG344" s="199"/>
      <c r="AH344" s="33"/>
      <c r="AI344" s="33"/>
      <c r="AJ344" s="33"/>
      <c r="AK344" s="33"/>
      <c r="AL344" s="33"/>
      <c r="AM344" s="33"/>
      <c r="AN344" s="48"/>
      <c r="AO344" s="48"/>
      <c r="AP344" s="48"/>
    </row>
    <row r="345" spans="9:42" ht="21" hidden="1" customHeight="1">
      <c r="I345" s="292">
        <f t="shared" si="59"/>
        <v>0</v>
      </c>
      <c r="J345" s="118">
        <f t="shared" si="51"/>
        <v>0</v>
      </c>
      <c r="K345" s="636">
        <f t="shared" si="62"/>
        <v>32</v>
      </c>
      <c r="L345" s="188"/>
      <c r="M345" s="188"/>
      <c r="N345" s="189">
        <f t="shared" si="60"/>
        <v>0</v>
      </c>
      <c r="O345" s="190"/>
      <c r="P345" s="190"/>
      <c r="Q345" s="191">
        <f t="shared" si="61"/>
        <v>0</v>
      </c>
      <c r="R345" s="191">
        <f t="shared" si="61"/>
        <v>0</v>
      </c>
      <c r="S345" s="1988"/>
      <c r="T345" s="1989"/>
      <c r="U345" s="118">
        <f t="shared" si="58"/>
        <v>0</v>
      </c>
      <c r="V345" s="33"/>
      <c r="W345" s="33"/>
      <c r="X345" s="33"/>
      <c r="Y345" s="33"/>
      <c r="Z345" s="33"/>
      <c r="AA345" s="205"/>
      <c r="AB345" s="33"/>
      <c r="AC345" s="33"/>
      <c r="AD345" s="33"/>
      <c r="AE345" s="199"/>
      <c r="AF345" s="199"/>
      <c r="AG345" s="199"/>
      <c r="AH345" s="33"/>
      <c r="AI345" s="33"/>
      <c r="AJ345" s="33"/>
      <c r="AK345" s="33"/>
      <c r="AL345" s="33"/>
      <c r="AM345" s="33"/>
      <c r="AN345" s="48"/>
      <c r="AO345" s="48"/>
      <c r="AP345" s="48"/>
    </row>
    <row r="346" spans="9:42" ht="21" hidden="1" customHeight="1">
      <c r="I346" s="292">
        <f t="shared" si="59"/>
        <v>0</v>
      </c>
      <c r="J346" s="118">
        <f t="shared" si="51"/>
        <v>0</v>
      </c>
      <c r="K346" s="636">
        <f t="shared" si="62"/>
        <v>33</v>
      </c>
      <c r="L346" s="188"/>
      <c r="M346" s="188"/>
      <c r="N346" s="189">
        <f t="shared" si="60"/>
        <v>0</v>
      </c>
      <c r="O346" s="190"/>
      <c r="P346" s="190"/>
      <c r="Q346" s="191">
        <f t="shared" si="61"/>
        <v>0</v>
      </c>
      <c r="R346" s="191">
        <f t="shared" si="61"/>
        <v>0</v>
      </c>
      <c r="S346" s="1988"/>
      <c r="T346" s="1989"/>
      <c r="U346" s="118">
        <f t="shared" si="58"/>
        <v>0</v>
      </c>
      <c r="V346" s="33"/>
      <c r="W346" s="33"/>
      <c r="X346" s="33"/>
      <c r="Y346" s="33"/>
      <c r="Z346" s="33"/>
      <c r="AA346" s="205"/>
      <c r="AB346" s="33"/>
      <c r="AC346" s="33"/>
      <c r="AD346" s="33"/>
      <c r="AE346" s="199"/>
      <c r="AF346" s="199"/>
      <c r="AG346" s="199"/>
      <c r="AH346" s="33"/>
      <c r="AI346" s="33"/>
      <c r="AJ346" s="33"/>
      <c r="AK346" s="33"/>
      <c r="AL346" s="33"/>
      <c r="AM346" s="33"/>
      <c r="AN346" s="48"/>
      <c r="AO346" s="48"/>
      <c r="AP346" s="48"/>
    </row>
    <row r="347" spans="9:42" ht="21" hidden="1" customHeight="1">
      <c r="I347" s="292">
        <f t="shared" si="59"/>
        <v>0</v>
      </c>
      <c r="J347" s="118">
        <f t="shared" si="51"/>
        <v>0</v>
      </c>
      <c r="K347" s="636">
        <f t="shared" si="62"/>
        <v>34</v>
      </c>
      <c r="L347" s="188"/>
      <c r="M347" s="188"/>
      <c r="N347" s="189">
        <f t="shared" si="60"/>
        <v>0</v>
      </c>
      <c r="O347" s="190"/>
      <c r="P347" s="190"/>
      <c r="Q347" s="191">
        <f t="shared" si="61"/>
        <v>0</v>
      </c>
      <c r="R347" s="191">
        <f t="shared" si="61"/>
        <v>0</v>
      </c>
      <c r="S347" s="1988"/>
      <c r="T347" s="1989"/>
      <c r="U347" s="118">
        <f t="shared" si="58"/>
        <v>0</v>
      </c>
      <c r="V347" s="33"/>
      <c r="W347" s="33"/>
      <c r="X347" s="33"/>
      <c r="Y347" s="33"/>
      <c r="Z347" s="33"/>
      <c r="AA347" s="205"/>
      <c r="AB347" s="33"/>
      <c r="AC347" s="33"/>
      <c r="AD347" s="33"/>
      <c r="AE347" s="199"/>
      <c r="AF347" s="199"/>
      <c r="AG347" s="199"/>
      <c r="AH347" s="33"/>
      <c r="AI347" s="33"/>
      <c r="AJ347" s="33"/>
      <c r="AK347" s="33"/>
      <c r="AL347" s="33"/>
      <c r="AM347" s="33"/>
      <c r="AN347" s="48"/>
      <c r="AO347" s="48"/>
      <c r="AP347" s="48"/>
    </row>
    <row r="348" spans="9:42" ht="21" hidden="1" customHeight="1">
      <c r="I348" s="292">
        <f t="shared" si="59"/>
        <v>0</v>
      </c>
      <c r="J348" s="118">
        <f t="shared" si="51"/>
        <v>0</v>
      </c>
      <c r="K348" s="636">
        <f t="shared" si="62"/>
        <v>35</v>
      </c>
      <c r="L348" s="188"/>
      <c r="M348" s="188"/>
      <c r="N348" s="189">
        <f t="shared" si="60"/>
        <v>0</v>
      </c>
      <c r="O348" s="190"/>
      <c r="P348" s="190"/>
      <c r="Q348" s="191">
        <f t="shared" si="61"/>
        <v>0</v>
      </c>
      <c r="R348" s="191">
        <f t="shared" si="61"/>
        <v>0</v>
      </c>
      <c r="S348" s="1988"/>
      <c r="T348" s="1989"/>
      <c r="U348" s="118">
        <f t="shared" si="58"/>
        <v>0</v>
      </c>
      <c r="V348" s="33"/>
      <c r="W348" s="33"/>
      <c r="X348" s="33"/>
      <c r="Y348" s="33"/>
      <c r="Z348" s="33"/>
      <c r="AA348" s="205"/>
      <c r="AB348" s="33"/>
      <c r="AC348" s="33"/>
      <c r="AD348" s="33"/>
      <c r="AE348" s="199"/>
      <c r="AF348" s="199"/>
      <c r="AG348" s="199"/>
      <c r="AH348" s="33"/>
      <c r="AI348" s="33"/>
      <c r="AJ348" s="33"/>
      <c r="AK348" s="33"/>
      <c r="AL348" s="33"/>
      <c r="AM348" s="33"/>
      <c r="AN348" s="48"/>
      <c r="AO348" s="48"/>
      <c r="AP348" s="48"/>
    </row>
    <row r="349" spans="9:42" ht="21" hidden="1" customHeight="1">
      <c r="I349" s="292">
        <f t="shared" si="59"/>
        <v>0</v>
      </c>
      <c r="J349" s="118">
        <f t="shared" si="51"/>
        <v>0</v>
      </c>
      <c r="K349" s="636">
        <f t="shared" si="62"/>
        <v>36</v>
      </c>
      <c r="L349" s="188"/>
      <c r="M349" s="188"/>
      <c r="N349" s="189">
        <f t="shared" si="60"/>
        <v>0</v>
      </c>
      <c r="O349" s="190"/>
      <c r="P349" s="190"/>
      <c r="Q349" s="191">
        <f t="shared" si="61"/>
        <v>0</v>
      </c>
      <c r="R349" s="191">
        <f t="shared" si="61"/>
        <v>0</v>
      </c>
      <c r="S349" s="1988"/>
      <c r="T349" s="1989"/>
      <c r="U349" s="118">
        <f t="shared" si="58"/>
        <v>0</v>
      </c>
      <c r="V349" s="33"/>
      <c r="W349" s="33"/>
      <c r="X349" s="33"/>
      <c r="Y349" s="33"/>
      <c r="Z349" s="33"/>
      <c r="AA349" s="205"/>
      <c r="AB349" s="33"/>
      <c r="AC349" s="33"/>
      <c r="AD349" s="33"/>
      <c r="AE349" s="199"/>
      <c r="AF349" s="199"/>
      <c r="AG349" s="199"/>
      <c r="AH349" s="33"/>
      <c r="AI349" s="33"/>
      <c r="AJ349" s="33"/>
      <c r="AK349" s="33"/>
      <c r="AL349" s="33"/>
      <c r="AM349" s="33"/>
      <c r="AN349" s="48"/>
      <c r="AO349" s="48"/>
      <c r="AP349" s="48"/>
    </row>
    <row r="350" spans="9:42" ht="21" hidden="1" customHeight="1" thickBot="1">
      <c r="I350" s="292">
        <f t="shared" si="59"/>
        <v>0</v>
      </c>
      <c r="J350" s="118">
        <f t="shared" si="51"/>
        <v>0</v>
      </c>
      <c r="K350" s="210">
        <f t="shared" si="62"/>
        <v>37</v>
      </c>
      <c r="L350" s="188"/>
      <c r="M350" s="188"/>
      <c r="N350" s="211">
        <f t="shared" si="60"/>
        <v>0</v>
      </c>
      <c r="O350" s="212"/>
      <c r="P350" s="212"/>
      <c r="Q350" s="213">
        <f t="shared" si="61"/>
        <v>0</v>
      </c>
      <c r="R350" s="213">
        <f t="shared" si="61"/>
        <v>0</v>
      </c>
      <c r="S350" s="1990"/>
      <c r="T350" s="1991"/>
      <c r="U350" s="118">
        <f t="shared" si="58"/>
        <v>0</v>
      </c>
      <c r="V350" s="33"/>
      <c r="W350" s="33"/>
      <c r="X350" s="33"/>
      <c r="Y350" s="33"/>
      <c r="Z350" s="33"/>
      <c r="AA350" s="205"/>
      <c r="AB350" s="33"/>
      <c r="AC350" s="33"/>
      <c r="AD350" s="33"/>
      <c r="AE350" s="199"/>
      <c r="AF350" s="199"/>
      <c r="AG350" s="199"/>
      <c r="AH350" s="33"/>
      <c r="AI350" s="33"/>
      <c r="AJ350" s="33"/>
      <c r="AK350" s="33"/>
      <c r="AL350" s="33"/>
      <c r="AM350" s="33"/>
      <c r="AN350" s="48"/>
      <c r="AO350" s="48"/>
      <c r="AP350" s="48"/>
    </row>
    <row r="351" spans="9:42" ht="21" hidden="1" customHeight="1">
      <c r="I351" s="292">
        <f>IF((O$353+P$353)&gt;0,1,0)</f>
        <v>0</v>
      </c>
      <c r="J351" s="118">
        <f t="shared" si="51"/>
        <v>0</v>
      </c>
      <c r="K351" s="2002" t="s">
        <v>840</v>
      </c>
      <c r="L351" s="2004" t="s">
        <v>841</v>
      </c>
      <c r="M351" s="2006" t="s">
        <v>842</v>
      </c>
      <c r="N351" s="2006" t="s">
        <v>843</v>
      </c>
      <c r="O351" s="2012" t="s">
        <v>844</v>
      </c>
      <c r="P351" s="2012"/>
      <c r="Q351" s="2012" t="s">
        <v>845</v>
      </c>
      <c r="R351" s="2012"/>
      <c r="S351" s="1992" t="s">
        <v>969</v>
      </c>
      <c r="T351" s="1993"/>
      <c r="U351" s="118">
        <f t="shared" si="58"/>
        <v>0</v>
      </c>
      <c r="V351" s="33"/>
      <c r="W351" s="33"/>
      <c r="X351" s="33"/>
      <c r="Y351" s="33"/>
      <c r="Z351" s="33"/>
      <c r="AA351" s="205"/>
      <c r="AB351" s="33"/>
      <c r="AC351" s="33"/>
      <c r="AD351" s="33"/>
      <c r="AE351" s="199"/>
      <c r="AF351" s="199"/>
      <c r="AG351" s="199"/>
      <c r="AH351" s="33"/>
      <c r="AI351" s="33"/>
      <c r="AJ351" s="33"/>
      <c r="AK351" s="33"/>
      <c r="AL351" s="33"/>
      <c r="AM351" s="33"/>
      <c r="AN351" s="48"/>
      <c r="AO351" s="48"/>
      <c r="AP351" s="48"/>
    </row>
    <row r="352" spans="9:42" ht="21" hidden="1" customHeight="1">
      <c r="I352" s="292">
        <f t="shared" ref="I352:I375" si="63">IF((O$353+P$353)&gt;0,1,0)</f>
        <v>0</v>
      </c>
      <c r="J352" s="118">
        <f t="shared" si="51"/>
        <v>0</v>
      </c>
      <c r="K352" s="2003"/>
      <c r="L352" s="2005"/>
      <c r="M352" s="2007"/>
      <c r="N352" s="2007"/>
      <c r="O352" s="635" t="s">
        <v>741</v>
      </c>
      <c r="P352" s="176" t="s">
        <v>742</v>
      </c>
      <c r="Q352" s="176" t="s">
        <v>741</v>
      </c>
      <c r="R352" s="177" t="s">
        <v>742</v>
      </c>
      <c r="S352" s="1994"/>
      <c r="T352" s="1995"/>
      <c r="U352" s="118">
        <f t="shared" si="58"/>
        <v>0</v>
      </c>
      <c r="V352" s="33"/>
      <c r="W352" s="33"/>
      <c r="X352" s="33"/>
      <c r="Y352" s="33"/>
      <c r="Z352" s="33"/>
      <c r="AA352" s="205"/>
      <c r="AB352" s="33"/>
      <c r="AC352" s="33"/>
      <c r="AD352" s="33"/>
      <c r="AE352" s="199"/>
      <c r="AF352" s="199"/>
      <c r="AG352" s="199"/>
      <c r="AH352" s="33"/>
      <c r="AI352" s="33"/>
      <c r="AJ352" s="33"/>
      <c r="AK352" s="33"/>
      <c r="AL352" s="33"/>
      <c r="AM352" s="33"/>
      <c r="AN352" s="48"/>
      <c r="AO352" s="48"/>
      <c r="AP352" s="48"/>
    </row>
    <row r="353" spans="9:42" ht="21" hidden="1" customHeight="1">
      <c r="I353" s="292">
        <f t="shared" si="63"/>
        <v>0</v>
      </c>
      <c r="J353" s="118">
        <f t="shared" si="51"/>
        <v>0</v>
      </c>
      <c r="K353" s="636">
        <f>+K50+1</f>
        <v>15</v>
      </c>
      <c r="L353" s="188"/>
      <c r="M353" s="188"/>
      <c r="N353" s="189">
        <f t="shared" si="60"/>
        <v>0</v>
      </c>
      <c r="O353" s="190"/>
      <c r="P353" s="190"/>
      <c r="Q353" s="191">
        <f t="shared" si="61"/>
        <v>0</v>
      </c>
      <c r="R353" s="191">
        <f t="shared" si="61"/>
        <v>0</v>
      </c>
      <c r="S353" s="1988"/>
      <c r="T353" s="1989"/>
      <c r="U353" s="118">
        <f t="shared" si="58"/>
        <v>0</v>
      </c>
      <c r="V353" s="33"/>
      <c r="W353" s="33"/>
      <c r="X353" s="33"/>
      <c r="Y353" s="33"/>
      <c r="Z353" s="33"/>
      <c r="AA353" s="205"/>
      <c r="AB353" s="33"/>
      <c r="AC353" s="33"/>
      <c r="AD353" s="33"/>
      <c r="AE353" s="199"/>
      <c r="AF353" s="199"/>
      <c r="AG353" s="199"/>
      <c r="AH353" s="33"/>
      <c r="AI353" s="33"/>
      <c r="AJ353" s="33"/>
      <c r="AK353" s="33"/>
      <c r="AL353" s="33"/>
      <c r="AM353" s="33"/>
      <c r="AN353" s="48"/>
      <c r="AO353" s="48"/>
      <c r="AP353" s="48"/>
    </row>
    <row r="354" spans="9:42" ht="21" hidden="1" customHeight="1">
      <c r="I354" s="292">
        <f t="shared" si="63"/>
        <v>0</v>
      </c>
      <c r="J354" s="118">
        <f t="shared" si="51"/>
        <v>0</v>
      </c>
      <c r="K354" s="636">
        <f t="shared" ref="K354:K375" si="64">+K353+1</f>
        <v>16</v>
      </c>
      <c r="L354" s="188"/>
      <c r="M354" s="188"/>
      <c r="N354" s="189">
        <f t="shared" si="60"/>
        <v>0</v>
      </c>
      <c r="O354" s="190"/>
      <c r="P354" s="190"/>
      <c r="Q354" s="191">
        <f t="shared" si="61"/>
        <v>0</v>
      </c>
      <c r="R354" s="191">
        <f t="shared" si="61"/>
        <v>0</v>
      </c>
      <c r="S354" s="1988"/>
      <c r="T354" s="1989"/>
      <c r="U354" s="118">
        <f t="shared" si="58"/>
        <v>0</v>
      </c>
      <c r="V354" s="33"/>
      <c r="W354" s="33"/>
      <c r="X354" s="33"/>
      <c r="Y354" s="33"/>
      <c r="Z354" s="33"/>
      <c r="AA354" s="205"/>
      <c r="AB354" s="33"/>
      <c r="AC354" s="33"/>
      <c r="AD354" s="33"/>
      <c r="AE354" s="199"/>
      <c r="AF354" s="199"/>
      <c r="AG354" s="199"/>
      <c r="AH354" s="33"/>
      <c r="AI354" s="33"/>
      <c r="AJ354" s="33"/>
      <c r="AK354" s="33"/>
      <c r="AL354" s="33"/>
      <c r="AM354" s="33"/>
      <c r="AN354" s="48"/>
      <c r="AO354" s="48"/>
      <c r="AP354" s="48"/>
    </row>
    <row r="355" spans="9:42" ht="21" hidden="1" customHeight="1">
      <c r="I355" s="292">
        <f t="shared" si="63"/>
        <v>0</v>
      </c>
      <c r="J355" s="118">
        <f t="shared" si="51"/>
        <v>0</v>
      </c>
      <c r="K355" s="636">
        <f t="shared" si="64"/>
        <v>17</v>
      </c>
      <c r="L355" s="188"/>
      <c r="M355" s="188"/>
      <c r="N355" s="189">
        <f t="shared" si="60"/>
        <v>0</v>
      </c>
      <c r="O355" s="190"/>
      <c r="P355" s="190"/>
      <c r="Q355" s="191">
        <f t="shared" si="61"/>
        <v>0</v>
      </c>
      <c r="R355" s="191">
        <f t="shared" si="61"/>
        <v>0</v>
      </c>
      <c r="S355" s="1988"/>
      <c r="T355" s="1989"/>
      <c r="U355" s="118">
        <f t="shared" si="58"/>
        <v>0</v>
      </c>
      <c r="V355" s="33"/>
      <c r="W355" s="33"/>
      <c r="X355" s="33"/>
      <c r="Y355" s="33"/>
      <c r="Z355" s="33"/>
      <c r="AA355" s="205"/>
      <c r="AB355" s="33"/>
      <c r="AC355" s="33"/>
      <c r="AD355" s="33"/>
      <c r="AE355" s="199"/>
      <c r="AF355" s="199"/>
      <c r="AG355" s="199"/>
      <c r="AH355" s="33"/>
      <c r="AI355" s="33"/>
      <c r="AJ355" s="33"/>
      <c r="AK355" s="33"/>
      <c r="AL355" s="33"/>
      <c r="AM355" s="33"/>
      <c r="AN355" s="48"/>
      <c r="AO355" s="48"/>
      <c r="AP355" s="48"/>
    </row>
    <row r="356" spans="9:42" ht="21" hidden="1" customHeight="1">
      <c r="I356" s="292">
        <f t="shared" si="63"/>
        <v>0</v>
      </c>
      <c r="J356" s="118">
        <f t="shared" si="51"/>
        <v>0</v>
      </c>
      <c r="K356" s="636">
        <f t="shared" si="64"/>
        <v>18</v>
      </c>
      <c r="L356" s="188"/>
      <c r="M356" s="188"/>
      <c r="N356" s="189">
        <f t="shared" si="60"/>
        <v>0</v>
      </c>
      <c r="O356" s="190"/>
      <c r="P356" s="190"/>
      <c r="Q356" s="191">
        <f t="shared" si="61"/>
        <v>0</v>
      </c>
      <c r="R356" s="191">
        <f t="shared" si="61"/>
        <v>0</v>
      </c>
      <c r="S356" s="1988"/>
      <c r="T356" s="1989"/>
      <c r="U356" s="118">
        <f t="shared" si="58"/>
        <v>0</v>
      </c>
      <c r="V356" s="33"/>
      <c r="W356" s="33"/>
      <c r="X356" s="33"/>
      <c r="Y356" s="33"/>
      <c r="Z356" s="33"/>
      <c r="AA356" s="205"/>
      <c r="AB356" s="33"/>
      <c r="AC356" s="33"/>
      <c r="AD356" s="33"/>
      <c r="AE356" s="199"/>
      <c r="AF356" s="199"/>
      <c r="AG356" s="199"/>
      <c r="AH356" s="33"/>
      <c r="AI356" s="33"/>
      <c r="AJ356" s="33"/>
      <c r="AK356" s="33"/>
      <c r="AL356" s="33"/>
      <c r="AM356" s="33"/>
      <c r="AN356" s="48"/>
      <c r="AO356" s="48"/>
      <c r="AP356" s="48"/>
    </row>
    <row r="357" spans="9:42" ht="21" hidden="1" customHeight="1">
      <c r="I357" s="292">
        <f t="shared" si="63"/>
        <v>0</v>
      </c>
      <c r="J357" s="118">
        <f t="shared" si="51"/>
        <v>0</v>
      </c>
      <c r="K357" s="636">
        <f t="shared" si="64"/>
        <v>19</v>
      </c>
      <c r="L357" s="188"/>
      <c r="M357" s="188"/>
      <c r="N357" s="189">
        <f t="shared" si="60"/>
        <v>0</v>
      </c>
      <c r="O357" s="190"/>
      <c r="P357" s="190"/>
      <c r="Q357" s="191">
        <f t="shared" si="61"/>
        <v>0</v>
      </c>
      <c r="R357" s="191">
        <f t="shared" si="61"/>
        <v>0</v>
      </c>
      <c r="S357" s="1988"/>
      <c r="T357" s="1989"/>
      <c r="U357" s="118">
        <f t="shared" si="58"/>
        <v>0</v>
      </c>
      <c r="V357" s="33"/>
      <c r="W357" s="33"/>
      <c r="X357" s="33"/>
      <c r="Y357" s="33"/>
      <c r="Z357" s="33"/>
      <c r="AA357" s="205"/>
      <c r="AB357" s="33"/>
      <c r="AC357" s="33"/>
      <c r="AD357" s="33"/>
      <c r="AE357" s="199"/>
      <c r="AF357" s="199"/>
      <c r="AG357" s="199"/>
      <c r="AH357" s="33"/>
      <c r="AI357" s="33"/>
      <c r="AJ357" s="33"/>
      <c r="AK357" s="33"/>
      <c r="AL357" s="33"/>
      <c r="AM357" s="33"/>
      <c r="AN357" s="48"/>
      <c r="AO357" s="48"/>
      <c r="AP357" s="48"/>
    </row>
    <row r="358" spans="9:42" ht="21" hidden="1" customHeight="1">
      <c r="I358" s="292">
        <f t="shared" si="63"/>
        <v>0</v>
      </c>
      <c r="J358" s="118">
        <f t="shared" si="51"/>
        <v>0</v>
      </c>
      <c r="K358" s="636">
        <f t="shared" si="64"/>
        <v>20</v>
      </c>
      <c r="L358" s="188"/>
      <c r="M358" s="188"/>
      <c r="N358" s="189">
        <f t="shared" si="60"/>
        <v>0</v>
      </c>
      <c r="O358" s="190"/>
      <c r="P358" s="190"/>
      <c r="Q358" s="191">
        <f t="shared" si="61"/>
        <v>0</v>
      </c>
      <c r="R358" s="191">
        <f t="shared" si="61"/>
        <v>0</v>
      </c>
      <c r="S358" s="1988"/>
      <c r="T358" s="1989"/>
      <c r="U358" s="118">
        <f t="shared" si="58"/>
        <v>0</v>
      </c>
      <c r="V358" s="33"/>
      <c r="W358" s="33"/>
      <c r="X358" s="33"/>
      <c r="Y358" s="33"/>
      <c r="Z358" s="33"/>
      <c r="AA358" s="205"/>
      <c r="AB358" s="33"/>
      <c r="AC358" s="33"/>
      <c r="AD358" s="33"/>
      <c r="AE358" s="199"/>
      <c r="AF358" s="199"/>
      <c r="AG358" s="199"/>
      <c r="AH358" s="33"/>
      <c r="AI358" s="33"/>
      <c r="AJ358" s="33"/>
      <c r="AK358" s="33"/>
      <c r="AL358" s="33"/>
      <c r="AM358" s="33"/>
      <c r="AN358" s="48"/>
      <c r="AO358" s="48"/>
      <c r="AP358" s="48"/>
    </row>
    <row r="359" spans="9:42" ht="21" hidden="1" customHeight="1">
      <c r="I359" s="292">
        <f t="shared" si="63"/>
        <v>0</v>
      </c>
      <c r="J359" s="118">
        <f t="shared" si="51"/>
        <v>0</v>
      </c>
      <c r="K359" s="636">
        <f t="shared" si="64"/>
        <v>21</v>
      </c>
      <c r="L359" s="188"/>
      <c r="M359" s="188"/>
      <c r="N359" s="189">
        <f t="shared" si="60"/>
        <v>0</v>
      </c>
      <c r="O359" s="190"/>
      <c r="P359" s="190"/>
      <c r="Q359" s="191">
        <f t="shared" si="61"/>
        <v>0</v>
      </c>
      <c r="R359" s="191">
        <f t="shared" si="61"/>
        <v>0</v>
      </c>
      <c r="S359" s="1988"/>
      <c r="T359" s="1989"/>
      <c r="U359" s="118">
        <f t="shared" si="58"/>
        <v>0</v>
      </c>
      <c r="V359" s="33"/>
      <c r="W359" s="33"/>
      <c r="X359" s="33"/>
      <c r="Y359" s="33"/>
      <c r="Z359" s="33"/>
      <c r="AA359" s="205"/>
      <c r="AB359" s="33"/>
      <c r="AC359" s="33"/>
      <c r="AD359" s="33"/>
      <c r="AE359" s="199"/>
      <c r="AF359" s="199"/>
      <c r="AG359" s="199"/>
      <c r="AH359" s="33"/>
      <c r="AI359" s="33"/>
      <c r="AJ359" s="33"/>
      <c r="AK359" s="33"/>
      <c r="AL359" s="33"/>
      <c r="AM359" s="33"/>
      <c r="AN359" s="48"/>
      <c r="AO359" s="48"/>
      <c r="AP359" s="48"/>
    </row>
    <row r="360" spans="9:42" ht="21" hidden="1" customHeight="1">
      <c r="I360" s="292">
        <f t="shared" si="63"/>
        <v>0</v>
      </c>
      <c r="J360" s="118">
        <f t="shared" si="51"/>
        <v>0</v>
      </c>
      <c r="K360" s="636">
        <f t="shared" si="64"/>
        <v>22</v>
      </c>
      <c r="L360" s="188"/>
      <c r="M360" s="188"/>
      <c r="N360" s="189">
        <f t="shared" si="60"/>
        <v>0</v>
      </c>
      <c r="O360" s="190"/>
      <c r="P360" s="190"/>
      <c r="Q360" s="191">
        <f t="shared" si="61"/>
        <v>0</v>
      </c>
      <c r="R360" s="191">
        <f t="shared" si="61"/>
        <v>0</v>
      </c>
      <c r="S360" s="1988"/>
      <c r="T360" s="1989"/>
      <c r="U360" s="118">
        <f t="shared" si="58"/>
        <v>0</v>
      </c>
      <c r="V360" s="33"/>
      <c r="W360" s="33"/>
      <c r="X360" s="33"/>
      <c r="Y360" s="33"/>
      <c r="Z360" s="33"/>
      <c r="AA360" s="205"/>
      <c r="AB360" s="33"/>
      <c r="AC360" s="33"/>
      <c r="AD360" s="33"/>
      <c r="AE360" s="199"/>
      <c r="AF360" s="199"/>
      <c r="AG360" s="199"/>
      <c r="AH360" s="33"/>
      <c r="AI360" s="33"/>
      <c r="AJ360" s="33"/>
      <c r="AK360" s="33"/>
      <c r="AL360" s="33"/>
      <c r="AM360" s="33"/>
      <c r="AN360" s="48"/>
      <c r="AO360" s="48"/>
      <c r="AP360" s="48"/>
    </row>
    <row r="361" spans="9:42" ht="21" hidden="1" customHeight="1">
      <c r="I361" s="292">
        <f t="shared" si="63"/>
        <v>0</v>
      </c>
      <c r="J361" s="118">
        <f t="shared" si="51"/>
        <v>0</v>
      </c>
      <c r="K361" s="636">
        <f t="shared" si="64"/>
        <v>23</v>
      </c>
      <c r="L361" s="188"/>
      <c r="M361" s="188"/>
      <c r="N361" s="189">
        <f t="shared" si="60"/>
        <v>0</v>
      </c>
      <c r="O361" s="190"/>
      <c r="P361" s="190"/>
      <c r="Q361" s="191">
        <f t="shared" si="61"/>
        <v>0</v>
      </c>
      <c r="R361" s="191">
        <f t="shared" si="61"/>
        <v>0</v>
      </c>
      <c r="S361" s="1988"/>
      <c r="T361" s="1989"/>
      <c r="U361" s="118">
        <f t="shared" si="58"/>
        <v>0</v>
      </c>
      <c r="V361" s="33"/>
      <c r="W361" s="33"/>
      <c r="X361" s="33"/>
      <c r="Y361" s="33"/>
      <c r="Z361" s="33"/>
      <c r="AA361" s="205"/>
      <c r="AB361" s="33"/>
      <c r="AC361" s="33"/>
      <c r="AD361" s="33"/>
      <c r="AE361" s="199"/>
      <c r="AF361" s="199"/>
      <c r="AG361" s="199"/>
      <c r="AH361" s="33"/>
      <c r="AI361" s="33"/>
      <c r="AJ361" s="33"/>
      <c r="AK361" s="33"/>
      <c r="AL361" s="33"/>
      <c r="AM361" s="33"/>
      <c r="AN361" s="48"/>
      <c r="AO361" s="48"/>
      <c r="AP361" s="48"/>
    </row>
    <row r="362" spans="9:42" ht="21" hidden="1" customHeight="1">
      <c r="I362" s="292">
        <f t="shared" si="63"/>
        <v>0</v>
      </c>
      <c r="J362" s="118">
        <f t="shared" si="51"/>
        <v>0</v>
      </c>
      <c r="K362" s="636">
        <f t="shared" si="64"/>
        <v>24</v>
      </c>
      <c r="L362" s="188"/>
      <c r="M362" s="188"/>
      <c r="N362" s="189">
        <f t="shared" si="60"/>
        <v>0</v>
      </c>
      <c r="O362" s="190"/>
      <c r="P362" s="190"/>
      <c r="Q362" s="191">
        <f t="shared" si="61"/>
        <v>0</v>
      </c>
      <c r="R362" s="191">
        <f t="shared" si="61"/>
        <v>0</v>
      </c>
      <c r="S362" s="1988"/>
      <c r="T362" s="1989"/>
      <c r="U362" s="118">
        <f t="shared" si="58"/>
        <v>0</v>
      </c>
      <c r="V362" s="33"/>
      <c r="W362" s="33"/>
      <c r="X362" s="33"/>
      <c r="Y362" s="33"/>
      <c r="Z362" s="33"/>
      <c r="AA362" s="205"/>
      <c r="AB362" s="33"/>
      <c r="AC362" s="33"/>
      <c r="AD362" s="33"/>
      <c r="AE362" s="199"/>
      <c r="AF362" s="199"/>
      <c r="AG362" s="199"/>
      <c r="AH362" s="33"/>
      <c r="AI362" s="33"/>
      <c r="AJ362" s="33"/>
      <c r="AK362" s="33"/>
      <c r="AL362" s="33"/>
      <c r="AM362" s="33"/>
      <c r="AN362" s="48"/>
      <c r="AO362" s="48"/>
      <c r="AP362" s="48"/>
    </row>
    <row r="363" spans="9:42" ht="21" hidden="1" customHeight="1">
      <c r="I363" s="292">
        <f t="shared" si="63"/>
        <v>0</v>
      </c>
      <c r="J363" s="118">
        <f t="shared" si="51"/>
        <v>0</v>
      </c>
      <c r="K363" s="636">
        <f t="shared" si="64"/>
        <v>25</v>
      </c>
      <c r="L363" s="188"/>
      <c r="M363" s="188"/>
      <c r="N363" s="189">
        <f t="shared" si="60"/>
        <v>0</v>
      </c>
      <c r="O363" s="190"/>
      <c r="P363" s="190"/>
      <c r="Q363" s="191">
        <f t="shared" si="61"/>
        <v>0</v>
      </c>
      <c r="R363" s="191">
        <f t="shared" si="61"/>
        <v>0</v>
      </c>
      <c r="S363" s="1988"/>
      <c r="T363" s="1989"/>
      <c r="U363" s="118">
        <f t="shared" si="58"/>
        <v>0</v>
      </c>
      <c r="V363" s="33"/>
      <c r="W363" s="33"/>
      <c r="X363" s="33"/>
      <c r="Y363" s="33"/>
      <c r="Z363" s="33"/>
      <c r="AA363" s="205"/>
      <c r="AB363" s="33"/>
      <c r="AC363" s="33"/>
      <c r="AD363" s="33"/>
      <c r="AE363" s="199"/>
      <c r="AF363" s="199"/>
      <c r="AG363" s="199"/>
      <c r="AH363" s="33"/>
      <c r="AI363" s="33"/>
      <c r="AJ363" s="33"/>
      <c r="AK363" s="33"/>
      <c r="AL363" s="33"/>
      <c r="AM363" s="33"/>
      <c r="AN363" s="48"/>
      <c r="AO363" s="48"/>
      <c r="AP363" s="48"/>
    </row>
    <row r="364" spans="9:42" ht="21" hidden="1" customHeight="1">
      <c r="I364" s="292">
        <f t="shared" si="63"/>
        <v>0</v>
      </c>
      <c r="J364" s="118">
        <f t="shared" si="51"/>
        <v>0</v>
      </c>
      <c r="K364" s="636">
        <f t="shared" si="64"/>
        <v>26</v>
      </c>
      <c r="L364" s="188"/>
      <c r="M364" s="188"/>
      <c r="N364" s="189">
        <f t="shared" si="60"/>
        <v>0</v>
      </c>
      <c r="O364" s="190"/>
      <c r="P364" s="190"/>
      <c r="Q364" s="191">
        <f t="shared" si="61"/>
        <v>0</v>
      </c>
      <c r="R364" s="191">
        <f t="shared" si="61"/>
        <v>0</v>
      </c>
      <c r="S364" s="1988"/>
      <c r="T364" s="1989"/>
      <c r="U364" s="118">
        <f t="shared" si="58"/>
        <v>0</v>
      </c>
      <c r="V364" s="33"/>
      <c r="W364" s="33"/>
      <c r="X364" s="33"/>
      <c r="Y364" s="33"/>
      <c r="Z364" s="33"/>
      <c r="AA364" s="205"/>
      <c r="AB364" s="33"/>
      <c r="AC364" s="33"/>
      <c r="AD364" s="33"/>
      <c r="AE364" s="199"/>
      <c r="AF364" s="199"/>
      <c r="AG364" s="199"/>
      <c r="AH364" s="33"/>
      <c r="AI364" s="33"/>
      <c r="AJ364" s="33"/>
      <c r="AK364" s="33"/>
      <c r="AL364" s="33"/>
      <c r="AM364" s="33"/>
      <c r="AN364" s="48"/>
      <c r="AO364" s="48"/>
      <c r="AP364" s="48"/>
    </row>
    <row r="365" spans="9:42" ht="21" hidden="1" customHeight="1">
      <c r="I365" s="292">
        <f t="shared" si="63"/>
        <v>0</v>
      </c>
      <c r="J365" s="118">
        <f t="shared" si="51"/>
        <v>0</v>
      </c>
      <c r="K365" s="636">
        <f t="shared" si="64"/>
        <v>27</v>
      </c>
      <c r="L365" s="188"/>
      <c r="M365" s="188"/>
      <c r="N365" s="189">
        <f t="shared" si="60"/>
        <v>0</v>
      </c>
      <c r="O365" s="190"/>
      <c r="P365" s="190"/>
      <c r="Q365" s="191">
        <f t="shared" si="61"/>
        <v>0</v>
      </c>
      <c r="R365" s="191">
        <f t="shared" si="61"/>
        <v>0</v>
      </c>
      <c r="S365" s="1988"/>
      <c r="T365" s="1989"/>
      <c r="U365" s="118">
        <f t="shared" si="58"/>
        <v>0</v>
      </c>
      <c r="V365" s="33"/>
      <c r="W365" s="33"/>
      <c r="X365" s="33"/>
      <c r="Y365" s="33"/>
      <c r="Z365" s="33"/>
      <c r="AA365" s="205"/>
      <c r="AB365" s="33"/>
      <c r="AC365" s="33"/>
      <c r="AD365" s="33"/>
      <c r="AE365" s="199"/>
      <c r="AF365" s="199"/>
      <c r="AG365" s="199"/>
      <c r="AH365" s="33"/>
      <c r="AI365" s="33"/>
      <c r="AJ365" s="33"/>
      <c r="AK365" s="33"/>
      <c r="AL365" s="33"/>
      <c r="AM365" s="33"/>
      <c r="AN365" s="48"/>
      <c r="AO365" s="48"/>
      <c r="AP365" s="48"/>
    </row>
    <row r="366" spans="9:42" ht="21" hidden="1" customHeight="1">
      <c r="I366" s="292">
        <f t="shared" si="63"/>
        <v>0</v>
      </c>
      <c r="J366" s="118">
        <f t="shared" si="51"/>
        <v>0</v>
      </c>
      <c r="K366" s="636">
        <f t="shared" si="64"/>
        <v>28</v>
      </c>
      <c r="L366" s="188"/>
      <c r="M366" s="188"/>
      <c r="N366" s="189">
        <f t="shared" si="60"/>
        <v>0</v>
      </c>
      <c r="O366" s="190"/>
      <c r="P366" s="190"/>
      <c r="Q366" s="191">
        <f t="shared" si="61"/>
        <v>0</v>
      </c>
      <c r="R366" s="191">
        <f t="shared" si="61"/>
        <v>0</v>
      </c>
      <c r="S366" s="1988"/>
      <c r="T366" s="1989"/>
      <c r="U366" s="118">
        <f t="shared" si="58"/>
        <v>0</v>
      </c>
      <c r="V366" s="33"/>
      <c r="W366" s="33"/>
      <c r="X366" s="33"/>
      <c r="Y366" s="33"/>
      <c r="Z366" s="33"/>
      <c r="AA366" s="205"/>
      <c r="AB366" s="33"/>
      <c r="AC366" s="33"/>
      <c r="AD366" s="33"/>
      <c r="AE366" s="199"/>
      <c r="AF366" s="199"/>
      <c r="AG366" s="199"/>
      <c r="AH366" s="33"/>
      <c r="AI366" s="33"/>
      <c r="AJ366" s="33"/>
      <c r="AK366" s="33"/>
      <c r="AL366" s="33"/>
      <c r="AM366" s="33"/>
      <c r="AN366" s="48"/>
      <c r="AO366" s="48"/>
      <c r="AP366" s="48"/>
    </row>
    <row r="367" spans="9:42" ht="21" hidden="1" customHeight="1">
      <c r="I367" s="292">
        <f t="shared" si="63"/>
        <v>0</v>
      </c>
      <c r="J367" s="118">
        <f t="shared" si="51"/>
        <v>0</v>
      </c>
      <c r="K367" s="636">
        <f t="shared" si="64"/>
        <v>29</v>
      </c>
      <c r="L367" s="188"/>
      <c r="M367" s="188"/>
      <c r="N367" s="189">
        <f t="shared" si="60"/>
        <v>0</v>
      </c>
      <c r="O367" s="190"/>
      <c r="P367" s="190"/>
      <c r="Q367" s="191">
        <f t="shared" si="61"/>
        <v>0</v>
      </c>
      <c r="R367" s="191">
        <f t="shared" si="61"/>
        <v>0</v>
      </c>
      <c r="S367" s="1988"/>
      <c r="T367" s="1989"/>
      <c r="U367" s="118">
        <f t="shared" si="58"/>
        <v>0</v>
      </c>
      <c r="V367" s="33"/>
      <c r="W367" s="33"/>
      <c r="X367" s="33"/>
      <c r="Y367" s="33"/>
      <c r="Z367" s="33"/>
      <c r="AA367" s="205"/>
      <c r="AB367" s="33"/>
      <c r="AC367" s="33"/>
      <c r="AD367" s="33"/>
      <c r="AE367" s="199"/>
      <c r="AF367" s="199"/>
      <c r="AG367" s="199"/>
      <c r="AH367" s="33"/>
      <c r="AI367" s="33"/>
      <c r="AJ367" s="33"/>
      <c r="AK367" s="33"/>
      <c r="AL367" s="33"/>
      <c r="AM367" s="33"/>
      <c r="AN367" s="48"/>
      <c r="AO367" s="48"/>
      <c r="AP367" s="48"/>
    </row>
    <row r="368" spans="9:42" ht="21" hidden="1" customHeight="1">
      <c r="I368" s="292">
        <f t="shared" si="63"/>
        <v>0</v>
      </c>
      <c r="J368" s="118">
        <f t="shared" si="51"/>
        <v>0</v>
      </c>
      <c r="K368" s="636">
        <f t="shared" si="64"/>
        <v>30</v>
      </c>
      <c r="L368" s="188"/>
      <c r="M368" s="188"/>
      <c r="N368" s="189">
        <f t="shared" si="60"/>
        <v>0</v>
      </c>
      <c r="O368" s="190"/>
      <c r="P368" s="190"/>
      <c r="Q368" s="191">
        <f t="shared" si="61"/>
        <v>0</v>
      </c>
      <c r="R368" s="191">
        <f t="shared" si="61"/>
        <v>0</v>
      </c>
      <c r="S368" s="1988"/>
      <c r="T368" s="1989"/>
      <c r="U368" s="118">
        <f t="shared" si="58"/>
        <v>0</v>
      </c>
      <c r="V368" s="33"/>
      <c r="W368" s="33"/>
      <c r="X368" s="33"/>
      <c r="Y368" s="33"/>
      <c r="Z368" s="33"/>
      <c r="AA368" s="205"/>
      <c r="AB368" s="33"/>
      <c r="AC368" s="33"/>
      <c r="AD368" s="33"/>
      <c r="AE368" s="199"/>
      <c r="AF368" s="199"/>
      <c r="AG368" s="199"/>
      <c r="AH368" s="33"/>
      <c r="AI368" s="33"/>
      <c r="AJ368" s="33"/>
      <c r="AK368" s="33"/>
      <c r="AL368" s="33"/>
      <c r="AM368" s="33"/>
      <c r="AN368" s="48"/>
      <c r="AO368" s="48"/>
      <c r="AP368" s="48"/>
    </row>
    <row r="369" spans="9:46" ht="21" hidden="1" customHeight="1">
      <c r="I369" s="292">
        <f t="shared" si="63"/>
        <v>0</v>
      </c>
      <c r="J369" s="118">
        <f t="shared" si="51"/>
        <v>0</v>
      </c>
      <c r="K369" s="636">
        <f t="shared" si="64"/>
        <v>31</v>
      </c>
      <c r="L369" s="188"/>
      <c r="M369" s="188"/>
      <c r="N369" s="189">
        <f t="shared" si="60"/>
        <v>0</v>
      </c>
      <c r="O369" s="190"/>
      <c r="P369" s="190"/>
      <c r="Q369" s="191">
        <f t="shared" si="61"/>
        <v>0</v>
      </c>
      <c r="R369" s="191">
        <f t="shared" si="61"/>
        <v>0</v>
      </c>
      <c r="S369" s="1988"/>
      <c r="T369" s="1989"/>
      <c r="U369" s="118">
        <f t="shared" si="58"/>
        <v>0</v>
      </c>
      <c r="V369" s="33"/>
      <c r="W369" s="33"/>
      <c r="X369" s="33"/>
      <c r="Y369" s="33"/>
      <c r="Z369" s="33"/>
      <c r="AA369" s="205"/>
      <c r="AB369" s="33"/>
      <c r="AC369" s="33"/>
      <c r="AD369" s="33"/>
      <c r="AE369" s="199"/>
      <c r="AF369" s="199"/>
      <c r="AG369" s="199"/>
      <c r="AH369" s="33"/>
      <c r="AI369" s="33"/>
      <c r="AJ369" s="33"/>
      <c r="AK369" s="33"/>
      <c r="AL369" s="33"/>
      <c r="AM369" s="33"/>
      <c r="AN369" s="48"/>
      <c r="AO369" s="48"/>
      <c r="AP369" s="48"/>
    </row>
    <row r="370" spans="9:46" ht="21" hidden="1" customHeight="1">
      <c r="I370" s="292">
        <f t="shared" si="63"/>
        <v>0</v>
      </c>
      <c r="J370" s="118">
        <f t="shared" si="51"/>
        <v>0</v>
      </c>
      <c r="K370" s="636">
        <f t="shared" si="64"/>
        <v>32</v>
      </c>
      <c r="L370" s="188"/>
      <c r="M370" s="188"/>
      <c r="N370" s="189">
        <f t="shared" si="60"/>
        <v>0</v>
      </c>
      <c r="O370" s="190"/>
      <c r="P370" s="190"/>
      <c r="Q370" s="191">
        <f t="shared" si="61"/>
        <v>0</v>
      </c>
      <c r="R370" s="191">
        <f t="shared" si="61"/>
        <v>0</v>
      </c>
      <c r="S370" s="1988"/>
      <c r="T370" s="1989"/>
      <c r="U370" s="118">
        <f t="shared" si="58"/>
        <v>0</v>
      </c>
      <c r="V370" s="33"/>
      <c r="W370" s="33"/>
      <c r="X370" s="33"/>
      <c r="Y370" s="33"/>
      <c r="Z370" s="33"/>
      <c r="AA370" s="205"/>
      <c r="AB370" s="33"/>
      <c r="AC370" s="33"/>
      <c r="AD370" s="33"/>
      <c r="AE370" s="199"/>
      <c r="AF370" s="199"/>
      <c r="AG370" s="199"/>
      <c r="AH370" s="33"/>
      <c r="AI370" s="33"/>
      <c r="AJ370" s="33"/>
      <c r="AK370" s="33"/>
      <c r="AL370" s="33"/>
      <c r="AM370" s="33"/>
      <c r="AN370" s="48"/>
      <c r="AO370" s="48"/>
      <c r="AP370" s="48"/>
    </row>
    <row r="371" spans="9:46" ht="21" hidden="1" customHeight="1">
      <c r="I371" s="292">
        <f t="shared" si="63"/>
        <v>0</v>
      </c>
      <c r="J371" s="118">
        <f t="shared" si="51"/>
        <v>0</v>
      </c>
      <c r="K371" s="636">
        <f t="shared" si="64"/>
        <v>33</v>
      </c>
      <c r="L371" s="188"/>
      <c r="M371" s="188"/>
      <c r="N371" s="189">
        <f t="shared" si="60"/>
        <v>0</v>
      </c>
      <c r="O371" s="190"/>
      <c r="P371" s="190"/>
      <c r="Q371" s="191">
        <f t="shared" si="61"/>
        <v>0</v>
      </c>
      <c r="R371" s="191">
        <f t="shared" si="61"/>
        <v>0</v>
      </c>
      <c r="S371" s="1988"/>
      <c r="T371" s="1989"/>
      <c r="U371" s="118">
        <f t="shared" si="58"/>
        <v>0</v>
      </c>
      <c r="V371" s="33"/>
      <c r="W371" s="33"/>
      <c r="X371" s="33"/>
      <c r="Y371" s="33"/>
      <c r="Z371" s="33"/>
      <c r="AA371" s="205"/>
      <c r="AB371" s="33"/>
      <c r="AC371" s="33"/>
      <c r="AD371" s="33"/>
      <c r="AE371" s="199"/>
      <c r="AF371" s="199"/>
      <c r="AG371" s="199"/>
      <c r="AH371" s="33"/>
      <c r="AI371" s="33"/>
      <c r="AJ371" s="33"/>
      <c r="AK371" s="33"/>
      <c r="AL371" s="33"/>
      <c r="AM371" s="33"/>
      <c r="AN371" s="48"/>
      <c r="AO371" s="48"/>
      <c r="AP371" s="48"/>
    </row>
    <row r="372" spans="9:46" ht="21" hidden="1" customHeight="1">
      <c r="I372" s="292">
        <f t="shared" si="63"/>
        <v>0</v>
      </c>
      <c r="J372" s="118">
        <f t="shared" si="51"/>
        <v>0</v>
      </c>
      <c r="K372" s="636">
        <f t="shared" si="64"/>
        <v>34</v>
      </c>
      <c r="L372" s="188"/>
      <c r="M372" s="188"/>
      <c r="N372" s="189">
        <f t="shared" si="60"/>
        <v>0</v>
      </c>
      <c r="O372" s="190"/>
      <c r="P372" s="190"/>
      <c r="Q372" s="191">
        <f t="shared" si="61"/>
        <v>0</v>
      </c>
      <c r="R372" s="191">
        <f t="shared" si="61"/>
        <v>0</v>
      </c>
      <c r="S372" s="1988"/>
      <c r="T372" s="1989"/>
      <c r="U372" s="118">
        <f t="shared" si="58"/>
        <v>0</v>
      </c>
      <c r="V372" s="33"/>
      <c r="W372" s="33"/>
      <c r="X372" s="33"/>
      <c r="Y372" s="33"/>
      <c r="Z372" s="33"/>
      <c r="AA372" s="205"/>
      <c r="AB372" s="33"/>
      <c r="AC372" s="33"/>
      <c r="AD372" s="33"/>
      <c r="AE372" s="199"/>
      <c r="AF372" s="199"/>
      <c r="AG372" s="199"/>
      <c r="AH372" s="33"/>
      <c r="AI372" s="33"/>
      <c r="AJ372" s="33"/>
      <c r="AK372" s="33"/>
      <c r="AL372" s="33"/>
      <c r="AM372" s="33"/>
      <c r="AN372" s="48"/>
      <c r="AO372" s="48"/>
      <c r="AP372" s="48"/>
    </row>
    <row r="373" spans="9:46" ht="21" hidden="1" customHeight="1">
      <c r="I373" s="292">
        <f t="shared" si="63"/>
        <v>0</v>
      </c>
      <c r="J373" s="118">
        <f t="shared" si="51"/>
        <v>0</v>
      </c>
      <c r="K373" s="636">
        <f t="shared" si="64"/>
        <v>35</v>
      </c>
      <c r="L373" s="188"/>
      <c r="M373" s="188"/>
      <c r="N373" s="189">
        <f t="shared" si="60"/>
        <v>0</v>
      </c>
      <c r="O373" s="190"/>
      <c r="P373" s="190"/>
      <c r="Q373" s="191">
        <f t="shared" si="61"/>
        <v>0</v>
      </c>
      <c r="R373" s="191">
        <f t="shared" si="61"/>
        <v>0</v>
      </c>
      <c r="S373" s="1988"/>
      <c r="T373" s="1989"/>
      <c r="U373" s="118">
        <f t="shared" si="58"/>
        <v>0</v>
      </c>
      <c r="V373" s="33"/>
      <c r="W373" s="33"/>
      <c r="X373" s="33"/>
      <c r="Y373" s="33"/>
      <c r="Z373" s="33"/>
      <c r="AA373" s="205"/>
      <c r="AB373" s="33"/>
      <c r="AC373" s="33"/>
      <c r="AD373" s="33"/>
      <c r="AE373" s="199"/>
      <c r="AF373" s="199"/>
      <c r="AG373" s="199"/>
      <c r="AH373" s="33"/>
      <c r="AI373" s="33"/>
      <c r="AJ373" s="33"/>
      <c r="AK373" s="33"/>
      <c r="AL373" s="33"/>
      <c r="AM373" s="199"/>
      <c r="AN373" s="28"/>
      <c r="AO373" s="48"/>
      <c r="AP373" s="28"/>
    </row>
    <row r="374" spans="9:46" ht="21" hidden="1" customHeight="1">
      <c r="I374" s="292">
        <f t="shared" si="63"/>
        <v>0</v>
      </c>
      <c r="J374" s="118">
        <f t="shared" si="51"/>
        <v>0</v>
      </c>
      <c r="K374" s="636">
        <f t="shared" si="64"/>
        <v>36</v>
      </c>
      <c r="L374" s="188"/>
      <c r="M374" s="188"/>
      <c r="N374" s="189">
        <f t="shared" si="60"/>
        <v>0</v>
      </c>
      <c r="O374" s="190"/>
      <c r="P374" s="190"/>
      <c r="Q374" s="191">
        <f t="shared" si="61"/>
        <v>0</v>
      </c>
      <c r="R374" s="191">
        <f t="shared" si="61"/>
        <v>0</v>
      </c>
      <c r="S374" s="1988"/>
      <c r="T374" s="1989"/>
      <c r="U374" s="118">
        <f t="shared" si="58"/>
        <v>0</v>
      </c>
      <c r="V374" s="33"/>
      <c r="W374" s="33"/>
      <c r="X374" s="33"/>
      <c r="Y374" s="33"/>
      <c r="Z374" s="33"/>
      <c r="AA374" s="205"/>
      <c r="AB374" s="33"/>
      <c r="AC374" s="33"/>
      <c r="AD374" s="33"/>
      <c r="AE374" s="199"/>
      <c r="AF374" s="199"/>
      <c r="AG374" s="199"/>
      <c r="AH374" s="33"/>
      <c r="AI374" s="33"/>
      <c r="AJ374" s="33"/>
      <c r="AK374" s="33"/>
      <c r="AL374" s="33"/>
    </row>
    <row r="375" spans="9:46" ht="21" hidden="1" customHeight="1" thickBot="1">
      <c r="I375" s="292">
        <f t="shared" si="63"/>
        <v>0</v>
      </c>
      <c r="J375" s="118">
        <f t="shared" si="51"/>
        <v>0</v>
      </c>
      <c r="K375" s="206">
        <f t="shared" si="64"/>
        <v>37</v>
      </c>
      <c r="L375" s="188"/>
      <c r="M375" s="188"/>
      <c r="N375" s="207">
        <f t="shared" si="60"/>
        <v>0</v>
      </c>
      <c r="O375" s="208"/>
      <c r="P375" s="208"/>
      <c r="Q375" s="209">
        <f t="shared" si="61"/>
        <v>0</v>
      </c>
      <c r="R375" s="209">
        <f t="shared" si="61"/>
        <v>0</v>
      </c>
      <c r="S375" s="1990"/>
      <c r="T375" s="1991"/>
      <c r="U375" s="118">
        <f t="shared" si="58"/>
        <v>0</v>
      </c>
      <c r="V375" s="214"/>
      <c r="W375" s="214"/>
      <c r="X375" s="214"/>
      <c r="Y375" s="214"/>
      <c r="Z375" s="214"/>
      <c r="AA375" s="215"/>
      <c r="AB375" s="214"/>
      <c r="AC375" s="214"/>
      <c r="AD375" s="214"/>
      <c r="AE375" s="216"/>
      <c r="AF375" s="216"/>
      <c r="AG375" s="216"/>
      <c r="AH375" s="216"/>
      <c r="AI375" s="216"/>
      <c r="AJ375" s="216"/>
      <c r="AK375" s="199"/>
      <c r="AL375" s="199"/>
    </row>
    <row r="376" spans="9:46" ht="30" customHeight="1" thickBot="1">
      <c r="I376" s="292">
        <f t="shared" ref="I376:I386" si="65">IF(Q$379&gt;0,1,0)</f>
        <v>0</v>
      </c>
      <c r="J376" s="118">
        <f t="shared" ref="J376:J439" si="66">IF($Q$379&gt;0,6,)</f>
        <v>0</v>
      </c>
      <c r="K376" s="2013" t="s">
        <v>803</v>
      </c>
      <c r="L376" s="2013"/>
      <c r="M376" s="2013"/>
      <c r="N376" s="2013"/>
      <c r="O376" s="2013"/>
      <c r="P376" s="2013"/>
      <c r="Q376" s="2013"/>
      <c r="R376" s="2013"/>
      <c r="S376" s="2013"/>
      <c r="T376" s="2013"/>
      <c r="U376" s="118">
        <f>J376</f>
        <v>0</v>
      </c>
      <c r="V376" s="119" t="s">
        <v>755</v>
      </c>
      <c r="W376" s="120" t="s">
        <v>873</v>
      </c>
      <c r="X376" s="121"/>
      <c r="Y376" s="121"/>
      <c r="Z376" s="122"/>
      <c r="AA376" s="123"/>
      <c r="AB376" s="122"/>
      <c r="AC376" s="122"/>
      <c r="AD376" s="122"/>
      <c r="AF376" s="124" t="s">
        <v>756</v>
      </c>
      <c r="AG376" s="125"/>
      <c r="AH376" s="125"/>
      <c r="AI376" s="125"/>
      <c r="AJ376" s="126"/>
      <c r="AN376" s="127"/>
      <c r="AO376" s="127"/>
      <c r="AP376" s="48"/>
    </row>
    <row r="377" spans="9:46" ht="21" customHeight="1" thickBot="1">
      <c r="I377" s="292">
        <f t="shared" si="65"/>
        <v>0</v>
      </c>
      <c r="J377" s="118">
        <f t="shared" si="66"/>
        <v>0</v>
      </c>
      <c r="K377" s="2021" t="s">
        <v>537</v>
      </c>
      <c r="L377" s="2021"/>
      <c r="M377" s="2021"/>
      <c r="N377" s="2021"/>
      <c r="O377" s="2021"/>
      <c r="P377" s="2021"/>
      <c r="Q377" s="2021"/>
      <c r="R377" s="2021"/>
      <c r="S377" s="2021"/>
      <c r="T377" s="2021"/>
      <c r="U377" s="118">
        <f t="shared" ref="U377:U400" si="67">J377</f>
        <v>0</v>
      </c>
      <c r="V377" s="217" t="s">
        <v>976</v>
      </c>
      <c r="W377" s="232">
        <v>200</v>
      </c>
      <c r="X377" s="233" t="s">
        <v>1176</v>
      </c>
      <c r="Y377" s="232">
        <f>AD384</f>
        <v>0</v>
      </c>
      <c r="Z377" s="129"/>
      <c r="AA377" s="130"/>
      <c r="AB377" s="129"/>
      <c r="AC377" s="131"/>
      <c r="AD377" s="132"/>
      <c r="AE377" s="33"/>
      <c r="AF377" s="133" t="s">
        <v>777</v>
      </c>
      <c r="AG377" s="134" t="s">
        <v>778</v>
      </c>
      <c r="AH377" s="134" t="s">
        <v>779</v>
      </c>
      <c r="AI377" s="135" t="s">
        <v>780</v>
      </c>
      <c r="AJ377" s="1327" t="s">
        <v>1669</v>
      </c>
      <c r="AK377" s="1328">
        <v>1</v>
      </c>
      <c r="AL377" s="1329">
        <v>2</v>
      </c>
      <c r="AM377" s="1330">
        <v>3</v>
      </c>
      <c r="AN377" s="1331">
        <v>4</v>
      </c>
      <c r="AO377" s="1331">
        <v>5</v>
      </c>
      <c r="AP377" s="1332">
        <v>6</v>
      </c>
      <c r="AQ377" s="1331">
        <v>7</v>
      </c>
      <c r="AR377" s="1331">
        <v>8</v>
      </c>
      <c r="AS377" s="1331">
        <v>9</v>
      </c>
      <c r="AT377" s="1333">
        <v>10</v>
      </c>
    </row>
    <row r="378" spans="9:46" ht="21" customHeight="1">
      <c r="I378" s="292">
        <f t="shared" si="65"/>
        <v>0</v>
      </c>
      <c r="J378" s="118">
        <f t="shared" si="66"/>
        <v>0</v>
      </c>
      <c r="K378" s="983" t="s">
        <v>523</v>
      </c>
      <c r="L378" s="136" t="s">
        <v>524</v>
      </c>
      <c r="M378" s="985" t="s">
        <v>978</v>
      </c>
      <c r="N378" s="136" t="s">
        <v>838</v>
      </c>
      <c r="O378" s="985" t="s">
        <v>776</v>
      </c>
      <c r="P378" s="136" t="s">
        <v>525</v>
      </c>
      <c r="Q378" s="136" t="s">
        <v>534</v>
      </c>
      <c r="R378" s="136" t="s">
        <v>529</v>
      </c>
      <c r="S378" s="406" t="s">
        <v>535</v>
      </c>
      <c r="T378" s="407" t="s">
        <v>536</v>
      </c>
      <c r="U378" s="118">
        <v>0</v>
      </c>
      <c r="V378" s="218" t="s">
        <v>1638</v>
      </c>
      <c r="W378" s="138">
        <v>340</v>
      </c>
      <c r="X378" s="139"/>
      <c r="Y378" s="139"/>
      <c r="Z378" s="140"/>
      <c r="AA378" s="141"/>
      <c r="AB378" s="140"/>
      <c r="AC378" s="142"/>
      <c r="AD378" s="143"/>
      <c r="AE378" s="33"/>
      <c r="AF378" s="144" t="s">
        <v>781</v>
      </c>
      <c r="AG378" s="145" t="s">
        <v>782</v>
      </c>
      <c r="AH378" s="145" t="s">
        <v>783</v>
      </c>
      <c r="AI378" s="146" t="s">
        <v>784</v>
      </c>
      <c r="AJ378" s="1334" t="s">
        <v>1671</v>
      </c>
      <c r="AK378" s="1335">
        <f>L387</f>
        <v>1</v>
      </c>
      <c r="AL378" s="1335">
        <f>L388</f>
        <v>0</v>
      </c>
      <c r="AM378" s="1335">
        <f>L389</f>
        <v>0</v>
      </c>
      <c r="AN378" s="1335">
        <f>L390</f>
        <v>0</v>
      </c>
      <c r="AO378" s="1335">
        <f>L391</f>
        <v>0</v>
      </c>
      <c r="AP378" s="1335">
        <f>L392</f>
        <v>0</v>
      </c>
      <c r="AQ378" s="1335">
        <f>L393</f>
        <v>0</v>
      </c>
      <c r="AR378" s="1335">
        <f>L394</f>
        <v>0</v>
      </c>
      <c r="AS378" s="1335">
        <f>L395</f>
        <v>0</v>
      </c>
      <c r="AT378" s="1336">
        <f>L396</f>
        <v>0</v>
      </c>
    </row>
    <row r="379" spans="9:46" ht="21" customHeight="1" thickBot="1">
      <c r="I379" s="292">
        <f t="shared" si="65"/>
        <v>0</v>
      </c>
      <c r="J379" s="118">
        <f t="shared" si="66"/>
        <v>0</v>
      </c>
      <c r="K379" s="147" t="s">
        <v>1512</v>
      </c>
      <c r="L379" s="405" t="s">
        <v>1820</v>
      </c>
      <c r="M379" s="148" t="s">
        <v>1821</v>
      </c>
      <c r="N379" s="149" t="s">
        <v>1822</v>
      </c>
      <c r="O379" s="149" t="s">
        <v>1823</v>
      </c>
      <c r="P379" s="150" t="str">
        <f>IF(COUNTA(Y384:Y391)&gt;1,CONCATENATE(V384,"번지 외 ",COUNTA(Y384:Y391)-1,"필지"),CONCATENATE(V384,"번지"))</f>
        <v>산20번지</v>
      </c>
      <c r="Q379" s="151">
        <f>+Y392</f>
        <v>0</v>
      </c>
      <c r="R379" s="393" t="s">
        <v>1304</v>
      </c>
      <c r="S379" s="152">
        <f>COUNT(L387:L399)</f>
        <v>1</v>
      </c>
      <c r="T379" s="153">
        <f>200*S379</f>
        <v>200</v>
      </c>
      <c r="U379" s="118">
        <v>0</v>
      </c>
      <c r="V379" s="218" t="s">
        <v>1656</v>
      </c>
      <c r="W379" s="138">
        <v>395</v>
      </c>
      <c r="X379" s="139"/>
      <c r="Y379" s="139"/>
      <c r="Z379" s="140"/>
      <c r="AA379" s="141"/>
      <c r="AB379" s="140"/>
      <c r="AC379" s="142"/>
      <c r="AD379" s="143"/>
      <c r="AE379" s="33"/>
      <c r="AF379" s="144" t="s">
        <v>785</v>
      </c>
      <c r="AG379" s="145" t="s">
        <v>786</v>
      </c>
      <c r="AH379" s="154" t="s">
        <v>787</v>
      </c>
      <c r="AI379" s="146" t="s">
        <v>788</v>
      </c>
      <c r="AJ379" s="1337" t="s">
        <v>1677</v>
      </c>
      <c r="AK379" s="1338">
        <f>M387</f>
        <v>1</v>
      </c>
      <c r="AL379" s="1338">
        <f>M388</f>
        <v>0</v>
      </c>
      <c r="AM379" s="1338">
        <f>M389</f>
        <v>0</v>
      </c>
      <c r="AN379" s="1338">
        <f>M390</f>
        <v>0</v>
      </c>
      <c r="AO379" s="1338">
        <f>M391</f>
        <v>0</v>
      </c>
      <c r="AP379" s="1338">
        <f>M392</f>
        <v>0</v>
      </c>
      <c r="AQ379" s="1338">
        <f>M393</f>
        <v>0</v>
      </c>
      <c r="AR379" s="1338">
        <f>M394</f>
        <v>0</v>
      </c>
      <c r="AS379" s="1338">
        <f>M395</f>
        <v>0</v>
      </c>
      <c r="AT379" s="1339">
        <f>M396</f>
        <v>0</v>
      </c>
    </row>
    <row r="380" spans="9:46" ht="21" customHeight="1" thickBot="1">
      <c r="I380" s="292">
        <f t="shared" si="65"/>
        <v>0</v>
      </c>
      <c r="J380" s="118">
        <f t="shared" si="66"/>
        <v>0</v>
      </c>
      <c r="K380" s="1245" t="s">
        <v>527</v>
      </c>
      <c r="L380" s="136" t="s">
        <v>528</v>
      </c>
      <c r="M380" s="136" t="s">
        <v>521</v>
      </c>
      <c r="N380" s="136" t="s">
        <v>526</v>
      </c>
      <c r="O380" s="136" t="s">
        <v>530</v>
      </c>
      <c r="P380" s="987" t="s">
        <v>531</v>
      </c>
      <c r="Q380" s="987" t="s">
        <v>532</v>
      </c>
      <c r="R380" s="155" t="s">
        <v>533</v>
      </c>
      <c r="S380" s="156" t="s">
        <v>552</v>
      </c>
      <c r="T380" s="407" t="s">
        <v>522</v>
      </c>
      <c r="U380" s="118">
        <v>0</v>
      </c>
      <c r="V380" s="219" t="s">
        <v>1552</v>
      </c>
      <c r="W380" s="220">
        <v>24.37</v>
      </c>
      <c r="X380" s="220"/>
      <c r="Y380" s="221"/>
      <c r="Z380" s="222"/>
      <c r="AA380" s="223"/>
      <c r="AB380" s="222"/>
      <c r="AC380" s="224"/>
      <c r="AD380" s="225"/>
      <c r="AE380" s="33"/>
      <c r="AF380" s="144" t="s">
        <v>790</v>
      </c>
      <c r="AG380" s="157" t="s">
        <v>791</v>
      </c>
      <c r="AH380" s="158" t="s">
        <v>792</v>
      </c>
      <c r="AI380" s="146" t="s">
        <v>793</v>
      </c>
      <c r="AJ380" s="126"/>
      <c r="AN380" s="127"/>
      <c r="AO380" s="127"/>
      <c r="AP380" s="48"/>
    </row>
    <row r="381" spans="9:46" ht="21" customHeight="1" thickBot="1">
      <c r="I381" s="292">
        <f t="shared" si="65"/>
        <v>0</v>
      </c>
      <c r="J381" s="118">
        <f t="shared" si="66"/>
        <v>0</v>
      </c>
      <c r="K381" s="1318" t="str">
        <f>Z384</f>
        <v>아까시(노)</v>
      </c>
      <c r="L381" s="1319" t="str">
        <f>AA384</f>
        <v>1-0</v>
      </c>
      <c r="M381" s="1320">
        <f>AC384</f>
        <v>2023</v>
      </c>
      <c r="N381" s="160">
        <f>AB393</f>
        <v>2000</v>
      </c>
      <c r="O381" s="161">
        <f>IF((Q385+R385)&gt;0,ROUND((Q385/(Q385+R385)),4),0)</f>
        <v>0</v>
      </c>
      <c r="P381" s="162" t="str">
        <f>IF(W380&lt;=15,AI378,IF(W380&gt;30,AI380,AI379))</f>
        <v>중 (15˚ ~ 30˚)</v>
      </c>
      <c r="Q381" s="397" t="s">
        <v>1724</v>
      </c>
      <c r="R381" s="1321" t="s">
        <v>960</v>
      </c>
      <c r="S381" s="164">
        <f>W380</f>
        <v>24.37</v>
      </c>
      <c r="T381" s="398">
        <f>ROUND(N381/10000*N387,0)</f>
        <v>0</v>
      </c>
      <c r="U381" s="118">
        <v>0</v>
      </c>
      <c r="V381" s="226">
        <v>0</v>
      </c>
      <c r="W381" s="226"/>
      <c r="X381" s="226"/>
      <c r="Y381" s="226"/>
      <c r="Z381" s="226"/>
      <c r="AA381" s="227"/>
      <c r="AB381" s="226"/>
      <c r="AC381" s="226"/>
      <c r="AD381" s="226"/>
      <c r="AE381" s="33"/>
      <c r="AF381" s="144" t="s">
        <v>794</v>
      </c>
      <c r="AG381" s="145"/>
      <c r="AH381" s="165"/>
      <c r="AI381" s="146"/>
      <c r="AJ381" s="126"/>
      <c r="AN381" s="174"/>
      <c r="AO381" s="127"/>
      <c r="AP381" s="48"/>
    </row>
    <row r="382" spans="9:46" ht="21" customHeight="1" thickBot="1">
      <c r="I382" s="292">
        <f t="shared" si="65"/>
        <v>0</v>
      </c>
      <c r="J382" s="118">
        <f t="shared" si="66"/>
        <v>0</v>
      </c>
      <c r="K382" s="2014" t="s">
        <v>839</v>
      </c>
      <c r="L382" s="2014"/>
      <c r="M382" s="2014"/>
      <c r="N382" s="2014"/>
      <c r="O382" s="2014"/>
      <c r="P382" s="2014"/>
      <c r="Q382" s="2014"/>
      <c r="R382" s="2014"/>
      <c r="S382" s="2014"/>
      <c r="T382" s="2014"/>
      <c r="U382" s="118">
        <v>0</v>
      </c>
      <c r="AE382" s="33"/>
      <c r="AF382" s="144"/>
      <c r="AG382" s="145"/>
      <c r="AH382" s="165"/>
      <c r="AI382" s="146"/>
      <c r="AJ382" s="126"/>
      <c r="AN382" s="174"/>
      <c r="AO382" s="127"/>
      <c r="AP382" s="48"/>
    </row>
    <row r="383" spans="9:46" ht="21" customHeight="1" thickBot="1">
      <c r="I383" s="292">
        <f t="shared" si="65"/>
        <v>0</v>
      </c>
      <c r="J383" s="118">
        <f t="shared" si="66"/>
        <v>0</v>
      </c>
      <c r="K383" s="2015" t="s">
        <v>840</v>
      </c>
      <c r="L383" s="2017" t="s">
        <v>841</v>
      </c>
      <c r="M383" s="2019" t="s">
        <v>842</v>
      </c>
      <c r="N383" s="2019" t="s">
        <v>843</v>
      </c>
      <c r="O383" s="2022" t="s">
        <v>844</v>
      </c>
      <c r="P383" s="2023"/>
      <c r="Q383" s="2022" t="s">
        <v>845</v>
      </c>
      <c r="R383" s="2023"/>
      <c r="S383" s="1992" t="s">
        <v>969</v>
      </c>
      <c r="T383" s="1993"/>
      <c r="U383" s="118">
        <v>0</v>
      </c>
      <c r="V383" s="217" t="s">
        <v>1640</v>
      </c>
      <c r="W383" s="228" t="s">
        <v>1641</v>
      </c>
      <c r="X383" s="228" t="s">
        <v>1557</v>
      </c>
      <c r="Y383" s="228" t="s">
        <v>971</v>
      </c>
      <c r="Z383" s="228" t="s">
        <v>527</v>
      </c>
      <c r="AA383" s="229" t="s">
        <v>1643</v>
      </c>
      <c r="AB383" s="228" t="s">
        <v>1657</v>
      </c>
      <c r="AC383" s="230" t="s">
        <v>825</v>
      </c>
      <c r="AD383" s="231" t="s">
        <v>1658</v>
      </c>
      <c r="AE383" s="33"/>
      <c r="AF383" s="170"/>
      <c r="AG383" s="171"/>
      <c r="AH383" s="172"/>
      <c r="AI383" s="173"/>
      <c r="AJ383" s="174"/>
      <c r="AN383" s="127"/>
      <c r="AO383" s="33"/>
      <c r="AP383" s="48"/>
    </row>
    <row r="384" spans="9:46" ht="21" customHeight="1" thickBot="1">
      <c r="I384" s="292">
        <f t="shared" si="65"/>
        <v>0</v>
      </c>
      <c r="J384" s="118">
        <f t="shared" si="66"/>
        <v>0</v>
      </c>
      <c r="K384" s="2016"/>
      <c r="L384" s="2018"/>
      <c r="M384" s="2020"/>
      <c r="N384" s="2020"/>
      <c r="O384" s="986" t="s">
        <v>741</v>
      </c>
      <c r="P384" s="176" t="s">
        <v>742</v>
      </c>
      <c r="Q384" s="176" t="s">
        <v>741</v>
      </c>
      <c r="R384" s="177" t="s">
        <v>742</v>
      </c>
      <c r="S384" s="1994"/>
      <c r="T384" s="1995"/>
      <c r="U384" s="118">
        <v>0</v>
      </c>
      <c r="V384" s="178" t="s">
        <v>1592</v>
      </c>
      <c r="W384" s="179">
        <v>5.43</v>
      </c>
      <c r="X384" s="179"/>
      <c r="Y384" s="179"/>
      <c r="Z384" s="179" t="s">
        <v>1824</v>
      </c>
      <c r="AA384" s="180" t="s">
        <v>1825</v>
      </c>
      <c r="AB384" s="179">
        <v>2000</v>
      </c>
      <c r="AC384" s="402">
        <v>2023</v>
      </c>
      <c r="AD384" s="181"/>
      <c r="AE384" s="33"/>
      <c r="AF384" s="125"/>
      <c r="AG384" s="125"/>
      <c r="AH384" s="125"/>
      <c r="AI384" s="182"/>
      <c r="AJ384" s="174"/>
      <c r="AN384" s="127"/>
      <c r="AO384" s="33"/>
      <c r="AP384" s="48"/>
    </row>
    <row r="385" spans="1:44" ht="21" customHeight="1">
      <c r="I385" s="292">
        <f t="shared" si="65"/>
        <v>0</v>
      </c>
      <c r="J385" s="118">
        <f t="shared" si="66"/>
        <v>0</v>
      </c>
      <c r="K385" s="638" t="s">
        <v>802</v>
      </c>
      <c r="L385" s="184"/>
      <c r="M385" s="184"/>
      <c r="N385" s="266">
        <f>N386/S379</f>
        <v>0</v>
      </c>
      <c r="O385" s="263">
        <f>ROUND(O386/S379,1)</f>
        <v>0</v>
      </c>
      <c r="P385" s="263">
        <f>ROUND(P386/S379,1)</f>
        <v>0</v>
      </c>
      <c r="Q385" s="263">
        <f>ROUND(Q386/S379,0)</f>
        <v>0</v>
      </c>
      <c r="R385" s="263">
        <f>ROUND(R386/S379,0)</f>
        <v>0</v>
      </c>
      <c r="S385" s="1996"/>
      <c r="T385" s="1997"/>
      <c r="U385" s="118">
        <f t="shared" si="67"/>
        <v>0</v>
      </c>
      <c r="V385" s="178"/>
      <c r="W385" s="234"/>
      <c r="X385" s="234"/>
      <c r="Y385" s="234"/>
      <c r="Z385" s="179"/>
      <c r="AA385" s="180"/>
      <c r="AB385" s="179"/>
      <c r="AC385" s="402"/>
      <c r="AD385" s="181"/>
      <c r="AE385" s="33"/>
      <c r="AF385" s="133" t="s">
        <v>519</v>
      </c>
      <c r="AG385" s="134" t="s">
        <v>796</v>
      </c>
      <c r="AH385" s="169" t="s">
        <v>797</v>
      </c>
      <c r="AI385" s="185"/>
      <c r="AJ385" s="126"/>
      <c r="AN385" s="127"/>
      <c r="AO385" s="28"/>
      <c r="AP385" s="48"/>
    </row>
    <row r="386" spans="1:44" ht="21" customHeight="1">
      <c r="I386" s="292">
        <f t="shared" si="65"/>
        <v>0</v>
      </c>
      <c r="J386" s="118">
        <f t="shared" si="66"/>
        <v>0</v>
      </c>
      <c r="K386" s="638" t="s">
        <v>754</v>
      </c>
      <c r="L386" s="184"/>
      <c r="M386" s="184"/>
      <c r="N386" s="264">
        <f>SUM(N387:N400)</f>
        <v>0</v>
      </c>
      <c r="O386" s="265">
        <f>SUM(O387:O400)</f>
        <v>0</v>
      </c>
      <c r="P386" s="265">
        <f>SUM(P387:P400)</f>
        <v>0</v>
      </c>
      <c r="Q386" s="265">
        <f>SUM(Q387:Q400)</f>
        <v>0</v>
      </c>
      <c r="R386" s="265">
        <f>SUM(R387:R400)</f>
        <v>0</v>
      </c>
      <c r="S386" s="1998"/>
      <c r="T386" s="1999"/>
      <c r="U386" s="118">
        <f t="shared" si="67"/>
        <v>0</v>
      </c>
      <c r="V386" s="178"/>
      <c r="W386" s="179"/>
      <c r="X386" s="179"/>
      <c r="Y386" s="179"/>
      <c r="Z386" s="179"/>
      <c r="AA386" s="180"/>
      <c r="AB386" s="179"/>
      <c r="AC386" s="402"/>
      <c r="AD386" s="181"/>
      <c r="AE386" s="33"/>
      <c r="AF386" s="144" t="s">
        <v>798</v>
      </c>
      <c r="AG386" s="145" t="s">
        <v>961</v>
      </c>
      <c r="AH386" s="186">
        <v>0</v>
      </c>
      <c r="AI386" s="187"/>
      <c r="AJ386" s="126"/>
      <c r="AN386" s="127"/>
      <c r="AO386" s="28"/>
      <c r="AP386" s="127"/>
    </row>
    <row r="387" spans="1:44" ht="21" customHeight="1">
      <c r="I387" s="292">
        <f>IF((O$387+P$387)&gt;0,1,0)</f>
        <v>0</v>
      </c>
      <c r="J387" s="118">
        <f t="shared" si="66"/>
        <v>0</v>
      </c>
      <c r="K387" s="638">
        <v>1</v>
      </c>
      <c r="L387" s="188">
        <v>1</v>
      </c>
      <c r="M387" s="188">
        <v>1</v>
      </c>
      <c r="N387" s="189">
        <f t="shared" ref="N387:N400" si="68">IF(O387+P387&gt;0,$W$77,)</f>
        <v>0</v>
      </c>
      <c r="O387" s="188"/>
      <c r="P387" s="188"/>
      <c r="Q387" s="264">
        <f t="shared" ref="Q387:Q400" si="69">ROUND(O387*50,0)</f>
        <v>0</v>
      </c>
      <c r="R387" s="264">
        <f t="shared" ref="R387:R400" si="70">ROUND(P387*50,0)</f>
        <v>0</v>
      </c>
      <c r="S387" s="1988"/>
      <c r="T387" s="1989"/>
      <c r="U387" s="118">
        <f t="shared" si="67"/>
        <v>0</v>
      </c>
      <c r="V387" s="178"/>
      <c r="W387" s="179"/>
      <c r="X387" s="179"/>
      <c r="Y387" s="179"/>
      <c r="Z387" s="179"/>
      <c r="AA387" s="180"/>
      <c r="AB387" s="179"/>
      <c r="AC387" s="402"/>
      <c r="AD387" s="181"/>
      <c r="AE387" s="33"/>
      <c r="AF387" s="144" t="s">
        <v>799</v>
      </c>
      <c r="AG387" s="145" t="s">
        <v>800</v>
      </c>
      <c r="AH387" s="192">
        <v>0.05</v>
      </c>
      <c r="AI387" s="187"/>
      <c r="AJ387" s="126"/>
      <c r="AN387" s="174"/>
      <c r="AO387" s="33"/>
      <c r="AP387" s="48"/>
    </row>
    <row r="388" spans="1:44" ht="21" customHeight="1">
      <c r="I388" s="292">
        <f t="shared" ref="I388:I400" si="71">IF((O$387+P$387)&gt;0,1,0)</f>
        <v>0</v>
      </c>
      <c r="J388" s="118">
        <f t="shared" si="66"/>
        <v>0</v>
      </c>
      <c r="K388" s="638">
        <f t="shared" ref="K388:K400" si="72">+K387+1</f>
        <v>2</v>
      </c>
      <c r="L388" s="188"/>
      <c r="M388" s="188"/>
      <c r="N388" s="189">
        <f t="shared" si="68"/>
        <v>0</v>
      </c>
      <c r="O388" s="188"/>
      <c r="P388" s="188"/>
      <c r="Q388" s="264">
        <f t="shared" si="69"/>
        <v>0</v>
      </c>
      <c r="R388" s="264">
        <f t="shared" si="70"/>
        <v>0</v>
      </c>
      <c r="S388" s="1988"/>
      <c r="T388" s="1989"/>
      <c r="U388" s="118">
        <f t="shared" si="67"/>
        <v>0</v>
      </c>
      <c r="V388" s="178"/>
      <c r="W388" s="179"/>
      <c r="X388" s="179"/>
      <c r="Y388" s="179"/>
      <c r="Z388" s="179"/>
      <c r="AA388" s="180"/>
      <c r="AB388" s="179"/>
      <c r="AC388" s="402"/>
      <c r="AD388" s="181"/>
      <c r="AE388" s="33"/>
      <c r="AF388" s="144" t="s">
        <v>801</v>
      </c>
      <c r="AG388" s="145" t="s">
        <v>960</v>
      </c>
      <c r="AH388" s="192">
        <v>0.1</v>
      </c>
      <c r="AI388" s="193"/>
      <c r="AJ388" s="126"/>
      <c r="AN388" s="174"/>
      <c r="AO388" s="33"/>
      <c r="AP388" s="48"/>
    </row>
    <row r="389" spans="1:44" ht="21" customHeight="1">
      <c r="I389" s="292">
        <f t="shared" si="71"/>
        <v>0</v>
      </c>
      <c r="J389" s="118">
        <f t="shared" si="66"/>
        <v>0</v>
      </c>
      <c r="K389" s="638">
        <f t="shared" si="72"/>
        <v>3</v>
      </c>
      <c r="L389" s="188"/>
      <c r="M389" s="188"/>
      <c r="N389" s="189">
        <f t="shared" si="68"/>
        <v>0</v>
      </c>
      <c r="O389" s="188"/>
      <c r="P389" s="188"/>
      <c r="Q389" s="264">
        <f t="shared" si="69"/>
        <v>0</v>
      </c>
      <c r="R389" s="264">
        <f t="shared" si="70"/>
        <v>0</v>
      </c>
      <c r="S389" s="1988"/>
      <c r="T389" s="1989"/>
      <c r="U389" s="118">
        <f t="shared" si="67"/>
        <v>0</v>
      </c>
      <c r="V389" s="178"/>
      <c r="W389" s="179"/>
      <c r="X389" s="179"/>
      <c r="Y389" s="179"/>
      <c r="Z389" s="179"/>
      <c r="AA389" s="180"/>
      <c r="AB389" s="179"/>
      <c r="AC389" s="402"/>
      <c r="AD389" s="181"/>
      <c r="AE389" s="33"/>
      <c r="AF389" s="144"/>
      <c r="AG389" s="145"/>
      <c r="AH389" s="194"/>
      <c r="AI389" s="146"/>
      <c r="AJ389" s="174"/>
      <c r="AM389" s="28"/>
      <c r="AN389" s="48"/>
      <c r="AO389" s="33"/>
      <c r="AP389" s="48"/>
      <c r="AQ389" s="28"/>
    </row>
    <row r="390" spans="1:44" ht="21" customHeight="1" thickBot="1">
      <c r="I390" s="292">
        <f t="shared" si="71"/>
        <v>0</v>
      </c>
      <c r="J390" s="118">
        <f t="shared" si="66"/>
        <v>0</v>
      </c>
      <c r="K390" s="638">
        <f t="shared" si="72"/>
        <v>4</v>
      </c>
      <c r="L390" s="188"/>
      <c r="M390" s="188"/>
      <c r="N390" s="189">
        <f t="shared" si="68"/>
        <v>0</v>
      </c>
      <c r="O390" s="188"/>
      <c r="P390" s="188"/>
      <c r="Q390" s="264">
        <f t="shared" si="69"/>
        <v>0</v>
      </c>
      <c r="R390" s="264">
        <f t="shared" si="70"/>
        <v>0</v>
      </c>
      <c r="S390" s="1988"/>
      <c r="T390" s="1989"/>
      <c r="U390" s="118">
        <f t="shared" si="67"/>
        <v>0</v>
      </c>
      <c r="V390" s="178"/>
      <c r="W390" s="179"/>
      <c r="X390" s="179"/>
      <c r="Y390" s="179"/>
      <c r="Z390" s="179"/>
      <c r="AA390" s="180"/>
      <c r="AB390" s="179"/>
      <c r="AC390" s="402"/>
      <c r="AD390" s="181"/>
      <c r="AE390" s="33"/>
      <c r="AF390" s="170"/>
      <c r="AG390" s="195"/>
      <c r="AH390" s="171"/>
      <c r="AI390" s="173"/>
      <c r="AJ390" s="174"/>
      <c r="AN390" s="48"/>
      <c r="AO390" s="33"/>
      <c r="AP390" s="48"/>
    </row>
    <row r="391" spans="1:44" ht="21" customHeight="1">
      <c r="I391" s="292">
        <f t="shared" si="71"/>
        <v>0</v>
      </c>
      <c r="J391" s="118">
        <f t="shared" si="66"/>
        <v>0</v>
      </c>
      <c r="K391" s="638">
        <f t="shared" si="72"/>
        <v>5</v>
      </c>
      <c r="L391" s="188"/>
      <c r="M391" s="188"/>
      <c r="N391" s="189">
        <f t="shared" si="68"/>
        <v>0</v>
      </c>
      <c r="O391" s="188"/>
      <c r="P391" s="188"/>
      <c r="Q391" s="191">
        <f t="shared" si="69"/>
        <v>0</v>
      </c>
      <c r="R391" s="191">
        <f t="shared" si="70"/>
        <v>0</v>
      </c>
      <c r="S391" s="1988"/>
      <c r="T391" s="1989"/>
      <c r="U391" s="118">
        <f t="shared" si="67"/>
        <v>0</v>
      </c>
      <c r="V391" s="178"/>
      <c r="W391" s="179"/>
      <c r="X391" s="179"/>
      <c r="Y391" s="179"/>
      <c r="Z391" s="179"/>
      <c r="AA391" s="180"/>
      <c r="AB391" s="179"/>
      <c r="AC391" s="402"/>
      <c r="AD391" s="181"/>
      <c r="AE391" s="28"/>
      <c r="AF391" s="48"/>
      <c r="AG391" s="48"/>
      <c r="AH391" s="48"/>
      <c r="AI391" s="48"/>
      <c r="AJ391" s="48"/>
      <c r="AK391" s="28"/>
      <c r="AL391" s="28"/>
      <c r="AM391" s="33"/>
      <c r="AN391" s="48"/>
      <c r="AO391" s="33"/>
      <c r="AP391" s="48"/>
      <c r="AR391" s="28"/>
    </row>
    <row r="392" spans="1:44" ht="21" customHeight="1">
      <c r="I392" s="292">
        <f t="shared" si="71"/>
        <v>0</v>
      </c>
      <c r="J392" s="118">
        <f t="shared" si="66"/>
        <v>0</v>
      </c>
      <c r="K392" s="638">
        <f t="shared" si="72"/>
        <v>6</v>
      </c>
      <c r="L392" s="188"/>
      <c r="M392" s="188"/>
      <c r="N392" s="189">
        <f t="shared" si="68"/>
        <v>0</v>
      </c>
      <c r="O392" s="188"/>
      <c r="P392" s="188"/>
      <c r="Q392" s="191">
        <f t="shared" si="69"/>
        <v>0</v>
      </c>
      <c r="R392" s="191">
        <f t="shared" si="70"/>
        <v>0</v>
      </c>
      <c r="S392" s="1988"/>
      <c r="T392" s="1989"/>
      <c r="U392" s="118">
        <f t="shared" si="67"/>
        <v>0</v>
      </c>
      <c r="V392" s="137" t="s">
        <v>754</v>
      </c>
      <c r="W392" s="196">
        <f>SUM(W384:W391)</f>
        <v>5.43</v>
      </c>
      <c r="X392" s="196">
        <f>SUM(X384:X391)</f>
        <v>0</v>
      </c>
      <c r="Y392" s="196">
        <f>SUM(Y384:Y391)</f>
        <v>0</v>
      </c>
      <c r="Z392" s="197"/>
      <c r="AA392" s="198"/>
      <c r="AB392" s="196">
        <f>SUM(AB384:AB391)</f>
        <v>2000</v>
      </c>
      <c r="AC392" s="402"/>
      <c r="AD392" s="654">
        <f>SUBTOTAL(9,AD384:AD391)</f>
        <v>0</v>
      </c>
      <c r="AE392" s="199"/>
      <c r="AF392" s="33"/>
      <c r="AG392" s="33"/>
      <c r="AH392" s="33"/>
      <c r="AI392" s="33"/>
      <c r="AJ392" s="33"/>
      <c r="AM392" s="33"/>
      <c r="AN392" s="48"/>
      <c r="AO392" s="33"/>
      <c r="AP392" s="48"/>
    </row>
    <row r="393" spans="1:44" s="28" customFormat="1" ht="21" customHeight="1" thickBot="1">
      <c r="A393" s="200"/>
      <c r="B393" s="200"/>
      <c r="C393" s="200"/>
      <c r="D393" s="200"/>
      <c r="E393" s="200"/>
      <c r="F393" s="200"/>
      <c r="G393" s="200"/>
      <c r="I393" s="292">
        <f t="shared" si="71"/>
        <v>0</v>
      </c>
      <c r="J393" s="118">
        <f t="shared" si="66"/>
        <v>0</v>
      </c>
      <c r="K393" s="638">
        <f t="shared" si="72"/>
        <v>7</v>
      </c>
      <c r="L393" s="188"/>
      <c r="M393" s="188"/>
      <c r="N393" s="189">
        <f t="shared" si="68"/>
        <v>0</v>
      </c>
      <c r="O393" s="188"/>
      <c r="P393" s="188"/>
      <c r="Q393" s="191">
        <f t="shared" si="69"/>
        <v>0</v>
      </c>
      <c r="R393" s="191">
        <f t="shared" si="70"/>
        <v>0</v>
      </c>
      <c r="S393" s="1988"/>
      <c r="T393" s="1989"/>
      <c r="U393" s="118">
        <f t="shared" si="67"/>
        <v>0</v>
      </c>
      <c r="V393" s="201" t="s">
        <v>802</v>
      </c>
      <c r="W393" s="202"/>
      <c r="X393" s="202"/>
      <c r="Y393" s="202"/>
      <c r="Z393" s="202"/>
      <c r="AA393" s="203"/>
      <c r="AB393" s="202">
        <f>IF(AB392&gt;0,ROUND(AB392/COUNTA(AB384:AB391),0),)</f>
        <v>2000</v>
      </c>
      <c r="AC393" s="403"/>
      <c r="AD393" s="204"/>
      <c r="AE393" s="199"/>
      <c r="AF393" s="199"/>
      <c r="AG393" s="199"/>
      <c r="AH393" s="33"/>
      <c r="AI393" s="33"/>
      <c r="AJ393" s="33"/>
      <c r="AK393" s="33"/>
      <c r="AL393" s="33"/>
      <c r="AM393" s="33"/>
      <c r="AN393" s="48"/>
      <c r="AO393" s="48"/>
      <c r="AP393" s="48"/>
      <c r="AQ393" s="116"/>
      <c r="AR393" s="116"/>
    </row>
    <row r="394" spans="1:44" ht="21" customHeight="1">
      <c r="I394" s="292">
        <f t="shared" si="71"/>
        <v>0</v>
      </c>
      <c r="J394" s="118">
        <f t="shared" si="66"/>
        <v>0</v>
      </c>
      <c r="K394" s="638">
        <f t="shared" si="72"/>
        <v>8</v>
      </c>
      <c r="L394" s="188"/>
      <c r="M394" s="188"/>
      <c r="N394" s="189">
        <f t="shared" si="68"/>
        <v>0</v>
      </c>
      <c r="O394" s="188"/>
      <c r="P394" s="188"/>
      <c r="Q394" s="191">
        <f t="shared" si="69"/>
        <v>0</v>
      </c>
      <c r="R394" s="191">
        <f t="shared" si="70"/>
        <v>0</v>
      </c>
      <c r="S394" s="1988"/>
      <c r="T394" s="1989"/>
      <c r="U394" s="118">
        <f t="shared" si="67"/>
        <v>0</v>
      </c>
      <c r="V394" s="33"/>
      <c r="W394" s="33"/>
      <c r="X394" s="33"/>
      <c r="Y394" s="33"/>
      <c r="Z394" s="33"/>
      <c r="AA394" s="205"/>
      <c r="AB394" s="33"/>
      <c r="AC394" s="33"/>
      <c r="AD394" s="33"/>
      <c r="AE394" s="199"/>
      <c r="AF394" s="199"/>
      <c r="AG394" s="199"/>
      <c r="AH394" s="33"/>
      <c r="AI394" s="33"/>
      <c r="AJ394" s="33"/>
      <c r="AK394" s="33"/>
      <c r="AL394" s="33"/>
      <c r="AM394" s="33"/>
      <c r="AN394" s="48"/>
      <c r="AO394" s="48"/>
      <c r="AP394" s="48"/>
    </row>
    <row r="395" spans="1:44" ht="21" customHeight="1">
      <c r="I395" s="292">
        <f t="shared" si="71"/>
        <v>0</v>
      </c>
      <c r="J395" s="118">
        <f t="shared" si="66"/>
        <v>0</v>
      </c>
      <c r="K395" s="638">
        <f t="shared" si="72"/>
        <v>9</v>
      </c>
      <c r="L395" s="188"/>
      <c r="M395" s="188"/>
      <c r="N395" s="189">
        <f t="shared" si="68"/>
        <v>0</v>
      </c>
      <c r="O395" s="188"/>
      <c r="P395" s="188"/>
      <c r="Q395" s="191">
        <f t="shared" si="69"/>
        <v>0</v>
      </c>
      <c r="R395" s="191">
        <f t="shared" si="70"/>
        <v>0</v>
      </c>
      <c r="S395" s="1988"/>
      <c r="T395" s="1989"/>
      <c r="U395" s="118">
        <f t="shared" si="67"/>
        <v>0</v>
      </c>
      <c r="V395" s="647" t="s">
        <v>1169</v>
      </c>
      <c r="W395" s="648" t="s">
        <v>1668</v>
      </c>
      <c r="X395" s="649"/>
      <c r="Y395" s="649"/>
      <c r="Z395" s="649"/>
      <c r="AA395" s="649"/>
      <c r="AB395" s="649"/>
      <c r="AC395" s="649"/>
      <c r="AD395" s="650"/>
      <c r="AE395" s="199"/>
      <c r="AF395" s="199"/>
      <c r="AG395" s="199"/>
      <c r="AH395" s="33"/>
      <c r="AI395" s="33"/>
      <c r="AJ395" s="33"/>
      <c r="AK395" s="33"/>
      <c r="AL395" s="33"/>
      <c r="AM395" s="33"/>
      <c r="AN395" s="48"/>
      <c r="AO395" s="48"/>
      <c r="AP395" s="48"/>
    </row>
    <row r="396" spans="1:44" ht="21" customHeight="1">
      <c r="I396" s="292">
        <f t="shared" si="71"/>
        <v>0</v>
      </c>
      <c r="J396" s="118">
        <f t="shared" si="66"/>
        <v>0</v>
      </c>
      <c r="K396" s="638">
        <f t="shared" si="72"/>
        <v>10</v>
      </c>
      <c r="L396" s="188"/>
      <c r="M396" s="188"/>
      <c r="N396" s="189">
        <f t="shared" si="68"/>
        <v>0</v>
      </c>
      <c r="O396" s="188"/>
      <c r="P396" s="188"/>
      <c r="Q396" s="191">
        <f t="shared" si="69"/>
        <v>0</v>
      </c>
      <c r="R396" s="191">
        <f t="shared" si="70"/>
        <v>0</v>
      </c>
      <c r="S396" s="1988"/>
      <c r="T396" s="1989"/>
      <c r="U396" s="118">
        <f t="shared" si="67"/>
        <v>0</v>
      </c>
      <c r="V396" s="651" t="s">
        <v>1171</v>
      </c>
      <c r="W396" s="648" t="str">
        <f>"식재된 "&amp;K381&amp;" 는 활착이 안정된 상태로 신초발달이 양호하다."</f>
        <v>식재된 아까시(노) 는 활착이 안정된 상태로 신초발달이 양호하다.</v>
      </c>
      <c r="X396" s="649"/>
      <c r="Y396" s="649"/>
      <c r="Z396" s="649"/>
      <c r="AA396" s="649"/>
      <c r="AB396" s="649"/>
      <c r="AC396" s="649"/>
      <c r="AD396" s="650"/>
      <c r="AE396" s="199"/>
      <c r="AF396" s="199"/>
      <c r="AG396" s="199"/>
      <c r="AH396" s="33"/>
      <c r="AI396" s="33"/>
      <c r="AJ396" s="33"/>
      <c r="AK396" s="33"/>
      <c r="AL396" s="33"/>
      <c r="AM396" s="33"/>
      <c r="AN396" s="48"/>
      <c r="AO396" s="48"/>
      <c r="AP396" s="48"/>
    </row>
    <row r="397" spans="1:44" ht="21" customHeight="1">
      <c r="I397" s="292">
        <f t="shared" si="71"/>
        <v>0</v>
      </c>
      <c r="J397" s="118">
        <f t="shared" si="66"/>
        <v>0</v>
      </c>
      <c r="K397" s="638">
        <f t="shared" si="72"/>
        <v>11</v>
      </c>
      <c r="L397" s="188"/>
      <c r="M397" s="188"/>
      <c r="N397" s="189">
        <f t="shared" si="68"/>
        <v>0</v>
      </c>
      <c r="O397" s="188"/>
      <c r="P397" s="188"/>
      <c r="Q397" s="191">
        <f t="shared" si="69"/>
        <v>0</v>
      </c>
      <c r="R397" s="191">
        <f t="shared" si="70"/>
        <v>0</v>
      </c>
      <c r="S397" s="1988"/>
      <c r="T397" s="1989"/>
      <c r="U397" s="118">
        <f t="shared" si="67"/>
        <v>0</v>
      </c>
      <c r="V397" s="651" t="s">
        <v>1172</v>
      </c>
      <c r="W397" s="648"/>
      <c r="X397" s="649"/>
      <c r="Y397" s="649"/>
      <c r="Z397" s="649"/>
      <c r="AA397" s="649"/>
      <c r="AB397" s="649"/>
      <c r="AC397" s="649"/>
      <c r="AD397" s="650"/>
      <c r="AE397" s="199"/>
      <c r="AF397" s="199"/>
      <c r="AG397" s="199"/>
      <c r="AH397" s="33"/>
      <c r="AI397" s="33"/>
      <c r="AJ397" s="33"/>
      <c r="AK397" s="33"/>
      <c r="AL397" s="33"/>
      <c r="AM397" s="33"/>
      <c r="AN397" s="48"/>
      <c r="AO397" s="48"/>
      <c r="AP397" s="48"/>
    </row>
    <row r="398" spans="1:44" ht="21" customHeight="1">
      <c r="I398" s="292">
        <f t="shared" si="71"/>
        <v>0</v>
      </c>
      <c r="J398" s="118">
        <f t="shared" si="66"/>
        <v>0</v>
      </c>
      <c r="K398" s="638">
        <f t="shared" si="72"/>
        <v>12</v>
      </c>
      <c r="L398" s="188"/>
      <c r="M398" s="188"/>
      <c r="N398" s="189">
        <f t="shared" si="68"/>
        <v>0</v>
      </c>
      <c r="O398" s="188"/>
      <c r="P398" s="188"/>
      <c r="Q398" s="191">
        <f t="shared" si="69"/>
        <v>0</v>
      </c>
      <c r="R398" s="191">
        <f t="shared" si="70"/>
        <v>0</v>
      </c>
      <c r="S398" s="1988"/>
      <c r="T398" s="1989"/>
      <c r="U398" s="118">
        <f t="shared" si="67"/>
        <v>0</v>
      </c>
      <c r="V398" s="651" t="s">
        <v>1174</v>
      </c>
      <c r="W398" s="648" t="str">
        <f>"소반내 조림목의 생육상태, 현장여건 등을 고려하여 작업종은 "&amp;R379&amp;"로 적용한다."</f>
        <v>소반내 조림목의 생육상태, 현장여건 등을 고려하여 작업종은 모두베기로 적용한다.</v>
      </c>
      <c r="X398" s="649"/>
      <c r="Y398" s="649"/>
      <c r="Z398" s="649"/>
      <c r="AA398" s="649"/>
      <c r="AB398" s="649"/>
      <c r="AC398" s="649"/>
      <c r="AD398" s="650"/>
      <c r="AE398" s="199"/>
      <c r="AF398" s="199"/>
      <c r="AG398" s="199"/>
      <c r="AH398" s="33"/>
      <c r="AI398" s="33"/>
      <c r="AJ398" s="33"/>
      <c r="AK398" s="33"/>
      <c r="AL398" s="33"/>
      <c r="AM398" s="33"/>
      <c r="AN398" s="48"/>
      <c r="AO398" s="48"/>
      <c r="AP398" s="48"/>
    </row>
    <row r="399" spans="1:44" ht="21" customHeight="1">
      <c r="I399" s="292">
        <f t="shared" si="71"/>
        <v>0</v>
      </c>
      <c r="J399" s="118">
        <f t="shared" si="66"/>
        <v>0</v>
      </c>
      <c r="K399" s="638">
        <f t="shared" si="72"/>
        <v>13</v>
      </c>
      <c r="L399" s="188"/>
      <c r="M399" s="188"/>
      <c r="N399" s="189">
        <f t="shared" si="68"/>
        <v>0</v>
      </c>
      <c r="O399" s="188"/>
      <c r="P399" s="188"/>
      <c r="Q399" s="191">
        <f t="shared" si="69"/>
        <v>0</v>
      </c>
      <c r="R399" s="191">
        <f t="shared" si="70"/>
        <v>0</v>
      </c>
      <c r="S399" s="1988"/>
      <c r="T399" s="1989"/>
      <c r="U399" s="118">
        <f t="shared" si="67"/>
        <v>0</v>
      </c>
      <c r="V399" s="652" t="s">
        <v>1175</v>
      </c>
      <c r="W399" s="648" t="s">
        <v>1870</v>
      </c>
      <c r="X399" s="649"/>
      <c r="Y399" s="649"/>
      <c r="Z399" s="649"/>
      <c r="AA399" s="649"/>
      <c r="AB399" s="649"/>
      <c r="AC399" s="649"/>
      <c r="AD399" s="650"/>
      <c r="AE399" s="199"/>
      <c r="AF399" s="199"/>
      <c r="AG399" s="199"/>
      <c r="AH399" s="33"/>
      <c r="AI399" s="33"/>
      <c r="AJ399" s="33"/>
      <c r="AK399" s="33"/>
      <c r="AL399" s="33"/>
      <c r="AM399" s="33"/>
      <c r="AN399" s="48"/>
      <c r="AO399" s="48"/>
      <c r="AP399" s="48"/>
    </row>
    <row r="400" spans="1:44" ht="21" customHeight="1" thickBot="1">
      <c r="I400" s="292">
        <f t="shared" si="71"/>
        <v>0</v>
      </c>
      <c r="J400" s="118">
        <f t="shared" si="66"/>
        <v>0</v>
      </c>
      <c r="K400" s="206">
        <f t="shared" si="72"/>
        <v>14</v>
      </c>
      <c r="L400" s="159"/>
      <c r="M400" s="159"/>
      <c r="N400" s="207">
        <f t="shared" si="68"/>
        <v>0</v>
      </c>
      <c r="O400" s="208"/>
      <c r="P400" s="208"/>
      <c r="Q400" s="209">
        <f t="shared" si="69"/>
        <v>0</v>
      </c>
      <c r="R400" s="209">
        <f t="shared" si="70"/>
        <v>0</v>
      </c>
      <c r="S400" s="1990"/>
      <c r="T400" s="1991"/>
      <c r="U400" s="118">
        <f t="shared" si="67"/>
        <v>0</v>
      </c>
      <c r="V400" s="651"/>
      <c r="W400" s="648"/>
      <c r="X400" s="649"/>
      <c r="Y400" s="649"/>
      <c r="Z400" s="649"/>
      <c r="AA400" s="649"/>
      <c r="AB400" s="649"/>
      <c r="AC400" s="649"/>
      <c r="AD400" s="650"/>
      <c r="AE400" s="199"/>
      <c r="AF400" s="199"/>
      <c r="AG400" s="199"/>
      <c r="AH400" s="33"/>
      <c r="AI400" s="33"/>
      <c r="AJ400" s="33"/>
      <c r="AK400" s="33"/>
      <c r="AL400" s="33"/>
      <c r="AM400" s="33"/>
      <c r="AN400" s="48"/>
      <c r="AO400" s="48"/>
      <c r="AP400" s="48"/>
    </row>
    <row r="401" spans="9:42" ht="21" hidden="1" customHeight="1">
      <c r="I401" s="292">
        <f>IF((O$403+P$403)&gt;0,1,0)</f>
        <v>0</v>
      </c>
      <c r="J401" s="118">
        <f t="shared" si="66"/>
        <v>0</v>
      </c>
      <c r="K401" s="2002" t="s">
        <v>840</v>
      </c>
      <c r="L401" s="2004" t="s">
        <v>841</v>
      </c>
      <c r="M401" s="2006" t="s">
        <v>842</v>
      </c>
      <c r="N401" s="2006" t="s">
        <v>843</v>
      </c>
      <c r="O401" s="2012" t="s">
        <v>844</v>
      </c>
      <c r="P401" s="2012"/>
      <c r="Q401" s="2012" t="s">
        <v>845</v>
      </c>
      <c r="R401" s="2012"/>
      <c r="S401" s="1992" t="s">
        <v>969</v>
      </c>
      <c r="T401" s="1993"/>
      <c r="U401" s="118">
        <f t="shared" ref="U401:U449" si="73">J401</f>
        <v>0</v>
      </c>
      <c r="V401" s="33"/>
      <c r="W401" s="33"/>
      <c r="X401" s="33"/>
      <c r="Y401" s="33"/>
      <c r="Z401" s="33"/>
      <c r="AA401" s="205"/>
      <c r="AB401" s="33"/>
      <c r="AC401" s="33"/>
      <c r="AD401" s="33"/>
      <c r="AE401" s="199"/>
      <c r="AF401" s="199"/>
      <c r="AG401" s="199"/>
      <c r="AH401" s="33"/>
      <c r="AI401" s="33"/>
      <c r="AJ401" s="33"/>
      <c r="AK401" s="33"/>
      <c r="AL401" s="33"/>
      <c r="AM401" s="33"/>
      <c r="AN401" s="48"/>
      <c r="AO401" s="48"/>
      <c r="AP401" s="48"/>
    </row>
    <row r="402" spans="9:42" ht="21" hidden="1" customHeight="1">
      <c r="I402" s="292">
        <f t="shared" ref="I402:I425" si="74">IF((O$403+P$403)&gt;0,1,0)</f>
        <v>0</v>
      </c>
      <c r="J402" s="118">
        <f t="shared" si="66"/>
        <v>0</v>
      </c>
      <c r="K402" s="2003"/>
      <c r="L402" s="2005"/>
      <c r="M402" s="2007"/>
      <c r="N402" s="2007"/>
      <c r="O402" s="635" t="s">
        <v>741</v>
      </c>
      <c r="P402" s="176" t="s">
        <v>742</v>
      </c>
      <c r="Q402" s="176" t="s">
        <v>741</v>
      </c>
      <c r="R402" s="177" t="s">
        <v>742</v>
      </c>
      <c r="S402" s="1994"/>
      <c r="T402" s="1995"/>
      <c r="U402" s="118">
        <f t="shared" si="73"/>
        <v>0</v>
      </c>
      <c r="V402" s="33"/>
      <c r="W402" s="33"/>
      <c r="X402" s="33"/>
      <c r="Y402" s="33"/>
      <c r="Z402" s="33"/>
      <c r="AA402" s="205"/>
      <c r="AB402" s="33"/>
      <c r="AC402" s="33"/>
      <c r="AD402" s="33"/>
      <c r="AE402" s="199"/>
      <c r="AF402" s="199"/>
      <c r="AG402" s="199"/>
      <c r="AH402" s="33"/>
      <c r="AI402" s="33"/>
      <c r="AJ402" s="33"/>
      <c r="AK402" s="33"/>
      <c r="AL402" s="33"/>
      <c r="AM402" s="33"/>
      <c r="AN402" s="48"/>
      <c r="AO402" s="48"/>
      <c r="AP402" s="48"/>
    </row>
    <row r="403" spans="9:42" ht="21" hidden="1" customHeight="1">
      <c r="I403" s="292">
        <f t="shared" si="74"/>
        <v>0</v>
      </c>
      <c r="J403" s="118">
        <f t="shared" si="66"/>
        <v>0</v>
      </c>
      <c r="K403" s="636">
        <f>+K25+1</f>
        <v>15</v>
      </c>
      <c r="L403" s="188"/>
      <c r="M403" s="188"/>
      <c r="N403" s="189">
        <f t="shared" ref="N403:N425" si="75">IF(O403+P403&gt;0,$W$377,)</f>
        <v>0</v>
      </c>
      <c r="O403" s="190"/>
      <c r="P403" s="190"/>
      <c r="Q403" s="191">
        <f t="shared" ref="Q403:R450" si="76">ROUND(O403*50,0)</f>
        <v>0</v>
      </c>
      <c r="R403" s="191">
        <f t="shared" si="76"/>
        <v>0</v>
      </c>
      <c r="S403" s="1988"/>
      <c r="T403" s="1989"/>
      <c r="U403" s="118">
        <f t="shared" si="73"/>
        <v>0</v>
      </c>
      <c r="V403" s="33"/>
      <c r="W403" s="33"/>
      <c r="X403" s="33"/>
      <c r="Y403" s="33"/>
      <c r="Z403" s="33"/>
      <c r="AA403" s="205"/>
      <c r="AB403" s="33"/>
      <c r="AC403" s="33"/>
      <c r="AD403" s="33"/>
      <c r="AE403" s="199"/>
      <c r="AF403" s="199"/>
      <c r="AG403" s="199"/>
      <c r="AH403" s="33"/>
      <c r="AI403" s="33"/>
      <c r="AJ403" s="33"/>
      <c r="AK403" s="33"/>
      <c r="AL403" s="33"/>
      <c r="AM403" s="33"/>
      <c r="AN403" s="48"/>
      <c r="AO403" s="48"/>
      <c r="AP403" s="48"/>
    </row>
    <row r="404" spans="9:42" ht="21" hidden="1" customHeight="1">
      <c r="I404" s="292">
        <f t="shared" si="74"/>
        <v>0</v>
      </c>
      <c r="J404" s="118">
        <f t="shared" si="66"/>
        <v>0</v>
      </c>
      <c r="K404" s="636">
        <f t="shared" ref="K404:K425" si="77">+K403+1</f>
        <v>16</v>
      </c>
      <c r="L404" s="188"/>
      <c r="M404" s="188"/>
      <c r="N404" s="189">
        <f t="shared" si="75"/>
        <v>0</v>
      </c>
      <c r="O404" s="190"/>
      <c r="P404" s="190"/>
      <c r="Q404" s="191">
        <f t="shared" si="76"/>
        <v>0</v>
      </c>
      <c r="R404" s="191">
        <f t="shared" si="76"/>
        <v>0</v>
      </c>
      <c r="S404" s="1988"/>
      <c r="T404" s="1989"/>
      <c r="U404" s="118">
        <f t="shared" si="73"/>
        <v>0</v>
      </c>
      <c r="V404" s="33"/>
      <c r="W404" s="33"/>
      <c r="X404" s="33"/>
      <c r="Y404" s="33"/>
      <c r="Z404" s="33"/>
      <c r="AA404" s="205"/>
      <c r="AB404" s="33"/>
      <c r="AC404" s="33"/>
      <c r="AD404" s="33"/>
      <c r="AE404" s="199"/>
      <c r="AF404" s="199"/>
      <c r="AG404" s="199"/>
      <c r="AH404" s="33"/>
      <c r="AI404" s="33"/>
      <c r="AJ404" s="33"/>
      <c r="AK404" s="33"/>
      <c r="AL404" s="33"/>
      <c r="AM404" s="33"/>
      <c r="AN404" s="48"/>
      <c r="AO404" s="48"/>
      <c r="AP404" s="48"/>
    </row>
    <row r="405" spans="9:42" ht="21" hidden="1" customHeight="1">
      <c r="I405" s="292">
        <f t="shared" si="74"/>
        <v>0</v>
      </c>
      <c r="J405" s="118">
        <f t="shared" si="66"/>
        <v>0</v>
      </c>
      <c r="K405" s="636">
        <f t="shared" si="77"/>
        <v>17</v>
      </c>
      <c r="L405" s="188"/>
      <c r="M405" s="188"/>
      <c r="N405" s="189">
        <f t="shared" si="75"/>
        <v>0</v>
      </c>
      <c r="O405" s="190"/>
      <c r="P405" s="190"/>
      <c r="Q405" s="191">
        <f t="shared" si="76"/>
        <v>0</v>
      </c>
      <c r="R405" s="191">
        <f t="shared" si="76"/>
        <v>0</v>
      </c>
      <c r="S405" s="1988"/>
      <c r="T405" s="1989"/>
      <c r="U405" s="118">
        <f t="shared" si="73"/>
        <v>0</v>
      </c>
      <c r="V405" s="33"/>
      <c r="W405" s="33"/>
      <c r="X405" s="33"/>
      <c r="Y405" s="33"/>
      <c r="Z405" s="33"/>
      <c r="AA405" s="205"/>
      <c r="AB405" s="33"/>
      <c r="AC405" s="33"/>
      <c r="AD405" s="33"/>
      <c r="AE405" s="199"/>
      <c r="AF405" s="199"/>
      <c r="AG405" s="199"/>
      <c r="AH405" s="33"/>
      <c r="AI405" s="33"/>
      <c r="AJ405" s="33"/>
      <c r="AK405" s="33"/>
      <c r="AL405" s="33"/>
      <c r="AM405" s="33"/>
      <c r="AN405" s="48"/>
      <c r="AO405" s="48"/>
      <c r="AP405" s="48"/>
    </row>
    <row r="406" spans="9:42" ht="21" hidden="1" customHeight="1">
      <c r="I406" s="292">
        <f t="shared" si="74"/>
        <v>0</v>
      </c>
      <c r="J406" s="118">
        <f t="shared" si="66"/>
        <v>0</v>
      </c>
      <c r="K406" s="636">
        <f t="shared" si="77"/>
        <v>18</v>
      </c>
      <c r="L406" s="188"/>
      <c r="M406" s="188"/>
      <c r="N406" s="189">
        <f t="shared" si="75"/>
        <v>0</v>
      </c>
      <c r="O406" s="190"/>
      <c r="P406" s="190"/>
      <c r="Q406" s="191">
        <f t="shared" si="76"/>
        <v>0</v>
      </c>
      <c r="R406" s="191">
        <f t="shared" si="76"/>
        <v>0</v>
      </c>
      <c r="S406" s="1988"/>
      <c r="T406" s="1989"/>
      <c r="U406" s="118">
        <f t="shared" si="73"/>
        <v>0</v>
      </c>
      <c r="V406" s="33"/>
      <c r="W406" s="33"/>
      <c r="X406" s="33"/>
      <c r="Y406" s="33"/>
      <c r="Z406" s="33"/>
      <c r="AA406" s="205"/>
      <c r="AB406" s="33"/>
      <c r="AC406" s="33"/>
      <c r="AD406" s="33"/>
      <c r="AE406" s="199"/>
      <c r="AF406" s="199"/>
      <c r="AG406" s="199"/>
      <c r="AH406" s="33"/>
      <c r="AI406" s="33"/>
      <c r="AJ406" s="33"/>
      <c r="AK406" s="33"/>
      <c r="AL406" s="33"/>
      <c r="AM406" s="33"/>
      <c r="AN406" s="48"/>
      <c r="AO406" s="48"/>
      <c r="AP406" s="48"/>
    </row>
    <row r="407" spans="9:42" ht="21" hidden="1" customHeight="1">
      <c r="I407" s="292">
        <f t="shared" si="74"/>
        <v>0</v>
      </c>
      <c r="J407" s="118">
        <f t="shared" si="66"/>
        <v>0</v>
      </c>
      <c r="K407" s="636">
        <f t="shared" si="77"/>
        <v>19</v>
      </c>
      <c r="L407" s="188"/>
      <c r="M407" s="188"/>
      <c r="N407" s="189">
        <f t="shared" si="75"/>
        <v>0</v>
      </c>
      <c r="O407" s="190"/>
      <c r="P407" s="190"/>
      <c r="Q407" s="191">
        <f t="shared" si="76"/>
        <v>0</v>
      </c>
      <c r="R407" s="191">
        <f t="shared" si="76"/>
        <v>0</v>
      </c>
      <c r="S407" s="1988"/>
      <c r="T407" s="1989"/>
      <c r="U407" s="118">
        <f t="shared" si="73"/>
        <v>0</v>
      </c>
      <c r="V407" s="33"/>
      <c r="W407" s="33"/>
      <c r="X407" s="33"/>
      <c r="Y407" s="33"/>
      <c r="Z407" s="33"/>
      <c r="AA407" s="205"/>
      <c r="AB407" s="33"/>
      <c r="AC407" s="33"/>
      <c r="AD407" s="33"/>
      <c r="AE407" s="199"/>
      <c r="AF407" s="199"/>
      <c r="AG407" s="199"/>
      <c r="AH407" s="33"/>
      <c r="AI407" s="33"/>
      <c r="AJ407" s="33"/>
      <c r="AK407" s="33"/>
      <c r="AL407" s="33"/>
      <c r="AM407" s="33"/>
      <c r="AN407" s="48"/>
      <c r="AO407" s="48"/>
      <c r="AP407" s="48"/>
    </row>
    <row r="408" spans="9:42" ht="21" hidden="1" customHeight="1">
      <c r="I408" s="292">
        <f t="shared" si="74"/>
        <v>0</v>
      </c>
      <c r="J408" s="118">
        <f t="shared" si="66"/>
        <v>0</v>
      </c>
      <c r="K408" s="636">
        <f t="shared" si="77"/>
        <v>20</v>
      </c>
      <c r="L408" s="188"/>
      <c r="M408" s="188"/>
      <c r="N408" s="189">
        <f t="shared" si="75"/>
        <v>0</v>
      </c>
      <c r="O408" s="190"/>
      <c r="P408" s="190"/>
      <c r="Q408" s="191">
        <f t="shared" si="76"/>
        <v>0</v>
      </c>
      <c r="R408" s="191">
        <f t="shared" si="76"/>
        <v>0</v>
      </c>
      <c r="S408" s="1988"/>
      <c r="T408" s="1989"/>
      <c r="U408" s="118">
        <f t="shared" si="73"/>
        <v>0</v>
      </c>
      <c r="V408" s="33"/>
      <c r="W408" s="33"/>
      <c r="X408" s="33"/>
      <c r="Y408" s="33"/>
      <c r="Z408" s="33"/>
      <c r="AA408" s="205"/>
      <c r="AB408" s="33"/>
      <c r="AC408" s="33"/>
      <c r="AD408" s="33"/>
      <c r="AE408" s="199"/>
      <c r="AF408" s="199"/>
      <c r="AG408" s="199"/>
      <c r="AH408" s="33"/>
      <c r="AI408" s="33"/>
      <c r="AJ408" s="33"/>
      <c r="AK408" s="33"/>
      <c r="AL408" s="33"/>
      <c r="AM408" s="33"/>
      <c r="AN408" s="48"/>
      <c r="AO408" s="48"/>
      <c r="AP408" s="48"/>
    </row>
    <row r="409" spans="9:42" ht="21" hidden="1" customHeight="1">
      <c r="I409" s="292">
        <f t="shared" si="74"/>
        <v>0</v>
      </c>
      <c r="J409" s="118">
        <f t="shared" si="66"/>
        <v>0</v>
      </c>
      <c r="K409" s="636">
        <f t="shared" si="77"/>
        <v>21</v>
      </c>
      <c r="L409" s="188"/>
      <c r="M409" s="188"/>
      <c r="N409" s="189">
        <f t="shared" si="75"/>
        <v>0</v>
      </c>
      <c r="O409" s="190"/>
      <c r="P409" s="190"/>
      <c r="Q409" s="191">
        <f t="shared" si="76"/>
        <v>0</v>
      </c>
      <c r="R409" s="191">
        <f t="shared" si="76"/>
        <v>0</v>
      </c>
      <c r="S409" s="1988"/>
      <c r="T409" s="1989"/>
      <c r="U409" s="118">
        <f t="shared" si="73"/>
        <v>0</v>
      </c>
      <c r="V409" s="33"/>
      <c r="W409" s="33"/>
      <c r="X409" s="33"/>
      <c r="Y409" s="33"/>
      <c r="Z409" s="33"/>
      <c r="AA409" s="205"/>
      <c r="AB409" s="33"/>
      <c r="AC409" s="33"/>
      <c r="AD409" s="33"/>
      <c r="AE409" s="199"/>
      <c r="AF409" s="199"/>
      <c r="AG409" s="199"/>
      <c r="AH409" s="33"/>
      <c r="AI409" s="33"/>
      <c r="AJ409" s="33"/>
      <c r="AK409" s="33"/>
      <c r="AL409" s="33"/>
      <c r="AM409" s="33"/>
      <c r="AN409" s="48"/>
      <c r="AO409" s="48"/>
      <c r="AP409" s="48"/>
    </row>
    <row r="410" spans="9:42" ht="21" hidden="1" customHeight="1">
      <c r="I410" s="292">
        <f t="shared" si="74"/>
        <v>0</v>
      </c>
      <c r="J410" s="118">
        <f t="shared" si="66"/>
        <v>0</v>
      </c>
      <c r="K410" s="636">
        <f t="shared" si="77"/>
        <v>22</v>
      </c>
      <c r="L410" s="188"/>
      <c r="M410" s="188"/>
      <c r="N410" s="189">
        <f t="shared" si="75"/>
        <v>0</v>
      </c>
      <c r="O410" s="190"/>
      <c r="P410" s="190"/>
      <c r="Q410" s="191">
        <f t="shared" si="76"/>
        <v>0</v>
      </c>
      <c r="R410" s="191">
        <f t="shared" si="76"/>
        <v>0</v>
      </c>
      <c r="S410" s="1988"/>
      <c r="T410" s="1989"/>
      <c r="U410" s="118">
        <f t="shared" si="73"/>
        <v>0</v>
      </c>
      <c r="V410" s="33"/>
      <c r="W410" s="33"/>
      <c r="X410" s="33"/>
      <c r="Y410" s="33"/>
      <c r="Z410" s="33"/>
      <c r="AA410" s="205"/>
      <c r="AB410" s="33"/>
      <c r="AC410" s="33"/>
      <c r="AD410" s="33"/>
      <c r="AE410" s="199"/>
      <c r="AF410" s="199"/>
      <c r="AG410" s="199"/>
      <c r="AH410" s="33"/>
      <c r="AI410" s="33"/>
      <c r="AJ410" s="33"/>
      <c r="AK410" s="33"/>
      <c r="AL410" s="33"/>
      <c r="AM410" s="33"/>
      <c r="AN410" s="48"/>
      <c r="AO410" s="48"/>
      <c r="AP410" s="48"/>
    </row>
    <row r="411" spans="9:42" ht="21" hidden="1" customHeight="1">
      <c r="I411" s="292">
        <f t="shared" si="74"/>
        <v>0</v>
      </c>
      <c r="J411" s="118">
        <f t="shared" si="66"/>
        <v>0</v>
      </c>
      <c r="K411" s="636">
        <f t="shared" si="77"/>
        <v>23</v>
      </c>
      <c r="L411" s="188"/>
      <c r="M411" s="188"/>
      <c r="N411" s="189">
        <f t="shared" si="75"/>
        <v>0</v>
      </c>
      <c r="O411" s="190"/>
      <c r="P411" s="190"/>
      <c r="Q411" s="191">
        <f t="shared" si="76"/>
        <v>0</v>
      </c>
      <c r="R411" s="191">
        <f t="shared" si="76"/>
        <v>0</v>
      </c>
      <c r="S411" s="1988"/>
      <c r="T411" s="1989"/>
      <c r="U411" s="118">
        <f t="shared" si="73"/>
        <v>0</v>
      </c>
      <c r="V411" s="33"/>
      <c r="W411" s="33"/>
      <c r="X411" s="33"/>
      <c r="Y411" s="33"/>
      <c r="Z411" s="33"/>
      <c r="AA411" s="205"/>
      <c r="AB411" s="33"/>
      <c r="AC411" s="33"/>
      <c r="AD411" s="33"/>
      <c r="AE411" s="199"/>
      <c r="AF411" s="199"/>
      <c r="AG411" s="199"/>
      <c r="AH411" s="33"/>
      <c r="AI411" s="33"/>
      <c r="AJ411" s="33"/>
      <c r="AK411" s="33"/>
      <c r="AL411" s="33"/>
      <c r="AM411" s="33"/>
      <c r="AN411" s="48"/>
      <c r="AO411" s="48"/>
      <c r="AP411" s="48"/>
    </row>
    <row r="412" spans="9:42" ht="21" hidden="1" customHeight="1">
      <c r="I412" s="292">
        <f t="shared" si="74"/>
        <v>0</v>
      </c>
      <c r="J412" s="118">
        <f t="shared" si="66"/>
        <v>0</v>
      </c>
      <c r="K412" s="636">
        <f t="shared" si="77"/>
        <v>24</v>
      </c>
      <c r="L412" s="188"/>
      <c r="M412" s="188"/>
      <c r="N412" s="189">
        <f t="shared" si="75"/>
        <v>0</v>
      </c>
      <c r="O412" s="190"/>
      <c r="P412" s="190"/>
      <c r="Q412" s="191">
        <f t="shared" si="76"/>
        <v>0</v>
      </c>
      <c r="R412" s="191">
        <f t="shared" si="76"/>
        <v>0</v>
      </c>
      <c r="S412" s="1988"/>
      <c r="T412" s="1989"/>
      <c r="U412" s="118">
        <f t="shared" si="73"/>
        <v>0</v>
      </c>
      <c r="V412" s="33"/>
      <c r="W412" s="33"/>
      <c r="X412" s="33"/>
      <c r="Y412" s="33"/>
      <c r="Z412" s="33"/>
      <c r="AA412" s="205"/>
      <c r="AB412" s="33"/>
      <c r="AC412" s="33"/>
      <c r="AD412" s="33"/>
      <c r="AE412" s="199"/>
      <c r="AF412" s="199"/>
      <c r="AG412" s="199"/>
      <c r="AH412" s="33"/>
      <c r="AI412" s="33"/>
      <c r="AJ412" s="33"/>
      <c r="AK412" s="33"/>
      <c r="AL412" s="33"/>
      <c r="AM412" s="33"/>
      <c r="AN412" s="48"/>
      <c r="AO412" s="48"/>
      <c r="AP412" s="48"/>
    </row>
    <row r="413" spans="9:42" ht="21" hidden="1" customHeight="1">
      <c r="I413" s="292">
        <f t="shared" si="74"/>
        <v>0</v>
      </c>
      <c r="J413" s="118">
        <f t="shared" si="66"/>
        <v>0</v>
      </c>
      <c r="K413" s="636">
        <f t="shared" si="77"/>
        <v>25</v>
      </c>
      <c r="L413" s="188"/>
      <c r="M413" s="188"/>
      <c r="N413" s="189">
        <f t="shared" si="75"/>
        <v>0</v>
      </c>
      <c r="O413" s="190"/>
      <c r="P413" s="190"/>
      <c r="Q413" s="191">
        <f t="shared" si="76"/>
        <v>0</v>
      </c>
      <c r="R413" s="191">
        <f t="shared" si="76"/>
        <v>0</v>
      </c>
      <c r="S413" s="1988"/>
      <c r="T413" s="1989"/>
      <c r="U413" s="118">
        <f t="shared" si="73"/>
        <v>0</v>
      </c>
      <c r="V413" s="33"/>
      <c r="W413" s="33"/>
      <c r="X413" s="33"/>
      <c r="Y413" s="33"/>
      <c r="Z413" s="33"/>
      <c r="AA413" s="205"/>
      <c r="AB413" s="33"/>
      <c r="AC413" s="33"/>
      <c r="AD413" s="33"/>
      <c r="AE413" s="199"/>
      <c r="AF413" s="199"/>
      <c r="AG413" s="199"/>
      <c r="AH413" s="33"/>
      <c r="AI413" s="33"/>
      <c r="AJ413" s="33"/>
      <c r="AK413" s="33"/>
      <c r="AL413" s="33"/>
      <c r="AM413" s="33"/>
      <c r="AN413" s="48"/>
      <c r="AO413" s="48"/>
      <c r="AP413" s="48"/>
    </row>
    <row r="414" spans="9:42" ht="21" hidden="1" customHeight="1">
      <c r="I414" s="292">
        <f t="shared" si="74"/>
        <v>0</v>
      </c>
      <c r="J414" s="118">
        <f t="shared" si="66"/>
        <v>0</v>
      </c>
      <c r="K414" s="636">
        <f t="shared" si="77"/>
        <v>26</v>
      </c>
      <c r="L414" s="188"/>
      <c r="M414" s="188"/>
      <c r="N414" s="189">
        <f t="shared" si="75"/>
        <v>0</v>
      </c>
      <c r="O414" s="190"/>
      <c r="P414" s="190"/>
      <c r="Q414" s="191">
        <f t="shared" si="76"/>
        <v>0</v>
      </c>
      <c r="R414" s="191">
        <f t="shared" si="76"/>
        <v>0</v>
      </c>
      <c r="S414" s="1988"/>
      <c r="T414" s="1989"/>
      <c r="U414" s="118">
        <f t="shared" si="73"/>
        <v>0</v>
      </c>
      <c r="V414" s="33"/>
      <c r="W414" s="33"/>
      <c r="X414" s="33"/>
      <c r="Y414" s="33"/>
      <c r="Z414" s="33"/>
      <c r="AA414" s="205"/>
      <c r="AB414" s="33"/>
      <c r="AC414" s="33"/>
      <c r="AD414" s="33"/>
      <c r="AE414" s="199"/>
      <c r="AF414" s="199"/>
      <c r="AG414" s="199"/>
      <c r="AH414" s="33"/>
      <c r="AI414" s="33"/>
      <c r="AJ414" s="33"/>
      <c r="AK414" s="33"/>
      <c r="AL414" s="33"/>
      <c r="AM414" s="33"/>
      <c r="AN414" s="48"/>
      <c r="AO414" s="48"/>
      <c r="AP414" s="48"/>
    </row>
    <row r="415" spans="9:42" ht="21" hidden="1" customHeight="1">
      <c r="I415" s="292">
        <f t="shared" si="74"/>
        <v>0</v>
      </c>
      <c r="J415" s="118">
        <f t="shared" si="66"/>
        <v>0</v>
      </c>
      <c r="K415" s="636">
        <f t="shared" si="77"/>
        <v>27</v>
      </c>
      <c r="L415" s="188"/>
      <c r="M415" s="188"/>
      <c r="N415" s="189">
        <f t="shared" si="75"/>
        <v>0</v>
      </c>
      <c r="O415" s="190"/>
      <c r="P415" s="190"/>
      <c r="Q415" s="191">
        <f t="shared" si="76"/>
        <v>0</v>
      </c>
      <c r="R415" s="191">
        <f t="shared" si="76"/>
        <v>0</v>
      </c>
      <c r="S415" s="1988"/>
      <c r="T415" s="1989"/>
      <c r="U415" s="118">
        <f t="shared" si="73"/>
        <v>0</v>
      </c>
      <c r="V415" s="33"/>
      <c r="W415" s="33"/>
      <c r="X415" s="33"/>
      <c r="Y415" s="33"/>
      <c r="Z415" s="33"/>
      <c r="AA415" s="205"/>
      <c r="AB415" s="33"/>
      <c r="AC415" s="33"/>
      <c r="AD415" s="33"/>
      <c r="AE415" s="199"/>
      <c r="AF415" s="199"/>
      <c r="AG415" s="199"/>
      <c r="AH415" s="33"/>
      <c r="AI415" s="33"/>
      <c r="AJ415" s="33"/>
      <c r="AK415" s="33"/>
      <c r="AL415" s="33"/>
      <c r="AM415" s="33"/>
      <c r="AN415" s="48"/>
      <c r="AO415" s="48"/>
      <c r="AP415" s="48"/>
    </row>
    <row r="416" spans="9:42" ht="21" hidden="1" customHeight="1">
      <c r="I416" s="292">
        <f t="shared" si="74"/>
        <v>0</v>
      </c>
      <c r="J416" s="118">
        <f t="shared" si="66"/>
        <v>0</v>
      </c>
      <c r="K416" s="636">
        <f t="shared" si="77"/>
        <v>28</v>
      </c>
      <c r="L416" s="188"/>
      <c r="M416" s="188"/>
      <c r="N416" s="189">
        <f t="shared" si="75"/>
        <v>0</v>
      </c>
      <c r="O416" s="190"/>
      <c r="P416" s="190"/>
      <c r="Q416" s="191">
        <f t="shared" si="76"/>
        <v>0</v>
      </c>
      <c r="R416" s="191">
        <f t="shared" si="76"/>
        <v>0</v>
      </c>
      <c r="S416" s="1988"/>
      <c r="T416" s="1989"/>
      <c r="U416" s="118">
        <f t="shared" si="73"/>
        <v>0</v>
      </c>
      <c r="V416" s="33"/>
      <c r="W416" s="33"/>
      <c r="X416" s="33"/>
      <c r="Y416" s="33"/>
      <c r="Z416" s="33"/>
      <c r="AA416" s="205"/>
      <c r="AB416" s="33"/>
      <c r="AC416" s="33"/>
      <c r="AD416" s="33"/>
      <c r="AE416" s="199"/>
      <c r="AF416" s="199"/>
      <c r="AG416" s="199"/>
      <c r="AH416" s="33"/>
      <c r="AI416" s="33"/>
      <c r="AJ416" s="33"/>
      <c r="AK416" s="33"/>
      <c r="AL416" s="33"/>
      <c r="AM416" s="33"/>
      <c r="AN416" s="48"/>
      <c r="AO416" s="48"/>
      <c r="AP416" s="48"/>
    </row>
    <row r="417" spans="9:42" ht="21" hidden="1" customHeight="1">
      <c r="I417" s="292">
        <f t="shared" si="74"/>
        <v>0</v>
      </c>
      <c r="J417" s="118">
        <f t="shared" si="66"/>
        <v>0</v>
      </c>
      <c r="K417" s="636">
        <f t="shared" si="77"/>
        <v>29</v>
      </c>
      <c r="L417" s="188"/>
      <c r="M417" s="188"/>
      <c r="N417" s="189">
        <f t="shared" si="75"/>
        <v>0</v>
      </c>
      <c r="O417" s="190"/>
      <c r="P417" s="190"/>
      <c r="Q417" s="191">
        <f t="shared" si="76"/>
        <v>0</v>
      </c>
      <c r="R417" s="191">
        <f t="shared" si="76"/>
        <v>0</v>
      </c>
      <c r="S417" s="1988"/>
      <c r="T417" s="1989"/>
      <c r="U417" s="118">
        <f t="shared" si="73"/>
        <v>0</v>
      </c>
      <c r="V417" s="33"/>
      <c r="W417" s="33"/>
      <c r="X417" s="33"/>
      <c r="Y417" s="33"/>
      <c r="Z417" s="33"/>
      <c r="AA417" s="205"/>
      <c r="AB417" s="33"/>
      <c r="AC417" s="33"/>
      <c r="AD417" s="33"/>
      <c r="AE417" s="199"/>
      <c r="AF417" s="199"/>
      <c r="AG417" s="199"/>
      <c r="AH417" s="33"/>
      <c r="AI417" s="33"/>
      <c r="AJ417" s="33"/>
      <c r="AK417" s="33"/>
      <c r="AL417" s="33"/>
      <c r="AM417" s="33"/>
      <c r="AN417" s="48"/>
      <c r="AO417" s="48"/>
      <c r="AP417" s="48"/>
    </row>
    <row r="418" spans="9:42" ht="21" hidden="1" customHeight="1">
      <c r="I418" s="292">
        <f t="shared" si="74"/>
        <v>0</v>
      </c>
      <c r="J418" s="118">
        <f t="shared" si="66"/>
        <v>0</v>
      </c>
      <c r="K418" s="636">
        <f t="shared" si="77"/>
        <v>30</v>
      </c>
      <c r="L418" s="188"/>
      <c r="M418" s="188"/>
      <c r="N418" s="189">
        <f t="shared" si="75"/>
        <v>0</v>
      </c>
      <c r="O418" s="190"/>
      <c r="P418" s="190"/>
      <c r="Q418" s="191">
        <f t="shared" si="76"/>
        <v>0</v>
      </c>
      <c r="R418" s="191">
        <f t="shared" si="76"/>
        <v>0</v>
      </c>
      <c r="S418" s="1988"/>
      <c r="T418" s="1989"/>
      <c r="U418" s="118">
        <f t="shared" si="73"/>
        <v>0</v>
      </c>
      <c r="V418" s="33"/>
      <c r="W418" s="33"/>
      <c r="X418" s="33"/>
      <c r="Y418" s="33"/>
      <c r="Z418" s="33"/>
      <c r="AA418" s="205"/>
      <c r="AB418" s="33"/>
      <c r="AC418" s="33"/>
      <c r="AD418" s="33"/>
      <c r="AE418" s="199"/>
      <c r="AF418" s="199"/>
      <c r="AG418" s="199"/>
      <c r="AH418" s="33"/>
      <c r="AI418" s="33"/>
      <c r="AJ418" s="33"/>
      <c r="AK418" s="33"/>
      <c r="AL418" s="33"/>
      <c r="AM418" s="33"/>
      <c r="AN418" s="48"/>
      <c r="AO418" s="48"/>
      <c r="AP418" s="48"/>
    </row>
    <row r="419" spans="9:42" ht="21" hidden="1" customHeight="1">
      <c r="I419" s="292">
        <f t="shared" si="74"/>
        <v>0</v>
      </c>
      <c r="J419" s="118">
        <f t="shared" si="66"/>
        <v>0</v>
      </c>
      <c r="K419" s="636">
        <f t="shared" si="77"/>
        <v>31</v>
      </c>
      <c r="L419" s="188"/>
      <c r="M419" s="188"/>
      <c r="N419" s="189">
        <f t="shared" si="75"/>
        <v>0</v>
      </c>
      <c r="O419" s="190"/>
      <c r="P419" s="190"/>
      <c r="Q419" s="191">
        <f t="shared" si="76"/>
        <v>0</v>
      </c>
      <c r="R419" s="191">
        <f t="shared" si="76"/>
        <v>0</v>
      </c>
      <c r="S419" s="1988"/>
      <c r="T419" s="1989"/>
      <c r="U419" s="118">
        <f t="shared" si="73"/>
        <v>0</v>
      </c>
      <c r="V419" s="33"/>
      <c r="W419" s="33"/>
      <c r="X419" s="33"/>
      <c r="Y419" s="33"/>
      <c r="Z419" s="33"/>
      <c r="AA419" s="205"/>
      <c r="AB419" s="33"/>
      <c r="AC419" s="33"/>
      <c r="AD419" s="33"/>
      <c r="AE419" s="199"/>
      <c r="AF419" s="199"/>
      <c r="AG419" s="199"/>
      <c r="AH419" s="33"/>
      <c r="AI419" s="33"/>
      <c r="AJ419" s="33"/>
      <c r="AK419" s="33"/>
      <c r="AL419" s="33"/>
      <c r="AM419" s="33"/>
      <c r="AN419" s="48"/>
      <c r="AO419" s="48"/>
      <c r="AP419" s="48"/>
    </row>
    <row r="420" spans="9:42" ht="21" hidden="1" customHeight="1">
      <c r="I420" s="292">
        <f t="shared" si="74"/>
        <v>0</v>
      </c>
      <c r="J420" s="118">
        <f t="shared" si="66"/>
        <v>0</v>
      </c>
      <c r="K420" s="636">
        <f t="shared" si="77"/>
        <v>32</v>
      </c>
      <c r="L420" s="188"/>
      <c r="M420" s="188"/>
      <c r="N420" s="189">
        <f t="shared" si="75"/>
        <v>0</v>
      </c>
      <c r="O420" s="190"/>
      <c r="P420" s="190"/>
      <c r="Q420" s="191">
        <f t="shared" si="76"/>
        <v>0</v>
      </c>
      <c r="R420" s="191">
        <f t="shared" si="76"/>
        <v>0</v>
      </c>
      <c r="S420" s="1988"/>
      <c r="T420" s="1989"/>
      <c r="U420" s="118">
        <f t="shared" si="73"/>
        <v>0</v>
      </c>
      <c r="V420" s="33"/>
      <c r="W420" s="33"/>
      <c r="X420" s="33"/>
      <c r="Y420" s="33"/>
      <c r="Z420" s="33"/>
      <c r="AA420" s="205"/>
      <c r="AB420" s="33"/>
      <c r="AC420" s="33"/>
      <c r="AD420" s="33"/>
      <c r="AE420" s="199"/>
      <c r="AF420" s="199"/>
      <c r="AG420" s="199"/>
      <c r="AH420" s="33"/>
      <c r="AI420" s="33"/>
      <c r="AJ420" s="33"/>
      <c r="AK420" s="33"/>
      <c r="AL420" s="33"/>
      <c r="AM420" s="33"/>
      <c r="AN420" s="48"/>
      <c r="AO420" s="48"/>
      <c r="AP420" s="48"/>
    </row>
    <row r="421" spans="9:42" ht="21" hidden="1" customHeight="1">
      <c r="I421" s="292">
        <f t="shared" si="74"/>
        <v>0</v>
      </c>
      <c r="J421" s="118">
        <f t="shared" si="66"/>
        <v>0</v>
      </c>
      <c r="K421" s="636">
        <f t="shared" si="77"/>
        <v>33</v>
      </c>
      <c r="L421" s="188"/>
      <c r="M421" s="188"/>
      <c r="N421" s="189">
        <f t="shared" si="75"/>
        <v>0</v>
      </c>
      <c r="O421" s="190"/>
      <c r="P421" s="190"/>
      <c r="Q421" s="191">
        <f t="shared" si="76"/>
        <v>0</v>
      </c>
      <c r="R421" s="191">
        <f t="shared" si="76"/>
        <v>0</v>
      </c>
      <c r="S421" s="1988"/>
      <c r="T421" s="1989"/>
      <c r="U421" s="118">
        <f t="shared" si="73"/>
        <v>0</v>
      </c>
      <c r="V421" s="33"/>
      <c r="W421" s="33"/>
      <c r="X421" s="33"/>
      <c r="Y421" s="33"/>
      <c r="Z421" s="33"/>
      <c r="AA421" s="205"/>
      <c r="AB421" s="33"/>
      <c r="AC421" s="33"/>
      <c r="AD421" s="33"/>
      <c r="AE421" s="199"/>
      <c r="AF421" s="199"/>
      <c r="AG421" s="199"/>
      <c r="AH421" s="33"/>
      <c r="AI421" s="33"/>
      <c r="AJ421" s="33"/>
      <c r="AK421" s="33"/>
      <c r="AL421" s="33"/>
      <c r="AM421" s="33"/>
      <c r="AN421" s="48"/>
      <c r="AO421" s="48"/>
      <c r="AP421" s="48"/>
    </row>
    <row r="422" spans="9:42" ht="21" hidden="1" customHeight="1">
      <c r="I422" s="292">
        <f t="shared" si="74"/>
        <v>0</v>
      </c>
      <c r="J422" s="118">
        <f t="shared" si="66"/>
        <v>0</v>
      </c>
      <c r="K422" s="636">
        <f t="shared" si="77"/>
        <v>34</v>
      </c>
      <c r="L422" s="188"/>
      <c r="M422" s="188"/>
      <c r="N422" s="189">
        <f t="shared" si="75"/>
        <v>0</v>
      </c>
      <c r="O422" s="190"/>
      <c r="P422" s="190"/>
      <c r="Q422" s="191">
        <f t="shared" si="76"/>
        <v>0</v>
      </c>
      <c r="R422" s="191">
        <f t="shared" si="76"/>
        <v>0</v>
      </c>
      <c r="S422" s="1988"/>
      <c r="T422" s="1989"/>
      <c r="U422" s="118">
        <f t="shared" si="73"/>
        <v>0</v>
      </c>
      <c r="V422" s="33"/>
      <c r="W422" s="33"/>
      <c r="X422" s="33"/>
      <c r="Y422" s="33"/>
      <c r="Z422" s="33"/>
      <c r="AA422" s="205"/>
      <c r="AB422" s="33"/>
      <c r="AC422" s="33"/>
      <c r="AD422" s="33"/>
      <c r="AE422" s="199"/>
      <c r="AF422" s="199"/>
      <c r="AG422" s="199"/>
      <c r="AH422" s="33"/>
      <c r="AI422" s="33"/>
      <c r="AJ422" s="33"/>
      <c r="AK422" s="33"/>
      <c r="AL422" s="33"/>
      <c r="AM422" s="33"/>
      <c r="AN422" s="48"/>
      <c r="AO422" s="48"/>
      <c r="AP422" s="48"/>
    </row>
    <row r="423" spans="9:42" ht="21" hidden="1" customHeight="1">
      <c r="I423" s="292">
        <f t="shared" si="74"/>
        <v>0</v>
      </c>
      <c r="J423" s="118">
        <f t="shared" si="66"/>
        <v>0</v>
      </c>
      <c r="K423" s="636">
        <f t="shared" si="77"/>
        <v>35</v>
      </c>
      <c r="L423" s="188"/>
      <c r="M423" s="188"/>
      <c r="N423" s="189">
        <f t="shared" si="75"/>
        <v>0</v>
      </c>
      <c r="O423" s="190"/>
      <c r="P423" s="190"/>
      <c r="Q423" s="191">
        <f t="shared" si="76"/>
        <v>0</v>
      </c>
      <c r="R423" s="191">
        <f t="shared" si="76"/>
        <v>0</v>
      </c>
      <c r="S423" s="1988"/>
      <c r="T423" s="1989"/>
      <c r="U423" s="118">
        <f t="shared" si="73"/>
        <v>0</v>
      </c>
      <c r="V423" s="33"/>
      <c r="W423" s="33"/>
      <c r="X423" s="33"/>
      <c r="Y423" s="33"/>
      <c r="Z423" s="33"/>
      <c r="AA423" s="205"/>
      <c r="AB423" s="33"/>
      <c r="AC423" s="33"/>
      <c r="AD423" s="33"/>
      <c r="AE423" s="199"/>
      <c r="AF423" s="199"/>
      <c r="AG423" s="199"/>
      <c r="AH423" s="33"/>
      <c r="AI423" s="33"/>
      <c r="AJ423" s="33"/>
      <c r="AK423" s="33"/>
      <c r="AL423" s="33"/>
      <c r="AM423" s="33"/>
      <c r="AN423" s="48"/>
      <c r="AO423" s="48"/>
      <c r="AP423" s="48"/>
    </row>
    <row r="424" spans="9:42" ht="21" hidden="1" customHeight="1">
      <c r="I424" s="292">
        <f t="shared" si="74"/>
        <v>0</v>
      </c>
      <c r="J424" s="118">
        <f t="shared" si="66"/>
        <v>0</v>
      </c>
      <c r="K424" s="636">
        <f t="shared" si="77"/>
        <v>36</v>
      </c>
      <c r="L424" s="188"/>
      <c r="M424" s="188"/>
      <c r="N424" s="189">
        <f t="shared" si="75"/>
        <v>0</v>
      </c>
      <c r="O424" s="190"/>
      <c r="P424" s="190"/>
      <c r="Q424" s="191">
        <f t="shared" si="76"/>
        <v>0</v>
      </c>
      <c r="R424" s="191">
        <f t="shared" si="76"/>
        <v>0</v>
      </c>
      <c r="S424" s="1988"/>
      <c r="T424" s="1989"/>
      <c r="U424" s="118">
        <f t="shared" si="73"/>
        <v>0</v>
      </c>
      <c r="V424" s="33"/>
      <c r="W424" s="33"/>
      <c r="X424" s="33"/>
      <c r="Y424" s="33"/>
      <c r="Z424" s="33"/>
      <c r="AA424" s="205"/>
      <c r="AB424" s="33"/>
      <c r="AC424" s="33"/>
      <c r="AD424" s="33"/>
      <c r="AE424" s="199"/>
      <c r="AF424" s="199"/>
      <c r="AG424" s="199"/>
      <c r="AH424" s="33"/>
      <c r="AI424" s="33"/>
      <c r="AJ424" s="33"/>
      <c r="AK424" s="33"/>
      <c r="AL424" s="33"/>
      <c r="AM424" s="33"/>
      <c r="AN424" s="48"/>
      <c r="AO424" s="48"/>
      <c r="AP424" s="48"/>
    </row>
    <row r="425" spans="9:42" ht="21" hidden="1" customHeight="1" thickBot="1">
      <c r="I425" s="292">
        <f t="shared" si="74"/>
        <v>0</v>
      </c>
      <c r="J425" s="118">
        <f t="shared" si="66"/>
        <v>0</v>
      </c>
      <c r="K425" s="210">
        <f t="shared" si="77"/>
        <v>37</v>
      </c>
      <c r="L425" s="188"/>
      <c r="M425" s="188"/>
      <c r="N425" s="211">
        <f t="shared" si="75"/>
        <v>0</v>
      </c>
      <c r="O425" s="212"/>
      <c r="P425" s="212"/>
      <c r="Q425" s="213">
        <f t="shared" si="76"/>
        <v>0</v>
      </c>
      <c r="R425" s="213">
        <f t="shared" si="76"/>
        <v>0</v>
      </c>
      <c r="S425" s="1990"/>
      <c r="T425" s="1991"/>
      <c r="U425" s="118">
        <f t="shared" si="73"/>
        <v>0</v>
      </c>
      <c r="V425" s="33"/>
      <c r="W425" s="33"/>
      <c r="X425" s="33"/>
      <c r="Y425" s="33"/>
      <c r="Z425" s="33"/>
      <c r="AA425" s="205"/>
      <c r="AB425" s="33"/>
      <c r="AC425" s="33"/>
      <c r="AD425" s="33"/>
      <c r="AE425" s="199"/>
      <c r="AF425" s="199"/>
      <c r="AG425" s="199"/>
      <c r="AH425" s="33"/>
      <c r="AI425" s="33"/>
      <c r="AJ425" s="33"/>
      <c r="AK425" s="33"/>
      <c r="AL425" s="33"/>
      <c r="AM425" s="33"/>
      <c r="AN425" s="48"/>
      <c r="AO425" s="48"/>
      <c r="AP425" s="48"/>
    </row>
    <row r="426" spans="9:42" ht="21" hidden="1" customHeight="1">
      <c r="I426" s="292">
        <f>IF((O$428+P$428)&gt;0,1,0)</f>
        <v>0</v>
      </c>
      <c r="J426" s="118">
        <f t="shared" si="66"/>
        <v>0</v>
      </c>
      <c r="K426" s="2002" t="s">
        <v>840</v>
      </c>
      <c r="L426" s="2004" t="s">
        <v>841</v>
      </c>
      <c r="M426" s="2006" t="s">
        <v>842</v>
      </c>
      <c r="N426" s="2006" t="s">
        <v>843</v>
      </c>
      <c r="O426" s="2012" t="s">
        <v>844</v>
      </c>
      <c r="P426" s="2012"/>
      <c r="Q426" s="2012" t="s">
        <v>845</v>
      </c>
      <c r="R426" s="2012"/>
      <c r="S426" s="1992" t="s">
        <v>969</v>
      </c>
      <c r="T426" s="1993"/>
      <c r="U426" s="118">
        <f t="shared" si="73"/>
        <v>0</v>
      </c>
      <c r="V426" s="33"/>
      <c r="W426" s="33"/>
      <c r="X426" s="33"/>
      <c r="Y426" s="33"/>
      <c r="Z426" s="33"/>
      <c r="AA426" s="205"/>
      <c r="AB426" s="33"/>
      <c r="AC426" s="33"/>
      <c r="AD426" s="33"/>
      <c r="AE426" s="199"/>
      <c r="AF426" s="199"/>
      <c r="AG426" s="199"/>
      <c r="AH426" s="33"/>
      <c r="AI426" s="33"/>
      <c r="AJ426" s="33"/>
      <c r="AK426" s="33"/>
      <c r="AL426" s="33"/>
      <c r="AM426" s="33"/>
      <c r="AN426" s="48"/>
      <c r="AO426" s="48"/>
      <c r="AP426" s="48"/>
    </row>
    <row r="427" spans="9:42" ht="21" hidden="1" customHeight="1">
      <c r="I427" s="292">
        <f t="shared" ref="I427:I450" si="78">IF((O$428+P$428)&gt;0,1,0)</f>
        <v>0</v>
      </c>
      <c r="J427" s="118">
        <f t="shared" si="66"/>
        <v>0</v>
      </c>
      <c r="K427" s="2003"/>
      <c r="L427" s="2005"/>
      <c r="M427" s="2007"/>
      <c r="N427" s="2007"/>
      <c r="O427" s="635" t="s">
        <v>741</v>
      </c>
      <c r="P427" s="176" t="s">
        <v>742</v>
      </c>
      <c r="Q427" s="176" t="s">
        <v>741</v>
      </c>
      <c r="R427" s="177" t="s">
        <v>742</v>
      </c>
      <c r="S427" s="1994"/>
      <c r="T427" s="1995"/>
      <c r="U427" s="118">
        <f t="shared" si="73"/>
        <v>0</v>
      </c>
      <c r="V427" s="33"/>
      <c r="W427" s="33"/>
      <c r="X427" s="33"/>
      <c r="Y427" s="33"/>
      <c r="Z427" s="33"/>
      <c r="AA427" s="205"/>
      <c r="AB427" s="33"/>
      <c r="AC427" s="33"/>
      <c r="AD427" s="33"/>
      <c r="AE427" s="199"/>
      <c r="AF427" s="199"/>
      <c r="AG427" s="199"/>
      <c r="AH427" s="33"/>
      <c r="AI427" s="33"/>
      <c r="AJ427" s="33"/>
      <c r="AK427" s="33"/>
      <c r="AL427" s="33"/>
      <c r="AM427" s="33"/>
      <c r="AN427" s="48"/>
      <c r="AO427" s="48"/>
      <c r="AP427" s="48"/>
    </row>
    <row r="428" spans="9:42" ht="21" hidden="1" customHeight="1">
      <c r="I428" s="292">
        <f t="shared" si="78"/>
        <v>0</v>
      </c>
      <c r="J428" s="118">
        <f t="shared" si="66"/>
        <v>0</v>
      </c>
      <c r="K428" s="636">
        <f>+K50+1</f>
        <v>15</v>
      </c>
      <c r="L428" s="188"/>
      <c r="M428" s="188"/>
      <c r="N428" s="189">
        <f t="shared" ref="N428:N450" si="79">IF(O428+P428&gt;0,$W$377,)</f>
        <v>0</v>
      </c>
      <c r="O428" s="190"/>
      <c r="P428" s="190"/>
      <c r="Q428" s="191">
        <f t="shared" si="76"/>
        <v>0</v>
      </c>
      <c r="R428" s="191">
        <f t="shared" si="76"/>
        <v>0</v>
      </c>
      <c r="S428" s="1988"/>
      <c r="T428" s="1989"/>
      <c r="U428" s="118">
        <f t="shared" si="73"/>
        <v>0</v>
      </c>
      <c r="V428" s="33"/>
      <c r="W428" s="33"/>
      <c r="X428" s="33"/>
      <c r="Y428" s="33"/>
      <c r="Z428" s="33"/>
      <c r="AA428" s="205"/>
      <c r="AB428" s="33"/>
      <c r="AC428" s="33"/>
      <c r="AD428" s="33"/>
      <c r="AE428" s="199"/>
      <c r="AF428" s="199"/>
      <c r="AG428" s="199"/>
      <c r="AH428" s="33"/>
      <c r="AI428" s="33"/>
      <c r="AJ428" s="33"/>
      <c r="AK428" s="33"/>
      <c r="AL428" s="33"/>
      <c r="AM428" s="33"/>
      <c r="AN428" s="48"/>
      <c r="AO428" s="48"/>
      <c r="AP428" s="48"/>
    </row>
    <row r="429" spans="9:42" ht="21" hidden="1" customHeight="1">
      <c r="I429" s="292">
        <f t="shared" si="78"/>
        <v>0</v>
      </c>
      <c r="J429" s="118">
        <f t="shared" si="66"/>
        <v>0</v>
      </c>
      <c r="K429" s="636">
        <f t="shared" ref="K429:K450" si="80">+K428+1</f>
        <v>16</v>
      </c>
      <c r="L429" s="188"/>
      <c r="M429" s="188"/>
      <c r="N429" s="189">
        <f t="shared" si="79"/>
        <v>0</v>
      </c>
      <c r="O429" s="190"/>
      <c r="P429" s="190"/>
      <c r="Q429" s="191">
        <f t="shared" si="76"/>
        <v>0</v>
      </c>
      <c r="R429" s="191">
        <f t="shared" si="76"/>
        <v>0</v>
      </c>
      <c r="S429" s="1988"/>
      <c r="T429" s="1989"/>
      <c r="U429" s="118">
        <f t="shared" si="73"/>
        <v>0</v>
      </c>
      <c r="V429" s="33"/>
      <c r="W429" s="33"/>
      <c r="X429" s="33"/>
      <c r="Y429" s="33"/>
      <c r="Z429" s="33"/>
      <c r="AA429" s="205"/>
      <c r="AB429" s="33"/>
      <c r="AC429" s="33"/>
      <c r="AD429" s="33"/>
      <c r="AE429" s="199"/>
      <c r="AF429" s="199"/>
      <c r="AG429" s="199"/>
      <c r="AH429" s="33"/>
      <c r="AI429" s="33"/>
      <c r="AJ429" s="33"/>
      <c r="AK429" s="33"/>
      <c r="AL429" s="33"/>
      <c r="AM429" s="33"/>
      <c r="AN429" s="48"/>
      <c r="AO429" s="48"/>
      <c r="AP429" s="48"/>
    </row>
    <row r="430" spans="9:42" ht="21" hidden="1" customHeight="1">
      <c r="I430" s="292">
        <f t="shared" si="78"/>
        <v>0</v>
      </c>
      <c r="J430" s="118">
        <f t="shared" si="66"/>
        <v>0</v>
      </c>
      <c r="K430" s="636">
        <f t="shared" si="80"/>
        <v>17</v>
      </c>
      <c r="L430" s="188"/>
      <c r="M430" s="188"/>
      <c r="N430" s="189">
        <f t="shared" si="79"/>
        <v>0</v>
      </c>
      <c r="O430" s="190"/>
      <c r="P430" s="190"/>
      <c r="Q430" s="191">
        <f t="shared" si="76"/>
        <v>0</v>
      </c>
      <c r="R430" s="191">
        <f t="shared" si="76"/>
        <v>0</v>
      </c>
      <c r="S430" s="1988"/>
      <c r="T430" s="1989"/>
      <c r="U430" s="118">
        <f t="shared" si="73"/>
        <v>0</v>
      </c>
      <c r="V430" s="33"/>
      <c r="W430" s="33"/>
      <c r="X430" s="33"/>
      <c r="Y430" s="33"/>
      <c r="Z430" s="33"/>
      <c r="AA430" s="205"/>
      <c r="AB430" s="33"/>
      <c r="AC430" s="33"/>
      <c r="AD430" s="33"/>
      <c r="AE430" s="199"/>
      <c r="AF430" s="199"/>
      <c r="AG430" s="199"/>
      <c r="AH430" s="33"/>
      <c r="AI430" s="33"/>
      <c r="AJ430" s="33"/>
      <c r="AK430" s="33"/>
      <c r="AL430" s="33"/>
      <c r="AM430" s="33"/>
      <c r="AN430" s="48"/>
      <c r="AO430" s="48"/>
      <c r="AP430" s="48"/>
    </row>
    <row r="431" spans="9:42" ht="21" hidden="1" customHeight="1">
      <c r="I431" s="292">
        <f t="shared" si="78"/>
        <v>0</v>
      </c>
      <c r="J431" s="118">
        <f t="shared" si="66"/>
        <v>0</v>
      </c>
      <c r="K431" s="636">
        <f t="shared" si="80"/>
        <v>18</v>
      </c>
      <c r="L431" s="188"/>
      <c r="M431" s="188"/>
      <c r="N431" s="189">
        <f t="shared" si="79"/>
        <v>0</v>
      </c>
      <c r="O431" s="190"/>
      <c r="P431" s="190"/>
      <c r="Q431" s="191">
        <f t="shared" si="76"/>
        <v>0</v>
      </c>
      <c r="R431" s="191">
        <f t="shared" si="76"/>
        <v>0</v>
      </c>
      <c r="S431" s="1988"/>
      <c r="T431" s="1989"/>
      <c r="U431" s="118">
        <f t="shared" si="73"/>
        <v>0</v>
      </c>
      <c r="V431" s="33"/>
      <c r="W431" s="33"/>
      <c r="X431" s="33"/>
      <c r="Y431" s="33"/>
      <c r="Z431" s="33"/>
      <c r="AA431" s="205"/>
      <c r="AB431" s="33"/>
      <c r="AC431" s="33"/>
      <c r="AD431" s="33"/>
      <c r="AE431" s="199"/>
      <c r="AF431" s="199"/>
      <c r="AG431" s="199"/>
      <c r="AH431" s="33"/>
      <c r="AI431" s="33"/>
      <c r="AJ431" s="33"/>
      <c r="AK431" s="33"/>
      <c r="AL431" s="33"/>
      <c r="AM431" s="33"/>
      <c r="AN431" s="48"/>
      <c r="AO431" s="48"/>
      <c r="AP431" s="48"/>
    </row>
    <row r="432" spans="9:42" ht="21" hidden="1" customHeight="1">
      <c r="I432" s="292">
        <f t="shared" si="78"/>
        <v>0</v>
      </c>
      <c r="J432" s="118">
        <f t="shared" si="66"/>
        <v>0</v>
      </c>
      <c r="K432" s="636">
        <f t="shared" si="80"/>
        <v>19</v>
      </c>
      <c r="L432" s="188"/>
      <c r="M432" s="188"/>
      <c r="N432" s="189">
        <f t="shared" si="79"/>
        <v>0</v>
      </c>
      <c r="O432" s="190"/>
      <c r="P432" s="190"/>
      <c r="Q432" s="191">
        <f t="shared" si="76"/>
        <v>0</v>
      </c>
      <c r="R432" s="191">
        <f t="shared" si="76"/>
        <v>0</v>
      </c>
      <c r="S432" s="1988"/>
      <c r="T432" s="1989"/>
      <c r="U432" s="118">
        <f t="shared" si="73"/>
        <v>0</v>
      </c>
      <c r="V432" s="33"/>
      <c r="W432" s="33"/>
      <c r="X432" s="33"/>
      <c r="Y432" s="33"/>
      <c r="Z432" s="33"/>
      <c r="AA432" s="205"/>
      <c r="AB432" s="33"/>
      <c r="AC432" s="33"/>
      <c r="AD432" s="33"/>
      <c r="AE432" s="199"/>
      <c r="AF432" s="199"/>
      <c r="AG432" s="199"/>
      <c r="AH432" s="33"/>
      <c r="AI432" s="33"/>
      <c r="AJ432" s="33"/>
      <c r="AK432" s="33"/>
      <c r="AL432" s="33"/>
      <c r="AM432" s="33"/>
      <c r="AN432" s="48"/>
      <c r="AO432" s="48"/>
      <c r="AP432" s="48"/>
    </row>
    <row r="433" spans="9:42" ht="21" hidden="1" customHeight="1">
      <c r="I433" s="292">
        <f t="shared" si="78"/>
        <v>0</v>
      </c>
      <c r="J433" s="118">
        <f t="shared" si="66"/>
        <v>0</v>
      </c>
      <c r="K433" s="636">
        <f t="shared" si="80"/>
        <v>20</v>
      </c>
      <c r="L433" s="188"/>
      <c r="M433" s="188"/>
      <c r="N433" s="189">
        <f t="shared" si="79"/>
        <v>0</v>
      </c>
      <c r="O433" s="190"/>
      <c r="P433" s="190"/>
      <c r="Q433" s="191">
        <f t="shared" si="76"/>
        <v>0</v>
      </c>
      <c r="R433" s="191">
        <f t="shared" si="76"/>
        <v>0</v>
      </c>
      <c r="S433" s="1988"/>
      <c r="T433" s="1989"/>
      <c r="U433" s="118">
        <f t="shared" si="73"/>
        <v>0</v>
      </c>
      <c r="V433" s="33"/>
      <c r="W433" s="33"/>
      <c r="X433" s="33"/>
      <c r="Y433" s="33"/>
      <c r="Z433" s="33"/>
      <c r="AA433" s="205"/>
      <c r="AB433" s="33"/>
      <c r="AC433" s="33"/>
      <c r="AD433" s="33"/>
      <c r="AE433" s="199"/>
      <c r="AF433" s="199"/>
      <c r="AG433" s="199"/>
      <c r="AH433" s="33"/>
      <c r="AI433" s="33"/>
      <c r="AJ433" s="33"/>
      <c r="AK433" s="33"/>
      <c r="AL433" s="33"/>
      <c r="AM433" s="33"/>
      <c r="AN433" s="48"/>
      <c r="AO433" s="48"/>
      <c r="AP433" s="48"/>
    </row>
    <row r="434" spans="9:42" ht="21" hidden="1" customHeight="1">
      <c r="I434" s="292">
        <f t="shared" si="78"/>
        <v>0</v>
      </c>
      <c r="J434" s="118">
        <f t="shared" si="66"/>
        <v>0</v>
      </c>
      <c r="K434" s="636">
        <f t="shared" si="80"/>
        <v>21</v>
      </c>
      <c r="L434" s="188"/>
      <c r="M434" s="188"/>
      <c r="N434" s="189">
        <f t="shared" si="79"/>
        <v>0</v>
      </c>
      <c r="O434" s="190"/>
      <c r="P434" s="190"/>
      <c r="Q434" s="191">
        <f t="shared" si="76"/>
        <v>0</v>
      </c>
      <c r="R434" s="191">
        <f t="shared" si="76"/>
        <v>0</v>
      </c>
      <c r="S434" s="1988"/>
      <c r="T434" s="1989"/>
      <c r="U434" s="118">
        <f t="shared" si="73"/>
        <v>0</v>
      </c>
      <c r="V434" s="33"/>
      <c r="W434" s="33"/>
      <c r="X434" s="33"/>
      <c r="Y434" s="33"/>
      <c r="Z434" s="33"/>
      <c r="AA434" s="205"/>
      <c r="AB434" s="33"/>
      <c r="AC434" s="33"/>
      <c r="AD434" s="33"/>
      <c r="AE434" s="199"/>
      <c r="AF434" s="199"/>
      <c r="AG434" s="199"/>
      <c r="AH434" s="33"/>
      <c r="AI434" s="33"/>
      <c r="AJ434" s="33"/>
      <c r="AK434" s="33"/>
      <c r="AL434" s="33"/>
      <c r="AM434" s="33"/>
      <c r="AN434" s="48"/>
      <c r="AO434" s="48"/>
      <c r="AP434" s="48"/>
    </row>
    <row r="435" spans="9:42" ht="21" hidden="1" customHeight="1">
      <c r="I435" s="292">
        <f t="shared" si="78"/>
        <v>0</v>
      </c>
      <c r="J435" s="118">
        <f t="shared" si="66"/>
        <v>0</v>
      </c>
      <c r="K435" s="636">
        <f t="shared" si="80"/>
        <v>22</v>
      </c>
      <c r="L435" s="188"/>
      <c r="M435" s="188"/>
      <c r="N435" s="189">
        <f t="shared" si="79"/>
        <v>0</v>
      </c>
      <c r="O435" s="190"/>
      <c r="P435" s="190"/>
      <c r="Q435" s="191">
        <f t="shared" si="76"/>
        <v>0</v>
      </c>
      <c r="R435" s="191">
        <f t="shared" si="76"/>
        <v>0</v>
      </c>
      <c r="S435" s="1988"/>
      <c r="T435" s="1989"/>
      <c r="U435" s="118">
        <f t="shared" si="73"/>
        <v>0</v>
      </c>
      <c r="V435" s="33"/>
      <c r="W435" s="33"/>
      <c r="X435" s="33"/>
      <c r="Y435" s="33"/>
      <c r="Z435" s="33"/>
      <c r="AA435" s="205"/>
      <c r="AB435" s="33"/>
      <c r="AC435" s="33"/>
      <c r="AD435" s="33"/>
      <c r="AE435" s="199"/>
      <c r="AF435" s="199"/>
      <c r="AG435" s="199"/>
      <c r="AH435" s="33"/>
      <c r="AI435" s="33"/>
      <c r="AJ435" s="33"/>
      <c r="AK435" s="33"/>
      <c r="AL435" s="33"/>
      <c r="AM435" s="33"/>
      <c r="AN435" s="48"/>
      <c r="AO435" s="48"/>
      <c r="AP435" s="48"/>
    </row>
    <row r="436" spans="9:42" ht="21" hidden="1" customHeight="1">
      <c r="I436" s="292">
        <f t="shared" si="78"/>
        <v>0</v>
      </c>
      <c r="J436" s="118">
        <f t="shared" si="66"/>
        <v>0</v>
      </c>
      <c r="K436" s="636">
        <f t="shared" si="80"/>
        <v>23</v>
      </c>
      <c r="L436" s="188"/>
      <c r="M436" s="188"/>
      <c r="N436" s="189">
        <f t="shared" si="79"/>
        <v>0</v>
      </c>
      <c r="O436" s="190"/>
      <c r="P436" s="190"/>
      <c r="Q436" s="191">
        <f t="shared" si="76"/>
        <v>0</v>
      </c>
      <c r="R436" s="191">
        <f t="shared" si="76"/>
        <v>0</v>
      </c>
      <c r="S436" s="1988"/>
      <c r="T436" s="1989"/>
      <c r="U436" s="118">
        <f t="shared" si="73"/>
        <v>0</v>
      </c>
      <c r="V436" s="33"/>
      <c r="W436" s="33"/>
      <c r="X436" s="33"/>
      <c r="Y436" s="33"/>
      <c r="Z436" s="33"/>
      <c r="AA436" s="205"/>
      <c r="AB436" s="33"/>
      <c r="AC436" s="33"/>
      <c r="AD436" s="33"/>
      <c r="AE436" s="199"/>
      <c r="AF436" s="199"/>
      <c r="AG436" s="199"/>
      <c r="AH436" s="33"/>
      <c r="AI436" s="33"/>
      <c r="AJ436" s="33"/>
      <c r="AK436" s="33"/>
      <c r="AL436" s="33"/>
      <c r="AM436" s="33"/>
      <c r="AN436" s="48"/>
      <c r="AO436" s="48"/>
      <c r="AP436" s="48"/>
    </row>
    <row r="437" spans="9:42" ht="21" hidden="1" customHeight="1">
      <c r="I437" s="292">
        <f t="shared" si="78"/>
        <v>0</v>
      </c>
      <c r="J437" s="118">
        <f t="shared" si="66"/>
        <v>0</v>
      </c>
      <c r="K437" s="636">
        <f t="shared" si="80"/>
        <v>24</v>
      </c>
      <c r="L437" s="188"/>
      <c r="M437" s="188"/>
      <c r="N437" s="189">
        <f t="shared" si="79"/>
        <v>0</v>
      </c>
      <c r="O437" s="190"/>
      <c r="P437" s="190"/>
      <c r="Q437" s="191">
        <f t="shared" si="76"/>
        <v>0</v>
      </c>
      <c r="R437" s="191">
        <f t="shared" si="76"/>
        <v>0</v>
      </c>
      <c r="S437" s="1988"/>
      <c r="T437" s="1989"/>
      <c r="U437" s="118">
        <f t="shared" si="73"/>
        <v>0</v>
      </c>
      <c r="V437" s="33"/>
      <c r="W437" s="33"/>
      <c r="X437" s="33"/>
      <c r="Y437" s="33"/>
      <c r="Z437" s="33"/>
      <c r="AA437" s="205"/>
      <c r="AB437" s="33"/>
      <c r="AC437" s="33"/>
      <c r="AD437" s="33"/>
      <c r="AE437" s="199"/>
      <c r="AF437" s="199"/>
      <c r="AG437" s="199"/>
      <c r="AH437" s="33"/>
      <c r="AI437" s="33"/>
      <c r="AJ437" s="33"/>
      <c r="AK437" s="33"/>
      <c r="AL437" s="33"/>
      <c r="AM437" s="33"/>
      <c r="AN437" s="48"/>
      <c r="AO437" s="48"/>
      <c r="AP437" s="48"/>
    </row>
    <row r="438" spans="9:42" ht="21" hidden="1" customHeight="1">
      <c r="I438" s="292">
        <f t="shared" si="78"/>
        <v>0</v>
      </c>
      <c r="J438" s="118">
        <f t="shared" si="66"/>
        <v>0</v>
      </c>
      <c r="K438" s="636">
        <f t="shared" si="80"/>
        <v>25</v>
      </c>
      <c r="L438" s="188"/>
      <c r="M438" s="188"/>
      <c r="N438" s="189">
        <f t="shared" si="79"/>
        <v>0</v>
      </c>
      <c r="O438" s="190"/>
      <c r="P438" s="190"/>
      <c r="Q438" s="191">
        <f t="shared" si="76"/>
        <v>0</v>
      </c>
      <c r="R438" s="191">
        <f t="shared" si="76"/>
        <v>0</v>
      </c>
      <c r="S438" s="1988"/>
      <c r="T438" s="1989"/>
      <c r="U438" s="118">
        <f t="shared" si="73"/>
        <v>0</v>
      </c>
      <c r="V438" s="33"/>
      <c r="W438" s="33"/>
      <c r="X438" s="33"/>
      <c r="Y438" s="33"/>
      <c r="Z438" s="33"/>
      <c r="AA438" s="205"/>
      <c r="AB438" s="33"/>
      <c r="AC438" s="33"/>
      <c r="AD438" s="33"/>
      <c r="AE438" s="199"/>
      <c r="AF438" s="199"/>
      <c r="AG438" s="199"/>
      <c r="AH438" s="33"/>
      <c r="AI438" s="33"/>
      <c r="AJ438" s="33"/>
      <c r="AK438" s="33"/>
      <c r="AL438" s="33"/>
      <c r="AM438" s="33"/>
      <c r="AN438" s="48"/>
      <c r="AO438" s="48"/>
      <c r="AP438" s="48"/>
    </row>
    <row r="439" spans="9:42" ht="21" hidden="1" customHeight="1">
      <c r="I439" s="292">
        <f t="shared" si="78"/>
        <v>0</v>
      </c>
      <c r="J439" s="118">
        <f t="shared" si="66"/>
        <v>0</v>
      </c>
      <c r="K439" s="636">
        <f t="shared" si="80"/>
        <v>26</v>
      </c>
      <c r="L439" s="188"/>
      <c r="M439" s="188"/>
      <c r="N439" s="189">
        <f t="shared" si="79"/>
        <v>0</v>
      </c>
      <c r="O439" s="190"/>
      <c r="P439" s="190"/>
      <c r="Q439" s="191">
        <f t="shared" si="76"/>
        <v>0</v>
      </c>
      <c r="R439" s="191">
        <f t="shared" si="76"/>
        <v>0</v>
      </c>
      <c r="S439" s="1988"/>
      <c r="T439" s="1989"/>
      <c r="U439" s="118">
        <f t="shared" si="73"/>
        <v>0</v>
      </c>
      <c r="V439" s="33"/>
      <c r="W439" s="33"/>
      <c r="X439" s="33"/>
      <c r="Y439" s="33"/>
      <c r="Z439" s="33"/>
      <c r="AA439" s="205"/>
      <c r="AB439" s="33"/>
      <c r="AC439" s="33"/>
      <c r="AD439" s="33"/>
      <c r="AE439" s="199"/>
      <c r="AF439" s="199"/>
      <c r="AG439" s="199"/>
      <c r="AH439" s="33"/>
      <c r="AI439" s="33"/>
      <c r="AJ439" s="33"/>
      <c r="AK439" s="33"/>
      <c r="AL439" s="33"/>
      <c r="AM439" s="33"/>
      <c r="AN439" s="48"/>
      <c r="AO439" s="48"/>
      <c r="AP439" s="48"/>
    </row>
    <row r="440" spans="9:42" ht="21" hidden="1" customHeight="1">
      <c r="I440" s="292">
        <f t="shared" si="78"/>
        <v>0</v>
      </c>
      <c r="J440" s="118">
        <f t="shared" ref="J440:J450" si="81">IF($Q$379&gt;0,6,)</f>
        <v>0</v>
      </c>
      <c r="K440" s="636">
        <f t="shared" si="80"/>
        <v>27</v>
      </c>
      <c r="L440" s="188"/>
      <c r="M440" s="188"/>
      <c r="N440" s="189">
        <f t="shared" si="79"/>
        <v>0</v>
      </c>
      <c r="O440" s="190"/>
      <c r="P440" s="190"/>
      <c r="Q440" s="191">
        <f t="shared" si="76"/>
        <v>0</v>
      </c>
      <c r="R440" s="191">
        <f t="shared" si="76"/>
        <v>0</v>
      </c>
      <c r="S440" s="1988"/>
      <c r="T440" s="1989"/>
      <c r="U440" s="118">
        <f t="shared" si="73"/>
        <v>0</v>
      </c>
      <c r="V440" s="33"/>
      <c r="W440" s="33"/>
      <c r="X440" s="33"/>
      <c r="Y440" s="33"/>
      <c r="Z440" s="33"/>
      <c r="AA440" s="205"/>
      <c r="AB440" s="33"/>
      <c r="AC440" s="33"/>
      <c r="AD440" s="33"/>
      <c r="AE440" s="199"/>
      <c r="AF440" s="199"/>
      <c r="AG440" s="199"/>
      <c r="AH440" s="33"/>
      <c r="AI440" s="33"/>
      <c r="AJ440" s="33"/>
      <c r="AK440" s="33"/>
      <c r="AL440" s="33"/>
      <c r="AM440" s="33"/>
      <c r="AN440" s="48"/>
      <c r="AO440" s="48"/>
      <c r="AP440" s="48"/>
    </row>
    <row r="441" spans="9:42" ht="21" hidden="1" customHeight="1">
      <c r="I441" s="292">
        <f t="shared" si="78"/>
        <v>0</v>
      </c>
      <c r="J441" s="118">
        <f t="shared" si="81"/>
        <v>0</v>
      </c>
      <c r="K441" s="636">
        <f t="shared" si="80"/>
        <v>28</v>
      </c>
      <c r="L441" s="188"/>
      <c r="M441" s="188"/>
      <c r="N441" s="189">
        <f t="shared" si="79"/>
        <v>0</v>
      </c>
      <c r="O441" s="190"/>
      <c r="P441" s="190"/>
      <c r="Q441" s="191">
        <f t="shared" si="76"/>
        <v>0</v>
      </c>
      <c r="R441" s="191">
        <f t="shared" si="76"/>
        <v>0</v>
      </c>
      <c r="S441" s="1988"/>
      <c r="T441" s="1989"/>
      <c r="U441" s="118">
        <f t="shared" si="73"/>
        <v>0</v>
      </c>
      <c r="V441" s="33"/>
      <c r="W441" s="33"/>
      <c r="X441" s="33"/>
      <c r="Y441" s="33"/>
      <c r="Z441" s="33"/>
      <c r="AA441" s="205"/>
      <c r="AB441" s="33"/>
      <c r="AC441" s="33"/>
      <c r="AD441" s="33"/>
      <c r="AE441" s="199"/>
      <c r="AF441" s="199"/>
      <c r="AG441" s="199"/>
      <c r="AH441" s="33"/>
      <c r="AI441" s="33"/>
      <c r="AJ441" s="33"/>
      <c r="AK441" s="33"/>
      <c r="AL441" s="33"/>
      <c r="AM441" s="33"/>
      <c r="AN441" s="48"/>
      <c r="AO441" s="48"/>
      <c r="AP441" s="48"/>
    </row>
    <row r="442" spans="9:42" ht="21" hidden="1" customHeight="1">
      <c r="I442" s="292">
        <f t="shared" si="78"/>
        <v>0</v>
      </c>
      <c r="J442" s="118">
        <f t="shared" si="81"/>
        <v>0</v>
      </c>
      <c r="K442" s="636">
        <f t="shared" si="80"/>
        <v>29</v>
      </c>
      <c r="L442" s="188"/>
      <c r="M442" s="188"/>
      <c r="N442" s="189">
        <f t="shared" si="79"/>
        <v>0</v>
      </c>
      <c r="O442" s="190"/>
      <c r="P442" s="190"/>
      <c r="Q442" s="191">
        <f t="shared" si="76"/>
        <v>0</v>
      </c>
      <c r="R442" s="191">
        <f t="shared" si="76"/>
        <v>0</v>
      </c>
      <c r="S442" s="1988"/>
      <c r="T442" s="1989"/>
      <c r="U442" s="118">
        <f t="shared" si="73"/>
        <v>0</v>
      </c>
      <c r="V442" s="33"/>
      <c r="W442" s="33"/>
      <c r="X442" s="33"/>
      <c r="Y442" s="33"/>
      <c r="Z442" s="33"/>
      <c r="AA442" s="205"/>
      <c r="AB442" s="33"/>
      <c r="AC442" s="33"/>
      <c r="AD442" s="33"/>
      <c r="AE442" s="199"/>
      <c r="AF442" s="199"/>
      <c r="AG442" s="199"/>
      <c r="AH442" s="33"/>
      <c r="AI442" s="33"/>
      <c r="AJ442" s="33"/>
      <c r="AK442" s="33"/>
      <c r="AL442" s="33"/>
      <c r="AM442" s="33"/>
      <c r="AN442" s="48"/>
      <c r="AO442" s="48"/>
      <c r="AP442" s="48"/>
    </row>
    <row r="443" spans="9:42" ht="21" hidden="1" customHeight="1">
      <c r="I443" s="292">
        <f t="shared" si="78"/>
        <v>0</v>
      </c>
      <c r="J443" s="118">
        <f t="shared" si="81"/>
        <v>0</v>
      </c>
      <c r="K443" s="636">
        <f t="shared" si="80"/>
        <v>30</v>
      </c>
      <c r="L443" s="188"/>
      <c r="M443" s="188"/>
      <c r="N443" s="189">
        <f t="shared" si="79"/>
        <v>0</v>
      </c>
      <c r="O443" s="190"/>
      <c r="P443" s="190"/>
      <c r="Q443" s="191">
        <f t="shared" si="76"/>
        <v>0</v>
      </c>
      <c r="R443" s="191">
        <f t="shared" si="76"/>
        <v>0</v>
      </c>
      <c r="S443" s="1988"/>
      <c r="T443" s="1989"/>
      <c r="U443" s="118">
        <f t="shared" si="73"/>
        <v>0</v>
      </c>
      <c r="V443" s="33"/>
      <c r="W443" s="33"/>
      <c r="X443" s="33"/>
      <c r="Y443" s="33"/>
      <c r="Z443" s="33"/>
      <c r="AA443" s="205"/>
      <c r="AB443" s="33"/>
      <c r="AC443" s="33"/>
      <c r="AD443" s="33"/>
      <c r="AE443" s="199"/>
      <c r="AF443" s="199"/>
      <c r="AG443" s="199"/>
      <c r="AH443" s="33"/>
      <c r="AI443" s="33"/>
      <c r="AJ443" s="33"/>
      <c r="AK443" s="33"/>
      <c r="AL443" s="33"/>
      <c r="AM443" s="33"/>
      <c r="AN443" s="48"/>
      <c r="AO443" s="48"/>
      <c r="AP443" s="48"/>
    </row>
    <row r="444" spans="9:42" ht="21" hidden="1" customHeight="1">
      <c r="I444" s="292">
        <f t="shared" si="78"/>
        <v>0</v>
      </c>
      <c r="J444" s="118">
        <f t="shared" si="81"/>
        <v>0</v>
      </c>
      <c r="K444" s="636">
        <f t="shared" si="80"/>
        <v>31</v>
      </c>
      <c r="L444" s="188"/>
      <c r="M444" s="188"/>
      <c r="N444" s="189">
        <f t="shared" si="79"/>
        <v>0</v>
      </c>
      <c r="O444" s="190"/>
      <c r="P444" s="190"/>
      <c r="Q444" s="191">
        <f t="shared" si="76"/>
        <v>0</v>
      </c>
      <c r="R444" s="191">
        <f t="shared" si="76"/>
        <v>0</v>
      </c>
      <c r="S444" s="1988"/>
      <c r="T444" s="1989"/>
      <c r="U444" s="118">
        <f t="shared" si="73"/>
        <v>0</v>
      </c>
      <c r="V444" s="33"/>
      <c r="W444" s="33"/>
      <c r="X444" s="33"/>
      <c r="Y444" s="33"/>
      <c r="Z444" s="33"/>
      <c r="AA444" s="205"/>
      <c r="AB444" s="33"/>
      <c r="AC444" s="33"/>
      <c r="AD444" s="33"/>
      <c r="AE444" s="199"/>
      <c r="AF444" s="199"/>
      <c r="AG444" s="199"/>
      <c r="AH444" s="33"/>
      <c r="AI444" s="33"/>
      <c r="AJ444" s="33"/>
      <c r="AK444" s="33"/>
      <c r="AL444" s="33"/>
      <c r="AM444" s="33"/>
      <c r="AN444" s="48"/>
      <c r="AO444" s="48"/>
      <c r="AP444" s="48"/>
    </row>
    <row r="445" spans="9:42" ht="21" hidden="1" customHeight="1">
      <c r="I445" s="292">
        <f t="shared" si="78"/>
        <v>0</v>
      </c>
      <c r="J445" s="118">
        <f t="shared" si="81"/>
        <v>0</v>
      </c>
      <c r="K445" s="636">
        <f t="shared" si="80"/>
        <v>32</v>
      </c>
      <c r="L445" s="188"/>
      <c r="M445" s="188"/>
      <c r="N445" s="189">
        <f t="shared" si="79"/>
        <v>0</v>
      </c>
      <c r="O445" s="190"/>
      <c r="P445" s="190"/>
      <c r="Q445" s="191">
        <f t="shared" si="76"/>
        <v>0</v>
      </c>
      <c r="R445" s="191">
        <f t="shared" si="76"/>
        <v>0</v>
      </c>
      <c r="S445" s="1988"/>
      <c r="T445" s="1989"/>
      <c r="U445" s="118">
        <f t="shared" si="73"/>
        <v>0</v>
      </c>
      <c r="V445" s="33"/>
      <c r="W445" s="33"/>
      <c r="X445" s="33"/>
      <c r="Y445" s="33"/>
      <c r="Z445" s="33"/>
      <c r="AA445" s="205"/>
      <c r="AB445" s="33"/>
      <c r="AC445" s="33"/>
      <c r="AD445" s="33"/>
      <c r="AE445" s="199"/>
      <c r="AF445" s="199"/>
      <c r="AG445" s="199"/>
      <c r="AH445" s="33"/>
      <c r="AI445" s="33"/>
      <c r="AJ445" s="33"/>
      <c r="AK445" s="33"/>
      <c r="AL445" s="33"/>
      <c r="AM445" s="33"/>
      <c r="AN445" s="48"/>
      <c r="AO445" s="48"/>
      <c r="AP445" s="48"/>
    </row>
    <row r="446" spans="9:42" ht="21" hidden="1" customHeight="1">
      <c r="I446" s="292">
        <f t="shared" si="78"/>
        <v>0</v>
      </c>
      <c r="J446" s="118">
        <f t="shared" si="81"/>
        <v>0</v>
      </c>
      <c r="K446" s="636">
        <f t="shared" si="80"/>
        <v>33</v>
      </c>
      <c r="L446" s="188"/>
      <c r="M446" s="188"/>
      <c r="N446" s="189">
        <f t="shared" si="79"/>
        <v>0</v>
      </c>
      <c r="O446" s="190"/>
      <c r="P446" s="190"/>
      <c r="Q446" s="191">
        <f t="shared" si="76"/>
        <v>0</v>
      </c>
      <c r="R446" s="191">
        <f t="shared" si="76"/>
        <v>0</v>
      </c>
      <c r="S446" s="1988"/>
      <c r="T446" s="1989"/>
      <c r="U446" s="118">
        <f t="shared" si="73"/>
        <v>0</v>
      </c>
      <c r="V446" s="33"/>
      <c r="W446" s="33"/>
      <c r="X446" s="33"/>
      <c r="Y446" s="33"/>
      <c r="Z446" s="33"/>
      <c r="AA446" s="205"/>
      <c r="AB446" s="33"/>
      <c r="AC446" s="33"/>
      <c r="AD446" s="33"/>
      <c r="AE446" s="199"/>
      <c r="AF446" s="199"/>
      <c r="AG446" s="199"/>
      <c r="AH446" s="33"/>
      <c r="AI446" s="33"/>
      <c r="AJ446" s="33"/>
      <c r="AK446" s="33"/>
      <c r="AL446" s="33"/>
      <c r="AM446" s="33"/>
      <c r="AN446" s="48"/>
      <c r="AO446" s="48"/>
      <c r="AP446" s="48"/>
    </row>
    <row r="447" spans="9:42" ht="21" hidden="1" customHeight="1">
      <c r="I447" s="292">
        <f t="shared" si="78"/>
        <v>0</v>
      </c>
      <c r="J447" s="118">
        <f t="shared" si="81"/>
        <v>0</v>
      </c>
      <c r="K447" s="636">
        <f t="shared" si="80"/>
        <v>34</v>
      </c>
      <c r="L447" s="188"/>
      <c r="M447" s="188"/>
      <c r="N447" s="189">
        <f t="shared" si="79"/>
        <v>0</v>
      </c>
      <c r="O447" s="190"/>
      <c r="P447" s="190"/>
      <c r="Q447" s="191">
        <f t="shared" si="76"/>
        <v>0</v>
      </c>
      <c r="R447" s="191">
        <f t="shared" si="76"/>
        <v>0</v>
      </c>
      <c r="S447" s="1988"/>
      <c r="T447" s="1989"/>
      <c r="U447" s="118">
        <f t="shared" si="73"/>
        <v>0</v>
      </c>
      <c r="V447" s="33"/>
      <c r="W447" s="33"/>
      <c r="X447" s="33"/>
      <c r="Y447" s="33"/>
      <c r="Z447" s="33"/>
      <c r="AA447" s="205"/>
      <c r="AB447" s="33"/>
      <c r="AC447" s="33"/>
      <c r="AD447" s="33"/>
      <c r="AE447" s="199"/>
      <c r="AF447" s="199"/>
      <c r="AG447" s="199"/>
      <c r="AH447" s="33"/>
      <c r="AI447" s="33"/>
      <c r="AJ447" s="33"/>
      <c r="AK447" s="33"/>
      <c r="AL447" s="33"/>
      <c r="AM447" s="199"/>
      <c r="AN447" s="28"/>
      <c r="AO447" s="48"/>
      <c r="AP447" s="48"/>
    </row>
    <row r="448" spans="9:42" ht="21" hidden="1" customHeight="1">
      <c r="I448" s="292">
        <f t="shared" si="78"/>
        <v>0</v>
      </c>
      <c r="J448" s="118">
        <f t="shared" si="81"/>
        <v>0</v>
      </c>
      <c r="K448" s="636">
        <f t="shared" si="80"/>
        <v>35</v>
      </c>
      <c r="L448" s="188"/>
      <c r="M448" s="188"/>
      <c r="N448" s="189">
        <f t="shared" si="79"/>
        <v>0</v>
      </c>
      <c r="O448" s="190"/>
      <c r="P448" s="190"/>
      <c r="Q448" s="191">
        <f t="shared" si="76"/>
        <v>0</v>
      </c>
      <c r="R448" s="191">
        <f t="shared" si="76"/>
        <v>0</v>
      </c>
      <c r="S448" s="1988"/>
      <c r="T448" s="1989"/>
      <c r="U448" s="118">
        <f t="shared" si="73"/>
        <v>0</v>
      </c>
      <c r="V448" s="33"/>
      <c r="W448" s="33"/>
      <c r="X448" s="33"/>
      <c r="Y448" s="33"/>
      <c r="Z448" s="33"/>
      <c r="AA448" s="205"/>
      <c r="AB448" s="33"/>
      <c r="AC448" s="33"/>
      <c r="AD448" s="33"/>
      <c r="AE448" s="199"/>
      <c r="AF448" s="199"/>
      <c r="AG448" s="199"/>
      <c r="AH448" s="33"/>
      <c r="AI448" s="33"/>
      <c r="AJ448" s="33"/>
      <c r="AK448" s="33"/>
      <c r="AL448" s="33"/>
      <c r="AM448" s="199"/>
      <c r="AN448" s="28"/>
      <c r="AO448" s="48"/>
      <c r="AP448" s="48"/>
    </row>
    <row r="449" spans="9:46" ht="21" hidden="1" customHeight="1">
      <c r="I449" s="292">
        <f t="shared" si="78"/>
        <v>0</v>
      </c>
      <c r="J449" s="118">
        <f t="shared" si="81"/>
        <v>0</v>
      </c>
      <c r="K449" s="636">
        <f t="shared" si="80"/>
        <v>36</v>
      </c>
      <c r="L449" s="188"/>
      <c r="M449" s="188"/>
      <c r="N449" s="189">
        <f t="shared" si="79"/>
        <v>0</v>
      </c>
      <c r="O449" s="190"/>
      <c r="P449" s="190"/>
      <c r="Q449" s="191">
        <f t="shared" si="76"/>
        <v>0</v>
      </c>
      <c r="R449" s="191">
        <f t="shared" si="76"/>
        <v>0</v>
      </c>
      <c r="S449" s="1988"/>
      <c r="T449" s="1989"/>
      <c r="U449" s="118">
        <f t="shared" si="73"/>
        <v>0</v>
      </c>
      <c r="V449" s="33"/>
      <c r="W449" s="33"/>
      <c r="X449" s="33"/>
      <c r="Y449" s="33"/>
      <c r="Z449" s="33"/>
      <c r="AA449" s="205"/>
      <c r="AB449" s="33"/>
      <c r="AC449" s="33"/>
      <c r="AD449" s="33"/>
      <c r="AE449" s="199"/>
      <c r="AF449" s="199"/>
      <c r="AG449" s="199"/>
      <c r="AH449" s="33"/>
      <c r="AI449" s="33"/>
      <c r="AJ449" s="33"/>
      <c r="AK449" s="33"/>
      <c r="AL449" s="33"/>
      <c r="AO449" s="48"/>
      <c r="AP449" s="28"/>
    </row>
    <row r="450" spans="9:46" ht="21" hidden="1" customHeight="1" thickBot="1">
      <c r="I450" s="292">
        <f t="shared" si="78"/>
        <v>0</v>
      </c>
      <c r="J450" s="118">
        <f t="shared" si="81"/>
        <v>0</v>
      </c>
      <c r="K450" s="206">
        <f t="shared" si="80"/>
        <v>37</v>
      </c>
      <c r="L450" s="188"/>
      <c r="M450" s="188"/>
      <c r="N450" s="207">
        <f t="shared" si="79"/>
        <v>0</v>
      </c>
      <c r="O450" s="208"/>
      <c r="P450" s="208"/>
      <c r="Q450" s="209">
        <f t="shared" si="76"/>
        <v>0</v>
      </c>
      <c r="R450" s="209">
        <f t="shared" si="76"/>
        <v>0</v>
      </c>
      <c r="S450" s="1990"/>
      <c r="T450" s="1991"/>
      <c r="U450" s="118">
        <f t="shared" ref="U450:U513" si="82">J450</f>
        <v>0</v>
      </c>
      <c r="V450" s="33"/>
      <c r="W450" s="33"/>
      <c r="X450" s="33"/>
      <c r="Y450" s="33"/>
      <c r="Z450" s="33"/>
      <c r="AA450" s="205"/>
      <c r="AB450" s="33"/>
      <c r="AC450" s="33"/>
      <c r="AD450" s="33"/>
      <c r="AE450" s="199"/>
      <c r="AF450" s="199"/>
      <c r="AG450" s="199"/>
      <c r="AH450" s="33"/>
      <c r="AI450" s="33"/>
      <c r="AJ450" s="33"/>
      <c r="AK450" s="33"/>
      <c r="AL450" s="33"/>
      <c r="AO450" s="48"/>
      <c r="AP450" s="28"/>
    </row>
    <row r="451" spans="9:46" ht="30" customHeight="1" thickBot="1">
      <c r="I451" s="292">
        <f t="shared" ref="I451:I461" si="83">IF(Q$454&gt;0,1,0)</f>
        <v>0</v>
      </c>
      <c r="J451" s="118">
        <f>IF($Q$454&gt;0,7,)</f>
        <v>0</v>
      </c>
      <c r="K451" s="2013" t="s">
        <v>803</v>
      </c>
      <c r="L451" s="2013"/>
      <c r="M451" s="2013"/>
      <c r="N451" s="2013"/>
      <c r="O451" s="2013"/>
      <c r="P451" s="2013"/>
      <c r="Q451" s="2013"/>
      <c r="R451" s="2013"/>
      <c r="S451" s="2013"/>
      <c r="T451" s="2013"/>
      <c r="U451" s="118">
        <f>J451</f>
        <v>0</v>
      </c>
      <c r="V451" s="119" t="s">
        <v>755</v>
      </c>
      <c r="W451" s="120" t="s">
        <v>873</v>
      </c>
      <c r="X451" s="121"/>
      <c r="Y451" s="121"/>
      <c r="Z451" s="122"/>
      <c r="AA451" s="123"/>
      <c r="AB451" s="122"/>
      <c r="AC451" s="122"/>
      <c r="AD451" s="122"/>
      <c r="AF451" s="124" t="s">
        <v>756</v>
      </c>
      <c r="AG451" s="125"/>
      <c r="AH451" s="125"/>
      <c r="AI451" s="125"/>
      <c r="AJ451" s="126"/>
      <c r="AN451" s="127"/>
      <c r="AO451" s="127"/>
      <c r="AP451" s="48"/>
    </row>
    <row r="452" spans="9:46" ht="21" customHeight="1" thickBot="1">
      <c r="I452" s="292">
        <f t="shared" si="83"/>
        <v>0</v>
      </c>
      <c r="J452" s="118">
        <f t="shared" ref="J452:J525" si="84">IF($Q$454&gt;0,7,)</f>
        <v>0</v>
      </c>
      <c r="K452" s="2021" t="s">
        <v>537</v>
      </c>
      <c r="L452" s="2021"/>
      <c r="M452" s="2021"/>
      <c r="N452" s="2021"/>
      <c r="O452" s="2021"/>
      <c r="P452" s="2021"/>
      <c r="Q452" s="2021"/>
      <c r="R452" s="2021"/>
      <c r="S452" s="2021"/>
      <c r="T452" s="2021"/>
      <c r="U452" s="118">
        <f t="shared" ref="U452:U475" si="85">J452</f>
        <v>0</v>
      </c>
      <c r="V452" s="217" t="s">
        <v>976</v>
      </c>
      <c r="W452" s="232">
        <v>200</v>
      </c>
      <c r="X452" s="233" t="s">
        <v>1176</v>
      </c>
      <c r="Y452" s="232">
        <f>AD459</f>
        <v>0</v>
      </c>
      <c r="Z452" s="129"/>
      <c r="AA452" s="130"/>
      <c r="AB452" s="129"/>
      <c r="AC452" s="131"/>
      <c r="AD452" s="132"/>
      <c r="AE452" s="33"/>
      <c r="AF452" s="133" t="s">
        <v>777</v>
      </c>
      <c r="AG452" s="134" t="s">
        <v>778</v>
      </c>
      <c r="AH452" s="134" t="s">
        <v>779</v>
      </c>
      <c r="AI452" s="135" t="s">
        <v>780</v>
      </c>
      <c r="AJ452" s="1327" t="s">
        <v>1670</v>
      </c>
      <c r="AK452" s="1328">
        <v>1</v>
      </c>
      <c r="AL452" s="1329">
        <v>2</v>
      </c>
      <c r="AM452" s="1330">
        <v>3</v>
      </c>
      <c r="AN452" s="1331">
        <v>4</v>
      </c>
      <c r="AO452" s="1331">
        <v>5</v>
      </c>
      <c r="AP452" s="1332">
        <v>6</v>
      </c>
      <c r="AQ452" s="1331">
        <v>7</v>
      </c>
      <c r="AR452" s="1331">
        <v>8</v>
      </c>
      <c r="AS452" s="1331">
        <v>9</v>
      </c>
      <c r="AT452" s="1333">
        <v>10</v>
      </c>
    </row>
    <row r="453" spans="9:46" ht="21" customHeight="1">
      <c r="I453" s="292">
        <f t="shared" si="83"/>
        <v>0</v>
      </c>
      <c r="J453" s="118">
        <f t="shared" si="84"/>
        <v>0</v>
      </c>
      <c r="K453" s="637" t="s">
        <v>523</v>
      </c>
      <c r="L453" s="136" t="s">
        <v>524</v>
      </c>
      <c r="M453" s="639" t="s">
        <v>978</v>
      </c>
      <c r="N453" s="136" t="s">
        <v>838</v>
      </c>
      <c r="O453" s="639" t="s">
        <v>776</v>
      </c>
      <c r="P453" s="136" t="s">
        <v>525</v>
      </c>
      <c r="Q453" s="136" t="s">
        <v>534</v>
      </c>
      <c r="R453" s="136" t="s">
        <v>529</v>
      </c>
      <c r="S453" s="406" t="s">
        <v>535</v>
      </c>
      <c r="T453" s="407" t="s">
        <v>536</v>
      </c>
      <c r="U453" s="118">
        <f t="shared" si="85"/>
        <v>0</v>
      </c>
      <c r="V453" s="218" t="s">
        <v>975</v>
      </c>
      <c r="W453" s="138">
        <v>280</v>
      </c>
      <c r="X453" s="139"/>
      <c r="Y453" s="139"/>
      <c r="Z453" s="140"/>
      <c r="AA453" s="141"/>
      <c r="AB453" s="140"/>
      <c r="AC453" s="142"/>
      <c r="AD453" s="143"/>
      <c r="AE453" s="33"/>
      <c r="AF453" s="144" t="s">
        <v>781</v>
      </c>
      <c r="AG453" s="145" t="s">
        <v>782</v>
      </c>
      <c r="AH453" s="145" t="s">
        <v>783</v>
      </c>
      <c r="AI453" s="146" t="s">
        <v>784</v>
      </c>
      <c r="AJ453" s="1334" t="s">
        <v>1672</v>
      </c>
      <c r="AK453" s="1335">
        <f>L462</f>
        <v>1</v>
      </c>
      <c r="AL453" s="1335">
        <f>L463</f>
        <v>0</v>
      </c>
      <c r="AM453" s="1335">
        <f>L464</f>
        <v>0</v>
      </c>
      <c r="AN453" s="1335">
        <f>L465</f>
        <v>0</v>
      </c>
      <c r="AO453" s="1335">
        <f>L466</f>
        <v>0</v>
      </c>
      <c r="AP453" s="1335">
        <f>L467</f>
        <v>0</v>
      </c>
      <c r="AQ453" s="1335">
        <f>L468</f>
        <v>0</v>
      </c>
      <c r="AR453" s="1335">
        <f>L469</f>
        <v>0</v>
      </c>
      <c r="AS453" s="1335">
        <f>L470</f>
        <v>0</v>
      </c>
      <c r="AT453" s="1336">
        <f>L471</f>
        <v>0</v>
      </c>
    </row>
    <row r="454" spans="9:46" ht="21" customHeight="1" thickBot="1">
      <c r="I454" s="292">
        <f t="shared" si="83"/>
        <v>0</v>
      </c>
      <c r="J454" s="118">
        <f t="shared" si="84"/>
        <v>0</v>
      </c>
      <c r="K454" s="147" t="s">
        <v>1512</v>
      </c>
      <c r="L454" s="405" t="s">
        <v>1826</v>
      </c>
      <c r="M454" s="148" t="s">
        <v>1452</v>
      </c>
      <c r="N454" s="149" t="s">
        <v>1827</v>
      </c>
      <c r="O454" s="149" t="s">
        <v>1815</v>
      </c>
      <c r="P454" s="150" t="str">
        <f>IF(COUNTA(Y459:Y460)&gt;1,CONCATENATE(V459,"번지 외 ",COUNTA(Y459:Y460)-1,"필지"),CONCATENATE(V459,"번지"))</f>
        <v>산20번지</v>
      </c>
      <c r="Q454" s="151">
        <f>+Y467</f>
        <v>0</v>
      </c>
      <c r="R454" s="393" t="s">
        <v>1304</v>
      </c>
      <c r="S454" s="152">
        <f>COUNT(L462:L474)</f>
        <v>1</v>
      </c>
      <c r="T454" s="153">
        <f>200*S454</f>
        <v>200</v>
      </c>
      <c r="U454" s="118">
        <f t="shared" si="85"/>
        <v>0</v>
      </c>
      <c r="V454" s="218" t="s">
        <v>974</v>
      </c>
      <c r="W454" s="138">
        <v>340</v>
      </c>
      <c r="X454" s="139"/>
      <c r="Y454" s="139"/>
      <c r="Z454" s="140"/>
      <c r="AA454" s="141"/>
      <c r="AB454" s="140"/>
      <c r="AC454" s="142"/>
      <c r="AD454" s="143"/>
      <c r="AE454" s="33"/>
      <c r="AF454" s="144" t="s">
        <v>785</v>
      </c>
      <c r="AG454" s="145" t="s">
        <v>786</v>
      </c>
      <c r="AH454" s="154" t="s">
        <v>787</v>
      </c>
      <c r="AI454" s="146" t="s">
        <v>788</v>
      </c>
      <c r="AJ454" s="1337" t="s">
        <v>1673</v>
      </c>
      <c r="AK454" s="1338">
        <f>M462</f>
        <v>1</v>
      </c>
      <c r="AL454" s="1338">
        <f>M463</f>
        <v>0</v>
      </c>
      <c r="AM454" s="1338">
        <f>M464</f>
        <v>0</v>
      </c>
      <c r="AN454" s="1338">
        <f>M465</f>
        <v>0</v>
      </c>
      <c r="AO454" s="1338">
        <f>M466</f>
        <v>0</v>
      </c>
      <c r="AP454" s="1338">
        <f>M467</f>
        <v>0</v>
      </c>
      <c r="AQ454" s="1338">
        <f>M468</f>
        <v>0</v>
      </c>
      <c r="AR454" s="1338">
        <f>M469</f>
        <v>0</v>
      </c>
      <c r="AS454" s="1338">
        <f>M470</f>
        <v>0</v>
      </c>
      <c r="AT454" s="1339">
        <f>M471</f>
        <v>0</v>
      </c>
    </row>
    <row r="455" spans="9:46" ht="21" customHeight="1" thickBot="1">
      <c r="I455" s="292">
        <f t="shared" si="83"/>
        <v>0</v>
      </c>
      <c r="J455" s="118">
        <f t="shared" si="84"/>
        <v>0</v>
      </c>
      <c r="K455" s="637" t="s">
        <v>527</v>
      </c>
      <c r="L455" s="136" t="s">
        <v>528</v>
      </c>
      <c r="M455" s="136" t="s">
        <v>521</v>
      </c>
      <c r="N455" s="136" t="s">
        <v>526</v>
      </c>
      <c r="O455" s="136" t="s">
        <v>530</v>
      </c>
      <c r="P455" s="641" t="s">
        <v>531</v>
      </c>
      <c r="Q455" s="987" t="s">
        <v>532</v>
      </c>
      <c r="R455" s="155" t="s">
        <v>533</v>
      </c>
      <c r="S455" s="156" t="s">
        <v>552</v>
      </c>
      <c r="T455" s="407" t="s">
        <v>522</v>
      </c>
      <c r="U455" s="118">
        <f t="shared" si="85"/>
        <v>0</v>
      </c>
      <c r="V455" s="219" t="s">
        <v>789</v>
      </c>
      <c r="W455" s="220">
        <v>24.63</v>
      </c>
      <c r="X455" s="220"/>
      <c r="Y455" s="221"/>
      <c r="Z455" s="222"/>
      <c r="AA455" s="223"/>
      <c r="AB455" s="222"/>
      <c r="AC455" s="224"/>
      <c r="AD455" s="225"/>
      <c r="AE455" s="33"/>
      <c r="AF455" s="144" t="s">
        <v>790</v>
      </c>
      <c r="AG455" s="157" t="s">
        <v>791</v>
      </c>
      <c r="AH455" s="158" t="s">
        <v>792</v>
      </c>
      <c r="AI455" s="146" t="s">
        <v>793</v>
      </c>
      <c r="AJ455" s="126"/>
      <c r="AN455" s="174"/>
      <c r="AO455" s="127"/>
      <c r="AP455" s="48"/>
    </row>
    <row r="456" spans="9:46" ht="21" customHeight="1" thickBot="1">
      <c r="I456" s="292">
        <f t="shared" si="83"/>
        <v>0</v>
      </c>
      <c r="J456" s="118">
        <f t="shared" si="84"/>
        <v>0</v>
      </c>
      <c r="K456" s="1318" t="str">
        <f>Z459</f>
        <v>산벚(노)</v>
      </c>
      <c r="L456" s="1319" t="str">
        <f>AA459</f>
        <v>1-0</v>
      </c>
      <c r="M456" s="1320">
        <f>AC459</f>
        <v>2023</v>
      </c>
      <c r="N456" s="160">
        <f>AB468</f>
        <v>3000</v>
      </c>
      <c r="O456" s="161">
        <f>IF((Q460+R460)&gt;0,ROUND((Q460/(Q460+R460)),4),0)</f>
        <v>0</v>
      </c>
      <c r="P456" s="162" t="str">
        <f>IF(W455&lt;=15,AI453,IF(W455&gt;30,AI455,AI454))</f>
        <v>중 (15˚ ~ 30˚)</v>
      </c>
      <c r="Q456" s="397" t="s">
        <v>1724</v>
      </c>
      <c r="R456" s="1321" t="s">
        <v>960</v>
      </c>
      <c r="S456" s="164">
        <f>W455</f>
        <v>24.63</v>
      </c>
      <c r="T456" s="398">
        <f>ROUND(N456/10000*N462,0)</f>
        <v>0</v>
      </c>
      <c r="U456" s="118">
        <f t="shared" si="85"/>
        <v>0</v>
      </c>
      <c r="V456" s="226">
        <v>0</v>
      </c>
      <c r="W456" s="226"/>
      <c r="X456" s="226"/>
      <c r="Y456" s="226"/>
      <c r="Z456" s="226"/>
      <c r="AA456" s="227"/>
      <c r="AB456" s="226"/>
      <c r="AC456" s="226"/>
      <c r="AD456" s="226"/>
      <c r="AE456" s="33"/>
      <c r="AF456" s="144" t="s">
        <v>794</v>
      </c>
      <c r="AG456" s="145"/>
      <c r="AH456" s="165"/>
      <c r="AI456" s="146"/>
      <c r="AJ456" s="126"/>
      <c r="AN456" s="127"/>
      <c r="AO456" s="127"/>
      <c r="AP456" s="48"/>
    </row>
    <row r="457" spans="9:46" ht="21" customHeight="1" thickBot="1">
      <c r="I457" s="292">
        <f t="shared" si="83"/>
        <v>0</v>
      </c>
      <c r="J457" s="118">
        <f t="shared" si="84"/>
        <v>0</v>
      </c>
      <c r="K457" s="2014" t="s">
        <v>839</v>
      </c>
      <c r="L457" s="2014"/>
      <c r="M457" s="2014"/>
      <c r="N457" s="2014"/>
      <c r="O457" s="2014"/>
      <c r="P457" s="2014"/>
      <c r="Q457" s="2014"/>
      <c r="R457" s="2014"/>
      <c r="S457" s="2014"/>
      <c r="T457" s="2014"/>
      <c r="U457" s="118">
        <f t="shared" si="85"/>
        <v>0</v>
      </c>
      <c r="AE457" s="33"/>
      <c r="AF457" s="144"/>
      <c r="AG457" s="145"/>
      <c r="AH457" s="165"/>
      <c r="AI457" s="146"/>
      <c r="AJ457" s="126"/>
      <c r="AN457" s="127"/>
      <c r="AO457" s="127"/>
      <c r="AP457" s="48"/>
    </row>
    <row r="458" spans="9:46" ht="21" customHeight="1" thickBot="1">
      <c r="I458" s="292">
        <f t="shared" si="83"/>
        <v>0</v>
      </c>
      <c r="J458" s="118">
        <f t="shared" si="84"/>
        <v>0</v>
      </c>
      <c r="K458" s="2015" t="s">
        <v>840</v>
      </c>
      <c r="L458" s="2017" t="s">
        <v>841</v>
      </c>
      <c r="M458" s="2019" t="s">
        <v>842</v>
      </c>
      <c r="N458" s="2019" t="s">
        <v>843</v>
      </c>
      <c r="O458" s="2022" t="s">
        <v>844</v>
      </c>
      <c r="P458" s="2023"/>
      <c r="Q458" s="2022" t="s">
        <v>845</v>
      </c>
      <c r="R458" s="2023"/>
      <c r="S458" s="1992" t="s">
        <v>969</v>
      </c>
      <c r="T458" s="1993"/>
      <c r="U458" s="118">
        <f t="shared" si="85"/>
        <v>0</v>
      </c>
      <c r="V458" s="217" t="s">
        <v>757</v>
      </c>
      <c r="W458" s="228" t="s">
        <v>973</v>
      </c>
      <c r="X458" s="228" t="s">
        <v>972</v>
      </c>
      <c r="Y458" s="228" t="s">
        <v>971</v>
      </c>
      <c r="Z458" s="228" t="s">
        <v>527</v>
      </c>
      <c r="AA458" s="229" t="s">
        <v>824</v>
      </c>
      <c r="AB458" s="228" t="s">
        <v>970</v>
      </c>
      <c r="AC458" s="230" t="s">
        <v>521</v>
      </c>
      <c r="AD458" s="231" t="s">
        <v>1232</v>
      </c>
      <c r="AE458" s="33"/>
      <c r="AF458" s="170"/>
      <c r="AG458" s="171"/>
      <c r="AH458" s="172"/>
      <c r="AI458" s="173"/>
      <c r="AJ458" s="174"/>
      <c r="AN458" s="127"/>
      <c r="AO458" s="33"/>
      <c r="AP458" s="48"/>
    </row>
    <row r="459" spans="9:46" ht="21" customHeight="1" thickBot="1">
      <c r="I459" s="292">
        <f t="shared" si="83"/>
        <v>0</v>
      </c>
      <c r="J459" s="118">
        <f t="shared" si="84"/>
        <v>0</v>
      </c>
      <c r="K459" s="2016"/>
      <c r="L459" s="2018"/>
      <c r="M459" s="2020"/>
      <c r="N459" s="2020"/>
      <c r="O459" s="640" t="s">
        <v>741</v>
      </c>
      <c r="P459" s="176" t="s">
        <v>742</v>
      </c>
      <c r="Q459" s="176" t="s">
        <v>741</v>
      </c>
      <c r="R459" s="177" t="s">
        <v>742</v>
      </c>
      <c r="S459" s="1994"/>
      <c r="T459" s="1995"/>
      <c r="U459" s="118">
        <f t="shared" si="85"/>
        <v>0</v>
      </c>
      <c r="V459" s="178" t="s">
        <v>1592</v>
      </c>
      <c r="W459" s="179">
        <v>5.43</v>
      </c>
      <c r="X459" s="179"/>
      <c r="Y459" s="179"/>
      <c r="Z459" s="179" t="s">
        <v>1509</v>
      </c>
      <c r="AA459" s="180" t="s">
        <v>1709</v>
      </c>
      <c r="AB459" s="179">
        <v>3000</v>
      </c>
      <c r="AC459" s="402">
        <v>2023</v>
      </c>
      <c r="AD459" s="181"/>
      <c r="AE459" s="33"/>
      <c r="AF459" s="125"/>
      <c r="AG459" s="125"/>
      <c r="AH459" s="125"/>
      <c r="AI459" s="182"/>
      <c r="AJ459" s="174"/>
      <c r="AN459" s="127"/>
      <c r="AO459" s="33"/>
      <c r="AP459" s="48"/>
    </row>
    <row r="460" spans="9:46" ht="21" customHeight="1">
      <c r="I460" s="292">
        <f t="shared" si="83"/>
        <v>0</v>
      </c>
      <c r="J460" s="118">
        <f t="shared" si="84"/>
        <v>0</v>
      </c>
      <c r="K460" s="638" t="s">
        <v>802</v>
      </c>
      <c r="L460" s="184"/>
      <c r="M460" s="184"/>
      <c r="N460" s="266">
        <f>N461/S454</f>
        <v>0</v>
      </c>
      <c r="O460" s="263">
        <f>ROUND(O461/S454,1)</f>
        <v>0</v>
      </c>
      <c r="P460" s="263">
        <f>ROUND(P461/S454,1)</f>
        <v>0</v>
      </c>
      <c r="Q460" s="263">
        <f>ROUND(Q461/S454,0)</f>
        <v>0</v>
      </c>
      <c r="R460" s="263">
        <f>ROUND(R461/S454,0)</f>
        <v>0</v>
      </c>
      <c r="S460" s="2024"/>
      <c r="T460" s="2025"/>
      <c r="U460" s="118">
        <f t="shared" si="85"/>
        <v>0</v>
      </c>
      <c r="V460" s="178"/>
      <c r="W460" s="234"/>
      <c r="X460" s="234"/>
      <c r="Y460" s="234"/>
      <c r="Z460" s="179"/>
      <c r="AA460" s="180"/>
      <c r="AB460" s="179"/>
      <c r="AC460" s="402"/>
      <c r="AD460" s="181"/>
      <c r="AE460" s="33"/>
      <c r="AF460" s="133" t="s">
        <v>519</v>
      </c>
      <c r="AG460" s="134" t="s">
        <v>796</v>
      </c>
      <c r="AH460" s="169" t="s">
        <v>797</v>
      </c>
      <c r="AI460" s="185"/>
      <c r="AJ460" s="126"/>
      <c r="AN460" s="174"/>
      <c r="AO460" s="33"/>
      <c r="AP460" s="48"/>
    </row>
    <row r="461" spans="9:46" ht="21" customHeight="1">
      <c r="I461" s="292">
        <f t="shared" si="83"/>
        <v>0</v>
      </c>
      <c r="J461" s="118">
        <f t="shared" si="84"/>
        <v>0</v>
      </c>
      <c r="K461" s="638" t="s">
        <v>754</v>
      </c>
      <c r="L461" s="184"/>
      <c r="M461" s="184"/>
      <c r="N461" s="264">
        <f>SUM(N462:N475)</f>
        <v>0</v>
      </c>
      <c r="O461" s="265">
        <f>SUM(O462:O475)</f>
        <v>0</v>
      </c>
      <c r="P461" s="265">
        <f>SUM(P462:P475)</f>
        <v>0</v>
      </c>
      <c r="Q461" s="265">
        <f>SUM(Q462:Q475)</f>
        <v>0</v>
      </c>
      <c r="R461" s="265">
        <f>SUM(R462:R475)</f>
        <v>0</v>
      </c>
      <c r="S461" s="2026"/>
      <c r="T461" s="2027"/>
      <c r="U461" s="118">
        <f t="shared" si="85"/>
        <v>0</v>
      </c>
      <c r="V461" s="178"/>
      <c r="W461" s="179"/>
      <c r="X461" s="179"/>
      <c r="Y461" s="179"/>
      <c r="Z461" s="179"/>
      <c r="AA461" s="180"/>
      <c r="AB461" s="179"/>
      <c r="AC461" s="402"/>
      <c r="AD461" s="181"/>
      <c r="AE461" s="33"/>
      <c r="AF461" s="144" t="s">
        <v>798</v>
      </c>
      <c r="AG461" s="145" t="s">
        <v>961</v>
      </c>
      <c r="AH461" s="186">
        <v>0</v>
      </c>
      <c r="AI461" s="187"/>
      <c r="AJ461" s="126"/>
      <c r="AN461" s="174"/>
      <c r="AO461" s="33"/>
      <c r="AP461" s="48"/>
    </row>
    <row r="462" spans="9:46" ht="21" customHeight="1">
      <c r="I462" s="292">
        <f>IF((O$462+P$462)&gt;0,1,0)</f>
        <v>0</v>
      </c>
      <c r="J462" s="118">
        <f t="shared" si="84"/>
        <v>0</v>
      </c>
      <c r="K462" s="638">
        <v>1</v>
      </c>
      <c r="L462" s="188">
        <v>1</v>
      </c>
      <c r="M462" s="188">
        <v>1</v>
      </c>
      <c r="N462" s="189">
        <f t="shared" ref="N462:N475" si="86">IF(O462+P462&gt;0,$W$77,)</f>
        <v>0</v>
      </c>
      <c r="O462" s="188"/>
      <c r="P462" s="188"/>
      <c r="Q462" s="264">
        <f t="shared" ref="Q462:Q475" si="87">ROUND(O462*50,0)</f>
        <v>0</v>
      </c>
      <c r="R462" s="264">
        <f t="shared" ref="R462:R475" si="88">ROUND(P462*50,0)</f>
        <v>0</v>
      </c>
      <c r="S462" s="1988"/>
      <c r="T462" s="1989"/>
      <c r="U462" s="118">
        <f t="shared" si="85"/>
        <v>0</v>
      </c>
      <c r="V462" s="178"/>
      <c r="W462" s="179"/>
      <c r="X462" s="179"/>
      <c r="Y462" s="179"/>
      <c r="Z462" s="179"/>
      <c r="AA462" s="180"/>
      <c r="AB462" s="179"/>
      <c r="AC462" s="402"/>
      <c r="AD462" s="181"/>
      <c r="AE462" s="33"/>
      <c r="AF462" s="144" t="s">
        <v>799</v>
      </c>
      <c r="AG462" s="145" t="s">
        <v>800</v>
      </c>
      <c r="AH462" s="192">
        <v>0.05</v>
      </c>
      <c r="AI462" s="187"/>
      <c r="AJ462" s="126"/>
      <c r="AM462" s="28"/>
      <c r="AN462" s="48"/>
      <c r="AO462" s="33"/>
      <c r="AP462" s="48"/>
      <c r="AQ462" s="28"/>
    </row>
    <row r="463" spans="9:46" ht="21" customHeight="1">
      <c r="I463" s="292">
        <f t="shared" ref="I463:I475" si="89">IF((O$462+P$462)&gt;0,1,0)</f>
        <v>0</v>
      </c>
      <c r="J463" s="118">
        <f t="shared" si="84"/>
        <v>0</v>
      </c>
      <c r="K463" s="1219">
        <f t="shared" ref="K463:K475" si="90">+K462+1</f>
        <v>2</v>
      </c>
      <c r="L463" s="188"/>
      <c r="M463" s="188"/>
      <c r="N463" s="189">
        <f t="shared" si="86"/>
        <v>0</v>
      </c>
      <c r="O463" s="188"/>
      <c r="P463" s="188"/>
      <c r="Q463" s="264">
        <f t="shared" si="87"/>
        <v>0</v>
      </c>
      <c r="R463" s="264">
        <f t="shared" si="88"/>
        <v>0</v>
      </c>
      <c r="S463" s="1988"/>
      <c r="T463" s="1989"/>
      <c r="U463" s="118">
        <f t="shared" si="85"/>
        <v>0</v>
      </c>
      <c r="V463" s="178"/>
      <c r="W463" s="179"/>
      <c r="X463" s="179"/>
      <c r="Y463" s="179"/>
      <c r="Z463" s="179"/>
      <c r="AA463" s="180"/>
      <c r="AB463" s="179"/>
      <c r="AC463" s="402"/>
      <c r="AD463" s="181"/>
      <c r="AE463" s="33"/>
      <c r="AF463" s="144" t="s">
        <v>801</v>
      </c>
      <c r="AG463" s="145" t="s">
        <v>960</v>
      </c>
      <c r="AH463" s="192">
        <v>0.1</v>
      </c>
      <c r="AI463" s="193"/>
      <c r="AJ463" s="126"/>
      <c r="AN463" s="48"/>
      <c r="AO463" s="33"/>
      <c r="AP463" s="48"/>
    </row>
    <row r="464" spans="9:46" ht="21" customHeight="1">
      <c r="I464" s="292">
        <f t="shared" si="89"/>
        <v>0</v>
      </c>
      <c r="J464" s="118">
        <f t="shared" si="84"/>
        <v>0</v>
      </c>
      <c r="K464" s="638">
        <f t="shared" si="90"/>
        <v>3</v>
      </c>
      <c r="L464" s="188"/>
      <c r="M464" s="188"/>
      <c r="N464" s="189">
        <f t="shared" si="86"/>
        <v>0</v>
      </c>
      <c r="O464" s="188"/>
      <c r="P464" s="188"/>
      <c r="Q464" s="264">
        <f t="shared" si="87"/>
        <v>0</v>
      </c>
      <c r="R464" s="264">
        <f t="shared" si="88"/>
        <v>0</v>
      </c>
      <c r="S464" s="1988"/>
      <c r="T464" s="1989"/>
      <c r="U464" s="118">
        <f t="shared" si="85"/>
        <v>0</v>
      </c>
      <c r="V464" s="178"/>
      <c r="W464" s="179"/>
      <c r="X464" s="179"/>
      <c r="Y464" s="179"/>
      <c r="Z464" s="179"/>
      <c r="AA464" s="180"/>
      <c r="AB464" s="179"/>
      <c r="AC464" s="402"/>
      <c r="AD464" s="181"/>
      <c r="AE464" s="33"/>
      <c r="AF464" s="144"/>
      <c r="AG464" s="145"/>
      <c r="AH464" s="194"/>
      <c r="AI464" s="146"/>
      <c r="AJ464" s="174"/>
      <c r="AM464" s="33"/>
      <c r="AN464" s="48"/>
      <c r="AO464" s="33"/>
      <c r="AP464" s="48"/>
      <c r="AR464" s="28"/>
    </row>
    <row r="465" spans="1:45" ht="21" customHeight="1" thickBot="1">
      <c r="I465" s="292">
        <f t="shared" si="89"/>
        <v>0</v>
      </c>
      <c r="J465" s="118">
        <f t="shared" si="84"/>
        <v>0</v>
      </c>
      <c r="K465" s="638">
        <f t="shared" si="90"/>
        <v>4</v>
      </c>
      <c r="L465" s="188"/>
      <c r="M465" s="188"/>
      <c r="N465" s="189">
        <f t="shared" si="86"/>
        <v>0</v>
      </c>
      <c r="O465" s="188"/>
      <c r="P465" s="188"/>
      <c r="Q465" s="264">
        <f t="shared" si="87"/>
        <v>0</v>
      </c>
      <c r="R465" s="264">
        <f t="shared" si="88"/>
        <v>0</v>
      </c>
      <c r="S465" s="1988"/>
      <c r="T465" s="1989"/>
      <c r="U465" s="118">
        <f t="shared" si="85"/>
        <v>0</v>
      </c>
      <c r="V465" s="178"/>
      <c r="W465" s="179"/>
      <c r="X465" s="179"/>
      <c r="Y465" s="179"/>
      <c r="Z465" s="179"/>
      <c r="AA465" s="180"/>
      <c r="AB465" s="179"/>
      <c r="AC465" s="402"/>
      <c r="AD465" s="181"/>
      <c r="AE465" s="33"/>
      <c r="AF465" s="170"/>
      <c r="AG465" s="195"/>
      <c r="AH465" s="171"/>
      <c r="AI465" s="173"/>
      <c r="AJ465" s="174"/>
      <c r="AM465" s="33"/>
      <c r="AN465" s="48"/>
      <c r="AO465" s="33"/>
      <c r="AP465" s="48"/>
    </row>
    <row r="466" spans="1:45" ht="21" customHeight="1">
      <c r="I466" s="292">
        <f t="shared" si="89"/>
        <v>0</v>
      </c>
      <c r="J466" s="118">
        <f t="shared" si="84"/>
        <v>0</v>
      </c>
      <c r="K466" s="638">
        <f t="shared" si="90"/>
        <v>5</v>
      </c>
      <c r="L466" s="188"/>
      <c r="M466" s="188"/>
      <c r="N466" s="189">
        <f t="shared" si="86"/>
        <v>0</v>
      </c>
      <c r="O466" s="188"/>
      <c r="P466" s="188"/>
      <c r="Q466" s="191">
        <f t="shared" si="87"/>
        <v>0</v>
      </c>
      <c r="R466" s="191">
        <f t="shared" si="88"/>
        <v>0</v>
      </c>
      <c r="S466" s="1988"/>
      <c r="T466" s="1989"/>
      <c r="U466" s="118">
        <f t="shared" si="85"/>
        <v>0</v>
      </c>
      <c r="V466" s="178"/>
      <c r="W466" s="179"/>
      <c r="X466" s="179"/>
      <c r="Y466" s="179"/>
      <c r="Z466" s="179"/>
      <c r="AA466" s="180"/>
      <c r="AB466" s="179"/>
      <c r="AC466" s="402"/>
      <c r="AD466" s="181"/>
      <c r="AE466" s="28"/>
      <c r="AF466" s="48"/>
      <c r="AG466" s="48"/>
      <c r="AH466" s="48"/>
      <c r="AI466" s="48"/>
      <c r="AJ466" s="48"/>
      <c r="AK466" s="28"/>
      <c r="AL466" s="28"/>
      <c r="AM466" s="33"/>
      <c r="AN466" s="48"/>
      <c r="AO466" s="48"/>
      <c r="AP466" s="48"/>
      <c r="AS466" s="28"/>
    </row>
    <row r="467" spans="1:45" ht="21" customHeight="1">
      <c r="I467" s="292">
        <f t="shared" si="89"/>
        <v>0</v>
      </c>
      <c r="J467" s="118">
        <f t="shared" si="84"/>
        <v>0</v>
      </c>
      <c r="K467" s="638">
        <f t="shared" si="90"/>
        <v>6</v>
      </c>
      <c r="L467" s="188"/>
      <c r="M467" s="188"/>
      <c r="N467" s="189">
        <f t="shared" si="86"/>
        <v>0</v>
      </c>
      <c r="O467" s="188"/>
      <c r="P467" s="188"/>
      <c r="Q467" s="191">
        <f t="shared" si="87"/>
        <v>0</v>
      </c>
      <c r="R467" s="191">
        <f t="shared" si="88"/>
        <v>0</v>
      </c>
      <c r="S467" s="1988"/>
      <c r="T467" s="1989"/>
      <c r="U467" s="118">
        <f t="shared" si="85"/>
        <v>0</v>
      </c>
      <c r="V467" s="137" t="s">
        <v>754</v>
      </c>
      <c r="W467" s="196">
        <f>SUM(W459:W466)</f>
        <v>5.43</v>
      </c>
      <c r="X467" s="196">
        <f>SUM(X459:X466)</f>
        <v>0</v>
      </c>
      <c r="Y467" s="196">
        <f>SUM(Y459:Y466)</f>
        <v>0</v>
      </c>
      <c r="Z467" s="197"/>
      <c r="AA467" s="198"/>
      <c r="AB467" s="196">
        <f>SUM(AB459:AB466)</f>
        <v>3000</v>
      </c>
      <c r="AC467" s="402"/>
      <c r="AD467" s="654">
        <f>SUBTOTAL(9,AD459:AD466)</f>
        <v>0</v>
      </c>
      <c r="AE467" s="199"/>
      <c r="AF467" s="33"/>
      <c r="AG467" s="33"/>
      <c r="AH467" s="33"/>
      <c r="AI467" s="33"/>
      <c r="AJ467" s="33"/>
      <c r="AM467" s="33"/>
      <c r="AN467" s="48"/>
      <c r="AO467" s="48"/>
      <c r="AP467" s="48"/>
    </row>
    <row r="468" spans="1:45" s="28" customFormat="1" ht="21" customHeight="1" thickBot="1">
      <c r="A468" s="200"/>
      <c r="B468" s="200"/>
      <c r="C468" s="200"/>
      <c r="D468" s="200"/>
      <c r="E468" s="200"/>
      <c r="F468" s="200"/>
      <c r="G468" s="200"/>
      <c r="I468" s="292">
        <f t="shared" si="89"/>
        <v>0</v>
      </c>
      <c r="J468" s="118">
        <f t="shared" si="84"/>
        <v>0</v>
      </c>
      <c r="K468" s="638">
        <f t="shared" si="90"/>
        <v>7</v>
      </c>
      <c r="L468" s="188"/>
      <c r="M468" s="188"/>
      <c r="N468" s="189">
        <f t="shared" si="86"/>
        <v>0</v>
      </c>
      <c r="O468" s="188"/>
      <c r="P468" s="188"/>
      <c r="Q468" s="191">
        <f t="shared" si="87"/>
        <v>0</v>
      </c>
      <c r="R468" s="191">
        <f t="shared" si="88"/>
        <v>0</v>
      </c>
      <c r="S468" s="1988"/>
      <c r="T468" s="1989"/>
      <c r="U468" s="118">
        <f t="shared" si="85"/>
        <v>0</v>
      </c>
      <c r="V468" s="201" t="s">
        <v>802</v>
      </c>
      <c r="W468" s="202"/>
      <c r="X468" s="202"/>
      <c r="Y468" s="202"/>
      <c r="Z468" s="202"/>
      <c r="AA468" s="203"/>
      <c r="AB468" s="202">
        <f>IF(AB467&gt;0,ROUND(AB467/COUNTA(AB459:AB466),0),)</f>
        <v>3000</v>
      </c>
      <c r="AC468" s="403"/>
      <c r="AD468" s="204"/>
      <c r="AE468" s="199"/>
      <c r="AF468" s="199"/>
      <c r="AG468" s="199"/>
      <c r="AH468" s="33"/>
      <c r="AI468" s="33"/>
      <c r="AJ468" s="33"/>
      <c r="AK468" s="33"/>
      <c r="AL468" s="33"/>
      <c r="AM468" s="33"/>
      <c r="AN468" s="48"/>
      <c r="AO468" s="48"/>
      <c r="AP468" s="48"/>
      <c r="AQ468" s="116"/>
      <c r="AR468" s="116"/>
      <c r="AS468" s="116"/>
    </row>
    <row r="469" spans="1:45" ht="21" customHeight="1">
      <c r="I469" s="292">
        <f t="shared" si="89"/>
        <v>0</v>
      </c>
      <c r="J469" s="118">
        <f t="shared" si="84"/>
        <v>0</v>
      </c>
      <c r="K469" s="638">
        <f t="shared" si="90"/>
        <v>8</v>
      </c>
      <c r="L469" s="188"/>
      <c r="M469" s="188"/>
      <c r="N469" s="189">
        <f t="shared" si="86"/>
        <v>0</v>
      </c>
      <c r="O469" s="188"/>
      <c r="P469" s="188"/>
      <c r="Q469" s="191">
        <f t="shared" si="87"/>
        <v>0</v>
      </c>
      <c r="R469" s="191">
        <f t="shared" si="88"/>
        <v>0</v>
      </c>
      <c r="S469" s="1988"/>
      <c r="T469" s="1989"/>
      <c r="U469" s="118">
        <f t="shared" si="85"/>
        <v>0</v>
      </c>
      <c r="V469" s="33"/>
      <c r="W469" s="33"/>
      <c r="X469" s="33"/>
      <c r="Y469" s="33"/>
      <c r="Z469" s="33"/>
      <c r="AA469" s="205"/>
      <c r="AB469" s="33"/>
      <c r="AC469" s="33"/>
      <c r="AD469" s="33"/>
      <c r="AE469" s="199"/>
      <c r="AF469" s="199"/>
      <c r="AG469" s="199"/>
      <c r="AH469" s="33"/>
      <c r="AI469" s="33"/>
      <c r="AJ469" s="33"/>
      <c r="AK469" s="33"/>
      <c r="AL469" s="33"/>
      <c r="AM469" s="33"/>
      <c r="AN469" s="48"/>
      <c r="AO469" s="48"/>
      <c r="AP469" s="48"/>
    </row>
    <row r="470" spans="1:45" ht="21" customHeight="1">
      <c r="I470" s="292">
        <f t="shared" si="89"/>
        <v>0</v>
      </c>
      <c r="J470" s="118">
        <f t="shared" si="84"/>
        <v>0</v>
      </c>
      <c r="K470" s="638">
        <f t="shared" si="90"/>
        <v>9</v>
      </c>
      <c r="L470" s="188"/>
      <c r="M470" s="188"/>
      <c r="N470" s="189">
        <f t="shared" si="86"/>
        <v>0</v>
      </c>
      <c r="O470" s="188"/>
      <c r="P470" s="188"/>
      <c r="Q470" s="191">
        <f t="shared" si="87"/>
        <v>0</v>
      </c>
      <c r="R470" s="191">
        <f t="shared" si="88"/>
        <v>0</v>
      </c>
      <c r="S470" s="1988"/>
      <c r="T470" s="1989"/>
      <c r="U470" s="118">
        <f t="shared" si="85"/>
        <v>0</v>
      </c>
      <c r="V470" s="647" t="s">
        <v>1169</v>
      </c>
      <c r="W470" s="648" t="s">
        <v>1828</v>
      </c>
      <c r="X470" s="649"/>
      <c r="Y470" s="649"/>
      <c r="Z470" s="649"/>
      <c r="AA470" s="649"/>
      <c r="AB470" s="649"/>
      <c r="AC470" s="649"/>
      <c r="AD470" s="650"/>
      <c r="AE470" s="199"/>
      <c r="AF470" s="199"/>
      <c r="AG470" s="199"/>
      <c r="AH470" s="33"/>
      <c r="AI470" s="33"/>
      <c r="AJ470" s="33"/>
      <c r="AK470" s="33"/>
      <c r="AL470" s="33"/>
      <c r="AM470" s="33"/>
      <c r="AN470" s="48"/>
      <c r="AO470" s="48"/>
      <c r="AP470" s="48"/>
    </row>
    <row r="471" spans="1:45" ht="21" customHeight="1">
      <c r="I471" s="292">
        <f t="shared" si="89"/>
        <v>0</v>
      </c>
      <c r="J471" s="118">
        <f t="shared" si="84"/>
        <v>0</v>
      </c>
      <c r="K471" s="638">
        <f t="shared" si="90"/>
        <v>10</v>
      </c>
      <c r="L471" s="188"/>
      <c r="M471" s="188"/>
      <c r="N471" s="189">
        <f t="shared" si="86"/>
        <v>0</v>
      </c>
      <c r="O471" s="188"/>
      <c r="P471" s="188"/>
      <c r="Q471" s="191">
        <f t="shared" si="87"/>
        <v>0</v>
      </c>
      <c r="R471" s="191">
        <f t="shared" si="88"/>
        <v>0</v>
      </c>
      <c r="S471" s="1988"/>
      <c r="T471" s="1989"/>
      <c r="U471" s="118">
        <f t="shared" si="85"/>
        <v>0</v>
      </c>
      <c r="V471" s="651" t="s">
        <v>1171</v>
      </c>
      <c r="W471" s="648" t="str">
        <f>"식재된 "&amp;K456&amp;" 는 활착이 안정된 상태로 신초발달이 양호하다."</f>
        <v>식재된 산벚(노) 는 활착이 안정된 상태로 신초발달이 양호하다.</v>
      </c>
      <c r="X471" s="649"/>
      <c r="Y471" s="649"/>
      <c r="Z471" s="649"/>
      <c r="AA471" s="649"/>
      <c r="AB471" s="649"/>
      <c r="AC471" s="649"/>
      <c r="AD471" s="650"/>
      <c r="AE471" s="199"/>
      <c r="AF471" s="199"/>
      <c r="AG471" s="199"/>
      <c r="AH471" s="33"/>
      <c r="AI471" s="33"/>
      <c r="AJ471" s="33"/>
      <c r="AK471" s="33"/>
      <c r="AL471" s="33"/>
      <c r="AM471" s="33"/>
      <c r="AN471" s="48"/>
      <c r="AO471" s="48"/>
      <c r="AP471" s="48"/>
    </row>
    <row r="472" spans="1:45" ht="21" customHeight="1">
      <c r="I472" s="292">
        <f t="shared" si="89"/>
        <v>0</v>
      </c>
      <c r="J472" s="118">
        <f t="shared" si="84"/>
        <v>0</v>
      </c>
      <c r="K472" s="638">
        <f t="shared" si="90"/>
        <v>11</v>
      </c>
      <c r="L472" s="188"/>
      <c r="M472" s="188"/>
      <c r="N472" s="189">
        <f t="shared" si="86"/>
        <v>0</v>
      </c>
      <c r="O472" s="188"/>
      <c r="P472" s="188"/>
      <c r="Q472" s="191">
        <f t="shared" si="87"/>
        <v>0</v>
      </c>
      <c r="R472" s="191">
        <f t="shared" si="88"/>
        <v>0</v>
      </c>
      <c r="S472" s="1988"/>
      <c r="T472" s="1989"/>
      <c r="U472" s="118">
        <f t="shared" si="85"/>
        <v>0</v>
      </c>
      <c r="V472" s="651" t="s">
        <v>1172</v>
      </c>
      <c r="W472" s="648"/>
      <c r="X472" s="649"/>
      <c r="Y472" s="649"/>
      <c r="Z472" s="649"/>
      <c r="AA472" s="649"/>
      <c r="AB472" s="649"/>
      <c r="AC472" s="649"/>
      <c r="AD472" s="650"/>
      <c r="AE472" s="199"/>
      <c r="AF472" s="199"/>
      <c r="AG472" s="199"/>
      <c r="AH472" s="33"/>
      <c r="AI472" s="33"/>
      <c r="AJ472" s="33"/>
      <c r="AK472" s="33"/>
      <c r="AL472" s="33"/>
      <c r="AM472" s="33"/>
      <c r="AN472" s="48"/>
      <c r="AO472" s="48"/>
      <c r="AP472" s="48"/>
    </row>
    <row r="473" spans="1:45" ht="21" customHeight="1">
      <c r="I473" s="292">
        <f t="shared" si="89"/>
        <v>0</v>
      </c>
      <c r="J473" s="118">
        <f t="shared" si="84"/>
        <v>0</v>
      </c>
      <c r="K473" s="638">
        <f t="shared" si="90"/>
        <v>12</v>
      </c>
      <c r="L473" s="188"/>
      <c r="M473" s="188"/>
      <c r="N473" s="189">
        <f t="shared" si="86"/>
        <v>0</v>
      </c>
      <c r="O473" s="188"/>
      <c r="P473" s="188"/>
      <c r="Q473" s="191">
        <f t="shared" si="87"/>
        <v>0</v>
      </c>
      <c r="R473" s="191">
        <f t="shared" si="88"/>
        <v>0</v>
      </c>
      <c r="S473" s="1988"/>
      <c r="T473" s="1989"/>
      <c r="U473" s="118">
        <f t="shared" si="85"/>
        <v>0</v>
      </c>
      <c r="V473" s="651" t="s">
        <v>1174</v>
      </c>
      <c r="W473" s="648" t="str">
        <f>"소반내 조림목의 생육상태, 현장여건 등을 고려하여 작업종은 "&amp;R454&amp;"로 적용한다."</f>
        <v>소반내 조림목의 생육상태, 현장여건 등을 고려하여 작업종은 모두베기로 적용한다.</v>
      </c>
      <c r="X473" s="649"/>
      <c r="Y473" s="649"/>
      <c r="Z473" s="649"/>
      <c r="AA473" s="649"/>
      <c r="AB473" s="649"/>
      <c r="AC473" s="649"/>
      <c r="AD473" s="650"/>
      <c r="AE473" s="199"/>
      <c r="AF473" s="199"/>
      <c r="AG473" s="199"/>
      <c r="AH473" s="33"/>
      <c r="AI473" s="33"/>
      <c r="AJ473" s="33"/>
      <c r="AK473" s="33"/>
      <c r="AL473" s="33"/>
      <c r="AM473" s="33"/>
      <c r="AN473" s="48"/>
      <c r="AO473" s="48"/>
      <c r="AP473" s="48"/>
    </row>
    <row r="474" spans="1:45" ht="21" customHeight="1">
      <c r="I474" s="292">
        <f t="shared" si="89"/>
        <v>0</v>
      </c>
      <c r="J474" s="118">
        <f t="shared" si="84"/>
        <v>0</v>
      </c>
      <c r="K474" s="638">
        <f t="shared" si="90"/>
        <v>13</v>
      </c>
      <c r="L474" s="188"/>
      <c r="M474" s="188"/>
      <c r="N474" s="189">
        <f t="shared" si="86"/>
        <v>0</v>
      </c>
      <c r="O474" s="188"/>
      <c r="P474" s="188"/>
      <c r="Q474" s="191">
        <f t="shared" si="87"/>
        <v>0</v>
      </c>
      <c r="R474" s="191">
        <f t="shared" si="88"/>
        <v>0</v>
      </c>
      <c r="S474" s="1988"/>
      <c r="T474" s="1989"/>
      <c r="U474" s="118">
        <f t="shared" si="85"/>
        <v>0</v>
      </c>
      <c r="V474" s="652" t="s">
        <v>1175</v>
      </c>
      <c r="W474" s="648" t="s">
        <v>1870</v>
      </c>
      <c r="X474" s="649"/>
      <c r="Y474" s="649"/>
      <c r="Z474" s="649"/>
      <c r="AA474" s="649"/>
      <c r="AB474" s="649"/>
      <c r="AC474" s="649"/>
      <c r="AD474" s="650"/>
      <c r="AE474" s="199"/>
      <c r="AF474" s="199"/>
      <c r="AG474" s="199"/>
      <c r="AH474" s="33"/>
      <c r="AI474" s="33"/>
      <c r="AJ474" s="33"/>
      <c r="AK474" s="33"/>
      <c r="AL474" s="33"/>
      <c r="AM474" s="33"/>
      <c r="AN474" s="48"/>
      <c r="AO474" s="48"/>
      <c r="AP474" s="48"/>
    </row>
    <row r="475" spans="1:45" ht="21" customHeight="1" thickBot="1">
      <c r="I475" s="292">
        <f t="shared" si="89"/>
        <v>0</v>
      </c>
      <c r="J475" s="118">
        <f t="shared" si="84"/>
        <v>0</v>
      </c>
      <c r="K475" s="206">
        <f t="shared" si="90"/>
        <v>14</v>
      </c>
      <c r="L475" s="159"/>
      <c r="M475" s="159"/>
      <c r="N475" s="207">
        <f t="shared" si="86"/>
        <v>0</v>
      </c>
      <c r="O475" s="208"/>
      <c r="P475" s="208"/>
      <c r="Q475" s="209">
        <f t="shared" si="87"/>
        <v>0</v>
      </c>
      <c r="R475" s="209">
        <f t="shared" si="88"/>
        <v>0</v>
      </c>
      <c r="S475" s="1990"/>
      <c r="T475" s="1991"/>
      <c r="U475" s="118">
        <f t="shared" si="85"/>
        <v>0</v>
      </c>
      <c r="V475" s="651"/>
      <c r="W475" s="648"/>
      <c r="X475" s="649"/>
      <c r="Y475" s="649"/>
      <c r="Z475" s="649"/>
      <c r="AA475" s="649"/>
      <c r="AB475" s="649"/>
      <c r="AC475" s="649"/>
      <c r="AD475" s="650"/>
      <c r="AE475" s="199"/>
      <c r="AF475" s="199"/>
      <c r="AG475" s="199"/>
      <c r="AH475" s="33"/>
      <c r="AI475" s="33"/>
      <c r="AJ475" s="33"/>
      <c r="AK475" s="33"/>
      <c r="AL475" s="33"/>
      <c r="AM475" s="33"/>
      <c r="AN475" s="48"/>
      <c r="AO475" s="48"/>
      <c r="AP475" s="48"/>
    </row>
    <row r="476" spans="1:45" ht="21" hidden="1" customHeight="1">
      <c r="I476" s="292">
        <f>IF((O$478+P$478)&gt;0,1,0)</f>
        <v>0</v>
      </c>
      <c r="J476" s="118">
        <f t="shared" si="84"/>
        <v>0</v>
      </c>
      <c r="K476" s="2002" t="s">
        <v>840</v>
      </c>
      <c r="L476" s="2004" t="s">
        <v>841</v>
      </c>
      <c r="M476" s="2006" t="s">
        <v>842</v>
      </c>
      <c r="N476" s="2006" t="s">
        <v>843</v>
      </c>
      <c r="O476" s="2012" t="s">
        <v>844</v>
      </c>
      <c r="P476" s="2012"/>
      <c r="Q476" s="2012" t="s">
        <v>845</v>
      </c>
      <c r="R476" s="2012"/>
      <c r="S476" s="1992" t="s">
        <v>969</v>
      </c>
      <c r="T476" s="1993"/>
      <c r="U476" s="118">
        <f t="shared" si="82"/>
        <v>0</v>
      </c>
      <c r="V476" s="33"/>
      <c r="W476" s="33"/>
      <c r="X476" s="33"/>
      <c r="Y476" s="33"/>
      <c r="Z476" s="33"/>
      <c r="AA476" s="205"/>
      <c r="AB476" s="33"/>
      <c r="AC476" s="33"/>
      <c r="AD476" s="33"/>
      <c r="AE476" s="199"/>
      <c r="AF476" s="199"/>
      <c r="AG476" s="199"/>
      <c r="AH476" s="33"/>
      <c r="AI476" s="33"/>
      <c r="AJ476" s="33"/>
      <c r="AK476" s="33"/>
      <c r="AL476" s="33"/>
      <c r="AM476" s="33"/>
      <c r="AN476" s="48"/>
      <c r="AO476" s="48"/>
      <c r="AP476" s="48"/>
    </row>
    <row r="477" spans="1:45" ht="21" hidden="1" customHeight="1">
      <c r="I477" s="292">
        <f t="shared" ref="I477:I500" si="91">IF((O$478+P$478)&gt;0,1,0)</f>
        <v>0</v>
      </c>
      <c r="J477" s="118">
        <f t="shared" si="84"/>
        <v>0</v>
      </c>
      <c r="K477" s="2003"/>
      <c r="L477" s="2005"/>
      <c r="M477" s="2007"/>
      <c r="N477" s="2007"/>
      <c r="O477" s="635" t="s">
        <v>741</v>
      </c>
      <c r="P477" s="176" t="s">
        <v>742</v>
      </c>
      <c r="Q477" s="176" t="s">
        <v>741</v>
      </c>
      <c r="R477" s="177" t="s">
        <v>742</v>
      </c>
      <c r="S477" s="1994"/>
      <c r="T477" s="1995"/>
      <c r="U477" s="118">
        <f t="shared" si="82"/>
        <v>0</v>
      </c>
      <c r="V477" s="33"/>
      <c r="W477" s="33"/>
      <c r="X477" s="33"/>
      <c r="Y477" s="33"/>
      <c r="Z477" s="33"/>
      <c r="AA477" s="205"/>
      <c r="AB477" s="33"/>
      <c r="AC477" s="33"/>
      <c r="AD477" s="33"/>
      <c r="AE477" s="199"/>
      <c r="AF477" s="199"/>
      <c r="AG477" s="199"/>
      <c r="AH477" s="33"/>
      <c r="AI477" s="33"/>
      <c r="AJ477" s="33"/>
      <c r="AK477" s="33"/>
      <c r="AL477" s="33"/>
      <c r="AM477" s="33"/>
      <c r="AN477" s="48"/>
      <c r="AO477" s="48"/>
      <c r="AP477" s="48"/>
    </row>
    <row r="478" spans="1:45" ht="21" hidden="1" customHeight="1">
      <c r="I478" s="292">
        <f t="shared" si="91"/>
        <v>0</v>
      </c>
      <c r="J478" s="118">
        <f t="shared" si="84"/>
        <v>0</v>
      </c>
      <c r="K478" s="636">
        <f>+K25+1</f>
        <v>15</v>
      </c>
      <c r="L478" s="188"/>
      <c r="M478" s="188"/>
      <c r="N478" s="189">
        <f t="shared" ref="N478:N525" si="92">IF(O478+P478&gt;0,$W$452,)</f>
        <v>0</v>
      </c>
      <c r="O478" s="190"/>
      <c r="P478" s="190"/>
      <c r="Q478" s="191">
        <f t="shared" ref="Q478:R525" si="93">ROUND(O478*50,0)</f>
        <v>0</v>
      </c>
      <c r="R478" s="191">
        <f t="shared" si="93"/>
        <v>0</v>
      </c>
      <c r="S478" s="1988"/>
      <c r="T478" s="1989"/>
      <c r="U478" s="118">
        <f t="shared" si="82"/>
        <v>0</v>
      </c>
      <c r="V478" s="33"/>
      <c r="W478" s="33"/>
      <c r="X478" s="33"/>
      <c r="Y478" s="33"/>
      <c r="Z478" s="33"/>
      <c r="AA478" s="205"/>
      <c r="AB478" s="33"/>
      <c r="AC478" s="33"/>
      <c r="AD478" s="33"/>
      <c r="AE478" s="199"/>
      <c r="AF478" s="199"/>
      <c r="AG478" s="199"/>
      <c r="AH478" s="33"/>
      <c r="AI478" s="33"/>
      <c r="AJ478" s="33"/>
      <c r="AK478" s="33"/>
      <c r="AL478" s="33"/>
      <c r="AM478" s="33"/>
      <c r="AN478" s="48"/>
      <c r="AO478" s="48"/>
      <c r="AP478" s="48"/>
    </row>
    <row r="479" spans="1:45" ht="21" hidden="1" customHeight="1">
      <c r="I479" s="292">
        <f t="shared" si="91"/>
        <v>0</v>
      </c>
      <c r="J479" s="118">
        <f t="shared" si="84"/>
        <v>0</v>
      </c>
      <c r="K479" s="636">
        <f t="shared" ref="K479:K500" si="94">+K478+1</f>
        <v>16</v>
      </c>
      <c r="L479" s="188"/>
      <c r="M479" s="188"/>
      <c r="N479" s="189">
        <f t="shared" si="92"/>
        <v>0</v>
      </c>
      <c r="O479" s="190"/>
      <c r="P479" s="190"/>
      <c r="Q479" s="191">
        <f t="shared" si="93"/>
        <v>0</v>
      </c>
      <c r="R479" s="191">
        <f t="shared" si="93"/>
        <v>0</v>
      </c>
      <c r="S479" s="1988"/>
      <c r="T479" s="1989"/>
      <c r="U479" s="118">
        <f t="shared" si="82"/>
        <v>0</v>
      </c>
      <c r="V479" s="33"/>
      <c r="W479" s="33"/>
      <c r="X479" s="33"/>
      <c r="Y479" s="33"/>
      <c r="Z479" s="33"/>
      <c r="AA479" s="205"/>
      <c r="AB479" s="33"/>
      <c r="AC479" s="33"/>
      <c r="AD479" s="33"/>
      <c r="AE479" s="199"/>
      <c r="AF479" s="199"/>
      <c r="AG479" s="199"/>
      <c r="AH479" s="33"/>
      <c r="AI479" s="33"/>
      <c r="AJ479" s="33"/>
      <c r="AK479" s="33"/>
      <c r="AL479" s="33"/>
      <c r="AM479" s="33"/>
      <c r="AN479" s="48"/>
      <c r="AO479" s="48"/>
      <c r="AP479" s="48"/>
    </row>
    <row r="480" spans="1:45" ht="21" hidden="1" customHeight="1">
      <c r="I480" s="292">
        <f t="shared" si="91"/>
        <v>0</v>
      </c>
      <c r="J480" s="118">
        <f t="shared" si="84"/>
        <v>0</v>
      </c>
      <c r="K480" s="636">
        <f t="shared" si="94"/>
        <v>17</v>
      </c>
      <c r="L480" s="188"/>
      <c r="M480" s="188"/>
      <c r="N480" s="189">
        <f t="shared" si="92"/>
        <v>0</v>
      </c>
      <c r="O480" s="190"/>
      <c r="P480" s="190"/>
      <c r="Q480" s="191">
        <f t="shared" si="93"/>
        <v>0</v>
      </c>
      <c r="R480" s="191">
        <f t="shared" si="93"/>
        <v>0</v>
      </c>
      <c r="S480" s="1988"/>
      <c r="T480" s="1989"/>
      <c r="U480" s="118">
        <f t="shared" si="82"/>
        <v>0</v>
      </c>
      <c r="V480" s="33"/>
      <c r="W480" s="33"/>
      <c r="X480" s="33"/>
      <c r="Y480" s="33"/>
      <c r="Z480" s="33"/>
      <c r="AA480" s="205"/>
      <c r="AB480" s="33"/>
      <c r="AC480" s="33"/>
      <c r="AD480" s="33"/>
      <c r="AE480" s="199"/>
      <c r="AF480" s="199"/>
      <c r="AG480" s="199"/>
      <c r="AH480" s="33"/>
      <c r="AI480" s="33"/>
      <c r="AJ480" s="33"/>
      <c r="AK480" s="33"/>
      <c r="AL480" s="33"/>
      <c r="AM480" s="33"/>
      <c r="AN480" s="48"/>
      <c r="AO480" s="48"/>
      <c r="AP480" s="48"/>
    </row>
    <row r="481" spans="9:42" ht="21" hidden="1" customHeight="1">
      <c r="I481" s="292">
        <f t="shared" si="91"/>
        <v>0</v>
      </c>
      <c r="J481" s="118">
        <f t="shared" si="84"/>
        <v>0</v>
      </c>
      <c r="K481" s="636">
        <f t="shared" si="94"/>
        <v>18</v>
      </c>
      <c r="L481" s="188"/>
      <c r="M481" s="188"/>
      <c r="N481" s="189">
        <f t="shared" si="92"/>
        <v>0</v>
      </c>
      <c r="O481" s="190"/>
      <c r="P481" s="190"/>
      <c r="Q481" s="191">
        <f t="shared" si="93"/>
        <v>0</v>
      </c>
      <c r="R481" s="191">
        <f t="shared" si="93"/>
        <v>0</v>
      </c>
      <c r="S481" s="1988"/>
      <c r="T481" s="1989"/>
      <c r="U481" s="118">
        <f t="shared" si="82"/>
        <v>0</v>
      </c>
      <c r="V481" s="33"/>
      <c r="W481" s="33"/>
      <c r="X481" s="33"/>
      <c r="Y481" s="33"/>
      <c r="Z481" s="33"/>
      <c r="AA481" s="205"/>
      <c r="AB481" s="33"/>
      <c r="AC481" s="33"/>
      <c r="AD481" s="33"/>
      <c r="AE481" s="199"/>
      <c r="AF481" s="199"/>
      <c r="AG481" s="199"/>
      <c r="AH481" s="33"/>
      <c r="AI481" s="33"/>
      <c r="AJ481" s="33"/>
      <c r="AK481" s="33"/>
      <c r="AL481" s="33"/>
      <c r="AM481" s="33"/>
      <c r="AN481" s="48"/>
      <c r="AO481" s="48"/>
      <c r="AP481" s="48"/>
    </row>
    <row r="482" spans="9:42" ht="21" hidden="1" customHeight="1">
      <c r="I482" s="292">
        <f t="shared" si="91"/>
        <v>0</v>
      </c>
      <c r="J482" s="118">
        <f t="shared" si="84"/>
        <v>0</v>
      </c>
      <c r="K482" s="636">
        <f t="shared" si="94"/>
        <v>19</v>
      </c>
      <c r="L482" s="188"/>
      <c r="M482" s="188"/>
      <c r="N482" s="189">
        <f t="shared" si="92"/>
        <v>0</v>
      </c>
      <c r="O482" s="190"/>
      <c r="P482" s="190"/>
      <c r="Q482" s="191">
        <f t="shared" si="93"/>
        <v>0</v>
      </c>
      <c r="R482" s="191">
        <f t="shared" si="93"/>
        <v>0</v>
      </c>
      <c r="S482" s="1988"/>
      <c r="T482" s="1989"/>
      <c r="U482" s="118">
        <f t="shared" si="82"/>
        <v>0</v>
      </c>
      <c r="V482" s="33"/>
      <c r="W482" s="33"/>
      <c r="X482" s="33"/>
      <c r="Y482" s="33"/>
      <c r="Z482" s="33"/>
      <c r="AA482" s="205"/>
      <c r="AB482" s="33"/>
      <c r="AC482" s="33"/>
      <c r="AD482" s="33"/>
      <c r="AE482" s="199"/>
      <c r="AF482" s="199"/>
      <c r="AG482" s="199"/>
      <c r="AH482" s="33"/>
      <c r="AI482" s="33"/>
      <c r="AJ482" s="33"/>
      <c r="AK482" s="33"/>
      <c r="AL482" s="33"/>
      <c r="AM482" s="33"/>
      <c r="AN482" s="48"/>
      <c r="AO482" s="48"/>
      <c r="AP482" s="48"/>
    </row>
    <row r="483" spans="9:42" ht="21" hidden="1" customHeight="1">
      <c r="I483" s="292">
        <f t="shared" si="91"/>
        <v>0</v>
      </c>
      <c r="J483" s="118">
        <f t="shared" si="84"/>
        <v>0</v>
      </c>
      <c r="K483" s="636">
        <f t="shared" si="94"/>
        <v>20</v>
      </c>
      <c r="L483" s="188"/>
      <c r="M483" s="188"/>
      <c r="N483" s="189">
        <f t="shared" si="92"/>
        <v>0</v>
      </c>
      <c r="O483" s="190"/>
      <c r="P483" s="190"/>
      <c r="Q483" s="191">
        <f t="shared" si="93"/>
        <v>0</v>
      </c>
      <c r="R483" s="191">
        <f t="shared" si="93"/>
        <v>0</v>
      </c>
      <c r="S483" s="1988"/>
      <c r="T483" s="1989"/>
      <c r="U483" s="118">
        <f t="shared" si="82"/>
        <v>0</v>
      </c>
      <c r="V483" s="33"/>
      <c r="W483" s="33"/>
      <c r="X483" s="33"/>
      <c r="Y483" s="33"/>
      <c r="Z483" s="33"/>
      <c r="AA483" s="205"/>
      <c r="AB483" s="33"/>
      <c r="AC483" s="33"/>
      <c r="AD483" s="33"/>
      <c r="AE483" s="199"/>
      <c r="AF483" s="199"/>
      <c r="AG483" s="199"/>
      <c r="AH483" s="33"/>
      <c r="AI483" s="33"/>
      <c r="AJ483" s="33"/>
      <c r="AK483" s="33"/>
      <c r="AL483" s="33"/>
      <c r="AM483" s="33"/>
      <c r="AN483" s="48"/>
      <c r="AO483" s="48"/>
      <c r="AP483" s="48"/>
    </row>
    <row r="484" spans="9:42" ht="21" hidden="1" customHeight="1">
      <c r="I484" s="292">
        <f t="shared" si="91"/>
        <v>0</v>
      </c>
      <c r="J484" s="118">
        <f t="shared" si="84"/>
        <v>0</v>
      </c>
      <c r="K484" s="636">
        <f t="shared" si="94"/>
        <v>21</v>
      </c>
      <c r="L484" s="188"/>
      <c r="M484" s="188"/>
      <c r="N484" s="189">
        <f t="shared" si="92"/>
        <v>0</v>
      </c>
      <c r="O484" s="190"/>
      <c r="P484" s="190"/>
      <c r="Q484" s="191">
        <f t="shared" si="93"/>
        <v>0</v>
      </c>
      <c r="R484" s="191">
        <f t="shared" si="93"/>
        <v>0</v>
      </c>
      <c r="S484" s="1988"/>
      <c r="T484" s="1989"/>
      <c r="U484" s="118">
        <f t="shared" si="82"/>
        <v>0</v>
      </c>
      <c r="V484" s="33"/>
      <c r="W484" s="33"/>
      <c r="X484" s="33"/>
      <c r="Y484" s="33"/>
      <c r="Z484" s="33"/>
      <c r="AA484" s="205"/>
      <c r="AB484" s="33"/>
      <c r="AC484" s="33"/>
      <c r="AD484" s="33"/>
      <c r="AE484" s="199"/>
      <c r="AF484" s="199"/>
      <c r="AG484" s="199"/>
      <c r="AH484" s="33"/>
      <c r="AI484" s="33"/>
      <c r="AJ484" s="33"/>
      <c r="AK484" s="33"/>
      <c r="AL484" s="33"/>
      <c r="AM484" s="33"/>
      <c r="AN484" s="48"/>
      <c r="AO484" s="48"/>
      <c r="AP484" s="48"/>
    </row>
    <row r="485" spans="9:42" ht="21" hidden="1" customHeight="1">
      <c r="I485" s="292">
        <f t="shared" si="91"/>
        <v>0</v>
      </c>
      <c r="J485" s="118">
        <f t="shared" si="84"/>
        <v>0</v>
      </c>
      <c r="K485" s="636">
        <f t="shared" si="94"/>
        <v>22</v>
      </c>
      <c r="L485" s="188"/>
      <c r="M485" s="188"/>
      <c r="N485" s="189">
        <f t="shared" si="92"/>
        <v>0</v>
      </c>
      <c r="O485" s="190"/>
      <c r="P485" s="190"/>
      <c r="Q485" s="191">
        <f t="shared" si="93"/>
        <v>0</v>
      </c>
      <c r="R485" s="191">
        <f t="shared" si="93"/>
        <v>0</v>
      </c>
      <c r="S485" s="1988"/>
      <c r="T485" s="1989"/>
      <c r="U485" s="118">
        <f t="shared" si="82"/>
        <v>0</v>
      </c>
      <c r="V485" s="33"/>
      <c r="W485" s="33"/>
      <c r="X485" s="33"/>
      <c r="Y485" s="33"/>
      <c r="Z485" s="33"/>
      <c r="AA485" s="205"/>
      <c r="AB485" s="33"/>
      <c r="AC485" s="33"/>
      <c r="AD485" s="33"/>
      <c r="AE485" s="199"/>
      <c r="AF485" s="199"/>
      <c r="AG485" s="199"/>
      <c r="AH485" s="33"/>
      <c r="AI485" s="33"/>
      <c r="AJ485" s="33"/>
      <c r="AK485" s="33"/>
      <c r="AL485" s="33"/>
      <c r="AM485" s="33"/>
      <c r="AN485" s="48"/>
      <c r="AO485" s="48"/>
      <c r="AP485" s="48"/>
    </row>
    <row r="486" spans="9:42" ht="21" hidden="1" customHeight="1">
      <c r="I486" s="292">
        <f t="shared" si="91"/>
        <v>0</v>
      </c>
      <c r="J486" s="118">
        <f t="shared" si="84"/>
        <v>0</v>
      </c>
      <c r="K486" s="636">
        <f t="shared" si="94"/>
        <v>23</v>
      </c>
      <c r="L486" s="188"/>
      <c r="M486" s="188"/>
      <c r="N486" s="189">
        <f t="shared" si="92"/>
        <v>0</v>
      </c>
      <c r="O486" s="190"/>
      <c r="P486" s="190"/>
      <c r="Q486" s="191">
        <f t="shared" si="93"/>
        <v>0</v>
      </c>
      <c r="R486" s="191">
        <f t="shared" si="93"/>
        <v>0</v>
      </c>
      <c r="S486" s="1988"/>
      <c r="T486" s="1989"/>
      <c r="U486" s="118">
        <f t="shared" si="82"/>
        <v>0</v>
      </c>
      <c r="V486" s="33"/>
      <c r="W486" s="33"/>
      <c r="X486" s="33"/>
      <c r="Y486" s="33"/>
      <c r="Z486" s="33"/>
      <c r="AA486" s="205"/>
      <c r="AB486" s="33"/>
      <c r="AC486" s="33"/>
      <c r="AD486" s="33"/>
      <c r="AE486" s="199"/>
      <c r="AF486" s="199"/>
      <c r="AG486" s="199"/>
      <c r="AH486" s="33"/>
      <c r="AI486" s="33"/>
      <c r="AJ486" s="33"/>
      <c r="AK486" s="33"/>
      <c r="AL486" s="33"/>
      <c r="AM486" s="33"/>
      <c r="AN486" s="48"/>
      <c r="AO486" s="48"/>
      <c r="AP486" s="48"/>
    </row>
    <row r="487" spans="9:42" ht="21" hidden="1" customHeight="1">
      <c r="I487" s="292">
        <f t="shared" si="91"/>
        <v>0</v>
      </c>
      <c r="J487" s="118">
        <f t="shared" si="84"/>
        <v>0</v>
      </c>
      <c r="K487" s="636">
        <f t="shared" si="94"/>
        <v>24</v>
      </c>
      <c r="L487" s="188"/>
      <c r="M487" s="188"/>
      <c r="N487" s="189">
        <f t="shared" si="92"/>
        <v>0</v>
      </c>
      <c r="O487" s="190"/>
      <c r="P487" s="190"/>
      <c r="Q487" s="191">
        <f t="shared" si="93"/>
        <v>0</v>
      </c>
      <c r="R487" s="191">
        <f t="shared" si="93"/>
        <v>0</v>
      </c>
      <c r="S487" s="1988"/>
      <c r="T487" s="1989"/>
      <c r="U487" s="118">
        <f t="shared" si="82"/>
        <v>0</v>
      </c>
      <c r="V487" s="33"/>
      <c r="W487" s="33"/>
      <c r="X487" s="33"/>
      <c r="Y487" s="33"/>
      <c r="Z487" s="33"/>
      <c r="AA487" s="205"/>
      <c r="AB487" s="33"/>
      <c r="AC487" s="33"/>
      <c r="AD487" s="33"/>
      <c r="AE487" s="199"/>
      <c r="AF487" s="199"/>
      <c r="AG487" s="199"/>
      <c r="AH487" s="33"/>
      <c r="AI487" s="33"/>
      <c r="AJ487" s="33"/>
      <c r="AK487" s="33"/>
      <c r="AL487" s="33"/>
      <c r="AM487" s="33"/>
      <c r="AN487" s="48"/>
      <c r="AO487" s="48"/>
      <c r="AP487" s="48"/>
    </row>
    <row r="488" spans="9:42" ht="21" hidden="1" customHeight="1">
      <c r="I488" s="292">
        <f t="shared" si="91"/>
        <v>0</v>
      </c>
      <c r="J488" s="118">
        <f t="shared" si="84"/>
        <v>0</v>
      </c>
      <c r="K488" s="636">
        <f t="shared" si="94"/>
        <v>25</v>
      </c>
      <c r="L488" s="188"/>
      <c r="M488" s="188"/>
      <c r="N488" s="189">
        <f t="shared" si="92"/>
        <v>0</v>
      </c>
      <c r="O488" s="190"/>
      <c r="P488" s="190"/>
      <c r="Q488" s="191">
        <f t="shared" si="93"/>
        <v>0</v>
      </c>
      <c r="R488" s="191">
        <f t="shared" si="93"/>
        <v>0</v>
      </c>
      <c r="S488" s="1988"/>
      <c r="T488" s="1989"/>
      <c r="U488" s="118">
        <f t="shared" si="82"/>
        <v>0</v>
      </c>
      <c r="V488" s="33"/>
      <c r="W488" s="33"/>
      <c r="X488" s="33"/>
      <c r="Y488" s="33"/>
      <c r="Z488" s="33"/>
      <c r="AA488" s="205"/>
      <c r="AB488" s="33"/>
      <c r="AC488" s="33"/>
      <c r="AD488" s="33"/>
      <c r="AE488" s="199"/>
      <c r="AF488" s="199"/>
      <c r="AG488" s="199"/>
      <c r="AH488" s="33"/>
      <c r="AI488" s="33"/>
      <c r="AJ488" s="33"/>
      <c r="AK488" s="33"/>
      <c r="AL488" s="33"/>
      <c r="AM488" s="33"/>
      <c r="AN488" s="48"/>
      <c r="AO488" s="48"/>
      <c r="AP488" s="48"/>
    </row>
    <row r="489" spans="9:42" ht="21" hidden="1" customHeight="1">
      <c r="I489" s="292">
        <f t="shared" si="91"/>
        <v>0</v>
      </c>
      <c r="J489" s="118">
        <f t="shared" si="84"/>
        <v>0</v>
      </c>
      <c r="K489" s="636">
        <f t="shared" si="94"/>
        <v>26</v>
      </c>
      <c r="L489" s="188"/>
      <c r="M489" s="188"/>
      <c r="N489" s="189">
        <f t="shared" si="92"/>
        <v>0</v>
      </c>
      <c r="O489" s="190"/>
      <c r="P489" s="190"/>
      <c r="Q489" s="191">
        <f t="shared" si="93"/>
        <v>0</v>
      </c>
      <c r="R489" s="191">
        <f t="shared" si="93"/>
        <v>0</v>
      </c>
      <c r="S489" s="1988"/>
      <c r="T489" s="1989"/>
      <c r="U489" s="118">
        <f t="shared" si="82"/>
        <v>0</v>
      </c>
      <c r="V489" s="33"/>
      <c r="W489" s="33"/>
      <c r="X489" s="33"/>
      <c r="Y489" s="33"/>
      <c r="Z489" s="33"/>
      <c r="AA489" s="205"/>
      <c r="AB489" s="33"/>
      <c r="AC489" s="33"/>
      <c r="AD489" s="33"/>
      <c r="AE489" s="199"/>
      <c r="AF489" s="199"/>
      <c r="AG489" s="199"/>
      <c r="AH489" s="33"/>
      <c r="AI489" s="33"/>
      <c r="AJ489" s="33"/>
      <c r="AK489" s="33"/>
      <c r="AL489" s="33"/>
      <c r="AM489" s="33"/>
      <c r="AN489" s="48"/>
      <c r="AO489" s="48"/>
      <c r="AP489" s="48"/>
    </row>
    <row r="490" spans="9:42" ht="21" hidden="1" customHeight="1">
      <c r="I490" s="292">
        <f t="shared" si="91"/>
        <v>0</v>
      </c>
      <c r="J490" s="118">
        <f t="shared" si="84"/>
        <v>0</v>
      </c>
      <c r="K490" s="636">
        <f t="shared" si="94"/>
        <v>27</v>
      </c>
      <c r="L490" s="188"/>
      <c r="M490" s="188"/>
      <c r="N490" s="189">
        <f t="shared" si="92"/>
        <v>0</v>
      </c>
      <c r="O490" s="190"/>
      <c r="P490" s="190"/>
      <c r="Q490" s="191">
        <f t="shared" si="93"/>
        <v>0</v>
      </c>
      <c r="R490" s="191">
        <f t="shared" si="93"/>
        <v>0</v>
      </c>
      <c r="S490" s="1988"/>
      <c r="T490" s="1989"/>
      <c r="U490" s="118">
        <f t="shared" si="82"/>
        <v>0</v>
      </c>
      <c r="V490" s="33"/>
      <c r="W490" s="33"/>
      <c r="X490" s="33"/>
      <c r="Y490" s="33"/>
      <c r="Z490" s="33"/>
      <c r="AA490" s="205"/>
      <c r="AB490" s="33"/>
      <c r="AC490" s="33"/>
      <c r="AD490" s="33"/>
      <c r="AE490" s="199"/>
      <c r="AF490" s="199"/>
      <c r="AG490" s="199"/>
      <c r="AH490" s="33"/>
      <c r="AI490" s="33"/>
      <c r="AJ490" s="33"/>
      <c r="AK490" s="33"/>
      <c r="AL490" s="33"/>
      <c r="AM490" s="33"/>
      <c r="AN490" s="48"/>
      <c r="AO490" s="48"/>
      <c r="AP490" s="48"/>
    </row>
    <row r="491" spans="9:42" ht="21" hidden="1" customHeight="1">
      <c r="I491" s="292">
        <f t="shared" si="91"/>
        <v>0</v>
      </c>
      <c r="J491" s="118">
        <f t="shared" si="84"/>
        <v>0</v>
      </c>
      <c r="K491" s="636">
        <f t="shared" si="94"/>
        <v>28</v>
      </c>
      <c r="L491" s="188"/>
      <c r="M491" s="188"/>
      <c r="N491" s="189">
        <f t="shared" si="92"/>
        <v>0</v>
      </c>
      <c r="O491" s="190"/>
      <c r="P491" s="190"/>
      <c r="Q491" s="191">
        <f t="shared" si="93"/>
        <v>0</v>
      </c>
      <c r="R491" s="191">
        <f t="shared" si="93"/>
        <v>0</v>
      </c>
      <c r="S491" s="1988"/>
      <c r="T491" s="1989"/>
      <c r="U491" s="118">
        <f t="shared" si="82"/>
        <v>0</v>
      </c>
      <c r="V491" s="33"/>
      <c r="W491" s="33"/>
      <c r="X491" s="33"/>
      <c r="Y491" s="33"/>
      <c r="Z491" s="33"/>
      <c r="AA491" s="205"/>
      <c r="AB491" s="33"/>
      <c r="AC491" s="33"/>
      <c r="AD491" s="33"/>
      <c r="AE491" s="199"/>
      <c r="AF491" s="199"/>
      <c r="AG491" s="199"/>
      <c r="AH491" s="33"/>
      <c r="AI491" s="33"/>
      <c r="AJ491" s="33"/>
      <c r="AK491" s="33"/>
      <c r="AL491" s="33"/>
      <c r="AM491" s="33"/>
      <c r="AN491" s="48"/>
      <c r="AO491" s="48"/>
      <c r="AP491" s="48"/>
    </row>
    <row r="492" spans="9:42" ht="21" hidden="1" customHeight="1">
      <c r="I492" s="292">
        <f t="shared" si="91"/>
        <v>0</v>
      </c>
      <c r="J492" s="118">
        <f t="shared" si="84"/>
        <v>0</v>
      </c>
      <c r="K492" s="636">
        <f t="shared" si="94"/>
        <v>29</v>
      </c>
      <c r="L492" s="188"/>
      <c r="M492" s="188"/>
      <c r="N492" s="189">
        <f t="shared" si="92"/>
        <v>0</v>
      </c>
      <c r="O492" s="190"/>
      <c r="P492" s="190"/>
      <c r="Q492" s="191">
        <f t="shared" si="93"/>
        <v>0</v>
      </c>
      <c r="R492" s="191">
        <f t="shared" si="93"/>
        <v>0</v>
      </c>
      <c r="S492" s="1988"/>
      <c r="T492" s="1989"/>
      <c r="U492" s="118">
        <f t="shared" si="82"/>
        <v>0</v>
      </c>
      <c r="V492" s="33"/>
      <c r="W492" s="33"/>
      <c r="X492" s="33"/>
      <c r="Y492" s="33"/>
      <c r="Z492" s="33"/>
      <c r="AA492" s="205"/>
      <c r="AB492" s="33"/>
      <c r="AC492" s="33"/>
      <c r="AD492" s="33"/>
      <c r="AE492" s="199"/>
      <c r="AF492" s="199"/>
      <c r="AG492" s="199"/>
      <c r="AH492" s="33"/>
      <c r="AI492" s="33"/>
      <c r="AJ492" s="33"/>
      <c r="AK492" s="33"/>
      <c r="AL492" s="33"/>
      <c r="AM492" s="33"/>
      <c r="AN492" s="48"/>
      <c r="AO492" s="48"/>
      <c r="AP492" s="48"/>
    </row>
    <row r="493" spans="9:42" ht="21" hidden="1" customHeight="1">
      <c r="I493" s="292">
        <f t="shared" si="91"/>
        <v>0</v>
      </c>
      <c r="J493" s="118">
        <f t="shared" si="84"/>
        <v>0</v>
      </c>
      <c r="K493" s="636">
        <f t="shared" si="94"/>
        <v>30</v>
      </c>
      <c r="L493" s="188"/>
      <c r="M493" s="188"/>
      <c r="N493" s="189">
        <f t="shared" si="92"/>
        <v>0</v>
      </c>
      <c r="O493" s="190"/>
      <c r="P493" s="190"/>
      <c r="Q493" s="191">
        <f t="shared" si="93"/>
        <v>0</v>
      </c>
      <c r="R493" s="191">
        <f t="shared" si="93"/>
        <v>0</v>
      </c>
      <c r="S493" s="1988"/>
      <c r="T493" s="1989"/>
      <c r="U493" s="118">
        <f t="shared" si="82"/>
        <v>0</v>
      </c>
      <c r="V493" s="33"/>
      <c r="W493" s="33"/>
      <c r="X493" s="33"/>
      <c r="Y493" s="33"/>
      <c r="Z493" s="33"/>
      <c r="AA493" s="205"/>
      <c r="AB493" s="33"/>
      <c r="AC493" s="33"/>
      <c r="AD493" s="33"/>
      <c r="AE493" s="199"/>
      <c r="AF493" s="199"/>
      <c r="AG493" s="199"/>
      <c r="AH493" s="33"/>
      <c r="AI493" s="33"/>
      <c r="AJ493" s="33"/>
      <c r="AK493" s="33"/>
      <c r="AL493" s="33"/>
      <c r="AM493" s="33"/>
      <c r="AN493" s="48"/>
      <c r="AO493" s="48"/>
      <c r="AP493" s="48"/>
    </row>
    <row r="494" spans="9:42" ht="21" hidden="1" customHeight="1">
      <c r="I494" s="292">
        <f t="shared" si="91"/>
        <v>0</v>
      </c>
      <c r="J494" s="118">
        <f t="shared" si="84"/>
        <v>0</v>
      </c>
      <c r="K494" s="636">
        <f t="shared" si="94"/>
        <v>31</v>
      </c>
      <c r="L494" s="188"/>
      <c r="M494" s="188"/>
      <c r="N494" s="189">
        <f t="shared" si="92"/>
        <v>0</v>
      </c>
      <c r="O494" s="190"/>
      <c r="P494" s="190"/>
      <c r="Q494" s="191">
        <f t="shared" si="93"/>
        <v>0</v>
      </c>
      <c r="R494" s="191">
        <f t="shared" si="93"/>
        <v>0</v>
      </c>
      <c r="S494" s="1988"/>
      <c r="T494" s="1989"/>
      <c r="U494" s="118">
        <f t="shared" si="82"/>
        <v>0</v>
      </c>
      <c r="V494" s="33"/>
      <c r="W494" s="33"/>
      <c r="X494" s="33"/>
      <c r="Y494" s="33"/>
      <c r="Z494" s="33"/>
      <c r="AA494" s="205"/>
      <c r="AB494" s="33"/>
      <c r="AC494" s="33"/>
      <c r="AD494" s="33"/>
      <c r="AE494" s="199"/>
      <c r="AF494" s="199"/>
      <c r="AG494" s="199"/>
      <c r="AH494" s="33"/>
      <c r="AI494" s="33"/>
      <c r="AJ494" s="33"/>
      <c r="AK494" s="33"/>
      <c r="AL494" s="33"/>
      <c r="AM494" s="33"/>
      <c r="AN494" s="48"/>
      <c r="AO494" s="48"/>
      <c r="AP494" s="48"/>
    </row>
    <row r="495" spans="9:42" ht="21" hidden="1" customHeight="1">
      <c r="I495" s="292">
        <f t="shared" si="91"/>
        <v>0</v>
      </c>
      <c r="J495" s="118">
        <f t="shared" si="84"/>
        <v>0</v>
      </c>
      <c r="K495" s="636">
        <f t="shared" si="94"/>
        <v>32</v>
      </c>
      <c r="L495" s="188"/>
      <c r="M495" s="188"/>
      <c r="N495" s="189">
        <f t="shared" si="92"/>
        <v>0</v>
      </c>
      <c r="O495" s="190"/>
      <c r="P495" s="190"/>
      <c r="Q495" s="191">
        <f t="shared" si="93"/>
        <v>0</v>
      </c>
      <c r="R495" s="191">
        <f t="shared" si="93"/>
        <v>0</v>
      </c>
      <c r="S495" s="1988"/>
      <c r="T495" s="1989"/>
      <c r="U495" s="118">
        <f t="shared" si="82"/>
        <v>0</v>
      </c>
      <c r="V495" s="33"/>
      <c r="W495" s="33"/>
      <c r="X495" s="33"/>
      <c r="Y495" s="33"/>
      <c r="Z495" s="33"/>
      <c r="AA495" s="205"/>
      <c r="AB495" s="33"/>
      <c r="AC495" s="33"/>
      <c r="AD495" s="33"/>
      <c r="AE495" s="199"/>
      <c r="AF495" s="199"/>
      <c r="AG495" s="199"/>
      <c r="AH495" s="33"/>
      <c r="AI495" s="33"/>
      <c r="AJ495" s="33"/>
      <c r="AK495" s="33"/>
      <c r="AL495" s="33"/>
      <c r="AM495" s="33"/>
      <c r="AN495" s="48"/>
      <c r="AO495" s="48"/>
      <c r="AP495" s="48"/>
    </row>
    <row r="496" spans="9:42" ht="21" hidden="1" customHeight="1">
      <c r="I496" s="292">
        <f t="shared" si="91"/>
        <v>0</v>
      </c>
      <c r="J496" s="118">
        <f t="shared" si="84"/>
        <v>0</v>
      </c>
      <c r="K496" s="636">
        <f t="shared" si="94"/>
        <v>33</v>
      </c>
      <c r="L496" s="188"/>
      <c r="M496" s="188"/>
      <c r="N496" s="189">
        <f t="shared" si="92"/>
        <v>0</v>
      </c>
      <c r="O496" s="190"/>
      <c r="P496" s="190"/>
      <c r="Q496" s="191">
        <f t="shared" si="93"/>
        <v>0</v>
      </c>
      <c r="R496" s="191">
        <f t="shared" si="93"/>
        <v>0</v>
      </c>
      <c r="S496" s="1988"/>
      <c r="T496" s="1989"/>
      <c r="U496" s="118">
        <f t="shared" si="82"/>
        <v>0</v>
      </c>
      <c r="V496" s="33"/>
      <c r="W496" s="33"/>
      <c r="X496" s="33"/>
      <c r="Y496" s="33"/>
      <c r="Z496" s="33"/>
      <c r="AA496" s="205"/>
      <c r="AB496" s="33"/>
      <c r="AC496" s="33"/>
      <c r="AD496" s="33"/>
      <c r="AE496" s="199"/>
      <c r="AF496" s="199"/>
      <c r="AG496" s="199"/>
      <c r="AH496" s="33"/>
      <c r="AI496" s="33"/>
      <c r="AJ496" s="33"/>
      <c r="AK496" s="33"/>
      <c r="AL496" s="33"/>
      <c r="AM496" s="33"/>
      <c r="AN496" s="48"/>
      <c r="AO496" s="48"/>
      <c r="AP496" s="48"/>
    </row>
    <row r="497" spans="9:42" ht="21" hidden="1" customHeight="1">
      <c r="I497" s="292">
        <f t="shared" si="91"/>
        <v>0</v>
      </c>
      <c r="J497" s="118">
        <f t="shared" si="84"/>
        <v>0</v>
      </c>
      <c r="K497" s="636">
        <f t="shared" si="94"/>
        <v>34</v>
      </c>
      <c r="L497" s="188"/>
      <c r="M497" s="188"/>
      <c r="N497" s="189">
        <f t="shared" si="92"/>
        <v>0</v>
      </c>
      <c r="O497" s="190"/>
      <c r="P497" s="190"/>
      <c r="Q497" s="191">
        <f t="shared" si="93"/>
        <v>0</v>
      </c>
      <c r="R497" s="191">
        <f t="shared" si="93"/>
        <v>0</v>
      </c>
      <c r="S497" s="1988"/>
      <c r="T497" s="1989"/>
      <c r="U497" s="118">
        <f t="shared" si="82"/>
        <v>0</v>
      </c>
      <c r="V497" s="33"/>
      <c r="W497" s="33"/>
      <c r="X497" s="33"/>
      <c r="Y497" s="33"/>
      <c r="Z497" s="33"/>
      <c r="AA497" s="205"/>
      <c r="AB497" s="33"/>
      <c r="AC497" s="33"/>
      <c r="AD497" s="33"/>
      <c r="AE497" s="199"/>
      <c r="AF497" s="199"/>
      <c r="AG497" s="199"/>
      <c r="AH497" s="33"/>
      <c r="AI497" s="33"/>
      <c r="AJ497" s="33"/>
      <c r="AK497" s="33"/>
      <c r="AL497" s="33"/>
      <c r="AM497" s="33"/>
      <c r="AN497" s="48"/>
      <c r="AO497" s="48"/>
      <c r="AP497" s="48"/>
    </row>
    <row r="498" spans="9:42" ht="21" hidden="1" customHeight="1">
      <c r="I498" s="292">
        <f t="shared" si="91"/>
        <v>0</v>
      </c>
      <c r="J498" s="118">
        <f t="shared" si="84"/>
        <v>0</v>
      </c>
      <c r="K498" s="636">
        <f t="shared" si="94"/>
        <v>35</v>
      </c>
      <c r="L498" s="188"/>
      <c r="M498" s="188"/>
      <c r="N498" s="189">
        <f t="shared" si="92"/>
        <v>0</v>
      </c>
      <c r="O498" s="190"/>
      <c r="P498" s="190"/>
      <c r="Q498" s="191">
        <f t="shared" si="93"/>
        <v>0</v>
      </c>
      <c r="R498" s="191">
        <f t="shared" si="93"/>
        <v>0</v>
      </c>
      <c r="S498" s="1988"/>
      <c r="T498" s="1989"/>
      <c r="U498" s="118">
        <f t="shared" si="82"/>
        <v>0</v>
      </c>
      <c r="V498" s="33"/>
      <c r="W498" s="33"/>
      <c r="X498" s="33"/>
      <c r="Y498" s="33"/>
      <c r="Z498" s="33"/>
      <c r="AA498" s="205"/>
      <c r="AB498" s="33"/>
      <c r="AC498" s="33"/>
      <c r="AD498" s="33"/>
      <c r="AE498" s="199"/>
      <c r="AF498" s="199"/>
      <c r="AG498" s="199"/>
      <c r="AH498" s="33"/>
      <c r="AI498" s="33"/>
      <c r="AJ498" s="33"/>
      <c r="AK498" s="33"/>
      <c r="AL498" s="33"/>
      <c r="AM498" s="33"/>
      <c r="AN498" s="48"/>
      <c r="AO498" s="48"/>
      <c r="AP498" s="48"/>
    </row>
    <row r="499" spans="9:42" ht="21" hidden="1" customHeight="1">
      <c r="I499" s="292">
        <f t="shared" si="91"/>
        <v>0</v>
      </c>
      <c r="J499" s="118">
        <f t="shared" si="84"/>
        <v>0</v>
      </c>
      <c r="K499" s="636">
        <f t="shared" si="94"/>
        <v>36</v>
      </c>
      <c r="L499" s="188"/>
      <c r="M499" s="188"/>
      <c r="N499" s="189">
        <f t="shared" si="92"/>
        <v>0</v>
      </c>
      <c r="O499" s="190"/>
      <c r="P499" s="190"/>
      <c r="Q499" s="191">
        <f t="shared" si="93"/>
        <v>0</v>
      </c>
      <c r="R499" s="191">
        <f t="shared" si="93"/>
        <v>0</v>
      </c>
      <c r="S499" s="1988"/>
      <c r="T499" s="1989"/>
      <c r="U499" s="118">
        <f t="shared" si="82"/>
        <v>0</v>
      </c>
      <c r="V499" s="33"/>
      <c r="W499" s="33"/>
      <c r="X499" s="33"/>
      <c r="Y499" s="33"/>
      <c r="Z499" s="33"/>
      <c r="AA499" s="205"/>
      <c r="AB499" s="33"/>
      <c r="AC499" s="33"/>
      <c r="AD499" s="33"/>
      <c r="AE499" s="199"/>
      <c r="AF499" s="199"/>
      <c r="AG499" s="199"/>
      <c r="AH499" s="33"/>
      <c r="AI499" s="33"/>
      <c r="AJ499" s="33"/>
      <c r="AK499" s="33"/>
      <c r="AL499" s="33"/>
      <c r="AM499" s="33"/>
      <c r="AN499" s="48"/>
      <c r="AO499" s="48"/>
      <c r="AP499" s="48"/>
    </row>
    <row r="500" spans="9:42" ht="21" hidden="1" customHeight="1" thickBot="1">
      <c r="I500" s="292">
        <f t="shared" si="91"/>
        <v>0</v>
      </c>
      <c r="J500" s="118">
        <f t="shared" si="84"/>
        <v>0</v>
      </c>
      <c r="K500" s="210">
        <f t="shared" si="94"/>
        <v>37</v>
      </c>
      <c r="L500" s="188"/>
      <c r="M500" s="188"/>
      <c r="N500" s="211">
        <f t="shared" si="92"/>
        <v>0</v>
      </c>
      <c r="O500" s="212"/>
      <c r="P500" s="212"/>
      <c r="Q500" s="213">
        <f t="shared" si="93"/>
        <v>0</v>
      </c>
      <c r="R500" s="213">
        <f t="shared" si="93"/>
        <v>0</v>
      </c>
      <c r="S500" s="1990"/>
      <c r="T500" s="1991"/>
      <c r="U500" s="118">
        <f t="shared" si="82"/>
        <v>0</v>
      </c>
      <c r="V500" s="33"/>
      <c r="W500" s="33"/>
      <c r="X500" s="33"/>
      <c r="Y500" s="33"/>
      <c r="Z500" s="33"/>
      <c r="AA500" s="205"/>
      <c r="AB500" s="33"/>
      <c r="AC500" s="33"/>
      <c r="AD500" s="33"/>
      <c r="AE500" s="199"/>
      <c r="AF500" s="199"/>
      <c r="AG500" s="199"/>
      <c r="AH500" s="33"/>
      <c r="AI500" s="33"/>
      <c r="AJ500" s="33"/>
      <c r="AK500" s="33"/>
      <c r="AL500" s="33"/>
      <c r="AM500" s="33"/>
      <c r="AN500" s="48"/>
      <c r="AO500" s="48"/>
      <c r="AP500" s="48"/>
    </row>
    <row r="501" spans="9:42" ht="21" hidden="1" customHeight="1">
      <c r="I501" s="292">
        <f>IF((O$503+P$503)&gt;0,1,0)</f>
        <v>0</v>
      </c>
      <c r="J501" s="118">
        <f t="shared" si="84"/>
        <v>0</v>
      </c>
      <c r="K501" s="2002" t="s">
        <v>840</v>
      </c>
      <c r="L501" s="2004" t="s">
        <v>841</v>
      </c>
      <c r="M501" s="2006" t="s">
        <v>842</v>
      </c>
      <c r="N501" s="2006" t="s">
        <v>843</v>
      </c>
      <c r="O501" s="2012" t="s">
        <v>844</v>
      </c>
      <c r="P501" s="2012"/>
      <c r="Q501" s="2012" t="s">
        <v>845</v>
      </c>
      <c r="R501" s="2012"/>
      <c r="S501" s="1992" t="s">
        <v>969</v>
      </c>
      <c r="T501" s="1993"/>
      <c r="U501" s="118">
        <f t="shared" si="82"/>
        <v>0</v>
      </c>
      <c r="V501" s="33"/>
      <c r="W501" s="33"/>
      <c r="X501" s="33"/>
      <c r="Y501" s="33"/>
      <c r="Z501" s="33"/>
      <c r="AA501" s="205"/>
      <c r="AB501" s="33"/>
      <c r="AC501" s="33"/>
      <c r="AD501" s="33"/>
      <c r="AE501" s="199"/>
      <c r="AF501" s="199"/>
      <c r="AG501" s="199"/>
      <c r="AH501" s="33"/>
      <c r="AI501" s="33"/>
      <c r="AJ501" s="33"/>
      <c r="AK501" s="33"/>
      <c r="AL501" s="33"/>
      <c r="AM501" s="33"/>
      <c r="AN501" s="48"/>
      <c r="AO501" s="48"/>
      <c r="AP501" s="48"/>
    </row>
    <row r="502" spans="9:42" ht="21" hidden="1" customHeight="1">
      <c r="I502" s="292">
        <f t="shared" ref="I502:I525" si="95">IF((O$503+P$503)&gt;0,1,0)</f>
        <v>0</v>
      </c>
      <c r="J502" s="118">
        <f t="shared" si="84"/>
        <v>0</v>
      </c>
      <c r="K502" s="2003"/>
      <c r="L502" s="2005"/>
      <c r="M502" s="2007"/>
      <c r="N502" s="2007"/>
      <c r="O502" s="635" t="s">
        <v>741</v>
      </c>
      <c r="P502" s="176" t="s">
        <v>742</v>
      </c>
      <c r="Q502" s="176" t="s">
        <v>741</v>
      </c>
      <c r="R502" s="177" t="s">
        <v>742</v>
      </c>
      <c r="S502" s="1994"/>
      <c r="T502" s="1995"/>
      <c r="U502" s="118">
        <f t="shared" si="82"/>
        <v>0</v>
      </c>
      <c r="V502" s="33"/>
      <c r="W502" s="33"/>
      <c r="X502" s="33"/>
      <c r="Y502" s="33"/>
      <c r="Z502" s="33"/>
      <c r="AA502" s="205"/>
      <c r="AB502" s="33"/>
      <c r="AC502" s="33"/>
      <c r="AD502" s="33"/>
      <c r="AE502" s="199"/>
      <c r="AF502" s="199"/>
      <c r="AG502" s="199"/>
      <c r="AH502" s="33"/>
      <c r="AI502" s="33"/>
      <c r="AJ502" s="33"/>
      <c r="AK502" s="33"/>
      <c r="AL502" s="33"/>
      <c r="AM502" s="33"/>
      <c r="AN502" s="48"/>
      <c r="AO502" s="48"/>
      <c r="AP502" s="48"/>
    </row>
    <row r="503" spans="9:42" ht="21" hidden="1" customHeight="1">
      <c r="I503" s="292">
        <f t="shared" si="95"/>
        <v>0</v>
      </c>
      <c r="J503" s="118">
        <f t="shared" si="84"/>
        <v>0</v>
      </c>
      <c r="K503" s="636">
        <f>+K50+1</f>
        <v>15</v>
      </c>
      <c r="L503" s="188"/>
      <c r="M503" s="188"/>
      <c r="N503" s="189">
        <f t="shared" si="92"/>
        <v>0</v>
      </c>
      <c r="O503" s="190"/>
      <c r="P503" s="190"/>
      <c r="Q503" s="191">
        <f t="shared" si="93"/>
        <v>0</v>
      </c>
      <c r="R503" s="191">
        <f t="shared" si="93"/>
        <v>0</v>
      </c>
      <c r="S503" s="1988"/>
      <c r="T503" s="1989"/>
      <c r="U503" s="118">
        <f t="shared" si="82"/>
        <v>0</v>
      </c>
      <c r="V503" s="33"/>
      <c r="W503" s="33"/>
      <c r="X503" s="33"/>
      <c r="Y503" s="33"/>
      <c r="Z503" s="33"/>
      <c r="AA503" s="205"/>
      <c r="AB503" s="33"/>
      <c r="AC503" s="33"/>
      <c r="AD503" s="33"/>
      <c r="AE503" s="199"/>
      <c r="AF503" s="199"/>
      <c r="AG503" s="199"/>
      <c r="AH503" s="33"/>
      <c r="AI503" s="33"/>
      <c r="AJ503" s="33"/>
      <c r="AK503" s="33"/>
      <c r="AL503" s="33"/>
      <c r="AM503" s="33"/>
      <c r="AN503" s="48"/>
      <c r="AO503" s="48"/>
      <c r="AP503" s="48"/>
    </row>
    <row r="504" spans="9:42" ht="21" hidden="1" customHeight="1">
      <c r="I504" s="292">
        <f t="shared" si="95"/>
        <v>0</v>
      </c>
      <c r="J504" s="118">
        <f t="shared" si="84"/>
        <v>0</v>
      </c>
      <c r="K504" s="636">
        <f t="shared" ref="K504:K525" si="96">+K503+1</f>
        <v>16</v>
      </c>
      <c r="L504" s="188"/>
      <c r="M504" s="188"/>
      <c r="N504" s="189">
        <f t="shared" si="92"/>
        <v>0</v>
      </c>
      <c r="O504" s="190"/>
      <c r="P504" s="190"/>
      <c r="Q504" s="191">
        <f t="shared" si="93"/>
        <v>0</v>
      </c>
      <c r="R504" s="191">
        <f t="shared" si="93"/>
        <v>0</v>
      </c>
      <c r="S504" s="1988"/>
      <c r="T504" s="1989"/>
      <c r="U504" s="118">
        <f t="shared" si="82"/>
        <v>0</v>
      </c>
      <c r="V504" s="33"/>
      <c r="W504" s="33"/>
      <c r="X504" s="33"/>
      <c r="Y504" s="33"/>
      <c r="Z504" s="33"/>
      <c r="AA504" s="205"/>
      <c r="AB504" s="33"/>
      <c r="AC504" s="33"/>
      <c r="AD504" s="33"/>
      <c r="AE504" s="199"/>
      <c r="AF504" s="199"/>
      <c r="AG504" s="199"/>
      <c r="AH504" s="33"/>
      <c r="AI504" s="33"/>
      <c r="AJ504" s="33"/>
      <c r="AK504" s="33"/>
      <c r="AL504" s="33"/>
      <c r="AM504" s="33"/>
      <c r="AN504" s="48"/>
      <c r="AO504" s="48"/>
      <c r="AP504" s="48"/>
    </row>
    <row r="505" spans="9:42" ht="21" hidden="1" customHeight="1">
      <c r="I505" s="292">
        <f t="shared" si="95"/>
        <v>0</v>
      </c>
      <c r="J505" s="118">
        <f t="shared" si="84"/>
        <v>0</v>
      </c>
      <c r="K505" s="636">
        <f t="shared" si="96"/>
        <v>17</v>
      </c>
      <c r="L505" s="188"/>
      <c r="M505" s="188"/>
      <c r="N505" s="189">
        <f t="shared" si="92"/>
        <v>0</v>
      </c>
      <c r="O505" s="190"/>
      <c r="P505" s="190"/>
      <c r="Q505" s="191">
        <f t="shared" si="93"/>
        <v>0</v>
      </c>
      <c r="R505" s="191">
        <f t="shared" si="93"/>
        <v>0</v>
      </c>
      <c r="S505" s="1988"/>
      <c r="T505" s="1989"/>
      <c r="U505" s="118">
        <f t="shared" si="82"/>
        <v>0</v>
      </c>
      <c r="V505" s="33"/>
      <c r="W505" s="33"/>
      <c r="X505" s="33"/>
      <c r="Y505" s="33"/>
      <c r="Z505" s="33"/>
      <c r="AA505" s="205"/>
      <c r="AB505" s="33"/>
      <c r="AC505" s="33"/>
      <c r="AD505" s="33"/>
      <c r="AE505" s="199"/>
      <c r="AF505" s="199"/>
      <c r="AG505" s="199"/>
      <c r="AH505" s="33"/>
      <c r="AI505" s="33"/>
      <c r="AJ505" s="33"/>
      <c r="AK505" s="33"/>
      <c r="AL505" s="33"/>
      <c r="AM505" s="33"/>
      <c r="AN505" s="48"/>
      <c r="AO505" s="48"/>
      <c r="AP505" s="48"/>
    </row>
    <row r="506" spans="9:42" ht="21" hidden="1" customHeight="1">
      <c r="I506" s="292">
        <f t="shared" si="95"/>
        <v>0</v>
      </c>
      <c r="J506" s="118">
        <f t="shared" si="84"/>
        <v>0</v>
      </c>
      <c r="K506" s="636">
        <f t="shared" si="96"/>
        <v>18</v>
      </c>
      <c r="L506" s="188"/>
      <c r="M506" s="188"/>
      <c r="N506" s="189">
        <f t="shared" si="92"/>
        <v>0</v>
      </c>
      <c r="O506" s="190"/>
      <c r="P506" s="190"/>
      <c r="Q506" s="191">
        <f t="shared" si="93"/>
        <v>0</v>
      </c>
      <c r="R506" s="191">
        <f t="shared" si="93"/>
        <v>0</v>
      </c>
      <c r="S506" s="1988"/>
      <c r="T506" s="1989"/>
      <c r="U506" s="118">
        <f t="shared" si="82"/>
        <v>0</v>
      </c>
      <c r="V506" s="33"/>
      <c r="W506" s="33"/>
      <c r="X506" s="33"/>
      <c r="Y506" s="33"/>
      <c r="Z506" s="33"/>
      <c r="AA506" s="205"/>
      <c r="AB506" s="33"/>
      <c r="AC506" s="33"/>
      <c r="AD506" s="33"/>
      <c r="AE506" s="199"/>
      <c r="AF506" s="199"/>
      <c r="AG506" s="199"/>
      <c r="AH506" s="33"/>
      <c r="AI506" s="33"/>
      <c r="AJ506" s="33"/>
      <c r="AK506" s="33"/>
      <c r="AL506" s="33"/>
      <c r="AM506" s="33"/>
      <c r="AN506" s="48"/>
      <c r="AO506" s="48"/>
      <c r="AP506" s="48"/>
    </row>
    <row r="507" spans="9:42" ht="21" hidden="1" customHeight="1">
      <c r="I507" s="292">
        <f t="shared" si="95"/>
        <v>0</v>
      </c>
      <c r="J507" s="118">
        <f t="shared" si="84"/>
        <v>0</v>
      </c>
      <c r="K507" s="636">
        <f t="shared" si="96"/>
        <v>19</v>
      </c>
      <c r="L507" s="188"/>
      <c r="M507" s="188"/>
      <c r="N507" s="189">
        <f t="shared" si="92"/>
        <v>0</v>
      </c>
      <c r="O507" s="190"/>
      <c r="P507" s="190"/>
      <c r="Q507" s="191">
        <f t="shared" si="93"/>
        <v>0</v>
      </c>
      <c r="R507" s="191">
        <f t="shared" si="93"/>
        <v>0</v>
      </c>
      <c r="S507" s="1988"/>
      <c r="T507" s="1989"/>
      <c r="U507" s="118">
        <f t="shared" si="82"/>
        <v>0</v>
      </c>
      <c r="V507" s="33"/>
      <c r="W507" s="33"/>
      <c r="X507" s="33"/>
      <c r="Y507" s="33"/>
      <c r="Z507" s="33"/>
      <c r="AA507" s="205"/>
      <c r="AB507" s="33"/>
      <c r="AC507" s="33"/>
      <c r="AD507" s="33"/>
      <c r="AE507" s="199"/>
      <c r="AF507" s="199"/>
      <c r="AG507" s="199"/>
      <c r="AH507" s="33"/>
      <c r="AI507" s="33"/>
      <c r="AJ507" s="33"/>
      <c r="AK507" s="33"/>
      <c r="AL507" s="33"/>
      <c r="AM507" s="33"/>
      <c r="AN507" s="48"/>
      <c r="AO507" s="48"/>
      <c r="AP507" s="48"/>
    </row>
    <row r="508" spans="9:42" ht="21" hidden="1" customHeight="1">
      <c r="I508" s="292">
        <f t="shared" si="95"/>
        <v>0</v>
      </c>
      <c r="J508" s="118">
        <f t="shared" si="84"/>
        <v>0</v>
      </c>
      <c r="K508" s="636">
        <f t="shared" si="96"/>
        <v>20</v>
      </c>
      <c r="L508" s="188"/>
      <c r="M508" s="188"/>
      <c r="N508" s="189">
        <f t="shared" si="92"/>
        <v>0</v>
      </c>
      <c r="O508" s="190"/>
      <c r="P508" s="190"/>
      <c r="Q508" s="191">
        <f t="shared" si="93"/>
        <v>0</v>
      </c>
      <c r="R508" s="191">
        <f t="shared" si="93"/>
        <v>0</v>
      </c>
      <c r="S508" s="1988"/>
      <c r="T508" s="1989"/>
      <c r="U508" s="118">
        <f t="shared" si="82"/>
        <v>0</v>
      </c>
      <c r="V508" s="33"/>
      <c r="W508" s="33"/>
      <c r="X508" s="33"/>
      <c r="Y508" s="33"/>
      <c r="Z508" s="33"/>
      <c r="AA508" s="205"/>
      <c r="AB508" s="33"/>
      <c r="AC508" s="33"/>
      <c r="AD508" s="33"/>
      <c r="AE508" s="199"/>
      <c r="AF508" s="199"/>
      <c r="AG508" s="199"/>
      <c r="AH508" s="33"/>
      <c r="AI508" s="33"/>
      <c r="AJ508" s="33"/>
      <c r="AK508" s="33"/>
      <c r="AL508" s="33"/>
      <c r="AM508" s="33"/>
      <c r="AN508" s="48"/>
      <c r="AO508" s="48"/>
      <c r="AP508" s="48"/>
    </row>
    <row r="509" spans="9:42" ht="21" hidden="1" customHeight="1">
      <c r="I509" s="292">
        <f t="shared" si="95"/>
        <v>0</v>
      </c>
      <c r="J509" s="118">
        <f t="shared" si="84"/>
        <v>0</v>
      </c>
      <c r="K509" s="636">
        <f t="shared" si="96"/>
        <v>21</v>
      </c>
      <c r="L509" s="188"/>
      <c r="M509" s="188"/>
      <c r="N509" s="189">
        <f t="shared" si="92"/>
        <v>0</v>
      </c>
      <c r="O509" s="190"/>
      <c r="P509" s="190"/>
      <c r="Q509" s="191">
        <f t="shared" si="93"/>
        <v>0</v>
      </c>
      <c r="R509" s="191">
        <f t="shared" si="93"/>
        <v>0</v>
      </c>
      <c r="S509" s="1988"/>
      <c r="T509" s="1989"/>
      <c r="U509" s="118">
        <f t="shared" si="82"/>
        <v>0</v>
      </c>
      <c r="V509" s="33"/>
      <c r="W509" s="33"/>
      <c r="X509" s="33"/>
      <c r="Y509" s="33"/>
      <c r="Z509" s="33"/>
      <c r="AA509" s="205"/>
      <c r="AB509" s="33"/>
      <c r="AC509" s="33"/>
      <c r="AD509" s="33"/>
      <c r="AE509" s="199"/>
      <c r="AF509" s="199"/>
      <c r="AG509" s="199"/>
      <c r="AH509" s="33"/>
      <c r="AI509" s="33"/>
      <c r="AJ509" s="33"/>
      <c r="AK509" s="33"/>
      <c r="AL509" s="33"/>
      <c r="AM509" s="33"/>
      <c r="AN509" s="48"/>
      <c r="AO509" s="48"/>
      <c r="AP509" s="48"/>
    </row>
    <row r="510" spans="9:42" ht="21" hidden="1" customHeight="1">
      <c r="I510" s="292">
        <f t="shared" si="95"/>
        <v>0</v>
      </c>
      <c r="J510" s="118">
        <f t="shared" si="84"/>
        <v>0</v>
      </c>
      <c r="K510" s="636">
        <f t="shared" si="96"/>
        <v>22</v>
      </c>
      <c r="L510" s="188"/>
      <c r="M510" s="188"/>
      <c r="N510" s="189">
        <f t="shared" si="92"/>
        <v>0</v>
      </c>
      <c r="O510" s="190"/>
      <c r="P510" s="190"/>
      <c r="Q510" s="191">
        <f t="shared" si="93"/>
        <v>0</v>
      </c>
      <c r="R510" s="191">
        <f t="shared" si="93"/>
        <v>0</v>
      </c>
      <c r="S510" s="1988"/>
      <c r="T510" s="1989"/>
      <c r="U510" s="118">
        <f t="shared" si="82"/>
        <v>0</v>
      </c>
      <c r="V510" s="33"/>
      <c r="W510" s="33"/>
      <c r="X510" s="33"/>
      <c r="Y510" s="33"/>
      <c r="Z510" s="33"/>
      <c r="AA510" s="205"/>
      <c r="AB510" s="33"/>
      <c r="AC510" s="33"/>
      <c r="AD510" s="33"/>
      <c r="AE510" s="199"/>
      <c r="AF510" s="199"/>
      <c r="AG510" s="199"/>
      <c r="AH510" s="33"/>
      <c r="AI510" s="33"/>
      <c r="AJ510" s="33"/>
      <c r="AK510" s="33"/>
      <c r="AL510" s="33"/>
      <c r="AM510" s="33"/>
      <c r="AN510" s="48"/>
      <c r="AO510" s="48"/>
      <c r="AP510" s="48"/>
    </row>
    <row r="511" spans="9:42" ht="21" hidden="1" customHeight="1">
      <c r="I511" s="292">
        <f t="shared" si="95"/>
        <v>0</v>
      </c>
      <c r="J511" s="118">
        <f t="shared" si="84"/>
        <v>0</v>
      </c>
      <c r="K511" s="636">
        <f t="shared" si="96"/>
        <v>23</v>
      </c>
      <c r="L511" s="188"/>
      <c r="M511" s="188"/>
      <c r="N511" s="189">
        <f t="shared" si="92"/>
        <v>0</v>
      </c>
      <c r="O511" s="190"/>
      <c r="P511" s="190"/>
      <c r="Q511" s="191">
        <f t="shared" si="93"/>
        <v>0</v>
      </c>
      <c r="R511" s="191">
        <f t="shared" si="93"/>
        <v>0</v>
      </c>
      <c r="S511" s="1988"/>
      <c r="T511" s="1989"/>
      <c r="U511" s="118">
        <f t="shared" si="82"/>
        <v>0</v>
      </c>
      <c r="V511" s="33"/>
      <c r="W511" s="33"/>
      <c r="X511" s="33"/>
      <c r="Y511" s="33"/>
      <c r="Z511" s="33"/>
      <c r="AA511" s="205"/>
      <c r="AB511" s="33"/>
      <c r="AC511" s="33"/>
      <c r="AD511" s="33"/>
      <c r="AE511" s="199"/>
      <c r="AF511" s="199"/>
      <c r="AG511" s="199"/>
      <c r="AH511" s="33"/>
      <c r="AI511" s="33"/>
      <c r="AJ511" s="33"/>
      <c r="AK511" s="33"/>
      <c r="AL511" s="33"/>
      <c r="AM511" s="33"/>
      <c r="AN511" s="48"/>
      <c r="AO511" s="48"/>
      <c r="AP511" s="48"/>
    </row>
    <row r="512" spans="9:42" ht="21" hidden="1" customHeight="1">
      <c r="I512" s="292">
        <f t="shared" si="95"/>
        <v>0</v>
      </c>
      <c r="J512" s="118">
        <f t="shared" si="84"/>
        <v>0</v>
      </c>
      <c r="K512" s="636">
        <f t="shared" si="96"/>
        <v>24</v>
      </c>
      <c r="L512" s="188"/>
      <c r="M512" s="188"/>
      <c r="N512" s="189">
        <f t="shared" si="92"/>
        <v>0</v>
      </c>
      <c r="O512" s="190"/>
      <c r="P512" s="190"/>
      <c r="Q512" s="191">
        <f t="shared" si="93"/>
        <v>0</v>
      </c>
      <c r="R512" s="191">
        <f t="shared" si="93"/>
        <v>0</v>
      </c>
      <c r="S512" s="1988"/>
      <c r="T512" s="1989"/>
      <c r="U512" s="118">
        <f t="shared" si="82"/>
        <v>0</v>
      </c>
      <c r="V512" s="33"/>
      <c r="W512" s="33"/>
      <c r="X512" s="33"/>
      <c r="Y512" s="33"/>
      <c r="Z512" s="33"/>
      <c r="AA512" s="205"/>
      <c r="AB512" s="33"/>
      <c r="AC512" s="33"/>
      <c r="AD512" s="33"/>
      <c r="AE512" s="199"/>
      <c r="AF512" s="199"/>
      <c r="AG512" s="199"/>
      <c r="AH512" s="33"/>
      <c r="AI512" s="33"/>
      <c r="AJ512" s="33"/>
      <c r="AK512" s="33"/>
      <c r="AL512" s="33"/>
      <c r="AM512" s="33"/>
      <c r="AN512" s="48"/>
      <c r="AO512" s="48"/>
      <c r="AP512" s="48"/>
    </row>
    <row r="513" spans="9:46" ht="21" hidden="1" customHeight="1">
      <c r="I513" s="292">
        <f t="shared" si="95"/>
        <v>0</v>
      </c>
      <c r="J513" s="118">
        <f t="shared" si="84"/>
        <v>0</v>
      </c>
      <c r="K513" s="636">
        <f t="shared" si="96"/>
        <v>25</v>
      </c>
      <c r="L513" s="188"/>
      <c r="M513" s="188"/>
      <c r="N513" s="189">
        <f t="shared" si="92"/>
        <v>0</v>
      </c>
      <c r="O513" s="190"/>
      <c r="P513" s="190"/>
      <c r="Q513" s="191">
        <f t="shared" si="93"/>
        <v>0</v>
      </c>
      <c r="R513" s="191">
        <f t="shared" si="93"/>
        <v>0</v>
      </c>
      <c r="S513" s="1988"/>
      <c r="T513" s="1989"/>
      <c r="U513" s="118">
        <f t="shared" si="82"/>
        <v>0</v>
      </c>
      <c r="V513" s="33"/>
      <c r="W513" s="33"/>
      <c r="X513" s="33"/>
      <c r="Y513" s="33"/>
      <c r="Z513" s="33"/>
      <c r="AA513" s="205"/>
      <c r="AB513" s="33"/>
      <c r="AC513" s="33"/>
      <c r="AD513" s="33"/>
      <c r="AE513" s="199"/>
      <c r="AF513" s="199"/>
      <c r="AG513" s="199"/>
      <c r="AH513" s="33"/>
      <c r="AI513" s="33"/>
      <c r="AJ513" s="33"/>
      <c r="AK513" s="33"/>
      <c r="AL513" s="33"/>
      <c r="AM513" s="33"/>
      <c r="AN513" s="48"/>
      <c r="AO513" s="48"/>
      <c r="AP513" s="48"/>
    </row>
    <row r="514" spans="9:46" ht="21" hidden="1" customHeight="1">
      <c r="I514" s="292">
        <f t="shared" si="95"/>
        <v>0</v>
      </c>
      <c r="J514" s="118">
        <f t="shared" si="84"/>
        <v>0</v>
      </c>
      <c r="K514" s="636">
        <f t="shared" si="96"/>
        <v>26</v>
      </c>
      <c r="L514" s="188"/>
      <c r="M514" s="188"/>
      <c r="N514" s="189">
        <f t="shared" si="92"/>
        <v>0</v>
      </c>
      <c r="O514" s="190"/>
      <c r="P514" s="190"/>
      <c r="Q514" s="191">
        <f t="shared" si="93"/>
        <v>0</v>
      </c>
      <c r="R514" s="191">
        <f t="shared" si="93"/>
        <v>0</v>
      </c>
      <c r="S514" s="1988"/>
      <c r="T514" s="1989"/>
      <c r="U514" s="118">
        <f t="shared" ref="U514:U577" si="97">J514</f>
        <v>0</v>
      </c>
      <c r="V514" s="33"/>
      <c r="W514" s="33"/>
      <c r="X514" s="33"/>
      <c r="Y514" s="33"/>
      <c r="Z514" s="33"/>
      <c r="AA514" s="205"/>
      <c r="AB514" s="33"/>
      <c r="AC514" s="33"/>
      <c r="AD514" s="33"/>
      <c r="AE514" s="199"/>
      <c r="AF514" s="199"/>
      <c r="AG514" s="199"/>
      <c r="AH514" s="33"/>
      <c r="AI514" s="33"/>
      <c r="AJ514" s="33"/>
      <c r="AK514" s="33"/>
      <c r="AL514" s="33"/>
      <c r="AM514" s="33"/>
      <c r="AN514" s="48"/>
      <c r="AO514" s="48"/>
      <c r="AP514" s="48"/>
    </row>
    <row r="515" spans="9:46" ht="21" hidden="1" customHeight="1">
      <c r="I515" s="292">
        <f t="shared" si="95"/>
        <v>0</v>
      </c>
      <c r="J515" s="118">
        <f t="shared" si="84"/>
        <v>0</v>
      </c>
      <c r="K515" s="636">
        <f t="shared" si="96"/>
        <v>27</v>
      </c>
      <c r="L515" s="188"/>
      <c r="M515" s="188"/>
      <c r="N515" s="189">
        <f t="shared" si="92"/>
        <v>0</v>
      </c>
      <c r="O515" s="190"/>
      <c r="P515" s="190"/>
      <c r="Q515" s="191">
        <f t="shared" si="93"/>
        <v>0</v>
      </c>
      <c r="R515" s="191">
        <f t="shared" si="93"/>
        <v>0</v>
      </c>
      <c r="S515" s="1988"/>
      <c r="T515" s="1989"/>
      <c r="U515" s="118">
        <f t="shared" si="97"/>
        <v>0</v>
      </c>
      <c r="V515" s="33"/>
      <c r="W515" s="33"/>
      <c r="X515" s="33"/>
      <c r="Y515" s="33"/>
      <c r="Z515" s="33"/>
      <c r="AA515" s="205"/>
      <c r="AB515" s="33"/>
      <c r="AC515" s="33"/>
      <c r="AD515" s="33"/>
      <c r="AE515" s="199"/>
      <c r="AF515" s="199"/>
      <c r="AG515" s="199"/>
      <c r="AH515" s="33"/>
      <c r="AI515" s="33"/>
      <c r="AJ515" s="33"/>
      <c r="AK515" s="33"/>
      <c r="AL515" s="33"/>
      <c r="AM515" s="33"/>
      <c r="AN515" s="48"/>
      <c r="AO515" s="48"/>
      <c r="AP515" s="48"/>
    </row>
    <row r="516" spans="9:46" ht="21" hidden="1" customHeight="1">
      <c r="I516" s="292">
        <f t="shared" si="95"/>
        <v>0</v>
      </c>
      <c r="J516" s="118">
        <f t="shared" si="84"/>
        <v>0</v>
      </c>
      <c r="K516" s="636">
        <f t="shared" si="96"/>
        <v>28</v>
      </c>
      <c r="L516" s="188"/>
      <c r="M516" s="188"/>
      <c r="N516" s="189">
        <f t="shared" si="92"/>
        <v>0</v>
      </c>
      <c r="O516" s="190"/>
      <c r="P516" s="190"/>
      <c r="Q516" s="191">
        <f t="shared" si="93"/>
        <v>0</v>
      </c>
      <c r="R516" s="191">
        <f t="shared" si="93"/>
        <v>0</v>
      </c>
      <c r="S516" s="1988"/>
      <c r="T516" s="1989"/>
      <c r="U516" s="118">
        <f t="shared" si="97"/>
        <v>0</v>
      </c>
      <c r="V516" s="33"/>
      <c r="W516" s="33"/>
      <c r="X516" s="33"/>
      <c r="Y516" s="33"/>
      <c r="Z516" s="33"/>
      <c r="AA516" s="205"/>
      <c r="AB516" s="33"/>
      <c r="AC516" s="33"/>
      <c r="AD516" s="33"/>
      <c r="AE516" s="199"/>
      <c r="AF516" s="199"/>
      <c r="AG516" s="199"/>
      <c r="AH516" s="33"/>
      <c r="AI516" s="33"/>
      <c r="AJ516" s="33"/>
      <c r="AK516" s="33"/>
      <c r="AL516" s="33"/>
      <c r="AM516" s="33"/>
      <c r="AN516" s="48"/>
      <c r="AO516" s="48"/>
      <c r="AP516" s="48"/>
    </row>
    <row r="517" spans="9:46" ht="21" hidden="1" customHeight="1">
      <c r="I517" s="292">
        <f t="shared" si="95"/>
        <v>0</v>
      </c>
      <c r="J517" s="118">
        <f t="shared" si="84"/>
        <v>0</v>
      </c>
      <c r="K517" s="636">
        <f t="shared" si="96"/>
        <v>29</v>
      </c>
      <c r="L517" s="188"/>
      <c r="M517" s="188"/>
      <c r="N517" s="189">
        <f t="shared" si="92"/>
        <v>0</v>
      </c>
      <c r="O517" s="190"/>
      <c r="P517" s="190"/>
      <c r="Q517" s="191">
        <f t="shared" si="93"/>
        <v>0</v>
      </c>
      <c r="R517" s="191">
        <f t="shared" si="93"/>
        <v>0</v>
      </c>
      <c r="S517" s="1988"/>
      <c r="T517" s="1989"/>
      <c r="U517" s="118">
        <f t="shared" si="97"/>
        <v>0</v>
      </c>
      <c r="V517" s="33"/>
      <c r="W517" s="33"/>
      <c r="X517" s="33"/>
      <c r="Y517" s="33"/>
      <c r="Z517" s="33"/>
      <c r="AA517" s="205"/>
      <c r="AB517" s="33"/>
      <c r="AC517" s="33"/>
      <c r="AD517" s="33"/>
      <c r="AE517" s="199"/>
      <c r="AF517" s="199"/>
      <c r="AG517" s="199"/>
      <c r="AH517" s="33"/>
      <c r="AI517" s="33"/>
      <c r="AJ517" s="33"/>
      <c r="AK517" s="33"/>
      <c r="AL517" s="33"/>
      <c r="AM517" s="33"/>
      <c r="AN517" s="48"/>
      <c r="AO517" s="48"/>
      <c r="AP517" s="48"/>
    </row>
    <row r="518" spans="9:46" ht="21" hidden="1" customHeight="1">
      <c r="I518" s="292">
        <f t="shared" si="95"/>
        <v>0</v>
      </c>
      <c r="J518" s="118">
        <f t="shared" si="84"/>
        <v>0</v>
      </c>
      <c r="K518" s="636">
        <f t="shared" si="96"/>
        <v>30</v>
      </c>
      <c r="L518" s="188"/>
      <c r="M518" s="188"/>
      <c r="N518" s="189">
        <f t="shared" si="92"/>
        <v>0</v>
      </c>
      <c r="O518" s="190"/>
      <c r="P518" s="190"/>
      <c r="Q518" s="191">
        <f t="shared" si="93"/>
        <v>0</v>
      </c>
      <c r="R518" s="191">
        <f t="shared" si="93"/>
        <v>0</v>
      </c>
      <c r="S518" s="1988"/>
      <c r="T518" s="1989"/>
      <c r="U518" s="118">
        <f t="shared" si="97"/>
        <v>0</v>
      </c>
      <c r="V518" s="33"/>
      <c r="W518" s="33"/>
      <c r="X518" s="33"/>
      <c r="Y518" s="33"/>
      <c r="Z518" s="33"/>
      <c r="AA518" s="205"/>
      <c r="AB518" s="33"/>
      <c r="AC518" s="33"/>
      <c r="AD518" s="33"/>
      <c r="AE518" s="199"/>
      <c r="AF518" s="199"/>
      <c r="AG518" s="199"/>
      <c r="AH518" s="33"/>
      <c r="AI518" s="33"/>
      <c r="AJ518" s="33"/>
      <c r="AK518" s="33"/>
      <c r="AL518" s="33"/>
      <c r="AM518" s="33"/>
      <c r="AN518" s="48"/>
      <c r="AO518" s="48"/>
      <c r="AP518" s="48"/>
    </row>
    <row r="519" spans="9:46" ht="21" hidden="1" customHeight="1">
      <c r="I519" s="292">
        <f t="shared" si="95"/>
        <v>0</v>
      </c>
      <c r="J519" s="118">
        <f t="shared" si="84"/>
        <v>0</v>
      </c>
      <c r="K519" s="636">
        <f t="shared" si="96"/>
        <v>31</v>
      </c>
      <c r="L519" s="188"/>
      <c r="M519" s="188"/>
      <c r="N519" s="189">
        <f t="shared" si="92"/>
        <v>0</v>
      </c>
      <c r="O519" s="190"/>
      <c r="P519" s="190"/>
      <c r="Q519" s="191">
        <f t="shared" si="93"/>
        <v>0</v>
      </c>
      <c r="R519" s="191">
        <f t="shared" si="93"/>
        <v>0</v>
      </c>
      <c r="S519" s="1988"/>
      <c r="T519" s="1989"/>
      <c r="U519" s="118">
        <f t="shared" si="97"/>
        <v>0</v>
      </c>
      <c r="V519" s="33"/>
      <c r="W519" s="33"/>
      <c r="X519" s="33"/>
      <c r="Y519" s="33"/>
      <c r="Z519" s="33"/>
      <c r="AA519" s="205"/>
      <c r="AB519" s="33"/>
      <c r="AC519" s="33"/>
      <c r="AD519" s="33"/>
      <c r="AE519" s="199"/>
      <c r="AF519" s="199"/>
      <c r="AG519" s="199"/>
      <c r="AH519" s="33"/>
      <c r="AI519" s="33"/>
      <c r="AJ519" s="33"/>
      <c r="AK519" s="33"/>
      <c r="AL519" s="33"/>
      <c r="AM519" s="199"/>
      <c r="AN519" s="28"/>
      <c r="AO519" s="48"/>
      <c r="AP519" s="48"/>
    </row>
    <row r="520" spans="9:46" ht="21" hidden="1" customHeight="1">
      <c r="I520" s="292">
        <f t="shared" si="95"/>
        <v>0</v>
      </c>
      <c r="J520" s="118">
        <f t="shared" si="84"/>
        <v>0</v>
      </c>
      <c r="K520" s="636">
        <f t="shared" si="96"/>
        <v>32</v>
      </c>
      <c r="L520" s="188"/>
      <c r="M520" s="188"/>
      <c r="N520" s="189">
        <f t="shared" si="92"/>
        <v>0</v>
      </c>
      <c r="O520" s="190"/>
      <c r="P520" s="190"/>
      <c r="Q520" s="191">
        <f t="shared" si="93"/>
        <v>0</v>
      </c>
      <c r="R520" s="191">
        <f t="shared" si="93"/>
        <v>0</v>
      </c>
      <c r="S520" s="1988"/>
      <c r="T520" s="1989"/>
      <c r="U520" s="118">
        <f t="shared" si="97"/>
        <v>0</v>
      </c>
      <c r="V520" s="33"/>
      <c r="W520" s="33"/>
      <c r="X520" s="33"/>
      <c r="Y520" s="33"/>
      <c r="Z520" s="33"/>
      <c r="AA520" s="205"/>
      <c r="AB520" s="33"/>
      <c r="AC520" s="33"/>
      <c r="AD520" s="33"/>
      <c r="AE520" s="199"/>
      <c r="AF520" s="199"/>
      <c r="AG520" s="199"/>
      <c r="AH520" s="33"/>
      <c r="AI520" s="33"/>
      <c r="AJ520" s="33"/>
      <c r="AK520" s="33"/>
      <c r="AL520" s="33"/>
      <c r="AM520" s="199"/>
      <c r="AN520" s="28"/>
      <c r="AO520" s="48"/>
      <c r="AP520" s="48"/>
    </row>
    <row r="521" spans="9:46" ht="21" hidden="1" customHeight="1">
      <c r="I521" s="292">
        <f t="shared" si="95"/>
        <v>0</v>
      </c>
      <c r="J521" s="118">
        <f t="shared" si="84"/>
        <v>0</v>
      </c>
      <c r="K521" s="636">
        <f t="shared" si="96"/>
        <v>33</v>
      </c>
      <c r="L521" s="188"/>
      <c r="M521" s="188"/>
      <c r="N521" s="189">
        <f t="shared" si="92"/>
        <v>0</v>
      </c>
      <c r="O521" s="190"/>
      <c r="P521" s="190"/>
      <c r="Q521" s="191">
        <f t="shared" si="93"/>
        <v>0</v>
      </c>
      <c r="R521" s="191">
        <f t="shared" si="93"/>
        <v>0</v>
      </c>
      <c r="S521" s="1988"/>
      <c r="T521" s="1989"/>
      <c r="U521" s="118">
        <f t="shared" si="97"/>
        <v>0</v>
      </c>
      <c r="V521" s="33"/>
      <c r="W521" s="33"/>
      <c r="X521" s="33"/>
      <c r="Y521" s="33"/>
      <c r="Z521" s="33"/>
      <c r="AA521" s="205"/>
      <c r="AB521" s="33"/>
      <c r="AC521" s="33"/>
      <c r="AD521" s="33"/>
      <c r="AE521" s="199"/>
      <c r="AF521" s="199"/>
      <c r="AG521" s="199"/>
      <c r="AH521" s="33"/>
      <c r="AI521" s="33"/>
      <c r="AJ521" s="33"/>
      <c r="AK521" s="33"/>
      <c r="AL521" s="33"/>
      <c r="AM521" s="199"/>
      <c r="AN521" s="28"/>
      <c r="AO521" s="48"/>
      <c r="AP521" s="48"/>
    </row>
    <row r="522" spans="9:46" ht="21" hidden="1" customHeight="1">
      <c r="I522" s="292">
        <f t="shared" si="95"/>
        <v>0</v>
      </c>
      <c r="J522" s="118">
        <f t="shared" si="84"/>
        <v>0</v>
      </c>
      <c r="K522" s="636">
        <f t="shared" si="96"/>
        <v>34</v>
      </c>
      <c r="L522" s="188"/>
      <c r="M522" s="188"/>
      <c r="N522" s="189">
        <f t="shared" si="92"/>
        <v>0</v>
      </c>
      <c r="O522" s="190"/>
      <c r="P522" s="190"/>
      <c r="Q522" s="191">
        <f t="shared" si="93"/>
        <v>0</v>
      </c>
      <c r="R522" s="191">
        <f t="shared" si="93"/>
        <v>0</v>
      </c>
      <c r="S522" s="1988"/>
      <c r="T522" s="1989"/>
      <c r="U522" s="118">
        <f t="shared" si="97"/>
        <v>0</v>
      </c>
      <c r="V522" s="33"/>
      <c r="W522" s="33"/>
      <c r="X522" s="33"/>
      <c r="Y522" s="33"/>
      <c r="Z522" s="33"/>
      <c r="AA522" s="205"/>
      <c r="AB522" s="33"/>
      <c r="AC522" s="33"/>
      <c r="AD522" s="33"/>
      <c r="AE522" s="199"/>
      <c r="AF522" s="199"/>
      <c r="AG522" s="199"/>
      <c r="AH522" s="33"/>
      <c r="AI522" s="33"/>
      <c r="AJ522" s="33"/>
      <c r="AK522" s="33"/>
      <c r="AL522" s="33"/>
      <c r="AM522" s="199"/>
      <c r="AN522" s="28"/>
      <c r="AO522" s="48"/>
      <c r="AP522" s="48"/>
    </row>
    <row r="523" spans="9:46" ht="21" hidden="1" customHeight="1">
      <c r="I523" s="292">
        <f t="shared" si="95"/>
        <v>0</v>
      </c>
      <c r="J523" s="118">
        <f t="shared" si="84"/>
        <v>0</v>
      </c>
      <c r="K523" s="636">
        <f t="shared" si="96"/>
        <v>35</v>
      </c>
      <c r="L523" s="188"/>
      <c r="M523" s="188"/>
      <c r="N523" s="189">
        <f t="shared" si="92"/>
        <v>0</v>
      </c>
      <c r="O523" s="190"/>
      <c r="P523" s="190"/>
      <c r="Q523" s="191">
        <f t="shared" si="93"/>
        <v>0</v>
      </c>
      <c r="R523" s="191">
        <f t="shared" si="93"/>
        <v>0</v>
      </c>
      <c r="S523" s="1988"/>
      <c r="T523" s="1989"/>
      <c r="U523" s="118">
        <f t="shared" si="97"/>
        <v>0</v>
      </c>
      <c r="V523" s="33"/>
      <c r="W523" s="33"/>
      <c r="X523" s="33"/>
      <c r="Y523" s="33"/>
      <c r="Z523" s="33"/>
      <c r="AA523" s="205"/>
      <c r="AB523" s="33"/>
      <c r="AC523" s="33"/>
      <c r="AD523" s="33"/>
      <c r="AE523" s="199"/>
      <c r="AF523" s="199"/>
      <c r="AG523" s="199"/>
      <c r="AH523" s="33"/>
      <c r="AI523" s="33"/>
      <c r="AJ523" s="33"/>
      <c r="AK523" s="33"/>
      <c r="AL523" s="33"/>
      <c r="AM523" s="199"/>
      <c r="AN523" s="28"/>
      <c r="AO523" s="48"/>
      <c r="AP523" s="28"/>
    </row>
    <row r="524" spans="9:46" ht="21" hidden="1" customHeight="1">
      <c r="I524" s="292">
        <f t="shared" si="95"/>
        <v>0</v>
      </c>
      <c r="J524" s="118">
        <f t="shared" si="84"/>
        <v>0</v>
      </c>
      <c r="K524" s="636">
        <f t="shared" si="96"/>
        <v>36</v>
      </c>
      <c r="L524" s="188"/>
      <c r="M524" s="188"/>
      <c r="N524" s="189">
        <f t="shared" si="92"/>
        <v>0</v>
      </c>
      <c r="O524" s="190"/>
      <c r="P524" s="190"/>
      <c r="Q524" s="191">
        <f t="shared" si="93"/>
        <v>0</v>
      </c>
      <c r="R524" s="191">
        <f t="shared" si="93"/>
        <v>0</v>
      </c>
      <c r="S524" s="1988"/>
      <c r="T524" s="1989"/>
      <c r="U524" s="118">
        <f t="shared" si="97"/>
        <v>0</v>
      </c>
      <c r="V524" s="33"/>
      <c r="W524" s="33"/>
      <c r="X524" s="33"/>
      <c r="Y524" s="33"/>
      <c r="Z524" s="33"/>
      <c r="AA524" s="205"/>
      <c r="AB524" s="33"/>
      <c r="AC524" s="33"/>
      <c r="AD524" s="33"/>
      <c r="AE524" s="199"/>
      <c r="AF524" s="199"/>
      <c r="AG524" s="199"/>
      <c r="AH524" s="33"/>
      <c r="AI524" s="33"/>
      <c r="AJ524" s="33"/>
      <c r="AK524" s="33"/>
      <c r="AL524" s="33"/>
      <c r="AN524" s="127"/>
      <c r="AO524" s="48"/>
      <c r="AP524" s="28"/>
    </row>
    <row r="525" spans="9:46" ht="21" hidden="1" customHeight="1" thickBot="1">
      <c r="I525" s="292">
        <f t="shared" si="95"/>
        <v>0</v>
      </c>
      <c r="J525" s="118">
        <f t="shared" si="84"/>
        <v>0</v>
      </c>
      <c r="K525" s="206">
        <f t="shared" si="96"/>
        <v>37</v>
      </c>
      <c r="L525" s="188"/>
      <c r="M525" s="188"/>
      <c r="N525" s="207">
        <f t="shared" si="92"/>
        <v>0</v>
      </c>
      <c r="O525" s="208"/>
      <c r="P525" s="208"/>
      <c r="Q525" s="209">
        <f t="shared" si="93"/>
        <v>0</v>
      </c>
      <c r="R525" s="209">
        <f t="shared" si="93"/>
        <v>0</v>
      </c>
      <c r="S525" s="1990"/>
      <c r="T525" s="1991"/>
      <c r="U525" s="118">
        <f t="shared" si="97"/>
        <v>0</v>
      </c>
      <c r="V525" s="214"/>
      <c r="W525" s="214"/>
      <c r="X525" s="214"/>
      <c r="Y525" s="214"/>
      <c r="Z525" s="214"/>
      <c r="AA525" s="215"/>
      <c r="AB525" s="214"/>
      <c r="AC525" s="214"/>
      <c r="AD525" s="214"/>
      <c r="AE525" s="216"/>
      <c r="AF525" s="216"/>
      <c r="AG525" s="216"/>
      <c r="AH525" s="216"/>
      <c r="AI525" s="216"/>
      <c r="AJ525" s="216"/>
      <c r="AK525" s="199"/>
      <c r="AL525" s="199"/>
      <c r="AN525" s="127"/>
      <c r="AO525" s="28"/>
      <c r="AP525" s="28"/>
    </row>
    <row r="526" spans="9:46" ht="30" customHeight="1" thickBot="1">
      <c r="I526" s="292">
        <f t="shared" ref="I526:I536" si="98">IF(Q$529&gt;0,1,0)</f>
        <v>0</v>
      </c>
      <c r="J526" s="118">
        <f>IF($Q$529&gt;0,8,)</f>
        <v>0</v>
      </c>
      <c r="K526" s="2013" t="s">
        <v>803</v>
      </c>
      <c r="L526" s="2013"/>
      <c r="M526" s="2013"/>
      <c r="N526" s="2013"/>
      <c r="O526" s="2013"/>
      <c r="P526" s="2013"/>
      <c r="Q526" s="2013"/>
      <c r="R526" s="2013"/>
      <c r="S526" s="2013"/>
      <c r="T526" s="2013"/>
      <c r="U526" s="118">
        <f>J526</f>
        <v>0</v>
      </c>
      <c r="V526" s="119" t="s">
        <v>755</v>
      </c>
      <c r="W526" s="120" t="s">
        <v>873</v>
      </c>
      <c r="X526" s="121"/>
      <c r="Y526" s="121"/>
      <c r="Z526" s="122"/>
      <c r="AA526" s="123"/>
      <c r="AB526" s="122"/>
      <c r="AC526" s="122"/>
      <c r="AD526" s="122"/>
      <c r="AF526" s="124" t="s">
        <v>756</v>
      </c>
      <c r="AG526" s="125"/>
      <c r="AH526" s="125"/>
      <c r="AI526" s="125"/>
      <c r="AJ526" s="126"/>
      <c r="AN526" s="127"/>
      <c r="AO526" s="127"/>
      <c r="AP526" s="48"/>
    </row>
    <row r="527" spans="9:46" ht="21" customHeight="1" thickBot="1">
      <c r="I527" s="292">
        <f t="shared" si="98"/>
        <v>0</v>
      </c>
      <c r="J527" s="118">
        <f t="shared" ref="J527:J600" si="99">IF($Q$529&gt;0,8,)</f>
        <v>0</v>
      </c>
      <c r="K527" s="2021" t="s">
        <v>537</v>
      </c>
      <c r="L527" s="2021"/>
      <c r="M527" s="2021"/>
      <c r="N527" s="2021"/>
      <c r="O527" s="2021"/>
      <c r="P527" s="2021"/>
      <c r="Q527" s="2021"/>
      <c r="R527" s="2021"/>
      <c r="S527" s="2021"/>
      <c r="T527" s="2021"/>
      <c r="U527" s="118">
        <f t="shared" ref="U527:U550" si="100">J527</f>
        <v>0</v>
      </c>
      <c r="V527" s="217" t="s">
        <v>976</v>
      </c>
      <c r="W527" s="232">
        <v>200</v>
      </c>
      <c r="X527" s="233" t="s">
        <v>1176</v>
      </c>
      <c r="Y527" s="232">
        <f>AD534</f>
        <v>0</v>
      </c>
      <c r="Z527" s="129"/>
      <c r="AA527" s="130"/>
      <c r="AB527" s="129"/>
      <c r="AC527" s="131"/>
      <c r="AD527" s="132"/>
      <c r="AE527" s="33"/>
      <c r="AF527" s="133" t="s">
        <v>777</v>
      </c>
      <c r="AG527" s="134" t="s">
        <v>778</v>
      </c>
      <c r="AH527" s="134" t="s">
        <v>779</v>
      </c>
      <c r="AI527" s="135" t="s">
        <v>780</v>
      </c>
      <c r="AJ527" s="1327" t="s">
        <v>1674</v>
      </c>
      <c r="AK527" s="1328">
        <v>1</v>
      </c>
      <c r="AL527" s="1329">
        <v>2</v>
      </c>
      <c r="AM527" s="1330">
        <v>3</v>
      </c>
      <c r="AN527" s="1331">
        <v>4</v>
      </c>
      <c r="AO527" s="1331">
        <v>5</v>
      </c>
      <c r="AP527" s="1332">
        <v>6</v>
      </c>
      <c r="AQ527" s="1331">
        <v>7</v>
      </c>
      <c r="AR527" s="1331">
        <v>8</v>
      </c>
      <c r="AS527" s="1331">
        <v>9</v>
      </c>
      <c r="AT527" s="1333">
        <v>10</v>
      </c>
    </row>
    <row r="528" spans="9:46" ht="21" customHeight="1">
      <c r="I528" s="292">
        <f t="shared" si="98"/>
        <v>0</v>
      </c>
      <c r="J528" s="118">
        <f t="shared" si="99"/>
        <v>0</v>
      </c>
      <c r="K528" s="983" t="s">
        <v>523</v>
      </c>
      <c r="L528" s="136" t="s">
        <v>524</v>
      </c>
      <c r="M528" s="985" t="s">
        <v>978</v>
      </c>
      <c r="N528" s="136" t="s">
        <v>838</v>
      </c>
      <c r="O528" s="985" t="s">
        <v>776</v>
      </c>
      <c r="P528" s="136" t="s">
        <v>525</v>
      </c>
      <c r="Q528" s="136" t="s">
        <v>534</v>
      </c>
      <c r="R528" s="136" t="s">
        <v>529</v>
      </c>
      <c r="S528" s="406" t="s">
        <v>535</v>
      </c>
      <c r="T528" s="407" t="s">
        <v>536</v>
      </c>
      <c r="U528" s="118">
        <f t="shared" si="100"/>
        <v>0</v>
      </c>
      <c r="V528" s="218" t="s">
        <v>975</v>
      </c>
      <c r="W528" s="138">
        <v>282</v>
      </c>
      <c r="X528" s="139"/>
      <c r="Y528" s="139"/>
      <c r="Z528" s="140"/>
      <c r="AA528" s="141"/>
      <c r="AB528" s="140"/>
      <c r="AC528" s="142"/>
      <c r="AD528" s="143"/>
      <c r="AE528" s="33"/>
      <c r="AF528" s="144" t="s">
        <v>781</v>
      </c>
      <c r="AG528" s="145" t="s">
        <v>782</v>
      </c>
      <c r="AH528" s="145" t="s">
        <v>783</v>
      </c>
      <c r="AI528" s="146" t="s">
        <v>784</v>
      </c>
      <c r="AJ528" s="1334" t="s">
        <v>1675</v>
      </c>
      <c r="AK528" s="1335">
        <f>L537</f>
        <v>1</v>
      </c>
      <c r="AL528" s="1335">
        <f>L538</f>
        <v>0</v>
      </c>
      <c r="AM528" s="1335">
        <f>L539</f>
        <v>0</v>
      </c>
      <c r="AN528" s="1335">
        <f>L540</f>
        <v>0</v>
      </c>
      <c r="AO528" s="1335">
        <f>L541</f>
        <v>0</v>
      </c>
      <c r="AP528" s="1335">
        <f>L542</f>
        <v>0</v>
      </c>
      <c r="AQ528" s="1335">
        <f>L543</f>
        <v>0</v>
      </c>
      <c r="AR528" s="1335">
        <f>L544</f>
        <v>0</v>
      </c>
      <c r="AS528" s="1335">
        <f>L545</f>
        <v>0</v>
      </c>
      <c r="AT528" s="1336">
        <f>L546</f>
        <v>0</v>
      </c>
    </row>
    <row r="529" spans="1:46" ht="21" customHeight="1" thickBot="1">
      <c r="I529" s="292">
        <f t="shared" si="98"/>
        <v>0</v>
      </c>
      <c r="J529" s="118">
        <f t="shared" si="99"/>
        <v>0</v>
      </c>
      <c r="K529" s="147" t="s">
        <v>1829</v>
      </c>
      <c r="L529" s="405" t="s">
        <v>1830</v>
      </c>
      <c r="M529" s="148" t="s">
        <v>1831</v>
      </c>
      <c r="N529" s="149" t="s">
        <v>1746</v>
      </c>
      <c r="O529" s="149" t="s">
        <v>1747</v>
      </c>
      <c r="P529" s="150" t="str">
        <f>IF(COUNTA(Y534:Y541)&gt;1,CONCATENATE(V534,"번지 외 ",COUNTA(Y534:Y541)-1,"필지"),CONCATENATE(V534,"번지"))</f>
        <v>산69-1번지</v>
      </c>
      <c r="Q529" s="151">
        <f>+Y542</f>
        <v>0</v>
      </c>
      <c r="R529" s="393" t="s">
        <v>1304</v>
      </c>
      <c r="S529" s="152">
        <f>COUNT(L537:L549)</f>
        <v>1</v>
      </c>
      <c r="T529" s="153">
        <f>200*S529</f>
        <v>200</v>
      </c>
      <c r="U529" s="118">
        <f t="shared" si="100"/>
        <v>0</v>
      </c>
      <c r="V529" s="218" t="s">
        <v>974</v>
      </c>
      <c r="W529" s="138">
        <v>306</v>
      </c>
      <c r="X529" s="139"/>
      <c r="Y529" s="1012"/>
      <c r="Z529" s="140"/>
      <c r="AA529" s="141"/>
      <c r="AB529" s="140"/>
      <c r="AC529" s="142"/>
      <c r="AD529" s="143"/>
      <c r="AE529" s="33"/>
      <c r="AF529" s="144" t="s">
        <v>785</v>
      </c>
      <c r="AG529" s="145" t="s">
        <v>786</v>
      </c>
      <c r="AH529" s="154" t="s">
        <v>787</v>
      </c>
      <c r="AI529" s="146" t="s">
        <v>788</v>
      </c>
      <c r="AJ529" s="1337" t="s">
        <v>1676</v>
      </c>
      <c r="AK529" s="1338">
        <f>M537</f>
        <v>1</v>
      </c>
      <c r="AL529" s="1338">
        <f>M538</f>
        <v>0</v>
      </c>
      <c r="AM529" s="1338">
        <f>M539</f>
        <v>0</v>
      </c>
      <c r="AN529" s="1338">
        <f>M540</f>
        <v>0</v>
      </c>
      <c r="AO529" s="1338">
        <f>M541</f>
        <v>0</v>
      </c>
      <c r="AP529" s="1338">
        <f>M542</f>
        <v>0</v>
      </c>
      <c r="AQ529" s="1338">
        <f>M543</f>
        <v>0</v>
      </c>
      <c r="AR529" s="1338">
        <f>M544</f>
        <v>0</v>
      </c>
      <c r="AS529" s="1338">
        <f>M545</f>
        <v>0</v>
      </c>
      <c r="AT529" s="1339">
        <f>M546</f>
        <v>0</v>
      </c>
    </row>
    <row r="530" spans="1:46" ht="21" customHeight="1" thickBot="1">
      <c r="I530" s="292">
        <f t="shared" si="98"/>
        <v>0</v>
      </c>
      <c r="J530" s="118">
        <f t="shared" si="99"/>
        <v>0</v>
      </c>
      <c r="K530" s="983" t="s">
        <v>527</v>
      </c>
      <c r="L530" s="136" t="s">
        <v>528</v>
      </c>
      <c r="M530" s="136" t="s">
        <v>521</v>
      </c>
      <c r="N530" s="136" t="s">
        <v>526</v>
      </c>
      <c r="O530" s="136" t="s">
        <v>530</v>
      </c>
      <c r="P530" s="987" t="s">
        <v>531</v>
      </c>
      <c r="Q530" s="987" t="s">
        <v>532</v>
      </c>
      <c r="R530" s="155" t="s">
        <v>533</v>
      </c>
      <c r="S530" s="156" t="s">
        <v>552</v>
      </c>
      <c r="T530" s="407" t="s">
        <v>522</v>
      </c>
      <c r="U530" s="118">
        <f t="shared" si="100"/>
        <v>0</v>
      </c>
      <c r="V530" s="219" t="s">
        <v>789</v>
      </c>
      <c r="W530" s="220">
        <v>20.59</v>
      </c>
      <c r="X530" s="220"/>
      <c r="Y530" s="221"/>
      <c r="Z530" s="222"/>
      <c r="AA530" s="223"/>
      <c r="AB530" s="222"/>
      <c r="AC530" s="224"/>
      <c r="AD530" s="225"/>
      <c r="AE530" s="33"/>
      <c r="AF530" s="144" t="s">
        <v>790</v>
      </c>
      <c r="AG530" s="157" t="s">
        <v>791</v>
      </c>
      <c r="AH530" s="158" t="s">
        <v>792</v>
      </c>
      <c r="AI530" s="146" t="s">
        <v>793</v>
      </c>
      <c r="AJ530" s="126"/>
      <c r="AN530" s="174"/>
      <c r="AO530" s="127"/>
      <c r="AP530" s="48"/>
    </row>
    <row r="531" spans="1:46" ht="21" customHeight="1" thickBot="1">
      <c r="I531" s="292">
        <f t="shared" si="98"/>
        <v>0</v>
      </c>
      <c r="J531" s="118">
        <f t="shared" si="99"/>
        <v>0</v>
      </c>
      <c r="K531" s="1318" t="str">
        <f>Z534</f>
        <v>소나무(용)</v>
      </c>
      <c r="L531" s="1319" t="str">
        <f>AA534</f>
        <v>2-0</v>
      </c>
      <c r="M531" s="1320">
        <f>AC534</f>
        <v>2023</v>
      </c>
      <c r="N531" s="160">
        <f>AB543</f>
        <v>3000</v>
      </c>
      <c r="O531" s="161">
        <f>IF((Q535+R535)&gt;0,ROUND((Q535/(Q535+R535)),4),0)</f>
        <v>0</v>
      </c>
      <c r="P531" s="162" t="str">
        <f>IF(W530&lt;=15,AI528,IF(W530&gt;30,AI530,AI529))</f>
        <v>중 (15˚ ~ 30˚)</v>
      </c>
      <c r="Q531" s="397" t="s">
        <v>1875</v>
      </c>
      <c r="R531" s="1321" t="s">
        <v>960</v>
      </c>
      <c r="S531" s="164">
        <f>W530</f>
        <v>20.59</v>
      </c>
      <c r="T531" s="398">
        <f>ROUND(N531/10000*N537,0)</f>
        <v>0</v>
      </c>
      <c r="U531" s="118">
        <f t="shared" si="100"/>
        <v>0</v>
      </c>
      <c r="V531" s="226">
        <v>0</v>
      </c>
      <c r="W531" s="226"/>
      <c r="X531" s="226"/>
      <c r="Y531" s="226"/>
      <c r="Z531" s="226"/>
      <c r="AA531" s="227"/>
      <c r="AB531" s="226"/>
      <c r="AC531" s="226"/>
      <c r="AD531" s="226"/>
      <c r="AE531" s="33"/>
      <c r="AF531" s="144" t="s">
        <v>794</v>
      </c>
      <c r="AG531" s="145"/>
      <c r="AH531" s="165"/>
      <c r="AI531" s="146"/>
      <c r="AJ531" s="126"/>
      <c r="AN531" s="127"/>
      <c r="AO531" s="127"/>
      <c r="AP531" s="48"/>
    </row>
    <row r="532" spans="1:46" ht="21" customHeight="1" thickBot="1">
      <c r="I532" s="292">
        <f t="shared" si="98"/>
        <v>0</v>
      </c>
      <c r="J532" s="118">
        <f t="shared" si="99"/>
        <v>0</v>
      </c>
      <c r="K532" s="2014" t="s">
        <v>839</v>
      </c>
      <c r="L532" s="2014"/>
      <c r="M532" s="2014"/>
      <c r="N532" s="2014"/>
      <c r="O532" s="2014"/>
      <c r="P532" s="2014"/>
      <c r="Q532" s="2014"/>
      <c r="R532" s="2014"/>
      <c r="S532" s="2014"/>
      <c r="T532" s="2014"/>
      <c r="U532" s="118">
        <f t="shared" si="100"/>
        <v>0</v>
      </c>
      <c r="AE532" s="33"/>
      <c r="AF532" s="144"/>
      <c r="AG532" s="145"/>
      <c r="AH532" s="165"/>
      <c r="AI532" s="146"/>
      <c r="AJ532" s="126"/>
      <c r="AN532" s="127"/>
      <c r="AO532" s="127"/>
      <c r="AP532" s="48"/>
    </row>
    <row r="533" spans="1:46" ht="21" customHeight="1" thickBot="1">
      <c r="I533" s="292">
        <f t="shared" si="98"/>
        <v>0</v>
      </c>
      <c r="J533" s="118">
        <f t="shared" si="99"/>
        <v>0</v>
      </c>
      <c r="K533" s="2015" t="s">
        <v>840</v>
      </c>
      <c r="L533" s="2017" t="s">
        <v>841</v>
      </c>
      <c r="M533" s="2019" t="s">
        <v>842</v>
      </c>
      <c r="N533" s="2019" t="s">
        <v>843</v>
      </c>
      <c r="O533" s="2022" t="s">
        <v>844</v>
      </c>
      <c r="P533" s="2023"/>
      <c r="Q533" s="2022" t="s">
        <v>845</v>
      </c>
      <c r="R533" s="2023"/>
      <c r="S533" s="1992" t="s">
        <v>969</v>
      </c>
      <c r="T533" s="1993"/>
      <c r="U533" s="118">
        <f t="shared" si="100"/>
        <v>0</v>
      </c>
      <c r="V533" s="217" t="s">
        <v>757</v>
      </c>
      <c r="W533" s="228" t="s">
        <v>973</v>
      </c>
      <c r="X533" s="228" t="s">
        <v>972</v>
      </c>
      <c r="Y533" s="228" t="s">
        <v>971</v>
      </c>
      <c r="Z533" s="228" t="s">
        <v>527</v>
      </c>
      <c r="AA533" s="229" t="s">
        <v>824</v>
      </c>
      <c r="AB533" s="228" t="s">
        <v>970</v>
      </c>
      <c r="AC533" s="230" t="s">
        <v>521</v>
      </c>
      <c r="AD533" s="231" t="s">
        <v>1232</v>
      </c>
      <c r="AE533" s="33"/>
      <c r="AF533" s="170"/>
      <c r="AG533" s="171"/>
      <c r="AH533" s="172"/>
      <c r="AI533" s="173"/>
      <c r="AJ533" s="174"/>
      <c r="AN533" s="127"/>
      <c r="AO533" s="33"/>
      <c r="AP533" s="48"/>
    </row>
    <row r="534" spans="1:46" ht="21" customHeight="1" thickBot="1">
      <c r="I534" s="292">
        <f t="shared" si="98"/>
        <v>0</v>
      </c>
      <c r="J534" s="118">
        <f t="shared" si="99"/>
        <v>0</v>
      </c>
      <c r="K534" s="2016"/>
      <c r="L534" s="2018"/>
      <c r="M534" s="2020"/>
      <c r="N534" s="2020"/>
      <c r="O534" s="986" t="s">
        <v>741</v>
      </c>
      <c r="P534" s="176" t="s">
        <v>742</v>
      </c>
      <c r="Q534" s="176" t="s">
        <v>741</v>
      </c>
      <c r="R534" s="177" t="s">
        <v>742</v>
      </c>
      <c r="S534" s="1994"/>
      <c r="T534" s="1995"/>
      <c r="U534" s="118">
        <f t="shared" si="100"/>
        <v>0</v>
      </c>
      <c r="V534" s="178" t="s">
        <v>1832</v>
      </c>
      <c r="W534" s="179">
        <v>50.49</v>
      </c>
      <c r="X534" s="179"/>
      <c r="Y534" s="179"/>
      <c r="Z534" s="179" t="s">
        <v>1833</v>
      </c>
      <c r="AA534" s="180" t="s">
        <v>1834</v>
      </c>
      <c r="AB534" s="179">
        <v>3000</v>
      </c>
      <c r="AC534" s="402">
        <v>2023</v>
      </c>
      <c r="AD534" s="181"/>
      <c r="AE534" s="33"/>
      <c r="AF534" s="125"/>
      <c r="AG534" s="125"/>
      <c r="AH534" s="125"/>
      <c r="AI534" s="182"/>
      <c r="AJ534" s="174"/>
      <c r="AN534" s="127"/>
      <c r="AO534" s="33"/>
      <c r="AP534" s="48"/>
    </row>
    <row r="535" spans="1:46" ht="21" customHeight="1">
      <c r="I535" s="292">
        <f t="shared" si="98"/>
        <v>0</v>
      </c>
      <c r="J535" s="118">
        <f t="shared" si="99"/>
        <v>0</v>
      </c>
      <c r="K535" s="984" t="s">
        <v>802</v>
      </c>
      <c r="L535" s="184"/>
      <c r="M535" s="184"/>
      <c r="N535" s="266">
        <f>N536/S529</f>
        <v>0</v>
      </c>
      <c r="O535" s="263">
        <f>ROUND(O536/S529,1)</f>
        <v>0</v>
      </c>
      <c r="P535" s="263">
        <f>ROUND(P536/S529,1)</f>
        <v>0</v>
      </c>
      <c r="Q535" s="263">
        <f>ROUND(Q536/S529,0)</f>
        <v>0</v>
      </c>
      <c r="R535" s="263">
        <f>ROUND(R536/S529,0)</f>
        <v>0</v>
      </c>
      <c r="S535" s="1996"/>
      <c r="T535" s="1997"/>
      <c r="U535" s="118">
        <f t="shared" si="100"/>
        <v>0</v>
      </c>
      <c r="V535" s="178"/>
      <c r="W535" s="234"/>
      <c r="X535" s="234"/>
      <c r="Y535" s="234"/>
      <c r="Z535" s="179"/>
      <c r="AA535" s="180"/>
      <c r="AB535" s="988"/>
      <c r="AC535" s="402"/>
      <c r="AD535" s="181"/>
      <c r="AE535" s="33"/>
      <c r="AF535" s="133" t="s">
        <v>519</v>
      </c>
      <c r="AG535" s="134" t="s">
        <v>796</v>
      </c>
      <c r="AH535" s="169" t="s">
        <v>797</v>
      </c>
      <c r="AI535" s="185"/>
      <c r="AJ535" s="126"/>
      <c r="AN535" s="174"/>
      <c r="AO535" s="33"/>
      <c r="AP535" s="48"/>
    </row>
    <row r="536" spans="1:46" ht="21" customHeight="1">
      <c r="I536" s="292">
        <f t="shared" si="98"/>
        <v>0</v>
      </c>
      <c r="J536" s="118">
        <f t="shared" si="99"/>
        <v>0</v>
      </c>
      <c r="K536" s="984" t="s">
        <v>754</v>
      </c>
      <c r="L536" s="184"/>
      <c r="M536" s="184"/>
      <c r="N536" s="264">
        <f>SUM(N537:N550)</f>
        <v>0</v>
      </c>
      <c r="O536" s="265">
        <f>SUM(O537:O550)</f>
        <v>0</v>
      </c>
      <c r="P536" s="265">
        <f>SUM(P537:P550)</f>
        <v>0</v>
      </c>
      <c r="Q536" s="265">
        <f>SUM(Q537:Q550)</f>
        <v>0</v>
      </c>
      <c r="R536" s="265">
        <f>SUM(R537:R550)</f>
        <v>0</v>
      </c>
      <c r="S536" s="1998"/>
      <c r="T536" s="1999"/>
      <c r="U536" s="118">
        <f t="shared" si="100"/>
        <v>0</v>
      </c>
      <c r="V536" s="178"/>
      <c r="W536" s="179"/>
      <c r="X536" s="179"/>
      <c r="Y536" s="179"/>
      <c r="Z536" s="179"/>
      <c r="AA536" s="180"/>
      <c r="AB536" s="179"/>
      <c r="AC536" s="402"/>
      <c r="AD536" s="181"/>
      <c r="AE536" s="33"/>
      <c r="AF536" s="144" t="s">
        <v>798</v>
      </c>
      <c r="AG536" s="145" t="s">
        <v>961</v>
      </c>
      <c r="AH536" s="186">
        <v>0</v>
      </c>
      <c r="AI536" s="187"/>
      <c r="AJ536" s="126"/>
      <c r="AN536" s="174"/>
      <c r="AO536" s="33"/>
      <c r="AP536" s="48"/>
    </row>
    <row r="537" spans="1:46" ht="21" customHeight="1">
      <c r="I537" s="292">
        <f>IF((O$537+P$537)&gt;0,1,0)</f>
        <v>0</v>
      </c>
      <c r="J537" s="118">
        <f t="shared" si="99"/>
        <v>0</v>
      </c>
      <c r="K537" s="984">
        <v>1</v>
      </c>
      <c r="L537" s="188">
        <v>1</v>
      </c>
      <c r="M537" s="188">
        <v>1</v>
      </c>
      <c r="N537" s="189">
        <f t="shared" ref="N537:N550" si="101">IF(O537+P537&gt;0,$W$77,)</f>
        <v>0</v>
      </c>
      <c r="O537" s="188"/>
      <c r="P537" s="188"/>
      <c r="Q537" s="264">
        <f t="shared" ref="Q537:Q550" si="102">ROUND(O537*50,0)</f>
        <v>0</v>
      </c>
      <c r="R537" s="264">
        <f t="shared" ref="R537:R550" si="103">ROUND(P537*50,0)</f>
        <v>0</v>
      </c>
      <c r="S537" s="1988"/>
      <c r="T537" s="1989"/>
      <c r="U537" s="118">
        <f t="shared" si="100"/>
        <v>0</v>
      </c>
      <c r="V537" s="178"/>
      <c r="W537" s="179"/>
      <c r="X537" s="179"/>
      <c r="Y537" s="179"/>
      <c r="Z537" s="179"/>
      <c r="AA537" s="180"/>
      <c r="AB537" s="179"/>
      <c r="AC537" s="402"/>
      <c r="AD537" s="181"/>
      <c r="AE537" s="33"/>
      <c r="AF537" s="144" t="s">
        <v>799</v>
      </c>
      <c r="AG537" s="145" t="s">
        <v>800</v>
      </c>
      <c r="AH537" s="192">
        <v>0.05</v>
      </c>
      <c r="AI537" s="187"/>
      <c r="AJ537" s="126"/>
      <c r="AM537" s="28"/>
      <c r="AN537" s="48"/>
      <c r="AO537" s="33"/>
      <c r="AP537" s="48"/>
    </row>
    <row r="538" spans="1:46" ht="21" customHeight="1">
      <c r="I538" s="292">
        <f t="shared" ref="I538:I550" si="104">IF((O$537+P$537)&gt;0,1,0)</f>
        <v>0</v>
      </c>
      <c r="J538" s="118">
        <f t="shared" si="99"/>
        <v>0</v>
      </c>
      <c r="K538" s="1219">
        <f t="shared" ref="K538:K550" si="105">+K537+1</f>
        <v>2</v>
      </c>
      <c r="L538" s="188"/>
      <c r="M538" s="188"/>
      <c r="N538" s="189">
        <f t="shared" si="101"/>
        <v>0</v>
      </c>
      <c r="O538" s="188"/>
      <c r="P538" s="188"/>
      <c r="Q538" s="264">
        <f t="shared" si="102"/>
        <v>0</v>
      </c>
      <c r="R538" s="264">
        <f t="shared" si="103"/>
        <v>0</v>
      </c>
      <c r="S538" s="1988"/>
      <c r="T538" s="1989"/>
      <c r="U538" s="118">
        <f t="shared" si="100"/>
        <v>0</v>
      </c>
      <c r="V538" s="178"/>
      <c r="W538" s="179"/>
      <c r="X538" s="179"/>
      <c r="Y538" s="179"/>
      <c r="Z538" s="179"/>
      <c r="AA538" s="180"/>
      <c r="AB538" s="179"/>
      <c r="AC538" s="402"/>
      <c r="AD538" s="181"/>
      <c r="AE538" s="33"/>
      <c r="AF538" s="144" t="s">
        <v>801</v>
      </c>
      <c r="AG538" s="145" t="s">
        <v>960</v>
      </c>
      <c r="AH538" s="192">
        <v>0.1</v>
      </c>
      <c r="AI538" s="193"/>
      <c r="AJ538" s="126"/>
      <c r="AN538" s="48"/>
      <c r="AO538" s="33"/>
      <c r="AP538" s="48"/>
    </row>
    <row r="539" spans="1:46" ht="21" customHeight="1">
      <c r="I539" s="292">
        <f t="shared" si="104"/>
        <v>0</v>
      </c>
      <c r="J539" s="118">
        <f t="shared" si="99"/>
        <v>0</v>
      </c>
      <c r="K539" s="984">
        <f t="shared" si="105"/>
        <v>3</v>
      </c>
      <c r="L539" s="188"/>
      <c r="M539" s="188"/>
      <c r="N539" s="189">
        <f t="shared" si="101"/>
        <v>0</v>
      </c>
      <c r="O539" s="188"/>
      <c r="P539" s="188"/>
      <c r="Q539" s="264">
        <f t="shared" si="102"/>
        <v>0</v>
      </c>
      <c r="R539" s="264">
        <f t="shared" si="103"/>
        <v>0</v>
      </c>
      <c r="S539" s="1988"/>
      <c r="T539" s="1989"/>
      <c r="U539" s="118">
        <f t="shared" si="100"/>
        <v>0</v>
      </c>
      <c r="V539" s="178"/>
      <c r="W539" s="179"/>
      <c r="X539" s="179"/>
      <c r="Y539" s="179"/>
      <c r="Z539" s="179"/>
      <c r="AA539" s="180"/>
      <c r="AB539" s="179"/>
      <c r="AC539" s="402"/>
      <c r="AD539" s="181"/>
      <c r="AE539" s="33"/>
      <c r="AF539" s="144"/>
      <c r="AG539" s="145"/>
      <c r="AH539" s="194"/>
      <c r="AI539" s="146"/>
      <c r="AJ539" s="174"/>
      <c r="AM539" s="33"/>
      <c r="AN539" s="48"/>
      <c r="AO539" s="33"/>
      <c r="AP539" s="48"/>
      <c r="AQ539" s="28"/>
      <c r="AR539" s="28"/>
    </row>
    <row r="540" spans="1:46" ht="21" customHeight="1" thickBot="1">
      <c r="I540" s="292">
        <f t="shared" si="104"/>
        <v>0</v>
      </c>
      <c r="J540" s="118">
        <f t="shared" si="99"/>
        <v>0</v>
      </c>
      <c r="K540" s="984">
        <f t="shared" si="105"/>
        <v>4</v>
      </c>
      <c r="L540" s="188"/>
      <c r="M540" s="188"/>
      <c r="N540" s="189">
        <f t="shared" si="101"/>
        <v>0</v>
      </c>
      <c r="O540" s="188"/>
      <c r="P540" s="188"/>
      <c r="Q540" s="264">
        <f t="shared" si="102"/>
        <v>0</v>
      </c>
      <c r="R540" s="264">
        <f t="shared" si="103"/>
        <v>0</v>
      </c>
      <c r="S540" s="1988"/>
      <c r="T540" s="1989"/>
      <c r="U540" s="118">
        <f t="shared" si="100"/>
        <v>0</v>
      </c>
      <c r="V540" s="178"/>
      <c r="W540" s="179"/>
      <c r="X540" s="179"/>
      <c r="Y540" s="179"/>
      <c r="Z540" s="179"/>
      <c r="AA540" s="180"/>
      <c r="AB540" s="179"/>
      <c r="AC540" s="402"/>
      <c r="AD540" s="181"/>
      <c r="AE540" s="33"/>
      <c r="AF540" s="170"/>
      <c r="AG540" s="195"/>
      <c r="AH540" s="171"/>
      <c r="AI540" s="173"/>
      <c r="AJ540" s="174"/>
      <c r="AM540" s="33"/>
      <c r="AN540" s="48"/>
      <c r="AO540" s="33"/>
      <c r="AP540" s="48"/>
    </row>
    <row r="541" spans="1:46" ht="21" customHeight="1">
      <c r="I541" s="292">
        <f t="shared" si="104"/>
        <v>0</v>
      </c>
      <c r="J541" s="118">
        <f t="shared" si="99"/>
        <v>0</v>
      </c>
      <c r="K541" s="984">
        <f t="shared" si="105"/>
        <v>5</v>
      </c>
      <c r="L541" s="188"/>
      <c r="M541" s="188"/>
      <c r="N541" s="189">
        <f t="shared" si="101"/>
        <v>0</v>
      </c>
      <c r="O541" s="188"/>
      <c r="P541" s="188"/>
      <c r="Q541" s="191">
        <f t="shared" si="102"/>
        <v>0</v>
      </c>
      <c r="R541" s="191">
        <f t="shared" si="103"/>
        <v>0</v>
      </c>
      <c r="S541" s="1988"/>
      <c r="T541" s="1989"/>
      <c r="U541" s="118">
        <f t="shared" si="100"/>
        <v>0</v>
      </c>
      <c r="V541" s="178"/>
      <c r="W541" s="179"/>
      <c r="X541" s="179"/>
      <c r="Y541" s="179"/>
      <c r="Z541" s="179"/>
      <c r="AA541" s="180"/>
      <c r="AB541" s="179"/>
      <c r="AC541" s="402"/>
      <c r="AD541" s="181"/>
      <c r="AE541" s="28"/>
      <c r="AF541" s="48"/>
      <c r="AG541" s="48"/>
      <c r="AH541" s="48"/>
      <c r="AI541" s="48"/>
      <c r="AJ541" s="48"/>
      <c r="AK541" s="28"/>
      <c r="AL541" s="28"/>
      <c r="AM541" s="33"/>
      <c r="AN541" s="48"/>
      <c r="AO541" s="48"/>
      <c r="AP541" s="48"/>
      <c r="AS541" s="28"/>
    </row>
    <row r="542" spans="1:46" ht="21" customHeight="1">
      <c r="I542" s="292">
        <f t="shared" si="104"/>
        <v>0</v>
      </c>
      <c r="J542" s="118">
        <f t="shared" si="99"/>
        <v>0</v>
      </c>
      <c r="K542" s="984">
        <f t="shared" si="105"/>
        <v>6</v>
      </c>
      <c r="L542" s="188"/>
      <c r="M542" s="188"/>
      <c r="N542" s="189">
        <f t="shared" si="101"/>
        <v>0</v>
      </c>
      <c r="O542" s="188"/>
      <c r="P542" s="188"/>
      <c r="Q542" s="191">
        <f t="shared" si="102"/>
        <v>0</v>
      </c>
      <c r="R542" s="191">
        <f t="shared" si="103"/>
        <v>0</v>
      </c>
      <c r="S542" s="1988"/>
      <c r="T542" s="1989"/>
      <c r="U542" s="118">
        <f t="shared" si="100"/>
        <v>0</v>
      </c>
      <c r="V542" s="137" t="s">
        <v>754</v>
      </c>
      <c r="W542" s="196">
        <f>SUM(W534:W541)</f>
        <v>50.49</v>
      </c>
      <c r="X542" s="196">
        <f>SUM(X534:X541)</f>
        <v>0</v>
      </c>
      <c r="Y542" s="196">
        <f>SUM(Y534:Y541)</f>
        <v>0</v>
      </c>
      <c r="Z542" s="197"/>
      <c r="AA542" s="198"/>
      <c r="AB542" s="196">
        <f>SUM(AB534:AB541)</f>
        <v>3000</v>
      </c>
      <c r="AC542" s="402"/>
      <c r="AD542" s="654">
        <f>SUBTOTAL(9,AD534:AD541)</f>
        <v>0</v>
      </c>
      <c r="AE542" s="199"/>
      <c r="AF542" s="33"/>
      <c r="AG542" s="33"/>
      <c r="AH542" s="33"/>
      <c r="AI542" s="33"/>
      <c r="AJ542" s="33"/>
      <c r="AM542" s="33"/>
      <c r="AN542" s="48"/>
      <c r="AO542" s="48"/>
      <c r="AP542" s="48"/>
    </row>
    <row r="543" spans="1:46" s="28" customFormat="1" ht="21" customHeight="1" thickBot="1">
      <c r="A543" s="200"/>
      <c r="B543" s="200"/>
      <c r="C543" s="200"/>
      <c r="D543" s="200"/>
      <c r="E543" s="200"/>
      <c r="F543" s="200"/>
      <c r="G543" s="200"/>
      <c r="I543" s="292">
        <f t="shared" si="104"/>
        <v>0</v>
      </c>
      <c r="J543" s="118">
        <f t="shared" si="99"/>
        <v>0</v>
      </c>
      <c r="K543" s="984">
        <f t="shared" si="105"/>
        <v>7</v>
      </c>
      <c r="L543" s="188"/>
      <c r="M543" s="188"/>
      <c r="N543" s="189">
        <f t="shared" si="101"/>
        <v>0</v>
      </c>
      <c r="O543" s="188"/>
      <c r="P543" s="188"/>
      <c r="Q543" s="191">
        <f t="shared" si="102"/>
        <v>0</v>
      </c>
      <c r="R543" s="191">
        <f t="shared" si="103"/>
        <v>0</v>
      </c>
      <c r="S543" s="1988"/>
      <c r="T543" s="1989"/>
      <c r="U543" s="118">
        <f t="shared" si="100"/>
        <v>0</v>
      </c>
      <c r="V543" s="201" t="s">
        <v>802</v>
      </c>
      <c r="W543" s="202"/>
      <c r="X543" s="202"/>
      <c r="Y543" s="202"/>
      <c r="Z543" s="202"/>
      <c r="AA543" s="203"/>
      <c r="AB543" s="202">
        <f>IF(AB542&gt;0,ROUND(AB542/COUNTA(AB534:AB541),0),)</f>
        <v>3000</v>
      </c>
      <c r="AC543" s="403"/>
      <c r="AD543" s="204"/>
      <c r="AE543" s="199"/>
      <c r="AF543" s="199"/>
      <c r="AG543" s="199"/>
      <c r="AH543" s="33"/>
      <c r="AI543" s="33"/>
      <c r="AJ543" s="33"/>
      <c r="AK543" s="33"/>
      <c r="AL543" s="33"/>
      <c r="AM543" s="33"/>
      <c r="AN543" s="48"/>
      <c r="AO543" s="48"/>
      <c r="AP543" s="48"/>
      <c r="AQ543" s="116"/>
      <c r="AR543" s="116"/>
      <c r="AS543" s="116"/>
    </row>
    <row r="544" spans="1:46" ht="21" customHeight="1">
      <c r="I544" s="292">
        <f t="shared" si="104"/>
        <v>0</v>
      </c>
      <c r="J544" s="118">
        <f t="shared" si="99"/>
        <v>0</v>
      </c>
      <c r="K544" s="984">
        <f t="shared" si="105"/>
        <v>8</v>
      </c>
      <c r="L544" s="188"/>
      <c r="M544" s="188"/>
      <c r="N544" s="189">
        <f t="shared" si="101"/>
        <v>0</v>
      </c>
      <c r="O544" s="188"/>
      <c r="P544" s="188"/>
      <c r="Q544" s="191">
        <f t="shared" si="102"/>
        <v>0</v>
      </c>
      <c r="R544" s="191">
        <f t="shared" si="103"/>
        <v>0</v>
      </c>
      <c r="S544" s="1988"/>
      <c r="T544" s="1989"/>
      <c r="U544" s="118">
        <f t="shared" si="100"/>
        <v>0</v>
      </c>
      <c r="V544" s="33"/>
      <c r="W544" s="33"/>
      <c r="X544" s="33"/>
      <c r="Y544" s="33"/>
      <c r="Z544" s="33"/>
      <c r="AA544" s="205"/>
      <c r="AB544" s="33"/>
      <c r="AC544" s="33"/>
      <c r="AD544" s="33"/>
      <c r="AE544" s="199"/>
      <c r="AF544" s="199"/>
      <c r="AG544" s="199"/>
      <c r="AH544" s="33"/>
      <c r="AI544" s="33"/>
      <c r="AJ544" s="33"/>
      <c r="AK544" s="33"/>
      <c r="AL544" s="33"/>
      <c r="AM544" s="33"/>
      <c r="AN544" s="48"/>
      <c r="AO544" s="48"/>
      <c r="AP544" s="48"/>
    </row>
    <row r="545" spans="9:42" ht="21" customHeight="1">
      <c r="I545" s="292">
        <f t="shared" si="104"/>
        <v>0</v>
      </c>
      <c r="J545" s="118">
        <f t="shared" si="99"/>
        <v>0</v>
      </c>
      <c r="K545" s="984">
        <f t="shared" si="105"/>
        <v>9</v>
      </c>
      <c r="L545" s="188"/>
      <c r="M545" s="188"/>
      <c r="N545" s="189">
        <f t="shared" si="101"/>
        <v>0</v>
      </c>
      <c r="O545" s="188"/>
      <c r="P545" s="188"/>
      <c r="Q545" s="191">
        <f t="shared" si="102"/>
        <v>0</v>
      </c>
      <c r="R545" s="191">
        <f t="shared" si="103"/>
        <v>0</v>
      </c>
      <c r="S545" s="1988"/>
      <c r="T545" s="1989"/>
      <c r="U545" s="118">
        <f t="shared" si="100"/>
        <v>0</v>
      </c>
      <c r="V545" s="647" t="s">
        <v>1169</v>
      </c>
      <c r="W545" s="648" t="s">
        <v>1668</v>
      </c>
      <c r="X545" s="649"/>
      <c r="Y545" s="649"/>
      <c r="Z545" s="649"/>
      <c r="AA545" s="649"/>
      <c r="AB545" s="649"/>
      <c r="AC545" s="649"/>
      <c r="AD545" s="650"/>
      <c r="AE545" s="199"/>
      <c r="AF545" s="199"/>
      <c r="AG545" s="199"/>
      <c r="AH545" s="33"/>
      <c r="AI545" s="33"/>
      <c r="AJ545" s="33"/>
      <c r="AK545" s="33"/>
      <c r="AL545" s="33"/>
      <c r="AM545" s="33"/>
      <c r="AN545" s="48"/>
      <c r="AO545" s="48"/>
      <c r="AP545" s="48"/>
    </row>
    <row r="546" spans="9:42" ht="21" customHeight="1">
      <c r="I546" s="292">
        <f t="shared" si="104"/>
        <v>0</v>
      </c>
      <c r="J546" s="118">
        <f t="shared" si="99"/>
        <v>0</v>
      </c>
      <c r="K546" s="984">
        <f t="shared" si="105"/>
        <v>10</v>
      </c>
      <c r="L546" s="188"/>
      <c r="M546" s="188"/>
      <c r="N546" s="189">
        <f t="shared" si="101"/>
        <v>0</v>
      </c>
      <c r="O546" s="188"/>
      <c r="P546" s="188"/>
      <c r="Q546" s="191">
        <f t="shared" si="102"/>
        <v>0</v>
      </c>
      <c r="R546" s="191">
        <f t="shared" si="103"/>
        <v>0</v>
      </c>
      <c r="S546" s="1988"/>
      <c r="T546" s="1989"/>
      <c r="U546" s="118">
        <f t="shared" si="100"/>
        <v>0</v>
      </c>
      <c r="V546" s="651" t="s">
        <v>1171</v>
      </c>
      <c r="W546" s="648" t="str">
        <f>"식재된 "&amp;K531&amp;" 는 활착이 안정된 상태로 신초발달이 양호하다."</f>
        <v>식재된 소나무(용) 는 활착이 안정된 상태로 신초발달이 양호하다.</v>
      </c>
      <c r="X546" s="649"/>
      <c r="Y546" s="649"/>
      <c r="Z546" s="649"/>
      <c r="AA546" s="649"/>
      <c r="AB546" s="649"/>
      <c r="AC546" s="649"/>
      <c r="AD546" s="650"/>
      <c r="AE546" s="199"/>
      <c r="AF546" s="199"/>
      <c r="AG546" s="199"/>
      <c r="AH546" s="33"/>
      <c r="AI546" s="33"/>
      <c r="AJ546" s="33"/>
      <c r="AK546" s="33"/>
      <c r="AL546" s="33"/>
      <c r="AM546" s="33"/>
      <c r="AN546" s="48"/>
      <c r="AO546" s="48"/>
      <c r="AP546" s="48"/>
    </row>
    <row r="547" spans="9:42" ht="21" customHeight="1">
      <c r="I547" s="292">
        <f t="shared" si="104"/>
        <v>0</v>
      </c>
      <c r="J547" s="118">
        <f t="shared" si="99"/>
        <v>0</v>
      </c>
      <c r="K547" s="984">
        <f t="shared" si="105"/>
        <v>11</v>
      </c>
      <c r="L547" s="188"/>
      <c r="M547" s="188"/>
      <c r="N547" s="189">
        <f t="shared" si="101"/>
        <v>0</v>
      </c>
      <c r="O547" s="188"/>
      <c r="P547" s="188"/>
      <c r="Q547" s="191">
        <f t="shared" si="102"/>
        <v>0</v>
      </c>
      <c r="R547" s="191">
        <f t="shared" si="103"/>
        <v>0</v>
      </c>
      <c r="S547" s="1988"/>
      <c r="T547" s="1989"/>
      <c r="U547" s="118">
        <f t="shared" si="100"/>
        <v>0</v>
      </c>
      <c r="V547" s="651" t="s">
        <v>1172</v>
      </c>
      <c r="W547" s="648"/>
      <c r="X547" s="649"/>
      <c r="Y547" s="649"/>
      <c r="Z547" s="649"/>
      <c r="AA547" s="649"/>
      <c r="AB547" s="649"/>
      <c r="AC547" s="649"/>
      <c r="AD547" s="650"/>
      <c r="AE547" s="199"/>
      <c r="AF547" s="199"/>
      <c r="AG547" s="199"/>
      <c r="AH547" s="33"/>
      <c r="AI547" s="33"/>
      <c r="AJ547" s="33"/>
      <c r="AK547" s="33"/>
      <c r="AL547" s="33"/>
      <c r="AM547" s="33"/>
      <c r="AN547" s="48"/>
      <c r="AO547" s="48"/>
      <c r="AP547" s="48"/>
    </row>
    <row r="548" spans="9:42" ht="21" customHeight="1">
      <c r="I548" s="292">
        <f t="shared" si="104"/>
        <v>0</v>
      </c>
      <c r="J548" s="118">
        <f t="shared" si="99"/>
        <v>0</v>
      </c>
      <c r="K548" s="984">
        <f t="shared" si="105"/>
        <v>12</v>
      </c>
      <c r="L548" s="188"/>
      <c r="M548" s="188"/>
      <c r="N548" s="189">
        <f t="shared" si="101"/>
        <v>0</v>
      </c>
      <c r="O548" s="188"/>
      <c r="P548" s="188"/>
      <c r="Q548" s="191">
        <f t="shared" si="102"/>
        <v>0</v>
      </c>
      <c r="R548" s="191">
        <f t="shared" si="103"/>
        <v>0</v>
      </c>
      <c r="S548" s="1988"/>
      <c r="T548" s="1989"/>
      <c r="U548" s="118">
        <f t="shared" si="100"/>
        <v>0</v>
      </c>
      <c r="V548" s="651" t="s">
        <v>1174</v>
      </c>
      <c r="W548" s="648" t="str">
        <f>"소반내 조림목의 생육상태, 현장여건 등을 고려하여 작업종은 "&amp;R529&amp;"로 적용한다."</f>
        <v>소반내 조림목의 생육상태, 현장여건 등을 고려하여 작업종은 모두베기로 적용한다.</v>
      </c>
      <c r="X548" s="649"/>
      <c r="Y548" s="649"/>
      <c r="Z548" s="649"/>
      <c r="AA548" s="649"/>
      <c r="AB548" s="649"/>
      <c r="AC548" s="649"/>
      <c r="AD548" s="650"/>
      <c r="AE548" s="199"/>
      <c r="AF548" s="199"/>
      <c r="AG548" s="199"/>
      <c r="AH548" s="33"/>
      <c r="AI548" s="33"/>
      <c r="AJ548" s="33"/>
      <c r="AK548" s="33"/>
      <c r="AL548" s="33"/>
      <c r="AM548" s="33"/>
      <c r="AN548" s="48"/>
      <c r="AO548" s="48"/>
      <c r="AP548" s="48"/>
    </row>
    <row r="549" spans="9:42" ht="21" customHeight="1">
      <c r="I549" s="292">
        <f t="shared" si="104"/>
        <v>0</v>
      </c>
      <c r="J549" s="118">
        <f t="shared" si="99"/>
        <v>0</v>
      </c>
      <c r="K549" s="984">
        <f t="shared" si="105"/>
        <v>13</v>
      </c>
      <c r="L549" s="188"/>
      <c r="M549" s="188"/>
      <c r="N549" s="189">
        <f t="shared" si="101"/>
        <v>0</v>
      </c>
      <c r="O549" s="190"/>
      <c r="P549" s="190"/>
      <c r="Q549" s="191">
        <f t="shared" si="102"/>
        <v>0</v>
      </c>
      <c r="R549" s="191">
        <f t="shared" si="103"/>
        <v>0</v>
      </c>
      <c r="S549" s="1988"/>
      <c r="T549" s="1989"/>
      <c r="U549" s="118">
        <f t="shared" si="100"/>
        <v>0</v>
      </c>
      <c r="V549" s="652" t="s">
        <v>1175</v>
      </c>
      <c r="W549" s="648" t="s">
        <v>1870</v>
      </c>
      <c r="X549" s="649"/>
      <c r="Y549" s="649"/>
      <c r="Z549" s="649"/>
      <c r="AA549" s="649"/>
      <c r="AB549" s="649"/>
      <c r="AC549" s="649"/>
      <c r="AD549" s="650"/>
      <c r="AE549" s="199"/>
      <c r="AF549" s="199"/>
      <c r="AG549" s="199"/>
      <c r="AH549" s="33"/>
      <c r="AI549" s="33"/>
      <c r="AJ549" s="33"/>
      <c r="AK549" s="33"/>
      <c r="AL549" s="33"/>
      <c r="AM549" s="33"/>
      <c r="AN549" s="48"/>
      <c r="AO549" s="48"/>
      <c r="AP549" s="48"/>
    </row>
    <row r="550" spans="9:42" ht="21" customHeight="1" thickBot="1">
      <c r="I550" s="292">
        <f t="shared" si="104"/>
        <v>0</v>
      </c>
      <c r="J550" s="118">
        <f t="shared" si="99"/>
        <v>0</v>
      </c>
      <c r="K550" s="206">
        <f t="shared" si="105"/>
        <v>14</v>
      </c>
      <c r="L550" s="159"/>
      <c r="M550" s="159"/>
      <c r="N550" s="207">
        <f t="shared" si="101"/>
        <v>0</v>
      </c>
      <c r="O550" s="208"/>
      <c r="P550" s="208"/>
      <c r="Q550" s="209">
        <f t="shared" si="102"/>
        <v>0</v>
      </c>
      <c r="R550" s="209">
        <f t="shared" si="103"/>
        <v>0</v>
      </c>
      <c r="S550" s="1990"/>
      <c r="T550" s="1991"/>
      <c r="U550" s="118">
        <f t="shared" si="100"/>
        <v>0</v>
      </c>
      <c r="V550" s="651"/>
      <c r="W550" s="648"/>
      <c r="X550" s="649"/>
      <c r="Y550" s="649"/>
      <c r="Z550" s="649"/>
      <c r="AA550" s="649"/>
      <c r="AB550" s="649"/>
      <c r="AC550" s="649"/>
      <c r="AD550" s="650"/>
      <c r="AE550" s="199"/>
      <c r="AF550" s="199"/>
      <c r="AG550" s="199"/>
      <c r="AH550" s="33"/>
      <c r="AI550" s="33"/>
      <c r="AJ550" s="33"/>
      <c r="AK550" s="33"/>
      <c r="AL550" s="33"/>
      <c r="AM550" s="33"/>
      <c r="AN550" s="48"/>
      <c r="AO550" s="48"/>
      <c r="AP550" s="48"/>
    </row>
    <row r="551" spans="9:42" ht="21" hidden="1" customHeight="1">
      <c r="I551" s="292">
        <f>IF((O$553+P$553)&gt;0,1,0)</f>
        <v>0</v>
      </c>
      <c r="J551" s="118">
        <f t="shared" si="99"/>
        <v>0</v>
      </c>
      <c r="K551" s="2002" t="s">
        <v>840</v>
      </c>
      <c r="L551" s="2004" t="s">
        <v>841</v>
      </c>
      <c r="M551" s="2006" t="s">
        <v>842</v>
      </c>
      <c r="N551" s="2006" t="s">
        <v>843</v>
      </c>
      <c r="O551" s="2012" t="s">
        <v>844</v>
      </c>
      <c r="P551" s="2012"/>
      <c r="Q551" s="2012" t="s">
        <v>845</v>
      </c>
      <c r="R551" s="2012"/>
      <c r="S551" s="1992" t="s">
        <v>969</v>
      </c>
      <c r="T551" s="1993"/>
      <c r="U551" s="118">
        <f t="shared" si="97"/>
        <v>0</v>
      </c>
      <c r="V551" s="33"/>
      <c r="W551" s="33"/>
      <c r="X551" s="33"/>
      <c r="Y551" s="33"/>
      <c r="Z551" s="33"/>
      <c r="AA551" s="205"/>
      <c r="AB551" s="33"/>
      <c r="AC551" s="33"/>
      <c r="AD551" s="33"/>
      <c r="AE551" s="199"/>
      <c r="AF551" s="199"/>
      <c r="AG551" s="199"/>
      <c r="AH551" s="33"/>
      <c r="AI551" s="33"/>
      <c r="AJ551" s="33"/>
      <c r="AK551" s="33"/>
      <c r="AL551" s="33"/>
      <c r="AM551" s="33"/>
      <c r="AN551" s="48"/>
      <c r="AO551" s="48"/>
      <c r="AP551" s="48"/>
    </row>
    <row r="552" spans="9:42" ht="21" hidden="1" customHeight="1">
      <c r="I552" s="292">
        <f t="shared" ref="I552:I575" si="106">IF((O$553+P$553)&gt;0,1,0)</f>
        <v>0</v>
      </c>
      <c r="J552" s="118">
        <f t="shared" si="99"/>
        <v>0</v>
      </c>
      <c r="K552" s="2003"/>
      <c r="L552" s="2005"/>
      <c r="M552" s="2007"/>
      <c r="N552" s="2007"/>
      <c r="O552" s="635" t="s">
        <v>741</v>
      </c>
      <c r="P552" s="176" t="s">
        <v>742</v>
      </c>
      <c r="Q552" s="176" t="s">
        <v>741</v>
      </c>
      <c r="R552" s="177" t="s">
        <v>742</v>
      </c>
      <c r="S552" s="1994"/>
      <c r="T552" s="1995"/>
      <c r="U552" s="118">
        <f t="shared" si="97"/>
        <v>0</v>
      </c>
      <c r="V552" s="33"/>
      <c r="W552" s="33"/>
      <c r="X552" s="33"/>
      <c r="Y552" s="33"/>
      <c r="Z552" s="33"/>
      <c r="AA552" s="205"/>
      <c r="AB552" s="33"/>
      <c r="AC552" s="33"/>
      <c r="AD552" s="33"/>
      <c r="AE552" s="199"/>
      <c r="AF552" s="199"/>
      <c r="AG552" s="199"/>
      <c r="AH552" s="33"/>
      <c r="AI552" s="33"/>
      <c r="AJ552" s="33"/>
      <c r="AK552" s="33"/>
      <c r="AL552" s="33"/>
      <c r="AM552" s="33"/>
      <c r="AN552" s="48"/>
      <c r="AO552" s="48"/>
      <c r="AP552" s="48"/>
    </row>
    <row r="553" spans="9:42" ht="21" hidden="1" customHeight="1">
      <c r="I553" s="292">
        <f t="shared" si="106"/>
        <v>0</v>
      </c>
      <c r="J553" s="118">
        <f t="shared" si="99"/>
        <v>0</v>
      </c>
      <c r="K553" s="636">
        <f>+K25+1</f>
        <v>15</v>
      </c>
      <c r="L553" s="188"/>
      <c r="M553" s="188"/>
      <c r="N553" s="189">
        <f t="shared" ref="N553:N600" si="107">IF(O553+P553&gt;0,$W$527,)</f>
        <v>0</v>
      </c>
      <c r="O553" s="190"/>
      <c r="P553" s="190"/>
      <c r="Q553" s="191">
        <f t="shared" ref="Q553:R600" si="108">ROUND(O553*50,0)</f>
        <v>0</v>
      </c>
      <c r="R553" s="191">
        <f t="shared" si="108"/>
        <v>0</v>
      </c>
      <c r="S553" s="1988"/>
      <c r="T553" s="1989"/>
      <c r="U553" s="118">
        <f t="shared" si="97"/>
        <v>0</v>
      </c>
      <c r="V553" s="33"/>
      <c r="W553" s="33"/>
      <c r="X553" s="33"/>
      <c r="Y553" s="33"/>
      <c r="Z553" s="33"/>
      <c r="AA553" s="205"/>
      <c r="AB553" s="33"/>
      <c r="AC553" s="33"/>
      <c r="AD553" s="33"/>
      <c r="AE553" s="199"/>
      <c r="AF553" s="199"/>
      <c r="AG553" s="199"/>
      <c r="AH553" s="33"/>
      <c r="AI553" s="33"/>
      <c r="AJ553" s="33"/>
      <c r="AK553" s="33"/>
      <c r="AL553" s="33"/>
      <c r="AM553" s="33"/>
      <c r="AN553" s="48"/>
      <c r="AO553" s="48"/>
      <c r="AP553" s="48"/>
    </row>
    <row r="554" spans="9:42" ht="21" hidden="1" customHeight="1">
      <c r="I554" s="292">
        <f t="shared" si="106"/>
        <v>0</v>
      </c>
      <c r="J554" s="118">
        <f t="shared" si="99"/>
        <v>0</v>
      </c>
      <c r="K554" s="636">
        <f t="shared" ref="K554:K575" si="109">+K553+1</f>
        <v>16</v>
      </c>
      <c r="L554" s="188"/>
      <c r="M554" s="188"/>
      <c r="N554" s="189">
        <f t="shared" si="107"/>
        <v>0</v>
      </c>
      <c r="O554" s="190"/>
      <c r="P554" s="190"/>
      <c r="Q554" s="191">
        <f t="shared" si="108"/>
        <v>0</v>
      </c>
      <c r="R554" s="191">
        <f t="shared" si="108"/>
        <v>0</v>
      </c>
      <c r="S554" s="1988"/>
      <c r="T554" s="1989"/>
      <c r="U554" s="118">
        <f t="shared" si="97"/>
        <v>0</v>
      </c>
      <c r="V554" s="33"/>
      <c r="W554" s="33"/>
      <c r="X554" s="33"/>
      <c r="Y554" s="33"/>
      <c r="Z554" s="33"/>
      <c r="AA554" s="205"/>
      <c r="AB554" s="33"/>
      <c r="AC554" s="33"/>
      <c r="AD554" s="33"/>
      <c r="AE554" s="199"/>
      <c r="AF554" s="199"/>
      <c r="AG554" s="199"/>
      <c r="AH554" s="33"/>
      <c r="AI554" s="33"/>
      <c r="AJ554" s="33"/>
      <c r="AK554" s="33"/>
      <c r="AL554" s="33"/>
      <c r="AM554" s="33"/>
      <c r="AN554" s="48"/>
      <c r="AO554" s="48"/>
      <c r="AP554" s="48"/>
    </row>
    <row r="555" spans="9:42" ht="21" hidden="1" customHeight="1">
      <c r="I555" s="292">
        <f t="shared" si="106"/>
        <v>0</v>
      </c>
      <c r="J555" s="118">
        <f t="shared" si="99"/>
        <v>0</v>
      </c>
      <c r="K555" s="636">
        <f t="shared" si="109"/>
        <v>17</v>
      </c>
      <c r="L555" s="188"/>
      <c r="M555" s="188"/>
      <c r="N555" s="189">
        <f t="shared" si="107"/>
        <v>0</v>
      </c>
      <c r="O555" s="190"/>
      <c r="P555" s="190"/>
      <c r="Q555" s="191">
        <f t="shared" si="108"/>
        <v>0</v>
      </c>
      <c r="R555" s="191">
        <f t="shared" si="108"/>
        <v>0</v>
      </c>
      <c r="S555" s="1988"/>
      <c r="T555" s="1989"/>
      <c r="U555" s="118">
        <f t="shared" si="97"/>
        <v>0</v>
      </c>
      <c r="V555" s="33"/>
      <c r="W555" s="33"/>
      <c r="X555" s="33"/>
      <c r="Y555" s="33"/>
      <c r="Z555" s="33"/>
      <c r="AA555" s="205"/>
      <c r="AB555" s="33"/>
      <c r="AC555" s="33"/>
      <c r="AD555" s="33"/>
      <c r="AE555" s="199"/>
      <c r="AF555" s="199"/>
      <c r="AG555" s="199"/>
      <c r="AH555" s="33"/>
      <c r="AI555" s="33"/>
      <c r="AJ555" s="33"/>
      <c r="AK555" s="33"/>
      <c r="AL555" s="33"/>
      <c r="AM555" s="33"/>
      <c r="AN555" s="48"/>
      <c r="AO555" s="48"/>
      <c r="AP555" s="48"/>
    </row>
    <row r="556" spans="9:42" ht="21" hidden="1" customHeight="1">
      <c r="I556" s="292">
        <f t="shared" si="106"/>
        <v>0</v>
      </c>
      <c r="J556" s="118">
        <f t="shared" si="99"/>
        <v>0</v>
      </c>
      <c r="K556" s="636">
        <f t="shared" si="109"/>
        <v>18</v>
      </c>
      <c r="L556" s="188"/>
      <c r="M556" s="188"/>
      <c r="N556" s="189">
        <f t="shared" si="107"/>
        <v>0</v>
      </c>
      <c r="O556" s="190"/>
      <c r="P556" s="190"/>
      <c r="Q556" s="191">
        <f t="shared" si="108"/>
        <v>0</v>
      </c>
      <c r="R556" s="191">
        <f t="shared" si="108"/>
        <v>0</v>
      </c>
      <c r="S556" s="1988"/>
      <c r="T556" s="1989"/>
      <c r="U556" s="118">
        <f t="shared" si="97"/>
        <v>0</v>
      </c>
      <c r="V556" s="33"/>
      <c r="W556" s="33"/>
      <c r="X556" s="33"/>
      <c r="Y556" s="33"/>
      <c r="Z556" s="33"/>
      <c r="AA556" s="205"/>
      <c r="AB556" s="33"/>
      <c r="AC556" s="33"/>
      <c r="AD556" s="33"/>
      <c r="AE556" s="199"/>
      <c r="AF556" s="199"/>
      <c r="AG556" s="199"/>
      <c r="AH556" s="33"/>
      <c r="AI556" s="33"/>
      <c r="AJ556" s="33"/>
      <c r="AK556" s="33"/>
      <c r="AL556" s="33"/>
      <c r="AM556" s="33"/>
      <c r="AN556" s="48"/>
      <c r="AO556" s="48"/>
      <c r="AP556" s="48"/>
    </row>
    <row r="557" spans="9:42" ht="21" hidden="1" customHeight="1">
      <c r="I557" s="292">
        <f t="shared" si="106"/>
        <v>0</v>
      </c>
      <c r="J557" s="118">
        <f t="shared" si="99"/>
        <v>0</v>
      </c>
      <c r="K557" s="636">
        <f t="shared" si="109"/>
        <v>19</v>
      </c>
      <c r="L557" s="188"/>
      <c r="M557" s="188"/>
      <c r="N557" s="189">
        <f t="shared" si="107"/>
        <v>0</v>
      </c>
      <c r="O557" s="190"/>
      <c r="P557" s="190"/>
      <c r="Q557" s="191">
        <f t="shared" si="108"/>
        <v>0</v>
      </c>
      <c r="R557" s="191">
        <f t="shared" si="108"/>
        <v>0</v>
      </c>
      <c r="S557" s="1988"/>
      <c r="T557" s="1989"/>
      <c r="U557" s="118">
        <f t="shared" si="97"/>
        <v>0</v>
      </c>
      <c r="V557" s="33"/>
      <c r="W557" s="33"/>
      <c r="X557" s="33"/>
      <c r="Y557" s="33"/>
      <c r="Z557" s="33"/>
      <c r="AA557" s="205"/>
      <c r="AB557" s="33"/>
      <c r="AC557" s="33"/>
      <c r="AD557" s="33"/>
      <c r="AE557" s="199"/>
      <c r="AF557" s="199"/>
      <c r="AG557" s="199"/>
      <c r="AH557" s="33"/>
      <c r="AI557" s="33"/>
      <c r="AJ557" s="33"/>
      <c r="AK557" s="33"/>
      <c r="AL557" s="33"/>
      <c r="AM557" s="33"/>
      <c r="AN557" s="48"/>
      <c r="AO557" s="48"/>
      <c r="AP557" s="48"/>
    </row>
    <row r="558" spans="9:42" ht="21" hidden="1" customHeight="1">
      <c r="I558" s="292">
        <f t="shared" si="106"/>
        <v>0</v>
      </c>
      <c r="J558" s="118">
        <f t="shared" si="99"/>
        <v>0</v>
      </c>
      <c r="K558" s="636">
        <f t="shared" si="109"/>
        <v>20</v>
      </c>
      <c r="L558" s="188"/>
      <c r="M558" s="188"/>
      <c r="N558" s="189">
        <f t="shared" si="107"/>
        <v>0</v>
      </c>
      <c r="O558" s="190"/>
      <c r="P558" s="190"/>
      <c r="Q558" s="191">
        <f t="shared" si="108"/>
        <v>0</v>
      </c>
      <c r="R558" s="191">
        <f t="shared" si="108"/>
        <v>0</v>
      </c>
      <c r="S558" s="1988"/>
      <c r="T558" s="1989"/>
      <c r="U558" s="118">
        <f t="shared" si="97"/>
        <v>0</v>
      </c>
      <c r="V558" s="33"/>
      <c r="W558" s="33"/>
      <c r="X558" s="33"/>
      <c r="Y558" s="33"/>
      <c r="Z558" s="33"/>
      <c r="AA558" s="205"/>
      <c r="AB558" s="33"/>
      <c r="AC558" s="33"/>
      <c r="AD558" s="33"/>
      <c r="AE558" s="199"/>
      <c r="AF558" s="199"/>
      <c r="AG558" s="199"/>
      <c r="AH558" s="33"/>
      <c r="AI558" s="33"/>
      <c r="AJ558" s="33"/>
      <c r="AK558" s="33"/>
      <c r="AL558" s="33"/>
      <c r="AM558" s="33"/>
      <c r="AN558" s="48"/>
      <c r="AO558" s="48"/>
      <c r="AP558" s="48"/>
    </row>
    <row r="559" spans="9:42" ht="21" hidden="1" customHeight="1">
      <c r="I559" s="292">
        <f t="shared" si="106"/>
        <v>0</v>
      </c>
      <c r="J559" s="118">
        <f t="shared" si="99"/>
        <v>0</v>
      </c>
      <c r="K559" s="636">
        <f t="shared" si="109"/>
        <v>21</v>
      </c>
      <c r="L559" s="188"/>
      <c r="M559" s="188"/>
      <c r="N559" s="189">
        <f t="shared" si="107"/>
        <v>0</v>
      </c>
      <c r="O559" s="190"/>
      <c r="P559" s="190"/>
      <c r="Q559" s="191">
        <f t="shared" si="108"/>
        <v>0</v>
      </c>
      <c r="R559" s="191">
        <f t="shared" si="108"/>
        <v>0</v>
      </c>
      <c r="S559" s="1988"/>
      <c r="T559" s="1989"/>
      <c r="U559" s="118">
        <f t="shared" si="97"/>
        <v>0</v>
      </c>
      <c r="V559" s="33"/>
      <c r="W559" s="33"/>
      <c r="X559" s="33"/>
      <c r="Y559" s="33"/>
      <c r="Z559" s="33"/>
      <c r="AA559" s="205"/>
      <c r="AB559" s="33"/>
      <c r="AC559" s="33"/>
      <c r="AD559" s="33"/>
      <c r="AE559" s="199"/>
      <c r="AF559" s="199"/>
      <c r="AG559" s="199"/>
      <c r="AH559" s="33"/>
      <c r="AI559" s="33"/>
      <c r="AJ559" s="33"/>
      <c r="AK559" s="33"/>
      <c r="AL559" s="33"/>
      <c r="AM559" s="33"/>
      <c r="AN559" s="48"/>
      <c r="AO559" s="48"/>
      <c r="AP559" s="48"/>
    </row>
    <row r="560" spans="9:42" ht="21" hidden="1" customHeight="1">
      <c r="I560" s="292">
        <f t="shared" si="106"/>
        <v>0</v>
      </c>
      <c r="J560" s="118">
        <f t="shared" si="99"/>
        <v>0</v>
      </c>
      <c r="K560" s="636">
        <f t="shared" si="109"/>
        <v>22</v>
      </c>
      <c r="L560" s="188"/>
      <c r="M560" s="188"/>
      <c r="N560" s="189">
        <f t="shared" si="107"/>
        <v>0</v>
      </c>
      <c r="O560" s="190"/>
      <c r="P560" s="190"/>
      <c r="Q560" s="191">
        <f t="shared" si="108"/>
        <v>0</v>
      </c>
      <c r="R560" s="191">
        <f t="shared" si="108"/>
        <v>0</v>
      </c>
      <c r="S560" s="1988"/>
      <c r="T560" s="1989"/>
      <c r="U560" s="118">
        <f t="shared" si="97"/>
        <v>0</v>
      </c>
      <c r="V560" s="33"/>
      <c r="W560" s="33"/>
      <c r="X560" s="33"/>
      <c r="Y560" s="33"/>
      <c r="Z560" s="33"/>
      <c r="AA560" s="205"/>
      <c r="AB560" s="33"/>
      <c r="AC560" s="33"/>
      <c r="AD560" s="33"/>
      <c r="AE560" s="199"/>
      <c r="AF560" s="199"/>
      <c r="AG560" s="199"/>
      <c r="AH560" s="33"/>
      <c r="AI560" s="33"/>
      <c r="AJ560" s="33"/>
      <c r="AK560" s="33"/>
      <c r="AL560" s="33"/>
      <c r="AM560" s="33"/>
      <c r="AN560" s="48"/>
      <c r="AO560" s="48"/>
      <c r="AP560" s="48"/>
    </row>
    <row r="561" spans="9:42" ht="21" hidden="1" customHeight="1">
      <c r="I561" s="292">
        <f t="shared" si="106"/>
        <v>0</v>
      </c>
      <c r="J561" s="118">
        <f t="shared" si="99"/>
        <v>0</v>
      </c>
      <c r="K561" s="636">
        <f t="shared" si="109"/>
        <v>23</v>
      </c>
      <c r="L561" s="188"/>
      <c r="M561" s="188"/>
      <c r="N561" s="189">
        <f t="shared" si="107"/>
        <v>0</v>
      </c>
      <c r="O561" s="190"/>
      <c r="P561" s="190"/>
      <c r="Q561" s="191">
        <f t="shared" si="108"/>
        <v>0</v>
      </c>
      <c r="R561" s="191">
        <f t="shared" si="108"/>
        <v>0</v>
      </c>
      <c r="S561" s="1988"/>
      <c r="T561" s="1989"/>
      <c r="U561" s="118">
        <f t="shared" si="97"/>
        <v>0</v>
      </c>
      <c r="V561" s="33"/>
      <c r="W561" s="33"/>
      <c r="X561" s="33"/>
      <c r="Y561" s="33"/>
      <c r="Z561" s="33"/>
      <c r="AA561" s="205"/>
      <c r="AB561" s="33"/>
      <c r="AC561" s="33"/>
      <c r="AD561" s="33"/>
      <c r="AE561" s="199"/>
      <c r="AF561" s="199"/>
      <c r="AG561" s="199"/>
      <c r="AH561" s="33"/>
      <c r="AI561" s="33"/>
      <c r="AJ561" s="33"/>
      <c r="AK561" s="33"/>
      <c r="AL561" s="33"/>
      <c r="AM561" s="33"/>
      <c r="AN561" s="48"/>
      <c r="AO561" s="48"/>
      <c r="AP561" s="48"/>
    </row>
    <row r="562" spans="9:42" ht="21" hidden="1" customHeight="1">
      <c r="I562" s="292">
        <f t="shared" si="106"/>
        <v>0</v>
      </c>
      <c r="J562" s="118">
        <f t="shared" si="99"/>
        <v>0</v>
      </c>
      <c r="K562" s="636">
        <f t="shared" si="109"/>
        <v>24</v>
      </c>
      <c r="L562" s="188"/>
      <c r="M562" s="188"/>
      <c r="N562" s="189">
        <f t="shared" si="107"/>
        <v>0</v>
      </c>
      <c r="O562" s="190"/>
      <c r="P562" s="190"/>
      <c r="Q562" s="191">
        <f t="shared" si="108"/>
        <v>0</v>
      </c>
      <c r="R562" s="191">
        <f t="shared" si="108"/>
        <v>0</v>
      </c>
      <c r="S562" s="1988"/>
      <c r="T562" s="1989"/>
      <c r="U562" s="118">
        <f t="shared" si="97"/>
        <v>0</v>
      </c>
      <c r="V562" s="33"/>
      <c r="W562" s="33"/>
      <c r="X562" s="33"/>
      <c r="Y562" s="33"/>
      <c r="Z562" s="33"/>
      <c r="AA562" s="205"/>
      <c r="AB562" s="33"/>
      <c r="AC562" s="33"/>
      <c r="AD562" s="33"/>
      <c r="AE562" s="199"/>
      <c r="AF562" s="199"/>
      <c r="AG562" s="199"/>
      <c r="AH562" s="33"/>
      <c r="AI562" s="33"/>
      <c r="AJ562" s="33"/>
      <c r="AK562" s="33"/>
      <c r="AL562" s="33"/>
      <c r="AM562" s="33"/>
      <c r="AN562" s="48"/>
      <c r="AO562" s="48"/>
      <c r="AP562" s="48"/>
    </row>
    <row r="563" spans="9:42" ht="21" hidden="1" customHeight="1">
      <c r="I563" s="292">
        <f t="shared" si="106"/>
        <v>0</v>
      </c>
      <c r="J563" s="118">
        <f t="shared" si="99"/>
        <v>0</v>
      </c>
      <c r="K563" s="636">
        <f t="shared" si="109"/>
        <v>25</v>
      </c>
      <c r="L563" s="188"/>
      <c r="M563" s="188"/>
      <c r="N563" s="189">
        <f t="shared" si="107"/>
        <v>0</v>
      </c>
      <c r="O563" s="190"/>
      <c r="P563" s="190"/>
      <c r="Q563" s="191">
        <f t="shared" si="108"/>
        <v>0</v>
      </c>
      <c r="R563" s="191">
        <f t="shared" si="108"/>
        <v>0</v>
      </c>
      <c r="S563" s="1988"/>
      <c r="T563" s="1989"/>
      <c r="U563" s="118">
        <f t="shared" si="97"/>
        <v>0</v>
      </c>
      <c r="V563" s="33"/>
      <c r="W563" s="33"/>
      <c r="X563" s="33"/>
      <c r="Y563" s="33"/>
      <c r="Z563" s="33"/>
      <c r="AA563" s="205"/>
      <c r="AB563" s="33"/>
      <c r="AC563" s="33"/>
      <c r="AD563" s="33"/>
      <c r="AE563" s="199"/>
      <c r="AF563" s="199"/>
      <c r="AG563" s="199"/>
      <c r="AH563" s="33"/>
      <c r="AI563" s="33"/>
      <c r="AJ563" s="33"/>
      <c r="AK563" s="33"/>
      <c r="AL563" s="33"/>
      <c r="AM563" s="33"/>
      <c r="AN563" s="48"/>
      <c r="AO563" s="48"/>
      <c r="AP563" s="48"/>
    </row>
    <row r="564" spans="9:42" ht="21" hidden="1" customHeight="1">
      <c r="I564" s="292">
        <f t="shared" si="106"/>
        <v>0</v>
      </c>
      <c r="J564" s="118">
        <f t="shared" si="99"/>
        <v>0</v>
      </c>
      <c r="K564" s="636">
        <f t="shared" si="109"/>
        <v>26</v>
      </c>
      <c r="L564" s="188"/>
      <c r="M564" s="188"/>
      <c r="N564" s="189">
        <f t="shared" si="107"/>
        <v>0</v>
      </c>
      <c r="O564" s="190"/>
      <c r="P564" s="190"/>
      <c r="Q564" s="191">
        <f t="shared" si="108"/>
        <v>0</v>
      </c>
      <c r="R564" s="191">
        <f t="shared" si="108"/>
        <v>0</v>
      </c>
      <c r="S564" s="1988"/>
      <c r="T564" s="1989"/>
      <c r="U564" s="118">
        <f t="shared" si="97"/>
        <v>0</v>
      </c>
      <c r="V564" s="33"/>
      <c r="W564" s="33"/>
      <c r="X564" s="33"/>
      <c r="Y564" s="33"/>
      <c r="Z564" s="33"/>
      <c r="AA564" s="205"/>
      <c r="AB564" s="33"/>
      <c r="AC564" s="33"/>
      <c r="AD564" s="33"/>
      <c r="AE564" s="199"/>
      <c r="AF564" s="199"/>
      <c r="AG564" s="199"/>
      <c r="AH564" s="33"/>
      <c r="AI564" s="33"/>
      <c r="AJ564" s="33"/>
      <c r="AK564" s="33"/>
      <c r="AL564" s="33"/>
      <c r="AM564" s="33"/>
      <c r="AN564" s="48"/>
      <c r="AO564" s="48"/>
      <c r="AP564" s="48"/>
    </row>
    <row r="565" spans="9:42" ht="21" hidden="1" customHeight="1">
      <c r="I565" s="292">
        <f t="shared" si="106"/>
        <v>0</v>
      </c>
      <c r="J565" s="118">
        <f t="shared" si="99"/>
        <v>0</v>
      </c>
      <c r="K565" s="636">
        <f t="shared" si="109"/>
        <v>27</v>
      </c>
      <c r="L565" s="188"/>
      <c r="M565" s="188"/>
      <c r="N565" s="189">
        <f t="shared" si="107"/>
        <v>0</v>
      </c>
      <c r="O565" s="190"/>
      <c r="P565" s="190"/>
      <c r="Q565" s="191">
        <f t="shared" si="108"/>
        <v>0</v>
      </c>
      <c r="R565" s="191">
        <f t="shared" si="108"/>
        <v>0</v>
      </c>
      <c r="S565" s="1988"/>
      <c r="T565" s="1989"/>
      <c r="U565" s="118">
        <f t="shared" si="97"/>
        <v>0</v>
      </c>
      <c r="V565" s="33"/>
      <c r="W565" s="33"/>
      <c r="X565" s="33"/>
      <c r="Y565" s="33"/>
      <c r="Z565" s="33"/>
      <c r="AA565" s="205"/>
      <c r="AB565" s="33"/>
      <c r="AC565" s="33"/>
      <c r="AD565" s="33"/>
      <c r="AE565" s="199"/>
      <c r="AF565" s="199"/>
      <c r="AG565" s="199"/>
      <c r="AH565" s="33"/>
      <c r="AI565" s="33"/>
      <c r="AJ565" s="33"/>
      <c r="AK565" s="33"/>
      <c r="AL565" s="33"/>
      <c r="AM565" s="33"/>
      <c r="AN565" s="48"/>
      <c r="AO565" s="48"/>
      <c r="AP565" s="48"/>
    </row>
    <row r="566" spans="9:42" ht="21" hidden="1" customHeight="1">
      <c r="I566" s="292">
        <f t="shared" si="106"/>
        <v>0</v>
      </c>
      <c r="J566" s="118">
        <f t="shared" si="99"/>
        <v>0</v>
      </c>
      <c r="K566" s="636">
        <f t="shared" si="109"/>
        <v>28</v>
      </c>
      <c r="L566" s="188"/>
      <c r="M566" s="188"/>
      <c r="N566" s="189">
        <f t="shared" si="107"/>
        <v>0</v>
      </c>
      <c r="O566" s="190"/>
      <c r="P566" s="190"/>
      <c r="Q566" s="191">
        <f t="shared" si="108"/>
        <v>0</v>
      </c>
      <c r="R566" s="191">
        <f t="shared" si="108"/>
        <v>0</v>
      </c>
      <c r="S566" s="1988"/>
      <c r="T566" s="1989"/>
      <c r="U566" s="118">
        <f t="shared" si="97"/>
        <v>0</v>
      </c>
      <c r="V566" s="33"/>
      <c r="W566" s="33"/>
      <c r="X566" s="33"/>
      <c r="Y566" s="33"/>
      <c r="Z566" s="33"/>
      <c r="AA566" s="205"/>
      <c r="AB566" s="33"/>
      <c r="AC566" s="33"/>
      <c r="AD566" s="33"/>
      <c r="AE566" s="199"/>
      <c r="AF566" s="199"/>
      <c r="AG566" s="199"/>
      <c r="AH566" s="33"/>
      <c r="AI566" s="33"/>
      <c r="AJ566" s="33"/>
      <c r="AK566" s="33"/>
      <c r="AL566" s="33"/>
      <c r="AM566" s="33"/>
      <c r="AN566" s="48"/>
      <c r="AO566" s="48"/>
      <c r="AP566" s="48"/>
    </row>
    <row r="567" spans="9:42" ht="21" hidden="1" customHeight="1">
      <c r="I567" s="292">
        <f t="shared" si="106"/>
        <v>0</v>
      </c>
      <c r="J567" s="118">
        <f t="shared" si="99"/>
        <v>0</v>
      </c>
      <c r="K567" s="636">
        <f t="shared" si="109"/>
        <v>29</v>
      </c>
      <c r="L567" s="188"/>
      <c r="M567" s="188"/>
      <c r="N567" s="189">
        <f t="shared" si="107"/>
        <v>0</v>
      </c>
      <c r="O567" s="190"/>
      <c r="P567" s="190"/>
      <c r="Q567" s="191">
        <f t="shared" si="108"/>
        <v>0</v>
      </c>
      <c r="R567" s="191">
        <f t="shared" si="108"/>
        <v>0</v>
      </c>
      <c r="S567" s="1988"/>
      <c r="T567" s="1989"/>
      <c r="U567" s="118">
        <f t="shared" si="97"/>
        <v>0</v>
      </c>
      <c r="V567" s="33"/>
      <c r="W567" s="33"/>
      <c r="X567" s="33"/>
      <c r="Y567" s="33"/>
      <c r="Z567" s="33"/>
      <c r="AA567" s="205"/>
      <c r="AB567" s="33"/>
      <c r="AC567" s="33"/>
      <c r="AD567" s="33"/>
      <c r="AE567" s="199"/>
      <c r="AF567" s="199"/>
      <c r="AG567" s="199"/>
      <c r="AH567" s="33"/>
      <c r="AI567" s="33"/>
      <c r="AJ567" s="33"/>
      <c r="AK567" s="33"/>
      <c r="AL567" s="33"/>
      <c r="AM567" s="33"/>
      <c r="AN567" s="48"/>
      <c r="AO567" s="48"/>
      <c r="AP567" s="48"/>
    </row>
    <row r="568" spans="9:42" ht="21" hidden="1" customHeight="1">
      <c r="I568" s="292">
        <f t="shared" si="106"/>
        <v>0</v>
      </c>
      <c r="J568" s="118">
        <f t="shared" si="99"/>
        <v>0</v>
      </c>
      <c r="K568" s="636">
        <f t="shared" si="109"/>
        <v>30</v>
      </c>
      <c r="L568" s="188"/>
      <c r="M568" s="188"/>
      <c r="N568" s="189">
        <f t="shared" si="107"/>
        <v>0</v>
      </c>
      <c r="O568" s="190"/>
      <c r="P568" s="190"/>
      <c r="Q568" s="191">
        <f t="shared" si="108"/>
        <v>0</v>
      </c>
      <c r="R568" s="191">
        <f t="shared" si="108"/>
        <v>0</v>
      </c>
      <c r="S568" s="1988"/>
      <c r="T568" s="1989"/>
      <c r="U568" s="118">
        <f t="shared" si="97"/>
        <v>0</v>
      </c>
      <c r="V568" s="33"/>
      <c r="W568" s="33"/>
      <c r="X568" s="33"/>
      <c r="Y568" s="33"/>
      <c r="Z568" s="33"/>
      <c r="AA568" s="205"/>
      <c r="AB568" s="33"/>
      <c r="AC568" s="33"/>
      <c r="AD568" s="33"/>
      <c r="AE568" s="199"/>
      <c r="AF568" s="199"/>
      <c r="AG568" s="199"/>
      <c r="AH568" s="33"/>
      <c r="AI568" s="33"/>
      <c r="AJ568" s="33"/>
      <c r="AK568" s="33"/>
      <c r="AL568" s="33"/>
      <c r="AM568" s="33"/>
      <c r="AN568" s="48"/>
      <c r="AO568" s="48"/>
      <c r="AP568" s="48"/>
    </row>
    <row r="569" spans="9:42" ht="21" hidden="1" customHeight="1">
      <c r="I569" s="292">
        <f t="shared" si="106"/>
        <v>0</v>
      </c>
      <c r="J569" s="118">
        <f t="shared" si="99"/>
        <v>0</v>
      </c>
      <c r="K569" s="636">
        <f t="shared" si="109"/>
        <v>31</v>
      </c>
      <c r="L569" s="188"/>
      <c r="M569" s="188"/>
      <c r="N569" s="189">
        <f t="shared" si="107"/>
        <v>0</v>
      </c>
      <c r="O569" s="190"/>
      <c r="P569" s="190"/>
      <c r="Q569" s="191">
        <f t="shared" si="108"/>
        <v>0</v>
      </c>
      <c r="R569" s="191">
        <f t="shared" si="108"/>
        <v>0</v>
      </c>
      <c r="S569" s="1988"/>
      <c r="T569" s="1989"/>
      <c r="U569" s="118">
        <f t="shared" si="97"/>
        <v>0</v>
      </c>
      <c r="V569" s="33"/>
      <c r="W569" s="33"/>
      <c r="X569" s="33"/>
      <c r="Y569" s="33"/>
      <c r="Z569" s="33"/>
      <c r="AA569" s="205"/>
      <c r="AB569" s="33"/>
      <c r="AC569" s="33"/>
      <c r="AD569" s="33"/>
      <c r="AE569" s="199"/>
      <c r="AF569" s="199"/>
      <c r="AG569" s="199"/>
      <c r="AH569" s="33"/>
      <c r="AI569" s="33"/>
      <c r="AJ569" s="33"/>
      <c r="AK569" s="33"/>
      <c r="AL569" s="33"/>
      <c r="AM569" s="33"/>
      <c r="AN569" s="48"/>
      <c r="AO569" s="48"/>
      <c r="AP569" s="48"/>
    </row>
    <row r="570" spans="9:42" ht="21" hidden="1" customHeight="1">
      <c r="I570" s="292">
        <f t="shared" si="106"/>
        <v>0</v>
      </c>
      <c r="J570" s="118">
        <f t="shared" si="99"/>
        <v>0</v>
      </c>
      <c r="K570" s="636">
        <f t="shared" si="109"/>
        <v>32</v>
      </c>
      <c r="L570" s="188"/>
      <c r="M570" s="188"/>
      <c r="N570" s="189">
        <f t="shared" si="107"/>
        <v>0</v>
      </c>
      <c r="O570" s="190"/>
      <c r="P570" s="190"/>
      <c r="Q570" s="191">
        <f t="shared" si="108"/>
        <v>0</v>
      </c>
      <c r="R570" s="191">
        <f t="shared" si="108"/>
        <v>0</v>
      </c>
      <c r="S570" s="1988"/>
      <c r="T570" s="1989"/>
      <c r="U570" s="118">
        <f t="shared" si="97"/>
        <v>0</v>
      </c>
      <c r="V570" s="33"/>
      <c r="W570" s="33"/>
      <c r="X570" s="33"/>
      <c r="Y570" s="33"/>
      <c r="Z570" s="33"/>
      <c r="AA570" s="205"/>
      <c r="AB570" s="33"/>
      <c r="AC570" s="33"/>
      <c r="AD570" s="33"/>
      <c r="AE570" s="199"/>
      <c r="AF570" s="199"/>
      <c r="AG570" s="199"/>
      <c r="AH570" s="33"/>
      <c r="AI570" s="33"/>
      <c r="AJ570" s="33"/>
      <c r="AK570" s="33"/>
      <c r="AL570" s="33"/>
      <c r="AM570" s="33"/>
      <c r="AN570" s="48"/>
      <c r="AO570" s="48"/>
      <c r="AP570" s="48"/>
    </row>
    <row r="571" spans="9:42" ht="21" hidden="1" customHeight="1">
      <c r="I571" s="292">
        <f t="shared" si="106"/>
        <v>0</v>
      </c>
      <c r="J571" s="118">
        <f t="shared" si="99"/>
        <v>0</v>
      </c>
      <c r="K571" s="636">
        <f t="shared" si="109"/>
        <v>33</v>
      </c>
      <c r="L571" s="188"/>
      <c r="M571" s="188"/>
      <c r="N571" s="189">
        <f t="shared" si="107"/>
        <v>0</v>
      </c>
      <c r="O571" s="190"/>
      <c r="P571" s="190"/>
      <c r="Q571" s="191">
        <f t="shared" si="108"/>
        <v>0</v>
      </c>
      <c r="R571" s="191">
        <f t="shared" si="108"/>
        <v>0</v>
      </c>
      <c r="S571" s="1988"/>
      <c r="T571" s="1989"/>
      <c r="U571" s="118">
        <f t="shared" si="97"/>
        <v>0</v>
      </c>
      <c r="V571" s="33"/>
      <c r="W571" s="33"/>
      <c r="X571" s="33"/>
      <c r="Y571" s="33"/>
      <c r="Z571" s="33"/>
      <c r="AA571" s="205"/>
      <c r="AB571" s="33"/>
      <c r="AC571" s="33"/>
      <c r="AD571" s="33"/>
      <c r="AE571" s="199"/>
      <c r="AF571" s="199"/>
      <c r="AG571" s="199"/>
      <c r="AH571" s="33"/>
      <c r="AI571" s="33"/>
      <c r="AJ571" s="33"/>
      <c r="AK571" s="33"/>
      <c r="AL571" s="33"/>
      <c r="AM571" s="33"/>
      <c r="AN571" s="48"/>
      <c r="AO571" s="48"/>
      <c r="AP571" s="48"/>
    </row>
    <row r="572" spans="9:42" ht="21" hidden="1" customHeight="1">
      <c r="I572" s="292">
        <f t="shared" si="106"/>
        <v>0</v>
      </c>
      <c r="J572" s="118">
        <f t="shared" si="99"/>
        <v>0</v>
      </c>
      <c r="K572" s="636">
        <f t="shared" si="109"/>
        <v>34</v>
      </c>
      <c r="L572" s="188"/>
      <c r="M572" s="188"/>
      <c r="N572" s="189">
        <f t="shared" si="107"/>
        <v>0</v>
      </c>
      <c r="O572" s="190"/>
      <c r="P572" s="190"/>
      <c r="Q572" s="191">
        <f t="shared" si="108"/>
        <v>0</v>
      </c>
      <c r="R572" s="191">
        <f t="shared" si="108"/>
        <v>0</v>
      </c>
      <c r="S572" s="1988"/>
      <c r="T572" s="1989"/>
      <c r="U572" s="118">
        <f t="shared" si="97"/>
        <v>0</v>
      </c>
      <c r="V572" s="33"/>
      <c r="W572" s="33"/>
      <c r="X572" s="33"/>
      <c r="Y572" s="33"/>
      <c r="Z572" s="33"/>
      <c r="AA572" s="205"/>
      <c r="AB572" s="33"/>
      <c r="AC572" s="33"/>
      <c r="AD572" s="33"/>
      <c r="AE572" s="199"/>
      <c r="AF572" s="199"/>
      <c r="AG572" s="199"/>
      <c r="AH572" s="33"/>
      <c r="AI572" s="33"/>
      <c r="AJ572" s="33"/>
      <c r="AK572" s="33"/>
      <c r="AL572" s="33"/>
      <c r="AM572" s="33"/>
      <c r="AN572" s="48"/>
      <c r="AO572" s="48"/>
      <c r="AP572" s="48"/>
    </row>
    <row r="573" spans="9:42" ht="21" hidden="1" customHeight="1">
      <c r="I573" s="292">
        <f t="shared" si="106"/>
        <v>0</v>
      </c>
      <c r="J573" s="118">
        <f t="shared" si="99"/>
        <v>0</v>
      </c>
      <c r="K573" s="636">
        <f t="shared" si="109"/>
        <v>35</v>
      </c>
      <c r="L573" s="188"/>
      <c r="M573" s="188"/>
      <c r="N573" s="189">
        <f t="shared" si="107"/>
        <v>0</v>
      </c>
      <c r="O573" s="190"/>
      <c r="P573" s="190"/>
      <c r="Q573" s="191">
        <f t="shared" si="108"/>
        <v>0</v>
      </c>
      <c r="R573" s="191">
        <f t="shared" si="108"/>
        <v>0</v>
      </c>
      <c r="S573" s="1988"/>
      <c r="T573" s="1989"/>
      <c r="U573" s="118">
        <f t="shared" si="97"/>
        <v>0</v>
      </c>
      <c r="V573" s="33"/>
      <c r="W573" s="33"/>
      <c r="X573" s="33"/>
      <c r="Y573" s="33"/>
      <c r="Z573" s="33"/>
      <c r="AA573" s="205"/>
      <c r="AB573" s="33"/>
      <c r="AC573" s="33"/>
      <c r="AD573" s="33"/>
      <c r="AE573" s="199"/>
      <c r="AF573" s="199"/>
      <c r="AG573" s="199"/>
      <c r="AH573" s="33"/>
      <c r="AI573" s="33"/>
      <c r="AJ573" s="33"/>
      <c r="AK573" s="33"/>
      <c r="AL573" s="33"/>
      <c r="AM573" s="33"/>
      <c r="AN573" s="48"/>
      <c r="AO573" s="48"/>
      <c r="AP573" s="48"/>
    </row>
    <row r="574" spans="9:42" ht="21" hidden="1" customHeight="1">
      <c r="I574" s="292">
        <f t="shared" si="106"/>
        <v>0</v>
      </c>
      <c r="J574" s="118">
        <f t="shared" si="99"/>
        <v>0</v>
      </c>
      <c r="K574" s="636">
        <f t="shared" si="109"/>
        <v>36</v>
      </c>
      <c r="L574" s="188"/>
      <c r="M574" s="188"/>
      <c r="N574" s="189">
        <f t="shared" si="107"/>
        <v>0</v>
      </c>
      <c r="O574" s="190"/>
      <c r="P574" s="190"/>
      <c r="Q574" s="191">
        <f t="shared" si="108"/>
        <v>0</v>
      </c>
      <c r="R574" s="191">
        <f t="shared" si="108"/>
        <v>0</v>
      </c>
      <c r="S574" s="1988"/>
      <c r="T574" s="1989"/>
      <c r="U574" s="118">
        <f t="shared" si="97"/>
        <v>0</v>
      </c>
      <c r="V574" s="33"/>
      <c r="W574" s="33"/>
      <c r="X574" s="33"/>
      <c r="Y574" s="33"/>
      <c r="Z574" s="33"/>
      <c r="AA574" s="205"/>
      <c r="AB574" s="33"/>
      <c r="AC574" s="33"/>
      <c r="AD574" s="33"/>
      <c r="AE574" s="199"/>
      <c r="AF574" s="199"/>
      <c r="AG574" s="199"/>
      <c r="AH574" s="33"/>
      <c r="AI574" s="33"/>
      <c r="AJ574" s="33"/>
      <c r="AK574" s="33"/>
      <c r="AL574" s="33"/>
      <c r="AM574" s="33"/>
      <c r="AN574" s="48"/>
      <c r="AO574" s="48"/>
      <c r="AP574" s="48"/>
    </row>
    <row r="575" spans="9:42" ht="21" hidden="1" customHeight="1" thickBot="1">
      <c r="I575" s="292">
        <f t="shared" si="106"/>
        <v>0</v>
      </c>
      <c r="J575" s="118">
        <f t="shared" si="99"/>
        <v>0</v>
      </c>
      <c r="K575" s="210">
        <f t="shared" si="109"/>
        <v>37</v>
      </c>
      <c r="L575" s="188"/>
      <c r="M575" s="188"/>
      <c r="N575" s="211">
        <f t="shared" si="107"/>
        <v>0</v>
      </c>
      <c r="O575" s="212"/>
      <c r="P575" s="212"/>
      <c r="Q575" s="213">
        <f t="shared" si="108"/>
        <v>0</v>
      </c>
      <c r="R575" s="213">
        <f t="shared" si="108"/>
        <v>0</v>
      </c>
      <c r="S575" s="1990"/>
      <c r="T575" s="1991"/>
      <c r="U575" s="118">
        <f t="shared" si="97"/>
        <v>0</v>
      </c>
      <c r="V575" s="33"/>
      <c r="W575" s="33"/>
      <c r="X575" s="33"/>
      <c r="Y575" s="33"/>
      <c r="Z575" s="33"/>
      <c r="AA575" s="205"/>
      <c r="AB575" s="33"/>
      <c r="AC575" s="33"/>
      <c r="AD575" s="33"/>
      <c r="AE575" s="199"/>
      <c r="AF575" s="199"/>
      <c r="AG575" s="199"/>
      <c r="AH575" s="33"/>
      <c r="AI575" s="33"/>
      <c r="AJ575" s="33"/>
      <c r="AK575" s="33"/>
      <c r="AL575" s="33"/>
      <c r="AM575" s="33"/>
      <c r="AN575" s="48"/>
      <c r="AO575" s="48"/>
      <c r="AP575" s="48"/>
    </row>
    <row r="576" spans="9:42" ht="21" hidden="1" customHeight="1">
      <c r="I576" s="292">
        <f>IF((O$578+P$578)&gt;0,1,0)</f>
        <v>0</v>
      </c>
      <c r="J576" s="118">
        <f t="shared" si="99"/>
        <v>0</v>
      </c>
      <c r="K576" s="2002" t="s">
        <v>840</v>
      </c>
      <c r="L576" s="2004" t="s">
        <v>841</v>
      </c>
      <c r="M576" s="2006" t="s">
        <v>842</v>
      </c>
      <c r="N576" s="2006" t="s">
        <v>843</v>
      </c>
      <c r="O576" s="2012" t="s">
        <v>844</v>
      </c>
      <c r="P576" s="2012"/>
      <c r="Q576" s="2012" t="s">
        <v>845</v>
      </c>
      <c r="R576" s="2012"/>
      <c r="S576" s="1992" t="s">
        <v>969</v>
      </c>
      <c r="T576" s="1993"/>
      <c r="U576" s="118">
        <f t="shared" si="97"/>
        <v>0</v>
      </c>
      <c r="V576" s="33"/>
      <c r="W576" s="33"/>
      <c r="X576" s="33"/>
      <c r="Y576" s="33"/>
      <c r="Z576" s="33"/>
      <c r="AA576" s="205"/>
      <c r="AB576" s="33"/>
      <c r="AC576" s="33"/>
      <c r="AD576" s="33"/>
      <c r="AE576" s="199"/>
      <c r="AF576" s="199"/>
      <c r="AG576" s="199"/>
      <c r="AH576" s="33"/>
      <c r="AI576" s="33"/>
      <c r="AJ576" s="33"/>
      <c r="AK576" s="33"/>
      <c r="AL576" s="33"/>
      <c r="AM576" s="33"/>
      <c r="AN576" s="48"/>
      <c r="AO576" s="48"/>
      <c r="AP576" s="48"/>
    </row>
    <row r="577" spans="9:42" ht="21" hidden="1" customHeight="1">
      <c r="I577" s="292">
        <f t="shared" ref="I577:I600" si="110">IF((O$578+P$578)&gt;0,1,0)</f>
        <v>0</v>
      </c>
      <c r="J577" s="118">
        <f t="shared" si="99"/>
        <v>0</v>
      </c>
      <c r="K577" s="2003"/>
      <c r="L577" s="2005"/>
      <c r="M577" s="2007"/>
      <c r="N577" s="2007"/>
      <c r="O577" s="635" t="s">
        <v>741</v>
      </c>
      <c r="P577" s="176" t="s">
        <v>742</v>
      </c>
      <c r="Q577" s="176" t="s">
        <v>741</v>
      </c>
      <c r="R577" s="177" t="s">
        <v>742</v>
      </c>
      <c r="S577" s="1994"/>
      <c r="T577" s="1995"/>
      <c r="U577" s="118">
        <f t="shared" si="97"/>
        <v>0</v>
      </c>
      <c r="V577" s="33"/>
      <c r="W577" s="33"/>
      <c r="X577" s="33"/>
      <c r="Y577" s="33"/>
      <c r="Z577" s="33"/>
      <c r="AA577" s="205"/>
      <c r="AB577" s="33"/>
      <c r="AC577" s="33"/>
      <c r="AD577" s="33"/>
      <c r="AE577" s="199"/>
      <c r="AF577" s="199"/>
      <c r="AG577" s="199"/>
      <c r="AH577" s="33"/>
      <c r="AI577" s="33"/>
      <c r="AJ577" s="33"/>
      <c r="AK577" s="33"/>
      <c r="AL577" s="33"/>
      <c r="AM577" s="33"/>
      <c r="AN577" s="48"/>
      <c r="AO577" s="48"/>
      <c r="AP577" s="48"/>
    </row>
    <row r="578" spans="9:42" ht="21" hidden="1" customHeight="1">
      <c r="I578" s="292">
        <f t="shared" si="110"/>
        <v>0</v>
      </c>
      <c r="J578" s="118">
        <f t="shared" si="99"/>
        <v>0</v>
      </c>
      <c r="K578" s="636">
        <f>+K50+1</f>
        <v>15</v>
      </c>
      <c r="L578" s="188"/>
      <c r="M578" s="188"/>
      <c r="N578" s="189">
        <f t="shared" si="107"/>
        <v>0</v>
      </c>
      <c r="O578" s="190"/>
      <c r="P578" s="190"/>
      <c r="Q578" s="191">
        <f t="shared" si="108"/>
        <v>0</v>
      </c>
      <c r="R578" s="191">
        <f t="shared" si="108"/>
        <v>0</v>
      </c>
      <c r="S578" s="1988"/>
      <c r="T578" s="1989"/>
      <c r="U578" s="118">
        <f t="shared" ref="U578:U600" si="111">J578</f>
        <v>0</v>
      </c>
      <c r="V578" s="33"/>
      <c r="W578" s="33"/>
      <c r="X578" s="33"/>
      <c r="Y578" s="33"/>
      <c r="Z578" s="33"/>
      <c r="AA578" s="205"/>
      <c r="AB578" s="33"/>
      <c r="AC578" s="33"/>
      <c r="AD578" s="33"/>
      <c r="AE578" s="199"/>
      <c r="AF578" s="199"/>
      <c r="AG578" s="199"/>
      <c r="AH578" s="33"/>
      <c r="AI578" s="33"/>
      <c r="AJ578" s="33"/>
      <c r="AK578" s="33"/>
      <c r="AL578" s="33"/>
      <c r="AM578" s="33"/>
      <c r="AN578" s="48"/>
      <c r="AO578" s="48"/>
      <c r="AP578" s="48"/>
    </row>
    <row r="579" spans="9:42" ht="21" hidden="1" customHeight="1">
      <c r="I579" s="292">
        <f t="shared" si="110"/>
        <v>0</v>
      </c>
      <c r="J579" s="118">
        <f t="shared" si="99"/>
        <v>0</v>
      </c>
      <c r="K579" s="636">
        <f t="shared" ref="K579:K600" si="112">+K578+1</f>
        <v>16</v>
      </c>
      <c r="L579" s="188"/>
      <c r="M579" s="188"/>
      <c r="N579" s="189">
        <f t="shared" si="107"/>
        <v>0</v>
      </c>
      <c r="O579" s="190"/>
      <c r="P579" s="190"/>
      <c r="Q579" s="191">
        <f t="shared" si="108"/>
        <v>0</v>
      </c>
      <c r="R579" s="191">
        <f t="shared" si="108"/>
        <v>0</v>
      </c>
      <c r="S579" s="1988"/>
      <c r="T579" s="1989"/>
      <c r="U579" s="118">
        <f t="shared" si="111"/>
        <v>0</v>
      </c>
      <c r="V579" s="33"/>
      <c r="W579" s="33"/>
      <c r="X579" s="33"/>
      <c r="Y579" s="33"/>
      <c r="Z579" s="33"/>
      <c r="AA579" s="205"/>
      <c r="AB579" s="33"/>
      <c r="AC579" s="33"/>
      <c r="AD579" s="33"/>
      <c r="AE579" s="199"/>
      <c r="AF579" s="199"/>
      <c r="AG579" s="199"/>
      <c r="AH579" s="33"/>
      <c r="AI579" s="33"/>
      <c r="AJ579" s="33"/>
      <c r="AK579" s="33"/>
      <c r="AL579" s="33"/>
      <c r="AM579" s="33"/>
      <c r="AN579" s="48"/>
      <c r="AO579" s="48"/>
      <c r="AP579" s="48"/>
    </row>
    <row r="580" spans="9:42" ht="21" hidden="1" customHeight="1">
      <c r="I580" s="292">
        <f t="shared" si="110"/>
        <v>0</v>
      </c>
      <c r="J580" s="118">
        <f t="shared" si="99"/>
        <v>0</v>
      </c>
      <c r="K580" s="636">
        <f t="shared" si="112"/>
        <v>17</v>
      </c>
      <c r="L580" s="188"/>
      <c r="M580" s="188"/>
      <c r="N580" s="189">
        <f t="shared" si="107"/>
        <v>0</v>
      </c>
      <c r="O580" s="190"/>
      <c r="P580" s="190"/>
      <c r="Q580" s="191">
        <f t="shared" si="108"/>
        <v>0</v>
      </c>
      <c r="R580" s="191">
        <f t="shared" si="108"/>
        <v>0</v>
      </c>
      <c r="S580" s="1988"/>
      <c r="T580" s="1989"/>
      <c r="U580" s="118">
        <f t="shared" si="111"/>
        <v>0</v>
      </c>
      <c r="V580" s="33"/>
      <c r="W580" s="33"/>
      <c r="X580" s="33"/>
      <c r="Y580" s="33"/>
      <c r="Z580" s="33"/>
      <c r="AA580" s="205"/>
      <c r="AB580" s="33"/>
      <c r="AC580" s="33"/>
      <c r="AD580" s="33"/>
      <c r="AE580" s="199"/>
      <c r="AF580" s="199"/>
      <c r="AG580" s="199"/>
      <c r="AH580" s="33"/>
      <c r="AI580" s="33"/>
      <c r="AJ580" s="33"/>
      <c r="AK580" s="33"/>
      <c r="AL580" s="33"/>
      <c r="AM580" s="33"/>
      <c r="AN580" s="48"/>
      <c r="AO580" s="48"/>
      <c r="AP580" s="48"/>
    </row>
    <row r="581" spans="9:42" ht="21" hidden="1" customHeight="1">
      <c r="I581" s="292">
        <f t="shared" si="110"/>
        <v>0</v>
      </c>
      <c r="J581" s="118">
        <f t="shared" si="99"/>
        <v>0</v>
      </c>
      <c r="K581" s="636">
        <f t="shared" si="112"/>
        <v>18</v>
      </c>
      <c r="L581" s="188"/>
      <c r="M581" s="188"/>
      <c r="N581" s="189">
        <f t="shared" si="107"/>
        <v>0</v>
      </c>
      <c r="O581" s="190"/>
      <c r="P581" s="190"/>
      <c r="Q581" s="191">
        <f t="shared" si="108"/>
        <v>0</v>
      </c>
      <c r="R581" s="191">
        <f t="shared" si="108"/>
        <v>0</v>
      </c>
      <c r="S581" s="1988"/>
      <c r="T581" s="1989"/>
      <c r="U581" s="118">
        <f t="shared" si="111"/>
        <v>0</v>
      </c>
      <c r="V581" s="33"/>
      <c r="W581" s="33"/>
      <c r="X581" s="33"/>
      <c r="Y581" s="33"/>
      <c r="Z581" s="33"/>
      <c r="AA581" s="205"/>
      <c r="AB581" s="33"/>
      <c r="AC581" s="33"/>
      <c r="AD581" s="33"/>
      <c r="AE581" s="199"/>
      <c r="AF581" s="199"/>
      <c r="AG581" s="199"/>
      <c r="AH581" s="33"/>
      <c r="AI581" s="33"/>
      <c r="AJ581" s="33"/>
      <c r="AK581" s="33"/>
      <c r="AL581" s="33"/>
      <c r="AM581" s="33"/>
      <c r="AN581" s="48"/>
      <c r="AO581" s="48"/>
      <c r="AP581" s="48"/>
    </row>
    <row r="582" spans="9:42" ht="21" hidden="1" customHeight="1">
      <c r="I582" s="292">
        <f t="shared" si="110"/>
        <v>0</v>
      </c>
      <c r="J582" s="118">
        <f t="shared" si="99"/>
        <v>0</v>
      </c>
      <c r="K582" s="636">
        <f t="shared" si="112"/>
        <v>19</v>
      </c>
      <c r="L582" s="188"/>
      <c r="M582" s="188"/>
      <c r="N582" s="189">
        <f t="shared" si="107"/>
        <v>0</v>
      </c>
      <c r="O582" s="190"/>
      <c r="P582" s="190"/>
      <c r="Q582" s="191">
        <f t="shared" si="108"/>
        <v>0</v>
      </c>
      <c r="R582" s="191">
        <f t="shared" si="108"/>
        <v>0</v>
      </c>
      <c r="S582" s="1988"/>
      <c r="T582" s="1989"/>
      <c r="U582" s="118">
        <f t="shared" si="111"/>
        <v>0</v>
      </c>
      <c r="V582" s="33"/>
      <c r="W582" s="33"/>
      <c r="X582" s="33"/>
      <c r="Y582" s="33"/>
      <c r="Z582" s="33"/>
      <c r="AA582" s="205"/>
      <c r="AB582" s="33"/>
      <c r="AC582" s="33"/>
      <c r="AD582" s="33"/>
      <c r="AE582" s="199"/>
      <c r="AF582" s="199"/>
      <c r="AG582" s="199"/>
      <c r="AH582" s="33"/>
      <c r="AI582" s="33"/>
      <c r="AJ582" s="33"/>
      <c r="AK582" s="33"/>
      <c r="AL582" s="33"/>
      <c r="AM582" s="33"/>
      <c r="AN582" s="48"/>
      <c r="AO582" s="48"/>
      <c r="AP582" s="48"/>
    </row>
    <row r="583" spans="9:42" ht="21" hidden="1" customHeight="1">
      <c r="I583" s="292">
        <f t="shared" si="110"/>
        <v>0</v>
      </c>
      <c r="J583" s="118">
        <f t="shared" si="99"/>
        <v>0</v>
      </c>
      <c r="K583" s="636">
        <f t="shared" si="112"/>
        <v>20</v>
      </c>
      <c r="L583" s="188"/>
      <c r="M583" s="188"/>
      <c r="N583" s="189">
        <f t="shared" si="107"/>
        <v>0</v>
      </c>
      <c r="O583" s="190"/>
      <c r="P583" s="190"/>
      <c r="Q583" s="191">
        <f t="shared" si="108"/>
        <v>0</v>
      </c>
      <c r="R583" s="191">
        <f t="shared" si="108"/>
        <v>0</v>
      </c>
      <c r="S583" s="1988"/>
      <c r="T583" s="1989"/>
      <c r="U583" s="118">
        <f t="shared" si="111"/>
        <v>0</v>
      </c>
      <c r="V583" s="33"/>
      <c r="W583" s="33"/>
      <c r="X583" s="33"/>
      <c r="Y583" s="33"/>
      <c r="Z583" s="33"/>
      <c r="AA583" s="205"/>
      <c r="AB583" s="33"/>
      <c r="AC583" s="33"/>
      <c r="AD583" s="33"/>
      <c r="AE583" s="199"/>
      <c r="AF583" s="199"/>
      <c r="AG583" s="199"/>
      <c r="AH583" s="33"/>
      <c r="AI583" s="33"/>
      <c r="AJ583" s="33"/>
      <c r="AK583" s="33"/>
      <c r="AL583" s="33"/>
      <c r="AM583" s="33"/>
      <c r="AN583" s="48"/>
      <c r="AO583" s="48"/>
      <c r="AP583" s="48"/>
    </row>
    <row r="584" spans="9:42" ht="21" hidden="1" customHeight="1">
      <c r="I584" s="292">
        <f t="shared" si="110"/>
        <v>0</v>
      </c>
      <c r="J584" s="118">
        <f t="shared" si="99"/>
        <v>0</v>
      </c>
      <c r="K584" s="636">
        <f t="shared" si="112"/>
        <v>21</v>
      </c>
      <c r="L584" s="188"/>
      <c r="M584" s="188"/>
      <c r="N584" s="189">
        <f t="shared" si="107"/>
        <v>0</v>
      </c>
      <c r="O584" s="190"/>
      <c r="P584" s="190"/>
      <c r="Q584" s="191">
        <f t="shared" si="108"/>
        <v>0</v>
      </c>
      <c r="R584" s="191">
        <f t="shared" si="108"/>
        <v>0</v>
      </c>
      <c r="S584" s="1988"/>
      <c r="T584" s="1989"/>
      <c r="U584" s="118">
        <f t="shared" si="111"/>
        <v>0</v>
      </c>
      <c r="V584" s="33"/>
      <c r="W584" s="33"/>
      <c r="X584" s="33"/>
      <c r="Y584" s="33"/>
      <c r="Z584" s="33"/>
      <c r="AA584" s="205"/>
      <c r="AB584" s="33"/>
      <c r="AC584" s="33"/>
      <c r="AD584" s="33"/>
      <c r="AE584" s="199"/>
      <c r="AF584" s="199"/>
      <c r="AG584" s="199"/>
      <c r="AH584" s="33"/>
      <c r="AI584" s="33"/>
      <c r="AJ584" s="33"/>
      <c r="AK584" s="33"/>
      <c r="AL584" s="33"/>
      <c r="AM584" s="33"/>
      <c r="AN584" s="48"/>
      <c r="AO584" s="48"/>
      <c r="AP584" s="48"/>
    </row>
    <row r="585" spans="9:42" ht="21" hidden="1" customHeight="1">
      <c r="I585" s="292">
        <f t="shared" si="110"/>
        <v>0</v>
      </c>
      <c r="J585" s="118">
        <f t="shared" si="99"/>
        <v>0</v>
      </c>
      <c r="K585" s="636">
        <f t="shared" si="112"/>
        <v>22</v>
      </c>
      <c r="L585" s="188"/>
      <c r="M585" s="188"/>
      <c r="N585" s="189">
        <f t="shared" si="107"/>
        <v>0</v>
      </c>
      <c r="O585" s="190"/>
      <c r="P585" s="190"/>
      <c r="Q585" s="191">
        <f t="shared" si="108"/>
        <v>0</v>
      </c>
      <c r="R585" s="191">
        <f t="shared" si="108"/>
        <v>0</v>
      </c>
      <c r="S585" s="1988"/>
      <c r="T585" s="1989"/>
      <c r="U585" s="118">
        <f t="shared" si="111"/>
        <v>0</v>
      </c>
      <c r="V585" s="33"/>
      <c r="W585" s="33"/>
      <c r="X585" s="33"/>
      <c r="Y585" s="33"/>
      <c r="Z585" s="33"/>
      <c r="AA585" s="205"/>
      <c r="AB585" s="33"/>
      <c r="AC585" s="33"/>
      <c r="AD585" s="33"/>
      <c r="AE585" s="199"/>
      <c r="AF585" s="199"/>
      <c r="AG585" s="199"/>
      <c r="AH585" s="33"/>
      <c r="AI585" s="33"/>
      <c r="AJ585" s="33"/>
      <c r="AK585" s="33"/>
      <c r="AL585" s="33"/>
      <c r="AM585" s="33"/>
      <c r="AN585" s="48"/>
      <c r="AO585" s="48"/>
      <c r="AP585" s="48"/>
    </row>
    <row r="586" spans="9:42" ht="21" hidden="1" customHeight="1">
      <c r="I586" s="292">
        <f t="shared" si="110"/>
        <v>0</v>
      </c>
      <c r="J586" s="118">
        <f t="shared" si="99"/>
        <v>0</v>
      </c>
      <c r="K586" s="636">
        <f t="shared" si="112"/>
        <v>23</v>
      </c>
      <c r="L586" s="188"/>
      <c r="M586" s="188"/>
      <c r="N586" s="189">
        <f t="shared" si="107"/>
        <v>0</v>
      </c>
      <c r="O586" s="190"/>
      <c r="P586" s="190"/>
      <c r="Q586" s="191">
        <f t="shared" si="108"/>
        <v>0</v>
      </c>
      <c r="R586" s="191">
        <f t="shared" si="108"/>
        <v>0</v>
      </c>
      <c r="S586" s="1988"/>
      <c r="T586" s="1989"/>
      <c r="U586" s="118">
        <f t="shared" si="111"/>
        <v>0</v>
      </c>
      <c r="V586" s="33"/>
      <c r="W586" s="33"/>
      <c r="X586" s="33"/>
      <c r="Y586" s="33"/>
      <c r="Z586" s="33"/>
      <c r="AA586" s="205"/>
      <c r="AB586" s="33"/>
      <c r="AC586" s="33"/>
      <c r="AD586" s="33"/>
      <c r="AE586" s="199"/>
      <c r="AF586" s="199"/>
      <c r="AG586" s="199"/>
      <c r="AH586" s="33"/>
      <c r="AI586" s="33"/>
      <c r="AJ586" s="33"/>
      <c r="AK586" s="33"/>
      <c r="AL586" s="33"/>
      <c r="AM586" s="33"/>
      <c r="AN586" s="48"/>
      <c r="AO586" s="48"/>
      <c r="AP586" s="48"/>
    </row>
    <row r="587" spans="9:42" ht="21" hidden="1" customHeight="1">
      <c r="I587" s="292">
        <f t="shared" si="110"/>
        <v>0</v>
      </c>
      <c r="J587" s="118">
        <f t="shared" si="99"/>
        <v>0</v>
      </c>
      <c r="K587" s="636">
        <f t="shared" si="112"/>
        <v>24</v>
      </c>
      <c r="L587" s="188"/>
      <c r="M587" s="188"/>
      <c r="N587" s="189">
        <f t="shared" si="107"/>
        <v>0</v>
      </c>
      <c r="O587" s="190"/>
      <c r="P587" s="190"/>
      <c r="Q587" s="191">
        <f t="shared" si="108"/>
        <v>0</v>
      </c>
      <c r="R587" s="191">
        <f t="shared" si="108"/>
        <v>0</v>
      </c>
      <c r="S587" s="1988"/>
      <c r="T587" s="1989"/>
      <c r="U587" s="118">
        <f t="shared" si="111"/>
        <v>0</v>
      </c>
      <c r="V587" s="33"/>
      <c r="W587" s="33"/>
      <c r="X587" s="33"/>
      <c r="Y587" s="33"/>
      <c r="Z587" s="33"/>
      <c r="AA587" s="205"/>
      <c r="AB587" s="33"/>
      <c r="AC587" s="33"/>
      <c r="AD587" s="33"/>
      <c r="AE587" s="199"/>
      <c r="AF587" s="199"/>
      <c r="AG587" s="199"/>
      <c r="AH587" s="33"/>
      <c r="AI587" s="33"/>
      <c r="AJ587" s="33"/>
      <c r="AK587" s="33"/>
      <c r="AL587" s="33"/>
      <c r="AM587" s="33"/>
      <c r="AN587" s="48"/>
      <c r="AO587" s="48"/>
      <c r="AP587" s="48"/>
    </row>
    <row r="588" spans="9:42" ht="21" hidden="1" customHeight="1">
      <c r="I588" s="292">
        <f t="shared" si="110"/>
        <v>0</v>
      </c>
      <c r="J588" s="118">
        <f t="shared" si="99"/>
        <v>0</v>
      </c>
      <c r="K588" s="636">
        <f t="shared" si="112"/>
        <v>25</v>
      </c>
      <c r="L588" s="188"/>
      <c r="M588" s="188"/>
      <c r="N588" s="189">
        <f t="shared" si="107"/>
        <v>0</v>
      </c>
      <c r="O588" s="190"/>
      <c r="P588" s="190"/>
      <c r="Q588" s="191">
        <f t="shared" si="108"/>
        <v>0</v>
      </c>
      <c r="R588" s="191">
        <f t="shared" si="108"/>
        <v>0</v>
      </c>
      <c r="S588" s="1988"/>
      <c r="T588" s="1989"/>
      <c r="U588" s="118">
        <f t="shared" si="111"/>
        <v>0</v>
      </c>
      <c r="V588" s="33"/>
      <c r="W588" s="33"/>
      <c r="X588" s="33"/>
      <c r="Y588" s="33"/>
      <c r="Z588" s="33"/>
      <c r="AA588" s="205"/>
      <c r="AB588" s="33"/>
      <c r="AC588" s="33"/>
      <c r="AD588" s="33"/>
      <c r="AE588" s="199"/>
      <c r="AF588" s="199"/>
      <c r="AG588" s="199"/>
      <c r="AH588" s="33"/>
      <c r="AI588" s="33"/>
      <c r="AJ588" s="33"/>
      <c r="AK588" s="33"/>
      <c r="AL588" s="33"/>
      <c r="AM588" s="33"/>
      <c r="AN588" s="48"/>
      <c r="AO588" s="48"/>
      <c r="AP588" s="48"/>
    </row>
    <row r="589" spans="9:42" ht="21" hidden="1" customHeight="1">
      <c r="I589" s="292">
        <f t="shared" si="110"/>
        <v>0</v>
      </c>
      <c r="J589" s="118">
        <f t="shared" si="99"/>
        <v>0</v>
      </c>
      <c r="K589" s="636">
        <f t="shared" si="112"/>
        <v>26</v>
      </c>
      <c r="L589" s="188"/>
      <c r="M589" s="188"/>
      <c r="N589" s="189">
        <f t="shared" si="107"/>
        <v>0</v>
      </c>
      <c r="O589" s="190"/>
      <c r="P589" s="190"/>
      <c r="Q589" s="191">
        <f t="shared" si="108"/>
        <v>0</v>
      </c>
      <c r="R589" s="191">
        <f t="shared" si="108"/>
        <v>0</v>
      </c>
      <c r="S589" s="1988"/>
      <c r="T589" s="1989"/>
      <c r="U589" s="118">
        <f t="shared" si="111"/>
        <v>0</v>
      </c>
      <c r="V589" s="33"/>
      <c r="W589" s="33"/>
      <c r="X589" s="33"/>
      <c r="Y589" s="33"/>
      <c r="Z589" s="33"/>
      <c r="AA589" s="205"/>
      <c r="AB589" s="33"/>
      <c r="AC589" s="33"/>
      <c r="AD589" s="33"/>
      <c r="AE589" s="199"/>
      <c r="AF589" s="199"/>
      <c r="AG589" s="199"/>
      <c r="AH589" s="33"/>
      <c r="AI589" s="33"/>
      <c r="AJ589" s="33"/>
      <c r="AK589" s="33"/>
      <c r="AL589" s="33"/>
      <c r="AM589" s="33"/>
      <c r="AN589" s="48"/>
      <c r="AO589" s="48"/>
      <c r="AP589" s="48"/>
    </row>
    <row r="590" spans="9:42" ht="21" hidden="1" customHeight="1">
      <c r="I590" s="292">
        <f t="shared" si="110"/>
        <v>0</v>
      </c>
      <c r="J590" s="118">
        <f t="shared" si="99"/>
        <v>0</v>
      </c>
      <c r="K590" s="636">
        <f t="shared" si="112"/>
        <v>27</v>
      </c>
      <c r="L590" s="188"/>
      <c r="M590" s="188"/>
      <c r="N590" s="189">
        <f t="shared" si="107"/>
        <v>0</v>
      </c>
      <c r="O590" s="190"/>
      <c r="P590" s="190"/>
      <c r="Q590" s="191">
        <f t="shared" si="108"/>
        <v>0</v>
      </c>
      <c r="R590" s="191">
        <f t="shared" si="108"/>
        <v>0</v>
      </c>
      <c r="S590" s="1988"/>
      <c r="T590" s="1989"/>
      <c r="U590" s="118">
        <f t="shared" si="111"/>
        <v>0</v>
      </c>
      <c r="V590" s="33"/>
      <c r="W590" s="33"/>
      <c r="X590" s="33"/>
      <c r="Y590" s="33"/>
      <c r="Z590" s="33"/>
      <c r="AA590" s="205"/>
      <c r="AB590" s="33"/>
      <c r="AC590" s="33"/>
      <c r="AD590" s="33"/>
      <c r="AE590" s="199"/>
      <c r="AF590" s="199"/>
      <c r="AG590" s="199"/>
      <c r="AH590" s="33"/>
      <c r="AI590" s="33"/>
      <c r="AJ590" s="33"/>
      <c r="AK590" s="33"/>
      <c r="AL590" s="33"/>
      <c r="AM590" s="33"/>
      <c r="AN590" s="48"/>
      <c r="AO590" s="48"/>
      <c r="AP590" s="48"/>
    </row>
    <row r="591" spans="9:42" ht="21" hidden="1" customHeight="1">
      <c r="I591" s="292">
        <f t="shared" si="110"/>
        <v>0</v>
      </c>
      <c r="J591" s="118">
        <f t="shared" si="99"/>
        <v>0</v>
      </c>
      <c r="K591" s="636">
        <f t="shared" si="112"/>
        <v>28</v>
      </c>
      <c r="L591" s="188"/>
      <c r="M591" s="188"/>
      <c r="N591" s="189">
        <f t="shared" si="107"/>
        <v>0</v>
      </c>
      <c r="O591" s="190"/>
      <c r="P591" s="190"/>
      <c r="Q591" s="191">
        <f t="shared" si="108"/>
        <v>0</v>
      </c>
      <c r="R591" s="191">
        <f t="shared" si="108"/>
        <v>0</v>
      </c>
      <c r="S591" s="1988"/>
      <c r="T591" s="1989"/>
      <c r="U591" s="118">
        <f t="shared" si="111"/>
        <v>0</v>
      </c>
      <c r="V591" s="33"/>
      <c r="W591" s="33"/>
      <c r="X591" s="33"/>
      <c r="Y591" s="33"/>
      <c r="Z591" s="33"/>
      <c r="AA591" s="205"/>
      <c r="AB591" s="33"/>
      <c r="AC591" s="33"/>
      <c r="AD591" s="33"/>
      <c r="AE591" s="199"/>
      <c r="AF591" s="199"/>
      <c r="AG591" s="199"/>
      <c r="AH591" s="33"/>
      <c r="AI591" s="33"/>
      <c r="AJ591" s="33"/>
      <c r="AK591" s="33"/>
      <c r="AL591" s="33"/>
      <c r="AM591" s="33"/>
      <c r="AN591" s="48"/>
      <c r="AO591" s="48"/>
      <c r="AP591" s="48"/>
    </row>
    <row r="592" spans="9:42" ht="21" hidden="1" customHeight="1">
      <c r="I592" s="292">
        <f t="shared" si="110"/>
        <v>0</v>
      </c>
      <c r="J592" s="118">
        <f t="shared" si="99"/>
        <v>0</v>
      </c>
      <c r="K592" s="636">
        <f t="shared" si="112"/>
        <v>29</v>
      </c>
      <c r="L592" s="188"/>
      <c r="M592" s="188"/>
      <c r="N592" s="189">
        <f t="shared" si="107"/>
        <v>0</v>
      </c>
      <c r="O592" s="190"/>
      <c r="P592" s="190"/>
      <c r="Q592" s="191">
        <f t="shared" si="108"/>
        <v>0</v>
      </c>
      <c r="R592" s="191">
        <f t="shared" si="108"/>
        <v>0</v>
      </c>
      <c r="S592" s="1988"/>
      <c r="T592" s="1989"/>
      <c r="U592" s="118">
        <f t="shared" si="111"/>
        <v>0</v>
      </c>
      <c r="V592" s="33"/>
      <c r="W592" s="33"/>
      <c r="X592" s="33"/>
      <c r="Y592" s="33"/>
      <c r="Z592" s="33"/>
      <c r="AA592" s="205"/>
      <c r="AB592" s="33"/>
      <c r="AC592" s="33"/>
      <c r="AD592" s="33"/>
      <c r="AE592" s="199"/>
      <c r="AF592" s="199"/>
      <c r="AG592" s="199"/>
      <c r="AH592" s="33"/>
      <c r="AI592" s="33"/>
      <c r="AJ592" s="33"/>
      <c r="AK592" s="33"/>
      <c r="AL592" s="33"/>
      <c r="AM592" s="33"/>
      <c r="AN592" s="48"/>
      <c r="AO592" s="48"/>
      <c r="AP592" s="48"/>
    </row>
    <row r="593" spans="9:42" ht="21" hidden="1" customHeight="1">
      <c r="I593" s="292">
        <f t="shared" si="110"/>
        <v>0</v>
      </c>
      <c r="J593" s="118">
        <f t="shared" si="99"/>
        <v>0</v>
      </c>
      <c r="K593" s="636">
        <f t="shared" si="112"/>
        <v>30</v>
      </c>
      <c r="L593" s="188"/>
      <c r="M593" s="188"/>
      <c r="N593" s="189">
        <f t="shared" si="107"/>
        <v>0</v>
      </c>
      <c r="O593" s="190"/>
      <c r="P593" s="190"/>
      <c r="Q593" s="191">
        <f t="shared" si="108"/>
        <v>0</v>
      </c>
      <c r="R593" s="191">
        <f t="shared" si="108"/>
        <v>0</v>
      </c>
      <c r="S593" s="1988"/>
      <c r="T593" s="1989"/>
      <c r="U593" s="118">
        <f t="shared" si="111"/>
        <v>0</v>
      </c>
      <c r="V593" s="33"/>
      <c r="W593" s="33"/>
      <c r="X593" s="33"/>
      <c r="Y593" s="33"/>
      <c r="Z593" s="33"/>
      <c r="AA593" s="205"/>
      <c r="AB593" s="33"/>
      <c r="AC593" s="33"/>
      <c r="AD593" s="33"/>
      <c r="AE593" s="199"/>
      <c r="AF593" s="199"/>
      <c r="AG593" s="199"/>
      <c r="AH593" s="33"/>
      <c r="AI593" s="33"/>
      <c r="AJ593" s="33"/>
      <c r="AK593" s="33"/>
      <c r="AL593" s="33"/>
      <c r="AM593" s="33"/>
      <c r="AN593" s="48"/>
      <c r="AO593" s="48"/>
      <c r="AP593" s="48"/>
    </row>
    <row r="594" spans="9:42" ht="21" hidden="1" customHeight="1">
      <c r="I594" s="292">
        <f t="shared" si="110"/>
        <v>0</v>
      </c>
      <c r="J594" s="118">
        <f t="shared" si="99"/>
        <v>0</v>
      </c>
      <c r="K594" s="636">
        <f t="shared" si="112"/>
        <v>31</v>
      </c>
      <c r="L594" s="188"/>
      <c r="M594" s="188"/>
      <c r="N594" s="189">
        <f t="shared" si="107"/>
        <v>0</v>
      </c>
      <c r="O594" s="190"/>
      <c r="P594" s="190"/>
      <c r="Q594" s="191">
        <f t="shared" si="108"/>
        <v>0</v>
      </c>
      <c r="R594" s="191">
        <f t="shared" si="108"/>
        <v>0</v>
      </c>
      <c r="S594" s="1988"/>
      <c r="T594" s="1989"/>
      <c r="U594" s="118">
        <f t="shared" si="111"/>
        <v>0</v>
      </c>
      <c r="V594" s="33"/>
      <c r="W594" s="33"/>
      <c r="X594" s="33"/>
      <c r="Y594" s="33"/>
      <c r="Z594" s="33"/>
      <c r="AA594" s="205"/>
      <c r="AB594" s="33"/>
      <c r="AC594" s="33"/>
      <c r="AD594" s="33"/>
      <c r="AE594" s="199"/>
      <c r="AF594" s="199"/>
      <c r="AG594" s="199"/>
      <c r="AH594" s="33"/>
      <c r="AI594" s="33"/>
      <c r="AJ594" s="33"/>
      <c r="AK594" s="33"/>
      <c r="AL594" s="33"/>
      <c r="AM594" s="33"/>
      <c r="AN594" s="48"/>
      <c r="AO594" s="48"/>
      <c r="AP594" s="48"/>
    </row>
    <row r="595" spans="9:42" ht="21" hidden="1" customHeight="1">
      <c r="I595" s="292">
        <f t="shared" si="110"/>
        <v>0</v>
      </c>
      <c r="J595" s="118">
        <f t="shared" si="99"/>
        <v>0</v>
      </c>
      <c r="K595" s="636">
        <f t="shared" si="112"/>
        <v>32</v>
      </c>
      <c r="L595" s="188"/>
      <c r="M595" s="188"/>
      <c r="N595" s="189">
        <f t="shared" si="107"/>
        <v>0</v>
      </c>
      <c r="O595" s="190"/>
      <c r="P595" s="190"/>
      <c r="Q595" s="191">
        <f t="shared" si="108"/>
        <v>0</v>
      </c>
      <c r="R595" s="191">
        <f t="shared" si="108"/>
        <v>0</v>
      </c>
      <c r="S595" s="1988"/>
      <c r="T595" s="1989"/>
      <c r="U595" s="118">
        <f t="shared" si="111"/>
        <v>0</v>
      </c>
      <c r="V595" s="33"/>
      <c r="W595" s="33"/>
      <c r="X595" s="33"/>
      <c r="Y595" s="33"/>
      <c r="Z595" s="33"/>
      <c r="AA595" s="205"/>
      <c r="AB595" s="33"/>
      <c r="AC595" s="33"/>
      <c r="AD595" s="33"/>
      <c r="AE595" s="199"/>
      <c r="AF595" s="199"/>
      <c r="AG595" s="199"/>
      <c r="AH595" s="33"/>
      <c r="AI595" s="33"/>
      <c r="AJ595" s="33"/>
      <c r="AK595" s="33"/>
      <c r="AL595" s="33"/>
      <c r="AM595" s="199"/>
      <c r="AN595" s="28"/>
      <c r="AO595" s="48"/>
      <c r="AP595" s="48"/>
    </row>
    <row r="596" spans="9:42" ht="21" hidden="1" customHeight="1">
      <c r="I596" s="292">
        <f t="shared" si="110"/>
        <v>0</v>
      </c>
      <c r="J596" s="118">
        <f t="shared" si="99"/>
        <v>0</v>
      </c>
      <c r="K596" s="636">
        <f t="shared" si="112"/>
        <v>33</v>
      </c>
      <c r="L596" s="188"/>
      <c r="M596" s="188"/>
      <c r="N596" s="189">
        <f t="shared" si="107"/>
        <v>0</v>
      </c>
      <c r="O596" s="190"/>
      <c r="P596" s="190"/>
      <c r="Q596" s="191">
        <f t="shared" si="108"/>
        <v>0</v>
      </c>
      <c r="R596" s="191">
        <f t="shared" si="108"/>
        <v>0</v>
      </c>
      <c r="S596" s="1988"/>
      <c r="T596" s="1989"/>
      <c r="U596" s="118">
        <f t="shared" si="111"/>
        <v>0</v>
      </c>
      <c r="V596" s="33"/>
      <c r="W596" s="33"/>
      <c r="X596" s="33"/>
      <c r="Y596" s="33"/>
      <c r="Z596" s="33"/>
      <c r="AA596" s="205"/>
      <c r="AB596" s="33"/>
      <c r="AC596" s="33"/>
      <c r="AD596" s="33"/>
      <c r="AE596" s="199"/>
      <c r="AF596" s="199"/>
      <c r="AG596" s="199"/>
      <c r="AH596" s="33"/>
      <c r="AI596" s="33"/>
      <c r="AJ596" s="33"/>
      <c r="AK596" s="33"/>
      <c r="AL596" s="33"/>
      <c r="AM596" s="199"/>
      <c r="AN596" s="28"/>
      <c r="AO596" s="48"/>
      <c r="AP596" s="48"/>
    </row>
    <row r="597" spans="9:42" ht="21" hidden="1" customHeight="1">
      <c r="I597" s="292">
        <f t="shared" si="110"/>
        <v>0</v>
      </c>
      <c r="J597" s="118">
        <f t="shared" si="99"/>
        <v>0</v>
      </c>
      <c r="K597" s="636">
        <f t="shared" si="112"/>
        <v>34</v>
      </c>
      <c r="L597" s="188"/>
      <c r="M597" s="188"/>
      <c r="N597" s="189">
        <f t="shared" si="107"/>
        <v>0</v>
      </c>
      <c r="O597" s="190"/>
      <c r="P597" s="190"/>
      <c r="Q597" s="191">
        <f t="shared" si="108"/>
        <v>0</v>
      </c>
      <c r="R597" s="191">
        <f t="shared" si="108"/>
        <v>0</v>
      </c>
      <c r="S597" s="1988"/>
      <c r="T597" s="1989"/>
      <c r="U597" s="118">
        <f t="shared" si="111"/>
        <v>0</v>
      </c>
      <c r="V597" s="33"/>
      <c r="W597" s="33"/>
      <c r="X597" s="33"/>
      <c r="Y597" s="33"/>
      <c r="Z597" s="33"/>
      <c r="AA597" s="205"/>
      <c r="AB597" s="33"/>
      <c r="AC597" s="33"/>
      <c r="AD597" s="33"/>
      <c r="AE597" s="199"/>
      <c r="AF597" s="199"/>
      <c r="AG597" s="199"/>
      <c r="AH597" s="33"/>
      <c r="AI597" s="33"/>
      <c r="AJ597" s="33"/>
      <c r="AK597" s="33"/>
      <c r="AL597" s="33"/>
      <c r="AO597" s="48"/>
      <c r="AP597" s="28"/>
    </row>
    <row r="598" spans="9:42" ht="21" hidden="1" customHeight="1">
      <c r="I598" s="292">
        <f t="shared" si="110"/>
        <v>0</v>
      </c>
      <c r="J598" s="118">
        <f t="shared" si="99"/>
        <v>0</v>
      </c>
      <c r="K598" s="636">
        <f t="shared" si="112"/>
        <v>35</v>
      </c>
      <c r="L598" s="188"/>
      <c r="M598" s="188"/>
      <c r="N598" s="189">
        <f t="shared" si="107"/>
        <v>0</v>
      </c>
      <c r="O598" s="190"/>
      <c r="P598" s="190"/>
      <c r="Q598" s="191">
        <f t="shared" si="108"/>
        <v>0</v>
      </c>
      <c r="R598" s="191">
        <f t="shared" si="108"/>
        <v>0</v>
      </c>
      <c r="S598" s="1988"/>
      <c r="T598" s="1989"/>
      <c r="U598" s="118">
        <f t="shared" si="111"/>
        <v>0</v>
      </c>
      <c r="V598" s="33"/>
      <c r="W598" s="33"/>
      <c r="X598" s="33"/>
      <c r="Y598" s="33"/>
      <c r="Z598" s="33"/>
      <c r="AA598" s="205"/>
      <c r="AB598" s="33"/>
      <c r="AC598" s="33"/>
      <c r="AD598" s="33"/>
      <c r="AE598" s="199"/>
      <c r="AF598" s="199"/>
      <c r="AG598" s="199"/>
      <c r="AH598" s="33"/>
      <c r="AI598" s="33"/>
      <c r="AJ598" s="33"/>
      <c r="AK598" s="33"/>
      <c r="AL598" s="33"/>
      <c r="AO598" s="48"/>
      <c r="AP598" s="28"/>
    </row>
    <row r="599" spans="9:42" ht="21" hidden="1" customHeight="1">
      <c r="I599" s="292">
        <f t="shared" si="110"/>
        <v>0</v>
      </c>
      <c r="J599" s="118">
        <f t="shared" si="99"/>
        <v>0</v>
      </c>
      <c r="K599" s="636">
        <f t="shared" si="112"/>
        <v>36</v>
      </c>
      <c r="L599" s="188"/>
      <c r="M599" s="188"/>
      <c r="N599" s="189">
        <f t="shared" si="107"/>
        <v>0</v>
      </c>
      <c r="O599" s="190"/>
      <c r="P599" s="190"/>
      <c r="Q599" s="191">
        <f t="shared" si="108"/>
        <v>0</v>
      </c>
      <c r="R599" s="191">
        <f t="shared" si="108"/>
        <v>0</v>
      </c>
      <c r="S599" s="1988"/>
      <c r="T599" s="1989"/>
      <c r="U599" s="118">
        <f t="shared" si="111"/>
        <v>0</v>
      </c>
    </row>
    <row r="600" spans="9:42" ht="21" hidden="1" customHeight="1" thickBot="1">
      <c r="I600" s="292">
        <f t="shared" si="110"/>
        <v>0</v>
      </c>
      <c r="J600" s="118">
        <f t="shared" si="99"/>
        <v>0</v>
      </c>
      <c r="K600" s="206">
        <f t="shared" si="112"/>
        <v>37</v>
      </c>
      <c r="L600" s="188"/>
      <c r="M600" s="188"/>
      <c r="N600" s="207">
        <f t="shared" si="107"/>
        <v>0</v>
      </c>
      <c r="O600" s="208"/>
      <c r="P600" s="208"/>
      <c r="Q600" s="209">
        <f t="shared" si="108"/>
        <v>0</v>
      </c>
      <c r="R600" s="209">
        <f t="shared" si="108"/>
        <v>0</v>
      </c>
      <c r="S600" s="1990"/>
      <c r="T600" s="1991"/>
      <c r="U600" s="118">
        <f t="shared" si="111"/>
        <v>0</v>
      </c>
    </row>
    <row r="601" spans="9:42" ht="21" hidden="1" customHeight="1"/>
    <row r="602" spans="9:42" ht="21" hidden="1" customHeight="1"/>
  </sheetData>
  <sheetProtection algorithmName="SHA-512" hashValue="Z6mnUnsM8hoHY1V6SIF5H+fMulWtzYDsnEukLvw6xgDhzBgtJ6sHN4uKLNIVpAeZ9SZsbt3lC4qjVBsZyysQLg==" saltValue="YlDLY5uL5yLvVIiBgKfI6w==" spinCount="100000" sheet="1" objects="1" scenarios="1" selectLockedCells="1"/>
  <autoFilter ref="I1:I602" xr:uid="{00000000-0009-0000-0000-000021000000}">
    <filterColumn colId="0">
      <customFilters>
        <customFilter operator="notEqual" val=" "/>
      </customFilters>
    </filterColumn>
  </autoFilter>
  <mergeCells count="667">
    <mergeCell ref="S595:T595"/>
    <mergeCell ref="S596:T596"/>
    <mergeCell ref="S597:T597"/>
    <mergeCell ref="S598:T598"/>
    <mergeCell ref="S599:T599"/>
    <mergeCell ref="S600:T600"/>
    <mergeCell ref="S589:T589"/>
    <mergeCell ref="S590:T590"/>
    <mergeCell ref="S591:T591"/>
    <mergeCell ref="S592:T592"/>
    <mergeCell ref="S593:T593"/>
    <mergeCell ref="S594:T594"/>
    <mergeCell ref="S583:T583"/>
    <mergeCell ref="S584:T584"/>
    <mergeCell ref="S585:T585"/>
    <mergeCell ref="S586:T586"/>
    <mergeCell ref="S587:T587"/>
    <mergeCell ref="S588:T588"/>
    <mergeCell ref="S576:T577"/>
    <mergeCell ref="S578:T578"/>
    <mergeCell ref="S579:T579"/>
    <mergeCell ref="S580:T580"/>
    <mergeCell ref="S581:T581"/>
    <mergeCell ref="S582:T582"/>
    <mergeCell ref="K576:K577"/>
    <mergeCell ref="L576:L577"/>
    <mergeCell ref="M576:M577"/>
    <mergeCell ref="N576:N577"/>
    <mergeCell ref="O576:P576"/>
    <mergeCell ref="Q576:R576"/>
    <mergeCell ref="S570:T570"/>
    <mergeCell ref="S571:T571"/>
    <mergeCell ref="S572:T572"/>
    <mergeCell ref="S573:T573"/>
    <mergeCell ref="S574:T574"/>
    <mergeCell ref="S575:T575"/>
    <mergeCell ref="S564:T564"/>
    <mergeCell ref="S565:T565"/>
    <mergeCell ref="S566:T566"/>
    <mergeCell ref="S567:T567"/>
    <mergeCell ref="S568:T568"/>
    <mergeCell ref="S569:T569"/>
    <mergeCell ref="S558:T558"/>
    <mergeCell ref="S559:T559"/>
    <mergeCell ref="S560:T560"/>
    <mergeCell ref="S561:T561"/>
    <mergeCell ref="S562:T562"/>
    <mergeCell ref="S563:T563"/>
    <mergeCell ref="S553:T553"/>
    <mergeCell ref="S554:T554"/>
    <mergeCell ref="S555:T555"/>
    <mergeCell ref="S556:T556"/>
    <mergeCell ref="S557:T557"/>
    <mergeCell ref="S547:T547"/>
    <mergeCell ref="S548:T548"/>
    <mergeCell ref="S549:T549"/>
    <mergeCell ref="S550:T550"/>
    <mergeCell ref="K551:K552"/>
    <mergeCell ref="L551:L552"/>
    <mergeCell ref="M551:M552"/>
    <mergeCell ref="N551:N552"/>
    <mergeCell ref="O551:P551"/>
    <mergeCell ref="Q551:R551"/>
    <mergeCell ref="S541:T541"/>
    <mergeCell ref="S542:T542"/>
    <mergeCell ref="S543:T543"/>
    <mergeCell ref="S544:T544"/>
    <mergeCell ref="S545:T545"/>
    <mergeCell ref="S546:T546"/>
    <mergeCell ref="S551:T552"/>
    <mergeCell ref="S535:T535"/>
    <mergeCell ref="S536:T536"/>
    <mergeCell ref="S537:T537"/>
    <mergeCell ref="S538:T538"/>
    <mergeCell ref="S539:T539"/>
    <mergeCell ref="S540:T540"/>
    <mergeCell ref="K526:T526"/>
    <mergeCell ref="K527:T527"/>
    <mergeCell ref="K532:T532"/>
    <mergeCell ref="K533:K534"/>
    <mergeCell ref="L533:L534"/>
    <mergeCell ref="M533:M534"/>
    <mergeCell ref="N533:N534"/>
    <mergeCell ref="O533:P533"/>
    <mergeCell ref="Q533:R533"/>
    <mergeCell ref="S533:T534"/>
    <mergeCell ref="S520:T520"/>
    <mergeCell ref="S521:T521"/>
    <mergeCell ref="S522:T522"/>
    <mergeCell ref="S523:T523"/>
    <mergeCell ref="S524:T524"/>
    <mergeCell ref="S525:T525"/>
    <mergeCell ref="S514:T514"/>
    <mergeCell ref="S515:T515"/>
    <mergeCell ref="S516:T516"/>
    <mergeCell ref="S517:T517"/>
    <mergeCell ref="S518:T518"/>
    <mergeCell ref="S519:T519"/>
    <mergeCell ref="S508:T508"/>
    <mergeCell ref="S509:T509"/>
    <mergeCell ref="S510:T510"/>
    <mergeCell ref="S511:T511"/>
    <mergeCell ref="S512:T512"/>
    <mergeCell ref="S513:T513"/>
    <mergeCell ref="S501:T502"/>
    <mergeCell ref="S503:T503"/>
    <mergeCell ref="S504:T504"/>
    <mergeCell ref="S505:T505"/>
    <mergeCell ref="S506:T506"/>
    <mergeCell ref="S507:T507"/>
    <mergeCell ref="K501:K502"/>
    <mergeCell ref="L501:L502"/>
    <mergeCell ref="M501:M502"/>
    <mergeCell ref="N501:N502"/>
    <mergeCell ref="O501:P501"/>
    <mergeCell ref="Q501:R501"/>
    <mergeCell ref="S495:T495"/>
    <mergeCell ref="S496:T496"/>
    <mergeCell ref="S497:T497"/>
    <mergeCell ref="S498:T498"/>
    <mergeCell ref="S499:T499"/>
    <mergeCell ref="S500:T500"/>
    <mergeCell ref="S489:T489"/>
    <mergeCell ref="S490:T490"/>
    <mergeCell ref="S491:T491"/>
    <mergeCell ref="S492:T492"/>
    <mergeCell ref="S493:T493"/>
    <mergeCell ref="S494:T494"/>
    <mergeCell ref="S483:T483"/>
    <mergeCell ref="S484:T484"/>
    <mergeCell ref="S485:T485"/>
    <mergeCell ref="S486:T486"/>
    <mergeCell ref="S487:T487"/>
    <mergeCell ref="S488:T488"/>
    <mergeCell ref="S478:T478"/>
    <mergeCell ref="S479:T479"/>
    <mergeCell ref="S480:T480"/>
    <mergeCell ref="S481:T481"/>
    <mergeCell ref="S482:T482"/>
    <mergeCell ref="S472:T472"/>
    <mergeCell ref="S473:T473"/>
    <mergeCell ref="S474:T474"/>
    <mergeCell ref="S475:T475"/>
    <mergeCell ref="K476:K477"/>
    <mergeCell ref="L476:L477"/>
    <mergeCell ref="M476:M477"/>
    <mergeCell ref="N476:N477"/>
    <mergeCell ref="O476:P476"/>
    <mergeCell ref="Q476:R476"/>
    <mergeCell ref="S466:T466"/>
    <mergeCell ref="S467:T467"/>
    <mergeCell ref="S468:T468"/>
    <mergeCell ref="S469:T469"/>
    <mergeCell ref="S470:T470"/>
    <mergeCell ref="S471:T471"/>
    <mergeCell ref="S476:T477"/>
    <mergeCell ref="S462:T462"/>
    <mergeCell ref="S463:T463"/>
    <mergeCell ref="S464:T464"/>
    <mergeCell ref="S465:T465"/>
    <mergeCell ref="K451:T451"/>
    <mergeCell ref="K452:T452"/>
    <mergeCell ref="K457:T457"/>
    <mergeCell ref="K458:K459"/>
    <mergeCell ref="L458:L459"/>
    <mergeCell ref="M458:M459"/>
    <mergeCell ref="N458:N459"/>
    <mergeCell ref="O458:P458"/>
    <mergeCell ref="Q458:R458"/>
    <mergeCell ref="S458:T459"/>
    <mergeCell ref="S460:T461"/>
    <mergeCell ref="S445:T445"/>
    <mergeCell ref="S446:T446"/>
    <mergeCell ref="S447:T447"/>
    <mergeCell ref="S448:T448"/>
    <mergeCell ref="S449:T449"/>
    <mergeCell ref="S450:T450"/>
    <mergeCell ref="S439:T439"/>
    <mergeCell ref="S440:T440"/>
    <mergeCell ref="S441:T441"/>
    <mergeCell ref="S442:T442"/>
    <mergeCell ref="S443:T443"/>
    <mergeCell ref="S444:T444"/>
    <mergeCell ref="S433:T433"/>
    <mergeCell ref="S434:T434"/>
    <mergeCell ref="S435:T435"/>
    <mergeCell ref="S436:T436"/>
    <mergeCell ref="S437:T437"/>
    <mergeCell ref="S438:T438"/>
    <mergeCell ref="S426:T427"/>
    <mergeCell ref="S428:T428"/>
    <mergeCell ref="S429:T429"/>
    <mergeCell ref="S430:T430"/>
    <mergeCell ref="S431:T431"/>
    <mergeCell ref="S432:T432"/>
    <mergeCell ref="K426:K427"/>
    <mergeCell ref="L426:L427"/>
    <mergeCell ref="M426:M427"/>
    <mergeCell ref="N426:N427"/>
    <mergeCell ref="O426:P426"/>
    <mergeCell ref="Q426:R426"/>
    <mergeCell ref="S420:T420"/>
    <mergeCell ref="S421:T421"/>
    <mergeCell ref="S422:T422"/>
    <mergeCell ref="S423:T423"/>
    <mergeCell ref="S424:T424"/>
    <mergeCell ref="S425:T425"/>
    <mergeCell ref="S414:T414"/>
    <mergeCell ref="S415:T415"/>
    <mergeCell ref="S416:T416"/>
    <mergeCell ref="S417:T417"/>
    <mergeCell ref="S418:T418"/>
    <mergeCell ref="S419:T419"/>
    <mergeCell ref="S408:T408"/>
    <mergeCell ref="S409:T409"/>
    <mergeCell ref="S410:T410"/>
    <mergeCell ref="S411:T411"/>
    <mergeCell ref="S412:T412"/>
    <mergeCell ref="S413:T413"/>
    <mergeCell ref="S403:T403"/>
    <mergeCell ref="S404:T404"/>
    <mergeCell ref="S405:T405"/>
    <mergeCell ref="S406:T406"/>
    <mergeCell ref="S407:T407"/>
    <mergeCell ref="S397:T397"/>
    <mergeCell ref="S398:T398"/>
    <mergeCell ref="S399:T399"/>
    <mergeCell ref="S400:T400"/>
    <mergeCell ref="K401:K402"/>
    <mergeCell ref="L401:L402"/>
    <mergeCell ref="M401:M402"/>
    <mergeCell ref="N401:N402"/>
    <mergeCell ref="O401:P401"/>
    <mergeCell ref="Q401:R401"/>
    <mergeCell ref="S391:T391"/>
    <mergeCell ref="S392:T392"/>
    <mergeCell ref="S393:T393"/>
    <mergeCell ref="S394:T394"/>
    <mergeCell ref="S395:T395"/>
    <mergeCell ref="S396:T396"/>
    <mergeCell ref="S401:T402"/>
    <mergeCell ref="S387:T387"/>
    <mergeCell ref="S388:T388"/>
    <mergeCell ref="S389:T389"/>
    <mergeCell ref="S390:T390"/>
    <mergeCell ref="K376:T376"/>
    <mergeCell ref="K377:T377"/>
    <mergeCell ref="K382:T382"/>
    <mergeCell ref="K383:K384"/>
    <mergeCell ref="L383:L384"/>
    <mergeCell ref="M383:M384"/>
    <mergeCell ref="N383:N384"/>
    <mergeCell ref="O383:P383"/>
    <mergeCell ref="Q383:R383"/>
    <mergeCell ref="S383:T384"/>
    <mergeCell ref="S385:T385"/>
    <mergeCell ref="S386:T386"/>
    <mergeCell ref="S370:T370"/>
    <mergeCell ref="S371:T371"/>
    <mergeCell ref="S372:T372"/>
    <mergeCell ref="S373:T373"/>
    <mergeCell ref="S374:T374"/>
    <mergeCell ref="S375:T375"/>
    <mergeCell ref="S364:T364"/>
    <mergeCell ref="S365:T365"/>
    <mergeCell ref="S366:T366"/>
    <mergeCell ref="S367:T367"/>
    <mergeCell ref="S368:T368"/>
    <mergeCell ref="S369:T369"/>
    <mergeCell ref="S358:T358"/>
    <mergeCell ref="S359:T359"/>
    <mergeCell ref="S360:T360"/>
    <mergeCell ref="S361:T361"/>
    <mergeCell ref="S362:T362"/>
    <mergeCell ref="S363:T363"/>
    <mergeCell ref="S351:T352"/>
    <mergeCell ref="S353:T353"/>
    <mergeCell ref="S354:T354"/>
    <mergeCell ref="S355:T355"/>
    <mergeCell ref="S356:T356"/>
    <mergeCell ref="S357:T357"/>
    <mergeCell ref="K351:K352"/>
    <mergeCell ref="L351:L352"/>
    <mergeCell ref="M351:M352"/>
    <mergeCell ref="N351:N352"/>
    <mergeCell ref="O351:P351"/>
    <mergeCell ref="Q351:R351"/>
    <mergeCell ref="S345:T345"/>
    <mergeCell ref="S346:T346"/>
    <mergeCell ref="S347:T347"/>
    <mergeCell ref="S348:T348"/>
    <mergeCell ref="S349:T349"/>
    <mergeCell ref="S350:T350"/>
    <mergeCell ref="S339:T339"/>
    <mergeCell ref="S340:T340"/>
    <mergeCell ref="S341:T341"/>
    <mergeCell ref="S342:T342"/>
    <mergeCell ref="S343:T343"/>
    <mergeCell ref="S344:T344"/>
    <mergeCell ref="S333:T333"/>
    <mergeCell ref="S334:T334"/>
    <mergeCell ref="S335:T335"/>
    <mergeCell ref="S336:T336"/>
    <mergeCell ref="S337:T337"/>
    <mergeCell ref="S338:T338"/>
    <mergeCell ref="S328:T328"/>
    <mergeCell ref="S329:T329"/>
    <mergeCell ref="S330:T330"/>
    <mergeCell ref="S331:T331"/>
    <mergeCell ref="S332:T332"/>
    <mergeCell ref="S322:T322"/>
    <mergeCell ref="S323:T323"/>
    <mergeCell ref="S324:T324"/>
    <mergeCell ref="S325:T325"/>
    <mergeCell ref="K326:K327"/>
    <mergeCell ref="L326:L327"/>
    <mergeCell ref="M326:M327"/>
    <mergeCell ref="N326:N327"/>
    <mergeCell ref="O326:P326"/>
    <mergeCell ref="Q326:R326"/>
    <mergeCell ref="S316:T316"/>
    <mergeCell ref="S317:T317"/>
    <mergeCell ref="S318:T318"/>
    <mergeCell ref="S319:T319"/>
    <mergeCell ref="S320:T320"/>
    <mergeCell ref="S321:T321"/>
    <mergeCell ref="S326:T327"/>
    <mergeCell ref="S310:T310"/>
    <mergeCell ref="S311:T311"/>
    <mergeCell ref="S312:T312"/>
    <mergeCell ref="S313:T313"/>
    <mergeCell ref="S314:T314"/>
    <mergeCell ref="S315:T315"/>
    <mergeCell ref="K301:T301"/>
    <mergeCell ref="K302:T302"/>
    <mergeCell ref="K307:T307"/>
    <mergeCell ref="K308:K309"/>
    <mergeCell ref="L308:L309"/>
    <mergeCell ref="M308:M309"/>
    <mergeCell ref="N308:N309"/>
    <mergeCell ref="O308:P308"/>
    <mergeCell ref="Q308:R308"/>
    <mergeCell ref="S308:T309"/>
    <mergeCell ref="S295:T295"/>
    <mergeCell ref="S296:T296"/>
    <mergeCell ref="S297:T297"/>
    <mergeCell ref="S298:T298"/>
    <mergeCell ref="S299:T299"/>
    <mergeCell ref="S300:T300"/>
    <mergeCell ref="S289:T289"/>
    <mergeCell ref="S290:T290"/>
    <mergeCell ref="S291:T291"/>
    <mergeCell ref="S292:T292"/>
    <mergeCell ref="S293:T293"/>
    <mergeCell ref="S294:T294"/>
    <mergeCell ref="S283:T283"/>
    <mergeCell ref="S284:T284"/>
    <mergeCell ref="S285:T285"/>
    <mergeCell ref="S286:T286"/>
    <mergeCell ref="S287:T287"/>
    <mergeCell ref="S288:T288"/>
    <mergeCell ref="S276:T277"/>
    <mergeCell ref="S278:T278"/>
    <mergeCell ref="S279:T279"/>
    <mergeCell ref="S280:T280"/>
    <mergeCell ref="S281:T281"/>
    <mergeCell ref="S282:T282"/>
    <mergeCell ref="K276:K277"/>
    <mergeCell ref="L276:L277"/>
    <mergeCell ref="M276:M277"/>
    <mergeCell ref="N276:N277"/>
    <mergeCell ref="O276:P276"/>
    <mergeCell ref="Q276:R276"/>
    <mergeCell ref="S270:T270"/>
    <mergeCell ref="S271:T271"/>
    <mergeCell ref="S272:T272"/>
    <mergeCell ref="S273:T273"/>
    <mergeCell ref="S274:T274"/>
    <mergeCell ref="S275:T275"/>
    <mergeCell ref="S264:T264"/>
    <mergeCell ref="S265:T265"/>
    <mergeCell ref="S266:T266"/>
    <mergeCell ref="S267:T267"/>
    <mergeCell ref="S268:T268"/>
    <mergeCell ref="S269:T269"/>
    <mergeCell ref="S258:T258"/>
    <mergeCell ref="S259:T259"/>
    <mergeCell ref="S260:T260"/>
    <mergeCell ref="S261:T261"/>
    <mergeCell ref="S262:T262"/>
    <mergeCell ref="S263:T263"/>
    <mergeCell ref="S253:T253"/>
    <mergeCell ref="S254:T254"/>
    <mergeCell ref="S255:T255"/>
    <mergeCell ref="S256:T256"/>
    <mergeCell ref="S257:T257"/>
    <mergeCell ref="S247:T247"/>
    <mergeCell ref="S248:T248"/>
    <mergeCell ref="S249:T249"/>
    <mergeCell ref="S250:T250"/>
    <mergeCell ref="K251:K252"/>
    <mergeCell ref="L251:L252"/>
    <mergeCell ref="M251:M252"/>
    <mergeCell ref="N251:N252"/>
    <mergeCell ref="O251:P251"/>
    <mergeCell ref="Q251:R251"/>
    <mergeCell ref="S241:T241"/>
    <mergeCell ref="S242:T242"/>
    <mergeCell ref="S243:T243"/>
    <mergeCell ref="S244:T244"/>
    <mergeCell ref="S245:T245"/>
    <mergeCell ref="S246:T246"/>
    <mergeCell ref="S251:T252"/>
    <mergeCell ref="S235:T235"/>
    <mergeCell ref="S236:T236"/>
    <mergeCell ref="S237:T237"/>
    <mergeCell ref="S238:T238"/>
    <mergeCell ref="S239:T239"/>
    <mergeCell ref="S240:T240"/>
    <mergeCell ref="K226:T226"/>
    <mergeCell ref="K227:T227"/>
    <mergeCell ref="K232:T232"/>
    <mergeCell ref="K233:K234"/>
    <mergeCell ref="L233:L234"/>
    <mergeCell ref="M233:M234"/>
    <mergeCell ref="N233:N234"/>
    <mergeCell ref="O233:P233"/>
    <mergeCell ref="Q233:R233"/>
    <mergeCell ref="S233:T234"/>
    <mergeCell ref="S220:T220"/>
    <mergeCell ref="S221:T221"/>
    <mergeCell ref="S222:T222"/>
    <mergeCell ref="S223:T223"/>
    <mergeCell ref="S224:T224"/>
    <mergeCell ref="S225:T225"/>
    <mergeCell ref="S214:T214"/>
    <mergeCell ref="S215:T215"/>
    <mergeCell ref="S216:T216"/>
    <mergeCell ref="S217:T217"/>
    <mergeCell ref="S218:T218"/>
    <mergeCell ref="S219:T219"/>
    <mergeCell ref="S208:T208"/>
    <mergeCell ref="S209:T209"/>
    <mergeCell ref="S210:T210"/>
    <mergeCell ref="S211:T211"/>
    <mergeCell ref="S212:T212"/>
    <mergeCell ref="S213:T213"/>
    <mergeCell ref="S201:T202"/>
    <mergeCell ref="S203:T203"/>
    <mergeCell ref="S204:T204"/>
    <mergeCell ref="S205:T205"/>
    <mergeCell ref="S206:T206"/>
    <mergeCell ref="S207:T207"/>
    <mergeCell ref="K201:K202"/>
    <mergeCell ref="L201:L202"/>
    <mergeCell ref="M201:M202"/>
    <mergeCell ref="N201:N202"/>
    <mergeCell ref="O201:P201"/>
    <mergeCell ref="Q201:R201"/>
    <mergeCell ref="S195:T195"/>
    <mergeCell ref="S196:T196"/>
    <mergeCell ref="S197:T197"/>
    <mergeCell ref="S198:T198"/>
    <mergeCell ref="S199:T199"/>
    <mergeCell ref="S200:T200"/>
    <mergeCell ref="K182:T182"/>
    <mergeCell ref="S189:T189"/>
    <mergeCell ref="S190:T190"/>
    <mergeCell ref="S191:T191"/>
    <mergeCell ref="S192:T192"/>
    <mergeCell ref="S193:T193"/>
    <mergeCell ref="S194:T194"/>
    <mergeCell ref="S185:T185"/>
    <mergeCell ref="S186:T186"/>
    <mergeCell ref="S187:T187"/>
    <mergeCell ref="S188:T188"/>
    <mergeCell ref="S166:T166"/>
    <mergeCell ref="S167:T167"/>
    <mergeCell ref="S168:T168"/>
    <mergeCell ref="S169:T169"/>
    <mergeCell ref="S170:T170"/>
    <mergeCell ref="S171:T171"/>
    <mergeCell ref="K176:T176"/>
    <mergeCell ref="K177:T177"/>
    <mergeCell ref="S172:T172"/>
    <mergeCell ref="S173:T173"/>
    <mergeCell ref="S174:T174"/>
    <mergeCell ref="S175:T175"/>
    <mergeCell ref="S160:T160"/>
    <mergeCell ref="S161:T161"/>
    <mergeCell ref="S162:T162"/>
    <mergeCell ref="S163:T163"/>
    <mergeCell ref="S164:T164"/>
    <mergeCell ref="S165:T165"/>
    <mergeCell ref="K151:T151"/>
    <mergeCell ref="K152:T152"/>
    <mergeCell ref="K157:T157"/>
    <mergeCell ref="K158:K159"/>
    <mergeCell ref="L158:L159"/>
    <mergeCell ref="M158:M159"/>
    <mergeCell ref="N158:N159"/>
    <mergeCell ref="O158:P158"/>
    <mergeCell ref="Q158:R158"/>
    <mergeCell ref="S158:T159"/>
    <mergeCell ref="S145:T145"/>
    <mergeCell ref="S146:T146"/>
    <mergeCell ref="S147:T147"/>
    <mergeCell ref="S148:T148"/>
    <mergeCell ref="S149:T149"/>
    <mergeCell ref="S150:T150"/>
    <mergeCell ref="S139:T139"/>
    <mergeCell ref="S140:T140"/>
    <mergeCell ref="S141:T141"/>
    <mergeCell ref="S142:T142"/>
    <mergeCell ref="S143:T143"/>
    <mergeCell ref="S144:T144"/>
    <mergeCell ref="S137:T137"/>
    <mergeCell ref="S138:T138"/>
    <mergeCell ref="K132:T132"/>
    <mergeCell ref="K133:K134"/>
    <mergeCell ref="L133:L134"/>
    <mergeCell ref="M133:M134"/>
    <mergeCell ref="N133:N134"/>
    <mergeCell ref="O133:P133"/>
    <mergeCell ref="Q133:R133"/>
    <mergeCell ref="S133:T134"/>
    <mergeCell ref="K107:T107"/>
    <mergeCell ref="S114:T114"/>
    <mergeCell ref="S115:T115"/>
    <mergeCell ref="S116:T116"/>
    <mergeCell ref="S117:T117"/>
    <mergeCell ref="S118:T118"/>
    <mergeCell ref="S119:T119"/>
    <mergeCell ref="S110:T110"/>
    <mergeCell ref="S111:T111"/>
    <mergeCell ref="S112:T112"/>
    <mergeCell ref="S113:T113"/>
    <mergeCell ref="S91:T91"/>
    <mergeCell ref="S92:T92"/>
    <mergeCell ref="S93:T93"/>
    <mergeCell ref="S94:T94"/>
    <mergeCell ref="S95:T95"/>
    <mergeCell ref="S96:T96"/>
    <mergeCell ref="K101:T101"/>
    <mergeCell ref="K102:T102"/>
    <mergeCell ref="S97:T97"/>
    <mergeCell ref="S98:T98"/>
    <mergeCell ref="S99:T99"/>
    <mergeCell ref="S100:T100"/>
    <mergeCell ref="S86:T86"/>
    <mergeCell ref="S87:T87"/>
    <mergeCell ref="S88:T88"/>
    <mergeCell ref="S89:T89"/>
    <mergeCell ref="S90:T90"/>
    <mergeCell ref="K76:T76"/>
    <mergeCell ref="K77:T77"/>
    <mergeCell ref="K82:T82"/>
    <mergeCell ref="K83:K84"/>
    <mergeCell ref="L83:L84"/>
    <mergeCell ref="M83:M84"/>
    <mergeCell ref="N83:N84"/>
    <mergeCell ref="O83:P83"/>
    <mergeCell ref="Q83:R83"/>
    <mergeCell ref="S83:T84"/>
    <mergeCell ref="S74:T74"/>
    <mergeCell ref="S75:T75"/>
    <mergeCell ref="S64:T64"/>
    <mergeCell ref="S65:T65"/>
    <mergeCell ref="S66:T66"/>
    <mergeCell ref="S67:T67"/>
    <mergeCell ref="S68:T68"/>
    <mergeCell ref="S69:T69"/>
    <mergeCell ref="S85:T85"/>
    <mergeCell ref="K32:T32"/>
    <mergeCell ref="S39:T39"/>
    <mergeCell ref="S40:T40"/>
    <mergeCell ref="S41:T41"/>
    <mergeCell ref="S42:T42"/>
    <mergeCell ref="S43:T43"/>
    <mergeCell ref="S44:T44"/>
    <mergeCell ref="S35:T35"/>
    <mergeCell ref="S36:T36"/>
    <mergeCell ref="S37:T37"/>
    <mergeCell ref="S38:T38"/>
    <mergeCell ref="K33:K34"/>
    <mergeCell ref="L33:L34"/>
    <mergeCell ref="M33:M34"/>
    <mergeCell ref="N33:N34"/>
    <mergeCell ref="O33:P33"/>
    <mergeCell ref="Q33:R33"/>
    <mergeCell ref="S33:T34"/>
    <mergeCell ref="S16:T16"/>
    <mergeCell ref="S17:T17"/>
    <mergeCell ref="S18:T18"/>
    <mergeCell ref="S19:T19"/>
    <mergeCell ref="S20:T20"/>
    <mergeCell ref="S21:T21"/>
    <mergeCell ref="K26:T26"/>
    <mergeCell ref="K27:T27"/>
    <mergeCell ref="S22:T22"/>
    <mergeCell ref="S23:T23"/>
    <mergeCell ref="S24:T24"/>
    <mergeCell ref="S25:T25"/>
    <mergeCell ref="S12:T12"/>
    <mergeCell ref="S13:T13"/>
    <mergeCell ref="S14:T14"/>
    <mergeCell ref="S15:T15"/>
    <mergeCell ref="K1:T1"/>
    <mergeCell ref="K2:T2"/>
    <mergeCell ref="K7:T7"/>
    <mergeCell ref="K8:K9"/>
    <mergeCell ref="L8:L9"/>
    <mergeCell ref="M8:M9"/>
    <mergeCell ref="N8:N9"/>
    <mergeCell ref="O8:P8"/>
    <mergeCell ref="Q8:R8"/>
    <mergeCell ref="S8:T9"/>
    <mergeCell ref="S10:T10"/>
    <mergeCell ref="S11:T11"/>
    <mergeCell ref="S45:T45"/>
    <mergeCell ref="S46:T46"/>
    <mergeCell ref="S47:T47"/>
    <mergeCell ref="S48:T48"/>
    <mergeCell ref="S49:T49"/>
    <mergeCell ref="S50:T50"/>
    <mergeCell ref="K183:K184"/>
    <mergeCell ref="L183:L184"/>
    <mergeCell ref="M183:M184"/>
    <mergeCell ref="N183:N184"/>
    <mergeCell ref="O183:P183"/>
    <mergeCell ref="Q183:R183"/>
    <mergeCell ref="S183:T184"/>
    <mergeCell ref="K108:K109"/>
    <mergeCell ref="L108:L109"/>
    <mergeCell ref="M108:M109"/>
    <mergeCell ref="N108:N109"/>
    <mergeCell ref="O108:P108"/>
    <mergeCell ref="Q108:R108"/>
    <mergeCell ref="S108:T109"/>
    <mergeCell ref="K126:T126"/>
    <mergeCell ref="K127:T127"/>
    <mergeCell ref="S60:T60"/>
    <mergeCell ref="S61:T61"/>
    <mergeCell ref="S120:T120"/>
    <mergeCell ref="S121:T121"/>
    <mergeCell ref="S122:T122"/>
    <mergeCell ref="S123:T123"/>
    <mergeCell ref="S124:T124"/>
    <mergeCell ref="S125:T125"/>
    <mergeCell ref="S135:T135"/>
    <mergeCell ref="S136:T136"/>
    <mergeCell ref="K51:T51"/>
    <mergeCell ref="K52:T52"/>
    <mergeCell ref="S62:T62"/>
    <mergeCell ref="S63:T63"/>
    <mergeCell ref="K57:T57"/>
    <mergeCell ref="K58:K59"/>
    <mergeCell ref="L58:L59"/>
    <mergeCell ref="M58:M59"/>
    <mergeCell ref="N58:N59"/>
    <mergeCell ref="O58:P58"/>
    <mergeCell ref="Q58:R58"/>
    <mergeCell ref="S58:T59"/>
    <mergeCell ref="S70:T70"/>
    <mergeCell ref="S71:T71"/>
    <mergeCell ref="S72:T72"/>
    <mergeCell ref="S73:T73"/>
  </mergeCells>
  <phoneticPr fontId="2" type="noConversion"/>
  <conditionalFormatting sqref="K253">
    <cfRule type="expression" dxfId="104" priority="53">
      <formula>IF((L253+M253)&gt;0,(LEN(L253)+LEN(M253))&lt;&gt;12,)</formula>
    </cfRule>
  </conditionalFormatting>
  <conditionalFormatting sqref="K203">
    <cfRule type="expression" dxfId="103" priority="56">
      <formula>IF((L203+M203)&gt;0,(LEN(L203)+LEN(M203))&lt;&gt;12,)</formula>
    </cfRule>
  </conditionalFormatting>
  <conditionalFormatting sqref="K203:K225">
    <cfRule type="expression" dxfId="102" priority="55">
      <formula>IF((L203+M203)&gt;0,(LEN(L203)+LEN(M203))&lt;&gt;12,)</formula>
    </cfRule>
  </conditionalFormatting>
  <conditionalFormatting sqref="K254:K275">
    <cfRule type="expression" dxfId="101" priority="52">
      <formula>IF((L254+M254)&gt;0,(LEN(L254)+LEN(M254))&lt;&gt;12,)</formula>
    </cfRule>
  </conditionalFormatting>
  <conditionalFormatting sqref="K278">
    <cfRule type="expression" dxfId="100" priority="51">
      <formula>IF((L278+M278)&gt;0,(LEN(L278)+LEN(M278))&lt;&gt;12,)</formula>
    </cfRule>
  </conditionalFormatting>
  <conditionalFormatting sqref="K278:K300">
    <cfRule type="expression" dxfId="99" priority="50">
      <formula>IF((L278+M278)&gt;0,(LEN(L278)+LEN(M278))&lt;&gt;12,)</formula>
    </cfRule>
  </conditionalFormatting>
  <conditionalFormatting sqref="K353:K375">
    <cfRule type="expression" dxfId="98" priority="45">
      <formula>IF((L353+M353)&gt;0,(LEN(L353)+LEN(M353))&lt;&gt;12,)</formula>
    </cfRule>
  </conditionalFormatting>
  <conditionalFormatting sqref="K328">
    <cfRule type="expression" dxfId="97" priority="48">
      <formula>IF((L328+M328)&gt;0,(LEN(L328)+LEN(M328))&lt;&gt;12,)</formula>
    </cfRule>
  </conditionalFormatting>
  <conditionalFormatting sqref="K329:K350">
    <cfRule type="expression" dxfId="96" priority="47">
      <formula>IF((L329+M329)&gt;0,(LEN(L329)+LEN(M329))&lt;&gt;12,)</formula>
    </cfRule>
  </conditionalFormatting>
  <conditionalFormatting sqref="K353">
    <cfRule type="expression" dxfId="95" priority="46">
      <formula>IF((L353+M353)&gt;0,(LEN(L353)+LEN(M353))&lt;&gt;12,)</formula>
    </cfRule>
  </conditionalFormatting>
  <conditionalFormatting sqref="K428">
    <cfRule type="expression" dxfId="94" priority="41">
      <formula>IF((L428+M428)&gt;0,(LEN(L428)+LEN(M428))&lt;&gt;12,)</formula>
    </cfRule>
  </conditionalFormatting>
  <conditionalFormatting sqref="K403">
    <cfRule type="expression" dxfId="93" priority="43">
      <formula>IF((L403+M403)&gt;0,(LEN(L403)+LEN(M403))&lt;&gt;12,)</formula>
    </cfRule>
  </conditionalFormatting>
  <conditionalFormatting sqref="K404:K425">
    <cfRule type="expression" dxfId="92" priority="42">
      <formula>IF((L404+M404)&gt;0,(LEN(L404)+LEN(M404))&lt;&gt;12,)</formula>
    </cfRule>
  </conditionalFormatting>
  <conditionalFormatting sqref="K428:K450">
    <cfRule type="expression" dxfId="91" priority="40">
      <formula>IF((L428+M428)&gt;0,(LEN(L428)+LEN(M428))&lt;&gt;12,)</formula>
    </cfRule>
  </conditionalFormatting>
  <conditionalFormatting sqref="K479:K500">
    <cfRule type="expression" dxfId="90" priority="37">
      <formula>IF((L479+M479)&gt;0,(LEN(L479)+LEN(M479))&lt;&gt;12,)</formula>
    </cfRule>
  </conditionalFormatting>
  <conditionalFormatting sqref="K478">
    <cfRule type="expression" dxfId="89" priority="38">
      <formula>IF((L478+M478)&gt;0,(LEN(L478)+LEN(M478))&lt;&gt;12,)</formula>
    </cfRule>
  </conditionalFormatting>
  <conditionalFormatting sqref="K503">
    <cfRule type="expression" dxfId="88" priority="36">
      <formula>IF((L503+M503)&gt;0,(LEN(L503)+LEN(M503))&lt;&gt;12,)</formula>
    </cfRule>
  </conditionalFormatting>
  <conditionalFormatting sqref="K503:K525">
    <cfRule type="expression" dxfId="87" priority="35">
      <formula>IF((L503+M503)&gt;0,(LEN(L503)+LEN(M503))&lt;&gt;12,)</formula>
    </cfRule>
  </conditionalFormatting>
  <conditionalFormatting sqref="K553">
    <cfRule type="expression" dxfId="86" priority="33">
      <formula>IF((L553+M553)&gt;0,(LEN(L553)+LEN(M553))&lt;&gt;12,)</formula>
    </cfRule>
  </conditionalFormatting>
  <conditionalFormatting sqref="K554:K575">
    <cfRule type="expression" dxfId="85" priority="32">
      <formula>IF((L554+M554)&gt;0,(LEN(L554)+LEN(M554))&lt;&gt;12,)</formula>
    </cfRule>
  </conditionalFormatting>
  <conditionalFormatting sqref="K578">
    <cfRule type="expression" dxfId="84" priority="31">
      <formula>IF((L578+M578)&gt;0,(LEN(L578)+LEN(M578))&lt;&gt;12,)</formula>
    </cfRule>
  </conditionalFormatting>
  <conditionalFormatting sqref="K578:K600">
    <cfRule type="expression" dxfId="83" priority="30">
      <formula>IF((L578+M578)&gt;0,(LEN(L578)+LEN(M578))&lt;&gt;12,)</formula>
    </cfRule>
  </conditionalFormatting>
  <conditionalFormatting sqref="K312:K325">
    <cfRule type="expression" dxfId="82" priority="25">
      <formula>IF((L312+M312)&gt;0,(LEN(L312)+LEN(M312))&lt;&gt;12,)</formula>
    </cfRule>
  </conditionalFormatting>
  <conditionalFormatting sqref="K387:K400">
    <cfRule type="expression" dxfId="81" priority="24">
      <formula>IF((L387+M387)&gt;0,(LEN(L387)+LEN(M387))&lt;&gt;12,)</formula>
    </cfRule>
  </conditionalFormatting>
  <conditionalFormatting sqref="K462:K475">
    <cfRule type="expression" dxfId="80" priority="23">
      <formula>IF((L462+M462)&gt;0,(LEN(L462)+LEN(M462))&lt;&gt;12,)</formula>
    </cfRule>
  </conditionalFormatting>
  <conditionalFormatting sqref="K37:K50">
    <cfRule type="expression" dxfId="79" priority="12">
      <formula>IF((L37+M37)&gt;0,(LEN(L37)+LEN(M37))&lt;&gt;12,)</formula>
    </cfRule>
  </conditionalFormatting>
  <conditionalFormatting sqref="K62:K75">
    <cfRule type="expression" dxfId="78" priority="11">
      <formula>IF((L62+M62)&gt;0,(LEN(L62)+LEN(M62))&lt;&gt;12,)</formula>
    </cfRule>
  </conditionalFormatting>
  <conditionalFormatting sqref="K112:K125">
    <cfRule type="expression" dxfId="77" priority="9">
      <formula>IF((L112+M112)&gt;0,(LEN(L112)+LEN(M112))&lt;&gt;12,)</formula>
    </cfRule>
  </conditionalFormatting>
  <conditionalFormatting sqref="K137:K150">
    <cfRule type="expression" dxfId="76" priority="8">
      <formula>IF((L137+M137)&gt;0,(LEN(L137)+LEN(M137))&lt;&gt;12,)</formula>
    </cfRule>
  </conditionalFormatting>
  <conditionalFormatting sqref="K187:K200">
    <cfRule type="expression" dxfId="75" priority="6">
      <formula>IF((L187+M187)&gt;0,(LEN(L187)+LEN(M187))&lt;&gt;12,)</formula>
    </cfRule>
  </conditionalFormatting>
  <conditionalFormatting sqref="K537:K550">
    <cfRule type="expression" dxfId="74" priority="5">
      <formula>IF((L537+M537)&gt;0,(LEN(L537)+LEN(M537))&lt;&gt;12,)</formula>
    </cfRule>
  </conditionalFormatting>
  <conditionalFormatting sqref="K237:K250">
    <cfRule type="expression" dxfId="73" priority="4">
      <formula>IF((L237+M237)&gt;0,(LEN(L237)+LEN(M237))&lt;&gt;12,)</formula>
    </cfRule>
  </conditionalFormatting>
  <conditionalFormatting sqref="K162:K175">
    <cfRule type="expression" dxfId="72" priority="3">
      <formula>IF((L162+M162)&gt;0,(LEN(L162)+LEN(M162))&lt;&gt;12,)</formula>
    </cfRule>
  </conditionalFormatting>
  <conditionalFormatting sqref="K87:K100">
    <cfRule type="expression" dxfId="71" priority="2">
      <formula>IF((L87+M87)&gt;0,(LEN(L87)+LEN(M87))&lt;&gt;12,)</formula>
    </cfRule>
  </conditionalFormatting>
  <conditionalFormatting sqref="K12:K25">
    <cfRule type="expression" dxfId="70" priority="1">
      <formula>IF((L12+M12)&gt;0,(LEN(L12)+LEN(M12))&lt;&gt;12,)</formula>
    </cfRule>
  </conditionalFormatting>
  <dataValidations count="4">
    <dataValidation type="list" allowBlank="1" showInputMessage="1" showErrorMessage="1" sqref="R379 R154 R454 R529 R129 R54 R304 R179 R29 R4 R104 R79 R229" xr:uid="{00000000-0002-0000-2100-000000000000}">
      <formula1>$AF$3:$AF$6</formula1>
    </dataValidation>
    <dataValidation type="list" allowBlank="1" showInputMessage="1" showErrorMessage="1" sqref="R381 R531 R456 R156 R131 R56 R306 R181 R31 R6 R106 R81 R231" xr:uid="{00000000-0002-0000-2100-000001000000}">
      <formula1>$AG$11:$AG$13</formula1>
    </dataValidation>
    <dataValidation type="list" allowBlank="1" showInputMessage="1" showErrorMessage="1" errorTitle="선택" error="선택" sqref="Q306 Q56 Q131 Q6 Q231 Q156 Q531 Q181 Q31 Q381 Q106 Q81 Q456" xr:uid="{00000000-0002-0000-2100-000002000000}">
      <formula1>$AF$11:$AF$13</formula1>
    </dataValidation>
    <dataValidation type="list" allowBlank="1" showInputMessage="1" showErrorMessage="1" sqref="Y4 Y79 Y154" xr:uid="{00000000-0002-0000-2100-000003000000}">
      <formula1>$AI$11:$AI$12</formula1>
    </dataValidation>
  </dataValidations>
  <printOptions horizontalCentered="1" verticalCentered="1"/>
  <pageMargins left="0.23622047244094491" right="0.23622047244094491" top="0.74803149606299213" bottom="0.74803149606299213" header="0.31496062992125984" footer="0.31496062992125984"/>
  <pageSetup paperSize="9" scale="89" orientation="landscape" blackAndWhite="1" r:id="rId1"/>
  <rowBreaks count="7" manualBreakCount="7">
    <brk id="50" min="10" max="19" man="1"/>
    <brk id="150" min="10" max="19" man="1"/>
    <brk id="175" min="10" max="19" man="1"/>
    <brk id="250" min="10" max="19" man="1"/>
    <brk id="375" min="10" max="19" man="1"/>
    <brk id="450" min="10" max="19" man="1"/>
    <brk id="475" min="10" max="19" man="1"/>
  </rowBreaks>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9" filterMode="1">
    <tabColor rgb="FFFF0000"/>
  </sheetPr>
  <dimension ref="A1:AS602"/>
  <sheetViews>
    <sheetView showZeros="0" view="pageBreakPreview" topLeftCell="I1" zoomScaleNormal="100" zoomScaleSheetLayoutView="100" workbookViewId="0">
      <selection activeCell="P14" sqref="P14"/>
    </sheetView>
  </sheetViews>
  <sheetFormatPr defaultColWidth="9" defaultRowHeight="21" customHeight="1"/>
  <cols>
    <col min="1" max="7" width="0.125" style="115" hidden="1" customWidth="1"/>
    <col min="8" max="8" width="5.875" style="116" hidden="1" customWidth="1"/>
    <col min="9" max="9" width="7.625" style="128" customWidth="1"/>
    <col min="10" max="10" width="4.375" style="118" customWidth="1"/>
    <col min="11" max="20" width="12.25" style="115" customWidth="1"/>
    <col min="21" max="21" width="4.375" style="118" customWidth="1"/>
    <col min="22" max="25" width="10.125" style="166" customWidth="1"/>
    <col min="26" max="26" width="10.125" style="167" customWidth="1"/>
    <col min="27" max="27" width="10.125" style="168" customWidth="1"/>
    <col min="28" max="29" width="10.125" style="167" customWidth="1"/>
    <col min="30" max="30" width="5.125" style="167" customWidth="1"/>
    <col min="31" max="31" width="1.875" style="122" customWidth="1"/>
    <col min="32" max="32" width="15.125" style="122" customWidth="1"/>
    <col min="33" max="36" width="12.125" style="122" customWidth="1"/>
    <col min="37" max="37" width="15" style="122" customWidth="1"/>
    <col min="38" max="38" width="11.25" style="122" customWidth="1"/>
    <col min="39" max="39" width="11.25" style="121" customWidth="1"/>
    <col min="40" max="16384" width="9" style="116"/>
  </cols>
  <sheetData>
    <row r="1" spans="9:43" ht="30" customHeight="1" thickTop="1" thickBot="1">
      <c r="I1" s="117" t="s">
        <v>837</v>
      </c>
      <c r="J1" s="118">
        <f>IF($Q$4&gt;0,1,)</f>
        <v>0</v>
      </c>
      <c r="K1" s="2013" t="s">
        <v>803</v>
      </c>
      <c r="L1" s="2013"/>
      <c r="M1" s="2013"/>
      <c r="N1" s="2013"/>
      <c r="O1" s="2013"/>
      <c r="P1" s="2013"/>
      <c r="Q1" s="2013"/>
      <c r="R1" s="2013"/>
      <c r="S1" s="2013"/>
      <c r="T1" s="2013"/>
      <c r="U1" s="118">
        <f>J1</f>
        <v>0</v>
      </c>
      <c r="V1" s="119" t="s">
        <v>755</v>
      </c>
      <c r="W1" s="120" t="s">
        <v>873</v>
      </c>
      <c r="X1" s="121"/>
      <c r="Y1" s="121"/>
      <c r="Z1" s="122"/>
      <c r="AA1" s="123"/>
      <c r="AB1" s="122"/>
      <c r="AC1" s="122"/>
      <c r="AD1" s="122"/>
      <c r="AF1" s="124" t="s">
        <v>756</v>
      </c>
      <c r="AG1" s="125"/>
      <c r="AH1" s="125"/>
      <c r="AI1" s="125"/>
      <c r="AJ1" s="126"/>
      <c r="AN1" s="127"/>
      <c r="AO1" s="127"/>
      <c r="AP1" s="127"/>
    </row>
    <row r="2" spans="9:43" ht="21" customHeight="1" thickTop="1" thickBot="1">
      <c r="I2" s="292">
        <f>IF(Q$4&gt;0,1,0)</f>
        <v>0</v>
      </c>
      <c r="J2" s="118">
        <f t="shared" ref="J2:J75" si="0">IF($Q$4&gt;0,1,)</f>
        <v>0</v>
      </c>
      <c r="K2" s="2021" t="s">
        <v>537</v>
      </c>
      <c r="L2" s="2021"/>
      <c r="M2" s="2021"/>
      <c r="N2" s="2021"/>
      <c r="O2" s="2021"/>
      <c r="P2" s="2021"/>
      <c r="Q2" s="2021"/>
      <c r="R2" s="2021"/>
      <c r="S2" s="2021"/>
      <c r="T2" s="2021"/>
      <c r="U2" s="118">
        <f t="shared" ref="U2:U25" si="1">J2</f>
        <v>0</v>
      </c>
      <c r="V2" s="217" t="s">
        <v>976</v>
      </c>
      <c r="W2" s="232">
        <v>200</v>
      </c>
      <c r="X2" s="233" t="s">
        <v>1176</v>
      </c>
      <c r="Y2" s="990">
        <f>AD9</f>
        <v>0</v>
      </c>
      <c r="Z2" s="129"/>
      <c r="AA2" s="130"/>
      <c r="AB2" s="129"/>
      <c r="AC2" s="131"/>
      <c r="AD2" s="132"/>
      <c r="AE2" s="33"/>
      <c r="AF2" s="133" t="s">
        <v>777</v>
      </c>
      <c r="AG2" s="134" t="s">
        <v>778</v>
      </c>
      <c r="AH2" s="134" t="s">
        <v>779</v>
      </c>
      <c r="AI2" s="135" t="s">
        <v>780</v>
      </c>
      <c r="AJ2" s="126"/>
      <c r="AN2" s="127"/>
      <c r="AO2" s="127"/>
      <c r="AP2" s="48"/>
    </row>
    <row r="3" spans="9:43" ht="21" customHeight="1">
      <c r="I3" s="292">
        <f t="shared" ref="I3:I11" si="2">IF(Q$4&gt;0,1,0)</f>
        <v>0</v>
      </c>
      <c r="J3" s="118">
        <f t="shared" si="0"/>
        <v>0</v>
      </c>
      <c r="K3" s="983" t="s">
        <v>523</v>
      </c>
      <c r="L3" s="136" t="s">
        <v>524</v>
      </c>
      <c r="M3" s="985" t="s">
        <v>978</v>
      </c>
      <c r="N3" s="136" t="s">
        <v>838</v>
      </c>
      <c r="O3" s="985" t="s">
        <v>776</v>
      </c>
      <c r="P3" s="136" t="s">
        <v>525</v>
      </c>
      <c r="Q3" s="136" t="s">
        <v>534</v>
      </c>
      <c r="R3" s="136" t="s">
        <v>529</v>
      </c>
      <c r="S3" s="406" t="s">
        <v>535</v>
      </c>
      <c r="T3" s="407" t="s">
        <v>536</v>
      </c>
      <c r="U3" s="118">
        <f t="shared" si="1"/>
        <v>0</v>
      </c>
      <c r="V3" s="218" t="s">
        <v>975</v>
      </c>
      <c r="W3" s="138">
        <v>538</v>
      </c>
      <c r="X3" s="139"/>
      <c r="Y3" s="139"/>
      <c r="Z3" s="140"/>
      <c r="AA3" s="141"/>
      <c r="AB3" s="140"/>
      <c r="AC3" s="142"/>
      <c r="AD3" s="143"/>
      <c r="AE3" s="33"/>
      <c r="AF3" s="144" t="s">
        <v>781</v>
      </c>
      <c r="AG3" s="145" t="s">
        <v>782</v>
      </c>
      <c r="AH3" s="145" t="s">
        <v>783</v>
      </c>
      <c r="AI3" s="146" t="s">
        <v>784</v>
      </c>
      <c r="AJ3" s="126"/>
      <c r="AN3" s="127"/>
      <c r="AO3" s="127"/>
      <c r="AP3" s="48"/>
    </row>
    <row r="4" spans="9:43" ht="21" customHeight="1" thickBot="1">
      <c r="I4" s="292">
        <f t="shared" si="2"/>
        <v>0</v>
      </c>
      <c r="J4" s="118">
        <f t="shared" si="0"/>
        <v>0</v>
      </c>
      <c r="K4" s="147" t="s">
        <v>1854</v>
      </c>
      <c r="L4" s="405" t="s">
        <v>1855</v>
      </c>
      <c r="M4" s="148" t="s">
        <v>1856</v>
      </c>
      <c r="N4" s="149" t="s">
        <v>1857</v>
      </c>
      <c r="O4" s="149" t="s">
        <v>1858</v>
      </c>
      <c r="P4" s="150" t="str">
        <f>IF(COUNTA(Y9:Y16)&gt;1,CONCATENATE(V9,"번지 외 ",COUNTA(Y9:Y16)-1,"필지"),CONCATENATE(V9,"번지"))</f>
        <v>산23-13번지</v>
      </c>
      <c r="Q4" s="151">
        <f>+Y17</f>
        <v>0</v>
      </c>
      <c r="R4" s="393" t="s">
        <v>1304</v>
      </c>
      <c r="S4" s="152">
        <f>COUNT(L12:L24)</f>
        <v>1</v>
      </c>
      <c r="T4" s="153">
        <f>200*S4</f>
        <v>200</v>
      </c>
      <c r="U4" s="118">
        <f t="shared" si="1"/>
        <v>0</v>
      </c>
      <c r="V4" s="218" t="s">
        <v>974</v>
      </c>
      <c r="W4" s="138">
        <v>655</v>
      </c>
      <c r="X4" s="139"/>
      <c r="Y4" s="139"/>
      <c r="Z4" s="140"/>
      <c r="AA4" s="141"/>
      <c r="AB4" s="140"/>
      <c r="AC4" s="142"/>
      <c r="AD4" s="143"/>
      <c r="AE4" s="33"/>
      <c r="AF4" s="144" t="s">
        <v>785</v>
      </c>
      <c r="AG4" s="145" t="s">
        <v>786</v>
      </c>
      <c r="AH4" s="154" t="s">
        <v>787</v>
      </c>
      <c r="AI4" s="146" t="s">
        <v>788</v>
      </c>
      <c r="AJ4" s="126"/>
      <c r="AN4" s="127"/>
      <c r="AO4" s="127"/>
      <c r="AP4" s="48"/>
    </row>
    <row r="5" spans="9:43" ht="21" customHeight="1" thickBot="1">
      <c r="I5" s="292">
        <f t="shared" si="2"/>
        <v>0</v>
      </c>
      <c r="J5" s="118">
        <f t="shared" si="0"/>
        <v>0</v>
      </c>
      <c r="K5" s="983" t="s">
        <v>527</v>
      </c>
      <c r="L5" s="136" t="s">
        <v>528</v>
      </c>
      <c r="M5" s="136" t="s">
        <v>521</v>
      </c>
      <c r="N5" s="136" t="s">
        <v>526</v>
      </c>
      <c r="O5" s="136" t="s">
        <v>530</v>
      </c>
      <c r="P5" s="987" t="s">
        <v>531</v>
      </c>
      <c r="Q5" s="987" t="s">
        <v>532</v>
      </c>
      <c r="R5" s="155" t="s">
        <v>533</v>
      </c>
      <c r="S5" s="156" t="s">
        <v>552</v>
      </c>
      <c r="T5" s="407" t="s">
        <v>522</v>
      </c>
      <c r="U5" s="118">
        <f t="shared" si="1"/>
        <v>0</v>
      </c>
      <c r="V5" s="219" t="s">
        <v>789</v>
      </c>
      <c r="W5" s="220">
        <v>19.079999999999998</v>
      </c>
      <c r="X5" s="220"/>
      <c r="Y5" s="221"/>
      <c r="Z5" s="222"/>
      <c r="AA5" s="223"/>
      <c r="AB5" s="222"/>
      <c r="AC5" s="224"/>
      <c r="AD5" s="225"/>
      <c r="AE5" s="33"/>
      <c r="AF5" s="144" t="s">
        <v>790</v>
      </c>
      <c r="AG5" s="157" t="s">
        <v>791</v>
      </c>
      <c r="AH5" s="158" t="s">
        <v>792</v>
      </c>
      <c r="AI5" s="146" t="s">
        <v>793</v>
      </c>
      <c r="AJ5" s="126"/>
      <c r="AN5" s="127"/>
      <c r="AO5" s="127"/>
      <c r="AP5" s="48"/>
    </row>
    <row r="6" spans="9:43" ht="21" customHeight="1" thickBot="1">
      <c r="I6" s="292">
        <f t="shared" si="2"/>
        <v>0</v>
      </c>
      <c r="J6" s="118">
        <f t="shared" si="0"/>
        <v>0</v>
      </c>
      <c r="K6" s="1318" t="str">
        <f>Z9</f>
        <v>낙엽송(용)</v>
      </c>
      <c r="L6" s="1319" t="str">
        <f>AA9</f>
        <v>2-0</v>
      </c>
      <c r="M6" s="1320">
        <f>AC9</f>
        <v>2023</v>
      </c>
      <c r="N6" s="160">
        <f>AB18</f>
        <v>3000</v>
      </c>
      <c r="O6" s="161">
        <f>IF((Q10+R10)&gt;0,ROUND((Q10/(Q10+R10)),4),0)</f>
        <v>0</v>
      </c>
      <c r="P6" s="162" t="str">
        <f>IF(W5&lt;=15,AI3,IF(W5&gt;30,AI5,AI4))</f>
        <v>중 (15˚ ~ 30˚)</v>
      </c>
      <c r="Q6" s="397" t="s">
        <v>1724</v>
      </c>
      <c r="R6" s="1321" t="s">
        <v>960</v>
      </c>
      <c r="S6" s="164">
        <f>W5</f>
        <v>19.079999999999998</v>
      </c>
      <c r="T6" s="398">
        <f>ROUND(N6/10000*N12,0)</f>
        <v>0</v>
      </c>
      <c r="U6" s="118">
        <f t="shared" si="1"/>
        <v>0</v>
      </c>
      <c r="V6" s="226">
        <v>0</v>
      </c>
      <c r="W6" s="226"/>
      <c r="X6" s="226"/>
      <c r="Y6" s="226"/>
      <c r="Z6" s="226"/>
      <c r="AA6" s="227"/>
      <c r="AB6" s="226"/>
      <c r="AC6" s="226"/>
      <c r="AD6" s="226"/>
      <c r="AE6" s="33"/>
      <c r="AF6" s="144" t="s">
        <v>794</v>
      </c>
      <c r="AG6" s="145"/>
      <c r="AH6" s="165"/>
      <c r="AI6" s="146"/>
      <c r="AJ6" s="126"/>
      <c r="AN6" s="127"/>
      <c r="AO6" s="127"/>
      <c r="AP6" s="48"/>
    </row>
    <row r="7" spans="9:43" ht="21" customHeight="1" thickBot="1">
      <c r="I7" s="292">
        <f t="shared" si="2"/>
        <v>0</v>
      </c>
      <c r="J7" s="118">
        <f t="shared" si="0"/>
        <v>0</v>
      </c>
      <c r="K7" s="2014" t="s">
        <v>839</v>
      </c>
      <c r="L7" s="2014"/>
      <c r="M7" s="2014"/>
      <c r="N7" s="2014"/>
      <c r="O7" s="2014"/>
      <c r="P7" s="2014"/>
      <c r="Q7" s="2014"/>
      <c r="R7" s="2014"/>
      <c r="S7" s="2014"/>
      <c r="T7" s="2014"/>
      <c r="U7" s="118">
        <f t="shared" si="1"/>
        <v>0</v>
      </c>
      <c r="AE7" s="33"/>
      <c r="AF7" s="144"/>
      <c r="AG7" s="145"/>
      <c r="AH7" s="165"/>
      <c r="AI7" s="146"/>
      <c r="AJ7" s="126"/>
      <c r="AN7" s="127"/>
      <c r="AO7" s="127"/>
      <c r="AP7" s="48"/>
    </row>
    <row r="8" spans="9:43" ht="21" customHeight="1" thickBot="1">
      <c r="I8" s="292">
        <f t="shared" si="2"/>
        <v>0</v>
      </c>
      <c r="J8" s="118">
        <f t="shared" si="0"/>
        <v>0</v>
      </c>
      <c r="K8" s="2015" t="s">
        <v>840</v>
      </c>
      <c r="L8" s="2017" t="s">
        <v>841</v>
      </c>
      <c r="M8" s="2019" t="s">
        <v>842</v>
      </c>
      <c r="N8" s="2019" t="s">
        <v>843</v>
      </c>
      <c r="O8" s="2022" t="s">
        <v>844</v>
      </c>
      <c r="P8" s="2023"/>
      <c r="Q8" s="2022" t="s">
        <v>845</v>
      </c>
      <c r="R8" s="2023"/>
      <c r="S8" s="1992" t="s">
        <v>969</v>
      </c>
      <c r="T8" s="1993"/>
      <c r="U8" s="118">
        <f t="shared" si="1"/>
        <v>0</v>
      </c>
      <c r="V8" s="217" t="s">
        <v>757</v>
      </c>
      <c r="W8" s="228" t="s">
        <v>973</v>
      </c>
      <c r="X8" s="228" t="s">
        <v>972</v>
      </c>
      <c r="Y8" s="228" t="s">
        <v>971</v>
      </c>
      <c r="Z8" s="228" t="s">
        <v>527</v>
      </c>
      <c r="AA8" s="229" t="s">
        <v>824</v>
      </c>
      <c r="AB8" s="228" t="s">
        <v>970</v>
      </c>
      <c r="AC8" s="230" t="s">
        <v>521</v>
      </c>
      <c r="AD8" s="231" t="s">
        <v>1232</v>
      </c>
      <c r="AE8" s="33"/>
      <c r="AF8" s="170"/>
      <c r="AG8" s="171"/>
      <c r="AH8" s="172"/>
      <c r="AI8" s="173"/>
      <c r="AJ8" s="174"/>
      <c r="AN8" s="174"/>
      <c r="AO8" s="33"/>
      <c r="AP8" s="48"/>
    </row>
    <row r="9" spans="9:43" ht="21" customHeight="1" thickBot="1">
      <c r="I9" s="292">
        <f t="shared" si="2"/>
        <v>0</v>
      </c>
      <c r="J9" s="118">
        <f t="shared" si="0"/>
        <v>0</v>
      </c>
      <c r="K9" s="2016"/>
      <c r="L9" s="2018"/>
      <c r="M9" s="2020"/>
      <c r="N9" s="2020"/>
      <c r="O9" s="986" t="s">
        <v>741</v>
      </c>
      <c r="P9" s="176" t="s">
        <v>742</v>
      </c>
      <c r="Q9" s="176" t="s">
        <v>741</v>
      </c>
      <c r="R9" s="177" t="s">
        <v>742</v>
      </c>
      <c r="S9" s="1994"/>
      <c r="T9" s="1995"/>
      <c r="U9" s="118">
        <f t="shared" si="1"/>
        <v>0</v>
      </c>
      <c r="V9" s="178" t="s">
        <v>1838</v>
      </c>
      <c r="W9" s="179">
        <v>12.84</v>
      </c>
      <c r="X9" s="179"/>
      <c r="Y9" s="179"/>
      <c r="Z9" s="179" t="s">
        <v>1859</v>
      </c>
      <c r="AA9" s="180" t="s">
        <v>1769</v>
      </c>
      <c r="AB9" s="179">
        <v>3000</v>
      </c>
      <c r="AC9" s="402">
        <v>2023</v>
      </c>
      <c r="AD9" s="181"/>
      <c r="AE9" s="33"/>
      <c r="AF9" s="125"/>
      <c r="AG9" s="125"/>
      <c r="AH9" s="125"/>
      <c r="AI9" s="182"/>
      <c r="AJ9" s="174"/>
      <c r="AN9" s="174"/>
      <c r="AO9" s="33"/>
      <c r="AP9" s="48"/>
    </row>
    <row r="10" spans="9:43" ht="21" customHeight="1">
      <c r="I10" s="292">
        <f t="shared" si="2"/>
        <v>0</v>
      </c>
      <c r="J10" s="118">
        <f t="shared" si="0"/>
        <v>0</v>
      </c>
      <c r="K10" s="984" t="s">
        <v>802</v>
      </c>
      <c r="L10" s="184"/>
      <c r="M10" s="184"/>
      <c r="N10" s="266">
        <f>N11/S4</f>
        <v>0</v>
      </c>
      <c r="O10" s="263">
        <f>ROUND(O11/S4,1)</f>
        <v>0</v>
      </c>
      <c r="P10" s="263">
        <f>ROUND(P11/S4,1)</f>
        <v>0</v>
      </c>
      <c r="Q10" s="263">
        <f>ROUND(Q11/S4,0)</f>
        <v>0</v>
      </c>
      <c r="R10" s="263">
        <f>ROUND(R11/S4,0)</f>
        <v>0</v>
      </c>
      <c r="S10" s="1996"/>
      <c r="T10" s="1997"/>
      <c r="U10" s="118">
        <f t="shared" si="1"/>
        <v>0</v>
      </c>
      <c r="V10" s="178"/>
      <c r="W10" s="234"/>
      <c r="X10" s="234"/>
      <c r="Y10" s="234"/>
      <c r="Z10" s="179"/>
      <c r="AA10" s="180"/>
      <c r="AB10" s="179"/>
      <c r="AC10" s="402"/>
      <c r="AD10" s="181"/>
      <c r="AE10" s="33"/>
      <c r="AF10" s="133" t="s">
        <v>795</v>
      </c>
      <c r="AG10" s="134" t="s">
        <v>796</v>
      </c>
      <c r="AH10" s="169" t="s">
        <v>797</v>
      </c>
      <c r="AI10" s="135" t="s">
        <v>1499</v>
      </c>
      <c r="AJ10" s="126"/>
      <c r="AN10" s="127"/>
      <c r="AO10" s="33"/>
      <c r="AP10" s="48"/>
    </row>
    <row r="11" spans="9:43" ht="21" customHeight="1">
      <c r="I11" s="292">
        <f t="shared" si="2"/>
        <v>0</v>
      </c>
      <c r="J11" s="118">
        <f t="shared" si="0"/>
        <v>0</v>
      </c>
      <c r="K11" s="984" t="s">
        <v>754</v>
      </c>
      <c r="L11" s="184"/>
      <c r="M11" s="184"/>
      <c r="N11" s="264">
        <f>SUM(N12:N25)</f>
        <v>0</v>
      </c>
      <c r="O11" s="265">
        <f>SUM(O12:O25)</f>
        <v>0</v>
      </c>
      <c r="P11" s="265">
        <f>SUM(P12:P25)</f>
        <v>0</v>
      </c>
      <c r="Q11" s="265">
        <f>SUM(Q12:Q25)</f>
        <v>0</v>
      </c>
      <c r="R11" s="265">
        <f>SUM(R12:R25)</f>
        <v>0</v>
      </c>
      <c r="S11" s="1998"/>
      <c r="T11" s="1999"/>
      <c r="U11" s="118">
        <f t="shared" si="1"/>
        <v>0</v>
      </c>
      <c r="V11" s="178"/>
      <c r="W11" s="179"/>
      <c r="X11" s="179"/>
      <c r="Y11" s="179"/>
      <c r="Z11" s="179"/>
      <c r="AA11" s="180"/>
      <c r="AB11" s="179"/>
      <c r="AC11" s="402"/>
      <c r="AD11" s="181"/>
      <c r="AE11" s="33"/>
      <c r="AF11" s="144" t="s">
        <v>1725</v>
      </c>
      <c r="AG11" s="145" t="s">
        <v>961</v>
      </c>
      <c r="AH11" s="186">
        <v>0</v>
      </c>
      <c r="AI11" s="187" t="s">
        <v>1501</v>
      </c>
      <c r="AJ11" s="126"/>
      <c r="AN11" s="127"/>
      <c r="AO11" s="33"/>
      <c r="AP11" s="48"/>
    </row>
    <row r="12" spans="9:43" ht="21" customHeight="1">
      <c r="I12" s="292">
        <f>IF(($O$12+$P$12)&gt;0,1,0)</f>
        <v>0</v>
      </c>
      <c r="J12" s="118">
        <f t="shared" si="0"/>
        <v>0</v>
      </c>
      <c r="K12" s="984">
        <v>1</v>
      </c>
      <c r="L12" s="188">
        <v>1</v>
      </c>
      <c r="M12" s="188">
        <v>1</v>
      </c>
      <c r="N12" s="189">
        <f t="shared" ref="N12:N25" si="3">IF(O12+P12&gt;0,$W$77,)</f>
        <v>0</v>
      </c>
      <c r="O12" s="188"/>
      <c r="P12" s="188"/>
      <c r="Q12" s="264">
        <f t="shared" ref="Q12:R25" si="4">ROUND(O12*50,0)</f>
        <v>0</v>
      </c>
      <c r="R12" s="264">
        <f t="shared" si="4"/>
        <v>0</v>
      </c>
      <c r="S12" s="1988"/>
      <c r="T12" s="1989"/>
      <c r="U12" s="118">
        <f t="shared" si="1"/>
        <v>0</v>
      </c>
      <c r="V12" s="178"/>
      <c r="W12" s="179"/>
      <c r="X12" s="179"/>
      <c r="Y12" s="179"/>
      <c r="Z12" s="179"/>
      <c r="AA12" s="180"/>
      <c r="AB12" s="179"/>
      <c r="AC12" s="402"/>
      <c r="AD12" s="181"/>
      <c r="AE12" s="33"/>
      <c r="AF12" s="144" t="s">
        <v>1726</v>
      </c>
      <c r="AG12" s="145" t="s">
        <v>800</v>
      </c>
      <c r="AH12" s="192">
        <v>0.05</v>
      </c>
      <c r="AI12" s="187" t="s">
        <v>1502</v>
      </c>
      <c r="AJ12" s="126"/>
      <c r="AN12" s="127"/>
      <c r="AO12" s="33"/>
      <c r="AP12" s="48"/>
    </row>
    <row r="13" spans="9:43" ht="21" customHeight="1">
      <c r="I13" s="292">
        <f t="shared" ref="I13:I25" si="5">IF(($O$12+$P$12)&gt;0,1,0)</f>
        <v>0</v>
      </c>
      <c r="J13" s="118">
        <f t="shared" si="0"/>
        <v>0</v>
      </c>
      <c r="K13" s="984">
        <f t="shared" ref="K13:K25" si="6">+K12+1</f>
        <v>2</v>
      </c>
      <c r="L13" s="188"/>
      <c r="M13" s="188"/>
      <c r="N13" s="189">
        <f t="shared" si="3"/>
        <v>0</v>
      </c>
      <c r="O13" s="188"/>
      <c r="P13" s="188"/>
      <c r="Q13" s="264">
        <f t="shared" si="4"/>
        <v>0</v>
      </c>
      <c r="R13" s="264">
        <f t="shared" si="4"/>
        <v>0</v>
      </c>
      <c r="S13" s="1988"/>
      <c r="T13" s="1989"/>
      <c r="U13" s="118">
        <f t="shared" si="1"/>
        <v>0</v>
      </c>
      <c r="V13" s="178"/>
      <c r="W13" s="179"/>
      <c r="X13" s="179"/>
      <c r="Y13" s="179"/>
      <c r="Z13" s="179"/>
      <c r="AA13" s="180"/>
      <c r="AB13" s="179"/>
      <c r="AC13" s="402"/>
      <c r="AD13" s="181"/>
      <c r="AE13" s="33"/>
      <c r="AF13" s="144" t="s">
        <v>1727</v>
      </c>
      <c r="AG13" s="145" t="s">
        <v>963</v>
      </c>
      <c r="AH13" s="192">
        <v>0.1</v>
      </c>
      <c r="AI13" s="193"/>
      <c r="AJ13" s="126"/>
      <c r="AN13" s="127"/>
      <c r="AO13" s="33"/>
      <c r="AP13" s="48"/>
    </row>
    <row r="14" spans="9:43" ht="21" customHeight="1">
      <c r="I14" s="292">
        <f t="shared" si="5"/>
        <v>0</v>
      </c>
      <c r="J14" s="118">
        <f t="shared" si="0"/>
        <v>0</v>
      </c>
      <c r="K14" s="984">
        <f t="shared" si="6"/>
        <v>3</v>
      </c>
      <c r="L14" s="188"/>
      <c r="M14" s="188"/>
      <c r="N14" s="189">
        <f t="shared" si="3"/>
        <v>0</v>
      </c>
      <c r="O14" s="188"/>
      <c r="P14" s="188"/>
      <c r="Q14" s="264">
        <f t="shared" si="4"/>
        <v>0</v>
      </c>
      <c r="R14" s="264">
        <f t="shared" si="4"/>
        <v>0</v>
      </c>
      <c r="S14" s="1988"/>
      <c r="T14" s="1989"/>
      <c r="U14" s="118">
        <f t="shared" si="1"/>
        <v>0</v>
      </c>
      <c r="V14" s="178"/>
      <c r="W14" s="179"/>
      <c r="X14" s="179"/>
      <c r="Y14" s="179"/>
      <c r="Z14" s="179"/>
      <c r="AA14" s="180"/>
      <c r="AB14" s="179"/>
      <c r="AC14" s="402"/>
      <c r="AD14" s="181"/>
      <c r="AE14" s="33"/>
      <c r="AF14" s="144"/>
      <c r="AG14" s="145"/>
      <c r="AH14" s="194"/>
      <c r="AI14" s="146"/>
      <c r="AJ14" s="174"/>
      <c r="AN14" s="174"/>
      <c r="AO14" s="33"/>
      <c r="AP14" s="48"/>
    </row>
    <row r="15" spans="9:43" ht="21" customHeight="1" thickBot="1">
      <c r="I15" s="292">
        <f t="shared" si="5"/>
        <v>0</v>
      </c>
      <c r="J15" s="118">
        <f t="shared" si="0"/>
        <v>0</v>
      </c>
      <c r="K15" s="984">
        <f t="shared" si="6"/>
        <v>4</v>
      </c>
      <c r="L15" s="188"/>
      <c r="M15" s="188"/>
      <c r="N15" s="189">
        <f t="shared" si="3"/>
        <v>0</v>
      </c>
      <c r="O15" s="188"/>
      <c r="P15" s="188"/>
      <c r="Q15" s="264">
        <f t="shared" si="4"/>
        <v>0</v>
      </c>
      <c r="R15" s="264">
        <f t="shared" si="4"/>
        <v>0</v>
      </c>
      <c r="S15" s="1988"/>
      <c r="T15" s="1989"/>
      <c r="U15" s="118">
        <f t="shared" si="1"/>
        <v>0</v>
      </c>
      <c r="V15" s="178"/>
      <c r="W15" s="179"/>
      <c r="X15" s="179"/>
      <c r="Y15" s="179"/>
      <c r="Z15" s="179"/>
      <c r="AA15" s="180"/>
      <c r="AB15" s="179"/>
      <c r="AC15" s="402"/>
      <c r="AD15" s="181"/>
      <c r="AE15" s="33"/>
      <c r="AF15" s="170"/>
      <c r="AG15" s="195"/>
      <c r="AH15" s="171"/>
      <c r="AI15" s="173"/>
      <c r="AJ15" s="174"/>
      <c r="AN15" s="174"/>
      <c r="AO15" s="33"/>
      <c r="AP15" s="48"/>
    </row>
    <row r="16" spans="9:43" ht="21" customHeight="1">
      <c r="I16" s="292">
        <f t="shared" si="5"/>
        <v>0</v>
      </c>
      <c r="J16" s="118">
        <f t="shared" si="0"/>
        <v>0</v>
      </c>
      <c r="K16" s="984">
        <f t="shared" si="6"/>
        <v>5</v>
      </c>
      <c r="L16" s="188"/>
      <c r="M16" s="188"/>
      <c r="N16" s="189">
        <f t="shared" si="3"/>
        <v>0</v>
      </c>
      <c r="O16" s="188"/>
      <c r="P16" s="188"/>
      <c r="Q16" s="191">
        <f t="shared" si="4"/>
        <v>0</v>
      </c>
      <c r="R16" s="191">
        <f t="shared" si="4"/>
        <v>0</v>
      </c>
      <c r="S16" s="1988"/>
      <c r="T16" s="1989"/>
      <c r="U16" s="118">
        <f t="shared" si="1"/>
        <v>0</v>
      </c>
      <c r="V16" s="178"/>
      <c r="W16" s="179"/>
      <c r="X16" s="179"/>
      <c r="Y16" s="179"/>
      <c r="Z16" s="179"/>
      <c r="AA16" s="180"/>
      <c r="AB16" s="179"/>
      <c r="AC16" s="402"/>
      <c r="AD16" s="181"/>
      <c r="AE16" s="28"/>
      <c r="AF16" s="48"/>
      <c r="AG16" s="48"/>
      <c r="AH16" s="48"/>
      <c r="AI16" s="48"/>
      <c r="AJ16" s="48"/>
      <c r="AK16" s="28"/>
      <c r="AL16" s="28"/>
      <c r="AM16" s="28"/>
      <c r="AN16" s="48"/>
      <c r="AO16" s="48"/>
      <c r="AP16" s="48"/>
      <c r="AQ16" s="28"/>
    </row>
    <row r="17" spans="1:43" ht="21" customHeight="1">
      <c r="I17" s="292">
        <f t="shared" si="5"/>
        <v>0</v>
      </c>
      <c r="J17" s="118">
        <f t="shared" si="0"/>
        <v>0</v>
      </c>
      <c r="K17" s="984">
        <f t="shared" si="6"/>
        <v>6</v>
      </c>
      <c r="L17" s="188"/>
      <c r="M17" s="188"/>
      <c r="N17" s="189">
        <f t="shared" si="3"/>
        <v>0</v>
      </c>
      <c r="O17" s="188"/>
      <c r="P17" s="188"/>
      <c r="Q17" s="191">
        <f t="shared" si="4"/>
        <v>0</v>
      </c>
      <c r="R17" s="191">
        <f t="shared" si="4"/>
        <v>0</v>
      </c>
      <c r="S17" s="1988"/>
      <c r="T17" s="1989"/>
      <c r="U17" s="118">
        <f t="shared" si="1"/>
        <v>0</v>
      </c>
      <c r="V17" s="137" t="s">
        <v>754</v>
      </c>
      <c r="W17" s="196">
        <f>SUM(W9:W16)</f>
        <v>12.84</v>
      </c>
      <c r="X17" s="196">
        <f>SUM(X9:X16)</f>
        <v>0</v>
      </c>
      <c r="Y17" s="196">
        <f>SUM(Y9:Y16)</f>
        <v>0</v>
      </c>
      <c r="Z17" s="197"/>
      <c r="AA17" s="198"/>
      <c r="AB17" s="196">
        <f>SUM(AB9:AB16)</f>
        <v>3000</v>
      </c>
      <c r="AC17" s="402"/>
      <c r="AD17" s="654">
        <f>SUBTOTAL(9,AD9:AD16)</f>
        <v>0</v>
      </c>
      <c r="AE17" s="199"/>
      <c r="AF17" s="33"/>
      <c r="AG17" s="33"/>
      <c r="AH17" s="33"/>
      <c r="AI17" s="33"/>
      <c r="AJ17" s="33"/>
      <c r="AN17" s="48"/>
      <c r="AO17" s="48"/>
      <c r="AP17" s="48"/>
    </row>
    <row r="18" spans="1:43" s="28" customFormat="1" ht="21" customHeight="1" thickBot="1">
      <c r="A18" s="200"/>
      <c r="B18" s="200"/>
      <c r="C18" s="200"/>
      <c r="D18" s="200"/>
      <c r="E18" s="200"/>
      <c r="F18" s="200"/>
      <c r="G18" s="200"/>
      <c r="I18" s="292">
        <f t="shared" si="5"/>
        <v>0</v>
      </c>
      <c r="J18" s="118">
        <f t="shared" si="0"/>
        <v>0</v>
      </c>
      <c r="K18" s="984">
        <f t="shared" si="6"/>
        <v>7</v>
      </c>
      <c r="L18" s="188"/>
      <c r="M18" s="188"/>
      <c r="N18" s="189">
        <f t="shared" si="3"/>
        <v>0</v>
      </c>
      <c r="O18" s="188"/>
      <c r="P18" s="188"/>
      <c r="Q18" s="191">
        <f t="shared" si="4"/>
        <v>0</v>
      </c>
      <c r="R18" s="191">
        <f t="shared" si="4"/>
        <v>0</v>
      </c>
      <c r="S18" s="1988"/>
      <c r="T18" s="1989"/>
      <c r="U18" s="118">
        <f t="shared" si="1"/>
        <v>0</v>
      </c>
      <c r="V18" s="201" t="s">
        <v>802</v>
      </c>
      <c r="W18" s="202"/>
      <c r="X18" s="202"/>
      <c r="Y18" s="202"/>
      <c r="Z18" s="202"/>
      <c r="AA18" s="203"/>
      <c r="AB18" s="202">
        <f>IF(AB17&gt;0,ROUND(AB17/COUNTA(AB9:AB16),0),)</f>
        <v>3000</v>
      </c>
      <c r="AC18" s="403"/>
      <c r="AD18" s="204"/>
      <c r="AE18" s="199"/>
      <c r="AF18" s="199"/>
      <c r="AG18" s="199"/>
      <c r="AH18" s="33"/>
      <c r="AI18" s="33"/>
      <c r="AJ18" s="33"/>
      <c r="AK18" s="33"/>
      <c r="AL18" s="33"/>
      <c r="AM18" s="33"/>
      <c r="AN18" s="48"/>
      <c r="AO18" s="48"/>
      <c r="AP18" s="48"/>
      <c r="AQ18" s="116"/>
    </row>
    <row r="19" spans="1:43" ht="21" customHeight="1">
      <c r="I19" s="292">
        <f t="shared" si="5"/>
        <v>0</v>
      </c>
      <c r="J19" s="118">
        <f t="shared" si="0"/>
        <v>0</v>
      </c>
      <c r="K19" s="984">
        <f t="shared" si="6"/>
        <v>8</v>
      </c>
      <c r="L19" s="188"/>
      <c r="M19" s="188"/>
      <c r="N19" s="189">
        <f t="shared" si="3"/>
        <v>0</v>
      </c>
      <c r="O19" s="190"/>
      <c r="P19" s="190"/>
      <c r="Q19" s="191">
        <f t="shared" si="4"/>
        <v>0</v>
      </c>
      <c r="R19" s="191">
        <f t="shared" si="4"/>
        <v>0</v>
      </c>
      <c r="S19" s="1988"/>
      <c r="T19" s="1989"/>
      <c r="U19" s="118">
        <f t="shared" si="1"/>
        <v>0</v>
      </c>
      <c r="V19" s="33"/>
      <c r="W19" s="33"/>
      <c r="X19" s="33"/>
      <c r="Y19" s="33"/>
      <c r="Z19" s="33"/>
      <c r="AA19" s="205"/>
      <c r="AB19" s="33"/>
      <c r="AC19" s="33"/>
      <c r="AD19" s="33"/>
      <c r="AE19" s="199"/>
      <c r="AF19" s="199"/>
      <c r="AG19" s="199"/>
      <c r="AH19" s="33"/>
      <c r="AI19" s="33"/>
      <c r="AJ19" s="33"/>
      <c r="AK19" s="33"/>
      <c r="AL19" s="33"/>
      <c r="AM19" s="33"/>
      <c r="AN19" s="48"/>
      <c r="AO19" s="48"/>
      <c r="AP19" s="48"/>
    </row>
    <row r="20" spans="1:43" ht="21" customHeight="1">
      <c r="I20" s="292">
        <f t="shared" si="5"/>
        <v>0</v>
      </c>
      <c r="J20" s="118">
        <f t="shared" si="0"/>
        <v>0</v>
      </c>
      <c r="K20" s="984">
        <f t="shared" si="6"/>
        <v>9</v>
      </c>
      <c r="L20" s="188"/>
      <c r="M20" s="188"/>
      <c r="N20" s="189">
        <f t="shared" si="3"/>
        <v>0</v>
      </c>
      <c r="O20" s="190"/>
      <c r="P20" s="190"/>
      <c r="Q20" s="191">
        <f t="shared" si="4"/>
        <v>0</v>
      </c>
      <c r="R20" s="191">
        <f t="shared" si="4"/>
        <v>0</v>
      </c>
      <c r="S20" s="1988"/>
      <c r="T20" s="1989"/>
      <c r="U20" s="118">
        <f t="shared" si="1"/>
        <v>0</v>
      </c>
      <c r="V20" s="647" t="s">
        <v>1169</v>
      </c>
      <c r="W20" s="648" t="s">
        <v>1518</v>
      </c>
      <c r="X20" s="649"/>
      <c r="Y20" s="649"/>
      <c r="Z20" s="649"/>
      <c r="AA20" s="649"/>
      <c r="AB20" s="649"/>
      <c r="AC20" s="649"/>
      <c r="AD20" s="650"/>
      <c r="AE20" s="199"/>
      <c r="AF20" s="199"/>
      <c r="AG20" s="199"/>
      <c r="AH20" s="33"/>
      <c r="AI20" s="33"/>
      <c r="AJ20" s="33"/>
      <c r="AK20" s="33"/>
      <c r="AL20" s="33"/>
      <c r="AM20" s="33"/>
      <c r="AN20" s="48"/>
      <c r="AO20" s="48"/>
      <c r="AP20" s="48"/>
    </row>
    <row r="21" spans="1:43" ht="21" customHeight="1">
      <c r="I21" s="292">
        <f t="shared" si="5"/>
        <v>0</v>
      </c>
      <c r="J21" s="118">
        <f t="shared" si="0"/>
        <v>0</v>
      </c>
      <c r="K21" s="984">
        <f t="shared" si="6"/>
        <v>10</v>
      </c>
      <c r="L21" s="188"/>
      <c r="M21" s="188"/>
      <c r="N21" s="189">
        <f t="shared" si="3"/>
        <v>0</v>
      </c>
      <c r="O21" s="190"/>
      <c r="P21" s="190"/>
      <c r="Q21" s="191">
        <f t="shared" si="4"/>
        <v>0</v>
      </c>
      <c r="R21" s="191">
        <f t="shared" si="4"/>
        <v>0</v>
      </c>
      <c r="S21" s="1988"/>
      <c r="T21" s="1989"/>
      <c r="U21" s="118">
        <f t="shared" si="1"/>
        <v>0</v>
      </c>
      <c r="V21" s="651" t="s">
        <v>1171</v>
      </c>
      <c r="W21" s="648" t="str">
        <f>"식재된 "&amp;K6&amp;" 는 활착이 안정된 상태로 신초발달이 양호하다."</f>
        <v>식재된 낙엽송(용) 는 활착이 안정된 상태로 신초발달이 양호하다.</v>
      </c>
      <c r="X21" s="649"/>
      <c r="Y21" s="649"/>
      <c r="Z21" s="649"/>
      <c r="AA21" s="649"/>
      <c r="AB21" s="649"/>
      <c r="AC21" s="649"/>
      <c r="AD21" s="650"/>
      <c r="AE21" s="199"/>
      <c r="AF21" s="199"/>
      <c r="AG21" s="199"/>
      <c r="AH21" s="33"/>
      <c r="AI21" s="33"/>
      <c r="AJ21" s="33"/>
      <c r="AK21" s="33"/>
      <c r="AL21" s="33"/>
      <c r="AM21" s="33"/>
      <c r="AN21" s="48"/>
      <c r="AO21" s="48"/>
      <c r="AP21" s="48"/>
    </row>
    <row r="22" spans="1:43" ht="21" customHeight="1">
      <c r="I22" s="292">
        <f t="shared" si="5"/>
        <v>0</v>
      </c>
      <c r="J22" s="118">
        <f t="shared" si="0"/>
        <v>0</v>
      </c>
      <c r="K22" s="984">
        <f t="shared" si="6"/>
        <v>11</v>
      </c>
      <c r="L22" s="188"/>
      <c r="M22" s="188"/>
      <c r="N22" s="189">
        <f t="shared" si="3"/>
        <v>0</v>
      </c>
      <c r="O22" s="190"/>
      <c r="P22" s="190"/>
      <c r="Q22" s="191">
        <f t="shared" si="4"/>
        <v>0</v>
      </c>
      <c r="R22" s="191">
        <f t="shared" si="4"/>
        <v>0</v>
      </c>
      <c r="S22" s="1988"/>
      <c r="T22" s="1989"/>
      <c r="U22" s="118">
        <f t="shared" si="1"/>
        <v>0</v>
      </c>
      <c r="V22" s="651" t="s">
        <v>1172</v>
      </c>
      <c r="W22" s="648" t="s">
        <v>1869</v>
      </c>
      <c r="X22" s="649"/>
      <c r="Y22" s="649"/>
      <c r="Z22" s="649"/>
      <c r="AA22" s="649"/>
      <c r="AB22" s="649"/>
      <c r="AC22" s="649"/>
      <c r="AD22" s="650"/>
      <c r="AE22" s="199"/>
      <c r="AF22" s="199"/>
      <c r="AG22" s="199"/>
      <c r="AH22" s="33"/>
      <c r="AI22" s="33"/>
      <c r="AJ22" s="33"/>
      <c r="AK22" s="33"/>
      <c r="AL22" s="33"/>
      <c r="AM22" s="33"/>
      <c r="AN22" s="48"/>
      <c r="AO22" s="48"/>
      <c r="AP22" s="48"/>
    </row>
    <row r="23" spans="1:43" ht="21" customHeight="1">
      <c r="I23" s="292">
        <f t="shared" si="5"/>
        <v>0</v>
      </c>
      <c r="J23" s="118">
        <f t="shared" si="0"/>
        <v>0</v>
      </c>
      <c r="K23" s="984">
        <f t="shared" si="6"/>
        <v>12</v>
      </c>
      <c r="L23" s="188"/>
      <c r="M23" s="188"/>
      <c r="N23" s="189">
        <f t="shared" si="3"/>
        <v>0</v>
      </c>
      <c r="O23" s="190"/>
      <c r="P23" s="190"/>
      <c r="Q23" s="191">
        <f t="shared" si="4"/>
        <v>0</v>
      </c>
      <c r="R23" s="191">
        <f t="shared" si="4"/>
        <v>0</v>
      </c>
      <c r="S23" s="1988"/>
      <c r="T23" s="1989"/>
      <c r="U23" s="118">
        <f t="shared" si="1"/>
        <v>0</v>
      </c>
      <c r="V23" s="651" t="s">
        <v>1174</v>
      </c>
      <c r="W23" s="648" t="str">
        <f>"소반내 조림목의 생육상태, 현장여건 등을 고려하여 작업종은 "&amp;R4&amp;"로 적용한다."</f>
        <v>소반내 조림목의 생육상태, 현장여건 등을 고려하여 작업종은 모두베기로 적용한다.</v>
      </c>
      <c r="X23" s="649"/>
      <c r="Y23" s="649"/>
      <c r="Z23" s="649"/>
      <c r="AA23" s="649"/>
      <c r="AB23" s="649"/>
      <c r="AC23" s="649"/>
      <c r="AD23" s="650"/>
      <c r="AE23" s="199"/>
      <c r="AF23" s="199"/>
      <c r="AG23" s="199"/>
      <c r="AH23" s="33"/>
      <c r="AI23" s="33"/>
      <c r="AJ23" s="33"/>
      <c r="AK23" s="33"/>
      <c r="AL23" s="33"/>
      <c r="AM23" s="33"/>
      <c r="AN23" s="48"/>
      <c r="AO23" s="48"/>
      <c r="AP23" s="48"/>
    </row>
    <row r="24" spans="1:43" ht="21" customHeight="1">
      <c r="I24" s="292">
        <f t="shared" si="5"/>
        <v>0</v>
      </c>
      <c r="J24" s="118">
        <f t="shared" si="0"/>
        <v>0</v>
      </c>
      <c r="K24" s="984">
        <f t="shared" si="6"/>
        <v>13</v>
      </c>
      <c r="L24" s="188"/>
      <c r="M24" s="188"/>
      <c r="N24" s="189">
        <f t="shared" si="3"/>
        <v>0</v>
      </c>
      <c r="O24" s="190"/>
      <c r="P24" s="190"/>
      <c r="Q24" s="191">
        <f t="shared" si="4"/>
        <v>0</v>
      </c>
      <c r="R24" s="191">
        <f t="shared" si="4"/>
        <v>0</v>
      </c>
      <c r="S24" s="1988"/>
      <c r="T24" s="1989"/>
      <c r="U24" s="118">
        <f t="shared" si="1"/>
        <v>0</v>
      </c>
      <c r="V24" s="652" t="s">
        <v>1175</v>
      </c>
      <c r="W24" s="648" t="s">
        <v>1870</v>
      </c>
      <c r="X24" s="649"/>
      <c r="Y24" s="649"/>
      <c r="Z24" s="649"/>
      <c r="AA24" s="649"/>
      <c r="AB24" s="649"/>
      <c r="AC24" s="649"/>
      <c r="AD24" s="650"/>
      <c r="AE24" s="199"/>
      <c r="AF24" s="199"/>
      <c r="AG24" s="199"/>
      <c r="AH24" s="33"/>
      <c r="AI24" s="33"/>
      <c r="AJ24" s="33"/>
      <c r="AK24" s="33"/>
      <c r="AL24" s="33"/>
      <c r="AM24" s="33"/>
      <c r="AN24" s="48"/>
      <c r="AO24" s="48"/>
      <c r="AP24" s="48"/>
    </row>
    <row r="25" spans="1:43" ht="21" customHeight="1" thickBot="1">
      <c r="I25" s="292">
        <f t="shared" si="5"/>
        <v>0</v>
      </c>
      <c r="J25" s="118">
        <f t="shared" si="0"/>
        <v>0</v>
      </c>
      <c r="K25" s="206">
        <f t="shared" si="6"/>
        <v>14</v>
      </c>
      <c r="L25" s="159"/>
      <c r="M25" s="159"/>
      <c r="N25" s="207">
        <f t="shared" si="3"/>
        <v>0</v>
      </c>
      <c r="O25" s="208"/>
      <c r="P25" s="208"/>
      <c r="Q25" s="209">
        <f t="shared" si="4"/>
        <v>0</v>
      </c>
      <c r="R25" s="209">
        <f t="shared" si="4"/>
        <v>0</v>
      </c>
      <c r="S25" s="1990"/>
      <c r="T25" s="1991"/>
      <c r="U25" s="118">
        <f t="shared" si="1"/>
        <v>0</v>
      </c>
      <c r="V25" s="651"/>
      <c r="W25" s="648"/>
      <c r="X25" s="649"/>
      <c r="Y25" s="649"/>
      <c r="Z25" s="649"/>
      <c r="AA25" s="649"/>
      <c r="AB25" s="649"/>
      <c r="AC25" s="649"/>
      <c r="AD25" s="650"/>
      <c r="AE25" s="199"/>
      <c r="AF25" s="199"/>
      <c r="AG25" s="199"/>
      <c r="AH25" s="33"/>
      <c r="AI25" s="33"/>
      <c r="AJ25" s="33"/>
      <c r="AK25" s="33"/>
      <c r="AL25" s="33"/>
      <c r="AM25" s="33"/>
      <c r="AN25" s="48"/>
      <c r="AO25" s="48"/>
      <c r="AP25" s="48"/>
    </row>
    <row r="26" spans="1:43" ht="21" hidden="1" customHeight="1">
      <c r="I26" s="292" t="e">
        <f>IF((O$28+P$28)&gt;0,1,0)</f>
        <v>#VALUE!</v>
      </c>
      <c r="J26" s="118">
        <f t="shared" si="0"/>
        <v>0</v>
      </c>
      <c r="K26" s="2013" t="s">
        <v>803</v>
      </c>
      <c r="L26" s="2013"/>
      <c r="M26" s="2013"/>
      <c r="N26" s="2013"/>
      <c r="O26" s="2013"/>
      <c r="P26" s="2013"/>
      <c r="Q26" s="2013"/>
      <c r="R26" s="2013"/>
      <c r="S26" s="2013"/>
      <c r="T26" s="2013"/>
      <c r="U26" s="118">
        <v>0</v>
      </c>
      <c r="V26" s="119" t="s">
        <v>755</v>
      </c>
      <c r="W26" s="120" t="s">
        <v>873</v>
      </c>
      <c r="X26" s="121"/>
      <c r="Y26" s="121"/>
      <c r="Z26" s="122"/>
      <c r="AA26" s="123"/>
      <c r="AB26" s="122"/>
      <c r="AC26" s="122"/>
      <c r="AD26" s="122"/>
      <c r="AE26" s="199"/>
      <c r="AF26" s="124" t="s">
        <v>756</v>
      </c>
      <c r="AG26" s="125"/>
      <c r="AH26" s="125"/>
      <c r="AI26" s="125"/>
      <c r="AJ26" s="33"/>
      <c r="AK26" s="33"/>
      <c r="AL26" s="33"/>
      <c r="AM26" s="33"/>
      <c r="AN26" s="48"/>
      <c r="AO26" s="48"/>
      <c r="AP26" s="48"/>
    </row>
    <row r="27" spans="1:43" ht="21" hidden="1" customHeight="1">
      <c r="I27" s="292" t="e">
        <f t="shared" ref="I27:I50" si="7">IF((O$28+P$28)&gt;0,1,0)</f>
        <v>#VALUE!</v>
      </c>
      <c r="J27" s="118">
        <f t="shared" si="0"/>
        <v>0</v>
      </c>
      <c r="K27" s="2021" t="s">
        <v>537</v>
      </c>
      <c r="L27" s="2021"/>
      <c r="M27" s="2021"/>
      <c r="N27" s="2021"/>
      <c r="O27" s="2021"/>
      <c r="P27" s="2021"/>
      <c r="Q27" s="2021"/>
      <c r="R27" s="2021"/>
      <c r="S27" s="2021"/>
      <c r="T27" s="2021"/>
      <c r="U27" s="118">
        <v>0</v>
      </c>
      <c r="V27" s="217" t="s">
        <v>976</v>
      </c>
      <c r="W27" s="232">
        <v>200</v>
      </c>
      <c r="X27" s="233" t="s">
        <v>1176</v>
      </c>
      <c r="Y27" s="232">
        <v>0</v>
      </c>
      <c r="Z27" s="129"/>
      <c r="AA27" s="130"/>
      <c r="AB27" s="129"/>
      <c r="AC27" s="131"/>
      <c r="AD27" s="132"/>
      <c r="AE27" s="199"/>
      <c r="AF27" s="133" t="s">
        <v>777</v>
      </c>
      <c r="AG27" s="134" t="s">
        <v>778</v>
      </c>
      <c r="AH27" s="134" t="s">
        <v>779</v>
      </c>
      <c r="AI27" s="135" t="s">
        <v>780</v>
      </c>
      <c r="AJ27" s="33"/>
      <c r="AK27" s="33"/>
      <c r="AL27" s="33"/>
      <c r="AM27" s="33"/>
      <c r="AN27" s="48"/>
      <c r="AO27" s="48"/>
      <c r="AP27" s="48"/>
    </row>
    <row r="28" spans="1:43" ht="21" hidden="1" customHeight="1">
      <c r="I28" s="292" t="e">
        <f t="shared" si="7"/>
        <v>#VALUE!</v>
      </c>
      <c r="J28" s="118">
        <f t="shared" si="0"/>
        <v>0</v>
      </c>
      <c r="K28" s="983" t="s">
        <v>523</v>
      </c>
      <c r="L28" s="136" t="s">
        <v>524</v>
      </c>
      <c r="M28" s="985" t="s">
        <v>978</v>
      </c>
      <c r="N28" s="136" t="s">
        <v>838</v>
      </c>
      <c r="O28" s="985" t="s">
        <v>776</v>
      </c>
      <c r="P28" s="136" t="s">
        <v>525</v>
      </c>
      <c r="Q28" s="136" t="s">
        <v>534</v>
      </c>
      <c r="R28" s="136" t="s">
        <v>529</v>
      </c>
      <c r="S28" s="406" t="s">
        <v>535</v>
      </c>
      <c r="T28" s="407" t="s">
        <v>536</v>
      </c>
      <c r="U28" s="118">
        <v>0</v>
      </c>
      <c r="V28" s="218" t="s">
        <v>975</v>
      </c>
      <c r="W28" s="138"/>
      <c r="X28" s="139"/>
      <c r="Y28" s="139"/>
      <c r="Z28" s="140"/>
      <c r="AA28" s="141"/>
      <c r="AB28" s="140"/>
      <c r="AC28" s="142"/>
      <c r="AD28" s="143"/>
      <c r="AE28" s="199"/>
      <c r="AF28" s="144" t="s">
        <v>781</v>
      </c>
      <c r="AG28" s="145" t="s">
        <v>782</v>
      </c>
      <c r="AH28" s="145" t="s">
        <v>783</v>
      </c>
      <c r="AI28" s="146" t="s">
        <v>784</v>
      </c>
      <c r="AJ28" s="33"/>
      <c r="AK28" s="33"/>
      <c r="AL28" s="33"/>
      <c r="AM28" s="33"/>
      <c r="AN28" s="48"/>
      <c r="AO28" s="48"/>
      <c r="AP28" s="48"/>
    </row>
    <row r="29" spans="1:43" ht="21" hidden="1" customHeight="1">
      <c r="I29" s="292" t="e">
        <f t="shared" si="7"/>
        <v>#VALUE!</v>
      </c>
      <c r="J29" s="118">
        <f t="shared" si="0"/>
        <v>0</v>
      </c>
      <c r="K29" s="147"/>
      <c r="L29" s="405"/>
      <c r="M29" s="148"/>
      <c r="N29" s="149"/>
      <c r="O29" s="149"/>
      <c r="P29" s="150" t="s">
        <v>1360</v>
      </c>
      <c r="Q29" s="151">
        <v>0</v>
      </c>
      <c r="R29" s="393"/>
      <c r="S29" s="152">
        <v>0</v>
      </c>
      <c r="T29" s="153">
        <v>0</v>
      </c>
      <c r="U29" s="118">
        <v>0</v>
      </c>
      <c r="V29" s="218" t="s">
        <v>974</v>
      </c>
      <c r="W29" s="138"/>
      <c r="X29" s="139"/>
      <c r="Y29" s="139"/>
      <c r="Z29" s="140"/>
      <c r="AA29" s="141"/>
      <c r="AB29" s="140"/>
      <c r="AC29" s="142"/>
      <c r="AD29" s="143"/>
      <c r="AE29" s="199"/>
      <c r="AF29" s="144" t="s">
        <v>785</v>
      </c>
      <c r="AG29" s="145" t="s">
        <v>786</v>
      </c>
      <c r="AH29" s="154" t="s">
        <v>787</v>
      </c>
      <c r="AI29" s="146" t="s">
        <v>788</v>
      </c>
      <c r="AJ29" s="33"/>
      <c r="AK29" s="33"/>
      <c r="AL29" s="33"/>
      <c r="AM29" s="33"/>
      <c r="AN29" s="48"/>
      <c r="AO29" s="48"/>
      <c r="AP29" s="48"/>
    </row>
    <row r="30" spans="1:43" ht="21" hidden="1" customHeight="1">
      <c r="I30" s="292" t="e">
        <f t="shared" si="7"/>
        <v>#VALUE!</v>
      </c>
      <c r="J30" s="118">
        <f t="shared" si="0"/>
        <v>0</v>
      </c>
      <c r="K30" s="983" t="s">
        <v>527</v>
      </c>
      <c r="L30" s="136" t="s">
        <v>528</v>
      </c>
      <c r="M30" s="136" t="s">
        <v>521</v>
      </c>
      <c r="N30" s="136" t="s">
        <v>526</v>
      </c>
      <c r="O30" s="136" t="s">
        <v>530</v>
      </c>
      <c r="P30" s="987" t="s">
        <v>531</v>
      </c>
      <c r="Q30" s="987" t="s">
        <v>532</v>
      </c>
      <c r="R30" s="155" t="s">
        <v>533</v>
      </c>
      <c r="S30" s="156" t="s">
        <v>552</v>
      </c>
      <c r="T30" s="407" t="s">
        <v>522</v>
      </c>
      <c r="U30" s="118">
        <v>0</v>
      </c>
      <c r="V30" s="219" t="s">
        <v>789</v>
      </c>
      <c r="W30" s="220"/>
      <c r="X30" s="221"/>
      <c r="Y30" s="221"/>
      <c r="Z30" s="222"/>
      <c r="AA30" s="223"/>
      <c r="AB30" s="222"/>
      <c r="AC30" s="224"/>
      <c r="AD30" s="225"/>
      <c r="AE30" s="199"/>
      <c r="AF30" s="144" t="s">
        <v>790</v>
      </c>
      <c r="AG30" s="157" t="s">
        <v>791</v>
      </c>
      <c r="AH30" s="158" t="s">
        <v>792</v>
      </c>
      <c r="AI30" s="146" t="s">
        <v>793</v>
      </c>
      <c r="AJ30" s="33"/>
      <c r="AK30" s="33"/>
      <c r="AL30" s="33"/>
      <c r="AM30" s="33"/>
      <c r="AN30" s="48"/>
      <c r="AO30" s="48"/>
      <c r="AP30" s="48"/>
    </row>
    <row r="31" spans="1:43" ht="21" hidden="1" customHeight="1">
      <c r="I31" s="292" t="e">
        <f t="shared" si="7"/>
        <v>#VALUE!</v>
      </c>
      <c r="J31" s="118">
        <f t="shared" si="0"/>
        <v>0</v>
      </c>
      <c r="K31" s="394">
        <v>0</v>
      </c>
      <c r="L31" s="395">
        <v>0</v>
      </c>
      <c r="M31" s="967">
        <v>0</v>
      </c>
      <c r="N31" s="160">
        <v>0</v>
      </c>
      <c r="O31" s="161" t="e">
        <v>#DIV/0!</v>
      </c>
      <c r="P31" s="162" t="s">
        <v>1361</v>
      </c>
      <c r="Q31" s="397" t="s">
        <v>1023</v>
      </c>
      <c r="R31" s="163" t="s">
        <v>960</v>
      </c>
      <c r="S31" s="164">
        <v>0</v>
      </c>
      <c r="T31" s="398">
        <v>0</v>
      </c>
      <c r="U31" s="118">
        <v>0</v>
      </c>
      <c r="V31" s="226">
        <v>0</v>
      </c>
      <c r="W31" s="226"/>
      <c r="X31" s="226"/>
      <c r="Y31" s="226"/>
      <c r="Z31" s="226"/>
      <c r="AA31" s="227"/>
      <c r="AB31" s="226"/>
      <c r="AC31" s="226"/>
      <c r="AD31" s="226"/>
      <c r="AE31" s="199"/>
      <c r="AF31" s="144" t="s">
        <v>794</v>
      </c>
      <c r="AG31" s="145"/>
      <c r="AH31" s="165"/>
      <c r="AI31" s="146"/>
      <c r="AJ31" s="33"/>
      <c r="AK31" s="33"/>
      <c r="AL31" s="33"/>
      <c r="AM31" s="33"/>
      <c r="AN31" s="48"/>
      <c r="AO31" s="48"/>
      <c r="AP31" s="48"/>
    </row>
    <row r="32" spans="1:43" ht="21" hidden="1" customHeight="1">
      <c r="I32" s="292" t="e">
        <f t="shared" si="7"/>
        <v>#VALUE!</v>
      </c>
      <c r="J32" s="118">
        <f t="shared" si="0"/>
        <v>0</v>
      </c>
      <c r="K32" s="2014" t="s">
        <v>839</v>
      </c>
      <c r="L32" s="2014"/>
      <c r="M32" s="2014"/>
      <c r="N32" s="2014"/>
      <c r="O32" s="2014"/>
      <c r="P32" s="2014"/>
      <c r="Q32" s="2014"/>
      <c r="R32" s="2014"/>
      <c r="S32" s="2014"/>
      <c r="T32" s="2014"/>
      <c r="U32" s="118">
        <v>0</v>
      </c>
      <c r="AE32" s="199"/>
      <c r="AF32" s="144"/>
      <c r="AG32" s="145"/>
      <c r="AH32" s="165"/>
      <c r="AI32" s="146"/>
      <c r="AJ32" s="33"/>
      <c r="AK32" s="33"/>
      <c r="AL32" s="33"/>
      <c r="AM32" s="33"/>
      <c r="AN32" s="48"/>
      <c r="AO32" s="48"/>
      <c r="AP32" s="48"/>
    </row>
    <row r="33" spans="9:42" ht="21" hidden="1" customHeight="1">
      <c r="I33" s="292" t="e">
        <f t="shared" si="7"/>
        <v>#VALUE!</v>
      </c>
      <c r="J33" s="118">
        <f t="shared" si="0"/>
        <v>0</v>
      </c>
      <c r="K33" s="2015" t="s">
        <v>840</v>
      </c>
      <c r="L33" s="2017" t="s">
        <v>841</v>
      </c>
      <c r="M33" s="2019" t="s">
        <v>842</v>
      </c>
      <c r="N33" s="2019" t="s">
        <v>843</v>
      </c>
      <c r="O33" s="2022" t="s">
        <v>844</v>
      </c>
      <c r="P33" s="2023"/>
      <c r="Q33" s="2022" t="s">
        <v>845</v>
      </c>
      <c r="R33" s="2023"/>
      <c r="S33" s="1992" t="s">
        <v>969</v>
      </c>
      <c r="T33" s="1993"/>
      <c r="U33" s="118">
        <v>0</v>
      </c>
      <c r="V33" s="217" t="s">
        <v>757</v>
      </c>
      <c r="W33" s="228" t="s">
        <v>973</v>
      </c>
      <c r="X33" s="228" t="s">
        <v>972</v>
      </c>
      <c r="Y33" s="228" t="s">
        <v>971</v>
      </c>
      <c r="Z33" s="228" t="s">
        <v>527</v>
      </c>
      <c r="AA33" s="229" t="s">
        <v>824</v>
      </c>
      <c r="AB33" s="228" t="s">
        <v>970</v>
      </c>
      <c r="AC33" s="230" t="s">
        <v>521</v>
      </c>
      <c r="AD33" s="231" t="s">
        <v>1232</v>
      </c>
      <c r="AE33" s="199"/>
      <c r="AF33" s="170"/>
      <c r="AG33" s="171"/>
      <c r="AH33" s="172"/>
      <c r="AI33" s="173"/>
      <c r="AJ33" s="33"/>
      <c r="AK33" s="33"/>
      <c r="AL33" s="33"/>
      <c r="AM33" s="33"/>
      <c r="AN33" s="48"/>
      <c r="AO33" s="48"/>
      <c r="AP33" s="48"/>
    </row>
    <row r="34" spans="9:42" ht="21" hidden="1" customHeight="1">
      <c r="I34" s="292" t="e">
        <f t="shared" si="7"/>
        <v>#VALUE!</v>
      </c>
      <c r="J34" s="118">
        <f t="shared" si="0"/>
        <v>0</v>
      </c>
      <c r="K34" s="2016"/>
      <c r="L34" s="2018"/>
      <c r="M34" s="2020"/>
      <c r="N34" s="2020"/>
      <c r="O34" s="986" t="s">
        <v>741</v>
      </c>
      <c r="P34" s="176" t="s">
        <v>742</v>
      </c>
      <c r="Q34" s="176" t="s">
        <v>741</v>
      </c>
      <c r="R34" s="177" t="s">
        <v>742</v>
      </c>
      <c r="S34" s="1994"/>
      <c r="T34" s="1995"/>
      <c r="U34" s="118">
        <v>0</v>
      </c>
      <c r="V34" s="178"/>
      <c r="W34" s="179"/>
      <c r="X34" s="179"/>
      <c r="Y34" s="179"/>
      <c r="Z34" s="179"/>
      <c r="AA34" s="180"/>
      <c r="AB34" s="179"/>
      <c r="AC34" s="402"/>
      <c r="AD34" s="181"/>
      <c r="AE34" s="199"/>
      <c r="AF34" s="125"/>
      <c r="AG34" s="125"/>
      <c r="AH34" s="125"/>
      <c r="AI34" s="182"/>
      <c r="AJ34" s="33"/>
      <c r="AK34" s="33"/>
      <c r="AL34" s="33"/>
      <c r="AM34" s="33"/>
      <c r="AN34" s="48"/>
      <c r="AO34" s="48"/>
      <c r="AP34" s="48"/>
    </row>
    <row r="35" spans="9:42" ht="21" hidden="1" customHeight="1">
      <c r="I35" s="292" t="e">
        <f t="shared" si="7"/>
        <v>#VALUE!</v>
      </c>
      <c r="J35" s="118">
        <f t="shared" si="0"/>
        <v>0</v>
      </c>
      <c r="K35" s="984" t="s">
        <v>802</v>
      </c>
      <c r="L35" s="184"/>
      <c r="M35" s="184"/>
      <c r="N35" s="266" t="e">
        <v>#DIV/0!</v>
      </c>
      <c r="O35" s="263" t="e">
        <v>#DIV/0!</v>
      </c>
      <c r="P35" s="263" t="e">
        <v>#DIV/0!</v>
      </c>
      <c r="Q35" s="263" t="e">
        <v>#DIV/0!</v>
      </c>
      <c r="R35" s="263" t="e">
        <v>#DIV/0!</v>
      </c>
      <c r="S35" s="1996"/>
      <c r="T35" s="1997"/>
      <c r="U35" s="118">
        <v>0</v>
      </c>
      <c r="V35" s="178"/>
      <c r="W35" s="234"/>
      <c r="X35" s="234"/>
      <c r="Y35" s="234"/>
      <c r="Z35" s="179"/>
      <c r="AA35" s="180"/>
      <c r="AB35" s="179"/>
      <c r="AC35" s="402"/>
      <c r="AD35" s="181"/>
      <c r="AE35" s="199"/>
      <c r="AF35" s="133" t="s">
        <v>795</v>
      </c>
      <c r="AG35" s="134" t="s">
        <v>796</v>
      </c>
      <c r="AH35" s="169" t="s">
        <v>797</v>
      </c>
      <c r="AI35" s="135" t="s">
        <v>1499</v>
      </c>
      <c r="AJ35" s="33"/>
      <c r="AK35" s="33"/>
      <c r="AL35" s="33"/>
      <c r="AM35" s="33"/>
      <c r="AN35" s="48"/>
      <c r="AO35" s="48"/>
      <c r="AP35" s="48"/>
    </row>
    <row r="36" spans="9:42" ht="21" hidden="1" customHeight="1">
      <c r="I36" s="292" t="e">
        <f t="shared" si="7"/>
        <v>#VALUE!</v>
      </c>
      <c r="J36" s="118">
        <f t="shared" si="0"/>
        <v>0</v>
      </c>
      <c r="K36" s="984" t="s">
        <v>754</v>
      </c>
      <c r="L36" s="184"/>
      <c r="M36" s="184"/>
      <c r="N36" s="264">
        <v>0</v>
      </c>
      <c r="O36" s="265">
        <v>0</v>
      </c>
      <c r="P36" s="265">
        <v>0</v>
      </c>
      <c r="Q36" s="265">
        <v>0</v>
      </c>
      <c r="R36" s="265">
        <v>0</v>
      </c>
      <c r="S36" s="1998"/>
      <c r="T36" s="1999"/>
      <c r="U36" s="118">
        <v>0</v>
      </c>
      <c r="V36" s="178"/>
      <c r="W36" s="179"/>
      <c r="X36" s="179"/>
      <c r="Y36" s="179"/>
      <c r="Z36" s="179"/>
      <c r="AA36" s="180"/>
      <c r="AB36" s="179"/>
      <c r="AC36" s="402"/>
      <c r="AD36" s="181"/>
      <c r="AE36" s="199"/>
      <c r="AF36" s="144" t="s">
        <v>1725</v>
      </c>
      <c r="AG36" s="145" t="s">
        <v>961</v>
      </c>
      <c r="AH36" s="186">
        <v>0</v>
      </c>
      <c r="AI36" s="187" t="s">
        <v>1501</v>
      </c>
      <c r="AJ36" s="33"/>
      <c r="AK36" s="33"/>
      <c r="AL36" s="33"/>
      <c r="AM36" s="33"/>
      <c r="AN36" s="48"/>
      <c r="AO36" s="48"/>
      <c r="AP36" s="48"/>
    </row>
    <row r="37" spans="9:42" ht="21" hidden="1" customHeight="1">
      <c r="I37" s="292" t="e">
        <f t="shared" si="7"/>
        <v>#VALUE!</v>
      </c>
      <c r="J37" s="118">
        <f t="shared" si="0"/>
        <v>0</v>
      </c>
      <c r="K37" s="984">
        <v>1</v>
      </c>
      <c r="L37" s="188"/>
      <c r="M37" s="188"/>
      <c r="N37" s="189">
        <v>0</v>
      </c>
      <c r="O37" s="190"/>
      <c r="P37" s="190"/>
      <c r="Q37" s="264">
        <v>0</v>
      </c>
      <c r="R37" s="264">
        <v>0</v>
      </c>
      <c r="S37" s="1988"/>
      <c r="T37" s="1989"/>
      <c r="U37" s="118">
        <v>0</v>
      </c>
      <c r="V37" s="178"/>
      <c r="W37" s="179"/>
      <c r="X37" s="179"/>
      <c r="Y37" s="179"/>
      <c r="Z37" s="179"/>
      <c r="AA37" s="180"/>
      <c r="AB37" s="179"/>
      <c r="AC37" s="402"/>
      <c r="AD37" s="181"/>
      <c r="AE37" s="199"/>
      <c r="AF37" s="144" t="s">
        <v>1726</v>
      </c>
      <c r="AG37" s="145" t="s">
        <v>800</v>
      </c>
      <c r="AH37" s="192">
        <v>0.05</v>
      </c>
      <c r="AI37" s="187" t="s">
        <v>1502</v>
      </c>
      <c r="AJ37" s="33"/>
      <c r="AK37" s="33"/>
      <c r="AL37" s="33"/>
      <c r="AM37" s="33"/>
      <c r="AN37" s="48"/>
      <c r="AO37" s="48"/>
      <c r="AP37" s="48"/>
    </row>
    <row r="38" spans="9:42" ht="21" hidden="1" customHeight="1">
      <c r="I38" s="292" t="e">
        <f t="shared" si="7"/>
        <v>#VALUE!</v>
      </c>
      <c r="J38" s="118">
        <f t="shared" si="0"/>
        <v>0</v>
      </c>
      <c r="K38" s="984">
        <v>2</v>
      </c>
      <c r="L38" s="188"/>
      <c r="M38" s="188"/>
      <c r="N38" s="189">
        <v>0</v>
      </c>
      <c r="O38" s="190"/>
      <c r="P38" s="190"/>
      <c r="Q38" s="264">
        <v>0</v>
      </c>
      <c r="R38" s="264">
        <v>0</v>
      </c>
      <c r="S38" s="1988"/>
      <c r="T38" s="1989"/>
      <c r="U38" s="118">
        <v>0</v>
      </c>
      <c r="V38" s="178"/>
      <c r="W38" s="179"/>
      <c r="X38" s="179"/>
      <c r="Y38" s="179"/>
      <c r="Z38" s="179"/>
      <c r="AA38" s="180"/>
      <c r="AB38" s="179"/>
      <c r="AC38" s="402"/>
      <c r="AD38" s="181"/>
      <c r="AE38" s="199"/>
      <c r="AF38" s="144" t="s">
        <v>1727</v>
      </c>
      <c r="AG38" s="145" t="s">
        <v>963</v>
      </c>
      <c r="AH38" s="192">
        <v>0.1</v>
      </c>
      <c r="AI38" s="193"/>
      <c r="AJ38" s="33"/>
      <c r="AK38" s="33"/>
      <c r="AL38" s="33"/>
      <c r="AM38" s="33"/>
      <c r="AN38" s="48"/>
      <c r="AO38" s="48"/>
      <c r="AP38" s="48"/>
    </row>
    <row r="39" spans="9:42" ht="21" hidden="1" customHeight="1">
      <c r="I39" s="292" t="e">
        <f t="shared" si="7"/>
        <v>#VALUE!</v>
      </c>
      <c r="J39" s="118">
        <f t="shared" si="0"/>
        <v>0</v>
      </c>
      <c r="K39" s="984">
        <v>3</v>
      </c>
      <c r="L39" s="188"/>
      <c r="M39" s="188"/>
      <c r="N39" s="189">
        <v>0</v>
      </c>
      <c r="O39" s="190"/>
      <c r="P39" s="190"/>
      <c r="Q39" s="264">
        <v>0</v>
      </c>
      <c r="R39" s="264">
        <v>0</v>
      </c>
      <c r="S39" s="1988"/>
      <c r="T39" s="1989"/>
      <c r="U39" s="118">
        <v>0</v>
      </c>
      <c r="V39" s="178"/>
      <c r="W39" s="179"/>
      <c r="X39" s="179"/>
      <c r="Y39" s="179"/>
      <c r="Z39" s="179"/>
      <c r="AA39" s="180"/>
      <c r="AB39" s="179"/>
      <c r="AC39" s="402"/>
      <c r="AD39" s="181"/>
      <c r="AE39" s="199"/>
      <c r="AF39" s="144"/>
      <c r="AG39" s="145"/>
      <c r="AH39" s="194"/>
      <c r="AI39" s="146"/>
      <c r="AJ39" s="33"/>
      <c r="AK39" s="33"/>
      <c r="AL39" s="33"/>
      <c r="AM39" s="33"/>
      <c r="AN39" s="48"/>
      <c r="AO39" s="48"/>
      <c r="AP39" s="48"/>
    </row>
    <row r="40" spans="9:42" ht="21" hidden="1" customHeight="1">
      <c r="I40" s="292" t="e">
        <f t="shared" si="7"/>
        <v>#VALUE!</v>
      </c>
      <c r="J40" s="118">
        <f t="shared" si="0"/>
        <v>0</v>
      </c>
      <c r="K40" s="984">
        <v>4</v>
      </c>
      <c r="L40" s="188"/>
      <c r="M40" s="188"/>
      <c r="N40" s="189">
        <v>0</v>
      </c>
      <c r="O40" s="190"/>
      <c r="P40" s="190"/>
      <c r="Q40" s="264">
        <v>0</v>
      </c>
      <c r="R40" s="264">
        <v>0</v>
      </c>
      <c r="S40" s="1988"/>
      <c r="T40" s="1989"/>
      <c r="U40" s="118">
        <v>0</v>
      </c>
      <c r="V40" s="178"/>
      <c r="W40" s="179"/>
      <c r="X40" s="179"/>
      <c r="Y40" s="179"/>
      <c r="Z40" s="179"/>
      <c r="AA40" s="180"/>
      <c r="AB40" s="179"/>
      <c r="AC40" s="402"/>
      <c r="AD40" s="181"/>
      <c r="AE40" s="199"/>
      <c r="AF40" s="170"/>
      <c r="AG40" s="195"/>
      <c r="AH40" s="171"/>
      <c r="AI40" s="173"/>
      <c r="AJ40" s="33"/>
      <c r="AK40" s="33"/>
      <c r="AL40" s="33"/>
      <c r="AM40" s="33"/>
      <c r="AN40" s="48"/>
      <c r="AO40" s="48"/>
      <c r="AP40" s="48"/>
    </row>
    <row r="41" spans="9:42" ht="21" hidden="1" customHeight="1">
      <c r="I41" s="292" t="e">
        <f t="shared" si="7"/>
        <v>#VALUE!</v>
      </c>
      <c r="J41" s="118">
        <f t="shared" si="0"/>
        <v>0</v>
      </c>
      <c r="K41" s="984">
        <v>5</v>
      </c>
      <c r="L41" s="188"/>
      <c r="M41" s="188"/>
      <c r="N41" s="189">
        <v>0</v>
      </c>
      <c r="O41" s="190"/>
      <c r="P41" s="190"/>
      <c r="Q41" s="191">
        <v>0</v>
      </c>
      <c r="R41" s="191">
        <v>0</v>
      </c>
      <c r="S41" s="1988"/>
      <c r="T41" s="1989"/>
      <c r="U41" s="118">
        <v>0</v>
      </c>
      <c r="V41" s="178"/>
      <c r="W41" s="179"/>
      <c r="X41" s="179"/>
      <c r="Y41" s="179"/>
      <c r="Z41" s="179"/>
      <c r="AA41" s="180"/>
      <c r="AB41" s="179"/>
      <c r="AC41" s="402"/>
      <c r="AD41" s="181"/>
      <c r="AE41" s="199"/>
      <c r="AF41" s="48"/>
      <c r="AG41" s="48"/>
      <c r="AH41" s="48"/>
      <c r="AI41" s="48"/>
      <c r="AJ41" s="33"/>
      <c r="AK41" s="33"/>
      <c r="AL41" s="33"/>
      <c r="AM41" s="33"/>
      <c r="AN41" s="48"/>
      <c r="AO41" s="48"/>
      <c r="AP41" s="48"/>
    </row>
    <row r="42" spans="9:42" ht="21" hidden="1" customHeight="1">
      <c r="I42" s="292" t="e">
        <f t="shared" si="7"/>
        <v>#VALUE!</v>
      </c>
      <c r="J42" s="118">
        <f t="shared" si="0"/>
        <v>0</v>
      </c>
      <c r="K42" s="984">
        <v>6</v>
      </c>
      <c r="L42" s="188"/>
      <c r="M42" s="188"/>
      <c r="N42" s="189">
        <v>0</v>
      </c>
      <c r="O42" s="190"/>
      <c r="P42" s="190"/>
      <c r="Q42" s="191">
        <v>0</v>
      </c>
      <c r="R42" s="191">
        <v>0</v>
      </c>
      <c r="S42" s="1988"/>
      <c r="T42" s="1989"/>
      <c r="U42" s="118">
        <v>0</v>
      </c>
      <c r="V42" s="137" t="s">
        <v>754</v>
      </c>
      <c r="W42" s="196">
        <v>0</v>
      </c>
      <c r="X42" s="196">
        <v>0</v>
      </c>
      <c r="Y42" s="196">
        <v>0</v>
      </c>
      <c r="Z42" s="197"/>
      <c r="AA42" s="198"/>
      <c r="AB42" s="196">
        <v>0</v>
      </c>
      <c r="AC42" s="402"/>
      <c r="AD42" s="654">
        <v>0</v>
      </c>
      <c r="AE42" s="199"/>
      <c r="AF42" s="33"/>
      <c r="AG42" s="33"/>
      <c r="AH42" s="33"/>
      <c r="AI42" s="33"/>
      <c r="AJ42" s="33"/>
      <c r="AK42" s="33"/>
      <c r="AL42" s="33"/>
      <c r="AM42" s="33"/>
      <c r="AN42" s="48"/>
      <c r="AO42" s="48"/>
      <c r="AP42" s="48"/>
    </row>
    <row r="43" spans="9:42" ht="21" hidden="1" customHeight="1">
      <c r="I43" s="292" t="e">
        <f t="shared" si="7"/>
        <v>#VALUE!</v>
      </c>
      <c r="J43" s="118">
        <f t="shared" si="0"/>
        <v>0</v>
      </c>
      <c r="K43" s="984">
        <v>7</v>
      </c>
      <c r="L43" s="188"/>
      <c r="M43" s="188"/>
      <c r="N43" s="189">
        <v>0</v>
      </c>
      <c r="O43" s="190"/>
      <c r="P43" s="190"/>
      <c r="Q43" s="191">
        <v>0</v>
      </c>
      <c r="R43" s="191">
        <v>0</v>
      </c>
      <c r="S43" s="1988"/>
      <c r="T43" s="1989"/>
      <c r="U43" s="118">
        <v>0</v>
      </c>
      <c r="V43" s="201" t="s">
        <v>802</v>
      </c>
      <c r="W43" s="202"/>
      <c r="X43" s="202"/>
      <c r="Y43" s="202"/>
      <c r="Z43" s="202"/>
      <c r="AA43" s="203"/>
      <c r="AB43" s="202">
        <v>0</v>
      </c>
      <c r="AC43" s="403"/>
      <c r="AD43" s="204"/>
      <c r="AE43" s="199"/>
      <c r="AF43" s="199"/>
      <c r="AG43" s="199"/>
      <c r="AH43" s="33"/>
      <c r="AI43" s="33"/>
      <c r="AJ43" s="33"/>
      <c r="AK43" s="33"/>
      <c r="AL43" s="33"/>
      <c r="AM43" s="33"/>
      <c r="AN43" s="48"/>
      <c r="AO43" s="48"/>
      <c r="AP43" s="48"/>
    </row>
    <row r="44" spans="9:42" ht="21" hidden="1" customHeight="1">
      <c r="I44" s="292" t="e">
        <f t="shared" si="7"/>
        <v>#VALUE!</v>
      </c>
      <c r="J44" s="118">
        <f t="shared" si="0"/>
        <v>0</v>
      </c>
      <c r="K44" s="984">
        <v>8</v>
      </c>
      <c r="L44" s="188"/>
      <c r="M44" s="188"/>
      <c r="N44" s="189">
        <v>0</v>
      </c>
      <c r="O44" s="190"/>
      <c r="P44" s="190"/>
      <c r="Q44" s="191">
        <v>0</v>
      </c>
      <c r="R44" s="191">
        <v>0</v>
      </c>
      <c r="S44" s="1988"/>
      <c r="T44" s="1989"/>
      <c r="U44" s="118">
        <v>0</v>
      </c>
      <c r="V44" s="33"/>
      <c r="W44" s="33"/>
      <c r="X44" s="33"/>
      <c r="Y44" s="33"/>
      <c r="Z44" s="33"/>
      <c r="AA44" s="205"/>
      <c r="AB44" s="33"/>
      <c r="AC44" s="33"/>
      <c r="AD44" s="33"/>
      <c r="AE44" s="199"/>
      <c r="AF44" s="199"/>
      <c r="AG44" s="199"/>
      <c r="AH44" s="33"/>
      <c r="AI44" s="33"/>
      <c r="AJ44" s="33"/>
      <c r="AK44" s="33"/>
      <c r="AL44" s="33"/>
      <c r="AM44" s="33"/>
      <c r="AN44" s="48"/>
      <c r="AO44" s="48"/>
      <c r="AP44" s="48"/>
    </row>
    <row r="45" spans="9:42" ht="21" hidden="1" customHeight="1">
      <c r="I45" s="292" t="e">
        <f t="shared" si="7"/>
        <v>#VALUE!</v>
      </c>
      <c r="J45" s="118">
        <f t="shared" si="0"/>
        <v>0</v>
      </c>
      <c r="K45" s="984">
        <v>9</v>
      </c>
      <c r="L45" s="188"/>
      <c r="M45" s="188"/>
      <c r="N45" s="189">
        <v>0</v>
      </c>
      <c r="O45" s="190"/>
      <c r="P45" s="190"/>
      <c r="Q45" s="191">
        <v>0</v>
      </c>
      <c r="R45" s="191">
        <v>0</v>
      </c>
      <c r="S45" s="1988"/>
      <c r="T45" s="1989"/>
      <c r="U45" s="118">
        <v>0</v>
      </c>
      <c r="V45" s="647" t="s">
        <v>1169</v>
      </c>
      <c r="W45" s="648" t="s">
        <v>1170</v>
      </c>
      <c r="X45" s="649"/>
      <c r="Y45" s="649"/>
      <c r="Z45" s="649"/>
      <c r="AA45" s="649"/>
      <c r="AB45" s="649"/>
      <c r="AC45" s="649"/>
      <c r="AD45" s="650"/>
      <c r="AE45" s="199"/>
      <c r="AF45" s="199"/>
      <c r="AG45" s="199"/>
      <c r="AH45" s="33"/>
      <c r="AI45" s="33"/>
      <c r="AJ45" s="33"/>
      <c r="AK45" s="33"/>
      <c r="AL45" s="33"/>
      <c r="AM45" s="33"/>
      <c r="AN45" s="48"/>
      <c r="AO45" s="48"/>
      <c r="AP45" s="48"/>
    </row>
    <row r="46" spans="9:42" ht="21" hidden="1" customHeight="1">
      <c r="I46" s="292" t="e">
        <f t="shared" si="7"/>
        <v>#VALUE!</v>
      </c>
      <c r="J46" s="118">
        <f t="shared" si="0"/>
        <v>0</v>
      </c>
      <c r="K46" s="984">
        <v>10</v>
      </c>
      <c r="L46" s="188"/>
      <c r="M46" s="188"/>
      <c r="N46" s="189">
        <v>0</v>
      </c>
      <c r="O46" s="190"/>
      <c r="P46" s="190"/>
      <c r="Q46" s="191">
        <v>0</v>
      </c>
      <c r="R46" s="191">
        <v>0</v>
      </c>
      <c r="S46" s="1988"/>
      <c r="T46" s="1989"/>
      <c r="U46" s="118">
        <v>0</v>
      </c>
      <c r="V46" s="651" t="s">
        <v>1171</v>
      </c>
      <c r="W46" s="648" t="s">
        <v>1362</v>
      </c>
      <c r="X46" s="649"/>
      <c r="Y46" s="649"/>
      <c r="Z46" s="649"/>
      <c r="AA46" s="649"/>
      <c r="AB46" s="649"/>
      <c r="AC46" s="649"/>
      <c r="AD46" s="650"/>
      <c r="AE46" s="199"/>
      <c r="AF46" s="199"/>
      <c r="AG46" s="199"/>
      <c r="AH46" s="33"/>
      <c r="AI46" s="33"/>
      <c r="AJ46" s="33"/>
      <c r="AK46" s="33"/>
      <c r="AL46" s="33"/>
      <c r="AM46" s="33"/>
      <c r="AN46" s="48"/>
      <c r="AO46" s="48"/>
      <c r="AP46" s="48"/>
    </row>
    <row r="47" spans="9:42" ht="21" hidden="1" customHeight="1">
      <c r="I47" s="292" t="e">
        <f t="shared" si="7"/>
        <v>#VALUE!</v>
      </c>
      <c r="J47" s="118">
        <f t="shared" si="0"/>
        <v>0</v>
      </c>
      <c r="K47" s="984">
        <v>11</v>
      </c>
      <c r="L47" s="188"/>
      <c r="M47" s="188"/>
      <c r="N47" s="189">
        <v>0</v>
      </c>
      <c r="O47" s="190"/>
      <c r="P47" s="190"/>
      <c r="Q47" s="191">
        <v>0</v>
      </c>
      <c r="R47" s="191">
        <v>0</v>
      </c>
      <c r="S47" s="1988"/>
      <c r="T47" s="1989"/>
      <c r="U47" s="118">
        <v>0</v>
      </c>
      <c r="V47" s="651" t="s">
        <v>1172</v>
      </c>
      <c r="W47" s="648" t="s">
        <v>1363</v>
      </c>
      <c r="X47" s="649"/>
      <c r="Y47" s="649"/>
      <c r="Z47" s="649"/>
      <c r="AA47" s="649"/>
      <c r="AB47" s="649"/>
      <c r="AC47" s="649"/>
      <c r="AD47" s="650"/>
      <c r="AE47" s="199"/>
      <c r="AF47" s="199"/>
      <c r="AG47" s="199"/>
      <c r="AH47" s="33"/>
      <c r="AI47" s="33"/>
      <c r="AJ47" s="33"/>
      <c r="AK47" s="33"/>
      <c r="AL47" s="33"/>
      <c r="AM47" s="33"/>
      <c r="AN47" s="48"/>
      <c r="AO47" s="48"/>
      <c r="AP47" s="48"/>
    </row>
    <row r="48" spans="9:42" ht="21" hidden="1" customHeight="1">
      <c r="I48" s="292" t="e">
        <f t="shared" si="7"/>
        <v>#VALUE!</v>
      </c>
      <c r="J48" s="118">
        <f t="shared" si="0"/>
        <v>0</v>
      </c>
      <c r="K48" s="984">
        <v>12</v>
      </c>
      <c r="L48" s="188"/>
      <c r="M48" s="188"/>
      <c r="N48" s="189">
        <v>0</v>
      </c>
      <c r="O48" s="190"/>
      <c r="P48" s="190"/>
      <c r="Q48" s="191">
        <v>0</v>
      </c>
      <c r="R48" s="191">
        <v>0</v>
      </c>
      <c r="S48" s="1988"/>
      <c r="T48" s="1989"/>
      <c r="U48" s="118">
        <v>0</v>
      </c>
      <c r="V48" s="651" t="s">
        <v>1174</v>
      </c>
      <c r="W48" s="648" t="s">
        <v>1359</v>
      </c>
      <c r="X48" s="649"/>
      <c r="Y48" s="649"/>
      <c r="Z48" s="649"/>
      <c r="AA48" s="649"/>
      <c r="AB48" s="649"/>
      <c r="AC48" s="649"/>
      <c r="AD48" s="650"/>
      <c r="AE48" s="199"/>
      <c r="AF48" s="199"/>
      <c r="AG48" s="199"/>
      <c r="AH48" s="33"/>
      <c r="AI48" s="33"/>
      <c r="AJ48" s="33"/>
      <c r="AK48" s="33"/>
      <c r="AL48" s="33"/>
      <c r="AM48" s="33"/>
      <c r="AN48" s="48"/>
      <c r="AO48" s="48"/>
      <c r="AP48" s="48"/>
    </row>
    <row r="49" spans="9:42" ht="21" hidden="1" customHeight="1">
      <c r="I49" s="292" t="e">
        <f t="shared" si="7"/>
        <v>#VALUE!</v>
      </c>
      <c r="J49" s="118">
        <f t="shared" si="0"/>
        <v>0</v>
      </c>
      <c r="K49" s="984">
        <v>13</v>
      </c>
      <c r="L49" s="188"/>
      <c r="M49" s="188"/>
      <c r="N49" s="189">
        <v>0</v>
      </c>
      <c r="O49" s="190"/>
      <c r="P49" s="190"/>
      <c r="Q49" s="191">
        <v>0</v>
      </c>
      <c r="R49" s="191">
        <v>0</v>
      </c>
      <c r="S49" s="1988"/>
      <c r="T49" s="1989"/>
      <c r="U49" s="118">
        <v>0</v>
      </c>
      <c r="V49" s="652" t="s">
        <v>1175</v>
      </c>
      <c r="W49" s="648"/>
      <c r="X49" s="649"/>
      <c r="Y49" s="649"/>
      <c r="Z49" s="649"/>
      <c r="AA49" s="649"/>
      <c r="AB49" s="649"/>
      <c r="AC49" s="649"/>
      <c r="AD49" s="650"/>
      <c r="AE49" s="199"/>
      <c r="AF49" s="199"/>
      <c r="AG49" s="199"/>
      <c r="AH49" s="33"/>
      <c r="AI49" s="33"/>
      <c r="AJ49" s="33"/>
      <c r="AK49" s="33"/>
      <c r="AL49" s="33"/>
      <c r="AM49" s="33"/>
      <c r="AN49" s="48"/>
      <c r="AO49" s="48"/>
      <c r="AP49" s="48"/>
    </row>
    <row r="50" spans="9:42" ht="21" hidden="1" customHeight="1" thickBot="1">
      <c r="I50" s="292" t="e">
        <f t="shared" si="7"/>
        <v>#VALUE!</v>
      </c>
      <c r="J50" s="118">
        <f t="shared" si="0"/>
        <v>0</v>
      </c>
      <c r="K50" s="206">
        <v>14</v>
      </c>
      <c r="L50" s="159"/>
      <c r="M50" s="159"/>
      <c r="N50" s="207">
        <v>0</v>
      </c>
      <c r="O50" s="208"/>
      <c r="P50" s="208"/>
      <c r="Q50" s="209">
        <v>0</v>
      </c>
      <c r="R50" s="209">
        <v>0</v>
      </c>
      <c r="S50" s="1990"/>
      <c r="T50" s="1991"/>
      <c r="U50" s="118">
        <v>0</v>
      </c>
      <c r="V50" s="651"/>
      <c r="W50" s="648"/>
      <c r="X50" s="649"/>
      <c r="Y50" s="649"/>
      <c r="Z50" s="649"/>
      <c r="AA50" s="649"/>
      <c r="AB50" s="649"/>
      <c r="AC50" s="649"/>
      <c r="AD50" s="650"/>
      <c r="AE50" s="199"/>
      <c r="AF50" s="199"/>
      <c r="AG50" s="199"/>
      <c r="AH50" s="33"/>
      <c r="AI50" s="33"/>
      <c r="AJ50" s="33"/>
      <c r="AK50" s="33"/>
      <c r="AL50" s="33"/>
      <c r="AM50" s="33"/>
      <c r="AN50" s="48"/>
      <c r="AO50" s="48"/>
      <c r="AP50" s="48"/>
    </row>
    <row r="51" spans="9:42" ht="21" hidden="1" customHeight="1">
      <c r="I51" s="292" t="e">
        <f>IF((O$53+P$53)&gt;0,1,0)</f>
        <v>#VALUE!</v>
      </c>
      <c r="J51" s="118">
        <f t="shared" si="0"/>
        <v>0</v>
      </c>
      <c r="K51" s="2013" t="s">
        <v>803</v>
      </c>
      <c r="L51" s="2013"/>
      <c r="M51" s="2013"/>
      <c r="N51" s="2013"/>
      <c r="O51" s="2013"/>
      <c r="P51" s="2013"/>
      <c r="Q51" s="2013"/>
      <c r="R51" s="2013"/>
      <c r="S51" s="2013"/>
      <c r="T51" s="2013"/>
      <c r="U51" s="118">
        <v>0</v>
      </c>
      <c r="V51" s="119" t="s">
        <v>755</v>
      </c>
      <c r="W51" s="120" t="s">
        <v>873</v>
      </c>
      <c r="X51" s="121"/>
      <c r="Y51" s="121"/>
      <c r="Z51" s="122"/>
      <c r="AA51" s="123"/>
      <c r="AB51" s="122"/>
      <c r="AC51" s="122"/>
      <c r="AD51" s="122"/>
      <c r="AE51" s="199"/>
      <c r="AF51" s="124" t="s">
        <v>756</v>
      </c>
      <c r="AG51" s="125"/>
      <c r="AH51" s="125"/>
      <c r="AI51" s="125"/>
      <c r="AJ51" s="33"/>
      <c r="AK51" s="33"/>
      <c r="AL51" s="33"/>
      <c r="AM51" s="33"/>
      <c r="AN51" s="48"/>
      <c r="AO51" s="48"/>
      <c r="AP51" s="48"/>
    </row>
    <row r="52" spans="9:42" ht="21" hidden="1" customHeight="1">
      <c r="I52" s="292" t="e">
        <f t="shared" ref="I52:I75" si="8">IF((O$53+P$53)&gt;0,1,0)</f>
        <v>#VALUE!</v>
      </c>
      <c r="J52" s="118">
        <f t="shared" si="0"/>
        <v>0</v>
      </c>
      <c r="K52" s="2021" t="s">
        <v>537</v>
      </c>
      <c r="L52" s="2021"/>
      <c r="M52" s="2021"/>
      <c r="N52" s="2021"/>
      <c r="O52" s="2021"/>
      <c r="P52" s="2021"/>
      <c r="Q52" s="2021"/>
      <c r="R52" s="2021"/>
      <c r="S52" s="2021"/>
      <c r="T52" s="2021"/>
      <c r="U52" s="118">
        <v>0</v>
      </c>
      <c r="V52" s="217" t="s">
        <v>976</v>
      </c>
      <c r="W52" s="232">
        <v>200</v>
      </c>
      <c r="X52" s="233" t="s">
        <v>1176</v>
      </c>
      <c r="Y52" s="232">
        <v>0</v>
      </c>
      <c r="Z52" s="129"/>
      <c r="AA52" s="130"/>
      <c r="AB52" s="129"/>
      <c r="AC52" s="131"/>
      <c r="AD52" s="132"/>
      <c r="AE52" s="199"/>
      <c r="AF52" s="133" t="s">
        <v>777</v>
      </c>
      <c r="AG52" s="134" t="s">
        <v>778</v>
      </c>
      <c r="AH52" s="134" t="s">
        <v>779</v>
      </c>
      <c r="AI52" s="135" t="s">
        <v>780</v>
      </c>
      <c r="AJ52" s="33"/>
      <c r="AK52" s="33"/>
      <c r="AL52" s="33"/>
      <c r="AM52" s="33"/>
      <c r="AN52" s="48"/>
      <c r="AO52" s="48"/>
      <c r="AP52" s="48"/>
    </row>
    <row r="53" spans="9:42" ht="21" hidden="1" customHeight="1">
      <c r="I53" s="292" t="e">
        <f t="shared" si="8"/>
        <v>#VALUE!</v>
      </c>
      <c r="J53" s="118">
        <f t="shared" si="0"/>
        <v>0</v>
      </c>
      <c r="K53" s="983" t="s">
        <v>523</v>
      </c>
      <c r="L53" s="136" t="s">
        <v>524</v>
      </c>
      <c r="M53" s="985" t="s">
        <v>978</v>
      </c>
      <c r="N53" s="136" t="s">
        <v>838</v>
      </c>
      <c r="O53" s="985" t="s">
        <v>776</v>
      </c>
      <c r="P53" s="136" t="s">
        <v>525</v>
      </c>
      <c r="Q53" s="136" t="s">
        <v>534</v>
      </c>
      <c r="R53" s="136" t="s">
        <v>529</v>
      </c>
      <c r="S53" s="406" t="s">
        <v>535</v>
      </c>
      <c r="T53" s="407" t="s">
        <v>536</v>
      </c>
      <c r="U53" s="118">
        <v>0</v>
      </c>
      <c r="V53" s="218" t="s">
        <v>975</v>
      </c>
      <c r="W53" s="138"/>
      <c r="X53" s="139"/>
      <c r="Y53" s="139"/>
      <c r="Z53" s="140"/>
      <c r="AA53" s="141"/>
      <c r="AB53" s="140"/>
      <c r="AC53" s="142"/>
      <c r="AD53" s="143"/>
      <c r="AE53" s="199"/>
      <c r="AF53" s="144" t="s">
        <v>781</v>
      </c>
      <c r="AG53" s="145" t="s">
        <v>782</v>
      </c>
      <c r="AH53" s="145" t="s">
        <v>783</v>
      </c>
      <c r="AI53" s="146" t="s">
        <v>784</v>
      </c>
      <c r="AJ53" s="33"/>
      <c r="AK53" s="33"/>
      <c r="AL53" s="33"/>
      <c r="AM53" s="33"/>
      <c r="AN53" s="48"/>
      <c r="AO53" s="48"/>
      <c r="AP53" s="48"/>
    </row>
    <row r="54" spans="9:42" ht="21" hidden="1" customHeight="1">
      <c r="I54" s="292" t="e">
        <f t="shared" si="8"/>
        <v>#VALUE!</v>
      </c>
      <c r="J54" s="118">
        <f t="shared" si="0"/>
        <v>0</v>
      </c>
      <c r="K54" s="147"/>
      <c r="L54" s="405"/>
      <c r="M54" s="148"/>
      <c r="N54" s="149"/>
      <c r="O54" s="149"/>
      <c r="P54" s="150" t="s">
        <v>1360</v>
      </c>
      <c r="Q54" s="151">
        <v>0</v>
      </c>
      <c r="R54" s="393"/>
      <c r="S54" s="152">
        <v>0</v>
      </c>
      <c r="T54" s="153">
        <v>0</v>
      </c>
      <c r="U54" s="118">
        <v>0</v>
      </c>
      <c r="V54" s="218" t="s">
        <v>974</v>
      </c>
      <c r="W54" s="138"/>
      <c r="X54" s="139"/>
      <c r="Y54" s="139"/>
      <c r="Z54" s="140"/>
      <c r="AA54" s="141"/>
      <c r="AB54" s="140"/>
      <c r="AC54" s="142"/>
      <c r="AD54" s="143"/>
      <c r="AE54" s="199"/>
      <c r="AF54" s="144" t="s">
        <v>785</v>
      </c>
      <c r="AG54" s="145" t="s">
        <v>786</v>
      </c>
      <c r="AH54" s="154" t="s">
        <v>787</v>
      </c>
      <c r="AI54" s="146" t="s">
        <v>788</v>
      </c>
      <c r="AJ54" s="33"/>
      <c r="AK54" s="33"/>
      <c r="AL54" s="33"/>
      <c r="AM54" s="33"/>
      <c r="AN54" s="48"/>
      <c r="AO54" s="48"/>
      <c r="AP54" s="48"/>
    </row>
    <row r="55" spans="9:42" ht="21" hidden="1" customHeight="1">
      <c r="I55" s="292" t="e">
        <f t="shared" si="8"/>
        <v>#VALUE!</v>
      </c>
      <c r="J55" s="118">
        <f t="shared" si="0"/>
        <v>0</v>
      </c>
      <c r="K55" s="983" t="s">
        <v>527</v>
      </c>
      <c r="L55" s="136" t="s">
        <v>528</v>
      </c>
      <c r="M55" s="136" t="s">
        <v>521</v>
      </c>
      <c r="N55" s="136" t="s">
        <v>526</v>
      </c>
      <c r="O55" s="136" t="s">
        <v>530</v>
      </c>
      <c r="P55" s="987" t="s">
        <v>531</v>
      </c>
      <c r="Q55" s="987" t="s">
        <v>532</v>
      </c>
      <c r="R55" s="155" t="s">
        <v>533</v>
      </c>
      <c r="S55" s="156" t="s">
        <v>552</v>
      </c>
      <c r="T55" s="407" t="s">
        <v>522</v>
      </c>
      <c r="U55" s="118">
        <v>0</v>
      </c>
      <c r="V55" s="219" t="s">
        <v>789</v>
      </c>
      <c r="W55" s="220"/>
      <c r="X55" s="221"/>
      <c r="Y55" s="221"/>
      <c r="Z55" s="222"/>
      <c r="AA55" s="223"/>
      <c r="AB55" s="222"/>
      <c r="AC55" s="224"/>
      <c r="AD55" s="225"/>
      <c r="AE55" s="199"/>
      <c r="AF55" s="144" t="s">
        <v>790</v>
      </c>
      <c r="AG55" s="157" t="s">
        <v>791</v>
      </c>
      <c r="AH55" s="158" t="s">
        <v>792</v>
      </c>
      <c r="AI55" s="146" t="s">
        <v>793</v>
      </c>
      <c r="AJ55" s="33"/>
      <c r="AK55" s="33"/>
      <c r="AL55" s="33"/>
      <c r="AM55" s="33"/>
      <c r="AN55" s="48"/>
      <c r="AO55" s="48"/>
      <c r="AP55" s="48"/>
    </row>
    <row r="56" spans="9:42" ht="21" hidden="1" customHeight="1">
      <c r="I56" s="292" t="e">
        <f t="shared" si="8"/>
        <v>#VALUE!</v>
      </c>
      <c r="J56" s="118">
        <f t="shared" si="0"/>
        <v>0</v>
      </c>
      <c r="K56" s="394">
        <v>0</v>
      </c>
      <c r="L56" s="395">
        <v>0</v>
      </c>
      <c r="M56" s="967">
        <v>0</v>
      </c>
      <c r="N56" s="160">
        <v>0</v>
      </c>
      <c r="O56" s="161" t="e">
        <v>#DIV/0!</v>
      </c>
      <c r="P56" s="162" t="s">
        <v>1361</v>
      </c>
      <c r="Q56" s="397" t="s">
        <v>1023</v>
      </c>
      <c r="R56" s="163" t="s">
        <v>960</v>
      </c>
      <c r="S56" s="164">
        <v>0</v>
      </c>
      <c r="T56" s="398">
        <v>0</v>
      </c>
      <c r="U56" s="118">
        <v>0</v>
      </c>
      <c r="V56" s="226">
        <v>0</v>
      </c>
      <c r="W56" s="226"/>
      <c r="X56" s="226"/>
      <c r="Y56" s="226"/>
      <c r="Z56" s="226"/>
      <c r="AA56" s="227"/>
      <c r="AB56" s="226"/>
      <c r="AC56" s="226"/>
      <c r="AD56" s="226"/>
      <c r="AE56" s="199"/>
      <c r="AF56" s="144" t="s">
        <v>794</v>
      </c>
      <c r="AG56" s="145"/>
      <c r="AH56" s="165"/>
      <c r="AI56" s="146"/>
      <c r="AJ56" s="33"/>
      <c r="AK56" s="33"/>
      <c r="AL56" s="33"/>
      <c r="AM56" s="33"/>
      <c r="AN56" s="48"/>
      <c r="AO56" s="48"/>
      <c r="AP56" s="48"/>
    </row>
    <row r="57" spans="9:42" ht="21" hidden="1" customHeight="1">
      <c r="I57" s="292" t="e">
        <f t="shared" si="8"/>
        <v>#VALUE!</v>
      </c>
      <c r="J57" s="118">
        <f t="shared" si="0"/>
        <v>0</v>
      </c>
      <c r="K57" s="2014" t="s">
        <v>839</v>
      </c>
      <c r="L57" s="2014"/>
      <c r="M57" s="2014"/>
      <c r="N57" s="2014"/>
      <c r="O57" s="2014"/>
      <c r="P57" s="2014"/>
      <c r="Q57" s="2014"/>
      <c r="R57" s="2014"/>
      <c r="S57" s="2014"/>
      <c r="T57" s="2014"/>
      <c r="U57" s="118">
        <v>0</v>
      </c>
      <c r="AE57" s="199"/>
      <c r="AF57" s="144"/>
      <c r="AG57" s="145"/>
      <c r="AH57" s="165"/>
      <c r="AI57" s="146"/>
      <c r="AJ57" s="33"/>
      <c r="AK57" s="33"/>
      <c r="AL57" s="33"/>
      <c r="AM57" s="33"/>
      <c r="AN57" s="48"/>
      <c r="AO57" s="48"/>
      <c r="AP57" s="48"/>
    </row>
    <row r="58" spans="9:42" ht="21" hidden="1" customHeight="1">
      <c r="I58" s="292" t="e">
        <f t="shared" si="8"/>
        <v>#VALUE!</v>
      </c>
      <c r="J58" s="118">
        <f t="shared" si="0"/>
        <v>0</v>
      </c>
      <c r="K58" s="2015" t="s">
        <v>840</v>
      </c>
      <c r="L58" s="2017" t="s">
        <v>841</v>
      </c>
      <c r="M58" s="2019" t="s">
        <v>842</v>
      </c>
      <c r="N58" s="2019" t="s">
        <v>843</v>
      </c>
      <c r="O58" s="2022" t="s">
        <v>844</v>
      </c>
      <c r="P58" s="2023"/>
      <c r="Q58" s="2022" t="s">
        <v>845</v>
      </c>
      <c r="R58" s="2023"/>
      <c r="S58" s="1992" t="s">
        <v>969</v>
      </c>
      <c r="T58" s="1993"/>
      <c r="U58" s="118">
        <v>0</v>
      </c>
      <c r="V58" s="217" t="s">
        <v>757</v>
      </c>
      <c r="W58" s="228" t="s">
        <v>973</v>
      </c>
      <c r="X58" s="228" t="s">
        <v>972</v>
      </c>
      <c r="Y58" s="228" t="s">
        <v>971</v>
      </c>
      <c r="Z58" s="228" t="s">
        <v>527</v>
      </c>
      <c r="AA58" s="229" t="s">
        <v>824</v>
      </c>
      <c r="AB58" s="228" t="s">
        <v>970</v>
      </c>
      <c r="AC58" s="230" t="s">
        <v>521</v>
      </c>
      <c r="AD58" s="231" t="s">
        <v>1232</v>
      </c>
      <c r="AE58" s="199"/>
      <c r="AF58" s="170"/>
      <c r="AG58" s="171"/>
      <c r="AH58" s="172"/>
      <c r="AI58" s="173"/>
      <c r="AJ58" s="33"/>
      <c r="AK58" s="33"/>
      <c r="AL58" s="33"/>
      <c r="AM58" s="33"/>
      <c r="AN58" s="48"/>
      <c r="AO58" s="48"/>
      <c r="AP58" s="48"/>
    </row>
    <row r="59" spans="9:42" ht="21" hidden="1" customHeight="1">
      <c r="I59" s="292" t="e">
        <f t="shared" si="8"/>
        <v>#VALUE!</v>
      </c>
      <c r="J59" s="118">
        <f t="shared" si="0"/>
        <v>0</v>
      </c>
      <c r="K59" s="2016"/>
      <c r="L59" s="2018"/>
      <c r="M59" s="2020"/>
      <c r="N59" s="2020"/>
      <c r="O59" s="986" t="s">
        <v>741</v>
      </c>
      <c r="P59" s="176" t="s">
        <v>742</v>
      </c>
      <c r="Q59" s="176" t="s">
        <v>741</v>
      </c>
      <c r="R59" s="177" t="s">
        <v>742</v>
      </c>
      <c r="S59" s="1994"/>
      <c r="T59" s="1995"/>
      <c r="U59" s="118">
        <v>0</v>
      </c>
      <c r="V59" s="178"/>
      <c r="W59" s="179"/>
      <c r="X59" s="179"/>
      <c r="Y59" s="179"/>
      <c r="Z59" s="179"/>
      <c r="AA59" s="180"/>
      <c r="AB59" s="179"/>
      <c r="AC59" s="402"/>
      <c r="AD59" s="181"/>
      <c r="AE59" s="199"/>
      <c r="AF59" s="125"/>
      <c r="AG59" s="125"/>
      <c r="AH59" s="125"/>
      <c r="AI59" s="182"/>
      <c r="AJ59" s="33"/>
      <c r="AK59" s="33"/>
      <c r="AL59" s="33"/>
      <c r="AM59" s="33"/>
      <c r="AN59" s="48"/>
      <c r="AO59" s="48"/>
      <c r="AP59" s="48"/>
    </row>
    <row r="60" spans="9:42" ht="21" hidden="1" customHeight="1">
      <c r="I60" s="292" t="e">
        <f t="shared" si="8"/>
        <v>#VALUE!</v>
      </c>
      <c r="J60" s="118">
        <f t="shared" si="0"/>
        <v>0</v>
      </c>
      <c r="K60" s="984" t="s">
        <v>802</v>
      </c>
      <c r="L60" s="184"/>
      <c r="M60" s="184"/>
      <c r="N60" s="266" t="e">
        <v>#DIV/0!</v>
      </c>
      <c r="O60" s="263" t="e">
        <v>#DIV/0!</v>
      </c>
      <c r="P60" s="263" t="e">
        <v>#DIV/0!</v>
      </c>
      <c r="Q60" s="263" t="e">
        <v>#DIV/0!</v>
      </c>
      <c r="R60" s="263" t="e">
        <v>#DIV/0!</v>
      </c>
      <c r="S60" s="1996"/>
      <c r="T60" s="1997"/>
      <c r="U60" s="118">
        <v>0</v>
      </c>
      <c r="V60" s="178"/>
      <c r="W60" s="234"/>
      <c r="X60" s="234"/>
      <c r="Y60" s="234"/>
      <c r="Z60" s="179"/>
      <c r="AA60" s="180"/>
      <c r="AB60" s="179"/>
      <c r="AC60" s="402"/>
      <c r="AD60" s="181"/>
      <c r="AE60" s="199"/>
      <c r="AF60" s="133" t="s">
        <v>795</v>
      </c>
      <c r="AG60" s="134" t="s">
        <v>796</v>
      </c>
      <c r="AH60" s="169" t="s">
        <v>797</v>
      </c>
      <c r="AI60" s="135" t="s">
        <v>1499</v>
      </c>
      <c r="AJ60" s="33"/>
      <c r="AK60" s="33"/>
      <c r="AL60" s="33"/>
      <c r="AM60" s="33"/>
      <c r="AN60" s="48"/>
      <c r="AO60" s="48"/>
      <c r="AP60" s="48"/>
    </row>
    <row r="61" spans="9:42" ht="21" hidden="1" customHeight="1">
      <c r="I61" s="292" t="e">
        <f t="shared" si="8"/>
        <v>#VALUE!</v>
      </c>
      <c r="J61" s="118">
        <f t="shared" si="0"/>
        <v>0</v>
      </c>
      <c r="K61" s="984" t="s">
        <v>754</v>
      </c>
      <c r="L61" s="184"/>
      <c r="M61" s="184"/>
      <c r="N61" s="264">
        <v>0</v>
      </c>
      <c r="O61" s="265">
        <v>0</v>
      </c>
      <c r="P61" s="265">
        <v>0</v>
      </c>
      <c r="Q61" s="265">
        <v>0</v>
      </c>
      <c r="R61" s="265">
        <v>0</v>
      </c>
      <c r="S61" s="1998"/>
      <c r="T61" s="1999"/>
      <c r="U61" s="118">
        <v>0</v>
      </c>
      <c r="V61" s="178"/>
      <c r="W61" s="179"/>
      <c r="X61" s="179"/>
      <c r="Y61" s="179"/>
      <c r="Z61" s="179"/>
      <c r="AA61" s="180"/>
      <c r="AB61" s="179"/>
      <c r="AC61" s="402"/>
      <c r="AD61" s="181"/>
      <c r="AE61" s="199"/>
      <c r="AF61" s="144" t="s">
        <v>1725</v>
      </c>
      <c r="AG61" s="145" t="s">
        <v>961</v>
      </c>
      <c r="AH61" s="186">
        <v>0</v>
      </c>
      <c r="AI61" s="187" t="s">
        <v>1501</v>
      </c>
      <c r="AJ61" s="33"/>
      <c r="AK61" s="33"/>
      <c r="AL61" s="33"/>
      <c r="AM61" s="33"/>
      <c r="AN61" s="48"/>
      <c r="AO61" s="48"/>
      <c r="AP61" s="48"/>
    </row>
    <row r="62" spans="9:42" ht="21" hidden="1" customHeight="1">
      <c r="I62" s="292" t="e">
        <f t="shared" si="8"/>
        <v>#VALUE!</v>
      </c>
      <c r="J62" s="118">
        <f t="shared" si="0"/>
        <v>0</v>
      </c>
      <c r="K62" s="984">
        <v>1</v>
      </c>
      <c r="L62" s="188"/>
      <c r="M62" s="188"/>
      <c r="N62" s="189">
        <v>0</v>
      </c>
      <c r="O62" s="190"/>
      <c r="P62" s="190"/>
      <c r="Q62" s="264">
        <v>0</v>
      </c>
      <c r="R62" s="264">
        <v>0</v>
      </c>
      <c r="S62" s="1988"/>
      <c r="T62" s="1989"/>
      <c r="U62" s="118">
        <v>0</v>
      </c>
      <c r="V62" s="178"/>
      <c r="W62" s="179"/>
      <c r="X62" s="179"/>
      <c r="Y62" s="179"/>
      <c r="Z62" s="179"/>
      <c r="AA62" s="180"/>
      <c r="AB62" s="179"/>
      <c r="AC62" s="402"/>
      <c r="AD62" s="181"/>
      <c r="AE62" s="199"/>
      <c r="AF62" s="144" t="s">
        <v>1726</v>
      </c>
      <c r="AG62" s="145" t="s">
        <v>800</v>
      </c>
      <c r="AH62" s="192">
        <v>0.05</v>
      </c>
      <c r="AI62" s="187" t="s">
        <v>1502</v>
      </c>
      <c r="AJ62" s="33"/>
      <c r="AK62" s="33"/>
      <c r="AL62" s="33"/>
      <c r="AM62" s="33"/>
      <c r="AN62" s="48"/>
      <c r="AO62" s="48"/>
      <c r="AP62" s="48"/>
    </row>
    <row r="63" spans="9:42" ht="21" hidden="1" customHeight="1">
      <c r="I63" s="292" t="e">
        <f t="shared" si="8"/>
        <v>#VALUE!</v>
      </c>
      <c r="J63" s="118">
        <f t="shared" si="0"/>
        <v>0</v>
      </c>
      <c r="K63" s="984">
        <v>2</v>
      </c>
      <c r="L63" s="188"/>
      <c r="M63" s="188"/>
      <c r="N63" s="189">
        <v>0</v>
      </c>
      <c r="O63" s="190"/>
      <c r="P63" s="190"/>
      <c r="Q63" s="264">
        <v>0</v>
      </c>
      <c r="R63" s="264">
        <v>0</v>
      </c>
      <c r="S63" s="1988"/>
      <c r="T63" s="1989"/>
      <c r="U63" s="118">
        <v>0</v>
      </c>
      <c r="V63" s="178"/>
      <c r="W63" s="179"/>
      <c r="X63" s="179"/>
      <c r="Y63" s="179"/>
      <c r="Z63" s="179"/>
      <c r="AA63" s="180"/>
      <c r="AB63" s="179"/>
      <c r="AC63" s="402"/>
      <c r="AD63" s="181"/>
      <c r="AE63" s="199"/>
      <c r="AF63" s="144" t="s">
        <v>1727</v>
      </c>
      <c r="AG63" s="145" t="s">
        <v>963</v>
      </c>
      <c r="AH63" s="192">
        <v>0.1</v>
      </c>
      <c r="AI63" s="193"/>
      <c r="AJ63" s="33"/>
      <c r="AK63" s="33"/>
      <c r="AL63" s="33"/>
      <c r="AM63" s="33"/>
      <c r="AN63" s="48"/>
      <c r="AO63" s="48"/>
      <c r="AP63" s="48"/>
    </row>
    <row r="64" spans="9:42" ht="21" hidden="1" customHeight="1">
      <c r="I64" s="292" t="e">
        <f t="shared" si="8"/>
        <v>#VALUE!</v>
      </c>
      <c r="J64" s="118">
        <f t="shared" si="0"/>
        <v>0</v>
      </c>
      <c r="K64" s="984">
        <v>3</v>
      </c>
      <c r="L64" s="188"/>
      <c r="M64" s="188"/>
      <c r="N64" s="189">
        <v>0</v>
      </c>
      <c r="O64" s="190"/>
      <c r="P64" s="190"/>
      <c r="Q64" s="264">
        <v>0</v>
      </c>
      <c r="R64" s="264">
        <v>0</v>
      </c>
      <c r="S64" s="1988"/>
      <c r="T64" s="1989"/>
      <c r="U64" s="118">
        <v>0</v>
      </c>
      <c r="V64" s="178"/>
      <c r="W64" s="179"/>
      <c r="X64" s="179"/>
      <c r="Y64" s="179"/>
      <c r="Z64" s="179"/>
      <c r="AA64" s="180"/>
      <c r="AB64" s="179"/>
      <c r="AC64" s="402"/>
      <c r="AD64" s="181"/>
      <c r="AE64" s="199"/>
      <c r="AF64" s="144"/>
      <c r="AG64" s="145"/>
      <c r="AH64" s="194"/>
      <c r="AI64" s="146"/>
      <c r="AJ64" s="33"/>
      <c r="AK64" s="33"/>
      <c r="AL64" s="33"/>
      <c r="AM64" s="33"/>
      <c r="AN64" s="48"/>
      <c r="AO64" s="48"/>
      <c r="AP64" s="48"/>
    </row>
    <row r="65" spans="9:42" ht="21" hidden="1" customHeight="1">
      <c r="I65" s="292" t="e">
        <f t="shared" si="8"/>
        <v>#VALUE!</v>
      </c>
      <c r="J65" s="118">
        <f t="shared" si="0"/>
        <v>0</v>
      </c>
      <c r="K65" s="984">
        <v>4</v>
      </c>
      <c r="L65" s="188"/>
      <c r="M65" s="188"/>
      <c r="N65" s="189">
        <v>0</v>
      </c>
      <c r="O65" s="190"/>
      <c r="P65" s="190"/>
      <c r="Q65" s="264">
        <v>0</v>
      </c>
      <c r="R65" s="264">
        <v>0</v>
      </c>
      <c r="S65" s="1988"/>
      <c r="T65" s="1989"/>
      <c r="U65" s="118">
        <v>0</v>
      </c>
      <c r="V65" s="178"/>
      <c r="W65" s="179"/>
      <c r="X65" s="179"/>
      <c r="Y65" s="179"/>
      <c r="Z65" s="179"/>
      <c r="AA65" s="180"/>
      <c r="AB65" s="179"/>
      <c r="AC65" s="402"/>
      <c r="AD65" s="181"/>
      <c r="AE65" s="199"/>
      <c r="AF65" s="170"/>
      <c r="AG65" s="195"/>
      <c r="AH65" s="171"/>
      <c r="AI65" s="173"/>
      <c r="AJ65" s="33"/>
      <c r="AK65" s="33"/>
      <c r="AL65" s="33"/>
      <c r="AM65" s="33"/>
      <c r="AN65" s="48"/>
      <c r="AO65" s="48"/>
      <c r="AP65" s="48"/>
    </row>
    <row r="66" spans="9:42" ht="21" hidden="1" customHeight="1">
      <c r="I66" s="292" t="e">
        <f t="shared" si="8"/>
        <v>#VALUE!</v>
      </c>
      <c r="J66" s="118">
        <f t="shared" si="0"/>
        <v>0</v>
      </c>
      <c r="K66" s="984">
        <v>5</v>
      </c>
      <c r="L66" s="188"/>
      <c r="M66" s="188"/>
      <c r="N66" s="189">
        <v>0</v>
      </c>
      <c r="O66" s="190"/>
      <c r="P66" s="190"/>
      <c r="Q66" s="191">
        <v>0</v>
      </c>
      <c r="R66" s="191">
        <v>0</v>
      </c>
      <c r="S66" s="1988"/>
      <c r="T66" s="1989"/>
      <c r="U66" s="118">
        <v>0</v>
      </c>
      <c r="V66" s="178"/>
      <c r="W66" s="179"/>
      <c r="X66" s="179"/>
      <c r="Y66" s="179"/>
      <c r="Z66" s="179"/>
      <c r="AA66" s="180"/>
      <c r="AB66" s="179"/>
      <c r="AC66" s="402"/>
      <c r="AD66" s="181"/>
      <c r="AE66" s="199"/>
      <c r="AF66" s="48"/>
      <c r="AG66" s="48"/>
      <c r="AH66" s="48"/>
      <c r="AI66" s="48"/>
      <c r="AJ66" s="33"/>
      <c r="AK66" s="33"/>
      <c r="AL66" s="33"/>
      <c r="AM66" s="33"/>
      <c r="AN66" s="48"/>
      <c r="AO66" s="48"/>
      <c r="AP66" s="48"/>
    </row>
    <row r="67" spans="9:42" ht="21" hidden="1" customHeight="1">
      <c r="I67" s="292" t="e">
        <f t="shared" si="8"/>
        <v>#VALUE!</v>
      </c>
      <c r="J67" s="118">
        <f t="shared" si="0"/>
        <v>0</v>
      </c>
      <c r="K67" s="984">
        <v>6</v>
      </c>
      <c r="L67" s="188"/>
      <c r="M67" s="188"/>
      <c r="N67" s="189">
        <v>0</v>
      </c>
      <c r="O67" s="190"/>
      <c r="P67" s="190"/>
      <c r="Q67" s="191">
        <v>0</v>
      </c>
      <c r="R67" s="191">
        <v>0</v>
      </c>
      <c r="S67" s="1988"/>
      <c r="T67" s="1989"/>
      <c r="U67" s="118">
        <v>0</v>
      </c>
      <c r="V67" s="137" t="s">
        <v>754</v>
      </c>
      <c r="W67" s="196">
        <v>0</v>
      </c>
      <c r="X67" s="196">
        <v>0</v>
      </c>
      <c r="Y67" s="196">
        <v>0</v>
      </c>
      <c r="Z67" s="197"/>
      <c r="AA67" s="198"/>
      <c r="AB67" s="196">
        <v>0</v>
      </c>
      <c r="AC67" s="402"/>
      <c r="AD67" s="654">
        <v>0</v>
      </c>
      <c r="AE67" s="199"/>
      <c r="AF67" s="33"/>
      <c r="AG67" s="33"/>
      <c r="AH67" s="33"/>
      <c r="AI67" s="33"/>
      <c r="AJ67" s="33"/>
      <c r="AK67" s="33"/>
      <c r="AL67" s="33"/>
      <c r="AM67" s="33"/>
      <c r="AN67" s="48"/>
      <c r="AO67" s="48"/>
      <c r="AP67" s="48"/>
    </row>
    <row r="68" spans="9:42" ht="21" hidden="1" customHeight="1">
      <c r="I68" s="292" t="e">
        <f t="shared" si="8"/>
        <v>#VALUE!</v>
      </c>
      <c r="J68" s="118">
        <f t="shared" si="0"/>
        <v>0</v>
      </c>
      <c r="K68" s="984">
        <v>7</v>
      </c>
      <c r="L68" s="188"/>
      <c r="M68" s="188"/>
      <c r="N68" s="189">
        <v>0</v>
      </c>
      <c r="O68" s="190"/>
      <c r="P68" s="190"/>
      <c r="Q68" s="191">
        <v>0</v>
      </c>
      <c r="R68" s="191">
        <v>0</v>
      </c>
      <c r="S68" s="1988"/>
      <c r="T68" s="1989"/>
      <c r="U68" s="118">
        <v>0</v>
      </c>
      <c r="V68" s="201" t="s">
        <v>802</v>
      </c>
      <c r="W68" s="202"/>
      <c r="X68" s="202"/>
      <c r="Y68" s="202"/>
      <c r="Z68" s="202"/>
      <c r="AA68" s="203"/>
      <c r="AB68" s="202">
        <v>0</v>
      </c>
      <c r="AC68" s="403"/>
      <c r="AD68" s="204"/>
      <c r="AE68" s="199"/>
      <c r="AF68" s="199"/>
      <c r="AG68" s="199"/>
      <c r="AH68" s="33"/>
      <c r="AI68" s="33"/>
      <c r="AJ68" s="33"/>
      <c r="AK68" s="33"/>
      <c r="AL68" s="33"/>
      <c r="AM68" s="33"/>
      <c r="AN68" s="48"/>
      <c r="AO68" s="48"/>
      <c r="AP68" s="48"/>
    </row>
    <row r="69" spans="9:42" ht="21" hidden="1" customHeight="1">
      <c r="I69" s="292" t="e">
        <f t="shared" si="8"/>
        <v>#VALUE!</v>
      </c>
      <c r="J69" s="118">
        <f t="shared" si="0"/>
        <v>0</v>
      </c>
      <c r="K69" s="984">
        <v>8</v>
      </c>
      <c r="L69" s="188"/>
      <c r="M69" s="188"/>
      <c r="N69" s="189">
        <v>0</v>
      </c>
      <c r="O69" s="190"/>
      <c r="P69" s="190"/>
      <c r="Q69" s="191">
        <v>0</v>
      </c>
      <c r="R69" s="191">
        <v>0</v>
      </c>
      <c r="S69" s="1988"/>
      <c r="T69" s="1989"/>
      <c r="U69" s="118">
        <v>0</v>
      </c>
      <c r="V69" s="33"/>
      <c r="W69" s="33"/>
      <c r="X69" s="33"/>
      <c r="Y69" s="33"/>
      <c r="Z69" s="33"/>
      <c r="AA69" s="205"/>
      <c r="AB69" s="33"/>
      <c r="AC69" s="33"/>
      <c r="AD69" s="33"/>
      <c r="AE69" s="199"/>
      <c r="AF69" s="199"/>
      <c r="AG69" s="199"/>
      <c r="AH69" s="33"/>
      <c r="AI69" s="33"/>
      <c r="AJ69" s="33"/>
      <c r="AK69" s="33"/>
      <c r="AL69" s="33"/>
      <c r="AM69" s="33"/>
      <c r="AN69" s="48"/>
      <c r="AO69" s="48"/>
      <c r="AP69" s="48"/>
    </row>
    <row r="70" spans="9:42" ht="21" hidden="1" customHeight="1">
      <c r="I70" s="292" t="e">
        <f t="shared" si="8"/>
        <v>#VALUE!</v>
      </c>
      <c r="J70" s="118">
        <f t="shared" si="0"/>
        <v>0</v>
      </c>
      <c r="K70" s="984">
        <v>9</v>
      </c>
      <c r="L70" s="188"/>
      <c r="M70" s="188"/>
      <c r="N70" s="189">
        <v>0</v>
      </c>
      <c r="O70" s="190"/>
      <c r="P70" s="190"/>
      <c r="Q70" s="191">
        <v>0</v>
      </c>
      <c r="R70" s="191">
        <v>0</v>
      </c>
      <c r="S70" s="1988"/>
      <c r="T70" s="1989"/>
      <c r="U70" s="118">
        <v>0</v>
      </c>
      <c r="V70" s="647" t="s">
        <v>1169</v>
      </c>
      <c r="W70" s="648" t="s">
        <v>1170</v>
      </c>
      <c r="X70" s="649"/>
      <c r="Y70" s="649"/>
      <c r="Z70" s="649"/>
      <c r="AA70" s="649"/>
      <c r="AB70" s="649"/>
      <c r="AC70" s="649"/>
      <c r="AD70" s="650"/>
      <c r="AE70" s="199"/>
      <c r="AF70" s="199"/>
      <c r="AG70" s="199"/>
      <c r="AH70" s="33"/>
      <c r="AI70" s="33"/>
      <c r="AJ70" s="33"/>
      <c r="AK70" s="33"/>
      <c r="AL70" s="33"/>
      <c r="AM70" s="33"/>
      <c r="AN70" s="48"/>
      <c r="AO70" s="48"/>
      <c r="AP70" s="48"/>
    </row>
    <row r="71" spans="9:42" ht="21" hidden="1" customHeight="1">
      <c r="I71" s="292" t="e">
        <f t="shared" si="8"/>
        <v>#VALUE!</v>
      </c>
      <c r="J71" s="118">
        <f t="shared" si="0"/>
        <v>0</v>
      </c>
      <c r="K71" s="984">
        <v>10</v>
      </c>
      <c r="L71" s="188"/>
      <c r="M71" s="188"/>
      <c r="N71" s="189">
        <v>0</v>
      </c>
      <c r="O71" s="190"/>
      <c r="P71" s="190"/>
      <c r="Q71" s="191">
        <v>0</v>
      </c>
      <c r="R71" s="191">
        <v>0</v>
      </c>
      <c r="S71" s="1988"/>
      <c r="T71" s="1989"/>
      <c r="U71" s="118">
        <v>0</v>
      </c>
      <c r="V71" s="651" t="s">
        <v>1171</v>
      </c>
      <c r="W71" s="648" t="s">
        <v>1362</v>
      </c>
      <c r="X71" s="649"/>
      <c r="Y71" s="649"/>
      <c r="Z71" s="649"/>
      <c r="AA71" s="649"/>
      <c r="AB71" s="649"/>
      <c r="AC71" s="649"/>
      <c r="AD71" s="650"/>
      <c r="AE71" s="199"/>
      <c r="AF71" s="199"/>
      <c r="AG71" s="199"/>
      <c r="AH71" s="33"/>
      <c r="AI71" s="33"/>
      <c r="AJ71" s="33"/>
      <c r="AK71" s="33"/>
      <c r="AL71" s="33"/>
      <c r="AM71" s="33"/>
      <c r="AN71" s="48"/>
      <c r="AO71" s="48"/>
      <c r="AP71" s="48"/>
    </row>
    <row r="72" spans="9:42" ht="21" hidden="1" customHeight="1">
      <c r="I72" s="292" t="e">
        <f t="shared" si="8"/>
        <v>#VALUE!</v>
      </c>
      <c r="J72" s="118">
        <f t="shared" si="0"/>
        <v>0</v>
      </c>
      <c r="K72" s="984">
        <v>11</v>
      </c>
      <c r="L72" s="188"/>
      <c r="M72" s="188"/>
      <c r="N72" s="189">
        <v>0</v>
      </c>
      <c r="O72" s="190"/>
      <c r="P72" s="190"/>
      <c r="Q72" s="191">
        <v>0</v>
      </c>
      <c r="R72" s="191">
        <v>0</v>
      </c>
      <c r="S72" s="1988"/>
      <c r="T72" s="1989"/>
      <c r="U72" s="118">
        <v>0</v>
      </c>
      <c r="V72" s="651" t="s">
        <v>1172</v>
      </c>
      <c r="W72" s="648" t="s">
        <v>1363</v>
      </c>
      <c r="X72" s="649"/>
      <c r="Y72" s="649"/>
      <c r="Z72" s="649"/>
      <c r="AA72" s="649"/>
      <c r="AB72" s="649"/>
      <c r="AC72" s="649"/>
      <c r="AD72" s="650"/>
      <c r="AE72" s="199"/>
      <c r="AF72" s="199"/>
      <c r="AG72" s="199"/>
      <c r="AH72" s="33"/>
      <c r="AI72" s="33"/>
      <c r="AJ72" s="33"/>
      <c r="AK72" s="33"/>
      <c r="AL72" s="33"/>
      <c r="AM72" s="33"/>
      <c r="AN72" s="48"/>
      <c r="AO72" s="48"/>
      <c r="AP72" s="48"/>
    </row>
    <row r="73" spans="9:42" ht="21" hidden="1" customHeight="1">
      <c r="I73" s="292" t="e">
        <f t="shared" si="8"/>
        <v>#VALUE!</v>
      </c>
      <c r="J73" s="118">
        <f t="shared" si="0"/>
        <v>0</v>
      </c>
      <c r="K73" s="984">
        <v>12</v>
      </c>
      <c r="L73" s="188"/>
      <c r="M73" s="188"/>
      <c r="N73" s="189">
        <v>0</v>
      </c>
      <c r="O73" s="190"/>
      <c r="P73" s="190"/>
      <c r="Q73" s="191">
        <v>0</v>
      </c>
      <c r="R73" s="191">
        <v>0</v>
      </c>
      <c r="S73" s="1988"/>
      <c r="T73" s="1989"/>
      <c r="U73" s="118">
        <v>0</v>
      </c>
      <c r="V73" s="651" t="s">
        <v>1174</v>
      </c>
      <c r="W73" s="648" t="s">
        <v>1359</v>
      </c>
      <c r="X73" s="649"/>
      <c r="Y73" s="649"/>
      <c r="Z73" s="649"/>
      <c r="AA73" s="649"/>
      <c r="AB73" s="649"/>
      <c r="AC73" s="649"/>
      <c r="AD73" s="650"/>
      <c r="AE73" s="199"/>
      <c r="AF73" s="199"/>
      <c r="AG73" s="199"/>
      <c r="AH73" s="33"/>
      <c r="AI73" s="33"/>
      <c r="AJ73" s="33"/>
      <c r="AK73" s="33"/>
      <c r="AL73" s="33"/>
      <c r="AM73" s="33"/>
      <c r="AN73" s="48"/>
      <c r="AO73" s="48"/>
      <c r="AP73" s="48"/>
    </row>
    <row r="74" spans="9:42" ht="21" hidden="1" customHeight="1">
      <c r="I74" s="292" t="e">
        <f t="shared" si="8"/>
        <v>#VALUE!</v>
      </c>
      <c r="J74" s="118">
        <f t="shared" si="0"/>
        <v>0</v>
      </c>
      <c r="K74" s="984">
        <v>13</v>
      </c>
      <c r="L74" s="188"/>
      <c r="M74" s="188"/>
      <c r="N74" s="189">
        <v>0</v>
      </c>
      <c r="O74" s="190"/>
      <c r="P74" s="190"/>
      <c r="Q74" s="191">
        <v>0</v>
      </c>
      <c r="R74" s="191">
        <v>0</v>
      </c>
      <c r="S74" s="1988"/>
      <c r="T74" s="1989"/>
      <c r="U74" s="118">
        <v>0</v>
      </c>
      <c r="V74" s="652" t="s">
        <v>1175</v>
      </c>
      <c r="W74" s="648"/>
      <c r="X74" s="649"/>
      <c r="Y74" s="649"/>
      <c r="Z74" s="649"/>
      <c r="AA74" s="649"/>
      <c r="AB74" s="649"/>
      <c r="AC74" s="649"/>
      <c r="AD74" s="650"/>
      <c r="AE74" s="199"/>
      <c r="AF74" s="199"/>
      <c r="AG74" s="199"/>
      <c r="AH74" s="33"/>
      <c r="AI74" s="33"/>
      <c r="AJ74" s="33"/>
      <c r="AK74" s="33"/>
      <c r="AL74" s="33"/>
      <c r="AM74" s="33"/>
      <c r="AN74" s="48"/>
      <c r="AO74" s="48"/>
      <c r="AP74" s="48"/>
    </row>
    <row r="75" spans="9:42" ht="21" hidden="1" customHeight="1" thickBot="1">
      <c r="I75" s="292" t="e">
        <f t="shared" si="8"/>
        <v>#VALUE!</v>
      </c>
      <c r="J75" s="118">
        <f t="shared" si="0"/>
        <v>0</v>
      </c>
      <c r="K75" s="206">
        <v>14</v>
      </c>
      <c r="L75" s="159"/>
      <c r="M75" s="159"/>
      <c r="N75" s="207">
        <v>0</v>
      </c>
      <c r="O75" s="208"/>
      <c r="P75" s="208"/>
      <c r="Q75" s="209">
        <v>0</v>
      </c>
      <c r="R75" s="209">
        <v>0</v>
      </c>
      <c r="S75" s="1990"/>
      <c r="T75" s="1991"/>
      <c r="U75" s="118">
        <v>0</v>
      </c>
      <c r="V75" s="651"/>
      <c r="W75" s="648"/>
      <c r="X75" s="649"/>
      <c r="Y75" s="649"/>
      <c r="Z75" s="649"/>
      <c r="AA75" s="649"/>
      <c r="AB75" s="649"/>
      <c r="AC75" s="649"/>
      <c r="AD75" s="650"/>
      <c r="AE75" s="216"/>
      <c r="AF75" s="199"/>
      <c r="AG75" s="199"/>
      <c r="AH75" s="33"/>
      <c r="AI75" s="33"/>
      <c r="AJ75" s="216"/>
      <c r="AK75" s="199"/>
      <c r="AL75" s="199"/>
      <c r="AM75" s="199"/>
      <c r="AN75" s="28"/>
      <c r="AO75" s="28"/>
      <c r="AP75" s="28"/>
    </row>
    <row r="76" spans="9:42" ht="30" customHeight="1" thickBot="1">
      <c r="I76" s="292">
        <f t="shared" ref="I76:I86" si="9">IF(Q$79&gt;0,1,0)</f>
        <v>0</v>
      </c>
      <c r="J76" s="118">
        <f>IF($Q$79&gt;0,2,)</f>
        <v>0</v>
      </c>
      <c r="K76" s="2013" t="s">
        <v>803</v>
      </c>
      <c r="L76" s="2013"/>
      <c r="M76" s="2013"/>
      <c r="N76" s="2013"/>
      <c r="O76" s="2013"/>
      <c r="P76" s="2013"/>
      <c r="Q76" s="2013"/>
      <c r="R76" s="2013"/>
      <c r="S76" s="2013"/>
      <c r="T76" s="2013"/>
      <c r="U76" s="118">
        <f>J76</f>
        <v>0</v>
      </c>
      <c r="V76" s="119" t="s">
        <v>755</v>
      </c>
      <c r="W76" s="120" t="s">
        <v>873</v>
      </c>
      <c r="X76" s="121"/>
      <c r="Y76" s="121"/>
      <c r="Z76" s="122"/>
      <c r="AA76" s="123"/>
      <c r="AB76" s="122"/>
      <c r="AC76" s="122"/>
      <c r="AD76" s="122"/>
      <c r="AF76" s="124" t="s">
        <v>756</v>
      </c>
      <c r="AG76" s="125"/>
      <c r="AH76" s="125"/>
      <c r="AI76" s="125"/>
      <c r="AJ76" s="126"/>
      <c r="AN76" s="127"/>
      <c r="AO76" s="127"/>
      <c r="AP76" s="127"/>
    </row>
    <row r="77" spans="9:42" ht="21" customHeight="1" thickBot="1">
      <c r="I77" s="292">
        <f t="shared" si="9"/>
        <v>0</v>
      </c>
      <c r="J77" s="118">
        <f t="shared" ref="J77:J150" si="10">IF($Q$79&gt;0,2,)</f>
        <v>0</v>
      </c>
      <c r="K77" s="2021" t="s">
        <v>537</v>
      </c>
      <c r="L77" s="2021"/>
      <c r="M77" s="2021"/>
      <c r="N77" s="2021"/>
      <c r="O77" s="2021"/>
      <c r="P77" s="2021"/>
      <c r="Q77" s="2021"/>
      <c r="R77" s="2021"/>
      <c r="S77" s="2021"/>
      <c r="T77" s="2021"/>
      <c r="U77" s="118">
        <f t="shared" ref="U77:U100" si="11">J77</f>
        <v>0</v>
      </c>
      <c r="V77" s="217" t="s">
        <v>976</v>
      </c>
      <c r="W77" s="232">
        <v>200</v>
      </c>
      <c r="X77" s="233" t="s">
        <v>1176</v>
      </c>
      <c r="Y77" s="232">
        <f>AD84</f>
        <v>0</v>
      </c>
      <c r="Z77" s="129"/>
      <c r="AA77" s="130"/>
      <c r="AB77" s="129"/>
      <c r="AC77" s="131"/>
      <c r="AD77" s="132"/>
      <c r="AE77" s="33"/>
      <c r="AF77" s="133" t="s">
        <v>777</v>
      </c>
      <c r="AG77" s="134" t="s">
        <v>778</v>
      </c>
      <c r="AH77" s="134" t="s">
        <v>779</v>
      </c>
      <c r="AI77" s="135" t="s">
        <v>780</v>
      </c>
      <c r="AJ77" s="126"/>
      <c r="AN77" s="127"/>
      <c r="AO77" s="127"/>
      <c r="AP77" s="48"/>
    </row>
    <row r="78" spans="9:42" ht="21" customHeight="1">
      <c r="I78" s="292">
        <f t="shared" si="9"/>
        <v>0</v>
      </c>
      <c r="J78" s="118">
        <f t="shared" si="10"/>
        <v>0</v>
      </c>
      <c r="K78" s="983" t="s">
        <v>523</v>
      </c>
      <c r="L78" s="136" t="s">
        <v>524</v>
      </c>
      <c r="M78" s="985" t="s">
        <v>978</v>
      </c>
      <c r="N78" s="136" t="s">
        <v>838</v>
      </c>
      <c r="O78" s="985" t="s">
        <v>776</v>
      </c>
      <c r="P78" s="136" t="s">
        <v>525</v>
      </c>
      <c r="Q78" s="136" t="s">
        <v>534</v>
      </c>
      <c r="R78" s="136" t="s">
        <v>529</v>
      </c>
      <c r="S78" s="406" t="s">
        <v>535</v>
      </c>
      <c r="T78" s="407" t="s">
        <v>536</v>
      </c>
      <c r="U78" s="118">
        <f t="shared" si="11"/>
        <v>0</v>
      </c>
      <c r="V78" s="218" t="s">
        <v>975</v>
      </c>
      <c r="W78" s="138">
        <v>300</v>
      </c>
      <c r="X78" s="139"/>
      <c r="Y78" s="139"/>
      <c r="Z78" s="140"/>
      <c r="AA78" s="141"/>
      <c r="AB78" s="140"/>
      <c r="AC78" s="142"/>
      <c r="AD78" s="143"/>
      <c r="AE78" s="33"/>
      <c r="AF78" s="144" t="s">
        <v>781</v>
      </c>
      <c r="AG78" s="145" t="s">
        <v>782</v>
      </c>
      <c r="AH78" s="145" t="s">
        <v>783</v>
      </c>
      <c r="AI78" s="146" t="s">
        <v>784</v>
      </c>
      <c r="AJ78" s="126"/>
      <c r="AN78" s="127"/>
      <c r="AO78" s="127"/>
      <c r="AP78" s="48"/>
    </row>
    <row r="79" spans="9:42" ht="21" customHeight="1" thickBot="1">
      <c r="I79" s="292">
        <f t="shared" si="9"/>
        <v>0</v>
      </c>
      <c r="J79" s="118">
        <f t="shared" si="10"/>
        <v>0</v>
      </c>
      <c r="K79" s="989" t="s">
        <v>1840</v>
      </c>
      <c r="L79" s="405" t="s">
        <v>1842</v>
      </c>
      <c r="M79" s="405" t="s">
        <v>1454</v>
      </c>
      <c r="N79" s="405" t="s">
        <v>1861</v>
      </c>
      <c r="O79" s="405" t="s">
        <v>1862</v>
      </c>
      <c r="P79" s="150" t="str">
        <f>IF(COUNTA(Y84:Y91)&gt;1,CONCATENATE(V84,"번지 외 ",COUNTA(Y84:Y91)-1,"필지"),CONCATENATE(V84,"번지"))</f>
        <v>산24번지</v>
      </c>
      <c r="Q79" s="151">
        <f>+Y92</f>
        <v>0</v>
      </c>
      <c r="R79" s="393" t="s">
        <v>1304</v>
      </c>
      <c r="S79" s="152">
        <f>COUNT(L87:L99)</f>
        <v>1</v>
      </c>
      <c r="T79" s="153">
        <f>200*S79</f>
        <v>200</v>
      </c>
      <c r="U79" s="118">
        <f t="shared" si="11"/>
        <v>0</v>
      </c>
      <c r="V79" s="218" t="s">
        <v>974</v>
      </c>
      <c r="W79" s="138">
        <v>310</v>
      </c>
      <c r="X79" s="139"/>
      <c r="Y79" s="139"/>
      <c r="Z79" s="140"/>
      <c r="AA79" s="141"/>
      <c r="AB79" s="140"/>
      <c r="AC79" s="142"/>
      <c r="AD79" s="143"/>
      <c r="AE79" s="33"/>
      <c r="AF79" s="144" t="s">
        <v>785</v>
      </c>
      <c r="AG79" s="145" t="s">
        <v>786</v>
      </c>
      <c r="AH79" s="154" t="s">
        <v>787</v>
      </c>
      <c r="AI79" s="146" t="s">
        <v>788</v>
      </c>
      <c r="AJ79" s="126"/>
      <c r="AN79" s="127"/>
      <c r="AO79" s="127"/>
      <c r="AP79" s="48"/>
    </row>
    <row r="80" spans="9:42" ht="21" customHeight="1" thickBot="1">
      <c r="I80" s="292">
        <f t="shared" si="9"/>
        <v>0</v>
      </c>
      <c r="J80" s="118">
        <f t="shared" si="10"/>
        <v>0</v>
      </c>
      <c r="K80" s="983" t="s">
        <v>527</v>
      </c>
      <c r="L80" s="136" t="s">
        <v>528</v>
      </c>
      <c r="M80" s="136" t="s">
        <v>521</v>
      </c>
      <c r="N80" s="136" t="s">
        <v>526</v>
      </c>
      <c r="O80" s="136" t="s">
        <v>530</v>
      </c>
      <c r="P80" s="987" t="s">
        <v>531</v>
      </c>
      <c r="Q80" s="987" t="s">
        <v>532</v>
      </c>
      <c r="R80" s="155" t="s">
        <v>533</v>
      </c>
      <c r="S80" s="156" t="s">
        <v>552</v>
      </c>
      <c r="T80" s="407" t="s">
        <v>522</v>
      </c>
      <c r="U80" s="118">
        <f t="shared" si="11"/>
        <v>0</v>
      </c>
      <c r="V80" s="219" t="s">
        <v>789</v>
      </c>
      <c r="W80" s="220">
        <v>7.95</v>
      </c>
      <c r="X80" s="220"/>
      <c r="Y80" s="221"/>
      <c r="Z80" s="222"/>
      <c r="AA80" s="223"/>
      <c r="AB80" s="222"/>
      <c r="AC80" s="224"/>
      <c r="AD80" s="225"/>
      <c r="AE80" s="33"/>
      <c r="AF80" s="144" t="s">
        <v>790</v>
      </c>
      <c r="AG80" s="157" t="s">
        <v>791</v>
      </c>
      <c r="AH80" s="158" t="s">
        <v>792</v>
      </c>
      <c r="AI80" s="146" t="s">
        <v>793</v>
      </c>
      <c r="AJ80" s="126"/>
      <c r="AN80" s="127"/>
      <c r="AO80" s="127"/>
      <c r="AP80" s="48"/>
    </row>
    <row r="81" spans="1:43" ht="21" customHeight="1" thickBot="1">
      <c r="I81" s="292">
        <f t="shared" si="9"/>
        <v>0</v>
      </c>
      <c r="J81" s="118">
        <f t="shared" si="10"/>
        <v>0</v>
      </c>
      <c r="K81" s="1318">
        <f>Z84</f>
        <v>0</v>
      </c>
      <c r="L81" s="1319" t="str">
        <f>AA84</f>
        <v>2-0</v>
      </c>
      <c r="M81" s="1320">
        <f>AC84</f>
        <v>2022</v>
      </c>
      <c r="N81" s="160">
        <f>AB93</f>
        <v>3000</v>
      </c>
      <c r="O81" s="161">
        <f>IF((Q85+R85)&gt;0,ROUND((Q85/(Q85+R85)),4),0)</f>
        <v>0</v>
      </c>
      <c r="P81" s="162" t="str">
        <f>IF(W80&lt;=15,AI78,IF(W80&gt;30,AI80,AI79))</f>
        <v>완 (15˚ 이하)</v>
      </c>
      <c r="Q81" s="397" t="s">
        <v>1875</v>
      </c>
      <c r="R81" s="1321" t="s">
        <v>960</v>
      </c>
      <c r="S81" s="164">
        <f>W80</f>
        <v>7.95</v>
      </c>
      <c r="T81" s="398">
        <f>ROUND(N81/10000*N87,0)</f>
        <v>0</v>
      </c>
      <c r="U81" s="118">
        <f t="shared" si="11"/>
        <v>0</v>
      </c>
      <c r="V81" s="226">
        <v>0</v>
      </c>
      <c r="W81" s="226"/>
      <c r="X81" s="226"/>
      <c r="Y81" s="226"/>
      <c r="Z81" s="226"/>
      <c r="AA81" s="227"/>
      <c r="AB81" s="226"/>
      <c r="AC81" s="226"/>
      <c r="AD81" s="226"/>
      <c r="AE81" s="33"/>
      <c r="AF81" s="144" t="s">
        <v>794</v>
      </c>
      <c r="AG81" s="145"/>
      <c r="AH81" s="165"/>
      <c r="AI81" s="146"/>
      <c r="AJ81" s="126"/>
      <c r="AN81" s="127"/>
      <c r="AO81" s="127"/>
      <c r="AP81" s="48"/>
    </row>
    <row r="82" spans="1:43" ht="21" customHeight="1" thickBot="1">
      <c r="I82" s="292">
        <f t="shared" si="9"/>
        <v>0</v>
      </c>
      <c r="J82" s="118">
        <f t="shared" si="10"/>
        <v>0</v>
      </c>
      <c r="K82" s="2014" t="s">
        <v>839</v>
      </c>
      <c r="L82" s="2014"/>
      <c r="M82" s="2014"/>
      <c r="N82" s="2014"/>
      <c r="O82" s="2014"/>
      <c r="P82" s="2014"/>
      <c r="Q82" s="2014"/>
      <c r="R82" s="2014"/>
      <c r="S82" s="2014"/>
      <c r="T82" s="2014"/>
      <c r="U82" s="118">
        <f t="shared" si="11"/>
        <v>0</v>
      </c>
      <c r="AE82" s="33"/>
      <c r="AF82" s="144"/>
      <c r="AG82" s="145"/>
      <c r="AH82" s="165"/>
      <c r="AI82" s="146"/>
      <c r="AJ82" s="126"/>
      <c r="AN82" s="127"/>
      <c r="AO82" s="127"/>
      <c r="AP82" s="48"/>
    </row>
    <row r="83" spans="1:43" ht="21" customHeight="1" thickBot="1">
      <c r="I83" s="292">
        <f t="shared" si="9"/>
        <v>0</v>
      </c>
      <c r="J83" s="118">
        <f t="shared" si="10"/>
        <v>0</v>
      </c>
      <c r="K83" s="2015" t="s">
        <v>840</v>
      </c>
      <c r="L83" s="2017" t="s">
        <v>841</v>
      </c>
      <c r="M83" s="2019" t="s">
        <v>842</v>
      </c>
      <c r="N83" s="2019" t="s">
        <v>843</v>
      </c>
      <c r="O83" s="2022" t="s">
        <v>844</v>
      </c>
      <c r="P83" s="2023"/>
      <c r="Q83" s="2022" t="s">
        <v>845</v>
      </c>
      <c r="R83" s="2023"/>
      <c r="S83" s="1992" t="s">
        <v>969</v>
      </c>
      <c r="T83" s="1993"/>
      <c r="U83" s="118">
        <f t="shared" si="11"/>
        <v>0</v>
      </c>
      <c r="V83" s="217" t="s">
        <v>757</v>
      </c>
      <c r="W83" s="228" t="s">
        <v>973</v>
      </c>
      <c r="X83" s="228" t="s">
        <v>972</v>
      </c>
      <c r="Y83" s="228" t="s">
        <v>971</v>
      </c>
      <c r="Z83" s="228" t="s">
        <v>527</v>
      </c>
      <c r="AA83" s="229" t="s">
        <v>824</v>
      </c>
      <c r="AB83" s="228" t="s">
        <v>970</v>
      </c>
      <c r="AC83" s="230" t="s">
        <v>521</v>
      </c>
      <c r="AD83" s="231" t="s">
        <v>1232</v>
      </c>
      <c r="AE83" s="33"/>
      <c r="AF83" s="170"/>
      <c r="AG83" s="171"/>
      <c r="AH83" s="172"/>
      <c r="AI83" s="173"/>
      <c r="AJ83" s="174"/>
      <c r="AN83" s="174"/>
      <c r="AO83" s="33"/>
      <c r="AP83" s="48"/>
    </row>
    <row r="84" spans="1:43" ht="21" customHeight="1" thickBot="1">
      <c r="I84" s="292">
        <f t="shared" si="9"/>
        <v>0</v>
      </c>
      <c r="J84" s="118">
        <f t="shared" si="10"/>
        <v>0</v>
      </c>
      <c r="K84" s="2016"/>
      <c r="L84" s="2018"/>
      <c r="M84" s="2020"/>
      <c r="N84" s="2020"/>
      <c r="O84" s="986" t="s">
        <v>741</v>
      </c>
      <c r="P84" s="176" t="s">
        <v>742</v>
      </c>
      <c r="Q84" s="176" t="s">
        <v>741</v>
      </c>
      <c r="R84" s="177" t="s">
        <v>742</v>
      </c>
      <c r="S84" s="1994"/>
      <c r="T84" s="1995"/>
      <c r="U84" s="118">
        <f t="shared" si="11"/>
        <v>0</v>
      </c>
      <c r="V84" s="178" t="s">
        <v>1847</v>
      </c>
      <c r="W84" s="179">
        <v>68.84</v>
      </c>
      <c r="X84" s="179"/>
      <c r="Y84" s="179"/>
      <c r="Z84" s="179"/>
      <c r="AA84" s="180" t="s">
        <v>1549</v>
      </c>
      <c r="AB84" s="179">
        <v>3000</v>
      </c>
      <c r="AC84" s="402">
        <v>2022</v>
      </c>
      <c r="AD84" s="181"/>
      <c r="AE84" s="33"/>
      <c r="AF84" s="125"/>
      <c r="AG84" s="125"/>
      <c r="AH84" s="125"/>
      <c r="AI84" s="182"/>
      <c r="AJ84" s="174"/>
      <c r="AN84" s="174"/>
      <c r="AO84" s="33"/>
      <c r="AP84" s="48"/>
    </row>
    <row r="85" spans="1:43" ht="21" customHeight="1">
      <c r="I85" s="292">
        <f t="shared" si="9"/>
        <v>0</v>
      </c>
      <c r="J85" s="118">
        <f t="shared" si="10"/>
        <v>0</v>
      </c>
      <c r="K85" s="984" t="s">
        <v>802</v>
      </c>
      <c r="L85" s="184"/>
      <c r="M85" s="184"/>
      <c r="N85" s="266">
        <f>N86/S79</f>
        <v>0</v>
      </c>
      <c r="O85" s="263">
        <f>ROUND(O86/S79,1)</f>
        <v>0</v>
      </c>
      <c r="P85" s="263">
        <f>ROUND(P86/S79,1)</f>
        <v>0</v>
      </c>
      <c r="Q85" s="263">
        <f>ROUND(Q86/S79,0)</f>
        <v>0</v>
      </c>
      <c r="R85" s="263">
        <f>ROUND(R86/S79,0)</f>
        <v>0</v>
      </c>
      <c r="S85" s="1996"/>
      <c r="T85" s="1997"/>
      <c r="U85" s="118">
        <f t="shared" si="11"/>
        <v>0</v>
      </c>
      <c r="V85" s="178"/>
      <c r="W85" s="234"/>
      <c r="X85" s="234"/>
      <c r="Y85" s="234"/>
      <c r="Z85" s="179"/>
      <c r="AA85" s="180"/>
      <c r="AB85" s="179"/>
      <c r="AC85" s="402"/>
      <c r="AD85" s="181"/>
      <c r="AE85" s="33"/>
      <c r="AF85" s="133" t="s">
        <v>795</v>
      </c>
      <c r="AG85" s="134" t="s">
        <v>796</v>
      </c>
      <c r="AH85" s="169" t="s">
        <v>797</v>
      </c>
      <c r="AI85" s="135" t="s">
        <v>1499</v>
      </c>
      <c r="AJ85" s="126"/>
      <c r="AN85" s="127"/>
      <c r="AO85" s="33"/>
      <c r="AP85" s="48"/>
    </row>
    <row r="86" spans="1:43" ht="21" customHeight="1">
      <c r="I86" s="292">
        <f t="shared" si="9"/>
        <v>0</v>
      </c>
      <c r="J86" s="118">
        <f t="shared" si="10"/>
        <v>0</v>
      </c>
      <c r="K86" s="984" t="s">
        <v>754</v>
      </c>
      <c r="L86" s="184"/>
      <c r="M86" s="184"/>
      <c r="N86" s="264">
        <f>SUM(N87:N100)</f>
        <v>0</v>
      </c>
      <c r="O86" s="265">
        <f>SUM(O87:O100)</f>
        <v>0</v>
      </c>
      <c r="P86" s="265">
        <f>SUM(P87:P100)</f>
        <v>0</v>
      </c>
      <c r="Q86" s="265">
        <f>SUM(Q87:Q100)</f>
        <v>0</v>
      </c>
      <c r="R86" s="265">
        <f>SUM(R87:R100)</f>
        <v>0</v>
      </c>
      <c r="S86" s="1998"/>
      <c r="T86" s="1999"/>
      <c r="U86" s="118">
        <f t="shared" si="11"/>
        <v>0</v>
      </c>
      <c r="V86" s="178"/>
      <c r="W86" s="179"/>
      <c r="X86" s="179"/>
      <c r="Y86" s="179"/>
      <c r="Z86" s="179"/>
      <c r="AA86" s="180"/>
      <c r="AB86" s="179"/>
      <c r="AC86" s="402"/>
      <c r="AD86" s="181"/>
      <c r="AE86" s="33"/>
      <c r="AF86" s="144" t="s">
        <v>1725</v>
      </c>
      <c r="AG86" s="145" t="s">
        <v>961</v>
      </c>
      <c r="AH86" s="186">
        <v>0</v>
      </c>
      <c r="AI86" s="187" t="s">
        <v>1501</v>
      </c>
      <c r="AJ86" s="126"/>
      <c r="AN86" s="127"/>
      <c r="AO86" s="33"/>
      <c r="AP86" s="48"/>
    </row>
    <row r="87" spans="1:43" ht="21" customHeight="1">
      <c r="I87" s="292">
        <f>IF((O$87+P$87)&gt;0,1,0)</f>
        <v>0</v>
      </c>
      <c r="J87" s="118">
        <f t="shared" si="10"/>
        <v>0</v>
      </c>
      <c r="K87" s="984">
        <v>1</v>
      </c>
      <c r="L87" s="188">
        <v>1</v>
      </c>
      <c r="M87" s="188">
        <v>1</v>
      </c>
      <c r="N87" s="189">
        <f t="shared" ref="N87:N100" si="12">IF(O87+P87&gt;0,$W$77,)</f>
        <v>0</v>
      </c>
      <c r="O87" s="188"/>
      <c r="P87" s="188"/>
      <c r="Q87" s="264">
        <f t="shared" ref="Q87:R100" si="13">ROUND(O87*50,0)</f>
        <v>0</v>
      </c>
      <c r="R87" s="264">
        <f t="shared" si="13"/>
        <v>0</v>
      </c>
      <c r="S87" s="1988"/>
      <c r="T87" s="1989"/>
      <c r="U87" s="118">
        <f t="shared" si="11"/>
        <v>0</v>
      </c>
      <c r="V87" s="178"/>
      <c r="W87" s="179"/>
      <c r="X87" s="179"/>
      <c r="Y87" s="179"/>
      <c r="Z87" s="179"/>
      <c r="AA87" s="180"/>
      <c r="AB87" s="179"/>
      <c r="AC87" s="402"/>
      <c r="AD87" s="181"/>
      <c r="AE87" s="33"/>
      <c r="AF87" s="144" t="s">
        <v>1726</v>
      </c>
      <c r="AG87" s="145" t="s">
        <v>800</v>
      </c>
      <c r="AH87" s="192">
        <v>0.05</v>
      </c>
      <c r="AI87" s="187" t="s">
        <v>1502</v>
      </c>
      <c r="AJ87" s="126"/>
      <c r="AN87" s="127"/>
      <c r="AO87" s="33"/>
      <c r="AP87" s="48"/>
    </row>
    <row r="88" spans="1:43" ht="21" customHeight="1">
      <c r="I88" s="292">
        <f t="shared" ref="I88:I100" si="14">IF((O$87+P$87)&gt;0,1,0)</f>
        <v>0</v>
      </c>
      <c r="J88" s="118">
        <f t="shared" si="10"/>
        <v>0</v>
      </c>
      <c r="K88" s="984">
        <f t="shared" ref="K88:K100" si="15">+K87+1</f>
        <v>2</v>
      </c>
      <c r="L88" s="188"/>
      <c r="M88" s="188"/>
      <c r="N88" s="189">
        <f t="shared" si="12"/>
        <v>0</v>
      </c>
      <c r="O88" s="188"/>
      <c r="P88" s="188"/>
      <c r="Q88" s="264">
        <f t="shared" si="13"/>
        <v>0</v>
      </c>
      <c r="R88" s="264">
        <f t="shared" si="13"/>
        <v>0</v>
      </c>
      <c r="S88" s="1988"/>
      <c r="T88" s="1989"/>
      <c r="U88" s="118">
        <f t="shared" si="11"/>
        <v>0</v>
      </c>
      <c r="V88" s="178"/>
      <c r="W88" s="179"/>
      <c r="X88" s="179"/>
      <c r="Y88" s="179"/>
      <c r="Z88" s="179"/>
      <c r="AA88" s="180"/>
      <c r="AB88" s="179"/>
      <c r="AC88" s="402"/>
      <c r="AD88" s="181"/>
      <c r="AE88" s="33"/>
      <c r="AF88" s="144" t="s">
        <v>1727</v>
      </c>
      <c r="AG88" s="145" t="s">
        <v>963</v>
      </c>
      <c r="AH88" s="192">
        <v>0.1</v>
      </c>
      <c r="AI88" s="193"/>
      <c r="AJ88" s="126"/>
      <c r="AN88" s="127"/>
      <c r="AO88" s="33"/>
      <c r="AP88" s="48"/>
    </row>
    <row r="89" spans="1:43" ht="21" customHeight="1">
      <c r="I89" s="292">
        <f t="shared" si="14"/>
        <v>0</v>
      </c>
      <c r="J89" s="118">
        <f t="shared" si="10"/>
        <v>0</v>
      </c>
      <c r="K89" s="1219">
        <f t="shared" si="15"/>
        <v>3</v>
      </c>
      <c r="L89" s="188"/>
      <c r="M89" s="188"/>
      <c r="N89" s="189">
        <f t="shared" si="12"/>
        <v>0</v>
      </c>
      <c r="O89" s="188"/>
      <c r="P89" s="188"/>
      <c r="Q89" s="264">
        <f t="shared" si="13"/>
        <v>0</v>
      </c>
      <c r="R89" s="264">
        <f t="shared" si="13"/>
        <v>0</v>
      </c>
      <c r="S89" s="1988"/>
      <c r="T89" s="1989"/>
      <c r="U89" s="118">
        <f t="shared" si="11"/>
        <v>0</v>
      </c>
      <c r="V89" s="178"/>
      <c r="W89" s="179"/>
      <c r="X89" s="179"/>
      <c r="Y89" s="179"/>
      <c r="Z89" s="179"/>
      <c r="AA89" s="180"/>
      <c r="AB89" s="179"/>
      <c r="AC89" s="402"/>
      <c r="AD89" s="181"/>
      <c r="AE89" s="33"/>
      <c r="AF89" s="144"/>
      <c r="AG89" s="145"/>
      <c r="AH89" s="194"/>
      <c r="AI89" s="146"/>
      <c r="AJ89" s="174"/>
      <c r="AN89" s="174"/>
      <c r="AO89" s="33"/>
      <c r="AP89" s="48"/>
      <c r="AQ89" s="28"/>
    </row>
    <row r="90" spans="1:43" ht="21" customHeight="1" thickBot="1">
      <c r="I90" s="292">
        <f t="shared" si="14"/>
        <v>0</v>
      </c>
      <c r="J90" s="118">
        <f t="shared" si="10"/>
        <v>0</v>
      </c>
      <c r="K90" s="984">
        <f t="shared" si="15"/>
        <v>4</v>
      </c>
      <c r="L90" s="188"/>
      <c r="M90" s="188"/>
      <c r="N90" s="189">
        <f t="shared" si="12"/>
        <v>0</v>
      </c>
      <c r="O90" s="188"/>
      <c r="P90" s="188"/>
      <c r="Q90" s="264">
        <f t="shared" si="13"/>
        <v>0</v>
      </c>
      <c r="R90" s="264">
        <f t="shared" si="13"/>
        <v>0</v>
      </c>
      <c r="S90" s="1988"/>
      <c r="T90" s="1989"/>
      <c r="U90" s="118">
        <f t="shared" si="11"/>
        <v>0</v>
      </c>
      <c r="V90" s="178"/>
      <c r="W90" s="179"/>
      <c r="X90" s="179"/>
      <c r="Y90" s="179"/>
      <c r="Z90" s="179"/>
      <c r="AA90" s="180"/>
      <c r="AB90" s="179"/>
      <c r="AC90" s="402"/>
      <c r="AD90" s="181"/>
      <c r="AE90" s="33"/>
      <c r="AF90" s="170"/>
      <c r="AG90" s="195"/>
      <c r="AH90" s="171"/>
      <c r="AI90" s="173"/>
      <c r="AJ90" s="174"/>
      <c r="AN90" s="174"/>
      <c r="AO90" s="33"/>
      <c r="AP90" s="48"/>
    </row>
    <row r="91" spans="1:43" ht="21" customHeight="1">
      <c r="I91" s="292">
        <f t="shared" si="14"/>
        <v>0</v>
      </c>
      <c r="J91" s="118">
        <f t="shared" si="10"/>
        <v>0</v>
      </c>
      <c r="K91" s="984">
        <f t="shared" si="15"/>
        <v>5</v>
      </c>
      <c r="L91" s="188"/>
      <c r="M91" s="188"/>
      <c r="N91" s="189">
        <f t="shared" si="12"/>
        <v>0</v>
      </c>
      <c r="O91" s="188"/>
      <c r="P91" s="188"/>
      <c r="Q91" s="191">
        <f t="shared" si="13"/>
        <v>0</v>
      </c>
      <c r="R91" s="191">
        <f t="shared" si="13"/>
        <v>0</v>
      </c>
      <c r="S91" s="1988"/>
      <c r="T91" s="1989"/>
      <c r="U91" s="118">
        <f t="shared" si="11"/>
        <v>0</v>
      </c>
      <c r="V91" s="178"/>
      <c r="W91" s="179"/>
      <c r="X91" s="179"/>
      <c r="Y91" s="179"/>
      <c r="Z91" s="179"/>
      <c r="AA91" s="180"/>
      <c r="AB91" s="179"/>
      <c r="AC91" s="402"/>
      <c r="AD91" s="181"/>
      <c r="AE91" s="28"/>
      <c r="AF91" s="48"/>
      <c r="AG91" s="48"/>
      <c r="AH91" s="48"/>
      <c r="AI91" s="48"/>
      <c r="AJ91" s="48"/>
      <c r="AK91" s="28"/>
      <c r="AL91" s="28"/>
      <c r="AM91" s="28"/>
      <c r="AN91" s="48"/>
      <c r="AO91" s="48"/>
      <c r="AP91" s="48"/>
    </row>
    <row r="92" spans="1:43" ht="21" customHeight="1">
      <c r="I92" s="292">
        <f t="shared" si="14"/>
        <v>0</v>
      </c>
      <c r="J92" s="118">
        <f t="shared" si="10"/>
        <v>0</v>
      </c>
      <c r="K92" s="984">
        <f t="shared" si="15"/>
        <v>6</v>
      </c>
      <c r="L92" s="188"/>
      <c r="M92" s="188"/>
      <c r="N92" s="189">
        <f t="shared" si="12"/>
        <v>0</v>
      </c>
      <c r="O92" s="188"/>
      <c r="P92" s="188"/>
      <c r="Q92" s="191">
        <f t="shared" si="13"/>
        <v>0</v>
      </c>
      <c r="R92" s="191">
        <f t="shared" si="13"/>
        <v>0</v>
      </c>
      <c r="S92" s="1988"/>
      <c r="T92" s="1989"/>
      <c r="U92" s="118">
        <f t="shared" si="11"/>
        <v>0</v>
      </c>
      <c r="V92" s="137" t="s">
        <v>754</v>
      </c>
      <c r="W92" s="196">
        <f>SUM(W84:W91)</f>
        <v>68.84</v>
      </c>
      <c r="X92" s="196">
        <f>SUM(X84:X91)</f>
        <v>0</v>
      </c>
      <c r="Y92" s="196">
        <f>SUM(Y84:Y91)</f>
        <v>0</v>
      </c>
      <c r="Z92" s="197"/>
      <c r="AA92" s="198"/>
      <c r="AB92" s="196">
        <f>SUM(AB84:AB91)</f>
        <v>3000</v>
      </c>
      <c r="AC92" s="402"/>
      <c r="AD92" s="654">
        <f>SUBTOTAL(9,AD84:AD91)</f>
        <v>0</v>
      </c>
      <c r="AE92" s="199"/>
      <c r="AF92" s="33"/>
      <c r="AG92" s="33"/>
      <c r="AH92" s="33"/>
      <c r="AI92" s="33"/>
      <c r="AJ92" s="33"/>
      <c r="AN92" s="48"/>
      <c r="AO92" s="48"/>
      <c r="AP92" s="48"/>
    </row>
    <row r="93" spans="1:43" s="28" customFormat="1" ht="21" customHeight="1" thickBot="1">
      <c r="A93" s="200"/>
      <c r="B93" s="200"/>
      <c r="C93" s="200"/>
      <c r="D93" s="200"/>
      <c r="E93" s="200"/>
      <c r="F93" s="200"/>
      <c r="G93" s="200"/>
      <c r="I93" s="292">
        <f t="shared" si="14"/>
        <v>0</v>
      </c>
      <c r="J93" s="118">
        <f t="shared" si="10"/>
        <v>0</v>
      </c>
      <c r="K93" s="984">
        <f t="shared" si="15"/>
        <v>7</v>
      </c>
      <c r="L93" s="188"/>
      <c r="M93" s="188"/>
      <c r="N93" s="189">
        <f t="shared" si="12"/>
        <v>0</v>
      </c>
      <c r="O93" s="188"/>
      <c r="P93" s="188"/>
      <c r="Q93" s="191">
        <f t="shared" si="13"/>
        <v>0</v>
      </c>
      <c r="R93" s="191">
        <f t="shared" si="13"/>
        <v>0</v>
      </c>
      <c r="S93" s="1988"/>
      <c r="T93" s="1989"/>
      <c r="U93" s="118">
        <f t="shared" si="11"/>
        <v>0</v>
      </c>
      <c r="V93" s="201" t="s">
        <v>802</v>
      </c>
      <c r="W93" s="202"/>
      <c r="X93" s="202"/>
      <c r="Y93" s="202"/>
      <c r="Z93" s="202"/>
      <c r="AA93" s="203"/>
      <c r="AB93" s="202">
        <f>IF(AB92&gt;0,ROUND(AB92/COUNTA(AB84:AB91),0),)</f>
        <v>3000</v>
      </c>
      <c r="AC93" s="403"/>
      <c r="AD93" s="204"/>
      <c r="AE93" s="199"/>
      <c r="AF93" s="199"/>
      <c r="AG93" s="199"/>
      <c r="AH93" s="33"/>
      <c r="AI93" s="33"/>
      <c r="AJ93" s="33"/>
      <c r="AK93" s="33"/>
      <c r="AL93" s="33"/>
      <c r="AM93" s="33"/>
      <c r="AN93" s="48"/>
      <c r="AO93" s="48"/>
      <c r="AP93" s="48"/>
      <c r="AQ93" s="116"/>
    </row>
    <row r="94" spans="1:43" ht="21" customHeight="1">
      <c r="I94" s="292">
        <f t="shared" si="14"/>
        <v>0</v>
      </c>
      <c r="J94" s="118">
        <f t="shared" si="10"/>
        <v>0</v>
      </c>
      <c r="K94" s="984">
        <f t="shared" si="15"/>
        <v>8</v>
      </c>
      <c r="L94" s="188"/>
      <c r="M94" s="188"/>
      <c r="N94" s="189">
        <f t="shared" si="12"/>
        <v>0</v>
      </c>
      <c r="O94" s="188"/>
      <c r="P94" s="188"/>
      <c r="Q94" s="191">
        <f t="shared" si="13"/>
        <v>0</v>
      </c>
      <c r="R94" s="191">
        <f t="shared" si="13"/>
        <v>0</v>
      </c>
      <c r="S94" s="1988"/>
      <c r="T94" s="1989"/>
      <c r="U94" s="118">
        <f t="shared" si="11"/>
        <v>0</v>
      </c>
      <c r="V94" s="33"/>
      <c r="W94" s="33"/>
      <c r="X94" s="33"/>
      <c r="Y94" s="33"/>
      <c r="Z94" s="33"/>
      <c r="AA94" s="205"/>
      <c r="AB94" s="33"/>
      <c r="AC94" s="33"/>
      <c r="AD94" s="33"/>
      <c r="AE94" s="199"/>
      <c r="AF94" s="199"/>
      <c r="AG94" s="199"/>
      <c r="AH94" s="33"/>
      <c r="AI94" s="33"/>
      <c r="AJ94" s="33"/>
      <c r="AK94" s="33"/>
      <c r="AL94" s="33"/>
      <c r="AM94" s="33"/>
      <c r="AN94" s="48"/>
      <c r="AO94" s="48"/>
      <c r="AP94" s="48"/>
    </row>
    <row r="95" spans="1:43" ht="21" customHeight="1">
      <c r="I95" s="292">
        <f t="shared" si="14"/>
        <v>0</v>
      </c>
      <c r="J95" s="118">
        <f t="shared" si="10"/>
        <v>0</v>
      </c>
      <c r="K95" s="984">
        <f t="shared" si="15"/>
        <v>9</v>
      </c>
      <c r="L95" s="188"/>
      <c r="M95" s="188"/>
      <c r="N95" s="189">
        <f t="shared" si="12"/>
        <v>0</v>
      </c>
      <c r="O95" s="188"/>
      <c r="P95" s="188"/>
      <c r="Q95" s="191">
        <f t="shared" si="13"/>
        <v>0</v>
      </c>
      <c r="R95" s="191">
        <f t="shared" si="13"/>
        <v>0</v>
      </c>
      <c r="S95" s="1988"/>
      <c r="T95" s="1989"/>
      <c r="U95" s="118">
        <f t="shared" si="11"/>
        <v>0</v>
      </c>
      <c r="V95" s="647" t="s">
        <v>1169</v>
      </c>
      <c r="W95" s="648" t="s">
        <v>1668</v>
      </c>
      <c r="X95" s="649"/>
      <c r="Y95" s="649"/>
      <c r="Z95" s="649"/>
      <c r="AA95" s="649"/>
      <c r="AB95" s="649"/>
      <c r="AC95" s="649"/>
      <c r="AD95" s="650"/>
      <c r="AE95" s="199"/>
      <c r="AF95" s="199"/>
      <c r="AG95" s="199"/>
      <c r="AH95" s="33"/>
      <c r="AI95" s="33"/>
      <c r="AJ95" s="33"/>
      <c r="AK95" s="33"/>
      <c r="AL95" s="33"/>
      <c r="AM95" s="33"/>
      <c r="AN95" s="48"/>
      <c r="AO95" s="48"/>
      <c r="AP95" s="48"/>
    </row>
    <row r="96" spans="1:43" ht="21" customHeight="1">
      <c r="I96" s="292">
        <f t="shared" si="14"/>
        <v>0</v>
      </c>
      <c r="J96" s="118">
        <f t="shared" si="10"/>
        <v>0</v>
      </c>
      <c r="K96" s="984">
        <f t="shared" si="15"/>
        <v>10</v>
      </c>
      <c r="L96" s="188"/>
      <c r="M96" s="188"/>
      <c r="N96" s="189">
        <f t="shared" si="12"/>
        <v>0</v>
      </c>
      <c r="O96" s="190"/>
      <c r="P96" s="190"/>
      <c r="Q96" s="191">
        <f t="shared" si="13"/>
        <v>0</v>
      </c>
      <c r="R96" s="191">
        <f t="shared" si="13"/>
        <v>0</v>
      </c>
      <c r="S96" s="1988"/>
      <c r="T96" s="1989"/>
      <c r="U96" s="118">
        <f t="shared" si="11"/>
        <v>0</v>
      </c>
      <c r="V96" s="651" t="s">
        <v>1171</v>
      </c>
      <c r="W96" s="648" t="str">
        <f>"식재된 "&amp;K81&amp;" 는 활착이 안정된 상태로 신초발달이 양호하며 고사목은 단목으로 불규칙하게 분포되어 있음"</f>
        <v>식재된 0 는 활착이 안정된 상태로 신초발달이 양호하며 고사목은 단목으로 불규칙하게 분포되어 있음</v>
      </c>
      <c r="X96" s="649"/>
      <c r="Y96" s="649"/>
      <c r="Z96" s="649"/>
      <c r="AA96" s="649"/>
      <c r="AB96" s="649"/>
      <c r="AC96" s="649"/>
      <c r="AD96" s="650"/>
      <c r="AE96" s="199"/>
      <c r="AF96" s="199"/>
      <c r="AG96" s="199"/>
      <c r="AH96" s="33"/>
      <c r="AI96" s="33"/>
      <c r="AJ96" s="33"/>
      <c r="AK96" s="33"/>
      <c r="AL96" s="33"/>
      <c r="AM96" s="33"/>
      <c r="AN96" s="48"/>
      <c r="AO96" s="48"/>
      <c r="AP96" s="48"/>
    </row>
    <row r="97" spans="9:42" ht="21" customHeight="1">
      <c r="I97" s="292">
        <f t="shared" si="14"/>
        <v>0</v>
      </c>
      <c r="J97" s="118">
        <f t="shared" si="10"/>
        <v>0</v>
      </c>
      <c r="K97" s="984">
        <f t="shared" si="15"/>
        <v>11</v>
      </c>
      <c r="L97" s="188"/>
      <c r="M97" s="188"/>
      <c r="N97" s="189">
        <f t="shared" si="12"/>
        <v>0</v>
      </c>
      <c r="O97" s="190"/>
      <c r="P97" s="190"/>
      <c r="Q97" s="191">
        <f t="shared" si="13"/>
        <v>0</v>
      </c>
      <c r="R97" s="191">
        <f t="shared" si="13"/>
        <v>0</v>
      </c>
      <c r="S97" s="1988"/>
      <c r="T97" s="1989"/>
      <c r="U97" s="118">
        <f t="shared" si="11"/>
        <v>0</v>
      </c>
      <c r="V97" s="651" t="s">
        <v>1172</v>
      </c>
      <c r="W97" s="648"/>
      <c r="X97" s="649"/>
      <c r="Y97" s="649"/>
      <c r="Z97" s="649"/>
      <c r="AA97" s="649"/>
      <c r="AB97" s="649"/>
      <c r="AC97" s="649"/>
      <c r="AD97" s="650"/>
      <c r="AE97" s="199"/>
      <c r="AF97" s="199"/>
      <c r="AG97" s="199"/>
      <c r="AH97" s="33"/>
      <c r="AI97" s="33"/>
      <c r="AJ97" s="33"/>
      <c r="AK97" s="33"/>
      <c r="AL97" s="33"/>
      <c r="AM97" s="33"/>
      <c r="AN97" s="48"/>
      <c r="AO97" s="48"/>
      <c r="AP97" s="48"/>
    </row>
    <row r="98" spans="9:42" ht="21" customHeight="1">
      <c r="I98" s="292">
        <f t="shared" si="14"/>
        <v>0</v>
      </c>
      <c r="J98" s="118">
        <f t="shared" si="10"/>
        <v>0</v>
      </c>
      <c r="K98" s="984">
        <f t="shared" si="15"/>
        <v>12</v>
      </c>
      <c r="L98" s="188"/>
      <c r="M98" s="188"/>
      <c r="N98" s="189">
        <f t="shared" si="12"/>
        <v>0</v>
      </c>
      <c r="O98" s="190"/>
      <c r="P98" s="190"/>
      <c r="Q98" s="191">
        <f t="shared" si="13"/>
        <v>0</v>
      </c>
      <c r="R98" s="191">
        <f t="shared" si="13"/>
        <v>0</v>
      </c>
      <c r="S98" s="1988"/>
      <c r="T98" s="1989"/>
      <c r="U98" s="118">
        <f t="shared" si="11"/>
        <v>0</v>
      </c>
      <c r="V98" s="651" t="s">
        <v>1174</v>
      </c>
      <c r="W98" s="648" t="str">
        <f>"소반내 조림목의 생육상태, 현장여건 등을 고려하여 작업종은 "&amp;R79&amp;"로 적용한다."</f>
        <v>소반내 조림목의 생육상태, 현장여건 등을 고려하여 작업종은 모두베기로 적용한다.</v>
      </c>
      <c r="X98" s="649"/>
      <c r="Y98" s="649"/>
      <c r="Z98" s="649"/>
      <c r="AA98" s="649"/>
      <c r="AB98" s="649"/>
      <c r="AC98" s="649"/>
      <c r="AD98" s="650"/>
      <c r="AE98" s="199"/>
      <c r="AF98" s="199"/>
      <c r="AG98" s="199"/>
      <c r="AH98" s="33"/>
      <c r="AI98" s="33"/>
      <c r="AJ98" s="33"/>
      <c r="AK98" s="33"/>
      <c r="AL98" s="33"/>
      <c r="AM98" s="33"/>
      <c r="AN98" s="48"/>
      <c r="AO98" s="48"/>
      <c r="AP98" s="48"/>
    </row>
    <row r="99" spans="9:42" ht="21" customHeight="1">
      <c r="I99" s="292">
        <f t="shared" si="14"/>
        <v>0</v>
      </c>
      <c r="J99" s="118">
        <f t="shared" si="10"/>
        <v>0</v>
      </c>
      <c r="K99" s="984">
        <f t="shared" si="15"/>
        <v>13</v>
      </c>
      <c r="L99" s="188"/>
      <c r="M99" s="188"/>
      <c r="N99" s="189">
        <f t="shared" si="12"/>
        <v>0</v>
      </c>
      <c r="O99" s="190"/>
      <c r="P99" s="190"/>
      <c r="Q99" s="191">
        <f t="shared" si="13"/>
        <v>0</v>
      </c>
      <c r="R99" s="191">
        <f t="shared" si="13"/>
        <v>0</v>
      </c>
      <c r="S99" s="1988"/>
      <c r="T99" s="1989"/>
      <c r="U99" s="118">
        <f t="shared" si="11"/>
        <v>0</v>
      </c>
      <c r="V99" s="652" t="s">
        <v>1175</v>
      </c>
      <c r="W99" s="648" t="s">
        <v>1870</v>
      </c>
      <c r="X99" s="649"/>
      <c r="Y99" s="649"/>
      <c r="Z99" s="649"/>
      <c r="AA99" s="649"/>
      <c r="AB99" s="649"/>
      <c r="AC99" s="649"/>
      <c r="AD99" s="650"/>
      <c r="AE99" s="199"/>
      <c r="AF99" s="199"/>
      <c r="AG99" s="199"/>
      <c r="AH99" s="33"/>
      <c r="AI99" s="33"/>
      <c r="AJ99" s="33"/>
      <c r="AK99" s="33"/>
      <c r="AL99" s="33"/>
      <c r="AM99" s="33"/>
      <c r="AN99" s="48"/>
      <c r="AO99" s="48"/>
      <c r="AP99" s="48"/>
    </row>
    <row r="100" spans="9:42" ht="21" customHeight="1" thickBot="1">
      <c r="I100" s="292">
        <f t="shared" si="14"/>
        <v>0</v>
      </c>
      <c r="J100" s="118">
        <f t="shared" si="10"/>
        <v>0</v>
      </c>
      <c r="K100" s="206">
        <f t="shared" si="15"/>
        <v>14</v>
      </c>
      <c r="L100" s="159"/>
      <c r="M100" s="159"/>
      <c r="N100" s="207">
        <f t="shared" si="12"/>
        <v>0</v>
      </c>
      <c r="O100" s="208"/>
      <c r="P100" s="208"/>
      <c r="Q100" s="209">
        <f t="shared" si="13"/>
        <v>0</v>
      </c>
      <c r="R100" s="209">
        <f t="shared" si="13"/>
        <v>0</v>
      </c>
      <c r="S100" s="1990"/>
      <c r="T100" s="1991"/>
      <c r="U100" s="118">
        <f t="shared" si="11"/>
        <v>0</v>
      </c>
      <c r="V100" s="651"/>
      <c r="W100" s="648"/>
      <c r="X100" s="649"/>
      <c r="Y100" s="649"/>
      <c r="Z100" s="649"/>
      <c r="AA100" s="649"/>
      <c r="AB100" s="649"/>
      <c r="AC100" s="649"/>
      <c r="AD100" s="650"/>
      <c r="AE100" s="199"/>
      <c r="AF100" s="199"/>
      <c r="AG100" s="199"/>
      <c r="AH100" s="33"/>
      <c r="AI100" s="33"/>
      <c r="AJ100" s="33"/>
      <c r="AK100" s="33"/>
      <c r="AL100" s="33"/>
      <c r="AM100" s="33"/>
      <c r="AN100" s="48"/>
      <c r="AO100" s="48"/>
      <c r="AP100" s="48"/>
    </row>
    <row r="101" spans="9:42" ht="21" hidden="1" customHeight="1">
      <c r="I101" s="292" t="e">
        <f>IF((O$103+P$103)&gt;0,1,0)</f>
        <v>#VALUE!</v>
      </c>
      <c r="J101" s="118">
        <f t="shared" si="10"/>
        <v>0</v>
      </c>
      <c r="K101" s="2013" t="s">
        <v>803</v>
      </c>
      <c r="L101" s="2013"/>
      <c r="M101" s="2013"/>
      <c r="N101" s="2013"/>
      <c r="O101" s="2013"/>
      <c r="P101" s="2013"/>
      <c r="Q101" s="2013"/>
      <c r="R101" s="2013"/>
      <c r="S101" s="2013"/>
      <c r="T101" s="2013"/>
      <c r="U101" s="118">
        <v>0</v>
      </c>
      <c r="V101" s="119" t="s">
        <v>755</v>
      </c>
      <c r="W101" s="120" t="s">
        <v>873</v>
      </c>
      <c r="X101" s="121"/>
      <c r="Y101" s="121"/>
      <c r="Z101" s="122"/>
      <c r="AA101" s="123"/>
      <c r="AB101" s="122"/>
      <c r="AC101" s="122"/>
      <c r="AD101" s="122"/>
      <c r="AE101" s="199"/>
      <c r="AF101" s="124" t="s">
        <v>756</v>
      </c>
      <c r="AG101" s="125"/>
      <c r="AH101" s="125"/>
      <c r="AI101" s="125"/>
      <c r="AJ101" s="33"/>
      <c r="AK101" s="33"/>
      <c r="AL101" s="33"/>
      <c r="AM101" s="33"/>
      <c r="AN101" s="48"/>
      <c r="AO101" s="48"/>
      <c r="AP101" s="48"/>
    </row>
    <row r="102" spans="9:42" ht="21" hidden="1" customHeight="1">
      <c r="I102" s="292" t="e">
        <f t="shared" ref="I102:I125" si="16">IF((O$103+P$103)&gt;0,1,0)</f>
        <v>#VALUE!</v>
      </c>
      <c r="J102" s="118">
        <f t="shared" si="10"/>
        <v>0</v>
      </c>
      <c r="K102" s="2021" t="s">
        <v>537</v>
      </c>
      <c r="L102" s="2021"/>
      <c r="M102" s="2021"/>
      <c r="N102" s="2021"/>
      <c r="O102" s="2021"/>
      <c r="P102" s="2021"/>
      <c r="Q102" s="2021"/>
      <c r="R102" s="2021"/>
      <c r="S102" s="2021"/>
      <c r="T102" s="2021"/>
      <c r="U102" s="118">
        <v>0</v>
      </c>
      <c r="V102" s="217" t="s">
        <v>976</v>
      </c>
      <c r="W102" s="232">
        <v>200</v>
      </c>
      <c r="X102" s="233" t="s">
        <v>1176</v>
      </c>
      <c r="Y102" s="232"/>
      <c r="Z102" s="129"/>
      <c r="AA102" s="130"/>
      <c r="AB102" s="129"/>
      <c r="AC102" s="131"/>
      <c r="AD102" s="132"/>
      <c r="AE102" s="199"/>
      <c r="AF102" s="133" t="s">
        <v>777</v>
      </c>
      <c r="AG102" s="134" t="s">
        <v>778</v>
      </c>
      <c r="AH102" s="134" t="s">
        <v>779</v>
      </c>
      <c r="AI102" s="135" t="s">
        <v>780</v>
      </c>
      <c r="AJ102" s="33"/>
      <c r="AK102" s="33"/>
      <c r="AL102" s="33"/>
      <c r="AM102" s="33"/>
      <c r="AN102" s="48"/>
      <c r="AO102" s="48"/>
      <c r="AP102" s="48"/>
    </row>
    <row r="103" spans="9:42" ht="21" hidden="1" customHeight="1">
      <c r="I103" s="292" t="e">
        <f t="shared" si="16"/>
        <v>#VALUE!</v>
      </c>
      <c r="J103" s="118">
        <f t="shared" si="10"/>
        <v>0</v>
      </c>
      <c r="K103" s="983" t="s">
        <v>523</v>
      </c>
      <c r="L103" s="136" t="s">
        <v>524</v>
      </c>
      <c r="M103" s="985" t="s">
        <v>978</v>
      </c>
      <c r="N103" s="136" t="s">
        <v>838</v>
      </c>
      <c r="O103" s="985" t="s">
        <v>776</v>
      </c>
      <c r="P103" s="136" t="s">
        <v>525</v>
      </c>
      <c r="Q103" s="136" t="s">
        <v>534</v>
      </c>
      <c r="R103" s="136" t="s">
        <v>529</v>
      </c>
      <c r="S103" s="406" t="s">
        <v>535</v>
      </c>
      <c r="T103" s="407" t="s">
        <v>536</v>
      </c>
      <c r="U103" s="118">
        <v>0</v>
      </c>
      <c r="V103" s="218" t="s">
        <v>975</v>
      </c>
      <c r="W103" s="138"/>
      <c r="X103" s="139"/>
      <c r="Y103" s="139"/>
      <c r="Z103" s="140"/>
      <c r="AA103" s="141"/>
      <c r="AB103" s="140"/>
      <c r="AC103" s="142"/>
      <c r="AD103" s="143"/>
      <c r="AE103" s="199"/>
      <c r="AF103" s="144" t="s">
        <v>781</v>
      </c>
      <c r="AG103" s="145" t="s">
        <v>782</v>
      </c>
      <c r="AH103" s="145" t="s">
        <v>783</v>
      </c>
      <c r="AI103" s="146" t="s">
        <v>784</v>
      </c>
      <c r="AJ103" s="33"/>
      <c r="AK103" s="33"/>
      <c r="AL103" s="33"/>
      <c r="AM103" s="33"/>
      <c r="AN103" s="48"/>
      <c r="AO103" s="48"/>
      <c r="AP103" s="48"/>
    </row>
    <row r="104" spans="9:42" ht="21" hidden="1" customHeight="1">
      <c r="I104" s="292" t="e">
        <f t="shared" si="16"/>
        <v>#VALUE!</v>
      </c>
      <c r="J104" s="118">
        <f t="shared" si="10"/>
        <v>0</v>
      </c>
      <c r="K104" s="147"/>
      <c r="L104" s="405"/>
      <c r="M104" s="148"/>
      <c r="N104" s="149"/>
      <c r="O104" s="149"/>
      <c r="P104" s="150" t="s">
        <v>1360</v>
      </c>
      <c r="Q104" s="151">
        <v>0</v>
      </c>
      <c r="R104" s="393"/>
      <c r="S104" s="152">
        <v>0</v>
      </c>
      <c r="T104" s="153">
        <v>0</v>
      </c>
      <c r="U104" s="118">
        <v>0</v>
      </c>
      <c r="V104" s="218" t="s">
        <v>974</v>
      </c>
      <c r="W104" s="138"/>
      <c r="X104" s="139"/>
      <c r="Y104" s="139"/>
      <c r="Z104" s="140"/>
      <c r="AA104" s="141"/>
      <c r="AB104" s="140"/>
      <c r="AC104" s="142"/>
      <c r="AD104" s="143"/>
      <c r="AE104" s="199"/>
      <c r="AF104" s="144" t="s">
        <v>785</v>
      </c>
      <c r="AG104" s="145" t="s">
        <v>786</v>
      </c>
      <c r="AH104" s="154" t="s">
        <v>787</v>
      </c>
      <c r="AI104" s="146" t="s">
        <v>788</v>
      </c>
      <c r="AJ104" s="33"/>
      <c r="AK104" s="33"/>
      <c r="AL104" s="33"/>
      <c r="AM104" s="33"/>
      <c r="AN104" s="48"/>
      <c r="AO104" s="48"/>
      <c r="AP104" s="48"/>
    </row>
    <row r="105" spans="9:42" ht="21" hidden="1" customHeight="1">
      <c r="I105" s="292" t="e">
        <f t="shared" si="16"/>
        <v>#VALUE!</v>
      </c>
      <c r="J105" s="118">
        <f t="shared" si="10"/>
        <v>0</v>
      </c>
      <c r="K105" s="983" t="s">
        <v>527</v>
      </c>
      <c r="L105" s="136" t="s">
        <v>528</v>
      </c>
      <c r="M105" s="136" t="s">
        <v>521</v>
      </c>
      <c r="N105" s="136" t="s">
        <v>526</v>
      </c>
      <c r="O105" s="136" t="s">
        <v>530</v>
      </c>
      <c r="P105" s="987" t="s">
        <v>531</v>
      </c>
      <c r="Q105" s="987" t="s">
        <v>532</v>
      </c>
      <c r="R105" s="155" t="s">
        <v>533</v>
      </c>
      <c r="S105" s="156" t="s">
        <v>552</v>
      </c>
      <c r="T105" s="407" t="s">
        <v>522</v>
      </c>
      <c r="U105" s="118">
        <v>0</v>
      </c>
      <c r="V105" s="219" t="s">
        <v>789</v>
      </c>
      <c r="W105" s="220"/>
      <c r="X105" s="221"/>
      <c r="Y105" s="221"/>
      <c r="Z105" s="222"/>
      <c r="AA105" s="223"/>
      <c r="AB105" s="222"/>
      <c r="AC105" s="224"/>
      <c r="AD105" s="225"/>
      <c r="AE105" s="199"/>
      <c r="AF105" s="144" t="s">
        <v>790</v>
      </c>
      <c r="AG105" s="157" t="s">
        <v>791</v>
      </c>
      <c r="AH105" s="158" t="s">
        <v>792</v>
      </c>
      <c r="AI105" s="146" t="s">
        <v>793</v>
      </c>
      <c r="AJ105" s="33"/>
      <c r="AK105" s="33"/>
      <c r="AL105" s="33"/>
      <c r="AM105" s="33"/>
      <c r="AN105" s="48"/>
      <c r="AO105" s="48"/>
      <c r="AP105" s="48"/>
    </row>
    <row r="106" spans="9:42" ht="21" hidden="1" customHeight="1">
      <c r="I106" s="292" t="e">
        <f t="shared" si="16"/>
        <v>#VALUE!</v>
      </c>
      <c r="J106" s="118">
        <f t="shared" si="10"/>
        <v>0</v>
      </c>
      <c r="K106" s="394"/>
      <c r="L106" s="395"/>
      <c r="M106" s="396"/>
      <c r="N106" s="160">
        <v>0</v>
      </c>
      <c r="O106" s="161" t="e">
        <v>#DIV/0!</v>
      </c>
      <c r="P106" s="162" t="s">
        <v>1361</v>
      </c>
      <c r="Q106" s="397" t="s">
        <v>1023</v>
      </c>
      <c r="R106" s="163" t="s">
        <v>960</v>
      </c>
      <c r="S106" s="164">
        <v>0</v>
      </c>
      <c r="T106" s="398">
        <v>0</v>
      </c>
      <c r="U106" s="118">
        <v>0</v>
      </c>
      <c r="V106" s="226">
        <v>0</v>
      </c>
      <c r="W106" s="226"/>
      <c r="X106" s="226"/>
      <c r="Y106" s="226"/>
      <c r="Z106" s="226"/>
      <c r="AA106" s="227"/>
      <c r="AB106" s="226"/>
      <c r="AC106" s="226"/>
      <c r="AD106" s="226"/>
      <c r="AE106" s="199"/>
      <c r="AF106" s="144" t="s">
        <v>794</v>
      </c>
      <c r="AG106" s="145"/>
      <c r="AH106" s="165"/>
      <c r="AI106" s="146"/>
      <c r="AJ106" s="33"/>
      <c r="AK106" s="33"/>
      <c r="AL106" s="33"/>
      <c r="AM106" s="33"/>
      <c r="AN106" s="48"/>
      <c r="AO106" s="48"/>
      <c r="AP106" s="48"/>
    </row>
    <row r="107" spans="9:42" ht="21" hidden="1" customHeight="1">
      <c r="I107" s="292" t="e">
        <f t="shared" si="16"/>
        <v>#VALUE!</v>
      </c>
      <c r="J107" s="118">
        <f t="shared" si="10"/>
        <v>0</v>
      </c>
      <c r="K107" s="2014" t="s">
        <v>839</v>
      </c>
      <c r="L107" s="2014"/>
      <c r="M107" s="2014"/>
      <c r="N107" s="2014"/>
      <c r="O107" s="2014"/>
      <c r="P107" s="2014"/>
      <c r="Q107" s="2014"/>
      <c r="R107" s="2014"/>
      <c r="S107" s="2014"/>
      <c r="T107" s="2014"/>
      <c r="U107" s="118">
        <v>0</v>
      </c>
      <c r="AE107" s="199"/>
      <c r="AF107" s="144"/>
      <c r="AG107" s="145"/>
      <c r="AH107" s="165"/>
      <c r="AI107" s="146"/>
      <c r="AJ107" s="33"/>
      <c r="AK107" s="33"/>
      <c r="AL107" s="33"/>
      <c r="AM107" s="33"/>
      <c r="AN107" s="48"/>
      <c r="AO107" s="48"/>
      <c r="AP107" s="48"/>
    </row>
    <row r="108" spans="9:42" ht="21" hidden="1" customHeight="1">
      <c r="I108" s="292" t="e">
        <f t="shared" si="16"/>
        <v>#VALUE!</v>
      </c>
      <c r="J108" s="118">
        <f t="shared" si="10"/>
        <v>0</v>
      </c>
      <c r="K108" s="2015" t="s">
        <v>840</v>
      </c>
      <c r="L108" s="2017" t="s">
        <v>841</v>
      </c>
      <c r="M108" s="2019" t="s">
        <v>842</v>
      </c>
      <c r="N108" s="2019" t="s">
        <v>843</v>
      </c>
      <c r="O108" s="2022" t="s">
        <v>844</v>
      </c>
      <c r="P108" s="2023"/>
      <c r="Q108" s="2022" t="s">
        <v>845</v>
      </c>
      <c r="R108" s="2023"/>
      <c r="S108" s="1992" t="s">
        <v>969</v>
      </c>
      <c r="T108" s="1993"/>
      <c r="U108" s="118">
        <v>0</v>
      </c>
      <c r="V108" s="217" t="s">
        <v>757</v>
      </c>
      <c r="W108" s="228" t="s">
        <v>973</v>
      </c>
      <c r="X108" s="228" t="s">
        <v>972</v>
      </c>
      <c r="Y108" s="228" t="s">
        <v>971</v>
      </c>
      <c r="Z108" s="228" t="s">
        <v>527</v>
      </c>
      <c r="AA108" s="229" t="s">
        <v>824</v>
      </c>
      <c r="AB108" s="228" t="s">
        <v>970</v>
      </c>
      <c r="AC108" s="230" t="s">
        <v>521</v>
      </c>
      <c r="AD108" s="231" t="s">
        <v>1232</v>
      </c>
      <c r="AE108" s="199"/>
      <c r="AF108" s="170"/>
      <c r="AG108" s="171"/>
      <c r="AH108" s="172"/>
      <c r="AI108" s="173"/>
      <c r="AJ108" s="33"/>
      <c r="AK108" s="33"/>
      <c r="AL108" s="33"/>
      <c r="AM108" s="33"/>
      <c r="AN108" s="48"/>
      <c r="AO108" s="48"/>
      <c r="AP108" s="48"/>
    </row>
    <row r="109" spans="9:42" ht="21" hidden="1" customHeight="1">
      <c r="I109" s="292" t="e">
        <f t="shared" si="16"/>
        <v>#VALUE!</v>
      </c>
      <c r="J109" s="118">
        <f t="shared" si="10"/>
        <v>0</v>
      </c>
      <c r="K109" s="2016"/>
      <c r="L109" s="2018"/>
      <c r="M109" s="2020"/>
      <c r="N109" s="2020"/>
      <c r="O109" s="986" t="s">
        <v>741</v>
      </c>
      <c r="P109" s="176" t="s">
        <v>742</v>
      </c>
      <c r="Q109" s="176" t="s">
        <v>741</v>
      </c>
      <c r="R109" s="177" t="s">
        <v>742</v>
      </c>
      <c r="S109" s="1994"/>
      <c r="T109" s="1995"/>
      <c r="U109" s="118">
        <v>0</v>
      </c>
      <c r="V109" s="178"/>
      <c r="W109" s="179"/>
      <c r="X109" s="179"/>
      <c r="Y109" s="179"/>
      <c r="Z109" s="179"/>
      <c r="AA109" s="180"/>
      <c r="AB109" s="179"/>
      <c r="AC109" s="402"/>
      <c r="AD109" s="181"/>
      <c r="AE109" s="199"/>
      <c r="AF109" s="125"/>
      <c r="AG109" s="125"/>
      <c r="AH109" s="125"/>
      <c r="AI109" s="182"/>
      <c r="AJ109" s="33"/>
      <c r="AK109" s="33"/>
      <c r="AL109" s="33"/>
      <c r="AM109" s="33"/>
      <c r="AN109" s="48"/>
      <c r="AO109" s="48"/>
      <c r="AP109" s="48"/>
    </row>
    <row r="110" spans="9:42" ht="21" hidden="1" customHeight="1">
      <c r="I110" s="292" t="e">
        <f t="shared" si="16"/>
        <v>#VALUE!</v>
      </c>
      <c r="J110" s="118">
        <f t="shared" si="10"/>
        <v>0</v>
      </c>
      <c r="K110" s="984" t="s">
        <v>802</v>
      </c>
      <c r="L110" s="184"/>
      <c r="M110" s="184"/>
      <c r="N110" s="266" t="e">
        <v>#DIV/0!</v>
      </c>
      <c r="O110" s="263" t="e">
        <v>#DIV/0!</v>
      </c>
      <c r="P110" s="263" t="e">
        <v>#DIV/0!</v>
      </c>
      <c r="Q110" s="263" t="e">
        <v>#DIV/0!</v>
      </c>
      <c r="R110" s="263" t="e">
        <v>#DIV/0!</v>
      </c>
      <c r="S110" s="1996"/>
      <c r="T110" s="1997"/>
      <c r="U110" s="118">
        <v>0</v>
      </c>
      <c r="V110" s="178"/>
      <c r="W110" s="234"/>
      <c r="X110" s="234"/>
      <c r="Y110" s="234"/>
      <c r="Z110" s="179"/>
      <c r="AA110" s="180"/>
      <c r="AB110" s="179"/>
      <c r="AC110" s="402"/>
      <c r="AD110" s="181"/>
      <c r="AE110" s="199"/>
      <c r="AF110" s="133" t="s">
        <v>795</v>
      </c>
      <c r="AG110" s="134" t="s">
        <v>796</v>
      </c>
      <c r="AH110" s="169" t="s">
        <v>797</v>
      </c>
      <c r="AI110" s="135" t="s">
        <v>1499</v>
      </c>
      <c r="AJ110" s="33"/>
      <c r="AK110" s="33"/>
      <c r="AL110" s="33"/>
      <c r="AM110" s="33"/>
      <c r="AN110" s="48"/>
      <c r="AO110" s="48"/>
      <c r="AP110" s="48"/>
    </row>
    <row r="111" spans="9:42" ht="21" hidden="1" customHeight="1">
      <c r="I111" s="292" t="e">
        <f t="shared" si="16"/>
        <v>#VALUE!</v>
      </c>
      <c r="J111" s="118">
        <f t="shared" si="10"/>
        <v>0</v>
      </c>
      <c r="K111" s="984" t="s">
        <v>754</v>
      </c>
      <c r="L111" s="184"/>
      <c r="M111" s="184"/>
      <c r="N111" s="264">
        <v>0</v>
      </c>
      <c r="O111" s="265">
        <v>0</v>
      </c>
      <c r="P111" s="265">
        <v>0</v>
      </c>
      <c r="Q111" s="265">
        <v>0</v>
      </c>
      <c r="R111" s="265">
        <v>0</v>
      </c>
      <c r="S111" s="1998"/>
      <c r="T111" s="1999"/>
      <c r="U111" s="118">
        <v>0</v>
      </c>
      <c r="V111" s="178"/>
      <c r="W111" s="179"/>
      <c r="X111" s="179"/>
      <c r="Y111" s="179"/>
      <c r="Z111" s="179"/>
      <c r="AA111" s="180"/>
      <c r="AB111" s="179"/>
      <c r="AC111" s="402"/>
      <c r="AD111" s="181"/>
      <c r="AE111" s="199"/>
      <c r="AF111" s="144" t="s">
        <v>1725</v>
      </c>
      <c r="AG111" s="145" t="s">
        <v>961</v>
      </c>
      <c r="AH111" s="186">
        <v>0</v>
      </c>
      <c r="AI111" s="187" t="s">
        <v>1501</v>
      </c>
      <c r="AJ111" s="33"/>
      <c r="AK111" s="33"/>
      <c r="AL111" s="33"/>
      <c r="AM111" s="33"/>
      <c r="AN111" s="48"/>
      <c r="AO111" s="48"/>
      <c r="AP111" s="48"/>
    </row>
    <row r="112" spans="9:42" ht="21" hidden="1" customHeight="1">
      <c r="I112" s="292" t="e">
        <f t="shared" si="16"/>
        <v>#VALUE!</v>
      </c>
      <c r="J112" s="118">
        <f t="shared" si="10"/>
        <v>0</v>
      </c>
      <c r="K112" s="984">
        <v>1</v>
      </c>
      <c r="L112" s="188"/>
      <c r="M112" s="188"/>
      <c r="N112" s="189">
        <v>0</v>
      </c>
      <c r="O112" s="190"/>
      <c r="P112" s="190"/>
      <c r="Q112" s="264">
        <v>0</v>
      </c>
      <c r="R112" s="264">
        <v>0</v>
      </c>
      <c r="S112" s="1988"/>
      <c r="T112" s="1989"/>
      <c r="U112" s="118">
        <v>0</v>
      </c>
      <c r="V112" s="178"/>
      <c r="W112" s="179"/>
      <c r="X112" s="179"/>
      <c r="Y112" s="179"/>
      <c r="Z112" s="179"/>
      <c r="AA112" s="180"/>
      <c r="AB112" s="179"/>
      <c r="AC112" s="402"/>
      <c r="AD112" s="181"/>
      <c r="AE112" s="199"/>
      <c r="AF112" s="144" t="s">
        <v>1726</v>
      </c>
      <c r="AG112" s="145" t="s">
        <v>800</v>
      </c>
      <c r="AH112" s="192">
        <v>0.05</v>
      </c>
      <c r="AI112" s="187" t="s">
        <v>1502</v>
      </c>
      <c r="AJ112" s="33"/>
      <c r="AK112" s="33"/>
      <c r="AL112" s="33"/>
      <c r="AM112" s="33"/>
      <c r="AN112" s="48"/>
      <c r="AO112" s="48"/>
      <c r="AP112" s="48"/>
    </row>
    <row r="113" spans="9:42" ht="21" hidden="1" customHeight="1">
      <c r="I113" s="292" t="e">
        <f t="shared" si="16"/>
        <v>#VALUE!</v>
      </c>
      <c r="J113" s="118">
        <f t="shared" si="10"/>
        <v>0</v>
      </c>
      <c r="K113" s="984">
        <v>2</v>
      </c>
      <c r="L113" s="188"/>
      <c r="M113" s="188"/>
      <c r="N113" s="189">
        <v>0</v>
      </c>
      <c r="O113" s="190"/>
      <c r="P113" s="190"/>
      <c r="Q113" s="264">
        <v>0</v>
      </c>
      <c r="R113" s="264">
        <v>0</v>
      </c>
      <c r="S113" s="1988"/>
      <c r="T113" s="1989"/>
      <c r="U113" s="118">
        <v>0</v>
      </c>
      <c r="V113" s="178"/>
      <c r="W113" s="179"/>
      <c r="X113" s="179"/>
      <c r="Y113" s="179"/>
      <c r="Z113" s="179"/>
      <c r="AA113" s="180"/>
      <c r="AB113" s="179"/>
      <c r="AC113" s="402"/>
      <c r="AD113" s="181"/>
      <c r="AE113" s="199"/>
      <c r="AF113" s="144" t="s">
        <v>1727</v>
      </c>
      <c r="AG113" s="145" t="s">
        <v>963</v>
      </c>
      <c r="AH113" s="192">
        <v>0.1</v>
      </c>
      <c r="AI113" s="193"/>
      <c r="AJ113" s="33"/>
      <c r="AK113" s="33"/>
      <c r="AL113" s="33"/>
      <c r="AM113" s="33"/>
      <c r="AN113" s="48"/>
      <c r="AO113" s="48"/>
      <c r="AP113" s="48"/>
    </row>
    <row r="114" spans="9:42" ht="21" hidden="1" customHeight="1">
      <c r="I114" s="292" t="e">
        <f t="shared" si="16"/>
        <v>#VALUE!</v>
      </c>
      <c r="J114" s="118">
        <f t="shared" si="10"/>
        <v>0</v>
      </c>
      <c r="K114" s="984">
        <v>3</v>
      </c>
      <c r="L114" s="188"/>
      <c r="M114" s="188"/>
      <c r="N114" s="189">
        <v>0</v>
      </c>
      <c r="O114" s="190"/>
      <c r="P114" s="190"/>
      <c r="Q114" s="264">
        <v>0</v>
      </c>
      <c r="R114" s="264">
        <v>0</v>
      </c>
      <c r="S114" s="1988"/>
      <c r="T114" s="1989"/>
      <c r="U114" s="118">
        <v>0</v>
      </c>
      <c r="V114" s="178"/>
      <c r="W114" s="179"/>
      <c r="X114" s="179"/>
      <c r="Y114" s="179"/>
      <c r="Z114" s="179"/>
      <c r="AA114" s="180"/>
      <c r="AB114" s="179"/>
      <c r="AC114" s="402"/>
      <c r="AD114" s="181"/>
      <c r="AE114" s="199"/>
      <c r="AF114" s="144"/>
      <c r="AG114" s="145"/>
      <c r="AH114" s="194"/>
      <c r="AI114" s="146"/>
      <c r="AJ114" s="33"/>
      <c r="AK114" s="33"/>
      <c r="AL114" s="33"/>
      <c r="AM114" s="33"/>
      <c r="AN114" s="48"/>
      <c r="AO114" s="48"/>
      <c r="AP114" s="48"/>
    </row>
    <row r="115" spans="9:42" ht="21" hidden="1" customHeight="1">
      <c r="I115" s="292" t="e">
        <f t="shared" si="16"/>
        <v>#VALUE!</v>
      </c>
      <c r="J115" s="118">
        <f t="shared" si="10"/>
        <v>0</v>
      </c>
      <c r="K115" s="984">
        <v>4</v>
      </c>
      <c r="L115" s="188"/>
      <c r="M115" s="188"/>
      <c r="N115" s="189">
        <v>0</v>
      </c>
      <c r="O115" s="190"/>
      <c r="P115" s="190"/>
      <c r="Q115" s="264">
        <v>0</v>
      </c>
      <c r="R115" s="264">
        <v>0</v>
      </c>
      <c r="S115" s="1988"/>
      <c r="T115" s="1989"/>
      <c r="U115" s="118">
        <v>0</v>
      </c>
      <c r="V115" s="178"/>
      <c r="W115" s="179"/>
      <c r="X115" s="179"/>
      <c r="Y115" s="179"/>
      <c r="Z115" s="179"/>
      <c r="AA115" s="180"/>
      <c r="AB115" s="179"/>
      <c r="AC115" s="402"/>
      <c r="AD115" s="181"/>
      <c r="AE115" s="199"/>
      <c r="AF115" s="170"/>
      <c r="AG115" s="195"/>
      <c r="AH115" s="171"/>
      <c r="AI115" s="173"/>
      <c r="AJ115" s="33"/>
      <c r="AK115" s="33"/>
      <c r="AL115" s="33"/>
      <c r="AM115" s="33"/>
      <c r="AN115" s="48"/>
      <c r="AO115" s="48"/>
      <c r="AP115" s="48"/>
    </row>
    <row r="116" spans="9:42" ht="21" hidden="1" customHeight="1">
      <c r="I116" s="292" t="e">
        <f t="shared" si="16"/>
        <v>#VALUE!</v>
      </c>
      <c r="J116" s="118">
        <f t="shared" si="10"/>
        <v>0</v>
      </c>
      <c r="K116" s="984">
        <v>5</v>
      </c>
      <c r="L116" s="188"/>
      <c r="M116" s="188"/>
      <c r="N116" s="189">
        <v>0</v>
      </c>
      <c r="O116" s="190"/>
      <c r="P116" s="190"/>
      <c r="Q116" s="191">
        <v>0</v>
      </c>
      <c r="R116" s="191">
        <v>0</v>
      </c>
      <c r="S116" s="1988"/>
      <c r="T116" s="1989"/>
      <c r="U116" s="118">
        <v>0</v>
      </c>
      <c r="V116" s="178"/>
      <c r="W116" s="179"/>
      <c r="X116" s="179"/>
      <c r="Y116" s="179"/>
      <c r="Z116" s="179"/>
      <c r="AA116" s="180"/>
      <c r="AB116" s="179"/>
      <c r="AC116" s="402"/>
      <c r="AD116" s="181"/>
      <c r="AE116" s="199"/>
      <c r="AF116" s="48"/>
      <c r="AG116" s="48"/>
      <c r="AH116" s="48"/>
      <c r="AI116" s="48"/>
      <c r="AJ116" s="33"/>
      <c r="AK116" s="33"/>
      <c r="AL116" s="33"/>
      <c r="AM116" s="33"/>
      <c r="AN116" s="48"/>
      <c r="AO116" s="48"/>
      <c r="AP116" s="48"/>
    </row>
    <row r="117" spans="9:42" ht="21" hidden="1" customHeight="1">
      <c r="I117" s="292" t="e">
        <f t="shared" si="16"/>
        <v>#VALUE!</v>
      </c>
      <c r="J117" s="118">
        <f t="shared" si="10"/>
        <v>0</v>
      </c>
      <c r="K117" s="984">
        <v>6</v>
      </c>
      <c r="L117" s="188"/>
      <c r="M117" s="188"/>
      <c r="N117" s="189">
        <v>0</v>
      </c>
      <c r="O117" s="190"/>
      <c r="P117" s="190"/>
      <c r="Q117" s="191">
        <v>0</v>
      </c>
      <c r="R117" s="191">
        <v>0</v>
      </c>
      <c r="S117" s="1988"/>
      <c r="T117" s="1989"/>
      <c r="U117" s="118">
        <v>0</v>
      </c>
      <c r="V117" s="137" t="s">
        <v>754</v>
      </c>
      <c r="W117" s="196">
        <v>0</v>
      </c>
      <c r="X117" s="196">
        <v>0</v>
      </c>
      <c r="Y117" s="196">
        <v>0</v>
      </c>
      <c r="Z117" s="197"/>
      <c r="AA117" s="198"/>
      <c r="AB117" s="196">
        <v>0</v>
      </c>
      <c r="AC117" s="402"/>
      <c r="AD117" s="654">
        <v>0</v>
      </c>
      <c r="AE117" s="199"/>
      <c r="AF117" s="33"/>
      <c r="AG117" s="33"/>
      <c r="AH117" s="33"/>
      <c r="AI117" s="33"/>
      <c r="AJ117" s="33"/>
      <c r="AK117" s="33"/>
      <c r="AL117" s="33"/>
      <c r="AM117" s="33"/>
      <c r="AN117" s="48"/>
      <c r="AO117" s="48"/>
      <c r="AP117" s="48"/>
    </row>
    <row r="118" spans="9:42" ht="21" hidden="1" customHeight="1">
      <c r="I118" s="292" t="e">
        <f t="shared" si="16"/>
        <v>#VALUE!</v>
      </c>
      <c r="J118" s="118">
        <f t="shared" si="10"/>
        <v>0</v>
      </c>
      <c r="K118" s="984">
        <v>7</v>
      </c>
      <c r="L118" s="188"/>
      <c r="M118" s="188"/>
      <c r="N118" s="189">
        <v>0</v>
      </c>
      <c r="O118" s="190"/>
      <c r="P118" s="190"/>
      <c r="Q118" s="191">
        <v>0</v>
      </c>
      <c r="R118" s="191">
        <v>0</v>
      </c>
      <c r="S118" s="1988"/>
      <c r="T118" s="1989"/>
      <c r="U118" s="118">
        <v>0</v>
      </c>
      <c r="V118" s="201" t="s">
        <v>802</v>
      </c>
      <c r="W118" s="202"/>
      <c r="X118" s="202"/>
      <c r="Y118" s="202"/>
      <c r="Z118" s="202"/>
      <c r="AA118" s="203"/>
      <c r="AB118" s="202">
        <v>0</v>
      </c>
      <c r="AC118" s="403"/>
      <c r="AD118" s="204"/>
      <c r="AE118" s="199"/>
      <c r="AF118" s="199"/>
      <c r="AG118" s="199"/>
      <c r="AH118" s="33"/>
      <c r="AI118" s="33"/>
      <c r="AJ118" s="33"/>
      <c r="AK118" s="33"/>
      <c r="AL118" s="33"/>
      <c r="AM118" s="33"/>
      <c r="AN118" s="48"/>
      <c r="AO118" s="48"/>
      <c r="AP118" s="48"/>
    </row>
    <row r="119" spans="9:42" ht="21" hidden="1" customHeight="1">
      <c r="I119" s="292" t="e">
        <f t="shared" si="16"/>
        <v>#VALUE!</v>
      </c>
      <c r="J119" s="118">
        <f t="shared" si="10"/>
        <v>0</v>
      </c>
      <c r="K119" s="984">
        <v>8</v>
      </c>
      <c r="L119" s="188"/>
      <c r="M119" s="188"/>
      <c r="N119" s="189">
        <v>0</v>
      </c>
      <c r="O119" s="190"/>
      <c r="P119" s="190"/>
      <c r="Q119" s="191">
        <v>0</v>
      </c>
      <c r="R119" s="191">
        <v>0</v>
      </c>
      <c r="S119" s="1988"/>
      <c r="T119" s="1989"/>
      <c r="U119" s="118">
        <v>0</v>
      </c>
      <c r="V119" s="33"/>
      <c r="W119" s="33"/>
      <c r="X119" s="33"/>
      <c r="Y119" s="33"/>
      <c r="Z119" s="33"/>
      <c r="AA119" s="205"/>
      <c r="AB119" s="33"/>
      <c r="AC119" s="33"/>
      <c r="AD119" s="33"/>
      <c r="AE119" s="199"/>
      <c r="AF119" s="199"/>
      <c r="AG119" s="199"/>
      <c r="AH119" s="33"/>
      <c r="AI119" s="33"/>
      <c r="AJ119" s="33"/>
      <c r="AK119" s="33"/>
      <c r="AL119" s="33"/>
      <c r="AM119" s="33"/>
      <c r="AN119" s="48"/>
      <c r="AO119" s="48"/>
      <c r="AP119" s="48"/>
    </row>
    <row r="120" spans="9:42" ht="21" hidden="1" customHeight="1">
      <c r="I120" s="292" t="e">
        <f t="shared" si="16"/>
        <v>#VALUE!</v>
      </c>
      <c r="J120" s="118">
        <f t="shared" si="10"/>
        <v>0</v>
      </c>
      <c r="K120" s="984">
        <v>9</v>
      </c>
      <c r="L120" s="188"/>
      <c r="M120" s="188"/>
      <c r="N120" s="189">
        <v>0</v>
      </c>
      <c r="O120" s="190"/>
      <c r="P120" s="190"/>
      <c r="Q120" s="191">
        <v>0</v>
      </c>
      <c r="R120" s="191">
        <v>0</v>
      </c>
      <c r="S120" s="1988"/>
      <c r="T120" s="1989"/>
      <c r="U120" s="118">
        <v>0</v>
      </c>
      <c r="V120" s="647" t="s">
        <v>1169</v>
      </c>
      <c r="W120" s="648" t="s">
        <v>1170</v>
      </c>
      <c r="X120" s="649"/>
      <c r="Y120" s="649"/>
      <c r="Z120" s="649"/>
      <c r="AA120" s="649"/>
      <c r="AB120" s="649"/>
      <c r="AC120" s="649"/>
      <c r="AD120" s="650"/>
      <c r="AE120" s="199"/>
      <c r="AF120" s="199"/>
      <c r="AG120" s="199"/>
      <c r="AH120" s="33"/>
      <c r="AI120" s="33"/>
      <c r="AJ120" s="33"/>
      <c r="AK120" s="33"/>
      <c r="AL120" s="33"/>
      <c r="AM120" s="33"/>
      <c r="AN120" s="48"/>
      <c r="AO120" s="48"/>
      <c r="AP120" s="48"/>
    </row>
    <row r="121" spans="9:42" ht="21" hidden="1" customHeight="1">
      <c r="I121" s="292" t="e">
        <f t="shared" si="16"/>
        <v>#VALUE!</v>
      </c>
      <c r="J121" s="118">
        <f t="shared" si="10"/>
        <v>0</v>
      </c>
      <c r="K121" s="984">
        <v>10</v>
      </c>
      <c r="L121" s="188"/>
      <c r="M121" s="188"/>
      <c r="N121" s="189">
        <v>0</v>
      </c>
      <c r="O121" s="190"/>
      <c r="P121" s="190"/>
      <c r="Q121" s="191">
        <v>0</v>
      </c>
      <c r="R121" s="191">
        <v>0</v>
      </c>
      <c r="S121" s="1988"/>
      <c r="T121" s="1989"/>
      <c r="U121" s="118">
        <v>0</v>
      </c>
      <c r="V121" s="651" t="s">
        <v>1171</v>
      </c>
      <c r="W121" s="648" t="s">
        <v>1357</v>
      </c>
      <c r="X121" s="649"/>
      <c r="Y121" s="649"/>
      <c r="Z121" s="649"/>
      <c r="AA121" s="649"/>
      <c r="AB121" s="649"/>
      <c r="AC121" s="649"/>
      <c r="AD121" s="650"/>
      <c r="AE121" s="199"/>
      <c r="AF121" s="199"/>
      <c r="AG121" s="199"/>
      <c r="AH121" s="33"/>
      <c r="AI121" s="33"/>
      <c r="AJ121" s="33"/>
      <c r="AK121" s="33"/>
      <c r="AL121" s="33"/>
      <c r="AM121" s="33"/>
      <c r="AN121" s="48"/>
      <c r="AO121" s="48"/>
      <c r="AP121" s="48"/>
    </row>
    <row r="122" spans="9:42" ht="21" hidden="1" customHeight="1">
      <c r="I122" s="292" t="e">
        <f t="shared" si="16"/>
        <v>#VALUE!</v>
      </c>
      <c r="J122" s="118">
        <f t="shared" si="10"/>
        <v>0</v>
      </c>
      <c r="K122" s="984">
        <v>11</v>
      </c>
      <c r="L122" s="188"/>
      <c r="M122" s="188"/>
      <c r="N122" s="189">
        <v>0</v>
      </c>
      <c r="O122" s="190"/>
      <c r="P122" s="190"/>
      <c r="Q122" s="191">
        <v>0</v>
      </c>
      <c r="R122" s="191">
        <v>0</v>
      </c>
      <c r="S122" s="1988"/>
      <c r="T122" s="1989"/>
      <c r="U122" s="118">
        <v>0</v>
      </c>
      <c r="V122" s="651" t="s">
        <v>1172</v>
      </c>
      <c r="W122" s="648" t="s">
        <v>1358</v>
      </c>
      <c r="X122" s="649"/>
      <c r="Y122" s="649"/>
      <c r="Z122" s="649"/>
      <c r="AA122" s="649"/>
      <c r="AB122" s="649"/>
      <c r="AC122" s="649"/>
      <c r="AD122" s="650"/>
      <c r="AE122" s="199"/>
      <c r="AF122" s="199"/>
      <c r="AG122" s="199"/>
      <c r="AH122" s="33"/>
      <c r="AI122" s="33"/>
      <c r="AJ122" s="33"/>
      <c r="AK122" s="33"/>
      <c r="AL122" s="33"/>
      <c r="AM122" s="33"/>
      <c r="AN122" s="48"/>
      <c r="AO122" s="48"/>
      <c r="AP122" s="48"/>
    </row>
    <row r="123" spans="9:42" ht="21" hidden="1" customHeight="1">
      <c r="I123" s="292" t="e">
        <f t="shared" si="16"/>
        <v>#VALUE!</v>
      </c>
      <c r="J123" s="118">
        <f t="shared" si="10"/>
        <v>0</v>
      </c>
      <c r="K123" s="984">
        <v>12</v>
      </c>
      <c r="L123" s="188"/>
      <c r="M123" s="188"/>
      <c r="N123" s="189">
        <v>0</v>
      </c>
      <c r="O123" s="190"/>
      <c r="P123" s="190"/>
      <c r="Q123" s="191">
        <v>0</v>
      </c>
      <c r="R123" s="191">
        <v>0</v>
      </c>
      <c r="S123" s="1988"/>
      <c r="T123" s="1989"/>
      <c r="U123" s="118">
        <v>0</v>
      </c>
      <c r="V123" s="651" t="s">
        <v>1174</v>
      </c>
      <c r="W123" s="648" t="s">
        <v>1359</v>
      </c>
      <c r="X123" s="649"/>
      <c r="Y123" s="649"/>
      <c r="Z123" s="649"/>
      <c r="AA123" s="649"/>
      <c r="AB123" s="649"/>
      <c r="AC123" s="649"/>
      <c r="AD123" s="650"/>
      <c r="AE123" s="199"/>
      <c r="AF123" s="199"/>
      <c r="AG123" s="199"/>
      <c r="AH123" s="33"/>
      <c r="AI123" s="33"/>
      <c r="AJ123" s="33"/>
      <c r="AK123" s="33"/>
      <c r="AL123" s="33"/>
      <c r="AM123" s="33"/>
      <c r="AN123" s="48"/>
      <c r="AO123" s="48"/>
      <c r="AP123" s="48"/>
    </row>
    <row r="124" spans="9:42" ht="21" hidden="1" customHeight="1">
      <c r="I124" s="292" t="e">
        <f t="shared" si="16"/>
        <v>#VALUE!</v>
      </c>
      <c r="J124" s="118">
        <f t="shared" si="10"/>
        <v>0</v>
      </c>
      <c r="K124" s="984">
        <v>13</v>
      </c>
      <c r="L124" s="188"/>
      <c r="M124" s="188"/>
      <c r="N124" s="189">
        <v>0</v>
      </c>
      <c r="O124" s="190"/>
      <c r="P124" s="190"/>
      <c r="Q124" s="191">
        <v>0</v>
      </c>
      <c r="R124" s="191">
        <v>0</v>
      </c>
      <c r="S124" s="1988"/>
      <c r="T124" s="1989"/>
      <c r="U124" s="118">
        <v>0</v>
      </c>
      <c r="V124" s="652" t="s">
        <v>1175</v>
      </c>
      <c r="W124" s="648"/>
      <c r="X124" s="649"/>
      <c r="Y124" s="649"/>
      <c r="Z124" s="649"/>
      <c r="AA124" s="649"/>
      <c r="AB124" s="649"/>
      <c r="AC124" s="649"/>
      <c r="AD124" s="650"/>
      <c r="AE124" s="199"/>
      <c r="AF124" s="199"/>
      <c r="AG124" s="199"/>
      <c r="AH124" s="33"/>
      <c r="AI124" s="33"/>
      <c r="AJ124" s="33"/>
      <c r="AK124" s="33"/>
      <c r="AL124" s="33"/>
      <c r="AM124" s="33"/>
      <c r="AN124" s="48"/>
      <c r="AO124" s="48"/>
      <c r="AP124" s="48"/>
    </row>
    <row r="125" spans="9:42" ht="21" hidden="1" customHeight="1" thickBot="1">
      <c r="I125" s="292" t="e">
        <f t="shared" si="16"/>
        <v>#VALUE!</v>
      </c>
      <c r="J125" s="118">
        <f t="shared" si="10"/>
        <v>0</v>
      </c>
      <c r="K125" s="206">
        <v>14</v>
      </c>
      <c r="L125" s="159"/>
      <c r="M125" s="159"/>
      <c r="N125" s="207">
        <v>0</v>
      </c>
      <c r="O125" s="208"/>
      <c r="P125" s="208"/>
      <c r="Q125" s="209">
        <v>0</v>
      </c>
      <c r="R125" s="209">
        <v>0</v>
      </c>
      <c r="S125" s="1990"/>
      <c r="T125" s="1991"/>
      <c r="U125" s="118">
        <v>0</v>
      </c>
      <c r="V125" s="651"/>
      <c r="W125" s="648"/>
      <c r="X125" s="649"/>
      <c r="Y125" s="649"/>
      <c r="Z125" s="649"/>
      <c r="AA125" s="649"/>
      <c r="AB125" s="649"/>
      <c r="AC125" s="649"/>
      <c r="AD125" s="650"/>
      <c r="AE125" s="199"/>
      <c r="AF125" s="199"/>
      <c r="AG125" s="199"/>
      <c r="AH125" s="33"/>
      <c r="AI125" s="33"/>
      <c r="AJ125" s="33"/>
      <c r="AK125" s="33"/>
      <c r="AL125" s="33"/>
      <c r="AM125" s="33"/>
      <c r="AN125" s="48"/>
      <c r="AO125" s="48"/>
      <c r="AP125" s="48"/>
    </row>
    <row r="126" spans="9:42" ht="21" hidden="1" customHeight="1">
      <c r="I126" s="292" t="e">
        <f>IF((O$128+P$128)&gt;0,1,0)</f>
        <v>#VALUE!</v>
      </c>
      <c r="J126" s="118">
        <f t="shared" si="10"/>
        <v>0</v>
      </c>
      <c r="K126" s="2013" t="s">
        <v>803</v>
      </c>
      <c r="L126" s="2013"/>
      <c r="M126" s="2013"/>
      <c r="N126" s="2013"/>
      <c r="O126" s="2013"/>
      <c r="P126" s="2013"/>
      <c r="Q126" s="2013"/>
      <c r="R126" s="2013"/>
      <c r="S126" s="2013"/>
      <c r="T126" s="2013"/>
      <c r="U126" s="118">
        <v>0</v>
      </c>
      <c r="V126" s="119" t="s">
        <v>755</v>
      </c>
      <c r="W126" s="120" t="s">
        <v>873</v>
      </c>
      <c r="X126" s="121"/>
      <c r="Y126" s="121"/>
      <c r="Z126" s="122"/>
      <c r="AA126" s="123"/>
      <c r="AB126" s="122"/>
      <c r="AC126" s="122"/>
      <c r="AD126" s="122"/>
      <c r="AE126" s="199"/>
      <c r="AF126" s="124" t="s">
        <v>756</v>
      </c>
      <c r="AG126" s="125"/>
      <c r="AH126" s="125"/>
      <c r="AI126" s="125"/>
      <c r="AJ126" s="33"/>
      <c r="AK126" s="33"/>
      <c r="AL126" s="33"/>
      <c r="AM126" s="33"/>
      <c r="AN126" s="48"/>
      <c r="AO126" s="48"/>
      <c r="AP126" s="48"/>
    </row>
    <row r="127" spans="9:42" ht="21" hidden="1" customHeight="1">
      <c r="I127" s="292" t="e">
        <f t="shared" ref="I127:I150" si="17">IF((O$128+P$128)&gt;0,1,0)</f>
        <v>#VALUE!</v>
      </c>
      <c r="J127" s="118">
        <f t="shared" si="10"/>
        <v>0</v>
      </c>
      <c r="K127" s="2021" t="s">
        <v>537</v>
      </c>
      <c r="L127" s="2021"/>
      <c r="M127" s="2021"/>
      <c r="N127" s="2021"/>
      <c r="O127" s="2021"/>
      <c r="P127" s="2021"/>
      <c r="Q127" s="2021"/>
      <c r="R127" s="2021"/>
      <c r="S127" s="2021"/>
      <c r="T127" s="2021"/>
      <c r="U127" s="118">
        <v>0</v>
      </c>
      <c r="V127" s="217" t="s">
        <v>976</v>
      </c>
      <c r="W127" s="232">
        <v>200</v>
      </c>
      <c r="X127" s="233" t="s">
        <v>1176</v>
      </c>
      <c r="Y127" s="232"/>
      <c r="Z127" s="129"/>
      <c r="AA127" s="130"/>
      <c r="AB127" s="129"/>
      <c r="AC127" s="131"/>
      <c r="AD127" s="132"/>
      <c r="AE127" s="199"/>
      <c r="AF127" s="133" t="s">
        <v>777</v>
      </c>
      <c r="AG127" s="134" t="s">
        <v>778</v>
      </c>
      <c r="AH127" s="134" t="s">
        <v>779</v>
      </c>
      <c r="AI127" s="135" t="s">
        <v>780</v>
      </c>
      <c r="AJ127" s="33"/>
      <c r="AK127" s="33"/>
      <c r="AL127" s="33"/>
      <c r="AM127" s="33"/>
      <c r="AN127" s="48"/>
      <c r="AO127" s="48"/>
      <c r="AP127" s="48"/>
    </row>
    <row r="128" spans="9:42" ht="21" hidden="1" customHeight="1">
      <c r="I128" s="292" t="e">
        <f t="shared" si="17"/>
        <v>#VALUE!</v>
      </c>
      <c r="J128" s="118">
        <f t="shared" si="10"/>
        <v>0</v>
      </c>
      <c r="K128" s="983" t="s">
        <v>523</v>
      </c>
      <c r="L128" s="136" t="s">
        <v>524</v>
      </c>
      <c r="M128" s="985" t="s">
        <v>978</v>
      </c>
      <c r="N128" s="136" t="s">
        <v>838</v>
      </c>
      <c r="O128" s="985" t="s">
        <v>776</v>
      </c>
      <c r="P128" s="136" t="s">
        <v>525</v>
      </c>
      <c r="Q128" s="136" t="s">
        <v>534</v>
      </c>
      <c r="R128" s="136" t="s">
        <v>529</v>
      </c>
      <c r="S128" s="406" t="s">
        <v>535</v>
      </c>
      <c r="T128" s="407" t="s">
        <v>536</v>
      </c>
      <c r="U128" s="118">
        <v>0</v>
      </c>
      <c r="V128" s="218" t="s">
        <v>975</v>
      </c>
      <c r="W128" s="138"/>
      <c r="X128" s="139"/>
      <c r="Y128" s="139"/>
      <c r="Z128" s="140"/>
      <c r="AA128" s="141"/>
      <c r="AB128" s="140"/>
      <c r="AC128" s="142"/>
      <c r="AD128" s="143"/>
      <c r="AE128" s="199"/>
      <c r="AF128" s="144" t="s">
        <v>781</v>
      </c>
      <c r="AG128" s="145" t="s">
        <v>782</v>
      </c>
      <c r="AH128" s="145" t="s">
        <v>783</v>
      </c>
      <c r="AI128" s="146" t="s">
        <v>784</v>
      </c>
      <c r="AJ128" s="33"/>
      <c r="AK128" s="33"/>
      <c r="AL128" s="33"/>
      <c r="AM128" s="33"/>
      <c r="AN128" s="48"/>
      <c r="AO128" s="48"/>
      <c r="AP128" s="48"/>
    </row>
    <row r="129" spans="9:42" ht="21" hidden="1" customHeight="1">
      <c r="I129" s="292" t="e">
        <f t="shared" si="17"/>
        <v>#VALUE!</v>
      </c>
      <c r="J129" s="118">
        <f t="shared" si="10"/>
        <v>0</v>
      </c>
      <c r="K129" s="147"/>
      <c r="L129" s="405"/>
      <c r="M129" s="148"/>
      <c r="N129" s="149"/>
      <c r="O129" s="149"/>
      <c r="P129" s="150" t="s">
        <v>1360</v>
      </c>
      <c r="Q129" s="151">
        <v>0</v>
      </c>
      <c r="R129" s="393"/>
      <c r="S129" s="152">
        <v>0</v>
      </c>
      <c r="T129" s="153">
        <v>0</v>
      </c>
      <c r="U129" s="118">
        <v>0</v>
      </c>
      <c r="V129" s="218" t="s">
        <v>974</v>
      </c>
      <c r="W129" s="138"/>
      <c r="X129" s="139"/>
      <c r="Y129" s="139"/>
      <c r="Z129" s="140"/>
      <c r="AA129" s="141"/>
      <c r="AB129" s="140"/>
      <c r="AC129" s="142"/>
      <c r="AD129" s="143"/>
      <c r="AE129" s="199"/>
      <c r="AF129" s="144" t="s">
        <v>785</v>
      </c>
      <c r="AG129" s="145" t="s">
        <v>786</v>
      </c>
      <c r="AH129" s="154" t="s">
        <v>787</v>
      </c>
      <c r="AI129" s="146" t="s">
        <v>788</v>
      </c>
      <c r="AJ129" s="33"/>
      <c r="AK129" s="33"/>
      <c r="AL129" s="33"/>
      <c r="AM129" s="33"/>
      <c r="AN129" s="48"/>
      <c r="AO129" s="48"/>
      <c r="AP129" s="48"/>
    </row>
    <row r="130" spans="9:42" ht="21" hidden="1" customHeight="1">
      <c r="I130" s="292" t="e">
        <f t="shared" si="17"/>
        <v>#VALUE!</v>
      </c>
      <c r="J130" s="118">
        <f t="shared" si="10"/>
        <v>0</v>
      </c>
      <c r="K130" s="983" t="s">
        <v>527</v>
      </c>
      <c r="L130" s="136" t="s">
        <v>528</v>
      </c>
      <c r="M130" s="136" t="s">
        <v>521</v>
      </c>
      <c r="N130" s="136" t="s">
        <v>526</v>
      </c>
      <c r="O130" s="136" t="s">
        <v>530</v>
      </c>
      <c r="P130" s="987" t="s">
        <v>531</v>
      </c>
      <c r="Q130" s="987" t="s">
        <v>532</v>
      </c>
      <c r="R130" s="155" t="s">
        <v>533</v>
      </c>
      <c r="S130" s="156" t="s">
        <v>552</v>
      </c>
      <c r="T130" s="407" t="s">
        <v>522</v>
      </c>
      <c r="U130" s="118">
        <v>0</v>
      </c>
      <c r="V130" s="219" t="s">
        <v>789</v>
      </c>
      <c r="W130" s="220"/>
      <c r="X130" s="221"/>
      <c r="Y130" s="221"/>
      <c r="Z130" s="222"/>
      <c r="AA130" s="223"/>
      <c r="AB130" s="222"/>
      <c r="AC130" s="224"/>
      <c r="AD130" s="225"/>
      <c r="AE130" s="199"/>
      <c r="AF130" s="144" t="s">
        <v>790</v>
      </c>
      <c r="AG130" s="157" t="s">
        <v>791</v>
      </c>
      <c r="AH130" s="158" t="s">
        <v>792</v>
      </c>
      <c r="AI130" s="146" t="s">
        <v>793</v>
      </c>
      <c r="AJ130" s="33"/>
      <c r="AK130" s="33"/>
      <c r="AL130" s="33"/>
      <c r="AM130" s="33"/>
      <c r="AN130" s="48"/>
      <c r="AO130" s="48"/>
      <c r="AP130" s="48"/>
    </row>
    <row r="131" spans="9:42" ht="21" hidden="1" customHeight="1">
      <c r="I131" s="292" t="e">
        <f t="shared" si="17"/>
        <v>#VALUE!</v>
      </c>
      <c r="J131" s="118">
        <f t="shared" si="10"/>
        <v>0</v>
      </c>
      <c r="K131" s="394"/>
      <c r="L131" s="395"/>
      <c r="M131" s="396"/>
      <c r="N131" s="160">
        <v>0</v>
      </c>
      <c r="O131" s="161" t="e">
        <v>#DIV/0!</v>
      </c>
      <c r="P131" s="162" t="s">
        <v>1361</v>
      </c>
      <c r="Q131" s="397" t="s">
        <v>1023</v>
      </c>
      <c r="R131" s="163" t="s">
        <v>960</v>
      </c>
      <c r="S131" s="164">
        <v>0</v>
      </c>
      <c r="T131" s="398">
        <v>0</v>
      </c>
      <c r="U131" s="118">
        <v>0</v>
      </c>
      <c r="V131" s="226">
        <v>0</v>
      </c>
      <c r="W131" s="226"/>
      <c r="X131" s="226"/>
      <c r="Y131" s="226"/>
      <c r="Z131" s="226"/>
      <c r="AA131" s="227"/>
      <c r="AB131" s="226"/>
      <c r="AC131" s="226"/>
      <c r="AD131" s="226"/>
      <c r="AE131" s="199"/>
      <c r="AF131" s="144" t="s">
        <v>794</v>
      </c>
      <c r="AG131" s="145"/>
      <c r="AH131" s="165"/>
      <c r="AI131" s="146"/>
      <c r="AJ131" s="33"/>
      <c r="AK131" s="33"/>
      <c r="AL131" s="33"/>
      <c r="AM131" s="33"/>
      <c r="AN131" s="48"/>
      <c r="AO131" s="48"/>
      <c r="AP131" s="48"/>
    </row>
    <row r="132" spans="9:42" ht="21" hidden="1" customHeight="1">
      <c r="I132" s="292" t="e">
        <f t="shared" si="17"/>
        <v>#VALUE!</v>
      </c>
      <c r="J132" s="118">
        <f t="shared" si="10"/>
        <v>0</v>
      </c>
      <c r="K132" s="2014" t="s">
        <v>839</v>
      </c>
      <c r="L132" s="2014"/>
      <c r="M132" s="2014"/>
      <c r="N132" s="2014"/>
      <c r="O132" s="2014"/>
      <c r="P132" s="2014"/>
      <c r="Q132" s="2014"/>
      <c r="R132" s="2014"/>
      <c r="S132" s="2014"/>
      <c r="T132" s="2014"/>
      <c r="U132" s="118">
        <v>0</v>
      </c>
      <c r="AE132" s="199"/>
      <c r="AF132" s="144"/>
      <c r="AG132" s="145"/>
      <c r="AH132" s="165"/>
      <c r="AI132" s="146"/>
      <c r="AJ132" s="33"/>
      <c r="AK132" s="33"/>
      <c r="AL132" s="33"/>
      <c r="AM132" s="33"/>
      <c r="AN132" s="48"/>
      <c r="AO132" s="48"/>
      <c r="AP132" s="48"/>
    </row>
    <row r="133" spans="9:42" ht="21" hidden="1" customHeight="1">
      <c r="I133" s="292" t="e">
        <f t="shared" si="17"/>
        <v>#VALUE!</v>
      </c>
      <c r="J133" s="118">
        <f t="shared" si="10"/>
        <v>0</v>
      </c>
      <c r="K133" s="2015" t="s">
        <v>840</v>
      </c>
      <c r="L133" s="2017" t="s">
        <v>841</v>
      </c>
      <c r="M133" s="2019" t="s">
        <v>842</v>
      </c>
      <c r="N133" s="2019" t="s">
        <v>843</v>
      </c>
      <c r="O133" s="2022" t="s">
        <v>844</v>
      </c>
      <c r="P133" s="2023"/>
      <c r="Q133" s="2022" t="s">
        <v>845</v>
      </c>
      <c r="R133" s="2023"/>
      <c r="S133" s="1992" t="s">
        <v>969</v>
      </c>
      <c r="T133" s="1993"/>
      <c r="U133" s="118">
        <v>0</v>
      </c>
      <c r="V133" s="217" t="s">
        <v>757</v>
      </c>
      <c r="W133" s="228" t="s">
        <v>973</v>
      </c>
      <c r="X133" s="228" t="s">
        <v>972</v>
      </c>
      <c r="Y133" s="228" t="s">
        <v>971</v>
      </c>
      <c r="Z133" s="228" t="s">
        <v>527</v>
      </c>
      <c r="AA133" s="229" t="s">
        <v>824</v>
      </c>
      <c r="AB133" s="228" t="s">
        <v>970</v>
      </c>
      <c r="AC133" s="230" t="s">
        <v>521</v>
      </c>
      <c r="AD133" s="231" t="s">
        <v>1232</v>
      </c>
      <c r="AE133" s="199"/>
      <c r="AF133" s="170"/>
      <c r="AG133" s="171"/>
      <c r="AH133" s="172"/>
      <c r="AI133" s="173"/>
      <c r="AJ133" s="33"/>
      <c r="AK133" s="33"/>
      <c r="AL133" s="33"/>
      <c r="AM133" s="33"/>
      <c r="AN133" s="48"/>
      <c r="AO133" s="48"/>
      <c r="AP133" s="48"/>
    </row>
    <row r="134" spans="9:42" ht="21" hidden="1" customHeight="1">
      <c r="I134" s="292" t="e">
        <f t="shared" si="17"/>
        <v>#VALUE!</v>
      </c>
      <c r="J134" s="118">
        <f t="shared" si="10"/>
        <v>0</v>
      </c>
      <c r="K134" s="2016"/>
      <c r="L134" s="2018"/>
      <c r="M134" s="2020"/>
      <c r="N134" s="2020"/>
      <c r="O134" s="986" t="s">
        <v>741</v>
      </c>
      <c r="P134" s="176" t="s">
        <v>742</v>
      </c>
      <c r="Q134" s="176" t="s">
        <v>741</v>
      </c>
      <c r="R134" s="177" t="s">
        <v>742</v>
      </c>
      <c r="S134" s="1994"/>
      <c r="T134" s="1995"/>
      <c r="U134" s="118">
        <v>0</v>
      </c>
      <c r="V134" s="178"/>
      <c r="W134" s="179"/>
      <c r="X134" s="179"/>
      <c r="Y134" s="179"/>
      <c r="Z134" s="179"/>
      <c r="AA134" s="180"/>
      <c r="AB134" s="179"/>
      <c r="AC134" s="402"/>
      <c r="AD134" s="181"/>
      <c r="AE134" s="199"/>
      <c r="AF134" s="125"/>
      <c r="AG134" s="125"/>
      <c r="AH134" s="125"/>
      <c r="AI134" s="182"/>
      <c r="AJ134" s="33"/>
      <c r="AK134" s="33"/>
      <c r="AL134" s="33"/>
      <c r="AM134" s="33"/>
      <c r="AN134" s="48"/>
      <c r="AO134" s="48"/>
      <c r="AP134" s="48"/>
    </row>
    <row r="135" spans="9:42" ht="21" hidden="1" customHeight="1">
      <c r="I135" s="292" t="e">
        <f t="shared" si="17"/>
        <v>#VALUE!</v>
      </c>
      <c r="J135" s="118">
        <f t="shared" si="10"/>
        <v>0</v>
      </c>
      <c r="K135" s="984" t="s">
        <v>802</v>
      </c>
      <c r="L135" s="184"/>
      <c r="M135" s="184"/>
      <c r="N135" s="266" t="e">
        <v>#DIV/0!</v>
      </c>
      <c r="O135" s="263" t="e">
        <v>#DIV/0!</v>
      </c>
      <c r="P135" s="263" t="e">
        <v>#DIV/0!</v>
      </c>
      <c r="Q135" s="263" t="e">
        <v>#DIV/0!</v>
      </c>
      <c r="R135" s="263" t="e">
        <v>#DIV/0!</v>
      </c>
      <c r="S135" s="1996"/>
      <c r="T135" s="1997"/>
      <c r="U135" s="118">
        <v>0</v>
      </c>
      <c r="V135" s="178"/>
      <c r="W135" s="234"/>
      <c r="X135" s="234"/>
      <c r="Y135" s="234"/>
      <c r="Z135" s="179"/>
      <c r="AA135" s="180"/>
      <c r="AB135" s="179"/>
      <c r="AC135" s="402"/>
      <c r="AD135" s="181"/>
      <c r="AE135" s="199"/>
      <c r="AF135" s="133" t="s">
        <v>795</v>
      </c>
      <c r="AG135" s="134" t="s">
        <v>796</v>
      </c>
      <c r="AH135" s="169" t="s">
        <v>797</v>
      </c>
      <c r="AI135" s="135" t="s">
        <v>1499</v>
      </c>
      <c r="AJ135" s="33"/>
      <c r="AK135" s="33"/>
      <c r="AL135" s="33"/>
      <c r="AM135" s="33"/>
      <c r="AN135" s="48"/>
      <c r="AO135" s="48"/>
      <c r="AP135" s="48"/>
    </row>
    <row r="136" spans="9:42" ht="21" hidden="1" customHeight="1">
      <c r="I136" s="292" t="e">
        <f t="shared" si="17"/>
        <v>#VALUE!</v>
      </c>
      <c r="J136" s="118">
        <f t="shared" si="10"/>
        <v>0</v>
      </c>
      <c r="K136" s="984" t="s">
        <v>754</v>
      </c>
      <c r="L136" s="184"/>
      <c r="M136" s="184"/>
      <c r="N136" s="264">
        <v>0</v>
      </c>
      <c r="O136" s="265">
        <v>0</v>
      </c>
      <c r="P136" s="265">
        <v>0</v>
      </c>
      <c r="Q136" s="265">
        <v>0</v>
      </c>
      <c r="R136" s="265">
        <v>0</v>
      </c>
      <c r="S136" s="1998"/>
      <c r="T136" s="1999"/>
      <c r="U136" s="118">
        <v>0</v>
      </c>
      <c r="V136" s="178"/>
      <c r="W136" s="179"/>
      <c r="X136" s="179"/>
      <c r="Y136" s="179"/>
      <c r="Z136" s="179"/>
      <c r="AA136" s="180"/>
      <c r="AB136" s="179"/>
      <c r="AC136" s="402"/>
      <c r="AD136" s="181"/>
      <c r="AE136" s="199"/>
      <c r="AF136" s="144" t="s">
        <v>1725</v>
      </c>
      <c r="AG136" s="145" t="s">
        <v>961</v>
      </c>
      <c r="AH136" s="186">
        <v>0</v>
      </c>
      <c r="AI136" s="187" t="s">
        <v>1501</v>
      </c>
      <c r="AJ136" s="33"/>
      <c r="AK136" s="33"/>
      <c r="AL136" s="33"/>
      <c r="AM136" s="33"/>
      <c r="AN136" s="48"/>
      <c r="AO136" s="48"/>
      <c r="AP136" s="48"/>
    </row>
    <row r="137" spans="9:42" ht="21" hidden="1" customHeight="1">
      <c r="I137" s="292" t="e">
        <f t="shared" si="17"/>
        <v>#VALUE!</v>
      </c>
      <c r="J137" s="118">
        <f t="shared" si="10"/>
        <v>0</v>
      </c>
      <c r="K137" s="984">
        <v>1</v>
      </c>
      <c r="L137" s="188"/>
      <c r="M137" s="188"/>
      <c r="N137" s="189">
        <v>0</v>
      </c>
      <c r="O137" s="190"/>
      <c r="P137" s="190"/>
      <c r="Q137" s="264">
        <v>0</v>
      </c>
      <c r="R137" s="264">
        <v>0</v>
      </c>
      <c r="S137" s="1988"/>
      <c r="T137" s="1989"/>
      <c r="U137" s="118">
        <v>0</v>
      </c>
      <c r="V137" s="178"/>
      <c r="W137" s="179"/>
      <c r="X137" s="179"/>
      <c r="Y137" s="179"/>
      <c r="Z137" s="179"/>
      <c r="AA137" s="180"/>
      <c r="AB137" s="179"/>
      <c r="AC137" s="402"/>
      <c r="AD137" s="181"/>
      <c r="AE137" s="199"/>
      <c r="AF137" s="144" t="s">
        <v>1726</v>
      </c>
      <c r="AG137" s="145" t="s">
        <v>800</v>
      </c>
      <c r="AH137" s="192">
        <v>0.05</v>
      </c>
      <c r="AI137" s="187" t="s">
        <v>1502</v>
      </c>
      <c r="AJ137" s="33"/>
      <c r="AK137" s="33"/>
      <c r="AL137" s="33"/>
      <c r="AM137" s="33"/>
      <c r="AN137" s="48"/>
      <c r="AO137" s="48"/>
      <c r="AP137" s="48"/>
    </row>
    <row r="138" spans="9:42" ht="21" hidden="1" customHeight="1">
      <c r="I138" s="292" t="e">
        <f t="shared" si="17"/>
        <v>#VALUE!</v>
      </c>
      <c r="J138" s="118">
        <f t="shared" si="10"/>
        <v>0</v>
      </c>
      <c r="K138" s="984">
        <v>2</v>
      </c>
      <c r="L138" s="188"/>
      <c r="M138" s="188"/>
      <c r="N138" s="189">
        <v>0</v>
      </c>
      <c r="O138" s="190"/>
      <c r="P138" s="190"/>
      <c r="Q138" s="264">
        <v>0</v>
      </c>
      <c r="R138" s="264">
        <v>0</v>
      </c>
      <c r="S138" s="1988"/>
      <c r="T138" s="1989"/>
      <c r="U138" s="118">
        <v>0</v>
      </c>
      <c r="V138" s="178"/>
      <c r="W138" s="179"/>
      <c r="X138" s="179"/>
      <c r="Y138" s="179"/>
      <c r="Z138" s="179"/>
      <c r="AA138" s="180"/>
      <c r="AB138" s="179"/>
      <c r="AC138" s="402"/>
      <c r="AD138" s="181"/>
      <c r="AE138" s="199"/>
      <c r="AF138" s="144" t="s">
        <v>1727</v>
      </c>
      <c r="AG138" s="145" t="s">
        <v>963</v>
      </c>
      <c r="AH138" s="192">
        <v>0.1</v>
      </c>
      <c r="AI138" s="193"/>
      <c r="AJ138" s="33"/>
      <c r="AK138" s="33"/>
      <c r="AL138" s="33"/>
      <c r="AM138" s="33"/>
      <c r="AN138" s="48"/>
      <c r="AO138" s="48"/>
      <c r="AP138" s="48"/>
    </row>
    <row r="139" spans="9:42" ht="21" hidden="1" customHeight="1">
      <c r="I139" s="292" t="e">
        <f t="shared" si="17"/>
        <v>#VALUE!</v>
      </c>
      <c r="J139" s="118">
        <f t="shared" si="10"/>
        <v>0</v>
      </c>
      <c r="K139" s="984">
        <v>3</v>
      </c>
      <c r="L139" s="188"/>
      <c r="M139" s="188"/>
      <c r="N139" s="189">
        <v>0</v>
      </c>
      <c r="O139" s="190"/>
      <c r="P139" s="190"/>
      <c r="Q139" s="264">
        <v>0</v>
      </c>
      <c r="R139" s="264">
        <v>0</v>
      </c>
      <c r="S139" s="1988"/>
      <c r="T139" s="1989"/>
      <c r="U139" s="118">
        <v>0</v>
      </c>
      <c r="V139" s="178"/>
      <c r="W139" s="179"/>
      <c r="X139" s="179"/>
      <c r="Y139" s="179"/>
      <c r="Z139" s="179"/>
      <c r="AA139" s="180"/>
      <c r="AB139" s="179"/>
      <c r="AC139" s="402"/>
      <c r="AD139" s="181"/>
      <c r="AE139" s="199"/>
      <c r="AF139" s="144"/>
      <c r="AG139" s="145"/>
      <c r="AH139" s="194"/>
      <c r="AI139" s="146"/>
      <c r="AJ139" s="33"/>
      <c r="AK139" s="33"/>
      <c r="AL139" s="33"/>
      <c r="AM139" s="33"/>
      <c r="AN139" s="48"/>
      <c r="AO139" s="48"/>
      <c r="AP139" s="48"/>
    </row>
    <row r="140" spans="9:42" ht="21" hidden="1" customHeight="1">
      <c r="I140" s="292" t="e">
        <f t="shared" si="17"/>
        <v>#VALUE!</v>
      </c>
      <c r="J140" s="118">
        <f t="shared" si="10"/>
        <v>0</v>
      </c>
      <c r="K140" s="984">
        <v>4</v>
      </c>
      <c r="L140" s="188"/>
      <c r="M140" s="188"/>
      <c r="N140" s="189">
        <v>0</v>
      </c>
      <c r="O140" s="190"/>
      <c r="P140" s="190"/>
      <c r="Q140" s="264">
        <v>0</v>
      </c>
      <c r="R140" s="264">
        <v>0</v>
      </c>
      <c r="S140" s="1988"/>
      <c r="T140" s="1989"/>
      <c r="U140" s="118">
        <v>0</v>
      </c>
      <c r="V140" s="178"/>
      <c r="W140" s="179"/>
      <c r="X140" s="179"/>
      <c r="Y140" s="179"/>
      <c r="Z140" s="179"/>
      <c r="AA140" s="180"/>
      <c r="AB140" s="179"/>
      <c r="AC140" s="402"/>
      <c r="AD140" s="181"/>
      <c r="AE140" s="199"/>
      <c r="AF140" s="170"/>
      <c r="AG140" s="195"/>
      <c r="AH140" s="171"/>
      <c r="AI140" s="173"/>
      <c r="AJ140" s="33"/>
      <c r="AK140" s="33"/>
      <c r="AL140" s="33"/>
      <c r="AM140" s="33"/>
      <c r="AN140" s="48"/>
      <c r="AO140" s="48"/>
      <c r="AP140" s="48"/>
    </row>
    <row r="141" spans="9:42" ht="21" hidden="1" customHeight="1">
      <c r="I141" s="292" t="e">
        <f t="shared" si="17"/>
        <v>#VALUE!</v>
      </c>
      <c r="J141" s="118">
        <f t="shared" si="10"/>
        <v>0</v>
      </c>
      <c r="K141" s="984">
        <v>5</v>
      </c>
      <c r="L141" s="188"/>
      <c r="M141" s="188"/>
      <c r="N141" s="189">
        <v>0</v>
      </c>
      <c r="O141" s="190"/>
      <c r="P141" s="190"/>
      <c r="Q141" s="191">
        <v>0</v>
      </c>
      <c r="R141" s="191">
        <v>0</v>
      </c>
      <c r="S141" s="1988"/>
      <c r="T141" s="1989"/>
      <c r="U141" s="118">
        <v>0</v>
      </c>
      <c r="V141" s="178"/>
      <c r="W141" s="179"/>
      <c r="X141" s="179"/>
      <c r="Y141" s="179"/>
      <c r="Z141" s="179"/>
      <c r="AA141" s="180"/>
      <c r="AB141" s="179"/>
      <c r="AC141" s="402"/>
      <c r="AD141" s="181"/>
      <c r="AE141" s="199"/>
      <c r="AF141" s="48"/>
      <c r="AG141" s="48"/>
      <c r="AH141" s="48"/>
      <c r="AI141" s="48"/>
      <c r="AJ141" s="33"/>
      <c r="AK141" s="33"/>
      <c r="AL141" s="33"/>
      <c r="AM141" s="33"/>
      <c r="AN141" s="48"/>
      <c r="AO141" s="48"/>
      <c r="AP141" s="48"/>
    </row>
    <row r="142" spans="9:42" ht="21" hidden="1" customHeight="1">
      <c r="I142" s="292" t="e">
        <f t="shared" si="17"/>
        <v>#VALUE!</v>
      </c>
      <c r="J142" s="118">
        <f t="shared" si="10"/>
        <v>0</v>
      </c>
      <c r="K142" s="984">
        <v>6</v>
      </c>
      <c r="L142" s="188"/>
      <c r="M142" s="188"/>
      <c r="N142" s="189">
        <v>0</v>
      </c>
      <c r="O142" s="190"/>
      <c r="P142" s="190"/>
      <c r="Q142" s="191">
        <v>0</v>
      </c>
      <c r="R142" s="191">
        <v>0</v>
      </c>
      <c r="S142" s="1988"/>
      <c r="T142" s="1989"/>
      <c r="U142" s="118">
        <v>0</v>
      </c>
      <c r="V142" s="137" t="s">
        <v>754</v>
      </c>
      <c r="W142" s="196">
        <v>0</v>
      </c>
      <c r="X142" s="196">
        <v>0</v>
      </c>
      <c r="Y142" s="196">
        <v>0</v>
      </c>
      <c r="Z142" s="197"/>
      <c r="AA142" s="198"/>
      <c r="AB142" s="196">
        <v>0</v>
      </c>
      <c r="AC142" s="402"/>
      <c r="AD142" s="654">
        <v>0</v>
      </c>
      <c r="AE142" s="199"/>
      <c r="AF142" s="33"/>
      <c r="AG142" s="33"/>
      <c r="AH142" s="33"/>
      <c r="AI142" s="33"/>
      <c r="AJ142" s="33"/>
      <c r="AK142" s="33"/>
      <c r="AL142" s="33"/>
      <c r="AM142" s="33"/>
      <c r="AN142" s="48"/>
      <c r="AO142" s="48"/>
      <c r="AP142" s="48"/>
    </row>
    <row r="143" spans="9:42" ht="21" hidden="1" customHeight="1">
      <c r="I143" s="292" t="e">
        <f t="shared" si="17"/>
        <v>#VALUE!</v>
      </c>
      <c r="J143" s="118">
        <f t="shared" si="10"/>
        <v>0</v>
      </c>
      <c r="K143" s="984">
        <v>7</v>
      </c>
      <c r="L143" s="188"/>
      <c r="M143" s="188"/>
      <c r="N143" s="189">
        <v>0</v>
      </c>
      <c r="O143" s="190"/>
      <c r="P143" s="190"/>
      <c r="Q143" s="191">
        <v>0</v>
      </c>
      <c r="R143" s="191">
        <v>0</v>
      </c>
      <c r="S143" s="1988"/>
      <c r="T143" s="1989"/>
      <c r="U143" s="118">
        <v>0</v>
      </c>
      <c r="V143" s="201" t="s">
        <v>802</v>
      </c>
      <c r="W143" s="202"/>
      <c r="X143" s="202"/>
      <c r="Y143" s="202"/>
      <c r="Z143" s="202"/>
      <c r="AA143" s="203"/>
      <c r="AB143" s="202">
        <v>0</v>
      </c>
      <c r="AC143" s="403"/>
      <c r="AD143" s="204"/>
      <c r="AE143" s="199"/>
      <c r="AF143" s="199"/>
      <c r="AG143" s="199"/>
      <c r="AH143" s="33"/>
      <c r="AI143" s="33"/>
      <c r="AJ143" s="33"/>
      <c r="AK143" s="33"/>
      <c r="AL143" s="33"/>
      <c r="AM143" s="33"/>
      <c r="AN143" s="48"/>
      <c r="AO143" s="48"/>
      <c r="AP143" s="48"/>
    </row>
    <row r="144" spans="9:42" ht="21" hidden="1" customHeight="1">
      <c r="I144" s="292" t="e">
        <f t="shared" si="17"/>
        <v>#VALUE!</v>
      </c>
      <c r="J144" s="118">
        <f t="shared" si="10"/>
        <v>0</v>
      </c>
      <c r="K144" s="984">
        <v>8</v>
      </c>
      <c r="L144" s="188"/>
      <c r="M144" s="188"/>
      <c r="N144" s="189">
        <v>0</v>
      </c>
      <c r="O144" s="190"/>
      <c r="P144" s="190"/>
      <c r="Q144" s="191">
        <v>0</v>
      </c>
      <c r="R144" s="191">
        <v>0</v>
      </c>
      <c r="S144" s="1988"/>
      <c r="T144" s="1989"/>
      <c r="U144" s="118">
        <v>0</v>
      </c>
      <c r="V144" s="33"/>
      <c r="W144" s="33"/>
      <c r="X144" s="33"/>
      <c r="Y144" s="33"/>
      <c r="Z144" s="33"/>
      <c r="AA144" s="205"/>
      <c r="AB144" s="33"/>
      <c r="AC144" s="33"/>
      <c r="AD144" s="33"/>
      <c r="AE144" s="199"/>
      <c r="AF144" s="199"/>
      <c r="AG144" s="199"/>
      <c r="AH144" s="33"/>
      <c r="AI144" s="33"/>
      <c r="AJ144" s="33"/>
      <c r="AK144" s="33"/>
      <c r="AL144" s="33"/>
      <c r="AM144" s="33"/>
      <c r="AN144" s="48"/>
      <c r="AO144" s="48"/>
      <c r="AP144" s="48"/>
    </row>
    <row r="145" spans="9:42" ht="21" hidden="1" customHeight="1">
      <c r="I145" s="292" t="e">
        <f t="shared" si="17"/>
        <v>#VALUE!</v>
      </c>
      <c r="J145" s="118">
        <f t="shared" si="10"/>
        <v>0</v>
      </c>
      <c r="K145" s="984">
        <v>9</v>
      </c>
      <c r="L145" s="188"/>
      <c r="M145" s="188"/>
      <c r="N145" s="189">
        <v>0</v>
      </c>
      <c r="O145" s="190"/>
      <c r="P145" s="190"/>
      <c r="Q145" s="191">
        <v>0</v>
      </c>
      <c r="R145" s="191">
        <v>0</v>
      </c>
      <c r="S145" s="1988"/>
      <c r="T145" s="1989"/>
      <c r="U145" s="118">
        <v>0</v>
      </c>
      <c r="V145" s="647" t="s">
        <v>1169</v>
      </c>
      <c r="W145" s="648" t="s">
        <v>1170</v>
      </c>
      <c r="X145" s="649"/>
      <c r="Y145" s="649"/>
      <c r="Z145" s="649"/>
      <c r="AA145" s="649"/>
      <c r="AB145" s="649"/>
      <c r="AC145" s="649"/>
      <c r="AD145" s="650"/>
      <c r="AE145" s="199"/>
      <c r="AF145" s="199"/>
      <c r="AG145" s="199"/>
      <c r="AH145" s="33"/>
      <c r="AI145" s="33"/>
      <c r="AJ145" s="33"/>
      <c r="AK145" s="33"/>
      <c r="AL145" s="33"/>
      <c r="AM145" s="33"/>
      <c r="AN145" s="48"/>
      <c r="AO145" s="48"/>
      <c r="AP145" s="48"/>
    </row>
    <row r="146" spans="9:42" ht="21" hidden="1" customHeight="1">
      <c r="I146" s="292" t="e">
        <f t="shared" si="17"/>
        <v>#VALUE!</v>
      </c>
      <c r="J146" s="118">
        <f t="shared" si="10"/>
        <v>0</v>
      </c>
      <c r="K146" s="984">
        <v>10</v>
      </c>
      <c r="L146" s="188"/>
      <c r="M146" s="188"/>
      <c r="N146" s="189">
        <v>0</v>
      </c>
      <c r="O146" s="190"/>
      <c r="P146" s="190"/>
      <c r="Q146" s="191">
        <v>0</v>
      </c>
      <c r="R146" s="191">
        <v>0</v>
      </c>
      <c r="S146" s="1988"/>
      <c r="T146" s="1989"/>
      <c r="U146" s="118">
        <v>0</v>
      </c>
      <c r="V146" s="651" t="s">
        <v>1171</v>
      </c>
      <c r="W146" s="648" t="s">
        <v>1357</v>
      </c>
      <c r="X146" s="649"/>
      <c r="Y146" s="649"/>
      <c r="Z146" s="649"/>
      <c r="AA146" s="649"/>
      <c r="AB146" s="649"/>
      <c r="AC146" s="649"/>
      <c r="AD146" s="650"/>
      <c r="AE146" s="199"/>
      <c r="AF146" s="199"/>
      <c r="AG146" s="199"/>
      <c r="AH146" s="33"/>
      <c r="AI146" s="33"/>
      <c r="AJ146" s="33"/>
      <c r="AK146" s="33"/>
      <c r="AL146" s="33"/>
      <c r="AM146" s="33"/>
      <c r="AN146" s="48"/>
      <c r="AO146" s="48"/>
      <c r="AP146" s="48"/>
    </row>
    <row r="147" spans="9:42" ht="21" hidden="1" customHeight="1">
      <c r="I147" s="292" t="e">
        <f t="shared" si="17"/>
        <v>#VALUE!</v>
      </c>
      <c r="J147" s="118">
        <f t="shared" si="10"/>
        <v>0</v>
      </c>
      <c r="K147" s="984">
        <v>11</v>
      </c>
      <c r="L147" s="188"/>
      <c r="M147" s="188"/>
      <c r="N147" s="189">
        <v>0</v>
      </c>
      <c r="O147" s="190"/>
      <c r="P147" s="190"/>
      <c r="Q147" s="191">
        <v>0</v>
      </c>
      <c r="R147" s="191">
        <v>0</v>
      </c>
      <c r="S147" s="1988"/>
      <c r="T147" s="1989"/>
      <c r="U147" s="118">
        <v>0</v>
      </c>
      <c r="V147" s="651" t="s">
        <v>1172</v>
      </c>
      <c r="W147" s="648" t="s">
        <v>1358</v>
      </c>
      <c r="X147" s="649"/>
      <c r="Y147" s="649"/>
      <c r="Z147" s="649"/>
      <c r="AA147" s="649"/>
      <c r="AB147" s="649"/>
      <c r="AC147" s="649"/>
      <c r="AD147" s="650"/>
      <c r="AE147" s="199"/>
      <c r="AF147" s="199"/>
      <c r="AG147" s="199"/>
      <c r="AH147" s="33"/>
      <c r="AI147" s="33"/>
      <c r="AJ147" s="33"/>
      <c r="AK147" s="33"/>
      <c r="AL147" s="33"/>
      <c r="AM147" s="33"/>
      <c r="AN147" s="48"/>
      <c r="AO147" s="48"/>
      <c r="AP147" s="48"/>
    </row>
    <row r="148" spans="9:42" ht="21" hidden="1" customHeight="1">
      <c r="I148" s="292" t="e">
        <f t="shared" si="17"/>
        <v>#VALUE!</v>
      </c>
      <c r="J148" s="118">
        <f t="shared" si="10"/>
        <v>0</v>
      </c>
      <c r="K148" s="984">
        <v>12</v>
      </c>
      <c r="L148" s="188"/>
      <c r="M148" s="188"/>
      <c r="N148" s="189">
        <v>0</v>
      </c>
      <c r="O148" s="190"/>
      <c r="P148" s="190"/>
      <c r="Q148" s="191">
        <v>0</v>
      </c>
      <c r="R148" s="191">
        <v>0</v>
      </c>
      <c r="S148" s="1988"/>
      <c r="T148" s="1989"/>
      <c r="U148" s="118">
        <v>0</v>
      </c>
      <c r="V148" s="651" t="s">
        <v>1174</v>
      </c>
      <c r="W148" s="648" t="s">
        <v>1359</v>
      </c>
      <c r="X148" s="649"/>
      <c r="Y148" s="649"/>
      <c r="Z148" s="649"/>
      <c r="AA148" s="649"/>
      <c r="AB148" s="649"/>
      <c r="AC148" s="649"/>
      <c r="AD148" s="650"/>
      <c r="AE148" s="216"/>
      <c r="AF148" s="199"/>
      <c r="AG148" s="199"/>
      <c r="AH148" s="33"/>
      <c r="AI148" s="33"/>
      <c r="AJ148" s="216"/>
      <c r="AK148" s="199"/>
      <c r="AL148" s="199"/>
      <c r="AM148" s="199"/>
      <c r="AN148" s="28"/>
      <c r="AO148" s="28"/>
      <c r="AP148" s="28"/>
    </row>
    <row r="149" spans="9:42" ht="21" hidden="1" customHeight="1">
      <c r="I149" s="292" t="e">
        <f t="shared" si="17"/>
        <v>#VALUE!</v>
      </c>
      <c r="J149" s="118">
        <f t="shared" si="10"/>
        <v>0</v>
      </c>
      <c r="K149" s="984">
        <v>13</v>
      </c>
      <c r="L149" s="188"/>
      <c r="M149" s="188"/>
      <c r="N149" s="189">
        <v>0</v>
      </c>
      <c r="O149" s="190"/>
      <c r="P149" s="190"/>
      <c r="Q149" s="191">
        <v>0</v>
      </c>
      <c r="R149" s="191">
        <v>0</v>
      </c>
      <c r="S149" s="1988"/>
      <c r="T149" s="1989"/>
      <c r="U149" s="118">
        <v>0</v>
      </c>
      <c r="V149" s="652" t="s">
        <v>1175</v>
      </c>
      <c r="W149" s="648"/>
      <c r="X149" s="649"/>
      <c r="Y149" s="649"/>
      <c r="Z149" s="649"/>
      <c r="AA149" s="649"/>
      <c r="AB149" s="649"/>
      <c r="AC149" s="649"/>
      <c r="AD149" s="650"/>
      <c r="AE149" s="216"/>
      <c r="AF149" s="199"/>
      <c r="AG149" s="199"/>
      <c r="AH149" s="33"/>
      <c r="AI149" s="33"/>
      <c r="AJ149" s="216"/>
      <c r="AK149" s="199"/>
      <c r="AL149" s="199"/>
      <c r="AM149" s="199"/>
      <c r="AN149" s="28"/>
      <c r="AO149" s="28"/>
      <c r="AP149" s="28"/>
    </row>
    <row r="150" spans="9:42" ht="21" hidden="1" customHeight="1" thickBot="1">
      <c r="I150" s="292" t="e">
        <f t="shared" si="17"/>
        <v>#VALUE!</v>
      </c>
      <c r="J150" s="118">
        <f t="shared" si="10"/>
        <v>0</v>
      </c>
      <c r="K150" s="206">
        <v>14</v>
      </c>
      <c r="L150" s="159"/>
      <c r="M150" s="159"/>
      <c r="N150" s="207">
        <v>0</v>
      </c>
      <c r="O150" s="208"/>
      <c r="P150" s="208"/>
      <c r="Q150" s="209">
        <v>0</v>
      </c>
      <c r="R150" s="209">
        <v>0</v>
      </c>
      <c r="S150" s="1990"/>
      <c r="T150" s="1991"/>
      <c r="U150" s="118">
        <v>0</v>
      </c>
      <c r="V150" s="651"/>
      <c r="W150" s="648"/>
      <c r="X150" s="649"/>
      <c r="Y150" s="649"/>
      <c r="Z150" s="649"/>
      <c r="AA150" s="649"/>
      <c r="AB150" s="649"/>
      <c r="AC150" s="649"/>
      <c r="AD150" s="650"/>
      <c r="AE150" s="216"/>
      <c r="AF150" s="199"/>
      <c r="AG150" s="199"/>
      <c r="AH150" s="33"/>
      <c r="AI150" s="33"/>
      <c r="AJ150" s="216"/>
      <c r="AK150" s="199"/>
      <c r="AL150" s="199"/>
      <c r="AM150" s="199"/>
      <c r="AN150" s="28"/>
      <c r="AO150" s="28"/>
      <c r="AP150" s="28"/>
    </row>
    <row r="151" spans="9:42" ht="30" customHeight="1" thickBot="1">
      <c r="I151" s="292">
        <f t="shared" ref="I151:I161" si="18">IF(Q$154&gt;0,1,0)</f>
        <v>0</v>
      </c>
      <c r="J151" s="118">
        <f t="shared" ref="J151:J214" si="19">IF($Q$154&gt;0,3,)</f>
        <v>0</v>
      </c>
      <c r="K151" s="2013" t="s">
        <v>803</v>
      </c>
      <c r="L151" s="2013"/>
      <c r="M151" s="2013"/>
      <c r="N151" s="2013"/>
      <c r="O151" s="2013"/>
      <c r="P151" s="2013"/>
      <c r="Q151" s="2013"/>
      <c r="R151" s="2013"/>
      <c r="S151" s="2013"/>
      <c r="T151" s="2013"/>
      <c r="U151" s="118">
        <f>J151</f>
        <v>0</v>
      </c>
      <c r="V151" s="119" t="s">
        <v>755</v>
      </c>
      <c r="W151" s="120" t="s">
        <v>873</v>
      </c>
      <c r="X151" s="121"/>
      <c r="Y151" s="121"/>
      <c r="Z151" s="122"/>
      <c r="AA151" s="123"/>
      <c r="AB151" s="122"/>
      <c r="AC151" s="122"/>
      <c r="AD151" s="122"/>
      <c r="AF151" s="124" t="s">
        <v>756</v>
      </c>
      <c r="AG151" s="125"/>
      <c r="AH151" s="125"/>
      <c r="AI151" s="125"/>
      <c r="AJ151" s="126"/>
      <c r="AN151" s="127"/>
      <c r="AO151" s="127"/>
      <c r="AP151" s="127"/>
    </row>
    <row r="152" spans="9:42" ht="21" customHeight="1" thickBot="1">
      <c r="I152" s="292">
        <f t="shared" si="18"/>
        <v>0</v>
      </c>
      <c r="J152" s="118">
        <f t="shared" si="19"/>
        <v>0</v>
      </c>
      <c r="K152" s="2021" t="s">
        <v>537</v>
      </c>
      <c r="L152" s="2021"/>
      <c r="M152" s="2021"/>
      <c r="N152" s="2021"/>
      <c r="O152" s="2021"/>
      <c r="P152" s="2021"/>
      <c r="Q152" s="2021"/>
      <c r="R152" s="2021"/>
      <c r="S152" s="2021"/>
      <c r="T152" s="2021"/>
      <c r="U152" s="118">
        <f t="shared" ref="U152:U175" si="20">J152</f>
        <v>0</v>
      </c>
      <c r="V152" s="217" t="s">
        <v>976</v>
      </c>
      <c r="W152" s="232">
        <v>200</v>
      </c>
      <c r="X152" s="233" t="s">
        <v>1176</v>
      </c>
      <c r="Y152" s="232">
        <f>AD159</f>
        <v>0</v>
      </c>
      <c r="Z152" s="129"/>
      <c r="AA152" s="130"/>
      <c r="AB152" s="129"/>
      <c r="AC152" s="131"/>
      <c r="AD152" s="132"/>
      <c r="AE152" s="33"/>
      <c r="AF152" s="133" t="s">
        <v>777</v>
      </c>
      <c r="AG152" s="134" t="s">
        <v>778</v>
      </c>
      <c r="AH152" s="134" t="s">
        <v>779</v>
      </c>
      <c r="AI152" s="135" t="s">
        <v>780</v>
      </c>
      <c r="AJ152" s="126"/>
      <c r="AN152" s="127"/>
      <c r="AO152" s="127"/>
      <c r="AP152" s="48"/>
    </row>
    <row r="153" spans="9:42" ht="21" customHeight="1">
      <c r="I153" s="292">
        <f t="shared" si="18"/>
        <v>0</v>
      </c>
      <c r="J153" s="118">
        <f t="shared" si="19"/>
        <v>0</v>
      </c>
      <c r="K153" s="983" t="s">
        <v>523</v>
      </c>
      <c r="L153" s="136" t="s">
        <v>524</v>
      </c>
      <c r="M153" s="985" t="s">
        <v>978</v>
      </c>
      <c r="N153" s="136" t="s">
        <v>838</v>
      </c>
      <c r="O153" s="985" t="s">
        <v>776</v>
      </c>
      <c r="P153" s="136" t="s">
        <v>525</v>
      </c>
      <c r="Q153" s="136" t="s">
        <v>534</v>
      </c>
      <c r="R153" s="136" t="s">
        <v>529</v>
      </c>
      <c r="S153" s="406" t="s">
        <v>535</v>
      </c>
      <c r="T153" s="407" t="s">
        <v>536</v>
      </c>
      <c r="U153" s="118">
        <f t="shared" si="20"/>
        <v>0</v>
      </c>
      <c r="V153" s="218" t="s">
        <v>975</v>
      </c>
      <c r="W153" s="138">
        <v>420</v>
      </c>
      <c r="X153" s="139"/>
      <c r="Y153" s="139"/>
      <c r="Z153" s="140"/>
      <c r="AA153" s="141"/>
      <c r="AB153" s="140"/>
      <c r="AC153" s="142"/>
      <c r="AD153" s="143"/>
      <c r="AE153" s="33"/>
      <c r="AF153" s="144" t="s">
        <v>781</v>
      </c>
      <c r="AG153" s="145" t="s">
        <v>782</v>
      </c>
      <c r="AH153" s="145" t="s">
        <v>783</v>
      </c>
      <c r="AI153" s="146" t="s">
        <v>784</v>
      </c>
      <c r="AJ153" s="126"/>
      <c r="AN153" s="127"/>
      <c r="AO153" s="127"/>
      <c r="AP153" s="48"/>
    </row>
    <row r="154" spans="9:42" ht="21" customHeight="1" thickBot="1">
      <c r="I154" s="292">
        <f t="shared" si="18"/>
        <v>0</v>
      </c>
      <c r="J154" s="118">
        <f t="shared" si="19"/>
        <v>0</v>
      </c>
      <c r="K154" s="147" t="s">
        <v>1512</v>
      </c>
      <c r="L154" s="405" t="s">
        <v>1513</v>
      </c>
      <c r="M154" s="148" t="s">
        <v>1452</v>
      </c>
      <c r="N154" s="149" t="s">
        <v>1514</v>
      </c>
      <c r="O154" s="149" t="s">
        <v>1515</v>
      </c>
      <c r="P154" s="150" t="str">
        <f>IF(COUNTA(Y159:Y166)&gt;1,CONCATENATE(V159,"번지 외 ",COUNTA(Y159:Y166)-1,"필지"),CONCATENATE(V159,"번지"))</f>
        <v>산62번지</v>
      </c>
      <c r="Q154" s="151">
        <f>+Y167</f>
        <v>0</v>
      </c>
      <c r="R154" s="393" t="s">
        <v>1304</v>
      </c>
      <c r="S154" s="152">
        <f>COUNT(L162:L174)</f>
        <v>1</v>
      </c>
      <c r="T154" s="153">
        <f>200*S154</f>
        <v>200</v>
      </c>
      <c r="U154" s="118">
        <f t="shared" si="20"/>
        <v>0</v>
      </c>
      <c r="V154" s="218" t="s">
        <v>974</v>
      </c>
      <c r="W154" s="138">
        <v>498</v>
      </c>
      <c r="X154" s="139"/>
      <c r="Y154" s="139"/>
      <c r="Z154" s="140"/>
      <c r="AA154" s="141"/>
      <c r="AB154" s="140"/>
      <c r="AC154" s="142"/>
      <c r="AD154" s="143"/>
      <c r="AE154" s="33"/>
      <c r="AF154" s="144" t="s">
        <v>785</v>
      </c>
      <c r="AG154" s="145" t="s">
        <v>786</v>
      </c>
      <c r="AH154" s="154" t="s">
        <v>787</v>
      </c>
      <c r="AI154" s="146" t="s">
        <v>788</v>
      </c>
      <c r="AJ154" s="126"/>
      <c r="AN154" s="127"/>
      <c r="AO154" s="127"/>
      <c r="AP154" s="48"/>
    </row>
    <row r="155" spans="9:42" ht="21" customHeight="1" thickBot="1">
      <c r="I155" s="292">
        <f t="shared" si="18"/>
        <v>0</v>
      </c>
      <c r="J155" s="118">
        <f t="shared" si="19"/>
        <v>0</v>
      </c>
      <c r="K155" s="983" t="s">
        <v>527</v>
      </c>
      <c r="L155" s="136" t="s">
        <v>528</v>
      </c>
      <c r="M155" s="136" t="s">
        <v>521</v>
      </c>
      <c r="N155" s="136" t="s">
        <v>526</v>
      </c>
      <c r="O155" s="136" t="s">
        <v>530</v>
      </c>
      <c r="P155" s="987" t="s">
        <v>531</v>
      </c>
      <c r="Q155" s="987" t="s">
        <v>532</v>
      </c>
      <c r="R155" s="155" t="s">
        <v>533</v>
      </c>
      <c r="S155" s="156" t="s">
        <v>552</v>
      </c>
      <c r="T155" s="407" t="s">
        <v>522</v>
      </c>
      <c r="U155" s="118">
        <f t="shared" si="20"/>
        <v>0</v>
      </c>
      <c r="V155" s="219" t="s">
        <v>789</v>
      </c>
      <c r="W155" s="220">
        <v>26.86</v>
      </c>
      <c r="X155" s="220"/>
      <c r="Y155" s="221"/>
      <c r="Z155" s="222"/>
      <c r="AA155" s="223"/>
      <c r="AB155" s="222"/>
      <c r="AC155" s="224"/>
      <c r="AD155" s="225"/>
      <c r="AE155" s="33"/>
      <c r="AF155" s="144" t="s">
        <v>790</v>
      </c>
      <c r="AG155" s="157" t="s">
        <v>791</v>
      </c>
      <c r="AH155" s="158" t="s">
        <v>792</v>
      </c>
      <c r="AI155" s="146" t="s">
        <v>793</v>
      </c>
      <c r="AJ155" s="126"/>
      <c r="AN155" s="127"/>
      <c r="AO155" s="127"/>
      <c r="AP155" s="48"/>
    </row>
    <row r="156" spans="9:42" ht="21" customHeight="1" thickBot="1">
      <c r="I156" s="292">
        <f t="shared" si="18"/>
        <v>0</v>
      </c>
      <c r="J156" s="118">
        <f t="shared" si="19"/>
        <v>0</v>
      </c>
      <c r="K156" s="1318" t="str">
        <f>Z159</f>
        <v>산벚(노)</v>
      </c>
      <c r="L156" s="1319">
        <f>AA159</f>
        <v>0</v>
      </c>
      <c r="M156" s="1320">
        <f>AC159</f>
        <v>2020</v>
      </c>
      <c r="N156" s="160">
        <f>AB168</f>
        <v>3000</v>
      </c>
      <c r="O156" s="161">
        <f>IF((Q160+R160)&gt;0,ROUND((Q160/(Q160+R160)),4),0)</f>
        <v>0.64290000000000003</v>
      </c>
      <c r="P156" s="162" t="str">
        <f>IF(W155&lt;=15,AI153,IF(W155&gt;30,AI155,AI154))</f>
        <v>중 (15˚ ~ 30˚)</v>
      </c>
      <c r="Q156" s="397" t="s">
        <v>1724</v>
      </c>
      <c r="R156" s="1321"/>
      <c r="S156" s="164">
        <f>W155</f>
        <v>26.86</v>
      </c>
      <c r="T156" s="398">
        <f>ROUND(N156/10000*N162,0)</f>
        <v>60</v>
      </c>
      <c r="U156" s="118">
        <f t="shared" si="20"/>
        <v>0</v>
      </c>
      <c r="V156" s="226">
        <v>0</v>
      </c>
      <c r="W156" s="226"/>
      <c r="X156" s="226"/>
      <c r="Y156" s="226"/>
      <c r="Z156" s="226"/>
      <c r="AA156" s="227"/>
      <c r="AB156" s="226"/>
      <c r="AC156" s="226"/>
      <c r="AD156" s="226"/>
      <c r="AE156" s="33"/>
      <c r="AF156" s="144" t="s">
        <v>794</v>
      </c>
      <c r="AG156" s="145"/>
      <c r="AH156" s="165"/>
      <c r="AI156" s="146"/>
      <c r="AJ156" s="126"/>
      <c r="AN156" s="127"/>
      <c r="AO156" s="127"/>
      <c r="AP156" s="48"/>
    </row>
    <row r="157" spans="9:42" ht="21" customHeight="1" thickBot="1">
      <c r="I157" s="292">
        <f t="shared" si="18"/>
        <v>0</v>
      </c>
      <c r="J157" s="118">
        <f t="shared" si="19"/>
        <v>0</v>
      </c>
      <c r="K157" s="2014" t="s">
        <v>839</v>
      </c>
      <c r="L157" s="2014"/>
      <c r="M157" s="2014"/>
      <c r="N157" s="2014"/>
      <c r="O157" s="2014"/>
      <c r="P157" s="2014"/>
      <c r="Q157" s="2014"/>
      <c r="R157" s="2014"/>
      <c r="S157" s="2014"/>
      <c r="T157" s="2014"/>
      <c r="U157" s="118">
        <f t="shared" si="20"/>
        <v>0</v>
      </c>
      <c r="AE157" s="33"/>
      <c r="AF157" s="144"/>
      <c r="AG157" s="145"/>
      <c r="AH157" s="165"/>
      <c r="AI157" s="146"/>
      <c r="AJ157" s="126"/>
      <c r="AN157" s="127"/>
      <c r="AO157" s="127"/>
      <c r="AP157" s="48"/>
    </row>
    <row r="158" spans="9:42" ht="21" customHeight="1" thickBot="1">
      <c r="I158" s="292">
        <f t="shared" si="18"/>
        <v>0</v>
      </c>
      <c r="J158" s="118">
        <f t="shared" si="19"/>
        <v>0</v>
      </c>
      <c r="K158" s="2015" t="s">
        <v>840</v>
      </c>
      <c r="L158" s="2017" t="s">
        <v>841</v>
      </c>
      <c r="M158" s="2019" t="s">
        <v>842</v>
      </c>
      <c r="N158" s="2019" t="s">
        <v>843</v>
      </c>
      <c r="O158" s="2022" t="s">
        <v>844</v>
      </c>
      <c r="P158" s="2023"/>
      <c r="Q158" s="2022" t="s">
        <v>845</v>
      </c>
      <c r="R158" s="2023"/>
      <c r="S158" s="1992" t="s">
        <v>969</v>
      </c>
      <c r="T158" s="1993"/>
      <c r="U158" s="118">
        <f t="shared" si="20"/>
        <v>0</v>
      </c>
      <c r="V158" s="217" t="s">
        <v>757</v>
      </c>
      <c r="W158" s="228" t="s">
        <v>973</v>
      </c>
      <c r="X158" s="228" t="s">
        <v>972</v>
      </c>
      <c r="Y158" s="228" t="s">
        <v>971</v>
      </c>
      <c r="Z158" s="228" t="s">
        <v>527</v>
      </c>
      <c r="AA158" s="229" t="s">
        <v>824</v>
      </c>
      <c r="AB158" s="228" t="s">
        <v>970</v>
      </c>
      <c r="AC158" s="230" t="s">
        <v>521</v>
      </c>
      <c r="AD158" s="231" t="s">
        <v>1232</v>
      </c>
      <c r="AE158" s="33"/>
      <c r="AF158" s="170"/>
      <c r="AG158" s="171"/>
      <c r="AH158" s="172"/>
      <c r="AI158" s="173"/>
      <c r="AJ158" s="174"/>
      <c r="AN158" s="174"/>
      <c r="AO158" s="33"/>
      <c r="AP158" s="48"/>
    </row>
    <row r="159" spans="9:42" ht="21" customHeight="1" thickBot="1">
      <c r="I159" s="292">
        <f t="shared" si="18"/>
        <v>0</v>
      </c>
      <c r="J159" s="118">
        <f t="shared" si="19"/>
        <v>0</v>
      </c>
      <c r="K159" s="2016"/>
      <c r="L159" s="2018"/>
      <c r="M159" s="2020"/>
      <c r="N159" s="2020"/>
      <c r="O159" s="986" t="s">
        <v>741</v>
      </c>
      <c r="P159" s="176" t="s">
        <v>742</v>
      </c>
      <c r="Q159" s="176" t="s">
        <v>741</v>
      </c>
      <c r="R159" s="177" t="s">
        <v>742</v>
      </c>
      <c r="S159" s="1994"/>
      <c r="T159" s="1995"/>
      <c r="U159" s="118">
        <f t="shared" si="20"/>
        <v>0</v>
      </c>
      <c r="V159" s="178" t="s">
        <v>1516</v>
      </c>
      <c r="W159" s="179">
        <v>69.52</v>
      </c>
      <c r="X159" s="179"/>
      <c r="Y159" s="179"/>
      <c r="Z159" s="179" t="s">
        <v>1509</v>
      </c>
      <c r="AA159" s="180"/>
      <c r="AB159" s="179">
        <v>3000</v>
      </c>
      <c r="AC159" s="402">
        <v>2020</v>
      </c>
      <c r="AD159" s="181"/>
      <c r="AE159" s="33"/>
      <c r="AF159" s="125"/>
      <c r="AG159" s="125"/>
      <c r="AH159" s="125"/>
      <c r="AI159" s="182"/>
      <c r="AJ159" s="174"/>
      <c r="AN159" s="174"/>
      <c r="AO159" s="33"/>
      <c r="AP159" s="48"/>
    </row>
    <row r="160" spans="9:42" ht="21" customHeight="1">
      <c r="I160" s="292">
        <f t="shared" si="18"/>
        <v>0</v>
      </c>
      <c r="J160" s="118">
        <f t="shared" si="19"/>
        <v>0</v>
      </c>
      <c r="K160" s="984" t="s">
        <v>802</v>
      </c>
      <c r="L160" s="184"/>
      <c r="M160" s="184"/>
      <c r="N160" s="266">
        <f>N161/S154</f>
        <v>200</v>
      </c>
      <c r="O160" s="263">
        <f>ROUND(O161/S154,1)</f>
        <v>36</v>
      </c>
      <c r="P160" s="263">
        <f>ROUND(P161/S154,1)</f>
        <v>20</v>
      </c>
      <c r="Q160" s="263">
        <f>ROUND(Q161/S154,0)</f>
        <v>1800</v>
      </c>
      <c r="R160" s="263">
        <f>ROUND(R161/S154,0)</f>
        <v>1000</v>
      </c>
      <c r="S160" s="1996"/>
      <c r="T160" s="1997"/>
      <c r="U160" s="118">
        <f t="shared" si="20"/>
        <v>0</v>
      </c>
      <c r="V160" s="178"/>
      <c r="W160" s="234"/>
      <c r="X160" s="234"/>
      <c r="Y160" s="234"/>
      <c r="Z160" s="179"/>
      <c r="AA160" s="180"/>
      <c r="AB160" s="179"/>
      <c r="AC160" s="402"/>
      <c r="AD160" s="181"/>
      <c r="AE160" s="33"/>
      <c r="AF160" s="133" t="s">
        <v>795</v>
      </c>
      <c r="AG160" s="134" t="s">
        <v>796</v>
      </c>
      <c r="AH160" s="169" t="s">
        <v>797</v>
      </c>
      <c r="AI160" s="135" t="s">
        <v>1499</v>
      </c>
      <c r="AJ160" s="126"/>
      <c r="AN160" s="127"/>
      <c r="AO160" s="28"/>
      <c r="AP160" s="28"/>
    </row>
    <row r="161" spans="1:43" ht="21" customHeight="1">
      <c r="I161" s="292">
        <f t="shared" si="18"/>
        <v>0</v>
      </c>
      <c r="J161" s="118">
        <f t="shared" si="19"/>
        <v>0</v>
      </c>
      <c r="K161" s="984" t="s">
        <v>754</v>
      </c>
      <c r="L161" s="184"/>
      <c r="M161" s="184"/>
      <c r="N161" s="264">
        <f>SUM(N162:N175)</f>
        <v>200</v>
      </c>
      <c r="O161" s="265">
        <f>SUM(O162:O175)</f>
        <v>36</v>
      </c>
      <c r="P161" s="265">
        <f>SUM(P162:P175)</f>
        <v>20</v>
      </c>
      <c r="Q161" s="265">
        <f>SUM(Q162:Q175)</f>
        <v>1800</v>
      </c>
      <c r="R161" s="265">
        <f>SUM(R162:R175)</f>
        <v>1000</v>
      </c>
      <c r="S161" s="1998"/>
      <c r="T161" s="1999"/>
      <c r="U161" s="118">
        <f t="shared" si="20"/>
        <v>0</v>
      </c>
      <c r="V161" s="178"/>
      <c r="W161" s="179"/>
      <c r="X161" s="179"/>
      <c r="Y161" s="179"/>
      <c r="Z161" s="179"/>
      <c r="AA161" s="180"/>
      <c r="AB161" s="179"/>
      <c r="AC161" s="402"/>
      <c r="AD161" s="181"/>
      <c r="AE161" s="33"/>
      <c r="AF161" s="144" t="s">
        <v>1725</v>
      </c>
      <c r="AG161" s="145" t="s">
        <v>961</v>
      </c>
      <c r="AH161" s="186">
        <v>0</v>
      </c>
      <c r="AI161" s="187" t="s">
        <v>1501</v>
      </c>
      <c r="AJ161" s="126"/>
      <c r="AN161" s="127"/>
      <c r="AO161" s="28"/>
      <c r="AP161" s="28"/>
    </row>
    <row r="162" spans="1:43" ht="21" customHeight="1">
      <c r="I162" s="292">
        <f>IF((O$162+P$162)&gt;0,1,0)</f>
        <v>1</v>
      </c>
      <c r="J162" s="118">
        <f t="shared" si="19"/>
        <v>0</v>
      </c>
      <c r="K162" s="984">
        <v>1</v>
      </c>
      <c r="L162" s="188">
        <v>1</v>
      </c>
      <c r="M162" s="188">
        <v>1</v>
      </c>
      <c r="N162" s="189">
        <f t="shared" ref="N162:N175" si="21">IF(O162+P162&gt;0,$W$77,)</f>
        <v>200</v>
      </c>
      <c r="O162" s="188">
        <v>36</v>
      </c>
      <c r="P162" s="188">
        <v>20</v>
      </c>
      <c r="Q162" s="264">
        <f t="shared" ref="Q162:R175" si="22">ROUND(O162*50,0)</f>
        <v>1800</v>
      </c>
      <c r="R162" s="264">
        <f t="shared" si="22"/>
        <v>1000</v>
      </c>
      <c r="S162" s="1988"/>
      <c r="T162" s="1989"/>
      <c r="U162" s="118">
        <f t="shared" si="20"/>
        <v>0</v>
      </c>
      <c r="V162" s="178"/>
      <c r="W162" s="179"/>
      <c r="X162" s="179"/>
      <c r="Y162" s="179"/>
      <c r="Z162" s="179"/>
      <c r="AA162" s="180"/>
      <c r="AB162" s="179"/>
      <c r="AC162" s="402"/>
      <c r="AD162" s="181"/>
      <c r="AE162" s="33"/>
      <c r="AF162" s="144" t="s">
        <v>1726</v>
      </c>
      <c r="AG162" s="145" t="s">
        <v>800</v>
      </c>
      <c r="AH162" s="192">
        <v>0.05</v>
      </c>
      <c r="AI162" s="187" t="s">
        <v>1502</v>
      </c>
      <c r="AJ162" s="126"/>
      <c r="AN162" s="127"/>
      <c r="AO162" s="33"/>
      <c r="AP162" s="48"/>
    </row>
    <row r="163" spans="1:43" ht="21" customHeight="1">
      <c r="I163" s="292">
        <f t="shared" ref="I163:I175" si="23">IF((O$162+P$162)&gt;0,1,0)</f>
        <v>1</v>
      </c>
      <c r="J163" s="118">
        <f t="shared" si="19"/>
        <v>0</v>
      </c>
      <c r="K163" s="984">
        <f t="shared" ref="K163:K175" si="24">+K162+1</f>
        <v>2</v>
      </c>
      <c r="L163" s="188"/>
      <c r="M163" s="188"/>
      <c r="N163" s="189">
        <f t="shared" si="21"/>
        <v>0</v>
      </c>
      <c r="O163" s="188"/>
      <c r="P163" s="188"/>
      <c r="Q163" s="264">
        <f t="shared" si="22"/>
        <v>0</v>
      </c>
      <c r="R163" s="264">
        <f t="shared" si="22"/>
        <v>0</v>
      </c>
      <c r="S163" s="1988"/>
      <c r="T163" s="1989"/>
      <c r="U163" s="118">
        <f t="shared" si="20"/>
        <v>0</v>
      </c>
      <c r="V163" s="178"/>
      <c r="W163" s="179"/>
      <c r="X163" s="179"/>
      <c r="Y163" s="179"/>
      <c r="Z163" s="179"/>
      <c r="AA163" s="180"/>
      <c r="AB163" s="179"/>
      <c r="AC163" s="402"/>
      <c r="AD163" s="181"/>
      <c r="AE163" s="33"/>
      <c r="AF163" s="144" t="s">
        <v>1727</v>
      </c>
      <c r="AG163" s="145" t="s">
        <v>963</v>
      </c>
      <c r="AH163" s="192">
        <v>0.1</v>
      </c>
      <c r="AI163" s="193"/>
      <c r="AJ163" s="126"/>
      <c r="AN163" s="127"/>
      <c r="AO163" s="33"/>
      <c r="AP163" s="48"/>
    </row>
    <row r="164" spans="1:43" ht="21" customHeight="1">
      <c r="I164" s="292">
        <f t="shared" si="23"/>
        <v>1</v>
      </c>
      <c r="J164" s="118">
        <f t="shared" si="19"/>
        <v>0</v>
      </c>
      <c r="K164" s="984">
        <f t="shared" si="24"/>
        <v>3</v>
      </c>
      <c r="L164" s="188"/>
      <c r="M164" s="188"/>
      <c r="N164" s="189">
        <f t="shared" si="21"/>
        <v>0</v>
      </c>
      <c r="O164" s="188"/>
      <c r="P164" s="188"/>
      <c r="Q164" s="264">
        <f t="shared" si="22"/>
        <v>0</v>
      </c>
      <c r="R164" s="264">
        <f t="shared" si="22"/>
        <v>0</v>
      </c>
      <c r="S164" s="1988"/>
      <c r="T164" s="1989"/>
      <c r="U164" s="118">
        <f t="shared" si="20"/>
        <v>0</v>
      </c>
      <c r="V164" s="178"/>
      <c r="W164" s="179"/>
      <c r="X164" s="179"/>
      <c r="Y164" s="179"/>
      <c r="Z164" s="179"/>
      <c r="AA164" s="180"/>
      <c r="AB164" s="179"/>
      <c r="AC164" s="402"/>
      <c r="AD164" s="181"/>
      <c r="AE164" s="33"/>
      <c r="AF164" s="144"/>
      <c r="AG164" s="145"/>
      <c r="AH164" s="194"/>
      <c r="AI164" s="146"/>
      <c r="AJ164" s="174"/>
      <c r="AN164" s="174"/>
      <c r="AO164" s="33"/>
      <c r="AP164" s="48"/>
    </row>
    <row r="165" spans="1:43" ht="21" customHeight="1" thickBot="1">
      <c r="I165" s="292">
        <f t="shared" si="23"/>
        <v>1</v>
      </c>
      <c r="J165" s="118">
        <f t="shared" si="19"/>
        <v>0</v>
      </c>
      <c r="K165" s="984">
        <f t="shared" si="24"/>
        <v>4</v>
      </c>
      <c r="L165" s="188"/>
      <c r="M165" s="188"/>
      <c r="N165" s="189">
        <f t="shared" si="21"/>
        <v>0</v>
      </c>
      <c r="O165" s="188"/>
      <c r="P165" s="188"/>
      <c r="Q165" s="264">
        <f t="shared" si="22"/>
        <v>0</v>
      </c>
      <c r="R165" s="264">
        <f t="shared" si="22"/>
        <v>0</v>
      </c>
      <c r="S165" s="1988"/>
      <c r="T165" s="1989"/>
      <c r="U165" s="118">
        <f t="shared" si="20"/>
        <v>0</v>
      </c>
      <c r="V165" s="178"/>
      <c r="W165" s="179"/>
      <c r="X165" s="179"/>
      <c r="Y165" s="179"/>
      <c r="Z165" s="179"/>
      <c r="AA165" s="180"/>
      <c r="AB165" s="179"/>
      <c r="AC165" s="402"/>
      <c r="AD165" s="181"/>
      <c r="AE165" s="33"/>
      <c r="AF165" s="170"/>
      <c r="AG165" s="195"/>
      <c r="AH165" s="171"/>
      <c r="AI165" s="173"/>
      <c r="AJ165" s="174"/>
      <c r="AN165" s="174"/>
      <c r="AO165" s="33"/>
      <c r="AP165" s="48"/>
    </row>
    <row r="166" spans="1:43" ht="21" customHeight="1">
      <c r="I166" s="292">
        <f t="shared" si="23"/>
        <v>1</v>
      </c>
      <c r="J166" s="118">
        <f t="shared" si="19"/>
        <v>0</v>
      </c>
      <c r="K166" s="984">
        <f t="shared" si="24"/>
        <v>5</v>
      </c>
      <c r="L166" s="188"/>
      <c r="M166" s="188"/>
      <c r="N166" s="189">
        <f t="shared" si="21"/>
        <v>0</v>
      </c>
      <c r="O166" s="188"/>
      <c r="P166" s="188"/>
      <c r="Q166" s="191">
        <f t="shared" si="22"/>
        <v>0</v>
      </c>
      <c r="R166" s="191">
        <f t="shared" si="22"/>
        <v>0</v>
      </c>
      <c r="S166" s="1988"/>
      <c r="T166" s="1989"/>
      <c r="U166" s="118">
        <f t="shared" si="20"/>
        <v>0</v>
      </c>
      <c r="V166" s="178"/>
      <c r="W166" s="179"/>
      <c r="X166" s="179"/>
      <c r="Y166" s="179"/>
      <c r="Z166" s="179"/>
      <c r="AA166" s="180"/>
      <c r="AB166" s="179"/>
      <c r="AC166" s="402"/>
      <c r="AD166" s="181"/>
      <c r="AE166" s="28"/>
      <c r="AF166" s="48"/>
      <c r="AG166" s="48"/>
      <c r="AH166" s="48"/>
      <c r="AI166" s="48"/>
      <c r="AJ166" s="48"/>
      <c r="AK166" s="28"/>
      <c r="AL166" s="28"/>
      <c r="AM166" s="28"/>
      <c r="AN166" s="48"/>
      <c r="AO166" s="33"/>
      <c r="AP166" s="48"/>
      <c r="AQ166" s="28"/>
    </row>
    <row r="167" spans="1:43" ht="21" customHeight="1">
      <c r="I167" s="292">
        <f t="shared" si="23"/>
        <v>1</v>
      </c>
      <c r="J167" s="118">
        <f t="shared" si="19"/>
        <v>0</v>
      </c>
      <c r="K167" s="984">
        <f t="shared" si="24"/>
        <v>6</v>
      </c>
      <c r="L167" s="188"/>
      <c r="M167" s="188"/>
      <c r="N167" s="189">
        <f t="shared" si="21"/>
        <v>0</v>
      </c>
      <c r="O167" s="188"/>
      <c r="P167" s="188"/>
      <c r="Q167" s="191">
        <f t="shared" si="22"/>
        <v>0</v>
      </c>
      <c r="R167" s="191">
        <f t="shared" si="22"/>
        <v>0</v>
      </c>
      <c r="S167" s="1988"/>
      <c r="T167" s="1989"/>
      <c r="U167" s="118">
        <f t="shared" si="20"/>
        <v>0</v>
      </c>
      <c r="V167" s="137" t="s">
        <v>754</v>
      </c>
      <c r="W167" s="196">
        <f>SUM(W159:W166)</f>
        <v>69.52</v>
      </c>
      <c r="X167" s="196">
        <f>SUM(X159:X166)</f>
        <v>0</v>
      </c>
      <c r="Y167" s="196">
        <f>SUM(Y159:Y166)</f>
        <v>0</v>
      </c>
      <c r="Z167" s="197"/>
      <c r="AA167" s="198"/>
      <c r="AB167" s="196">
        <f>SUM(AB159:AB166)</f>
        <v>3000</v>
      </c>
      <c r="AC167" s="402"/>
      <c r="AD167" s="654">
        <f>SUBTOTAL(9,AD159:AD166)</f>
        <v>0</v>
      </c>
      <c r="AE167" s="199"/>
      <c r="AF167" s="33"/>
      <c r="AG167" s="33"/>
      <c r="AH167" s="33"/>
      <c r="AI167" s="33"/>
      <c r="AJ167" s="33"/>
      <c r="AN167" s="48"/>
      <c r="AO167" s="33"/>
      <c r="AP167" s="48"/>
    </row>
    <row r="168" spans="1:43" s="28" customFormat="1" ht="21" customHeight="1" thickBot="1">
      <c r="A168" s="200"/>
      <c r="B168" s="200"/>
      <c r="C168" s="200"/>
      <c r="D168" s="200"/>
      <c r="E168" s="200"/>
      <c r="F168" s="200"/>
      <c r="G168" s="200"/>
      <c r="I168" s="292">
        <f t="shared" si="23"/>
        <v>1</v>
      </c>
      <c r="J168" s="118">
        <f t="shared" si="19"/>
        <v>0</v>
      </c>
      <c r="K168" s="984">
        <f t="shared" si="24"/>
        <v>7</v>
      </c>
      <c r="L168" s="188"/>
      <c r="M168" s="188"/>
      <c r="N168" s="189">
        <f t="shared" si="21"/>
        <v>0</v>
      </c>
      <c r="O168" s="188"/>
      <c r="P168" s="188"/>
      <c r="Q168" s="191">
        <f t="shared" si="22"/>
        <v>0</v>
      </c>
      <c r="R168" s="191">
        <f t="shared" si="22"/>
        <v>0</v>
      </c>
      <c r="S168" s="1988"/>
      <c r="T168" s="1989"/>
      <c r="U168" s="118">
        <f t="shared" si="20"/>
        <v>0</v>
      </c>
      <c r="V168" s="201" t="s">
        <v>802</v>
      </c>
      <c r="W168" s="202"/>
      <c r="X168" s="202"/>
      <c r="Y168" s="202"/>
      <c r="Z168" s="202"/>
      <c r="AA168" s="203"/>
      <c r="AB168" s="202">
        <f>IF(AB167&gt;0,ROUND(AB167/COUNTA(AB159:AB166),0),)</f>
        <v>3000</v>
      </c>
      <c r="AC168" s="403"/>
      <c r="AD168" s="204"/>
      <c r="AE168" s="199"/>
      <c r="AF168" s="199"/>
      <c r="AG168" s="199"/>
      <c r="AH168" s="33"/>
      <c r="AI168" s="33"/>
      <c r="AJ168" s="33"/>
      <c r="AK168" s="33"/>
      <c r="AL168" s="33"/>
      <c r="AM168" s="33"/>
      <c r="AN168" s="48"/>
      <c r="AO168" s="48"/>
      <c r="AP168" s="48"/>
      <c r="AQ168" s="116"/>
    </row>
    <row r="169" spans="1:43" ht="21" customHeight="1">
      <c r="I169" s="292">
        <f t="shared" si="23"/>
        <v>1</v>
      </c>
      <c r="J169" s="118">
        <f t="shared" si="19"/>
        <v>0</v>
      </c>
      <c r="K169" s="984">
        <f t="shared" si="24"/>
        <v>8</v>
      </c>
      <c r="L169" s="188"/>
      <c r="M169" s="188"/>
      <c r="N169" s="189">
        <f t="shared" si="21"/>
        <v>0</v>
      </c>
      <c r="O169" s="188"/>
      <c r="P169" s="188"/>
      <c r="Q169" s="191">
        <f t="shared" si="22"/>
        <v>0</v>
      </c>
      <c r="R169" s="191">
        <f t="shared" si="22"/>
        <v>0</v>
      </c>
      <c r="S169" s="1988"/>
      <c r="T169" s="1989"/>
      <c r="U169" s="118">
        <f t="shared" si="20"/>
        <v>0</v>
      </c>
      <c r="V169" s="33"/>
      <c r="W169" s="33"/>
      <c r="X169" s="33"/>
      <c r="Y169" s="33"/>
      <c r="Z169" s="33"/>
      <c r="AA169" s="205"/>
      <c r="AB169" s="33"/>
      <c r="AC169" s="33"/>
      <c r="AD169" s="33"/>
      <c r="AE169" s="199"/>
      <c r="AF169" s="199"/>
      <c r="AG169" s="199"/>
      <c r="AH169" s="33"/>
      <c r="AI169" s="33"/>
      <c r="AJ169" s="33"/>
      <c r="AK169" s="33"/>
      <c r="AL169" s="33"/>
      <c r="AM169" s="33"/>
      <c r="AN169" s="48"/>
      <c r="AO169" s="48"/>
      <c r="AP169" s="48"/>
    </row>
    <row r="170" spans="1:43" ht="21" customHeight="1">
      <c r="I170" s="292">
        <f t="shared" si="23"/>
        <v>1</v>
      </c>
      <c r="J170" s="118">
        <f t="shared" si="19"/>
        <v>0</v>
      </c>
      <c r="K170" s="984">
        <f t="shared" si="24"/>
        <v>9</v>
      </c>
      <c r="L170" s="188"/>
      <c r="M170" s="188"/>
      <c r="N170" s="189">
        <f t="shared" si="21"/>
        <v>0</v>
      </c>
      <c r="O170" s="188"/>
      <c r="P170" s="188"/>
      <c r="Q170" s="191">
        <f t="shared" si="22"/>
        <v>0</v>
      </c>
      <c r="R170" s="191">
        <f t="shared" si="22"/>
        <v>0</v>
      </c>
      <c r="S170" s="1988"/>
      <c r="T170" s="1989"/>
      <c r="U170" s="118">
        <f t="shared" si="20"/>
        <v>0</v>
      </c>
      <c r="V170" s="647" t="s">
        <v>1169</v>
      </c>
      <c r="W170" s="648"/>
      <c r="X170" s="649"/>
      <c r="Y170" s="649"/>
      <c r="Z170" s="649"/>
      <c r="AA170" s="649"/>
      <c r="AB170" s="649"/>
      <c r="AC170" s="649"/>
      <c r="AD170" s="650"/>
      <c r="AE170" s="199"/>
      <c r="AF170" s="199"/>
      <c r="AG170" s="199"/>
      <c r="AH170" s="33"/>
      <c r="AI170" s="33"/>
      <c r="AJ170" s="33"/>
      <c r="AK170" s="33"/>
      <c r="AL170" s="33"/>
      <c r="AM170" s="33"/>
      <c r="AN170" s="48"/>
      <c r="AO170" s="48"/>
      <c r="AP170" s="48"/>
    </row>
    <row r="171" spans="1:43" ht="21" customHeight="1">
      <c r="I171" s="292">
        <f t="shared" si="23"/>
        <v>1</v>
      </c>
      <c r="J171" s="118">
        <f t="shared" si="19"/>
        <v>0</v>
      </c>
      <c r="K171" s="984">
        <f t="shared" si="24"/>
        <v>10</v>
      </c>
      <c r="L171" s="188"/>
      <c r="M171" s="188"/>
      <c r="N171" s="189">
        <f t="shared" si="21"/>
        <v>0</v>
      </c>
      <c r="O171" s="190"/>
      <c r="P171" s="190"/>
      <c r="Q171" s="191">
        <f t="shared" si="22"/>
        <v>0</v>
      </c>
      <c r="R171" s="191">
        <f t="shared" si="22"/>
        <v>0</v>
      </c>
      <c r="S171" s="1988"/>
      <c r="T171" s="1989"/>
      <c r="U171" s="118">
        <f t="shared" si="20"/>
        <v>0</v>
      </c>
      <c r="V171" s="651" t="s">
        <v>1171</v>
      </c>
      <c r="W171" s="648"/>
      <c r="X171" s="649"/>
      <c r="Y171" s="649"/>
      <c r="Z171" s="649"/>
      <c r="AA171" s="649"/>
      <c r="AB171" s="649"/>
      <c r="AC171" s="649"/>
      <c r="AD171" s="650"/>
      <c r="AE171" s="199"/>
      <c r="AF171" s="199"/>
      <c r="AG171" s="199"/>
      <c r="AH171" s="33"/>
      <c r="AI171" s="33"/>
      <c r="AJ171" s="33"/>
      <c r="AK171" s="33"/>
      <c r="AL171" s="33"/>
      <c r="AM171" s="33"/>
      <c r="AN171" s="48"/>
      <c r="AO171" s="48"/>
      <c r="AP171" s="48"/>
    </row>
    <row r="172" spans="1:43" ht="21" customHeight="1">
      <c r="I172" s="292">
        <f t="shared" si="23"/>
        <v>1</v>
      </c>
      <c r="J172" s="118">
        <f t="shared" si="19"/>
        <v>0</v>
      </c>
      <c r="K172" s="984">
        <f t="shared" si="24"/>
        <v>11</v>
      </c>
      <c r="L172" s="188"/>
      <c r="M172" s="188"/>
      <c r="N172" s="189">
        <f t="shared" si="21"/>
        <v>0</v>
      </c>
      <c r="O172" s="190"/>
      <c r="P172" s="190"/>
      <c r="Q172" s="191">
        <f t="shared" si="22"/>
        <v>0</v>
      </c>
      <c r="R172" s="191">
        <f t="shared" si="22"/>
        <v>0</v>
      </c>
      <c r="S172" s="1988"/>
      <c r="T172" s="1989"/>
      <c r="U172" s="118">
        <f t="shared" si="20"/>
        <v>0</v>
      </c>
      <c r="V172" s="651" t="s">
        <v>1172</v>
      </c>
      <c r="W172" s="648"/>
      <c r="X172" s="649"/>
      <c r="Y172" s="649"/>
      <c r="Z172" s="649"/>
      <c r="AA172" s="649"/>
      <c r="AB172" s="649"/>
      <c r="AC172" s="649"/>
      <c r="AD172" s="650"/>
      <c r="AE172" s="199"/>
      <c r="AF172" s="199"/>
      <c r="AG172" s="199"/>
      <c r="AH172" s="33"/>
      <c r="AI172" s="33"/>
      <c r="AJ172" s="33"/>
      <c r="AK172" s="33"/>
      <c r="AL172" s="33"/>
      <c r="AM172" s="33"/>
      <c r="AN172" s="48"/>
      <c r="AO172" s="48"/>
      <c r="AP172" s="48"/>
    </row>
    <row r="173" spans="1:43" ht="21" customHeight="1">
      <c r="I173" s="292">
        <f t="shared" si="23"/>
        <v>1</v>
      </c>
      <c r="J173" s="118">
        <f t="shared" si="19"/>
        <v>0</v>
      </c>
      <c r="K173" s="984">
        <f t="shared" si="24"/>
        <v>12</v>
      </c>
      <c r="L173" s="188"/>
      <c r="M173" s="188"/>
      <c r="N173" s="189">
        <f t="shared" si="21"/>
        <v>0</v>
      </c>
      <c r="O173" s="190"/>
      <c r="P173" s="190"/>
      <c r="Q173" s="191">
        <f t="shared" si="22"/>
        <v>0</v>
      </c>
      <c r="R173" s="191">
        <f t="shared" si="22"/>
        <v>0</v>
      </c>
      <c r="S173" s="1988"/>
      <c r="T173" s="1989"/>
      <c r="U173" s="118">
        <f t="shared" si="20"/>
        <v>0</v>
      </c>
      <c r="V173" s="651" t="s">
        <v>1174</v>
      </c>
      <c r="W173" s="648"/>
      <c r="X173" s="649"/>
      <c r="Y173" s="649"/>
      <c r="Z173" s="649"/>
      <c r="AA173" s="649"/>
      <c r="AB173" s="649"/>
      <c r="AC173" s="649"/>
      <c r="AD173" s="650"/>
      <c r="AE173" s="199"/>
      <c r="AF173" s="199"/>
      <c r="AG173" s="199"/>
      <c r="AH173" s="33"/>
      <c r="AI173" s="33"/>
      <c r="AJ173" s="33"/>
      <c r="AK173" s="33"/>
      <c r="AL173" s="33"/>
      <c r="AM173" s="33"/>
      <c r="AN173" s="48"/>
      <c r="AO173" s="48"/>
      <c r="AP173" s="48"/>
    </row>
    <row r="174" spans="1:43" ht="21" customHeight="1">
      <c r="I174" s="292">
        <f t="shared" si="23"/>
        <v>1</v>
      </c>
      <c r="J174" s="118">
        <f t="shared" si="19"/>
        <v>0</v>
      </c>
      <c r="K174" s="984">
        <f t="shared" si="24"/>
        <v>13</v>
      </c>
      <c r="L174" s="188"/>
      <c r="M174" s="188"/>
      <c r="N174" s="189">
        <f t="shared" si="21"/>
        <v>0</v>
      </c>
      <c r="O174" s="190"/>
      <c r="P174" s="190"/>
      <c r="Q174" s="191">
        <f t="shared" si="22"/>
        <v>0</v>
      </c>
      <c r="R174" s="191">
        <f t="shared" si="22"/>
        <v>0</v>
      </c>
      <c r="S174" s="1988"/>
      <c r="T174" s="1989"/>
      <c r="U174" s="118">
        <f t="shared" si="20"/>
        <v>0</v>
      </c>
      <c r="V174" s="652" t="s">
        <v>1175</v>
      </c>
      <c r="W174" s="648"/>
      <c r="X174" s="649"/>
      <c r="Y174" s="649"/>
      <c r="Z174" s="649"/>
      <c r="AA174" s="649"/>
      <c r="AB174" s="649"/>
      <c r="AC174" s="649"/>
      <c r="AD174" s="650"/>
      <c r="AE174" s="199"/>
      <c r="AF174" s="199"/>
      <c r="AG174" s="199"/>
      <c r="AH174" s="33"/>
      <c r="AI174" s="33"/>
      <c r="AJ174" s="33"/>
      <c r="AK174" s="33"/>
      <c r="AL174" s="33"/>
      <c r="AM174" s="33"/>
      <c r="AN174" s="48"/>
      <c r="AO174" s="48"/>
      <c r="AP174" s="48"/>
    </row>
    <row r="175" spans="1:43" ht="21" customHeight="1" thickBot="1">
      <c r="I175" s="292">
        <f t="shared" si="23"/>
        <v>1</v>
      </c>
      <c r="J175" s="118">
        <f t="shared" si="19"/>
        <v>0</v>
      </c>
      <c r="K175" s="206">
        <f t="shared" si="24"/>
        <v>14</v>
      </c>
      <c r="L175" s="159"/>
      <c r="M175" s="159"/>
      <c r="N175" s="207">
        <f t="shared" si="21"/>
        <v>0</v>
      </c>
      <c r="O175" s="208"/>
      <c r="P175" s="208"/>
      <c r="Q175" s="209">
        <f t="shared" si="22"/>
        <v>0</v>
      </c>
      <c r="R175" s="209">
        <f t="shared" si="22"/>
        <v>0</v>
      </c>
      <c r="S175" s="1990"/>
      <c r="T175" s="1991"/>
      <c r="U175" s="118">
        <f t="shared" si="20"/>
        <v>0</v>
      </c>
      <c r="V175" s="651"/>
      <c r="W175" s="648"/>
      <c r="X175" s="649"/>
      <c r="Y175" s="649"/>
      <c r="Z175" s="649"/>
      <c r="AA175" s="649"/>
      <c r="AB175" s="649"/>
      <c r="AC175" s="649"/>
      <c r="AD175" s="650"/>
      <c r="AE175" s="199"/>
      <c r="AF175" s="199"/>
      <c r="AG175" s="199"/>
      <c r="AH175" s="33"/>
      <c r="AI175" s="33"/>
      <c r="AJ175" s="33"/>
      <c r="AK175" s="33"/>
      <c r="AL175" s="33"/>
      <c r="AM175" s="33"/>
      <c r="AN175" s="48"/>
      <c r="AO175" s="48"/>
      <c r="AP175" s="48"/>
    </row>
    <row r="176" spans="1:43" ht="21" hidden="1" customHeight="1">
      <c r="I176" s="292" t="e">
        <f>IF((O$178+P$178)&gt;0,1,0)</f>
        <v>#VALUE!</v>
      </c>
      <c r="J176" s="118">
        <f t="shared" si="19"/>
        <v>0</v>
      </c>
      <c r="K176" s="2013" t="s">
        <v>803</v>
      </c>
      <c r="L176" s="2013"/>
      <c r="M176" s="2013"/>
      <c r="N176" s="2013"/>
      <c r="O176" s="2013"/>
      <c r="P176" s="2013"/>
      <c r="Q176" s="2013"/>
      <c r="R176" s="2013"/>
      <c r="S176" s="2013"/>
      <c r="T176" s="2013"/>
      <c r="U176" s="118">
        <v>0</v>
      </c>
      <c r="V176" s="119" t="s">
        <v>755</v>
      </c>
      <c r="W176" s="120" t="s">
        <v>873</v>
      </c>
      <c r="X176" s="121"/>
      <c r="Y176" s="121"/>
      <c r="Z176" s="122"/>
      <c r="AA176" s="123"/>
      <c r="AB176" s="122"/>
      <c r="AC176" s="122"/>
      <c r="AD176" s="122"/>
      <c r="AE176" s="199"/>
      <c r="AF176" s="124" t="s">
        <v>756</v>
      </c>
      <c r="AG176" s="125"/>
      <c r="AH176" s="125"/>
      <c r="AI176" s="125"/>
      <c r="AJ176" s="33"/>
      <c r="AK176" s="33"/>
      <c r="AL176" s="33"/>
      <c r="AM176" s="33"/>
      <c r="AN176" s="48"/>
      <c r="AO176" s="48"/>
      <c r="AP176" s="48"/>
    </row>
    <row r="177" spans="9:42" ht="21" hidden="1" customHeight="1">
      <c r="I177" s="292" t="e">
        <f t="shared" ref="I177:I200" si="25">IF((O$178+P$178)&gt;0,1,0)</f>
        <v>#VALUE!</v>
      </c>
      <c r="J177" s="118">
        <f t="shared" si="19"/>
        <v>0</v>
      </c>
      <c r="K177" s="2021" t="s">
        <v>537</v>
      </c>
      <c r="L177" s="2021"/>
      <c r="M177" s="2021"/>
      <c r="N177" s="2021"/>
      <c r="O177" s="2021"/>
      <c r="P177" s="2021"/>
      <c r="Q177" s="2021"/>
      <c r="R177" s="2021"/>
      <c r="S177" s="2021"/>
      <c r="T177" s="2021"/>
      <c r="U177" s="118">
        <v>0</v>
      </c>
      <c r="V177" s="217" t="s">
        <v>976</v>
      </c>
      <c r="W177" s="232">
        <v>200</v>
      </c>
      <c r="X177" s="233" t="s">
        <v>1176</v>
      </c>
      <c r="Y177" s="232"/>
      <c r="Z177" s="129"/>
      <c r="AA177" s="130"/>
      <c r="AB177" s="129"/>
      <c r="AC177" s="131"/>
      <c r="AD177" s="132"/>
      <c r="AE177" s="199"/>
      <c r="AF177" s="133" t="s">
        <v>777</v>
      </c>
      <c r="AG177" s="134" t="s">
        <v>778</v>
      </c>
      <c r="AH177" s="134" t="s">
        <v>779</v>
      </c>
      <c r="AI177" s="135" t="s">
        <v>780</v>
      </c>
      <c r="AJ177" s="33"/>
      <c r="AK177" s="33"/>
      <c r="AL177" s="33"/>
      <c r="AM177" s="33"/>
      <c r="AN177" s="48"/>
      <c r="AO177" s="48"/>
      <c r="AP177" s="48"/>
    </row>
    <row r="178" spans="9:42" ht="21" hidden="1" customHeight="1">
      <c r="I178" s="292" t="e">
        <f t="shared" si="25"/>
        <v>#VALUE!</v>
      </c>
      <c r="J178" s="118">
        <f t="shared" si="19"/>
        <v>0</v>
      </c>
      <c r="K178" s="983" t="s">
        <v>523</v>
      </c>
      <c r="L178" s="136" t="s">
        <v>524</v>
      </c>
      <c r="M178" s="985" t="s">
        <v>978</v>
      </c>
      <c r="N178" s="136" t="s">
        <v>838</v>
      </c>
      <c r="O178" s="985" t="s">
        <v>776</v>
      </c>
      <c r="P178" s="136" t="s">
        <v>525</v>
      </c>
      <c r="Q178" s="136" t="s">
        <v>534</v>
      </c>
      <c r="R178" s="136" t="s">
        <v>529</v>
      </c>
      <c r="S178" s="406" t="s">
        <v>535</v>
      </c>
      <c r="T178" s="407" t="s">
        <v>536</v>
      </c>
      <c r="U178" s="118">
        <v>0</v>
      </c>
      <c r="V178" s="218" t="s">
        <v>975</v>
      </c>
      <c r="W178" s="138"/>
      <c r="X178" s="139"/>
      <c r="Y178" s="139"/>
      <c r="Z178" s="140"/>
      <c r="AA178" s="141"/>
      <c r="AB178" s="140"/>
      <c r="AC178" s="142"/>
      <c r="AD178" s="143"/>
      <c r="AE178" s="199"/>
      <c r="AF178" s="144" t="s">
        <v>781</v>
      </c>
      <c r="AG178" s="145" t="s">
        <v>782</v>
      </c>
      <c r="AH178" s="145" t="s">
        <v>783</v>
      </c>
      <c r="AI178" s="146" t="s">
        <v>784</v>
      </c>
      <c r="AJ178" s="33"/>
      <c r="AK178" s="33"/>
      <c r="AL178" s="33"/>
      <c r="AM178" s="33"/>
      <c r="AN178" s="48"/>
      <c r="AO178" s="48"/>
      <c r="AP178" s="48"/>
    </row>
    <row r="179" spans="9:42" ht="21" hidden="1" customHeight="1">
      <c r="I179" s="292" t="e">
        <f t="shared" si="25"/>
        <v>#VALUE!</v>
      </c>
      <c r="J179" s="118">
        <f t="shared" si="19"/>
        <v>0</v>
      </c>
      <c r="K179" s="147"/>
      <c r="L179" s="405"/>
      <c r="M179" s="148"/>
      <c r="N179" s="149"/>
      <c r="O179" s="149"/>
      <c r="P179" s="150" t="s">
        <v>1360</v>
      </c>
      <c r="Q179" s="151">
        <v>0</v>
      </c>
      <c r="R179" s="393"/>
      <c r="S179" s="152">
        <v>0</v>
      </c>
      <c r="T179" s="153">
        <v>0</v>
      </c>
      <c r="U179" s="118">
        <v>0</v>
      </c>
      <c r="V179" s="218" t="s">
        <v>974</v>
      </c>
      <c r="W179" s="138"/>
      <c r="X179" s="139"/>
      <c r="Y179" s="139"/>
      <c r="Z179" s="140"/>
      <c r="AA179" s="141"/>
      <c r="AB179" s="140"/>
      <c r="AC179" s="142"/>
      <c r="AD179" s="143"/>
      <c r="AE179" s="199"/>
      <c r="AF179" s="144" t="s">
        <v>785</v>
      </c>
      <c r="AG179" s="145" t="s">
        <v>786</v>
      </c>
      <c r="AH179" s="154" t="s">
        <v>787</v>
      </c>
      <c r="AI179" s="146" t="s">
        <v>788</v>
      </c>
      <c r="AJ179" s="33"/>
      <c r="AK179" s="33"/>
      <c r="AL179" s="33"/>
      <c r="AM179" s="33"/>
      <c r="AN179" s="48"/>
      <c r="AO179" s="48"/>
      <c r="AP179" s="48"/>
    </row>
    <row r="180" spans="9:42" ht="21" hidden="1" customHeight="1">
      <c r="I180" s="292" t="e">
        <f t="shared" si="25"/>
        <v>#VALUE!</v>
      </c>
      <c r="J180" s="118">
        <f t="shared" si="19"/>
        <v>0</v>
      </c>
      <c r="K180" s="983" t="s">
        <v>527</v>
      </c>
      <c r="L180" s="136" t="s">
        <v>528</v>
      </c>
      <c r="M180" s="136" t="s">
        <v>521</v>
      </c>
      <c r="N180" s="136" t="s">
        <v>526</v>
      </c>
      <c r="O180" s="136" t="s">
        <v>530</v>
      </c>
      <c r="P180" s="987" t="s">
        <v>531</v>
      </c>
      <c r="Q180" s="987" t="s">
        <v>532</v>
      </c>
      <c r="R180" s="155" t="s">
        <v>533</v>
      </c>
      <c r="S180" s="156" t="s">
        <v>552</v>
      </c>
      <c r="T180" s="407" t="s">
        <v>522</v>
      </c>
      <c r="U180" s="118">
        <v>0</v>
      </c>
      <c r="V180" s="219" t="s">
        <v>789</v>
      </c>
      <c r="W180" s="220"/>
      <c r="X180" s="221"/>
      <c r="Y180" s="221"/>
      <c r="Z180" s="222"/>
      <c r="AA180" s="223"/>
      <c r="AB180" s="222"/>
      <c r="AC180" s="224"/>
      <c r="AD180" s="225"/>
      <c r="AE180" s="199"/>
      <c r="AF180" s="144" t="s">
        <v>790</v>
      </c>
      <c r="AG180" s="157" t="s">
        <v>791</v>
      </c>
      <c r="AH180" s="158" t="s">
        <v>792</v>
      </c>
      <c r="AI180" s="146" t="s">
        <v>793</v>
      </c>
      <c r="AJ180" s="33"/>
      <c r="AK180" s="33"/>
      <c r="AL180" s="33"/>
      <c r="AM180" s="33"/>
      <c r="AN180" s="48"/>
      <c r="AO180" s="48"/>
      <c r="AP180" s="48"/>
    </row>
    <row r="181" spans="9:42" ht="21" hidden="1" customHeight="1">
      <c r="I181" s="292" t="e">
        <f t="shared" si="25"/>
        <v>#VALUE!</v>
      </c>
      <c r="J181" s="118">
        <f t="shared" si="19"/>
        <v>0</v>
      </c>
      <c r="K181" s="394"/>
      <c r="L181" s="395"/>
      <c r="M181" s="396"/>
      <c r="N181" s="160">
        <v>0</v>
      </c>
      <c r="O181" s="161" t="e">
        <v>#DIV/0!</v>
      </c>
      <c r="P181" s="162" t="s">
        <v>1361</v>
      </c>
      <c r="Q181" s="397" t="s">
        <v>1023</v>
      </c>
      <c r="R181" s="163" t="s">
        <v>960</v>
      </c>
      <c r="S181" s="164">
        <v>0</v>
      </c>
      <c r="T181" s="398">
        <v>0</v>
      </c>
      <c r="U181" s="118">
        <v>0</v>
      </c>
      <c r="V181" s="226">
        <v>0</v>
      </c>
      <c r="W181" s="226"/>
      <c r="X181" s="226"/>
      <c r="Y181" s="226"/>
      <c r="Z181" s="226"/>
      <c r="AA181" s="227"/>
      <c r="AB181" s="226"/>
      <c r="AC181" s="226"/>
      <c r="AD181" s="226"/>
      <c r="AE181" s="199"/>
      <c r="AF181" s="144" t="s">
        <v>794</v>
      </c>
      <c r="AG181" s="145"/>
      <c r="AH181" s="165"/>
      <c r="AI181" s="146"/>
      <c r="AJ181" s="33"/>
      <c r="AK181" s="33"/>
      <c r="AL181" s="33"/>
      <c r="AM181" s="33"/>
      <c r="AN181" s="48"/>
      <c r="AO181" s="48"/>
      <c r="AP181" s="48"/>
    </row>
    <row r="182" spans="9:42" ht="21" hidden="1" customHeight="1">
      <c r="I182" s="292" t="e">
        <f t="shared" si="25"/>
        <v>#VALUE!</v>
      </c>
      <c r="J182" s="118">
        <f t="shared" si="19"/>
        <v>0</v>
      </c>
      <c r="K182" s="2014" t="s">
        <v>839</v>
      </c>
      <c r="L182" s="2014"/>
      <c r="M182" s="2014"/>
      <c r="N182" s="2014"/>
      <c r="O182" s="2014"/>
      <c r="P182" s="2014"/>
      <c r="Q182" s="2014"/>
      <c r="R182" s="2014"/>
      <c r="S182" s="2014"/>
      <c r="T182" s="2014"/>
      <c r="U182" s="118">
        <v>0</v>
      </c>
      <c r="AE182" s="199"/>
      <c r="AF182" s="144"/>
      <c r="AG182" s="145"/>
      <c r="AH182" s="165"/>
      <c r="AI182" s="146"/>
      <c r="AJ182" s="33"/>
      <c r="AK182" s="33"/>
      <c r="AL182" s="33"/>
      <c r="AM182" s="33"/>
      <c r="AN182" s="48"/>
      <c r="AO182" s="48"/>
      <c r="AP182" s="48"/>
    </row>
    <row r="183" spans="9:42" ht="21" hidden="1" customHeight="1">
      <c r="I183" s="292" t="e">
        <f t="shared" si="25"/>
        <v>#VALUE!</v>
      </c>
      <c r="J183" s="118">
        <f t="shared" si="19"/>
        <v>0</v>
      </c>
      <c r="K183" s="2015" t="s">
        <v>840</v>
      </c>
      <c r="L183" s="2017" t="s">
        <v>841</v>
      </c>
      <c r="M183" s="2019" t="s">
        <v>842</v>
      </c>
      <c r="N183" s="2019" t="s">
        <v>843</v>
      </c>
      <c r="O183" s="2022" t="s">
        <v>844</v>
      </c>
      <c r="P183" s="2023"/>
      <c r="Q183" s="2022" t="s">
        <v>845</v>
      </c>
      <c r="R183" s="2023"/>
      <c r="S183" s="1992" t="s">
        <v>969</v>
      </c>
      <c r="T183" s="1993"/>
      <c r="U183" s="118">
        <v>0</v>
      </c>
      <c r="V183" s="217" t="s">
        <v>757</v>
      </c>
      <c r="W183" s="228" t="s">
        <v>973</v>
      </c>
      <c r="X183" s="228" t="s">
        <v>972</v>
      </c>
      <c r="Y183" s="228" t="s">
        <v>971</v>
      </c>
      <c r="Z183" s="228" t="s">
        <v>527</v>
      </c>
      <c r="AA183" s="229" t="s">
        <v>824</v>
      </c>
      <c r="AB183" s="228" t="s">
        <v>970</v>
      </c>
      <c r="AC183" s="230" t="s">
        <v>521</v>
      </c>
      <c r="AD183" s="231" t="s">
        <v>1232</v>
      </c>
      <c r="AE183" s="199"/>
      <c r="AF183" s="170"/>
      <c r="AG183" s="171"/>
      <c r="AH183" s="172"/>
      <c r="AI183" s="173"/>
      <c r="AJ183" s="33"/>
      <c r="AK183" s="33"/>
      <c r="AL183" s="33"/>
      <c r="AM183" s="33"/>
      <c r="AN183" s="48"/>
      <c r="AO183" s="48"/>
      <c r="AP183" s="48"/>
    </row>
    <row r="184" spans="9:42" ht="21" hidden="1" customHeight="1">
      <c r="I184" s="292" t="e">
        <f t="shared" si="25"/>
        <v>#VALUE!</v>
      </c>
      <c r="J184" s="118">
        <f t="shared" si="19"/>
        <v>0</v>
      </c>
      <c r="K184" s="2016"/>
      <c r="L184" s="2018"/>
      <c r="M184" s="2020"/>
      <c r="N184" s="2020"/>
      <c r="O184" s="986" t="s">
        <v>741</v>
      </c>
      <c r="P184" s="176" t="s">
        <v>742</v>
      </c>
      <c r="Q184" s="176" t="s">
        <v>741</v>
      </c>
      <c r="R184" s="177" t="s">
        <v>742</v>
      </c>
      <c r="S184" s="1994"/>
      <c r="T184" s="1995"/>
      <c r="U184" s="118">
        <v>0</v>
      </c>
      <c r="V184" s="178"/>
      <c r="W184" s="179"/>
      <c r="X184" s="179"/>
      <c r="Y184" s="179"/>
      <c r="Z184" s="179"/>
      <c r="AA184" s="180"/>
      <c r="AB184" s="179"/>
      <c r="AC184" s="402"/>
      <c r="AD184" s="181"/>
      <c r="AE184" s="199"/>
      <c r="AF184" s="125"/>
      <c r="AG184" s="125"/>
      <c r="AH184" s="125"/>
      <c r="AI184" s="182"/>
      <c r="AJ184" s="33"/>
      <c r="AK184" s="33"/>
      <c r="AL184" s="33"/>
      <c r="AM184" s="33"/>
      <c r="AN184" s="48"/>
      <c r="AO184" s="48"/>
      <c r="AP184" s="48"/>
    </row>
    <row r="185" spans="9:42" ht="21" hidden="1" customHeight="1">
      <c r="I185" s="292" t="e">
        <f t="shared" si="25"/>
        <v>#VALUE!</v>
      </c>
      <c r="J185" s="118">
        <f t="shared" si="19"/>
        <v>0</v>
      </c>
      <c r="K185" s="984" t="s">
        <v>802</v>
      </c>
      <c r="L185" s="184"/>
      <c r="M185" s="184"/>
      <c r="N185" s="266" t="e">
        <v>#DIV/0!</v>
      </c>
      <c r="O185" s="263" t="e">
        <v>#DIV/0!</v>
      </c>
      <c r="P185" s="263" t="e">
        <v>#DIV/0!</v>
      </c>
      <c r="Q185" s="263" t="e">
        <v>#DIV/0!</v>
      </c>
      <c r="R185" s="263" t="e">
        <v>#DIV/0!</v>
      </c>
      <c r="S185" s="1996"/>
      <c r="T185" s="1997"/>
      <c r="U185" s="118">
        <v>0</v>
      </c>
      <c r="V185" s="178"/>
      <c r="W185" s="234"/>
      <c r="X185" s="234"/>
      <c r="Y185" s="234"/>
      <c r="Z185" s="179"/>
      <c r="AA185" s="180"/>
      <c r="AB185" s="179"/>
      <c r="AC185" s="402"/>
      <c r="AD185" s="181"/>
      <c r="AE185" s="199"/>
      <c r="AF185" s="133" t="s">
        <v>795</v>
      </c>
      <c r="AG185" s="134" t="s">
        <v>796</v>
      </c>
      <c r="AH185" s="169" t="s">
        <v>797</v>
      </c>
      <c r="AI185" s="135" t="s">
        <v>1499</v>
      </c>
      <c r="AJ185" s="33"/>
      <c r="AK185" s="33"/>
      <c r="AL185" s="33"/>
      <c r="AM185" s="33"/>
      <c r="AN185" s="48"/>
      <c r="AO185" s="48"/>
      <c r="AP185" s="48"/>
    </row>
    <row r="186" spans="9:42" ht="21" hidden="1" customHeight="1">
      <c r="I186" s="292" t="e">
        <f t="shared" si="25"/>
        <v>#VALUE!</v>
      </c>
      <c r="J186" s="118">
        <f t="shared" si="19"/>
        <v>0</v>
      </c>
      <c r="K186" s="984" t="s">
        <v>754</v>
      </c>
      <c r="L186" s="184"/>
      <c r="M186" s="184"/>
      <c r="N186" s="264">
        <v>0</v>
      </c>
      <c r="O186" s="265">
        <v>0</v>
      </c>
      <c r="P186" s="265">
        <v>0</v>
      </c>
      <c r="Q186" s="265">
        <v>0</v>
      </c>
      <c r="R186" s="265">
        <v>0</v>
      </c>
      <c r="S186" s="1998"/>
      <c r="T186" s="1999"/>
      <c r="U186" s="118">
        <v>0</v>
      </c>
      <c r="V186" s="178"/>
      <c r="W186" s="179"/>
      <c r="X186" s="179"/>
      <c r="Y186" s="179"/>
      <c r="Z186" s="179"/>
      <c r="AA186" s="180"/>
      <c r="AB186" s="179"/>
      <c r="AC186" s="402"/>
      <c r="AD186" s="181"/>
      <c r="AE186" s="199"/>
      <c r="AF186" s="144" t="s">
        <v>1725</v>
      </c>
      <c r="AG186" s="145" t="s">
        <v>961</v>
      </c>
      <c r="AH186" s="186">
        <v>0</v>
      </c>
      <c r="AI186" s="187" t="s">
        <v>1501</v>
      </c>
      <c r="AJ186" s="33"/>
      <c r="AK186" s="33"/>
      <c r="AL186" s="33"/>
      <c r="AM186" s="33"/>
      <c r="AN186" s="48"/>
      <c r="AO186" s="48"/>
      <c r="AP186" s="48"/>
    </row>
    <row r="187" spans="9:42" ht="21" hidden="1" customHeight="1">
      <c r="I187" s="292" t="e">
        <f t="shared" si="25"/>
        <v>#VALUE!</v>
      </c>
      <c r="J187" s="118">
        <f t="shared" si="19"/>
        <v>0</v>
      </c>
      <c r="K187" s="984">
        <v>1</v>
      </c>
      <c r="L187" s="188"/>
      <c r="M187" s="188"/>
      <c r="N187" s="189">
        <v>0</v>
      </c>
      <c r="O187" s="190"/>
      <c r="P187" s="190"/>
      <c r="Q187" s="264">
        <v>0</v>
      </c>
      <c r="R187" s="264">
        <v>0</v>
      </c>
      <c r="S187" s="1988"/>
      <c r="T187" s="1989"/>
      <c r="U187" s="118">
        <v>0</v>
      </c>
      <c r="V187" s="178"/>
      <c r="W187" s="179"/>
      <c r="X187" s="179"/>
      <c r="Y187" s="179"/>
      <c r="Z187" s="179"/>
      <c r="AA187" s="180"/>
      <c r="AB187" s="179"/>
      <c r="AC187" s="402"/>
      <c r="AD187" s="181"/>
      <c r="AE187" s="199"/>
      <c r="AF187" s="144" t="s">
        <v>1726</v>
      </c>
      <c r="AG187" s="145" t="s">
        <v>800</v>
      </c>
      <c r="AH187" s="192">
        <v>0.05</v>
      </c>
      <c r="AI187" s="187" t="s">
        <v>1502</v>
      </c>
      <c r="AJ187" s="33"/>
      <c r="AK187" s="33"/>
      <c r="AL187" s="33"/>
      <c r="AM187" s="33"/>
      <c r="AN187" s="48"/>
      <c r="AO187" s="48"/>
      <c r="AP187" s="48"/>
    </row>
    <row r="188" spans="9:42" ht="21" hidden="1" customHeight="1">
      <c r="I188" s="292" t="e">
        <f t="shared" si="25"/>
        <v>#VALUE!</v>
      </c>
      <c r="J188" s="118">
        <f t="shared" si="19"/>
        <v>0</v>
      </c>
      <c r="K188" s="984">
        <v>2</v>
      </c>
      <c r="L188" s="188"/>
      <c r="M188" s="188"/>
      <c r="N188" s="189">
        <v>0</v>
      </c>
      <c r="O188" s="190"/>
      <c r="P188" s="190"/>
      <c r="Q188" s="264">
        <v>0</v>
      </c>
      <c r="R188" s="264">
        <v>0</v>
      </c>
      <c r="S188" s="1988"/>
      <c r="T188" s="1989"/>
      <c r="U188" s="118">
        <v>0</v>
      </c>
      <c r="V188" s="178"/>
      <c r="W188" s="179"/>
      <c r="X188" s="179"/>
      <c r="Y188" s="179"/>
      <c r="Z188" s="179"/>
      <c r="AA188" s="180"/>
      <c r="AB188" s="179"/>
      <c r="AC188" s="402"/>
      <c r="AD188" s="181"/>
      <c r="AE188" s="199"/>
      <c r="AF188" s="144" t="s">
        <v>1727</v>
      </c>
      <c r="AG188" s="145" t="s">
        <v>963</v>
      </c>
      <c r="AH188" s="192">
        <v>0.1</v>
      </c>
      <c r="AI188" s="193"/>
      <c r="AJ188" s="33"/>
      <c r="AK188" s="33"/>
      <c r="AL188" s="33"/>
      <c r="AM188" s="33"/>
      <c r="AN188" s="48"/>
      <c r="AO188" s="48"/>
      <c r="AP188" s="48"/>
    </row>
    <row r="189" spans="9:42" ht="21" hidden="1" customHeight="1">
      <c r="I189" s="292" t="e">
        <f t="shared" si="25"/>
        <v>#VALUE!</v>
      </c>
      <c r="J189" s="118">
        <f t="shared" si="19"/>
        <v>0</v>
      </c>
      <c r="K189" s="984">
        <v>3</v>
      </c>
      <c r="L189" s="188"/>
      <c r="M189" s="188"/>
      <c r="N189" s="189">
        <v>0</v>
      </c>
      <c r="O189" s="190"/>
      <c r="P189" s="190"/>
      <c r="Q189" s="264">
        <v>0</v>
      </c>
      <c r="R189" s="264">
        <v>0</v>
      </c>
      <c r="S189" s="1988"/>
      <c r="T189" s="1989"/>
      <c r="U189" s="118">
        <v>0</v>
      </c>
      <c r="V189" s="178"/>
      <c r="W189" s="179"/>
      <c r="X189" s="179"/>
      <c r="Y189" s="179"/>
      <c r="Z189" s="179"/>
      <c r="AA189" s="180"/>
      <c r="AB189" s="179"/>
      <c r="AC189" s="402"/>
      <c r="AD189" s="181"/>
      <c r="AE189" s="199"/>
      <c r="AF189" s="144"/>
      <c r="AG189" s="145"/>
      <c r="AH189" s="194"/>
      <c r="AI189" s="146"/>
      <c r="AJ189" s="33"/>
      <c r="AK189" s="33"/>
      <c r="AL189" s="33"/>
      <c r="AM189" s="33"/>
      <c r="AN189" s="48"/>
      <c r="AO189" s="48"/>
      <c r="AP189" s="48"/>
    </row>
    <row r="190" spans="9:42" ht="21" hidden="1" customHeight="1">
      <c r="I190" s="292" t="e">
        <f t="shared" si="25"/>
        <v>#VALUE!</v>
      </c>
      <c r="J190" s="118">
        <f t="shared" si="19"/>
        <v>0</v>
      </c>
      <c r="K190" s="984">
        <v>4</v>
      </c>
      <c r="L190" s="188"/>
      <c r="M190" s="188"/>
      <c r="N190" s="189">
        <v>0</v>
      </c>
      <c r="O190" s="190"/>
      <c r="P190" s="190"/>
      <c r="Q190" s="264">
        <v>0</v>
      </c>
      <c r="R190" s="264">
        <v>0</v>
      </c>
      <c r="S190" s="1988"/>
      <c r="T190" s="1989"/>
      <c r="U190" s="118">
        <v>0</v>
      </c>
      <c r="V190" s="178"/>
      <c r="W190" s="179"/>
      <c r="X190" s="179"/>
      <c r="Y190" s="179"/>
      <c r="Z190" s="179"/>
      <c r="AA190" s="180"/>
      <c r="AB190" s="179"/>
      <c r="AC190" s="402"/>
      <c r="AD190" s="181"/>
      <c r="AE190" s="199"/>
      <c r="AF190" s="170"/>
      <c r="AG190" s="195"/>
      <c r="AH190" s="171"/>
      <c r="AI190" s="173"/>
      <c r="AJ190" s="33"/>
      <c r="AK190" s="33"/>
      <c r="AL190" s="33"/>
      <c r="AM190" s="33"/>
      <c r="AN190" s="48"/>
      <c r="AO190" s="48"/>
      <c r="AP190" s="48"/>
    </row>
    <row r="191" spans="9:42" ht="21" hidden="1" customHeight="1">
      <c r="I191" s="292" t="e">
        <f t="shared" si="25"/>
        <v>#VALUE!</v>
      </c>
      <c r="J191" s="118">
        <f t="shared" si="19"/>
        <v>0</v>
      </c>
      <c r="K191" s="984">
        <v>5</v>
      </c>
      <c r="L191" s="188"/>
      <c r="M191" s="188"/>
      <c r="N191" s="189">
        <v>0</v>
      </c>
      <c r="O191" s="190"/>
      <c r="P191" s="190"/>
      <c r="Q191" s="191">
        <v>0</v>
      </c>
      <c r="R191" s="191">
        <v>0</v>
      </c>
      <c r="S191" s="1988"/>
      <c r="T191" s="1989"/>
      <c r="U191" s="118">
        <v>0</v>
      </c>
      <c r="V191" s="178"/>
      <c r="W191" s="179"/>
      <c r="X191" s="179"/>
      <c r="Y191" s="179"/>
      <c r="Z191" s="179"/>
      <c r="AA191" s="180"/>
      <c r="AB191" s="179"/>
      <c r="AC191" s="402"/>
      <c r="AD191" s="181"/>
      <c r="AE191" s="199"/>
      <c r="AF191" s="48"/>
      <c r="AG191" s="48"/>
      <c r="AH191" s="48"/>
      <c r="AI191" s="48"/>
      <c r="AJ191" s="33"/>
      <c r="AK191" s="33"/>
      <c r="AL191" s="33"/>
      <c r="AM191" s="33"/>
      <c r="AN191" s="48"/>
      <c r="AO191" s="48"/>
      <c r="AP191" s="48"/>
    </row>
    <row r="192" spans="9:42" ht="21" hidden="1" customHeight="1">
      <c r="I192" s="292" t="e">
        <f t="shared" si="25"/>
        <v>#VALUE!</v>
      </c>
      <c r="J192" s="118">
        <f t="shared" si="19"/>
        <v>0</v>
      </c>
      <c r="K192" s="984">
        <v>6</v>
      </c>
      <c r="L192" s="188"/>
      <c r="M192" s="188"/>
      <c r="N192" s="189">
        <v>0</v>
      </c>
      <c r="O192" s="190"/>
      <c r="P192" s="190"/>
      <c r="Q192" s="191">
        <v>0</v>
      </c>
      <c r="R192" s="191">
        <v>0</v>
      </c>
      <c r="S192" s="1988"/>
      <c r="T192" s="1989"/>
      <c r="U192" s="118">
        <v>0</v>
      </c>
      <c r="V192" s="137" t="s">
        <v>754</v>
      </c>
      <c r="W192" s="196">
        <v>0</v>
      </c>
      <c r="X192" s="196">
        <v>0</v>
      </c>
      <c r="Y192" s="196">
        <v>0</v>
      </c>
      <c r="Z192" s="197"/>
      <c r="AA192" s="198"/>
      <c r="AB192" s="196">
        <v>0</v>
      </c>
      <c r="AC192" s="402"/>
      <c r="AD192" s="654">
        <v>0</v>
      </c>
      <c r="AE192" s="199"/>
      <c r="AF192" s="33"/>
      <c r="AG192" s="33"/>
      <c r="AH192" s="33"/>
      <c r="AI192" s="33"/>
      <c r="AJ192" s="33"/>
      <c r="AK192" s="33"/>
      <c r="AL192" s="33"/>
      <c r="AM192" s="33"/>
      <c r="AN192" s="48"/>
      <c r="AO192" s="48"/>
      <c r="AP192" s="48"/>
    </row>
    <row r="193" spans="9:42" ht="21" hidden="1" customHeight="1">
      <c r="I193" s="292" t="e">
        <f t="shared" si="25"/>
        <v>#VALUE!</v>
      </c>
      <c r="J193" s="118">
        <f t="shared" si="19"/>
        <v>0</v>
      </c>
      <c r="K193" s="984">
        <v>7</v>
      </c>
      <c r="L193" s="188"/>
      <c r="M193" s="188"/>
      <c r="N193" s="189">
        <v>0</v>
      </c>
      <c r="O193" s="190"/>
      <c r="P193" s="190"/>
      <c r="Q193" s="191">
        <v>0</v>
      </c>
      <c r="R193" s="191">
        <v>0</v>
      </c>
      <c r="S193" s="1988"/>
      <c r="T193" s="1989"/>
      <c r="U193" s="118">
        <v>0</v>
      </c>
      <c r="V193" s="201" t="s">
        <v>802</v>
      </c>
      <c r="W193" s="202"/>
      <c r="X193" s="202"/>
      <c r="Y193" s="202"/>
      <c r="Z193" s="202"/>
      <c r="AA193" s="203"/>
      <c r="AB193" s="202">
        <v>0</v>
      </c>
      <c r="AC193" s="403"/>
      <c r="AD193" s="204"/>
      <c r="AE193" s="199"/>
      <c r="AF193" s="199"/>
      <c r="AG193" s="199"/>
      <c r="AH193" s="33"/>
      <c r="AI193" s="33"/>
      <c r="AJ193" s="33"/>
      <c r="AK193" s="33"/>
      <c r="AL193" s="33"/>
      <c r="AM193" s="33"/>
      <c r="AN193" s="48"/>
      <c r="AO193" s="48"/>
      <c r="AP193" s="48"/>
    </row>
    <row r="194" spans="9:42" ht="21" hidden="1" customHeight="1">
      <c r="I194" s="292" t="e">
        <f t="shared" si="25"/>
        <v>#VALUE!</v>
      </c>
      <c r="J194" s="118">
        <f t="shared" si="19"/>
        <v>0</v>
      </c>
      <c r="K194" s="984">
        <v>8</v>
      </c>
      <c r="L194" s="188"/>
      <c r="M194" s="188"/>
      <c r="N194" s="189">
        <v>0</v>
      </c>
      <c r="O194" s="190"/>
      <c r="P194" s="190"/>
      <c r="Q194" s="191">
        <v>0</v>
      </c>
      <c r="R194" s="191">
        <v>0</v>
      </c>
      <c r="S194" s="1988"/>
      <c r="T194" s="1989"/>
      <c r="U194" s="118">
        <v>0</v>
      </c>
      <c r="V194" s="33"/>
      <c r="W194" s="33"/>
      <c r="X194" s="33"/>
      <c r="Y194" s="33"/>
      <c r="Z194" s="33"/>
      <c r="AA194" s="205"/>
      <c r="AB194" s="33"/>
      <c r="AC194" s="33"/>
      <c r="AD194" s="33"/>
      <c r="AE194" s="199"/>
      <c r="AF194" s="199"/>
      <c r="AG194" s="199"/>
      <c r="AH194" s="33"/>
      <c r="AI194" s="33"/>
      <c r="AJ194" s="33"/>
      <c r="AK194" s="33"/>
      <c r="AL194" s="33"/>
      <c r="AM194" s="33"/>
      <c r="AN194" s="48"/>
      <c r="AO194" s="48"/>
      <c r="AP194" s="48"/>
    </row>
    <row r="195" spans="9:42" ht="21" hidden="1" customHeight="1">
      <c r="I195" s="292" t="e">
        <f t="shared" si="25"/>
        <v>#VALUE!</v>
      </c>
      <c r="J195" s="118">
        <f t="shared" si="19"/>
        <v>0</v>
      </c>
      <c r="K195" s="984">
        <v>9</v>
      </c>
      <c r="L195" s="188"/>
      <c r="M195" s="188"/>
      <c r="N195" s="189">
        <v>0</v>
      </c>
      <c r="O195" s="190"/>
      <c r="P195" s="190"/>
      <c r="Q195" s="191">
        <v>0</v>
      </c>
      <c r="R195" s="191">
        <v>0</v>
      </c>
      <c r="S195" s="1988"/>
      <c r="T195" s="1989"/>
      <c r="U195" s="118">
        <v>0</v>
      </c>
      <c r="V195" s="647" t="s">
        <v>1169</v>
      </c>
      <c r="W195" s="648" t="s">
        <v>1170</v>
      </c>
      <c r="X195" s="649"/>
      <c r="Y195" s="649"/>
      <c r="Z195" s="649"/>
      <c r="AA195" s="649"/>
      <c r="AB195" s="649"/>
      <c r="AC195" s="649"/>
      <c r="AD195" s="650"/>
      <c r="AE195" s="199"/>
      <c r="AF195" s="199"/>
      <c r="AG195" s="199"/>
      <c r="AH195" s="33"/>
      <c r="AI195" s="33"/>
      <c r="AJ195" s="33"/>
      <c r="AK195" s="33"/>
      <c r="AL195" s="33"/>
      <c r="AM195" s="33"/>
      <c r="AN195" s="48"/>
      <c r="AO195" s="48"/>
      <c r="AP195" s="48"/>
    </row>
    <row r="196" spans="9:42" ht="21" hidden="1" customHeight="1">
      <c r="I196" s="292" t="e">
        <f t="shared" si="25"/>
        <v>#VALUE!</v>
      </c>
      <c r="J196" s="118">
        <f t="shared" si="19"/>
        <v>0</v>
      </c>
      <c r="K196" s="984">
        <v>10</v>
      </c>
      <c r="L196" s="188"/>
      <c r="M196" s="188"/>
      <c r="N196" s="189">
        <v>0</v>
      </c>
      <c r="O196" s="190"/>
      <c r="P196" s="190"/>
      <c r="Q196" s="191">
        <v>0</v>
      </c>
      <c r="R196" s="191">
        <v>0</v>
      </c>
      <c r="S196" s="1988"/>
      <c r="T196" s="1989"/>
      <c r="U196" s="118">
        <v>0</v>
      </c>
      <c r="V196" s="651" t="s">
        <v>1171</v>
      </c>
      <c r="W196" s="648" t="s">
        <v>1357</v>
      </c>
      <c r="X196" s="649"/>
      <c r="Y196" s="649"/>
      <c r="Z196" s="649"/>
      <c r="AA196" s="649"/>
      <c r="AB196" s="649"/>
      <c r="AC196" s="649"/>
      <c r="AD196" s="650"/>
      <c r="AE196" s="199"/>
      <c r="AF196" s="199"/>
      <c r="AG196" s="199"/>
      <c r="AH196" s="33"/>
      <c r="AI196" s="33"/>
      <c r="AJ196" s="33"/>
      <c r="AK196" s="33"/>
      <c r="AL196" s="33"/>
      <c r="AM196" s="33"/>
      <c r="AN196" s="48"/>
      <c r="AO196" s="48"/>
      <c r="AP196" s="48"/>
    </row>
    <row r="197" spans="9:42" ht="21" hidden="1" customHeight="1">
      <c r="I197" s="292" t="e">
        <f t="shared" si="25"/>
        <v>#VALUE!</v>
      </c>
      <c r="J197" s="118">
        <f t="shared" si="19"/>
        <v>0</v>
      </c>
      <c r="K197" s="984">
        <v>11</v>
      </c>
      <c r="L197" s="188"/>
      <c r="M197" s="188"/>
      <c r="N197" s="189">
        <v>0</v>
      </c>
      <c r="O197" s="190"/>
      <c r="P197" s="190"/>
      <c r="Q197" s="191">
        <v>0</v>
      </c>
      <c r="R197" s="191">
        <v>0</v>
      </c>
      <c r="S197" s="1988"/>
      <c r="T197" s="1989"/>
      <c r="U197" s="118">
        <v>0</v>
      </c>
      <c r="V197" s="651" t="s">
        <v>1172</v>
      </c>
      <c r="W197" s="648" t="s">
        <v>1358</v>
      </c>
      <c r="X197" s="649"/>
      <c r="Y197" s="649"/>
      <c r="Z197" s="649"/>
      <c r="AA197" s="649"/>
      <c r="AB197" s="649"/>
      <c r="AC197" s="649"/>
      <c r="AD197" s="650"/>
      <c r="AE197" s="199"/>
      <c r="AF197" s="199"/>
      <c r="AG197" s="199"/>
      <c r="AH197" s="33"/>
      <c r="AI197" s="33"/>
      <c r="AJ197" s="33"/>
      <c r="AK197" s="33"/>
      <c r="AL197" s="33"/>
      <c r="AM197" s="33"/>
      <c r="AN197" s="48"/>
      <c r="AO197" s="48"/>
      <c r="AP197" s="48"/>
    </row>
    <row r="198" spans="9:42" ht="21" hidden="1" customHeight="1">
      <c r="I198" s="292" t="e">
        <f t="shared" si="25"/>
        <v>#VALUE!</v>
      </c>
      <c r="J198" s="118">
        <f t="shared" si="19"/>
        <v>0</v>
      </c>
      <c r="K198" s="984">
        <v>12</v>
      </c>
      <c r="L198" s="188"/>
      <c r="M198" s="188"/>
      <c r="N198" s="189">
        <v>0</v>
      </c>
      <c r="O198" s="190"/>
      <c r="P198" s="190"/>
      <c r="Q198" s="191">
        <v>0</v>
      </c>
      <c r="R198" s="191">
        <v>0</v>
      </c>
      <c r="S198" s="1988"/>
      <c r="T198" s="1989"/>
      <c r="U198" s="118">
        <v>0</v>
      </c>
      <c r="V198" s="651" t="s">
        <v>1174</v>
      </c>
      <c r="W198" s="648" t="s">
        <v>1359</v>
      </c>
      <c r="X198" s="649"/>
      <c r="Y198" s="649"/>
      <c r="Z198" s="649"/>
      <c r="AA198" s="649"/>
      <c r="AB198" s="649"/>
      <c r="AC198" s="649"/>
      <c r="AD198" s="650"/>
      <c r="AE198" s="199"/>
      <c r="AF198" s="199"/>
      <c r="AG198" s="199"/>
      <c r="AH198" s="33"/>
      <c r="AI198" s="33"/>
      <c r="AJ198" s="33"/>
      <c r="AK198" s="33"/>
      <c r="AL198" s="33"/>
      <c r="AM198" s="33"/>
      <c r="AN198" s="48"/>
      <c r="AO198" s="48"/>
      <c r="AP198" s="48"/>
    </row>
    <row r="199" spans="9:42" ht="21" hidden="1" customHeight="1">
      <c r="I199" s="292" t="e">
        <f t="shared" si="25"/>
        <v>#VALUE!</v>
      </c>
      <c r="J199" s="118">
        <f t="shared" si="19"/>
        <v>0</v>
      </c>
      <c r="K199" s="984">
        <v>13</v>
      </c>
      <c r="L199" s="188"/>
      <c r="M199" s="188"/>
      <c r="N199" s="189">
        <v>0</v>
      </c>
      <c r="O199" s="190"/>
      <c r="P199" s="190"/>
      <c r="Q199" s="191">
        <v>0</v>
      </c>
      <c r="R199" s="191">
        <v>0</v>
      </c>
      <c r="S199" s="1988"/>
      <c r="T199" s="1989"/>
      <c r="U199" s="118">
        <v>0</v>
      </c>
      <c r="V199" s="652" t="s">
        <v>1175</v>
      </c>
      <c r="W199" s="648"/>
      <c r="X199" s="649"/>
      <c r="Y199" s="649"/>
      <c r="Z199" s="649"/>
      <c r="AA199" s="649"/>
      <c r="AB199" s="649"/>
      <c r="AC199" s="649"/>
      <c r="AD199" s="650"/>
      <c r="AE199" s="199"/>
      <c r="AF199" s="199"/>
      <c r="AG199" s="199"/>
      <c r="AH199" s="33"/>
      <c r="AI199" s="33"/>
      <c r="AJ199" s="33"/>
      <c r="AK199" s="33"/>
      <c r="AL199" s="33"/>
      <c r="AM199" s="33"/>
      <c r="AN199" s="48"/>
      <c r="AO199" s="48"/>
      <c r="AP199" s="48"/>
    </row>
    <row r="200" spans="9:42" ht="21" hidden="1" customHeight="1" thickBot="1">
      <c r="I200" s="292" t="e">
        <f t="shared" si="25"/>
        <v>#VALUE!</v>
      </c>
      <c r="J200" s="118">
        <f t="shared" si="19"/>
        <v>0</v>
      </c>
      <c r="K200" s="206">
        <v>14</v>
      </c>
      <c r="L200" s="159"/>
      <c r="M200" s="159"/>
      <c r="N200" s="207">
        <v>0</v>
      </c>
      <c r="O200" s="208"/>
      <c r="P200" s="208"/>
      <c r="Q200" s="209">
        <v>0</v>
      </c>
      <c r="R200" s="209">
        <v>0</v>
      </c>
      <c r="S200" s="1990"/>
      <c r="T200" s="1991"/>
      <c r="U200" s="118">
        <v>0</v>
      </c>
      <c r="V200" s="651"/>
      <c r="W200" s="648"/>
      <c r="X200" s="649"/>
      <c r="Y200" s="649"/>
      <c r="Z200" s="649"/>
      <c r="AA200" s="649"/>
      <c r="AB200" s="649"/>
      <c r="AC200" s="649"/>
      <c r="AD200" s="650"/>
      <c r="AE200" s="199"/>
      <c r="AF200" s="199"/>
      <c r="AG200" s="199"/>
      <c r="AH200" s="33"/>
      <c r="AI200" s="33"/>
      <c r="AJ200" s="33"/>
      <c r="AK200" s="33"/>
      <c r="AL200" s="33"/>
      <c r="AM200" s="33"/>
      <c r="AN200" s="48"/>
      <c r="AO200" s="48"/>
      <c r="AP200" s="48"/>
    </row>
    <row r="201" spans="9:42" ht="21" hidden="1" customHeight="1">
      <c r="I201" s="292">
        <f>IF((O$203+P$203)&gt;0,1,0)</f>
        <v>0</v>
      </c>
      <c r="J201" s="118">
        <f t="shared" si="19"/>
        <v>0</v>
      </c>
      <c r="K201" s="2002" t="s">
        <v>840</v>
      </c>
      <c r="L201" s="2008" t="s">
        <v>841</v>
      </c>
      <c r="M201" s="2010" t="s">
        <v>842</v>
      </c>
      <c r="N201" s="2006" t="s">
        <v>843</v>
      </c>
      <c r="O201" s="2012" t="s">
        <v>844</v>
      </c>
      <c r="P201" s="2012"/>
      <c r="Q201" s="2012" t="s">
        <v>845</v>
      </c>
      <c r="R201" s="2012"/>
      <c r="S201" s="1992" t="s">
        <v>969</v>
      </c>
      <c r="T201" s="1993"/>
      <c r="U201" s="118">
        <f t="shared" ref="U201:U257" si="26">J201</f>
        <v>0</v>
      </c>
      <c r="V201" s="33"/>
      <c r="W201" s="33"/>
      <c r="X201" s="33"/>
      <c r="Y201" s="33"/>
      <c r="Z201" s="33"/>
      <c r="AA201" s="205"/>
      <c r="AB201" s="33"/>
      <c r="AC201" s="33"/>
      <c r="AD201" s="33"/>
      <c r="AE201" s="199"/>
      <c r="AF201" s="199"/>
      <c r="AG201" s="199"/>
      <c r="AH201" s="33"/>
      <c r="AI201" s="33"/>
      <c r="AJ201" s="33"/>
      <c r="AK201" s="33"/>
      <c r="AL201" s="33"/>
      <c r="AM201" s="33"/>
      <c r="AN201" s="48"/>
      <c r="AO201" s="48"/>
      <c r="AP201" s="48"/>
    </row>
    <row r="202" spans="9:42" ht="21" hidden="1" customHeight="1">
      <c r="I202" s="292">
        <f t="shared" ref="I202:I225" si="27">IF((O$203+P$203)&gt;0,1,0)</f>
        <v>0</v>
      </c>
      <c r="J202" s="118">
        <f t="shared" si="19"/>
        <v>0</v>
      </c>
      <c r="K202" s="2003"/>
      <c r="L202" s="2009"/>
      <c r="M202" s="2011"/>
      <c r="N202" s="2007"/>
      <c r="O202" s="635" t="s">
        <v>741</v>
      </c>
      <c r="P202" s="176" t="s">
        <v>742</v>
      </c>
      <c r="Q202" s="176" t="s">
        <v>741</v>
      </c>
      <c r="R202" s="177" t="s">
        <v>742</v>
      </c>
      <c r="S202" s="1994"/>
      <c r="T202" s="1995"/>
      <c r="U202" s="118">
        <f t="shared" si="26"/>
        <v>0</v>
      </c>
      <c r="V202" s="33"/>
      <c r="W202" s="33"/>
      <c r="X202" s="33"/>
      <c r="Y202" s="33"/>
      <c r="Z202" s="33"/>
      <c r="AA202" s="205"/>
      <c r="AB202" s="33"/>
      <c r="AC202" s="33"/>
      <c r="AD202" s="33"/>
      <c r="AE202" s="199"/>
      <c r="AF202" s="199"/>
      <c r="AG202" s="199"/>
      <c r="AH202" s="33"/>
      <c r="AI202" s="33"/>
      <c r="AJ202" s="33"/>
      <c r="AK202" s="33"/>
      <c r="AL202" s="33"/>
      <c r="AM202" s="33"/>
      <c r="AN202" s="48"/>
      <c r="AO202" s="48"/>
      <c r="AP202" s="48"/>
    </row>
    <row r="203" spans="9:42" ht="21" hidden="1" customHeight="1">
      <c r="I203" s="292">
        <f t="shared" si="27"/>
        <v>0</v>
      </c>
      <c r="J203" s="118">
        <f t="shared" si="19"/>
        <v>0</v>
      </c>
      <c r="K203" s="636">
        <f>+K50+1</f>
        <v>15</v>
      </c>
      <c r="L203" s="188"/>
      <c r="M203" s="188"/>
      <c r="N203" s="189">
        <f t="shared" ref="N203:N225" si="28">IF(O203+P203&gt;0,$W$152,)</f>
        <v>0</v>
      </c>
      <c r="O203" s="190"/>
      <c r="P203" s="190"/>
      <c r="Q203" s="191">
        <f t="shared" ref="Q203:R225" si="29">ROUND(O203*50,0)</f>
        <v>0</v>
      </c>
      <c r="R203" s="191">
        <f t="shared" si="29"/>
        <v>0</v>
      </c>
      <c r="S203" s="1988"/>
      <c r="T203" s="1989"/>
      <c r="U203" s="118">
        <f t="shared" si="26"/>
        <v>0</v>
      </c>
      <c r="V203" s="33"/>
      <c r="W203" s="33"/>
      <c r="X203" s="33"/>
      <c r="Y203" s="33"/>
      <c r="Z203" s="33"/>
      <c r="AA203" s="205"/>
      <c r="AB203" s="33"/>
      <c r="AC203" s="33"/>
      <c r="AD203" s="33"/>
      <c r="AE203" s="199"/>
      <c r="AF203" s="199"/>
      <c r="AG203" s="199"/>
      <c r="AH203" s="33"/>
      <c r="AI203" s="33"/>
      <c r="AJ203" s="33"/>
      <c r="AK203" s="33"/>
      <c r="AL203" s="33"/>
      <c r="AM203" s="33"/>
      <c r="AN203" s="48"/>
      <c r="AO203" s="48"/>
      <c r="AP203" s="48"/>
    </row>
    <row r="204" spans="9:42" ht="21" hidden="1" customHeight="1">
      <c r="I204" s="292">
        <f t="shared" si="27"/>
        <v>0</v>
      </c>
      <c r="J204" s="118">
        <f t="shared" si="19"/>
        <v>0</v>
      </c>
      <c r="K204" s="636">
        <f t="shared" ref="K204:K225" si="30">+K203+1</f>
        <v>16</v>
      </c>
      <c r="L204" s="188"/>
      <c r="M204" s="188"/>
      <c r="N204" s="189">
        <f t="shared" si="28"/>
        <v>0</v>
      </c>
      <c r="O204" s="190"/>
      <c r="P204" s="190"/>
      <c r="Q204" s="191">
        <f t="shared" si="29"/>
        <v>0</v>
      </c>
      <c r="R204" s="191">
        <f t="shared" si="29"/>
        <v>0</v>
      </c>
      <c r="S204" s="1988"/>
      <c r="T204" s="1989"/>
      <c r="U204" s="118">
        <f t="shared" si="26"/>
        <v>0</v>
      </c>
      <c r="V204" s="33"/>
      <c r="W204" s="33"/>
      <c r="X204" s="33"/>
      <c r="Y204" s="33"/>
      <c r="Z204" s="33"/>
      <c r="AA204" s="205"/>
      <c r="AB204" s="33"/>
      <c r="AC204" s="33"/>
      <c r="AD204" s="33"/>
      <c r="AE204" s="199"/>
      <c r="AF204" s="199"/>
      <c r="AG204" s="199"/>
      <c r="AH204" s="33"/>
      <c r="AI204" s="33"/>
      <c r="AJ204" s="33"/>
      <c r="AK204" s="33"/>
      <c r="AL204" s="33"/>
      <c r="AM204" s="33"/>
      <c r="AN204" s="48"/>
      <c r="AO204" s="48"/>
      <c r="AP204" s="48"/>
    </row>
    <row r="205" spans="9:42" ht="21" hidden="1" customHeight="1">
      <c r="I205" s="292">
        <f t="shared" si="27"/>
        <v>0</v>
      </c>
      <c r="J205" s="118">
        <f t="shared" si="19"/>
        <v>0</v>
      </c>
      <c r="K205" s="636">
        <f t="shared" si="30"/>
        <v>17</v>
      </c>
      <c r="L205" s="188"/>
      <c r="M205" s="188"/>
      <c r="N205" s="189">
        <f t="shared" si="28"/>
        <v>0</v>
      </c>
      <c r="O205" s="190"/>
      <c r="P205" s="190"/>
      <c r="Q205" s="191">
        <f t="shared" si="29"/>
        <v>0</v>
      </c>
      <c r="R205" s="191">
        <f t="shared" si="29"/>
        <v>0</v>
      </c>
      <c r="S205" s="1988"/>
      <c r="T205" s="1989"/>
      <c r="U205" s="118">
        <f t="shared" si="26"/>
        <v>0</v>
      </c>
      <c r="V205" s="33"/>
      <c r="W205" s="33"/>
      <c r="X205" s="33"/>
      <c r="Y205" s="33"/>
      <c r="Z205" s="33"/>
      <c r="AA205" s="205"/>
      <c r="AB205" s="33"/>
      <c r="AC205" s="33"/>
      <c r="AD205" s="33"/>
      <c r="AE205" s="199"/>
      <c r="AF205" s="199"/>
      <c r="AG205" s="199"/>
      <c r="AH205" s="33"/>
      <c r="AI205" s="33"/>
      <c r="AJ205" s="33"/>
      <c r="AK205" s="33"/>
      <c r="AL205" s="33"/>
      <c r="AM205" s="33"/>
      <c r="AN205" s="48"/>
      <c r="AO205" s="48"/>
      <c r="AP205" s="48"/>
    </row>
    <row r="206" spans="9:42" ht="21" hidden="1" customHeight="1">
      <c r="I206" s="292">
        <f t="shared" si="27"/>
        <v>0</v>
      </c>
      <c r="J206" s="118">
        <f t="shared" si="19"/>
        <v>0</v>
      </c>
      <c r="K206" s="636">
        <f t="shared" si="30"/>
        <v>18</v>
      </c>
      <c r="L206" s="188"/>
      <c r="M206" s="188"/>
      <c r="N206" s="189">
        <f t="shared" si="28"/>
        <v>0</v>
      </c>
      <c r="O206" s="190"/>
      <c r="P206" s="190"/>
      <c r="Q206" s="191">
        <f t="shared" si="29"/>
        <v>0</v>
      </c>
      <c r="R206" s="191">
        <f t="shared" si="29"/>
        <v>0</v>
      </c>
      <c r="S206" s="1988"/>
      <c r="T206" s="1989"/>
      <c r="U206" s="118">
        <f t="shared" si="26"/>
        <v>0</v>
      </c>
      <c r="V206" s="33"/>
      <c r="W206" s="33"/>
      <c r="X206" s="33"/>
      <c r="Y206" s="33"/>
      <c r="Z206" s="33"/>
      <c r="AA206" s="205"/>
      <c r="AB206" s="33"/>
      <c r="AC206" s="33"/>
      <c r="AD206" s="33"/>
      <c r="AE206" s="199"/>
      <c r="AF206" s="199"/>
      <c r="AG206" s="199"/>
      <c r="AH206" s="33"/>
      <c r="AI206" s="33"/>
      <c r="AJ206" s="33"/>
      <c r="AK206" s="33"/>
      <c r="AL206" s="33"/>
      <c r="AM206" s="33"/>
      <c r="AN206" s="48"/>
      <c r="AO206" s="48"/>
      <c r="AP206" s="48"/>
    </row>
    <row r="207" spans="9:42" ht="21" hidden="1" customHeight="1">
      <c r="I207" s="292">
        <f t="shared" si="27"/>
        <v>0</v>
      </c>
      <c r="J207" s="118">
        <f t="shared" si="19"/>
        <v>0</v>
      </c>
      <c r="K207" s="636">
        <f t="shared" si="30"/>
        <v>19</v>
      </c>
      <c r="L207" s="188"/>
      <c r="M207" s="188"/>
      <c r="N207" s="189">
        <f t="shared" si="28"/>
        <v>0</v>
      </c>
      <c r="O207" s="190"/>
      <c r="P207" s="190"/>
      <c r="Q207" s="191">
        <f t="shared" si="29"/>
        <v>0</v>
      </c>
      <c r="R207" s="191">
        <f t="shared" si="29"/>
        <v>0</v>
      </c>
      <c r="S207" s="1988"/>
      <c r="T207" s="1989"/>
      <c r="U207" s="118">
        <f t="shared" si="26"/>
        <v>0</v>
      </c>
      <c r="V207" s="33"/>
      <c r="W207" s="33"/>
      <c r="X207" s="33"/>
      <c r="Y207" s="33"/>
      <c r="Z207" s="33"/>
      <c r="AA207" s="205"/>
      <c r="AB207" s="33"/>
      <c r="AC207" s="33"/>
      <c r="AD207" s="33"/>
      <c r="AE207" s="199"/>
      <c r="AF207" s="199"/>
      <c r="AG207" s="199"/>
      <c r="AH207" s="33"/>
      <c r="AI207" s="33"/>
      <c r="AJ207" s="33"/>
      <c r="AK207" s="33"/>
      <c r="AL207" s="33"/>
      <c r="AM207" s="33"/>
      <c r="AN207" s="48"/>
      <c r="AO207" s="48"/>
      <c r="AP207" s="48"/>
    </row>
    <row r="208" spans="9:42" ht="21" hidden="1" customHeight="1">
      <c r="I208" s="292">
        <f t="shared" si="27"/>
        <v>0</v>
      </c>
      <c r="J208" s="118">
        <f t="shared" si="19"/>
        <v>0</v>
      </c>
      <c r="K208" s="636">
        <f t="shared" si="30"/>
        <v>20</v>
      </c>
      <c r="L208" s="188"/>
      <c r="M208" s="188"/>
      <c r="N208" s="189">
        <f t="shared" si="28"/>
        <v>0</v>
      </c>
      <c r="O208" s="190"/>
      <c r="P208" s="190"/>
      <c r="Q208" s="191">
        <f t="shared" si="29"/>
        <v>0</v>
      </c>
      <c r="R208" s="191">
        <f t="shared" si="29"/>
        <v>0</v>
      </c>
      <c r="S208" s="1988"/>
      <c r="T208" s="1989"/>
      <c r="U208" s="118">
        <f t="shared" si="26"/>
        <v>0</v>
      </c>
      <c r="V208" s="33"/>
      <c r="W208" s="33"/>
      <c r="X208" s="33"/>
      <c r="Y208" s="33"/>
      <c r="Z208" s="33"/>
      <c r="AA208" s="205"/>
      <c r="AB208" s="33"/>
      <c r="AC208" s="33"/>
      <c r="AD208" s="33"/>
      <c r="AE208" s="199"/>
      <c r="AF208" s="199"/>
      <c r="AG208" s="199"/>
      <c r="AH208" s="33"/>
      <c r="AI208" s="33"/>
      <c r="AJ208" s="33"/>
      <c r="AK208" s="33"/>
      <c r="AL208" s="33"/>
      <c r="AM208" s="33"/>
      <c r="AN208" s="48"/>
      <c r="AO208" s="48"/>
      <c r="AP208" s="48"/>
    </row>
    <row r="209" spans="9:42" ht="21" hidden="1" customHeight="1">
      <c r="I209" s="292">
        <f t="shared" si="27"/>
        <v>0</v>
      </c>
      <c r="J209" s="118">
        <f t="shared" si="19"/>
        <v>0</v>
      </c>
      <c r="K209" s="636">
        <f t="shared" si="30"/>
        <v>21</v>
      </c>
      <c r="L209" s="188"/>
      <c r="M209" s="188"/>
      <c r="N209" s="189">
        <f t="shared" si="28"/>
        <v>0</v>
      </c>
      <c r="O209" s="190"/>
      <c r="P209" s="190"/>
      <c r="Q209" s="191">
        <f t="shared" si="29"/>
        <v>0</v>
      </c>
      <c r="R209" s="191">
        <f t="shared" si="29"/>
        <v>0</v>
      </c>
      <c r="S209" s="1988"/>
      <c r="T209" s="1989"/>
      <c r="U209" s="118">
        <f t="shared" si="26"/>
        <v>0</v>
      </c>
      <c r="V209" s="33"/>
      <c r="W209" s="33"/>
      <c r="X209" s="33"/>
      <c r="Y209" s="33"/>
      <c r="Z209" s="33"/>
      <c r="AA209" s="205"/>
      <c r="AB209" s="33"/>
      <c r="AC209" s="33"/>
      <c r="AD209" s="33"/>
      <c r="AE209" s="199"/>
      <c r="AF209" s="199"/>
      <c r="AG209" s="199"/>
      <c r="AH209" s="33"/>
      <c r="AI209" s="33"/>
      <c r="AJ209" s="33"/>
      <c r="AK209" s="33"/>
      <c r="AL209" s="33"/>
      <c r="AM209" s="33"/>
      <c r="AN209" s="48"/>
      <c r="AO209" s="48"/>
      <c r="AP209" s="48"/>
    </row>
    <row r="210" spans="9:42" ht="21" hidden="1" customHeight="1">
      <c r="I210" s="292">
        <f t="shared" si="27"/>
        <v>0</v>
      </c>
      <c r="J210" s="118">
        <f t="shared" si="19"/>
        <v>0</v>
      </c>
      <c r="K210" s="636">
        <f t="shared" si="30"/>
        <v>22</v>
      </c>
      <c r="L210" s="188"/>
      <c r="M210" s="188"/>
      <c r="N210" s="189">
        <f t="shared" si="28"/>
        <v>0</v>
      </c>
      <c r="O210" s="190"/>
      <c r="P210" s="190"/>
      <c r="Q210" s="191">
        <f t="shared" si="29"/>
        <v>0</v>
      </c>
      <c r="R210" s="191">
        <f t="shared" si="29"/>
        <v>0</v>
      </c>
      <c r="S210" s="1988"/>
      <c r="T210" s="1989"/>
      <c r="U210" s="118">
        <f t="shared" si="26"/>
        <v>0</v>
      </c>
      <c r="V210" s="33"/>
      <c r="W210" s="33"/>
      <c r="X210" s="33"/>
      <c r="Y210" s="33"/>
      <c r="Z210" s="33"/>
      <c r="AA210" s="205"/>
      <c r="AB210" s="33"/>
      <c r="AC210" s="33"/>
      <c r="AD210" s="33"/>
      <c r="AE210" s="199"/>
      <c r="AF210" s="199"/>
      <c r="AG210" s="199"/>
      <c r="AH210" s="33"/>
      <c r="AI210" s="33"/>
      <c r="AJ210" s="33"/>
      <c r="AK210" s="33"/>
      <c r="AL210" s="33"/>
      <c r="AM210" s="33"/>
      <c r="AN210" s="48"/>
      <c r="AO210" s="48"/>
      <c r="AP210" s="48"/>
    </row>
    <row r="211" spans="9:42" ht="21" hidden="1" customHeight="1">
      <c r="I211" s="292">
        <f t="shared" si="27"/>
        <v>0</v>
      </c>
      <c r="J211" s="118">
        <f t="shared" si="19"/>
        <v>0</v>
      </c>
      <c r="K211" s="636">
        <f t="shared" si="30"/>
        <v>23</v>
      </c>
      <c r="L211" s="188"/>
      <c r="M211" s="188"/>
      <c r="N211" s="189">
        <f t="shared" si="28"/>
        <v>0</v>
      </c>
      <c r="O211" s="190"/>
      <c r="P211" s="190"/>
      <c r="Q211" s="191">
        <f t="shared" si="29"/>
        <v>0</v>
      </c>
      <c r="R211" s="191">
        <f t="shared" si="29"/>
        <v>0</v>
      </c>
      <c r="S211" s="1988"/>
      <c r="T211" s="1989"/>
      <c r="U211" s="118">
        <f t="shared" si="26"/>
        <v>0</v>
      </c>
      <c r="V211" s="33"/>
      <c r="W211" s="33"/>
      <c r="X211" s="33"/>
      <c r="Y211" s="33"/>
      <c r="Z211" s="33"/>
      <c r="AA211" s="205"/>
      <c r="AB211" s="33"/>
      <c r="AC211" s="33"/>
      <c r="AD211" s="33"/>
      <c r="AE211" s="199"/>
      <c r="AF211" s="199"/>
      <c r="AG211" s="199"/>
      <c r="AH211" s="33"/>
      <c r="AI211" s="33"/>
      <c r="AJ211" s="33"/>
      <c r="AK211" s="33"/>
      <c r="AL211" s="33"/>
      <c r="AM211" s="33"/>
      <c r="AN211" s="48"/>
      <c r="AO211" s="48"/>
      <c r="AP211" s="48"/>
    </row>
    <row r="212" spans="9:42" ht="21" hidden="1" customHeight="1">
      <c r="I212" s="292">
        <f t="shared" si="27"/>
        <v>0</v>
      </c>
      <c r="J212" s="118">
        <f t="shared" si="19"/>
        <v>0</v>
      </c>
      <c r="K212" s="636">
        <f t="shared" si="30"/>
        <v>24</v>
      </c>
      <c r="L212" s="188"/>
      <c r="M212" s="188"/>
      <c r="N212" s="189">
        <f t="shared" si="28"/>
        <v>0</v>
      </c>
      <c r="O212" s="190"/>
      <c r="P212" s="190"/>
      <c r="Q212" s="191">
        <f t="shared" si="29"/>
        <v>0</v>
      </c>
      <c r="R212" s="191">
        <f t="shared" si="29"/>
        <v>0</v>
      </c>
      <c r="S212" s="1988"/>
      <c r="T212" s="1989"/>
      <c r="U212" s="118">
        <f t="shared" si="26"/>
        <v>0</v>
      </c>
      <c r="V212" s="33"/>
      <c r="W212" s="33"/>
      <c r="X212" s="33"/>
      <c r="Y212" s="33"/>
      <c r="Z212" s="33"/>
      <c r="AA212" s="205"/>
      <c r="AB212" s="33"/>
      <c r="AC212" s="33"/>
      <c r="AD212" s="33"/>
      <c r="AE212" s="199"/>
      <c r="AF212" s="199"/>
      <c r="AG212" s="199"/>
      <c r="AH212" s="33"/>
      <c r="AI212" s="33"/>
      <c r="AJ212" s="33"/>
      <c r="AK212" s="33"/>
      <c r="AL212" s="33"/>
      <c r="AM212" s="33"/>
      <c r="AN212" s="48"/>
      <c r="AO212" s="48"/>
      <c r="AP212" s="48"/>
    </row>
    <row r="213" spans="9:42" ht="21" hidden="1" customHeight="1">
      <c r="I213" s="292">
        <f t="shared" si="27"/>
        <v>0</v>
      </c>
      <c r="J213" s="118">
        <f t="shared" si="19"/>
        <v>0</v>
      </c>
      <c r="K213" s="636">
        <f t="shared" si="30"/>
        <v>25</v>
      </c>
      <c r="L213" s="188"/>
      <c r="M213" s="188"/>
      <c r="N213" s="189">
        <f t="shared" si="28"/>
        <v>0</v>
      </c>
      <c r="O213" s="190"/>
      <c r="P213" s="190"/>
      <c r="Q213" s="191">
        <f t="shared" si="29"/>
        <v>0</v>
      </c>
      <c r="R213" s="191">
        <f t="shared" si="29"/>
        <v>0</v>
      </c>
      <c r="S213" s="1988"/>
      <c r="T213" s="1989"/>
      <c r="U213" s="118">
        <f t="shared" si="26"/>
        <v>0</v>
      </c>
      <c r="V213" s="33"/>
      <c r="W213" s="33"/>
      <c r="X213" s="33"/>
      <c r="Y213" s="33"/>
      <c r="Z213" s="33"/>
      <c r="AA213" s="205"/>
      <c r="AB213" s="33"/>
      <c r="AC213" s="33"/>
      <c r="AD213" s="33"/>
      <c r="AE213" s="199"/>
      <c r="AF213" s="199"/>
      <c r="AG213" s="199"/>
      <c r="AH213" s="33"/>
      <c r="AI213" s="33"/>
      <c r="AJ213" s="33"/>
      <c r="AK213" s="33"/>
      <c r="AL213" s="33"/>
      <c r="AM213" s="33"/>
      <c r="AN213" s="48"/>
      <c r="AO213" s="48"/>
      <c r="AP213" s="48"/>
    </row>
    <row r="214" spans="9:42" ht="21" hidden="1" customHeight="1">
      <c r="I214" s="292">
        <f t="shared" si="27"/>
        <v>0</v>
      </c>
      <c r="J214" s="118">
        <f t="shared" si="19"/>
        <v>0</v>
      </c>
      <c r="K214" s="636">
        <f t="shared" si="30"/>
        <v>26</v>
      </c>
      <c r="L214" s="188"/>
      <c r="M214" s="188"/>
      <c r="N214" s="189">
        <f t="shared" si="28"/>
        <v>0</v>
      </c>
      <c r="O214" s="190"/>
      <c r="P214" s="190"/>
      <c r="Q214" s="191">
        <f t="shared" si="29"/>
        <v>0</v>
      </c>
      <c r="R214" s="191">
        <f t="shared" si="29"/>
        <v>0</v>
      </c>
      <c r="S214" s="1988"/>
      <c r="T214" s="1989"/>
      <c r="U214" s="118">
        <f t="shared" si="26"/>
        <v>0</v>
      </c>
      <c r="V214" s="33"/>
      <c r="W214" s="33"/>
      <c r="X214" s="33"/>
      <c r="Y214" s="33"/>
      <c r="Z214" s="33"/>
      <c r="AA214" s="205"/>
      <c r="AB214" s="33"/>
      <c r="AC214" s="33"/>
      <c r="AD214" s="33"/>
      <c r="AE214" s="199"/>
      <c r="AF214" s="199"/>
      <c r="AG214" s="199"/>
      <c r="AH214" s="33"/>
      <c r="AI214" s="33"/>
      <c r="AJ214" s="33"/>
      <c r="AK214" s="33"/>
      <c r="AL214" s="33"/>
      <c r="AM214" s="33"/>
      <c r="AN214" s="48"/>
      <c r="AO214" s="48"/>
      <c r="AP214" s="48"/>
    </row>
    <row r="215" spans="9:42" ht="21" hidden="1" customHeight="1">
      <c r="I215" s="292">
        <f t="shared" si="27"/>
        <v>0</v>
      </c>
      <c r="J215" s="118">
        <f t="shared" ref="J215:J225" si="31">IF($Q$154&gt;0,3,)</f>
        <v>0</v>
      </c>
      <c r="K215" s="636">
        <f t="shared" si="30"/>
        <v>27</v>
      </c>
      <c r="L215" s="188"/>
      <c r="M215" s="188"/>
      <c r="N215" s="189">
        <f t="shared" si="28"/>
        <v>0</v>
      </c>
      <c r="O215" s="190"/>
      <c r="P215" s="190"/>
      <c r="Q215" s="191">
        <f t="shared" si="29"/>
        <v>0</v>
      </c>
      <c r="R215" s="191">
        <f t="shared" si="29"/>
        <v>0</v>
      </c>
      <c r="S215" s="1988"/>
      <c r="T215" s="1989"/>
      <c r="U215" s="118">
        <f t="shared" si="26"/>
        <v>0</v>
      </c>
      <c r="V215" s="33"/>
      <c r="W215" s="33"/>
      <c r="X215" s="33"/>
      <c r="Y215" s="33"/>
      <c r="Z215" s="33"/>
      <c r="AA215" s="205"/>
      <c r="AB215" s="33"/>
      <c r="AC215" s="33"/>
      <c r="AD215" s="33"/>
      <c r="AE215" s="199"/>
      <c r="AF215" s="199"/>
      <c r="AG215" s="199"/>
      <c r="AH215" s="33"/>
      <c r="AI215" s="33"/>
      <c r="AJ215" s="33"/>
      <c r="AK215" s="33"/>
      <c r="AL215" s="33"/>
      <c r="AM215" s="33"/>
      <c r="AN215" s="48"/>
      <c r="AO215" s="48"/>
      <c r="AP215" s="48"/>
    </row>
    <row r="216" spans="9:42" ht="21" hidden="1" customHeight="1">
      <c r="I216" s="292">
        <f t="shared" si="27"/>
        <v>0</v>
      </c>
      <c r="J216" s="118">
        <f t="shared" si="31"/>
        <v>0</v>
      </c>
      <c r="K216" s="636">
        <f t="shared" si="30"/>
        <v>28</v>
      </c>
      <c r="L216" s="188"/>
      <c r="M216" s="188"/>
      <c r="N216" s="189">
        <f t="shared" si="28"/>
        <v>0</v>
      </c>
      <c r="O216" s="190"/>
      <c r="P216" s="190"/>
      <c r="Q216" s="191">
        <f t="shared" si="29"/>
        <v>0</v>
      </c>
      <c r="R216" s="191">
        <f t="shared" si="29"/>
        <v>0</v>
      </c>
      <c r="S216" s="1988"/>
      <c r="T216" s="1989"/>
      <c r="U216" s="118">
        <f t="shared" si="26"/>
        <v>0</v>
      </c>
      <c r="V216" s="33"/>
      <c r="W216" s="33"/>
      <c r="X216" s="33"/>
      <c r="Y216" s="33"/>
      <c r="Z216" s="33"/>
      <c r="AA216" s="205"/>
      <c r="AB216" s="33"/>
      <c r="AC216" s="33"/>
      <c r="AD216" s="33"/>
      <c r="AE216" s="199"/>
      <c r="AF216" s="199"/>
      <c r="AG216" s="199"/>
      <c r="AH216" s="33"/>
      <c r="AI216" s="33"/>
      <c r="AJ216" s="33"/>
      <c r="AK216" s="33"/>
      <c r="AL216" s="33"/>
      <c r="AM216" s="33"/>
      <c r="AN216" s="48"/>
      <c r="AO216" s="48"/>
      <c r="AP216" s="48"/>
    </row>
    <row r="217" spans="9:42" ht="21" hidden="1" customHeight="1">
      <c r="I217" s="292">
        <f t="shared" si="27"/>
        <v>0</v>
      </c>
      <c r="J217" s="118">
        <f t="shared" si="31"/>
        <v>0</v>
      </c>
      <c r="K217" s="636">
        <f t="shared" si="30"/>
        <v>29</v>
      </c>
      <c r="L217" s="188"/>
      <c r="M217" s="188"/>
      <c r="N217" s="189">
        <f t="shared" si="28"/>
        <v>0</v>
      </c>
      <c r="O217" s="190"/>
      <c r="P217" s="190"/>
      <c r="Q217" s="191">
        <f t="shared" si="29"/>
        <v>0</v>
      </c>
      <c r="R217" s="191">
        <f t="shared" si="29"/>
        <v>0</v>
      </c>
      <c r="S217" s="1988"/>
      <c r="T217" s="1989"/>
      <c r="U217" s="118">
        <f t="shared" si="26"/>
        <v>0</v>
      </c>
      <c r="V217" s="33"/>
      <c r="W217" s="33"/>
      <c r="X217" s="33"/>
      <c r="Y217" s="33"/>
      <c r="Z217" s="33"/>
      <c r="AA217" s="205"/>
      <c r="AB217" s="33"/>
      <c r="AC217" s="33"/>
      <c r="AD217" s="33"/>
      <c r="AE217" s="199"/>
      <c r="AF217" s="199"/>
      <c r="AG217" s="199"/>
      <c r="AH217" s="33"/>
      <c r="AI217" s="33"/>
      <c r="AJ217" s="33"/>
      <c r="AK217" s="33"/>
      <c r="AL217" s="33"/>
      <c r="AM217" s="33"/>
      <c r="AN217" s="48"/>
      <c r="AO217" s="48"/>
      <c r="AP217" s="48"/>
    </row>
    <row r="218" spans="9:42" ht="21" hidden="1" customHeight="1">
      <c r="I218" s="292">
        <f t="shared" si="27"/>
        <v>0</v>
      </c>
      <c r="J218" s="118">
        <f t="shared" si="31"/>
        <v>0</v>
      </c>
      <c r="K218" s="636">
        <f t="shared" si="30"/>
        <v>30</v>
      </c>
      <c r="L218" s="188"/>
      <c r="M218" s="188"/>
      <c r="N218" s="189">
        <f t="shared" si="28"/>
        <v>0</v>
      </c>
      <c r="O218" s="190"/>
      <c r="P218" s="190"/>
      <c r="Q218" s="191">
        <f t="shared" si="29"/>
        <v>0</v>
      </c>
      <c r="R218" s="191">
        <f t="shared" si="29"/>
        <v>0</v>
      </c>
      <c r="S218" s="1988"/>
      <c r="T218" s="1989"/>
      <c r="U218" s="118">
        <f t="shared" si="26"/>
        <v>0</v>
      </c>
      <c r="V218" s="33"/>
      <c r="W218" s="33"/>
      <c r="X218" s="33"/>
      <c r="Y218" s="33"/>
      <c r="Z218" s="33"/>
      <c r="AA218" s="205"/>
      <c r="AB218" s="33"/>
      <c r="AC218" s="33"/>
      <c r="AD218" s="33"/>
      <c r="AE218" s="199"/>
      <c r="AF218" s="199"/>
      <c r="AG218" s="199"/>
      <c r="AH218" s="33"/>
      <c r="AI218" s="33"/>
      <c r="AJ218" s="33"/>
      <c r="AK218" s="33"/>
      <c r="AL218" s="33"/>
      <c r="AM218" s="33"/>
      <c r="AN218" s="48"/>
      <c r="AO218" s="48"/>
      <c r="AP218" s="48"/>
    </row>
    <row r="219" spans="9:42" ht="21" hidden="1" customHeight="1">
      <c r="I219" s="292">
        <f t="shared" si="27"/>
        <v>0</v>
      </c>
      <c r="J219" s="118">
        <f t="shared" si="31"/>
        <v>0</v>
      </c>
      <c r="K219" s="636">
        <f t="shared" si="30"/>
        <v>31</v>
      </c>
      <c r="L219" s="188"/>
      <c r="M219" s="188"/>
      <c r="N219" s="189">
        <f t="shared" si="28"/>
        <v>0</v>
      </c>
      <c r="O219" s="190"/>
      <c r="P219" s="190"/>
      <c r="Q219" s="191">
        <f t="shared" si="29"/>
        <v>0</v>
      </c>
      <c r="R219" s="191">
        <f t="shared" si="29"/>
        <v>0</v>
      </c>
      <c r="S219" s="1988"/>
      <c r="T219" s="1989"/>
      <c r="U219" s="118">
        <f t="shared" si="26"/>
        <v>0</v>
      </c>
      <c r="V219" s="33"/>
      <c r="W219" s="33"/>
      <c r="X219" s="33"/>
      <c r="Y219" s="33"/>
      <c r="Z219" s="33"/>
      <c r="AA219" s="205"/>
      <c r="AB219" s="33"/>
      <c r="AC219" s="33"/>
      <c r="AD219" s="33"/>
      <c r="AE219" s="199"/>
      <c r="AF219" s="199"/>
      <c r="AG219" s="199"/>
      <c r="AH219" s="33"/>
      <c r="AI219" s="33"/>
      <c r="AJ219" s="33"/>
      <c r="AK219" s="33"/>
      <c r="AL219" s="33"/>
      <c r="AM219" s="33"/>
      <c r="AN219" s="48"/>
      <c r="AO219" s="48"/>
      <c r="AP219" s="48"/>
    </row>
    <row r="220" spans="9:42" ht="21" hidden="1" customHeight="1">
      <c r="I220" s="292">
        <f t="shared" si="27"/>
        <v>0</v>
      </c>
      <c r="J220" s="118">
        <f t="shared" si="31"/>
        <v>0</v>
      </c>
      <c r="K220" s="636">
        <f t="shared" si="30"/>
        <v>32</v>
      </c>
      <c r="L220" s="188"/>
      <c r="M220" s="188"/>
      <c r="N220" s="189">
        <f t="shared" si="28"/>
        <v>0</v>
      </c>
      <c r="O220" s="190"/>
      <c r="P220" s="190"/>
      <c r="Q220" s="191">
        <f t="shared" si="29"/>
        <v>0</v>
      </c>
      <c r="R220" s="191">
        <f t="shared" si="29"/>
        <v>0</v>
      </c>
      <c r="S220" s="1988"/>
      <c r="T220" s="1989"/>
      <c r="U220" s="118">
        <f t="shared" si="26"/>
        <v>0</v>
      </c>
      <c r="V220" s="33"/>
      <c r="W220" s="33"/>
      <c r="X220" s="33"/>
      <c r="Y220" s="33"/>
      <c r="Z220" s="33"/>
      <c r="AA220" s="205"/>
      <c r="AB220" s="33"/>
      <c r="AC220" s="33"/>
      <c r="AD220" s="33"/>
      <c r="AE220" s="199"/>
      <c r="AF220" s="199"/>
      <c r="AG220" s="199"/>
      <c r="AH220" s="33"/>
      <c r="AI220" s="33"/>
      <c r="AJ220" s="33"/>
      <c r="AK220" s="33"/>
      <c r="AL220" s="33"/>
      <c r="AM220" s="33"/>
      <c r="AN220" s="48"/>
      <c r="AO220" s="48"/>
      <c r="AP220" s="48"/>
    </row>
    <row r="221" spans="9:42" ht="21" hidden="1" customHeight="1">
      <c r="I221" s="292">
        <f t="shared" si="27"/>
        <v>0</v>
      </c>
      <c r="J221" s="118">
        <f t="shared" si="31"/>
        <v>0</v>
      </c>
      <c r="K221" s="636">
        <f t="shared" si="30"/>
        <v>33</v>
      </c>
      <c r="L221" s="188"/>
      <c r="M221" s="188"/>
      <c r="N221" s="189">
        <f t="shared" si="28"/>
        <v>0</v>
      </c>
      <c r="O221" s="190"/>
      <c r="P221" s="190"/>
      <c r="Q221" s="191">
        <f t="shared" si="29"/>
        <v>0</v>
      </c>
      <c r="R221" s="191">
        <f t="shared" si="29"/>
        <v>0</v>
      </c>
      <c r="S221" s="1988"/>
      <c r="T221" s="1989"/>
      <c r="U221" s="118">
        <f t="shared" si="26"/>
        <v>0</v>
      </c>
      <c r="V221" s="33"/>
      <c r="W221" s="33"/>
      <c r="X221" s="33"/>
      <c r="Y221" s="33"/>
      <c r="Z221" s="33"/>
      <c r="AA221" s="205"/>
      <c r="AB221" s="33"/>
      <c r="AC221" s="33"/>
      <c r="AD221" s="33"/>
      <c r="AE221" s="199"/>
      <c r="AF221" s="199"/>
      <c r="AG221" s="199"/>
      <c r="AH221" s="33"/>
      <c r="AI221" s="33"/>
      <c r="AJ221" s="33"/>
      <c r="AK221" s="33"/>
      <c r="AL221" s="33"/>
      <c r="AM221" s="33"/>
      <c r="AN221" s="48"/>
      <c r="AO221" s="48"/>
      <c r="AP221" s="48"/>
    </row>
    <row r="222" spans="9:42" ht="21" hidden="1" customHeight="1">
      <c r="I222" s="292">
        <f t="shared" si="27"/>
        <v>0</v>
      </c>
      <c r="J222" s="118">
        <f t="shared" si="31"/>
        <v>0</v>
      </c>
      <c r="K222" s="636">
        <f t="shared" si="30"/>
        <v>34</v>
      </c>
      <c r="L222" s="188"/>
      <c r="M222" s="188"/>
      <c r="N222" s="189">
        <f t="shared" si="28"/>
        <v>0</v>
      </c>
      <c r="O222" s="190"/>
      <c r="P222" s="190"/>
      <c r="Q222" s="191">
        <f t="shared" si="29"/>
        <v>0</v>
      </c>
      <c r="R222" s="191">
        <f t="shared" si="29"/>
        <v>0</v>
      </c>
      <c r="S222" s="1988"/>
      <c r="T222" s="1989"/>
      <c r="U222" s="118">
        <f t="shared" si="26"/>
        <v>0</v>
      </c>
      <c r="V222" s="33"/>
      <c r="W222" s="33"/>
      <c r="X222" s="33"/>
      <c r="Y222" s="33"/>
      <c r="Z222" s="33"/>
      <c r="AA222" s="205"/>
      <c r="AB222" s="33"/>
      <c r="AC222" s="33"/>
      <c r="AD222" s="33"/>
      <c r="AE222" s="199"/>
      <c r="AF222" s="199"/>
      <c r="AG222" s="199"/>
      <c r="AH222" s="33"/>
      <c r="AI222" s="33"/>
      <c r="AJ222" s="33"/>
      <c r="AK222" s="33"/>
      <c r="AL222" s="33"/>
      <c r="AM222" s="33"/>
      <c r="AN222" s="48"/>
      <c r="AO222" s="48"/>
      <c r="AP222" s="48"/>
    </row>
    <row r="223" spans="9:42" ht="21" hidden="1" customHeight="1">
      <c r="I223" s="292">
        <f t="shared" si="27"/>
        <v>0</v>
      </c>
      <c r="J223" s="118">
        <f t="shared" si="31"/>
        <v>0</v>
      </c>
      <c r="K223" s="636">
        <f t="shared" si="30"/>
        <v>35</v>
      </c>
      <c r="L223" s="188"/>
      <c r="M223" s="188"/>
      <c r="N223" s="189">
        <f t="shared" si="28"/>
        <v>0</v>
      </c>
      <c r="O223" s="190"/>
      <c r="P223" s="190"/>
      <c r="Q223" s="191">
        <f t="shared" si="29"/>
        <v>0</v>
      </c>
      <c r="R223" s="191">
        <f t="shared" si="29"/>
        <v>0</v>
      </c>
      <c r="S223" s="1988"/>
      <c r="T223" s="1989"/>
      <c r="U223" s="118">
        <f t="shared" si="26"/>
        <v>0</v>
      </c>
      <c r="V223" s="33"/>
      <c r="W223" s="33"/>
      <c r="X223" s="33"/>
      <c r="Y223" s="33"/>
      <c r="Z223" s="33"/>
      <c r="AA223" s="205"/>
      <c r="AB223" s="33"/>
      <c r="AC223" s="33"/>
      <c r="AD223" s="33"/>
      <c r="AE223" s="199"/>
      <c r="AF223" s="199"/>
      <c r="AG223" s="199"/>
      <c r="AH223" s="33"/>
      <c r="AI223" s="33"/>
      <c r="AJ223" s="33"/>
      <c r="AK223" s="33"/>
      <c r="AL223" s="33"/>
      <c r="AM223" s="33"/>
      <c r="AN223" s="48"/>
      <c r="AO223" s="48"/>
      <c r="AP223" s="48"/>
    </row>
    <row r="224" spans="9:42" ht="21" hidden="1" customHeight="1">
      <c r="I224" s="292">
        <f t="shared" si="27"/>
        <v>0</v>
      </c>
      <c r="J224" s="118">
        <f t="shared" si="31"/>
        <v>0</v>
      </c>
      <c r="K224" s="636">
        <f t="shared" si="30"/>
        <v>36</v>
      </c>
      <c r="L224" s="188"/>
      <c r="M224" s="188"/>
      <c r="N224" s="189">
        <f t="shared" si="28"/>
        <v>0</v>
      </c>
      <c r="O224" s="190"/>
      <c r="P224" s="190"/>
      <c r="Q224" s="191">
        <f t="shared" si="29"/>
        <v>0</v>
      </c>
      <c r="R224" s="191">
        <f t="shared" si="29"/>
        <v>0</v>
      </c>
      <c r="S224" s="1988"/>
      <c r="T224" s="1989"/>
      <c r="U224" s="118">
        <f t="shared" si="26"/>
        <v>0</v>
      </c>
      <c r="V224" s="33"/>
      <c r="W224" s="33"/>
      <c r="X224" s="33"/>
      <c r="Y224" s="33"/>
      <c r="Z224" s="33"/>
      <c r="AA224" s="205"/>
      <c r="AB224" s="33"/>
      <c r="AC224" s="33"/>
      <c r="AD224" s="33"/>
      <c r="AE224" s="199"/>
      <c r="AF224" s="199"/>
      <c r="AG224" s="199"/>
      <c r="AH224" s="33"/>
      <c r="AI224" s="33"/>
      <c r="AJ224" s="33"/>
      <c r="AK224" s="33"/>
      <c r="AL224" s="33"/>
      <c r="AM224" s="33"/>
      <c r="AN224" s="48"/>
      <c r="AO224" s="48"/>
      <c r="AP224" s="48"/>
    </row>
    <row r="225" spans="9:43" ht="21" hidden="1" customHeight="1" thickBot="1">
      <c r="I225" s="292">
        <f t="shared" si="27"/>
        <v>0</v>
      </c>
      <c r="J225" s="118">
        <f t="shared" si="31"/>
        <v>0</v>
      </c>
      <c r="K225" s="206">
        <f t="shared" si="30"/>
        <v>37</v>
      </c>
      <c r="L225" s="188"/>
      <c r="M225" s="188"/>
      <c r="N225" s="207">
        <f t="shared" si="28"/>
        <v>0</v>
      </c>
      <c r="O225" s="208"/>
      <c r="P225" s="208"/>
      <c r="Q225" s="209">
        <f t="shared" si="29"/>
        <v>0</v>
      </c>
      <c r="R225" s="209">
        <f t="shared" si="29"/>
        <v>0</v>
      </c>
      <c r="S225" s="1990"/>
      <c r="T225" s="1991"/>
      <c r="U225" s="118">
        <f t="shared" si="26"/>
        <v>0</v>
      </c>
      <c r="V225" s="33"/>
      <c r="W225" s="33"/>
      <c r="X225" s="33"/>
      <c r="Y225" s="33"/>
      <c r="Z225" s="33"/>
      <c r="AA225" s="205"/>
      <c r="AB225" s="33"/>
      <c r="AC225" s="33"/>
      <c r="AD225" s="33"/>
      <c r="AE225" s="199"/>
      <c r="AF225" s="199"/>
      <c r="AG225" s="199"/>
      <c r="AH225" s="33"/>
      <c r="AI225" s="33"/>
      <c r="AJ225" s="33"/>
      <c r="AK225" s="33"/>
      <c r="AL225" s="33"/>
      <c r="AM225" s="33"/>
      <c r="AN225" s="48"/>
      <c r="AO225" s="48"/>
      <c r="AP225" s="48"/>
    </row>
    <row r="226" spans="9:43" ht="30" customHeight="1" thickBot="1">
      <c r="I226" s="292">
        <f t="shared" ref="I226:I236" si="32">IF(Q$229&gt;0,1,0)</f>
        <v>0</v>
      </c>
      <c r="J226" s="118">
        <f t="shared" ref="J226:J289" si="33">IF($Q$229&gt;0,4,)</f>
        <v>0</v>
      </c>
      <c r="K226" s="2013" t="s">
        <v>803</v>
      </c>
      <c r="L226" s="2013"/>
      <c r="M226" s="2013"/>
      <c r="N226" s="2013"/>
      <c r="O226" s="2013"/>
      <c r="P226" s="2013"/>
      <c r="Q226" s="2013"/>
      <c r="R226" s="2013"/>
      <c r="S226" s="2013"/>
      <c r="T226" s="2013"/>
      <c r="U226" s="118">
        <f>J226</f>
        <v>0</v>
      </c>
      <c r="V226" s="119" t="s">
        <v>755</v>
      </c>
      <c r="W226" s="120" t="s">
        <v>873</v>
      </c>
      <c r="X226" s="121"/>
      <c r="Y226" s="121"/>
      <c r="Z226" s="122"/>
      <c r="AA226" s="123"/>
      <c r="AB226" s="122"/>
      <c r="AC226" s="122"/>
      <c r="AD226" s="122"/>
      <c r="AF226" s="124" t="s">
        <v>756</v>
      </c>
      <c r="AG226" s="125"/>
      <c r="AH226" s="125"/>
      <c r="AI226" s="125"/>
      <c r="AJ226" s="126"/>
      <c r="AN226" s="127"/>
      <c r="AP226" s="127"/>
    </row>
    <row r="227" spans="9:43" ht="21" customHeight="1" thickBot="1">
      <c r="I227" s="292">
        <f t="shared" si="32"/>
        <v>0</v>
      </c>
      <c r="J227" s="118">
        <f t="shared" si="33"/>
        <v>0</v>
      </c>
      <c r="K227" s="2021" t="s">
        <v>537</v>
      </c>
      <c r="L227" s="2021"/>
      <c r="M227" s="2021"/>
      <c r="N227" s="2021"/>
      <c r="O227" s="2021"/>
      <c r="P227" s="2021"/>
      <c r="Q227" s="2021"/>
      <c r="R227" s="2021"/>
      <c r="S227" s="2021"/>
      <c r="T227" s="2021"/>
      <c r="U227" s="118">
        <f t="shared" ref="U227:U250" si="34">J227</f>
        <v>0</v>
      </c>
      <c r="V227" s="217" t="s">
        <v>976</v>
      </c>
      <c r="W227" s="232">
        <v>200</v>
      </c>
      <c r="X227" s="233" t="s">
        <v>1176</v>
      </c>
      <c r="Y227" s="232">
        <f>AD234</f>
        <v>0</v>
      </c>
      <c r="Z227" s="129"/>
      <c r="AA227" s="130"/>
      <c r="AB227" s="129"/>
      <c r="AC227" s="131"/>
      <c r="AD227" s="132"/>
      <c r="AE227" s="33"/>
      <c r="AF227" s="133" t="s">
        <v>777</v>
      </c>
      <c r="AG227" s="134" t="s">
        <v>778</v>
      </c>
      <c r="AH227" s="134" t="s">
        <v>779</v>
      </c>
      <c r="AI227" s="135" t="s">
        <v>780</v>
      </c>
      <c r="AJ227" s="126"/>
      <c r="AN227" s="127"/>
      <c r="AP227" s="48"/>
    </row>
    <row r="228" spans="9:43" ht="21" customHeight="1">
      <c r="I228" s="292">
        <f t="shared" si="32"/>
        <v>0</v>
      </c>
      <c r="J228" s="118">
        <f t="shared" si="33"/>
        <v>0</v>
      </c>
      <c r="K228" s="983" t="s">
        <v>523</v>
      </c>
      <c r="L228" s="136" t="s">
        <v>524</v>
      </c>
      <c r="M228" s="985" t="s">
        <v>978</v>
      </c>
      <c r="N228" s="136" t="s">
        <v>838</v>
      </c>
      <c r="O228" s="985" t="s">
        <v>776</v>
      </c>
      <c r="P228" s="136" t="s">
        <v>525</v>
      </c>
      <c r="Q228" s="136" t="s">
        <v>534</v>
      </c>
      <c r="R228" s="136" t="s">
        <v>529</v>
      </c>
      <c r="S228" s="406" t="s">
        <v>535</v>
      </c>
      <c r="T228" s="407" t="s">
        <v>536</v>
      </c>
      <c r="U228" s="118">
        <f t="shared" si="34"/>
        <v>0</v>
      </c>
      <c r="V228" s="218" t="s">
        <v>975</v>
      </c>
      <c r="W228" s="138">
        <v>375</v>
      </c>
      <c r="X228" s="139"/>
      <c r="Y228" s="139"/>
      <c r="Z228" s="140"/>
      <c r="AA228" s="141"/>
      <c r="AB228" s="140"/>
      <c r="AC228" s="142"/>
      <c r="AD228" s="143"/>
      <c r="AE228" s="33"/>
      <c r="AF228" s="144" t="s">
        <v>781</v>
      </c>
      <c r="AG228" s="145" t="s">
        <v>782</v>
      </c>
      <c r="AH228" s="145" t="s">
        <v>783</v>
      </c>
      <c r="AI228" s="146" t="s">
        <v>784</v>
      </c>
      <c r="AJ228" s="126"/>
      <c r="AN228" s="127"/>
      <c r="AO228" s="127"/>
      <c r="AP228" s="48"/>
    </row>
    <row r="229" spans="9:43" ht="21" customHeight="1" thickBot="1">
      <c r="I229" s="292">
        <f t="shared" si="32"/>
        <v>0</v>
      </c>
      <c r="J229" s="118">
        <f t="shared" si="33"/>
        <v>0</v>
      </c>
      <c r="K229" s="147" t="s">
        <v>1512</v>
      </c>
      <c r="L229" s="405" t="s">
        <v>1513</v>
      </c>
      <c r="M229" s="148" t="s">
        <v>1452</v>
      </c>
      <c r="N229" s="149" t="s">
        <v>1514</v>
      </c>
      <c r="O229" s="149" t="s">
        <v>1515</v>
      </c>
      <c r="P229" s="150" t="str">
        <f>IF(COUNTA(Y234:Y241)&gt;1,CONCATENATE(V234,"번지 외 ",COUNTA(Y234:Y241)-1,"필지"),CONCATENATE(V234,"번지"))</f>
        <v>산62번지</v>
      </c>
      <c r="Q229" s="151">
        <f>+Y242</f>
        <v>0</v>
      </c>
      <c r="R229" s="393" t="s">
        <v>1304</v>
      </c>
      <c r="S229" s="152">
        <f>COUNT(L237:L249)</f>
        <v>1</v>
      </c>
      <c r="T229" s="153">
        <f>200*S229</f>
        <v>200</v>
      </c>
      <c r="U229" s="118">
        <f t="shared" si="34"/>
        <v>0</v>
      </c>
      <c r="V229" s="218" t="s">
        <v>974</v>
      </c>
      <c r="W229" s="138">
        <v>430</v>
      </c>
      <c r="X229" s="139"/>
      <c r="Y229" s="139"/>
      <c r="Z229" s="140"/>
      <c r="AA229" s="141"/>
      <c r="AB229" s="140"/>
      <c r="AC229" s="142"/>
      <c r="AD229" s="143"/>
      <c r="AE229" s="33"/>
      <c r="AF229" s="144" t="s">
        <v>785</v>
      </c>
      <c r="AG229" s="145" t="s">
        <v>786</v>
      </c>
      <c r="AH229" s="154" t="s">
        <v>787</v>
      </c>
      <c r="AI229" s="146" t="s">
        <v>788</v>
      </c>
      <c r="AJ229" s="126"/>
      <c r="AN229" s="127"/>
      <c r="AO229" s="127"/>
      <c r="AP229" s="48"/>
    </row>
    <row r="230" spans="9:43" ht="21" customHeight="1" thickBot="1">
      <c r="I230" s="292">
        <f t="shared" si="32"/>
        <v>0</v>
      </c>
      <c r="J230" s="118">
        <f t="shared" si="33"/>
        <v>0</v>
      </c>
      <c r="K230" s="983" t="s">
        <v>527</v>
      </c>
      <c r="L230" s="136" t="s">
        <v>528</v>
      </c>
      <c r="M230" s="136" t="s">
        <v>521</v>
      </c>
      <c r="N230" s="136" t="s">
        <v>526</v>
      </c>
      <c r="O230" s="136" t="s">
        <v>530</v>
      </c>
      <c r="P230" s="987" t="s">
        <v>531</v>
      </c>
      <c r="Q230" s="987" t="s">
        <v>532</v>
      </c>
      <c r="R230" s="155" t="s">
        <v>533</v>
      </c>
      <c r="S230" s="156" t="s">
        <v>552</v>
      </c>
      <c r="T230" s="407" t="s">
        <v>522</v>
      </c>
      <c r="U230" s="118">
        <f t="shared" si="34"/>
        <v>0</v>
      </c>
      <c r="V230" s="219" t="s">
        <v>789</v>
      </c>
      <c r="W230" s="220">
        <v>20.89</v>
      </c>
      <c r="X230" s="220"/>
      <c r="Y230" s="221"/>
      <c r="Z230" s="222"/>
      <c r="AA230" s="223"/>
      <c r="AB230" s="222"/>
      <c r="AC230" s="224"/>
      <c r="AD230" s="225"/>
      <c r="AE230" s="33"/>
      <c r="AF230" s="144" t="s">
        <v>790</v>
      </c>
      <c r="AG230" s="157" t="s">
        <v>791</v>
      </c>
      <c r="AH230" s="158" t="s">
        <v>792</v>
      </c>
      <c r="AI230" s="146" t="s">
        <v>793</v>
      </c>
      <c r="AJ230" s="126"/>
      <c r="AN230" s="127"/>
      <c r="AO230" s="127"/>
      <c r="AP230" s="48"/>
    </row>
    <row r="231" spans="9:43" ht="21" customHeight="1" thickBot="1">
      <c r="I231" s="292">
        <f t="shared" si="32"/>
        <v>0</v>
      </c>
      <c r="J231" s="118">
        <f t="shared" si="33"/>
        <v>0</v>
      </c>
      <c r="K231" s="1318" t="str">
        <f>Z234</f>
        <v>상수리(노)</v>
      </c>
      <c r="L231" s="1319">
        <f>AA234</f>
        <v>0</v>
      </c>
      <c r="M231" s="1320">
        <f>AC234</f>
        <v>2020</v>
      </c>
      <c r="N231" s="160">
        <f>AB243</f>
        <v>3000</v>
      </c>
      <c r="O231" s="161">
        <f>IF((Q235+R235)&gt;0,ROUND((Q235/(Q235+R235)),4),0)</f>
        <v>0.623</v>
      </c>
      <c r="P231" s="162" t="str">
        <f>IF(W230&lt;=15,AI228,IF(W230&gt;30,AI230,AI229))</f>
        <v>중 (15˚ ~ 30˚)</v>
      </c>
      <c r="Q231" s="397" t="s">
        <v>1023</v>
      </c>
      <c r="R231" s="1321"/>
      <c r="S231" s="164">
        <f>W230</f>
        <v>20.89</v>
      </c>
      <c r="T231" s="398">
        <f>ROUND(N231/10000*N237,0)</f>
        <v>60</v>
      </c>
      <c r="U231" s="118">
        <f t="shared" si="34"/>
        <v>0</v>
      </c>
      <c r="V231" s="226">
        <v>0</v>
      </c>
      <c r="W231" s="226"/>
      <c r="X231" s="226"/>
      <c r="Y231" s="226"/>
      <c r="Z231" s="226"/>
      <c r="AA231" s="227"/>
      <c r="AB231" s="226"/>
      <c r="AC231" s="226"/>
      <c r="AD231" s="226"/>
      <c r="AE231" s="33"/>
      <c r="AF231" s="144" t="s">
        <v>794</v>
      </c>
      <c r="AG231" s="145"/>
      <c r="AH231" s="165"/>
      <c r="AI231" s="146"/>
      <c r="AJ231" s="126"/>
      <c r="AN231" s="127"/>
      <c r="AO231" s="127"/>
      <c r="AP231" s="48"/>
    </row>
    <row r="232" spans="9:43" ht="21" customHeight="1" thickBot="1">
      <c r="I232" s="292">
        <f t="shared" si="32"/>
        <v>0</v>
      </c>
      <c r="J232" s="118">
        <f t="shared" si="33"/>
        <v>0</v>
      </c>
      <c r="K232" s="2014" t="s">
        <v>839</v>
      </c>
      <c r="L232" s="2014"/>
      <c r="M232" s="2014"/>
      <c r="N232" s="2014"/>
      <c r="O232" s="2014"/>
      <c r="P232" s="2014"/>
      <c r="Q232" s="2014"/>
      <c r="R232" s="2014"/>
      <c r="S232" s="2014"/>
      <c r="T232" s="2014"/>
      <c r="U232" s="118">
        <f t="shared" si="34"/>
        <v>0</v>
      </c>
      <c r="AE232" s="33"/>
      <c r="AF232" s="144"/>
      <c r="AG232" s="145"/>
      <c r="AH232" s="165"/>
      <c r="AI232" s="146"/>
      <c r="AJ232" s="126"/>
      <c r="AN232" s="127"/>
      <c r="AO232" s="127"/>
      <c r="AP232" s="48"/>
    </row>
    <row r="233" spans="9:43" ht="21" customHeight="1" thickBot="1">
      <c r="I233" s="292">
        <f t="shared" si="32"/>
        <v>0</v>
      </c>
      <c r="J233" s="118">
        <f t="shared" si="33"/>
        <v>0</v>
      </c>
      <c r="K233" s="2015" t="s">
        <v>840</v>
      </c>
      <c r="L233" s="2017" t="s">
        <v>841</v>
      </c>
      <c r="M233" s="2019" t="s">
        <v>842</v>
      </c>
      <c r="N233" s="2019" t="s">
        <v>843</v>
      </c>
      <c r="O233" s="2022" t="s">
        <v>844</v>
      </c>
      <c r="P233" s="2023"/>
      <c r="Q233" s="2022" t="s">
        <v>845</v>
      </c>
      <c r="R233" s="2023"/>
      <c r="S233" s="1992" t="s">
        <v>969</v>
      </c>
      <c r="T233" s="1993"/>
      <c r="U233" s="118">
        <f t="shared" si="34"/>
        <v>0</v>
      </c>
      <c r="V233" s="217" t="s">
        <v>757</v>
      </c>
      <c r="W233" s="228" t="s">
        <v>973</v>
      </c>
      <c r="X233" s="228" t="s">
        <v>972</v>
      </c>
      <c r="Y233" s="228" t="s">
        <v>971</v>
      </c>
      <c r="Z233" s="228" t="s">
        <v>527</v>
      </c>
      <c r="AA233" s="229" t="s">
        <v>824</v>
      </c>
      <c r="AB233" s="228" t="s">
        <v>970</v>
      </c>
      <c r="AC233" s="230" t="s">
        <v>521</v>
      </c>
      <c r="AD233" s="231" t="s">
        <v>1232</v>
      </c>
      <c r="AE233" s="33"/>
      <c r="AF233" s="170"/>
      <c r="AG233" s="171"/>
      <c r="AH233" s="172"/>
      <c r="AI233" s="173"/>
      <c r="AJ233" s="174"/>
      <c r="AN233" s="174"/>
      <c r="AO233" s="127"/>
      <c r="AP233" s="48"/>
    </row>
    <row r="234" spans="9:43" ht="21" customHeight="1" thickBot="1">
      <c r="I234" s="292">
        <f t="shared" si="32"/>
        <v>0</v>
      </c>
      <c r="J234" s="118">
        <f t="shared" si="33"/>
        <v>0</v>
      </c>
      <c r="K234" s="2016"/>
      <c r="L234" s="2018"/>
      <c r="M234" s="2020"/>
      <c r="N234" s="2020"/>
      <c r="O234" s="986" t="s">
        <v>741</v>
      </c>
      <c r="P234" s="176" t="s">
        <v>742</v>
      </c>
      <c r="Q234" s="176" t="s">
        <v>741</v>
      </c>
      <c r="R234" s="177" t="s">
        <v>742</v>
      </c>
      <c r="S234" s="1994"/>
      <c r="T234" s="1995"/>
      <c r="U234" s="118">
        <f t="shared" si="34"/>
        <v>0</v>
      </c>
      <c r="V234" s="178" t="s">
        <v>1516</v>
      </c>
      <c r="W234" s="179">
        <v>69.52</v>
      </c>
      <c r="X234" s="179"/>
      <c r="Y234" s="179"/>
      <c r="Z234" s="179" t="s">
        <v>1455</v>
      </c>
      <c r="AA234" s="180"/>
      <c r="AB234" s="179">
        <v>3000</v>
      </c>
      <c r="AC234" s="402">
        <v>2020</v>
      </c>
      <c r="AD234" s="181"/>
      <c r="AE234" s="33"/>
      <c r="AF234" s="125"/>
      <c r="AG234" s="125"/>
      <c r="AH234" s="125"/>
      <c r="AI234" s="182"/>
      <c r="AJ234" s="174"/>
      <c r="AN234" s="174"/>
      <c r="AO234" s="127"/>
      <c r="AP234" s="48"/>
    </row>
    <row r="235" spans="9:43" ht="21" customHeight="1">
      <c r="I235" s="292">
        <f t="shared" si="32"/>
        <v>0</v>
      </c>
      <c r="J235" s="118">
        <f t="shared" si="33"/>
        <v>0</v>
      </c>
      <c r="K235" s="984" t="s">
        <v>802</v>
      </c>
      <c r="L235" s="184"/>
      <c r="M235" s="184"/>
      <c r="N235" s="266">
        <f>N236/S229</f>
        <v>200</v>
      </c>
      <c r="O235" s="263">
        <f>ROUND(O236/S229,1)</f>
        <v>38</v>
      </c>
      <c r="P235" s="263">
        <f>ROUND(P236/S229,1)</f>
        <v>23</v>
      </c>
      <c r="Q235" s="263">
        <f>ROUND(Q236/S229,0)</f>
        <v>1900</v>
      </c>
      <c r="R235" s="263">
        <f>ROUND(R236/S229,0)</f>
        <v>1150</v>
      </c>
      <c r="S235" s="1996"/>
      <c r="T235" s="1997"/>
      <c r="U235" s="118">
        <f t="shared" si="34"/>
        <v>0</v>
      </c>
      <c r="V235" s="178"/>
      <c r="W235" s="234"/>
      <c r="X235" s="234"/>
      <c r="Y235" s="234"/>
      <c r="Z235" s="179"/>
      <c r="AA235" s="180"/>
      <c r="AB235" s="179"/>
      <c r="AC235" s="402"/>
      <c r="AD235" s="181"/>
      <c r="AE235" s="33"/>
      <c r="AF235" s="133" t="s">
        <v>519</v>
      </c>
      <c r="AG235" s="134" t="s">
        <v>796</v>
      </c>
      <c r="AH235" s="169" t="s">
        <v>797</v>
      </c>
      <c r="AI235" s="185"/>
      <c r="AJ235" s="126"/>
      <c r="AN235" s="127"/>
      <c r="AO235" s="33"/>
      <c r="AP235" s="48"/>
    </row>
    <row r="236" spans="9:43" ht="21" customHeight="1">
      <c r="I236" s="292">
        <f t="shared" si="32"/>
        <v>0</v>
      </c>
      <c r="J236" s="118">
        <f t="shared" si="33"/>
        <v>0</v>
      </c>
      <c r="K236" s="984" t="s">
        <v>754</v>
      </c>
      <c r="L236" s="184"/>
      <c r="M236" s="184"/>
      <c r="N236" s="264">
        <f>SUM(N237:N250)</f>
        <v>200</v>
      </c>
      <c r="O236" s="265">
        <f>SUM(O237:O250)</f>
        <v>38</v>
      </c>
      <c r="P236" s="265">
        <f>SUM(P237:P250)</f>
        <v>23</v>
      </c>
      <c r="Q236" s="265">
        <f>SUM(Q237:Q250)</f>
        <v>1900</v>
      </c>
      <c r="R236" s="265">
        <f>SUM(R237:R250)</f>
        <v>1150</v>
      </c>
      <c r="S236" s="1998"/>
      <c r="T236" s="1999"/>
      <c r="U236" s="118">
        <f t="shared" si="34"/>
        <v>0</v>
      </c>
      <c r="V236" s="178"/>
      <c r="W236" s="179"/>
      <c r="X236" s="179"/>
      <c r="Y236" s="179"/>
      <c r="Z236" s="179"/>
      <c r="AA236" s="180"/>
      <c r="AB236" s="179"/>
      <c r="AC236" s="402"/>
      <c r="AD236" s="181"/>
      <c r="AE236" s="33"/>
      <c r="AF236" s="144" t="s">
        <v>798</v>
      </c>
      <c r="AG236" s="145" t="s">
        <v>961</v>
      </c>
      <c r="AH236" s="186">
        <v>0</v>
      </c>
      <c r="AI236" s="187"/>
      <c r="AJ236" s="126"/>
      <c r="AN236" s="127"/>
      <c r="AO236" s="33"/>
      <c r="AP236" s="48"/>
    </row>
    <row r="237" spans="9:43" ht="21" customHeight="1">
      <c r="I237" s="292">
        <f>IF((O$237+P$237)&gt;0,1,0)</f>
        <v>1</v>
      </c>
      <c r="J237" s="118">
        <f t="shared" si="33"/>
        <v>0</v>
      </c>
      <c r="K237" s="984">
        <v>1</v>
      </c>
      <c r="L237" s="188">
        <v>1</v>
      </c>
      <c r="M237" s="188">
        <v>1</v>
      </c>
      <c r="N237" s="189">
        <f t="shared" ref="N237:N250" si="35">IF(O237+P237&gt;0,$W$77,)</f>
        <v>200</v>
      </c>
      <c r="O237" s="188">
        <v>38</v>
      </c>
      <c r="P237" s="188">
        <v>23</v>
      </c>
      <c r="Q237" s="264">
        <f t="shared" ref="Q237:Q250" si="36">ROUND(O237*50,0)</f>
        <v>1900</v>
      </c>
      <c r="R237" s="264">
        <f t="shared" ref="R237:R250" si="37">ROUND(P237*50,0)</f>
        <v>1150</v>
      </c>
      <c r="S237" s="1988"/>
      <c r="T237" s="1989"/>
      <c r="U237" s="118">
        <f t="shared" si="34"/>
        <v>0</v>
      </c>
      <c r="V237" s="178"/>
      <c r="W237" s="179"/>
      <c r="X237" s="179"/>
      <c r="Y237" s="179"/>
      <c r="Z237" s="179"/>
      <c r="AA237" s="180"/>
      <c r="AB237" s="179"/>
      <c r="AC237" s="402"/>
      <c r="AD237" s="181"/>
      <c r="AE237" s="33"/>
      <c r="AF237" s="144" t="s">
        <v>799</v>
      </c>
      <c r="AG237" s="145" t="s">
        <v>800</v>
      </c>
      <c r="AH237" s="192">
        <v>0.05</v>
      </c>
      <c r="AI237" s="187"/>
      <c r="AJ237" s="126"/>
      <c r="AN237" s="127"/>
      <c r="AO237" s="33"/>
      <c r="AP237" s="48"/>
    </row>
    <row r="238" spans="9:43" ht="21" customHeight="1">
      <c r="I238" s="292">
        <f t="shared" ref="I238:I250" si="38">IF((O$237+P$237)&gt;0,1,0)</f>
        <v>1</v>
      </c>
      <c r="J238" s="118">
        <f t="shared" si="33"/>
        <v>0</v>
      </c>
      <c r="K238" s="984">
        <f t="shared" ref="K238:K250" si="39">+K237+1</f>
        <v>2</v>
      </c>
      <c r="L238" s="188"/>
      <c r="M238" s="188"/>
      <c r="N238" s="189">
        <f t="shared" si="35"/>
        <v>0</v>
      </c>
      <c r="O238" s="188"/>
      <c r="P238" s="188"/>
      <c r="Q238" s="264">
        <f t="shared" si="36"/>
        <v>0</v>
      </c>
      <c r="R238" s="264">
        <f t="shared" si="37"/>
        <v>0</v>
      </c>
      <c r="S238" s="1988"/>
      <c r="T238" s="1989"/>
      <c r="U238" s="118">
        <f t="shared" si="34"/>
        <v>0</v>
      </c>
      <c r="V238" s="178"/>
      <c r="W238" s="179"/>
      <c r="X238" s="179"/>
      <c r="Y238" s="179"/>
      <c r="Z238" s="179"/>
      <c r="AA238" s="180"/>
      <c r="AB238" s="179"/>
      <c r="AC238" s="402"/>
      <c r="AD238" s="181"/>
      <c r="AE238" s="33"/>
      <c r="AF238" s="144" t="s">
        <v>801</v>
      </c>
      <c r="AG238" s="145" t="s">
        <v>960</v>
      </c>
      <c r="AH238" s="192">
        <v>0.1</v>
      </c>
      <c r="AI238" s="193"/>
      <c r="AJ238" s="126"/>
      <c r="AN238" s="127"/>
      <c r="AO238" s="33"/>
      <c r="AP238" s="48"/>
    </row>
    <row r="239" spans="9:43" ht="21" customHeight="1">
      <c r="I239" s="292">
        <f t="shared" si="38"/>
        <v>1</v>
      </c>
      <c r="J239" s="118">
        <f t="shared" si="33"/>
        <v>0</v>
      </c>
      <c r="K239" s="984">
        <f t="shared" si="39"/>
        <v>3</v>
      </c>
      <c r="L239" s="188"/>
      <c r="M239" s="188"/>
      <c r="N239" s="189">
        <f t="shared" si="35"/>
        <v>0</v>
      </c>
      <c r="O239" s="188"/>
      <c r="P239" s="188"/>
      <c r="Q239" s="264">
        <f t="shared" si="36"/>
        <v>0</v>
      </c>
      <c r="R239" s="264">
        <f t="shared" si="37"/>
        <v>0</v>
      </c>
      <c r="S239" s="1988"/>
      <c r="T239" s="1989"/>
      <c r="U239" s="118">
        <f t="shared" si="34"/>
        <v>0</v>
      </c>
      <c r="V239" s="178"/>
      <c r="W239" s="179"/>
      <c r="X239" s="179"/>
      <c r="Y239" s="179"/>
      <c r="Z239" s="179"/>
      <c r="AA239" s="180"/>
      <c r="AB239" s="179"/>
      <c r="AC239" s="402"/>
      <c r="AD239" s="181"/>
      <c r="AE239" s="33"/>
      <c r="AF239" s="144"/>
      <c r="AG239" s="145"/>
      <c r="AH239" s="194"/>
      <c r="AI239" s="146"/>
      <c r="AJ239" s="174"/>
      <c r="AN239" s="174"/>
      <c r="AO239" s="33"/>
      <c r="AP239" s="48"/>
      <c r="AQ239" s="28"/>
    </row>
    <row r="240" spans="9:43" ht="21" customHeight="1" thickBot="1">
      <c r="I240" s="292">
        <f t="shared" si="38"/>
        <v>1</v>
      </c>
      <c r="J240" s="118">
        <f t="shared" si="33"/>
        <v>0</v>
      </c>
      <c r="K240" s="984">
        <f t="shared" si="39"/>
        <v>4</v>
      </c>
      <c r="L240" s="188"/>
      <c r="M240" s="188"/>
      <c r="N240" s="189">
        <f t="shared" si="35"/>
        <v>0</v>
      </c>
      <c r="O240" s="188"/>
      <c r="P240" s="188"/>
      <c r="Q240" s="264">
        <f t="shared" si="36"/>
        <v>0</v>
      </c>
      <c r="R240" s="264">
        <f t="shared" si="37"/>
        <v>0</v>
      </c>
      <c r="S240" s="1988"/>
      <c r="T240" s="1989"/>
      <c r="U240" s="118">
        <f t="shared" si="34"/>
        <v>0</v>
      </c>
      <c r="V240" s="178"/>
      <c r="W240" s="179"/>
      <c r="X240" s="179"/>
      <c r="Y240" s="179"/>
      <c r="Z240" s="179"/>
      <c r="AA240" s="180"/>
      <c r="AB240" s="179"/>
      <c r="AC240" s="402"/>
      <c r="AD240" s="181"/>
      <c r="AE240" s="33"/>
      <c r="AF240" s="170"/>
      <c r="AG240" s="195"/>
      <c r="AH240" s="171"/>
      <c r="AI240" s="173"/>
      <c r="AJ240" s="174"/>
      <c r="AN240" s="174"/>
      <c r="AO240" s="33"/>
      <c r="AP240" s="48"/>
    </row>
    <row r="241" spans="1:44" ht="21" customHeight="1">
      <c r="I241" s="292">
        <f t="shared" si="38"/>
        <v>1</v>
      </c>
      <c r="J241" s="118">
        <f t="shared" si="33"/>
        <v>0</v>
      </c>
      <c r="K241" s="984">
        <f t="shared" si="39"/>
        <v>5</v>
      </c>
      <c r="L241" s="188"/>
      <c r="M241" s="188"/>
      <c r="N241" s="189">
        <f t="shared" si="35"/>
        <v>0</v>
      </c>
      <c r="O241" s="188"/>
      <c r="P241" s="188"/>
      <c r="Q241" s="191">
        <f t="shared" si="36"/>
        <v>0</v>
      </c>
      <c r="R241" s="191">
        <f t="shared" si="37"/>
        <v>0</v>
      </c>
      <c r="S241" s="1988"/>
      <c r="T241" s="1989"/>
      <c r="U241" s="118">
        <f t="shared" si="34"/>
        <v>0</v>
      </c>
      <c r="V241" s="178"/>
      <c r="W241" s="179"/>
      <c r="X241" s="179"/>
      <c r="Y241" s="179"/>
      <c r="Z241" s="179"/>
      <c r="AA241" s="180"/>
      <c r="AB241" s="179"/>
      <c r="AC241" s="402"/>
      <c r="AD241" s="181"/>
      <c r="AE241" s="28"/>
      <c r="AF241" s="48"/>
      <c r="AG241" s="48"/>
      <c r="AH241" s="48"/>
      <c r="AI241" s="48"/>
      <c r="AJ241" s="48"/>
      <c r="AK241" s="28"/>
      <c r="AL241" s="28"/>
      <c r="AM241" s="28"/>
      <c r="AN241" s="48"/>
      <c r="AO241" s="33"/>
      <c r="AP241" s="48"/>
      <c r="AR241" s="28"/>
    </row>
    <row r="242" spans="1:44" ht="21" customHeight="1">
      <c r="I242" s="292">
        <f t="shared" si="38"/>
        <v>1</v>
      </c>
      <c r="J242" s="118">
        <f t="shared" si="33"/>
        <v>0</v>
      </c>
      <c r="K242" s="984">
        <f t="shared" si="39"/>
        <v>6</v>
      </c>
      <c r="L242" s="188"/>
      <c r="M242" s="188"/>
      <c r="N242" s="189">
        <f t="shared" si="35"/>
        <v>0</v>
      </c>
      <c r="O242" s="188"/>
      <c r="P242" s="188"/>
      <c r="Q242" s="191">
        <f t="shared" si="36"/>
        <v>0</v>
      </c>
      <c r="R242" s="191">
        <f t="shared" si="37"/>
        <v>0</v>
      </c>
      <c r="S242" s="1988"/>
      <c r="T242" s="1989"/>
      <c r="U242" s="118">
        <f t="shared" si="34"/>
        <v>0</v>
      </c>
      <c r="V242" s="137" t="s">
        <v>754</v>
      </c>
      <c r="W242" s="196">
        <f>SUM(W234:W241)</f>
        <v>69.52</v>
      </c>
      <c r="X242" s="196">
        <f>SUM(X234:X241)</f>
        <v>0</v>
      </c>
      <c r="Y242" s="196">
        <f>SUM(Y234:Y241)</f>
        <v>0</v>
      </c>
      <c r="Z242" s="197"/>
      <c r="AA242" s="198"/>
      <c r="AB242" s="196">
        <f>SUM(AB234:AB241)</f>
        <v>3000</v>
      </c>
      <c r="AC242" s="402"/>
      <c r="AD242" s="654">
        <f>SUBTOTAL(9,AD234:AD241)</f>
        <v>0</v>
      </c>
      <c r="AE242" s="199"/>
      <c r="AF242" s="33"/>
      <c r="AG242" s="33"/>
      <c r="AH242" s="33"/>
      <c r="AI242" s="33"/>
      <c r="AJ242" s="33"/>
      <c r="AN242" s="48"/>
      <c r="AO242" s="33"/>
      <c r="AP242" s="48"/>
    </row>
    <row r="243" spans="1:44" s="28" customFormat="1" ht="21" customHeight="1" thickBot="1">
      <c r="A243" s="200"/>
      <c r="B243" s="200"/>
      <c r="C243" s="200"/>
      <c r="D243" s="200"/>
      <c r="E243" s="200"/>
      <c r="F243" s="200"/>
      <c r="G243" s="200"/>
      <c r="I243" s="292">
        <f t="shared" si="38"/>
        <v>1</v>
      </c>
      <c r="J243" s="118">
        <f t="shared" si="33"/>
        <v>0</v>
      </c>
      <c r="K243" s="984">
        <f t="shared" si="39"/>
        <v>7</v>
      </c>
      <c r="L243" s="188"/>
      <c r="M243" s="188"/>
      <c r="N243" s="189">
        <f t="shared" si="35"/>
        <v>0</v>
      </c>
      <c r="O243" s="188"/>
      <c r="P243" s="188"/>
      <c r="Q243" s="191">
        <f t="shared" si="36"/>
        <v>0</v>
      </c>
      <c r="R243" s="191">
        <f t="shared" si="37"/>
        <v>0</v>
      </c>
      <c r="S243" s="1988"/>
      <c r="T243" s="1989"/>
      <c r="U243" s="118">
        <f t="shared" si="34"/>
        <v>0</v>
      </c>
      <c r="V243" s="201" t="s">
        <v>802</v>
      </c>
      <c r="W243" s="202"/>
      <c r="X243" s="202"/>
      <c r="Y243" s="202"/>
      <c r="Z243" s="202"/>
      <c r="AA243" s="203"/>
      <c r="AB243" s="202">
        <f>IF(AB242&gt;0,ROUND(AB242/COUNTA(AB234:AB241),0),)</f>
        <v>3000</v>
      </c>
      <c r="AC243" s="403"/>
      <c r="AD243" s="204"/>
      <c r="AE243" s="199"/>
      <c r="AF243" s="199"/>
      <c r="AG243" s="199"/>
      <c r="AH243" s="33"/>
      <c r="AI243" s="33"/>
      <c r="AJ243" s="33"/>
      <c r="AK243" s="33"/>
      <c r="AL243" s="33"/>
      <c r="AM243" s="33"/>
      <c r="AN243" s="48"/>
      <c r="AO243" s="48"/>
      <c r="AP243" s="48"/>
      <c r="AQ243" s="116"/>
      <c r="AR243" s="116"/>
    </row>
    <row r="244" spans="1:44" ht="21" customHeight="1">
      <c r="I244" s="292">
        <f t="shared" si="38"/>
        <v>1</v>
      </c>
      <c r="J244" s="118">
        <f t="shared" si="33"/>
        <v>0</v>
      </c>
      <c r="K244" s="984">
        <f t="shared" si="39"/>
        <v>8</v>
      </c>
      <c r="L244" s="188"/>
      <c r="M244" s="188"/>
      <c r="N244" s="189">
        <f t="shared" si="35"/>
        <v>0</v>
      </c>
      <c r="O244" s="188"/>
      <c r="P244" s="188"/>
      <c r="Q244" s="191">
        <f t="shared" si="36"/>
        <v>0</v>
      </c>
      <c r="R244" s="191">
        <f t="shared" si="37"/>
        <v>0</v>
      </c>
      <c r="S244" s="1988"/>
      <c r="T244" s="1989"/>
      <c r="U244" s="118">
        <f t="shared" si="34"/>
        <v>0</v>
      </c>
      <c r="V244" s="33"/>
      <c r="W244" s="33"/>
      <c r="X244" s="33"/>
      <c r="Y244" s="33"/>
      <c r="Z244" s="33"/>
      <c r="AA244" s="205"/>
      <c r="AB244" s="33"/>
      <c r="AC244" s="33"/>
      <c r="AD244" s="33"/>
      <c r="AE244" s="199"/>
      <c r="AF244" s="199"/>
      <c r="AG244" s="199"/>
      <c r="AH244" s="33"/>
      <c r="AI244" s="33"/>
      <c r="AJ244" s="33"/>
      <c r="AK244" s="33"/>
      <c r="AL244" s="33"/>
      <c r="AM244" s="33"/>
      <c r="AN244" s="48"/>
      <c r="AO244" s="48"/>
      <c r="AP244" s="48"/>
    </row>
    <row r="245" spans="1:44" ht="21" customHeight="1">
      <c r="I245" s="292">
        <f t="shared" si="38"/>
        <v>1</v>
      </c>
      <c r="J245" s="118">
        <f t="shared" si="33"/>
        <v>0</v>
      </c>
      <c r="K245" s="984">
        <f t="shared" si="39"/>
        <v>9</v>
      </c>
      <c r="L245" s="188"/>
      <c r="M245" s="188"/>
      <c r="N245" s="189">
        <f t="shared" si="35"/>
        <v>0</v>
      </c>
      <c r="O245" s="188"/>
      <c r="P245" s="188"/>
      <c r="Q245" s="191">
        <f t="shared" si="36"/>
        <v>0</v>
      </c>
      <c r="R245" s="191">
        <f t="shared" si="37"/>
        <v>0</v>
      </c>
      <c r="S245" s="1988"/>
      <c r="T245" s="1989"/>
      <c r="U245" s="118">
        <f t="shared" si="34"/>
        <v>0</v>
      </c>
      <c r="V245" s="647" t="s">
        <v>1169</v>
      </c>
      <c r="W245" s="648"/>
      <c r="X245" s="649"/>
      <c r="Y245" s="649"/>
      <c r="Z245" s="649"/>
      <c r="AA245" s="649"/>
      <c r="AB245" s="649"/>
      <c r="AC245" s="649"/>
      <c r="AD245" s="650"/>
      <c r="AE245" s="199"/>
      <c r="AF245" s="199"/>
      <c r="AG245" s="199"/>
      <c r="AH245" s="33"/>
      <c r="AI245" s="33"/>
      <c r="AJ245" s="33"/>
      <c r="AK245" s="33"/>
      <c r="AL245" s="33"/>
      <c r="AM245" s="33"/>
      <c r="AN245" s="48"/>
      <c r="AO245" s="48"/>
      <c r="AP245" s="48"/>
    </row>
    <row r="246" spans="1:44" ht="21" customHeight="1">
      <c r="I246" s="292">
        <f t="shared" si="38"/>
        <v>1</v>
      </c>
      <c r="J246" s="118">
        <f t="shared" si="33"/>
        <v>0</v>
      </c>
      <c r="K246" s="984">
        <f t="shared" si="39"/>
        <v>10</v>
      </c>
      <c r="L246" s="188"/>
      <c r="M246" s="188"/>
      <c r="N246" s="189">
        <f t="shared" si="35"/>
        <v>0</v>
      </c>
      <c r="O246" s="188"/>
      <c r="P246" s="188"/>
      <c r="Q246" s="191">
        <f t="shared" si="36"/>
        <v>0</v>
      </c>
      <c r="R246" s="191">
        <f t="shared" si="37"/>
        <v>0</v>
      </c>
      <c r="S246" s="1988"/>
      <c r="T246" s="1989"/>
      <c r="U246" s="118">
        <f t="shared" si="34"/>
        <v>0</v>
      </c>
      <c r="V246" s="651" t="s">
        <v>1171</v>
      </c>
      <c r="W246" s="648"/>
      <c r="X246" s="649"/>
      <c r="Y246" s="649"/>
      <c r="Z246" s="649"/>
      <c r="AA246" s="649"/>
      <c r="AB246" s="649"/>
      <c r="AC246" s="649"/>
      <c r="AD246" s="650"/>
      <c r="AE246" s="199"/>
      <c r="AF246" s="199"/>
      <c r="AG246" s="199"/>
      <c r="AH246" s="33"/>
      <c r="AI246" s="33"/>
      <c r="AJ246" s="33"/>
      <c r="AK246" s="33"/>
      <c r="AL246" s="33"/>
      <c r="AM246" s="33"/>
      <c r="AN246" s="48"/>
      <c r="AO246" s="48"/>
      <c r="AP246" s="48"/>
    </row>
    <row r="247" spans="1:44" ht="21" customHeight="1">
      <c r="I247" s="292">
        <f t="shared" si="38"/>
        <v>1</v>
      </c>
      <c r="J247" s="118">
        <f t="shared" si="33"/>
        <v>0</v>
      </c>
      <c r="K247" s="984">
        <f t="shared" si="39"/>
        <v>11</v>
      </c>
      <c r="L247" s="188"/>
      <c r="M247" s="188"/>
      <c r="N247" s="189">
        <f t="shared" si="35"/>
        <v>0</v>
      </c>
      <c r="O247" s="188"/>
      <c r="P247" s="188"/>
      <c r="Q247" s="191">
        <f t="shared" si="36"/>
        <v>0</v>
      </c>
      <c r="R247" s="191">
        <f t="shared" si="37"/>
        <v>0</v>
      </c>
      <c r="S247" s="1988"/>
      <c r="T247" s="1989"/>
      <c r="U247" s="118">
        <f t="shared" si="34"/>
        <v>0</v>
      </c>
      <c r="V247" s="651" t="s">
        <v>1172</v>
      </c>
      <c r="W247" s="648"/>
      <c r="X247" s="649"/>
      <c r="Y247" s="649"/>
      <c r="Z247" s="649"/>
      <c r="AA247" s="649"/>
      <c r="AB247" s="649"/>
      <c r="AC247" s="649"/>
      <c r="AD247" s="650"/>
      <c r="AE247" s="199"/>
      <c r="AF247" s="199"/>
      <c r="AG247" s="199"/>
      <c r="AH247" s="33"/>
      <c r="AI247" s="33"/>
      <c r="AJ247" s="33"/>
      <c r="AK247" s="33"/>
      <c r="AL247" s="33"/>
      <c r="AM247" s="33"/>
      <c r="AN247" s="48"/>
      <c r="AO247" s="48"/>
      <c r="AP247" s="48"/>
    </row>
    <row r="248" spans="1:44" ht="21" customHeight="1">
      <c r="I248" s="292">
        <f t="shared" si="38"/>
        <v>1</v>
      </c>
      <c r="J248" s="118">
        <f t="shared" si="33"/>
        <v>0</v>
      </c>
      <c r="K248" s="984">
        <f t="shared" si="39"/>
        <v>12</v>
      </c>
      <c r="L248" s="188"/>
      <c r="M248" s="188"/>
      <c r="N248" s="189">
        <f t="shared" si="35"/>
        <v>0</v>
      </c>
      <c r="O248" s="188"/>
      <c r="P248" s="188"/>
      <c r="Q248" s="191">
        <f t="shared" si="36"/>
        <v>0</v>
      </c>
      <c r="R248" s="191">
        <f t="shared" si="37"/>
        <v>0</v>
      </c>
      <c r="S248" s="1988"/>
      <c r="T248" s="1989"/>
      <c r="U248" s="118">
        <f t="shared" si="34"/>
        <v>0</v>
      </c>
      <c r="V248" s="651" t="s">
        <v>1174</v>
      </c>
      <c r="W248" s="648"/>
      <c r="X248" s="649"/>
      <c r="Y248" s="649"/>
      <c r="Z248" s="649"/>
      <c r="AA248" s="649"/>
      <c r="AB248" s="649"/>
      <c r="AC248" s="649"/>
      <c r="AD248" s="650"/>
      <c r="AE248" s="199"/>
      <c r="AF248" s="199"/>
      <c r="AG248" s="199"/>
      <c r="AH248" s="33"/>
      <c r="AI248" s="33"/>
      <c r="AJ248" s="33"/>
      <c r="AK248" s="33"/>
      <c r="AL248" s="33"/>
      <c r="AM248" s="33"/>
      <c r="AN248" s="48"/>
      <c r="AO248" s="48"/>
      <c r="AP248" s="48"/>
    </row>
    <row r="249" spans="1:44" ht="21" customHeight="1">
      <c r="I249" s="292">
        <f t="shared" si="38"/>
        <v>1</v>
      </c>
      <c r="J249" s="118">
        <f t="shared" si="33"/>
        <v>0</v>
      </c>
      <c r="K249" s="984">
        <f t="shared" si="39"/>
        <v>13</v>
      </c>
      <c r="L249" s="188"/>
      <c r="M249" s="188"/>
      <c r="N249" s="189">
        <f t="shared" si="35"/>
        <v>0</v>
      </c>
      <c r="O249" s="188"/>
      <c r="P249" s="188"/>
      <c r="Q249" s="191">
        <f t="shared" si="36"/>
        <v>0</v>
      </c>
      <c r="R249" s="191">
        <f t="shared" si="37"/>
        <v>0</v>
      </c>
      <c r="S249" s="1988"/>
      <c r="T249" s="1989"/>
      <c r="U249" s="118">
        <f t="shared" si="34"/>
        <v>0</v>
      </c>
      <c r="V249" s="652" t="s">
        <v>1175</v>
      </c>
      <c r="W249" s="648"/>
      <c r="X249" s="649"/>
      <c r="Y249" s="649"/>
      <c r="Z249" s="649"/>
      <c r="AA249" s="649"/>
      <c r="AB249" s="649"/>
      <c r="AC249" s="649"/>
      <c r="AD249" s="650"/>
      <c r="AE249" s="199"/>
      <c r="AF249" s="199"/>
      <c r="AG249" s="199"/>
      <c r="AH249" s="33"/>
      <c r="AI249" s="33"/>
      <c r="AJ249" s="33"/>
      <c r="AK249" s="33"/>
      <c r="AL249" s="33"/>
      <c r="AM249" s="33"/>
      <c r="AN249" s="48"/>
      <c r="AO249" s="48"/>
      <c r="AP249" s="48"/>
    </row>
    <row r="250" spans="1:44" ht="21" customHeight="1" thickBot="1">
      <c r="I250" s="292">
        <f t="shared" si="38"/>
        <v>1</v>
      </c>
      <c r="J250" s="118">
        <f t="shared" si="33"/>
        <v>0</v>
      </c>
      <c r="K250" s="206">
        <f t="shared" si="39"/>
        <v>14</v>
      </c>
      <c r="L250" s="159"/>
      <c r="M250" s="159"/>
      <c r="N250" s="207">
        <f t="shared" si="35"/>
        <v>0</v>
      </c>
      <c r="O250" s="159"/>
      <c r="P250" s="159"/>
      <c r="Q250" s="209">
        <f t="shared" si="36"/>
        <v>0</v>
      </c>
      <c r="R250" s="209">
        <f t="shared" si="37"/>
        <v>0</v>
      </c>
      <c r="S250" s="1990"/>
      <c r="T250" s="1991"/>
      <c r="U250" s="118">
        <f t="shared" si="34"/>
        <v>0</v>
      </c>
      <c r="V250" s="651"/>
      <c r="W250" s="648"/>
      <c r="X250" s="649"/>
      <c r="Y250" s="649"/>
      <c r="Z250" s="649"/>
      <c r="AA250" s="649"/>
      <c r="AB250" s="649"/>
      <c r="AC250" s="649"/>
      <c r="AD250" s="650"/>
      <c r="AE250" s="199"/>
      <c r="AF250" s="199"/>
      <c r="AG250" s="199"/>
      <c r="AH250" s="33"/>
      <c r="AI250" s="33"/>
      <c r="AJ250" s="33"/>
      <c r="AK250" s="33"/>
      <c r="AL250" s="33"/>
      <c r="AM250" s="33"/>
      <c r="AN250" s="48"/>
      <c r="AO250" s="48"/>
      <c r="AP250" s="48"/>
    </row>
    <row r="251" spans="1:44" ht="21" hidden="1" customHeight="1">
      <c r="I251" s="292">
        <f>IF((O$253+P$253)&gt;0,1,0)</f>
        <v>0</v>
      </c>
      <c r="J251" s="118">
        <f t="shared" si="33"/>
        <v>0</v>
      </c>
      <c r="K251" s="2002" t="s">
        <v>840</v>
      </c>
      <c r="L251" s="2004" t="s">
        <v>841</v>
      </c>
      <c r="M251" s="2006" t="s">
        <v>842</v>
      </c>
      <c r="N251" s="2006" t="s">
        <v>843</v>
      </c>
      <c r="O251" s="2012" t="s">
        <v>844</v>
      </c>
      <c r="P251" s="2012"/>
      <c r="Q251" s="2012" t="s">
        <v>845</v>
      </c>
      <c r="R251" s="2012"/>
      <c r="S251" s="1992" t="s">
        <v>969</v>
      </c>
      <c r="T251" s="1993"/>
      <c r="U251" s="118">
        <f t="shared" si="26"/>
        <v>0</v>
      </c>
      <c r="V251" s="33"/>
      <c r="W251" s="33"/>
      <c r="X251" s="33"/>
      <c r="Y251" s="33"/>
      <c r="Z251" s="33"/>
      <c r="AA251" s="205"/>
      <c r="AB251" s="33"/>
      <c r="AC251" s="33"/>
      <c r="AD251" s="33"/>
      <c r="AE251" s="199"/>
      <c r="AF251" s="199"/>
      <c r="AG251" s="199"/>
      <c r="AH251" s="33"/>
      <c r="AI251" s="33"/>
      <c r="AJ251" s="33"/>
      <c r="AK251" s="33"/>
      <c r="AL251" s="33"/>
      <c r="AM251" s="33"/>
      <c r="AN251" s="48"/>
      <c r="AO251" s="48"/>
      <c r="AP251" s="48"/>
    </row>
    <row r="252" spans="1:44" ht="21" hidden="1" customHeight="1">
      <c r="I252" s="292">
        <f t="shared" ref="I252:I275" si="40">IF((O$253+P$253)&gt;0,1,0)</f>
        <v>0</v>
      </c>
      <c r="J252" s="118">
        <f t="shared" si="33"/>
        <v>0</v>
      </c>
      <c r="K252" s="2003"/>
      <c r="L252" s="2005"/>
      <c r="M252" s="2007"/>
      <c r="N252" s="2007"/>
      <c r="O252" s="635" t="s">
        <v>741</v>
      </c>
      <c r="P252" s="176" t="s">
        <v>742</v>
      </c>
      <c r="Q252" s="176" t="s">
        <v>741</v>
      </c>
      <c r="R252" s="177" t="s">
        <v>742</v>
      </c>
      <c r="S252" s="1994"/>
      <c r="T252" s="1995"/>
      <c r="U252" s="118">
        <f t="shared" si="26"/>
        <v>0</v>
      </c>
      <c r="V252" s="33"/>
      <c r="W252" s="33"/>
      <c r="X252" s="33"/>
      <c r="Y252" s="33"/>
      <c r="Z252" s="33"/>
      <c r="AA252" s="205"/>
      <c r="AB252" s="33"/>
      <c r="AC252" s="33"/>
      <c r="AD252" s="33"/>
      <c r="AE252" s="199"/>
      <c r="AF252" s="199"/>
      <c r="AG252" s="199"/>
      <c r="AH252" s="33"/>
      <c r="AI252" s="33"/>
      <c r="AJ252" s="33"/>
      <c r="AK252" s="33"/>
      <c r="AL252" s="33"/>
      <c r="AM252" s="33"/>
      <c r="AN252" s="48"/>
      <c r="AO252" s="48"/>
      <c r="AP252" s="48"/>
    </row>
    <row r="253" spans="1:44" ht="21" hidden="1" customHeight="1">
      <c r="I253" s="292">
        <f t="shared" si="40"/>
        <v>0</v>
      </c>
      <c r="J253" s="118">
        <f t="shared" si="33"/>
        <v>0</v>
      </c>
      <c r="K253" s="636">
        <f>+K25+1</f>
        <v>15</v>
      </c>
      <c r="L253" s="188"/>
      <c r="M253" s="188"/>
      <c r="N253" s="189">
        <f t="shared" ref="N253:N275" si="41">IF(O253+P253&gt;0,$W$227,)</f>
        <v>0</v>
      </c>
      <c r="O253" s="190"/>
      <c r="P253" s="190"/>
      <c r="Q253" s="191">
        <f t="shared" ref="Q253:R300" si="42">ROUND(O253*50,0)</f>
        <v>0</v>
      </c>
      <c r="R253" s="191">
        <f t="shared" si="42"/>
        <v>0</v>
      </c>
      <c r="S253" s="1988"/>
      <c r="T253" s="1989"/>
      <c r="U253" s="118">
        <f t="shared" si="26"/>
        <v>0</v>
      </c>
      <c r="V253" s="33"/>
      <c r="W253" s="33"/>
      <c r="X253" s="33"/>
      <c r="Y253" s="33"/>
      <c r="Z253" s="33"/>
      <c r="AA253" s="205"/>
      <c r="AB253" s="33"/>
      <c r="AC253" s="33"/>
      <c r="AD253" s="33"/>
      <c r="AE253" s="199"/>
      <c r="AF253" s="199"/>
      <c r="AG253" s="199"/>
      <c r="AH253" s="33"/>
      <c r="AI253" s="33"/>
      <c r="AJ253" s="33"/>
      <c r="AK253" s="33"/>
      <c r="AL253" s="33"/>
      <c r="AM253" s="33"/>
      <c r="AN253" s="48"/>
      <c r="AO253" s="48"/>
      <c r="AP253" s="48"/>
    </row>
    <row r="254" spans="1:44" ht="21" hidden="1" customHeight="1">
      <c r="I254" s="292">
        <f t="shared" si="40"/>
        <v>0</v>
      </c>
      <c r="J254" s="118">
        <f t="shared" si="33"/>
        <v>0</v>
      </c>
      <c r="K254" s="636">
        <f t="shared" ref="K254:K275" si="43">+K253+1</f>
        <v>16</v>
      </c>
      <c r="L254" s="188"/>
      <c r="M254" s="188"/>
      <c r="N254" s="189">
        <f t="shared" si="41"/>
        <v>0</v>
      </c>
      <c r="O254" s="190"/>
      <c r="P254" s="190"/>
      <c r="Q254" s="191">
        <f t="shared" si="42"/>
        <v>0</v>
      </c>
      <c r="R254" s="191">
        <f t="shared" si="42"/>
        <v>0</v>
      </c>
      <c r="S254" s="1988"/>
      <c r="T254" s="1989"/>
      <c r="U254" s="118">
        <f t="shared" si="26"/>
        <v>0</v>
      </c>
      <c r="V254" s="33"/>
      <c r="W254" s="33"/>
      <c r="X254" s="33"/>
      <c r="Y254" s="33"/>
      <c r="Z254" s="33"/>
      <c r="AA254" s="205"/>
      <c r="AB254" s="33"/>
      <c r="AC254" s="33"/>
      <c r="AD254" s="33"/>
      <c r="AE254" s="199"/>
      <c r="AF254" s="199"/>
      <c r="AG254" s="199"/>
      <c r="AH254" s="33"/>
      <c r="AI254" s="33"/>
      <c r="AJ254" s="33"/>
      <c r="AK254" s="33"/>
      <c r="AL254" s="33"/>
      <c r="AM254" s="33"/>
      <c r="AN254" s="48"/>
      <c r="AO254" s="48"/>
      <c r="AP254" s="48"/>
    </row>
    <row r="255" spans="1:44" ht="21" hidden="1" customHeight="1">
      <c r="I255" s="292">
        <f t="shared" si="40"/>
        <v>0</v>
      </c>
      <c r="J255" s="118">
        <f t="shared" si="33"/>
        <v>0</v>
      </c>
      <c r="K255" s="636">
        <f t="shared" si="43"/>
        <v>17</v>
      </c>
      <c r="L255" s="188"/>
      <c r="M255" s="188"/>
      <c r="N255" s="189">
        <f t="shared" si="41"/>
        <v>0</v>
      </c>
      <c r="O255" s="190"/>
      <c r="P255" s="190"/>
      <c r="Q255" s="191">
        <f t="shared" si="42"/>
        <v>0</v>
      </c>
      <c r="R255" s="191">
        <f t="shared" si="42"/>
        <v>0</v>
      </c>
      <c r="S255" s="1988"/>
      <c r="T255" s="1989"/>
      <c r="U255" s="118">
        <f t="shared" si="26"/>
        <v>0</v>
      </c>
      <c r="V255" s="33"/>
      <c r="W255" s="33"/>
      <c r="X255" s="33"/>
      <c r="Y255" s="33"/>
      <c r="Z255" s="33"/>
      <c r="AA255" s="205"/>
      <c r="AB255" s="33"/>
      <c r="AC255" s="33"/>
      <c r="AD255" s="33"/>
      <c r="AE255" s="199"/>
      <c r="AF255" s="199"/>
      <c r="AG255" s="199"/>
      <c r="AH255" s="33"/>
      <c r="AI255" s="33"/>
      <c r="AJ255" s="33"/>
      <c r="AK255" s="33"/>
      <c r="AL255" s="33"/>
      <c r="AM255" s="33"/>
      <c r="AN255" s="48"/>
      <c r="AO255" s="48"/>
      <c r="AP255" s="48"/>
    </row>
    <row r="256" spans="1:44" ht="21" hidden="1" customHeight="1">
      <c r="I256" s="292">
        <f t="shared" si="40"/>
        <v>0</v>
      </c>
      <c r="J256" s="118">
        <f t="shared" si="33"/>
        <v>0</v>
      </c>
      <c r="K256" s="636">
        <f t="shared" si="43"/>
        <v>18</v>
      </c>
      <c r="L256" s="188"/>
      <c r="M256" s="188"/>
      <c r="N256" s="189">
        <f t="shared" si="41"/>
        <v>0</v>
      </c>
      <c r="O256" s="190"/>
      <c r="P256" s="190"/>
      <c r="Q256" s="191">
        <f t="shared" si="42"/>
        <v>0</v>
      </c>
      <c r="R256" s="191">
        <f t="shared" si="42"/>
        <v>0</v>
      </c>
      <c r="S256" s="1988"/>
      <c r="T256" s="1989"/>
      <c r="U256" s="118">
        <f t="shared" si="26"/>
        <v>0</v>
      </c>
      <c r="V256" s="33"/>
      <c r="W256" s="33"/>
      <c r="X256" s="33"/>
      <c r="Y256" s="33"/>
      <c r="Z256" s="33"/>
      <c r="AA256" s="205"/>
      <c r="AB256" s="33"/>
      <c r="AC256" s="33"/>
      <c r="AD256" s="33"/>
      <c r="AE256" s="199"/>
      <c r="AF256" s="199"/>
      <c r="AG256" s="199"/>
      <c r="AH256" s="33"/>
      <c r="AI256" s="33"/>
      <c r="AJ256" s="33"/>
      <c r="AK256" s="33"/>
      <c r="AL256" s="33"/>
      <c r="AM256" s="33"/>
      <c r="AN256" s="48"/>
      <c r="AO256" s="48"/>
      <c r="AP256" s="48"/>
    </row>
    <row r="257" spans="9:42" ht="21" hidden="1" customHeight="1">
      <c r="I257" s="292">
        <f t="shared" si="40"/>
        <v>0</v>
      </c>
      <c r="J257" s="118">
        <f t="shared" si="33"/>
        <v>0</v>
      </c>
      <c r="K257" s="636">
        <f t="shared" si="43"/>
        <v>19</v>
      </c>
      <c r="L257" s="188"/>
      <c r="M257" s="188"/>
      <c r="N257" s="189">
        <f t="shared" si="41"/>
        <v>0</v>
      </c>
      <c r="O257" s="190"/>
      <c r="P257" s="190"/>
      <c r="Q257" s="191">
        <f t="shared" si="42"/>
        <v>0</v>
      </c>
      <c r="R257" s="191">
        <f t="shared" si="42"/>
        <v>0</v>
      </c>
      <c r="S257" s="1988"/>
      <c r="T257" s="1989"/>
      <c r="U257" s="118">
        <f t="shared" si="26"/>
        <v>0</v>
      </c>
      <c r="V257" s="33"/>
      <c r="W257" s="33"/>
      <c r="X257" s="33"/>
      <c r="Y257" s="33"/>
      <c r="Z257" s="33"/>
      <c r="AA257" s="205"/>
      <c r="AB257" s="33"/>
      <c r="AC257" s="33"/>
      <c r="AD257" s="33"/>
      <c r="AE257" s="199"/>
      <c r="AF257" s="199"/>
      <c r="AG257" s="199"/>
      <c r="AH257" s="33"/>
      <c r="AI257" s="33"/>
      <c r="AJ257" s="33"/>
      <c r="AK257" s="33"/>
      <c r="AL257" s="33"/>
      <c r="AM257" s="33"/>
      <c r="AN257" s="48"/>
      <c r="AO257" s="48"/>
      <c r="AP257" s="48"/>
    </row>
    <row r="258" spans="9:42" ht="21" hidden="1" customHeight="1">
      <c r="I258" s="292">
        <f t="shared" si="40"/>
        <v>0</v>
      </c>
      <c r="J258" s="118">
        <f t="shared" si="33"/>
        <v>0</v>
      </c>
      <c r="K258" s="636">
        <f t="shared" si="43"/>
        <v>20</v>
      </c>
      <c r="L258" s="188"/>
      <c r="M258" s="188"/>
      <c r="N258" s="189">
        <f t="shared" si="41"/>
        <v>0</v>
      </c>
      <c r="O258" s="190"/>
      <c r="P258" s="190"/>
      <c r="Q258" s="191">
        <f t="shared" si="42"/>
        <v>0</v>
      </c>
      <c r="R258" s="191">
        <f t="shared" si="42"/>
        <v>0</v>
      </c>
      <c r="S258" s="1988"/>
      <c r="T258" s="1989"/>
      <c r="U258" s="118">
        <f t="shared" ref="U258:U300" si="44">J258</f>
        <v>0</v>
      </c>
      <c r="V258" s="33"/>
      <c r="W258" s="33"/>
      <c r="X258" s="33"/>
      <c r="Y258" s="33"/>
      <c r="Z258" s="33"/>
      <c r="AA258" s="205"/>
      <c r="AB258" s="33"/>
      <c r="AC258" s="33"/>
      <c r="AD258" s="33"/>
      <c r="AE258" s="199"/>
      <c r="AF258" s="199"/>
      <c r="AG258" s="199"/>
      <c r="AH258" s="33"/>
      <c r="AI258" s="33"/>
      <c r="AJ258" s="33"/>
      <c r="AK258" s="33"/>
      <c r="AL258" s="33"/>
      <c r="AM258" s="33"/>
      <c r="AN258" s="48"/>
      <c r="AO258" s="48"/>
      <c r="AP258" s="48"/>
    </row>
    <row r="259" spans="9:42" ht="21" hidden="1" customHeight="1">
      <c r="I259" s="292">
        <f t="shared" si="40"/>
        <v>0</v>
      </c>
      <c r="J259" s="118">
        <f t="shared" si="33"/>
        <v>0</v>
      </c>
      <c r="K259" s="636">
        <f t="shared" si="43"/>
        <v>21</v>
      </c>
      <c r="L259" s="188"/>
      <c r="M259" s="188"/>
      <c r="N259" s="189">
        <f t="shared" si="41"/>
        <v>0</v>
      </c>
      <c r="O259" s="190"/>
      <c r="P259" s="190"/>
      <c r="Q259" s="191">
        <f t="shared" si="42"/>
        <v>0</v>
      </c>
      <c r="R259" s="191">
        <f t="shared" si="42"/>
        <v>0</v>
      </c>
      <c r="S259" s="1988"/>
      <c r="T259" s="1989"/>
      <c r="U259" s="118">
        <f t="shared" si="44"/>
        <v>0</v>
      </c>
      <c r="V259" s="33"/>
      <c r="W259" s="33"/>
      <c r="X259" s="33"/>
      <c r="Y259" s="33"/>
      <c r="Z259" s="33"/>
      <c r="AA259" s="205"/>
      <c r="AB259" s="33"/>
      <c r="AC259" s="33"/>
      <c r="AD259" s="33"/>
      <c r="AE259" s="199"/>
      <c r="AF259" s="199"/>
      <c r="AG259" s="199"/>
      <c r="AH259" s="33"/>
      <c r="AI259" s="33"/>
      <c r="AJ259" s="33"/>
      <c r="AK259" s="33"/>
      <c r="AL259" s="33"/>
      <c r="AM259" s="33"/>
      <c r="AN259" s="48"/>
      <c r="AO259" s="48"/>
      <c r="AP259" s="48"/>
    </row>
    <row r="260" spans="9:42" ht="21" hidden="1" customHeight="1">
      <c r="I260" s="292">
        <f t="shared" si="40"/>
        <v>0</v>
      </c>
      <c r="J260" s="118">
        <f t="shared" si="33"/>
        <v>0</v>
      </c>
      <c r="K260" s="636">
        <f t="shared" si="43"/>
        <v>22</v>
      </c>
      <c r="L260" s="188"/>
      <c r="M260" s="188"/>
      <c r="N260" s="189">
        <f t="shared" si="41"/>
        <v>0</v>
      </c>
      <c r="O260" s="190"/>
      <c r="P260" s="190"/>
      <c r="Q260" s="191">
        <f t="shared" si="42"/>
        <v>0</v>
      </c>
      <c r="R260" s="191">
        <f t="shared" si="42"/>
        <v>0</v>
      </c>
      <c r="S260" s="1988"/>
      <c r="T260" s="1989"/>
      <c r="U260" s="118">
        <f t="shared" si="44"/>
        <v>0</v>
      </c>
      <c r="V260" s="33"/>
      <c r="W260" s="33"/>
      <c r="X260" s="33"/>
      <c r="Y260" s="33"/>
      <c r="Z260" s="33"/>
      <c r="AA260" s="205"/>
      <c r="AB260" s="33"/>
      <c r="AC260" s="33"/>
      <c r="AD260" s="33"/>
      <c r="AE260" s="199"/>
      <c r="AF260" s="199"/>
      <c r="AG260" s="199"/>
      <c r="AH260" s="33"/>
      <c r="AI260" s="33"/>
      <c r="AJ260" s="33"/>
      <c r="AK260" s="33"/>
      <c r="AL260" s="33"/>
      <c r="AM260" s="33"/>
      <c r="AN260" s="48"/>
      <c r="AO260" s="48"/>
      <c r="AP260" s="48"/>
    </row>
    <row r="261" spans="9:42" ht="21" hidden="1" customHeight="1">
      <c r="I261" s="292">
        <f t="shared" si="40"/>
        <v>0</v>
      </c>
      <c r="J261" s="118">
        <f t="shared" si="33"/>
        <v>0</v>
      </c>
      <c r="K261" s="636">
        <f t="shared" si="43"/>
        <v>23</v>
      </c>
      <c r="L261" s="188"/>
      <c r="M261" s="188"/>
      <c r="N261" s="189">
        <f t="shared" si="41"/>
        <v>0</v>
      </c>
      <c r="O261" s="190"/>
      <c r="P261" s="190"/>
      <c r="Q261" s="191">
        <f t="shared" si="42"/>
        <v>0</v>
      </c>
      <c r="R261" s="191">
        <f t="shared" si="42"/>
        <v>0</v>
      </c>
      <c r="S261" s="1988"/>
      <c r="T261" s="1989"/>
      <c r="U261" s="118">
        <f t="shared" si="44"/>
        <v>0</v>
      </c>
      <c r="V261" s="33"/>
      <c r="W261" s="33"/>
      <c r="X261" s="33"/>
      <c r="Y261" s="33"/>
      <c r="Z261" s="33"/>
      <c r="AA261" s="205"/>
      <c r="AB261" s="33"/>
      <c r="AC261" s="33"/>
      <c r="AD261" s="33"/>
      <c r="AE261" s="199"/>
      <c r="AF261" s="199"/>
      <c r="AG261" s="199"/>
      <c r="AH261" s="33"/>
      <c r="AI261" s="33"/>
      <c r="AJ261" s="33"/>
      <c r="AK261" s="33"/>
      <c r="AL261" s="33"/>
      <c r="AM261" s="33"/>
      <c r="AN261" s="48"/>
      <c r="AO261" s="48"/>
      <c r="AP261" s="48"/>
    </row>
    <row r="262" spans="9:42" ht="21" hidden="1" customHeight="1">
      <c r="I262" s="292">
        <f t="shared" si="40"/>
        <v>0</v>
      </c>
      <c r="J262" s="118">
        <f t="shared" si="33"/>
        <v>0</v>
      </c>
      <c r="K262" s="636">
        <f t="shared" si="43"/>
        <v>24</v>
      </c>
      <c r="L262" s="188"/>
      <c r="M262" s="188"/>
      <c r="N262" s="189">
        <f t="shared" si="41"/>
        <v>0</v>
      </c>
      <c r="O262" s="190"/>
      <c r="P262" s="190"/>
      <c r="Q262" s="191">
        <f t="shared" si="42"/>
        <v>0</v>
      </c>
      <c r="R262" s="191">
        <f t="shared" si="42"/>
        <v>0</v>
      </c>
      <c r="S262" s="1988"/>
      <c r="T262" s="1989"/>
      <c r="U262" s="118">
        <f t="shared" si="44"/>
        <v>0</v>
      </c>
      <c r="V262" s="33"/>
      <c r="W262" s="33"/>
      <c r="X262" s="33"/>
      <c r="Y262" s="33"/>
      <c r="Z262" s="33"/>
      <c r="AA262" s="205"/>
      <c r="AB262" s="33"/>
      <c r="AC262" s="33"/>
      <c r="AD262" s="33"/>
      <c r="AE262" s="199"/>
      <c r="AF262" s="199"/>
      <c r="AG262" s="199"/>
      <c r="AH262" s="33"/>
      <c r="AI262" s="33"/>
      <c r="AJ262" s="33"/>
      <c r="AK262" s="33"/>
      <c r="AL262" s="33"/>
      <c r="AM262" s="33"/>
      <c r="AN262" s="48"/>
      <c r="AO262" s="48"/>
      <c r="AP262" s="48"/>
    </row>
    <row r="263" spans="9:42" ht="21" hidden="1" customHeight="1">
      <c r="I263" s="292">
        <f t="shared" si="40"/>
        <v>0</v>
      </c>
      <c r="J263" s="118">
        <f t="shared" si="33"/>
        <v>0</v>
      </c>
      <c r="K263" s="636">
        <f t="shared" si="43"/>
        <v>25</v>
      </c>
      <c r="L263" s="188"/>
      <c r="M263" s="188"/>
      <c r="N263" s="189">
        <f t="shared" si="41"/>
        <v>0</v>
      </c>
      <c r="O263" s="190"/>
      <c r="P263" s="190"/>
      <c r="Q263" s="191">
        <f t="shared" si="42"/>
        <v>0</v>
      </c>
      <c r="R263" s="191">
        <f t="shared" si="42"/>
        <v>0</v>
      </c>
      <c r="S263" s="1988"/>
      <c r="T263" s="1989"/>
      <c r="U263" s="118">
        <f t="shared" si="44"/>
        <v>0</v>
      </c>
      <c r="V263" s="33"/>
      <c r="W263" s="33"/>
      <c r="X263" s="33"/>
      <c r="Y263" s="33"/>
      <c r="Z263" s="33"/>
      <c r="AA263" s="205"/>
      <c r="AB263" s="33"/>
      <c r="AC263" s="33"/>
      <c r="AD263" s="33"/>
      <c r="AE263" s="199"/>
      <c r="AF263" s="199"/>
      <c r="AG263" s="199"/>
      <c r="AH263" s="33"/>
      <c r="AI263" s="33"/>
      <c r="AJ263" s="33"/>
      <c r="AK263" s="33"/>
      <c r="AL263" s="33"/>
      <c r="AM263" s="33"/>
      <c r="AN263" s="48"/>
      <c r="AO263" s="48"/>
      <c r="AP263" s="48"/>
    </row>
    <row r="264" spans="9:42" ht="21" hidden="1" customHeight="1">
      <c r="I264" s="292">
        <f t="shared" si="40"/>
        <v>0</v>
      </c>
      <c r="J264" s="118">
        <f t="shared" si="33"/>
        <v>0</v>
      </c>
      <c r="K264" s="636">
        <f t="shared" si="43"/>
        <v>26</v>
      </c>
      <c r="L264" s="188"/>
      <c r="M264" s="188"/>
      <c r="N264" s="189">
        <f t="shared" si="41"/>
        <v>0</v>
      </c>
      <c r="O264" s="190"/>
      <c r="P264" s="190"/>
      <c r="Q264" s="191">
        <f t="shared" si="42"/>
        <v>0</v>
      </c>
      <c r="R264" s="191">
        <f t="shared" si="42"/>
        <v>0</v>
      </c>
      <c r="S264" s="1988"/>
      <c r="T264" s="1989"/>
      <c r="U264" s="118">
        <f t="shared" si="44"/>
        <v>0</v>
      </c>
      <c r="V264" s="33"/>
      <c r="W264" s="33"/>
      <c r="X264" s="33"/>
      <c r="Y264" s="33"/>
      <c r="Z264" s="33"/>
      <c r="AA264" s="205"/>
      <c r="AB264" s="33"/>
      <c r="AC264" s="33"/>
      <c r="AD264" s="33"/>
      <c r="AE264" s="199"/>
      <c r="AF264" s="199"/>
      <c r="AG264" s="199"/>
      <c r="AH264" s="33"/>
      <c r="AI264" s="33"/>
      <c r="AJ264" s="33"/>
      <c r="AK264" s="33"/>
      <c r="AL264" s="33"/>
      <c r="AM264" s="33"/>
      <c r="AN264" s="48"/>
      <c r="AO264" s="48"/>
      <c r="AP264" s="48"/>
    </row>
    <row r="265" spans="9:42" ht="21" hidden="1" customHeight="1">
      <c r="I265" s="292">
        <f t="shared" si="40"/>
        <v>0</v>
      </c>
      <c r="J265" s="118">
        <f t="shared" si="33"/>
        <v>0</v>
      </c>
      <c r="K265" s="636">
        <f t="shared" si="43"/>
        <v>27</v>
      </c>
      <c r="L265" s="188"/>
      <c r="M265" s="188"/>
      <c r="N265" s="189">
        <f t="shared" si="41"/>
        <v>0</v>
      </c>
      <c r="O265" s="190"/>
      <c r="P265" s="190"/>
      <c r="Q265" s="191">
        <f t="shared" si="42"/>
        <v>0</v>
      </c>
      <c r="R265" s="191">
        <f t="shared" si="42"/>
        <v>0</v>
      </c>
      <c r="S265" s="1988"/>
      <c r="T265" s="1989"/>
      <c r="U265" s="118">
        <f t="shared" si="44"/>
        <v>0</v>
      </c>
      <c r="V265" s="33"/>
      <c r="W265" s="33"/>
      <c r="X265" s="33"/>
      <c r="Y265" s="33"/>
      <c r="Z265" s="33"/>
      <c r="AA265" s="205"/>
      <c r="AB265" s="33"/>
      <c r="AC265" s="33"/>
      <c r="AD265" s="33"/>
      <c r="AE265" s="199"/>
      <c r="AF265" s="199"/>
      <c r="AG265" s="199"/>
      <c r="AH265" s="33"/>
      <c r="AI265" s="33"/>
      <c r="AJ265" s="33"/>
      <c r="AK265" s="33"/>
      <c r="AL265" s="33"/>
      <c r="AM265" s="33"/>
      <c r="AN265" s="48"/>
      <c r="AO265" s="48"/>
      <c r="AP265" s="48"/>
    </row>
    <row r="266" spans="9:42" ht="21" hidden="1" customHeight="1">
      <c r="I266" s="292">
        <f t="shared" si="40"/>
        <v>0</v>
      </c>
      <c r="J266" s="118">
        <f t="shared" si="33"/>
        <v>0</v>
      </c>
      <c r="K266" s="636">
        <f t="shared" si="43"/>
        <v>28</v>
      </c>
      <c r="L266" s="188"/>
      <c r="M266" s="188"/>
      <c r="N266" s="189">
        <f t="shared" si="41"/>
        <v>0</v>
      </c>
      <c r="O266" s="190"/>
      <c r="P266" s="190"/>
      <c r="Q266" s="191">
        <f t="shared" si="42"/>
        <v>0</v>
      </c>
      <c r="R266" s="191">
        <f t="shared" si="42"/>
        <v>0</v>
      </c>
      <c r="S266" s="1988"/>
      <c r="T266" s="1989"/>
      <c r="U266" s="118">
        <f t="shared" si="44"/>
        <v>0</v>
      </c>
      <c r="V266" s="33"/>
      <c r="W266" s="33"/>
      <c r="X266" s="33"/>
      <c r="Y266" s="33"/>
      <c r="Z266" s="33"/>
      <c r="AA266" s="205"/>
      <c r="AB266" s="33"/>
      <c r="AC266" s="33"/>
      <c r="AD266" s="33"/>
      <c r="AE266" s="199"/>
      <c r="AF266" s="199"/>
      <c r="AG266" s="199"/>
      <c r="AH266" s="33"/>
      <c r="AI266" s="33"/>
      <c r="AJ266" s="33"/>
      <c r="AK266" s="33"/>
      <c r="AL266" s="33"/>
      <c r="AM266" s="33"/>
      <c r="AN266" s="48"/>
      <c r="AO266" s="48"/>
      <c r="AP266" s="48"/>
    </row>
    <row r="267" spans="9:42" ht="21" hidden="1" customHeight="1">
      <c r="I267" s="292">
        <f t="shared" si="40"/>
        <v>0</v>
      </c>
      <c r="J267" s="118">
        <f t="shared" si="33"/>
        <v>0</v>
      </c>
      <c r="K267" s="636">
        <f t="shared" si="43"/>
        <v>29</v>
      </c>
      <c r="L267" s="188"/>
      <c r="M267" s="188"/>
      <c r="N267" s="189">
        <f t="shared" si="41"/>
        <v>0</v>
      </c>
      <c r="O267" s="190"/>
      <c r="P267" s="190"/>
      <c r="Q267" s="191">
        <f t="shared" si="42"/>
        <v>0</v>
      </c>
      <c r="R267" s="191">
        <f t="shared" si="42"/>
        <v>0</v>
      </c>
      <c r="S267" s="1988"/>
      <c r="T267" s="1989"/>
      <c r="U267" s="118">
        <f t="shared" si="44"/>
        <v>0</v>
      </c>
      <c r="V267" s="33"/>
      <c r="W267" s="33"/>
      <c r="X267" s="33"/>
      <c r="Y267" s="33"/>
      <c r="Z267" s="33"/>
      <c r="AA267" s="205"/>
      <c r="AB267" s="33"/>
      <c r="AC267" s="33"/>
      <c r="AD267" s="33"/>
      <c r="AE267" s="199"/>
      <c r="AF267" s="199"/>
      <c r="AG267" s="199"/>
      <c r="AH267" s="33"/>
      <c r="AI267" s="33"/>
      <c r="AJ267" s="33"/>
      <c r="AK267" s="33"/>
      <c r="AL267" s="33"/>
      <c r="AM267" s="33"/>
      <c r="AN267" s="48"/>
      <c r="AO267" s="48"/>
      <c r="AP267" s="48"/>
    </row>
    <row r="268" spans="9:42" ht="21" hidden="1" customHeight="1">
      <c r="I268" s="292">
        <f t="shared" si="40"/>
        <v>0</v>
      </c>
      <c r="J268" s="118">
        <f t="shared" si="33"/>
        <v>0</v>
      </c>
      <c r="K268" s="636">
        <f t="shared" si="43"/>
        <v>30</v>
      </c>
      <c r="L268" s="188"/>
      <c r="M268" s="188"/>
      <c r="N268" s="189">
        <f t="shared" si="41"/>
        <v>0</v>
      </c>
      <c r="O268" s="190"/>
      <c r="P268" s="190"/>
      <c r="Q268" s="191">
        <f t="shared" si="42"/>
        <v>0</v>
      </c>
      <c r="R268" s="191">
        <f t="shared" si="42"/>
        <v>0</v>
      </c>
      <c r="S268" s="1988"/>
      <c r="T268" s="1989"/>
      <c r="U268" s="118">
        <f t="shared" si="44"/>
        <v>0</v>
      </c>
      <c r="V268" s="33"/>
      <c r="W268" s="33"/>
      <c r="X268" s="33"/>
      <c r="Y268" s="33"/>
      <c r="Z268" s="33"/>
      <c r="AA268" s="205"/>
      <c r="AB268" s="33"/>
      <c r="AC268" s="33"/>
      <c r="AD268" s="33"/>
      <c r="AE268" s="199"/>
      <c r="AF268" s="199"/>
      <c r="AG268" s="199"/>
      <c r="AH268" s="33"/>
      <c r="AI268" s="33"/>
      <c r="AJ268" s="33"/>
      <c r="AK268" s="33"/>
      <c r="AL268" s="33"/>
      <c r="AM268" s="33"/>
      <c r="AN268" s="48"/>
      <c r="AO268" s="48"/>
      <c r="AP268" s="48"/>
    </row>
    <row r="269" spans="9:42" ht="21" hidden="1" customHeight="1">
      <c r="I269" s="292">
        <f t="shared" si="40"/>
        <v>0</v>
      </c>
      <c r="J269" s="118">
        <f t="shared" si="33"/>
        <v>0</v>
      </c>
      <c r="K269" s="636">
        <f t="shared" si="43"/>
        <v>31</v>
      </c>
      <c r="L269" s="188"/>
      <c r="M269" s="188"/>
      <c r="N269" s="189">
        <f t="shared" si="41"/>
        <v>0</v>
      </c>
      <c r="O269" s="190"/>
      <c r="P269" s="190"/>
      <c r="Q269" s="191">
        <f t="shared" si="42"/>
        <v>0</v>
      </c>
      <c r="R269" s="191">
        <f t="shared" si="42"/>
        <v>0</v>
      </c>
      <c r="S269" s="1988"/>
      <c r="T269" s="1989"/>
      <c r="U269" s="118">
        <f t="shared" si="44"/>
        <v>0</v>
      </c>
      <c r="V269" s="33"/>
      <c r="W269" s="33"/>
      <c r="X269" s="33"/>
      <c r="Y269" s="33"/>
      <c r="Z269" s="33"/>
      <c r="AA269" s="205"/>
      <c r="AB269" s="33"/>
      <c r="AC269" s="33"/>
      <c r="AD269" s="33"/>
      <c r="AE269" s="199"/>
      <c r="AF269" s="199"/>
      <c r="AG269" s="199"/>
      <c r="AH269" s="33"/>
      <c r="AI269" s="33"/>
      <c r="AJ269" s="33"/>
      <c r="AK269" s="33"/>
      <c r="AL269" s="33"/>
      <c r="AM269" s="33"/>
      <c r="AN269" s="48"/>
      <c r="AO269" s="48"/>
      <c r="AP269" s="48"/>
    </row>
    <row r="270" spans="9:42" ht="21" hidden="1" customHeight="1">
      <c r="I270" s="292">
        <f t="shared" si="40"/>
        <v>0</v>
      </c>
      <c r="J270" s="118">
        <f t="shared" si="33"/>
        <v>0</v>
      </c>
      <c r="K270" s="636">
        <f t="shared" si="43"/>
        <v>32</v>
      </c>
      <c r="L270" s="188"/>
      <c r="M270" s="188"/>
      <c r="N270" s="189">
        <f t="shared" si="41"/>
        <v>0</v>
      </c>
      <c r="O270" s="190"/>
      <c r="P270" s="190"/>
      <c r="Q270" s="191">
        <f t="shared" si="42"/>
        <v>0</v>
      </c>
      <c r="R270" s="191">
        <f t="shared" si="42"/>
        <v>0</v>
      </c>
      <c r="S270" s="1988"/>
      <c r="T270" s="1989"/>
      <c r="U270" s="118">
        <f t="shared" si="44"/>
        <v>0</v>
      </c>
      <c r="V270" s="33"/>
      <c r="W270" s="33"/>
      <c r="X270" s="33"/>
      <c r="Y270" s="33"/>
      <c r="Z270" s="33"/>
      <c r="AA270" s="205"/>
      <c r="AB270" s="33"/>
      <c r="AC270" s="33"/>
      <c r="AD270" s="33"/>
      <c r="AE270" s="199"/>
      <c r="AF270" s="199"/>
      <c r="AG270" s="199"/>
      <c r="AH270" s="33"/>
      <c r="AI270" s="33"/>
      <c r="AJ270" s="33"/>
      <c r="AK270" s="33"/>
      <c r="AL270" s="33"/>
      <c r="AM270" s="33"/>
      <c r="AN270" s="48"/>
      <c r="AO270" s="48"/>
      <c r="AP270" s="48"/>
    </row>
    <row r="271" spans="9:42" ht="21" hidden="1" customHeight="1">
      <c r="I271" s="292">
        <f t="shared" si="40"/>
        <v>0</v>
      </c>
      <c r="J271" s="118">
        <f t="shared" si="33"/>
        <v>0</v>
      </c>
      <c r="K271" s="636">
        <f t="shared" si="43"/>
        <v>33</v>
      </c>
      <c r="L271" s="188"/>
      <c r="M271" s="188"/>
      <c r="N271" s="189">
        <f t="shared" si="41"/>
        <v>0</v>
      </c>
      <c r="O271" s="190"/>
      <c r="P271" s="190"/>
      <c r="Q271" s="191">
        <f t="shared" si="42"/>
        <v>0</v>
      </c>
      <c r="R271" s="191">
        <f t="shared" si="42"/>
        <v>0</v>
      </c>
      <c r="S271" s="1988"/>
      <c r="T271" s="1989"/>
      <c r="U271" s="118">
        <f t="shared" si="44"/>
        <v>0</v>
      </c>
      <c r="V271" s="33"/>
      <c r="W271" s="33"/>
      <c r="X271" s="33"/>
      <c r="Y271" s="33"/>
      <c r="Z271" s="33"/>
      <c r="AA271" s="205"/>
      <c r="AB271" s="33"/>
      <c r="AC271" s="33"/>
      <c r="AD271" s="33"/>
      <c r="AE271" s="199"/>
      <c r="AF271" s="199"/>
      <c r="AG271" s="199"/>
      <c r="AH271" s="33"/>
      <c r="AI271" s="33"/>
      <c r="AJ271" s="33"/>
      <c r="AK271" s="33"/>
      <c r="AL271" s="33"/>
      <c r="AM271" s="33"/>
      <c r="AN271" s="48"/>
      <c r="AO271" s="48"/>
      <c r="AP271" s="48"/>
    </row>
    <row r="272" spans="9:42" ht="21" hidden="1" customHeight="1">
      <c r="I272" s="292">
        <f t="shared" si="40"/>
        <v>0</v>
      </c>
      <c r="J272" s="118">
        <f t="shared" si="33"/>
        <v>0</v>
      </c>
      <c r="K272" s="636">
        <f t="shared" si="43"/>
        <v>34</v>
      </c>
      <c r="L272" s="188"/>
      <c r="M272" s="188"/>
      <c r="N272" s="189">
        <f t="shared" si="41"/>
        <v>0</v>
      </c>
      <c r="O272" s="190"/>
      <c r="P272" s="190"/>
      <c r="Q272" s="191">
        <f t="shared" si="42"/>
        <v>0</v>
      </c>
      <c r="R272" s="191">
        <f t="shared" si="42"/>
        <v>0</v>
      </c>
      <c r="S272" s="1988"/>
      <c r="T272" s="1989"/>
      <c r="U272" s="118">
        <f t="shared" si="44"/>
        <v>0</v>
      </c>
      <c r="V272" s="33"/>
      <c r="W272" s="33"/>
      <c r="X272" s="33"/>
      <c r="Y272" s="33"/>
      <c r="Z272" s="33"/>
      <c r="AA272" s="205"/>
      <c r="AB272" s="33"/>
      <c r="AC272" s="33"/>
      <c r="AD272" s="33"/>
      <c r="AE272" s="199"/>
      <c r="AF272" s="199"/>
      <c r="AG272" s="199"/>
      <c r="AH272" s="33"/>
      <c r="AI272" s="33"/>
      <c r="AJ272" s="33"/>
      <c r="AK272" s="33"/>
      <c r="AL272" s="33"/>
      <c r="AM272" s="33"/>
      <c r="AN272" s="48"/>
      <c r="AO272" s="48"/>
      <c r="AP272" s="48"/>
    </row>
    <row r="273" spans="9:42" ht="21" hidden="1" customHeight="1">
      <c r="I273" s="292">
        <f t="shared" si="40"/>
        <v>0</v>
      </c>
      <c r="J273" s="118">
        <f t="shared" si="33"/>
        <v>0</v>
      </c>
      <c r="K273" s="636">
        <f t="shared" si="43"/>
        <v>35</v>
      </c>
      <c r="L273" s="188"/>
      <c r="M273" s="188"/>
      <c r="N273" s="189">
        <f t="shared" si="41"/>
        <v>0</v>
      </c>
      <c r="O273" s="190"/>
      <c r="P273" s="190"/>
      <c r="Q273" s="191">
        <f t="shared" si="42"/>
        <v>0</v>
      </c>
      <c r="R273" s="191">
        <f t="shared" si="42"/>
        <v>0</v>
      </c>
      <c r="S273" s="1988"/>
      <c r="T273" s="1989"/>
      <c r="U273" s="118">
        <f t="shared" si="44"/>
        <v>0</v>
      </c>
      <c r="V273" s="33"/>
      <c r="W273" s="33"/>
      <c r="X273" s="33"/>
      <c r="Y273" s="33"/>
      <c r="Z273" s="33"/>
      <c r="AA273" s="205"/>
      <c r="AB273" s="33"/>
      <c r="AC273" s="33"/>
      <c r="AD273" s="33"/>
      <c r="AE273" s="199"/>
      <c r="AF273" s="199"/>
      <c r="AG273" s="199"/>
      <c r="AH273" s="33"/>
      <c r="AI273" s="33"/>
      <c r="AJ273" s="33"/>
      <c r="AK273" s="33"/>
      <c r="AL273" s="33"/>
      <c r="AM273" s="33"/>
      <c r="AN273" s="48"/>
      <c r="AO273" s="48"/>
      <c r="AP273" s="48"/>
    </row>
    <row r="274" spans="9:42" ht="21" hidden="1" customHeight="1">
      <c r="I274" s="292">
        <f t="shared" si="40"/>
        <v>0</v>
      </c>
      <c r="J274" s="118">
        <f t="shared" si="33"/>
        <v>0</v>
      </c>
      <c r="K274" s="636">
        <f t="shared" si="43"/>
        <v>36</v>
      </c>
      <c r="L274" s="188"/>
      <c r="M274" s="188"/>
      <c r="N274" s="189">
        <f t="shared" si="41"/>
        <v>0</v>
      </c>
      <c r="O274" s="190"/>
      <c r="P274" s="190"/>
      <c r="Q274" s="191">
        <f t="shared" si="42"/>
        <v>0</v>
      </c>
      <c r="R274" s="191">
        <f t="shared" si="42"/>
        <v>0</v>
      </c>
      <c r="S274" s="1988"/>
      <c r="T274" s="1989"/>
      <c r="U274" s="118">
        <f t="shared" si="44"/>
        <v>0</v>
      </c>
      <c r="V274" s="33"/>
      <c r="W274" s="33"/>
      <c r="X274" s="33"/>
      <c r="Y274" s="33"/>
      <c r="Z274" s="33"/>
      <c r="AA274" s="205"/>
      <c r="AB274" s="33"/>
      <c r="AC274" s="33"/>
      <c r="AD274" s="33"/>
      <c r="AE274" s="199"/>
      <c r="AF274" s="199"/>
      <c r="AG274" s="199"/>
      <c r="AH274" s="33"/>
      <c r="AI274" s="33"/>
      <c r="AJ274" s="33"/>
      <c r="AK274" s="33"/>
      <c r="AL274" s="33"/>
      <c r="AM274" s="33"/>
      <c r="AN274" s="48"/>
      <c r="AO274" s="48"/>
      <c r="AP274" s="48"/>
    </row>
    <row r="275" spans="9:42" ht="21" hidden="1" customHeight="1" thickBot="1">
      <c r="I275" s="292">
        <f t="shared" si="40"/>
        <v>0</v>
      </c>
      <c r="J275" s="118">
        <f t="shared" si="33"/>
        <v>0</v>
      </c>
      <c r="K275" s="210">
        <f t="shared" si="43"/>
        <v>37</v>
      </c>
      <c r="L275" s="188"/>
      <c r="M275" s="188"/>
      <c r="N275" s="211">
        <f t="shared" si="41"/>
        <v>0</v>
      </c>
      <c r="O275" s="212"/>
      <c r="P275" s="212"/>
      <c r="Q275" s="213">
        <f t="shared" si="42"/>
        <v>0</v>
      </c>
      <c r="R275" s="213">
        <f t="shared" si="42"/>
        <v>0</v>
      </c>
      <c r="S275" s="1990"/>
      <c r="T275" s="1991"/>
      <c r="U275" s="118">
        <f t="shared" si="44"/>
        <v>0</v>
      </c>
      <c r="V275" s="33"/>
      <c r="W275" s="33"/>
      <c r="X275" s="33"/>
      <c r="Y275" s="33"/>
      <c r="Z275" s="33"/>
      <c r="AA275" s="205"/>
      <c r="AB275" s="33"/>
      <c r="AC275" s="33"/>
      <c r="AD275" s="33"/>
      <c r="AE275" s="199"/>
      <c r="AF275" s="199"/>
      <c r="AG275" s="199"/>
      <c r="AH275" s="33"/>
      <c r="AI275" s="33"/>
      <c r="AJ275" s="33"/>
      <c r="AK275" s="33"/>
      <c r="AL275" s="33"/>
      <c r="AM275" s="33"/>
      <c r="AN275" s="48"/>
      <c r="AO275" s="48"/>
      <c r="AP275" s="48"/>
    </row>
    <row r="276" spans="9:42" ht="21" hidden="1" customHeight="1">
      <c r="I276" s="292">
        <f>IF((O$278+P$278)&gt;0,1,0)</f>
        <v>0</v>
      </c>
      <c r="J276" s="118">
        <f t="shared" si="33"/>
        <v>0</v>
      </c>
      <c r="K276" s="2002" t="s">
        <v>840</v>
      </c>
      <c r="L276" s="2004" t="s">
        <v>841</v>
      </c>
      <c r="M276" s="2006" t="s">
        <v>842</v>
      </c>
      <c r="N276" s="2006" t="s">
        <v>843</v>
      </c>
      <c r="O276" s="2012" t="s">
        <v>844</v>
      </c>
      <c r="P276" s="2012"/>
      <c r="Q276" s="2012" t="s">
        <v>845</v>
      </c>
      <c r="R276" s="2012"/>
      <c r="S276" s="1992" t="s">
        <v>969</v>
      </c>
      <c r="T276" s="1993"/>
      <c r="U276" s="118">
        <f t="shared" si="44"/>
        <v>0</v>
      </c>
      <c r="V276" s="33"/>
      <c r="W276" s="33"/>
      <c r="X276" s="33"/>
      <c r="Y276" s="33"/>
      <c r="Z276" s="33"/>
      <c r="AA276" s="205"/>
      <c r="AB276" s="33"/>
      <c r="AC276" s="33"/>
      <c r="AD276" s="33"/>
      <c r="AE276" s="199"/>
      <c r="AF276" s="199"/>
      <c r="AG276" s="199"/>
      <c r="AH276" s="33"/>
      <c r="AI276" s="33"/>
      <c r="AJ276" s="33"/>
      <c r="AK276" s="33"/>
      <c r="AL276" s="33"/>
      <c r="AM276" s="33"/>
      <c r="AN276" s="48"/>
      <c r="AO276" s="48"/>
      <c r="AP276" s="48"/>
    </row>
    <row r="277" spans="9:42" ht="21" hidden="1" customHeight="1">
      <c r="I277" s="292">
        <f t="shared" ref="I277:I300" si="45">IF((O$278+P$278)&gt;0,1,0)</f>
        <v>0</v>
      </c>
      <c r="J277" s="118">
        <f t="shared" si="33"/>
        <v>0</v>
      </c>
      <c r="K277" s="2003"/>
      <c r="L277" s="2005"/>
      <c r="M277" s="2007"/>
      <c r="N277" s="2007"/>
      <c r="O277" s="635" t="s">
        <v>741</v>
      </c>
      <c r="P277" s="176" t="s">
        <v>742</v>
      </c>
      <c r="Q277" s="176" t="s">
        <v>741</v>
      </c>
      <c r="R277" s="177" t="s">
        <v>742</v>
      </c>
      <c r="S277" s="1994"/>
      <c r="T277" s="1995"/>
      <c r="U277" s="118">
        <f t="shared" si="44"/>
        <v>0</v>
      </c>
      <c r="V277" s="33"/>
      <c r="W277" s="33"/>
      <c r="X277" s="33"/>
      <c r="Y277" s="33"/>
      <c r="Z277" s="33"/>
      <c r="AA277" s="205"/>
      <c r="AB277" s="33"/>
      <c r="AC277" s="33"/>
      <c r="AD277" s="33"/>
      <c r="AE277" s="199"/>
      <c r="AF277" s="199"/>
      <c r="AG277" s="199"/>
      <c r="AH277" s="33"/>
      <c r="AI277" s="33"/>
      <c r="AJ277" s="33"/>
      <c r="AK277" s="33"/>
      <c r="AL277" s="33"/>
      <c r="AM277" s="33"/>
      <c r="AN277" s="48"/>
      <c r="AO277" s="48"/>
      <c r="AP277" s="48"/>
    </row>
    <row r="278" spans="9:42" ht="21" hidden="1" customHeight="1">
      <c r="I278" s="292">
        <f t="shared" si="45"/>
        <v>0</v>
      </c>
      <c r="J278" s="118">
        <f t="shared" si="33"/>
        <v>0</v>
      </c>
      <c r="K278" s="636">
        <f>+K50+1</f>
        <v>15</v>
      </c>
      <c r="L278" s="188"/>
      <c r="M278" s="188"/>
      <c r="N278" s="189">
        <f t="shared" ref="N278:N300" si="46">IF(O278+P278&gt;0,$W$227,)</f>
        <v>0</v>
      </c>
      <c r="O278" s="190"/>
      <c r="P278" s="190"/>
      <c r="Q278" s="191">
        <f t="shared" si="42"/>
        <v>0</v>
      </c>
      <c r="R278" s="191">
        <f t="shared" si="42"/>
        <v>0</v>
      </c>
      <c r="S278" s="1988"/>
      <c r="T278" s="1989"/>
      <c r="U278" s="118">
        <f t="shared" si="44"/>
        <v>0</v>
      </c>
      <c r="V278" s="33"/>
      <c r="W278" s="33"/>
      <c r="X278" s="33"/>
      <c r="Y278" s="33"/>
      <c r="Z278" s="33"/>
      <c r="AA278" s="205"/>
      <c r="AB278" s="33"/>
      <c r="AC278" s="33"/>
      <c r="AD278" s="33"/>
      <c r="AE278" s="199"/>
      <c r="AF278" s="199"/>
      <c r="AG278" s="199"/>
      <c r="AH278" s="33"/>
      <c r="AI278" s="33"/>
      <c r="AJ278" s="33"/>
      <c r="AK278" s="33"/>
      <c r="AL278" s="33"/>
      <c r="AM278" s="33"/>
      <c r="AN278" s="48"/>
      <c r="AO278" s="48"/>
      <c r="AP278" s="48"/>
    </row>
    <row r="279" spans="9:42" ht="21" hidden="1" customHeight="1">
      <c r="I279" s="292">
        <f t="shared" si="45"/>
        <v>0</v>
      </c>
      <c r="J279" s="118">
        <f t="shared" si="33"/>
        <v>0</v>
      </c>
      <c r="K279" s="636">
        <f t="shared" ref="K279:K300" si="47">+K278+1</f>
        <v>16</v>
      </c>
      <c r="L279" s="188"/>
      <c r="M279" s="188"/>
      <c r="N279" s="189">
        <f t="shared" si="46"/>
        <v>0</v>
      </c>
      <c r="O279" s="190"/>
      <c r="P279" s="190"/>
      <c r="Q279" s="191">
        <f t="shared" si="42"/>
        <v>0</v>
      </c>
      <c r="R279" s="191">
        <f t="shared" si="42"/>
        <v>0</v>
      </c>
      <c r="S279" s="1988"/>
      <c r="T279" s="1989"/>
      <c r="U279" s="118">
        <f t="shared" si="44"/>
        <v>0</v>
      </c>
      <c r="V279" s="33"/>
      <c r="W279" s="33"/>
      <c r="X279" s="33"/>
      <c r="Y279" s="33"/>
      <c r="Z279" s="33"/>
      <c r="AA279" s="205"/>
      <c r="AB279" s="33"/>
      <c r="AC279" s="33"/>
      <c r="AD279" s="33"/>
      <c r="AE279" s="199"/>
      <c r="AF279" s="199"/>
      <c r="AG279" s="199"/>
      <c r="AH279" s="33"/>
      <c r="AI279" s="33"/>
      <c r="AJ279" s="33"/>
      <c r="AK279" s="33"/>
      <c r="AL279" s="33"/>
      <c r="AM279" s="33"/>
      <c r="AN279" s="48"/>
      <c r="AO279" s="48"/>
      <c r="AP279" s="48"/>
    </row>
    <row r="280" spans="9:42" ht="21" hidden="1" customHeight="1">
      <c r="I280" s="292">
        <f t="shared" si="45"/>
        <v>0</v>
      </c>
      <c r="J280" s="118">
        <f t="shared" si="33"/>
        <v>0</v>
      </c>
      <c r="K280" s="636">
        <f t="shared" si="47"/>
        <v>17</v>
      </c>
      <c r="L280" s="188"/>
      <c r="M280" s="188"/>
      <c r="N280" s="189">
        <f t="shared" si="46"/>
        <v>0</v>
      </c>
      <c r="O280" s="190"/>
      <c r="P280" s="190"/>
      <c r="Q280" s="191">
        <f t="shared" si="42"/>
        <v>0</v>
      </c>
      <c r="R280" s="191">
        <f t="shared" si="42"/>
        <v>0</v>
      </c>
      <c r="S280" s="1988"/>
      <c r="T280" s="1989"/>
      <c r="U280" s="118">
        <f t="shared" si="44"/>
        <v>0</v>
      </c>
      <c r="V280" s="33"/>
      <c r="W280" s="33"/>
      <c r="X280" s="33"/>
      <c r="Y280" s="33"/>
      <c r="Z280" s="33"/>
      <c r="AA280" s="205"/>
      <c r="AB280" s="33"/>
      <c r="AC280" s="33"/>
      <c r="AD280" s="33"/>
      <c r="AE280" s="199"/>
      <c r="AF280" s="199"/>
      <c r="AG280" s="199"/>
      <c r="AH280" s="33"/>
      <c r="AI280" s="33"/>
      <c r="AJ280" s="33"/>
      <c r="AK280" s="33"/>
      <c r="AL280" s="33"/>
      <c r="AM280" s="33"/>
      <c r="AN280" s="48"/>
      <c r="AO280" s="48"/>
      <c r="AP280" s="48"/>
    </row>
    <row r="281" spans="9:42" ht="21" hidden="1" customHeight="1">
      <c r="I281" s="292">
        <f t="shared" si="45"/>
        <v>0</v>
      </c>
      <c r="J281" s="118">
        <f t="shared" si="33"/>
        <v>0</v>
      </c>
      <c r="K281" s="636">
        <f t="shared" si="47"/>
        <v>18</v>
      </c>
      <c r="L281" s="188"/>
      <c r="M281" s="188"/>
      <c r="N281" s="189">
        <f t="shared" si="46"/>
        <v>0</v>
      </c>
      <c r="O281" s="190"/>
      <c r="P281" s="190"/>
      <c r="Q281" s="191">
        <f t="shared" si="42"/>
        <v>0</v>
      </c>
      <c r="R281" s="191">
        <f t="shared" si="42"/>
        <v>0</v>
      </c>
      <c r="S281" s="1988"/>
      <c r="T281" s="1989"/>
      <c r="U281" s="118">
        <f t="shared" si="44"/>
        <v>0</v>
      </c>
      <c r="V281" s="33"/>
      <c r="W281" s="33"/>
      <c r="X281" s="33"/>
      <c r="Y281" s="33"/>
      <c r="Z281" s="33"/>
      <c r="AA281" s="205"/>
      <c r="AB281" s="33"/>
      <c r="AC281" s="33"/>
      <c r="AD281" s="33"/>
      <c r="AE281" s="199"/>
      <c r="AF281" s="199"/>
      <c r="AG281" s="199"/>
      <c r="AH281" s="33"/>
      <c r="AI281" s="33"/>
      <c r="AJ281" s="33"/>
      <c r="AK281" s="33"/>
      <c r="AL281" s="33"/>
      <c r="AM281" s="33"/>
      <c r="AN281" s="48"/>
      <c r="AO281" s="48"/>
      <c r="AP281" s="48"/>
    </row>
    <row r="282" spans="9:42" ht="21" hidden="1" customHeight="1">
      <c r="I282" s="292">
        <f t="shared" si="45"/>
        <v>0</v>
      </c>
      <c r="J282" s="118">
        <f t="shared" si="33"/>
        <v>0</v>
      </c>
      <c r="K282" s="636">
        <f t="shared" si="47"/>
        <v>19</v>
      </c>
      <c r="L282" s="188"/>
      <c r="M282" s="188"/>
      <c r="N282" s="189">
        <f t="shared" si="46"/>
        <v>0</v>
      </c>
      <c r="O282" s="190"/>
      <c r="P282" s="190"/>
      <c r="Q282" s="191">
        <f t="shared" si="42"/>
        <v>0</v>
      </c>
      <c r="R282" s="191">
        <f t="shared" si="42"/>
        <v>0</v>
      </c>
      <c r="S282" s="1988"/>
      <c r="T282" s="1989"/>
      <c r="U282" s="118">
        <f t="shared" si="44"/>
        <v>0</v>
      </c>
      <c r="V282" s="33"/>
      <c r="W282" s="33"/>
      <c r="X282" s="33"/>
      <c r="Y282" s="33"/>
      <c r="Z282" s="33"/>
      <c r="AA282" s="205"/>
      <c r="AB282" s="33"/>
      <c r="AC282" s="33"/>
      <c r="AD282" s="33"/>
      <c r="AE282" s="199"/>
      <c r="AF282" s="199"/>
      <c r="AG282" s="199"/>
      <c r="AH282" s="33"/>
      <c r="AI282" s="33"/>
      <c r="AJ282" s="33"/>
      <c r="AK282" s="33"/>
      <c r="AL282" s="33"/>
      <c r="AM282" s="33"/>
      <c r="AN282" s="48"/>
      <c r="AO282" s="48"/>
      <c r="AP282" s="48"/>
    </row>
    <row r="283" spans="9:42" ht="21" hidden="1" customHeight="1">
      <c r="I283" s="292">
        <f t="shared" si="45"/>
        <v>0</v>
      </c>
      <c r="J283" s="118">
        <f t="shared" si="33"/>
        <v>0</v>
      </c>
      <c r="K283" s="636">
        <f t="shared" si="47"/>
        <v>20</v>
      </c>
      <c r="L283" s="188"/>
      <c r="M283" s="188"/>
      <c r="N283" s="189">
        <f t="shared" si="46"/>
        <v>0</v>
      </c>
      <c r="O283" s="190"/>
      <c r="P283" s="190"/>
      <c r="Q283" s="191">
        <f t="shared" si="42"/>
        <v>0</v>
      </c>
      <c r="R283" s="191">
        <f t="shared" si="42"/>
        <v>0</v>
      </c>
      <c r="S283" s="1988"/>
      <c r="T283" s="1989"/>
      <c r="U283" s="118">
        <f t="shared" si="44"/>
        <v>0</v>
      </c>
      <c r="V283" s="33"/>
      <c r="W283" s="33"/>
      <c r="X283" s="33"/>
      <c r="Y283" s="33"/>
      <c r="Z283" s="33"/>
      <c r="AA283" s="205"/>
      <c r="AB283" s="33"/>
      <c r="AC283" s="33"/>
      <c r="AD283" s="33"/>
      <c r="AE283" s="199"/>
      <c r="AF283" s="199"/>
      <c r="AG283" s="199"/>
      <c r="AH283" s="33"/>
      <c r="AI283" s="33"/>
      <c r="AJ283" s="33"/>
      <c r="AK283" s="33"/>
      <c r="AL283" s="33"/>
      <c r="AM283" s="33"/>
      <c r="AN283" s="48"/>
      <c r="AO283" s="48"/>
      <c r="AP283" s="48"/>
    </row>
    <row r="284" spans="9:42" ht="21" hidden="1" customHeight="1">
      <c r="I284" s="292">
        <f t="shared" si="45"/>
        <v>0</v>
      </c>
      <c r="J284" s="118">
        <f t="shared" si="33"/>
        <v>0</v>
      </c>
      <c r="K284" s="636">
        <f t="shared" si="47"/>
        <v>21</v>
      </c>
      <c r="L284" s="188"/>
      <c r="M284" s="188"/>
      <c r="N284" s="189">
        <f t="shared" si="46"/>
        <v>0</v>
      </c>
      <c r="O284" s="190"/>
      <c r="P284" s="190"/>
      <c r="Q284" s="191">
        <f t="shared" si="42"/>
        <v>0</v>
      </c>
      <c r="R284" s="191">
        <f t="shared" si="42"/>
        <v>0</v>
      </c>
      <c r="S284" s="1988"/>
      <c r="T284" s="1989"/>
      <c r="U284" s="118">
        <f t="shared" si="44"/>
        <v>0</v>
      </c>
      <c r="V284" s="33"/>
      <c r="W284" s="33"/>
      <c r="X284" s="33"/>
      <c r="Y284" s="33"/>
      <c r="Z284" s="33"/>
      <c r="AA284" s="205"/>
      <c r="AB284" s="33"/>
      <c r="AC284" s="33"/>
      <c r="AD284" s="33"/>
      <c r="AE284" s="199"/>
      <c r="AF284" s="199"/>
      <c r="AG284" s="199"/>
      <c r="AH284" s="33"/>
      <c r="AI284" s="33"/>
      <c r="AJ284" s="33"/>
      <c r="AK284" s="33"/>
      <c r="AL284" s="33"/>
      <c r="AM284" s="33"/>
      <c r="AN284" s="48"/>
      <c r="AO284" s="48"/>
      <c r="AP284" s="48"/>
    </row>
    <row r="285" spans="9:42" ht="21" hidden="1" customHeight="1">
      <c r="I285" s="292">
        <f t="shared" si="45"/>
        <v>0</v>
      </c>
      <c r="J285" s="118">
        <f t="shared" si="33"/>
        <v>0</v>
      </c>
      <c r="K285" s="636">
        <f t="shared" si="47"/>
        <v>22</v>
      </c>
      <c r="L285" s="188"/>
      <c r="M285" s="188"/>
      <c r="N285" s="189">
        <f t="shared" si="46"/>
        <v>0</v>
      </c>
      <c r="O285" s="190"/>
      <c r="P285" s="190"/>
      <c r="Q285" s="191">
        <f t="shared" si="42"/>
        <v>0</v>
      </c>
      <c r="R285" s="191">
        <f t="shared" si="42"/>
        <v>0</v>
      </c>
      <c r="S285" s="1988"/>
      <c r="T285" s="1989"/>
      <c r="U285" s="118">
        <f t="shared" si="44"/>
        <v>0</v>
      </c>
      <c r="V285" s="33"/>
      <c r="W285" s="33"/>
      <c r="X285" s="33"/>
      <c r="Y285" s="33"/>
      <c r="Z285" s="33"/>
      <c r="AA285" s="205"/>
      <c r="AB285" s="33"/>
      <c r="AC285" s="33"/>
      <c r="AD285" s="33"/>
      <c r="AE285" s="199"/>
      <c r="AF285" s="199"/>
      <c r="AG285" s="199"/>
      <c r="AH285" s="33"/>
      <c r="AI285" s="33"/>
      <c r="AJ285" s="33"/>
      <c r="AK285" s="33"/>
      <c r="AL285" s="33"/>
      <c r="AM285" s="33"/>
      <c r="AN285" s="48"/>
      <c r="AO285" s="48"/>
      <c r="AP285" s="48"/>
    </row>
    <row r="286" spans="9:42" ht="21" hidden="1" customHeight="1">
      <c r="I286" s="292">
        <f t="shared" si="45"/>
        <v>0</v>
      </c>
      <c r="J286" s="118">
        <f t="shared" si="33"/>
        <v>0</v>
      </c>
      <c r="K286" s="636">
        <f t="shared" si="47"/>
        <v>23</v>
      </c>
      <c r="L286" s="188"/>
      <c r="M286" s="188"/>
      <c r="N286" s="189">
        <f t="shared" si="46"/>
        <v>0</v>
      </c>
      <c r="O286" s="190"/>
      <c r="P286" s="190"/>
      <c r="Q286" s="191">
        <f t="shared" si="42"/>
        <v>0</v>
      </c>
      <c r="R286" s="191">
        <f t="shared" si="42"/>
        <v>0</v>
      </c>
      <c r="S286" s="1988"/>
      <c r="T286" s="1989"/>
      <c r="U286" s="118">
        <f t="shared" si="44"/>
        <v>0</v>
      </c>
      <c r="V286" s="33"/>
      <c r="W286" s="33"/>
      <c r="X286" s="33"/>
      <c r="Y286" s="33"/>
      <c r="Z286" s="33"/>
      <c r="AA286" s="205"/>
      <c r="AB286" s="33"/>
      <c r="AC286" s="33"/>
      <c r="AD286" s="33"/>
      <c r="AE286" s="199"/>
      <c r="AF286" s="199"/>
      <c r="AG286" s="199"/>
      <c r="AH286" s="33"/>
      <c r="AI286" s="33"/>
      <c r="AJ286" s="33"/>
      <c r="AK286" s="33"/>
      <c r="AL286" s="33"/>
      <c r="AM286" s="33"/>
      <c r="AN286" s="48"/>
      <c r="AO286" s="48"/>
      <c r="AP286" s="48"/>
    </row>
    <row r="287" spans="9:42" ht="21" hidden="1" customHeight="1">
      <c r="I287" s="292">
        <f t="shared" si="45"/>
        <v>0</v>
      </c>
      <c r="J287" s="118">
        <f t="shared" si="33"/>
        <v>0</v>
      </c>
      <c r="K287" s="636">
        <f t="shared" si="47"/>
        <v>24</v>
      </c>
      <c r="L287" s="188"/>
      <c r="M287" s="188"/>
      <c r="N287" s="189">
        <f t="shared" si="46"/>
        <v>0</v>
      </c>
      <c r="O287" s="190"/>
      <c r="P287" s="190"/>
      <c r="Q287" s="191">
        <f t="shared" si="42"/>
        <v>0</v>
      </c>
      <c r="R287" s="191">
        <f t="shared" si="42"/>
        <v>0</v>
      </c>
      <c r="S287" s="1988"/>
      <c r="T287" s="1989"/>
      <c r="U287" s="118">
        <f t="shared" si="44"/>
        <v>0</v>
      </c>
      <c r="V287" s="33"/>
      <c r="W287" s="33"/>
      <c r="X287" s="33"/>
      <c r="Y287" s="33"/>
      <c r="Z287" s="33"/>
      <c r="AA287" s="205"/>
      <c r="AB287" s="33"/>
      <c r="AC287" s="33"/>
      <c r="AD287" s="33"/>
      <c r="AE287" s="199"/>
      <c r="AF287" s="199"/>
      <c r="AG287" s="199"/>
      <c r="AH287" s="33"/>
      <c r="AI287" s="33"/>
      <c r="AJ287" s="33"/>
      <c r="AK287" s="33"/>
      <c r="AL287" s="33"/>
      <c r="AM287" s="33"/>
      <c r="AN287" s="48"/>
      <c r="AO287" s="48"/>
      <c r="AP287" s="48"/>
    </row>
    <row r="288" spans="9:42" ht="21" hidden="1" customHeight="1">
      <c r="I288" s="292">
        <f t="shared" si="45"/>
        <v>0</v>
      </c>
      <c r="J288" s="118">
        <f t="shared" si="33"/>
        <v>0</v>
      </c>
      <c r="K288" s="636">
        <f t="shared" si="47"/>
        <v>25</v>
      </c>
      <c r="L288" s="188"/>
      <c r="M288" s="188"/>
      <c r="N288" s="189">
        <f t="shared" si="46"/>
        <v>0</v>
      </c>
      <c r="O288" s="190"/>
      <c r="P288" s="190"/>
      <c r="Q288" s="191">
        <f t="shared" si="42"/>
        <v>0</v>
      </c>
      <c r="R288" s="191">
        <f t="shared" si="42"/>
        <v>0</v>
      </c>
      <c r="S288" s="1988"/>
      <c r="T288" s="1989"/>
      <c r="U288" s="118">
        <f t="shared" si="44"/>
        <v>0</v>
      </c>
      <c r="V288" s="33"/>
      <c r="W288" s="33"/>
      <c r="X288" s="33"/>
      <c r="Y288" s="33"/>
      <c r="Z288" s="33"/>
      <c r="AA288" s="205"/>
      <c r="AB288" s="33"/>
      <c r="AC288" s="33"/>
      <c r="AD288" s="33"/>
      <c r="AE288" s="199"/>
      <c r="AF288" s="199"/>
      <c r="AG288" s="199"/>
      <c r="AH288" s="33"/>
      <c r="AI288" s="33"/>
      <c r="AJ288" s="33"/>
      <c r="AK288" s="33"/>
      <c r="AL288" s="33"/>
      <c r="AM288" s="33"/>
      <c r="AN288" s="48"/>
      <c r="AO288" s="48"/>
      <c r="AP288" s="48"/>
    </row>
    <row r="289" spans="9:42" ht="21" hidden="1" customHeight="1">
      <c r="I289" s="292">
        <f t="shared" si="45"/>
        <v>0</v>
      </c>
      <c r="J289" s="118">
        <f t="shared" si="33"/>
        <v>0</v>
      </c>
      <c r="K289" s="636">
        <f t="shared" si="47"/>
        <v>26</v>
      </c>
      <c r="L289" s="188"/>
      <c r="M289" s="188"/>
      <c r="N289" s="189">
        <f t="shared" si="46"/>
        <v>0</v>
      </c>
      <c r="O289" s="190"/>
      <c r="P289" s="190"/>
      <c r="Q289" s="191">
        <f t="shared" si="42"/>
        <v>0</v>
      </c>
      <c r="R289" s="191">
        <f t="shared" si="42"/>
        <v>0</v>
      </c>
      <c r="S289" s="1988"/>
      <c r="T289" s="1989"/>
      <c r="U289" s="118">
        <f t="shared" si="44"/>
        <v>0</v>
      </c>
      <c r="V289" s="33"/>
      <c r="W289" s="33"/>
      <c r="X289" s="33"/>
      <c r="Y289" s="33"/>
      <c r="Z289" s="33"/>
      <c r="AA289" s="205"/>
      <c r="AB289" s="33"/>
      <c r="AC289" s="33"/>
      <c r="AD289" s="33"/>
      <c r="AE289" s="199"/>
      <c r="AF289" s="199"/>
      <c r="AG289" s="199"/>
      <c r="AH289" s="33"/>
      <c r="AI289" s="33"/>
      <c r="AJ289" s="33"/>
      <c r="AK289" s="33"/>
      <c r="AL289" s="33"/>
      <c r="AM289" s="33"/>
      <c r="AN289" s="48"/>
      <c r="AO289" s="48"/>
      <c r="AP289" s="48"/>
    </row>
    <row r="290" spans="9:42" ht="21" hidden="1" customHeight="1">
      <c r="I290" s="292">
        <f t="shared" si="45"/>
        <v>0</v>
      </c>
      <c r="J290" s="118">
        <f t="shared" ref="J290:J300" si="48">IF($Q$229&gt;0,4,)</f>
        <v>0</v>
      </c>
      <c r="K290" s="636">
        <f t="shared" si="47"/>
        <v>27</v>
      </c>
      <c r="L290" s="188"/>
      <c r="M290" s="188"/>
      <c r="N290" s="189">
        <f t="shared" si="46"/>
        <v>0</v>
      </c>
      <c r="O290" s="190"/>
      <c r="P290" s="190"/>
      <c r="Q290" s="191">
        <f t="shared" si="42"/>
        <v>0</v>
      </c>
      <c r="R290" s="191">
        <f t="shared" si="42"/>
        <v>0</v>
      </c>
      <c r="S290" s="1988"/>
      <c r="T290" s="1989"/>
      <c r="U290" s="118">
        <f t="shared" si="44"/>
        <v>0</v>
      </c>
      <c r="V290" s="33"/>
      <c r="W290" s="33"/>
      <c r="X290" s="33"/>
      <c r="Y290" s="33"/>
      <c r="Z290" s="33"/>
      <c r="AA290" s="205"/>
      <c r="AB290" s="33"/>
      <c r="AC290" s="33"/>
      <c r="AD290" s="33"/>
      <c r="AE290" s="199"/>
      <c r="AF290" s="199"/>
      <c r="AG290" s="199"/>
      <c r="AH290" s="33"/>
      <c r="AI290" s="33"/>
      <c r="AJ290" s="33"/>
      <c r="AK290" s="33"/>
      <c r="AL290" s="33"/>
      <c r="AM290" s="33"/>
      <c r="AN290" s="48"/>
      <c r="AO290" s="48"/>
      <c r="AP290" s="48"/>
    </row>
    <row r="291" spans="9:42" ht="21" hidden="1" customHeight="1">
      <c r="I291" s="292">
        <f t="shared" si="45"/>
        <v>0</v>
      </c>
      <c r="J291" s="118">
        <f t="shared" si="48"/>
        <v>0</v>
      </c>
      <c r="K291" s="636">
        <f t="shared" si="47"/>
        <v>28</v>
      </c>
      <c r="L291" s="188"/>
      <c r="M291" s="188"/>
      <c r="N291" s="189">
        <f t="shared" si="46"/>
        <v>0</v>
      </c>
      <c r="O291" s="190"/>
      <c r="P291" s="190"/>
      <c r="Q291" s="191">
        <f t="shared" si="42"/>
        <v>0</v>
      </c>
      <c r="R291" s="191">
        <f t="shared" si="42"/>
        <v>0</v>
      </c>
      <c r="S291" s="1988"/>
      <c r="T291" s="1989"/>
      <c r="U291" s="118">
        <f t="shared" si="44"/>
        <v>0</v>
      </c>
      <c r="V291" s="33"/>
      <c r="W291" s="33"/>
      <c r="X291" s="33"/>
      <c r="Y291" s="33"/>
      <c r="Z291" s="33"/>
      <c r="AA291" s="205"/>
      <c r="AB291" s="33"/>
      <c r="AC291" s="33"/>
      <c r="AD291" s="33"/>
      <c r="AE291" s="199"/>
      <c r="AF291" s="199"/>
      <c r="AG291" s="199"/>
      <c r="AH291" s="33"/>
      <c r="AI291" s="33"/>
      <c r="AJ291" s="33"/>
      <c r="AK291" s="33"/>
      <c r="AL291" s="33"/>
      <c r="AM291" s="33"/>
      <c r="AN291" s="48"/>
      <c r="AO291" s="48"/>
      <c r="AP291" s="48"/>
    </row>
    <row r="292" spans="9:42" ht="21" hidden="1" customHeight="1">
      <c r="I292" s="292">
        <f t="shared" si="45"/>
        <v>0</v>
      </c>
      <c r="J292" s="118">
        <f t="shared" si="48"/>
        <v>0</v>
      </c>
      <c r="K292" s="636">
        <f t="shared" si="47"/>
        <v>29</v>
      </c>
      <c r="L292" s="188"/>
      <c r="M292" s="188"/>
      <c r="N292" s="189">
        <f t="shared" si="46"/>
        <v>0</v>
      </c>
      <c r="O292" s="190"/>
      <c r="P292" s="190"/>
      <c r="Q292" s="191">
        <f t="shared" si="42"/>
        <v>0</v>
      </c>
      <c r="R292" s="191">
        <f t="shared" si="42"/>
        <v>0</v>
      </c>
      <c r="S292" s="1988"/>
      <c r="T292" s="1989"/>
      <c r="U292" s="118">
        <f t="shared" si="44"/>
        <v>0</v>
      </c>
      <c r="V292" s="33"/>
      <c r="W292" s="33"/>
      <c r="X292" s="33"/>
      <c r="Y292" s="33"/>
      <c r="Z292" s="33"/>
      <c r="AA292" s="205"/>
      <c r="AB292" s="33"/>
      <c r="AC292" s="33"/>
      <c r="AD292" s="33"/>
      <c r="AE292" s="199"/>
      <c r="AF292" s="199"/>
      <c r="AG292" s="199"/>
      <c r="AH292" s="33"/>
      <c r="AI292" s="33"/>
      <c r="AJ292" s="33"/>
      <c r="AK292" s="33"/>
      <c r="AL292" s="33"/>
      <c r="AM292" s="33"/>
      <c r="AN292" s="48"/>
      <c r="AO292" s="48"/>
      <c r="AP292" s="48"/>
    </row>
    <row r="293" spans="9:42" ht="21" hidden="1" customHeight="1">
      <c r="I293" s="292">
        <f t="shared" si="45"/>
        <v>0</v>
      </c>
      <c r="J293" s="118">
        <f t="shared" si="48"/>
        <v>0</v>
      </c>
      <c r="K293" s="636">
        <f t="shared" si="47"/>
        <v>30</v>
      </c>
      <c r="L293" s="188"/>
      <c r="M293" s="188"/>
      <c r="N293" s="189">
        <f t="shared" si="46"/>
        <v>0</v>
      </c>
      <c r="O293" s="190"/>
      <c r="P293" s="190"/>
      <c r="Q293" s="191">
        <f t="shared" si="42"/>
        <v>0</v>
      </c>
      <c r="R293" s="191">
        <f t="shared" si="42"/>
        <v>0</v>
      </c>
      <c r="S293" s="1988"/>
      <c r="T293" s="1989"/>
      <c r="U293" s="118">
        <f t="shared" si="44"/>
        <v>0</v>
      </c>
      <c r="V293" s="33"/>
      <c r="W293" s="33"/>
      <c r="X293" s="33"/>
      <c r="Y293" s="33"/>
      <c r="Z293" s="33"/>
      <c r="AA293" s="205"/>
      <c r="AB293" s="33"/>
      <c r="AC293" s="33"/>
      <c r="AD293" s="33"/>
      <c r="AE293" s="199"/>
      <c r="AF293" s="199"/>
      <c r="AG293" s="199"/>
      <c r="AH293" s="33"/>
      <c r="AI293" s="33"/>
      <c r="AJ293" s="33"/>
      <c r="AK293" s="33"/>
      <c r="AL293" s="33"/>
      <c r="AM293" s="33"/>
      <c r="AN293" s="48"/>
      <c r="AO293" s="48"/>
      <c r="AP293" s="48"/>
    </row>
    <row r="294" spans="9:42" ht="21" hidden="1" customHeight="1">
      <c r="I294" s="292">
        <f t="shared" si="45"/>
        <v>0</v>
      </c>
      <c r="J294" s="118">
        <f t="shared" si="48"/>
        <v>0</v>
      </c>
      <c r="K294" s="636">
        <f t="shared" si="47"/>
        <v>31</v>
      </c>
      <c r="L294" s="188"/>
      <c r="M294" s="188"/>
      <c r="N294" s="189">
        <f t="shared" si="46"/>
        <v>0</v>
      </c>
      <c r="O294" s="190"/>
      <c r="P294" s="190"/>
      <c r="Q294" s="191">
        <f t="shared" si="42"/>
        <v>0</v>
      </c>
      <c r="R294" s="191">
        <f t="shared" si="42"/>
        <v>0</v>
      </c>
      <c r="S294" s="1988"/>
      <c r="T294" s="1989"/>
      <c r="U294" s="118">
        <f t="shared" si="44"/>
        <v>0</v>
      </c>
      <c r="V294" s="33"/>
      <c r="W294" s="33"/>
      <c r="X294" s="33"/>
      <c r="Y294" s="33"/>
      <c r="Z294" s="33"/>
      <c r="AA294" s="205"/>
      <c r="AB294" s="33"/>
      <c r="AC294" s="33"/>
      <c r="AD294" s="33"/>
      <c r="AE294" s="199"/>
      <c r="AF294" s="199"/>
      <c r="AG294" s="199"/>
      <c r="AH294" s="33"/>
      <c r="AI294" s="33"/>
      <c r="AJ294" s="33"/>
      <c r="AK294" s="33"/>
      <c r="AL294" s="33"/>
      <c r="AM294" s="33"/>
      <c r="AN294" s="48"/>
      <c r="AO294" s="48"/>
      <c r="AP294" s="48"/>
    </row>
    <row r="295" spans="9:42" ht="21" hidden="1" customHeight="1">
      <c r="I295" s="292">
        <f t="shared" si="45"/>
        <v>0</v>
      </c>
      <c r="J295" s="118">
        <f t="shared" si="48"/>
        <v>0</v>
      </c>
      <c r="K295" s="636">
        <f t="shared" si="47"/>
        <v>32</v>
      </c>
      <c r="L295" s="188"/>
      <c r="M295" s="188"/>
      <c r="N295" s="189">
        <f t="shared" si="46"/>
        <v>0</v>
      </c>
      <c r="O295" s="190"/>
      <c r="P295" s="190"/>
      <c r="Q295" s="191">
        <f t="shared" si="42"/>
        <v>0</v>
      </c>
      <c r="R295" s="191">
        <f t="shared" si="42"/>
        <v>0</v>
      </c>
      <c r="S295" s="1988"/>
      <c r="T295" s="1989"/>
      <c r="U295" s="118">
        <f t="shared" si="44"/>
        <v>0</v>
      </c>
      <c r="V295" s="33"/>
      <c r="W295" s="33"/>
      <c r="X295" s="33"/>
      <c r="Y295" s="33"/>
      <c r="Z295" s="33"/>
      <c r="AA295" s="205"/>
      <c r="AB295" s="33"/>
      <c r="AC295" s="33"/>
      <c r="AD295" s="33"/>
      <c r="AE295" s="199"/>
      <c r="AF295" s="199"/>
      <c r="AG295" s="199"/>
      <c r="AH295" s="33"/>
      <c r="AI295" s="33"/>
      <c r="AJ295" s="33"/>
      <c r="AK295" s="33"/>
      <c r="AL295" s="33"/>
      <c r="AM295" s="33"/>
      <c r="AN295" s="48"/>
      <c r="AO295" s="48"/>
      <c r="AP295" s="48"/>
    </row>
    <row r="296" spans="9:42" ht="21" hidden="1" customHeight="1">
      <c r="I296" s="292">
        <f t="shared" si="45"/>
        <v>0</v>
      </c>
      <c r="J296" s="118">
        <f t="shared" si="48"/>
        <v>0</v>
      </c>
      <c r="K296" s="636">
        <f t="shared" si="47"/>
        <v>33</v>
      </c>
      <c r="L296" s="188"/>
      <c r="M296" s="188"/>
      <c r="N296" s="189">
        <f t="shared" si="46"/>
        <v>0</v>
      </c>
      <c r="O296" s="190"/>
      <c r="P296" s="190"/>
      <c r="Q296" s="191">
        <f t="shared" si="42"/>
        <v>0</v>
      </c>
      <c r="R296" s="191">
        <f t="shared" si="42"/>
        <v>0</v>
      </c>
      <c r="S296" s="1988"/>
      <c r="T296" s="1989"/>
      <c r="U296" s="118">
        <f t="shared" si="44"/>
        <v>0</v>
      </c>
      <c r="V296" s="33"/>
      <c r="W296" s="33"/>
      <c r="X296" s="33"/>
      <c r="Y296" s="33"/>
      <c r="Z296" s="33"/>
      <c r="AA296" s="205"/>
      <c r="AB296" s="33"/>
      <c r="AC296" s="33"/>
      <c r="AD296" s="33"/>
      <c r="AE296" s="199"/>
      <c r="AF296" s="199"/>
      <c r="AG296" s="199"/>
      <c r="AH296" s="33"/>
      <c r="AI296" s="33"/>
      <c r="AJ296" s="33"/>
      <c r="AK296" s="33"/>
      <c r="AL296" s="33"/>
      <c r="AM296" s="33"/>
      <c r="AN296" s="48"/>
      <c r="AO296" s="48"/>
      <c r="AP296" s="48"/>
    </row>
    <row r="297" spans="9:42" ht="21" hidden="1" customHeight="1">
      <c r="I297" s="292">
        <f t="shared" si="45"/>
        <v>0</v>
      </c>
      <c r="J297" s="118">
        <f t="shared" si="48"/>
        <v>0</v>
      </c>
      <c r="K297" s="636">
        <f t="shared" si="47"/>
        <v>34</v>
      </c>
      <c r="L297" s="188"/>
      <c r="M297" s="188"/>
      <c r="N297" s="189">
        <f t="shared" si="46"/>
        <v>0</v>
      </c>
      <c r="O297" s="190"/>
      <c r="P297" s="190"/>
      <c r="Q297" s="191">
        <f t="shared" si="42"/>
        <v>0</v>
      </c>
      <c r="R297" s="191">
        <f t="shared" si="42"/>
        <v>0</v>
      </c>
      <c r="S297" s="1988"/>
      <c r="T297" s="1989"/>
      <c r="U297" s="118">
        <f t="shared" si="44"/>
        <v>0</v>
      </c>
      <c r="V297" s="33"/>
      <c r="W297" s="33"/>
      <c r="X297" s="33"/>
      <c r="Y297" s="33"/>
      <c r="Z297" s="33"/>
      <c r="AA297" s="205"/>
      <c r="AB297" s="33"/>
      <c r="AC297" s="33"/>
      <c r="AD297" s="33"/>
      <c r="AE297" s="199"/>
      <c r="AF297" s="199"/>
      <c r="AG297" s="199"/>
      <c r="AH297" s="33"/>
      <c r="AI297" s="33"/>
      <c r="AJ297" s="33"/>
      <c r="AK297" s="33"/>
      <c r="AL297" s="33"/>
      <c r="AM297" s="33"/>
      <c r="AN297" s="48"/>
      <c r="AO297" s="48"/>
      <c r="AP297" s="48"/>
    </row>
    <row r="298" spans="9:42" ht="21" hidden="1" customHeight="1">
      <c r="I298" s="292">
        <f t="shared" si="45"/>
        <v>0</v>
      </c>
      <c r="J298" s="118">
        <f t="shared" si="48"/>
        <v>0</v>
      </c>
      <c r="K298" s="636">
        <f t="shared" si="47"/>
        <v>35</v>
      </c>
      <c r="L298" s="188"/>
      <c r="M298" s="188"/>
      <c r="N298" s="189">
        <f t="shared" si="46"/>
        <v>0</v>
      </c>
      <c r="O298" s="190"/>
      <c r="P298" s="190"/>
      <c r="Q298" s="191">
        <f t="shared" si="42"/>
        <v>0</v>
      </c>
      <c r="R298" s="191">
        <f t="shared" si="42"/>
        <v>0</v>
      </c>
      <c r="S298" s="1988"/>
      <c r="T298" s="1989"/>
      <c r="U298" s="118">
        <f t="shared" si="44"/>
        <v>0</v>
      </c>
      <c r="V298" s="33"/>
      <c r="W298" s="33"/>
      <c r="X298" s="33"/>
      <c r="Y298" s="33"/>
      <c r="Z298" s="33"/>
      <c r="AA298" s="205"/>
      <c r="AB298" s="33"/>
      <c r="AC298" s="33"/>
      <c r="AD298" s="33"/>
      <c r="AE298" s="199"/>
      <c r="AF298" s="199"/>
      <c r="AG298" s="199"/>
      <c r="AH298" s="33"/>
      <c r="AI298" s="33"/>
      <c r="AJ298" s="33"/>
      <c r="AK298" s="33"/>
      <c r="AL298" s="33"/>
      <c r="AM298" s="33"/>
      <c r="AN298" s="48"/>
      <c r="AO298" s="48"/>
      <c r="AP298" s="48"/>
    </row>
    <row r="299" spans="9:42" ht="21" hidden="1" customHeight="1">
      <c r="I299" s="292">
        <f t="shared" si="45"/>
        <v>0</v>
      </c>
      <c r="J299" s="118">
        <f t="shared" si="48"/>
        <v>0</v>
      </c>
      <c r="K299" s="636">
        <f t="shared" si="47"/>
        <v>36</v>
      </c>
      <c r="L299" s="188"/>
      <c r="M299" s="188"/>
      <c r="N299" s="189">
        <f t="shared" si="46"/>
        <v>0</v>
      </c>
      <c r="O299" s="190"/>
      <c r="P299" s="190"/>
      <c r="Q299" s="191">
        <f t="shared" si="42"/>
        <v>0</v>
      </c>
      <c r="R299" s="191">
        <f t="shared" si="42"/>
        <v>0</v>
      </c>
      <c r="S299" s="1988"/>
      <c r="T299" s="1989"/>
      <c r="U299" s="118">
        <f t="shared" si="44"/>
        <v>0</v>
      </c>
      <c r="V299" s="33"/>
      <c r="W299" s="33"/>
      <c r="X299" s="33"/>
      <c r="Y299" s="33"/>
      <c r="Z299" s="33"/>
      <c r="AA299" s="205"/>
      <c r="AB299" s="33"/>
      <c r="AC299" s="33"/>
      <c r="AD299" s="33"/>
      <c r="AE299" s="199"/>
      <c r="AF299" s="199"/>
      <c r="AG299" s="199"/>
      <c r="AH299" s="33"/>
      <c r="AI299" s="33"/>
      <c r="AJ299" s="33"/>
      <c r="AK299" s="33"/>
      <c r="AL299" s="33"/>
      <c r="AM299" s="33"/>
      <c r="AN299" s="48"/>
      <c r="AO299" s="48"/>
      <c r="AP299" s="48"/>
    </row>
    <row r="300" spans="9:42" ht="21" hidden="1" customHeight="1" thickBot="1">
      <c r="I300" s="292">
        <f t="shared" si="45"/>
        <v>0</v>
      </c>
      <c r="J300" s="118">
        <f t="shared" si="48"/>
        <v>0</v>
      </c>
      <c r="K300" s="206">
        <f t="shared" si="47"/>
        <v>37</v>
      </c>
      <c r="L300" s="188"/>
      <c r="M300" s="188"/>
      <c r="N300" s="207">
        <f t="shared" si="46"/>
        <v>0</v>
      </c>
      <c r="O300" s="208"/>
      <c r="P300" s="208"/>
      <c r="Q300" s="209">
        <f t="shared" si="42"/>
        <v>0</v>
      </c>
      <c r="R300" s="209">
        <f t="shared" si="42"/>
        <v>0</v>
      </c>
      <c r="S300" s="1990"/>
      <c r="T300" s="1991"/>
      <c r="U300" s="118">
        <f t="shared" si="44"/>
        <v>0</v>
      </c>
      <c r="V300" s="33"/>
      <c r="W300" s="33"/>
      <c r="X300" s="33"/>
      <c r="Y300" s="33"/>
      <c r="Z300" s="33"/>
      <c r="AA300" s="205"/>
      <c r="AB300" s="33"/>
      <c r="AC300" s="33"/>
      <c r="AD300" s="33"/>
      <c r="AE300" s="199"/>
      <c r="AF300" s="199"/>
      <c r="AG300" s="199"/>
      <c r="AH300" s="33"/>
      <c r="AI300" s="33"/>
      <c r="AJ300" s="33"/>
      <c r="AK300" s="33"/>
      <c r="AL300" s="33"/>
      <c r="AM300" s="33"/>
      <c r="AN300" s="48"/>
      <c r="AO300" s="48"/>
      <c r="AP300" s="48"/>
    </row>
    <row r="301" spans="9:42" ht="30" customHeight="1" thickBot="1">
      <c r="I301" s="292">
        <f t="shared" ref="I301:I311" si="49">IF(Q$304&gt;0,1,0)</f>
        <v>0</v>
      </c>
      <c r="J301" s="118">
        <f>IF($Q$304&gt;0,5,)</f>
        <v>0</v>
      </c>
      <c r="K301" s="2013" t="s">
        <v>803</v>
      </c>
      <c r="L301" s="2013"/>
      <c r="M301" s="2013"/>
      <c r="N301" s="2013"/>
      <c r="O301" s="2013"/>
      <c r="P301" s="2013"/>
      <c r="Q301" s="2013"/>
      <c r="R301" s="2013"/>
      <c r="S301" s="2013"/>
      <c r="T301" s="2013"/>
      <c r="U301" s="118">
        <f>J301</f>
        <v>0</v>
      </c>
      <c r="V301" s="119" t="s">
        <v>755</v>
      </c>
      <c r="W301" s="120" t="s">
        <v>873</v>
      </c>
      <c r="X301" s="121"/>
      <c r="Y301" s="121"/>
      <c r="Z301" s="122"/>
      <c r="AA301" s="123"/>
      <c r="AB301" s="122"/>
      <c r="AC301" s="122"/>
      <c r="AD301" s="122"/>
      <c r="AF301" s="124" t="s">
        <v>756</v>
      </c>
      <c r="AG301" s="125"/>
      <c r="AH301" s="125"/>
      <c r="AI301" s="125"/>
      <c r="AJ301" s="126"/>
      <c r="AN301" s="127"/>
      <c r="AO301" s="28"/>
      <c r="AP301" s="127"/>
    </row>
    <row r="302" spans="9:42" ht="21" customHeight="1" thickBot="1">
      <c r="I302" s="292">
        <f t="shared" si="49"/>
        <v>0</v>
      </c>
      <c r="J302" s="118">
        <f t="shared" ref="J302:J375" si="50">IF($Q$304&gt;0,5,)</f>
        <v>0</v>
      </c>
      <c r="K302" s="2021" t="s">
        <v>537</v>
      </c>
      <c r="L302" s="2021"/>
      <c r="M302" s="2021"/>
      <c r="N302" s="2021"/>
      <c r="O302" s="2021"/>
      <c r="P302" s="2021"/>
      <c r="Q302" s="2021"/>
      <c r="R302" s="2021"/>
      <c r="S302" s="2021"/>
      <c r="T302" s="2021"/>
      <c r="U302" s="118">
        <f t="shared" ref="U302:U325" si="51">J302</f>
        <v>0</v>
      </c>
      <c r="V302" s="217" t="s">
        <v>976</v>
      </c>
      <c r="W302" s="232">
        <v>200</v>
      </c>
      <c r="X302" s="233" t="s">
        <v>1176</v>
      </c>
      <c r="Y302" s="232">
        <f>AD309</f>
        <v>0</v>
      </c>
      <c r="Z302" s="129"/>
      <c r="AA302" s="130"/>
      <c r="AB302" s="129"/>
      <c r="AC302" s="131"/>
      <c r="AD302" s="132"/>
      <c r="AE302" s="33"/>
      <c r="AF302" s="133" t="s">
        <v>777</v>
      </c>
      <c r="AG302" s="134" t="s">
        <v>778</v>
      </c>
      <c r="AH302" s="134" t="s">
        <v>779</v>
      </c>
      <c r="AI302" s="135" t="s">
        <v>780</v>
      </c>
      <c r="AJ302" s="126"/>
      <c r="AN302" s="127"/>
      <c r="AO302" s="28"/>
      <c r="AP302" s="48"/>
    </row>
    <row r="303" spans="9:42" ht="21" customHeight="1">
      <c r="I303" s="292">
        <f t="shared" si="49"/>
        <v>0</v>
      </c>
      <c r="J303" s="118">
        <f t="shared" si="50"/>
        <v>0</v>
      </c>
      <c r="K303" s="983" t="s">
        <v>523</v>
      </c>
      <c r="L303" s="136" t="s">
        <v>524</v>
      </c>
      <c r="M303" s="985" t="s">
        <v>978</v>
      </c>
      <c r="N303" s="136" t="s">
        <v>838</v>
      </c>
      <c r="O303" s="985" t="s">
        <v>776</v>
      </c>
      <c r="P303" s="136" t="s">
        <v>525</v>
      </c>
      <c r="Q303" s="136" t="s">
        <v>534</v>
      </c>
      <c r="R303" s="136" t="s">
        <v>529</v>
      </c>
      <c r="S303" s="406" t="s">
        <v>535</v>
      </c>
      <c r="T303" s="407" t="s">
        <v>536</v>
      </c>
      <c r="U303" s="118">
        <f t="shared" si="51"/>
        <v>0</v>
      </c>
      <c r="V303" s="218" t="s">
        <v>975</v>
      </c>
      <c r="W303" s="138">
        <v>415</v>
      </c>
      <c r="X303" s="139"/>
      <c r="Y303" s="139"/>
      <c r="Z303" s="140"/>
      <c r="AA303" s="141"/>
      <c r="AB303" s="140"/>
      <c r="AC303" s="142"/>
      <c r="AD303" s="143"/>
      <c r="AE303" s="33"/>
      <c r="AF303" s="144" t="s">
        <v>781</v>
      </c>
      <c r="AG303" s="145" t="s">
        <v>782</v>
      </c>
      <c r="AH303" s="145" t="s">
        <v>783</v>
      </c>
      <c r="AI303" s="146" t="s">
        <v>784</v>
      </c>
      <c r="AJ303" s="126"/>
      <c r="AN303" s="127"/>
      <c r="AO303" s="127"/>
      <c r="AP303" s="48"/>
    </row>
    <row r="304" spans="9:42" ht="21" customHeight="1" thickBot="1">
      <c r="I304" s="292">
        <f t="shared" si="49"/>
        <v>0</v>
      </c>
      <c r="J304" s="118">
        <f t="shared" si="50"/>
        <v>0</v>
      </c>
      <c r="K304" s="147" t="s">
        <v>1512</v>
      </c>
      <c r="L304" s="405" t="s">
        <v>1513</v>
      </c>
      <c r="M304" s="148" t="s">
        <v>1452</v>
      </c>
      <c r="N304" s="149" t="s">
        <v>1514</v>
      </c>
      <c r="O304" s="149" t="s">
        <v>1515</v>
      </c>
      <c r="P304" s="150" t="str">
        <f>IF(COUNTA(Y309:Y316)&gt;1,CONCATENATE(V309,"번지 외 ",COUNTA(Y309:Y316)-1,"필지"),CONCATENATE(V309,"번지"))</f>
        <v>산62번지</v>
      </c>
      <c r="Q304" s="151">
        <f>+Y317</f>
        <v>0</v>
      </c>
      <c r="R304" s="393" t="s">
        <v>1304</v>
      </c>
      <c r="S304" s="152">
        <f>COUNT(L312:L324)</f>
        <v>1</v>
      </c>
      <c r="T304" s="153">
        <f>200*S304</f>
        <v>200</v>
      </c>
      <c r="U304" s="118">
        <f t="shared" si="51"/>
        <v>0</v>
      </c>
      <c r="V304" s="218" t="s">
        <v>974</v>
      </c>
      <c r="W304" s="138">
        <v>520</v>
      </c>
      <c r="X304" s="139"/>
      <c r="Y304" s="139"/>
      <c r="Z304" s="140"/>
      <c r="AA304" s="141"/>
      <c r="AB304" s="140"/>
      <c r="AC304" s="142"/>
      <c r="AD304" s="143"/>
      <c r="AE304" s="33"/>
      <c r="AF304" s="144" t="s">
        <v>785</v>
      </c>
      <c r="AG304" s="145" t="s">
        <v>786</v>
      </c>
      <c r="AH304" s="154" t="s">
        <v>787</v>
      </c>
      <c r="AI304" s="146" t="s">
        <v>788</v>
      </c>
      <c r="AJ304" s="126"/>
      <c r="AN304" s="127"/>
      <c r="AO304" s="127"/>
      <c r="AP304" s="48"/>
    </row>
    <row r="305" spans="1:44" ht="21" customHeight="1" thickBot="1">
      <c r="I305" s="292">
        <f t="shared" si="49"/>
        <v>0</v>
      </c>
      <c r="J305" s="118">
        <f t="shared" si="50"/>
        <v>0</v>
      </c>
      <c r="K305" s="983" t="s">
        <v>527</v>
      </c>
      <c r="L305" s="136" t="s">
        <v>528</v>
      </c>
      <c r="M305" s="136" t="s">
        <v>521</v>
      </c>
      <c r="N305" s="136" t="s">
        <v>526</v>
      </c>
      <c r="O305" s="136" t="s">
        <v>530</v>
      </c>
      <c r="P305" s="987" t="s">
        <v>531</v>
      </c>
      <c r="Q305" s="987" t="s">
        <v>532</v>
      </c>
      <c r="R305" s="155" t="s">
        <v>533</v>
      </c>
      <c r="S305" s="156" t="s">
        <v>552</v>
      </c>
      <c r="T305" s="407" t="s">
        <v>522</v>
      </c>
      <c r="U305" s="118">
        <f t="shared" si="51"/>
        <v>0</v>
      </c>
      <c r="V305" s="219" t="s">
        <v>789</v>
      </c>
      <c r="W305" s="220">
        <v>28.93</v>
      </c>
      <c r="X305" s="220"/>
      <c r="Y305" s="221"/>
      <c r="Z305" s="222"/>
      <c r="AA305" s="223"/>
      <c r="AB305" s="222"/>
      <c r="AC305" s="224"/>
      <c r="AD305" s="225"/>
      <c r="AE305" s="33"/>
      <c r="AF305" s="144" t="s">
        <v>790</v>
      </c>
      <c r="AG305" s="157" t="s">
        <v>791</v>
      </c>
      <c r="AH305" s="158" t="s">
        <v>792</v>
      </c>
      <c r="AI305" s="146" t="s">
        <v>793</v>
      </c>
      <c r="AJ305" s="126"/>
      <c r="AN305" s="127"/>
      <c r="AO305" s="127"/>
      <c r="AP305" s="48"/>
    </row>
    <row r="306" spans="1:44" ht="21" customHeight="1" thickBot="1">
      <c r="I306" s="292">
        <f t="shared" si="49"/>
        <v>0</v>
      </c>
      <c r="J306" s="118">
        <f t="shared" si="50"/>
        <v>0</v>
      </c>
      <c r="K306" s="1318" t="str">
        <f>Z309</f>
        <v>자작(용)</v>
      </c>
      <c r="L306" s="1319">
        <f>AA309</f>
        <v>0</v>
      </c>
      <c r="M306" s="1320">
        <f>AC309</f>
        <v>2020</v>
      </c>
      <c r="N306" s="160">
        <f>AB318</f>
        <v>3000</v>
      </c>
      <c r="O306" s="161">
        <f>IF((Q310+R310)&gt;0,ROUND((Q310/(Q310+R310)),4),0)</f>
        <v>0.5</v>
      </c>
      <c r="P306" s="162" t="str">
        <f>IF(W305&lt;=15,AI303,IF(W305&gt;30,AI305,AI304))</f>
        <v>중 (15˚ ~ 30˚)</v>
      </c>
      <c r="Q306" s="397" t="s">
        <v>1023</v>
      </c>
      <c r="R306" s="1321"/>
      <c r="S306" s="164">
        <f>W305</f>
        <v>28.93</v>
      </c>
      <c r="T306" s="398">
        <f>ROUND(N306/10000*N312,0)</f>
        <v>60</v>
      </c>
      <c r="U306" s="118">
        <f t="shared" si="51"/>
        <v>0</v>
      </c>
      <c r="V306" s="226">
        <v>0</v>
      </c>
      <c r="W306" s="226"/>
      <c r="X306" s="226"/>
      <c r="Y306" s="226"/>
      <c r="Z306" s="226"/>
      <c r="AA306" s="227"/>
      <c r="AB306" s="226"/>
      <c r="AC306" s="226"/>
      <c r="AD306" s="226"/>
      <c r="AE306" s="33"/>
      <c r="AF306" s="144" t="s">
        <v>794</v>
      </c>
      <c r="AG306" s="145"/>
      <c r="AH306" s="165"/>
      <c r="AI306" s="146"/>
      <c r="AJ306" s="126"/>
      <c r="AN306" s="127"/>
      <c r="AO306" s="127"/>
      <c r="AP306" s="48"/>
    </row>
    <row r="307" spans="1:44" ht="21" customHeight="1" thickBot="1">
      <c r="I307" s="292">
        <f t="shared" si="49"/>
        <v>0</v>
      </c>
      <c r="J307" s="118">
        <f t="shared" si="50"/>
        <v>0</v>
      </c>
      <c r="K307" s="2014" t="s">
        <v>839</v>
      </c>
      <c r="L307" s="2014"/>
      <c r="M307" s="2014"/>
      <c r="N307" s="2014"/>
      <c r="O307" s="2014"/>
      <c r="P307" s="2014"/>
      <c r="Q307" s="2014"/>
      <c r="R307" s="2014"/>
      <c r="S307" s="2014"/>
      <c r="T307" s="2014"/>
      <c r="U307" s="118">
        <f t="shared" si="51"/>
        <v>0</v>
      </c>
      <c r="AE307" s="33"/>
      <c r="AF307" s="144"/>
      <c r="AG307" s="145"/>
      <c r="AH307" s="165"/>
      <c r="AI307" s="146"/>
      <c r="AJ307" s="126"/>
      <c r="AN307" s="127"/>
      <c r="AO307" s="127"/>
      <c r="AP307" s="48"/>
    </row>
    <row r="308" spans="1:44" ht="21" customHeight="1" thickBot="1">
      <c r="I308" s="292">
        <f t="shared" si="49"/>
        <v>0</v>
      </c>
      <c r="J308" s="118">
        <f t="shared" si="50"/>
        <v>0</v>
      </c>
      <c r="K308" s="2015" t="s">
        <v>840</v>
      </c>
      <c r="L308" s="2017" t="s">
        <v>841</v>
      </c>
      <c r="M308" s="2019" t="s">
        <v>842</v>
      </c>
      <c r="N308" s="2019" t="s">
        <v>843</v>
      </c>
      <c r="O308" s="2022" t="s">
        <v>844</v>
      </c>
      <c r="P308" s="2023"/>
      <c r="Q308" s="2022" t="s">
        <v>845</v>
      </c>
      <c r="R308" s="2023"/>
      <c r="S308" s="1992" t="s">
        <v>969</v>
      </c>
      <c r="T308" s="1993"/>
      <c r="U308" s="118">
        <f t="shared" si="51"/>
        <v>0</v>
      </c>
      <c r="V308" s="217" t="s">
        <v>757</v>
      </c>
      <c r="W308" s="228" t="s">
        <v>973</v>
      </c>
      <c r="X308" s="228" t="s">
        <v>972</v>
      </c>
      <c r="Y308" s="228" t="s">
        <v>971</v>
      </c>
      <c r="Z308" s="228" t="s">
        <v>527</v>
      </c>
      <c r="AA308" s="229" t="s">
        <v>824</v>
      </c>
      <c r="AB308" s="228" t="s">
        <v>970</v>
      </c>
      <c r="AC308" s="230" t="s">
        <v>521</v>
      </c>
      <c r="AD308" s="231" t="s">
        <v>1232</v>
      </c>
      <c r="AE308" s="33"/>
      <c r="AF308" s="170"/>
      <c r="AG308" s="171"/>
      <c r="AH308" s="172"/>
      <c r="AI308" s="173"/>
      <c r="AJ308" s="174"/>
      <c r="AN308" s="174"/>
      <c r="AO308" s="127"/>
      <c r="AP308" s="48"/>
    </row>
    <row r="309" spans="1:44" ht="21" customHeight="1" thickBot="1">
      <c r="I309" s="292">
        <f t="shared" si="49"/>
        <v>0</v>
      </c>
      <c r="J309" s="118">
        <f t="shared" si="50"/>
        <v>0</v>
      </c>
      <c r="K309" s="2016"/>
      <c r="L309" s="2018"/>
      <c r="M309" s="2020"/>
      <c r="N309" s="2020"/>
      <c r="O309" s="986" t="s">
        <v>741</v>
      </c>
      <c r="P309" s="176" t="s">
        <v>742</v>
      </c>
      <c r="Q309" s="176" t="s">
        <v>741</v>
      </c>
      <c r="R309" s="177" t="s">
        <v>742</v>
      </c>
      <c r="S309" s="1994"/>
      <c r="T309" s="1995"/>
      <c r="U309" s="118">
        <f t="shared" si="51"/>
        <v>0</v>
      </c>
      <c r="V309" s="178" t="s">
        <v>1516</v>
      </c>
      <c r="W309" s="179">
        <v>69.52</v>
      </c>
      <c r="X309" s="179"/>
      <c r="Y309" s="179"/>
      <c r="Z309" s="179" t="s">
        <v>1517</v>
      </c>
      <c r="AA309" s="180"/>
      <c r="AB309" s="179">
        <v>3000</v>
      </c>
      <c r="AC309" s="402">
        <v>2020</v>
      </c>
      <c r="AD309" s="181"/>
      <c r="AE309" s="33"/>
      <c r="AF309" s="125"/>
      <c r="AG309" s="125"/>
      <c r="AH309" s="125"/>
      <c r="AI309" s="182"/>
      <c r="AJ309" s="174"/>
      <c r="AN309" s="174"/>
      <c r="AO309" s="127"/>
      <c r="AP309" s="48"/>
    </row>
    <row r="310" spans="1:44" ht="21" customHeight="1">
      <c r="I310" s="292">
        <f t="shared" si="49"/>
        <v>0</v>
      </c>
      <c r="J310" s="118">
        <f t="shared" si="50"/>
        <v>0</v>
      </c>
      <c r="K310" s="984" t="s">
        <v>802</v>
      </c>
      <c r="L310" s="184"/>
      <c r="M310" s="184"/>
      <c r="N310" s="266">
        <f>N311/S304</f>
        <v>200</v>
      </c>
      <c r="O310" s="263">
        <f>ROUND(O311/S304,1)</f>
        <v>1</v>
      </c>
      <c r="P310" s="263">
        <f>ROUND(P311/S304,1)</f>
        <v>1</v>
      </c>
      <c r="Q310" s="263">
        <f>ROUND(Q311/S304,0)</f>
        <v>50</v>
      </c>
      <c r="R310" s="263">
        <f>ROUND(R311/S304,0)</f>
        <v>50</v>
      </c>
      <c r="S310" s="1996"/>
      <c r="T310" s="1997"/>
      <c r="U310" s="118">
        <f t="shared" si="51"/>
        <v>0</v>
      </c>
      <c r="V310" s="178"/>
      <c r="W310" s="234"/>
      <c r="X310" s="234"/>
      <c r="Y310" s="234"/>
      <c r="Z310" s="179"/>
      <c r="AA310" s="180"/>
      <c r="AB310" s="179"/>
      <c r="AC310" s="402"/>
      <c r="AD310" s="181"/>
      <c r="AE310" s="33"/>
      <c r="AF310" s="133" t="s">
        <v>519</v>
      </c>
      <c r="AG310" s="134" t="s">
        <v>796</v>
      </c>
      <c r="AH310" s="169" t="s">
        <v>797</v>
      </c>
      <c r="AI310" s="185"/>
      <c r="AJ310" s="126"/>
      <c r="AN310" s="127"/>
      <c r="AO310" s="33"/>
      <c r="AP310" s="48"/>
    </row>
    <row r="311" spans="1:44" ht="21" customHeight="1">
      <c r="I311" s="292">
        <f t="shared" si="49"/>
        <v>0</v>
      </c>
      <c r="J311" s="118">
        <f t="shared" si="50"/>
        <v>0</v>
      </c>
      <c r="K311" s="984" t="s">
        <v>754</v>
      </c>
      <c r="L311" s="184"/>
      <c r="M311" s="184"/>
      <c r="N311" s="264">
        <f>SUM(N312:N325)</f>
        <v>200</v>
      </c>
      <c r="O311" s="265">
        <f>SUM(O312:O325)</f>
        <v>1</v>
      </c>
      <c r="P311" s="265">
        <f>SUM(P312:P325)</f>
        <v>1</v>
      </c>
      <c r="Q311" s="265">
        <f>SUM(Q312:Q325)</f>
        <v>50</v>
      </c>
      <c r="R311" s="265">
        <f>SUM(R312:R325)</f>
        <v>50</v>
      </c>
      <c r="S311" s="1998"/>
      <c r="T311" s="1999"/>
      <c r="U311" s="118">
        <f t="shared" si="51"/>
        <v>0</v>
      </c>
      <c r="V311" s="178"/>
      <c r="W311" s="179"/>
      <c r="X311" s="179"/>
      <c r="Y311" s="179"/>
      <c r="Z311" s="179"/>
      <c r="AA311" s="180"/>
      <c r="AB311" s="179"/>
      <c r="AC311" s="402"/>
      <c r="AD311" s="181"/>
      <c r="AE311" s="33"/>
      <c r="AF311" s="144" t="s">
        <v>798</v>
      </c>
      <c r="AG311" s="145" t="s">
        <v>961</v>
      </c>
      <c r="AH311" s="186">
        <v>0</v>
      </c>
      <c r="AI311" s="187"/>
      <c r="AJ311" s="126"/>
      <c r="AN311" s="127"/>
      <c r="AO311" s="33"/>
      <c r="AP311" s="48"/>
    </row>
    <row r="312" spans="1:44" ht="21" customHeight="1">
      <c r="I312" s="292">
        <f>IF((O$312+P$312)&gt;0,1,0)</f>
        <v>1</v>
      </c>
      <c r="J312" s="118">
        <f t="shared" si="50"/>
        <v>0</v>
      </c>
      <c r="K312" s="984">
        <v>1</v>
      </c>
      <c r="L312" s="188">
        <v>1</v>
      </c>
      <c r="M312" s="188"/>
      <c r="N312" s="189">
        <f t="shared" ref="N312:N325" si="52">IF(O312+P312&gt;0,$W$77,)</f>
        <v>200</v>
      </c>
      <c r="O312" s="188">
        <v>1</v>
      </c>
      <c r="P312" s="188">
        <v>1</v>
      </c>
      <c r="Q312" s="264">
        <f t="shared" ref="Q312:Q325" si="53">ROUND(O312*50,0)</f>
        <v>50</v>
      </c>
      <c r="R312" s="264">
        <f t="shared" ref="R312:R325" si="54">ROUND(P312*50,0)</f>
        <v>50</v>
      </c>
      <c r="S312" s="1988"/>
      <c r="T312" s="1989"/>
      <c r="U312" s="118">
        <f t="shared" si="51"/>
        <v>0</v>
      </c>
      <c r="V312" s="178"/>
      <c r="W312" s="179"/>
      <c r="X312" s="179"/>
      <c r="Y312" s="179"/>
      <c r="Z312" s="179"/>
      <c r="AA312" s="180"/>
      <c r="AB312" s="179"/>
      <c r="AC312" s="402"/>
      <c r="AD312" s="181"/>
      <c r="AE312" s="33"/>
      <c r="AF312" s="144" t="s">
        <v>799</v>
      </c>
      <c r="AG312" s="145" t="s">
        <v>800</v>
      </c>
      <c r="AH312" s="192">
        <v>0.05</v>
      </c>
      <c r="AI312" s="187"/>
      <c r="AJ312" s="126"/>
      <c r="AN312" s="127"/>
      <c r="AO312" s="33"/>
      <c r="AP312" s="48"/>
    </row>
    <row r="313" spans="1:44" ht="21" customHeight="1">
      <c r="I313" s="292">
        <f t="shared" ref="I313:I325" si="55">IF((O$312+P$312)&gt;0,1,0)</f>
        <v>1</v>
      </c>
      <c r="J313" s="118">
        <f t="shared" si="50"/>
        <v>0</v>
      </c>
      <c r="K313" s="984">
        <f t="shared" ref="K313:K325" si="56">+K312+1</f>
        <v>2</v>
      </c>
      <c r="L313" s="188"/>
      <c r="M313" s="188"/>
      <c r="N313" s="189">
        <f t="shared" si="52"/>
        <v>0</v>
      </c>
      <c r="O313" s="188"/>
      <c r="P313" s="188"/>
      <c r="Q313" s="264">
        <f t="shared" si="53"/>
        <v>0</v>
      </c>
      <c r="R313" s="264">
        <f t="shared" si="54"/>
        <v>0</v>
      </c>
      <c r="S313" s="1988"/>
      <c r="T313" s="1989"/>
      <c r="U313" s="118">
        <f t="shared" si="51"/>
        <v>0</v>
      </c>
      <c r="V313" s="178"/>
      <c r="W313" s="179"/>
      <c r="X313" s="179"/>
      <c r="Y313" s="179"/>
      <c r="Z313" s="179"/>
      <c r="AA313" s="180"/>
      <c r="AB313" s="179"/>
      <c r="AC313" s="402"/>
      <c r="AD313" s="181"/>
      <c r="AE313" s="33"/>
      <c r="AF313" s="144" t="s">
        <v>801</v>
      </c>
      <c r="AG313" s="145" t="s">
        <v>960</v>
      </c>
      <c r="AH313" s="192">
        <v>0.1</v>
      </c>
      <c r="AI313" s="193"/>
      <c r="AJ313" s="126"/>
      <c r="AN313" s="127"/>
      <c r="AO313" s="33"/>
      <c r="AP313" s="48"/>
    </row>
    <row r="314" spans="1:44" ht="21" customHeight="1">
      <c r="I314" s="292">
        <f t="shared" si="55"/>
        <v>1</v>
      </c>
      <c r="J314" s="118">
        <f t="shared" si="50"/>
        <v>0</v>
      </c>
      <c r="K314" s="984">
        <f t="shared" si="56"/>
        <v>3</v>
      </c>
      <c r="L314" s="188"/>
      <c r="M314" s="188"/>
      <c r="N314" s="189">
        <f t="shared" si="52"/>
        <v>0</v>
      </c>
      <c r="O314" s="188"/>
      <c r="P314" s="188"/>
      <c r="Q314" s="264">
        <f t="shared" si="53"/>
        <v>0</v>
      </c>
      <c r="R314" s="264">
        <f t="shared" si="54"/>
        <v>0</v>
      </c>
      <c r="S314" s="1988"/>
      <c r="T314" s="1989"/>
      <c r="U314" s="118">
        <f t="shared" si="51"/>
        <v>0</v>
      </c>
      <c r="V314" s="178"/>
      <c r="W314" s="179"/>
      <c r="X314" s="179"/>
      <c r="Y314" s="179"/>
      <c r="Z314" s="179"/>
      <c r="AA314" s="180"/>
      <c r="AB314" s="179"/>
      <c r="AC314" s="402"/>
      <c r="AD314" s="181"/>
      <c r="AE314" s="33"/>
      <c r="AF314" s="144"/>
      <c r="AG314" s="145"/>
      <c r="AH314" s="194"/>
      <c r="AI314" s="146"/>
      <c r="AJ314" s="174"/>
      <c r="AN314" s="174"/>
      <c r="AO314" s="33"/>
      <c r="AP314" s="48"/>
      <c r="AQ314" s="28"/>
    </row>
    <row r="315" spans="1:44" ht="21" customHeight="1" thickBot="1">
      <c r="I315" s="292">
        <f t="shared" si="55"/>
        <v>1</v>
      </c>
      <c r="J315" s="118">
        <f t="shared" si="50"/>
        <v>0</v>
      </c>
      <c r="K315" s="984">
        <f t="shared" si="56"/>
        <v>4</v>
      </c>
      <c r="L315" s="188"/>
      <c r="M315" s="188"/>
      <c r="N315" s="189">
        <f t="shared" si="52"/>
        <v>0</v>
      </c>
      <c r="O315" s="188"/>
      <c r="P315" s="188"/>
      <c r="Q315" s="264">
        <f t="shared" si="53"/>
        <v>0</v>
      </c>
      <c r="R315" s="264">
        <f t="shared" si="54"/>
        <v>0</v>
      </c>
      <c r="S315" s="1988"/>
      <c r="T315" s="1989"/>
      <c r="U315" s="118">
        <f t="shared" si="51"/>
        <v>0</v>
      </c>
      <c r="V315" s="178"/>
      <c r="W315" s="179"/>
      <c r="X315" s="179"/>
      <c r="Y315" s="179"/>
      <c r="Z315" s="179"/>
      <c r="AA315" s="180"/>
      <c r="AB315" s="179"/>
      <c r="AC315" s="402"/>
      <c r="AD315" s="181"/>
      <c r="AE315" s="33"/>
      <c r="AF315" s="170"/>
      <c r="AG315" s="195"/>
      <c r="AH315" s="171"/>
      <c r="AI315" s="173"/>
      <c r="AJ315" s="174"/>
      <c r="AN315" s="174"/>
      <c r="AO315" s="33"/>
      <c r="AP315" s="48"/>
    </row>
    <row r="316" spans="1:44" ht="21" customHeight="1">
      <c r="I316" s="292">
        <f t="shared" si="55"/>
        <v>1</v>
      </c>
      <c r="J316" s="118">
        <f t="shared" si="50"/>
        <v>0</v>
      </c>
      <c r="K316" s="984">
        <f t="shared" si="56"/>
        <v>5</v>
      </c>
      <c r="L316" s="188"/>
      <c r="M316" s="188"/>
      <c r="N316" s="189">
        <f t="shared" si="52"/>
        <v>0</v>
      </c>
      <c r="O316" s="188"/>
      <c r="P316" s="188"/>
      <c r="Q316" s="191">
        <f t="shared" si="53"/>
        <v>0</v>
      </c>
      <c r="R316" s="191">
        <f t="shared" si="54"/>
        <v>0</v>
      </c>
      <c r="S316" s="1988"/>
      <c r="T316" s="1989"/>
      <c r="U316" s="118">
        <f t="shared" si="51"/>
        <v>0</v>
      </c>
      <c r="V316" s="178"/>
      <c r="W316" s="179"/>
      <c r="X316" s="179"/>
      <c r="Y316" s="179"/>
      <c r="Z316" s="179"/>
      <c r="AA316" s="180"/>
      <c r="AB316" s="179"/>
      <c r="AC316" s="402"/>
      <c r="AD316" s="181"/>
      <c r="AE316" s="28"/>
      <c r="AF316" s="48"/>
      <c r="AG316" s="48"/>
      <c r="AH316" s="48"/>
      <c r="AI316" s="48"/>
      <c r="AJ316" s="48"/>
      <c r="AK316" s="28"/>
      <c r="AL316" s="28"/>
      <c r="AM316" s="28"/>
      <c r="AN316" s="48"/>
      <c r="AO316" s="33"/>
      <c r="AP316" s="48"/>
      <c r="AR316" s="28"/>
    </row>
    <row r="317" spans="1:44" ht="21" customHeight="1">
      <c r="I317" s="292">
        <f t="shared" si="55"/>
        <v>1</v>
      </c>
      <c r="J317" s="118">
        <f t="shared" si="50"/>
        <v>0</v>
      </c>
      <c r="K317" s="984">
        <f t="shared" si="56"/>
        <v>6</v>
      </c>
      <c r="L317" s="188"/>
      <c r="M317" s="188"/>
      <c r="N317" s="189">
        <f t="shared" si="52"/>
        <v>0</v>
      </c>
      <c r="O317" s="188"/>
      <c r="P317" s="188"/>
      <c r="Q317" s="191">
        <f t="shared" si="53"/>
        <v>0</v>
      </c>
      <c r="R317" s="191">
        <f t="shared" si="54"/>
        <v>0</v>
      </c>
      <c r="S317" s="1988"/>
      <c r="T317" s="1989"/>
      <c r="U317" s="118">
        <f t="shared" si="51"/>
        <v>0</v>
      </c>
      <c r="V317" s="137" t="s">
        <v>754</v>
      </c>
      <c r="W317" s="196">
        <f>SUM(W309:W316)</f>
        <v>69.52</v>
      </c>
      <c r="X317" s="196">
        <f>SUM(X309:X316)</f>
        <v>0</v>
      </c>
      <c r="Y317" s="196">
        <f>SUM(Y309:Y316)</f>
        <v>0</v>
      </c>
      <c r="Z317" s="197"/>
      <c r="AA317" s="198"/>
      <c r="AB317" s="196">
        <f>SUM(AB309:AB316)</f>
        <v>3000</v>
      </c>
      <c r="AC317" s="402"/>
      <c r="AD317" s="654">
        <f>SUBTOTAL(9,AD309:AD316)</f>
        <v>0</v>
      </c>
      <c r="AE317" s="199"/>
      <c r="AF317" s="33"/>
      <c r="AG317" s="33"/>
      <c r="AH317" s="33"/>
      <c r="AI317" s="33"/>
      <c r="AJ317" s="33"/>
      <c r="AN317" s="48"/>
      <c r="AO317" s="33"/>
      <c r="AP317" s="48"/>
    </row>
    <row r="318" spans="1:44" s="28" customFormat="1" ht="21" customHeight="1" thickBot="1">
      <c r="A318" s="200"/>
      <c r="B318" s="200"/>
      <c r="C318" s="200"/>
      <c r="D318" s="200"/>
      <c r="E318" s="200"/>
      <c r="F318" s="200"/>
      <c r="G318" s="200"/>
      <c r="I318" s="292">
        <f t="shared" si="55"/>
        <v>1</v>
      </c>
      <c r="J318" s="118">
        <f t="shared" si="50"/>
        <v>0</v>
      </c>
      <c r="K318" s="984">
        <f t="shared" si="56"/>
        <v>7</v>
      </c>
      <c r="L318" s="188"/>
      <c r="M318" s="188"/>
      <c r="N318" s="189">
        <f t="shared" si="52"/>
        <v>0</v>
      </c>
      <c r="O318" s="188"/>
      <c r="P318" s="188"/>
      <c r="Q318" s="191">
        <f t="shared" si="53"/>
        <v>0</v>
      </c>
      <c r="R318" s="191">
        <f t="shared" si="54"/>
        <v>0</v>
      </c>
      <c r="S318" s="1988"/>
      <c r="T318" s="1989"/>
      <c r="U318" s="118">
        <f t="shared" si="51"/>
        <v>0</v>
      </c>
      <c r="V318" s="201" t="s">
        <v>802</v>
      </c>
      <c r="W318" s="202"/>
      <c r="X318" s="202"/>
      <c r="Y318" s="202"/>
      <c r="Z318" s="202"/>
      <c r="AA318" s="203"/>
      <c r="AB318" s="202">
        <f>IF(AB317&gt;0,ROUND(AB317/COUNTA(AB309:AB316),0),)</f>
        <v>3000</v>
      </c>
      <c r="AC318" s="403"/>
      <c r="AD318" s="204"/>
      <c r="AE318" s="199"/>
      <c r="AF318" s="199"/>
      <c r="AG318" s="199"/>
      <c r="AH318" s="33"/>
      <c r="AI318" s="33"/>
      <c r="AJ318" s="33"/>
      <c r="AK318" s="33"/>
      <c r="AL318" s="33"/>
      <c r="AM318" s="33"/>
      <c r="AN318" s="48"/>
      <c r="AO318" s="48"/>
      <c r="AP318" s="48"/>
      <c r="AQ318" s="116"/>
      <c r="AR318" s="116"/>
    </row>
    <row r="319" spans="1:44" ht="21" customHeight="1">
      <c r="I319" s="292">
        <f t="shared" si="55"/>
        <v>1</v>
      </c>
      <c r="J319" s="118">
        <f t="shared" si="50"/>
        <v>0</v>
      </c>
      <c r="K319" s="984">
        <f t="shared" si="56"/>
        <v>8</v>
      </c>
      <c r="L319" s="188"/>
      <c r="M319" s="188"/>
      <c r="N319" s="189">
        <f t="shared" si="52"/>
        <v>0</v>
      </c>
      <c r="O319" s="188"/>
      <c r="P319" s="188"/>
      <c r="Q319" s="191">
        <f t="shared" si="53"/>
        <v>0</v>
      </c>
      <c r="R319" s="191">
        <f t="shared" si="54"/>
        <v>0</v>
      </c>
      <c r="S319" s="1988"/>
      <c r="T319" s="1989"/>
      <c r="U319" s="118">
        <f t="shared" si="51"/>
        <v>0</v>
      </c>
      <c r="V319" s="33"/>
      <c r="W319" s="33"/>
      <c r="X319" s="33"/>
      <c r="Y319" s="33"/>
      <c r="Z319" s="33"/>
      <c r="AA319" s="205"/>
      <c r="AB319" s="33"/>
      <c r="AC319" s="33"/>
      <c r="AD319" s="33"/>
      <c r="AE319" s="199"/>
      <c r="AF319" s="199"/>
      <c r="AG319" s="199"/>
      <c r="AH319" s="33"/>
      <c r="AI319" s="33"/>
      <c r="AJ319" s="33"/>
      <c r="AK319" s="33"/>
      <c r="AL319" s="33"/>
      <c r="AM319" s="33"/>
      <c r="AN319" s="48"/>
      <c r="AO319" s="48"/>
      <c r="AP319" s="48"/>
    </row>
    <row r="320" spans="1:44" ht="21" customHeight="1">
      <c r="I320" s="292">
        <f t="shared" si="55"/>
        <v>1</v>
      </c>
      <c r="J320" s="118">
        <f t="shared" si="50"/>
        <v>0</v>
      </c>
      <c r="K320" s="984">
        <f t="shared" si="56"/>
        <v>9</v>
      </c>
      <c r="L320" s="188"/>
      <c r="M320" s="188"/>
      <c r="N320" s="189">
        <f t="shared" si="52"/>
        <v>0</v>
      </c>
      <c r="O320" s="188"/>
      <c r="P320" s="188"/>
      <c r="Q320" s="191">
        <f t="shared" si="53"/>
        <v>0</v>
      </c>
      <c r="R320" s="191">
        <f t="shared" si="54"/>
        <v>0</v>
      </c>
      <c r="S320" s="1988"/>
      <c r="T320" s="1989"/>
      <c r="U320" s="118">
        <f t="shared" si="51"/>
        <v>0</v>
      </c>
      <c r="V320" s="647" t="s">
        <v>1169</v>
      </c>
      <c r="W320" s="648"/>
      <c r="X320" s="649"/>
      <c r="Y320" s="649"/>
      <c r="Z320" s="649"/>
      <c r="AA320" s="649"/>
      <c r="AB320" s="649"/>
      <c r="AC320" s="649"/>
      <c r="AD320" s="650"/>
      <c r="AE320" s="199"/>
      <c r="AF320" s="199"/>
      <c r="AG320" s="199"/>
      <c r="AH320" s="33"/>
      <c r="AI320" s="33"/>
      <c r="AJ320" s="33"/>
      <c r="AK320" s="33"/>
      <c r="AL320" s="33"/>
      <c r="AM320" s="33"/>
      <c r="AN320" s="48"/>
      <c r="AO320" s="48"/>
      <c r="AP320" s="48"/>
    </row>
    <row r="321" spans="9:42" ht="21" customHeight="1">
      <c r="I321" s="292">
        <f t="shared" si="55"/>
        <v>1</v>
      </c>
      <c r="J321" s="118">
        <f t="shared" si="50"/>
        <v>0</v>
      </c>
      <c r="K321" s="984">
        <f t="shared" si="56"/>
        <v>10</v>
      </c>
      <c r="L321" s="188"/>
      <c r="M321" s="188"/>
      <c r="N321" s="189">
        <f t="shared" si="52"/>
        <v>0</v>
      </c>
      <c r="O321" s="188"/>
      <c r="P321" s="188"/>
      <c r="Q321" s="191">
        <f t="shared" si="53"/>
        <v>0</v>
      </c>
      <c r="R321" s="191">
        <f t="shared" si="54"/>
        <v>0</v>
      </c>
      <c r="S321" s="1988"/>
      <c r="T321" s="1989"/>
      <c r="U321" s="118">
        <f t="shared" si="51"/>
        <v>0</v>
      </c>
      <c r="V321" s="651" t="s">
        <v>1171</v>
      </c>
      <c r="W321" s="648"/>
      <c r="X321" s="649"/>
      <c r="Y321" s="649"/>
      <c r="Z321" s="649"/>
      <c r="AA321" s="649"/>
      <c r="AB321" s="649"/>
      <c r="AC321" s="649"/>
      <c r="AD321" s="650"/>
      <c r="AE321" s="199"/>
      <c r="AF321" s="199"/>
      <c r="AG321" s="199"/>
      <c r="AH321" s="33"/>
      <c r="AI321" s="33"/>
      <c r="AJ321" s="33"/>
      <c r="AK321" s="33"/>
      <c r="AL321" s="33"/>
      <c r="AM321" s="33"/>
      <c r="AN321" s="48"/>
      <c r="AO321" s="48"/>
      <c r="AP321" s="48"/>
    </row>
    <row r="322" spans="9:42" ht="21" customHeight="1">
      <c r="I322" s="292">
        <f t="shared" si="55"/>
        <v>1</v>
      </c>
      <c r="J322" s="118">
        <f t="shared" si="50"/>
        <v>0</v>
      </c>
      <c r="K322" s="984">
        <f t="shared" si="56"/>
        <v>11</v>
      </c>
      <c r="L322" s="188"/>
      <c r="M322" s="188"/>
      <c r="N322" s="189">
        <f t="shared" si="52"/>
        <v>0</v>
      </c>
      <c r="O322" s="188"/>
      <c r="P322" s="188"/>
      <c r="Q322" s="191">
        <f t="shared" si="53"/>
        <v>0</v>
      </c>
      <c r="R322" s="191">
        <f t="shared" si="54"/>
        <v>0</v>
      </c>
      <c r="S322" s="1988"/>
      <c r="T322" s="1989"/>
      <c r="U322" s="118">
        <f t="shared" si="51"/>
        <v>0</v>
      </c>
      <c r="V322" s="651" t="s">
        <v>1172</v>
      </c>
      <c r="W322" s="648"/>
      <c r="X322" s="649"/>
      <c r="Y322" s="649"/>
      <c r="Z322" s="649"/>
      <c r="AA322" s="649"/>
      <c r="AB322" s="649"/>
      <c r="AC322" s="649"/>
      <c r="AD322" s="650"/>
      <c r="AE322" s="199"/>
      <c r="AF322" s="199"/>
      <c r="AG322" s="199"/>
      <c r="AH322" s="33"/>
      <c r="AI322" s="33"/>
      <c r="AJ322" s="33"/>
      <c r="AK322" s="33"/>
      <c r="AL322" s="33"/>
      <c r="AM322" s="33"/>
      <c r="AN322" s="48"/>
      <c r="AO322" s="48"/>
      <c r="AP322" s="48"/>
    </row>
    <row r="323" spans="9:42" ht="21" customHeight="1">
      <c r="I323" s="292">
        <f t="shared" si="55"/>
        <v>1</v>
      </c>
      <c r="J323" s="118">
        <f t="shared" si="50"/>
        <v>0</v>
      </c>
      <c r="K323" s="984">
        <f t="shared" si="56"/>
        <v>12</v>
      </c>
      <c r="L323" s="188"/>
      <c r="M323" s="188"/>
      <c r="N323" s="189">
        <f t="shared" si="52"/>
        <v>0</v>
      </c>
      <c r="O323" s="188"/>
      <c r="P323" s="188"/>
      <c r="Q323" s="191">
        <f t="shared" si="53"/>
        <v>0</v>
      </c>
      <c r="R323" s="191">
        <f t="shared" si="54"/>
        <v>0</v>
      </c>
      <c r="S323" s="1988"/>
      <c r="T323" s="1989"/>
      <c r="U323" s="118">
        <f t="shared" si="51"/>
        <v>0</v>
      </c>
      <c r="V323" s="651" t="s">
        <v>1174</v>
      </c>
      <c r="W323" s="648"/>
      <c r="X323" s="649"/>
      <c r="Y323" s="649"/>
      <c r="Z323" s="649"/>
      <c r="AA323" s="649"/>
      <c r="AB323" s="649"/>
      <c r="AC323" s="649"/>
      <c r="AD323" s="650"/>
      <c r="AE323" s="199"/>
      <c r="AF323" s="199"/>
      <c r="AG323" s="199"/>
      <c r="AH323" s="33"/>
      <c r="AI323" s="33"/>
      <c r="AJ323" s="33"/>
      <c r="AK323" s="33"/>
      <c r="AL323" s="33"/>
      <c r="AM323" s="33"/>
      <c r="AN323" s="48"/>
      <c r="AO323" s="48"/>
      <c r="AP323" s="48"/>
    </row>
    <row r="324" spans="9:42" ht="21" customHeight="1">
      <c r="I324" s="292">
        <f t="shared" si="55"/>
        <v>1</v>
      </c>
      <c r="J324" s="118">
        <f t="shared" si="50"/>
        <v>0</v>
      </c>
      <c r="K324" s="984">
        <f t="shared" si="56"/>
        <v>13</v>
      </c>
      <c r="L324" s="188"/>
      <c r="M324" s="188"/>
      <c r="N324" s="189">
        <f t="shared" si="52"/>
        <v>0</v>
      </c>
      <c r="O324" s="188"/>
      <c r="P324" s="188"/>
      <c r="Q324" s="191">
        <f t="shared" si="53"/>
        <v>0</v>
      </c>
      <c r="R324" s="191">
        <f t="shared" si="54"/>
        <v>0</v>
      </c>
      <c r="S324" s="1988"/>
      <c r="T324" s="1989"/>
      <c r="U324" s="118">
        <f t="shared" si="51"/>
        <v>0</v>
      </c>
      <c r="V324" s="652" t="s">
        <v>1175</v>
      </c>
      <c r="W324" s="648"/>
      <c r="X324" s="649"/>
      <c r="Y324" s="649"/>
      <c r="Z324" s="649"/>
      <c r="AA324" s="649"/>
      <c r="AB324" s="649"/>
      <c r="AC324" s="649"/>
      <c r="AD324" s="650"/>
      <c r="AE324" s="199"/>
      <c r="AF324" s="199"/>
      <c r="AG324" s="199"/>
      <c r="AH324" s="33"/>
      <c r="AI324" s="33"/>
      <c r="AJ324" s="33"/>
      <c r="AK324" s="33"/>
      <c r="AL324" s="33"/>
      <c r="AM324" s="33"/>
      <c r="AN324" s="48"/>
      <c r="AO324" s="48"/>
      <c r="AP324" s="48"/>
    </row>
    <row r="325" spans="9:42" ht="21" customHeight="1" thickBot="1">
      <c r="I325" s="292">
        <f t="shared" si="55"/>
        <v>1</v>
      </c>
      <c r="J325" s="118">
        <f t="shared" si="50"/>
        <v>0</v>
      </c>
      <c r="K325" s="206">
        <f t="shared" si="56"/>
        <v>14</v>
      </c>
      <c r="L325" s="159"/>
      <c r="M325" s="159"/>
      <c r="N325" s="207">
        <f t="shared" si="52"/>
        <v>0</v>
      </c>
      <c r="O325" s="159"/>
      <c r="P325" s="159"/>
      <c r="Q325" s="209">
        <f t="shared" si="53"/>
        <v>0</v>
      </c>
      <c r="R325" s="209">
        <f t="shared" si="54"/>
        <v>0</v>
      </c>
      <c r="S325" s="1990"/>
      <c r="T325" s="1991"/>
      <c r="U325" s="118">
        <f t="shared" si="51"/>
        <v>0</v>
      </c>
      <c r="V325" s="651"/>
      <c r="W325" s="648"/>
      <c r="X325" s="649"/>
      <c r="Y325" s="649"/>
      <c r="Z325" s="649"/>
      <c r="AA325" s="649"/>
      <c r="AB325" s="649"/>
      <c r="AC325" s="649"/>
      <c r="AD325" s="650"/>
      <c r="AE325" s="199"/>
      <c r="AF325" s="199"/>
      <c r="AG325" s="199"/>
      <c r="AH325" s="33"/>
      <c r="AI325" s="33"/>
      <c r="AJ325" s="33"/>
      <c r="AK325" s="33"/>
      <c r="AL325" s="33"/>
      <c r="AM325" s="33"/>
      <c r="AN325" s="48"/>
      <c r="AO325" s="48"/>
      <c r="AP325" s="48"/>
    </row>
    <row r="326" spans="9:42" ht="21" hidden="1" customHeight="1">
      <c r="I326" s="292">
        <f>IF((O$328+P$328)&gt;0,1,0)</f>
        <v>0</v>
      </c>
      <c r="J326" s="118">
        <f t="shared" si="50"/>
        <v>0</v>
      </c>
      <c r="K326" s="2002" t="s">
        <v>840</v>
      </c>
      <c r="L326" s="2004" t="s">
        <v>841</v>
      </c>
      <c r="M326" s="2006" t="s">
        <v>842</v>
      </c>
      <c r="N326" s="2006" t="s">
        <v>843</v>
      </c>
      <c r="O326" s="2012" t="s">
        <v>844</v>
      </c>
      <c r="P326" s="2012"/>
      <c r="Q326" s="2012" t="s">
        <v>845</v>
      </c>
      <c r="R326" s="2012"/>
      <c r="S326" s="1992" t="s">
        <v>969</v>
      </c>
      <c r="T326" s="1993"/>
      <c r="U326" s="118">
        <f t="shared" ref="U326:U375" si="57">J326</f>
        <v>0</v>
      </c>
      <c r="V326" s="33"/>
      <c r="W326" s="33"/>
      <c r="X326" s="33"/>
      <c r="Y326" s="33"/>
      <c r="Z326" s="33"/>
      <c r="AA326" s="205"/>
      <c r="AB326" s="33"/>
      <c r="AC326" s="33"/>
      <c r="AD326" s="33"/>
      <c r="AE326" s="199"/>
      <c r="AF326" s="199"/>
      <c r="AG326" s="199"/>
      <c r="AH326" s="33"/>
      <c r="AI326" s="33"/>
      <c r="AJ326" s="33"/>
      <c r="AK326" s="33"/>
      <c r="AL326" s="33"/>
      <c r="AM326" s="33"/>
      <c r="AN326" s="48"/>
      <c r="AO326" s="48"/>
      <c r="AP326" s="48"/>
    </row>
    <row r="327" spans="9:42" ht="21" hidden="1" customHeight="1">
      <c r="I327" s="292">
        <f t="shared" ref="I327:I350" si="58">IF((O$328+P$328)&gt;0,1,0)</f>
        <v>0</v>
      </c>
      <c r="J327" s="118">
        <f t="shared" si="50"/>
        <v>0</v>
      </c>
      <c r="K327" s="2003"/>
      <c r="L327" s="2005"/>
      <c r="M327" s="2007"/>
      <c r="N327" s="2007"/>
      <c r="O327" s="635" t="s">
        <v>741</v>
      </c>
      <c r="P327" s="176" t="s">
        <v>742</v>
      </c>
      <c r="Q327" s="176" t="s">
        <v>741</v>
      </c>
      <c r="R327" s="177" t="s">
        <v>742</v>
      </c>
      <c r="S327" s="1994"/>
      <c r="T327" s="1995"/>
      <c r="U327" s="118">
        <f t="shared" si="57"/>
        <v>0</v>
      </c>
      <c r="V327" s="33"/>
      <c r="W327" s="33"/>
      <c r="X327" s="33"/>
      <c r="Y327" s="33"/>
      <c r="Z327" s="33"/>
      <c r="AA327" s="205"/>
      <c r="AB327" s="33"/>
      <c r="AC327" s="33"/>
      <c r="AD327" s="33"/>
      <c r="AE327" s="199"/>
      <c r="AF327" s="199"/>
      <c r="AG327" s="199"/>
      <c r="AH327" s="33"/>
      <c r="AI327" s="33"/>
      <c r="AJ327" s="33"/>
      <c r="AK327" s="33"/>
      <c r="AL327" s="33"/>
      <c r="AM327" s="33"/>
      <c r="AN327" s="48"/>
      <c r="AO327" s="48"/>
      <c r="AP327" s="48"/>
    </row>
    <row r="328" spans="9:42" ht="21" hidden="1" customHeight="1">
      <c r="I328" s="292">
        <f t="shared" si="58"/>
        <v>0</v>
      </c>
      <c r="J328" s="118">
        <f t="shared" si="50"/>
        <v>0</v>
      </c>
      <c r="K328" s="636">
        <f>+K25+1</f>
        <v>15</v>
      </c>
      <c r="L328" s="188"/>
      <c r="M328" s="188"/>
      <c r="N328" s="189">
        <f t="shared" ref="N328:N375" si="59">IF(O328+P328&gt;0,$W$302,)</f>
        <v>0</v>
      </c>
      <c r="O328" s="190"/>
      <c r="P328" s="190"/>
      <c r="Q328" s="191">
        <f t="shared" ref="Q328:R375" si="60">ROUND(O328*50,0)</f>
        <v>0</v>
      </c>
      <c r="R328" s="191">
        <f t="shared" si="60"/>
        <v>0</v>
      </c>
      <c r="S328" s="1988"/>
      <c r="T328" s="1989"/>
      <c r="U328" s="118">
        <f t="shared" si="57"/>
        <v>0</v>
      </c>
      <c r="V328" s="33"/>
      <c r="W328" s="33"/>
      <c r="X328" s="33"/>
      <c r="Y328" s="33"/>
      <c r="Z328" s="33"/>
      <c r="AA328" s="205"/>
      <c r="AB328" s="33"/>
      <c r="AC328" s="33"/>
      <c r="AD328" s="33"/>
      <c r="AE328" s="199"/>
      <c r="AF328" s="199"/>
      <c r="AG328" s="199"/>
      <c r="AH328" s="33"/>
      <c r="AI328" s="33"/>
      <c r="AJ328" s="33"/>
      <c r="AK328" s="33"/>
      <c r="AL328" s="33"/>
      <c r="AM328" s="33"/>
      <c r="AN328" s="48"/>
      <c r="AO328" s="48"/>
      <c r="AP328" s="48"/>
    </row>
    <row r="329" spans="9:42" ht="21" hidden="1" customHeight="1">
      <c r="I329" s="292">
        <f t="shared" si="58"/>
        <v>0</v>
      </c>
      <c r="J329" s="118">
        <f t="shared" si="50"/>
        <v>0</v>
      </c>
      <c r="K329" s="636">
        <f t="shared" ref="K329:K350" si="61">+K328+1</f>
        <v>16</v>
      </c>
      <c r="L329" s="188"/>
      <c r="M329" s="188"/>
      <c r="N329" s="189">
        <f t="shared" si="59"/>
        <v>0</v>
      </c>
      <c r="O329" s="190"/>
      <c r="P329" s="190"/>
      <c r="Q329" s="191">
        <f t="shared" si="60"/>
        <v>0</v>
      </c>
      <c r="R329" s="191">
        <f t="shared" si="60"/>
        <v>0</v>
      </c>
      <c r="S329" s="1988"/>
      <c r="T329" s="1989"/>
      <c r="U329" s="118">
        <f t="shared" si="57"/>
        <v>0</v>
      </c>
      <c r="V329" s="33"/>
      <c r="W329" s="33"/>
      <c r="X329" s="33"/>
      <c r="Y329" s="33"/>
      <c r="Z329" s="33"/>
      <c r="AA329" s="205"/>
      <c r="AB329" s="33"/>
      <c r="AC329" s="33"/>
      <c r="AD329" s="33"/>
      <c r="AE329" s="199"/>
      <c r="AF329" s="199"/>
      <c r="AG329" s="199"/>
      <c r="AH329" s="33"/>
      <c r="AI329" s="33"/>
      <c r="AJ329" s="33"/>
      <c r="AK329" s="33"/>
      <c r="AL329" s="33"/>
      <c r="AM329" s="33"/>
      <c r="AN329" s="48"/>
      <c r="AO329" s="48"/>
      <c r="AP329" s="48"/>
    </row>
    <row r="330" spans="9:42" ht="21" hidden="1" customHeight="1">
      <c r="I330" s="292">
        <f t="shared" si="58"/>
        <v>0</v>
      </c>
      <c r="J330" s="118">
        <f t="shared" si="50"/>
        <v>0</v>
      </c>
      <c r="K330" s="636">
        <f t="shared" si="61"/>
        <v>17</v>
      </c>
      <c r="L330" s="188"/>
      <c r="M330" s="188"/>
      <c r="N330" s="189">
        <f t="shared" si="59"/>
        <v>0</v>
      </c>
      <c r="O330" s="190"/>
      <c r="P330" s="190"/>
      <c r="Q330" s="191">
        <f t="shared" si="60"/>
        <v>0</v>
      </c>
      <c r="R330" s="191">
        <f t="shared" si="60"/>
        <v>0</v>
      </c>
      <c r="S330" s="1988"/>
      <c r="T330" s="1989"/>
      <c r="U330" s="118">
        <f t="shared" si="57"/>
        <v>0</v>
      </c>
      <c r="V330" s="33"/>
      <c r="W330" s="33"/>
      <c r="X330" s="33"/>
      <c r="Y330" s="33"/>
      <c r="Z330" s="33"/>
      <c r="AA330" s="205"/>
      <c r="AB330" s="33"/>
      <c r="AC330" s="33"/>
      <c r="AD330" s="33"/>
      <c r="AE330" s="199"/>
      <c r="AF330" s="199"/>
      <c r="AG330" s="199"/>
      <c r="AH330" s="33"/>
      <c r="AI330" s="33"/>
      <c r="AJ330" s="33"/>
      <c r="AK330" s="33"/>
      <c r="AL330" s="33"/>
      <c r="AM330" s="33"/>
      <c r="AN330" s="48"/>
      <c r="AO330" s="48"/>
      <c r="AP330" s="48"/>
    </row>
    <row r="331" spans="9:42" ht="21" hidden="1" customHeight="1">
      <c r="I331" s="292">
        <f t="shared" si="58"/>
        <v>0</v>
      </c>
      <c r="J331" s="118">
        <f t="shared" si="50"/>
        <v>0</v>
      </c>
      <c r="K331" s="636">
        <f t="shared" si="61"/>
        <v>18</v>
      </c>
      <c r="L331" s="188"/>
      <c r="M331" s="188"/>
      <c r="N331" s="189">
        <f t="shared" si="59"/>
        <v>0</v>
      </c>
      <c r="O331" s="190"/>
      <c r="P331" s="190"/>
      <c r="Q331" s="191">
        <f t="shared" si="60"/>
        <v>0</v>
      </c>
      <c r="R331" s="191">
        <f t="shared" si="60"/>
        <v>0</v>
      </c>
      <c r="S331" s="1988"/>
      <c r="T331" s="1989"/>
      <c r="U331" s="118">
        <f t="shared" si="57"/>
        <v>0</v>
      </c>
      <c r="V331" s="33"/>
      <c r="W331" s="33"/>
      <c r="X331" s="33"/>
      <c r="Y331" s="33"/>
      <c r="Z331" s="33"/>
      <c r="AA331" s="205"/>
      <c r="AB331" s="33"/>
      <c r="AC331" s="33"/>
      <c r="AD331" s="33"/>
      <c r="AE331" s="199"/>
      <c r="AF331" s="199"/>
      <c r="AG331" s="199"/>
      <c r="AH331" s="33"/>
      <c r="AI331" s="33"/>
      <c r="AJ331" s="33"/>
      <c r="AK331" s="33"/>
      <c r="AL331" s="33"/>
      <c r="AM331" s="33"/>
      <c r="AN331" s="48"/>
      <c r="AO331" s="48"/>
      <c r="AP331" s="48"/>
    </row>
    <row r="332" spans="9:42" ht="21" hidden="1" customHeight="1">
      <c r="I332" s="292">
        <f t="shared" si="58"/>
        <v>0</v>
      </c>
      <c r="J332" s="118">
        <f t="shared" si="50"/>
        <v>0</v>
      </c>
      <c r="K332" s="636">
        <f t="shared" si="61"/>
        <v>19</v>
      </c>
      <c r="L332" s="188"/>
      <c r="M332" s="188"/>
      <c r="N332" s="189">
        <f t="shared" si="59"/>
        <v>0</v>
      </c>
      <c r="O332" s="190"/>
      <c r="P332" s="190"/>
      <c r="Q332" s="191">
        <f t="shared" si="60"/>
        <v>0</v>
      </c>
      <c r="R332" s="191">
        <f t="shared" si="60"/>
        <v>0</v>
      </c>
      <c r="S332" s="1988"/>
      <c r="T332" s="1989"/>
      <c r="U332" s="118">
        <f t="shared" si="57"/>
        <v>0</v>
      </c>
      <c r="V332" s="33"/>
      <c r="W332" s="33"/>
      <c r="X332" s="33"/>
      <c r="Y332" s="33"/>
      <c r="Z332" s="33"/>
      <c r="AA332" s="205"/>
      <c r="AB332" s="33"/>
      <c r="AC332" s="33"/>
      <c r="AD332" s="33"/>
      <c r="AE332" s="199"/>
      <c r="AF332" s="199"/>
      <c r="AG332" s="199"/>
      <c r="AH332" s="33"/>
      <c r="AI332" s="33"/>
      <c r="AJ332" s="33"/>
      <c r="AK332" s="33"/>
      <c r="AL332" s="33"/>
      <c r="AM332" s="33"/>
      <c r="AN332" s="48"/>
      <c r="AO332" s="48"/>
      <c r="AP332" s="48"/>
    </row>
    <row r="333" spans="9:42" ht="21" hidden="1" customHeight="1">
      <c r="I333" s="292">
        <f t="shared" si="58"/>
        <v>0</v>
      </c>
      <c r="J333" s="118">
        <f t="shared" si="50"/>
        <v>0</v>
      </c>
      <c r="K333" s="636">
        <f t="shared" si="61"/>
        <v>20</v>
      </c>
      <c r="L333" s="188"/>
      <c r="M333" s="188"/>
      <c r="N333" s="189">
        <f t="shared" si="59"/>
        <v>0</v>
      </c>
      <c r="O333" s="190"/>
      <c r="P333" s="190"/>
      <c r="Q333" s="191">
        <f t="shared" si="60"/>
        <v>0</v>
      </c>
      <c r="R333" s="191">
        <f t="shared" si="60"/>
        <v>0</v>
      </c>
      <c r="S333" s="1988"/>
      <c r="T333" s="1989"/>
      <c r="U333" s="118">
        <f t="shared" si="57"/>
        <v>0</v>
      </c>
      <c r="V333" s="33"/>
      <c r="W333" s="33"/>
      <c r="X333" s="33"/>
      <c r="Y333" s="33"/>
      <c r="Z333" s="33"/>
      <c r="AA333" s="205"/>
      <c r="AB333" s="33"/>
      <c r="AC333" s="33"/>
      <c r="AD333" s="33"/>
      <c r="AE333" s="199"/>
      <c r="AF333" s="199"/>
      <c r="AG333" s="199"/>
      <c r="AH333" s="33"/>
      <c r="AI333" s="33"/>
      <c r="AJ333" s="33"/>
      <c r="AK333" s="33"/>
      <c r="AL333" s="33"/>
      <c r="AM333" s="33"/>
      <c r="AN333" s="48"/>
      <c r="AO333" s="48"/>
      <c r="AP333" s="48"/>
    </row>
    <row r="334" spans="9:42" ht="21" hidden="1" customHeight="1">
      <c r="I334" s="292">
        <f t="shared" si="58"/>
        <v>0</v>
      </c>
      <c r="J334" s="118">
        <f t="shared" si="50"/>
        <v>0</v>
      </c>
      <c r="K334" s="636">
        <f t="shared" si="61"/>
        <v>21</v>
      </c>
      <c r="L334" s="188"/>
      <c r="M334" s="188"/>
      <c r="N334" s="189">
        <f t="shared" si="59"/>
        <v>0</v>
      </c>
      <c r="O334" s="190"/>
      <c r="P334" s="190"/>
      <c r="Q334" s="191">
        <f t="shared" si="60"/>
        <v>0</v>
      </c>
      <c r="R334" s="191">
        <f t="shared" si="60"/>
        <v>0</v>
      </c>
      <c r="S334" s="1988"/>
      <c r="T334" s="1989"/>
      <c r="U334" s="118">
        <f t="shared" si="57"/>
        <v>0</v>
      </c>
      <c r="V334" s="33"/>
      <c r="W334" s="33"/>
      <c r="X334" s="33"/>
      <c r="Y334" s="33"/>
      <c r="Z334" s="33"/>
      <c r="AA334" s="205"/>
      <c r="AB334" s="33"/>
      <c r="AC334" s="33"/>
      <c r="AD334" s="33"/>
      <c r="AE334" s="199"/>
      <c r="AF334" s="199"/>
      <c r="AG334" s="199"/>
      <c r="AH334" s="33"/>
      <c r="AI334" s="33"/>
      <c r="AJ334" s="33"/>
      <c r="AK334" s="33"/>
      <c r="AL334" s="33"/>
      <c r="AM334" s="33"/>
      <c r="AN334" s="48"/>
      <c r="AO334" s="48"/>
      <c r="AP334" s="48"/>
    </row>
    <row r="335" spans="9:42" ht="21" hidden="1" customHeight="1">
      <c r="I335" s="292">
        <f t="shared" si="58"/>
        <v>0</v>
      </c>
      <c r="J335" s="118">
        <f t="shared" si="50"/>
        <v>0</v>
      </c>
      <c r="K335" s="636">
        <f t="shared" si="61"/>
        <v>22</v>
      </c>
      <c r="L335" s="188"/>
      <c r="M335" s="188"/>
      <c r="N335" s="189">
        <f t="shared" si="59"/>
        <v>0</v>
      </c>
      <c r="O335" s="190"/>
      <c r="P335" s="190"/>
      <c r="Q335" s="191">
        <f t="shared" si="60"/>
        <v>0</v>
      </c>
      <c r="R335" s="191">
        <f t="shared" si="60"/>
        <v>0</v>
      </c>
      <c r="S335" s="1988"/>
      <c r="T335" s="1989"/>
      <c r="U335" s="118">
        <f t="shared" si="57"/>
        <v>0</v>
      </c>
      <c r="V335" s="33"/>
      <c r="W335" s="33"/>
      <c r="X335" s="33"/>
      <c r="Y335" s="33"/>
      <c r="Z335" s="33"/>
      <c r="AA335" s="205"/>
      <c r="AB335" s="33"/>
      <c r="AC335" s="33"/>
      <c r="AD335" s="33"/>
      <c r="AE335" s="199"/>
      <c r="AF335" s="199"/>
      <c r="AG335" s="199"/>
      <c r="AH335" s="33"/>
      <c r="AI335" s="33"/>
      <c r="AJ335" s="33"/>
      <c r="AK335" s="33"/>
      <c r="AL335" s="33"/>
      <c r="AM335" s="33"/>
      <c r="AN335" s="48"/>
      <c r="AO335" s="48"/>
      <c r="AP335" s="48"/>
    </row>
    <row r="336" spans="9:42" ht="21" hidden="1" customHeight="1">
      <c r="I336" s="292">
        <f t="shared" si="58"/>
        <v>0</v>
      </c>
      <c r="J336" s="118">
        <f t="shared" si="50"/>
        <v>0</v>
      </c>
      <c r="K336" s="636">
        <f t="shared" si="61"/>
        <v>23</v>
      </c>
      <c r="L336" s="188"/>
      <c r="M336" s="188"/>
      <c r="N336" s="189">
        <f t="shared" si="59"/>
        <v>0</v>
      </c>
      <c r="O336" s="190"/>
      <c r="P336" s="190"/>
      <c r="Q336" s="191">
        <f t="shared" si="60"/>
        <v>0</v>
      </c>
      <c r="R336" s="191">
        <f t="shared" si="60"/>
        <v>0</v>
      </c>
      <c r="S336" s="1988"/>
      <c r="T336" s="1989"/>
      <c r="U336" s="118">
        <f t="shared" si="57"/>
        <v>0</v>
      </c>
      <c r="V336" s="33"/>
      <c r="W336" s="33"/>
      <c r="X336" s="33"/>
      <c r="Y336" s="33"/>
      <c r="Z336" s="33"/>
      <c r="AA336" s="205"/>
      <c r="AB336" s="33"/>
      <c r="AC336" s="33"/>
      <c r="AD336" s="33"/>
      <c r="AE336" s="199"/>
      <c r="AF336" s="199"/>
      <c r="AG336" s="199"/>
      <c r="AH336" s="33"/>
      <c r="AI336" s="33"/>
      <c r="AJ336" s="33"/>
      <c r="AK336" s="33"/>
      <c r="AL336" s="33"/>
      <c r="AM336" s="33"/>
      <c r="AN336" s="48"/>
      <c r="AO336" s="48"/>
      <c r="AP336" s="48"/>
    </row>
    <row r="337" spans="9:42" ht="21" hidden="1" customHeight="1">
      <c r="I337" s="292">
        <f t="shared" si="58"/>
        <v>0</v>
      </c>
      <c r="J337" s="118">
        <f t="shared" si="50"/>
        <v>0</v>
      </c>
      <c r="K337" s="636">
        <f t="shared" si="61"/>
        <v>24</v>
      </c>
      <c r="L337" s="188"/>
      <c r="M337" s="188"/>
      <c r="N337" s="189">
        <f t="shared" si="59"/>
        <v>0</v>
      </c>
      <c r="O337" s="190"/>
      <c r="P337" s="190"/>
      <c r="Q337" s="191">
        <f t="shared" si="60"/>
        <v>0</v>
      </c>
      <c r="R337" s="191">
        <f t="shared" si="60"/>
        <v>0</v>
      </c>
      <c r="S337" s="1988"/>
      <c r="T337" s="1989"/>
      <c r="U337" s="118">
        <f t="shared" si="57"/>
        <v>0</v>
      </c>
      <c r="V337" s="33"/>
      <c r="W337" s="33"/>
      <c r="X337" s="33"/>
      <c r="Y337" s="33"/>
      <c r="Z337" s="33"/>
      <c r="AA337" s="205"/>
      <c r="AB337" s="33"/>
      <c r="AC337" s="33"/>
      <c r="AD337" s="33"/>
      <c r="AE337" s="199"/>
      <c r="AF337" s="199"/>
      <c r="AG337" s="199"/>
      <c r="AH337" s="33"/>
      <c r="AI337" s="33"/>
      <c r="AJ337" s="33"/>
      <c r="AK337" s="33"/>
      <c r="AL337" s="33"/>
      <c r="AM337" s="33"/>
      <c r="AN337" s="48"/>
      <c r="AO337" s="48"/>
      <c r="AP337" s="48"/>
    </row>
    <row r="338" spans="9:42" ht="21" hidden="1" customHeight="1">
      <c r="I338" s="292">
        <f t="shared" si="58"/>
        <v>0</v>
      </c>
      <c r="J338" s="118">
        <f t="shared" si="50"/>
        <v>0</v>
      </c>
      <c r="K338" s="636">
        <f t="shared" si="61"/>
        <v>25</v>
      </c>
      <c r="L338" s="188"/>
      <c r="M338" s="188"/>
      <c r="N338" s="189">
        <f t="shared" si="59"/>
        <v>0</v>
      </c>
      <c r="O338" s="190"/>
      <c r="P338" s="190"/>
      <c r="Q338" s="191">
        <f t="shared" si="60"/>
        <v>0</v>
      </c>
      <c r="R338" s="191">
        <f t="shared" si="60"/>
        <v>0</v>
      </c>
      <c r="S338" s="1988"/>
      <c r="T338" s="1989"/>
      <c r="U338" s="118">
        <f t="shared" si="57"/>
        <v>0</v>
      </c>
      <c r="V338" s="33"/>
      <c r="W338" s="33"/>
      <c r="X338" s="33"/>
      <c r="Y338" s="33"/>
      <c r="Z338" s="33"/>
      <c r="AA338" s="205"/>
      <c r="AB338" s="33"/>
      <c r="AC338" s="33"/>
      <c r="AD338" s="33"/>
      <c r="AE338" s="199"/>
      <c r="AF338" s="199"/>
      <c r="AG338" s="199"/>
      <c r="AH338" s="33"/>
      <c r="AI338" s="33"/>
      <c r="AJ338" s="33"/>
      <c r="AK338" s="33"/>
      <c r="AL338" s="33"/>
      <c r="AM338" s="33"/>
      <c r="AN338" s="48"/>
      <c r="AO338" s="48"/>
      <c r="AP338" s="48"/>
    </row>
    <row r="339" spans="9:42" ht="21" hidden="1" customHeight="1">
      <c r="I339" s="292">
        <f t="shared" si="58"/>
        <v>0</v>
      </c>
      <c r="J339" s="118">
        <f t="shared" si="50"/>
        <v>0</v>
      </c>
      <c r="K339" s="636">
        <f t="shared" si="61"/>
        <v>26</v>
      </c>
      <c r="L339" s="188"/>
      <c r="M339" s="188"/>
      <c r="N339" s="189">
        <f t="shared" si="59"/>
        <v>0</v>
      </c>
      <c r="O339" s="190"/>
      <c r="P339" s="190"/>
      <c r="Q339" s="191">
        <f t="shared" si="60"/>
        <v>0</v>
      </c>
      <c r="R339" s="191">
        <f t="shared" si="60"/>
        <v>0</v>
      </c>
      <c r="S339" s="1988"/>
      <c r="T339" s="1989"/>
      <c r="U339" s="118">
        <f t="shared" si="57"/>
        <v>0</v>
      </c>
      <c r="V339" s="33"/>
      <c r="W339" s="33"/>
      <c r="X339" s="33"/>
      <c r="Y339" s="33"/>
      <c r="Z339" s="33"/>
      <c r="AA339" s="205"/>
      <c r="AB339" s="33"/>
      <c r="AC339" s="33"/>
      <c r="AD339" s="33"/>
      <c r="AE339" s="199"/>
      <c r="AF339" s="199"/>
      <c r="AG339" s="199"/>
      <c r="AH339" s="33"/>
      <c r="AI339" s="33"/>
      <c r="AJ339" s="33"/>
      <c r="AK339" s="33"/>
      <c r="AL339" s="33"/>
      <c r="AM339" s="33"/>
      <c r="AN339" s="48"/>
      <c r="AO339" s="48"/>
      <c r="AP339" s="48"/>
    </row>
    <row r="340" spans="9:42" ht="21" hidden="1" customHeight="1">
      <c r="I340" s="292">
        <f t="shared" si="58"/>
        <v>0</v>
      </c>
      <c r="J340" s="118">
        <f t="shared" si="50"/>
        <v>0</v>
      </c>
      <c r="K340" s="636">
        <f t="shared" si="61"/>
        <v>27</v>
      </c>
      <c r="L340" s="188"/>
      <c r="M340" s="188"/>
      <c r="N340" s="189">
        <f t="shared" si="59"/>
        <v>0</v>
      </c>
      <c r="O340" s="190"/>
      <c r="P340" s="190"/>
      <c r="Q340" s="191">
        <f t="shared" si="60"/>
        <v>0</v>
      </c>
      <c r="R340" s="191">
        <f t="shared" si="60"/>
        <v>0</v>
      </c>
      <c r="S340" s="1988"/>
      <c r="T340" s="1989"/>
      <c r="U340" s="118">
        <f t="shared" si="57"/>
        <v>0</v>
      </c>
      <c r="V340" s="33"/>
      <c r="W340" s="33"/>
      <c r="X340" s="33"/>
      <c r="Y340" s="33"/>
      <c r="Z340" s="33"/>
      <c r="AA340" s="205"/>
      <c r="AB340" s="33"/>
      <c r="AC340" s="33"/>
      <c r="AD340" s="33"/>
      <c r="AE340" s="199"/>
      <c r="AF340" s="199"/>
      <c r="AG340" s="199"/>
      <c r="AH340" s="33"/>
      <c r="AI340" s="33"/>
      <c r="AJ340" s="33"/>
      <c r="AK340" s="33"/>
      <c r="AL340" s="33"/>
      <c r="AM340" s="33"/>
      <c r="AN340" s="48"/>
      <c r="AO340" s="48"/>
      <c r="AP340" s="48"/>
    </row>
    <row r="341" spans="9:42" ht="21" hidden="1" customHeight="1">
      <c r="I341" s="292">
        <f t="shared" si="58"/>
        <v>0</v>
      </c>
      <c r="J341" s="118">
        <f t="shared" si="50"/>
        <v>0</v>
      </c>
      <c r="K341" s="636">
        <f t="shared" si="61"/>
        <v>28</v>
      </c>
      <c r="L341" s="188"/>
      <c r="M341" s="188"/>
      <c r="N341" s="189">
        <f t="shared" si="59"/>
        <v>0</v>
      </c>
      <c r="O341" s="190"/>
      <c r="P341" s="190"/>
      <c r="Q341" s="191">
        <f t="shared" si="60"/>
        <v>0</v>
      </c>
      <c r="R341" s="191">
        <f t="shared" si="60"/>
        <v>0</v>
      </c>
      <c r="S341" s="1988"/>
      <c r="T341" s="1989"/>
      <c r="U341" s="118">
        <f t="shared" si="57"/>
        <v>0</v>
      </c>
      <c r="V341" s="33"/>
      <c r="W341" s="33"/>
      <c r="X341" s="33"/>
      <c r="Y341" s="33"/>
      <c r="Z341" s="33"/>
      <c r="AA341" s="205"/>
      <c r="AB341" s="33"/>
      <c r="AC341" s="33"/>
      <c r="AD341" s="33"/>
      <c r="AE341" s="199"/>
      <c r="AF341" s="199"/>
      <c r="AG341" s="199"/>
      <c r="AH341" s="33"/>
      <c r="AI341" s="33"/>
      <c r="AJ341" s="33"/>
      <c r="AK341" s="33"/>
      <c r="AL341" s="33"/>
      <c r="AM341" s="33"/>
      <c r="AN341" s="48"/>
      <c r="AO341" s="48"/>
      <c r="AP341" s="48"/>
    </row>
    <row r="342" spans="9:42" ht="21" hidden="1" customHeight="1">
      <c r="I342" s="292">
        <f t="shared" si="58"/>
        <v>0</v>
      </c>
      <c r="J342" s="118">
        <f t="shared" si="50"/>
        <v>0</v>
      </c>
      <c r="K342" s="636">
        <f t="shared" si="61"/>
        <v>29</v>
      </c>
      <c r="L342" s="188"/>
      <c r="M342" s="188"/>
      <c r="N342" s="189">
        <f t="shared" si="59"/>
        <v>0</v>
      </c>
      <c r="O342" s="190"/>
      <c r="P342" s="190"/>
      <c r="Q342" s="191">
        <f t="shared" si="60"/>
        <v>0</v>
      </c>
      <c r="R342" s="191">
        <f t="shared" si="60"/>
        <v>0</v>
      </c>
      <c r="S342" s="1988"/>
      <c r="T342" s="1989"/>
      <c r="U342" s="118">
        <f t="shared" si="57"/>
        <v>0</v>
      </c>
      <c r="V342" s="33"/>
      <c r="W342" s="33"/>
      <c r="X342" s="33"/>
      <c r="Y342" s="33"/>
      <c r="Z342" s="33"/>
      <c r="AA342" s="205"/>
      <c r="AB342" s="33"/>
      <c r="AC342" s="33"/>
      <c r="AD342" s="33"/>
      <c r="AE342" s="199"/>
      <c r="AF342" s="199"/>
      <c r="AG342" s="199"/>
      <c r="AH342" s="33"/>
      <c r="AI342" s="33"/>
      <c r="AJ342" s="33"/>
      <c r="AK342" s="33"/>
      <c r="AL342" s="33"/>
      <c r="AM342" s="33"/>
      <c r="AN342" s="48"/>
      <c r="AO342" s="48"/>
      <c r="AP342" s="48"/>
    </row>
    <row r="343" spans="9:42" ht="21" hidden="1" customHeight="1">
      <c r="I343" s="292">
        <f t="shared" si="58"/>
        <v>0</v>
      </c>
      <c r="J343" s="118">
        <f t="shared" si="50"/>
        <v>0</v>
      </c>
      <c r="K343" s="636">
        <f t="shared" si="61"/>
        <v>30</v>
      </c>
      <c r="L343" s="188"/>
      <c r="M343" s="188"/>
      <c r="N343" s="189">
        <f t="shared" si="59"/>
        <v>0</v>
      </c>
      <c r="O343" s="190"/>
      <c r="P343" s="190"/>
      <c r="Q343" s="191">
        <f t="shared" si="60"/>
        <v>0</v>
      </c>
      <c r="R343" s="191">
        <f t="shared" si="60"/>
        <v>0</v>
      </c>
      <c r="S343" s="1988"/>
      <c r="T343" s="1989"/>
      <c r="U343" s="118">
        <f t="shared" si="57"/>
        <v>0</v>
      </c>
      <c r="V343" s="33"/>
      <c r="W343" s="33"/>
      <c r="X343" s="33"/>
      <c r="Y343" s="33"/>
      <c r="Z343" s="33"/>
      <c r="AA343" s="205"/>
      <c r="AB343" s="33"/>
      <c r="AC343" s="33"/>
      <c r="AD343" s="33"/>
      <c r="AE343" s="199"/>
      <c r="AF343" s="199"/>
      <c r="AG343" s="199"/>
      <c r="AH343" s="33"/>
      <c r="AI343" s="33"/>
      <c r="AJ343" s="33"/>
      <c r="AK343" s="33"/>
      <c r="AL343" s="33"/>
      <c r="AM343" s="33"/>
      <c r="AN343" s="48"/>
      <c r="AO343" s="48"/>
      <c r="AP343" s="48"/>
    </row>
    <row r="344" spans="9:42" ht="21" hidden="1" customHeight="1">
      <c r="I344" s="292">
        <f t="shared" si="58"/>
        <v>0</v>
      </c>
      <c r="J344" s="118">
        <f t="shared" si="50"/>
        <v>0</v>
      </c>
      <c r="K344" s="636">
        <f t="shared" si="61"/>
        <v>31</v>
      </c>
      <c r="L344" s="188"/>
      <c r="M344" s="188"/>
      <c r="N344" s="189">
        <f t="shared" si="59"/>
        <v>0</v>
      </c>
      <c r="O344" s="190"/>
      <c r="P344" s="190"/>
      <c r="Q344" s="191">
        <f t="shared" si="60"/>
        <v>0</v>
      </c>
      <c r="R344" s="191">
        <f t="shared" si="60"/>
        <v>0</v>
      </c>
      <c r="S344" s="1988"/>
      <c r="T344" s="1989"/>
      <c r="U344" s="118">
        <f t="shared" si="57"/>
        <v>0</v>
      </c>
      <c r="V344" s="33"/>
      <c r="W344" s="33"/>
      <c r="X344" s="33"/>
      <c r="Y344" s="33"/>
      <c r="Z344" s="33"/>
      <c r="AA344" s="205"/>
      <c r="AB344" s="33"/>
      <c r="AC344" s="33"/>
      <c r="AD344" s="33"/>
      <c r="AE344" s="199"/>
      <c r="AF344" s="199"/>
      <c r="AG344" s="199"/>
      <c r="AH344" s="33"/>
      <c r="AI344" s="33"/>
      <c r="AJ344" s="33"/>
      <c r="AK344" s="33"/>
      <c r="AL344" s="33"/>
      <c r="AM344" s="33"/>
      <c r="AN344" s="48"/>
      <c r="AO344" s="48"/>
      <c r="AP344" s="48"/>
    </row>
    <row r="345" spans="9:42" ht="21" hidden="1" customHeight="1">
      <c r="I345" s="292">
        <f t="shared" si="58"/>
        <v>0</v>
      </c>
      <c r="J345" s="118">
        <f t="shared" si="50"/>
        <v>0</v>
      </c>
      <c r="K345" s="636">
        <f t="shared" si="61"/>
        <v>32</v>
      </c>
      <c r="L345" s="188"/>
      <c r="M345" s="188"/>
      <c r="N345" s="189">
        <f t="shared" si="59"/>
        <v>0</v>
      </c>
      <c r="O345" s="190"/>
      <c r="P345" s="190"/>
      <c r="Q345" s="191">
        <f t="shared" si="60"/>
        <v>0</v>
      </c>
      <c r="R345" s="191">
        <f t="shared" si="60"/>
        <v>0</v>
      </c>
      <c r="S345" s="1988"/>
      <c r="T345" s="1989"/>
      <c r="U345" s="118">
        <f t="shared" si="57"/>
        <v>0</v>
      </c>
      <c r="V345" s="33"/>
      <c r="W345" s="33"/>
      <c r="X345" s="33"/>
      <c r="Y345" s="33"/>
      <c r="Z345" s="33"/>
      <c r="AA345" s="205"/>
      <c r="AB345" s="33"/>
      <c r="AC345" s="33"/>
      <c r="AD345" s="33"/>
      <c r="AE345" s="199"/>
      <c r="AF345" s="199"/>
      <c r="AG345" s="199"/>
      <c r="AH345" s="33"/>
      <c r="AI345" s="33"/>
      <c r="AJ345" s="33"/>
      <c r="AK345" s="33"/>
      <c r="AL345" s="33"/>
      <c r="AM345" s="33"/>
      <c r="AN345" s="48"/>
      <c r="AO345" s="48"/>
      <c r="AP345" s="48"/>
    </row>
    <row r="346" spans="9:42" ht="21" hidden="1" customHeight="1">
      <c r="I346" s="292">
        <f t="shared" si="58"/>
        <v>0</v>
      </c>
      <c r="J346" s="118">
        <f t="shared" si="50"/>
        <v>0</v>
      </c>
      <c r="K346" s="636">
        <f t="shared" si="61"/>
        <v>33</v>
      </c>
      <c r="L346" s="188"/>
      <c r="M346" s="188"/>
      <c r="N346" s="189">
        <f t="shared" si="59"/>
        <v>0</v>
      </c>
      <c r="O346" s="190"/>
      <c r="P346" s="190"/>
      <c r="Q346" s="191">
        <f t="shared" si="60"/>
        <v>0</v>
      </c>
      <c r="R346" s="191">
        <f t="shared" si="60"/>
        <v>0</v>
      </c>
      <c r="S346" s="1988"/>
      <c r="T346" s="1989"/>
      <c r="U346" s="118">
        <f t="shared" si="57"/>
        <v>0</v>
      </c>
      <c r="V346" s="33"/>
      <c r="W346" s="33"/>
      <c r="X346" s="33"/>
      <c r="Y346" s="33"/>
      <c r="Z346" s="33"/>
      <c r="AA346" s="205"/>
      <c r="AB346" s="33"/>
      <c r="AC346" s="33"/>
      <c r="AD346" s="33"/>
      <c r="AE346" s="199"/>
      <c r="AF346" s="199"/>
      <c r="AG346" s="199"/>
      <c r="AH346" s="33"/>
      <c r="AI346" s="33"/>
      <c r="AJ346" s="33"/>
      <c r="AK346" s="33"/>
      <c r="AL346" s="33"/>
      <c r="AM346" s="33"/>
      <c r="AN346" s="48"/>
      <c r="AO346" s="48"/>
      <c r="AP346" s="48"/>
    </row>
    <row r="347" spans="9:42" ht="21" hidden="1" customHeight="1">
      <c r="I347" s="292">
        <f t="shared" si="58"/>
        <v>0</v>
      </c>
      <c r="J347" s="118">
        <f t="shared" si="50"/>
        <v>0</v>
      </c>
      <c r="K347" s="636">
        <f t="shared" si="61"/>
        <v>34</v>
      </c>
      <c r="L347" s="188"/>
      <c r="M347" s="188"/>
      <c r="N347" s="189">
        <f t="shared" si="59"/>
        <v>0</v>
      </c>
      <c r="O347" s="190"/>
      <c r="P347" s="190"/>
      <c r="Q347" s="191">
        <f t="shared" si="60"/>
        <v>0</v>
      </c>
      <c r="R347" s="191">
        <f t="shared" si="60"/>
        <v>0</v>
      </c>
      <c r="S347" s="1988"/>
      <c r="T347" s="1989"/>
      <c r="U347" s="118">
        <f t="shared" si="57"/>
        <v>0</v>
      </c>
      <c r="V347" s="33"/>
      <c r="W347" s="33"/>
      <c r="X347" s="33"/>
      <c r="Y347" s="33"/>
      <c r="Z347" s="33"/>
      <c r="AA347" s="205"/>
      <c r="AB347" s="33"/>
      <c r="AC347" s="33"/>
      <c r="AD347" s="33"/>
      <c r="AE347" s="199"/>
      <c r="AF347" s="199"/>
      <c r="AG347" s="199"/>
      <c r="AH347" s="33"/>
      <c r="AI347" s="33"/>
      <c r="AJ347" s="33"/>
      <c r="AK347" s="33"/>
      <c r="AL347" s="33"/>
      <c r="AM347" s="33"/>
      <c r="AN347" s="48"/>
      <c r="AO347" s="48"/>
      <c r="AP347" s="48"/>
    </row>
    <row r="348" spans="9:42" ht="21" hidden="1" customHeight="1">
      <c r="I348" s="292">
        <f t="shared" si="58"/>
        <v>0</v>
      </c>
      <c r="J348" s="118">
        <f t="shared" si="50"/>
        <v>0</v>
      </c>
      <c r="K348" s="636">
        <f t="shared" si="61"/>
        <v>35</v>
      </c>
      <c r="L348" s="188"/>
      <c r="M348" s="188"/>
      <c r="N348" s="189">
        <f t="shared" si="59"/>
        <v>0</v>
      </c>
      <c r="O348" s="190"/>
      <c r="P348" s="190"/>
      <c r="Q348" s="191">
        <f t="shared" si="60"/>
        <v>0</v>
      </c>
      <c r="R348" s="191">
        <f t="shared" si="60"/>
        <v>0</v>
      </c>
      <c r="S348" s="1988"/>
      <c r="T348" s="1989"/>
      <c r="U348" s="118">
        <f t="shared" si="57"/>
        <v>0</v>
      </c>
      <c r="V348" s="33"/>
      <c r="W348" s="33"/>
      <c r="X348" s="33"/>
      <c r="Y348" s="33"/>
      <c r="Z348" s="33"/>
      <c r="AA348" s="205"/>
      <c r="AB348" s="33"/>
      <c r="AC348" s="33"/>
      <c r="AD348" s="33"/>
      <c r="AE348" s="199"/>
      <c r="AF348" s="199"/>
      <c r="AG348" s="199"/>
      <c r="AH348" s="33"/>
      <c r="AI348" s="33"/>
      <c r="AJ348" s="33"/>
      <c r="AK348" s="33"/>
      <c r="AL348" s="33"/>
      <c r="AM348" s="33"/>
      <c r="AN348" s="48"/>
      <c r="AO348" s="48"/>
      <c r="AP348" s="48"/>
    </row>
    <row r="349" spans="9:42" ht="21" hidden="1" customHeight="1">
      <c r="I349" s="292">
        <f t="shared" si="58"/>
        <v>0</v>
      </c>
      <c r="J349" s="118">
        <f t="shared" si="50"/>
        <v>0</v>
      </c>
      <c r="K349" s="636">
        <f t="shared" si="61"/>
        <v>36</v>
      </c>
      <c r="L349" s="188"/>
      <c r="M349" s="188"/>
      <c r="N349" s="189">
        <f t="shared" si="59"/>
        <v>0</v>
      </c>
      <c r="O349" s="190"/>
      <c r="P349" s="190"/>
      <c r="Q349" s="191">
        <f t="shared" si="60"/>
        <v>0</v>
      </c>
      <c r="R349" s="191">
        <f t="shared" si="60"/>
        <v>0</v>
      </c>
      <c r="S349" s="1988"/>
      <c r="T349" s="1989"/>
      <c r="U349" s="118">
        <f t="shared" si="57"/>
        <v>0</v>
      </c>
      <c r="V349" s="33"/>
      <c r="W349" s="33"/>
      <c r="X349" s="33"/>
      <c r="Y349" s="33"/>
      <c r="Z349" s="33"/>
      <c r="AA349" s="205"/>
      <c r="AB349" s="33"/>
      <c r="AC349" s="33"/>
      <c r="AD349" s="33"/>
      <c r="AE349" s="199"/>
      <c r="AF349" s="199"/>
      <c r="AG349" s="199"/>
      <c r="AH349" s="33"/>
      <c r="AI349" s="33"/>
      <c r="AJ349" s="33"/>
      <c r="AK349" s="33"/>
      <c r="AL349" s="33"/>
      <c r="AM349" s="33"/>
      <c r="AN349" s="48"/>
      <c r="AO349" s="48"/>
      <c r="AP349" s="48"/>
    </row>
    <row r="350" spans="9:42" ht="21" hidden="1" customHeight="1" thickBot="1">
      <c r="I350" s="292">
        <f t="shared" si="58"/>
        <v>0</v>
      </c>
      <c r="J350" s="118">
        <f t="shared" si="50"/>
        <v>0</v>
      </c>
      <c r="K350" s="210">
        <f t="shared" si="61"/>
        <v>37</v>
      </c>
      <c r="L350" s="188"/>
      <c r="M350" s="188"/>
      <c r="N350" s="211">
        <f t="shared" si="59"/>
        <v>0</v>
      </c>
      <c r="O350" s="212"/>
      <c r="P350" s="212"/>
      <c r="Q350" s="213">
        <f t="shared" si="60"/>
        <v>0</v>
      </c>
      <c r="R350" s="213">
        <f t="shared" si="60"/>
        <v>0</v>
      </c>
      <c r="S350" s="1990"/>
      <c r="T350" s="1991"/>
      <c r="U350" s="118">
        <f t="shared" si="57"/>
        <v>0</v>
      </c>
      <c r="V350" s="33"/>
      <c r="W350" s="33"/>
      <c r="X350" s="33"/>
      <c r="Y350" s="33"/>
      <c r="Z350" s="33"/>
      <c r="AA350" s="205"/>
      <c r="AB350" s="33"/>
      <c r="AC350" s="33"/>
      <c r="AD350" s="33"/>
      <c r="AE350" s="199"/>
      <c r="AF350" s="199"/>
      <c r="AG350" s="199"/>
      <c r="AH350" s="33"/>
      <c r="AI350" s="33"/>
      <c r="AJ350" s="33"/>
      <c r="AK350" s="33"/>
      <c r="AL350" s="33"/>
      <c r="AM350" s="33"/>
      <c r="AN350" s="48"/>
      <c r="AO350" s="48"/>
      <c r="AP350" s="48"/>
    </row>
    <row r="351" spans="9:42" ht="21" hidden="1" customHeight="1">
      <c r="I351" s="292">
        <f>IF((O$353+P$353)&gt;0,1,0)</f>
        <v>0</v>
      </c>
      <c r="J351" s="118">
        <f t="shared" si="50"/>
        <v>0</v>
      </c>
      <c r="K351" s="2002" t="s">
        <v>840</v>
      </c>
      <c r="L351" s="2004" t="s">
        <v>841</v>
      </c>
      <c r="M351" s="2006" t="s">
        <v>842</v>
      </c>
      <c r="N351" s="2006" t="s">
        <v>843</v>
      </c>
      <c r="O351" s="2012" t="s">
        <v>844</v>
      </c>
      <c r="P351" s="2012"/>
      <c r="Q351" s="2012" t="s">
        <v>845</v>
      </c>
      <c r="R351" s="2012"/>
      <c r="S351" s="1992" t="s">
        <v>969</v>
      </c>
      <c r="T351" s="1993"/>
      <c r="U351" s="118">
        <f t="shared" si="57"/>
        <v>0</v>
      </c>
      <c r="V351" s="33"/>
      <c r="W351" s="33"/>
      <c r="X351" s="33"/>
      <c r="Y351" s="33"/>
      <c r="Z351" s="33"/>
      <c r="AA351" s="205"/>
      <c r="AB351" s="33"/>
      <c r="AC351" s="33"/>
      <c r="AD351" s="33"/>
      <c r="AE351" s="199"/>
      <c r="AF351" s="199"/>
      <c r="AG351" s="199"/>
      <c r="AH351" s="33"/>
      <c r="AI351" s="33"/>
      <c r="AJ351" s="33"/>
      <c r="AK351" s="33"/>
      <c r="AL351" s="33"/>
      <c r="AM351" s="33"/>
      <c r="AN351" s="48"/>
      <c r="AO351" s="48"/>
      <c r="AP351" s="48"/>
    </row>
    <row r="352" spans="9:42" ht="21" hidden="1" customHeight="1">
      <c r="I352" s="292">
        <f t="shared" ref="I352:I375" si="62">IF((O$353+P$353)&gt;0,1,0)</f>
        <v>0</v>
      </c>
      <c r="J352" s="118">
        <f t="shared" si="50"/>
        <v>0</v>
      </c>
      <c r="K352" s="2003"/>
      <c r="L352" s="2005"/>
      <c r="M352" s="2007"/>
      <c r="N352" s="2007"/>
      <c r="O352" s="635" t="s">
        <v>741</v>
      </c>
      <c r="P352" s="176" t="s">
        <v>742</v>
      </c>
      <c r="Q352" s="176" t="s">
        <v>741</v>
      </c>
      <c r="R352" s="177" t="s">
        <v>742</v>
      </c>
      <c r="S352" s="1994"/>
      <c r="T352" s="1995"/>
      <c r="U352" s="118">
        <f t="shared" si="57"/>
        <v>0</v>
      </c>
      <c r="V352" s="33"/>
      <c r="W352" s="33"/>
      <c r="X352" s="33"/>
      <c r="Y352" s="33"/>
      <c r="Z352" s="33"/>
      <c r="AA352" s="205"/>
      <c r="AB352" s="33"/>
      <c r="AC352" s="33"/>
      <c r="AD352" s="33"/>
      <c r="AE352" s="199"/>
      <c r="AF352" s="199"/>
      <c r="AG352" s="199"/>
      <c r="AH352" s="33"/>
      <c r="AI352" s="33"/>
      <c r="AJ352" s="33"/>
      <c r="AK352" s="33"/>
      <c r="AL352" s="33"/>
      <c r="AM352" s="33"/>
      <c r="AN352" s="48"/>
      <c r="AO352" s="48"/>
      <c r="AP352" s="48"/>
    </row>
    <row r="353" spans="9:42" ht="21" hidden="1" customHeight="1">
      <c r="I353" s="292">
        <f t="shared" si="62"/>
        <v>0</v>
      </c>
      <c r="J353" s="118">
        <f t="shared" si="50"/>
        <v>0</v>
      </c>
      <c r="K353" s="636">
        <f>+K50+1</f>
        <v>15</v>
      </c>
      <c r="L353" s="188"/>
      <c r="M353" s="188"/>
      <c r="N353" s="189">
        <f t="shared" si="59"/>
        <v>0</v>
      </c>
      <c r="O353" s="190"/>
      <c r="P353" s="190"/>
      <c r="Q353" s="191">
        <f t="shared" si="60"/>
        <v>0</v>
      </c>
      <c r="R353" s="191">
        <f t="shared" si="60"/>
        <v>0</v>
      </c>
      <c r="S353" s="1988"/>
      <c r="T353" s="1989"/>
      <c r="U353" s="118">
        <f t="shared" si="57"/>
        <v>0</v>
      </c>
      <c r="V353" s="33"/>
      <c r="W353" s="33"/>
      <c r="X353" s="33"/>
      <c r="Y353" s="33"/>
      <c r="Z353" s="33"/>
      <c r="AA353" s="205"/>
      <c r="AB353" s="33"/>
      <c r="AC353" s="33"/>
      <c r="AD353" s="33"/>
      <c r="AE353" s="199"/>
      <c r="AF353" s="199"/>
      <c r="AG353" s="199"/>
      <c r="AH353" s="33"/>
      <c r="AI353" s="33"/>
      <c r="AJ353" s="33"/>
      <c r="AK353" s="33"/>
      <c r="AL353" s="33"/>
      <c r="AM353" s="33"/>
      <c r="AN353" s="48"/>
      <c r="AO353" s="48"/>
      <c r="AP353" s="48"/>
    </row>
    <row r="354" spans="9:42" ht="21" hidden="1" customHeight="1">
      <c r="I354" s="292">
        <f t="shared" si="62"/>
        <v>0</v>
      </c>
      <c r="J354" s="118">
        <f t="shared" si="50"/>
        <v>0</v>
      </c>
      <c r="K354" s="636">
        <f t="shared" ref="K354:K375" si="63">+K353+1</f>
        <v>16</v>
      </c>
      <c r="L354" s="188"/>
      <c r="M354" s="188"/>
      <c r="N354" s="189">
        <f t="shared" si="59"/>
        <v>0</v>
      </c>
      <c r="O354" s="190"/>
      <c r="P354" s="190"/>
      <c r="Q354" s="191">
        <f t="shared" si="60"/>
        <v>0</v>
      </c>
      <c r="R354" s="191">
        <f t="shared" si="60"/>
        <v>0</v>
      </c>
      <c r="S354" s="1988"/>
      <c r="T354" s="1989"/>
      <c r="U354" s="118">
        <f t="shared" si="57"/>
        <v>0</v>
      </c>
      <c r="V354" s="33"/>
      <c r="W354" s="33"/>
      <c r="X354" s="33"/>
      <c r="Y354" s="33"/>
      <c r="Z354" s="33"/>
      <c r="AA354" s="205"/>
      <c r="AB354" s="33"/>
      <c r="AC354" s="33"/>
      <c r="AD354" s="33"/>
      <c r="AE354" s="199"/>
      <c r="AF354" s="199"/>
      <c r="AG354" s="199"/>
      <c r="AH354" s="33"/>
      <c r="AI354" s="33"/>
      <c r="AJ354" s="33"/>
      <c r="AK354" s="33"/>
      <c r="AL354" s="33"/>
      <c r="AM354" s="33"/>
      <c r="AN354" s="48"/>
      <c r="AO354" s="48"/>
      <c r="AP354" s="48"/>
    </row>
    <row r="355" spans="9:42" ht="21" hidden="1" customHeight="1">
      <c r="I355" s="292">
        <f t="shared" si="62"/>
        <v>0</v>
      </c>
      <c r="J355" s="118">
        <f t="shared" si="50"/>
        <v>0</v>
      </c>
      <c r="K355" s="636">
        <f t="shared" si="63"/>
        <v>17</v>
      </c>
      <c r="L355" s="188"/>
      <c r="M355" s="188"/>
      <c r="N355" s="189">
        <f t="shared" si="59"/>
        <v>0</v>
      </c>
      <c r="O355" s="190"/>
      <c r="P355" s="190"/>
      <c r="Q355" s="191">
        <f t="shared" si="60"/>
        <v>0</v>
      </c>
      <c r="R355" s="191">
        <f t="shared" si="60"/>
        <v>0</v>
      </c>
      <c r="S355" s="1988"/>
      <c r="T355" s="1989"/>
      <c r="U355" s="118">
        <f t="shared" si="57"/>
        <v>0</v>
      </c>
      <c r="V355" s="33"/>
      <c r="W355" s="33"/>
      <c r="X355" s="33"/>
      <c r="Y355" s="33"/>
      <c r="Z355" s="33"/>
      <c r="AA355" s="205"/>
      <c r="AB355" s="33"/>
      <c r="AC355" s="33"/>
      <c r="AD355" s="33"/>
      <c r="AE355" s="199"/>
      <c r="AF355" s="199"/>
      <c r="AG355" s="199"/>
      <c r="AH355" s="33"/>
      <c r="AI355" s="33"/>
      <c r="AJ355" s="33"/>
      <c r="AK355" s="33"/>
      <c r="AL355" s="33"/>
      <c r="AM355" s="33"/>
      <c r="AN355" s="48"/>
      <c r="AO355" s="48"/>
      <c r="AP355" s="48"/>
    </row>
    <row r="356" spans="9:42" ht="21" hidden="1" customHeight="1">
      <c r="I356" s="292">
        <f t="shared" si="62"/>
        <v>0</v>
      </c>
      <c r="J356" s="118">
        <f t="shared" si="50"/>
        <v>0</v>
      </c>
      <c r="K356" s="636">
        <f t="shared" si="63"/>
        <v>18</v>
      </c>
      <c r="L356" s="188"/>
      <c r="M356" s="188"/>
      <c r="N356" s="189">
        <f t="shared" si="59"/>
        <v>0</v>
      </c>
      <c r="O356" s="190"/>
      <c r="P356" s="190"/>
      <c r="Q356" s="191">
        <f t="shared" si="60"/>
        <v>0</v>
      </c>
      <c r="R356" s="191">
        <f t="shared" si="60"/>
        <v>0</v>
      </c>
      <c r="S356" s="1988"/>
      <c r="T356" s="1989"/>
      <c r="U356" s="118">
        <f t="shared" si="57"/>
        <v>0</v>
      </c>
      <c r="V356" s="33"/>
      <c r="W356" s="33"/>
      <c r="X356" s="33"/>
      <c r="Y356" s="33"/>
      <c r="Z356" s="33"/>
      <c r="AA356" s="205"/>
      <c r="AB356" s="33"/>
      <c r="AC356" s="33"/>
      <c r="AD356" s="33"/>
      <c r="AE356" s="199"/>
      <c r="AF356" s="199"/>
      <c r="AG356" s="199"/>
      <c r="AH356" s="33"/>
      <c r="AI356" s="33"/>
      <c r="AJ356" s="33"/>
      <c r="AK356" s="33"/>
      <c r="AL356" s="33"/>
      <c r="AM356" s="33"/>
      <c r="AN356" s="48"/>
      <c r="AO356" s="48"/>
      <c r="AP356" s="48"/>
    </row>
    <row r="357" spans="9:42" ht="21" hidden="1" customHeight="1">
      <c r="I357" s="292">
        <f t="shared" si="62"/>
        <v>0</v>
      </c>
      <c r="J357" s="118">
        <f t="shared" si="50"/>
        <v>0</v>
      </c>
      <c r="K357" s="636">
        <f t="shared" si="63"/>
        <v>19</v>
      </c>
      <c r="L357" s="188"/>
      <c r="M357" s="188"/>
      <c r="N357" s="189">
        <f t="shared" si="59"/>
        <v>0</v>
      </c>
      <c r="O357" s="190"/>
      <c r="P357" s="190"/>
      <c r="Q357" s="191">
        <f t="shared" si="60"/>
        <v>0</v>
      </c>
      <c r="R357" s="191">
        <f t="shared" si="60"/>
        <v>0</v>
      </c>
      <c r="S357" s="1988"/>
      <c r="T357" s="1989"/>
      <c r="U357" s="118">
        <f t="shared" si="57"/>
        <v>0</v>
      </c>
      <c r="V357" s="33"/>
      <c r="W357" s="33"/>
      <c r="X357" s="33"/>
      <c r="Y357" s="33"/>
      <c r="Z357" s="33"/>
      <c r="AA357" s="205"/>
      <c r="AB357" s="33"/>
      <c r="AC357" s="33"/>
      <c r="AD357" s="33"/>
      <c r="AE357" s="199"/>
      <c r="AF357" s="199"/>
      <c r="AG357" s="199"/>
      <c r="AH357" s="33"/>
      <c r="AI357" s="33"/>
      <c r="AJ357" s="33"/>
      <c r="AK357" s="33"/>
      <c r="AL357" s="33"/>
      <c r="AM357" s="33"/>
      <c r="AN357" s="48"/>
      <c r="AO357" s="48"/>
      <c r="AP357" s="48"/>
    </row>
    <row r="358" spans="9:42" ht="21" hidden="1" customHeight="1">
      <c r="I358" s="292">
        <f t="shared" si="62"/>
        <v>0</v>
      </c>
      <c r="J358" s="118">
        <f t="shared" si="50"/>
        <v>0</v>
      </c>
      <c r="K358" s="636">
        <f t="shared" si="63"/>
        <v>20</v>
      </c>
      <c r="L358" s="188"/>
      <c r="M358" s="188"/>
      <c r="N358" s="189">
        <f t="shared" si="59"/>
        <v>0</v>
      </c>
      <c r="O358" s="190"/>
      <c r="P358" s="190"/>
      <c r="Q358" s="191">
        <f t="shared" si="60"/>
        <v>0</v>
      </c>
      <c r="R358" s="191">
        <f t="shared" si="60"/>
        <v>0</v>
      </c>
      <c r="S358" s="1988"/>
      <c r="T358" s="1989"/>
      <c r="U358" s="118">
        <f t="shared" si="57"/>
        <v>0</v>
      </c>
      <c r="V358" s="33"/>
      <c r="W358" s="33"/>
      <c r="X358" s="33"/>
      <c r="Y358" s="33"/>
      <c r="Z358" s="33"/>
      <c r="AA358" s="205"/>
      <c r="AB358" s="33"/>
      <c r="AC358" s="33"/>
      <c r="AD358" s="33"/>
      <c r="AE358" s="199"/>
      <c r="AF358" s="199"/>
      <c r="AG358" s="199"/>
      <c r="AH358" s="33"/>
      <c r="AI358" s="33"/>
      <c r="AJ358" s="33"/>
      <c r="AK358" s="33"/>
      <c r="AL358" s="33"/>
      <c r="AM358" s="33"/>
      <c r="AN358" s="48"/>
      <c r="AO358" s="48"/>
      <c r="AP358" s="48"/>
    </row>
    <row r="359" spans="9:42" ht="21" hidden="1" customHeight="1">
      <c r="I359" s="292">
        <f t="shared" si="62"/>
        <v>0</v>
      </c>
      <c r="J359" s="118">
        <f t="shared" si="50"/>
        <v>0</v>
      </c>
      <c r="K359" s="636">
        <f t="shared" si="63"/>
        <v>21</v>
      </c>
      <c r="L359" s="188"/>
      <c r="M359" s="188"/>
      <c r="N359" s="189">
        <f t="shared" si="59"/>
        <v>0</v>
      </c>
      <c r="O359" s="190"/>
      <c r="P359" s="190"/>
      <c r="Q359" s="191">
        <f t="shared" si="60"/>
        <v>0</v>
      </c>
      <c r="R359" s="191">
        <f t="shared" si="60"/>
        <v>0</v>
      </c>
      <c r="S359" s="1988"/>
      <c r="T359" s="1989"/>
      <c r="U359" s="118">
        <f t="shared" si="57"/>
        <v>0</v>
      </c>
      <c r="V359" s="33"/>
      <c r="W359" s="33"/>
      <c r="X359" s="33"/>
      <c r="Y359" s="33"/>
      <c r="Z359" s="33"/>
      <c r="AA359" s="205"/>
      <c r="AB359" s="33"/>
      <c r="AC359" s="33"/>
      <c r="AD359" s="33"/>
      <c r="AE359" s="199"/>
      <c r="AF359" s="199"/>
      <c r="AG359" s="199"/>
      <c r="AH359" s="33"/>
      <c r="AI359" s="33"/>
      <c r="AJ359" s="33"/>
      <c r="AK359" s="33"/>
      <c r="AL359" s="33"/>
      <c r="AM359" s="33"/>
      <c r="AN359" s="48"/>
      <c r="AO359" s="48"/>
      <c r="AP359" s="48"/>
    </row>
    <row r="360" spans="9:42" ht="21" hidden="1" customHeight="1">
      <c r="I360" s="292">
        <f t="shared" si="62"/>
        <v>0</v>
      </c>
      <c r="J360" s="118">
        <f t="shared" si="50"/>
        <v>0</v>
      </c>
      <c r="K360" s="636">
        <f t="shared" si="63"/>
        <v>22</v>
      </c>
      <c r="L360" s="188"/>
      <c r="M360" s="188"/>
      <c r="N360" s="189">
        <f t="shared" si="59"/>
        <v>0</v>
      </c>
      <c r="O360" s="190"/>
      <c r="P360" s="190"/>
      <c r="Q360" s="191">
        <f t="shared" si="60"/>
        <v>0</v>
      </c>
      <c r="R360" s="191">
        <f t="shared" si="60"/>
        <v>0</v>
      </c>
      <c r="S360" s="1988"/>
      <c r="T360" s="1989"/>
      <c r="U360" s="118">
        <f t="shared" si="57"/>
        <v>0</v>
      </c>
      <c r="V360" s="33"/>
      <c r="W360" s="33"/>
      <c r="X360" s="33"/>
      <c r="Y360" s="33"/>
      <c r="Z360" s="33"/>
      <c r="AA360" s="205"/>
      <c r="AB360" s="33"/>
      <c r="AC360" s="33"/>
      <c r="AD360" s="33"/>
      <c r="AE360" s="199"/>
      <c r="AF360" s="199"/>
      <c r="AG360" s="199"/>
      <c r="AH360" s="33"/>
      <c r="AI360" s="33"/>
      <c r="AJ360" s="33"/>
      <c r="AK360" s="33"/>
      <c r="AL360" s="33"/>
      <c r="AM360" s="33"/>
      <c r="AN360" s="48"/>
      <c r="AO360" s="48"/>
      <c r="AP360" s="48"/>
    </row>
    <row r="361" spans="9:42" ht="21" hidden="1" customHeight="1">
      <c r="I361" s="292">
        <f t="shared" si="62"/>
        <v>0</v>
      </c>
      <c r="J361" s="118">
        <f t="shared" si="50"/>
        <v>0</v>
      </c>
      <c r="K361" s="636">
        <f t="shared" si="63"/>
        <v>23</v>
      </c>
      <c r="L361" s="188"/>
      <c r="M361" s="188"/>
      <c r="N361" s="189">
        <f t="shared" si="59"/>
        <v>0</v>
      </c>
      <c r="O361" s="190"/>
      <c r="P361" s="190"/>
      <c r="Q361" s="191">
        <f t="shared" si="60"/>
        <v>0</v>
      </c>
      <c r="R361" s="191">
        <f t="shared" si="60"/>
        <v>0</v>
      </c>
      <c r="S361" s="1988"/>
      <c r="T361" s="1989"/>
      <c r="U361" s="118">
        <f t="shared" si="57"/>
        <v>0</v>
      </c>
      <c r="V361" s="33"/>
      <c r="W361" s="33"/>
      <c r="X361" s="33"/>
      <c r="Y361" s="33"/>
      <c r="Z361" s="33"/>
      <c r="AA361" s="205"/>
      <c r="AB361" s="33"/>
      <c r="AC361" s="33"/>
      <c r="AD361" s="33"/>
      <c r="AE361" s="199"/>
      <c r="AF361" s="199"/>
      <c r="AG361" s="199"/>
      <c r="AH361" s="33"/>
      <c r="AI361" s="33"/>
      <c r="AJ361" s="33"/>
      <c r="AK361" s="33"/>
      <c r="AL361" s="33"/>
      <c r="AM361" s="33"/>
      <c r="AN361" s="48"/>
      <c r="AO361" s="48"/>
      <c r="AP361" s="48"/>
    </row>
    <row r="362" spans="9:42" ht="21" hidden="1" customHeight="1">
      <c r="I362" s="292">
        <f t="shared" si="62"/>
        <v>0</v>
      </c>
      <c r="J362" s="118">
        <f t="shared" si="50"/>
        <v>0</v>
      </c>
      <c r="K362" s="636">
        <f t="shared" si="63"/>
        <v>24</v>
      </c>
      <c r="L362" s="188"/>
      <c r="M362" s="188"/>
      <c r="N362" s="189">
        <f t="shared" si="59"/>
        <v>0</v>
      </c>
      <c r="O362" s="190"/>
      <c r="P362" s="190"/>
      <c r="Q362" s="191">
        <f t="shared" si="60"/>
        <v>0</v>
      </c>
      <c r="R362" s="191">
        <f t="shared" si="60"/>
        <v>0</v>
      </c>
      <c r="S362" s="1988"/>
      <c r="T362" s="1989"/>
      <c r="U362" s="118">
        <f t="shared" si="57"/>
        <v>0</v>
      </c>
      <c r="V362" s="33"/>
      <c r="W362" s="33"/>
      <c r="X362" s="33"/>
      <c r="Y362" s="33"/>
      <c r="Z362" s="33"/>
      <c r="AA362" s="205"/>
      <c r="AB362" s="33"/>
      <c r="AC362" s="33"/>
      <c r="AD362" s="33"/>
      <c r="AE362" s="199"/>
      <c r="AF362" s="199"/>
      <c r="AG362" s="199"/>
      <c r="AH362" s="33"/>
      <c r="AI362" s="33"/>
      <c r="AJ362" s="33"/>
      <c r="AK362" s="33"/>
      <c r="AL362" s="33"/>
      <c r="AM362" s="33"/>
      <c r="AN362" s="48"/>
      <c r="AO362" s="48"/>
      <c r="AP362" s="48"/>
    </row>
    <row r="363" spans="9:42" ht="21" hidden="1" customHeight="1">
      <c r="I363" s="292">
        <f t="shared" si="62"/>
        <v>0</v>
      </c>
      <c r="J363" s="118">
        <f t="shared" si="50"/>
        <v>0</v>
      </c>
      <c r="K363" s="636">
        <f t="shared" si="63"/>
        <v>25</v>
      </c>
      <c r="L363" s="188"/>
      <c r="M363" s="188"/>
      <c r="N363" s="189">
        <f t="shared" si="59"/>
        <v>0</v>
      </c>
      <c r="O363" s="190"/>
      <c r="P363" s="190"/>
      <c r="Q363" s="191">
        <f t="shared" si="60"/>
        <v>0</v>
      </c>
      <c r="R363" s="191">
        <f t="shared" si="60"/>
        <v>0</v>
      </c>
      <c r="S363" s="1988"/>
      <c r="T363" s="1989"/>
      <c r="U363" s="118">
        <f t="shared" si="57"/>
        <v>0</v>
      </c>
      <c r="V363" s="33"/>
      <c r="W363" s="33"/>
      <c r="X363" s="33"/>
      <c r="Y363" s="33"/>
      <c r="Z363" s="33"/>
      <c r="AA363" s="205"/>
      <c r="AB363" s="33"/>
      <c r="AC363" s="33"/>
      <c r="AD363" s="33"/>
      <c r="AE363" s="199"/>
      <c r="AF363" s="199"/>
      <c r="AG363" s="199"/>
      <c r="AH363" s="33"/>
      <c r="AI363" s="33"/>
      <c r="AJ363" s="33"/>
      <c r="AK363" s="33"/>
      <c r="AL363" s="33"/>
      <c r="AM363" s="33"/>
      <c r="AN363" s="48"/>
      <c r="AO363" s="48"/>
      <c r="AP363" s="48"/>
    </row>
    <row r="364" spans="9:42" ht="21" hidden="1" customHeight="1">
      <c r="I364" s="292">
        <f t="shared" si="62"/>
        <v>0</v>
      </c>
      <c r="J364" s="118">
        <f t="shared" si="50"/>
        <v>0</v>
      </c>
      <c r="K364" s="636">
        <f t="shared" si="63"/>
        <v>26</v>
      </c>
      <c r="L364" s="188"/>
      <c r="M364" s="188"/>
      <c r="N364" s="189">
        <f t="shared" si="59"/>
        <v>0</v>
      </c>
      <c r="O364" s="190"/>
      <c r="P364" s="190"/>
      <c r="Q364" s="191">
        <f t="shared" si="60"/>
        <v>0</v>
      </c>
      <c r="R364" s="191">
        <f t="shared" si="60"/>
        <v>0</v>
      </c>
      <c r="S364" s="1988"/>
      <c r="T364" s="1989"/>
      <c r="U364" s="118">
        <f t="shared" si="57"/>
        <v>0</v>
      </c>
      <c r="V364" s="33"/>
      <c r="W364" s="33"/>
      <c r="X364" s="33"/>
      <c r="Y364" s="33"/>
      <c r="Z364" s="33"/>
      <c r="AA364" s="205"/>
      <c r="AB364" s="33"/>
      <c r="AC364" s="33"/>
      <c r="AD364" s="33"/>
      <c r="AE364" s="199"/>
      <c r="AF364" s="199"/>
      <c r="AG364" s="199"/>
      <c r="AH364" s="33"/>
      <c r="AI364" s="33"/>
      <c r="AJ364" s="33"/>
      <c r="AK364" s="33"/>
      <c r="AL364" s="33"/>
      <c r="AM364" s="33"/>
      <c r="AN364" s="48"/>
      <c r="AO364" s="48"/>
      <c r="AP364" s="48"/>
    </row>
    <row r="365" spans="9:42" ht="21" hidden="1" customHeight="1">
      <c r="I365" s="292">
        <f t="shared" si="62"/>
        <v>0</v>
      </c>
      <c r="J365" s="118">
        <f t="shared" si="50"/>
        <v>0</v>
      </c>
      <c r="K365" s="636">
        <f t="shared" si="63"/>
        <v>27</v>
      </c>
      <c r="L365" s="188"/>
      <c r="M365" s="188"/>
      <c r="N365" s="189">
        <f t="shared" si="59"/>
        <v>0</v>
      </c>
      <c r="O365" s="190"/>
      <c r="P365" s="190"/>
      <c r="Q365" s="191">
        <f t="shared" si="60"/>
        <v>0</v>
      </c>
      <c r="R365" s="191">
        <f t="shared" si="60"/>
        <v>0</v>
      </c>
      <c r="S365" s="1988"/>
      <c r="T365" s="1989"/>
      <c r="U365" s="118">
        <f t="shared" si="57"/>
        <v>0</v>
      </c>
      <c r="V365" s="33"/>
      <c r="W365" s="33"/>
      <c r="X365" s="33"/>
      <c r="Y365" s="33"/>
      <c r="Z365" s="33"/>
      <c r="AA365" s="205"/>
      <c r="AB365" s="33"/>
      <c r="AC365" s="33"/>
      <c r="AD365" s="33"/>
      <c r="AE365" s="199"/>
      <c r="AF365" s="199"/>
      <c r="AG365" s="199"/>
      <c r="AH365" s="33"/>
      <c r="AI365" s="33"/>
      <c r="AJ365" s="33"/>
      <c r="AK365" s="33"/>
      <c r="AL365" s="33"/>
      <c r="AM365" s="33"/>
      <c r="AN365" s="48"/>
      <c r="AO365" s="48"/>
      <c r="AP365" s="48"/>
    </row>
    <row r="366" spans="9:42" ht="21" hidden="1" customHeight="1">
      <c r="I366" s="292">
        <f t="shared" si="62"/>
        <v>0</v>
      </c>
      <c r="J366" s="118">
        <f t="shared" si="50"/>
        <v>0</v>
      </c>
      <c r="K366" s="636">
        <f t="shared" si="63"/>
        <v>28</v>
      </c>
      <c r="L366" s="188"/>
      <c r="M366" s="188"/>
      <c r="N366" s="189">
        <f t="shared" si="59"/>
        <v>0</v>
      </c>
      <c r="O366" s="190"/>
      <c r="P366" s="190"/>
      <c r="Q366" s="191">
        <f t="shared" si="60"/>
        <v>0</v>
      </c>
      <c r="R366" s="191">
        <f t="shared" si="60"/>
        <v>0</v>
      </c>
      <c r="S366" s="1988"/>
      <c r="T366" s="1989"/>
      <c r="U366" s="118">
        <f t="shared" si="57"/>
        <v>0</v>
      </c>
      <c r="V366" s="33"/>
      <c r="W366" s="33"/>
      <c r="X366" s="33"/>
      <c r="Y366" s="33"/>
      <c r="Z366" s="33"/>
      <c r="AA366" s="205"/>
      <c r="AB366" s="33"/>
      <c r="AC366" s="33"/>
      <c r="AD366" s="33"/>
      <c r="AE366" s="199"/>
      <c r="AF366" s="199"/>
      <c r="AG366" s="199"/>
      <c r="AH366" s="33"/>
      <c r="AI366" s="33"/>
      <c r="AJ366" s="33"/>
      <c r="AK366" s="33"/>
      <c r="AL366" s="33"/>
      <c r="AM366" s="33"/>
      <c r="AN366" s="48"/>
      <c r="AO366" s="48"/>
      <c r="AP366" s="48"/>
    </row>
    <row r="367" spans="9:42" ht="21" hidden="1" customHeight="1">
      <c r="I367" s="292">
        <f t="shared" si="62"/>
        <v>0</v>
      </c>
      <c r="J367" s="118">
        <f t="shared" si="50"/>
        <v>0</v>
      </c>
      <c r="K367" s="636">
        <f t="shared" si="63"/>
        <v>29</v>
      </c>
      <c r="L367" s="188"/>
      <c r="M367" s="188"/>
      <c r="N367" s="189">
        <f t="shared" si="59"/>
        <v>0</v>
      </c>
      <c r="O367" s="190"/>
      <c r="P367" s="190"/>
      <c r="Q367" s="191">
        <f t="shared" si="60"/>
        <v>0</v>
      </c>
      <c r="R367" s="191">
        <f t="shared" si="60"/>
        <v>0</v>
      </c>
      <c r="S367" s="1988"/>
      <c r="T367" s="1989"/>
      <c r="U367" s="118">
        <f t="shared" si="57"/>
        <v>0</v>
      </c>
      <c r="V367" s="33"/>
      <c r="W367" s="33"/>
      <c r="X367" s="33"/>
      <c r="Y367" s="33"/>
      <c r="Z367" s="33"/>
      <c r="AA367" s="205"/>
      <c r="AB367" s="33"/>
      <c r="AC367" s="33"/>
      <c r="AD367" s="33"/>
      <c r="AE367" s="199"/>
      <c r="AF367" s="199"/>
      <c r="AG367" s="199"/>
      <c r="AH367" s="33"/>
      <c r="AI367" s="33"/>
      <c r="AJ367" s="33"/>
      <c r="AK367" s="33"/>
      <c r="AL367" s="33"/>
      <c r="AM367" s="33"/>
      <c r="AN367" s="48"/>
      <c r="AO367" s="48"/>
      <c r="AP367" s="48"/>
    </row>
    <row r="368" spans="9:42" ht="21" hidden="1" customHeight="1">
      <c r="I368" s="292">
        <f t="shared" si="62"/>
        <v>0</v>
      </c>
      <c r="J368" s="118">
        <f t="shared" si="50"/>
        <v>0</v>
      </c>
      <c r="K368" s="636">
        <f t="shared" si="63"/>
        <v>30</v>
      </c>
      <c r="L368" s="188"/>
      <c r="M368" s="188"/>
      <c r="N368" s="189">
        <f t="shared" si="59"/>
        <v>0</v>
      </c>
      <c r="O368" s="190"/>
      <c r="P368" s="190"/>
      <c r="Q368" s="191">
        <f t="shared" si="60"/>
        <v>0</v>
      </c>
      <c r="R368" s="191">
        <f t="shared" si="60"/>
        <v>0</v>
      </c>
      <c r="S368" s="1988"/>
      <c r="T368" s="1989"/>
      <c r="U368" s="118">
        <f t="shared" si="57"/>
        <v>0</v>
      </c>
      <c r="V368" s="33"/>
      <c r="W368" s="33"/>
      <c r="X368" s="33"/>
      <c r="Y368" s="33"/>
      <c r="Z368" s="33"/>
      <c r="AA368" s="205"/>
      <c r="AB368" s="33"/>
      <c r="AC368" s="33"/>
      <c r="AD368" s="33"/>
      <c r="AE368" s="199"/>
      <c r="AF368" s="199"/>
      <c r="AG368" s="199"/>
      <c r="AH368" s="33"/>
      <c r="AI368" s="33"/>
      <c r="AJ368" s="33"/>
      <c r="AK368" s="33"/>
      <c r="AL368" s="33"/>
      <c r="AM368" s="33"/>
      <c r="AN368" s="48"/>
      <c r="AO368" s="48"/>
      <c r="AP368" s="48"/>
    </row>
    <row r="369" spans="9:42" ht="21" hidden="1" customHeight="1">
      <c r="I369" s="292">
        <f t="shared" si="62"/>
        <v>0</v>
      </c>
      <c r="J369" s="118">
        <f t="shared" si="50"/>
        <v>0</v>
      </c>
      <c r="K369" s="636">
        <f t="shared" si="63"/>
        <v>31</v>
      </c>
      <c r="L369" s="188"/>
      <c r="M369" s="188"/>
      <c r="N369" s="189">
        <f t="shared" si="59"/>
        <v>0</v>
      </c>
      <c r="O369" s="190"/>
      <c r="P369" s="190"/>
      <c r="Q369" s="191">
        <f t="shared" si="60"/>
        <v>0</v>
      </c>
      <c r="R369" s="191">
        <f t="shared" si="60"/>
        <v>0</v>
      </c>
      <c r="S369" s="1988"/>
      <c r="T369" s="1989"/>
      <c r="U369" s="118">
        <f t="shared" si="57"/>
        <v>0</v>
      </c>
      <c r="V369" s="33"/>
      <c r="W369" s="33"/>
      <c r="X369" s="33"/>
      <c r="Y369" s="33"/>
      <c r="Z369" s="33"/>
      <c r="AA369" s="205"/>
      <c r="AB369" s="33"/>
      <c r="AC369" s="33"/>
      <c r="AD369" s="33"/>
      <c r="AE369" s="199"/>
      <c r="AF369" s="199"/>
      <c r="AG369" s="199"/>
      <c r="AH369" s="33"/>
      <c r="AI369" s="33"/>
      <c r="AJ369" s="33"/>
      <c r="AK369" s="33"/>
      <c r="AL369" s="33"/>
      <c r="AM369" s="33"/>
      <c r="AN369" s="48"/>
      <c r="AO369" s="48"/>
      <c r="AP369" s="48"/>
    </row>
    <row r="370" spans="9:42" ht="21" hidden="1" customHeight="1">
      <c r="I370" s="292">
        <f t="shared" si="62"/>
        <v>0</v>
      </c>
      <c r="J370" s="118">
        <f t="shared" si="50"/>
        <v>0</v>
      </c>
      <c r="K370" s="636">
        <f t="shared" si="63"/>
        <v>32</v>
      </c>
      <c r="L370" s="188"/>
      <c r="M370" s="188"/>
      <c r="N370" s="189">
        <f t="shared" si="59"/>
        <v>0</v>
      </c>
      <c r="O370" s="190"/>
      <c r="P370" s="190"/>
      <c r="Q370" s="191">
        <f t="shared" si="60"/>
        <v>0</v>
      </c>
      <c r="R370" s="191">
        <f t="shared" si="60"/>
        <v>0</v>
      </c>
      <c r="S370" s="1988"/>
      <c r="T370" s="1989"/>
      <c r="U370" s="118">
        <f t="shared" si="57"/>
        <v>0</v>
      </c>
      <c r="V370" s="33"/>
      <c r="W370" s="33"/>
      <c r="X370" s="33"/>
      <c r="Y370" s="33"/>
      <c r="Z370" s="33"/>
      <c r="AA370" s="205"/>
      <c r="AB370" s="33"/>
      <c r="AC370" s="33"/>
      <c r="AD370" s="33"/>
      <c r="AE370" s="199"/>
      <c r="AF370" s="199"/>
      <c r="AG370" s="199"/>
      <c r="AH370" s="33"/>
      <c r="AI370" s="33"/>
      <c r="AJ370" s="33"/>
      <c r="AK370" s="33"/>
      <c r="AL370" s="33"/>
      <c r="AM370" s="33"/>
      <c r="AN370" s="48"/>
      <c r="AO370" s="48"/>
      <c r="AP370" s="48"/>
    </row>
    <row r="371" spans="9:42" ht="21" hidden="1" customHeight="1">
      <c r="I371" s="292">
        <f t="shared" si="62"/>
        <v>0</v>
      </c>
      <c r="J371" s="118">
        <f t="shared" si="50"/>
        <v>0</v>
      </c>
      <c r="K371" s="636">
        <f t="shared" si="63"/>
        <v>33</v>
      </c>
      <c r="L371" s="188"/>
      <c r="M371" s="188"/>
      <c r="N371" s="189">
        <f t="shared" si="59"/>
        <v>0</v>
      </c>
      <c r="O371" s="190"/>
      <c r="P371" s="190"/>
      <c r="Q371" s="191">
        <f t="shared" si="60"/>
        <v>0</v>
      </c>
      <c r="R371" s="191">
        <f t="shared" si="60"/>
        <v>0</v>
      </c>
      <c r="S371" s="1988"/>
      <c r="T371" s="1989"/>
      <c r="U371" s="118">
        <f t="shared" si="57"/>
        <v>0</v>
      </c>
      <c r="V371" s="33"/>
      <c r="W371" s="33"/>
      <c r="X371" s="33"/>
      <c r="Y371" s="33"/>
      <c r="Z371" s="33"/>
      <c r="AA371" s="205"/>
      <c r="AB371" s="33"/>
      <c r="AC371" s="33"/>
      <c r="AD371" s="33"/>
      <c r="AE371" s="199"/>
      <c r="AF371" s="199"/>
      <c r="AG371" s="199"/>
      <c r="AH371" s="33"/>
      <c r="AI371" s="33"/>
      <c r="AJ371" s="33"/>
      <c r="AK371" s="33"/>
      <c r="AL371" s="33"/>
      <c r="AM371" s="33"/>
      <c r="AN371" s="48"/>
      <c r="AO371" s="48"/>
      <c r="AP371" s="48"/>
    </row>
    <row r="372" spans="9:42" ht="21" hidden="1" customHeight="1">
      <c r="I372" s="292">
        <f t="shared" si="62"/>
        <v>0</v>
      </c>
      <c r="J372" s="118">
        <f t="shared" si="50"/>
        <v>0</v>
      </c>
      <c r="K372" s="636">
        <f t="shared" si="63"/>
        <v>34</v>
      </c>
      <c r="L372" s="188"/>
      <c r="M372" s="188"/>
      <c r="N372" s="189">
        <f t="shared" si="59"/>
        <v>0</v>
      </c>
      <c r="O372" s="190"/>
      <c r="P372" s="190"/>
      <c r="Q372" s="191">
        <f t="shared" si="60"/>
        <v>0</v>
      </c>
      <c r="R372" s="191">
        <f t="shared" si="60"/>
        <v>0</v>
      </c>
      <c r="S372" s="1988"/>
      <c r="T372" s="1989"/>
      <c r="U372" s="118">
        <f t="shared" si="57"/>
        <v>0</v>
      </c>
      <c r="V372" s="33"/>
      <c r="W372" s="33"/>
      <c r="X372" s="33"/>
      <c r="Y372" s="33"/>
      <c r="Z372" s="33"/>
      <c r="AA372" s="205"/>
      <c r="AB372" s="33"/>
      <c r="AC372" s="33"/>
      <c r="AD372" s="33"/>
      <c r="AE372" s="199"/>
      <c r="AF372" s="199"/>
      <c r="AG372" s="199"/>
      <c r="AH372" s="33"/>
      <c r="AI372" s="33"/>
      <c r="AJ372" s="33"/>
      <c r="AK372" s="33"/>
      <c r="AL372" s="33"/>
      <c r="AM372" s="33"/>
      <c r="AN372" s="48"/>
      <c r="AO372" s="48"/>
      <c r="AP372" s="48"/>
    </row>
    <row r="373" spans="9:42" ht="21" hidden="1" customHeight="1">
      <c r="I373" s="292">
        <f t="shared" si="62"/>
        <v>0</v>
      </c>
      <c r="J373" s="118">
        <f t="shared" si="50"/>
        <v>0</v>
      </c>
      <c r="K373" s="636">
        <f t="shared" si="63"/>
        <v>35</v>
      </c>
      <c r="L373" s="188"/>
      <c r="M373" s="188"/>
      <c r="N373" s="189">
        <f t="shared" si="59"/>
        <v>0</v>
      </c>
      <c r="O373" s="190"/>
      <c r="P373" s="190"/>
      <c r="Q373" s="191">
        <f t="shared" si="60"/>
        <v>0</v>
      </c>
      <c r="R373" s="191">
        <f t="shared" si="60"/>
        <v>0</v>
      </c>
      <c r="S373" s="1988"/>
      <c r="T373" s="1989"/>
      <c r="U373" s="118">
        <f t="shared" si="57"/>
        <v>0</v>
      </c>
      <c r="V373" s="33"/>
      <c r="W373" s="33"/>
      <c r="X373" s="33"/>
      <c r="Y373" s="33"/>
      <c r="Z373" s="33"/>
      <c r="AA373" s="205"/>
      <c r="AB373" s="33"/>
      <c r="AC373" s="33"/>
      <c r="AD373" s="33"/>
      <c r="AE373" s="199"/>
      <c r="AF373" s="199"/>
      <c r="AG373" s="199"/>
      <c r="AH373" s="33"/>
      <c r="AI373" s="33"/>
      <c r="AJ373" s="33"/>
      <c r="AK373" s="33"/>
      <c r="AL373" s="33"/>
      <c r="AM373" s="199"/>
      <c r="AN373" s="28"/>
      <c r="AO373" s="48"/>
      <c r="AP373" s="28"/>
    </row>
    <row r="374" spans="9:42" ht="21" hidden="1" customHeight="1">
      <c r="I374" s="292">
        <f t="shared" si="62"/>
        <v>0</v>
      </c>
      <c r="J374" s="118">
        <f t="shared" si="50"/>
        <v>0</v>
      </c>
      <c r="K374" s="636">
        <f t="shared" si="63"/>
        <v>36</v>
      </c>
      <c r="L374" s="188"/>
      <c r="M374" s="188"/>
      <c r="N374" s="189">
        <f t="shared" si="59"/>
        <v>0</v>
      </c>
      <c r="O374" s="190"/>
      <c r="P374" s="190"/>
      <c r="Q374" s="191">
        <f t="shared" si="60"/>
        <v>0</v>
      </c>
      <c r="R374" s="191">
        <f t="shared" si="60"/>
        <v>0</v>
      </c>
      <c r="S374" s="1988"/>
      <c r="T374" s="1989"/>
      <c r="U374" s="118">
        <f t="shared" si="57"/>
        <v>0</v>
      </c>
      <c r="V374" s="33"/>
      <c r="W374" s="33"/>
      <c r="X374" s="33"/>
      <c r="Y374" s="33"/>
      <c r="Z374" s="33"/>
      <c r="AA374" s="205"/>
      <c r="AB374" s="33"/>
      <c r="AC374" s="33"/>
      <c r="AD374" s="33"/>
      <c r="AE374" s="199"/>
      <c r="AF374" s="199"/>
      <c r="AG374" s="199"/>
      <c r="AH374" s="33"/>
      <c r="AI374" s="33"/>
      <c r="AJ374" s="33"/>
      <c r="AK374" s="33"/>
      <c r="AL374" s="33"/>
    </row>
    <row r="375" spans="9:42" ht="21" hidden="1" customHeight="1" thickBot="1">
      <c r="I375" s="292">
        <f t="shared" si="62"/>
        <v>0</v>
      </c>
      <c r="J375" s="118">
        <f t="shared" si="50"/>
        <v>0</v>
      </c>
      <c r="K375" s="206">
        <f t="shared" si="63"/>
        <v>37</v>
      </c>
      <c r="L375" s="188"/>
      <c r="M375" s="188"/>
      <c r="N375" s="207">
        <f t="shared" si="59"/>
        <v>0</v>
      </c>
      <c r="O375" s="208"/>
      <c r="P375" s="208"/>
      <c r="Q375" s="209">
        <f t="shared" si="60"/>
        <v>0</v>
      </c>
      <c r="R375" s="209">
        <f t="shared" si="60"/>
        <v>0</v>
      </c>
      <c r="S375" s="1990"/>
      <c r="T375" s="1991"/>
      <c r="U375" s="118">
        <f t="shared" si="57"/>
        <v>0</v>
      </c>
      <c r="V375" s="214"/>
      <c r="W375" s="214"/>
      <c r="X375" s="214"/>
      <c r="Y375" s="214"/>
      <c r="Z375" s="214"/>
      <c r="AA375" s="215"/>
      <c r="AB375" s="214"/>
      <c r="AC375" s="214"/>
      <c r="AD375" s="214"/>
      <c r="AE375" s="216"/>
      <c r="AF375" s="216"/>
      <c r="AG375" s="216"/>
      <c r="AH375" s="216"/>
      <c r="AI375" s="216"/>
      <c r="AJ375" s="216"/>
      <c r="AK375" s="199"/>
      <c r="AL375" s="199"/>
    </row>
    <row r="376" spans="9:42" ht="30" customHeight="1" thickBot="1">
      <c r="I376" s="292">
        <f t="shared" ref="I376:I386" si="64">IF(Q$379&gt;0,1,0)</f>
        <v>0</v>
      </c>
      <c r="J376" s="118">
        <f t="shared" ref="J376:J439" si="65">IF($Q$379&gt;0,6,)</f>
        <v>0</v>
      </c>
      <c r="K376" s="2013" t="s">
        <v>803</v>
      </c>
      <c r="L376" s="2013"/>
      <c r="M376" s="2013"/>
      <c r="N376" s="2013"/>
      <c r="O376" s="2013"/>
      <c r="P376" s="2013"/>
      <c r="Q376" s="2013"/>
      <c r="R376" s="2013"/>
      <c r="S376" s="2013"/>
      <c r="T376" s="2013"/>
      <c r="U376" s="118">
        <f>J376</f>
        <v>0</v>
      </c>
      <c r="V376" s="119" t="s">
        <v>755</v>
      </c>
      <c r="W376" s="120" t="s">
        <v>873</v>
      </c>
      <c r="X376" s="121"/>
      <c r="Y376" s="121"/>
      <c r="Z376" s="122"/>
      <c r="AA376" s="123"/>
      <c r="AB376" s="122"/>
      <c r="AC376" s="122"/>
      <c r="AD376" s="122"/>
      <c r="AF376" s="124" t="s">
        <v>756</v>
      </c>
      <c r="AG376" s="125"/>
      <c r="AH376" s="125"/>
      <c r="AI376" s="125"/>
      <c r="AJ376" s="126"/>
      <c r="AN376" s="127"/>
      <c r="AO376" s="127"/>
      <c r="AP376" s="48"/>
    </row>
    <row r="377" spans="9:42" ht="21" customHeight="1" thickBot="1">
      <c r="I377" s="292">
        <f t="shared" si="64"/>
        <v>0</v>
      </c>
      <c r="J377" s="118">
        <f t="shared" si="65"/>
        <v>0</v>
      </c>
      <c r="K377" s="2021" t="s">
        <v>537</v>
      </c>
      <c r="L377" s="2021"/>
      <c r="M377" s="2021"/>
      <c r="N377" s="2021"/>
      <c r="O377" s="2021"/>
      <c r="P377" s="2021"/>
      <c r="Q377" s="2021"/>
      <c r="R377" s="2021"/>
      <c r="S377" s="2021"/>
      <c r="T377" s="2021"/>
      <c r="U377" s="118">
        <f t="shared" ref="U377:U400" si="66">J377</f>
        <v>0</v>
      </c>
      <c r="V377" s="217" t="s">
        <v>976</v>
      </c>
      <c r="W377" s="232">
        <v>200</v>
      </c>
      <c r="X377" s="233" t="s">
        <v>1176</v>
      </c>
      <c r="Y377" s="232">
        <f>AD392</f>
        <v>0</v>
      </c>
      <c r="Z377" s="129"/>
      <c r="AA377" s="130"/>
      <c r="AB377" s="129"/>
      <c r="AC377" s="131"/>
      <c r="AD377" s="132"/>
      <c r="AE377" s="33"/>
      <c r="AF377" s="133" t="s">
        <v>777</v>
      </c>
      <c r="AG377" s="134" t="s">
        <v>778</v>
      </c>
      <c r="AH377" s="134" t="s">
        <v>779</v>
      </c>
      <c r="AI377" s="135" t="s">
        <v>780</v>
      </c>
      <c r="AJ377" s="126"/>
      <c r="AN377" s="127"/>
      <c r="AO377" s="127"/>
      <c r="AP377" s="48"/>
    </row>
    <row r="378" spans="9:42" ht="21" customHeight="1">
      <c r="I378" s="292">
        <f t="shared" si="64"/>
        <v>0</v>
      </c>
      <c r="J378" s="118">
        <f t="shared" si="65"/>
        <v>0</v>
      </c>
      <c r="K378" s="983" t="s">
        <v>523</v>
      </c>
      <c r="L378" s="136" t="s">
        <v>524</v>
      </c>
      <c r="M378" s="985" t="s">
        <v>978</v>
      </c>
      <c r="N378" s="136" t="s">
        <v>838</v>
      </c>
      <c r="O378" s="985" t="s">
        <v>776</v>
      </c>
      <c r="P378" s="136" t="s">
        <v>525</v>
      </c>
      <c r="Q378" s="136" t="s">
        <v>534</v>
      </c>
      <c r="R378" s="136" t="s">
        <v>529</v>
      </c>
      <c r="S378" s="406" t="s">
        <v>535</v>
      </c>
      <c r="T378" s="407" t="s">
        <v>536</v>
      </c>
      <c r="U378" s="118">
        <f t="shared" si="66"/>
        <v>0</v>
      </c>
      <c r="V378" s="218" t="s">
        <v>975</v>
      </c>
      <c r="W378" s="138">
        <v>538</v>
      </c>
      <c r="X378" s="139"/>
      <c r="Y378" s="139"/>
      <c r="Z378" s="140"/>
      <c r="AA378" s="141"/>
      <c r="AB378" s="140"/>
      <c r="AC378" s="142"/>
      <c r="AD378" s="143"/>
      <c r="AE378" s="33"/>
      <c r="AF378" s="144" t="s">
        <v>781</v>
      </c>
      <c r="AG378" s="145" t="s">
        <v>782</v>
      </c>
      <c r="AH378" s="145" t="s">
        <v>783</v>
      </c>
      <c r="AI378" s="146" t="s">
        <v>784</v>
      </c>
      <c r="AJ378" s="126"/>
      <c r="AN378" s="127"/>
      <c r="AO378" s="127"/>
      <c r="AP378" s="48"/>
    </row>
    <row r="379" spans="9:42" ht="21" customHeight="1" thickBot="1">
      <c r="I379" s="292">
        <f t="shared" si="64"/>
        <v>0</v>
      </c>
      <c r="J379" s="118">
        <f t="shared" si="65"/>
        <v>0</v>
      </c>
      <c r="K379" s="147" t="s">
        <v>1835</v>
      </c>
      <c r="L379" s="405" t="s">
        <v>1836</v>
      </c>
      <c r="M379" s="148" t="s">
        <v>1454</v>
      </c>
      <c r="N379" s="149" t="s">
        <v>1777</v>
      </c>
      <c r="O379" s="149" t="s">
        <v>1837</v>
      </c>
      <c r="P379" s="150" t="str">
        <f>IF(COUNTA(Y384:Y391)&gt;1,CONCATENATE(V384,"번지 외 ",COUNTA(Y384:Y391)-1,"필지"),CONCATENATE(V384,"번지"))</f>
        <v>산23-13번지</v>
      </c>
      <c r="Q379" s="151">
        <f>+Y392</f>
        <v>0</v>
      </c>
      <c r="R379" s="393" t="s">
        <v>1304</v>
      </c>
      <c r="S379" s="152">
        <f>COUNT(L387:L399)</f>
        <v>1</v>
      </c>
      <c r="T379" s="153">
        <f>200*S379</f>
        <v>200</v>
      </c>
      <c r="U379" s="118">
        <f t="shared" si="66"/>
        <v>0</v>
      </c>
      <c r="V379" s="218" t="s">
        <v>974</v>
      </c>
      <c r="W379" s="138">
        <v>655</v>
      </c>
      <c r="X379" s="139"/>
      <c r="Y379" s="139"/>
      <c r="Z379" s="140"/>
      <c r="AA379" s="141"/>
      <c r="AB379" s="140"/>
      <c r="AC379" s="142"/>
      <c r="AD379" s="143"/>
      <c r="AE379" s="33"/>
      <c r="AF379" s="144" t="s">
        <v>785</v>
      </c>
      <c r="AG379" s="145" t="s">
        <v>786</v>
      </c>
      <c r="AH379" s="154" t="s">
        <v>787</v>
      </c>
      <c r="AI379" s="146" t="s">
        <v>788</v>
      </c>
      <c r="AJ379" s="126"/>
      <c r="AN379" s="127"/>
      <c r="AO379" s="127"/>
      <c r="AP379" s="48"/>
    </row>
    <row r="380" spans="9:42" ht="21" customHeight="1" thickBot="1">
      <c r="I380" s="292">
        <f t="shared" si="64"/>
        <v>0</v>
      </c>
      <c r="J380" s="118">
        <f t="shared" si="65"/>
        <v>0</v>
      </c>
      <c r="K380" s="983" t="s">
        <v>527</v>
      </c>
      <c r="L380" s="136" t="s">
        <v>528</v>
      </c>
      <c r="M380" s="136" t="s">
        <v>521</v>
      </c>
      <c r="N380" s="136" t="s">
        <v>526</v>
      </c>
      <c r="O380" s="136" t="s">
        <v>530</v>
      </c>
      <c r="P380" s="987" t="s">
        <v>531</v>
      </c>
      <c r="Q380" s="987" t="s">
        <v>532</v>
      </c>
      <c r="R380" s="155" t="s">
        <v>533</v>
      </c>
      <c r="S380" s="156" t="s">
        <v>552</v>
      </c>
      <c r="T380" s="407" t="s">
        <v>522</v>
      </c>
      <c r="U380" s="118">
        <f t="shared" si="66"/>
        <v>0</v>
      </c>
      <c r="V380" s="219" t="s">
        <v>789</v>
      </c>
      <c r="W380" s="220">
        <v>19.079999999999998</v>
      </c>
      <c r="X380" s="220"/>
      <c r="Y380" s="221"/>
      <c r="Z380" s="222"/>
      <c r="AA380" s="223"/>
      <c r="AB380" s="222"/>
      <c r="AC380" s="224"/>
      <c r="AD380" s="225"/>
      <c r="AE380" s="33"/>
      <c r="AF380" s="144" t="s">
        <v>790</v>
      </c>
      <c r="AG380" s="157" t="s">
        <v>791</v>
      </c>
      <c r="AH380" s="158" t="s">
        <v>792</v>
      </c>
      <c r="AI380" s="146" t="s">
        <v>793</v>
      </c>
      <c r="AJ380" s="126"/>
      <c r="AN380" s="127"/>
      <c r="AO380" s="127"/>
      <c r="AP380" s="48"/>
    </row>
    <row r="381" spans="9:42" ht="21" customHeight="1" thickBot="1">
      <c r="I381" s="292">
        <f t="shared" si="64"/>
        <v>0</v>
      </c>
      <c r="J381" s="118">
        <f t="shared" si="65"/>
        <v>0</v>
      </c>
      <c r="K381" s="1318" t="str">
        <f>Z384</f>
        <v>낙엽송(용)</v>
      </c>
      <c r="L381" s="1319" t="str">
        <f>AA384</f>
        <v>2-0</v>
      </c>
      <c r="M381" s="1320">
        <f>AC384</f>
        <v>2023</v>
      </c>
      <c r="N381" s="160">
        <f>AB393</f>
        <v>3000</v>
      </c>
      <c r="O381" s="161">
        <f>IF((Q385+R385)&gt;0,ROUND((Q385/(Q385+R385)),4),0)</f>
        <v>0.5</v>
      </c>
      <c r="P381" s="162" t="str">
        <f>IF(W380&lt;=15,AI378,IF(W380&gt;30,AI380,AI379))</f>
        <v>중 (15˚ ~ 30˚)</v>
      </c>
      <c r="Q381" s="397" t="s">
        <v>1023</v>
      </c>
      <c r="R381" s="1321" t="s">
        <v>960</v>
      </c>
      <c r="S381" s="164">
        <f>W380</f>
        <v>19.079999999999998</v>
      </c>
      <c r="T381" s="398">
        <f>ROUND(N381/10000*N387,0)</f>
        <v>60</v>
      </c>
      <c r="U381" s="118">
        <f t="shared" si="66"/>
        <v>0</v>
      </c>
      <c r="V381" s="226">
        <v>0</v>
      </c>
      <c r="W381" s="226"/>
      <c r="X381" s="226"/>
      <c r="Y381" s="226"/>
      <c r="Z381" s="226"/>
      <c r="AA381" s="227"/>
      <c r="AB381" s="226"/>
      <c r="AC381" s="226"/>
      <c r="AD381" s="226"/>
      <c r="AE381" s="33"/>
      <c r="AF381" s="144" t="s">
        <v>794</v>
      </c>
      <c r="AG381" s="145"/>
      <c r="AH381" s="165"/>
      <c r="AI381" s="146"/>
      <c r="AJ381" s="126"/>
      <c r="AN381" s="174"/>
      <c r="AO381" s="127"/>
      <c r="AP381" s="48"/>
    </row>
    <row r="382" spans="9:42" ht="21" customHeight="1" thickBot="1">
      <c r="I382" s="292">
        <f t="shared" si="64"/>
        <v>0</v>
      </c>
      <c r="J382" s="118">
        <f t="shared" si="65"/>
        <v>0</v>
      </c>
      <c r="K382" s="2014" t="s">
        <v>839</v>
      </c>
      <c r="L382" s="2014"/>
      <c r="M382" s="2014"/>
      <c r="N382" s="2014"/>
      <c r="O382" s="2014"/>
      <c r="P382" s="2014"/>
      <c r="Q382" s="2014"/>
      <c r="R382" s="2014"/>
      <c r="S382" s="2014"/>
      <c r="T382" s="2014"/>
      <c r="U382" s="118">
        <f t="shared" si="66"/>
        <v>0</v>
      </c>
      <c r="AE382" s="33"/>
      <c r="AF382" s="144"/>
      <c r="AG382" s="145"/>
      <c r="AH382" s="165"/>
      <c r="AI382" s="146"/>
      <c r="AJ382" s="126"/>
      <c r="AN382" s="174"/>
      <c r="AO382" s="127"/>
      <c r="AP382" s="48"/>
    </row>
    <row r="383" spans="9:42" ht="21" customHeight="1" thickBot="1">
      <c r="I383" s="292">
        <f t="shared" si="64"/>
        <v>0</v>
      </c>
      <c r="J383" s="118">
        <f t="shared" si="65"/>
        <v>0</v>
      </c>
      <c r="K383" s="2015" t="s">
        <v>840</v>
      </c>
      <c r="L383" s="2017" t="s">
        <v>841</v>
      </c>
      <c r="M383" s="2019" t="s">
        <v>842</v>
      </c>
      <c r="N383" s="2019" t="s">
        <v>843</v>
      </c>
      <c r="O383" s="2022" t="s">
        <v>844</v>
      </c>
      <c r="P383" s="2023"/>
      <c r="Q383" s="2022" t="s">
        <v>845</v>
      </c>
      <c r="R383" s="2023"/>
      <c r="S383" s="1992" t="s">
        <v>969</v>
      </c>
      <c r="T383" s="1993"/>
      <c r="U383" s="118">
        <f t="shared" si="66"/>
        <v>0</v>
      </c>
      <c r="V383" s="217" t="s">
        <v>757</v>
      </c>
      <c r="W383" s="228" t="s">
        <v>973</v>
      </c>
      <c r="X383" s="228" t="s">
        <v>972</v>
      </c>
      <c r="Y383" s="228" t="s">
        <v>971</v>
      </c>
      <c r="Z383" s="228" t="s">
        <v>527</v>
      </c>
      <c r="AA383" s="229" t="s">
        <v>824</v>
      </c>
      <c r="AB383" s="228" t="s">
        <v>970</v>
      </c>
      <c r="AC383" s="230" t="s">
        <v>521</v>
      </c>
      <c r="AD383" s="231" t="s">
        <v>1232</v>
      </c>
      <c r="AE383" s="33"/>
      <c r="AF383" s="170"/>
      <c r="AG383" s="171"/>
      <c r="AH383" s="172"/>
      <c r="AI383" s="173"/>
      <c r="AJ383" s="174"/>
      <c r="AN383" s="127"/>
      <c r="AO383" s="33"/>
      <c r="AP383" s="48"/>
    </row>
    <row r="384" spans="9:42" ht="21" customHeight="1" thickBot="1">
      <c r="I384" s="292">
        <f t="shared" si="64"/>
        <v>0</v>
      </c>
      <c r="J384" s="118">
        <f t="shared" si="65"/>
        <v>0</v>
      </c>
      <c r="K384" s="2016"/>
      <c r="L384" s="2018"/>
      <c r="M384" s="2020"/>
      <c r="N384" s="2020"/>
      <c r="O384" s="986" t="s">
        <v>741</v>
      </c>
      <c r="P384" s="176" t="s">
        <v>742</v>
      </c>
      <c r="Q384" s="176" t="s">
        <v>741</v>
      </c>
      <c r="R384" s="177" t="s">
        <v>742</v>
      </c>
      <c r="S384" s="1994"/>
      <c r="T384" s="1995"/>
      <c r="U384" s="118">
        <f t="shared" si="66"/>
        <v>0</v>
      </c>
      <c r="V384" s="178" t="s">
        <v>1838</v>
      </c>
      <c r="W384" s="179">
        <v>12.84</v>
      </c>
      <c r="X384" s="179"/>
      <c r="Y384" s="179"/>
      <c r="Z384" s="179" t="s">
        <v>1365</v>
      </c>
      <c r="AA384" s="180" t="s">
        <v>1839</v>
      </c>
      <c r="AB384" s="179">
        <v>3000</v>
      </c>
      <c r="AC384" s="402">
        <v>2023</v>
      </c>
      <c r="AD384" s="181"/>
      <c r="AE384" s="33"/>
      <c r="AF384" s="125"/>
      <c r="AG384" s="125"/>
      <c r="AH384" s="125"/>
      <c r="AI384" s="182"/>
      <c r="AJ384" s="174"/>
      <c r="AN384" s="127"/>
      <c r="AO384" s="33"/>
      <c r="AP384" s="48"/>
    </row>
    <row r="385" spans="1:44" ht="21" customHeight="1">
      <c r="I385" s="292">
        <f t="shared" si="64"/>
        <v>0</v>
      </c>
      <c r="J385" s="118">
        <f t="shared" si="65"/>
        <v>0</v>
      </c>
      <c r="K385" s="984" t="s">
        <v>802</v>
      </c>
      <c r="L385" s="184"/>
      <c r="M385" s="184"/>
      <c r="N385" s="266">
        <f>N386/S379</f>
        <v>200</v>
      </c>
      <c r="O385" s="263">
        <f>ROUND(O386/S379,1)</f>
        <v>1</v>
      </c>
      <c r="P385" s="263">
        <f>ROUND(P386/S379,1)</f>
        <v>1</v>
      </c>
      <c r="Q385" s="263">
        <f>ROUND(Q386/S379,0)</f>
        <v>50</v>
      </c>
      <c r="R385" s="263">
        <f>ROUND(R386/S379,0)</f>
        <v>50</v>
      </c>
      <c r="S385" s="1996"/>
      <c r="T385" s="1997"/>
      <c r="U385" s="118">
        <f t="shared" si="66"/>
        <v>0</v>
      </c>
      <c r="V385" s="178"/>
      <c r="W385" s="234"/>
      <c r="X385" s="234"/>
      <c r="Y385" s="234"/>
      <c r="Z385" s="179"/>
      <c r="AA385" s="180"/>
      <c r="AB385" s="179"/>
      <c r="AC385" s="402"/>
      <c r="AD385" s="181"/>
      <c r="AE385" s="33"/>
      <c r="AF385" s="133" t="s">
        <v>519</v>
      </c>
      <c r="AG385" s="134" t="s">
        <v>796</v>
      </c>
      <c r="AH385" s="169" t="s">
        <v>797</v>
      </c>
      <c r="AI385" s="185"/>
      <c r="AJ385" s="126"/>
      <c r="AN385" s="127"/>
      <c r="AO385" s="28"/>
      <c r="AP385" s="48"/>
    </row>
    <row r="386" spans="1:44" ht="21" customHeight="1">
      <c r="I386" s="292">
        <f t="shared" si="64"/>
        <v>0</v>
      </c>
      <c r="J386" s="118">
        <f t="shared" si="65"/>
        <v>0</v>
      </c>
      <c r="K386" s="984" t="s">
        <v>754</v>
      </c>
      <c r="L386" s="184"/>
      <c r="M386" s="184"/>
      <c r="N386" s="264">
        <f>SUM(N387:N400)</f>
        <v>200</v>
      </c>
      <c r="O386" s="265">
        <f>SUM(O387:O400)</f>
        <v>1</v>
      </c>
      <c r="P386" s="265">
        <f>SUM(P387:P400)</f>
        <v>1</v>
      </c>
      <c r="Q386" s="265">
        <f>SUM(Q387:Q400)</f>
        <v>50</v>
      </c>
      <c r="R386" s="265">
        <f>SUM(R387:R400)</f>
        <v>50</v>
      </c>
      <c r="S386" s="1998"/>
      <c r="T386" s="1999"/>
      <c r="U386" s="118">
        <f t="shared" si="66"/>
        <v>0</v>
      </c>
      <c r="V386" s="178"/>
      <c r="W386" s="179"/>
      <c r="X386" s="179"/>
      <c r="Y386" s="179"/>
      <c r="Z386" s="179"/>
      <c r="AA386" s="180"/>
      <c r="AB386" s="179"/>
      <c r="AC386" s="402"/>
      <c r="AD386" s="181"/>
      <c r="AE386" s="33"/>
      <c r="AF386" s="144" t="s">
        <v>798</v>
      </c>
      <c r="AG386" s="145" t="s">
        <v>961</v>
      </c>
      <c r="AH386" s="186">
        <v>0</v>
      </c>
      <c r="AI386" s="187"/>
      <c r="AJ386" s="126"/>
      <c r="AN386" s="127"/>
      <c r="AO386" s="28"/>
      <c r="AP386" s="127"/>
    </row>
    <row r="387" spans="1:44" ht="21" customHeight="1">
      <c r="I387" s="292">
        <f>IF((O$387+P$387)&gt;0,1,0)</f>
        <v>1</v>
      </c>
      <c r="J387" s="118">
        <f t="shared" si="65"/>
        <v>0</v>
      </c>
      <c r="K387" s="984">
        <v>1</v>
      </c>
      <c r="L387" s="188">
        <v>1</v>
      </c>
      <c r="M387" s="188">
        <v>1</v>
      </c>
      <c r="N387" s="189">
        <f t="shared" ref="N387:N400" si="67">IF(O387+P387&gt;0,$W$77,)</f>
        <v>200</v>
      </c>
      <c r="O387" s="188">
        <v>1</v>
      </c>
      <c r="P387" s="188">
        <v>1</v>
      </c>
      <c r="Q387" s="264">
        <f t="shared" ref="Q387:Q400" si="68">ROUND(O387*50,0)</f>
        <v>50</v>
      </c>
      <c r="R387" s="264">
        <f t="shared" ref="R387:R400" si="69">ROUND(P387*50,0)</f>
        <v>50</v>
      </c>
      <c r="S387" s="1988"/>
      <c r="T387" s="1989"/>
      <c r="U387" s="118">
        <f t="shared" si="66"/>
        <v>0</v>
      </c>
      <c r="V387" s="178"/>
      <c r="W387" s="179"/>
      <c r="X387" s="179"/>
      <c r="Y387" s="179"/>
      <c r="Z387" s="179"/>
      <c r="AA387" s="180"/>
      <c r="AB387" s="179"/>
      <c r="AC387" s="402"/>
      <c r="AD387" s="181"/>
      <c r="AE387" s="33"/>
      <c r="AF387" s="144" t="s">
        <v>799</v>
      </c>
      <c r="AG387" s="145" t="s">
        <v>800</v>
      </c>
      <c r="AH387" s="192">
        <v>0.05</v>
      </c>
      <c r="AI387" s="187"/>
      <c r="AJ387" s="126"/>
      <c r="AN387" s="174"/>
      <c r="AO387" s="33"/>
      <c r="AP387" s="48"/>
    </row>
    <row r="388" spans="1:44" ht="21" customHeight="1">
      <c r="I388" s="292">
        <f t="shared" ref="I388:I400" si="70">IF((O$387+P$387)&gt;0,1,0)</f>
        <v>1</v>
      </c>
      <c r="J388" s="118">
        <f t="shared" si="65"/>
        <v>0</v>
      </c>
      <c r="K388" s="1219">
        <f t="shared" ref="K388:K400" si="71">+K387+1</f>
        <v>2</v>
      </c>
      <c r="L388" s="188"/>
      <c r="M388" s="188"/>
      <c r="N388" s="189">
        <f t="shared" si="67"/>
        <v>0</v>
      </c>
      <c r="O388" s="188"/>
      <c r="P388" s="188"/>
      <c r="Q388" s="264">
        <f t="shared" si="68"/>
        <v>0</v>
      </c>
      <c r="R388" s="264">
        <f t="shared" si="69"/>
        <v>0</v>
      </c>
      <c r="S388" s="1988"/>
      <c r="T388" s="1989"/>
      <c r="U388" s="118">
        <f t="shared" si="66"/>
        <v>0</v>
      </c>
      <c r="V388" s="178"/>
      <c r="W388" s="179"/>
      <c r="X388" s="179"/>
      <c r="Y388" s="179"/>
      <c r="Z388" s="179"/>
      <c r="AA388" s="180"/>
      <c r="AB388" s="179"/>
      <c r="AC388" s="402"/>
      <c r="AD388" s="181"/>
      <c r="AE388" s="33"/>
      <c r="AF388" s="144" t="s">
        <v>801</v>
      </c>
      <c r="AG388" s="145" t="s">
        <v>960</v>
      </c>
      <c r="AH388" s="192">
        <v>0.1</v>
      </c>
      <c r="AI388" s="193"/>
      <c r="AJ388" s="126"/>
      <c r="AN388" s="174"/>
      <c r="AO388" s="33"/>
      <c r="AP388" s="48"/>
    </row>
    <row r="389" spans="1:44" ht="21" customHeight="1">
      <c r="I389" s="292">
        <f t="shared" si="70"/>
        <v>1</v>
      </c>
      <c r="J389" s="118">
        <f t="shared" si="65"/>
        <v>0</v>
      </c>
      <c r="K389" s="984">
        <f t="shared" si="71"/>
        <v>3</v>
      </c>
      <c r="L389" s="188"/>
      <c r="M389" s="188"/>
      <c r="N389" s="189">
        <f t="shared" si="67"/>
        <v>0</v>
      </c>
      <c r="O389" s="188"/>
      <c r="P389" s="188"/>
      <c r="Q389" s="264">
        <f t="shared" si="68"/>
        <v>0</v>
      </c>
      <c r="R389" s="264">
        <f t="shared" si="69"/>
        <v>0</v>
      </c>
      <c r="S389" s="1988"/>
      <c r="T389" s="1989"/>
      <c r="U389" s="118">
        <f t="shared" si="66"/>
        <v>0</v>
      </c>
      <c r="V389" s="178"/>
      <c r="W389" s="179"/>
      <c r="X389" s="179"/>
      <c r="Y389" s="179"/>
      <c r="Z389" s="179"/>
      <c r="AA389" s="180"/>
      <c r="AB389" s="179"/>
      <c r="AC389" s="402"/>
      <c r="AD389" s="181"/>
      <c r="AE389" s="33"/>
      <c r="AF389" s="144"/>
      <c r="AG389" s="145"/>
      <c r="AH389" s="194"/>
      <c r="AI389" s="146"/>
      <c r="AJ389" s="174"/>
      <c r="AM389" s="28"/>
      <c r="AN389" s="48"/>
      <c r="AO389" s="33"/>
      <c r="AP389" s="48"/>
      <c r="AQ389" s="28"/>
    </row>
    <row r="390" spans="1:44" ht="21" customHeight="1" thickBot="1">
      <c r="I390" s="292">
        <f t="shared" si="70"/>
        <v>1</v>
      </c>
      <c r="J390" s="118">
        <f t="shared" si="65"/>
        <v>0</v>
      </c>
      <c r="K390" s="1219">
        <f t="shared" si="71"/>
        <v>4</v>
      </c>
      <c r="L390" s="188"/>
      <c r="M390" s="188"/>
      <c r="N390" s="189">
        <f t="shared" si="67"/>
        <v>0</v>
      </c>
      <c r="O390" s="188"/>
      <c r="P390" s="188"/>
      <c r="Q390" s="264">
        <f t="shared" si="68"/>
        <v>0</v>
      </c>
      <c r="R390" s="264">
        <f t="shared" si="69"/>
        <v>0</v>
      </c>
      <c r="S390" s="1988"/>
      <c r="T390" s="1989"/>
      <c r="U390" s="118">
        <f t="shared" si="66"/>
        <v>0</v>
      </c>
      <c r="V390" s="178"/>
      <c r="W390" s="179"/>
      <c r="X390" s="179"/>
      <c r="Y390" s="179"/>
      <c r="Z390" s="179"/>
      <c r="AA390" s="180"/>
      <c r="AB390" s="179"/>
      <c r="AC390" s="402"/>
      <c r="AD390" s="181"/>
      <c r="AE390" s="33"/>
      <c r="AF390" s="170"/>
      <c r="AG390" s="195"/>
      <c r="AH390" s="171"/>
      <c r="AI390" s="173"/>
      <c r="AJ390" s="174"/>
      <c r="AN390" s="48"/>
      <c r="AO390" s="33"/>
      <c r="AP390" s="48"/>
    </row>
    <row r="391" spans="1:44" ht="21" customHeight="1">
      <c r="I391" s="292">
        <f t="shared" si="70"/>
        <v>1</v>
      </c>
      <c r="J391" s="118">
        <f t="shared" si="65"/>
        <v>0</v>
      </c>
      <c r="K391" s="984">
        <f t="shared" si="71"/>
        <v>5</v>
      </c>
      <c r="L391" s="188"/>
      <c r="M391" s="188"/>
      <c r="N391" s="189">
        <f t="shared" si="67"/>
        <v>0</v>
      </c>
      <c r="O391" s="188"/>
      <c r="P391" s="188"/>
      <c r="Q391" s="191">
        <f t="shared" si="68"/>
        <v>0</v>
      </c>
      <c r="R391" s="191">
        <f t="shared" si="69"/>
        <v>0</v>
      </c>
      <c r="S391" s="1988"/>
      <c r="T391" s="1989"/>
      <c r="U391" s="118">
        <f t="shared" si="66"/>
        <v>0</v>
      </c>
      <c r="V391" s="178"/>
      <c r="W391" s="179"/>
      <c r="X391" s="179"/>
      <c r="Y391" s="179"/>
      <c r="Z391" s="179"/>
      <c r="AA391" s="180"/>
      <c r="AB391" s="179"/>
      <c r="AC391" s="402"/>
      <c r="AD391" s="181"/>
      <c r="AE391" s="28"/>
      <c r="AF391" s="48"/>
      <c r="AG391" s="48"/>
      <c r="AH391" s="48"/>
      <c r="AI391" s="48"/>
      <c r="AJ391" s="48"/>
      <c r="AK391" s="28"/>
      <c r="AL391" s="28"/>
      <c r="AM391" s="33"/>
      <c r="AN391" s="48"/>
      <c r="AO391" s="33"/>
      <c r="AP391" s="48"/>
      <c r="AR391" s="28"/>
    </row>
    <row r="392" spans="1:44" ht="21" customHeight="1">
      <c r="I392" s="292">
        <f t="shared" si="70"/>
        <v>1</v>
      </c>
      <c r="J392" s="118">
        <f t="shared" si="65"/>
        <v>0</v>
      </c>
      <c r="K392" s="984">
        <f t="shared" si="71"/>
        <v>6</v>
      </c>
      <c r="L392" s="188"/>
      <c r="M392" s="188"/>
      <c r="N392" s="189">
        <f t="shared" si="67"/>
        <v>0</v>
      </c>
      <c r="O392" s="188"/>
      <c r="P392" s="188"/>
      <c r="Q392" s="191">
        <f t="shared" si="68"/>
        <v>0</v>
      </c>
      <c r="R392" s="191">
        <f t="shared" si="69"/>
        <v>0</v>
      </c>
      <c r="S392" s="1988"/>
      <c r="T392" s="1989"/>
      <c r="U392" s="118">
        <f t="shared" si="66"/>
        <v>0</v>
      </c>
      <c r="V392" s="137" t="s">
        <v>754</v>
      </c>
      <c r="W392" s="196">
        <f>SUM(W384:W391)</f>
        <v>12.84</v>
      </c>
      <c r="X392" s="196">
        <f>SUM(X384:X391)</f>
        <v>0</v>
      </c>
      <c r="Y392" s="196">
        <f>SUM(Y384:Y391)</f>
        <v>0</v>
      </c>
      <c r="Z392" s="197"/>
      <c r="AA392" s="198"/>
      <c r="AB392" s="196">
        <f>SUM(AB384:AB391)</f>
        <v>3000</v>
      </c>
      <c r="AC392" s="402"/>
      <c r="AD392" s="654">
        <f>SUBTOTAL(9,AD384:AD391)</f>
        <v>0</v>
      </c>
      <c r="AE392" s="199"/>
      <c r="AF392" s="33"/>
      <c r="AG392" s="33"/>
      <c r="AH392" s="33"/>
      <c r="AI392" s="33"/>
      <c r="AJ392" s="33"/>
      <c r="AM392" s="33"/>
      <c r="AN392" s="48"/>
      <c r="AO392" s="33"/>
      <c r="AP392" s="48"/>
    </row>
    <row r="393" spans="1:44" s="28" customFormat="1" ht="21" customHeight="1" thickBot="1">
      <c r="A393" s="200"/>
      <c r="B393" s="200"/>
      <c r="C393" s="200"/>
      <c r="D393" s="200"/>
      <c r="E393" s="200"/>
      <c r="F393" s="200"/>
      <c r="G393" s="200"/>
      <c r="I393" s="292">
        <f t="shared" si="70"/>
        <v>1</v>
      </c>
      <c r="J393" s="118">
        <f t="shared" si="65"/>
        <v>0</v>
      </c>
      <c r="K393" s="984">
        <f t="shared" si="71"/>
        <v>7</v>
      </c>
      <c r="L393" s="188"/>
      <c r="M393" s="188"/>
      <c r="N393" s="189">
        <f t="shared" si="67"/>
        <v>0</v>
      </c>
      <c r="O393" s="188"/>
      <c r="P393" s="188"/>
      <c r="Q393" s="191">
        <f t="shared" si="68"/>
        <v>0</v>
      </c>
      <c r="R393" s="191">
        <f t="shared" si="69"/>
        <v>0</v>
      </c>
      <c r="S393" s="1988"/>
      <c r="T393" s="1989"/>
      <c r="U393" s="118">
        <f t="shared" si="66"/>
        <v>0</v>
      </c>
      <c r="V393" s="201" t="s">
        <v>802</v>
      </c>
      <c r="W393" s="202"/>
      <c r="X393" s="202"/>
      <c r="Y393" s="202"/>
      <c r="Z393" s="202"/>
      <c r="AA393" s="203"/>
      <c r="AB393" s="202">
        <f>IF(AB392&gt;0,ROUND(AB392/COUNTA(AB384:AB391),0),)</f>
        <v>3000</v>
      </c>
      <c r="AC393" s="403"/>
      <c r="AD393" s="204"/>
      <c r="AE393" s="199"/>
      <c r="AF393" s="199"/>
      <c r="AG393" s="199"/>
      <c r="AH393" s="33"/>
      <c r="AI393" s="33"/>
      <c r="AJ393" s="33"/>
      <c r="AK393" s="33"/>
      <c r="AL393" s="33"/>
      <c r="AM393" s="33"/>
      <c r="AN393" s="48"/>
      <c r="AO393" s="48"/>
      <c r="AP393" s="48"/>
      <c r="AQ393" s="116"/>
      <c r="AR393" s="116"/>
    </row>
    <row r="394" spans="1:44" ht="21" customHeight="1">
      <c r="I394" s="292">
        <f t="shared" si="70"/>
        <v>1</v>
      </c>
      <c r="J394" s="118">
        <f t="shared" si="65"/>
        <v>0</v>
      </c>
      <c r="K394" s="984">
        <f t="shared" si="71"/>
        <v>8</v>
      </c>
      <c r="L394" s="188"/>
      <c r="M394" s="188"/>
      <c r="N394" s="189">
        <f t="shared" si="67"/>
        <v>0</v>
      </c>
      <c r="O394" s="188"/>
      <c r="P394" s="188"/>
      <c r="Q394" s="191">
        <f t="shared" si="68"/>
        <v>0</v>
      </c>
      <c r="R394" s="191">
        <f t="shared" si="69"/>
        <v>0</v>
      </c>
      <c r="S394" s="1988"/>
      <c r="T394" s="1989"/>
      <c r="U394" s="118">
        <f t="shared" si="66"/>
        <v>0</v>
      </c>
      <c r="V394" s="33"/>
      <c r="W394" s="33"/>
      <c r="X394" s="33"/>
      <c r="Y394" s="33"/>
      <c r="Z394" s="33"/>
      <c r="AA394" s="205"/>
      <c r="AB394" s="33"/>
      <c r="AC394" s="33"/>
      <c r="AD394" s="33"/>
      <c r="AE394" s="199"/>
      <c r="AF394" s="199"/>
      <c r="AG394" s="199"/>
      <c r="AH394" s="33"/>
      <c r="AI394" s="33"/>
      <c r="AJ394" s="33"/>
      <c r="AK394" s="33"/>
      <c r="AL394" s="33"/>
      <c r="AM394" s="33"/>
      <c r="AN394" s="48"/>
      <c r="AO394" s="48"/>
      <c r="AP394" s="48"/>
    </row>
    <row r="395" spans="1:44" ht="21" customHeight="1">
      <c r="I395" s="292">
        <f t="shared" si="70"/>
        <v>1</v>
      </c>
      <c r="J395" s="118">
        <f t="shared" si="65"/>
        <v>0</v>
      </c>
      <c r="K395" s="984">
        <f t="shared" si="71"/>
        <v>9</v>
      </c>
      <c r="L395" s="188"/>
      <c r="M395" s="188"/>
      <c r="N395" s="189">
        <f t="shared" si="67"/>
        <v>0</v>
      </c>
      <c r="O395" s="188"/>
      <c r="P395" s="188"/>
      <c r="Q395" s="191">
        <f t="shared" si="68"/>
        <v>0</v>
      </c>
      <c r="R395" s="191">
        <f t="shared" si="69"/>
        <v>0</v>
      </c>
      <c r="S395" s="1988"/>
      <c r="T395" s="1989"/>
      <c r="U395" s="118">
        <f t="shared" si="66"/>
        <v>0</v>
      </c>
      <c r="V395" s="647" t="s">
        <v>1169</v>
      </c>
      <c r="W395" s="648"/>
      <c r="X395" s="649"/>
      <c r="Y395" s="649"/>
      <c r="Z395" s="649"/>
      <c r="AA395" s="649"/>
      <c r="AB395" s="649"/>
      <c r="AC395" s="649"/>
      <c r="AD395" s="650"/>
      <c r="AE395" s="199"/>
      <c r="AF395" s="199"/>
      <c r="AG395" s="199"/>
      <c r="AH395" s="33"/>
      <c r="AI395" s="33"/>
      <c r="AJ395" s="33"/>
      <c r="AK395" s="33"/>
      <c r="AL395" s="33"/>
      <c r="AM395" s="33"/>
      <c r="AN395" s="48"/>
      <c r="AO395" s="48"/>
      <c r="AP395" s="48"/>
    </row>
    <row r="396" spans="1:44" ht="21" customHeight="1">
      <c r="I396" s="292">
        <f t="shared" si="70"/>
        <v>1</v>
      </c>
      <c r="J396" s="118">
        <f t="shared" si="65"/>
        <v>0</v>
      </c>
      <c r="K396" s="984">
        <f t="shared" si="71"/>
        <v>10</v>
      </c>
      <c r="L396" s="188"/>
      <c r="M396" s="188"/>
      <c r="N396" s="189">
        <f t="shared" si="67"/>
        <v>0</v>
      </c>
      <c r="O396" s="188"/>
      <c r="P396" s="188"/>
      <c r="Q396" s="191">
        <f t="shared" si="68"/>
        <v>0</v>
      </c>
      <c r="R396" s="191">
        <f t="shared" si="69"/>
        <v>0</v>
      </c>
      <c r="S396" s="1988"/>
      <c r="T396" s="1989"/>
      <c r="U396" s="118">
        <f t="shared" si="66"/>
        <v>0</v>
      </c>
      <c r="V396" s="651" t="s">
        <v>1171</v>
      </c>
      <c r="W396" s="648"/>
      <c r="X396" s="649"/>
      <c r="Y396" s="649"/>
      <c r="Z396" s="649"/>
      <c r="AA396" s="649"/>
      <c r="AB396" s="649"/>
      <c r="AC396" s="649"/>
      <c r="AD396" s="650"/>
      <c r="AE396" s="199"/>
      <c r="AF396" s="199"/>
      <c r="AG396" s="199"/>
      <c r="AH396" s="33"/>
      <c r="AI396" s="33"/>
      <c r="AJ396" s="33"/>
      <c r="AK396" s="33"/>
      <c r="AL396" s="33"/>
      <c r="AM396" s="33"/>
      <c r="AN396" s="48"/>
      <c r="AO396" s="48"/>
      <c r="AP396" s="48"/>
    </row>
    <row r="397" spans="1:44" ht="21" customHeight="1">
      <c r="I397" s="292">
        <f t="shared" si="70"/>
        <v>1</v>
      </c>
      <c r="J397" s="118">
        <f t="shared" si="65"/>
        <v>0</v>
      </c>
      <c r="K397" s="984">
        <f t="shared" si="71"/>
        <v>11</v>
      </c>
      <c r="L397" s="188"/>
      <c r="M397" s="188"/>
      <c r="N397" s="189">
        <f t="shared" si="67"/>
        <v>0</v>
      </c>
      <c r="O397" s="188"/>
      <c r="P397" s="188"/>
      <c r="Q397" s="191">
        <f t="shared" si="68"/>
        <v>0</v>
      </c>
      <c r="R397" s="191">
        <f t="shared" si="69"/>
        <v>0</v>
      </c>
      <c r="S397" s="1988"/>
      <c r="T397" s="1989"/>
      <c r="U397" s="118">
        <f t="shared" si="66"/>
        <v>0</v>
      </c>
      <c r="V397" s="651" t="s">
        <v>1172</v>
      </c>
      <c r="W397" s="648"/>
      <c r="X397" s="649"/>
      <c r="Y397" s="649"/>
      <c r="Z397" s="649"/>
      <c r="AA397" s="649"/>
      <c r="AB397" s="649"/>
      <c r="AC397" s="649"/>
      <c r="AD397" s="650"/>
      <c r="AE397" s="199"/>
      <c r="AF397" s="199"/>
      <c r="AG397" s="199"/>
      <c r="AH397" s="33"/>
      <c r="AI397" s="33"/>
      <c r="AJ397" s="33"/>
      <c r="AK397" s="33"/>
      <c r="AL397" s="33"/>
      <c r="AM397" s="33"/>
      <c r="AN397" s="48"/>
      <c r="AO397" s="48"/>
      <c r="AP397" s="48"/>
    </row>
    <row r="398" spans="1:44" ht="21" customHeight="1">
      <c r="I398" s="292">
        <f t="shared" si="70"/>
        <v>1</v>
      </c>
      <c r="J398" s="118">
        <f t="shared" si="65"/>
        <v>0</v>
      </c>
      <c r="K398" s="984">
        <f t="shared" si="71"/>
        <v>12</v>
      </c>
      <c r="L398" s="188"/>
      <c r="M398" s="188"/>
      <c r="N398" s="189">
        <f t="shared" si="67"/>
        <v>0</v>
      </c>
      <c r="O398" s="188"/>
      <c r="P398" s="188"/>
      <c r="Q398" s="191">
        <f t="shared" si="68"/>
        <v>0</v>
      </c>
      <c r="R398" s="191">
        <f t="shared" si="69"/>
        <v>0</v>
      </c>
      <c r="S398" s="1988"/>
      <c r="T398" s="1989"/>
      <c r="U398" s="118">
        <f t="shared" si="66"/>
        <v>0</v>
      </c>
      <c r="V398" s="651" t="s">
        <v>1174</v>
      </c>
      <c r="W398" s="648"/>
      <c r="X398" s="649"/>
      <c r="Y398" s="649"/>
      <c r="Z398" s="649"/>
      <c r="AA398" s="649"/>
      <c r="AB398" s="649"/>
      <c r="AC398" s="649"/>
      <c r="AD398" s="650"/>
      <c r="AE398" s="199"/>
      <c r="AF398" s="199"/>
      <c r="AG398" s="199"/>
      <c r="AH398" s="33"/>
      <c r="AI398" s="33"/>
      <c r="AJ398" s="33"/>
      <c r="AK398" s="33"/>
      <c r="AL398" s="33"/>
      <c r="AM398" s="33"/>
      <c r="AN398" s="48"/>
      <c r="AO398" s="48"/>
      <c r="AP398" s="48"/>
    </row>
    <row r="399" spans="1:44" ht="21" customHeight="1">
      <c r="I399" s="292">
        <f t="shared" si="70"/>
        <v>1</v>
      </c>
      <c r="J399" s="118">
        <f t="shared" si="65"/>
        <v>0</v>
      </c>
      <c r="K399" s="984">
        <f t="shared" si="71"/>
        <v>13</v>
      </c>
      <c r="L399" s="188"/>
      <c r="M399" s="188"/>
      <c r="N399" s="189">
        <f t="shared" si="67"/>
        <v>0</v>
      </c>
      <c r="O399" s="188"/>
      <c r="P399" s="188"/>
      <c r="Q399" s="191">
        <f t="shared" si="68"/>
        <v>0</v>
      </c>
      <c r="R399" s="191">
        <f t="shared" si="69"/>
        <v>0</v>
      </c>
      <c r="S399" s="1988"/>
      <c r="T399" s="1989"/>
      <c r="U399" s="118">
        <f t="shared" si="66"/>
        <v>0</v>
      </c>
      <c r="V399" s="652" t="s">
        <v>1175</v>
      </c>
      <c r="W399" s="648"/>
      <c r="X399" s="649"/>
      <c r="Y399" s="649"/>
      <c r="Z399" s="649"/>
      <c r="AA399" s="649"/>
      <c r="AB399" s="649"/>
      <c r="AC399" s="649"/>
      <c r="AD399" s="650"/>
      <c r="AE399" s="199"/>
      <c r="AF399" s="199"/>
      <c r="AG399" s="199"/>
      <c r="AH399" s="33"/>
      <c r="AI399" s="33"/>
      <c r="AJ399" s="33"/>
      <c r="AK399" s="33"/>
      <c r="AL399" s="33"/>
      <c r="AM399" s="33"/>
      <c r="AN399" s="48"/>
      <c r="AO399" s="48"/>
      <c r="AP399" s="48"/>
    </row>
    <row r="400" spans="1:44" ht="21" customHeight="1" thickBot="1">
      <c r="I400" s="292">
        <f t="shared" si="70"/>
        <v>1</v>
      </c>
      <c r="J400" s="118">
        <f t="shared" si="65"/>
        <v>0</v>
      </c>
      <c r="K400" s="206">
        <f t="shared" si="71"/>
        <v>14</v>
      </c>
      <c r="L400" s="159"/>
      <c r="M400" s="159"/>
      <c r="N400" s="207">
        <f t="shared" si="67"/>
        <v>0</v>
      </c>
      <c r="O400" s="159"/>
      <c r="P400" s="159"/>
      <c r="Q400" s="209">
        <f t="shared" si="68"/>
        <v>0</v>
      </c>
      <c r="R400" s="209">
        <f t="shared" si="69"/>
        <v>0</v>
      </c>
      <c r="S400" s="1990"/>
      <c r="T400" s="1991"/>
      <c r="U400" s="118">
        <f t="shared" si="66"/>
        <v>0</v>
      </c>
      <c r="V400" s="651"/>
      <c r="W400" s="648"/>
      <c r="X400" s="649"/>
      <c r="Y400" s="649"/>
      <c r="Z400" s="649"/>
      <c r="AA400" s="649"/>
      <c r="AB400" s="649"/>
      <c r="AC400" s="649"/>
      <c r="AD400" s="650"/>
      <c r="AE400" s="199"/>
      <c r="AF400" s="199"/>
      <c r="AG400" s="199"/>
      <c r="AH400" s="33"/>
      <c r="AI400" s="33"/>
      <c r="AJ400" s="33"/>
      <c r="AK400" s="33"/>
      <c r="AL400" s="33"/>
      <c r="AM400" s="33"/>
      <c r="AN400" s="48"/>
      <c r="AO400" s="48"/>
      <c r="AP400" s="48"/>
    </row>
    <row r="401" spans="9:42" ht="21" hidden="1" customHeight="1">
      <c r="I401" s="292">
        <f>IF((O$403+P$403)&gt;0,1,0)</f>
        <v>0</v>
      </c>
      <c r="J401" s="118">
        <f t="shared" si="65"/>
        <v>0</v>
      </c>
      <c r="K401" s="2002" t="s">
        <v>840</v>
      </c>
      <c r="L401" s="2004" t="s">
        <v>841</v>
      </c>
      <c r="M401" s="2006" t="s">
        <v>842</v>
      </c>
      <c r="N401" s="2006" t="s">
        <v>843</v>
      </c>
      <c r="O401" s="2012" t="s">
        <v>844</v>
      </c>
      <c r="P401" s="2012"/>
      <c r="Q401" s="2012" t="s">
        <v>845</v>
      </c>
      <c r="R401" s="2012"/>
      <c r="S401" s="1992" t="s">
        <v>969</v>
      </c>
      <c r="T401" s="1993"/>
      <c r="U401" s="118">
        <f t="shared" ref="U401:U449" si="72">J401</f>
        <v>0</v>
      </c>
      <c r="V401" s="33"/>
      <c r="W401" s="33"/>
      <c r="X401" s="33"/>
      <c r="Y401" s="33"/>
      <c r="Z401" s="33"/>
      <c r="AA401" s="205"/>
      <c r="AB401" s="33"/>
      <c r="AC401" s="33"/>
      <c r="AD401" s="33"/>
      <c r="AE401" s="199"/>
      <c r="AF401" s="199"/>
      <c r="AG401" s="199"/>
      <c r="AH401" s="33"/>
      <c r="AI401" s="33"/>
      <c r="AJ401" s="33"/>
      <c r="AK401" s="33"/>
      <c r="AL401" s="33"/>
      <c r="AM401" s="33"/>
      <c r="AN401" s="48"/>
      <c r="AO401" s="48"/>
      <c r="AP401" s="48"/>
    </row>
    <row r="402" spans="9:42" ht="21" hidden="1" customHeight="1">
      <c r="I402" s="292">
        <f t="shared" ref="I402:I425" si="73">IF((O$403+P$403)&gt;0,1,0)</f>
        <v>0</v>
      </c>
      <c r="J402" s="118">
        <f t="shared" si="65"/>
        <v>0</v>
      </c>
      <c r="K402" s="2003"/>
      <c r="L402" s="2005"/>
      <c r="M402" s="2007"/>
      <c r="N402" s="2007"/>
      <c r="O402" s="635" t="s">
        <v>741</v>
      </c>
      <c r="P402" s="176" t="s">
        <v>742</v>
      </c>
      <c r="Q402" s="176" t="s">
        <v>741</v>
      </c>
      <c r="R402" s="177" t="s">
        <v>742</v>
      </c>
      <c r="S402" s="1994"/>
      <c r="T402" s="1995"/>
      <c r="U402" s="118">
        <f t="shared" si="72"/>
        <v>0</v>
      </c>
      <c r="V402" s="33"/>
      <c r="W402" s="33"/>
      <c r="X402" s="33"/>
      <c r="Y402" s="33"/>
      <c r="Z402" s="33"/>
      <c r="AA402" s="205"/>
      <c r="AB402" s="33"/>
      <c r="AC402" s="33"/>
      <c r="AD402" s="33"/>
      <c r="AE402" s="199"/>
      <c r="AF402" s="199"/>
      <c r="AG402" s="199"/>
      <c r="AH402" s="33"/>
      <c r="AI402" s="33"/>
      <c r="AJ402" s="33"/>
      <c r="AK402" s="33"/>
      <c r="AL402" s="33"/>
      <c r="AM402" s="33"/>
      <c r="AN402" s="48"/>
      <c r="AO402" s="48"/>
      <c r="AP402" s="48"/>
    </row>
    <row r="403" spans="9:42" ht="21" hidden="1" customHeight="1">
      <c r="I403" s="292">
        <f t="shared" si="73"/>
        <v>0</v>
      </c>
      <c r="J403" s="118">
        <f t="shared" si="65"/>
        <v>0</v>
      </c>
      <c r="K403" s="636">
        <f>+K25+1</f>
        <v>15</v>
      </c>
      <c r="L403" s="188"/>
      <c r="M403" s="188"/>
      <c r="N403" s="189">
        <f t="shared" ref="N403:N425" si="74">IF(O403+P403&gt;0,$W$377,)</f>
        <v>0</v>
      </c>
      <c r="O403" s="190"/>
      <c r="P403" s="190"/>
      <c r="Q403" s="191">
        <f t="shared" ref="Q403:R450" si="75">ROUND(O403*50,0)</f>
        <v>0</v>
      </c>
      <c r="R403" s="191">
        <f t="shared" si="75"/>
        <v>0</v>
      </c>
      <c r="S403" s="1988"/>
      <c r="T403" s="1989"/>
      <c r="U403" s="118">
        <f t="shared" si="72"/>
        <v>0</v>
      </c>
      <c r="V403" s="33"/>
      <c r="W403" s="33"/>
      <c r="X403" s="33"/>
      <c r="Y403" s="33"/>
      <c r="Z403" s="33"/>
      <c r="AA403" s="205"/>
      <c r="AB403" s="33"/>
      <c r="AC403" s="33"/>
      <c r="AD403" s="33"/>
      <c r="AE403" s="199"/>
      <c r="AF403" s="199"/>
      <c r="AG403" s="199"/>
      <c r="AH403" s="33"/>
      <c r="AI403" s="33"/>
      <c r="AJ403" s="33"/>
      <c r="AK403" s="33"/>
      <c r="AL403" s="33"/>
      <c r="AM403" s="33"/>
      <c r="AN403" s="48"/>
      <c r="AO403" s="48"/>
      <c r="AP403" s="48"/>
    </row>
    <row r="404" spans="9:42" ht="21" hidden="1" customHeight="1">
      <c r="I404" s="292">
        <f t="shared" si="73"/>
        <v>0</v>
      </c>
      <c r="J404" s="118">
        <f t="shared" si="65"/>
        <v>0</v>
      </c>
      <c r="K404" s="636">
        <f t="shared" ref="K404:K425" si="76">+K403+1</f>
        <v>16</v>
      </c>
      <c r="L404" s="188"/>
      <c r="M404" s="188"/>
      <c r="N404" s="189">
        <f t="shared" si="74"/>
        <v>0</v>
      </c>
      <c r="O404" s="190"/>
      <c r="P404" s="190"/>
      <c r="Q404" s="191">
        <f t="shared" si="75"/>
        <v>0</v>
      </c>
      <c r="R404" s="191">
        <f t="shared" si="75"/>
        <v>0</v>
      </c>
      <c r="S404" s="1988"/>
      <c r="T404" s="1989"/>
      <c r="U404" s="118">
        <f t="shared" si="72"/>
        <v>0</v>
      </c>
      <c r="V404" s="33"/>
      <c r="W404" s="33"/>
      <c r="X404" s="33"/>
      <c r="Y404" s="33"/>
      <c r="Z404" s="33"/>
      <c r="AA404" s="205"/>
      <c r="AB404" s="33"/>
      <c r="AC404" s="33"/>
      <c r="AD404" s="33"/>
      <c r="AE404" s="199"/>
      <c r="AF404" s="199"/>
      <c r="AG404" s="199"/>
      <c r="AH404" s="33"/>
      <c r="AI404" s="33"/>
      <c r="AJ404" s="33"/>
      <c r="AK404" s="33"/>
      <c r="AL404" s="33"/>
      <c r="AM404" s="33"/>
      <c r="AN404" s="48"/>
      <c r="AO404" s="48"/>
      <c r="AP404" s="48"/>
    </row>
    <row r="405" spans="9:42" ht="21" hidden="1" customHeight="1">
      <c r="I405" s="292">
        <f t="shared" si="73"/>
        <v>0</v>
      </c>
      <c r="J405" s="118">
        <f t="shared" si="65"/>
        <v>0</v>
      </c>
      <c r="K405" s="636">
        <f t="shared" si="76"/>
        <v>17</v>
      </c>
      <c r="L405" s="188"/>
      <c r="M405" s="188"/>
      <c r="N405" s="189">
        <f t="shared" si="74"/>
        <v>0</v>
      </c>
      <c r="O405" s="190"/>
      <c r="P405" s="190"/>
      <c r="Q405" s="191">
        <f t="shared" si="75"/>
        <v>0</v>
      </c>
      <c r="R405" s="191">
        <f t="shared" si="75"/>
        <v>0</v>
      </c>
      <c r="S405" s="1988"/>
      <c r="T405" s="1989"/>
      <c r="U405" s="118">
        <f t="shared" si="72"/>
        <v>0</v>
      </c>
      <c r="V405" s="33"/>
      <c r="W405" s="33"/>
      <c r="X405" s="33"/>
      <c r="Y405" s="33"/>
      <c r="Z405" s="33"/>
      <c r="AA405" s="205"/>
      <c r="AB405" s="33"/>
      <c r="AC405" s="33"/>
      <c r="AD405" s="33"/>
      <c r="AE405" s="199"/>
      <c r="AF405" s="199"/>
      <c r="AG405" s="199"/>
      <c r="AH405" s="33"/>
      <c r="AI405" s="33"/>
      <c r="AJ405" s="33"/>
      <c r="AK405" s="33"/>
      <c r="AL405" s="33"/>
      <c r="AM405" s="33"/>
      <c r="AN405" s="48"/>
      <c r="AO405" s="48"/>
      <c r="AP405" s="48"/>
    </row>
    <row r="406" spans="9:42" ht="21" hidden="1" customHeight="1">
      <c r="I406" s="292">
        <f t="shared" si="73"/>
        <v>0</v>
      </c>
      <c r="J406" s="118">
        <f t="shared" si="65"/>
        <v>0</v>
      </c>
      <c r="K406" s="636">
        <f t="shared" si="76"/>
        <v>18</v>
      </c>
      <c r="L406" s="188"/>
      <c r="M406" s="188"/>
      <c r="N406" s="189">
        <f t="shared" si="74"/>
        <v>0</v>
      </c>
      <c r="O406" s="190"/>
      <c r="P406" s="190"/>
      <c r="Q406" s="191">
        <f t="shared" si="75"/>
        <v>0</v>
      </c>
      <c r="R406" s="191">
        <f t="shared" si="75"/>
        <v>0</v>
      </c>
      <c r="S406" s="1988"/>
      <c r="T406" s="1989"/>
      <c r="U406" s="118">
        <f t="shared" si="72"/>
        <v>0</v>
      </c>
      <c r="V406" s="33"/>
      <c r="W406" s="33"/>
      <c r="X406" s="33"/>
      <c r="Y406" s="33"/>
      <c r="Z406" s="33"/>
      <c r="AA406" s="205"/>
      <c r="AB406" s="33"/>
      <c r="AC406" s="33"/>
      <c r="AD406" s="33"/>
      <c r="AE406" s="199"/>
      <c r="AF406" s="199"/>
      <c r="AG406" s="199"/>
      <c r="AH406" s="33"/>
      <c r="AI406" s="33"/>
      <c r="AJ406" s="33"/>
      <c r="AK406" s="33"/>
      <c r="AL406" s="33"/>
      <c r="AM406" s="33"/>
      <c r="AN406" s="48"/>
      <c r="AO406" s="48"/>
      <c r="AP406" s="48"/>
    </row>
    <row r="407" spans="9:42" ht="21" hidden="1" customHeight="1">
      <c r="I407" s="292">
        <f t="shared" si="73"/>
        <v>0</v>
      </c>
      <c r="J407" s="118">
        <f t="shared" si="65"/>
        <v>0</v>
      </c>
      <c r="K407" s="636">
        <f t="shared" si="76"/>
        <v>19</v>
      </c>
      <c r="L407" s="188"/>
      <c r="M407" s="188"/>
      <c r="N407" s="189">
        <f t="shared" si="74"/>
        <v>0</v>
      </c>
      <c r="O407" s="190"/>
      <c r="P407" s="190"/>
      <c r="Q407" s="191">
        <f t="shared" si="75"/>
        <v>0</v>
      </c>
      <c r="R407" s="191">
        <f t="shared" si="75"/>
        <v>0</v>
      </c>
      <c r="S407" s="1988"/>
      <c r="T407" s="1989"/>
      <c r="U407" s="118">
        <f t="shared" si="72"/>
        <v>0</v>
      </c>
      <c r="V407" s="33"/>
      <c r="W407" s="33"/>
      <c r="X407" s="33"/>
      <c r="Y407" s="33"/>
      <c r="Z407" s="33"/>
      <c r="AA407" s="205"/>
      <c r="AB407" s="33"/>
      <c r="AC407" s="33"/>
      <c r="AD407" s="33"/>
      <c r="AE407" s="199"/>
      <c r="AF407" s="199"/>
      <c r="AG407" s="199"/>
      <c r="AH407" s="33"/>
      <c r="AI407" s="33"/>
      <c r="AJ407" s="33"/>
      <c r="AK407" s="33"/>
      <c r="AL407" s="33"/>
      <c r="AM407" s="33"/>
      <c r="AN407" s="48"/>
      <c r="AO407" s="48"/>
      <c r="AP407" s="48"/>
    </row>
    <row r="408" spans="9:42" ht="21" hidden="1" customHeight="1">
      <c r="I408" s="292">
        <f t="shared" si="73"/>
        <v>0</v>
      </c>
      <c r="J408" s="118">
        <f t="shared" si="65"/>
        <v>0</v>
      </c>
      <c r="K408" s="636">
        <f t="shared" si="76"/>
        <v>20</v>
      </c>
      <c r="L408" s="188"/>
      <c r="M408" s="188"/>
      <c r="N408" s="189">
        <f t="shared" si="74"/>
        <v>0</v>
      </c>
      <c r="O408" s="190"/>
      <c r="P408" s="190"/>
      <c r="Q408" s="191">
        <f t="shared" si="75"/>
        <v>0</v>
      </c>
      <c r="R408" s="191">
        <f t="shared" si="75"/>
        <v>0</v>
      </c>
      <c r="S408" s="1988"/>
      <c r="T408" s="1989"/>
      <c r="U408" s="118">
        <f t="shared" si="72"/>
        <v>0</v>
      </c>
      <c r="V408" s="33"/>
      <c r="W408" s="33"/>
      <c r="X408" s="33"/>
      <c r="Y408" s="33"/>
      <c r="Z408" s="33"/>
      <c r="AA408" s="205"/>
      <c r="AB408" s="33"/>
      <c r="AC408" s="33"/>
      <c r="AD408" s="33"/>
      <c r="AE408" s="199"/>
      <c r="AF408" s="199"/>
      <c r="AG408" s="199"/>
      <c r="AH408" s="33"/>
      <c r="AI408" s="33"/>
      <c r="AJ408" s="33"/>
      <c r="AK408" s="33"/>
      <c r="AL408" s="33"/>
      <c r="AM408" s="33"/>
      <c r="AN408" s="48"/>
      <c r="AO408" s="48"/>
      <c r="AP408" s="48"/>
    </row>
    <row r="409" spans="9:42" ht="21" hidden="1" customHeight="1">
      <c r="I409" s="292">
        <f t="shared" si="73"/>
        <v>0</v>
      </c>
      <c r="J409" s="118">
        <f t="shared" si="65"/>
        <v>0</v>
      </c>
      <c r="K409" s="636">
        <f t="shared" si="76"/>
        <v>21</v>
      </c>
      <c r="L409" s="188"/>
      <c r="M409" s="188"/>
      <c r="N409" s="189">
        <f t="shared" si="74"/>
        <v>0</v>
      </c>
      <c r="O409" s="190"/>
      <c r="P409" s="190"/>
      <c r="Q409" s="191">
        <f t="shared" si="75"/>
        <v>0</v>
      </c>
      <c r="R409" s="191">
        <f t="shared" si="75"/>
        <v>0</v>
      </c>
      <c r="S409" s="1988"/>
      <c r="T409" s="1989"/>
      <c r="U409" s="118">
        <f t="shared" si="72"/>
        <v>0</v>
      </c>
      <c r="V409" s="33"/>
      <c r="W409" s="33"/>
      <c r="X409" s="33"/>
      <c r="Y409" s="33"/>
      <c r="Z409" s="33"/>
      <c r="AA409" s="205"/>
      <c r="AB409" s="33"/>
      <c r="AC409" s="33"/>
      <c r="AD409" s="33"/>
      <c r="AE409" s="199"/>
      <c r="AF409" s="199"/>
      <c r="AG409" s="199"/>
      <c r="AH409" s="33"/>
      <c r="AI409" s="33"/>
      <c r="AJ409" s="33"/>
      <c r="AK409" s="33"/>
      <c r="AL409" s="33"/>
      <c r="AM409" s="33"/>
      <c r="AN409" s="48"/>
      <c r="AO409" s="48"/>
      <c r="AP409" s="48"/>
    </row>
    <row r="410" spans="9:42" ht="21" hidden="1" customHeight="1">
      <c r="I410" s="292">
        <f t="shared" si="73"/>
        <v>0</v>
      </c>
      <c r="J410" s="118">
        <f t="shared" si="65"/>
        <v>0</v>
      </c>
      <c r="K410" s="636">
        <f t="shared" si="76"/>
        <v>22</v>
      </c>
      <c r="L410" s="188"/>
      <c r="M410" s="188"/>
      <c r="N410" s="189">
        <f t="shared" si="74"/>
        <v>0</v>
      </c>
      <c r="O410" s="190"/>
      <c r="P410" s="190"/>
      <c r="Q410" s="191">
        <f t="shared" si="75"/>
        <v>0</v>
      </c>
      <c r="R410" s="191">
        <f t="shared" si="75"/>
        <v>0</v>
      </c>
      <c r="S410" s="1988"/>
      <c r="T410" s="1989"/>
      <c r="U410" s="118">
        <f t="shared" si="72"/>
        <v>0</v>
      </c>
      <c r="V410" s="33"/>
      <c r="W410" s="33"/>
      <c r="X410" s="33"/>
      <c r="Y410" s="33"/>
      <c r="Z410" s="33"/>
      <c r="AA410" s="205"/>
      <c r="AB410" s="33"/>
      <c r="AC410" s="33"/>
      <c r="AD410" s="33"/>
      <c r="AE410" s="199"/>
      <c r="AF410" s="199"/>
      <c r="AG410" s="199"/>
      <c r="AH410" s="33"/>
      <c r="AI410" s="33"/>
      <c r="AJ410" s="33"/>
      <c r="AK410" s="33"/>
      <c r="AL410" s="33"/>
      <c r="AM410" s="33"/>
      <c r="AN410" s="48"/>
      <c r="AO410" s="48"/>
      <c r="AP410" s="48"/>
    </row>
    <row r="411" spans="9:42" ht="21" hidden="1" customHeight="1">
      <c r="I411" s="292">
        <f t="shared" si="73"/>
        <v>0</v>
      </c>
      <c r="J411" s="118">
        <f t="shared" si="65"/>
        <v>0</v>
      </c>
      <c r="K411" s="636">
        <f t="shared" si="76"/>
        <v>23</v>
      </c>
      <c r="L411" s="188"/>
      <c r="M411" s="188"/>
      <c r="N411" s="189">
        <f t="shared" si="74"/>
        <v>0</v>
      </c>
      <c r="O411" s="190"/>
      <c r="P411" s="190"/>
      <c r="Q411" s="191">
        <f t="shared" si="75"/>
        <v>0</v>
      </c>
      <c r="R411" s="191">
        <f t="shared" si="75"/>
        <v>0</v>
      </c>
      <c r="S411" s="1988"/>
      <c r="T411" s="1989"/>
      <c r="U411" s="118">
        <f t="shared" si="72"/>
        <v>0</v>
      </c>
      <c r="V411" s="33"/>
      <c r="W411" s="33"/>
      <c r="X411" s="33"/>
      <c r="Y411" s="33"/>
      <c r="Z411" s="33"/>
      <c r="AA411" s="205"/>
      <c r="AB411" s="33"/>
      <c r="AC411" s="33"/>
      <c r="AD411" s="33"/>
      <c r="AE411" s="199"/>
      <c r="AF411" s="199"/>
      <c r="AG411" s="199"/>
      <c r="AH411" s="33"/>
      <c r="AI411" s="33"/>
      <c r="AJ411" s="33"/>
      <c r="AK411" s="33"/>
      <c r="AL411" s="33"/>
      <c r="AM411" s="33"/>
      <c r="AN411" s="48"/>
      <c r="AO411" s="48"/>
      <c r="AP411" s="48"/>
    </row>
    <row r="412" spans="9:42" ht="21" hidden="1" customHeight="1">
      <c r="I412" s="292">
        <f t="shared" si="73"/>
        <v>0</v>
      </c>
      <c r="J412" s="118">
        <f t="shared" si="65"/>
        <v>0</v>
      </c>
      <c r="K412" s="636">
        <f t="shared" si="76"/>
        <v>24</v>
      </c>
      <c r="L412" s="188"/>
      <c r="M412" s="188"/>
      <c r="N412" s="189">
        <f t="shared" si="74"/>
        <v>0</v>
      </c>
      <c r="O412" s="190"/>
      <c r="P412" s="190"/>
      <c r="Q412" s="191">
        <f t="shared" si="75"/>
        <v>0</v>
      </c>
      <c r="R412" s="191">
        <f t="shared" si="75"/>
        <v>0</v>
      </c>
      <c r="S412" s="1988"/>
      <c r="T412" s="1989"/>
      <c r="U412" s="118">
        <f t="shared" si="72"/>
        <v>0</v>
      </c>
      <c r="V412" s="33"/>
      <c r="W412" s="33"/>
      <c r="X412" s="33"/>
      <c r="Y412" s="33"/>
      <c r="Z412" s="33"/>
      <c r="AA412" s="205"/>
      <c r="AB412" s="33"/>
      <c r="AC412" s="33"/>
      <c r="AD412" s="33"/>
      <c r="AE412" s="199"/>
      <c r="AF412" s="199"/>
      <c r="AG412" s="199"/>
      <c r="AH412" s="33"/>
      <c r="AI412" s="33"/>
      <c r="AJ412" s="33"/>
      <c r="AK412" s="33"/>
      <c r="AL412" s="33"/>
      <c r="AM412" s="33"/>
      <c r="AN412" s="48"/>
      <c r="AO412" s="48"/>
      <c r="AP412" s="48"/>
    </row>
    <row r="413" spans="9:42" ht="21" hidden="1" customHeight="1">
      <c r="I413" s="292">
        <f t="shared" si="73"/>
        <v>0</v>
      </c>
      <c r="J413" s="118">
        <f t="shared" si="65"/>
        <v>0</v>
      </c>
      <c r="K413" s="636">
        <f t="shared" si="76"/>
        <v>25</v>
      </c>
      <c r="L413" s="188"/>
      <c r="M413" s="188"/>
      <c r="N413" s="189">
        <f t="shared" si="74"/>
        <v>0</v>
      </c>
      <c r="O413" s="190"/>
      <c r="P413" s="190"/>
      <c r="Q413" s="191">
        <f t="shared" si="75"/>
        <v>0</v>
      </c>
      <c r="R413" s="191">
        <f t="shared" si="75"/>
        <v>0</v>
      </c>
      <c r="S413" s="1988"/>
      <c r="T413" s="1989"/>
      <c r="U413" s="118">
        <f t="shared" si="72"/>
        <v>0</v>
      </c>
      <c r="V413" s="33"/>
      <c r="W413" s="33"/>
      <c r="X413" s="33"/>
      <c r="Y413" s="33"/>
      <c r="Z413" s="33"/>
      <c r="AA413" s="205"/>
      <c r="AB413" s="33"/>
      <c r="AC413" s="33"/>
      <c r="AD413" s="33"/>
      <c r="AE413" s="199"/>
      <c r="AF413" s="199"/>
      <c r="AG413" s="199"/>
      <c r="AH413" s="33"/>
      <c r="AI413" s="33"/>
      <c r="AJ413" s="33"/>
      <c r="AK413" s="33"/>
      <c r="AL413" s="33"/>
      <c r="AM413" s="33"/>
      <c r="AN413" s="48"/>
      <c r="AO413" s="48"/>
      <c r="AP413" s="48"/>
    </row>
    <row r="414" spans="9:42" ht="21" hidden="1" customHeight="1">
      <c r="I414" s="292">
        <f t="shared" si="73"/>
        <v>0</v>
      </c>
      <c r="J414" s="118">
        <f t="shared" si="65"/>
        <v>0</v>
      </c>
      <c r="K414" s="636">
        <f t="shared" si="76"/>
        <v>26</v>
      </c>
      <c r="L414" s="188"/>
      <c r="M414" s="188"/>
      <c r="N414" s="189">
        <f t="shared" si="74"/>
        <v>0</v>
      </c>
      <c r="O414" s="190"/>
      <c r="P414" s="190"/>
      <c r="Q414" s="191">
        <f t="shared" si="75"/>
        <v>0</v>
      </c>
      <c r="R414" s="191">
        <f t="shared" si="75"/>
        <v>0</v>
      </c>
      <c r="S414" s="1988"/>
      <c r="T414" s="1989"/>
      <c r="U414" s="118">
        <f t="shared" si="72"/>
        <v>0</v>
      </c>
      <c r="V414" s="33"/>
      <c r="W414" s="33"/>
      <c r="X414" s="33"/>
      <c r="Y414" s="33"/>
      <c r="Z414" s="33"/>
      <c r="AA414" s="205"/>
      <c r="AB414" s="33"/>
      <c r="AC414" s="33"/>
      <c r="AD414" s="33"/>
      <c r="AE414" s="199"/>
      <c r="AF414" s="199"/>
      <c r="AG414" s="199"/>
      <c r="AH414" s="33"/>
      <c r="AI414" s="33"/>
      <c r="AJ414" s="33"/>
      <c r="AK414" s="33"/>
      <c r="AL414" s="33"/>
      <c r="AM414" s="33"/>
      <c r="AN414" s="48"/>
      <c r="AO414" s="48"/>
      <c r="AP414" s="48"/>
    </row>
    <row r="415" spans="9:42" ht="21" hidden="1" customHeight="1">
      <c r="I415" s="292">
        <f t="shared" si="73"/>
        <v>0</v>
      </c>
      <c r="J415" s="118">
        <f t="shared" si="65"/>
        <v>0</v>
      </c>
      <c r="K415" s="636">
        <f t="shared" si="76"/>
        <v>27</v>
      </c>
      <c r="L415" s="188"/>
      <c r="M415" s="188"/>
      <c r="N415" s="189">
        <f t="shared" si="74"/>
        <v>0</v>
      </c>
      <c r="O415" s="190"/>
      <c r="P415" s="190"/>
      <c r="Q415" s="191">
        <f t="shared" si="75"/>
        <v>0</v>
      </c>
      <c r="R415" s="191">
        <f t="shared" si="75"/>
        <v>0</v>
      </c>
      <c r="S415" s="1988"/>
      <c r="T415" s="1989"/>
      <c r="U415" s="118">
        <f t="shared" si="72"/>
        <v>0</v>
      </c>
      <c r="V415" s="33"/>
      <c r="W415" s="33"/>
      <c r="X415" s="33"/>
      <c r="Y415" s="33"/>
      <c r="Z415" s="33"/>
      <c r="AA415" s="205"/>
      <c r="AB415" s="33"/>
      <c r="AC415" s="33"/>
      <c r="AD415" s="33"/>
      <c r="AE415" s="199"/>
      <c r="AF415" s="199"/>
      <c r="AG415" s="199"/>
      <c r="AH415" s="33"/>
      <c r="AI415" s="33"/>
      <c r="AJ415" s="33"/>
      <c r="AK415" s="33"/>
      <c r="AL415" s="33"/>
      <c r="AM415" s="33"/>
      <c r="AN415" s="48"/>
      <c r="AO415" s="48"/>
      <c r="AP415" s="48"/>
    </row>
    <row r="416" spans="9:42" ht="21" hidden="1" customHeight="1">
      <c r="I416" s="292">
        <f t="shared" si="73"/>
        <v>0</v>
      </c>
      <c r="J416" s="118">
        <f t="shared" si="65"/>
        <v>0</v>
      </c>
      <c r="K416" s="636">
        <f t="shared" si="76"/>
        <v>28</v>
      </c>
      <c r="L416" s="188"/>
      <c r="M416" s="188"/>
      <c r="N416" s="189">
        <f t="shared" si="74"/>
        <v>0</v>
      </c>
      <c r="O416" s="190"/>
      <c r="P416" s="190"/>
      <c r="Q416" s="191">
        <f t="shared" si="75"/>
        <v>0</v>
      </c>
      <c r="R416" s="191">
        <f t="shared" si="75"/>
        <v>0</v>
      </c>
      <c r="S416" s="1988"/>
      <c r="T416" s="1989"/>
      <c r="U416" s="118">
        <f t="shared" si="72"/>
        <v>0</v>
      </c>
      <c r="V416" s="33"/>
      <c r="W416" s="33"/>
      <c r="X416" s="33"/>
      <c r="Y416" s="33"/>
      <c r="Z416" s="33"/>
      <c r="AA416" s="205"/>
      <c r="AB416" s="33"/>
      <c r="AC416" s="33"/>
      <c r="AD416" s="33"/>
      <c r="AE416" s="199"/>
      <c r="AF416" s="199"/>
      <c r="AG416" s="199"/>
      <c r="AH416" s="33"/>
      <c r="AI416" s="33"/>
      <c r="AJ416" s="33"/>
      <c r="AK416" s="33"/>
      <c r="AL416" s="33"/>
      <c r="AM416" s="33"/>
      <c r="AN416" s="48"/>
      <c r="AO416" s="48"/>
      <c r="AP416" s="48"/>
    </row>
    <row r="417" spans="9:42" ht="21" hidden="1" customHeight="1">
      <c r="I417" s="292">
        <f t="shared" si="73"/>
        <v>0</v>
      </c>
      <c r="J417" s="118">
        <f t="shared" si="65"/>
        <v>0</v>
      </c>
      <c r="K417" s="636">
        <f t="shared" si="76"/>
        <v>29</v>
      </c>
      <c r="L417" s="188"/>
      <c r="M417" s="188"/>
      <c r="N417" s="189">
        <f t="shared" si="74"/>
        <v>0</v>
      </c>
      <c r="O417" s="190"/>
      <c r="P417" s="190"/>
      <c r="Q417" s="191">
        <f t="shared" si="75"/>
        <v>0</v>
      </c>
      <c r="R417" s="191">
        <f t="shared" si="75"/>
        <v>0</v>
      </c>
      <c r="S417" s="1988"/>
      <c r="T417" s="1989"/>
      <c r="U417" s="118">
        <f t="shared" si="72"/>
        <v>0</v>
      </c>
      <c r="V417" s="33"/>
      <c r="W417" s="33"/>
      <c r="X417" s="33"/>
      <c r="Y417" s="33"/>
      <c r="Z417" s="33"/>
      <c r="AA417" s="205"/>
      <c r="AB417" s="33"/>
      <c r="AC417" s="33"/>
      <c r="AD417" s="33"/>
      <c r="AE417" s="199"/>
      <c r="AF417" s="199"/>
      <c r="AG417" s="199"/>
      <c r="AH417" s="33"/>
      <c r="AI417" s="33"/>
      <c r="AJ417" s="33"/>
      <c r="AK417" s="33"/>
      <c r="AL417" s="33"/>
      <c r="AM417" s="33"/>
      <c r="AN417" s="48"/>
      <c r="AO417" s="48"/>
      <c r="AP417" s="48"/>
    </row>
    <row r="418" spans="9:42" ht="21" hidden="1" customHeight="1">
      <c r="I418" s="292">
        <f t="shared" si="73"/>
        <v>0</v>
      </c>
      <c r="J418" s="118">
        <f t="shared" si="65"/>
        <v>0</v>
      </c>
      <c r="K418" s="636">
        <f t="shared" si="76"/>
        <v>30</v>
      </c>
      <c r="L418" s="188"/>
      <c r="M418" s="188"/>
      <c r="N418" s="189">
        <f t="shared" si="74"/>
        <v>0</v>
      </c>
      <c r="O418" s="190"/>
      <c r="P418" s="190"/>
      <c r="Q418" s="191">
        <f t="shared" si="75"/>
        <v>0</v>
      </c>
      <c r="R418" s="191">
        <f t="shared" si="75"/>
        <v>0</v>
      </c>
      <c r="S418" s="1988"/>
      <c r="T418" s="1989"/>
      <c r="U418" s="118">
        <f t="shared" si="72"/>
        <v>0</v>
      </c>
      <c r="V418" s="33"/>
      <c r="W418" s="33"/>
      <c r="X418" s="33"/>
      <c r="Y418" s="33"/>
      <c r="Z418" s="33"/>
      <c r="AA418" s="205"/>
      <c r="AB418" s="33"/>
      <c r="AC418" s="33"/>
      <c r="AD418" s="33"/>
      <c r="AE418" s="199"/>
      <c r="AF418" s="199"/>
      <c r="AG418" s="199"/>
      <c r="AH418" s="33"/>
      <c r="AI418" s="33"/>
      <c r="AJ418" s="33"/>
      <c r="AK418" s="33"/>
      <c r="AL418" s="33"/>
      <c r="AM418" s="33"/>
      <c r="AN418" s="48"/>
      <c r="AO418" s="48"/>
      <c r="AP418" s="48"/>
    </row>
    <row r="419" spans="9:42" ht="21" hidden="1" customHeight="1">
      <c r="I419" s="292">
        <f t="shared" si="73"/>
        <v>0</v>
      </c>
      <c r="J419" s="118">
        <f t="shared" si="65"/>
        <v>0</v>
      </c>
      <c r="K419" s="636">
        <f t="shared" si="76"/>
        <v>31</v>
      </c>
      <c r="L419" s="188"/>
      <c r="M419" s="188"/>
      <c r="N419" s="189">
        <f t="shared" si="74"/>
        <v>0</v>
      </c>
      <c r="O419" s="190"/>
      <c r="P419" s="190"/>
      <c r="Q419" s="191">
        <f t="shared" si="75"/>
        <v>0</v>
      </c>
      <c r="R419" s="191">
        <f t="shared" si="75"/>
        <v>0</v>
      </c>
      <c r="S419" s="1988"/>
      <c r="T419" s="1989"/>
      <c r="U419" s="118">
        <f t="shared" si="72"/>
        <v>0</v>
      </c>
      <c r="V419" s="33"/>
      <c r="W419" s="33"/>
      <c r="X419" s="33"/>
      <c r="Y419" s="33"/>
      <c r="Z419" s="33"/>
      <c r="AA419" s="205"/>
      <c r="AB419" s="33"/>
      <c r="AC419" s="33"/>
      <c r="AD419" s="33"/>
      <c r="AE419" s="199"/>
      <c r="AF419" s="199"/>
      <c r="AG419" s="199"/>
      <c r="AH419" s="33"/>
      <c r="AI419" s="33"/>
      <c r="AJ419" s="33"/>
      <c r="AK419" s="33"/>
      <c r="AL419" s="33"/>
      <c r="AM419" s="33"/>
      <c r="AN419" s="48"/>
      <c r="AO419" s="48"/>
      <c r="AP419" s="48"/>
    </row>
    <row r="420" spans="9:42" ht="21" hidden="1" customHeight="1">
      <c r="I420" s="292">
        <f t="shared" si="73"/>
        <v>0</v>
      </c>
      <c r="J420" s="118">
        <f t="shared" si="65"/>
        <v>0</v>
      </c>
      <c r="K420" s="636">
        <f t="shared" si="76"/>
        <v>32</v>
      </c>
      <c r="L420" s="188"/>
      <c r="M420" s="188"/>
      <c r="N420" s="189">
        <f t="shared" si="74"/>
        <v>0</v>
      </c>
      <c r="O420" s="190"/>
      <c r="P420" s="190"/>
      <c r="Q420" s="191">
        <f t="shared" si="75"/>
        <v>0</v>
      </c>
      <c r="R420" s="191">
        <f t="shared" si="75"/>
        <v>0</v>
      </c>
      <c r="S420" s="1988"/>
      <c r="T420" s="1989"/>
      <c r="U420" s="118">
        <f t="shared" si="72"/>
        <v>0</v>
      </c>
      <c r="V420" s="33"/>
      <c r="W420" s="33"/>
      <c r="X420" s="33"/>
      <c r="Y420" s="33"/>
      <c r="Z420" s="33"/>
      <c r="AA420" s="205"/>
      <c r="AB420" s="33"/>
      <c r="AC420" s="33"/>
      <c r="AD420" s="33"/>
      <c r="AE420" s="199"/>
      <c r="AF420" s="199"/>
      <c r="AG420" s="199"/>
      <c r="AH420" s="33"/>
      <c r="AI420" s="33"/>
      <c r="AJ420" s="33"/>
      <c r="AK420" s="33"/>
      <c r="AL420" s="33"/>
      <c r="AM420" s="33"/>
      <c r="AN420" s="48"/>
      <c r="AO420" s="48"/>
      <c r="AP420" s="48"/>
    </row>
    <row r="421" spans="9:42" ht="21" hidden="1" customHeight="1">
      <c r="I421" s="292">
        <f t="shared" si="73"/>
        <v>0</v>
      </c>
      <c r="J421" s="118">
        <f t="shared" si="65"/>
        <v>0</v>
      </c>
      <c r="K421" s="636">
        <f t="shared" si="76"/>
        <v>33</v>
      </c>
      <c r="L421" s="188"/>
      <c r="M421" s="188"/>
      <c r="N421" s="189">
        <f t="shared" si="74"/>
        <v>0</v>
      </c>
      <c r="O421" s="190"/>
      <c r="P421" s="190"/>
      <c r="Q421" s="191">
        <f t="shared" si="75"/>
        <v>0</v>
      </c>
      <c r="R421" s="191">
        <f t="shared" si="75"/>
        <v>0</v>
      </c>
      <c r="S421" s="1988"/>
      <c r="T421" s="1989"/>
      <c r="U421" s="118">
        <f t="shared" si="72"/>
        <v>0</v>
      </c>
      <c r="V421" s="33"/>
      <c r="W421" s="33"/>
      <c r="X421" s="33"/>
      <c r="Y421" s="33"/>
      <c r="Z421" s="33"/>
      <c r="AA421" s="205"/>
      <c r="AB421" s="33"/>
      <c r="AC421" s="33"/>
      <c r="AD421" s="33"/>
      <c r="AE421" s="199"/>
      <c r="AF421" s="199"/>
      <c r="AG421" s="199"/>
      <c r="AH421" s="33"/>
      <c r="AI421" s="33"/>
      <c r="AJ421" s="33"/>
      <c r="AK421" s="33"/>
      <c r="AL421" s="33"/>
      <c r="AM421" s="33"/>
      <c r="AN421" s="48"/>
      <c r="AO421" s="48"/>
      <c r="AP421" s="48"/>
    </row>
    <row r="422" spans="9:42" ht="21" hidden="1" customHeight="1">
      <c r="I422" s="292">
        <f t="shared" si="73"/>
        <v>0</v>
      </c>
      <c r="J422" s="118">
        <f t="shared" si="65"/>
        <v>0</v>
      </c>
      <c r="K422" s="636">
        <f t="shared" si="76"/>
        <v>34</v>
      </c>
      <c r="L422" s="188"/>
      <c r="M422" s="188"/>
      <c r="N422" s="189">
        <f t="shared" si="74"/>
        <v>0</v>
      </c>
      <c r="O422" s="190"/>
      <c r="P422" s="190"/>
      <c r="Q422" s="191">
        <f t="shared" si="75"/>
        <v>0</v>
      </c>
      <c r="R422" s="191">
        <f t="shared" si="75"/>
        <v>0</v>
      </c>
      <c r="S422" s="1988"/>
      <c r="T422" s="1989"/>
      <c r="U422" s="118">
        <f t="shared" si="72"/>
        <v>0</v>
      </c>
      <c r="V422" s="33"/>
      <c r="W422" s="33"/>
      <c r="X422" s="33"/>
      <c r="Y422" s="33"/>
      <c r="Z422" s="33"/>
      <c r="AA422" s="205"/>
      <c r="AB422" s="33"/>
      <c r="AC422" s="33"/>
      <c r="AD422" s="33"/>
      <c r="AE422" s="199"/>
      <c r="AF422" s="199"/>
      <c r="AG422" s="199"/>
      <c r="AH422" s="33"/>
      <c r="AI422" s="33"/>
      <c r="AJ422" s="33"/>
      <c r="AK422" s="33"/>
      <c r="AL422" s="33"/>
      <c r="AM422" s="33"/>
      <c r="AN422" s="48"/>
      <c r="AO422" s="48"/>
      <c r="AP422" s="48"/>
    </row>
    <row r="423" spans="9:42" ht="21" hidden="1" customHeight="1">
      <c r="I423" s="292">
        <f t="shared" si="73"/>
        <v>0</v>
      </c>
      <c r="J423" s="118">
        <f t="shared" si="65"/>
        <v>0</v>
      </c>
      <c r="K423" s="636">
        <f t="shared" si="76"/>
        <v>35</v>
      </c>
      <c r="L423" s="188"/>
      <c r="M423" s="188"/>
      <c r="N423" s="189">
        <f t="shared" si="74"/>
        <v>0</v>
      </c>
      <c r="O423" s="190"/>
      <c r="P423" s="190"/>
      <c r="Q423" s="191">
        <f t="shared" si="75"/>
        <v>0</v>
      </c>
      <c r="R423" s="191">
        <f t="shared" si="75"/>
        <v>0</v>
      </c>
      <c r="S423" s="1988"/>
      <c r="T423" s="1989"/>
      <c r="U423" s="118">
        <f t="shared" si="72"/>
        <v>0</v>
      </c>
      <c r="V423" s="33"/>
      <c r="W423" s="33"/>
      <c r="X423" s="33"/>
      <c r="Y423" s="33"/>
      <c r="Z423" s="33"/>
      <c r="AA423" s="205"/>
      <c r="AB423" s="33"/>
      <c r="AC423" s="33"/>
      <c r="AD423" s="33"/>
      <c r="AE423" s="199"/>
      <c r="AF423" s="199"/>
      <c r="AG423" s="199"/>
      <c r="AH423" s="33"/>
      <c r="AI423" s="33"/>
      <c r="AJ423" s="33"/>
      <c r="AK423" s="33"/>
      <c r="AL423" s="33"/>
      <c r="AM423" s="33"/>
      <c r="AN423" s="48"/>
      <c r="AO423" s="48"/>
      <c r="AP423" s="48"/>
    </row>
    <row r="424" spans="9:42" ht="21" hidden="1" customHeight="1">
      <c r="I424" s="292">
        <f t="shared" si="73"/>
        <v>0</v>
      </c>
      <c r="J424" s="118">
        <f t="shared" si="65"/>
        <v>0</v>
      </c>
      <c r="K424" s="636">
        <f t="shared" si="76"/>
        <v>36</v>
      </c>
      <c r="L424" s="188"/>
      <c r="M424" s="188"/>
      <c r="N424" s="189">
        <f t="shared" si="74"/>
        <v>0</v>
      </c>
      <c r="O424" s="190"/>
      <c r="P424" s="190"/>
      <c r="Q424" s="191">
        <f t="shared" si="75"/>
        <v>0</v>
      </c>
      <c r="R424" s="191">
        <f t="shared" si="75"/>
        <v>0</v>
      </c>
      <c r="S424" s="1988"/>
      <c r="T424" s="1989"/>
      <c r="U424" s="118">
        <f t="shared" si="72"/>
        <v>0</v>
      </c>
      <c r="V424" s="33"/>
      <c r="W424" s="33"/>
      <c r="X424" s="33"/>
      <c r="Y424" s="33"/>
      <c r="Z424" s="33"/>
      <c r="AA424" s="205"/>
      <c r="AB424" s="33"/>
      <c r="AC424" s="33"/>
      <c r="AD424" s="33"/>
      <c r="AE424" s="199"/>
      <c r="AF424" s="199"/>
      <c r="AG424" s="199"/>
      <c r="AH424" s="33"/>
      <c r="AI424" s="33"/>
      <c r="AJ424" s="33"/>
      <c r="AK424" s="33"/>
      <c r="AL424" s="33"/>
      <c r="AM424" s="33"/>
      <c r="AN424" s="48"/>
      <c r="AO424" s="48"/>
      <c r="AP424" s="48"/>
    </row>
    <row r="425" spans="9:42" ht="21" hidden="1" customHeight="1" thickBot="1">
      <c r="I425" s="292">
        <f t="shared" si="73"/>
        <v>0</v>
      </c>
      <c r="J425" s="118">
        <f t="shared" si="65"/>
        <v>0</v>
      </c>
      <c r="K425" s="210">
        <f t="shared" si="76"/>
        <v>37</v>
      </c>
      <c r="L425" s="188"/>
      <c r="M425" s="188"/>
      <c r="N425" s="211">
        <f t="shared" si="74"/>
        <v>0</v>
      </c>
      <c r="O425" s="212"/>
      <c r="P425" s="212"/>
      <c r="Q425" s="213">
        <f t="shared" si="75"/>
        <v>0</v>
      </c>
      <c r="R425" s="213">
        <f t="shared" si="75"/>
        <v>0</v>
      </c>
      <c r="S425" s="1990"/>
      <c r="T425" s="1991"/>
      <c r="U425" s="118">
        <f t="shared" si="72"/>
        <v>0</v>
      </c>
      <c r="V425" s="33"/>
      <c r="W425" s="33"/>
      <c r="X425" s="33"/>
      <c r="Y425" s="33"/>
      <c r="Z425" s="33"/>
      <c r="AA425" s="205"/>
      <c r="AB425" s="33"/>
      <c r="AC425" s="33"/>
      <c r="AD425" s="33"/>
      <c r="AE425" s="199"/>
      <c r="AF425" s="199"/>
      <c r="AG425" s="199"/>
      <c r="AH425" s="33"/>
      <c r="AI425" s="33"/>
      <c r="AJ425" s="33"/>
      <c r="AK425" s="33"/>
      <c r="AL425" s="33"/>
      <c r="AM425" s="33"/>
      <c r="AN425" s="48"/>
      <c r="AO425" s="48"/>
      <c r="AP425" s="48"/>
    </row>
    <row r="426" spans="9:42" ht="21" hidden="1" customHeight="1">
      <c r="I426" s="292">
        <f>IF((O$428+P$428)&gt;0,1,0)</f>
        <v>0</v>
      </c>
      <c r="J426" s="118">
        <f t="shared" si="65"/>
        <v>0</v>
      </c>
      <c r="K426" s="2002" t="s">
        <v>840</v>
      </c>
      <c r="L426" s="2004" t="s">
        <v>841</v>
      </c>
      <c r="M426" s="2006" t="s">
        <v>842</v>
      </c>
      <c r="N426" s="2006" t="s">
        <v>843</v>
      </c>
      <c r="O426" s="2012" t="s">
        <v>844</v>
      </c>
      <c r="P426" s="2012"/>
      <c r="Q426" s="2012" t="s">
        <v>845</v>
      </c>
      <c r="R426" s="2012"/>
      <c r="S426" s="1992" t="s">
        <v>969</v>
      </c>
      <c r="T426" s="1993"/>
      <c r="U426" s="118">
        <f t="shared" si="72"/>
        <v>0</v>
      </c>
      <c r="V426" s="33"/>
      <c r="W426" s="33"/>
      <c r="X426" s="33"/>
      <c r="Y426" s="33"/>
      <c r="Z426" s="33"/>
      <c r="AA426" s="205"/>
      <c r="AB426" s="33"/>
      <c r="AC426" s="33"/>
      <c r="AD426" s="33"/>
      <c r="AE426" s="199"/>
      <c r="AF426" s="199"/>
      <c r="AG426" s="199"/>
      <c r="AH426" s="33"/>
      <c r="AI426" s="33"/>
      <c r="AJ426" s="33"/>
      <c r="AK426" s="33"/>
      <c r="AL426" s="33"/>
      <c r="AM426" s="33"/>
      <c r="AN426" s="48"/>
      <c r="AO426" s="48"/>
      <c r="AP426" s="48"/>
    </row>
    <row r="427" spans="9:42" ht="21" hidden="1" customHeight="1">
      <c r="I427" s="292">
        <f t="shared" ref="I427:I450" si="77">IF((O$428+P$428)&gt;0,1,0)</f>
        <v>0</v>
      </c>
      <c r="J427" s="118">
        <f t="shared" si="65"/>
        <v>0</v>
      </c>
      <c r="K427" s="2003"/>
      <c r="L427" s="2005"/>
      <c r="M427" s="2007"/>
      <c r="N427" s="2007"/>
      <c r="O427" s="635" t="s">
        <v>741</v>
      </c>
      <c r="P427" s="176" t="s">
        <v>742</v>
      </c>
      <c r="Q427" s="176" t="s">
        <v>741</v>
      </c>
      <c r="R427" s="177" t="s">
        <v>742</v>
      </c>
      <c r="S427" s="1994"/>
      <c r="T427" s="1995"/>
      <c r="U427" s="118">
        <f t="shared" si="72"/>
        <v>0</v>
      </c>
      <c r="V427" s="33"/>
      <c r="W427" s="33"/>
      <c r="X427" s="33"/>
      <c r="Y427" s="33"/>
      <c r="Z427" s="33"/>
      <c r="AA427" s="205"/>
      <c r="AB427" s="33"/>
      <c r="AC427" s="33"/>
      <c r="AD427" s="33"/>
      <c r="AE427" s="199"/>
      <c r="AF427" s="199"/>
      <c r="AG427" s="199"/>
      <c r="AH427" s="33"/>
      <c r="AI427" s="33"/>
      <c r="AJ427" s="33"/>
      <c r="AK427" s="33"/>
      <c r="AL427" s="33"/>
      <c r="AM427" s="33"/>
      <c r="AN427" s="48"/>
      <c r="AO427" s="48"/>
      <c r="AP427" s="48"/>
    </row>
    <row r="428" spans="9:42" ht="21" hidden="1" customHeight="1">
      <c r="I428" s="292">
        <f t="shared" si="77"/>
        <v>0</v>
      </c>
      <c r="J428" s="118">
        <f t="shared" si="65"/>
        <v>0</v>
      </c>
      <c r="K428" s="636">
        <f>+K50+1</f>
        <v>15</v>
      </c>
      <c r="L428" s="188"/>
      <c r="M428" s="188"/>
      <c r="N428" s="189">
        <f t="shared" ref="N428:N450" si="78">IF(O428+P428&gt;0,$W$377,)</f>
        <v>0</v>
      </c>
      <c r="O428" s="190"/>
      <c r="P428" s="190"/>
      <c r="Q428" s="191">
        <f t="shared" si="75"/>
        <v>0</v>
      </c>
      <c r="R428" s="191">
        <f t="shared" si="75"/>
        <v>0</v>
      </c>
      <c r="S428" s="1988"/>
      <c r="T428" s="1989"/>
      <c r="U428" s="118">
        <f t="shared" si="72"/>
        <v>0</v>
      </c>
      <c r="V428" s="33"/>
      <c r="W428" s="33"/>
      <c r="X428" s="33"/>
      <c r="Y428" s="33"/>
      <c r="Z428" s="33"/>
      <c r="AA428" s="205"/>
      <c r="AB428" s="33"/>
      <c r="AC428" s="33"/>
      <c r="AD428" s="33"/>
      <c r="AE428" s="199"/>
      <c r="AF428" s="199"/>
      <c r="AG428" s="199"/>
      <c r="AH428" s="33"/>
      <c r="AI428" s="33"/>
      <c r="AJ428" s="33"/>
      <c r="AK428" s="33"/>
      <c r="AL428" s="33"/>
      <c r="AM428" s="33"/>
      <c r="AN428" s="48"/>
      <c r="AO428" s="48"/>
      <c r="AP428" s="48"/>
    </row>
    <row r="429" spans="9:42" ht="21" hidden="1" customHeight="1">
      <c r="I429" s="292">
        <f t="shared" si="77"/>
        <v>0</v>
      </c>
      <c r="J429" s="118">
        <f t="shared" si="65"/>
        <v>0</v>
      </c>
      <c r="K429" s="636">
        <f t="shared" ref="K429:K450" si="79">+K428+1</f>
        <v>16</v>
      </c>
      <c r="L429" s="188"/>
      <c r="M429" s="188"/>
      <c r="N429" s="189">
        <f t="shared" si="78"/>
        <v>0</v>
      </c>
      <c r="O429" s="190"/>
      <c r="P429" s="190"/>
      <c r="Q429" s="191">
        <f t="shared" si="75"/>
        <v>0</v>
      </c>
      <c r="R429" s="191">
        <f t="shared" si="75"/>
        <v>0</v>
      </c>
      <c r="S429" s="1988"/>
      <c r="T429" s="1989"/>
      <c r="U429" s="118">
        <f t="shared" si="72"/>
        <v>0</v>
      </c>
      <c r="V429" s="33"/>
      <c r="W429" s="33"/>
      <c r="X429" s="33"/>
      <c r="Y429" s="33"/>
      <c r="Z429" s="33"/>
      <c r="AA429" s="205"/>
      <c r="AB429" s="33"/>
      <c r="AC429" s="33"/>
      <c r="AD429" s="33"/>
      <c r="AE429" s="199"/>
      <c r="AF429" s="199"/>
      <c r="AG429" s="199"/>
      <c r="AH429" s="33"/>
      <c r="AI429" s="33"/>
      <c r="AJ429" s="33"/>
      <c r="AK429" s="33"/>
      <c r="AL429" s="33"/>
      <c r="AM429" s="33"/>
      <c r="AN429" s="48"/>
      <c r="AO429" s="48"/>
      <c r="AP429" s="48"/>
    </row>
    <row r="430" spans="9:42" ht="21" hidden="1" customHeight="1">
      <c r="I430" s="292">
        <f t="shared" si="77"/>
        <v>0</v>
      </c>
      <c r="J430" s="118">
        <f t="shared" si="65"/>
        <v>0</v>
      </c>
      <c r="K430" s="636">
        <f t="shared" si="79"/>
        <v>17</v>
      </c>
      <c r="L430" s="188"/>
      <c r="M430" s="188"/>
      <c r="N430" s="189">
        <f t="shared" si="78"/>
        <v>0</v>
      </c>
      <c r="O430" s="190"/>
      <c r="P430" s="190"/>
      <c r="Q430" s="191">
        <f t="shared" si="75"/>
        <v>0</v>
      </c>
      <c r="R430" s="191">
        <f t="shared" si="75"/>
        <v>0</v>
      </c>
      <c r="S430" s="1988"/>
      <c r="T430" s="1989"/>
      <c r="U430" s="118">
        <f t="shared" si="72"/>
        <v>0</v>
      </c>
      <c r="V430" s="33"/>
      <c r="W430" s="33"/>
      <c r="X430" s="33"/>
      <c r="Y430" s="33"/>
      <c r="Z430" s="33"/>
      <c r="AA430" s="205"/>
      <c r="AB430" s="33"/>
      <c r="AC430" s="33"/>
      <c r="AD430" s="33"/>
      <c r="AE430" s="199"/>
      <c r="AF430" s="199"/>
      <c r="AG430" s="199"/>
      <c r="AH430" s="33"/>
      <c r="AI430" s="33"/>
      <c r="AJ430" s="33"/>
      <c r="AK430" s="33"/>
      <c r="AL430" s="33"/>
      <c r="AM430" s="33"/>
      <c r="AN430" s="48"/>
      <c r="AO430" s="48"/>
      <c r="AP430" s="48"/>
    </row>
    <row r="431" spans="9:42" ht="21" hidden="1" customHeight="1">
      <c r="I431" s="292">
        <f t="shared" si="77"/>
        <v>0</v>
      </c>
      <c r="J431" s="118">
        <f t="shared" si="65"/>
        <v>0</v>
      </c>
      <c r="K431" s="636">
        <f t="shared" si="79"/>
        <v>18</v>
      </c>
      <c r="L431" s="188"/>
      <c r="M431" s="188"/>
      <c r="N431" s="189">
        <f t="shared" si="78"/>
        <v>0</v>
      </c>
      <c r="O431" s="190"/>
      <c r="P431" s="190"/>
      <c r="Q431" s="191">
        <f t="shared" si="75"/>
        <v>0</v>
      </c>
      <c r="R431" s="191">
        <f t="shared" si="75"/>
        <v>0</v>
      </c>
      <c r="S431" s="1988"/>
      <c r="T431" s="1989"/>
      <c r="U431" s="118">
        <f t="shared" si="72"/>
        <v>0</v>
      </c>
      <c r="V431" s="33"/>
      <c r="W431" s="33"/>
      <c r="X431" s="33"/>
      <c r="Y431" s="33"/>
      <c r="Z431" s="33"/>
      <c r="AA431" s="205"/>
      <c r="AB431" s="33"/>
      <c r="AC431" s="33"/>
      <c r="AD431" s="33"/>
      <c r="AE431" s="199"/>
      <c r="AF431" s="199"/>
      <c r="AG431" s="199"/>
      <c r="AH431" s="33"/>
      <c r="AI431" s="33"/>
      <c r="AJ431" s="33"/>
      <c r="AK431" s="33"/>
      <c r="AL431" s="33"/>
      <c r="AM431" s="33"/>
      <c r="AN431" s="48"/>
      <c r="AO431" s="48"/>
      <c r="AP431" s="48"/>
    </row>
    <row r="432" spans="9:42" ht="21" hidden="1" customHeight="1">
      <c r="I432" s="292">
        <f t="shared" si="77"/>
        <v>0</v>
      </c>
      <c r="J432" s="118">
        <f t="shared" si="65"/>
        <v>0</v>
      </c>
      <c r="K432" s="636">
        <f t="shared" si="79"/>
        <v>19</v>
      </c>
      <c r="L432" s="188"/>
      <c r="M432" s="188"/>
      <c r="N432" s="189">
        <f t="shared" si="78"/>
        <v>0</v>
      </c>
      <c r="O432" s="190"/>
      <c r="P432" s="190"/>
      <c r="Q432" s="191">
        <f t="shared" si="75"/>
        <v>0</v>
      </c>
      <c r="R432" s="191">
        <f t="shared" si="75"/>
        <v>0</v>
      </c>
      <c r="S432" s="1988"/>
      <c r="T432" s="1989"/>
      <c r="U432" s="118">
        <f t="shared" si="72"/>
        <v>0</v>
      </c>
      <c r="V432" s="33"/>
      <c r="W432" s="33"/>
      <c r="X432" s="33"/>
      <c r="Y432" s="33"/>
      <c r="Z432" s="33"/>
      <c r="AA432" s="205"/>
      <c r="AB432" s="33"/>
      <c r="AC432" s="33"/>
      <c r="AD432" s="33"/>
      <c r="AE432" s="199"/>
      <c r="AF432" s="199"/>
      <c r="AG432" s="199"/>
      <c r="AH432" s="33"/>
      <c r="AI432" s="33"/>
      <c r="AJ432" s="33"/>
      <c r="AK432" s="33"/>
      <c r="AL432" s="33"/>
      <c r="AM432" s="33"/>
      <c r="AN432" s="48"/>
      <c r="AO432" s="48"/>
      <c r="AP432" s="48"/>
    </row>
    <row r="433" spans="9:42" ht="21" hidden="1" customHeight="1">
      <c r="I433" s="292">
        <f t="shared" si="77"/>
        <v>0</v>
      </c>
      <c r="J433" s="118">
        <f t="shared" si="65"/>
        <v>0</v>
      </c>
      <c r="K433" s="636">
        <f t="shared" si="79"/>
        <v>20</v>
      </c>
      <c r="L433" s="188"/>
      <c r="M433" s="188"/>
      <c r="N433" s="189">
        <f t="shared" si="78"/>
        <v>0</v>
      </c>
      <c r="O433" s="190"/>
      <c r="P433" s="190"/>
      <c r="Q433" s="191">
        <f t="shared" si="75"/>
        <v>0</v>
      </c>
      <c r="R433" s="191">
        <f t="shared" si="75"/>
        <v>0</v>
      </c>
      <c r="S433" s="1988"/>
      <c r="T433" s="1989"/>
      <c r="U433" s="118">
        <f t="shared" si="72"/>
        <v>0</v>
      </c>
      <c r="V433" s="33"/>
      <c r="W433" s="33"/>
      <c r="X433" s="33"/>
      <c r="Y433" s="33"/>
      <c r="Z433" s="33"/>
      <c r="AA433" s="205"/>
      <c r="AB433" s="33"/>
      <c r="AC433" s="33"/>
      <c r="AD433" s="33"/>
      <c r="AE433" s="199"/>
      <c r="AF433" s="199"/>
      <c r="AG433" s="199"/>
      <c r="AH433" s="33"/>
      <c r="AI433" s="33"/>
      <c r="AJ433" s="33"/>
      <c r="AK433" s="33"/>
      <c r="AL433" s="33"/>
      <c r="AM433" s="33"/>
      <c r="AN433" s="48"/>
      <c r="AO433" s="48"/>
      <c r="AP433" s="48"/>
    </row>
    <row r="434" spans="9:42" ht="21" hidden="1" customHeight="1">
      <c r="I434" s="292">
        <f t="shared" si="77"/>
        <v>0</v>
      </c>
      <c r="J434" s="118">
        <f t="shared" si="65"/>
        <v>0</v>
      </c>
      <c r="K434" s="636">
        <f t="shared" si="79"/>
        <v>21</v>
      </c>
      <c r="L434" s="188"/>
      <c r="M434" s="188"/>
      <c r="N434" s="189">
        <f t="shared" si="78"/>
        <v>0</v>
      </c>
      <c r="O434" s="190"/>
      <c r="P434" s="190"/>
      <c r="Q434" s="191">
        <f t="shared" si="75"/>
        <v>0</v>
      </c>
      <c r="R434" s="191">
        <f t="shared" si="75"/>
        <v>0</v>
      </c>
      <c r="S434" s="1988"/>
      <c r="T434" s="1989"/>
      <c r="U434" s="118">
        <f t="shared" si="72"/>
        <v>0</v>
      </c>
      <c r="V434" s="33"/>
      <c r="W434" s="33"/>
      <c r="X434" s="33"/>
      <c r="Y434" s="33"/>
      <c r="Z434" s="33"/>
      <c r="AA434" s="205"/>
      <c r="AB434" s="33"/>
      <c r="AC434" s="33"/>
      <c r="AD434" s="33"/>
      <c r="AE434" s="199"/>
      <c r="AF434" s="199"/>
      <c r="AG434" s="199"/>
      <c r="AH434" s="33"/>
      <c r="AI434" s="33"/>
      <c r="AJ434" s="33"/>
      <c r="AK434" s="33"/>
      <c r="AL434" s="33"/>
      <c r="AM434" s="33"/>
      <c r="AN434" s="48"/>
      <c r="AO434" s="48"/>
      <c r="AP434" s="48"/>
    </row>
    <row r="435" spans="9:42" ht="21" hidden="1" customHeight="1">
      <c r="I435" s="292">
        <f t="shared" si="77"/>
        <v>0</v>
      </c>
      <c r="J435" s="118">
        <f t="shared" si="65"/>
        <v>0</v>
      </c>
      <c r="K435" s="636">
        <f t="shared" si="79"/>
        <v>22</v>
      </c>
      <c r="L435" s="188"/>
      <c r="M435" s="188"/>
      <c r="N435" s="189">
        <f t="shared" si="78"/>
        <v>0</v>
      </c>
      <c r="O435" s="190"/>
      <c r="P435" s="190"/>
      <c r="Q435" s="191">
        <f t="shared" si="75"/>
        <v>0</v>
      </c>
      <c r="R435" s="191">
        <f t="shared" si="75"/>
        <v>0</v>
      </c>
      <c r="S435" s="1988"/>
      <c r="T435" s="1989"/>
      <c r="U435" s="118">
        <f t="shared" si="72"/>
        <v>0</v>
      </c>
      <c r="V435" s="33"/>
      <c r="W435" s="33"/>
      <c r="X435" s="33"/>
      <c r="Y435" s="33"/>
      <c r="Z435" s="33"/>
      <c r="AA435" s="205"/>
      <c r="AB435" s="33"/>
      <c r="AC435" s="33"/>
      <c r="AD435" s="33"/>
      <c r="AE435" s="199"/>
      <c r="AF435" s="199"/>
      <c r="AG435" s="199"/>
      <c r="AH435" s="33"/>
      <c r="AI435" s="33"/>
      <c r="AJ435" s="33"/>
      <c r="AK435" s="33"/>
      <c r="AL435" s="33"/>
      <c r="AM435" s="33"/>
      <c r="AN435" s="48"/>
      <c r="AO435" s="48"/>
      <c r="AP435" s="48"/>
    </row>
    <row r="436" spans="9:42" ht="21" hidden="1" customHeight="1">
      <c r="I436" s="292">
        <f t="shared" si="77"/>
        <v>0</v>
      </c>
      <c r="J436" s="118">
        <f t="shared" si="65"/>
        <v>0</v>
      </c>
      <c r="K436" s="636">
        <f t="shared" si="79"/>
        <v>23</v>
      </c>
      <c r="L436" s="188"/>
      <c r="M436" s="188"/>
      <c r="N436" s="189">
        <f t="shared" si="78"/>
        <v>0</v>
      </c>
      <c r="O436" s="190"/>
      <c r="P436" s="190"/>
      <c r="Q436" s="191">
        <f t="shared" si="75"/>
        <v>0</v>
      </c>
      <c r="R436" s="191">
        <f t="shared" si="75"/>
        <v>0</v>
      </c>
      <c r="S436" s="1988"/>
      <c r="T436" s="1989"/>
      <c r="U436" s="118">
        <f t="shared" si="72"/>
        <v>0</v>
      </c>
      <c r="V436" s="33"/>
      <c r="W436" s="33"/>
      <c r="X436" s="33"/>
      <c r="Y436" s="33"/>
      <c r="Z436" s="33"/>
      <c r="AA436" s="205"/>
      <c r="AB436" s="33"/>
      <c r="AC436" s="33"/>
      <c r="AD436" s="33"/>
      <c r="AE436" s="199"/>
      <c r="AF436" s="199"/>
      <c r="AG436" s="199"/>
      <c r="AH436" s="33"/>
      <c r="AI436" s="33"/>
      <c r="AJ436" s="33"/>
      <c r="AK436" s="33"/>
      <c r="AL436" s="33"/>
      <c r="AM436" s="33"/>
      <c r="AN436" s="48"/>
      <c r="AO436" s="48"/>
      <c r="AP436" s="48"/>
    </row>
    <row r="437" spans="9:42" ht="21" hidden="1" customHeight="1">
      <c r="I437" s="292">
        <f t="shared" si="77"/>
        <v>0</v>
      </c>
      <c r="J437" s="118">
        <f t="shared" si="65"/>
        <v>0</v>
      </c>
      <c r="K437" s="636">
        <f t="shared" si="79"/>
        <v>24</v>
      </c>
      <c r="L437" s="188"/>
      <c r="M437" s="188"/>
      <c r="N437" s="189">
        <f t="shared" si="78"/>
        <v>0</v>
      </c>
      <c r="O437" s="190"/>
      <c r="P437" s="190"/>
      <c r="Q437" s="191">
        <f t="shared" si="75"/>
        <v>0</v>
      </c>
      <c r="R437" s="191">
        <f t="shared" si="75"/>
        <v>0</v>
      </c>
      <c r="S437" s="1988"/>
      <c r="T437" s="1989"/>
      <c r="U437" s="118">
        <f t="shared" si="72"/>
        <v>0</v>
      </c>
      <c r="V437" s="33"/>
      <c r="W437" s="33"/>
      <c r="X437" s="33"/>
      <c r="Y437" s="33"/>
      <c r="Z437" s="33"/>
      <c r="AA437" s="205"/>
      <c r="AB437" s="33"/>
      <c r="AC437" s="33"/>
      <c r="AD437" s="33"/>
      <c r="AE437" s="199"/>
      <c r="AF437" s="199"/>
      <c r="AG437" s="199"/>
      <c r="AH437" s="33"/>
      <c r="AI437" s="33"/>
      <c r="AJ437" s="33"/>
      <c r="AK437" s="33"/>
      <c r="AL437" s="33"/>
      <c r="AM437" s="33"/>
      <c r="AN437" s="48"/>
      <c r="AO437" s="48"/>
      <c r="AP437" s="48"/>
    </row>
    <row r="438" spans="9:42" ht="21" hidden="1" customHeight="1">
      <c r="I438" s="292">
        <f t="shared" si="77"/>
        <v>0</v>
      </c>
      <c r="J438" s="118">
        <f t="shared" si="65"/>
        <v>0</v>
      </c>
      <c r="K438" s="636">
        <f t="shared" si="79"/>
        <v>25</v>
      </c>
      <c r="L438" s="188"/>
      <c r="M438" s="188"/>
      <c r="N438" s="189">
        <f t="shared" si="78"/>
        <v>0</v>
      </c>
      <c r="O438" s="190"/>
      <c r="P438" s="190"/>
      <c r="Q438" s="191">
        <f t="shared" si="75"/>
        <v>0</v>
      </c>
      <c r="R438" s="191">
        <f t="shared" si="75"/>
        <v>0</v>
      </c>
      <c r="S438" s="1988"/>
      <c r="T438" s="1989"/>
      <c r="U438" s="118">
        <f t="shared" si="72"/>
        <v>0</v>
      </c>
      <c r="V438" s="33"/>
      <c r="W438" s="33"/>
      <c r="X438" s="33"/>
      <c r="Y438" s="33"/>
      <c r="Z438" s="33"/>
      <c r="AA438" s="205"/>
      <c r="AB438" s="33"/>
      <c r="AC438" s="33"/>
      <c r="AD438" s="33"/>
      <c r="AE438" s="199"/>
      <c r="AF438" s="199"/>
      <c r="AG438" s="199"/>
      <c r="AH438" s="33"/>
      <c r="AI438" s="33"/>
      <c r="AJ438" s="33"/>
      <c r="AK438" s="33"/>
      <c r="AL438" s="33"/>
      <c r="AM438" s="33"/>
      <c r="AN438" s="48"/>
      <c r="AO438" s="48"/>
      <c r="AP438" s="48"/>
    </row>
    <row r="439" spans="9:42" ht="21" hidden="1" customHeight="1">
      <c r="I439" s="292">
        <f t="shared" si="77"/>
        <v>0</v>
      </c>
      <c r="J439" s="118">
        <f t="shared" si="65"/>
        <v>0</v>
      </c>
      <c r="K439" s="636">
        <f t="shared" si="79"/>
        <v>26</v>
      </c>
      <c r="L439" s="188"/>
      <c r="M439" s="188"/>
      <c r="N439" s="189">
        <f t="shared" si="78"/>
        <v>0</v>
      </c>
      <c r="O439" s="190"/>
      <c r="P439" s="190"/>
      <c r="Q439" s="191">
        <f t="shared" si="75"/>
        <v>0</v>
      </c>
      <c r="R439" s="191">
        <f t="shared" si="75"/>
        <v>0</v>
      </c>
      <c r="S439" s="1988"/>
      <c r="T439" s="1989"/>
      <c r="U439" s="118">
        <f t="shared" si="72"/>
        <v>0</v>
      </c>
      <c r="V439" s="33"/>
      <c r="W439" s="33"/>
      <c r="X439" s="33"/>
      <c r="Y439" s="33"/>
      <c r="Z439" s="33"/>
      <c r="AA439" s="205"/>
      <c r="AB439" s="33"/>
      <c r="AC439" s="33"/>
      <c r="AD439" s="33"/>
      <c r="AE439" s="199"/>
      <c r="AF439" s="199"/>
      <c r="AG439" s="199"/>
      <c r="AH439" s="33"/>
      <c r="AI439" s="33"/>
      <c r="AJ439" s="33"/>
      <c r="AK439" s="33"/>
      <c r="AL439" s="33"/>
      <c r="AM439" s="33"/>
      <c r="AN439" s="48"/>
      <c r="AO439" s="48"/>
      <c r="AP439" s="48"/>
    </row>
    <row r="440" spans="9:42" ht="21" hidden="1" customHeight="1">
      <c r="I440" s="292">
        <f t="shared" si="77"/>
        <v>0</v>
      </c>
      <c r="J440" s="118">
        <f t="shared" ref="J440:J450" si="80">IF($Q$379&gt;0,6,)</f>
        <v>0</v>
      </c>
      <c r="K440" s="636">
        <f t="shared" si="79"/>
        <v>27</v>
      </c>
      <c r="L440" s="188"/>
      <c r="M440" s="188"/>
      <c r="N440" s="189">
        <f t="shared" si="78"/>
        <v>0</v>
      </c>
      <c r="O440" s="190"/>
      <c r="P440" s="190"/>
      <c r="Q440" s="191">
        <f t="shared" si="75"/>
        <v>0</v>
      </c>
      <c r="R440" s="191">
        <f t="shared" si="75"/>
        <v>0</v>
      </c>
      <c r="S440" s="1988"/>
      <c r="T440" s="1989"/>
      <c r="U440" s="118">
        <f t="shared" si="72"/>
        <v>0</v>
      </c>
      <c r="V440" s="33"/>
      <c r="W440" s="33"/>
      <c r="X440" s="33"/>
      <c r="Y440" s="33"/>
      <c r="Z440" s="33"/>
      <c r="AA440" s="205"/>
      <c r="AB440" s="33"/>
      <c r="AC440" s="33"/>
      <c r="AD440" s="33"/>
      <c r="AE440" s="199"/>
      <c r="AF440" s="199"/>
      <c r="AG440" s="199"/>
      <c r="AH440" s="33"/>
      <c r="AI440" s="33"/>
      <c r="AJ440" s="33"/>
      <c r="AK440" s="33"/>
      <c r="AL440" s="33"/>
      <c r="AM440" s="33"/>
      <c r="AN440" s="48"/>
      <c r="AO440" s="48"/>
      <c r="AP440" s="48"/>
    </row>
    <row r="441" spans="9:42" ht="21" hidden="1" customHeight="1">
      <c r="I441" s="292">
        <f t="shared" si="77"/>
        <v>0</v>
      </c>
      <c r="J441" s="118">
        <f t="shared" si="80"/>
        <v>0</v>
      </c>
      <c r="K441" s="636">
        <f t="shared" si="79"/>
        <v>28</v>
      </c>
      <c r="L441" s="188"/>
      <c r="M441" s="188"/>
      <c r="N441" s="189">
        <f t="shared" si="78"/>
        <v>0</v>
      </c>
      <c r="O441" s="190"/>
      <c r="P441" s="190"/>
      <c r="Q441" s="191">
        <f t="shared" si="75"/>
        <v>0</v>
      </c>
      <c r="R441" s="191">
        <f t="shared" si="75"/>
        <v>0</v>
      </c>
      <c r="S441" s="1988"/>
      <c r="T441" s="1989"/>
      <c r="U441" s="118">
        <f t="shared" si="72"/>
        <v>0</v>
      </c>
      <c r="V441" s="33"/>
      <c r="W441" s="33"/>
      <c r="X441" s="33"/>
      <c r="Y441" s="33"/>
      <c r="Z441" s="33"/>
      <c r="AA441" s="205"/>
      <c r="AB441" s="33"/>
      <c r="AC441" s="33"/>
      <c r="AD441" s="33"/>
      <c r="AE441" s="199"/>
      <c r="AF441" s="199"/>
      <c r="AG441" s="199"/>
      <c r="AH441" s="33"/>
      <c r="AI441" s="33"/>
      <c r="AJ441" s="33"/>
      <c r="AK441" s="33"/>
      <c r="AL441" s="33"/>
      <c r="AM441" s="33"/>
      <c r="AN441" s="48"/>
      <c r="AO441" s="48"/>
      <c r="AP441" s="48"/>
    </row>
    <row r="442" spans="9:42" ht="21" hidden="1" customHeight="1">
      <c r="I442" s="292">
        <f t="shared" si="77"/>
        <v>0</v>
      </c>
      <c r="J442" s="118">
        <f t="shared" si="80"/>
        <v>0</v>
      </c>
      <c r="K442" s="636">
        <f t="shared" si="79"/>
        <v>29</v>
      </c>
      <c r="L442" s="188"/>
      <c r="M442" s="188"/>
      <c r="N442" s="189">
        <f t="shared" si="78"/>
        <v>0</v>
      </c>
      <c r="O442" s="190"/>
      <c r="P442" s="190"/>
      <c r="Q442" s="191">
        <f t="shared" si="75"/>
        <v>0</v>
      </c>
      <c r="R442" s="191">
        <f t="shared" si="75"/>
        <v>0</v>
      </c>
      <c r="S442" s="1988"/>
      <c r="T442" s="1989"/>
      <c r="U442" s="118">
        <f t="shared" si="72"/>
        <v>0</v>
      </c>
      <c r="V442" s="33"/>
      <c r="W442" s="33"/>
      <c r="X442" s="33"/>
      <c r="Y442" s="33"/>
      <c r="Z442" s="33"/>
      <c r="AA442" s="205"/>
      <c r="AB442" s="33"/>
      <c r="AC442" s="33"/>
      <c r="AD442" s="33"/>
      <c r="AE442" s="199"/>
      <c r="AF442" s="199"/>
      <c r="AG442" s="199"/>
      <c r="AH442" s="33"/>
      <c r="AI442" s="33"/>
      <c r="AJ442" s="33"/>
      <c r="AK442" s="33"/>
      <c r="AL442" s="33"/>
      <c r="AM442" s="33"/>
      <c r="AN442" s="48"/>
      <c r="AO442" s="48"/>
      <c r="AP442" s="48"/>
    </row>
    <row r="443" spans="9:42" ht="21" hidden="1" customHeight="1">
      <c r="I443" s="292">
        <f t="shared" si="77"/>
        <v>0</v>
      </c>
      <c r="J443" s="118">
        <f t="shared" si="80"/>
        <v>0</v>
      </c>
      <c r="K443" s="636">
        <f t="shared" si="79"/>
        <v>30</v>
      </c>
      <c r="L443" s="188"/>
      <c r="M443" s="188"/>
      <c r="N443" s="189">
        <f t="shared" si="78"/>
        <v>0</v>
      </c>
      <c r="O443" s="190"/>
      <c r="P443" s="190"/>
      <c r="Q443" s="191">
        <f t="shared" si="75"/>
        <v>0</v>
      </c>
      <c r="R443" s="191">
        <f t="shared" si="75"/>
        <v>0</v>
      </c>
      <c r="S443" s="1988"/>
      <c r="T443" s="1989"/>
      <c r="U443" s="118">
        <f t="shared" si="72"/>
        <v>0</v>
      </c>
      <c r="V443" s="33"/>
      <c r="W443" s="33"/>
      <c r="X443" s="33"/>
      <c r="Y443" s="33"/>
      <c r="Z443" s="33"/>
      <c r="AA443" s="205"/>
      <c r="AB443" s="33"/>
      <c r="AC443" s="33"/>
      <c r="AD443" s="33"/>
      <c r="AE443" s="199"/>
      <c r="AF443" s="199"/>
      <c r="AG443" s="199"/>
      <c r="AH443" s="33"/>
      <c r="AI443" s="33"/>
      <c r="AJ443" s="33"/>
      <c r="AK443" s="33"/>
      <c r="AL443" s="33"/>
      <c r="AM443" s="33"/>
      <c r="AN443" s="48"/>
      <c r="AO443" s="48"/>
      <c r="AP443" s="48"/>
    </row>
    <row r="444" spans="9:42" ht="21" hidden="1" customHeight="1">
      <c r="I444" s="292">
        <f t="shared" si="77"/>
        <v>0</v>
      </c>
      <c r="J444" s="118">
        <f t="shared" si="80"/>
        <v>0</v>
      </c>
      <c r="K444" s="636">
        <f t="shared" si="79"/>
        <v>31</v>
      </c>
      <c r="L444" s="188"/>
      <c r="M444" s="188"/>
      <c r="N444" s="189">
        <f t="shared" si="78"/>
        <v>0</v>
      </c>
      <c r="O444" s="190"/>
      <c r="P444" s="190"/>
      <c r="Q444" s="191">
        <f t="shared" si="75"/>
        <v>0</v>
      </c>
      <c r="R444" s="191">
        <f t="shared" si="75"/>
        <v>0</v>
      </c>
      <c r="S444" s="1988"/>
      <c r="T444" s="1989"/>
      <c r="U444" s="118">
        <f t="shared" si="72"/>
        <v>0</v>
      </c>
      <c r="V444" s="33"/>
      <c r="W444" s="33"/>
      <c r="X444" s="33"/>
      <c r="Y444" s="33"/>
      <c r="Z444" s="33"/>
      <c r="AA444" s="205"/>
      <c r="AB444" s="33"/>
      <c r="AC444" s="33"/>
      <c r="AD444" s="33"/>
      <c r="AE444" s="199"/>
      <c r="AF444" s="199"/>
      <c r="AG444" s="199"/>
      <c r="AH444" s="33"/>
      <c r="AI444" s="33"/>
      <c r="AJ444" s="33"/>
      <c r="AK444" s="33"/>
      <c r="AL444" s="33"/>
      <c r="AM444" s="33"/>
      <c r="AN444" s="48"/>
      <c r="AO444" s="48"/>
      <c r="AP444" s="48"/>
    </row>
    <row r="445" spans="9:42" ht="21" hidden="1" customHeight="1">
      <c r="I445" s="292">
        <f t="shared" si="77"/>
        <v>0</v>
      </c>
      <c r="J445" s="118">
        <f t="shared" si="80"/>
        <v>0</v>
      </c>
      <c r="K445" s="636">
        <f t="shared" si="79"/>
        <v>32</v>
      </c>
      <c r="L445" s="188"/>
      <c r="M445" s="188"/>
      <c r="N445" s="189">
        <f t="shared" si="78"/>
        <v>0</v>
      </c>
      <c r="O445" s="190"/>
      <c r="P445" s="190"/>
      <c r="Q445" s="191">
        <f t="shared" si="75"/>
        <v>0</v>
      </c>
      <c r="R445" s="191">
        <f t="shared" si="75"/>
        <v>0</v>
      </c>
      <c r="S445" s="1988"/>
      <c r="T445" s="1989"/>
      <c r="U445" s="118">
        <f t="shared" si="72"/>
        <v>0</v>
      </c>
      <c r="V445" s="33"/>
      <c r="W445" s="33"/>
      <c r="X445" s="33"/>
      <c r="Y445" s="33"/>
      <c r="Z445" s="33"/>
      <c r="AA445" s="205"/>
      <c r="AB445" s="33"/>
      <c r="AC445" s="33"/>
      <c r="AD445" s="33"/>
      <c r="AE445" s="199"/>
      <c r="AF445" s="199"/>
      <c r="AG445" s="199"/>
      <c r="AH445" s="33"/>
      <c r="AI445" s="33"/>
      <c r="AJ445" s="33"/>
      <c r="AK445" s="33"/>
      <c r="AL445" s="33"/>
      <c r="AM445" s="33"/>
      <c r="AN445" s="48"/>
      <c r="AO445" s="48"/>
      <c r="AP445" s="48"/>
    </row>
    <row r="446" spans="9:42" ht="21" hidden="1" customHeight="1">
      <c r="I446" s="292">
        <f t="shared" si="77"/>
        <v>0</v>
      </c>
      <c r="J446" s="118">
        <f t="shared" si="80"/>
        <v>0</v>
      </c>
      <c r="K446" s="636">
        <f t="shared" si="79"/>
        <v>33</v>
      </c>
      <c r="L446" s="188"/>
      <c r="M446" s="188"/>
      <c r="N446" s="189">
        <f t="shared" si="78"/>
        <v>0</v>
      </c>
      <c r="O446" s="190"/>
      <c r="P446" s="190"/>
      <c r="Q446" s="191">
        <f t="shared" si="75"/>
        <v>0</v>
      </c>
      <c r="R446" s="191">
        <f t="shared" si="75"/>
        <v>0</v>
      </c>
      <c r="S446" s="1988"/>
      <c r="T446" s="1989"/>
      <c r="U446" s="118">
        <f t="shared" si="72"/>
        <v>0</v>
      </c>
      <c r="V446" s="33"/>
      <c r="W446" s="33"/>
      <c r="X446" s="33"/>
      <c r="Y446" s="33"/>
      <c r="Z446" s="33"/>
      <c r="AA446" s="205"/>
      <c r="AB446" s="33"/>
      <c r="AC446" s="33"/>
      <c r="AD446" s="33"/>
      <c r="AE446" s="199"/>
      <c r="AF446" s="199"/>
      <c r="AG446" s="199"/>
      <c r="AH446" s="33"/>
      <c r="AI446" s="33"/>
      <c r="AJ446" s="33"/>
      <c r="AK446" s="33"/>
      <c r="AL446" s="33"/>
      <c r="AM446" s="33"/>
      <c r="AN446" s="48"/>
      <c r="AO446" s="48"/>
      <c r="AP446" s="48"/>
    </row>
    <row r="447" spans="9:42" ht="21" hidden="1" customHeight="1">
      <c r="I447" s="292">
        <f t="shared" si="77"/>
        <v>0</v>
      </c>
      <c r="J447" s="118">
        <f t="shared" si="80"/>
        <v>0</v>
      </c>
      <c r="K447" s="636">
        <f t="shared" si="79"/>
        <v>34</v>
      </c>
      <c r="L447" s="188"/>
      <c r="M447" s="188"/>
      <c r="N447" s="189">
        <f t="shared" si="78"/>
        <v>0</v>
      </c>
      <c r="O447" s="190"/>
      <c r="P447" s="190"/>
      <c r="Q447" s="191">
        <f t="shared" si="75"/>
        <v>0</v>
      </c>
      <c r="R447" s="191">
        <f t="shared" si="75"/>
        <v>0</v>
      </c>
      <c r="S447" s="1988"/>
      <c r="T447" s="1989"/>
      <c r="U447" s="118">
        <f t="shared" si="72"/>
        <v>0</v>
      </c>
      <c r="V447" s="33"/>
      <c r="W447" s="33"/>
      <c r="X447" s="33"/>
      <c r="Y447" s="33"/>
      <c r="Z447" s="33"/>
      <c r="AA447" s="205"/>
      <c r="AB447" s="33"/>
      <c r="AC447" s="33"/>
      <c r="AD447" s="33"/>
      <c r="AE447" s="199"/>
      <c r="AF447" s="199"/>
      <c r="AG447" s="199"/>
      <c r="AH447" s="33"/>
      <c r="AI447" s="33"/>
      <c r="AJ447" s="33"/>
      <c r="AK447" s="33"/>
      <c r="AL447" s="33"/>
      <c r="AM447" s="199"/>
      <c r="AN447" s="28"/>
      <c r="AO447" s="48"/>
      <c r="AP447" s="48"/>
    </row>
    <row r="448" spans="9:42" ht="21" hidden="1" customHeight="1">
      <c r="I448" s="292">
        <f t="shared" si="77"/>
        <v>0</v>
      </c>
      <c r="J448" s="118">
        <f t="shared" si="80"/>
        <v>0</v>
      </c>
      <c r="K448" s="636">
        <f t="shared" si="79"/>
        <v>35</v>
      </c>
      <c r="L448" s="188"/>
      <c r="M448" s="188"/>
      <c r="N448" s="189">
        <f t="shared" si="78"/>
        <v>0</v>
      </c>
      <c r="O448" s="190"/>
      <c r="P448" s="190"/>
      <c r="Q448" s="191">
        <f t="shared" si="75"/>
        <v>0</v>
      </c>
      <c r="R448" s="191">
        <f t="shared" si="75"/>
        <v>0</v>
      </c>
      <c r="S448" s="1988"/>
      <c r="T448" s="1989"/>
      <c r="U448" s="118">
        <f t="shared" si="72"/>
        <v>0</v>
      </c>
      <c r="V448" s="33"/>
      <c r="W448" s="33"/>
      <c r="X448" s="33"/>
      <c r="Y448" s="33"/>
      <c r="Z448" s="33"/>
      <c r="AA448" s="205"/>
      <c r="AB448" s="33"/>
      <c r="AC448" s="33"/>
      <c r="AD448" s="33"/>
      <c r="AE448" s="199"/>
      <c r="AF448" s="199"/>
      <c r="AG448" s="199"/>
      <c r="AH448" s="33"/>
      <c r="AI448" s="33"/>
      <c r="AJ448" s="33"/>
      <c r="AK448" s="33"/>
      <c r="AL448" s="33"/>
      <c r="AM448" s="199"/>
      <c r="AN448" s="28"/>
      <c r="AO448" s="48"/>
      <c r="AP448" s="48"/>
    </row>
    <row r="449" spans="9:44" ht="21" hidden="1" customHeight="1">
      <c r="I449" s="292">
        <f t="shared" si="77"/>
        <v>0</v>
      </c>
      <c r="J449" s="118">
        <f t="shared" si="80"/>
        <v>0</v>
      </c>
      <c r="K449" s="636">
        <f t="shared" si="79"/>
        <v>36</v>
      </c>
      <c r="L449" s="188"/>
      <c r="M449" s="188"/>
      <c r="N449" s="189">
        <f t="shared" si="78"/>
        <v>0</v>
      </c>
      <c r="O449" s="190"/>
      <c r="P449" s="190"/>
      <c r="Q449" s="191">
        <f t="shared" si="75"/>
        <v>0</v>
      </c>
      <c r="R449" s="191">
        <f t="shared" si="75"/>
        <v>0</v>
      </c>
      <c r="S449" s="1988"/>
      <c r="T449" s="1989"/>
      <c r="U449" s="118">
        <f t="shared" si="72"/>
        <v>0</v>
      </c>
      <c r="V449" s="33"/>
      <c r="W449" s="33"/>
      <c r="X449" s="33"/>
      <c r="Y449" s="33"/>
      <c r="Z449" s="33"/>
      <c r="AA449" s="205"/>
      <c r="AB449" s="33"/>
      <c r="AC449" s="33"/>
      <c r="AD449" s="33"/>
      <c r="AE449" s="199"/>
      <c r="AF449" s="199"/>
      <c r="AG449" s="199"/>
      <c r="AH449" s="33"/>
      <c r="AI449" s="33"/>
      <c r="AJ449" s="33"/>
      <c r="AK449" s="33"/>
      <c r="AL449" s="33"/>
      <c r="AO449" s="48"/>
      <c r="AP449" s="28"/>
    </row>
    <row r="450" spans="9:44" ht="21" hidden="1" customHeight="1" thickBot="1">
      <c r="I450" s="292">
        <f t="shared" si="77"/>
        <v>0</v>
      </c>
      <c r="J450" s="118">
        <f t="shared" si="80"/>
        <v>0</v>
      </c>
      <c r="K450" s="206">
        <f t="shared" si="79"/>
        <v>37</v>
      </c>
      <c r="L450" s="188"/>
      <c r="M450" s="188"/>
      <c r="N450" s="207">
        <f t="shared" si="78"/>
        <v>0</v>
      </c>
      <c r="O450" s="208"/>
      <c r="P450" s="208"/>
      <c r="Q450" s="209">
        <f t="shared" si="75"/>
        <v>0</v>
      </c>
      <c r="R450" s="209">
        <f t="shared" si="75"/>
        <v>0</v>
      </c>
      <c r="S450" s="1990"/>
      <c r="T450" s="1991"/>
      <c r="U450" s="118">
        <f t="shared" ref="U450:U513" si="81">J450</f>
        <v>0</v>
      </c>
      <c r="V450" s="33"/>
      <c r="W450" s="33"/>
      <c r="X450" s="33"/>
      <c r="Y450" s="33"/>
      <c r="Z450" s="33"/>
      <c r="AA450" s="205"/>
      <c r="AB450" s="33"/>
      <c r="AC450" s="33"/>
      <c r="AD450" s="33"/>
      <c r="AE450" s="199"/>
      <c r="AF450" s="199"/>
      <c r="AG450" s="199"/>
      <c r="AH450" s="33"/>
      <c r="AI450" s="33"/>
      <c r="AJ450" s="33"/>
      <c r="AK450" s="33"/>
      <c r="AL450" s="33"/>
      <c r="AO450" s="48"/>
      <c r="AP450" s="28"/>
    </row>
    <row r="451" spans="9:44" ht="30" customHeight="1" thickBot="1">
      <c r="I451" s="292">
        <f t="shared" ref="I451:I461" si="82">IF(Q$454&gt;0,1,0)</f>
        <v>0</v>
      </c>
      <c r="J451" s="118">
        <f>IF($Q$454&gt;0,7,)</f>
        <v>0</v>
      </c>
      <c r="K451" s="2013" t="s">
        <v>803</v>
      </c>
      <c r="L451" s="2013"/>
      <c r="M451" s="2013"/>
      <c r="N451" s="2013"/>
      <c r="O451" s="2013"/>
      <c r="P451" s="2013"/>
      <c r="Q451" s="2013"/>
      <c r="R451" s="2013"/>
      <c r="S451" s="2013"/>
      <c r="T451" s="2013"/>
      <c r="U451" s="118">
        <f>J451</f>
        <v>0</v>
      </c>
      <c r="V451" s="119" t="s">
        <v>755</v>
      </c>
      <c r="W451" s="120" t="s">
        <v>873</v>
      </c>
      <c r="X451" s="121"/>
      <c r="Y451" s="121"/>
      <c r="Z451" s="122"/>
      <c r="AA451" s="123"/>
      <c r="AB451" s="122"/>
      <c r="AC451" s="122"/>
      <c r="AD451" s="122"/>
      <c r="AF451" s="124" t="s">
        <v>756</v>
      </c>
      <c r="AG451" s="125"/>
      <c r="AH451" s="125"/>
      <c r="AI451" s="125"/>
      <c r="AJ451" s="126"/>
      <c r="AN451" s="127"/>
      <c r="AO451" s="127"/>
      <c r="AP451" s="48"/>
    </row>
    <row r="452" spans="9:44" ht="21" customHeight="1" thickBot="1">
      <c r="I452" s="292">
        <f t="shared" si="82"/>
        <v>0</v>
      </c>
      <c r="J452" s="118">
        <f t="shared" ref="J452:J525" si="83">IF($Q$454&gt;0,7,)</f>
        <v>0</v>
      </c>
      <c r="K452" s="2021" t="s">
        <v>537</v>
      </c>
      <c r="L452" s="2021"/>
      <c r="M452" s="2021"/>
      <c r="N452" s="2021"/>
      <c r="O452" s="2021"/>
      <c r="P452" s="2021"/>
      <c r="Q452" s="2021"/>
      <c r="R452" s="2021"/>
      <c r="S452" s="2021"/>
      <c r="T452" s="2021"/>
      <c r="U452" s="118">
        <f t="shared" ref="U452:U475" si="84">J452</f>
        <v>0</v>
      </c>
      <c r="V452" s="217" t="s">
        <v>976</v>
      </c>
      <c r="W452" s="232">
        <v>200</v>
      </c>
      <c r="X452" s="233" t="s">
        <v>1176</v>
      </c>
      <c r="Y452" s="232">
        <f>AD459</f>
        <v>0</v>
      </c>
      <c r="Z452" s="129"/>
      <c r="AA452" s="130"/>
      <c r="AB452" s="129"/>
      <c r="AC452" s="131"/>
      <c r="AD452" s="132"/>
      <c r="AE452" s="33"/>
      <c r="AF452" s="133" t="s">
        <v>777</v>
      </c>
      <c r="AG452" s="134" t="s">
        <v>778</v>
      </c>
      <c r="AH452" s="134" t="s">
        <v>779</v>
      </c>
      <c r="AI452" s="135" t="s">
        <v>780</v>
      </c>
      <c r="AJ452" s="126"/>
      <c r="AN452" s="127"/>
      <c r="AO452" s="127"/>
      <c r="AP452" s="48"/>
    </row>
    <row r="453" spans="9:44" ht="21" customHeight="1">
      <c r="I453" s="292">
        <f t="shared" si="82"/>
        <v>0</v>
      </c>
      <c r="J453" s="118">
        <f t="shared" si="83"/>
        <v>0</v>
      </c>
      <c r="K453" s="983" t="s">
        <v>523</v>
      </c>
      <c r="L453" s="136" t="s">
        <v>524</v>
      </c>
      <c r="M453" s="985" t="s">
        <v>978</v>
      </c>
      <c r="N453" s="136" t="s">
        <v>838</v>
      </c>
      <c r="O453" s="985" t="s">
        <v>776</v>
      </c>
      <c r="P453" s="136" t="s">
        <v>525</v>
      </c>
      <c r="Q453" s="136" t="s">
        <v>534</v>
      </c>
      <c r="R453" s="136" t="s">
        <v>529</v>
      </c>
      <c r="S453" s="406" t="s">
        <v>535</v>
      </c>
      <c r="T453" s="407" t="s">
        <v>536</v>
      </c>
      <c r="U453" s="118">
        <f t="shared" si="84"/>
        <v>0</v>
      </c>
      <c r="V453" s="218" t="s">
        <v>975</v>
      </c>
      <c r="W453" s="138">
        <v>300</v>
      </c>
      <c r="X453" s="139"/>
      <c r="Y453" s="139"/>
      <c r="Z453" s="140"/>
      <c r="AA453" s="141"/>
      <c r="AB453" s="140"/>
      <c r="AC453" s="142"/>
      <c r="AD453" s="143"/>
      <c r="AE453" s="33"/>
      <c r="AF453" s="144" t="s">
        <v>781</v>
      </c>
      <c r="AG453" s="145" t="s">
        <v>782</v>
      </c>
      <c r="AH453" s="145" t="s">
        <v>783</v>
      </c>
      <c r="AI453" s="146" t="s">
        <v>784</v>
      </c>
      <c r="AJ453" s="126"/>
      <c r="AN453" s="127"/>
      <c r="AO453" s="127"/>
      <c r="AP453" s="48"/>
    </row>
    <row r="454" spans="9:44" ht="21" customHeight="1" thickBot="1">
      <c r="I454" s="292">
        <f t="shared" si="82"/>
        <v>0</v>
      </c>
      <c r="J454" s="118">
        <f t="shared" si="83"/>
        <v>0</v>
      </c>
      <c r="K454" s="989" t="s">
        <v>1841</v>
      </c>
      <c r="L454" s="405" t="s">
        <v>1843</v>
      </c>
      <c r="M454" s="405" t="s">
        <v>1844</v>
      </c>
      <c r="N454" s="405" t="s">
        <v>1845</v>
      </c>
      <c r="O454" s="405" t="s">
        <v>1846</v>
      </c>
      <c r="P454" s="150" t="str">
        <f>IF(COUNTA(Y459:Y466)&gt;1,CONCATENATE(V459,"번지 외 ",COUNTA(Y459:Y466)-1,"필지"),CONCATENATE(V459,"번지"))</f>
        <v>산24번지</v>
      </c>
      <c r="Q454" s="151">
        <f>+Y467</f>
        <v>0</v>
      </c>
      <c r="R454" s="393" t="s">
        <v>1304</v>
      </c>
      <c r="S454" s="152">
        <f>COUNT(L462:L474)</f>
        <v>1</v>
      </c>
      <c r="T454" s="153">
        <f>200*S454</f>
        <v>200</v>
      </c>
      <c r="U454" s="118">
        <f t="shared" si="84"/>
        <v>0</v>
      </c>
      <c r="V454" s="218" t="s">
        <v>974</v>
      </c>
      <c r="W454" s="138">
        <v>310</v>
      </c>
      <c r="X454" s="139"/>
      <c r="Y454" s="139"/>
      <c r="Z454" s="140"/>
      <c r="AA454" s="141"/>
      <c r="AB454" s="140"/>
      <c r="AC454" s="142"/>
      <c r="AD454" s="143"/>
      <c r="AE454" s="33"/>
      <c r="AF454" s="144" t="s">
        <v>785</v>
      </c>
      <c r="AG454" s="145" t="s">
        <v>786</v>
      </c>
      <c r="AH454" s="154" t="s">
        <v>787</v>
      </c>
      <c r="AI454" s="146" t="s">
        <v>788</v>
      </c>
      <c r="AJ454" s="126"/>
      <c r="AN454" s="174"/>
      <c r="AO454" s="127"/>
      <c r="AP454" s="48"/>
    </row>
    <row r="455" spans="9:44" ht="21" customHeight="1" thickBot="1">
      <c r="I455" s="292">
        <f t="shared" si="82"/>
        <v>0</v>
      </c>
      <c r="J455" s="118">
        <f t="shared" si="83"/>
        <v>0</v>
      </c>
      <c r="K455" s="983" t="s">
        <v>527</v>
      </c>
      <c r="L455" s="136" t="s">
        <v>528</v>
      </c>
      <c r="M455" s="136" t="s">
        <v>521</v>
      </c>
      <c r="N455" s="136" t="s">
        <v>526</v>
      </c>
      <c r="O455" s="136" t="s">
        <v>530</v>
      </c>
      <c r="P455" s="987" t="s">
        <v>531</v>
      </c>
      <c r="Q455" s="987" t="s">
        <v>532</v>
      </c>
      <c r="R455" s="155" t="s">
        <v>533</v>
      </c>
      <c r="S455" s="156" t="s">
        <v>552</v>
      </c>
      <c r="T455" s="407" t="s">
        <v>522</v>
      </c>
      <c r="U455" s="118">
        <f t="shared" si="84"/>
        <v>0</v>
      </c>
      <c r="V455" s="219" t="s">
        <v>789</v>
      </c>
      <c r="W455" s="220">
        <v>7.95</v>
      </c>
      <c r="X455" s="220"/>
      <c r="Y455" s="221"/>
      <c r="Z455" s="222"/>
      <c r="AA455" s="223"/>
      <c r="AB455" s="222"/>
      <c r="AC455" s="224"/>
      <c r="AD455" s="225"/>
      <c r="AE455" s="33"/>
      <c r="AF455" s="144" t="s">
        <v>790</v>
      </c>
      <c r="AG455" s="157" t="s">
        <v>791</v>
      </c>
      <c r="AH455" s="158" t="s">
        <v>792</v>
      </c>
      <c r="AI455" s="146" t="s">
        <v>793</v>
      </c>
      <c r="AJ455" s="126"/>
      <c r="AN455" s="174"/>
      <c r="AO455" s="127"/>
      <c r="AP455" s="48"/>
    </row>
    <row r="456" spans="9:44" ht="21" customHeight="1" thickBot="1">
      <c r="I456" s="292">
        <f t="shared" si="82"/>
        <v>0</v>
      </c>
      <c r="J456" s="118">
        <f t="shared" si="83"/>
        <v>0</v>
      </c>
      <c r="K456" s="1318" t="str">
        <f>Z459</f>
        <v>낙엽송(용)</v>
      </c>
      <c r="L456" s="1319" t="str">
        <f>AA459</f>
        <v>2-0</v>
      </c>
      <c r="M456" s="1320">
        <f>AC459</f>
        <v>2022</v>
      </c>
      <c r="N456" s="160">
        <f>AB468</f>
        <v>3000</v>
      </c>
      <c r="O456" s="161">
        <f>IF((Q460+R460)&gt;0,ROUND((Q460/(Q460+R460)),4),0)</f>
        <v>0.5</v>
      </c>
      <c r="P456" s="162" t="str">
        <f>IF(W455&lt;=15,AI453,IF(W455&gt;30,AI455,AI454))</f>
        <v>완 (15˚ 이하)</v>
      </c>
      <c r="Q456" s="397" t="s">
        <v>1023</v>
      </c>
      <c r="R456" s="163" t="s">
        <v>960</v>
      </c>
      <c r="S456" s="164">
        <f>W455</f>
        <v>7.95</v>
      </c>
      <c r="T456" s="398">
        <f>ROUND(N456/10000*N462,0)</f>
        <v>60</v>
      </c>
      <c r="U456" s="118">
        <f t="shared" si="84"/>
        <v>0</v>
      </c>
      <c r="V456" s="226">
        <v>0</v>
      </c>
      <c r="W456" s="226"/>
      <c r="X456" s="226"/>
      <c r="Y456" s="226"/>
      <c r="Z456" s="226"/>
      <c r="AA456" s="227"/>
      <c r="AB456" s="226"/>
      <c r="AC456" s="226"/>
      <c r="AD456" s="226"/>
      <c r="AE456" s="33"/>
      <c r="AF456" s="144" t="s">
        <v>794</v>
      </c>
      <c r="AG456" s="145"/>
      <c r="AH456" s="165"/>
      <c r="AI456" s="146"/>
      <c r="AJ456" s="126"/>
      <c r="AN456" s="127"/>
      <c r="AO456" s="127"/>
      <c r="AP456" s="48"/>
    </row>
    <row r="457" spans="9:44" ht="21" customHeight="1" thickBot="1">
      <c r="I457" s="292">
        <f t="shared" si="82"/>
        <v>0</v>
      </c>
      <c r="J457" s="118">
        <f t="shared" si="83"/>
        <v>0</v>
      </c>
      <c r="K457" s="2014" t="s">
        <v>839</v>
      </c>
      <c r="L457" s="2014"/>
      <c r="M457" s="2014"/>
      <c r="N457" s="2014"/>
      <c r="O457" s="2014"/>
      <c r="P457" s="2014"/>
      <c r="Q457" s="2014"/>
      <c r="R457" s="2014"/>
      <c r="S457" s="2014"/>
      <c r="T457" s="2014"/>
      <c r="U457" s="118">
        <f t="shared" si="84"/>
        <v>0</v>
      </c>
      <c r="AE457" s="33"/>
      <c r="AF457" s="144"/>
      <c r="AG457" s="145"/>
      <c r="AH457" s="165"/>
      <c r="AI457" s="146"/>
      <c r="AJ457" s="126"/>
      <c r="AN457" s="127"/>
      <c r="AO457" s="127"/>
      <c r="AP457" s="48"/>
    </row>
    <row r="458" spans="9:44" ht="21" customHeight="1" thickBot="1">
      <c r="I458" s="292">
        <f t="shared" si="82"/>
        <v>0</v>
      </c>
      <c r="J458" s="118">
        <f t="shared" si="83"/>
        <v>0</v>
      </c>
      <c r="K458" s="2015" t="s">
        <v>840</v>
      </c>
      <c r="L458" s="2017" t="s">
        <v>841</v>
      </c>
      <c r="M458" s="2019" t="s">
        <v>842</v>
      </c>
      <c r="N458" s="2019" t="s">
        <v>843</v>
      </c>
      <c r="O458" s="2022" t="s">
        <v>844</v>
      </c>
      <c r="P458" s="2023"/>
      <c r="Q458" s="2022" t="s">
        <v>845</v>
      </c>
      <c r="R458" s="2023"/>
      <c r="S458" s="1992" t="s">
        <v>969</v>
      </c>
      <c r="T458" s="1993"/>
      <c r="U458" s="118">
        <f t="shared" si="84"/>
        <v>0</v>
      </c>
      <c r="V458" s="217" t="s">
        <v>757</v>
      </c>
      <c r="W458" s="228" t="s">
        <v>973</v>
      </c>
      <c r="X458" s="228" t="s">
        <v>972</v>
      </c>
      <c r="Y458" s="228" t="s">
        <v>971</v>
      </c>
      <c r="Z458" s="228" t="s">
        <v>527</v>
      </c>
      <c r="AA458" s="229" t="s">
        <v>824</v>
      </c>
      <c r="AB458" s="228" t="s">
        <v>970</v>
      </c>
      <c r="AC458" s="230" t="s">
        <v>521</v>
      </c>
      <c r="AD458" s="231" t="s">
        <v>1232</v>
      </c>
      <c r="AE458" s="33"/>
      <c r="AF458" s="170"/>
      <c r="AG458" s="171"/>
      <c r="AH458" s="172"/>
      <c r="AI458" s="173"/>
      <c r="AJ458" s="174"/>
      <c r="AN458" s="127"/>
      <c r="AO458" s="33"/>
      <c r="AP458" s="48"/>
    </row>
    <row r="459" spans="9:44" ht="21" customHeight="1" thickBot="1">
      <c r="I459" s="292">
        <f t="shared" si="82"/>
        <v>0</v>
      </c>
      <c r="J459" s="118">
        <f t="shared" si="83"/>
        <v>0</v>
      </c>
      <c r="K459" s="2016"/>
      <c r="L459" s="2018"/>
      <c r="M459" s="2020"/>
      <c r="N459" s="2020"/>
      <c r="O459" s="986" t="s">
        <v>741</v>
      </c>
      <c r="P459" s="176" t="s">
        <v>742</v>
      </c>
      <c r="Q459" s="176" t="s">
        <v>741</v>
      </c>
      <c r="R459" s="177" t="s">
        <v>742</v>
      </c>
      <c r="S459" s="1994"/>
      <c r="T459" s="1995"/>
      <c r="U459" s="118">
        <f t="shared" si="84"/>
        <v>0</v>
      </c>
      <c r="V459" s="178" t="s">
        <v>1848</v>
      </c>
      <c r="W459" s="179">
        <v>68.84</v>
      </c>
      <c r="X459" s="179"/>
      <c r="Y459" s="179"/>
      <c r="Z459" s="179" t="s">
        <v>1849</v>
      </c>
      <c r="AA459" s="180" t="s">
        <v>1850</v>
      </c>
      <c r="AB459" s="179">
        <v>3000</v>
      </c>
      <c r="AC459" s="402">
        <v>2022</v>
      </c>
      <c r="AD459" s="181"/>
      <c r="AE459" s="33"/>
      <c r="AF459" s="125"/>
      <c r="AG459" s="125"/>
      <c r="AH459" s="125"/>
      <c r="AI459" s="182"/>
      <c r="AJ459" s="174"/>
      <c r="AN459" s="127"/>
      <c r="AO459" s="33"/>
      <c r="AP459" s="48"/>
    </row>
    <row r="460" spans="9:44" ht="21" customHeight="1">
      <c r="I460" s="292">
        <f t="shared" si="82"/>
        <v>0</v>
      </c>
      <c r="J460" s="118">
        <f t="shared" si="83"/>
        <v>0</v>
      </c>
      <c r="K460" s="984" t="s">
        <v>802</v>
      </c>
      <c r="L460" s="184"/>
      <c r="M460" s="184"/>
      <c r="N460" s="266">
        <f>N461/S454</f>
        <v>200</v>
      </c>
      <c r="O460" s="263">
        <f>ROUND(O461/S454,1)</f>
        <v>1</v>
      </c>
      <c r="P460" s="263">
        <f>ROUND(P461/S454,1)</f>
        <v>1</v>
      </c>
      <c r="Q460" s="263">
        <f>ROUND(Q461/S454,0)</f>
        <v>50</v>
      </c>
      <c r="R460" s="263">
        <f>ROUND(R461/S454,0)</f>
        <v>50</v>
      </c>
      <c r="S460" s="1996"/>
      <c r="T460" s="1997"/>
      <c r="U460" s="118">
        <f t="shared" si="84"/>
        <v>0</v>
      </c>
      <c r="V460" s="178"/>
      <c r="W460" s="234"/>
      <c r="X460" s="234"/>
      <c r="Y460" s="234"/>
      <c r="Z460" s="179"/>
      <c r="AA460" s="180"/>
      <c r="AB460" s="179"/>
      <c r="AC460" s="402"/>
      <c r="AD460" s="181"/>
      <c r="AE460" s="33"/>
      <c r="AF460" s="133" t="s">
        <v>519</v>
      </c>
      <c r="AG460" s="134" t="s">
        <v>796</v>
      </c>
      <c r="AH460" s="169" t="s">
        <v>797</v>
      </c>
      <c r="AI460" s="185"/>
      <c r="AJ460" s="126"/>
      <c r="AN460" s="174"/>
      <c r="AO460" s="33"/>
      <c r="AP460" s="48"/>
    </row>
    <row r="461" spans="9:44" ht="21" customHeight="1">
      <c r="I461" s="292">
        <f t="shared" si="82"/>
        <v>0</v>
      </c>
      <c r="J461" s="118">
        <f t="shared" si="83"/>
        <v>0</v>
      </c>
      <c r="K461" s="984" t="s">
        <v>754</v>
      </c>
      <c r="L461" s="184"/>
      <c r="M461" s="184"/>
      <c r="N461" s="264">
        <f>SUM(N462:N475)</f>
        <v>200</v>
      </c>
      <c r="O461" s="265">
        <f>SUM(O462:O475)</f>
        <v>1</v>
      </c>
      <c r="P461" s="265">
        <f>SUM(P462:P475)</f>
        <v>1</v>
      </c>
      <c r="Q461" s="265">
        <f>SUM(Q462:Q475)</f>
        <v>50</v>
      </c>
      <c r="R461" s="265">
        <f>SUM(R462:R475)</f>
        <v>50</v>
      </c>
      <c r="S461" s="1998"/>
      <c r="T461" s="1999"/>
      <c r="U461" s="118">
        <f t="shared" si="84"/>
        <v>0</v>
      </c>
      <c r="V461" s="178"/>
      <c r="W461" s="179"/>
      <c r="X461" s="179"/>
      <c r="Y461" s="179"/>
      <c r="Z461" s="179"/>
      <c r="AA461" s="180"/>
      <c r="AB461" s="179"/>
      <c r="AC461" s="402"/>
      <c r="AD461" s="181"/>
      <c r="AE461" s="33"/>
      <c r="AF461" s="144" t="s">
        <v>798</v>
      </c>
      <c r="AG461" s="145" t="s">
        <v>961</v>
      </c>
      <c r="AH461" s="186">
        <v>0</v>
      </c>
      <c r="AI461" s="187"/>
      <c r="AJ461" s="126"/>
      <c r="AN461" s="174"/>
      <c r="AO461" s="33"/>
      <c r="AP461" s="48"/>
    </row>
    <row r="462" spans="9:44" ht="21" customHeight="1">
      <c r="I462" s="292">
        <f>IF((O$462+P$462)&gt;0,1,0)</f>
        <v>1</v>
      </c>
      <c r="J462" s="118">
        <f t="shared" si="83"/>
        <v>0</v>
      </c>
      <c r="K462" s="984">
        <v>1</v>
      </c>
      <c r="L462" s="188">
        <v>1</v>
      </c>
      <c r="M462" s="188">
        <v>1</v>
      </c>
      <c r="N462" s="189">
        <f t="shared" ref="N462:N475" si="85">IF(O462+P462&gt;0,$W$77,)</f>
        <v>200</v>
      </c>
      <c r="O462" s="188">
        <v>1</v>
      </c>
      <c r="P462" s="188">
        <v>1</v>
      </c>
      <c r="Q462" s="264">
        <f t="shared" ref="Q462:Q475" si="86">ROUND(O462*50,0)</f>
        <v>50</v>
      </c>
      <c r="R462" s="264">
        <f t="shared" ref="R462:R475" si="87">ROUND(P462*50,0)</f>
        <v>50</v>
      </c>
      <c r="S462" s="1988"/>
      <c r="T462" s="1989"/>
      <c r="U462" s="118">
        <f t="shared" si="84"/>
        <v>0</v>
      </c>
      <c r="V462" s="178"/>
      <c r="W462" s="179"/>
      <c r="X462" s="179"/>
      <c r="Y462" s="179"/>
      <c r="Z462" s="179"/>
      <c r="AA462" s="180"/>
      <c r="AB462" s="179"/>
      <c r="AC462" s="402"/>
      <c r="AD462" s="181"/>
      <c r="AE462" s="33"/>
      <c r="AF462" s="144" t="s">
        <v>799</v>
      </c>
      <c r="AG462" s="145" t="s">
        <v>800</v>
      </c>
      <c r="AH462" s="192">
        <v>0.05</v>
      </c>
      <c r="AI462" s="187"/>
      <c r="AJ462" s="126"/>
      <c r="AM462" s="28"/>
      <c r="AN462" s="48"/>
      <c r="AO462" s="33"/>
      <c r="AP462" s="48"/>
      <c r="AQ462" s="28"/>
    </row>
    <row r="463" spans="9:44" ht="21" customHeight="1">
      <c r="I463" s="292">
        <f t="shared" ref="I463:I475" si="88">IF((O$462+P$462)&gt;0,1,0)</f>
        <v>1</v>
      </c>
      <c r="J463" s="118">
        <f t="shared" si="83"/>
        <v>0</v>
      </c>
      <c r="K463" s="984">
        <f t="shared" ref="K463:K475" si="89">+K462+1</f>
        <v>2</v>
      </c>
      <c r="L463" s="188"/>
      <c r="M463" s="188"/>
      <c r="N463" s="189">
        <f t="shared" si="85"/>
        <v>0</v>
      </c>
      <c r="O463" s="188"/>
      <c r="P463" s="188"/>
      <c r="Q463" s="264">
        <f t="shared" si="86"/>
        <v>0</v>
      </c>
      <c r="R463" s="264">
        <f t="shared" si="87"/>
        <v>0</v>
      </c>
      <c r="S463" s="1988"/>
      <c r="T463" s="1989"/>
      <c r="U463" s="118">
        <f t="shared" si="84"/>
        <v>0</v>
      </c>
      <c r="V463" s="178"/>
      <c r="W463" s="179"/>
      <c r="X463" s="179"/>
      <c r="Y463" s="179"/>
      <c r="Z463" s="179"/>
      <c r="AA463" s="180"/>
      <c r="AB463" s="179"/>
      <c r="AC463" s="402"/>
      <c r="AD463" s="181"/>
      <c r="AE463" s="33"/>
      <c r="AF463" s="144" t="s">
        <v>801</v>
      </c>
      <c r="AG463" s="145" t="s">
        <v>960</v>
      </c>
      <c r="AH463" s="192">
        <v>0.1</v>
      </c>
      <c r="AI463" s="193"/>
      <c r="AJ463" s="126"/>
      <c r="AN463" s="48"/>
      <c r="AO463" s="33"/>
      <c r="AP463" s="48"/>
    </row>
    <row r="464" spans="9:44" ht="21" customHeight="1">
      <c r="I464" s="292">
        <f t="shared" si="88"/>
        <v>1</v>
      </c>
      <c r="J464" s="118">
        <f t="shared" si="83"/>
        <v>0</v>
      </c>
      <c r="K464" s="984">
        <f t="shared" si="89"/>
        <v>3</v>
      </c>
      <c r="L464" s="188"/>
      <c r="M464" s="188"/>
      <c r="N464" s="189">
        <f t="shared" si="85"/>
        <v>0</v>
      </c>
      <c r="O464" s="188"/>
      <c r="P464" s="188"/>
      <c r="Q464" s="264">
        <f t="shared" si="86"/>
        <v>0</v>
      </c>
      <c r="R464" s="264">
        <f t="shared" si="87"/>
        <v>0</v>
      </c>
      <c r="S464" s="1988"/>
      <c r="T464" s="1989"/>
      <c r="U464" s="118">
        <f t="shared" si="84"/>
        <v>0</v>
      </c>
      <c r="V464" s="178"/>
      <c r="W464" s="179"/>
      <c r="X464" s="179"/>
      <c r="Y464" s="179"/>
      <c r="Z464" s="179"/>
      <c r="AA464" s="180"/>
      <c r="AB464" s="179"/>
      <c r="AC464" s="402"/>
      <c r="AD464" s="181"/>
      <c r="AE464" s="33"/>
      <c r="AF464" s="144"/>
      <c r="AG464" s="145"/>
      <c r="AH464" s="194"/>
      <c r="AI464" s="146"/>
      <c r="AJ464" s="174"/>
      <c r="AM464" s="33"/>
      <c r="AN464" s="48"/>
      <c r="AO464" s="33"/>
      <c r="AP464" s="48"/>
      <c r="AR464" s="28"/>
    </row>
    <row r="465" spans="1:45" ht="21" customHeight="1" thickBot="1">
      <c r="I465" s="292">
        <f t="shared" si="88"/>
        <v>1</v>
      </c>
      <c r="J465" s="118">
        <f t="shared" si="83"/>
        <v>0</v>
      </c>
      <c r="K465" s="984">
        <f t="shared" si="89"/>
        <v>4</v>
      </c>
      <c r="L465" s="188"/>
      <c r="M465" s="188"/>
      <c r="N465" s="189">
        <f t="shared" si="85"/>
        <v>0</v>
      </c>
      <c r="O465" s="188"/>
      <c r="P465" s="188"/>
      <c r="Q465" s="264">
        <f t="shared" si="86"/>
        <v>0</v>
      </c>
      <c r="R465" s="264">
        <f t="shared" si="87"/>
        <v>0</v>
      </c>
      <c r="S465" s="1988"/>
      <c r="T465" s="1989"/>
      <c r="U465" s="118">
        <f t="shared" si="84"/>
        <v>0</v>
      </c>
      <c r="V465" s="178"/>
      <c r="W465" s="179"/>
      <c r="X465" s="179"/>
      <c r="Y465" s="179"/>
      <c r="Z465" s="179"/>
      <c r="AA465" s="180"/>
      <c r="AB465" s="179"/>
      <c r="AC465" s="402"/>
      <c r="AD465" s="181"/>
      <c r="AE465" s="33"/>
      <c r="AF465" s="170"/>
      <c r="AG465" s="195"/>
      <c r="AH465" s="171"/>
      <c r="AI465" s="173"/>
      <c r="AJ465" s="174"/>
      <c r="AM465" s="33"/>
      <c r="AN465" s="48"/>
      <c r="AO465" s="33"/>
      <c r="AP465" s="48"/>
    </row>
    <row r="466" spans="1:45" ht="21" customHeight="1">
      <c r="I466" s="292">
        <f t="shared" si="88"/>
        <v>1</v>
      </c>
      <c r="J466" s="118">
        <f t="shared" si="83"/>
        <v>0</v>
      </c>
      <c r="K466" s="984">
        <f t="shared" si="89"/>
        <v>5</v>
      </c>
      <c r="L466" s="188"/>
      <c r="M466" s="188"/>
      <c r="N466" s="189">
        <f t="shared" si="85"/>
        <v>0</v>
      </c>
      <c r="O466" s="188"/>
      <c r="P466" s="188"/>
      <c r="Q466" s="191">
        <f t="shared" si="86"/>
        <v>0</v>
      </c>
      <c r="R466" s="191">
        <f t="shared" si="87"/>
        <v>0</v>
      </c>
      <c r="S466" s="1988"/>
      <c r="T466" s="1989"/>
      <c r="U466" s="118">
        <f t="shared" si="84"/>
        <v>0</v>
      </c>
      <c r="V466" s="178"/>
      <c r="W466" s="179"/>
      <c r="X466" s="179"/>
      <c r="Y466" s="179"/>
      <c r="Z466" s="179"/>
      <c r="AA466" s="180"/>
      <c r="AB466" s="179"/>
      <c r="AC466" s="402"/>
      <c r="AD466" s="181"/>
      <c r="AE466" s="28"/>
      <c r="AF466" s="48"/>
      <c r="AG466" s="48"/>
      <c r="AH466" s="48"/>
      <c r="AI466" s="48"/>
      <c r="AJ466" s="48"/>
      <c r="AK466" s="28"/>
      <c r="AL466" s="28"/>
      <c r="AM466" s="33"/>
      <c r="AN466" s="48"/>
      <c r="AO466" s="48"/>
      <c r="AP466" s="48"/>
      <c r="AS466" s="28"/>
    </row>
    <row r="467" spans="1:45" ht="21" customHeight="1">
      <c r="I467" s="292">
        <f t="shared" si="88"/>
        <v>1</v>
      </c>
      <c r="J467" s="118">
        <f t="shared" si="83"/>
        <v>0</v>
      </c>
      <c r="K467" s="984">
        <f t="shared" si="89"/>
        <v>6</v>
      </c>
      <c r="L467" s="188"/>
      <c r="M467" s="188"/>
      <c r="N467" s="189">
        <f t="shared" si="85"/>
        <v>0</v>
      </c>
      <c r="O467" s="188"/>
      <c r="P467" s="188"/>
      <c r="Q467" s="191">
        <f t="shared" si="86"/>
        <v>0</v>
      </c>
      <c r="R467" s="191">
        <f t="shared" si="87"/>
        <v>0</v>
      </c>
      <c r="S467" s="1988"/>
      <c r="T467" s="1989"/>
      <c r="U467" s="118">
        <f t="shared" si="84"/>
        <v>0</v>
      </c>
      <c r="V467" s="137" t="s">
        <v>754</v>
      </c>
      <c r="W467" s="196">
        <f>SUM(W459:W466)</f>
        <v>68.84</v>
      </c>
      <c r="X467" s="196">
        <f>SUM(X459:X466)</f>
        <v>0</v>
      </c>
      <c r="Y467" s="196">
        <f>SUM(Y459:Y466)</f>
        <v>0</v>
      </c>
      <c r="Z467" s="197"/>
      <c r="AA467" s="198"/>
      <c r="AB467" s="196">
        <f>SUM(AB459:AB466)</f>
        <v>3000</v>
      </c>
      <c r="AC467" s="402"/>
      <c r="AD467" s="654">
        <f>SUBTOTAL(9,AD459:AD466)</f>
        <v>0</v>
      </c>
      <c r="AE467" s="199"/>
      <c r="AF467" s="33"/>
      <c r="AG467" s="33"/>
      <c r="AH467" s="33"/>
      <c r="AI467" s="33"/>
      <c r="AJ467" s="33"/>
      <c r="AM467" s="33"/>
      <c r="AN467" s="48"/>
      <c r="AO467" s="48"/>
      <c r="AP467" s="48"/>
    </row>
    <row r="468" spans="1:45" s="28" customFormat="1" ht="21" customHeight="1" thickBot="1">
      <c r="A468" s="200"/>
      <c r="B468" s="200"/>
      <c r="C468" s="200"/>
      <c r="D468" s="200"/>
      <c r="E468" s="200"/>
      <c r="F468" s="200"/>
      <c r="G468" s="200"/>
      <c r="I468" s="292">
        <f t="shared" si="88"/>
        <v>1</v>
      </c>
      <c r="J468" s="118">
        <f t="shared" si="83"/>
        <v>0</v>
      </c>
      <c r="K468" s="984">
        <f t="shared" si="89"/>
        <v>7</v>
      </c>
      <c r="L468" s="188"/>
      <c r="M468" s="188"/>
      <c r="N468" s="189">
        <f t="shared" si="85"/>
        <v>0</v>
      </c>
      <c r="O468" s="188"/>
      <c r="P468" s="188"/>
      <c r="Q468" s="191">
        <f t="shared" si="86"/>
        <v>0</v>
      </c>
      <c r="R468" s="191">
        <f t="shared" si="87"/>
        <v>0</v>
      </c>
      <c r="S468" s="1988"/>
      <c r="T468" s="1989"/>
      <c r="U468" s="118">
        <f t="shared" si="84"/>
        <v>0</v>
      </c>
      <c r="V468" s="201" t="s">
        <v>802</v>
      </c>
      <c r="W468" s="202"/>
      <c r="X468" s="202"/>
      <c r="Y468" s="202"/>
      <c r="Z468" s="202"/>
      <c r="AA468" s="203"/>
      <c r="AB468" s="202">
        <f>IF(AB467&gt;0,ROUND(AB467/COUNTA(AB459:AB466),0),)</f>
        <v>3000</v>
      </c>
      <c r="AC468" s="403"/>
      <c r="AD468" s="204"/>
      <c r="AE468" s="199"/>
      <c r="AF468" s="199"/>
      <c r="AG468" s="199"/>
      <c r="AH468" s="33"/>
      <c r="AI468" s="33"/>
      <c r="AJ468" s="33"/>
      <c r="AK468" s="33"/>
      <c r="AL468" s="33"/>
      <c r="AM468" s="33"/>
      <c r="AN468" s="48"/>
      <c r="AO468" s="48"/>
      <c r="AP468" s="48"/>
      <c r="AQ468" s="116"/>
      <c r="AR468" s="116"/>
      <c r="AS468" s="116"/>
    </row>
    <row r="469" spans="1:45" ht="21" customHeight="1">
      <c r="I469" s="292">
        <f t="shared" si="88"/>
        <v>1</v>
      </c>
      <c r="J469" s="118">
        <f t="shared" si="83"/>
        <v>0</v>
      </c>
      <c r="K469" s="984">
        <f t="shared" si="89"/>
        <v>8</v>
      </c>
      <c r="L469" s="188"/>
      <c r="M469" s="188"/>
      <c r="N469" s="189">
        <f t="shared" si="85"/>
        <v>0</v>
      </c>
      <c r="O469" s="188"/>
      <c r="P469" s="188"/>
      <c r="Q469" s="191">
        <f t="shared" si="86"/>
        <v>0</v>
      </c>
      <c r="R469" s="191">
        <f t="shared" si="87"/>
        <v>0</v>
      </c>
      <c r="S469" s="1988"/>
      <c r="T469" s="1989"/>
      <c r="U469" s="118">
        <f t="shared" si="84"/>
        <v>0</v>
      </c>
      <c r="V469" s="33"/>
      <c r="W469" s="33"/>
      <c r="X469" s="33"/>
      <c r="Y469" s="33"/>
      <c r="Z469" s="33"/>
      <c r="AA469" s="205"/>
      <c r="AB469" s="33"/>
      <c r="AC469" s="33"/>
      <c r="AD469" s="33"/>
      <c r="AE469" s="199"/>
      <c r="AF469" s="199"/>
      <c r="AG469" s="199"/>
      <c r="AH469" s="33"/>
      <c r="AI469" s="33"/>
      <c r="AJ469" s="33"/>
      <c r="AK469" s="33"/>
      <c r="AL469" s="33"/>
      <c r="AM469" s="33"/>
      <c r="AN469" s="48"/>
      <c r="AO469" s="48"/>
      <c r="AP469" s="48"/>
    </row>
    <row r="470" spans="1:45" ht="21" customHeight="1">
      <c r="I470" s="292">
        <f t="shared" si="88"/>
        <v>1</v>
      </c>
      <c r="J470" s="118">
        <f t="shared" si="83"/>
        <v>0</v>
      </c>
      <c r="K470" s="984">
        <f t="shared" si="89"/>
        <v>9</v>
      </c>
      <c r="L470" s="188"/>
      <c r="M470" s="188"/>
      <c r="N470" s="189">
        <f t="shared" si="85"/>
        <v>0</v>
      </c>
      <c r="O470" s="188"/>
      <c r="P470" s="188"/>
      <c r="Q470" s="191">
        <f t="shared" si="86"/>
        <v>0</v>
      </c>
      <c r="R470" s="191">
        <f t="shared" si="87"/>
        <v>0</v>
      </c>
      <c r="S470" s="1988"/>
      <c r="T470" s="1989"/>
      <c r="U470" s="118">
        <f t="shared" si="84"/>
        <v>0</v>
      </c>
      <c r="V470" s="647" t="s">
        <v>1169</v>
      </c>
      <c r="W470" s="648"/>
      <c r="X470" s="649"/>
      <c r="Y470" s="649"/>
      <c r="Z470" s="649"/>
      <c r="AA470" s="649"/>
      <c r="AB470" s="649"/>
      <c r="AC470" s="649"/>
      <c r="AD470" s="650"/>
      <c r="AE470" s="199"/>
      <c r="AF470" s="199"/>
      <c r="AG470" s="199"/>
      <c r="AH470" s="33"/>
      <c r="AI470" s="33"/>
      <c r="AJ470" s="33"/>
      <c r="AK470" s="33"/>
      <c r="AL470" s="33"/>
      <c r="AM470" s="33"/>
      <c r="AN470" s="48"/>
      <c r="AO470" s="48"/>
      <c r="AP470" s="48"/>
    </row>
    <row r="471" spans="1:45" ht="21" customHeight="1">
      <c r="I471" s="292">
        <f t="shared" si="88"/>
        <v>1</v>
      </c>
      <c r="J471" s="118">
        <f t="shared" si="83"/>
        <v>0</v>
      </c>
      <c r="K471" s="984">
        <f t="shared" si="89"/>
        <v>10</v>
      </c>
      <c r="L471" s="188"/>
      <c r="M471" s="188"/>
      <c r="N471" s="189">
        <f t="shared" si="85"/>
        <v>0</v>
      </c>
      <c r="O471" s="188"/>
      <c r="P471" s="188"/>
      <c r="Q471" s="191">
        <f t="shared" si="86"/>
        <v>0</v>
      </c>
      <c r="R471" s="191">
        <f t="shared" si="87"/>
        <v>0</v>
      </c>
      <c r="S471" s="1988"/>
      <c r="T471" s="1989"/>
      <c r="U471" s="118">
        <f t="shared" si="84"/>
        <v>0</v>
      </c>
      <c r="V471" s="651" t="s">
        <v>1171</v>
      </c>
      <c r="W471" s="648"/>
      <c r="X471" s="649"/>
      <c r="Y471" s="649"/>
      <c r="Z471" s="649"/>
      <c r="AA471" s="649"/>
      <c r="AB471" s="649"/>
      <c r="AC471" s="649"/>
      <c r="AD471" s="650"/>
      <c r="AE471" s="199"/>
      <c r="AF471" s="199"/>
      <c r="AG471" s="199"/>
      <c r="AH471" s="33"/>
      <c r="AI471" s="33"/>
      <c r="AJ471" s="33"/>
      <c r="AK471" s="33"/>
      <c r="AL471" s="33"/>
      <c r="AM471" s="33"/>
      <c r="AN471" s="48"/>
      <c r="AO471" s="48"/>
      <c r="AP471" s="48"/>
    </row>
    <row r="472" spans="1:45" ht="21" customHeight="1">
      <c r="I472" s="292">
        <f t="shared" si="88"/>
        <v>1</v>
      </c>
      <c r="J472" s="118">
        <f t="shared" si="83"/>
        <v>0</v>
      </c>
      <c r="K472" s="984">
        <f t="shared" si="89"/>
        <v>11</v>
      </c>
      <c r="L472" s="188"/>
      <c r="M472" s="188"/>
      <c r="N472" s="189">
        <f t="shared" si="85"/>
        <v>0</v>
      </c>
      <c r="O472" s="188"/>
      <c r="P472" s="188"/>
      <c r="Q472" s="191">
        <f t="shared" si="86"/>
        <v>0</v>
      </c>
      <c r="R472" s="191">
        <f t="shared" si="87"/>
        <v>0</v>
      </c>
      <c r="S472" s="1988"/>
      <c r="T472" s="1989"/>
      <c r="U472" s="118">
        <f t="shared" si="84"/>
        <v>0</v>
      </c>
      <c r="V472" s="651" t="s">
        <v>1172</v>
      </c>
      <c r="W472" s="648"/>
      <c r="X472" s="649"/>
      <c r="Y472" s="649"/>
      <c r="Z472" s="649"/>
      <c r="AA472" s="649"/>
      <c r="AB472" s="649"/>
      <c r="AC472" s="649"/>
      <c r="AD472" s="650"/>
      <c r="AE472" s="199"/>
      <c r="AF472" s="199"/>
      <c r="AG472" s="199"/>
      <c r="AH472" s="33"/>
      <c r="AI472" s="33"/>
      <c r="AJ472" s="33"/>
      <c r="AK472" s="33"/>
      <c r="AL472" s="33"/>
      <c r="AM472" s="33"/>
      <c r="AN472" s="48"/>
      <c r="AO472" s="48"/>
      <c r="AP472" s="48"/>
    </row>
    <row r="473" spans="1:45" ht="21" customHeight="1">
      <c r="I473" s="292">
        <f t="shared" si="88"/>
        <v>1</v>
      </c>
      <c r="J473" s="118">
        <f t="shared" si="83"/>
        <v>0</v>
      </c>
      <c r="K473" s="984">
        <f t="shared" si="89"/>
        <v>12</v>
      </c>
      <c r="L473" s="188"/>
      <c r="M473" s="188"/>
      <c r="N473" s="189">
        <f t="shared" si="85"/>
        <v>0</v>
      </c>
      <c r="O473" s="188"/>
      <c r="P473" s="188"/>
      <c r="Q473" s="191">
        <f t="shared" si="86"/>
        <v>0</v>
      </c>
      <c r="R473" s="191">
        <f t="shared" si="87"/>
        <v>0</v>
      </c>
      <c r="S473" s="1988"/>
      <c r="T473" s="1989"/>
      <c r="U473" s="118">
        <f t="shared" si="84"/>
        <v>0</v>
      </c>
      <c r="V473" s="651" t="s">
        <v>1174</v>
      </c>
      <c r="W473" s="648"/>
      <c r="X473" s="649"/>
      <c r="Y473" s="649"/>
      <c r="Z473" s="649"/>
      <c r="AA473" s="649"/>
      <c r="AB473" s="649"/>
      <c r="AC473" s="649"/>
      <c r="AD473" s="650"/>
      <c r="AE473" s="199"/>
      <c r="AF473" s="199"/>
      <c r="AG473" s="199"/>
      <c r="AH473" s="33"/>
      <c r="AI473" s="33"/>
      <c r="AJ473" s="33"/>
      <c r="AK473" s="33"/>
      <c r="AL473" s="33"/>
      <c r="AM473" s="33"/>
      <c r="AN473" s="48"/>
      <c r="AO473" s="48"/>
      <c r="AP473" s="48"/>
    </row>
    <row r="474" spans="1:45" ht="21" customHeight="1">
      <c r="I474" s="292">
        <f t="shared" si="88"/>
        <v>1</v>
      </c>
      <c r="J474" s="118">
        <f t="shared" si="83"/>
        <v>0</v>
      </c>
      <c r="K474" s="984">
        <f t="shared" si="89"/>
        <v>13</v>
      </c>
      <c r="L474" s="188"/>
      <c r="M474" s="188"/>
      <c r="N474" s="189">
        <f t="shared" si="85"/>
        <v>0</v>
      </c>
      <c r="O474" s="188"/>
      <c r="P474" s="188"/>
      <c r="Q474" s="191">
        <f t="shared" si="86"/>
        <v>0</v>
      </c>
      <c r="R474" s="191">
        <f t="shared" si="87"/>
        <v>0</v>
      </c>
      <c r="S474" s="1988"/>
      <c r="T474" s="1989"/>
      <c r="U474" s="118">
        <f t="shared" si="84"/>
        <v>0</v>
      </c>
      <c r="V474" s="652" t="s">
        <v>1175</v>
      </c>
      <c r="W474" s="648"/>
      <c r="X474" s="649"/>
      <c r="Y474" s="649"/>
      <c r="Z474" s="649"/>
      <c r="AA474" s="649"/>
      <c r="AB474" s="649"/>
      <c r="AC474" s="649"/>
      <c r="AD474" s="650"/>
      <c r="AE474" s="199"/>
      <c r="AF474" s="199"/>
      <c r="AG474" s="199"/>
      <c r="AH474" s="33"/>
      <c r="AI474" s="33"/>
      <c r="AJ474" s="33"/>
      <c r="AK474" s="33"/>
      <c r="AL474" s="33"/>
      <c r="AM474" s="33"/>
      <c r="AN474" s="48"/>
      <c r="AO474" s="48"/>
      <c r="AP474" s="48"/>
    </row>
    <row r="475" spans="1:45" ht="21" customHeight="1" thickBot="1">
      <c r="I475" s="292">
        <f t="shared" si="88"/>
        <v>1</v>
      </c>
      <c r="J475" s="118">
        <f t="shared" si="83"/>
        <v>0</v>
      </c>
      <c r="K475" s="206">
        <f t="shared" si="89"/>
        <v>14</v>
      </c>
      <c r="L475" s="159"/>
      <c r="M475" s="159"/>
      <c r="N475" s="207">
        <f t="shared" si="85"/>
        <v>0</v>
      </c>
      <c r="O475" s="159"/>
      <c r="P475" s="159"/>
      <c r="Q475" s="209">
        <f t="shared" si="86"/>
        <v>0</v>
      </c>
      <c r="R475" s="209">
        <f t="shared" si="87"/>
        <v>0</v>
      </c>
      <c r="S475" s="1990"/>
      <c r="T475" s="1991"/>
      <c r="U475" s="118">
        <f t="shared" si="84"/>
        <v>0</v>
      </c>
      <c r="V475" s="651"/>
      <c r="W475" s="648"/>
      <c r="X475" s="649"/>
      <c r="Y475" s="649"/>
      <c r="Z475" s="649"/>
      <c r="AA475" s="649"/>
      <c r="AB475" s="649"/>
      <c r="AC475" s="649"/>
      <c r="AD475" s="650"/>
      <c r="AE475" s="199"/>
      <c r="AF475" s="199"/>
      <c r="AG475" s="199"/>
      <c r="AH475" s="33"/>
      <c r="AI475" s="33"/>
      <c r="AJ475" s="33"/>
      <c r="AK475" s="33"/>
      <c r="AL475" s="33"/>
      <c r="AM475" s="33"/>
      <c r="AN475" s="48"/>
      <c r="AO475" s="48"/>
      <c r="AP475" s="48"/>
    </row>
    <row r="476" spans="1:45" ht="21" hidden="1" customHeight="1">
      <c r="I476" s="292">
        <f>IF((O$478+P$478)&gt;0,1,0)</f>
        <v>0</v>
      </c>
      <c r="J476" s="118">
        <f t="shared" si="83"/>
        <v>0</v>
      </c>
      <c r="K476" s="2002" t="s">
        <v>840</v>
      </c>
      <c r="L476" s="2004" t="s">
        <v>841</v>
      </c>
      <c r="M476" s="2006" t="s">
        <v>842</v>
      </c>
      <c r="N476" s="2006" t="s">
        <v>843</v>
      </c>
      <c r="O476" s="2012" t="s">
        <v>844</v>
      </c>
      <c r="P476" s="2012"/>
      <c r="Q476" s="2012" t="s">
        <v>845</v>
      </c>
      <c r="R476" s="2012"/>
      <c r="S476" s="1992" t="s">
        <v>969</v>
      </c>
      <c r="T476" s="1993"/>
      <c r="U476" s="118">
        <f t="shared" si="81"/>
        <v>0</v>
      </c>
      <c r="V476" s="33"/>
      <c r="W476" s="33"/>
      <c r="X476" s="33"/>
      <c r="Y476" s="33"/>
      <c r="Z476" s="33"/>
      <c r="AA476" s="205"/>
      <c r="AB476" s="33"/>
      <c r="AC476" s="33"/>
      <c r="AD476" s="33"/>
      <c r="AE476" s="199"/>
      <c r="AF476" s="199"/>
      <c r="AG476" s="199"/>
      <c r="AH476" s="33"/>
      <c r="AI476" s="33"/>
      <c r="AJ476" s="33"/>
      <c r="AK476" s="33"/>
      <c r="AL476" s="33"/>
      <c r="AM476" s="33"/>
      <c r="AN476" s="48"/>
      <c r="AO476" s="48"/>
      <c r="AP476" s="48"/>
    </row>
    <row r="477" spans="1:45" ht="21" hidden="1" customHeight="1">
      <c r="I477" s="292">
        <f t="shared" ref="I477:I500" si="90">IF((O$478+P$478)&gt;0,1,0)</f>
        <v>0</v>
      </c>
      <c r="J477" s="118">
        <f t="shared" si="83"/>
        <v>0</v>
      </c>
      <c r="K477" s="2003"/>
      <c r="L477" s="2005"/>
      <c r="M477" s="2007"/>
      <c r="N477" s="2007"/>
      <c r="O477" s="635" t="s">
        <v>741</v>
      </c>
      <c r="P477" s="176" t="s">
        <v>742</v>
      </c>
      <c r="Q477" s="176" t="s">
        <v>741</v>
      </c>
      <c r="R477" s="177" t="s">
        <v>742</v>
      </c>
      <c r="S477" s="1994"/>
      <c r="T477" s="1995"/>
      <c r="U477" s="118">
        <f t="shared" si="81"/>
        <v>0</v>
      </c>
      <c r="V477" s="33"/>
      <c r="W477" s="33"/>
      <c r="X477" s="33"/>
      <c r="Y477" s="33"/>
      <c r="Z477" s="33"/>
      <c r="AA477" s="205"/>
      <c r="AB477" s="33"/>
      <c r="AC477" s="33"/>
      <c r="AD477" s="33"/>
      <c r="AE477" s="199"/>
      <c r="AF477" s="199"/>
      <c r="AG477" s="199"/>
      <c r="AH477" s="33"/>
      <c r="AI477" s="33"/>
      <c r="AJ477" s="33"/>
      <c r="AK477" s="33"/>
      <c r="AL477" s="33"/>
      <c r="AM477" s="33"/>
      <c r="AN477" s="48"/>
      <c r="AO477" s="48"/>
      <c r="AP477" s="48"/>
    </row>
    <row r="478" spans="1:45" ht="21" hidden="1" customHeight="1">
      <c r="I478" s="292">
        <f t="shared" si="90"/>
        <v>0</v>
      </c>
      <c r="J478" s="118">
        <f t="shared" si="83"/>
        <v>0</v>
      </c>
      <c r="K478" s="636">
        <f>+K25+1</f>
        <v>15</v>
      </c>
      <c r="L478" s="188"/>
      <c r="M478" s="188"/>
      <c r="N478" s="189">
        <f t="shared" ref="N478:N525" si="91">IF(O478+P478&gt;0,$W$452,)</f>
        <v>0</v>
      </c>
      <c r="O478" s="190"/>
      <c r="P478" s="190"/>
      <c r="Q478" s="191">
        <f t="shared" ref="Q478:R525" si="92">ROUND(O478*50,0)</f>
        <v>0</v>
      </c>
      <c r="R478" s="191">
        <f t="shared" si="92"/>
        <v>0</v>
      </c>
      <c r="S478" s="1988"/>
      <c r="T478" s="1989"/>
      <c r="U478" s="118">
        <f t="shared" si="81"/>
        <v>0</v>
      </c>
      <c r="V478" s="33"/>
      <c r="W478" s="33"/>
      <c r="X478" s="33"/>
      <c r="Y478" s="33"/>
      <c r="Z478" s="33"/>
      <c r="AA478" s="205"/>
      <c r="AB478" s="33"/>
      <c r="AC478" s="33"/>
      <c r="AD478" s="33"/>
      <c r="AE478" s="199"/>
      <c r="AF478" s="199"/>
      <c r="AG478" s="199"/>
      <c r="AH478" s="33"/>
      <c r="AI478" s="33"/>
      <c r="AJ478" s="33"/>
      <c r="AK478" s="33"/>
      <c r="AL478" s="33"/>
      <c r="AM478" s="33"/>
      <c r="AN478" s="48"/>
      <c r="AO478" s="48"/>
      <c r="AP478" s="48"/>
    </row>
    <row r="479" spans="1:45" ht="21" hidden="1" customHeight="1">
      <c r="I479" s="292">
        <f t="shared" si="90"/>
        <v>0</v>
      </c>
      <c r="J479" s="118">
        <f t="shared" si="83"/>
        <v>0</v>
      </c>
      <c r="K479" s="636">
        <f t="shared" ref="K479:K500" si="93">+K478+1</f>
        <v>16</v>
      </c>
      <c r="L479" s="188"/>
      <c r="M479" s="188"/>
      <c r="N479" s="189">
        <f t="shared" si="91"/>
        <v>0</v>
      </c>
      <c r="O479" s="190"/>
      <c r="P479" s="190"/>
      <c r="Q479" s="191">
        <f t="shared" si="92"/>
        <v>0</v>
      </c>
      <c r="R479" s="191">
        <f t="shared" si="92"/>
        <v>0</v>
      </c>
      <c r="S479" s="1988"/>
      <c r="T479" s="1989"/>
      <c r="U479" s="118">
        <f t="shared" si="81"/>
        <v>0</v>
      </c>
      <c r="V479" s="33"/>
      <c r="W479" s="33"/>
      <c r="X479" s="33"/>
      <c r="Y479" s="33"/>
      <c r="Z479" s="33"/>
      <c r="AA479" s="205"/>
      <c r="AB479" s="33"/>
      <c r="AC479" s="33"/>
      <c r="AD479" s="33"/>
      <c r="AE479" s="199"/>
      <c r="AF479" s="199"/>
      <c r="AG479" s="199"/>
      <c r="AH479" s="33"/>
      <c r="AI479" s="33"/>
      <c r="AJ479" s="33"/>
      <c r="AK479" s="33"/>
      <c r="AL479" s="33"/>
      <c r="AM479" s="33"/>
      <c r="AN479" s="48"/>
      <c r="AO479" s="48"/>
      <c r="AP479" s="48"/>
    </row>
    <row r="480" spans="1:45" ht="21" hidden="1" customHeight="1">
      <c r="I480" s="292">
        <f t="shared" si="90"/>
        <v>0</v>
      </c>
      <c r="J480" s="118">
        <f t="shared" si="83"/>
        <v>0</v>
      </c>
      <c r="K480" s="636">
        <f t="shared" si="93"/>
        <v>17</v>
      </c>
      <c r="L480" s="188"/>
      <c r="M480" s="188"/>
      <c r="N480" s="189">
        <f t="shared" si="91"/>
        <v>0</v>
      </c>
      <c r="O480" s="190"/>
      <c r="P480" s="190"/>
      <c r="Q480" s="191">
        <f t="shared" si="92"/>
        <v>0</v>
      </c>
      <c r="R480" s="191">
        <f t="shared" si="92"/>
        <v>0</v>
      </c>
      <c r="S480" s="1988"/>
      <c r="T480" s="1989"/>
      <c r="U480" s="118">
        <f t="shared" si="81"/>
        <v>0</v>
      </c>
      <c r="V480" s="33"/>
      <c r="W480" s="33"/>
      <c r="X480" s="33"/>
      <c r="Y480" s="33"/>
      <c r="Z480" s="33"/>
      <c r="AA480" s="205"/>
      <c r="AB480" s="33"/>
      <c r="AC480" s="33"/>
      <c r="AD480" s="33"/>
      <c r="AE480" s="199"/>
      <c r="AF480" s="199"/>
      <c r="AG480" s="199"/>
      <c r="AH480" s="33"/>
      <c r="AI480" s="33"/>
      <c r="AJ480" s="33"/>
      <c r="AK480" s="33"/>
      <c r="AL480" s="33"/>
      <c r="AM480" s="33"/>
      <c r="AN480" s="48"/>
      <c r="AO480" s="48"/>
      <c r="AP480" s="48"/>
    </row>
    <row r="481" spans="9:42" ht="21" hidden="1" customHeight="1">
      <c r="I481" s="292">
        <f t="shared" si="90"/>
        <v>0</v>
      </c>
      <c r="J481" s="118">
        <f t="shared" si="83"/>
        <v>0</v>
      </c>
      <c r="K481" s="636">
        <f t="shared" si="93"/>
        <v>18</v>
      </c>
      <c r="L481" s="188"/>
      <c r="M481" s="188"/>
      <c r="N481" s="189">
        <f t="shared" si="91"/>
        <v>0</v>
      </c>
      <c r="O481" s="190"/>
      <c r="P481" s="190"/>
      <c r="Q481" s="191">
        <f t="shared" si="92"/>
        <v>0</v>
      </c>
      <c r="R481" s="191">
        <f t="shared" si="92"/>
        <v>0</v>
      </c>
      <c r="S481" s="1988"/>
      <c r="T481" s="1989"/>
      <c r="U481" s="118">
        <f t="shared" si="81"/>
        <v>0</v>
      </c>
      <c r="V481" s="33"/>
      <c r="W481" s="33"/>
      <c r="X481" s="33"/>
      <c r="Y481" s="33"/>
      <c r="Z481" s="33"/>
      <c r="AA481" s="205"/>
      <c r="AB481" s="33"/>
      <c r="AC481" s="33"/>
      <c r="AD481" s="33"/>
      <c r="AE481" s="199"/>
      <c r="AF481" s="199"/>
      <c r="AG481" s="199"/>
      <c r="AH481" s="33"/>
      <c r="AI481" s="33"/>
      <c r="AJ481" s="33"/>
      <c r="AK481" s="33"/>
      <c r="AL481" s="33"/>
      <c r="AM481" s="33"/>
      <c r="AN481" s="48"/>
      <c r="AO481" s="48"/>
      <c r="AP481" s="48"/>
    </row>
    <row r="482" spans="9:42" ht="21" hidden="1" customHeight="1">
      <c r="I482" s="292">
        <f t="shared" si="90"/>
        <v>0</v>
      </c>
      <c r="J482" s="118">
        <f t="shared" si="83"/>
        <v>0</v>
      </c>
      <c r="K482" s="636">
        <f t="shared" si="93"/>
        <v>19</v>
      </c>
      <c r="L482" s="188"/>
      <c r="M482" s="188"/>
      <c r="N482" s="189">
        <f t="shared" si="91"/>
        <v>0</v>
      </c>
      <c r="O482" s="190"/>
      <c r="P482" s="190"/>
      <c r="Q482" s="191">
        <f t="shared" si="92"/>
        <v>0</v>
      </c>
      <c r="R482" s="191">
        <f t="shared" si="92"/>
        <v>0</v>
      </c>
      <c r="S482" s="1988"/>
      <c r="T482" s="1989"/>
      <c r="U482" s="118">
        <f t="shared" si="81"/>
        <v>0</v>
      </c>
      <c r="V482" s="33"/>
      <c r="W482" s="33"/>
      <c r="X482" s="33"/>
      <c r="Y482" s="33"/>
      <c r="Z482" s="33"/>
      <c r="AA482" s="205"/>
      <c r="AB482" s="33"/>
      <c r="AC482" s="33"/>
      <c r="AD482" s="33"/>
      <c r="AE482" s="199"/>
      <c r="AF482" s="199"/>
      <c r="AG482" s="199"/>
      <c r="AH482" s="33"/>
      <c r="AI482" s="33"/>
      <c r="AJ482" s="33"/>
      <c r="AK482" s="33"/>
      <c r="AL482" s="33"/>
      <c r="AM482" s="33"/>
      <c r="AN482" s="48"/>
      <c r="AO482" s="48"/>
      <c r="AP482" s="48"/>
    </row>
    <row r="483" spans="9:42" ht="21" hidden="1" customHeight="1">
      <c r="I483" s="292">
        <f t="shared" si="90"/>
        <v>0</v>
      </c>
      <c r="J483" s="118">
        <f t="shared" si="83"/>
        <v>0</v>
      </c>
      <c r="K483" s="636">
        <f t="shared" si="93"/>
        <v>20</v>
      </c>
      <c r="L483" s="188"/>
      <c r="M483" s="188"/>
      <c r="N483" s="189">
        <f t="shared" si="91"/>
        <v>0</v>
      </c>
      <c r="O483" s="190"/>
      <c r="P483" s="190"/>
      <c r="Q483" s="191">
        <f t="shared" si="92"/>
        <v>0</v>
      </c>
      <c r="R483" s="191">
        <f t="shared" si="92"/>
        <v>0</v>
      </c>
      <c r="S483" s="1988"/>
      <c r="T483" s="1989"/>
      <c r="U483" s="118">
        <f t="shared" si="81"/>
        <v>0</v>
      </c>
      <c r="V483" s="33"/>
      <c r="W483" s="33"/>
      <c r="X483" s="33"/>
      <c r="Y483" s="33"/>
      <c r="Z483" s="33"/>
      <c r="AA483" s="205"/>
      <c r="AB483" s="33"/>
      <c r="AC483" s="33"/>
      <c r="AD483" s="33"/>
      <c r="AE483" s="199"/>
      <c r="AF483" s="199"/>
      <c r="AG483" s="199"/>
      <c r="AH483" s="33"/>
      <c r="AI483" s="33"/>
      <c r="AJ483" s="33"/>
      <c r="AK483" s="33"/>
      <c r="AL483" s="33"/>
      <c r="AM483" s="33"/>
      <c r="AN483" s="48"/>
      <c r="AO483" s="48"/>
      <c r="AP483" s="48"/>
    </row>
    <row r="484" spans="9:42" ht="21" hidden="1" customHeight="1">
      <c r="I484" s="292">
        <f t="shared" si="90"/>
        <v>0</v>
      </c>
      <c r="J484" s="118">
        <f t="shared" si="83"/>
        <v>0</v>
      </c>
      <c r="K484" s="636">
        <f t="shared" si="93"/>
        <v>21</v>
      </c>
      <c r="L484" s="188"/>
      <c r="M484" s="188"/>
      <c r="N484" s="189">
        <f t="shared" si="91"/>
        <v>0</v>
      </c>
      <c r="O484" s="190"/>
      <c r="P484" s="190"/>
      <c r="Q484" s="191">
        <f t="shared" si="92"/>
        <v>0</v>
      </c>
      <c r="R484" s="191">
        <f t="shared" si="92"/>
        <v>0</v>
      </c>
      <c r="S484" s="1988"/>
      <c r="T484" s="1989"/>
      <c r="U484" s="118">
        <f t="shared" si="81"/>
        <v>0</v>
      </c>
      <c r="V484" s="33"/>
      <c r="W484" s="33"/>
      <c r="X484" s="33"/>
      <c r="Y484" s="33"/>
      <c r="Z484" s="33"/>
      <c r="AA484" s="205"/>
      <c r="AB484" s="33"/>
      <c r="AC484" s="33"/>
      <c r="AD484" s="33"/>
      <c r="AE484" s="199"/>
      <c r="AF484" s="199"/>
      <c r="AG484" s="199"/>
      <c r="AH484" s="33"/>
      <c r="AI484" s="33"/>
      <c r="AJ484" s="33"/>
      <c r="AK484" s="33"/>
      <c r="AL484" s="33"/>
      <c r="AM484" s="33"/>
      <c r="AN484" s="48"/>
      <c r="AO484" s="48"/>
      <c r="AP484" s="48"/>
    </row>
    <row r="485" spans="9:42" ht="21" hidden="1" customHeight="1">
      <c r="I485" s="292">
        <f t="shared" si="90"/>
        <v>0</v>
      </c>
      <c r="J485" s="118">
        <f t="shared" si="83"/>
        <v>0</v>
      </c>
      <c r="K485" s="636">
        <f t="shared" si="93"/>
        <v>22</v>
      </c>
      <c r="L485" s="188"/>
      <c r="M485" s="188"/>
      <c r="N485" s="189">
        <f t="shared" si="91"/>
        <v>0</v>
      </c>
      <c r="O485" s="190"/>
      <c r="P485" s="190"/>
      <c r="Q485" s="191">
        <f t="shared" si="92"/>
        <v>0</v>
      </c>
      <c r="R485" s="191">
        <f t="shared" si="92"/>
        <v>0</v>
      </c>
      <c r="S485" s="1988"/>
      <c r="T485" s="1989"/>
      <c r="U485" s="118">
        <f t="shared" si="81"/>
        <v>0</v>
      </c>
      <c r="V485" s="33"/>
      <c r="W485" s="33"/>
      <c r="X485" s="33"/>
      <c r="Y485" s="33"/>
      <c r="Z485" s="33"/>
      <c r="AA485" s="205"/>
      <c r="AB485" s="33"/>
      <c r="AC485" s="33"/>
      <c r="AD485" s="33"/>
      <c r="AE485" s="199"/>
      <c r="AF485" s="199"/>
      <c r="AG485" s="199"/>
      <c r="AH485" s="33"/>
      <c r="AI485" s="33"/>
      <c r="AJ485" s="33"/>
      <c r="AK485" s="33"/>
      <c r="AL485" s="33"/>
      <c r="AM485" s="33"/>
      <c r="AN485" s="48"/>
      <c r="AO485" s="48"/>
      <c r="AP485" s="48"/>
    </row>
    <row r="486" spans="9:42" ht="21" hidden="1" customHeight="1">
      <c r="I486" s="292">
        <f t="shared" si="90"/>
        <v>0</v>
      </c>
      <c r="J486" s="118">
        <f t="shared" si="83"/>
        <v>0</v>
      </c>
      <c r="K486" s="636">
        <f t="shared" si="93"/>
        <v>23</v>
      </c>
      <c r="L486" s="188"/>
      <c r="M486" s="188"/>
      <c r="N486" s="189">
        <f t="shared" si="91"/>
        <v>0</v>
      </c>
      <c r="O486" s="190"/>
      <c r="P486" s="190"/>
      <c r="Q486" s="191">
        <f t="shared" si="92"/>
        <v>0</v>
      </c>
      <c r="R486" s="191">
        <f t="shared" si="92"/>
        <v>0</v>
      </c>
      <c r="S486" s="1988"/>
      <c r="T486" s="1989"/>
      <c r="U486" s="118">
        <f t="shared" si="81"/>
        <v>0</v>
      </c>
      <c r="V486" s="33"/>
      <c r="W486" s="33"/>
      <c r="X486" s="33"/>
      <c r="Y486" s="33"/>
      <c r="Z486" s="33"/>
      <c r="AA486" s="205"/>
      <c r="AB486" s="33"/>
      <c r="AC486" s="33"/>
      <c r="AD486" s="33"/>
      <c r="AE486" s="199"/>
      <c r="AF486" s="199"/>
      <c r="AG486" s="199"/>
      <c r="AH486" s="33"/>
      <c r="AI486" s="33"/>
      <c r="AJ486" s="33"/>
      <c r="AK486" s="33"/>
      <c r="AL486" s="33"/>
      <c r="AM486" s="33"/>
      <c r="AN486" s="48"/>
      <c r="AO486" s="48"/>
      <c r="AP486" s="48"/>
    </row>
    <row r="487" spans="9:42" ht="21" hidden="1" customHeight="1">
      <c r="I487" s="292">
        <f t="shared" si="90"/>
        <v>0</v>
      </c>
      <c r="J487" s="118">
        <f t="shared" si="83"/>
        <v>0</v>
      </c>
      <c r="K487" s="636">
        <f t="shared" si="93"/>
        <v>24</v>
      </c>
      <c r="L487" s="188"/>
      <c r="M487" s="188"/>
      <c r="N487" s="189">
        <f t="shared" si="91"/>
        <v>0</v>
      </c>
      <c r="O487" s="190"/>
      <c r="P487" s="190"/>
      <c r="Q487" s="191">
        <f t="shared" si="92"/>
        <v>0</v>
      </c>
      <c r="R487" s="191">
        <f t="shared" si="92"/>
        <v>0</v>
      </c>
      <c r="S487" s="1988"/>
      <c r="T487" s="1989"/>
      <c r="U487" s="118">
        <f t="shared" si="81"/>
        <v>0</v>
      </c>
      <c r="V487" s="33"/>
      <c r="W487" s="33"/>
      <c r="X487" s="33"/>
      <c r="Y487" s="33"/>
      <c r="Z487" s="33"/>
      <c r="AA487" s="205"/>
      <c r="AB487" s="33"/>
      <c r="AC487" s="33"/>
      <c r="AD487" s="33"/>
      <c r="AE487" s="199"/>
      <c r="AF487" s="199"/>
      <c r="AG487" s="199"/>
      <c r="AH487" s="33"/>
      <c r="AI487" s="33"/>
      <c r="AJ487" s="33"/>
      <c r="AK487" s="33"/>
      <c r="AL487" s="33"/>
      <c r="AM487" s="33"/>
      <c r="AN487" s="48"/>
      <c r="AO487" s="48"/>
      <c r="AP487" s="48"/>
    </row>
    <row r="488" spans="9:42" ht="21" hidden="1" customHeight="1">
      <c r="I488" s="292">
        <f t="shared" si="90"/>
        <v>0</v>
      </c>
      <c r="J488" s="118">
        <f t="shared" si="83"/>
        <v>0</v>
      </c>
      <c r="K488" s="636">
        <f t="shared" si="93"/>
        <v>25</v>
      </c>
      <c r="L488" s="188"/>
      <c r="M488" s="188"/>
      <c r="N488" s="189">
        <f t="shared" si="91"/>
        <v>0</v>
      </c>
      <c r="O488" s="190"/>
      <c r="P488" s="190"/>
      <c r="Q488" s="191">
        <f t="shared" si="92"/>
        <v>0</v>
      </c>
      <c r="R488" s="191">
        <f t="shared" si="92"/>
        <v>0</v>
      </c>
      <c r="S488" s="1988"/>
      <c r="T488" s="1989"/>
      <c r="U488" s="118">
        <f t="shared" si="81"/>
        <v>0</v>
      </c>
      <c r="V488" s="33"/>
      <c r="W488" s="33"/>
      <c r="X488" s="33"/>
      <c r="Y488" s="33"/>
      <c r="Z488" s="33"/>
      <c r="AA488" s="205"/>
      <c r="AB488" s="33"/>
      <c r="AC488" s="33"/>
      <c r="AD488" s="33"/>
      <c r="AE488" s="199"/>
      <c r="AF488" s="199"/>
      <c r="AG488" s="199"/>
      <c r="AH488" s="33"/>
      <c r="AI488" s="33"/>
      <c r="AJ488" s="33"/>
      <c r="AK488" s="33"/>
      <c r="AL488" s="33"/>
      <c r="AM488" s="33"/>
      <c r="AN488" s="48"/>
      <c r="AO488" s="48"/>
      <c r="AP488" s="48"/>
    </row>
    <row r="489" spans="9:42" ht="21" hidden="1" customHeight="1">
      <c r="I489" s="292">
        <f t="shared" si="90"/>
        <v>0</v>
      </c>
      <c r="J489" s="118">
        <f t="shared" si="83"/>
        <v>0</v>
      </c>
      <c r="K489" s="636">
        <f t="shared" si="93"/>
        <v>26</v>
      </c>
      <c r="L489" s="188"/>
      <c r="M489" s="188"/>
      <c r="N489" s="189">
        <f t="shared" si="91"/>
        <v>0</v>
      </c>
      <c r="O489" s="190"/>
      <c r="P489" s="190"/>
      <c r="Q489" s="191">
        <f t="shared" si="92"/>
        <v>0</v>
      </c>
      <c r="R489" s="191">
        <f t="shared" si="92"/>
        <v>0</v>
      </c>
      <c r="S489" s="1988"/>
      <c r="T489" s="1989"/>
      <c r="U489" s="118">
        <f t="shared" si="81"/>
        <v>0</v>
      </c>
      <c r="V489" s="33"/>
      <c r="W489" s="33"/>
      <c r="X489" s="33"/>
      <c r="Y489" s="33"/>
      <c r="Z489" s="33"/>
      <c r="AA489" s="205"/>
      <c r="AB489" s="33"/>
      <c r="AC489" s="33"/>
      <c r="AD489" s="33"/>
      <c r="AE489" s="199"/>
      <c r="AF489" s="199"/>
      <c r="AG489" s="199"/>
      <c r="AH489" s="33"/>
      <c r="AI489" s="33"/>
      <c r="AJ489" s="33"/>
      <c r="AK489" s="33"/>
      <c r="AL489" s="33"/>
      <c r="AM489" s="33"/>
      <c r="AN489" s="48"/>
      <c r="AO489" s="48"/>
      <c r="AP489" s="48"/>
    </row>
    <row r="490" spans="9:42" ht="21" hidden="1" customHeight="1">
      <c r="I490" s="292">
        <f t="shared" si="90"/>
        <v>0</v>
      </c>
      <c r="J490" s="118">
        <f t="shared" si="83"/>
        <v>0</v>
      </c>
      <c r="K490" s="636">
        <f t="shared" si="93"/>
        <v>27</v>
      </c>
      <c r="L490" s="188"/>
      <c r="M490" s="188"/>
      <c r="N490" s="189">
        <f t="shared" si="91"/>
        <v>0</v>
      </c>
      <c r="O490" s="190"/>
      <c r="P490" s="190"/>
      <c r="Q490" s="191">
        <f t="shared" si="92"/>
        <v>0</v>
      </c>
      <c r="R490" s="191">
        <f t="shared" si="92"/>
        <v>0</v>
      </c>
      <c r="S490" s="1988"/>
      <c r="T490" s="1989"/>
      <c r="U490" s="118">
        <f t="shared" si="81"/>
        <v>0</v>
      </c>
      <c r="V490" s="33"/>
      <c r="W490" s="33"/>
      <c r="X490" s="33"/>
      <c r="Y490" s="33"/>
      <c r="Z490" s="33"/>
      <c r="AA490" s="205"/>
      <c r="AB490" s="33"/>
      <c r="AC490" s="33"/>
      <c r="AD490" s="33"/>
      <c r="AE490" s="199"/>
      <c r="AF490" s="199"/>
      <c r="AG490" s="199"/>
      <c r="AH490" s="33"/>
      <c r="AI490" s="33"/>
      <c r="AJ490" s="33"/>
      <c r="AK490" s="33"/>
      <c r="AL490" s="33"/>
      <c r="AM490" s="33"/>
      <c r="AN490" s="48"/>
      <c r="AO490" s="48"/>
      <c r="AP490" s="48"/>
    </row>
    <row r="491" spans="9:42" ht="21" hidden="1" customHeight="1">
      <c r="I491" s="292">
        <f t="shared" si="90"/>
        <v>0</v>
      </c>
      <c r="J491" s="118">
        <f t="shared" si="83"/>
        <v>0</v>
      </c>
      <c r="K491" s="636">
        <f t="shared" si="93"/>
        <v>28</v>
      </c>
      <c r="L491" s="188"/>
      <c r="M491" s="188"/>
      <c r="N491" s="189">
        <f t="shared" si="91"/>
        <v>0</v>
      </c>
      <c r="O491" s="190"/>
      <c r="P491" s="190"/>
      <c r="Q491" s="191">
        <f t="shared" si="92"/>
        <v>0</v>
      </c>
      <c r="R491" s="191">
        <f t="shared" si="92"/>
        <v>0</v>
      </c>
      <c r="S491" s="1988"/>
      <c r="T491" s="1989"/>
      <c r="U491" s="118">
        <f t="shared" si="81"/>
        <v>0</v>
      </c>
      <c r="V491" s="33"/>
      <c r="W491" s="33"/>
      <c r="X491" s="33"/>
      <c r="Y491" s="33"/>
      <c r="Z491" s="33"/>
      <c r="AA491" s="205"/>
      <c r="AB491" s="33"/>
      <c r="AC491" s="33"/>
      <c r="AD491" s="33"/>
      <c r="AE491" s="199"/>
      <c r="AF491" s="199"/>
      <c r="AG491" s="199"/>
      <c r="AH491" s="33"/>
      <c r="AI491" s="33"/>
      <c r="AJ491" s="33"/>
      <c r="AK491" s="33"/>
      <c r="AL491" s="33"/>
      <c r="AM491" s="33"/>
      <c r="AN491" s="48"/>
      <c r="AO491" s="48"/>
      <c r="AP491" s="48"/>
    </row>
    <row r="492" spans="9:42" ht="21" hidden="1" customHeight="1">
      <c r="I492" s="292">
        <f t="shared" si="90"/>
        <v>0</v>
      </c>
      <c r="J492" s="118">
        <f t="shared" si="83"/>
        <v>0</v>
      </c>
      <c r="K492" s="636">
        <f t="shared" si="93"/>
        <v>29</v>
      </c>
      <c r="L492" s="188"/>
      <c r="M492" s="188"/>
      <c r="N492" s="189">
        <f t="shared" si="91"/>
        <v>0</v>
      </c>
      <c r="O492" s="190"/>
      <c r="P492" s="190"/>
      <c r="Q492" s="191">
        <f t="shared" si="92"/>
        <v>0</v>
      </c>
      <c r="R492" s="191">
        <f t="shared" si="92"/>
        <v>0</v>
      </c>
      <c r="S492" s="1988"/>
      <c r="T492" s="1989"/>
      <c r="U492" s="118">
        <f t="shared" si="81"/>
        <v>0</v>
      </c>
      <c r="V492" s="33"/>
      <c r="W492" s="33"/>
      <c r="X492" s="33"/>
      <c r="Y492" s="33"/>
      <c r="Z492" s="33"/>
      <c r="AA492" s="205"/>
      <c r="AB492" s="33"/>
      <c r="AC492" s="33"/>
      <c r="AD492" s="33"/>
      <c r="AE492" s="199"/>
      <c r="AF492" s="199"/>
      <c r="AG492" s="199"/>
      <c r="AH492" s="33"/>
      <c r="AI492" s="33"/>
      <c r="AJ492" s="33"/>
      <c r="AK492" s="33"/>
      <c r="AL492" s="33"/>
      <c r="AM492" s="33"/>
      <c r="AN492" s="48"/>
      <c r="AO492" s="48"/>
      <c r="AP492" s="48"/>
    </row>
    <row r="493" spans="9:42" ht="21" hidden="1" customHeight="1">
      <c r="I493" s="292">
        <f t="shared" si="90"/>
        <v>0</v>
      </c>
      <c r="J493" s="118">
        <f t="shared" si="83"/>
        <v>0</v>
      </c>
      <c r="K493" s="636">
        <f t="shared" si="93"/>
        <v>30</v>
      </c>
      <c r="L493" s="188"/>
      <c r="M493" s="188"/>
      <c r="N493" s="189">
        <f t="shared" si="91"/>
        <v>0</v>
      </c>
      <c r="O493" s="190"/>
      <c r="P493" s="190"/>
      <c r="Q493" s="191">
        <f t="shared" si="92"/>
        <v>0</v>
      </c>
      <c r="R493" s="191">
        <f t="shared" si="92"/>
        <v>0</v>
      </c>
      <c r="S493" s="1988"/>
      <c r="T493" s="1989"/>
      <c r="U493" s="118">
        <f t="shared" si="81"/>
        <v>0</v>
      </c>
      <c r="V493" s="33"/>
      <c r="W493" s="33"/>
      <c r="X493" s="33"/>
      <c r="Y493" s="33"/>
      <c r="Z493" s="33"/>
      <c r="AA493" s="205"/>
      <c r="AB493" s="33"/>
      <c r="AC493" s="33"/>
      <c r="AD493" s="33"/>
      <c r="AE493" s="199"/>
      <c r="AF493" s="199"/>
      <c r="AG493" s="199"/>
      <c r="AH493" s="33"/>
      <c r="AI493" s="33"/>
      <c r="AJ493" s="33"/>
      <c r="AK493" s="33"/>
      <c r="AL493" s="33"/>
      <c r="AM493" s="33"/>
      <c r="AN493" s="48"/>
      <c r="AO493" s="48"/>
      <c r="AP493" s="48"/>
    </row>
    <row r="494" spans="9:42" ht="21" hidden="1" customHeight="1">
      <c r="I494" s="292">
        <f t="shared" si="90"/>
        <v>0</v>
      </c>
      <c r="J494" s="118">
        <f t="shared" si="83"/>
        <v>0</v>
      </c>
      <c r="K494" s="636">
        <f t="shared" si="93"/>
        <v>31</v>
      </c>
      <c r="L494" s="188"/>
      <c r="M494" s="188"/>
      <c r="N494" s="189">
        <f t="shared" si="91"/>
        <v>0</v>
      </c>
      <c r="O494" s="190"/>
      <c r="P494" s="190"/>
      <c r="Q494" s="191">
        <f t="shared" si="92"/>
        <v>0</v>
      </c>
      <c r="R494" s="191">
        <f t="shared" si="92"/>
        <v>0</v>
      </c>
      <c r="S494" s="1988"/>
      <c r="T494" s="1989"/>
      <c r="U494" s="118">
        <f t="shared" si="81"/>
        <v>0</v>
      </c>
      <c r="V494" s="33"/>
      <c r="W494" s="33"/>
      <c r="X494" s="33"/>
      <c r="Y494" s="33"/>
      <c r="Z494" s="33"/>
      <c r="AA494" s="205"/>
      <c r="AB494" s="33"/>
      <c r="AC494" s="33"/>
      <c r="AD494" s="33"/>
      <c r="AE494" s="199"/>
      <c r="AF494" s="199"/>
      <c r="AG494" s="199"/>
      <c r="AH494" s="33"/>
      <c r="AI494" s="33"/>
      <c r="AJ494" s="33"/>
      <c r="AK494" s="33"/>
      <c r="AL494" s="33"/>
      <c r="AM494" s="33"/>
      <c r="AN494" s="48"/>
      <c r="AO494" s="48"/>
      <c r="AP494" s="48"/>
    </row>
    <row r="495" spans="9:42" ht="21" hidden="1" customHeight="1">
      <c r="I495" s="292">
        <f t="shared" si="90"/>
        <v>0</v>
      </c>
      <c r="J495" s="118">
        <f t="shared" si="83"/>
        <v>0</v>
      </c>
      <c r="K495" s="636">
        <f t="shared" si="93"/>
        <v>32</v>
      </c>
      <c r="L495" s="188"/>
      <c r="M495" s="188"/>
      <c r="N495" s="189">
        <f t="shared" si="91"/>
        <v>0</v>
      </c>
      <c r="O495" s="190"/>
      <c r="P495" s="190"/>
      <c r="Q495" s="191">
        <f t="shared" si="92"/>
        <v>0</v>
      </c>
      <c r="R495" s="191">
        <f t="shared" si="92"/>
        <v>0</v>
      </c>
      <c r="S495" s="1988"/>
      <c r="T495" s="1989"/>
      <c r="U495" s="118">
        <f t="shared" si="81"/>
        <v>0</v>
      </c>
      <c r="V495" s="33"/>
      <c r="W495" s="33"/>
      <c r="X495" s="33"/>
      <c r="Y495" s="33"/>
      <c r="Z495" s="33"/>
      <c r="AA495" s="205"/>
      <c r="AB495" s="33"/>
      <c r="AC495" s="33"/>
      <c r="AD495" s="33"/>
      <c r="AE495" s="199"/>
      <c r="AF495" s="199"/>
      <c r="AG495" s="199"/>
      <c r="AH495" s="33"/>
      <c r="AI495" s="33"/>
      <c r="AJ495" s="33"/>
      <c r="AK495" s="33"/>
      <c r="AL495" s="33"/>
      <c r="AM495" s="33"/>
      <c r="AN495" s="48"/>
      <c r="AO495" s="48"/>
      <c r="AP495" s="48"/>
    </row>
    <row r="496" spans="9:42" ht="21" hidden="1" customHeight="1">
      <c r="I496" s="292">
        <f t="shared" si="90"/>
        <v>0</v>
      </c>
      <c r="J496" s="118">
        <f t="shared" si="83"/>
        <v>0</v>
      </c>
      <c r="K496" s="636">
        <f t="shared" si="93"/>
        <v>33</v>
      </c>
      <c r="L496" s="188"/>
      <c r="M496" s="188"/>
      <c r="N496" s="189">
        <f t="shared" si="91"/>
        <v>0</v>
      </c>
      <c r="O496" s="190"/>
      <c r="P496" s="190"/>
      <c r="Q496" s="191">
        <f t="shared" si="92"/>
        <v>0</v>
      </c>
      <c r="R496" s="191">
        <f t="shared" si="92"/>
        <v>0</v>
      </c>
      <c r="S496" s="1988"/>
      <c r="T496" s="1989"/>
      <c r="U496" s="118">
        <f t="shared" si="81"/>
        <v>0</v>
      </c>
      <c r="V496" s="33"/>
      <c r="W496" s="33"/>
      <c r="X496" s="33"/>
      <c r="Y496" s="33"/>
      <c r="Z496" s="33"/>
      <c r="AA496" s="205"/>
      <c r="AB496" s="33"/>
      <c r="AC496" s="33"/>
      <c r="AD496" s="33"/>
      <c r="AE496" s="199"/>
      <c r="AF496" s="199"/>
      <c r="AG496" s="199"/>
      <c r="AH496" s="33"/>
      <c r="AI496" s="33"/>
      <c r="AJ496" s="33"/>
      <c r="AK496" s="33"/>
      <c r="AL496" s="33"/>
      <c r="AM496" s="33"/>
      <c r="AN496" s="48"/>
      <c r="AO496" s="48"/>
      <c r="AP496" s="48"/>
    </row>
    <row r="497" spans="9:42" ht="21" hidden="1" customHeight="1">
      <c r="I497" s="292">
        <f t="shared" si="90"/>
        <v>0</v>
      </c>
      <c r="J497" s="118">
        <f t="shared" si="83"/>
        <v>0</v>
      </c>
      <c r="K497" s="636">
        <f t="shared" si="93"/>
        <v>34</v>
      </c>
      <c r="L497" s="188"/>
      <c r="M497" s="188"/>
      <c r="N497" s="189">
        <f t="shared" si="91"/>
        <v>0</v>
      </c>
      <c r="O497" s="190"/>
      <c r="P497" s="190"/>
      <c r="Q497" s="191">
        <f t="shared" si="92"/>
        <v>0</v>
      </c>
      <c r="R497" s="191">
        <f t="shared" si="92"/>
        <v>0</v>
      </c>
      <c r="S497" s="1988"/>
      <c r="T497" s="1989"/>
      <c r="U497" s="118">
        <f t="shared" si="81"/>
        <v>0</v>
      </c>
      <c r="V497" s="33"/>
      <c r="W497" s="33"/>
      <c r="X497" s="33"/>
      <c r="Y497" s="33"/>
      <c r="Z497" s="33"/>
      <c r="AA497" s="205"/>
      <c r="AB497" s="33"/>
      <c r="AC497" s="33"/>
      <c r="AD497" s="33"/>
      <c r="AE497" s="199"/>
      <c r="AF497" s="199"/>
      <c r="AG497" s="199"/>
      <c r="AH497" s="33"/>
      <c r="AI497" s="33"/>
      <c r="AJ497" s="33"/>
      <c r="AK497" s="33"/>
      <c r="AL497" s="33"/>
      <c r="AM497" s="33"/>
      <c r="AN497" s="48"/>
      <c r="AO497" s="48"/>
      <c r="AP497" s="48"/>
    </row>
    <row r="498" spans="9:42" ht="21" hidden="1" customHeight="1">
      <c r="I498" s="292">
        <f t="shared" si="90"/>
        <v>0</v>
      </c>
      <c r="J498" s="118">
        <f t="shared" si="83"/>
        <v>0</v>
      </c>
      <c r="K498" s="636">
        <f t="shared" si="93"/>
        <v>35</v>
      </c>
      <c r="L498" s="188"/>
      <c r="M498" s="188"/>
      <c r="N498" s="189">
        <f t="shared" si="91"/>
        <v>0</v>
      </c>
      <c r="O498" s="190"/>
      <c r="P498" s="190"/>
      <c r="Q498" s="191">
        <f t="shared" si="92"/>
        <v>0</v>
      </c>
      <c r="R498" s="191">
        <f t="shared" si="92"/>
        <v>0</v>
      </c>
      <c r="S498" s="1988"/>
      <c r="T498" s="1989"/>
      <c r="U498" s="118">
        <f t="shared" si="81"/>
        <v>0</v>
      </c>
      <c r="V498" s="33"/>
      <c r="W498" s="33"/>
      <c r="X498" s="33"/>
      <c r="Y498" s="33"/>
      <c r="Z498" s="33"/>
      <c r="AA498" s="205"/>
      <c r="AB498" s="33"/>
      <c r="AC498" s="33"/>
      <c r="AD498" s="33"/>
      <c r="AE498" s="199"/>
      <c r="AF498" s="199"/>
      <c r="AG498" s="199"/>
      <c r="AH498" s="33"/>
      <c r="AI498" s="33"/>
      <c r="AJ498" s="33"/>
      <c r="AK498" s="33"/>
      <c r="AL498" s="33"/>
      <c r="AM498" s="33"/>
      <c r="AN498" s="48"/>
      <c r="AO498" s="48"/>
      <c r="AP498" s="48"/>
    </row>
    <row r="499" spans="9:42" ht="21" hidden="1" customHeight="1">
      <c r="I499" s="292">
        <f t="shared" si="90"/>
        <v>0</v>
      </c>
      <c r="J499" s="118">
        <f t="shared" si="83"/>
        <v>0</v>
      </c>
      <c r="K499" s="636">
        <f t="shared" si="93"/>
        <v>36</v>
      </c>
      <c r="L499" s="188"/>
      <c r="M499" s="188"/>
      <c r="N499" s="189">
        <f t="shared" si="91"/>
        <v>0</v>
      </c>
      <c r="O499" s="190"/>
      <c r="P499" s="190"/>
      <c r="Q499" s="191">
        <f t="shared" si="92"/>
        <v>0</v>
      </c>
      <c r="R499" s="191">
        <f t="shared" si="92"/>
        <v>0</v>
      </c>
      <c r="S499" s="1988"/>
      <c r="T499" s="1989"/>
      <c r="U499" s="118">
        <f t="shared" si="81"/>
        <v>0</v>
      </c>
      <c r="V499" s="33"/>
      <c r="W499" s="33"/>
      <c r="X499" s="33"/>
      <c r="Y499" s="33"/>
      <c r="Z499" s="33"/>
      <c r="AA499" s="205"/>
      <c r="AB499" s="33"/>
      <c r="AC499" s="33"/>
      <c r="AD499" s="33"/>
      <c r="AE499" s="199"/>
      <c r="AF499" s="199"/>
      <c r="AG499" s="199"/>
      <c r="AH499" s="33"/>
      <c r="AI499" s="33"/>
      <c r="AJ499" s="33"/>
      <c r="AK499" s="33"/>
      <c r="AL499" s="33"/>
      <c r="AM499" s="33"/>
      <c r="AN499" s="48"/>
      <c r="AO499" s="48"/>
      <c r="AP499" s="48"/>
    </row>
    <row r="500" spans="9:42" ht="21" hidden="1" customHeight="1" thickBot="1">
      <c r="I500" s="292">
        <f t="shared" si="90"/>
        <v>0</v>
      </c>
      <c r="J500" s="118">
        <f t="shared" si="83"/>
        <v>0</v>
      </c>
      <c r="K500" s="210">
        <f t="shared" si="93"/>
        <v>37</v>
      </c>
      <c r="L500" s="188"/>
      <c r="M500" s="188"/>
      <c r="N500" s="211">
        <f t="shared" si="91"/>
        <v>0</v>
      </c>
      <c r="O500" s="212"/>
      <c r="P500" s="212"/>
      <c r="Q500" s="213">
        <f t="shared" si="92"/>
        <v>0</v>
      </c>
      <c r="R500" s="213">
        <f t="shared" si="92"/>
        <v>0</v>
      </c>
      <c r="S500" s="1990"/>
      <c r="T500" s="1991"/>
      <c r="U500" s="118">
        <f t="shared" si="81"/>
        <v>0</v>
      </c>
      <c r="V500" s="33"/>
      <c r="W500" s="33"/>
      <c r="X500" s="33"/>
      <c r="Y500" s="33"/>
      <c r="Z500" s="33"/>
      <c r="AA500" s="205"/>
      <c r="AB500" s="33"/>
      <c r="AC500" s="33"/>
      <c r="AD500" s="33"/>
      <c r="AE500" s="199"/>
      <c r="AF500" s="199"/>
      <c r="AG500" s="199"/>
      <c r="AH500" s="33"/>
      <c r="AI500" s="33"/>
      <c r="AJ500" s="33"/>
      <c r="AK500" s="33"/>
      <c r="AL500" s="33"/>
      <c r="AM500" s="33"/>
      <c r="AN500" s="48"/>
      <c r="AO500" s="48"/>
      <c r="AP500" s="48"/>
    </row>
    <row r="501" spans="9:42" ht="21" hidden="1" customHeight="1">
      <c r="I501" s="292">
        <f>IF((O$503+P$503)&gt;0,1,0)</f>
        <v>0</v>
      </c>
      <c r="J501" s="118">
        <f t="shared" si="83"/>
        <v>0</v>
      </c>
      <c r="K501" s="2002" t="s">
        <v>840</v>
      </c>
      <c r="L501" s="2004" t="s">
        <v>841</v>
      </c>
      <c r="M501" s="2006" t="s">
        <v>842</v>
      </c>
      <c r="N501" s="2006" t="s">
        <v>843</v>
      </c>
      <c r="O501" s="2012" t="s">
        <v>844</v>
      </c>
      <c r="P501" s="2012"/>
      <c r="Q501" s="2012" t="s">
        <v>845</v>
      </c>
      <c r="R501" s="2012"/>
      <c r="S501" s="1992" t="s">
        <v>969</v>
      </c>
      <c r="T501" s="1993"/>
      <c r="U501" s="118">
        <f t="shared" si="81"/>
        <v>0</v>
      </c>
      <c r="V501" s="33"/>
      <c r="W501" s="33"/>
      <c r="X501" s="33"/>
      <c r="Y501" s="33"/>
      <c r="Z501" s="33"/>
      <c r="AA501" s="205"/>
      <c r="AB501" s="33"/>
      <c r="AC501" s="33"/>
      <c r="AD501" s="33"/>
      <c r="AE501" s="199"/>
      <c r="AF501" s="199"/>
      <c r="AG501" s="199"/>
      <c r="AH501" s="33"/>
      <c r="AI501" s="33"/>
      <c r="AJ501" s="33"/>
      <c r="AK501" s="33"/>
      <c r="AL501" s="33"/>
      <c r="AM501" s="33"/>
      <c r="AN501" s="48"/>
      <c r="AO501" s="48"/>
      <c r="AP501" s="48"/>
    </row>
    <row r="502" spans="9:42" ht="21" hidden="1" customHeight="1">
      <c r="I502" s="292">
        <f t="shared" ref="I502:I525" si="94">IF((O$503+P$503)&gt;0,1,0)</f>
        <v>0</v>
      </c>
      <c r="J502" s="118">
        <f t="shared" si="83"/>
        <v>0</v>
      </c>
      <c r="K502" s="2003"/>
      <c r="L502" s="2005"/>
      <c r="M502" s="2007"/>
      <c r="N502" s="2007"/>
      <c r="O502" s="635" t="s">
        <v>741</v>
      </c>
      <c r="P502" s="176" t="s">
        <v>742</v>
      </c>
      <c r="Q502" s="176" t="s">
        <v>741</v>
      </c>
      <c r="R502" s="177" t="s">
        <v>742</v>
      </c>
      <c r="S502" s="1994"/>
      <c r="T502" s="1995"/>
      <c r="U502" s="118">
        <f t="shared" si="81"/>
        <v>0</v>
      </c>
      <c r="V502" s="33"/>
      <c r="W502" s="33"/>
      <c r="X502" s="33"/>
      <c r="Y502" s="33"/>
      <c r="Z502" s="33"/>
      <c r="AA502" s="205"/>
      <c r="AB502" s="33"/>
      <c r="AC502" s="33"/>
      <c r="AD502" s="33"/>
      <c r="AE502" s="199"/>
      <c r="AF502" s="199"/>
      <c r="AG502" s="199"/>
      <c r="AH502" s="33"/>
      <c r="AI502" s="33"/>
      <c r="AJ502" s="33"/>
      <c r="AK502" s="33"/>
      <c r="AL502" s="33"/>
      <c r="AM502" s="33"/>
      <c r="AN502" s="48"/>
      <c r="AO502" s="48"/>
      <c r="AP502" s="48"/>
    </row>
    <row r="503" spans="9:42" ht="21" hidden="1" customHeight="1">
      <c r="I503" s="292">
        <f t="shared" si="94"/>
        <v>0</v>
      </c>
      <c r="J503" s="118">
        <f t="shared" si="83"/>
        <v>0</v>
      </c>
      <c r="K503" s="636">
        <f>+K50+1</f>
        <v>15</v>
      </c>
      <c r="L503" s="188"/>
      <c r="M503" s="188"/>
      <c r="N503" s="189">
        <f t="shared" si="91"/>
        <v>0</v>
      </c>
      <c r="O503" s="190"/>
      <c r="P503" s="190"/>
      <c r="Q503" s="191">
        <f t="shared" si="92"/>
        <v>0</v>
      </c>
      <c r="R503" s="191">
        <f t="shared" si="92"/>
        <v>0</v>
      </c>
      <c r="S503" s="1988"/>
      <c r="T503" s="1989"/>
      <c r="U503" s="118">
        <f t="shared" si="81"/>
        <v>0</v>
      </c>
      <c r="V503" s="33"/>
      <c r="W503" s="33"/>
      <c r="X503" s="33"/>
      <c r="Y503" s="33"/>
      <c r="Z503" s="33"/>
      <c r="AA503" s="205"/>
      <c r="AB503" s="33"/>
      <c r="AC503" s="33"/>
      <c r="AD503" s="33"/>
      <c r="AE503" s="199"/>
      <c r="AF503" s="199"/>
      <c r="AG503" s="199"/>
      <c r="AH503" s="33"/>
      <c r="AI503" s="33"/>
      <c r="AJ503" s="33"/>
      <c r="AK503" s="33"/>
      <c r="AL503" s="33"/>
      <c r="AM503" s="33"/>
      <c r="AN503" s="48"/>
      <c r="AO503" s="48"/>
      <c r="AP503" s="48"/>
    </row>
    <row r="504" spans="9:42" ht="21" hidden="1" customHeight="1">
      <c r="I504" s="292">
        <f t="shared" si="94"/>
        <v>0</v>
      </c>
      <c r="J504" s="118">
        <f t="shared" si="83"/>
        <v>0</v>
      </c>
      <c r="K504" s="636">
        <f t="shared" ref="K504:K525" si="95">+K503+1</f>
        <v>16</v>
      </c>
      <c r="L504" s="188"/>
      <c r="M504" s="188"/>
      <c r="N504" s="189">
        <f t="shared" si="91"/>
        <v>0</v>
      </c>
      <c r="O504" s="190"/>
      <c r="P504" s="190"/>
      <c r="Q504" s="191">
        <f t="shared" si="92"/>
        <v>0</v>
      </c>
      <c r="R504" s="191">
        <f t="shared" si="92"/>
        <v>0</v>
      </c>
      <c r="S504" s="1988"/>
      <c r="T504" s="1989"/>
      <c r="U504" s="118">
        <f t="shared" si="81"/>
        <v>0</v>
      </c>
      <c r="V504" s="33"/>
      <c r="W504" s="33"/>
      <c r="X504" s="33"/>
      <c r="Y504" s="33"/>
      <c r="Z504" s="33"/>
      <c r="AA504" s="205"/>
      <c r="AB504" s="33"/>
      <c r="AC504" s="33"/>
      <c r="AD504" s="33"/>
      <c r="AE504" s="199"/>
      <c r="AF504" s="199"/>
      <c r="AG504" s="199"/>
      <c r="AH504" s="33"/>
      <c r="AI504" s="33"/>
      <c r="AJ504" s="33"/>
      <c r="AK504" s="33"/>
      <c r="AL504" s="33"/>
      <c r="AM504" s="33"/>
      <c r="AN504" s="48"/>
      <c r="AO504" s="48"/>
      <c r="AP504" s="48"/>
    </row>
    <row r="505" spans="9:42" ht="21" hidden="1" customHeight="1">
      <c r="I505" s="292">
        <f t="shared" si="94"/>
        <v>0</v>
      </c>
      <c r="J505" s="118">
        <f t="shared" si="83"/>
        <v>0</v>
      </c>
      <c r="K505" s="636">
        <f t="shared" si="95"/>
        <v>17</v>
      </c>
      <c r="L505" s="188"/>
      <c r="M505" s="188"/>
      <c r="N505" s="189">
        <f t="shared" si="91"/>
        <v>0</v>
      </c>
      <c r="O505" s="190"/>
      <c r="P505" s="190"/>
      <c r="Q505" s="191">
        <f t="shared" si="92"/>
        <v>0</v>
      </c>
      <c r="R505" s="191">
        <f t="shared" si="92"/>
        <v>0</v>
      </c>
      <c r="S505" s="1988"/>
      <c r="T505" s="1989"/>
      <c r="U505" s="118">
        <f t="shared" si="81"/>
        <v>0</v>
      </c>
      <c r="V505" s="33"/>
      <c r="W505" s="33"/>
      <c r="X505" s="33"/>
      <c r="Y505" s="33"/>
      <c r="Z505" s="33"/>
      <c r="AA505" s="205"/>
      <c r="AB505" s="33"/>
      <c r="AC505" s="33"/>
      <c r="AD505" s="33"/>
      <c r="AE505" s="199"/>
      <c r="AF505" s="199"/>
      <c r="AG505" s="199"/>
      <c r="AH505" s="33"/>
      <c r="AI505" s="33"/>
      <c r="AJ505" s="33"/>
      <c r="AK505" s="33"/>
      <c r="AL505" s="33"/>
      <c r="AM505" s="33"/>
      <c r="AN505" s="48"/>
      <c r="AO505" s="48"/>
      <c r="AP505" s="48"/>
    </row>
    <row r="506" spans="9:42" ht="21" hidden="1" customHeight="1">
      <c r="I506" s="292">
        <f t="shared" si="94"/>
        <v>0</v>
      </c>
      <c r="J506" s="118">
        <f t="shared" si="83"/>
        <v>0</v>
      </c>
      <c r="K506" s="636">
        <f t="shared" si="95"/>
        <v>18</v>
      </c>
      <c r="L506" s="188"/>
      <c r="M506" s="188"/>
      <c r="N506" s="189">
        <f t="shared" si="91"/>
        <v>0</v>
      </c>
      <c r="O506" s="190"/>
      <c r="P506" s="190"/>
      <c r="Q506" s="191">
        <f t="shared" si="92"/>
        <v>0</v>
      </c>
      <c r="R506" s="191">
        <f t="shared" si="92"/>
        <v>0</v>
      </c>
      <c r="S506" s="1988"/>
      <c r="T506" s="1989"/>
      <c r="U506" s="118">
        <f t="shared" si="81"/>
        <v>0</v>
      </c>
      <c r="V506" s="33"/>
      <c r="W506" s="33"/>
      <c r="X506" s="33"/>
      <c r="Y506" s="33"/>
      <c r="Z506" s="33"/>
      <c r="AA506" s="205"/>
      <c r="AB506" s="33"/>
      <c r="AC506" s="33"/>
      <c r="AD506" s="33"/>
      <c r="AE506" s="199"/>
      <c r="AF506" s="199"/>
      <c r="AG506" s="199"/>
      <c r="AH506" s="33"/>
      <c r="AI506" s="33"/>
      <c r="AJ506" s="33"/>
      <c r="AK506" s="33"/>
      <c r="AL506" s="33"/>
      <c r="AM506" s="33"/>
      <c r="AN506" s="48"/>
      <c r="AO506" s="48"/>
      <c r="AP506" s="48"/>
    </row>
    <row r="507" spans="9:42" ht="21" hidden="1" customHeight="1">
      <c r="I507" s="292">
        <f t="shared" si="94"/>
        <v>0</v>
      </c>
      <c r="J507" s="118">
        <f t="shared" si="83"/>
        <v>0</v>
      </c>
      <c r="K507" s="636">
        <f t="shared" si="95"/>
        <v>19</v>
      </c>
      <c r="L507" s="188"/>
      <c r="M507" s="188"/>
      <c r="N507" s="189">
        <f t="shared" si="91"/>
        <v>0</v>
      </c>
      <c r="O507" s="190"/>
      <c r="P507" s="190"/>
      <c r="Q507" s="191">
        <f t="shared" si="92"/>
        <v>0</v>
      </c>
      <c r="R507" s="191">
        <f t="shared" si="92"/>
        <v>0</v>
      </c>
      <c r="S507" s="1988"/>
      <c r="T507" s="1989"/>
      <c r="U507" s="118">
        <f t="shared" si="81"/>
        <v>0</v>
      </c>
      <c r="V507" s="33"/>
      <c r="W507" s="33"/>
      <c r="X507" s="33"/>
      <c r="Y507" s="33"/>
      <c r="Z507" s="33"/>
      <c r="AA507" s="205"/>
      <c r="AB507" s="33"/>
      <c r="AC507" s="33"/>
      <c r="AD507" s="33"/>
      <c r="AE507" s="199"/>
      <c r="AF507" s="199"/>
      <c r="AG507" s="199"/>
      <c r="AH507" s="33"/>
      <c r="AI507" s="33"/>
      <c r="AJ507" s="33"/>
      <c r="AK507" s="33"/>
      <c r="AL507" s="33"/>
      <c r="AM507" s="33"/>
      <c r="AN507" s="48"/>
      <c r="AO507" s="48"/>
      <c r="AP507" s="48"/>
    </row>
    <row r="508" spans="9:42" ht="21" hidden="1" customHeight="1">
      <c r="I508" s="292">
        <f t="shared" si="94"/>
        <v>0</v>
      </c>
      <c r="J508" s="118">
        <f t="shared" si="83"/>
        <v>0</v>
      </c>
      <c r="K508" s="636">
        <f t="shared" si="95"/>
        <v>20</v>
      </c>
      <c r="L508" s="188"/>
      <c r="M508" s="188"/>
      <c r="N508" s="189">
        <f t="shared" si="91"/>
        <v>0</v>
      </c>
      <c r="O508" s="190"/>
      <c r="P508" s="190"/>
      <c r="Q508" s="191">
        <f t="shared" si="92"/>
        <v>0</v>
      </c>
      <c r="R508" s="191">
        <f t="shared" si="92"/>
        <v>0</v>
      </c>
      <c r="S508" s="1988"/>
      <c r="T508" s="1989"/>
      <c r="U508" s="118">
        <f t="shared" si="81"/>
        <v>0</v>
      </c>
      <c r="V508" s="33"/>
      <c r="W508" s="33"/>
      <c r="X508" s="33"/>
      <c r="Y508" s="33"/>
      <c r="Z508" s="33"/>
      <c r="AA508" s="205"/>
      <c r="AB508" s="33"/>
      <c r="AC508" s="33"/>
      <c r="AD508" s="33"/>
      <c r="AE508" s="199"/>
      <c r="AF508" s="199"/>
      <c r="AG508" s="199"/>
      <c r="AH508" s="33"/>
      <c r="AI508" s="33"/>
      <c r="AJ508" s="33"/>
      <c r="AK508" s="33"/>
      <c r="AL508" s="33"/>
      <c r="AM508" s="33"/>
      <c r="AN508" s="48"/>
      <c r="AO508" s="48"/>
      <c r="AP508" s="48"/>
    </row>
    <row r="509" spans="9:42" ht="21" hidden="1" customHeight="1">
      <c r="I509" s="292">
        <f t="shared" si="94"/>
        <v>0</v>
      </c>
      <c r="J509" s="118">
        <f t="shared" si="83"/>
        <v>0</v>
      </c>
      <c r="K509" s="636">
        <f t="shared" si="95"/>
        <v>21</v>
      </c>
      <c r="L509" s="188"/>
      <c r="M509" s="188"/>
      <c r="N509" s="189">
        <f t="shared" si="91"/>
        <v>0</v>
      </c>
      <c r="O509" s="190"/>
      <c r="P509" s="190"/>
      <c r="Q509" s="191">
        <f t="shared" si="92"/>
        <v>0</v>
      </c>
      <c r="R509" s="191">
        <f t="shared" si="92"/>
        <v>0</v>
      </c>
      <c r="S509" s="1988"/>
      <c r="T509" s="1989"/>
      <c r="U509" s="118">
        <f t="shared" si="81"/>
        <v>0</v>
      </c>
      <c r="V509" s="33"/>
      <c r="W509" s="33"/>
      <c r="X509" s="33"/>
      <c r="Y509" s="33"/>
      <c r="Z509" s="33"/>
      <c r="AA509" s="205"/>
      <c r="AB509" s="33"/>
      <c r="AC509" s="33"/>
      <c r="AD509" s="33"/>
      <c r="AE509" s="199"/>
      <c r="AF509" s="199"/>
      <c r="AG509" s="199"/>
      <c r="AH509" s="33"/>
      <c r="AI509" s="33"/>
      <c r="AJ509" s="33"/>
      <c r="AK509" s="33"/>
      <c r="AL509" s="33"/>
      <c r="AM509" s="33"/>
      <c r="AN509" s="48"/>
      <c r="AO509" s="48"/>
      <c r="AP509" s="48"/>
    </row>
    <row r="510" spans="9:42" ht="21" hidden="1" customHeight="1">
      <c r="I510" s="292">
        <f t="shared" si="94"/>
        <v>0</v>
      </c>
      <c r="J510" s="118">
        <f t="shared" si="83"/>
        <v>0</v>
      </c>
      <c r="K510" s="636">
        <f t="shared" si="95"/>
        <v>22</v>
      </c>
      <c r="L510" s="188"/>
      <c r="M510" s="188"/>
      <c r="N510" s="189">
        <f t="shared" si="91"/>
        <v>0</v>
      </c>
      <c r="O510" s="190"/>
      <c r="P510" s="190"/>
      <c r="Q510" s="191">
        <f t="shared" si="92"/>
        <v>0</v>
      </c>
      <c r="R510" s="191">
        <f t="shared" si="92"/>
        <v>0</v>
      </c>
      <c r="S510" s="1988"/>
      <c r="T510" s="1989"/>
      <c r="U510" s="118">
        <f t="shared" si="81"/>
        <v>0</v>
      </c>
      <c r="V510" s="33"/>
      <c r="W510" s="33"/>
      <c r="X510" s="33"/>
      <c r="Y510" s="33"/>
      <c r="Z510" s="33"/>
      <c r="AA510" s="205"/>
      <c r="AB510" s="33"/>
      <c r="AC510" s="33"/>
      <c r="AD510" s="33"/>
      <c r="AE510" s="199"/>
      <c r="AF510" s="199"/>
      <c r="AG510" s="199"/>
      <c r="AH510" s="33"/>
      <c r="AI510" s="33"/>
      <c r="AJ510" s="33"/>
      <c r="AK510" s="33"/>
      <c r="AL510" s="33"/>
      <c r="AM510" s="33"/>
      <c r="AN510" s="48"/>
      <c r="AO510" s="48"/>
      <c r="AP510" s="48"/>
    </row>
    <row r="511" spans="9:42" ht="21" hidden="1" customHeight="1">
      <c r="I511" s="292">
        <f t="shared" si="94"/>
        <v>0</v>
      </c>
      <c r="J511" s="118">
        <f t="shared" si="83"/>
        <v>0</v>
      </c>
      <c r="K511" s="636">
        <f t="shared" si="95"/>
        <v>23</v>
      </c>
      <c r="L511" s="188"/>
      <c r="M511" s="188"/>
      <c r="N511" s="189">
        <f t="shared" si="91"/>
        <v>0</v>
      </c>
      <c r="O511" s="190"/>
      <c r="P511" s="190"/>
      <c r="Q511" s="191">
        <f t="shared" si="92"/>
        <v>0</v>
      </c>
      <c r="R511" s="191">
        <f t="shared" si="92"/>
        <v>0</v>
      </c>
      <c r="S511" s="1988"/>
      <c r="T511" s="1989"/>
      <c r="U511" s="118">
        <f t="shared" si="81"/>
        <v>0</v>
      </c>
      <c r="V511" s="33"/>
      <c r="W511" s="33"/>
      <c r="X511" s="33"/>
      <c r="Y511" s="33"/>
      <c r="Z511" s="33"/>
      <c r="AA511" s="205"/>
      <c r="AB511" s="33"/>
      <c r="AC511" s="33"/>
      <c r="AD511" s="33"/>
      <c r="AE511" s="199"/>
      <c r="AF511" s="199"/>
      <c r="AG511" s="199"/>
      <c r="AH511" s="33"/>
      <c r="AI511" s="33"/>
      <c r="AJ511" s="33"/>
      <c r="AK511" s="33"/>
      <c r="AL511" s="33"/>
      <c r="AM511" s="33"/>
      <c r="AN511" s="48"/>
      <c r="AO511" s="48"/>
      <c r="AP511" s="48"/>
    </row>
    <row r="512" spans="9:42" ht="21" hidden="1" customHeight="1">
      <c r="I512" s="292">
        <f t="shared" si="94"/>
        <v>0</v>
      </c>
      <c r="J512" s="118">
        <f t="shared" si="83"/>
        <v>0</v>
      </c>
      <c r="K512" s="636">
        <f t="shared" si="95"/>
        <v>24</v>
      </c>
      <c r="L512" s="188"/>
      <c r="M512" s="188"/>
      <c r="N512" s="189">
        <f t="shared" si="91"/>
        <v>0</v>
      </c>
      <c r="O512" s="190"/>
      <c r="P512" s="190"/>
      <c r="Q512" s="191">
        <f t="shared" si="92"/>
        <v>0</v>
      </c>
      <c r="R512" s="191">
        <f t="shared" si="92"/>
        <v>0</v>
      </c>
      <c r="S512" s="1988"/>
      <c r="T512" s="1989"/>
      <c r="U512" s="118">
        <f t="shared" si="81"/>
        <v>0</v>
      </c>
      <c r="V512" s="33"/>
      <c r="W512" s="33"/>
      <c r="X512" s="33"/>
      <c r="Y512" s="33"/>
      <c r="Z512" s="33"/>
      <c r="AA512" s="205"/>
      <c r="AB512" s="33"/>
      <c r="AC512" s="33"/>
      <c r="AD512" s="33"/>
      <c r="AE512" s="199"/>
      <c r="AF512" s="199"/>
      <c r="AG512" s="199"/>
      <c r="AH512" s="33"/>
      <c r="AI512" s="33"/>
      <c r="AJ512" s="33"/>
      <c r="AK512" s="33"/>
      <c r="AL512" s="33"/>
      <c r="AM512" s="33"/>
      <c r="AN512" s="48"/>
      <c r="AO512" s="48"/>
      <c r="AP512" s="48"/>
    </row>
    <row r="513" spans="9:42" ht="21" hidden="1" customHeight="1">
      <c r="I513" s="292">
        <f t="shared" si="94"/>
        <v>0</v>
      </c>
      <c r="J513" s="118">
        <f t="shared" si="83"/>
        <v>0</v>
      </c>
      <c r="K513" s="636">
        <f t="shared" si="95"/>
        <v>25</v>
      </c>
      <c r="L513" s="188"/>
      <c r="M513" s="188"/>
      <c r="N513" s="189">
        <f t="shared" si="91"/>
        <v>0</v>
      </c>
      <c r="O513" s="190"/>
      <c r="P513" s="190"/>
      <c r="Q513" s="191">
        <f t="shared" si="92"/>
        <v>0</v>
      </c>
      <c r="R513" s="191">
        <f t="shared" si="92"/>
        <v>0</v>
      </c>
      <c r="S513" s="1988"/>
      <c r="T513" s="1989"/>
      <c r="U513" s="118">
        <f t="shared" si="81"/>
        <v>0</v>
      </c>
      <c r="V513" s="33"/>
      <c r="W513" s="33"/>
      <c r="X513" s="33"/>
      <c r="Y513" s="33"/>
      <c r="Z513" s="33"/>
      <c r="AA513" s="205"/>
      <c r="AB513" s="33"/>
      <c r="AC513" s="33"/>
      <c r="AD513" s="33"/>
      <c r="AE513" s="199"/>
      <c r="AF513" s="199"/>
      <c r="AG513" s="199"/>
      <c r="AH513" s="33"/>
      <c r="AI513" s="33"/>
      <c r="AJ513" s="33"/>
      <c r="AK513" s="33"/>
      <c r="AL513" s="33"/>
      <c r="AM513" s="33"/>
      <c r="AN513" s="48"/>
      <c r="AO513" s="48"/>
      <c r="AP513" s="48"/>
    </row>
    <row r="514" spans="9:42" ht="21" hidden="1" customHeight="1">
      <c r="I514" s="292">
        <f t="shared" si="94"/>
        <v>0</v>
      </c>
      <c r="J514" s="118">
        <f t="shared" si="83"/>
        <v>0</v>
      </c>
      <c r="K514" s="636">
        <f t="shared" si="95"/>
        <v>26</v>
      </c>
      <c r="L514" s="188"/>
      <c r="M514" s="188"/>
      <c r="N514" s="189">
        <f t="shared" si="91"/>
        <v>0</v>
      </c>
      <c r="O514" s="190"/>
      <c r="P514" s="190"/>
      <c r="Q514" s="191">
        <f t="shared" si="92"/>
        <v>0</v>
      </c>
      <c r="R514" s="191">
        <f t="shared" si="92"/>
        <v>0</v>
      </c>
      <c r="S514" s="1988"/>
      <c r="T514" s="1989"/>
      <c r="U514" s="118">
        <f t="shared" ref="U514:U577" si="96">J514</f>
        <v>0</v>
      </c>
      <c r="V514" s="33"/>
      <c r="W514" s="33"/>
      <c r="X514" s="33"/>
      <c r="Y514" s="33"/>
      <c r="Z514" s="33"/>
      <c r="AA514" s="205"/>
      <c r="AB514" s="33"/>
      <c r="AC514" s="33"/>
      <c r="AD514" s="33"/>
      <c r="AE514" s="199"/>
      <c r="AF514" s="199"/>
      <c r="AG514" s="199"/>
      <c r="AH514" s="33"/>
      <c r="AI514" s="33"/>
      <c r="AJ514" s="33"/>
      <c r="AK514" s="33"/>
      <c r="AL514" s="33"/>
      <c r="AM514" s="33"/>
      <c r="AN514" s="48"/>
      <c r="AO514" s="48"/>
      <c r="AP514" s="48"/>
    </row>
    <row r="515" spans="9:42" ht="21" hidden="1" customHeight="1">
      <c r="I515" s="292">
        <f t="shared" si="94"/>
        <v>0</v>
      </c>
      <c r="J515" s="118">
        <f t="shared" si="83"/>
        <v>0</v>
      </c>
      <c r="K515" s="636">
        <f t="shared" si="95"/>
        <v>27</v>
      </c>
      <c r="L515" s="188"/>
      <c r="M515" s="188"/>
      <c r="N515" s="189">
        <f t="shared" si="91"/>
        <v>0</v>
      </c>
      <c r="O515" s="190"/>
      <c r="P515" s="190"/>
      <c r="Q515" s="191">
        <f t="shared" si="92"/>
        <v>0</v>
      </c>
      <c r="R515" s="191">
        <f t="shared" si="92"/>
        <v>0</v>
      </c>
      <c r="S515" s="1988"/>
      <c r="T515" s="1989"/>
      <c r="U515" s="118">
        <f t="shared" si="96"/>
        <v>0</v>
      </c>
      <c r="V515" s="33"/>
      <c r="W515" s="33"/>
      <c r="X515" s="33"/>
      <c r="Y515" s="33"/>
      <c r="Z515" s="33"/>
      <c r="AA515" s="205"/>
      <c r="AB515" s="33"/>
      <c r="AC515" s="33"/>
      <c r="AD515" s="33"/>
      <c r="AE515" s="199"/>
      <c r="AF515" s="199"/>
      <c r="AG515" s="199"/>
      <c r="AH515" s="33"/>
      <c r="AI515" s="33"/>
      <c r="AJ515" s="33"/>
      <c r="AK515" s="33"/>
      <c r="AL515" s="33"/>
      <c r="AM515" s="33"/>
      <c r="AN515" s="48"/>
      <c r="AO515" s="48"/>
      <c r="AP515" s="48"/>
    </row>
    <row r="516" spans="9:42" ht="21" hidden="1" customHeight="1">
      <c r="I516" s="292">
        <f t="shared" si="94"/>
        <v>0</v>
      </c>
      <c r="J516" s="118">
        <f t="shared" si="83"/>
        <v>0</v>
      </c>
      <c r="K516" s="636">
        <f t="shared" si="95"/>
        <v>28</v>
      </c>
      <c r="L516" s="188"/>
      <c r="M516" s="188"/>
      <c r="N516" s="189">
        <f t="shared" si="91"/>
        <v>0</v>
      </c>
      <c r="O516" s="190"/>
      <c r="P516" s="190"/>
      <c r="Q516" s="191">
        <f t="shared" si="92"/>
        <v>0</v>
      </c>
      <c r="R516" s="191">
        <f t="shared" si="92"/>
        <v>0</v>
      </c>
      <c r="S516" s="1988"/>
      <c r="T516" s="1989"/>
      <c r="U516" s="118">
        <f t="shared" si="96"/>
        <v>0</v>
      </c>
      <c r="V516" s="33"/>
      <c r="W516" s="33"/>
      <c r="X516" s="33"/>
      <c r="Y516" s="33"/>
      <c r="Z516" s="33"/>
      <c r="AA516" s="205"/>
      <c r="AB516" s="33"/>
      <c r="AC516" s="33"/>
      <c r="AD516" s="33"/>
      <c r="AE516" s="199"/>
      <c r="AF516" s="199"/>
      <c r="AG516" s="199"/>
      <c r="AH516" s="33"/>
      <c r="AI516" s="33"/>
      <c r="AJ516" s="33"/>
      <c r="AK516" s="33"/>
      <c r="AL516" s="33"/>
      <c r="AM516" s="33"/>
      <c r="AN516" s="48"/>
      <c r="AO516" s="48"/>
      <c r="AP516" s="48"/>
    </row>
    <row r="517" spans="9:42" ht="21" hidden="1" customHeight="1">
      <c r="I517" s="292">
        <f t="shared" si="94"/>
        <v>0</v>
      </c>
      <c r="J517" s="118">
        <f t="shared" si="83"/>
        <v>0</v>
      </c>
      <c r="K517" s="636">
        <f t="shared" si="95"/>
        <v>29</v>
      </c>
      <c r="L517" s="188"/>
      <c r="M517" s="188"/>
      <c r="N517" s="189">
        <f t="shared" si="91"/>
        <v>0</v>
      </c>
      <c r="O517" s="190"/>
      <c r="P517" s="190"/>
      <c r="Q517" s="191">
        <f t="shared" si="92"/>
        <v>0</v>
      </c>
      <c r="R517" s="191">
        <f t="shared" si="92"/>
        <v>0</v>
      </c>
      <c r="S517" s="1988"/>
      <c r="T517" s="1989"/>
      <c r="U517" s="118">
        <f t="shared" si="96"/>
        <v>0</v>
      </c>
      <c r="V517" s="33"/>
      <c r="W517" s="33"/>
      <c r="X517" s="33"/>
      <c r="Y517" s="33"/>
      <c r="Z517" s="33"/>
      <c r="AA517" s="205"/>
      <c r="AB517" s="33"/>
      <c r="AC517" s="33"/>
      <c r="AD517" s="33"/>
      <c r="AE517" s="199"/>
      <c r="AF517" s="199"/>
      <c r="AG517" s="199"/>
      <c r="AH517" s="33"/>
      <c r="AI517" s="33"/>
      <c r="AJ517" s="33"/>
      <c r="AK517" s="33"/>
      <c r="AL517" s="33"/>
      <c r="AM517" s="33"/>
      <c r="AN517" s="48"/>
      <c r="AO517" s="48"/>
      <c r="AP517" s="48"/>
    </row>
    <row r="518" spans="9:42" ht="21" hidden="1" customHeight="1">
      <c r="I518" s="292">
        <f t="shared" si="94"/>
        <v>0</v>
      </c>
      <c r="J518" s="118">
        <f t="shared" si="83"/>
        <v>0</v>
      </c>
      <c r="K518" s="636">
        <f t="shared" si="95"/>
        <v>30</v>
      </c>
      <c r="L518" s="188"/>
      <c r="M518" s="188"/>
      <c r="N518" s="189">
        <f t="shared" si="91"/>
        <v>0</v>
      </c>
      <c r="O518" s="190"/>
      <c r="P518" s="190"/>
      <c r="Q518" s="191">
        <f t="shared" si="92"/>
        <v>0</v>
      </c>
      <c r="R518" s="191">
        <f t="shared" si="92"/>
        <v>0</v>
      </c>
      <c r="S518" s="1988"/>
      <c r="T518" s="1989"/>
      <c r="U518" s="118">
        <f t="shared" si="96"/>
        <v>0</v>
      </c>
      <c r="V518" s="33"/>
      <c r="W518" s="33"/>
      <c r="X518" s="33"/>
      <c r="Y518" s="33"/>
      <c r="Z518" s="33"/>
      <c r="AA518" s="205"/>
      <c r="AB518" s="33"/>
      <c r="AC518" s="33"/>
      <c r="AD518" s="33"/>
      <c r="AE518" s="199"/>
      <c r="AF518" s="199"/>
      <c r="AG518" s="199"/>
      <c r="AH518" s="33"/>
      <c r="AI518" s="33"/>
      <c r="AJ518" s="33"/>
      <c r="AK518" s="33"/>
      <c r="AL518" s="33"/>
      <c r="AM518" s="33"/>
      <c r="AN518" s="48"/>
      <c r="AO518" s="48"/>
      <c r="AP518" s="48"/>
    </row>
    <row r="519" spans="9:42" ht="21" hidden="1" customHeight="1">
      <c r="I519" s="292">
        <f t="shared" si="94"/>
        <v>0</v>
      </c>
      <c r="J519" s="118">
        <f t="shared" si="83"/>
        <v>0</v>
      </c>
      <c r="K519" s="636">
        <f t="shared" si="95"/>
        <v>31</v>
      </c>
      <c r="L519" s="188"/>
      <c r="M519" s="188"/>
      <c r="N519" s="189">
        <f t="shared" si="91"/>
        <v>0</v>
      </c>
      <c r="O519" s="190"/>
      <c r="P519" s="190"/>
      <c r="Q519" s="191">
        <f t="shared" si="92"/>
        <v>0</v>
      </c>
      <c r="R519" s="191">
        <f t="shared" si="92"/>
        <v>0</v>
      </c>
      <c r="S519" s="1988"/>
      <c r="T519" s="1989"/>
      <c r="U519" s="118">
        <f t="shared" si="96"/>
        <v>0</v>
      </c>
      <c r="V519" s="33"/>
      <c r="W519" s="33"/>
      <c r="X519" s="33"/>
      <c r="Y519" s="33"/>
      <c r="Z519" s="33"/>
      <c r="AA519" s="205"/>
      <c r="AB519" s="33"/>
      <c r="AC519" s="33"/>
      <c r="AD519" s="33"/>
      <c r="AE519" s="199"/>
      <c r="AF519" s="199"/>
      <c r="AG519" s="199"/>
      <c r="AH519" s="33"/>
      <c r="AI519" s="33"/>
      <c r="AJ519" s="33"/>
      <c r="AK519" s="33"/>
      <c r="AL519" s="33"/>
      <c r="AM519" s="199"/>
      <c r="AN519" s="28"/>
      <c r="AO519" s="48"/>
      <c r="AP519" s="48"/>
    </row>
    <row r="520" spans="9:42" ht="21" hidden="1" customHeight="1">
      <c r="I520" s="292">
        <f t="shared" si="94"/>
        <v>0</v>
      </c>
      <c r="J520" s="118">
        <f t="shared" si="83"/>
        <v>0</v>
      </c>
      <c r="K520" s="636">
        <f t="shared" si="95"/>
        <v>32</v>
      </c>
      <c r="L520" s="188"/>
      <c r="M520" s="188"/>
      <c r="N520" s="189">
        <f t="shared" si="91"/>
        <v>0</v>
      </c>
      <c r="O520" s="190"/>
      <c r="P520" s="190"/>
      <c r="Q520" s="191">
        <f t="shared" si="92"/>
        <v>0</v>
      </c>
      <c r="R520" s="191">
        <f t="shared" si="92"/>
        <v>0</v>
      </c>
      <c r="S520" s="1988"/>
      <c r="T520" s="1989"/>
      <c r="U520" s="118">
        <f t="shared" si="96"/>
        <v>0</v>
      </c>
      <c r="V520" s="33"/>
      <c r="W520" s="33"/>
      <c r="X520" s="33"/>
      <c r="Y520" s="33"/>
      <c r="Z520" s="33"/>
      <c r="AA520" s="205"/>
      <c r="AB520" s="33"/>
      <c r="AC520" s="33"/>
      <c r="AD520" s="33"/>
      <c r="AE520" s="199"/>
      <c r="AF520" s="199"/>
      <c r="AG520" s="199"/>
      <c r="AH520" s="33"/>
      <c r="AI520" s="33"/>
      <c r="AJ520" s="33"/>
      <c r="AK520" s="33"/>
      <c r="AL520" s="33"/>
      <c r="AM520" s="199"/>
      <c r="AN520" s="28"/>
      <c r="AO520" s="48"/>
      <c r="AP520" s="48"/>
    </row>
    <row r="521" spans="9:42" ht="21" hidden="1" customHeight="1">
      <c r="I521" s="292">
        <f t="shared" si="94"/>
        <v>0</v>
      </c>
      <c r="J521" s="118">
        <f t="shared" si="83"/>
        <v>0</v>
      </c>
      <c r="K521" s="636">
        <f t="shared" si="95"/>
        <v>33</v>
      </c>
      <c r="L521" s="188"/>
      <c r="M521" s="188"/>
      <c r="N521" s="189">
        <f t="shared" si="91"/>
        <v>0</v>
      </c>
      <c r="O521" s="190"/>
      <c r="P521" s="190"/>
      <c r="Q521" s="191">
        <f t="shared" si="92"/>
        <v>0</v>
      </c>
      <c r="R521" s="191">
        <f t="shared" si="92"/>
        <v>0</v>
      </c>
      <c r="S521" s="1988"/>
      <c r="T521" s="1989"/>
      <c r="U521" s="118">
        <f t="shared" si="96"/>
        <v>0</v>
      </c>
      <c r="V521" s="33"/>
      <c r="W521" s="33"/>
      <c r="X521" s="33"/>
      <c r="Y521" s="33"/>
      <c r="Z521" s="33"/>
      <c r="AA521" s="205"/>
      <c r="AB521" s="33"/>
      <c r="AC521" s="33"/>
      <c r="AD521" s="33"/>
      <c r="AE521" s="199"/>
      <c r="AF521" s="199"/>
      <c r="AG521" s="199"/>
      <c r="AH521" s="33"/>
      <c r="AI521" s="33"/>
      <c r="AJ521" s="33"/>
      <c r="AK521" s="33"/>
      <c r="AL521" s="33"/>
      <c r="AM521" s="199"/>
      <c r="AN521" s="28"/>
      <c r="AO521" s="48"/>
      <c r="AP521" s="48"/>
    </row>
    <row r="522" spans="9:42" ht="21" hidden="1" customHeight="1">
      <c r="I522" s="292">
        <f t="shared" si="94"/>
        <v>0</v>
      </c>
      <c r="J522" s="118">
        <f t="shared" si="83"/>
        <v>0</v>
      </c>
      <c r="K522" s="636">
        <f t="shared" si="95"/>
        <v>34</v>
      </c>
      <c r="L522" s="188"/>
      <c r="M522" s="188"/>
      <c r="N522" s="189">
        <f t="shared" si="91"/>
        <v>0</v>
      </c>
      <c r="O522" s="190"/>
      <c r="P522" s="190"/>
      <c r="Q522" s="191">
        <f t="shared" si="92"/>
        <v>0</v>
      </c>
      <c r="R522" s="191">
        <f t="shared" si="92"/>
        <v>0</v>
      </c>
      <c r="S522" s="1988"/>
      <c r="T522" s="1989"/>
      <c r="U522" s="118">
        <f t="shared" si="96"/>
        <v>0</v>
      </c>
      <c r="V522" s="33"/>
      <c r="W522" s="33"/>
      <c r="X522" s="33"/>
      <c r="Y522" s="33"/>
      <c r="Z522" s="33"/>
      <c r="AA522" s="205"/>
      <c r="AB522" s="33"/>
      <c r="AC522" s="33"/>
      <c r="AD522" s="33"/>
      <c r="AE522" s="199"/>
      <c r="AF522" s="199"/>
      <c r="AG522" s="199"/>
      <c r="AH522" s="33"/>
      <c r="AI522" s="33"/>
      <c r="AJ522" s="33"/>
      <c r="AK522" s="33"/>
      <c r="AL522" s="33"/>
      <c r="AM522" s="199"/>
      <c r="AN522" s="28"/>
      <c r="AO522" s="48"/>
      <c r="AP522" s="48"/>
    </row>
    <row r="523" spans="9:42" ht="21" hidden="1" customHeight="1">
      <c r="I523" s="292">
        <f t="shared" si="94"/>
        <v>0</v>
      </c>
      <c r="J523" s="118">
        <f t="shared" si="83"/>
        <v>0</v>
      </c>
      <c r="K523" s="636">
        <f t="shared" si="95"/>
        <v>35</v>
      </c>
      <c r="L523" s="188"/>
      <c r="M523" s="188"/>
      <c r="N523" s="189">
        <f t="shared" si="91"/>
        <v>0</v>
      </c>
      <c r="O523" s="190"/>
      <c r="P523" s="190"/>
      <c r="Q523" s="191">
        <f t="shared" si="92"/>
        <v>0</v>
      </c>
      <c r="R523" s="191">
        <f t="shared" si="92"/>
        <v>0</v>
      </c>
      <c r="S523" s="1988"/>
      <c r="T523" s="1989"/>
      <c r="U523" s="118">
        <f t="shared" si="96"/>
        <v>0</v>
      </c>
      <c r="V523" s="33"/>
      <c r="W523" s="33"/>
      <c r="X523" s="33"/>
      <c r="Y523" s="33"/>
      <c r="Z523" s="33"/>
      <c r="AA523" s="205"/>
      <c r="AB523" s="33"/>
      <c r="AC523" s="33"/>
      <c r="AD523" s="33"/>
      <c r="AE523" s="199"/>
      <c r="AF523" s="199"/>
      <c r="AG523" s="199"/>
      <c r="AH523" s="33"/>
      <c r="AI523" s="33"/>
      <c r="AJ523" s="33"/>
      <c r="AK523" s="33"/>
      <c r="AL523" s="33"/>
      <c r="AM523" s="199"/>
      <c r="AN523" s="28"/>
      <c r="AO523" s="48"/>
      <c r="AP523" s="28"/>
    </row>
    <row r="524" spans="9:42" ht="21" hidden="1" customHeight="1">
      <c r="I524" s="292">
        <f t="shared" si="94"/>
        <v>0</v>
      </c>
      <c r="J524" s="118">
        <f t="shared" si="83"/>
        <v>0</v>
      </c>
      <c r="K524" s="636">
        <f t="shared" si="95"/>
        <v>36</v>
      </c>
      <c r="L524" s="188"/>
      <c r="M524" s="188"/>
      <c r="N524" s="189">
        <f t="shared" si="91"/>
        <v>0</v>
      </c>
      <c r="O524" s="190"/>
      <c r="P524" s="190"/>
      <c r="Q524" s="191">
        <f t="shared" si="92"/>
        <v>0</v>
      </c>
      <c r="R524" s="191">
        <f t="shared" si="92"/>
        <v>0</v>
      </c>
      <c r="S524" s="1988"/>
      <c r="T524" s="1989"/>
      <c r="U524" s="118">
        <f t="shared" si="96"/>
        <v>0</v>
      </c>
      <c r="V524" s="33"/>
      <c r="W524" s="33"/>
      <c r="X524" s="33"/>
      <c r="Y524" s="33"/>
      <c r="Z524" s="33"/>
      <c r="AA524" s="205"/>
      <c r="AB524" s="33"/>
      <c r="AC524" s="33"/>
      <c r="AD524" s="33"/>
      <c r="AE524" s="199"/>
      <c r="AF524" s="199"/>
      <c r="AG524" s="199"/>
      <c r="AH524" s="33"/>
      <c r="AI524" s="33"/>
      <c r="AJ524" s="33"/>
      <c r="AK524" s="33"/>
      <c r="AL524" s="33"/>
      <c r="AN524" s="127"/>
      <c r="AO524" s="48"/>
      <c r="AP524" s="28"/>
    </row>
    <row r="525" spans="9:42" ht="21" hidden="1" customHeight="1" thickBot="1">
      <c r="I525" s="292">
        <f t="shared" si="94"/>
        <v>0</v>
      </c>
      <c r="J525" s="118">
        <f t="shared" si="83"/>
        <v>0</v>
      </c>
      <c r="K525" s="206">
        <f t="shared" si="95"/>
        <v>37</v>
      </c>
      <c r="L525" s="188"/>
      <c r="M525" s="188"/>
      <c r="N525" s="207">
        <f t="shared" si="91"/>
        <v>0</v>
      </c>
      <c r="O525" s="208"/>
      <c r="P525" s="208"/>
      <c r="Q525" s="209">
        <f t="shared" si="92"/>
        <v>0</v>
      </c>
      <c r="R525" s="209">
        <f t="shared" si="92"/>
        <v>0</v>
      </c>
      <c r="S525" s="1990"/>
      <c r="T525" s="1991"/>
      <c r="U525" s="118">
        <f t="shared" si="96"/>
        <v>0</v>
      </c>
      <c r="V525" s="214"/>
      <c r="W525" s="214"/>
      <c r="X525" s="214"/>
      <c r="Y525" s="214"/>
      <c r="Z525" s="214"/>
      <c r="AA525" s="215"/>
      <c r="AB525" s="214"/>
      <c r="AC525" s="214"/>
      <c r="AD525" s="214"/>
      <c r="AE525" s="216"/>
      <c r="AF525" s="216"/>
      <c r="AG525" s="216"/>
      <c r="AH525" s="216"/>
      <c r="AI525" s="216"/>
      <c r="AJ525" s="216"/>
      <c r="AK525" s="199"/>
      <c r="AL525" s="199"/>
      <c r="AN525" s="127"/>
      <c r="AO525" s="28"/>
      <c r="AP525" s="28"/>
    </row>
    <row r="526" spans="9:42" ht="30" customHeight="1" thickBot="1">
      <c r="I526" s="292">
        <f t="shared" ref="I526:I536" si="97">IF(Q$529&gt;0,1,0)</f>
        <v>0</v>
      </c>
      <c r="J526" s="118">
        <f>IF($Q$529&gt;0,8,)</f>
        <v>0</v>
      </c>
      <c r="K526" s="2013" t="s">
        <v>803</v>
      </c>
      <c r="L526" s="2013"/>
      <c r="M526" s="2013"/>
      <c r="N526" s="2013"/>
      <c r="O526" s="2013"/>
      <c r="P526" s="2013"/>
      <c r="Q526" s="2013"/>
      <c r="R526" s="2013"/>
      <c r="S526" s="2013"/>
      <c r="T526" s="2013"/>
      <c r="U526" s="118">
        <f>J526</f>
        <v>0</v>
      </c>
      <c r="V526" s="119" t="s">
        <v>755</v>
      </c>
      <c r="W526" s="120" t="s">
        <v>873</v>
      </c>
      <c r="X526" s="121"/>
      <c r="Y526" s="121"/>
      <c r="Z526" s="122"/>
      <c r="AA526" s="123"/>
      <c r="AB526" s="122"/>
      <c r="AC526" s="122"/>
      <c r="AD526" s="122"/>
      <c r="AF526" s="124" t="s">
        <v>756</v>
      </c>
      <c r="AG526" s="125"/>
      <c r="AH526" s="125"/>
      <c r="AI526" s="125"/>
      <c r="AJ526" s="126"/>
      <c r="AN526" s="127"/>
      <c r="AO526" s="127"/>
      <c r="AP526" s="48"/>
    </row>
    <row r="527" spans="9:42" ht="21" customHeight="1" thickBot="1">
      <c r="I527" s="292">
        <f t="shared" si="97"/>
        <v>0</v>
      </c>
      <c r="J527" s="118">
        <f t="shared" ref="J527:J600" si="98">IF($Q$529&gt;0,8,)</f>
        <v>0</v>
      </c>
      <c r="K527" s="2021" t="s">
        <v>537</v>
      </c>
      <c r="L527" s="2021"/>
      <c r="M527" s="2021"/>
      <c r="N527" s="2021"/>
      <c r="O527" s="2021"/>
      <c r="P527" s="2021"/>
      <c r="Q527" s="2021"/>
      <c r="R527" s="2021"/>
      <c r="S527" s="2021"/>
      <c r="T527" s="2021"/>
      <c r="U527" s="118">
        <f t="shared" ref="U527:U550" si="99">J527</f>
        <v>0</v>
      </c>
      <c r="V527" s="217" t="s">
        <v>976</v>
      </c>
      <c r="W527" s="232">
        <v>200</v>
      </c>
      <c r="X527" s="233" t="s">
        <v>1176</v>
      </c>
      <c r="Y527" s="232">
        <f>AD534</f>
        <v>0</v>
      </c>
      <c r="Z527" s="129"/>
      <c r="AA527" s="130"/>
      <c r="AB527" s="129"/>
      <c r="AC527" s="131"/>
      <c r="AD527" s="132"/>
      <c r="AE527" s="33"/>
      <c r="AF527" s="133" t="s">
        <v>777</v>
      </c>
      <c r="AG527" s="134" t="s">
        <v>778</v>
      </c>
      <c r="AH527" s="134" t="s">
        <v>779</v>
      </c>
      <c r="AI527" s="135" t="s">
        <v>780</v>
      </c>
      <c r="AJ527" s="126"/>
      <c r="AN527" s="127"/>
      <c r="AO527" s="127"/>
      <c r="AP527" s="48"/>
    </row>
    <row r="528" spans="9:42" ht="21" customHeight="1">
      <c r="I528" s="292">
        <f t="shared" si="97"/>
        <v>0</v>
      </c>
      <c r="J528" s="118">
        <f t="shared" si="98"/>
        <v>0</v>
      </c>
      <c r="K528" s="983" t="s">
        <v>523</v>
      </c>
      <c r="L528" s="136" t="s">
        <v>524</v>
      </c>
      <c r="M528" s="985" t="s">
        <v>978</v>
      </c>
      <c r="N528" s="136" t="s">
        <v>838</v>
      </c>
      <c r="O528" s="985" t="s">
        <v>776</v>
      </c>
      <c r="P528" s="136" t="s">
        <v>525</v>
      </c>
      <c r="Q528" s="136" t="s">
        <v>534</v>
      </c>
      <c r="R528" s="136" t="s">
        <v>529</v>
      </c>
      <c r="S528" s="406" t="s">
        <v>535</v>
      </c>
      <c r="T528" s="407" t="s">
        <v>536</v>
      </c>
      <c r="U528" s="118">
        <f t="shared" si="99"/>
        <v>0</v>
      </c>
      <c r="V528" s="218" t="s">
        <v>975</v>
      </c>
      <c r="W528" s="138"/>
      <c r="X528" s="139"/>
      <c r="Y528" s="139"/>
      <c r="Z528" s="140"/>
      <c r="AA528" s="141"/>
      <c r="AB528" s="140"/>
      <c r="AC528" s="142"/>
      <c r="AD528" s="143"/>
      <c r="AE528" s="33"/>
      <c r="AF528" s="144" t="s">
        <v>781</v>
      </c>
      <c r="AG528" s="145" t="s">
        <v>782</v>
      </c>
      <c r="AH528" s="145" t="s">
        <v>783</v>
      </c>
      <c r="AI528" s="146" t="s">
        <v>784</v>
      </c>
      <c r="AJ528" s="126"/>
      <c r="AN528" s="127"/>
      <c r="AO528" s="127"/>
      <c r="AP528" s="48"/>
    </row>
    <row r="529" spans="1:45" ht="21" customHeight="1" thickBot="1">
      <c r="I529" s="292">
        <f t="shared" si="97"/>
        <v>0</v>
      </c>
      <c r="J529" s="118">
        <f t="shared" si="98"/>
        <v>0</v>
      </c>
      <c r="K529" s="147"/>
      <c r="L529" s="405"/>
      <c r="M529" s="148"/>
      <c r="N529" s="149"/>
      <c r="O529" s="149"/>
      <c r="P529" s="150" t="str">
        <f>IF(COUNTA(Y534:Y541)&gt;1,CONCATENATE(V534,"번지 외 ",COUNTA(Y534:Y541)-1,"필지"),CONCATENATE(V534,"번지"))</f>
        <v>번지</v>
      </c>
      <c r="Q529" s="151">
        <f>+Y542</f>
        <v>0</v>
      </c>
      <c r="R529" s="393" t="s">
        <v>1304</v>
      </c>
      <c r="S529" s="152">
        <f>COUNT(L537:L549)</f>
        <v>1</v>
      </c>
      <c r="T529" s="153">
        <f>200*S529</f>
        <v>200</v>
      </c>
      <c r="U529" s="118">
        <f t="shared" si="99"/>
        <v>0</v>
      </c>
      <c r="V529" s="218" t="s">
        <v>974</v>
      </c>
      <c r="W529" s="138"/>
      <c r="X529" s="139"/>
      <c r="Y529" s="139"/>
      <c r="Z529" s="140"/>
      <c r="AA529" s="141"/>
      <c r="AB529" s="140"/>
      <c r="AC529" s="142"/>
      <c r="AD529" s="143"/>
      <c r="AE529" s="33"/>
      <c r="AF529" s="144" t="s">
        <v>785</v>
      </c>
      <c r="AG529" s="145" t="s">
        <v>786</v>
      </c>
      <c r="AH529" s="154" t="s">
        <v>787</v>
      </c>
      <c r="AI529" s="146" t="s">
        <v>788</v>
      </c>
      <c r="AJ529" s="126"/>
      <c r="AN529" s="174"/>
      <c r="AO529" s="127"/>
      <c r="AP529" s="48"/>
    </row>
    <row r="530" spans="1:45" ht="21" customHeight="1" thickBot="1">
      <c r="I530" s="292">
        <f t="shared" si="97"/>
        <v>0</v>
      </c>
      <c r="J530" s="118">
        <f t="shared" si="98"/>
        <v>0</v>
      </c>
      <c r="K530" s="983" t="s">
        <v>527</v>
      </c>
      <c r="L530" s="136" t="s">
        <v>528</v>
      </c>
      <c r="M530" s="136" t="s">
        <v>521</v>
      </c>
      <c r="N530" s="136" t="s">
        <v>526</v>
      </c>
      <c r="O530" s="136" t="s">
        <v>530</v>
      </c>
      <c r="P530" s="987" t="s">
        <v>531</v>
      </c>
      <c r="Q530" s="987" t="s">
        <v>532</v>
      </c>
      <c r="R530" s="155" t="s">
        <v>533</v>
      </c>
      <c r="S530" s="156" t="s">
        <v>552</v>
      </c>
      <c r="T530" s="407" t="s">
        <v>522</v>
      </c>
      <c r="U530" s="118">
        <f t="shared" si="99"/>
        <v>0</v>
      </c>
      <c r="V530" s="219" t="s">
        <v>789</v>
      </c>
      <c r="W530" s="220"/>
      <c r="X530" s="221"/>
      <c r="Y530" s="221"/>
      <c r="Z530" s="222"/>
      <c r="AA530" s="223"/>
      <c r="AB530" s="222"/>
      <c r="AC530" s="224"/>
      <c r="AD530" s="225"/>
      <c r="AE530" s="33"/>
      <c r="AF530" s="144" t="s">
        <v>790</v>
      </c>
      <c r="AG530" s="157" t="s">
        <v>791</v>
      </c>
      <c r="AH530" s="158" t="s">
        <v>792</v>
      </c>
      <c r="AI530" s="146" t="s">
        <v>793</v>
      </c>
      <c r="AJ530" s="126"/>
      <c r="AN530" s="174"/>
      <c r="AO530" s="127"/>
      <c r="AP530" s="48"/>
    </row>
    <row r="531" spans="1:45" ht="21" customHeight="1" thickBot="1">
      <c r="I531" s="292">
        <f t="shared" si="97"/>
        <v>0</v>
      </c>
      <c r="J531" s="118">
        <f t="shared" si="98"/>
        <v>0</v>
      </c>
      <c r="K531" s="1318">
        <f>Z534</f>
        <v>0</v>
      </c>
      <c r="L531" s="1319">
        <f>AA534</f>
        <v>0</v>
      </c>
      <c r="M531" s="1320">
        <f>AC534</f>
        <v>0</v>
      </c>
      <c r="N531" s="160">
        <f>AB543</f>
        <v>0</v>
      </c>
      <c r="O531" s="161">
        <f>IF((Q535+R535)&gt;0,ROUND((Q535/(Q535+R535)),4),0)</f>
        <v>0.5</v>
      </c>
      <c r="P531" s="162" t="str">
        <f>IF(W530&lt;=15,AI528,IF(W530&gt;30,AI530,AI529))</f>
        <v>완 (15˚ 이하)</v>
      </c>
      <c r="Q531" s="397" t="s">
        <v>1023</v>
      </c>
      <c r="R531" s="163"/>
      <c r="S531" s="164">
        <f>W530</f>
        <v>0</v>
      </c>
      <c r="T531" s="398">
        <f>ROUND(N531/10000*N537,0)</f>
        <v>0</v>
      </c>
      <c r="U531" s="118">
        <f t="shared" si="99"/>
        <v>0</v>
      </c>
      <c r="V531" s="226">
        <v>0</v>
      </c>
      <c r="W531" s="226"/>
      <c r="X531" s="226"/>
      <c r="Y531" s="226"/>
      <c r="Z531" s="226"/>
      <c r="AA531" s="227"/>
      <c r="AB531" s="226"/>
      <c r="AC531" s="226"/>
      <c r="AD531" s="226"/>
      <c r="AE531" s="33"/>
      <c r="AF531" s="144" t="s">
        <v>794</v>
      </c>
      <c r="AG531" s="145"/>
      <c r="AH531" s="165"/>
      <c r="AI531" s="146"/>
      <c r="AJ531" s="126"/>
      <c r="AN531" s="127"/>
      <c r="AO531" s="127"/>
      <c r="AP531" s="48"/>
    </row>
    <row r="532" spans="1:45" ht="21" customHeight="1" thickBot="1">
      <c r="I532" s="292">
        <f t="shared" si="97"/>
        <v>0</v>
      </c>
      <c r="J532" s="118">
        <f t="shared" si="98"/>
        <v>0</v>
      </c>
      <c r="K532" s="2014" t="s">
        <v>839</v>
      </c>
      <c r="L532" s="2014"/>
      <c r="M532" s="2014"/>
      <c r="N532" s="2014"/>
      <c r="O532" s="2014"/>
      <c r="P532" s="2014"/>
      <c r="Q532" s="2014"/>
      <c r="R532" s="2014"/>
      <c r="S532" s="2014"/>
      <c r="T532" s="2014"/>
      <c r="U532" s="118">
        <f t="shared" si="99"/>
        <v>0</v>
      </c>
      <c r="AE532" s="33"/>
      <c r="AF532" s="144"/>
      <c r="AG532" s="145"/>
      <c r="AH532" s="165"/>
      <c r="AI532" s="146"/>
      <c r="AJ532" s="126"/>
      <c r="AN532" s="127"/>
      <c r="AO532" s="127"/>
      <c r="AP532" s="48"/>
    </row>
    <row r="533" spans="1:45" ht="21" customHeight="1" thickBot="1">
      <c r="I533" s="292">
        <f t="shared" si="97"/>
        <v>0</v>
      </c>
      <c r="J533" s="118">
        <f t="shared" si="98"/>
        <v>0</v>
      </c>
      <c r="K533" s="2015" t="s">
        <v>840</v>
      </c>
      <c r="L533" s="2017" t="s">
        <v>841</v>
      </c>
      <c r="M533" s="2019" t="s">
        <v>842</v>
      </c>
      <c r="N533" s="2019" t="s">
        <v>843</v>
      </c>
      <c r="O533" s="2022" t="s">
        <v>844</v>
      </c>
      <c r="P533" s="2023"/>
      <c r="Q533" s="2022" t="s">
        <v>845</v>
      </c>
      <c r="R533" s="2023"/>
      <c r="S533" s="1992" t="s">
        <v>969</v>
      </c>
      <c r="T533" s="1993"/>
      <c r="U533" s="118">
        <f t="shared" si="99"/>
        <v>0</v>
      </c>
      <c r="V533" s="217" t="s">
        <v>757</v>
      </c>
      <c r="W533" s="228" t="s">
        <v>973</v>
      </c>
      <c r="X533" s="228" t="s">
        <v>972</v>
      </c>
      <c r="Y533" s="228" t="s">
        <v>971</v>
      </c>
      <c r="Z533" s="228" t="s">
        <v>527</v>
      </c>
      <c r="AA533" s="229" t="s">
        <v>824</v>
      </c>
      <c r="AB533" s="228" t="s">
        <v>970</v>
      </c>
      <c r="AC533" s="230" t="s">
        <v>521</v>
      </c>
      <c r="AD533" s="231" t="s">
        <v>1232</v>
      </c>
      <c r="AE533" s="33"/>
      <c r="AF533" s="170"/>
      <c r="AG533" s="171"/>
      <c r="AH533" s="172"/>
      <c r="AI533" s="173"/>
      <c r="AJ533" s="174"/>
      <c r="AN533" s="127"/>
      <c r="AO533" s="33"/>
      <c r="AP533" s="48"/>
    </row>
    <row r="534" spans="1:45" ht="21" customHeight="1" thickBot="1">
      <c r="I534" s="292">
        <f t="shared" si="97"/>
        <v>0</v>
      </c>
      <c r="J534" s="118">
        <f t="shared" si="98"/>
        <v>0</v>
      </c>
      <c r="K534" s="2016"/>
      <c r="L534" s="2018"/>
      <c r="M534" s="2020"/>
      <c r="N534" s="2020"/>
      <c r="O534" s="986" t="s">
        <v>741</v>
      </c>
      <c r="P534" s="176" t="s">
        <v>742</v>
      </c>
      <c r="Q534" s="176" t="s">
        <v>741</v>
      </c>
      <c r="R534" s="177" t="s">
        <v>742</v>
      </c>
      <c r="S534" s="1994"/>
      <c r="T534" s="1995"/>
      <c r="U534" s="118">
        <f t="shared" si="99"/>
        <v>0</v>
      </c>
      <c r="V534" s="178"/>
      <c r="W534" s="179"/>
      <c r="X534" s="179"/>
      <c r="Y534" s="179"/>
      <c r="Z534" s="179"/>
      <c r="AA534" s="180"/>
      <c r="AB534" s="179"/>
      <c r="AC534" s="402"/>
      <c r="AD534" s="181"/>
      <c r="AE534" s="33"/>
      <c r="AF534" s="125"/>
      <c r="AG534" s="125"/>
      <c r="AH534" s="125"/>
      <c r="AI534" s="182"/>
      <c r="AJ534" s="174"/>
      <c r="AN534" s="127"/>
      <c r="AO534" s="33"/>
      <c r="AP534" s="48"/>
    </row>
    <row r="535" spans="1:45" ht="21" customHeight="1">
      <c r="I535" s="292">
        <f t="shared" si="97"/>
        <v>0</v>
      </c>
      <c r="J535" s="118">
        <f t="shared" si="98"/>
        <v>0</v>
      </c>
      <c r="K535" s="984" t="s">
        <v>802</v>
      </c>
      <c r="L535" s="184"/>
      <c r="M535" s="184"/>
      <c r="N535" s="266">
        <f>N536/S529</f>
        <v>200</v>
      </c>
      <c r="O535" s="263">
        <f>ROUND(O536/S529,1)</f>
        <v>1</v>
      </c>
      <c r="P535" s="263">
        <f>ROUND(P536/S529,1)</f>
        <v>1</v>
      </c>
      <c r="Q535" s="263">
        <f>ROUND(Q536/S529,0)</f>
        <v>50</v>
      </c>
      <c r="R535" s="263">
        <f>ROUND(R536/S529,0)</f>
        <v>50</v>
      </c>
      <c r="S535" s="1996"/>
      <c r="T535" s="1997"/>
      <c r="U535" s="118">
        <f t="shared" si="99"/>
        <v>0</v>
      </c>
      <c r="V535" s="178"/>
      <c r="W535" s="234"/>
      <c r="X535" s="234"/>
      <c r="Y535" s="234"/>
      <c r="Z535" s="179"/>
      <c r="AA535" s="180"/>
      <c r="AB535" s="179"/>
      <c r="AC535" s="402"/>
      <c r="AD535" s="181"/>
      <c r="AE535" s="33"/>
      <c r="AF535" s="133" t="s">
        <v>519</v>
      </c>
      <c r="AG535" s="134" t="s">
        <v>796</v>
      </c>
      <c r="AH535" s="169" t="s">
        <v>797</v>
      </c>
      <c r="AI535" s="185"/>
      <c r="AJ535" s="126"/>
      <c r="AN535" s="174"/>
      <c r="AO535" s="33"/>
      <c r="AP535" s="48"/>
    </row>
    <row r="536" spans="1:45" ht="21" customHeight="1">
      <c r="I536" s="292">
        <f t="shared" si="97"/>
        <v>0</v>
      </c>
      <c r="J536" s="118">
        <f t="shared" si="98"/>
        <v>0</v>
      </c>
      <c r="K536" s="984" t="s">
        <v>754</v>
      </c>
      <c r="L536" s="184"/>
      <c r="M536" s="184"/>
      <c r="N536" s="264">
        <f>SUM(N537:N550)</f>
        <v>200</v>
      </c>
      <c r="O536" s="265">
        <f>SUM(O537:O550)</f>
        <v>1</v>
      </c>
      <c r="P536" s="265">
        <f>SUM(P537:P550)</f>
        <v>1</v>
      </c>
      <c r="Q536" s="265">
        <f>SUM(Q537:Q550)</f>
        <v>50</v>
      </c>
      <c r="R536" s="265">
        <f>SUM(R537:R550)</f>
        <v>50</v>
      </c>
      <c r="S536" s="1998"/>
      <c r="T536" s="1999"/>
      <c r="U536" s="118">
        <f t="shared" si="99"/>
        <v>0</v>
      </c>
      <c r="V536" s="178"/>
      <c r="W536" s="179"/>
      <c r="X536" s="179"/>
      <c r="Y536" s="179"/>
      <c r="Z536" s="179"/>
      <c r="AA536" s="180"/>
      <c r="AB536" s="179"/>
      <c r="AC536" s="402"/>
      <c r="AD536" s="181"/>
      <c r="AE536" s="33"/>
      <c r="AF536" s="144" t="s">
        <v>798</v>
      </c>
      <c r="AG536" s="145" t="s">
        <v>961</v>
      </c>
      <c r="AH536" s="186">
        <v>0</v>
      </c>
      <c r="AI536" s="187"/>
      <c r="AJ536" s="126"/>
      <c r="AN536" s="174"/>
      <c r="AO536" s="33"/>
      <c r="AP536" s="48"/>
    </row>
    <row r="537" spans="1:45" ht="21" customHeight="1">
      <c r="I537" s="292">
        <f>IF((O$537+P$537)&gt;0,1,0)</f>
        <v>1</v>
      </c>
      <c r="J537" s="118">
        <f t="shared" si="98"/>
        <v>0</v>
      </c>
      <c r="K537" s="984">
        <v>1</v>
      </c>
      <c r="L537" s="188">
        <v>111111</v>
      </c>
      <c r="M537" s="188">
        <v>111111</v>
      </c>
      <c r="N537" s="189">
        <f t="shared" ref="N537:N550" si="100">IF(O537+P537&gt;0,$W$77,)</f>
        <v>200</v>
      </c>
      <c r="O537" s="188">
        <v>1</v>
      </c>
      <c r="P537" s="188">
        <v>1</v>
      </c>
      <c r="Q537" s="264">
        <f t="shared" ref="Q537:Q550" si="101">ROUND(O537*50,0)</f>
        <v>50</v>
      </c>
      <c r="R537" s="264">
        <f t="shared" ref="R537:R550" si="102">ROUND(P537*50,0)</f>
        <v>50</v>
      </c>
      <c r="S537" s="1988"/>
      <c r="T537" s="1989"/>
      <c r="U537" s="118">
        <f t="shared" si="99"/>
        <v>0</v>
      </c>
      <c r="V537" s="178"/>
      <c r="W537" s="179"/>
      <c r="X537" s="179"/>
      <c r="Y537" s="179"/>
      <c r="Z537" s="179"/>
      <c r="AA537" s="180"/>
      <c r="AB537" s="179"/>
      <c r="AC537" s="402"/>
      <c r="AD537" s="181"/>
      <c r="AE537" s="33"/>
      <c r="AF537" s="144" t="s">
        <v>799</v>
      </c>
      <c r="AG537" s="145" t="s">
        <v>800</v>
      </c>
      <c r="AH537" s="192">
        <v>0.05</v>
      </c>
      <c r="AI537" s="187"/>
      <c r="AJ537" s="126"/>
      <c r="AM537" s="28"/>
      <c r="AN537" s="48"/>
      <c r="AO537" s="33"/>
      <c r="AP537" s="48"/>
    </row>
    <row r="538" spans="1:45" ht="21" customHeight="1">
      <c r="I538" s="292">
        <f t="shared" ref="I538:I550" si="103">IF((O$537+P$537)&gt;0,1,0)</f>
        <v>1</v>
      </c>
      <c r="J538" s="118">
        <f t="shared" si="98"/>
        <v>0</v>
      </c>
      <c r="K538" s="984">
        <f t="shared" ref="K538:K550" si="104">+K537+1</f>
        <v>2</v>
      </c>
      <c r="L538" s="188"/>
      <c r="M538" s="188"/>
      <c r="N538" s="189">
        <f t="shared" si="100"/>
        <v>0</v>
      </c>
      <c r="O538" s="188"/>
      <c r="P538" s="188"/>
      <c r="Q538" s="264">
        <f t="shared" si="101"/>
        <v>0</v>
      </c>
      <c r="R538" s="264">
        <f t="shared" si="102"/>
        <v>0</v>
      </c>
      <c r="S538" s="1988"/>
      <c r="T538" s="1989"/>
      <c r="U538" s="118">
        <f t="shared" si="99"/>
        <v>0</v>
      </c>
      <c r="V538" s="178"/>
      <c r="W538" s="179"/>
      <c r="X538" s="179"/>
      <c r="Y538" s="179"/>
      <c r="Z538" s="179"/>
      <c r="AA538" s="180"/>
      <c r="AB538" s="179"/>
      <c r="AC538" s="402"/>
      <c r="AD538" s="181"/>
      <c r="AE538" s="33"/>
      <c r="AF538" s="144" t="s">
        <v>801</v>
      </c>
      <c r="AG538" s="145" t="s">
        <v>960</v>
      </c>
      <c r="AH538" s="192">
        <v>0.1</v>
      </c>
      <c r="AI538" s="193"/>
      <c r="AJ538" s="126"/>
      <c r="AN538" s="48"/>
      <c r="AO538" s="33"/>
      <c r="AP538" s="48"/>
    </row>
    <row r="539" spans="1:45" ht="21" customHeight="1">
      <c r="I539" s="292">
        <f t="shared" si="103"/>
        <v>1</v>
      </c>
      <c r="J539" s="118">
        <f t="shared" si="98"/>
        <v>0</v>
      </c>
      <c r="K539" s="984">
        <f t="shared" si="104"/>
        <v>3</v>
      </c>
      <c r="L539" s="188"/>
      <c r="M539" s="188"/>
      <c r="N539" s="189">
        <f t="shared" si="100"/>
        <v>0</v>
      </c>
      <c r="O539" s="188"/>
      <c r="P539" s="188"/>
      <c r="Q539" s="264">
        <f t="shared" si="101"/>
        <v>0</v>
      </c>
      <c r="R539" s="264">
        <f t="shared" si="102"/>
        <v>0</v>
      </c>
      <c r="S539" s="1988"/>
      <c r="T539" s="1989"/>
      <c r="U539" s="118">
        <f t="shared" si="99"/>
        <v>0</v>
      </c>
      <c r="V539" s="178"/>
      <c r="W539" s="179"/>
      <c r="X539" s="179"/>
      <c r="Y539" s="179"/>
      <c r="Z539" s="179"/>
      <c r="AA539" s="180"/>
      <c r="AB539" s="179"/>
      <c r="AC539" s="402"/>
      <c r="AD539" s="181"/>
      <c r="AE539" s="33"/>
      <c r="AF539" s="144"/>
      <c r="AG539" s="145"/>
      <c r="AH539" s="194"/>
      <c r="AI539" s="146"/>
      <c r="AJ539" s="174"/>
      <c r="AM539" s="33"/>
      <c r="AN539" s="48"/>
      <c r="AO539" s="33"/>
      <c r="AP539" s="48"/>
      <c r="AQ539" s="28"/>
      <c r="AR539" s="28"/>
    </row>
    <row r="540" spans="1:45" ht="21" customHeight="1" thickBot="1">
      <c r="I540" s="292">
        <f t="shared" si="103"/>
        <v>1</v>
      </c>
      <c r="J540" s="118">
        <f t="shared" si="98"/>
        <v>0</v>
      </c>
      <c r="K540" s="984">
        <f t="shared" si="104"/>
        <v>4</v>
      </c>
      <c r="L540" s="188"/>
      <c r="M540" s="188"/>
      <c r="N540" s="189">
        <f t="shared" si="100"/>
        <v>0</v>
      </c>
      <c r="O540" s="188"/>
      <c r="P540" s="188"/>
      <c r="Q540" s="264">
        <f t="shared" si="101"/>
        <v>0</v>
      </c>
      <c r="R540" s="264">
        <f t="shared" si="102"/>
        <v>0</v>
      </c>
      <c r="S540" s="1988"/>
      <c r="T540" s="1989"/>
      <c r="U540" s="118">
        <f t="shared" si="99"/>
        <v>0</v>
      </c>
      <c r="V540" s="178"/>
      <c r="W540" s="179"/>
      <c r="X540" s="179"/>
      <c r="Y540" s="179"/>
      <c r="Z540" s="179"/>
      <c r="AA540" s="180"/>
      <c r="AB540" s="179"/>
      <c r="AC540" s="402"/>
      <c r="AD540" s="181"/>
      <c r="AE540" s="33"/>
      <c r="AF540" s="170"/>
      <c r="AG540" s="195"/>
      <c r="AH540" s="171"/>
      <c r="AI540" s="173"/>
      <c r="AJ540" s="174"/>
      <c r="AM540" s="33"/>
      <c r="AN540" s="48"/>
      <c r="AO540" s="33"/>
      <c r="AP540" s="48"/>
    </row>
    <row r="541" spans="1:45" ht="21" customHeight="1">
      <c r="I541" s="292">
        <f t="shared" si="103"/>
        <v>1</v>
      </c>
      <c r="J541" s="118">
        <f t="shared" si="98"/>
        <v>0</v>
      </c>
      <c r="K541" s="984">
        <f t="shared" si="104"/>
        <v>5</v>
      </c>
      <c r="L541" s="188"/>
      <c r="M541" s="188"/>
      <c r="N541" s="189">
        <f t="shared" si="100"/>
        <v>0</v>
      </c>
      <c r="O541" s="188"/>
      <c r="P541" s="188"/>
      <c r="Q541" s="191">
        <f t="shared" si="101"/>
        <v>0</v>
      </c>
      <c r="R541" s="191">
        <f t="shared" si="102"/>
        <v>0</v>
      </c>
      <c r="S541" s="1988"/>
      <c r="T541" s="1989"/>
      <c r="U541" s="118">
        <f t="shared" si="99"/>
        <v>0</v>
      </c>
      <c r="V541" s="178"/>
      <c r="W541" s="179"/>
      <c r="X541" s="179"/>
      <c r="Y541" s="179"/>
      <c r="Z541" s="179"/>
      <c r="AA541" s="180"/>
      <c r="AB541" s="179"/>
      <c r="AC541" s="402"/>
      <c r="AD541" s="181"/>
      <c r="AE541" s="28"/>
      <c r="AF541" s="48"/>
      <c r="AG541" s="48"/>
      <c r="AH541" s="48"/>
      <c r="AI541" s="48"/>
      <c r="AJ541" s="48"/>
      <c r="AK541" s="28"/>
      <c r="AL541" s="28"/>
      <c r="AM541" s="33"/>
      <c r="AN541" s="48"/>
      <c r="AO541" s="48"/>
      <c r="AP541" s="48"/>
      <c r="AS541" s="28"/>
    </row>
    <row r="542" spans="1:45" ht="21" customHeight="1">
      <c r="I542" s="292">
        <f t="shared" si="103"/>
        <v>1</v>
      </c>
      <c r="J542" s="118">
        <f t="shared" si="98"/>
        <v>0</v>
      </c>
      <c r="K542" s="984">
        <f t="shared" si="104"/>
        <v>6</v>
      </c>
      <c r="L542" s="188"/>
      <c r="M542" s="188"/>
      <c r="N542" s="189">
        <f t="shared" si="100"/>
        <v>0</v>
      </c>
      <c r="O542" s="188"/>
      <c r="P542" s="188"/>
      <c r="Q542" s="191">
        <f t="shared" si="101"/>
        <v>0</v>
      </c>
      <c r="R542" s="191">
        <f t="shared" si="102"/>
        <v>0</v>
      </c>
      <c r="S542" s="1988"/>
      <c r="T542" s="1989"/>
      <c r="U542" s="118">
        <f t="shared" si="99"/>
        <v>0</v>
      </c>
      <c r="V542" s="137" t="s">
        <v>754</v>
      </c>
      <c r="W542" s="196">
        <f>SUM(W534:W541)</f>
        <v>0</v>
      </c>
      <c r="X542" s="196">
        <f>SUM(X534:X541)</f>
        <v>0</v>
      </c>
      <c r="Y542" s="196">
        <f>SUM(Y534:Y541)</f>
        <v>0</v>
      </c>
      <c r="Z542" s="197"/>
      <c r="AA542" s="198"/>
      <c r="AB542" s="196">
        <f>SUM(AB534:AB541)</f>
        <v>0</v>
      </c>
      <c r="AC542" s="402"/>
      <c r="AD542" s="654">
        <f>SUBTOTAL(9,AD534:AD541)</f>
        <v>0</v>
      </c>
      <c r="AE542" s="199"/>
      <c r="AF542" s="33"/>
      <c r="AG542" s="33"/>
      <c r="AH542" s="33"/>
      <c r="AI542" s="33"/>
      <c r="AJ542" s="33"/>
      <c r="AM542" s="33"/>
      <c r="AN542" s="48"/>
      <c r="AO542" s="48"/>
      <c r="AP542" s="48"/>
    </row>
    <row r="543" spans="1:45" s="28" customFormat="1" ht="21" customHeight="1" thickBot="1">
      <c r="A543" s="200"/>
      <c r="B543" s="200"/>
      <c r="C543" s="200"/>
      <c r="D543" s="200"/>
      <c r="E543" s="200"/>
      <c r="F543" s="200"/>
      <c r="G543" s="200"/>
      <c r="I543" s="292">
        <f t="shared" si="103"/>
        <v>1</v>
      </c>
      <c r="J543" s="118">
        <f t="shared" si="98"/>
        <v>0</v>
      </c>
      <c r="K543" s="984">
        <f t="shared" si="104"/>
        <v>7</v>
      </c>
      <c r="L543" s="188"/>
      <c r="M543" s="188"/>
      <c r="N543" s="189">
        <f t="shared" si="100"/>
        <v>0</v>
      </c>
      <c r="O543" s="188"/>
      <c r="P543" s="188"/>
      <c r="Q543" s="191">
        <f t="shared" si="101"/>
        <v>0</v>
      </c>
      <c r="R543" s="191">
        <f t="shared" si="102"/>
        <v>0</v>
      </c>
      <c r="S543" s="1988"/>
      <c r="T543" s="1989"/>
      <c r="U543" s="118">
        <f t="shared" si="99"/>
        <v>0</v>
      </c>
      <c r="V543" s="201" t="s">
        <v>802</v>
      </c>
      <c r="W543" s="202"/>
      <c r="X543" s="202"/>
      <c r="Y543" s="202"/>
      <c r="Z543" s="202"/>
      <c r="AA543" s="203"/>
      <c r="AB543" s="202">
        <f>IF(AB542&gt;0,ROUND(AB542/COUNTA(AB534:AB541),0),)</f>
        <v>0</v>
      </c>
      <c r="AC543" s="403"/>
      <c r="AD543" s="204"/>
      <c r="AE543" s="199"/>
      <c r="AF543" s="199"/>
      <c r="AG543" s="199"/>
      <c r="AH543" s="33"/>
      <c r="AI543" s="33"/>
      <c r="AJ543" s="33"/>
      <c r="AK543" s="33"/>
      <c r="AL543" s="33"/>
      <c r="AM543" s="33"/>
      <c r="AN543" s="48"/>
      <c r="AO543" s="48"/>
      <c r="AP543" s="48"/>
      <c r="AQ543" s="116"/>
      <c r="AR543" s="116"/>
      <c r="AS543" s="116"/>
    </row>
    <row r="544" spans="1:45" ht="21" customHeight="1">
      <c r="I544" s="292">
        <f t="shared" si="103"/>
        <v>1</v>
      </c>
      <c r="J544" s="118">
        <f t="shared" si="98"/>
        <v>0</v>
      </c>
      <c r="K544" s="984">
        <f t="shared" si="104"/>
        <v>8</v>
      </c>
      <c r="L544" s="188"/>
      <c r="M544" s="188"/>
      <c r="N544" s="189">
        <f t="shared" si="100"/>
        <v>0</v>
      </c>
      <c r="O544" s="188"/>
      <c r="P544" s="188"/>
      <c r="Q544" s="191">
        <f t="shared" si="101"/>
        <v>0</v>
      </c>
      <c r="R544" s="191">
        <f t="shared" si="102"/>
        <v>0</v>
      </c>
      <c r="S544" s="1988"/>
      <c r="T544" s="1989"/>
      <c r="U544" s="118">
        <f t="shared" si="99"/>
        <v>0</v>
      </c>
      <c r="V544" s="33"/>
      <c r="W544" s="33"/>
      <c r="X544" s="33"/>
      <c r="Y544" s="33"/>
      <c r="Z544" s="33"/>
      <c r="AA544" s="205"/>
      <c r="AB544" s="33"/>
      <c r="AC544" s="33"/>
      <c r="AD544" s="33"/>
      <c r="AE544" s="199"/>
      <c r="AF544" s="199"/>
      <c r="AG544" s="199"/>
      <c r="AH544" s="33"/>
      <c r="AI544" s="33"/>
      <c r="AJ544" s="33"/>
      <c r="AK544" s="33"/>
      <c r="AL544" s="33"/>
      <c r="AM544" s="33"/>
      <c r="AN544" s="48"/>
      <c r="AO544" s="48"/>
      <c r="AP544" s="48"/>
    </row>
    <row r="545" spans="9:42" ht="21" customHeight="1">
      <c r="I545" s="292">
        <f t="shared" si="103"/>
        <v>1</v>
      </c>
      <c r="J545" s="118">
        <f t="shared" si="98"/>
        <v>0</v>
      </c>
      <c r="K545" s="984">
        <f t="shared" si="104"/>
        <v>9</v>
      </c>
      <c r="L545" s="188"/>
      <c r="M545" s="188"/>
      <c r="N545" s="189">
        <f t="shared" si="100"/>
        <v>0</v>
      </c>
      <c r="O545" s="188"/>
      <c r="P545" s="188"/>
      <c r="Q545" s="191">
        <f t="shared" si="101"/>
        <v>0</v>
      </c>
      <c r="R545" s="191">
        <f t="shared" si="102"/>
        <v>0</v>
      </c>
      <c r="S545" s="1988"/>
      <c r="T545" s="1989"/>
      <c r="U545" s="118">
        <f t="shared" si="99"/>
        <v>0</v>
      </c>
      <c r="V545" s="647" t="s">
        <v>1169</v>
      </c>
      <c r="W545" s="648"/>
      <c r="X545" s="649"/>
      <c r="Y545" s="649"/>
      <c r="Z545" s="649"/>
      <c r="AA545" s="649"/>
      <c r="AB545" s="649"/>
      <c r="AC545" s="649"/>
      <c r="AD545" s="650"/>
      <c r="AE545" s="199"/>
      <c r="AF545" s="199"/>
      <c r="AG545" s="199"/>
      <c r="AH545" s="33"/>
      <c r="AI545" s="33"/>
      <c r="AJ545" s="33"/>
      <c r="AK545" s="33"/>
      <c r="AL545" s="33"/>
      <c r="AM545" s="33"/>
      <c r="AN545" s="48"/>
      <c r="AO545" s="48"/>
      <c r="AP545" s="48"/>
    </row>
    <row r="546" spans="9:42" ht="21" customHeight="1">
      <c r="I546" s="292">
        <f t="shared" si="103"/>
        <v>1</v>
      </c>
      <c r="J546" s="118">
        <f t="shared" si="98"/>
        <v>0</v>
      </c>
      <c r="K546" s="984">
        <f t="shared" si="104"/>
        <v>10</v>
      </c>
      <c r="L546" s="188"/>
      <c r="M546" s="188"/>
      <c r="N546" s="189">
        <f t="shared" si="100"/>
        <v>0</v>
      </c>
      <c r="O546" s="188"/>
      <c r="P546" s="188"/>
      <c r="Q546" s="191">
        <f t="shared" si="101"/>
        <v>0</v>
      </c>
      <c r="R546" s="191">
        <f t="shared" si="102"/>
        <v>0</v>
      </c>
      <c r="S546" s="1988"/>
      <c r="T546" s="1989"/>
      <c r="U546" s="118">
        <f t="shared" si="99"/>
        <v>0</v>
      </c>
      <c r="V546" s="651" t="s">
        <v>1171</v>
      </c>
      <c r="W546" s="648"/>
      <c r="X546" s="649"/>
      <c r="Y546" s="649"/>
      <c r="Z546" s="649"/>
      <c r="AA546" s="649"/>
      <c r="AB546" s="649"/>
      <c r="AC546" s="649"/>
      <c r="AD546" s="650"/>
      <c r="AE546" s="199"/>
      <c r="AF546" s="199"/>
      <c r="AG546" s="199"/>
      <c r="AH546" s="33"/>
      <c r="AI546" s="33"/>
      <c r="AJ546" s="33"/>
      <c r="AK546" s="33"/>
      <c r="AL546" s="33"/>
      <c r="AM546" s="33"/>
      <c r="AN546" s="48"/>
      <c r="AO546" s="48"/>
      <c r="AP546" s="48"/>
    </row>
    <row r="547" spans="9:42" ht="21" customHeight="1">
      <c r="I547" s="292">
        <f t="shared" si="103"/>
        <v>1</v>
      </c>
      <c r="J547" s="118">
        <f t="shared" si="98"/>
        <v>0</v>
      </c>
      <c r="K547" s="984">
        <f t="shared" si="104"/>
        <v>11</v>
      </c>
      <c r="L547" s="188"/>
      <c r="M547" s="188"/>
      <c r="N547" s="189">
        <f t="shared" si="100"/>
        <v>0</v>
      </c>
      <c r="O547" s="188"/>
      <c r="P547" s="188"/>
      <c r="Q547" s="191">
        <f t="shared" si="101"/>
        <v>0</v>
      </c>
      <c r="R547" s="191">
        <f t="shared" si="102"/>
        <v>0</v>
      </c>
      <c r="S547" s="1988"/>
      <c r="T547" s="1989"/>
      <c r="U547" s="118">
        <f t="shared" si="99"/>
        <v>0</v>
      </c>
      <c r="V547" s="651" t="s">
        <v>1172</v>
      </c>
      <c r="W547" s="648"/>
      <c r="X547" s="649"/>
      <c r="Y547" s="649"/>
      <c r="Z547" s="649"/>
      <c r="AA547" s="649"/>
      <c r="AB547" s="649"/>
      <c r="AC547" s="649"/>
      <c r="AD547" s="650"/>
      <c r="AE547" s="199"/>
      <c r="AF547" s="199"/>
      <c r="AG547" s="199"/>
      <c r="AH547" s="33"/>
      <c r="AI547" s="33"/>
      <c r="AJ547" s="33"/>
      <c r="AK547" s="33"/>
      <c r="AL547" s="33"/>
      <c r="AM547" s="33"/>
      <c r="AN547" s="48"/>
      <c r="AO547" s="48"/>
      <c r="AP547" s="48"/>
    </row>
    <row r="548" spans="9:42" ht="21" customHeight="1">
      <c r="I548" s="292">
        <f t="shared" si="103"/>
        <v>1</v>
      </c>
      <c r="J548" s="118">
        <f t="shared" si="98"/>
        <v>0</v>
      </c>
      <c r="K548" s="984">
        <f t="shared" si="104"/>
        <v>12</v>
      </c>
      <c r="L548" s="188"/>
      <c r="M548" s="188"/>
      <c r="N548" s="189">
        <f t="shared" si="100"/>
        <v>0</v>
      </c>
      <c r="O548" s="188"/>
      <c r="P548" s="188"/>
      <c r="Q548" s="191">
        <f t="shared" si="101"/>
        <v>0</v>
      </c>
      <c r="R548" s="191">
        <f t="shared" si="102"/>
        <v>0</v>
      </c>
      <c r="S548" s="1988"/>
      <c r="T548" s="1989"/>
      <c r="U548" s="118">
        <f t="shared" si="99"/>
        <v>0</v>
      </c>
      <c r="V548" s="651" t="s">
        <v>1174</v>
      </c>
      <c r="W548" s="648"/>
      <c r="X548" s="649"/>
      <c r="Y548" s="649"/>
      <c r="Z548" s="649"/>
      <c r="AA548" s="649"/>
      <c r="AB548" s="649"/>
      <c r="AC548" s="649"/>
      <c r="AD548" s="650"/>
      <c r="AE548" s="199"/>
      <c r="AF548" s="199"/>
      <c r="AG548" s="199"/>
      <c r="AH548" s="33"/>
      <c r="AI548" s="33"/>
      <c r="AJ548" s="33"/>
      <c r="AK548" s="33"/>
      <c r="AL548" s="33"/>
      <c r="AM548" s="33"/>
      <c r="AN548" s="48"/>
      <c r="AO548" s="48"/>
      <c r="AP548" s="48"/>
    </row>
    <row r="549" spans="9:42" ht="21" customHeight="1">
      <c r="I549" s="292">
        <f t="shared" si="103"/>
        <v>1</v>
      </c>
      <c r="J549" s="118">
        <f t="shared" si="98"/>
        <v>0</v>
      </c>
      <c r="K549" s="984">
        <f t="shared" si="104"/>
        <v>13</v>
      </c>
      <c r="L549" s="188"/>
      <c r="M549" s="188"/>
      <c r="N549" s="189">
        <f t="shared" si="100"/>
        <v>0</v>
      </c>
      <c r="O549" s="188"/>
      <c r="P549" s="188"/>
      <c r="Q549" s="191">
        <f t="shared" si="101"/>
        <v>0</v>
      </c>
      <c r="R549" s="191">
        <f t="shared" si="102"/>
        <v>0</v>
      </c>
      <c r="S549" s="1988"/>
      <c r="T549" s="1989"/>
      <c r="U549" s="118">
        <f t="shared" si="99"/>
        <v>0</v>
      </c>
      <c r="V549" s="652" t="s">
        <v>1175</v>
      </c>
      <c r="W549" s="648"/>
      <c r="X549" s="649"/>
      <c r="Y549" s="649"/>
      <c r="Z549" s="649"/>
      <c r="AA549" s="649"/>
      <c r="AB549" s="649"/>
      <c r="AC549" s="649"/>
      <c r="AD549" s="650"/>
      <c r="AE549" s="199"/>
      <c r="AF549" s="199"/>
      <c r="AG549" s="199"/>
      <c r="AH549" s="33"/>
      <c r="AI549" s="33"/>
      <c r="AJ549" s="33"/>
      <c r="AK549" s="33"/>
      <c r="AL549" s="33"/>
      <c r="AM549" s="33"/>
      <c r="AN549" s="48"/>
      <c r="AO549" s="48"/>
      <c r="AP549" s="48"/>
    </row>
    <row r="550" spans="9:42" ht="21" customHeight="1" thickBot="1">
      <c r="I550" s="292">
        <f t="shared" si="103"/>
        <v>1</v>
      </c>
      <c r="J550" s="118">
        <f t="shared" si="98"/>
        <v>0</v>
      </c>
      <c r="K550" s="206">
        <f t="shared" si="104"/>
        <v>14</v>
      </c>
      <c r="L550" s="159"/>
      <c r="M550" s="159"/>
      <c r="N550" s="207">
        <f t="shared" si="100"/>
        <v>0</v>
      </c>
      <c r="O550" s="159"/>
      <c r="P550" s="159"/>
      <c r="Q550" s="209">
        <f t="shared" si="101"/>
        <v>0</v>
      </c>
      <c r="R550" s="209">
        <f t="shared" si="102"/>
        <v>0</v>
      </c>
      <c r="S550" s="1990"/>
      <c r="T550" s="1991"/>
      <c r="U550" s="118">
        <f t="shared" si="99"/>
        <v>0</v>
      </c>
      <c r="V550" s="651"/>
      <c r="W550" s="648"/>
      <c r="X550" s="649"/>
      <c r="Y550" s="649"/>
      <c r="Z550" s="649"/>
      <c r="AA550" s="649"/>
      <c r="AB550" s="649"/>
      <c r="AC550" s="649"/>
      <c r="AD550" s="650"/>
      <c r="AE550" s="199"/>
      <c r="AF550" s="199"/>
      <c r="AG550" s="199"/>
      <c r="AH550" s="33"/>
      <c r="AI550" s="33"/>
      <c r="AJ550" s="33"/>
      <c r="AK550" s="33"/>
      <c r="AL550" s="33"/>
      <c r="AM550" s="33"/>
      <c r="AN550" s="48"/>
      <c r="AO550" s="48"/>
      <c r="AP550" s="48"/>
    </row>
    <row r="551" spans="9:42" ht="21" hidden="1" customHeight="1">
      <c r="I551" s="292">
        <f>IF((O$553+P$553)&gt;0,1,0)</f>
        <v>0</v>
      </c>
      <c r="J551" s="118">
        <f t="shared" si="98"/>
        <v>0</v>
      </c>
      <c r="K551" s="2002" t="s">
        <v>840</v>
      </c>
      <c r="L551" s="2004" t="s">
        <v>841</v>
      </c>
      <c r="M551" s="2006" t="s">
        <v>842</v>
      </c>
      <c r="N551" s="2006" t="s">
        <v>843</v>
      </c>
      <c r="O551" s="2012" t="s">
        <v>844</v>
      </c>
      <c r="P551" s="2012"/>
      <c r="Q551" s="2012" t="s">
        <v>845</v>
      </c>
      <c r="R551" s="2012"/>
      <c r="S551" s="1992" t="s">
        <v>969</v>
      </c>
      <c r="T551" s="1993"/>
      <c r="U551" s="118">
        <f t="shared" si="96"/>
        <v>0</v>
      </c>
      <c r="V551" s="33"/>
      <c r="W551" s="33"/>
      <c r="X551" s="33"/>
      <c r="Y551" s="33"/>
      <c r="Z551" s="33"/>
      <c r="AA551" s="205"/>
      <c r="AB551" s="33"/>
      <c r="AC551" s="33"/>
      <c r="AD551" s="33"/>
      <c r="AE551" s="199"/>
      <c r="AF551" s="199"/>
      <c r="AG551" s="199"/>
      <c r="AH551" s="33"/>
      <c r="AI551" s="33"/>
      <c r="AJ551" s="33"/>
      <c r="AK551" s="33"/>
      <c r="AL551" s="33"/>
      <c r="AM551" s="33"/>
      <c r="AN551" s="48"/>
      <c r="AO551" s="48"/>
      <c r="AP551" s="48"/>
    </row>
    <row r="552" spans="9:42" ht="21" hidden="1" customHeight="1">
      <c r="I552" s="292">
        <f t="shared" ref="I552:I575" si="105">IF((O$553+P$553)&gt;0,1,0)</f>
        <v>0</v>
      </c>
      <c r="J552" s="118">
        <f t="shared" si="98"/>
        <v>0</v>
      </c>
      <c r="K552" s="2003"/>
      <c r="L552" s="2005"/>
      <c r="M552" s="2007"/>
      <c r="N552" s="2007"/>
      <c r="O552" s="635" t="s">
        <v>741</v>
      </c>
      <c r="P552" s="176" t="s">
        <v>742</v>
      </c>
      <c r="Q552" s="176" t="s">
        <v>741</v>
      </c>
      <c r="R552" s="177" t="s">
        <v>742</v>
      </c>
      <c r="S552" s="1994"/>
      <c r="T552" s="1995"/>
      <c r="U552" s="118">
        <f t="shared" si="96"/>
        <v>0</v>
      </c>
      <c r="V552" s="33"/>
      <c r="W552" s="33"/>
      <c r="X552" s="33"/>
      <c r="Y552" s="33"/>
      <c r="Z552" s="33"/>
      <c r="AA552" s="205"/>
      <c r="AB552" s="33"/>
      <c r="AC552" s="33"/>
      <c r="AD552" s="33"/>
      <c r="AE552" s="199"/>
      <c r="AF552" s="199"/>
      <c r="AG552" s="199"/>
      <c r="AH552" s="33"/>
      <c r="AI552" s="33"/>
      <c r="AJ552" s="33"/>
      <c r="AK552" s="33"/>
      <c r="AL552" s="33"/>
      <c r="AM552" s="33"/>
      <c r="AN552" s="48"/>
      <c r="AO552" s="48"/>
      <c r="AP552" s="48"/>
    </row>
    <row r="553" spans="9:42" ht="21" hidden="1" customHeight="1">
      <c r="I553" s="292">
        <f t="shared" si="105"/>
        <v>0</v>
      </c>
      <c r="J553" s="118">
        <f t="shared" si="98"/>
        <v>0</v>
      </c>
      <c r="K553" s="636">
        <f>+K25+1</f>
        <v>15</v>
      </c>
      <c r="L553" s="188"/>
      <c r="M553" s="188"/>
      <c r="N553" s="189">
        <f t="shared" ref="N553:N600" si="106">IF(O553+P553&gt;0,$W$527,)</f>
        <v>0</v>
      </c>
      <c r="O553" s="190"/>
      <c r="P553" s="190"/>
      <c r="Q553" s="191">
        <f t="shared" ref="Q553:R600" si="107">ROUND(O553*50,0)</f>
        <v>0</v>
      </c>
      <c r="R553" s="191">
        <f t="shared" si="107"/>
        <v>0</v>
      </c>
      <c r="S553" s="1988"/>
      <c r="T553" s="1989"/>
      <c r="U553" s="118">
        <f t="shared" si="96"/>
        <v>0</v>
      </c>
      <c r="V553" s="33"/>
      <c r="W553" s="33"/>
      <c r="X553" s="33"/>
      <c r="Y553" s="33"/>
      <c r="Z553" s="33"/>
      <c r="AA553" s="205"/>
      <c r="AB553" s="33"/>
      <c r="AC553" s="33"/>
      <c r="AD553" s="33"/>
      <c r="AE553" s="199"/>
      <c r="AF553" s="199"/>
      <c r="AG553" s="199"/>
      <c r="AH553" s="33"/>
      <c r="AI553" s="33"/>
      <c r="AJ553" s="33"/>
      <c r="AK553" s="33"/>
      <c r="AL553" s="33"/>
      <c r="AM553" s="33"/>
      <c r="AN553" s="48"/>
      <c r="AO553" s="48"/>
      <c r="AP553" s="48"/>
    </row>
    <row r="554" spans="9:42" ht="21" hidden="1" customHeight="1">
      <c r="I554" s="292">
        <f t="shared" si="105"/>
        <v>0</v>
      </c>
      <c r="J554" s="118">
        <f t="shared" si="98"/>
        <v>0</v>
      </c>
      <c r="K554" s="636">
        <f t="shared" ref="K554:K575" si="108">+K553+1</f>
        <v>16</v>
      </c>
      <c r="L554" s="188"/>
      <c r="M554" s="188"/>
      <c r="N554" s="189">
        <f t="shared" si="106"/>
        <v>0</v>
      </c>
      <c r="O554" s="190"/>
      <c r="P554" s="190"/>
      <c r="Q554" s="191">
        <f t="shared" si="107"/>
        <v>0</v>
      </c>
      <c r="R554" s="191">
        <f t="shared" si="107"/>
        <v>0</v>
      </c>
      <c r="S554" s="1988"/>
      <c r="T554" s="1989"/>
      <c r="U554" s="118">
        <f t="shared" si="96"/>
        <v>0</v>
      </c>
      <c r="V554" s="33"/>
      <c r="W554" s="33"/>
      <c r="X554" s="33"/>
      <c r="Y554" s="33"/>
      <c r="Z554" s="33"/>
      <c r="AA554" s="205"/>
      <c r="AB554" s="33"/>
      <c r="AC554" s="33"/>
      <c r="AD554" s="33"/>
      <c r="AE554" s="199"/>
      <c r="AF554" s="199"/>
      <c r="AG554" s="199"/>
      <c r="AH554" s="33"/>
      <c r="AI554" s="33"/>
      <c r="AJ554" s="33"/>
      <c r="AK554" s="33"/>
      <c r="AL554" s="33"/>
      <c r="AM554" s="33"/>
      <c r="AN554" s="48"/>
      <c r="AO554" s="48"/>
      <c r="AP554" s="48"/>
    </row>
    <row r="555" spans="9:42" ht="21" hidden="1" customHeight="1">
      <c r="I555" s="292">
        <f t="shared" si="105"/>
        <v>0</v>
      </c>
      <c r="J555" s="118">
        <f t="shared" si="98"/>
        <v>0</v>
      </c>
      <c r="K555" s="636">
        <f t="shared" si="108"/>
        <v>17</v>
      </c>
      <c r="L555" s="188"/>
      <c r="M555" s="188"/>
      <c r="N555" s="189">
        <f t="shared" si="106"/>
        <v>0</v>
      </c>
      <c r="O555" s="190"/>
      <c r="P555" s="190"/>
      <c r="Q555" s="191">
        <f t="shared" si="107"/>
        <v>0</v>
      </c>
      <c r="R555" s="191">
        <f t="shared" si="107"/>
        <v>0</v>
      </c>
      <c r="S555" s="1988"/>
      <c r="T555" s="1989"/>
      <c r="U555" s="118">
        <f t="shared" si="96"/>
        <v>0</v>
      </c>
      <c r="V555" s="33"/>
      <c r="W555" s="33"/>
      <c r="X555" s="33"/>
      <c r="Y555" s="33"/>
      <c r="Z555" s="33"/>
      <c r="AA555" s="205"/>
      <c r="AB555" s="33"/>
      <c r="AC555" s="33"/>
      <c r="AD555" s="33"/>
      <c r="AE555" s="199"/>
      <c r="AF555" s="199"/>
      <c r="AG555" s="199"/>
      <c r="AH555" s="33"/>
      <c r="AI555" s="33"/>
      <c r="AJ555" s="33"/>
      <c r="AK555" s="33"/>
      <c r="AL555" s="33"/>
      <c r="AM555" s="33"/>
      <c r="AN555" s="48"/>
      <c r="AO555" s="48"/>
      <c r="AP555" s="48"/>
    </row>
    <row r="556" spans="9:42" ht="21" hidden="1" customHeight="1">
      <c r="I556" s="292">
        <f t="shared" si="105"/>
        <v>0</v>
      </c>
      <c r="J556" s="118">
        <f t="shared" si="98"/>
        <v>0</v>
      </c>
      <c r="K556" s="636">
        <f t="shared" si="108"/>
        <v>18</v>
      </c>
      <c r="L556" s="188"/>
      <c r="M556" s="188"/>
      <c r="N556" s="189">
        <f t="shared" si="106"/>
        <v>0</v>
      </c>
      <c r="O556" s="190"/>
      <c r="P556" s="190"/>
      <c r="Q556" s="191">
        <f t="shared" si="107"/>
        <v>0</v>
      </c>
      <c r="R556" s="191">
        <f t="shared" si="107"/>
        <v>0</v>
      </c>
      <c r="S556" s="1988"/>
      <c r="T556" s="1989"/>
      <c r="U556" s="118">
        <f t="shared" si="96"/>
        <v>0</v>
      </c>
      <c r="V556" s="33"/>
      <c r="W556" s="33"/>
      <c r="X556" s="33"/>
      <c r="Y556" s="33"/>
      <c r="Z556" s="33"/>
      <c r="AA556" s="205"/>
      <c r="AB556" s="33"/>
      <c r="AC556" s="33"/>
      <c r="AD556" s="33"/>
      <c r="AE556" s="199"/>
      <c r="AF556" s="199"/>
      <c r="AG556" s="199"/>
      <c r="AH556" s="33"/>
      <c r="AI556" s="33"/>
      <c r="AJ556" s="33"/>
      <c r="AK556" s="33"/>
      <c r="AL556" s="33"/>
      <c r="AM556" s="33"/>
      <c r="AN556" s="48"/>
      <c r="AO556" s="48"/>
      <c r="AP556" s="48"/>
    </row>
    <row r="557" spans="9:42" ht="21" hidden="1" customHeight="1">
      <c r="I557" s="292">
        <f t="shared" si="105"/>
        <v>0</v>
      </c>
      <c r="J557" s="118">
        <f t="shared" si="98"/>
        <v>0</v>
      </c>
      <c r="K557" s="636">
        <f t="shared" si="108"/>
        <v>19</v>
      </c>
      <c r="L557" s="188"/>
      <c r="M557" s="188"/>
      <c r="N557" s="189">
        <f t="shared" si="106"/>
        <v>0</v>
      </c>
      <c r="O557" s="190"/>
      <c r="P557" s="190"/>
      <c r="Q557" s="191">
        <f t="shared" si="107"/>
        <v>0</v>
      </c>
      <c r="R557" s="191">
        <f t="shared" si="107"/>
        <v>0</v>
      </c>
      <c r="S557" s="1988"/>
      <c r="T557" s="1989"/>
      <c r="U557" s="118">
        <f t="shared" si="96"/>
        <v>0</v>
      </c>
      <c r="V557" s="33"/>
      <c r="W557" s="33"/>
      <c r="X557" s="33"/>
      <c r="Y557" s="33"/>
      <c r="Z557" s="33"/>
      <c r="AA557" s="205"/>
      <c r="AB557" s="33"/>
      <c r="AC557" s="33"/>
      <c r="AD557" s="33"/>
      <c r="AE557" s="199"/>
      <c r="AF557" s="199"/>
      <c r="AG557" s="199"/>
      <c r="AH557" s="33"/>
      <c r="AI557" s="33"/>
      <c r="AJ557" s="33"/>
      <c r="AK557" s="33"/>
      <c r="AL557" s="33"/>
      <c r="AM557" s="33"/>
      <c r="AN557" s="48"/>
      <c r="AO557" s="48"/>
      <c r="AP557" s="48"/>
    </row>
    <row r="558" spans="9:42" ht="21" hidden="1" customHeight="1">
      <c r="I558" s="292">
        <f t="shared" si="105"/>
        <v>0</v>
      </c>
      <c r="J558" s="118">
        <f t="shared" si="98"/>
        <v>0</v>
      </c>
      <c r="K558" s="636">
        <f t="shared" si="108"/>
        <v>20</v>
      </c>
      <c r="L558" s="188"/>
      <c r="M558" s="188"/>
      <c r="N558" s="189">
        <f t="shared" si="106"/>
        <v>0</v>
      </c>
      <c r="O558" s="190"/>
      <c r="P558" s="190"/>
      <c r="Q558" s="191">
        <f t="shared" si="107"/>
        <v>0</v>
      </c>
      <c r="R558" s="191">
        <f t="shared" si="107"/>
        <v>0</v>
      </c>
      <c r="S558" s="1988"/>
      <c r="T558" s="1989"/>
      <c r="U558" s="118">
        <f t="shared" si="96"/>
        <v>0</v>
      </c>
      <c r="V558" s="33"/>
      <c r="W558" s="33"/>
      <c r="X558" s="33"/>
      <c r="Y558" s="33"/>
      <c r="Z558" s="33"/>
      <c r="AA558" s="205"/>
      <c r="AB558" s="33"/>
      <c r="AC558" s="33"/>
      <c r="AD558" s="33"/>
      <c r="AE558" s="199"/>
      <c r="AF558" s="199"/>
      <c r="AG558" s="199"/>
      <c r="AH558" s="33"/>
      <c r="AI558" s="33"/>
      <c r="AJ558" s="33"/>
      <c r="AK558" s="33"/>
      <c r="AL558" s="33"/>
      <c r="AM558" s="33"/>
      <c r="AN558" s="48"/>
      <c r="AO558" s="48"/>
      <c r="AP558" s="48"/>
    </row>
    <row r="559" spans="9:42" ht="21" hidden="1" customHeight="1">
      <c r="I559" s="292">
        <f t="shared" si="105"/>
        <v>0</v>
      </c>
      <c r="J559" s="118">
        <f t="shared" si="98"/>
        <v>0</v>
      </c>
      <c r="K559" s="636">
        <f t="shared" si="108"/>
        <v>21</v>
      </c>
      <c r="L559" s="188"/>
      <c r="M559" s="188"/>
      <c r="N559" s="189">
        <f t="shared" si="106"/>
        <v>0</v>
      </c>
      <c r="O559" s="190"/>
      <c r="P559" s="190"/>
      <c r="Q559" s="191">
        <f t="shared" si="107"/>
        <v>0</v>
      </c>
      <c r="R559" s="191">
        <f t="shared" si="107"/>
        <v>0</v>
      </c>
      <c r="S559" s="1988"/>
      <c r="T559" s="1989"/>
      <c r="U559" s="118">
        <f t="shared" si="96"/>
        <v>0</v>
      </c>
      <c r="V559" s="33"/>
      <c r="W559" s="33"/>
      <c r="X559" s="33"/>
      <c r="Y559" s="33"/>
      <c r="Z559" s="33"/>
      <c r="AA559" s="205"/>
      <c r="AB559" s="33"/>
      <c r="AC559" s="33"/>
      <c r="AD559" s="33"/>
      <c r="AE559" s="199"/>
      <c r="AF559" s="199"/>
      <c r="AG559" s="199"/>
      <c r="AH559" s="33"/>
      <c r="AI559" s="33"/>
      <c r="AJ559" s="33"/>
      <c r="AK559" s="33"/>
      <c r="AL559" s="33"/>
      <c r="AM559" s="33"/>
      <c r="AN559" s="48"/>
      <c r="AO559" s="48"/>
      <c r="AP559" s="48"/>
    </row>
    <row r="560" spans="9:42" ht="21" hidden="1" customHeight="1">
      <c r="I560" s="292">
        <f t="shared" si="105"/>
        <v>0</v>
      </c>
      <c r="J560" s="118">
        <f t="shared" si="98"/>
        <v>0</v>
      </c>
      <c r="K560" s="636">
        <f t="shared" si="108"/>
        <v>22</v>
      </c>
      <c r="L560" s="188"/>
      <c r="M560" s="188"/>
      <c r="N560" s="189">
        <f t="shared" si="106"/>
        <v>0</v>
      </c>
      <c r="O560" s="190"/>
      <c r="P560" s="190"/>
      <c r="Q560" s="191">
        <f t="shared" si="107"/>
        <v>0</v>
      </c>
      <c r="R560" s="191">
        <f t="shared" si="107"/>
        <v>0</v>
      </c>
      <c r="S560" s="1988"/>
      <c r="T560" s="1989"/>
      <c r="U560" s="118">
        <f t="shared" si="96"/>
        <v>0</v>
      </c>
      <c r="V560" s="33"/>
      <c r="W560" s="33"/>
      <c r="X560" s="33"/>
      <c r="Y560" s="33"/>
      <c r="Z560" s="33"/>
      <c r="AA560" s="205"/>
      <c r="AB560" s="33"/>
      <c r="AC560" s="33"/>
      <c r="AD560" s="33"/>
      <c r="AE560" s="199"/>
      <c r="AF560" s="199"/>
      <c r="AG560" s="199"/>
      <c r="AH560" s="33"/>
      <c r="AI560" s="33"/>
      <c r="AJ560" s="33"/>
      <c r="AK560" s="33"/>
      <c r="AL560" s="33"/>
      <c r="AM560" s="33"/>
      <c r="AN560" s="48"/>
      <c r="AO560" s="48"/>
      <c r="AP560" s="48"/>
    </row>
    <row r="561" spans="9:42" ht="21" hidden="1" customHeight="1">
      <c r="I561" s="292">
        <f t="shared" si="105"/>
        <v>0</v>
      </c>
      <c r="J561" s="118">
        <f t="shared" si="98"/>
        <v>0</v>
      </c>
      <c r="K561" s="636">
        <f t="shared" si="108"/>
        <v>23</v>
      </c>
      <c r="L561" s="188"/>
      <c r="M561" s="188"/>
      <c r="N561" s="189">
        <f t="shared" si="106"/>
        <v>0</v>
      </c>
      <c r="O561" s="190"/>
      <c r="P561" s="190"/>
      <c r="Q561" s="191">
        <f t="shared" si="107"/>
        <v>0</v>
      </c>
      <c r="R561" s="191">
        <f t="shared" si="107"/>
        <v>0</v>
      </c>
      <c r="S561" s="1988"/>
      <c r="T561" s="1989"/>
      <c r="U561" s="118">
        <f t="shared" si="96"/>
        <v>0</v>
      </c>
      <c r="V561" s="33"/>
      <c r="W561" s="33"/>
      <c r="X561" s="33"/>
      <c r="Y561" s="33"/>
      <c r="Z561" s="33"/>
      <c r="AA561" s="205"/>
      <c r="AB561" s="33"/>
      <c r="AC561" s="33"/>
      <c r="AD561" s="33"/>
      <c r="AE561" s="199"/>
      <c r="AF561" s="199"/>
      <c r="AG561" s="199"/>
      <c r="AH561" s="33"/>
      <c r="AI561" s="33"/>
      <c r="AJ561" s="33"/>
      <c r="AK561" s="33"/>
      <c r="AL561" s="33"/>
      <c r="AM561" s="33"/>
      <c r="AN561" s="48"/>
      <c r="AO561" s="48"/>
      <c r="AP561" s="48"/>
    </row>
    <row r="562" spans="9:42" ht="21" hidden="1" customHeight="1">
      <c r="I562" s="292">
        <f t="shared" si="105"/>
        <v>0</v>
      </c>
      <c r="J562" s="118">
        <f t="shared" si="98"/>
        <v>0</v>
      </c>
      <c r="K562" s="636">
        <f t="shared" si="108"/>
        <v>24</v>
      </c>
      <c r="L562" s="188"/>
      <c r="M562" s="188"/>
      <c r="N562" s="189">
        <f t="shared" si="106"/>
        <v>0</v>
      </c>
      <c r="O562" s="190"/>
      <c r="P562" s="190"/>
      <c r="Q562" s="191">
        <f t="shared" si="107"/>
        <v>0</v>
      </c>
      <c r="R562" s="191">
        <f t="shared" si="107"/>
        <v>0</v>
      </c>
      <c r="S562" s="1988"/>
      <c r="T562" s="1989"/>
      <c r="U562" s="118">
        <f t="shared" si="96"/>
        <v>0</v>
      </c>
      <c r="V562" s="33"/>
      <c r="W562" s="33"/>
      <c r="X562" s="33"/>
      <c r="Y562" s="33"/>
      <c r="Z562" s="33"/>
      <c r="AA562" s="205"/>
      <c r="AB562" s="33"/>
      <c r="AC562" s="33"/>
      <c r="AD562" s="33"/>
      <c r="AE562" s="199"/>
      <c r="AF562" s="199"/>
      <c r="AG562" s="199"/>
      <c r="AH562" s="33"/>
      <c r="AI562" s="33"/>
      <c r="AJ562" s="33"/>
      <c r="AK562" s="33"/>
      <c r="AL562" s="33"/>
      <c r="AM562" s="33"/>
      <c r="AN562" s="48"/>
      <c r="AO562" s="48"/>
      <c r="AP562" s="48"/>
    </row>
    <row r="563" spans="9:42" ht="21" hidden="1" customHeight="1">
      <c r="I563" s="292">
        <f t="shared" si="105"/>
        <v>0</v>
      </c>
      <c r="J563" s="118">
        <f t="shared" si="98"/>
        <v>0</v>
      </c>
      <c r="K563" s="636">
        <f t="shared" si="108"/>
        <v>25</v>
      </c>
      <c r="L563" s="188"/>
      <c r="M563" s="188"/>
      <c r="N563" s="189">
        <f t="shared" si="106"/>
        <v>0</v>
      </c>
      <c r="O563" s="190"/>
      <c r="P563" s="190"/>
      <c r="Q563" s="191">
        <f t="shared" si="107"/>
        <v>0</v>
      </c>
      <c r="R563" s="191">
        <f t="shared" si="107"/>
        <v>0</v>
      </c>
      <c r="S563" s="1988"/>
      <c r="T563" s="1989"/>
      <c r="U563" s="118">
        <f t="shared" si="96"/>
        <v>0</v>
      </c>
      <c r="V563" s="33"/>
      <c r="W563" s="33"/>
      <c r="X563" s="33"/>
      <c r="Y563" s="33"/>
      <c r="Z563" s="33"/>
      <c r="AA563" s="205"/>
      <c r="AB563" s="33"/>
      <c r="AC563" s="33"/>
      <c r="AD563" s="33"/>
      <c r="AE563" s="199"/>
      <c r="AF563" s="199"/>
      <c r="AG563" s="199"/>
      <c r="AH563" s="33"/>
      <c r="AI563" s="33"/>
      <c r="AJ563" s="33"/>
      <c r="AK563" s="33"/>
      <c r="AL563" s="33"/>
      <c r="AM563" s="33"/>
      <c r="AN563" s="48"/>
      <c r="AO563" s="48"/>
      <c r="AP563" s="48"/>
    </row>
    <row r="564" spans="9:42" ht="21" hidden="1" customHeight="1">
      <c r="I564" s="292">
        <f t="shared" si="105"/>
        <v>0</v>
      </c>
      <c r="J564" s="118">
        <f t="shared" si="98"/>
        <v>0</v>
      </c>
      <c r="K564" s="636">
        <f t="shared" si="108"/>
        <v>26</v>
      </c>
      <c r="L564" s="188"/>
      <c r="M564" s="188"/>
      <c r="N564" s="189">
        <f t="shared" si="106"/>
        <v>0</v>
      </c>
      <c r="O564" s="190"/>
      <c r="P564" s="190"/>
      <c r="Q564" s="191">
        <f t="shared" si="107"/>
        <v>0</v>
      </c>
      <c r="R564" s="191">
        <f t="shared" si="107"/>
        <v>0</v>
      </c>
      <c r="S564" s="1988"/>
      <c r="T564" s="1989"/>
      <c r="U564" s="118">
        <f t="shared" si="96"/>
        <v>0</v>
      </c>
      <c r="V564" s="33"/>
      <c r="W564" s="33"/>
      <c r="X564" s="33"/>
      <c r="Y564" s="33"/>
      <c r="Z564" s="33"/>
      <c r="AA564" s="205"/>
      <c r="AB564" s="33"/>
      <c r="AC564" s="33"/>
      <c r="AD564" s="33"/>
      <c r="AE564" s="199"/>
      <c r="AF564" s="199"/>
      <c r="AG564" s="199"/>
      <c r="AH564" s="33"/>
      <c r="AI564" s="33"/>
      <c r="AJ564" s="33"/>
      <c r="AK564" s="33"/>
      <c r="AL564" s="33"/>
      <c r="AM564" s="33"/>
      <c r="AN564" s="48"/>
      <c r="AO564" s="48"/>
      <c r="AP564" s="48"/>
    </row>
    <row r="565" spans="9:42" ht="21" hidden="1" customHeight="1">
      <c r="I565" s="292">
        <f t="shared" si="105"/>
        <v>0</v>
      </c>
      <c r="J565" s="118">
        <f t="shared" si="98"/>
        <v>0</v>
      </c>
      <c r="K565" s="636">
        <f t="shared" si="108"/>
        <v>27</v>
      </c>
      <c r="L565" s="188"/>
      <c r="M565" s="188"/>
      <c r="N565" s="189">
        <f t="shared" si="106"/>
        <v>0</v>
      </c>
      <c r="O565" s="190"/>
      <c r="P565" s="190"/>
      <c r="Q565" s="191">
        <f t="shared" si="107"/>
        <v>0</v>
      </c>
      <c r="R565" s="191">
        <f t="shared" si="107"/>
        <v>0</v>
      </c>
      <c r="S565" s="1988"/>
      <c r="T565" s="1989"/>
      <c r="U565" s="118">
        <f t="shared" si="96"/>
        <v>0</v>
      </c>
      <c r="V565" s="33"/>
      <c r="W565" s="33"/>
      <c r="X565" s="33"/>
      <c r="Y565" s="33"/>
      <c r="Z565" s="33"/>
      <c r="AA565" s="205"/>
      <c r="AB565" s="33"/>
      <c r="AC565" s="33"/>
      <c r="AD565" s="33"/>
      <c r="AE565" s="199"/>
      <c r="AF565" s="199"/>
      <c r="AG565" s="199"/>
      <c r="AH565" s="33"/>
      <c r="AI565" s="33"/>
      <c r="AJ565" s="33"/>
      <c r="AK565" s="33"/>
      <c r="AL565" s="33"/>
      <c r="AM565" s="33"/>
      <c r="AN565" s="48"/>
      <c r="AO565" s="48"/>
      <c r="AP565" s="48"/>
    </row>
    <row r="566" spans="9:42" ht="21" hidden="1" customHeight="1">
      <c r="I566" s="292">
        <f t="shared" si="105"/>
        <v>0</v>
      </c>
      <c r="J566" s="118">
        <f t="shared" si="98"/>
        <v>0</v>
      </c>
      <c r="K566" s="636">
        <f t="shared" si="108"/>
        <v>28</v>
      </c>
      <c r="L566" s="188"/>
      <c r="M566" s="188"/>
      <c r="N566" s="189">
        <f t="shared" si="106"/>
        <v>0</v>
      </c>
      <c r="O566" s="190"/>
      <c r="P566" s="190"/>
      <c r="Q566" s="191">
        <f t="shared" si="107"/>
        <v>0</v>
      </c>
      <c r="R566" s="191">
        <f t="shared" si="107"/>
        <v>0</v>
      </c>
      <c r="S566" s="1988"/>
      <c r="T566" s="1989"/>
      <c r="U566" s="118">
        <f t="shared" si="96"/>
        <v>0</v>
      </c>
      <c r="V566" s="33"/>
      <c r="W566" s="33"/>
      <c r="X566" s="33"/>
      <c r="Y566" s="33"/>
      <c r="Z566" s="33"/>
      <c r="AA566" s="205"/>
      <c r="AB566" s="33"/>
      <c r="AC566" s="33"/>
      <c r="AD566" s="33"/>
      <c r="AE566" s="199"/>
      <c r="AF566" s="199"/>
      <c r="AG566" s="199"/>
      <c r="AH566" s="33"/>
      <c r="AI566" s="33"/>
      <c r="AJ566" s="33"/>
      <c r="AK566" s="33"/>
      <c r="AL566" s="33"/>
      <c r="AM566" s="33"/>
      <c r="AN566" s="48"/>
      <c r="AO566" s="48"/>
      <c r="AP566" s="48"/>
    </row>
    <row r="567" spans="9:42" ht="21" hidden="1" customHeight="1">
      <c r="I567" s="292">
        <f t="shared" si="105"/>
        <v>0</v>
      </c>
      <c r="J567" s="118">
        <f t="shared" si="98"/>
        <v>0</v>
      </c>
      <c r="K567" s="636">
        <f t="shared" si="108"/>
        <v>29</v>
      </c>
      <c r="L567" s="188"/>
      <c r="M567" s="188"/>
      <c r="N567" s="189">
        <f t="shared" si="106"/>
        <v>0</v>
      </c>
      <c r="O567" s="190"/>
      <c r="P567" s="190"/>
      <c r="Q567" s="191">
        <f t="shared" si="107"/>
        <v>0</v>
      </c>
      <c r="R567" s="191">
        <f t="shared" si="107"/>
        <v>0</v>
      </c>
      <c r="S567" s="1988"/>
      <c r="T567" s="1989"/>
      <c r="U567" s="118">
        <f t="shared" si="96"/>
        <v>0</v>
      </c>
      <c r="V567" s="33"/>
      <c r="W567" s="33"/>
      <c r="X567" s="33"/>
      <c r="Y567" s="33"/>
      <c r="Z567" s="33"/>
      <c r="AA567" s="205"/>
      <c r="AB567" s="33"/>
      <c r="AC567" s="33"/>
      <c r="AD567" s="33"/>
      <c r="AE567" s="199"/>
      <c r="AF567" s="199"/>
      <c r="AG567" s="199"/>
      <c r="AH567" s="33"/>
      <c r="AI567" s="33"/>
      <c r="AJ567" s="33"/>
      <c r="AK567" s="33"/>
      <c r="AL567" s="33"/>
      <c r="AM567" s="33"/>
      <c r="AN567" s="48"/>
      <c r="AO567" s="48"/>
      <c r="AP567" s="48"/>
    </row>
    <row r="568" spans="9:42" ht="21" hidden="1" customHeight="1">
      <c r="I568" s="292">
        <f t="shared" si="105"/>
        <v>0</v>
      </c>
      <c r="J568" s="118">
        <f t="shared" si="98"/>
        <v>0</v>
      </c>
      <c r="K568" s="636">
        <f t="shared" si="108"/>
        <v>30</v>
      </c>
      <c r="L568" s="188"/>
      <c r="M568" s="188"/>
      <c r="N568" s="189">
        <f t="shared" si="106"/>
        <v>0</v>
      </c>
      <c r="O568" s="190"/>
      <c r="P568" s="190"/>
      <c r="Q568" s="191">
        <f t="shared" si="107"/>
        <v>0</v>
      </c>
      <c r="R568" s="191">
        <f t="shared" si="107"/>
        <v>0</v>
      </c>
      <c r="S568" s="1988"/>
      <c r="T568" s="1989"/>
      <c r="U568" s="118">
        <f t="shared" si="96"/>
        <v>0</v>
      </c>
      <c r="V568" s="33"/>
      <c r="W568" s="33"/>
      <c r="X568" s="33"/>
      <c r="Y568" s="33"/>
      <c r="Z568" s="33"/>
      <c r="AA568" s="205"/>
      <c r="AB568" s="33"/>
      <c r="AC568" s="33"/>
      <c r="AD568" s="33"/>
      <c r="AE568" s="199"/>
      <c r="AF568" s="199"/>
      <c r="AG568" s="199"/>
      <c r="AH568" s="33"/>
      <c r="AI568" s="33"/>
      <c r="AJ568" s="33"/>
      <c r="AK568" s="33"/>
      <c r="AL568" s="33"/>
      <c r="AM568" s="33"/>
      <c r="AN568" s="48"/>
      <c r="AO568" s="48"/>
      <c r="AP568" s="48"/>
    </row>
    <row r="569" spans="9:42" ht="21" hidden="1" customHeight="1">
      <c r="I569" s="292">
        <f t="shared" si="105"/>
        <v>0</v>
      </c>
      <c r="J569" s="118">
        <f t="shared" si="98"/>
        <v>0</v>
      </c>
      <c r="K569" s="636">
        <f t="shared" si="108"/>
        <v>31</v>
      </c>
      <c r="L569" s="188"/>
      <c r="M569" s="188"/>
      <c r="N569" s="189">
        <f t="shared" si="106"/>
        <v>0</v>
      </c>
      <c r="O569" s="190"/>
      <c r="P569" s="190"/>
      <c r="Q569" s="191">
        <f t="shared" si="107"/>
        <v>0</v>
      </c>
      <c r="R569" s="191">
        <f t="shared" si="107"/>
        <v>0</v>
      </c>
      <c r="S569" s="1988"/>
      <c r="T569" s="1989"/>
      <c r="U569" s="118">
        <f t="shared" si="96"/>
        <v>0</v>
      </c>
      <c r="V569" s="33"/>
      <c r="W569" s="33"/>
      <c r="X569" s="33"/>
      <c r="Y569" s="33"/>
      <c r="Z569" s="33"/>
      <c r="AA569" s="205"/>
      <c r="AB569" s="33"/>
      <c r="AC569" s="33"/>
      <c r="AD569" s="33"/>
      <c r="AE569" s="199"/>
      <c r="AF569" s="199"/>
      <c r="AG569" s="199"/>
      <c r="AH569" s="33"/>
      <c r="AI569" s="33"/>
      <c r="AJ569" s="33"/>
      <c r="AK569" s="33"/>
      <c r="AL569" s="33"/>
      <c r="AM569" s="33"/>
      <c r="AN569" s="48"/>
      <c r="AO569" s="48"/>
      <c r="AP569" s="48"/>
    </row>
    <row r="570" spans="9:42" ht="21" hidden="1" customHeight="1">
      <c r="I570" s="292">
        <f t="shared" si="105"/>
        <v>0</v>
      </c>
      <c r="J570" s="118">
        <f t="shared" si="98"/>
        <v>0</v>
      </c>
      <c r="K570" s="636">
        <f t="shared" si="108"/>
        <v>32</v>
      </c>
      <c r="L570" s="188"/>
      <c r="M570" s="188"/>
      <c r="N570" s="189">
        <f t="shared" si="106"/>
        <v>0</v>
      </c>
      <c r="O570" s="190"/>
      <c r="P570" s="190"/>
      <c r="Q570" s="191">
        <f t="shared" si="107"/>
        <v>0</v>
      </c>
      <c r="R570" s="191">
        <f t="shared" si="107"/>
        <v>0</v>
      </c>
      <c r="S570" s="1988"/>
      <c r="T570" s="1989"/>
      <c r="U570" s="118">
        <f t="shared" si="96"/>
        <v>0</v>
      </c>
      <c r="V570" s="33"/>
      <c r="W570" s="33"/>
      <c r="X570" s="33"/>
      <c r="Y570" s="33"/>
      <c r="Z570" s="33"/>
      <c r="AA570" s="205"/>
      <c r="AB570" s="33"/>
      <c r="AC570" s="33"/>
      <c r="AD570" s="33"/>
      <c r="AE570" s="199"/>
      <c r="AF570" s="199"/>
      <c r="AG570" s="199"/>
      <c r="AH570" s="33"/>
      <c r="AI570" s="33"/>
      <c r="AJ570" s="33"/>
      <c r="AK570" s="33"/>
      <c r="AL570" s="33"/>
      <c r="AM570" s="33"/>
      <c r="AN570" s="48"/>
      <c r="AO570" s="48"/>
      <c r="AP570" s="48"/>
    </row>
    <row r="571" spans="9:42" ht="21" hidden="1" customHeight="1">
      <c r="I571" s="292">
        <f t="shared" si="105"/>
        <v>0</v>
      </c>
      <c r="J571" s="118">
        <f t="shared" si="98"/>
        <v>0</v>
      </c>
      <c r="K571" s="636">
        <f t="shared" si="108"/>
        <v>33</v>
      </c>
      <c r="L571" s="188"/>
      <c r="M571" s="188"/>
      <c r="N571" s="189">
        <f t="shared" si="106"/>
        <v>0</v>
      </c>
      <c r="O571" s="190"/>
      <c r="P571" s="190"/>
      <c r="Q571" s="191">
        <f t="shared" si="107"/>
        <v>0</v>
      </c>
      <c r="R571" s="191">
        <f t="shared" si="107"/>
        <v>0</v>
      </c>
      <c r="S571" s="1988"/>
      <c r="T571" s="1989"/>
      <c r="U571" s="118">
        <f t="shared" si="96"/>
        <v>0</v>
      </c>
      <c r="V571" s="33"/>
      <c r="W571" s="33"/>
      <c r="X571" s="33"/>
      <c r="Y571" s="33"/>
      <c r="Z571" s="33"/>
      <c r="AA571" s="205"/>
      <c r="AB571" s="33"/>
      <c r="AC571" s="33"/>
      <c r="AD571" s="33"/>
      <c r="AE571" s="199"/>
      <c r="AF571" s="199"/>
      <c r="AG571" s="199"/>
      <c r="AH571" s="33"/>
      <c r="AI571" s="33"/>
      <c r="AJ571" s="33"/>
      <c r="AK571" s="33"/>
      <c r="AL571" s="33"/>
      <c r="AM571" s="33"/>
      <c r="AN571" s="48"/>
      <c r="AO571" s="48"/>
      <c r="AP571" s="48"/>
    </row>
    <row r="572" spans="9:42" ht="21" hidden="1" customHeight="1">
      <c r="I572" s="292">
        <f t="shared" si="105"/>
        <v>0</v>
      </c>
      <c r="J572" s="118">
        <f t="shared" si="98"/>
        <v>0</v>
      </c>
      <c r="K572" s="636">
        <f t="shared" si="108"/>
        <v>34</v>
      </c>
      <c r="L572" s="188"/>
      <c r="M572" s="188"/>
      <c r="N572" s="189">
        <f t="shared" si="106"/>
        <v>0</v>
      </c>
      <c r="O572" s="190"/>
      <c r="P572" s="190"/>
      <c r="Q572" s="191">
        <f t="shared" si="107"/>
        <v>0</v>
      </c>
      <c r="R572" s="191">
        <f t="shared" si="107"/>
        <v>0</v>
      </c>
      <c r="S572" s="1988"/>
      <c r="T572" s="1989"/>
      <c r="U572" s="118">
        <f t="shared" si="96"/>
        <v>0</v>
      </c>
      <c r="V572" s="33"/>
      <c r="W572" s="33"/>
      <c r="X572" s="33"/>
      <c r="Y572" s="33"/>
      <c r="Z572" s="33"/>
      <c r="AA572" s="205"/>
      <c r="AB572" s="33"/>
      <c r="AC572" s="33"/>
      <c r="AD572" s="33"/>
      <c r="AE572" s="199"/>
      <c r="AF572" s="199"/>
      <c r="AG572" s="199"/>
      <c r="AH572" s="33"/>
      <c r="AI572" s="33"/>
      <c r="AJ572" s="33"/>
      <c r="AK572" s="33"/>
      <c r="AL572" s="33"/>
      <c r="AM572" s="33"/>
      <c r="AN572" s="48"/>
      <c r="AO572" s="48"/>
      <c r="AP572" s="48"/>
    </row>
    <row r="573" spans="9:42" ht="21" hidden="1" customHeight="1">
      <c r="I573" s="292">
        <f t="shared" si="105"/>
        <v>0</v>
      </c>
      <c r="J573" s="118">
        <f t="shared" si="98"/>
        <v>0</v>
      </c>
      <c r="K573" s="636">
        <f t="shared" si="108"/>
        <v>35</v>
      </c>
      <c r="L573" s="188"/>
      <c r="M573" s="188"/>
      <c r="N573" s="189">
        <f t="shared" si="106"/>
        <v>0</v>
      </c>
      <c r="O573" s="190"/>
      <c r="P573" s="190"/>
      <c r="Q573" s="191">
        <f t="shared" si="107"/>
        <v>0</v>
      </c>
      <c r="R573" s="191">
        <f t="shared" si="107"/>
        <v>0</v>
      </c>
      <c r="S573" s="1988"/>
      <c r="T573" s="1989"/>
      <c r="U573" s="118">
        <f t="shared" si="96"/>
        <v>0</v>
      </c>
      <c r="V573" s="33"/>
      <c r="W573" s="33"/>
      <c r="X573" s="33"/>
      <c r="Y573" s="33"/>
      <c r="Z573" s="33"/>
      <c r="AA573" s="205"/>
      <c r="AB573" s="33"/>
      <c r="AC573" s="33"/>
      <c r="AD573" s="33"/>
      <c r="AE573" s="199"/>
      <c r="AF573" s="199"/>
      <c r="AG573" s="199"/>
      <c r="AH573" s="33"/>
      <c r="AI573" s="33"/>
      <c r="AJ573" s="33"/>
      <c r="AK573" s="33"/>
      <c r="AL573" s="33"/>
      <c r="AM573" s="33"/>
      <c r="AN573" s="48"/>
      <c r="AO573" s="48"/>
      <c r="AP573" s="48"/>
    </row>
    <row r="574" spans="9:42" ht="21" hidden="1" customHeight="1">
      <c r="I574" s="292">
        <f t="shared" si="105"/>
        <v>0</v>
      </c>
      <c r="J574" s="118">
        <f t="shared" si="98"/>
        <v>0</v>
      </c>
      <c r="K574" s="636">
        <f t="shared" si="108"/>
        <v>36</v>
      </c>
      <c r="L574" s="188"/>
      <c r="M574" s="188"/>
      <c r="N574" s="189">
        <f t="shared" si="106"/>
        <v>0</v>
      </c>
      <c r="O574" s="190"/>
      <c r="P574" s="190"/>
      <c r="Q574" s="191">
        <f t="shared" si="107"/>
        <v>0</v>
      </c>
      <c r="R574" s="191">
        <f t="shared" si="107"/>
        <v>0</v>
      </c>
      <c r="S574" s="1988"/>
      <c r="T574" s="1989"/>
      <c r="U574" s="118">
        <f t="shared" si="96"/>
        <v>0</v>
      </c>
      <c r="V574" s="33"/>
      <c r="W574" s="33"/>
      <c r="X574" s="33"/>
      <c r="Y574" s="33"/>
      <c r="Z574" s="33"/>
      <c r="AA574" s="205"/>
      <c r="AB574" s="33"/>
      <c r="AC574" s="33"/>
      <c r="AD574" s="33"/>
      <c r="AE574" s="199"/>
      <c r="AF574" s="199"/>
      <c r="AG574" s="199"/>
      <c r="AH574" s="33"/>
      <c r="AI574" s="33"/>
      <c r="AJ574" s="33"/>
      <c r="AK574" s="33"/>
      <c r="AL574" s="33"/>
      <c r="AM574" s="33"/>
      <c r="AN574" s="48"/>
      <c r="AO574" s="48"/>
      <c r="AP574" s="48"/>
    </row>
    <row r="575" spans="9:42" ht="21" hidden="1" customHeight="1" thickBot="1">
      <c r="I575" s="292">
        <f t="shared" si="105"/>
        <v>0</v>
      </c>
      <c r="J575" s="118">
        <f t="shared" si="98"/>
        <v>0</v>
      </c>
      <c r="K575" s="210">
        <f t="shared" si="108"/>
        <v>37</v>
      </c>
      <c r="L575" s="188"/>
      <c r="M575" s="188"/>
      <c r="N575" s="211">
        <f t="shared" si="106"/>
        <v>0</v>
      </c>
      <c r="O575" s="212"/>
      <c r="P575" s="212"/>
      <c r="Q575" s="213">
        <f t="shared" si="107"/>
        <v>0</v>
      </c>
      <c r="R575" s="213">
        <f t="shared" si="107"/>
        <v>0</v>
      </c>
      <c r="S575" s="1990"/>
      <c r="T575" s="1991"/>
      <c r="U575" s="118">
        <f t="shared" si="96"/>
        <v>0</v>
      </c>
      <c r="V575" s="33"/>
      <c r="W575" s="33"/>
      <c r="X575" s="33"/>
      <c r="Y575" s="33"/>
      <c r="Z575" s="33"/>
      <c r="AA575" s="205"/>
      <c r="AB575" s="33"/>
      <c r="AC575" s="33"/>
      <c r="AD575" s="33"/>
      <c r="AE575" s="199"/>
      <c r="AF575" s="199"/>
      <c r="AG575" s="199"/>
      <c r="AH575" s="33"/>
      <c r="AI575" s="33"/>
      <c r="AJ575" s="33"/>
      <c r="AK575" s="33"/>
      <c r="AL575" s="33"/>
      <c r="AM575" s="33"/>
      <c r="AN575" s="48"/>
      <c r="AO575" s="48"/>
      <c r="AP575" s="48"/>
    </row>
    <row r="576" spans="9:42" ht="21" hidden="1" customHeight="1">
      <c r="I576" s="292">
        <f>IF((O$578+P$578)&gt;0,1,0)</f>
        <v>0</v>
      </c>
      <c r="J576" s="118">
        <f t="shared" si="98"/>
        <v>0</v>
      </c>
      <c r="K576" s="2002" t="s">
        <v>840</v>
      </c>
      <c r="L576" s="2004" t="s">
        <v>841</v>
      </c>
      <c r="M576" s="2006" t="s">
        <v>842</v>
      </c>
      <c r="N576" s="2006" t="s">
        <v>843</v>
      </c>
      <c r="O576" s="2012" t="s">
        <v>844</v>
      </c>
      <c r="P576" s="2012"/>
      <c r="Q576" s="2012" t="s">
        <v>845</v>
      </c>
      <c r="R576" s="2012"/>
      <c r="S576" s="1992" t="s">
        <v>969</v>
      </c>
      <c r="T576" s="1993"/>
      <c r="U576" s="118">
        <f t="shared" si="96"/>
        <v>0</v>
      </c>
      <c r="V576" s="33"/>
      <c r="W576" s="33"/>
      <c r="X576" s="33"/>
      <c r="Y576" s="33"/>
      <c r="Z576" s="33"/>
      <c r="AA576" s="205"/>
      <c r="AB576" s="33"/>
      <c r="AC576" s="33"/>
      <c r="AD576" s="33"/>
      <c r="AE576" s="199"/>
      <c r="AF576" s="199"/>
      <c r="AG576" s="199"/>
      <c r="AH576" s="33"/>
      <c r="AI576" s="33"/>
      <c r="AJ576" s="33"/>
      <c r="AK576" s="33"/>
      <c r="AL576" s="33"/>
      <c r="AM576" s="33"/>
      <c r="AN576" s="48"/>
      <c r="AO576" s="48"/>
      <c r="AP576" s="48"/>
    </row>
    <row r="577" spans="9:42" ht="21" hidden="1" customHeight="1">
      <c r="I577" s="292">
        <f t="shared" ref="I577:I600" si="109">IF((O$578+P$578)&gt;0,1,0)</f>
        <v>0</v>
      </c>
      <c r="J577" s="118">
        <f t="shared" si="98"/>
        <v>0</v>
      </c>
      <c r="K577" s="2003"/>
      <c r="L577" s="2005"/>
      <c r="M577" s="2007"/>
      <c r="N577" s="2007"/>
      <c r="O577" s="635" t="s">
        <v>741</v>
      </c>
      <c r="P577" s="176" t="s">
        <v>742</v>
      </c>
      <c r="Q577" s="176" t="s">
        <v>741</v>
      </c>
      <c r="R577" s="177" t="s">
        <v>742</v>
      </c>
      <c r="S577" s="1994"/>
      <c r="T577" s="1995"/>
      <c r="U577" s="118">
        <f t="shared" si="96"/>
        <v>0</v>
      </c>
      <c r="V577" s="33"/>
      <c r="W577" s="33"/>
      <c r="X577" s="33"/>
      <c r="Y577" s="33"/>
      <c r="Z577" s="33"/>
      <c r="AA577" s="205"/>
      <c r="AB577" s="33"/>
      <c r="AC577" s="33"/>
      <c r="AD577" s="33"/>
      <c r="AE577" s="199"/>
      <c r="AF577" s="199"/>
      <c r="AG577" s="199"/>
      <c r="AH577" s="33"/>
      <c r="AI577" s="33"/>
      <c r="AJ577" s="33"/>
      <c r="AK577" s="33"/>
      <c r="AL577" s="33"/>
      <c r="AM577" s="33"/>
      <c r="AN577" s="48"/>
      <c r="AO577" s="48"/>
      <c r="AP577" s="48"/>
    </row>
    <row r="578" spans="9:42" ht="21" hidden="1" customHeight="1">
      <c r="I578" s="292">
        <f t="shared" si="109"/>
        <v>0</v>
      </c>
      <c r="J578" s="118">
        <f t="shared" si="98"/>
        <v>0</v>
      </c>
      <c r="K578" s="636">
        <f>+K50+1</f>
        <v>15</v>
      </c>
      <c r="L578" s="188"/>
      <c r="M578" s="188"/>
      <c r="N578" s="189">
        <f t="shared" si="106"/>
        <v>0</v>
      </c>
      <c r="O578" s="190"/>
      <c r="P578" s="190"/>
      <c r="Q578" s="191">
        <f t="shared" si="107"/>
        <v>0</v>
      </c>
      <c r="R578" s="191">
        <f t="shared" si="107"/>
        <v>0</v>
      </c>
      <c r="S578" s="1988"/>
      <c r="T578" s="1989"/>
      <c r="U578" s="118">
        <f t="shared" ref="U578:U600" si="110">J578</f>
        <v>0</v>
      </c>
      <c r="V578" s="33"/>
      <c r="W578" s="33"/>
      <c r="X578" s="33"/>
      <c r="Y578" s="33"/>
      <c r="Z578" s="33"/>
      <c r="AA578" s="205"/>
      <c r="AB578" s="33"/>
      <c r="AC578" s="33"/>
      <c r="AD578" s="33"/>
      <c r="AE578" s="199"/>
      <c r="AF578" s="199"/>
      <c r="AG578" s="199"/>
      <c r="AH578" s="33"/>
      <c r="AI578" s="33"/>
      <c r="AJ578" s="33"/>
      <c r="AK578" s="33"/>
      <c r="AL578" s="33"/>
      <c r="AM578" s="33"/>
      <c r="AN578" s="48"/>
      <c r="AO578" s="48"/>
      <c r="AP578" s="48"/>
    </row>
    <row r="579" spans="9:42" ht="21" hidden="1" customHeight="1">
      <c r="I579" s="292">
        <f t="shared" si="109"/>
        <v>0</v>
      </c>
      <c r="J579" s="118">
        <f t="shared" si="98"/>
        <v>0</v>
      </c>
      <c r="K579" s="636">
        <f t="shared" ref="K579:K600" si="111">+K578+1</f>
        <v>16</v>
      </c>
      <c r="L579" s="188"/>
      <c r="M579" s="188"/>
      <c r="N579" s="189">
        <f t="shared" si="106"/>
        <v>0</v>
      </c>
      <c r="O579" s="190"/>
      <c r="P579" s="190"/>
      <c r="Q579" s="191">
        <f t="shared" si="107"/>
        <v>0</v>
      </c>
      <c r="R579" s="191">
        <f t="shared" si="107"/>
        <v>0</v>
      </c>
      <c r="S579" s="1988"/>
      <c r="T579" s="1989"/>
      <c r="U579" s="118">
        <f t="shared" si="110"/>
        <v>0</v>
      </c>
      <c r="V579" s="33"/>
      <c r="W579" s="33"/>
      <c r="X579" s="33"/>
      <c r="Y579" s="33"/>
      <c r="Z579" s="33"/>
      <c r="AA579" s="205"/>
      <c r="AB579" s="33"/>
      <c r="AC579" s="33"/>
      <c r="AD579" s="33"/>
      <c r="AE579" s="199"/>
      <c r="AF579" s="199"/>
      <c r="AG579" s="199"/>
      <c r="AH579" s="33"/>
      <c r="AI579" s="33"/>
      <c r="AJ579" s="33"/>
      <c r="AK579" s="33"/>
      <c r="AL579" s="33"/>
      <c r="AM579" s="33"/>
      <c r="AN579" s="48"/>
      <c r="AO579" s="48"/>
      <c r="AP579" s="48"/>
    </row>
    <row r="580" spans="9:42" ht="21" hidden="1" customHeight="1">
      <c r="I580" s="292">
        <f t="shared" si="109"/>
        <v>0</v>
      </c>
      <c r="J580" s="118">
        <f t="shared" si="98"/>
        <v>0</v>
      </c>
      <c r="K580" s="636">
        <f t="shared" si="111"/>
        <v>17</v>
      </c>
      <c r="L580" s="188"/>
      <c r="M580" s="188"/>
      <c r="N580" s="189">
        <f t="shared" si="106"/>
        <v>0</v>
      </c>
      <c r="O580" s="190"/>
      <c r="P580" s="190"/>
      <c r="Q580" s="191">
        <f t="shared" si="107"/>
        <v>0</v>
      </c>
      <c r="R580" s="191">
        <f t="shared" si="107"/>
        <v>0</v>
      </c>
      <c r="S580" s="1988"/>
      <c r="T580" s="1989"/>
      <c r="U580" s="118">
        <f t="shared" si="110"/>
        <v>0</v>
      </c>
      <c r="V580" s="33"/>
      <c r="W580" s="33"/>
      <c r="X580" s="33"/>
      <c r="Y580" s="33"/>
      <c r="Z580" s="33"/>
      <c r="AA580" s="205"/>
      <c r="AB580" s="33"/>
      <c r="AC580" s="33"/>
      <c r="AD580" s="33"/>
      <c r="AE580" s="199"/>
      <c r="AF580" s="199"/>
      <c r="AG580" s="199"/>
      <c r="AH580" s="33"/>
      <c r="AI580" s="33"/>
      <c r="AJ580" s="33"/>
      <c r="AK580" s="33"/>
      <c r="AL580" s="33"/>
      <c r="AM580" s="33"/>
      <c r="AN580" s="48"/>
      <c r="AO580" s="48"/>
      <c r="AP580" s="48"/>
    </row>
    <row r="581" spans="9:42" ht="21" hidden="1" customHeight="1">
      <c r="I581" s="292">
        <f t="shared" si="109"/>
        <v>0</v>
      </c>
      <c r="J581" s="118">
        <f t="shared" si="98"/>
        <v>0</v>
      </c>
      <c r="K581" s="636">
        <f t="shared" si="111"/>
        <v>18</v>
      </c>
      <c r="L581" s="188"/>
      <c r="M581" s="188"/>
      <c r="N581" s="189">
        <f t="shared" si="106"/>
        <v>0</v>
      </c>
      <c r="O581" s="190"/>
      <c r="P581" s="190"/>
      <c r="Q581" s="191">
        <f t="shared" si="107"/>
        <v>0</v>
      </c>
      <c r="R581" s="191">
        <f t="shared" si="107"/>
        <v>0</v>
      </c>
      <c r="S581" s="1988"/>
      <c r="T581" s="1989"/>
      <c r="U581" s="118">
        <f t="shared" si="110"/>
        <v>0</v>
      </c>
      <c r="V581" s="33"/>
      <c r="W581" s="33"/>
      <c r="X581" s="33"/>
      <c r="Y581" s="33"/>
      <c r="Z581" s="33"/>
      <c r="AA581" s="205"/>
      <c r="AB581" s="33"/>
      <c r="AC581" s="33"/>
      <c r="AD581" s="33"/>
      <c r="AE581" s="199"/>
      <c r="AF581" s="199"/>
      <c r="AG581" s="199"/>
      <c r="AH581" s="33"/>
      <c r="AI581" s="33"/>
      <c r="AJ581" s="33"/>
      <c r="AK581" s="33"/>
      <c r="AL581" s="33"/>
      <c r="AM581" s="33"/>
      <c r="AN581" s="48"/>
      <c r="AO581" s="48"/>
      <c r="AP581" s="48"/>
    </row>
    <row r="582" spans="9:42" ht="21" hidden="1" customHeight="1">
      <c r="I582" s="292">
        <f t="shared" si="109"/>
        <v>0</v>
      </c>
      <c r="J582" s="118">
        <f t="shared" si="98"/>
        <v>0</v>
      </c>
      <c r="K582" s="636">
        <f t="shared" si="111"/>
        <v>19</v>
      </c>
      <c r="L582" s="188"/>
      <c r="M582" s="188"/>
      <c r="N582" s="189">
        <f t="shared" si="106"/>
        <v>0</v>
      </c>
      <c r="O582" s="190"/>
      <c r="P582" s="190"/>
      <c r="Q582" s="191">
        <f t="shared" si="107"/>
        <v>0</v>
      </c>
      <c r="R582" s="191">
        <f t="shared" si="107"/>
        <v>0</v>
      </c>
      <c r="S582" s="1988"/>
      <c r="T582" s="1989"/>
      <c r="U582" s="118">
        <f t="shared" si="110"/>
        <v>0</v>
      </c>
      <c r="V582" s="33"/>
      <c r="W582" s="33"/>
      <c r="X582" s="33"/>
      <c r="Y582" s="33"/>
      <c r="Z582" s="33"/>
      <c r="AA582" s="205"/>
      <c r="AB582" s="33"/>
      <c r="AC582" s="33"/>
      <c r="AD582" s="33"/>
      <c r="AE582" s="199"/>
      <c r="AF582" s="199"/>
      <c r="AG582" s="199"/>
      <c r="AH582" s="33"/>
      <c r="AI582" s="33"/>
      <c r="AJ582" s="33"/>
      <c r="AK582" s="33"/>
      <c r="AL582" s="33"/>
      <c r="AM582" s="33"/>
      <c r="AN582" s="48"/>
      <c r="AO582" s="48"/>
      <c r="AP582" s="48"/>
    </row>
    <row r="583" spans="9:42" ht="21" hidden="1" customHeight="1">
      <c r="I583" s="292">
        <f t="shared" si="109"/>
        <v>0</v>
      </c>
      <c r="J583" s="118">
        <f t="shared" si="98"/>
        <v>0</v>
      </c>
      <c r="K583" s="636">
        <f t="shared" si="111"/>
        <v>20</v>
      </c>
      <c r="L583" s="188"/>
      <c r="M583" s="188"/>
      <c r="N583" s="189">
        <f t="shared" si="106"/>
        <v>0</v>
      </c>
      <c r="O583" s="190"/>
      <c r="P583" s="190"/>
      <c r="Q583" s="191">
        <f t="shared" si="107"/>
        <v>0</v>
      </c>
      <c r="R583" s="191">
        <f t="shared" si="107"/>
        <v>0</v>
      </c>
      <c r="S583" s="1988"/>
      <c r="T583" s="1989"/>
      <c r="U583" s="118">
        <f t="shared" si="110"/>
        <v>0</v>
      </c>
      <c r="V583" s="33"/>
      <c r="W583" s="33"/>
      <c r="X583" s="33"/>
      <c r="Y583" s="33"/>
      <c r="Z583" s="33"/>
      <c r="AA583" s="205"/>
      <c r="AB583" s="33"/>
      <c r="AC583" s="33"/>
      <c r="AD583" s="33"/>
      <c r="AE583" s="199"/>
      <c r="AF583" s="199"/>
      <c r="AG583" s="199"/>
      <c r="AH583" s="33"/>
      <c r="AI583" s="33"/>
      <c r="AJ583" s="33"/>
      <c r="AK583" s="33"/>
      <c r="AL583" s="33"/>
      <c r="AM583" s="33"/>
      <c r="AN583" s="48"/>
      <c r="AO583" s="48"/>
      <c r="AP583" s="48"/>
    </row>
    <row r="584" spans="9:42" ht="21" hidden="1" customHeight="1">
      <c r="I584" s="292">
        <f t="shared" si="109"/>
        <v>0</v>
      </c>
      <c r="J584" s="118">
        <f t="shared" si="98"/>
        <v>0</v>
      </c>
      <c r="K584" s="636">
        <f t="shared" si="111"/>
        <v>21</v>
      </c>
      <c r="L584" s="188"/>
      <c r="M584" s="188"/>
      <c r="N584" s="189">
        <f t="shared" si="106"/>
        <v>0</v>
      </c>
      <c r="O584" s="190"/>
      <c r="P584" s="190"/>
      <c r="Q584" s="191">
        <f t="shared" si="107"/>
        <v>0</v>
      </c>
      <c r="R584" s="191">
        <f t="shared" si="107"/>
        <v>0</v>
      </c>
      <c r="S584" s="1988"/>
      <c r="T584" s="1989"/>
      <c r="U584" s="118">
        <f t="shared" si="110"/>
        <v>0</v>
      </c>
      <c r="V584" s="33"/>
      <c r="W584" s="33"/>
      <c r="X584" s="33"/>
      <c r="Y584" s="33"/>
      <c r="Z584" s="33"/>
      <c r="AA584" s="205"/>
      <c r="AB584" s="33"/>
      <c r="AC584" s="33"/>
      <c r="AD584" s="33"/>
      <c r="AE584" s="199"/>
      <c r="AF584" s="199"/>
      <c r="AG584" s="199"/>
      <c r="AH584" s="33"/>
      <c r="AI584" s="33"/>
      <c r="AJ584" s="33"/>
      <c r="AK584" s="33"/>
      <c r="AL584" s="33"/>
      <c r="AM584" s="33"/>
      <c r="AN584" s="48"/>
      <c r="AO584" s="48"/>
      <c r="AP584" s="48"/>
    </row>
    <row r="585" spans="9:42" ht="21" hidden="1" customHeight="1">
      <c r="I585" s="292">
        <f t="shared" si="109"/>
        <v>0</v>
      </c>
      <c r="J585" s="118">
        <f t="shared" si="98"/>
        <v>0</v>
      </c>
      <c r="K585" s="636">
        <f t="shared" si="111"/>
        <v>22</v>
      </c>
      <c r="L585" s="188"/>
      <c r="M585" s="188"/>
      <c r="N585" s="189">
        <f t="shared" si="106"/>
        <v>0</v>
      </c>
      <c r="O585" s="190"/>
      <c r="P585" s="190"/>
      <c r="Q585" s="191">
        <f t="shared" si="107"/>
        <v>0</v>
      </c>
      <c r="R585" s="191">
        <f t="shared" si="107"/>
        <v>0</v>
      </c>
      <c r="S585" s="1988"/>
      <c r="T585" s="1989"/>
      <c r="U585" s="118">
        <f t="shared" si="110"/>
        <v>0</v>
      </c>
      <c r="V585" s="33"/>
      <c r="W585" s="33"/>
      <c r="X585" s="33"/>
      <c r="Y585" s="33"/>
      <c r="Z585" s="33"/>
      <c r="AA585" s="205"/>
      <c r="AB585" s="33"/>
      <c r="AC585" s="33"/>
      <c r="AD585" s="33"/>
      <c r="AE585" s="199"/>
      <c r="AF585" s="199"/>
      <c r="AG585" s="199"/>
      <c r="AH585" s="33"/>
      <c r="AI585" s="33"/>
      <c r="AJ585" s="33"/>
      <c r="AK585" s="33"/>
      <c r="AL585" s="33"/>
      <c r="AM585" s="33"/>
      <c r="AN585" s="48"/>
      <c r="AO585" s="48"/>
      <c r="AP585" s="48"/>
    </row>
    <row r="586" spans="9:42" ht="21" hidden="1" customHeight="1">
      <c r="I586" s="292">
        <f t="shared" si="109"/>
        <v>0</v>
      </c>
      <c r="J586" s="118">
        <f t="shared" si="98"/>
        <v>0</v>
      </c>
      <c r="K586" s="636">
        <f t="shared" si="111"/>
        <v>23</v>
      </c>
      <c r="L586" s="188"/>
      <c r="M586" s="188"/>
      <c r="N586" s="189">
        <f t="shared" si="106"/>
        <v>0</v>
      </c>
      <c r="O586" s="190"/>
      <c r="P586" s="190"/>
      <c r="Q586" s="191">
        <f t="shared" si="107"/>
        <v>0</v>
      </c>
      <c r="R586" s="191">
        <f t="shared" si="107"/>
        <v>0</v>
      </c>
      <c r="S586" s="1988"/>
      <c r="T586" s="1989"/>
      <c r="U586" s="118">
        <f t="shared" si="110"/>
        <v>0</v>
      </c>
      <c r="V586" s="33"/>
      <c r="W586" s="33"/>
      <c r="X586" s="33"/>
      <c r="Y586" s="33"/>
      <c r="Z586" s="33"/>
      <c r="AA586" s="205"/>
      <c r="AB586" s="33"/>
      <c r="AC586" s="33"/>
      <c r="AD586" s="33"/>
      <c r="AE586" s="199"/>
      <c r="AF586" s="199"/>
      <c r="AG586" s="199"/>
      <c r="AH586" s="33"/>
      <c r="AI586" s="33"/>
      <c r="AJ586" s="33"/>
      <c r="AK586" s="33"/>
      <c r="AL586" s="33"/>
      <c r="AM586" s="33"/>
      <c r="AN586" s="48"/>
      <c r="AO586" s="48"/>
      <c r="AP586" s="48"/>
    </row>
    <row r="587" spans="9:42" ht="21" hidden="1" customHeight="1">
      <c r="I587" s="292">
        <f t="shared" si="109"/>
        <v>0</v>
      </c>
      <c r="J587" s="118">
        <f t="shared" si="98"/>
        <v>0</v>
      </c>
      <c r="K587" s="636">
        <f t="shared" si="111"/>
        <v>24</v>
      </c>
      <c r="L587" s="188"/>
      <c r="M587" s="188"/>
      <c r="N587" s="189">
        <f t="shared" si="106"/>
        <v>0</v>
      </c>
      <c r="O587" s="190"/>
      <c r="P587" s="190"/>
      <c r="Q587" s="191">
        <f t="shared" si="107"/>
        <v>0</v>
      </c>
      <c r="R587" s="191">
        <f t="shared" si="107"/>
        <v>0</v>
      </c>
      <c r="S587" s="1988"/>
      <c r="T587" s="1989"/>
      <c r="U587" s="118">
        <f t="shared" si="110"/>
        <v>0</v>
      </c>
      <c r="V587" s="33"/>
      <c r="W587" s="33"/>
      <c r="X587" s="33"/>
      <c r="Y587" s="33"/>
      <c r="Z587" s="33"/>
      <c r="AA587" s="205"/>
      <c r="AB587" s="33"/>
      <c r="AC587" s="33"/>
      <c r="AD587" s="33"/>
      <c r="AE587" s="199"/>
      <c r="AF587" s="199"/>
      <c r="AG587" s="199"/>
      <c r="AH587" s="33"/>
      <c r="AI587" s="33"/>
      <c r="AJ587" s="33"/>
      <c r="AK587" s="33"/>
      <c r="AL587" s="33"/>
      <c r="AM587" s="33"/>
      <c r="AN587" s="48"/>
      <c r="AO587" s="48"/>
      <c r="AP587" s="48"/>
    </row>
    <row r="588" spans="9:42" ht="21" hidden="1" customHeight="1">
      <c r="I588" s="292">
        <f t="shared" si="109"/>
        <v>0</v>
      </c>
      <c r="J588" s="118">
        <f t="shared" si="98"/>
        <v>0</v>
      </c>
      <c r="K588" s="636">
        <f t="shared" si="111"/>
        <v>25</v>
      </c>
      <c r="L588" s="188"/>
      <c r="M588" s="188"/>
      <c r="N588" s="189">
        <f t="shared" si="106"/>
        <v>0</v>
      </c>
      <c r="O588" s="190"/>
      <c r="P588" s="190"/>
      <c r="Q588" s="191">
        <f t="shared" si="107"/>
        <v>0</v>
      </c>
      <c r="R588" s="191">
        <f t="shared" si="107"/>
        <v>0</v>
      </c>
      <c r="S588" s="1988"/>
      <c r="T588" s="1989"/>
      <c r="U588" s="118">
        <f t="shared" si="110"/>
        <v>0</v>
      </c>
      <c r="V588" s="33"/>
      <c r="W588" s="33"/>
      <c r="X588" s="33"/>
      <c r="Y588" s="33"/>
      <c r="Z588" s="33"/>
      <c r="AA588" s="205"/>
      <c r="AB588" s="33"/>
      <c r="AC588" s="33"/>
      <c r="AD588" s="33"/>
      <c r="AE588" s="199"/>
      <c r="AF588" s="199"/>
      <c r="AG588" s="199"/>
      <c r="AH588" s="33"/>
      <c r="AI588" s="33"/>
      <c r="AJ588" s="33"/>
      <c r="AK588" s="33"/>
      <c r="AL588" s="33"/>
      <c r="AM588" s="33"/>
      <c r="AN588" s="48"/>
      <c r="AO588" s="48"/>
      <c r="AP588" s="48"/>
    </row>
    <row r="589" spans="9:42" ht="21" hidden="1" customHeight="1">
      <c r="I589" s="292">
        <f t="shared" si="109"/>
        <v>0</v>
      </c>
      <c r="J589" s="118">
        <f t="shared" si="98"/>
        <v>0</v>
      </c>
      <c r="K589" s="636">
        <f t="shared" si="111"/>
        <v>26</v>
      </c>
      <c r="L589" s="188"/>
      <c r="M589" s="188"/>
      <c r="N589" s="189">
        <f t="shared" si="106"/>
        <v>0</v>
      </c>
      <c r="O589" s="190"/>
      <c r="P589" s="190"/>
      <c r="Q589" s="191">
        <f t="shared" si="107"/>
        <v>0</v>
      </c>
      <c r="R589" s="191">
        <f t="shared" si="107"/>
        <v>0</v>
      </c>
      <c r="S589" s="1988"/>
      <c r="T589" s="1989"/>
      <c r="U589" s="118">
        <f t="shared" si="110"/>
        <v>0</v>
      </c>
      <c r="V589" s="33"/>
      <c r="W589" s="33"/>
      <c r="X589" s="33"/>
      <c r="Y589" s="33"/>
      <c r="Z589" s="33"/>
      <c r="AA589" s="205"/>
      <c r="AB589" s="33"/>
      <c r="AC589" s="33"/>
      <c r="AD589" s="33"/>
      <c r="AE589" s="199"/>
      <c r="AF589" s="199"/>
      <c r="AG589" s="199"/>
      <c r="AH589" s="33"/>
      <c r="AI589" s="33"/>
      <c r="AJ589" s="33"/>
      <c r="AK589" s="33"/>
      <c r="AL589" s="33"/>
      <c r="AM589" s="33"/>
      <c r="AN589" s="48"/>
      <c r="AO589" s="48"/>
      <c r="AP589" s="48"/>
    </row>
    <row r="590" spans="9:42" ht="21" hidden="1" customHeight="1">
      <c r="I590" s="292">
        <f t="shared" si="109"/>
        <v>0</v>
      </c>
      <c r="J590" s="118">
        <f t="shared" si="98"/>
        <v>0</v>
      </c>
      <c r="K590" s="636">
        <f t="shared" si="111"/>
        <v>27</v>
      </c>
      <c r="L590" s="188"/>
      <c r="M590" s="188"/>
      <c r="N590" s="189">
        <f t="shared" si="106"/>
        <v>0</v>
      </c>
      <c r="O590" s="190"/>
      <c r="P590" s="190"/>
      <c r="Q590" s="191">
        <f t="shared" si="107"/>
        <v>0</v>
      </c>
      <c r="R590" s="191">
        <f t="shared" si="107"/>
        <v>0</v>
      </c>
      <c r="S590" s="1988"/>
      <c r="T590" s="1989"/>
      <c r="U590" s="118">
        <f t="shared" si="110"/>
        <v>0</v>
      </c>
      <c r="V590" s="33"/>
      <c r="W590" s="33"/>
      <c r="X590" s="33"/>
      <c r="Y590" s="33"/>
      <c r="Z590" s="33"/>
      <c r="AA590" s="205"/>
      <c r="AB590" s="33"/>
      <c r="AC590" s="33"/>
      <c r="AD590" s="33"/>
      <c r="AE590" s="199"/>
      <c r="AF590" s="199"/>
      <c r="AG590" s="199"/>
      <c r="AH590" s="33"/>
      <c r="AI590" s="33"/>
      <c r="AJ590" s="33"/>
      <c r="AK590" s="33"/>
      <c r="AL590" s="33"/>
      <c r="AM590" s="33"/>
      <c r="AN590" s="48"/>
      <c r="AO590" s="48"/>
      <c r="AP590" s="48"/>
    </row>
    <row r="591" spans="9:42" ht="21" hidden="1" customHeight="1">
      <c r="I591" s="292">
        <f t="shared" si="109"/>
        <v>0</v>
      </c>
      <c r="J591" s="118">
        <f t="shared" si="98"/>
        <v>0</v>
      </c>
      <c r="K591" s="636">
        <f t="shared" si="111"/>
        <v>28</v>
      </c>
      <c r="L591" s="188"/>
      <c r="M591" s="188"/>
      <c r="N591" s="189">
        <f t="shared" si="106"/>
        <v>0</v>
      </c>
      <c r="O591" s="190"/>
      <c r="P591" s="190"/>
      <c r="Q591" s="191">
        <f t="shared" si="107"/>
        <v>0</v>
      </c>
      <c r="R591" s="191">
        <f t="shared" si="107"/>
        <v>0</v>
      </c>
      <c r="S591" s="1988"/>
      <c r="T591" s="1989"/>
      <c r="U591" s="118">
        <f t="shared" si="110"/>
        <v>0</v>
      </c>
      <c r="V591" s="33"/>
      <c r="W591" s="33"/>
      <c r="X591" s="33"/>
      <c r="Y591" s="33"/>
      <c r="Z591" s="33"/>
      <c r="AA591" s="205"/>
      <c r="AB591" s="33"/>
      <c r="AC591" s="33"/>
      <c r="AD591" s="33"/>
      <c r="AE591" s="199"/>
      <c r="AF591" s="199"/>
      <c r="AG591" s="199"/>
      <c r="AH591" s="33"/>
      <c r="AI591" s="33"/>
      <c r="AJ591" s="33"/>
      <c r="AK591" s="33"/>
      <c r="AL591" s="33"/>
      <c r="AM591" s="33"/>
      <c r="AN591" s="48"/>
      <c r="AO591" s="48"/>
      <c r="AP591" s="48"/>
    </row>
    <row r="592" spans="9:42" ht="21" hidden="1" customHeight="1">
      <c r="I592" s="292">
        <f t="shared" si="109"/>
        <v>0</v>
      </c>
      <c r="J592" s="118">
        <f t="shared" si="98"/>
        <v>0</v>
      </c>
      <c r="K592" s="636">
        <f t="shared" si="111"/>
        <v>29</v>
      </c>
      <c r="L592" s="188"/>
      <c r="M592" s="188"/>
      <c r="N592" s="189">
        <f t="shared" si="106"/>
        <v>0</v>
      </c>
      <c r="O592" s="190"/>
      <c r="P592" s="190"/>
      <c r="Q592" s="191">
        <f t="shared" si="107"/>
        <v>0</v>
      </c>
      <c r="R592" s="191">
        <f t="shared" si="107"/>
        <v>0</v>
      </c>
      <c r="S592" s="1988"/>
      <c r="T592" s="1989"/>
      <c r="U592" s="118">
        <f t="shared" si="110"/>
        <v>0</v>
      </c>
      <c r="V592" s="33"/>
      <c r="W592" s="33"/>
      <c r="X592" s="33"/>
      <c r="Y592" s="33"/>
      <c r="Z592" s="33"/>
      <c r="AA592" s="205"/>
      <c r="AB592" s="33"/>
      <c r="AC592" s="33"/>
      <c r="AD592" s="33"/>
      <c r="AE592" s="199"/>
      <c r="AF592" s="199"/>
      <c r="AG592" s="199"/>
      <c r="AH592" s="33"/>
      <c r="AI592" s="33"/>
      <c r="AJ592" s="33"/>
      <c r="AK592" s="33"/>
      <c r="AL592" s="33"/>
      <c r="AM592" s="33"/>
      <c r="AN592" s="48"/>
      <c r="AO592" s="48"/>
      <c r="AP592" s="48"/>
    </row>
    <row r="593" spans="9:42" ht="21" hidden="1" customHeight="1">
      <c r="I593" s="292">
        <f t="shared" si="109"/>
        <v>0</v>
      </c>
      <c r="J593" s="118">
        <f t="shared" si="98"/>
        <v>0</v>
      </c>
      <c r="K593" s="636">
        <f t="shared" si="111"/>
        <v>30</v>
      </c>
      <c r="L593" s="188"/>
      <c r="M593" s="188"/>
      <c r="N593" s="189">
        <f t="shared" si="106"/>
        <v>0</v>
      </c>
      <c r="O593" s="190"/>
      <c r="P593" s="190"/>
      <c r="Q593" s="191">
        <f t="shared" si="107"/>
        <v>0</v>
      </c>
      <c r="R593" s="191">
        <f t="shared" si="107"/>
        <v>0</v>
      </c>
      <c r="S593" s="1988"/>
      <c r="T593" s="1989"/>
      <c r="U593" s="118">
        <f t="shared" si="110"/>
        <v>0</v>
      </c>
      <c r="V593" s="33"/>
      <c r="W593" s="33"/>
      <c r="X593" s="33"/>
      <c r="Y593" s="33"/>
      <c r="Z593" s="33"/>
      <c r="AA593" s="205"/>
      <c r="AB593" s="33"/>
      <c r="AC593" s="33"/>
      <c r="AD593" s="33"/>
      <c r="AE593" s="199"/>
      <c r="AF593" s="199"/>
      <c r="AG593" s="199"/>
      <c r="AH593" s="33"/>
      <c r="AI593" s="33"/>
      <c r="AJ593" s="33"/>
      <c r="AK593" s="33"/>
      <c r="AL593" s="33"/>
      <c r="AM593" s="33"/>
      <c r="AN593" s="48"/>
      <c r="AO593" s="48"/>
      <c r="AP593" s="48"/>
    </row>
    <row r="594" spans="9:42" ht="21" hidden="1" customHeight="1">
      <c r="I594" s="292">
        <f t="shared" si="109"/>
        <v>0</v>
      </c>
      <c r="J594" s="118">
        <f t="shared" si="98"/>
        <v>0</v>
      </c>
      <c r="K594" s="636">
        <f t="shared" si="111"/>
        <v>31</v>
      </c>
      <c r="L594" s="188"/>
      <c r="M594" s="188"/>
      <c r="N594" s="189">
        <f t="shared" si="106"/>
        <v>0</v>
      </c>
      <c r="O594" s="190"/>
      <c r="P594" s="190"/>
      <c r="Q594" s="191">
        <f t="shared" si="107"/>
        <v>0</v>
      </c>
      <c r="R594" s="191">
        <f t="shared" si="107"/>
        <v>0</v>
      </c>
      <c r="S594" s="1988"/>
      <c r="T594" s="1989"/>
      <c r="U594" s="118">
        <f t="shared" si="110"/>
        <v>0</v>
      </c>
      <c r="V594" s="33"/>
      <c r="W594" s="33"/>
      <c r="X594" s="33"/>
      <c r="Y594" s="33"/>
      <c r="Z594" s="33"/>
      <c r="AA594" s="205"/>
      <c r="AB594" s="33"/>
      <c r="AC594" s="33"/>
      <c r="AD594" s="33"/>
      <c r="AE594" s="199"/>
      <c r="AF594" s="199"/>
      <c r="AG594" s="199"/>
      <c r="AH594" s="33"/>
      <c r="AI594" s="33"/>
      <c r="AJ594" s="33"/>
      <c r="AK594" s="33"/>
      <c r="AL594" s="33"/>
      <c r="AM594" s="33"/>
      <c r="AN594" s="48"/>
      <c r="AO594" s="48"/>
      <c r="AP594" s="48"/>
    </row>
    <row r="595" spans="9:42" ht="21" hidden="1" customHeight="1">
      <c r="I595" s="292">
        <f t="shared" si="109"/>
        <v>0</v>
      </c>
      <c r="J595" s="118">
        <f t="shared" si="98"/>
        <v>0</v>
      </c>
      <c r="K595" s="636">
        <f t="shared" si="111"/>
        <v>32</v>
      </c>
      <c r="L595" s="188"/>
      <c r="M595" s="188"/>
      <c r="N595" s="189">
        <f t="shared" si="106"/>
        <v>0</v>
      </c>
      <c r="O595" s="190"/>
      <c r="P595" s="190"/>
      <c r="Q595" s="191">
        <f t="shared" si="107"/>
        <v>0</v>
      </c>
      <c r="R595" s="191">
        <f t="shared" si="107"/>
        <v>0</v>
      </c>
      <c r="S595" s="1988"/>
      <c r="T595" s="1989"/>
      <c r="U595" s="118">
        <f t="shared" si="110"/>
        <v>0</v>
      </c>
      <c r="V595" s="33"/>
      <c r="W595" s="33"/>
      <c r="X595" s="33"/>
      <c r="Y595" s="33"/>
      <c r="Z595" s="33"/>
      <c r="AA595" s="205"/>
      <c r="AB595" s="33"/>
      <c r="AC595" s="33"/>
      <c r="AD595" s="33"/>
      <c r="AE595" s="199"/>
      <c r="AF595" s="199"/>
      <c r="AG595" s="199"/>
      <c r="AH595" s="33"/>
      <c r="AI595" s="33"/>
      <c r="AJ595" s="33"/>
      <c r="AK595" s="33"/>
      <c r="AL595" s="33"/>
      <c r="AM595" s="199"/>
      <c r="AN595" s="28"/>
      <c r="AO595" s="48"/>
      <c r="AP595" s="48"/>
    </row>
    <row r="596" spans="9:42" ht="21" hidden="1" customHeight="1">
      <c r="I596" s="292">
        <f t="shared" si="109"/>
        <v>0</v>
      </c>
      <c r="J596" s="118">
        <f t="shared" si="98"/>
        <v>0</v>
      </c>
      <c r="K596" s="636">
        <f t="shared" si="111"/>
        <v>33</v>
      </c>
      <c r="L596" s="188"/>
      <c r="M596" s="188"/>
      <c r="N596" s="189">
        <f t="shared" si="106"/>
        <v>0</v>
      </c>
      <c r="O596" s="190"/>
      <c r="P596" s="190"/>
      <c r="Q596" s="191">
        <f t="shared" si="107"/>
        <v>0</v>
      </c>
      <c r="R596" s="191">
        <f t="shared" si="107"/>
        <v>0</v>
      </c>
      <c r="S596" s="1988"/>
      <c r="T596" s="1989"/>
      <c r="U596" s="118">
        <f t="shared" si="110"/>
        <v>0</v>
      </c>
      <c r="V596" s="33"/>
      <c r="W596" s="33"/>
      <c r="X596" s="33"/>
      <c r="Y596" s="33"/>
      <c r="Z596" s="33"/>
      <c r="AA596" s="205"/>
      <c r="AB596" s="33"/>
      <c r="AC596" s="33"/>
      <c r="AD596" s="33"/>
      <c r="AE596" s="199"/>
      <c r="AF596" s="199"/>
      <c r="AG596" s="199"/>
      <c r="AH596" s="33"/>
      <c r="AI596" s="33"/>
      <c r="AJ596" s="33"/>
      <c r="AK596" s="33"/>
      <c r="AL596" s="33"/>
      <c r="AM596" s="199"/>
      <c r="AN596" s="28"/>
      <c r="AO596" s="48"/>
      <c r="AP596" s="48"/>
    </row>
    <row r="597" spans="9:42" ht="21" hidden="1" customHeight="1">
      <c r="I597" s="292">
        <f t="shared" si="109"/>
        <v>0</v>
      </c>
      <c r="J597" s="118">
        <f t="shared" si="98"/>
        <v>0</v>
      </c>
      <c r="K597" s="636">
        <f t="shared" si="111"/>
        <v>34</v>
      </c>
      <c r="L597" s="188"/>
      <c r="M597" s="188"/>
      <c r="N597" s="189">
        <f t="shared" si="106"/>
        <v>0</v>
      </c>
      <c r="O597" s="190"/>
      <c r="P597" s="190"/>
      <c r="Q597" s="191">
        <f t="shared" si="107"/>
        <v>0</v>
      </c>
      <c r="R597" s="191">
        <f t="shared" si="107"/>
        <v>0</v>
      </c>
      <c r="S597" s="1988"/>
      <c r="T597" s="1989"/>
      <c r="U597" s="118">
        <f t="shared" si="110"/>
        <v>0</v>
      </c>
      <c r="V597" s="33"/>
      <c r="W597" s="33"/>
      <c r="X597" s="33"/>
      <c r="Y597" s="33"/>
      <c r="Z597" s="33"/>
      <c r="AA597" s="205"/>
      <c r="AB597" s="33"/>
      <c r="AC597" s="33"/>
      <c r="AD597" s="33"/>
      <c r="AE597" s="199"/>
      <c r="AF597" s="199"/>
      <c r="AG597" s="199"/>
      <c r="AH597" s="33"/>
      <c r="AI597" s="33"/>
      <c r="AJ597" s="33"/>
      <c r="AK597" s="33"/>
      <c r="AL597" s="33"/>
      <c r="AO597" s="48"/>
      <c r="AP597" s="28"/>
    </row>
    <row r="598" spans="9:42" ht="21" hidden="1" customHeight="1">
      <c r="I598" s="292">
        <f t="shared" si="109"/>
        <v>0</v>
      </c>
      <c r="J598" s="118">
        <f t="shared" si="98"/>
        <v>0</v>
      </c>
      <c r="K598" s="636">
        <f t="shared" si="111"/>
        <v>35</v>
      </c>
      <c r="L598" s="188"/>
      <c r="M598" s="188"/>
      <c r="N598" s="189">
        <f t="shared" si="106"/>
        <v>0</v>
      </c>
      <c r="O598" s="190"/>
      <c r="P598" s="190"/>
      <c r="Q598" s="191">
        <f t="shared" si="107"/>
        <v>0</v>
      </c>
      <c r="R598" s="191">
        <f t="shared" si="107"/>
        <v>0</v>
      </c>
      <c r="S598" s="1988"/>
      <c r="T598" s="1989"/>
      <c r="U598" s="118">
        <f t="shared" si="110"/>
        <v>0</v>
      </c>
      <c r="V598" s="33"/>
      <c r="W598" s="33"/>
      <c r="X598" s="33"/>
      <c r="Y598" s="33"/>
      <c r="Z598" s="33"/>
      <c r="AA598" s="205"/>
      <c r="AB598" s="33"/>
      <c r="AC598" s="33"/>
      <c r="AD598" s="33"/>
      <c r="AE598" s="199"/>
      <c r="AF598" s="199"/>
      <c r="AG598" s="199"/>
      <c r="AH598" s="33"/>
      <c r="AI598" s="33"/>
      <c r="AJ598" s="33"/>
      <c r="AK598" s="33"/>
      <c r="AL598" s="33"/>
      <c r="AO598" s="48"/>
      <c r="AP598" s="28"/>
    </row>
    <row r="599" spans="9:42" ht="21" hidden="1" customHeight="1">
      <c r="I599" s="292">
        <f t="shared" si="109"/>
        <v>0</v>
      </c>
      <c r="J599" s="118">
        <f t="shared" si="98"/>
        <v>0</v>
      </c>
      <c r="K599" s="636">
        <f t="shared" si="111"/>
        <v>36</v>
      </c>
      <c r="L599" s="188"/>
      <c r="M599" s="188"/>
      <c r="N599" s="189">
        <f t="shared" si="106"/>
        <v>0</v>
      </c>
      <c r="O599" s="190"/>
      <c r="P599" s="190"/>
      <c r="Q599" s="191">
        <f t="shared" si="107"/>
        <v>0</v>
      </c>
      <c r="R599" s="191">
        <f t="shared" si="107"/>
        <v>0</v>
      </c>
      <c r="S599" s="1988"/>
      <c r="T599" s="1989"/>
      <c r="U599" s="118">
        <f t="shared" si="110"/>
        <v>0</v>
      </c>
    </row>
    <row r="600" spans="9:42" ht="21" hidden="1" customHeight="1" thickBot="1">
      <c r="I600" s="292">
        <f t="shared" si="109"/>
        <v>0</v>
      </c>
      <c r="J600" s="118">
        <f t="shared" si="98"/>
        <v>0</v>
      </c>
      <c r="K600" s="206">
        <f t="shared" si="111"/>
        <v>37</v>
      </c>
      <c r="L600" s="188"/>
      <c r="M600" s="188"/>
      <c r="N600" s="207">
        <f t="shared" si="106"/>
        <v>0</v>
      </c>
      <c r="O600" s="208"/>
      <c r="P600" s="208"/>
      <c r="Q600" s="209">
        <f t="shared" si="107"/>
        <v>0</v>
      </c>
      <c r="R600" s="209">
        <f t="shared" si="107"/>
        <v>0</v>
      </c>
      <c r="S600" s="1990"/>
      <c r="T600" s="1991"/>
      <c r="U600" s="118">
        <f t="shared" si="110"/>
        <v>0</v>
      </c>
    </row>
    <row r="601" spans="9:42" ht="21" hidden="1" customHeight="1"/>
    <row r="602" spans="9:42" ht="21" hidden="1" customHeight="1"/>
  </sheetData>
  <sheetProtection algorithmName="SHA-512" hashValue="Okh4uVw3NhNIOBf/zGbSXE8K4Mod10A96+PasXcOYBKz4jM1iPfdQWq/eRrZPEOt2xm22VGWkIPViukfrLEjLg==" saltValue="OWB55rH6knDWrCVTZTA7Lg==" spinCount="100000" sheet="1" objects="1" scenarios="1" selectLockedCells="1"/>
  <autoFilter ref="I1:I602" xr:uid="{00000000-0009-0000-0000-000022000000}">
    <filterColumn colId="0">
      <customFilters>
        <customFilter operator="notEqual" val=" "/>
      </customFilters>
    </filterColumn>
  </autoFilter>
  <mergeCells count="668">
    <mergeCell ref="S595:T595"/>
    <mergeCell ref="S596:T596"/>
    <mergeCell ref="S597:T597"/>
    <mergeCell ref="S598:T598"/>
    <mergeCell ref="S599:T599"/>
    <mergeCell ref="S600:T600"/>
    <mergeCell ref="S589:T589"/>
    <mergeCell ref="S590:T590"/>
    <mergeCell ref="S591:T591"/>
    <mergeCell ref="S592:T592"/>
    <mergeCell ref="S593:T593"/>
    <mergeCell ref="S594:T594"/>
    <mergeCell ref="S583:T583"/>
    <mergeCell ref="S584:T584"/>
    <mergeCell ref="S585:T585"/>
    <mergeCell ref="S586:T586"/>
    <mergeCell ref="S587:T587"/>
    <mergeCell ref="S588:T588"/>
    <mergeCell ref="S576:T577"/>
    <mergeCell ref="S578:T578"/>
    <mergeCell ref="S579:T579"/>
    <mergeCell ref="S580:T580"/>
    <mergeCell ref="S581:T581"/>
    <mergeCell ref="S582:T582"/>
    <mergeCell ref="K576:K577"/>
    <mergeCell ref="L576:L577"/>
    <mergeCell ref="M576:M577"/>
    <mergeCell ref="N576:N577"/>
    <mergeCell ref="O576:P576"/>
    <mergeCell ref="Q576:R576"/>
    <mergeCell ref="S570:T570"/>
    <mergeCell ref="S571:T571"/>
    <mergeCell ref="S572:T572"/>
    <mergeCell ref="S573:T573"/>
    <mergeCell ref="S574:T574"/>
    <mergeCell ref="S575:T575"/>
    <mergeCell ref="S564:T564"/>
    <mergeCell ref="S565:T565"/>
    <mergeCell ref="S566:T566"/>
    <mergeCell ref="S567:T567"/>
    <mergeCell ref="S568:T568"/>
    <mergeCell ref="S569:T569"/>
    <mergeCell ref="S558:T558"/>
    <mergeCell ref="S559:T559"/>
    <mergeCell ref="S560:T560"/>
    <mergeCell ref="S561:T561"/>
    <mergeCell ref="S562:T562"/>
    <mergeCell ref="S563:T563"/>
    <mergeCell ref="S553:T553"/>
    <mergeCell ref="S554:T554"/>
    <mergeCell ref="S555:T555"/>
    <mergeCell ref="S556:T556"/>
    <mergeCell ref="S557:T557"/>
    <mergeCell ref="S547:T547"/>
    <mergeCell ref="S548:T548"/>
    <mergeCell ref="S549:T549"/>
    <mergeCell ref="S550:T550"/>
    <mergeCell ref="K551:K552"/>
    <mergeCell ref="L551:L552"/>
    <mergeCell ref="M551:M552"/>
    <mergeCell ref="N551:N552"/>
    <mergeCell ref="O551:P551"/>
    <mergeCell ref="Q551:R551"/>
    <mergeCell ref="S541:T541"/>
    <mergeCell ref="S542:T542"/>
    <mergeCell ref="S543:T543"/>
    <mergeCell ref="S544:T544"/>
    <mergeCell ref="S545:T545"/>
    <mergeCell ref="S546:T546"/>
    <mergeCell ref="S551:T552"/>
    <mergeCell ref="S535:T535"/>
    <mergeCell ref="S536:T536"/>
    <mergeCell ref="S537:T537"/>
    <mergeCell ref="S538:T538"/>
    <mergeCell ref="S539:T539"/>
    <mergeCell ref="S540:T540"/>
    <mergeCell ref="K526:T526"/>
    <mergeCell ref="K527:T527"/>
    <mergeCell ref="K532:T532"/>
    <mergeCell ref="K533:K534"/>
    <mergeCell ref="L533:L534"/>
    <mergeCell ref="M533:M534"/>
    <mergeCell ref="N533:N534"/>
    <mergeCell ref="O533:P533"/>
    <mergeCell ref="Q533:R533"/>
    <mergeCell ref="S533:T534"/>
    <mergeCell ref="S520:T520"/>
    <mergeCell ref="S521:T521"/>
    <mergeCell ref="S522:T522"/>
    <mergeCell ref="S523:T523"/>
    <mergeCell ref="S524:T524"/>
    <mergeCell ref="S525:T525"/>
    <mergeCell ref="S514:T514"/>
    <mergeCell ref="S515:T515"/>
    <mergeCell ref="S516:T516"/>
    <mergeCell ref="S517:T517"/>
    <mergeCell ref="S518:T518"/>
    <mergeCell ref="S519:T519"/>
    <mergeCell ref="S508:T508"/>
    <mergeCell ref="S509:T509"/>
    <mergeCell ref="S510:T510"/>
    <mergeCell ref="S511:T511"/>
    <mergeCell ref="S512:T512"/>
    <mergeCell ref="S513:T513"/>
    <mergeCell ref="S501:T502"/>
    <mergeCell ref="S503:T503"/>
    <mergeCell ref="S504:T504"/>
    <mergeCell ref="S505:T505"/>
    <mergeCell ref="S506:T506"/>
    <mergeCell ref="S507:T507"/>
    <mergeCell ref="K501:K502"/>
    <mergeCell ref="L501:L502"/>
    <mergeCell ref="M501:M502"/>
    <mergeCell ref="N501:N502"/>
    <mergeCell ref="O501:P501"/>
    <mergeCell ref="Q501:R501"/>
    <mergeCell ref="S495:T495"/>
    <mergeCell ref="S496:T496"/>
    <mergeCell ref="S497:T497"/>
    <mergeCell ref="S498:T498"/>
    <mergeCell ref="S499:T499"/>
    <mergeCell ref="S500:T500"/>
    <mergeCell ref="S489:T489"/>
    <mergeCell ref="S490:T490"/>
    <mergeCell ref="S491:T491"/>
    <mergeCell ref="S492:T492"/>
    <mergeCell ref="S493:T493"/>
    <mergeCell ref="S494:T494"/>
    <mergeCell ref="S483:T483"/>
    <mergeCell ref="S484:T484"/>
    <mergeCell ref="S485:T485"/>
    <mergeCell ref="S486:T486"/>
    <mergeCell ref="S487:T487"/>
    <mergeCell ref="S488:T488"/>
    <mergeCell ref="S478:T478"/>
    <mergeCell ref="S479:T479"/>
    <mergeCell ref="S480:T480"/>
    <mergeCell ref="S481:T481"/>
    <mergeCell ref="S482:T482"/>
    <mergeCell ref="S472:T472"/>
    <mergeCell ref="S473:T473"/>
    <mergeCell ref="S474:T474"/>
    <mergeCell ref="S475:T475"/>
    <mergeCell ref="K476:K477"/>
    <mergeCell ref="L476:L477"/>
    <mergeCell ref="M476:M477"/>
    <mergeCell ref="N476:N477"/>
    <mergeCell ref="O476:P476"/>
    <mergeCell ref="Q476:R476"/>
    <mergeCell ref="S466:T466"/>
    <mergeCell ref="S467:T467"/>
    <mergeCell ref="S468:T468"/>
    <mergeCell ref="S469:T469"/>
    <mergeCell ref="S470:T470"/>
    <mergeCell ref="S471:T471"/>
    <mergeCell ref="S476:T477"/>
    <mergeCell ref="S460:T460"/>
    <mergeCell ref="S461:T461"/>
    <mergeCell ref="S462:T462"/>
    <mergeCell ref="S463:T463"/>
    <mergeCell ref="S464:T464"/>
    <mergeCell ref="S465:T465"/>
    <mergeCell ref="K451:T451"/>
    <mergeCell ref="K452:T452"/>
    <mergeCell ref="K457:T457"/>
    <mergeCell ref="K458:K459"/>
    <mergeCell ref="L458:L459"/>
    <mergeCell ref="M458:M459"/>
    <mergeCell ref="N458:N459"/>
    <mergeCell ref="O458:P458"/>
    <mergeCell ref="Q458:R458"/>
    <mergeCell ref="S458:T459"/>
    <mergeCell ref="S445:T445"/>
    <mergeCell ref="S446:T446"/>
    <mergeCell ref="S447:T447"/>
    <mergeCell ref="S448:T448"/>
    <mergeCell ref="S449:T449"/>
    <mergeCell ref="S450:T450"/>
    <mergeCell ref="S439:T439"/>
    <mergeCell ref="S440:T440"/>
    <mergeCell ref="S441:T441"/>
    <mergeCell ref="S442:T442"/>
    <mergeCell ref="S443:T443"/>
    <mergeCell ref="S444:T444"/>
    <mergeCell ref="S433:T433"/>
    <mergeCell ref="S434:T434"/>
    <mergeCell ref="S435:T435"/>
    <mergeCell ref="S436:T436"/>
    <mergeCell ref="S437:T437"/>
    <mergeCell ref="S438:T438"/>
    <mergeCell ref="S426:T427"/>
    <mergeCell ref="S428:T428"/>
    <mergeCell ref="S429:T429"/>
    <mergeCell ref="S430:T430"/>
    <mergeCell ref="S431:T431"/>
    <mergeCell ref="S432:T432"/>
    <mergeCell ref="K426:K427"/>
    <mergeCell ref="L426:L427"/>
    <mergeCell ref="M426:M427"/>
    <mergeCell ref="N426:N427"/>
    <mergeCell ref="O426:P426"/>
    <mergeCell ref="Q426:R426"/>
    <mergeCell ref="S420:T420"/>
    <mergeCell ref="S421:T421"/>
    <mergeCell ref="S422:T422"/>
    <mergeCell ref="S423:T423"/>
    <mergeCell ref="S424:T424"/>
    <mergeCell ref="S425:T425"/>
    <mergeCell ref="S414:T414"/>
    <mergeCell ref="S415:T415"/>
    <mergeCell ref="S416:T416"/>
    <mergeCell ref="S417:T417"/>
    <mergeCell ref="S418:T418"/>
    <mergeCell ref="S419:T419"/>
    <mergeCell ref="S408:T408"/>
    <mergeCell ref="S409:T409"/>
    <mergeCell ref="S410:T410"/>
    <mergeCell ref="S411:T411"/>
    <mergeCell ref="S412:T412"/>
    <mergeCell ref="S413:T413"/>
    <mergeCell ref="S403:T403"/>
    <mergeCell ref="S404:T404"/>
    <mergeCell ref="S405:T405"/>
    <mergeCell ref="S406:T406"/>
    <mergeCell ref="S407:T407"/>
    <mergeCell ref="S397:T397"/>
    <mergeCell ref="S398:T398"/>
    <mergeCell ref="S399:T399"/>
    <mergeCell ref="S400:T400"/>
    <mergeCell ref="K401:K402"/>
    <mergeCell ref="L401:L402"/>
    <mergeCell ref="M401:M402"/>
    <mergeCell ref="N401:N402"/>
    <mergeCell ref="O401:P401"/>
    <mergeCell ref="Q401:R401"/>
    <mergeCell ref="S391:T391"/>
    <mergeCell ref="S392:T392"/>
    <mergeCell ref="S393:T393"/>
    <mergeCell ref="S394:T394"/>
    <mergeCell ref="S395:T395"/>
    <mergeCell ref="S396:T396"/>
    <mergeCell ref="S401:T402"/>
    <mergeCell ref="S385:T385"/>
    <mergeCell ref="S386:T386"/>
    <mergeCell ref="S387:T387"/>
    <mergeCell ref="S388:T388"/>
    <mergeCell ref="S389:T389"/>
    <mergeCell ref="S390:T390"/>
    <mergeCell ref="K376:T376"/>
    <mergeCell ref="K377:T377"/>
    <mergeCell ref="K382:T382"/>
    <mergeCell ref="K383:K384"/>
    <mergeCell ref="L383:L384"/>
    <mergeCell ref="M383:M384"/>
    <mergeCell ref="N383:N384"/>
    <mergeCell ref="O383:P383"/>
    <mergeCell ref="Q383:R383"/>
    <mergeCell ref="S383:T384"/>
    <mergeCell ref="S370:T370"/>
    <mergeCell ref="S371:T371"/>
    <mergeCell ref="S372:T372"/>
    <mergeCell ref="S373:T373"/>
    <mergeCell ref="S374:T374"/>
    <mergeCell ref="S375:T375"/>
    <mergeCell ref="S364:T364"/>
    <mergeCell ref="S365:T365"/>
    <mergeCell ref="S366:T366"/>
    <mergeCell ref="S367:T367"/>
    <mergeCell ref="S368:T368"/>
    <mergeCell ref="S369:T369"/>
    <mergeCell ref="S358:T358"/>
    <mergeCell ref="S359:T359"/>
    <mergeCell ref="S360:T360"/>
    <mergeCell ref="S361:T361"/>
    <mergeCell ref="S362:T362"/>
    <mergeCell ref="S363:T363"/>
    <mergeCell ref="S351:T352"/>
    <mergeCell ref="S353:T353"/>
    <mergeCell ref="S354:T354"/>
    <mergeCell ref="S355:T355"/>
    <mergeCell ref="S356:T356"/>
    <mergeCell ref="S357:T357"/>
    <mergeCell ref="K351:K352"/>
    <mergeCell ref="L351:L352"/>
    <mergeCell ref="M351:M352"/>
    <mergeCell ref="N351:N352"/>
    <mergeCell ref="O351:P351"/>
    <mergeCell ref="Q351:R351"/>
    <mergeCell ref="S345:T345"/>
    <mergeCell ref="S346:T346"/>
    <mergeCell ref="S347:T347"/>
    <mergeCell ref="S348:T348"/>
    <mergeCell ref="S349:T349"/>
    <mergeCell ref="S350:T350"/>
    <mergeCell ref="S339:T339"/>
    <mergeCell ref="S340:T340"/>
    <mergeCell ref="S341:T341"/>
    <mergeCell ref="S342:T342"/>
    <mergeCell ref="S343:T343"/>
    <mergeCell ref="S344:T344"/>
    <mergeCell ref="S333:T333"/>
    <mergeCell ref="S334:T334"/>
    <mergeCell ref="S335:T335"/>
    <mergeCell ref="S336:T336"/>
    <mergeCell ref="S337:T337"/>
    <mergeCell ref="S338:T338"/>
    <mergeCell ref="S328:T328"/>
    <mergeCell ref="S329:T329"/>
    <mergeCell ref="S330:T330"/>
    <mergeCell ref="S331:T331"/>
    <mergeCell ref="S332:T332"/>
    <mergeCell ref="S322:T322"/>
    <mergeCell ref="S323:T323"/>
    <mergeCell ref="S324:T324"/>
    <mergeCell ref="S325:T325"/>
    <mergeCell ref="K326:K327"/>
    <mergeCell ref="L326:L327"/>
    <mergeCell ref="M326:M327"/>
    <mergeCell ref="N326:N327"/>
    <mergeCell ref="O326:P326"/>
    <mergeCell ref="Q326:R326"/>
    <mergeCell ref="S316:T316"/>
    <mergeCell ref="S317:T317"/>
    <mergeCell ref="S318:T318"/>
    <mergeCell ref="S319:T319"/>
    <mergeCell ref="S320:T320"/>
    <mergeCell ref="S321:T321"/>
    <mergeCell ref="S326:T327"/>
    <mergeCell ref="S310:T310"/>
    <mergeCell ref="S311:T311"/>
    <mergeCell ref="S312:T312"/>
    <mergeCell ref="S313:T313"/>
    <mergeCell ref="S314:T314"/>
    <mergeCell ref="S315:T315"/>
    <mergeCell ref="K301:T301"/>
    <mergeCell ref="K302:T302"/>
    <mergeCell ref="K307:T307"/>
    <mergeCell ref="K308:K309"/>
    <mergeCell ref="L308:L309"/>
    <mergeCell ref="M308:M309"/>
    <mergeCell ref="N308:N309"/>
    <mergeCell ref="O308:P308"/>
    <mergeCell ref="Q308:R308"/>
    <mergeCell ref="S308:T309"/>
    <mergeCell ref="S295:T295"/>
    <mergeCell ref="S296:T296"/>
    <mergeCell ref="S297:T297"/>
    <mergeCell ref="S298:T298"/>
    <mergeCell ref="S299:T299"/>
    <mergeCell ref="S300:T300"/>
    <mergeCell ref="S289:T289"/>
    <mergeCell ref="S290:T290"/>
    <mergeCell ref="S291:T291"/>
    <mergeCell ref="S292:T292"/>
    <mergeCell ref="S293:T293"/>
    <mergeCell ref="S294:T294"/>
    <mergeCell ref="S283:T283"/>
    <mergeCell ref="S284:T284"/>
    <mergeCell ref="S285:T285"/>
    <mergeCell ref="S286:T286"/>
    <mergeCell ref="S287:T287"/>
    <mergeCell ref="S288:T288"/>
    <mergeCell ref="S276:T277"/>
    <mergeCell ref="S278:T278"/>
    <mergeCell ref="S279:T279"/>
    <mergeCell ref="S280:T280"/>
    <mergeCell ref="S281:T281"/>
    <mergeCell ref="S282:T282"/>
    <mergeCell ref="K276:K277"/>
    <mergeCell ref="L276:L277"/>
    <mergeCell ref="M276:M277"/>
    <mergeCell ref="N276:N277"/>
    <mergeCell ref="O276:P276"/>
    <mergeCell ref="Q276:R276"/>
    <mergeCell ref="S270:T270"/>
    <mergeCell ref="S271:T271"/>
    <mergeCell ref="S272:T272"/>
    <mergeCell ref="S273:T273"/>
    <mergeCell ref="S274:T274"/>
    <mergeCell ref="S275:T275"/>
    <mergeCell ref="S264:T264"/>
    <mergeCell ref="S265:T265"/>
    <mergeCell ref="S266:T266"/>
    <mergeCell ref="S267:T267"/>
    <mergeCell ref="S268:T268"/>
    <mergeCell ref="S269:T269"/>
    <mergeCell ref="S258:T258"/>
    <mergeCell ref="S259:T259"/>
    <mergeCell ref="S260:T260"/>
    <mergeCell ref="S261:T261"/>
    <mergeCell ref="S262:T262"/>
    <mergeCell ref="S263:T263"/>
    <mergeCell ref="S253:T253"/>
    <mergeCell ref="S254:T254"/>
    <mergeCell ref="S255:T255"/>
    <mergeCell ref="S256:T256"/>
    <mergeCell ref="S257:T257"/>
    <mergeCell ref="S247:T247"/>
    <mergeCell ref="S248:T248"/>
    <mergeCell ref="S249:T249"/>
    <mergeCell ref="S250:T250"/>
    <mergeCell ref="K251:K252"/>
    <mergeCell ref="L251:L252"/>
    <mergeCell ref="M251:M252"/>
    <mergeCell ref="N251:N252"/>
    <mergeCell ref="O251:P251"/>
    <mergeCell ref="Q251:R251"/>
    <mergeCell ref="S241:T241"/>
    <mergeCell ref="S242:T242"/>
    <mergeCell ref="S243:T243"/>
    <mergeCell ref="S244:T244"/>
    <mergeCell ref="S245:T245"/>
    <mergeCell ref="S246:T246"/>
    <mergeCell ref="S251:T252"/>
    <mergeCell ref="S235:T235"/>
    <mergeCell ref="S236:T236"/>
    <mergeCell ref="S237:T237"/>
    <mergeCell ref="S238:T238"/>
    <mergeCell ref="S239:T239"/>
    <mergeCell ref="S240:T240"/>
    <mergeCell ref="K226:T226"/>
    <mergeCell ref="K227:T227"/>
    <mergeCell ref="K232:T232"/>
    <mergeCell ref="K233:K234"/>
    <mergeCell ref="L233:L234"/>
    <mergeCell ref="M233:M234"/>
    <mergeCell ref="N233:N234"/>
    <mergeCell ref="O233:P233"/>
    <mergeCell ref="Q233:R233"/>
    <mergeCell ref="S233:T234"/>
    <mergeCell ref="S220:T220"/>
    <mergeCell ref="S221:T221"/>
    <mergeCell ref="S222:T222"/>
    <mergeCell ref="S223:T223"/>
    <mergeCell ref="S224:T224"/>
    <mergeCell ref="S225:T225"/>
    <mergeCell ref="S214:T214"/>
    <mergeCell ref="S215:T215"/>
    <mergeCell ref="S216:T216"/>
    <mergeCell ref="S217:T217"/>
    <mergeCell ref="S218:T218"/>
    <mergeCell ref="S219:T219"/>
    <mergeCell ref="S208:T208"/>
    <mergeCell ref="S209:T209"/>
    <mergeCell ref="S210:T210"/>
    <mergeCell ref="S211:T211"/>
    <mergeCell ref="S212:T212"/>
    <mergeCell ref="S213:T213"/>
    <mergeCell ref="S201:T202"/>
    <mergeCell ref="S203:T203"/>
    <mergeCell ref="S204:T204"/>
    <mergeCell ref="S205:T205"/>
    <mergeCell ref="S206:T206"/>
    <mergeCell ref="S207:T207"/>
    <mergeCell ref="K201:K202"/>
    <mergeCell ref="L201:L202"/>
    <mergeCell ref="M201:M202"/>
    <mergeCell ref="N201:N202"/>
    <mergeCell ref="O201:P201"/>
    <mergeCell ref="Q201:R201"/>
    <mergeCell ref="S195:T195"/>
    <mergeCell ref="S196:T196"/>
    <mergeCell ref="S197:T197"/>
    <mergeCell ref="S198:T198"/>
    <mergeCell ref="S199:T199"/>
    <mergeCell ref="S200:T200"/>
    <mergeCell ref="K182:T182"/>
    <mergeCell ref="S189:T189"/>
    <mergeCell ref="S190:T190"/>
    <mergeCell ref="S191:T191"/>
    <mergeCell ref="S192:T192"/>
    <mergeCell ref="S193:T193"/>
    <mergeCell ref="S194:T194"/>
    <mergeCell ref="S185:T185"/>
    <mergeCell ref="S186:T186"/>
    <mergeCell ref="S187:T187"/>
    <mergeCell ref="S188:T188"/>
    <mergeCell ref="S166:T166"/>
    <mergeCell ref="S167:T167"/>
    <mergeCell ref="S168:T168"/>
    <mergeCell ref="S169:T169"/>
    <mergeCell ref="S170:T170"/>
    <mergeCell ref="S171:T171"/>
    <mergeCell ref="K176:T176"/>
    <mergeCell ref="K177:T177"/>
    <mergeCell ref="S172:T172"/>
    <mergeCell ref="S173:T173"/>
    <mergeCell ref="S174:T174"/>
    <mergeCell ref="S175:T175"/>
    <mergeCell ref="S160:T160"/>
    <mergeCell ref="S161:T161"/>
    <mergeCell ref="S162:T162"/>
    <mergeCell ref="S163:T163"/>
    <mergeCell ref="S164:T164"/>
    <mergeCell ref="S165:T165"/>
    <mergeCell ref="K151:T151"/>
    <mergeCell ref="K152:T152"/>
    <mergeCell ref="K157:T157"/>
    <mergeCell ref="K158:K159"/>
    <mergeCell ref="L158:L159"/>
    <mergeCell ref="M158:M159"/>
    <mergeCell ref="N158:N159"/>
    <mergeCell ref="O158:P158"/>
    <mergeCell ref="Q158:R158"/>
    <mergeCell ref="S158:T159"/>
    <mergeCell ref="S145:T145"/>
    <mergeCell ref="S146:T146"/>
    <mergeCell ref="S147:T147"/>
    <mergeCell ref="S148:T148"/>
    <mergeCell ref="S149:T149"/>
    <mergeCell ref="S150:T150"/>
    <mergeCell ref="S139:T139"/>
    <mergeCell ref="S140:T140"/>
    <mergeCell ref="S141:T141"/>
    <mergeCell ref="S142:T142"/>
    <mergeCell ref="S143:T143"/>
    <mergeCell ref="S144:T144"/>
    <mergeCell ref="S137:T137"/>
    <mergeCell ref="S138:T138"/>
    <mergeCell ref="K132:T132"/>
    <mergeCell ref="K133:K134"/>
    <mergeCell ref="L133:L134"/>
    <mergeCell ref="M133:M134"/>
    <mergeCell ref="N133:N134"/>
    <mergeCell ref="O133:P133"/>
    <mergeCell ref="Q133:R133"/>
    <mergeCell ref="S133:T134"/>
    <mergeCell ref="K107:T107"/>
    <mergeCell ref="S114:T114"/>
    <mergeCell ref="S115:T115"/>
    <mergeCell ref="S116:T116"/>
    <mergeCell ref="S117:T117"/>
    <mergeCell ref="S118:T118"/>
    <mergeCell ref="S119:T119"/>
    <mergeCell ref="S110:T110"/>
    <mergeCell ref="S111:T111"/>
    <mergeCell ref="S112:T112"/>
    <mergeCell ref="S113:T113"/>
    <mergeCell ref="S91:T91"/>
    <mergeCell ref="S92:T92"/>
    <mergeCell ref="S93:T93"/>
    <mergeCell ref="S94:T94"/>
    <mergeCell ref="S95:T95"/>
    <mergeCell ref="S96:T96"/>
    <mergeCell ref="K101:T101"/>
    <mergeCell ref="K102:T102"/>
    <mergeCell ref="S97:T97"/>
    <mergeCell ref="S98:T98"/>
    <mergeCell ref="S99:T99"/>
    <mergeCell ref="S100:T100"/>
    <mergeCell ref="S86:T86"/>
    <mergeCell ref="S87:T87"/>
    <mergeCell ref="S88:T88"/>
    <mergeCell ref="S89:T89"/>
    <mergeCell ref="S90:T90"/>
    <mergeCell ref="K76:T76"/>
    <mergeCell ref="K77:T77"/>
    <mergeCell ref="K82:T82"/>
    <mergeCell ref="K83:K84"/>
    <mergeCell ref="L83:L84"/>
    <mergeCell ref="M83:M84"/>
    <mergeCell ref="N83:N84"/>
    <mergeCell ref="O83:P83"/>
    <mergeCell ref="Q83:R83"/>
    <mergeCell ref="S83:T84"/>
    <mergeCell ref="S74:T74"/>
    <mergeCell ref="S75:T75"/>
    <mergeCell ref="S64:T64"/>
    <mergeCell ref="S65:T65"/>
    <mergeCell ref="S66:T66"/>
    <mergeCell ref="S67:T67"/>
    <mergeCell ref="S68:T68"/>
    <mergeCell ref="S69:T69"/>
    <mergeCell ref="S85:T85"/>
    <mergeCell ref="K32:T32"/>
    <mergeCell ref="S39:T39"/>
    <mergeCell ref="S40:T40"/>
    <mergeCell ref="S41:T41"/>
    <mergeCell ref="S42:T42"/>
    <mergeCell ref="S43:T43"/>
    <mergeCell ref="S44:T44"/>
    <mergeCell ref="S35:T35"/>
    <mergeCell ref="S36:T36"/>
    <mergeCell ref="S37:T37"/>
    <mergeCell ref="S38:T38"/>
    <mergeCell ref="K33:K34"/>
    <mergeCell ref="L33:L34"/>
    <mergeCell ref="M33:M34"/>
    <mergeCell ref="N33:N34"/>
    <mergeCell ref="O33:P33"/>
    <mergeCell ref="Q33:R33"/>
    <mergeCell ref="S33:T34"/>
    <mergeCell ref="S16:T16"/>
    <mergeCell ref="S17:T17"/>
    <mergeCell ref="S18:T18"/>
    <mergeCell ref="S19:T19"/>
    <mergeCell ref="S20:T20"/>
    <mergeCell ref="S21:T21"/>
    <mergeCell ref="K26:T26"/>
    <mergeCell ref="K27:T27"/>
    <mergeCell ref="S22:T22"/>
    <mergeCell ref="S23:T23"/>
    <mergeCell ref="S24:T24"/>
    <mergeCell ref="S25:T25"/>
    <mergeCell ref="S10:T10"/>
    <mergeCell ref="S11:T11"/>
    <mergeCell ref="S12:T12"/>
    <mergeCell ref="S13:T13"/>
    <mergeCell ref="S14:T14"/>
    <mergeCell ref="S15:T15"/>
    <mergeCell ref="K1:T1"/>
    <mergeCell ref="K2:T2"/>
    <mergeCell ref="K7:T7"/>
    <mergeCell ref="K8:K9"/>
    <mergeCell ref="L8:L9"/>
    <mergeCell ref="M8:M9"/>
    <mergeCell ref="N8:N9"/>
    <mergeCell ref="O8:P8"/>
    <mergeCell ref="Q8:R8"/>
    <mergeCell ref="S8:T9"/>
    <mergeCell ref="S45:T45"/>
    <mergeCell ref="S46:T46"/>
    <mergeCell ref="S47:T47"/>
    <mergeCell ref="S48:T48"/>
    <mergeCell ref="S49:T49"/>
    <mergeCell ref="S50:T50"/>
    <mergeCell ref="K183:K184"/>
    <mergeCell ref="L183:L184"/>
    <mergeCell ref="M183:M184"/>
    <mergeCell ref="N183:N184"/>
    <mergeCell ref="O183:P183"/>
    <mergeCell ref="Q183:R183"/>
    <mergeCell ref="S183:T184"/>
    <mergeCell ref="K108:K109"/>
    <mergeCell ref="L108:L109"/>
    <mergeCell ref="M108:M109"/>
    <mergeCell ref="N108:N109"/>
    <mergeCell ref="O108:P108"/>
    <mergeCell ref="Q108:R108"/>
    <mergeCell ref="S108:T109"/>
    <mergeCell ref="K126:T126"/>
    <mergeCell ref="K127:T127"/>
    <mergeCell ref="S60:T60"/>
    <mergeCell ref="S61:T61"/>
    <mergeCell ref="S120:T120"/>
    <mergeCell ref="S121:T121"/>
    <mergeCell ref="S122:T122"/>
    <mergeCell ref="S123:T123"/>
    <mergeCell ref="S124:T124"/>
    <mergeCell ref="S125:T125"/>
    <mergeCell ref="S135:T135"/>
    <mergeCell ref="S136:T136"/>
    <mergeCell ref="K51:T51"/>
    <mergeCell ref="K52:T52"/>
    <mergeCell ref="S62:T62"/>
    <mergeCell ref="S63:T63"/>
    <mergeCell ref="K57:T57"/>
    <mergeCell ref="K58:K59"/>
    <mergeCell ref="L58:L59"/>
    <mergeCell ref="M58:M59"/>
    <mergeCell ref="N58:N59"/>
    <mergeCell ref="O58:P58"/>
    <mergeCell ref="Q58:R58"/>
    <mergeCell ref="S58:T59"/>
    <mergeCell ref="S70:T70"/>
    <mergeCell ref="S71:T71"/>
    <mergeCell ref="S72:T72"/>
    <mergeCell ref="S73:T73"/>
  </mergeCells>
  <phoneticPr fontId="2" type="noConversion"/>
  <conditionalFormatting sqref="K253">
    <cfRule type="expression" dxfId="69" priority="58">
      <formula>IF((L253+M253)&gt;0,(LEN(L253)+LEN(M253))&lt;&gt;12,)</formula>
    </cfRule>
  </conditionalFormatting>
  <conditionalFormatting sqref="K203">
    <cfRule type="expression" dxfId="68" priority="61">
      <formula>IF((L203+M203)&gt;0,(LEN(L203)+LEN(M203))&lt;&gt;12,)</formula>
    </cfRule>
  </conditionalFormatting>
  <conditionalFormatting sqref="K203:K225">
    <cfRule type="expression" dxfId="67" priority="60">
      <formula>IF((L203+M203)&gt;0,(LEN(L203)+LEN(M203))&lt;&gt;12,)</formula>
    </cfRule>
  </conditionalFormatting>
  <conditionalFormatting sqref="K254:K275">
    <cfRule type="expression" dxfId="66" priority="57">
      <formula>IF((L254+M254)&gt;0,(LEN(L254)+LEN(M254))&lt;&gt;12,)</formula>
    </cfRule>
  </conditionalFormatting>
  <conditionalFormatting sqref="K278">
    <cfRule type="expression" dxfId="65" priority="56">
      <formula>IF((L278+M278)&gt;0,(LEN(L278)+LEN(M278))&lt;&gt;12,)</formula>
    </cfRule>
  </conditionalFormatting>
  <conditionalFormatting sqref="K278:K300">
    <cfRule type="expression" dxfId="64" priority="55">
      <formula>IF((L278+M278)&gt;0,(LEN(L278)+LEN(M278))&lt;&gt;12,)</formula>
    </cfRule>
  </conditionalFormatting>
  <conditionalFormatting sqref="K353:K375">
    <cfRule type="expression" dxfId="63" priority="50">
      <formula>IF((L353+M353)&gt;0,(LEN(L353)+LEN(M353))&lt;&gt;12,)</formula>
    </cfRule>
  </conditionalFormatting>
  <conditionalFormatting sqref="K328">
    <cfRule type="expression" dxfId="62" priority="53">
      <formula>IF((L328+M328)&gt;0,(LEN(L328)+LEN(M328))&lt;&gt;12,)</formula>
    </cfRule>
  </conditionalFormatting>
  <conditionalFormatting sqref="K329:K350">
    <cfRule type="expression" dxfId="61" priority="52">
      <formula>IF((L329+M329)&gt;0,(LEN(L329)+LEN(M329))&lt;&gt;12,)</formula>
    </cfRule>
  </conditionalFormatting>
  <conditionalFormatting sqref="K353">
    <cfRule type="expression" dxfId="60" priority="51">
      <formula>IF((L353+M353)&gt;0,(LEN(L353)+LEN(M353))&lt;&gt;12,)</formula>
    </cfRule>
  </conditionalFormatting>
  <conditionalFormatting sqref="K428">
    <cfRule type="expression" dxfId="59" priority="46">
      <formula>IF((L428+M428)&gt;0,(LEN(L428)+LEN(M428))&lt;&gt;12,)</formula>
    </cfRule>
  </conditionalFormatting>
  <conditionalFormatting sqref="K403">
    <cfRule type="expression" dxfId="58" priority="48">
      <formula>IF((L403+M403)&gt;0,(LEN(L403)+LEN(M403))&lt;&gt;12,)</formula>
    </cfRule>
  </conditionalFormatting>
  <conditionalFormatting sqref="K404:K425">
    <cfRule type="expression" dxfId="57" priority="47">
      <formula>IF((L404+M404)&gt;0,(LEN(L404)+LEN(M404))&lt;&gt;12,)</formula>
    </cfRule>
  </conditionalFormatting>
  <conditionalFormatting sqref="K428:K450">
    <cfRule type="expression" dxfId="56" priority="45">
      <formula>IF((L428+M428)&gt;0,(LEN(L428)+LEN(M428))&lt;&gt;12,)</formula>
    </cfRule>
  </conditionalFormatting>
  <conditionalFormatting sqref="K479:K500">
    <cfRule type="expression" dxfId="55" priority="42">
      <formula>IF((L479+M479)&gt;0,(LEN(L479)+LEN(M479))&lt;&gt;12,)</formula>
    </cfRule>
  </conditionalFormatting>
  <conditionalFormatting sqref="K478">
    <cfRule type="expression" dxfId="54" priority="43">
      <formula>IF((L478+M478)&gt;0,(LEN(L478)+LEN(M478))&lt;&gt;12,)</formula>
    </cfRule>
  </conditionalFormatting>
  <conditionalFormatting sqref="K503">
    <cfRule type="expression" dxfId="53" priority="41">
      <formula>IF((L503+M503)&gt;0,(LEN(L503)+LEN(M503))&lt;&gt;12,)</formula>
    </cfRule>
  </conditionalFormatting>
  <conditionalFormatting sqref="K503:K525">
    <cfRule type="expression" dxfId="52" priority="40">
      <formula>IF((L503+M503)&gt;0,(LEN(L503)+LEN(M503))&lt;&gt;12,)</formula>
    </cfRule>
  </conditionalFormatting>
  <conditionalFormatting sqref="K553">
    <cfRule type="expression" dxfId="51" priority="38">
      <formula>IF((L553+M553)&gt;0,(LEN(L553)+LEN(M553))&lt;&gt;12,)</formula>
    </cfRule>
  </conditionalFormatting>
  <conditionalFormatting sqref="K554:K575">
    <cfRule type="expression" dxfId="50" priority="37">
      <formula>IF((L554+M554)&gt;0,(LEN(L554)+LEN(M554))&lt;&gt;12,)</formula>
    </cfRule>
  </conditionalFormatting>
  <conditionalFormatting sqref="K578">
    <cfRule type="expression" dxfId="49" priority="36">
      <formula>IF((L578+M578)&gt;0,(LEN(L578)+LEN(M578))&lt;&gt;12,)</formula>
    </cfRule>
  </conditionalFormatting>
  <conditionalFormatting sqref="K578:K600">
    <cfRule type="expression" dxfId="48" priority="35">
      <formula>IF((L578+M578)&gt;0,(LEN(L578)+LEN(M578))&lt;&gt;12,)</formula>
    </cfRule>
  </conditionalFormatting>
  <conditionalFormatting sqref="K37:K50">
    <cfRule type="expression" dxfId="47" priority="17">
      <formula>IF((L37+M37)&gt;0,(LEN(L37)+LEN(M37))&lt;&gt;12,)</formula>
    </cfRule>
  </conditionalFormatting>
  <conditionalFormatting sqref="K62:K75">
    <cfRule type="expression" dxfId="46" priority="16">
      <formula>IF((L62+M62)&gt;0,(LEN(L62)+LEN(M62))&lt;&gt;12,)</formula>
    </cfRule>
  </conditionalFormatting>
  <conditionalFormatting sqref="K112:K125">
    <cfRule type="expression" dxfId="45" priority="14">
      <formula>IF((L112+M112)&gt;0,(LEN(L112)+LEN(M112))&lt;&gt;12,)</formula>
    </cfRule>
  </conditionalFormatting>
  <conditionalFormatting sqref="K137:K150">
    <cfRule type="expression" dxfId="44" priority="13">
      <formula>IF((L137+M137)&gt;0,(LEN(L137)+LEN(M137))&lt;&gt;12,)</formula>
    </cfRule>
  </conditionalFormatting>
  <conditionalFormatting sqref="K187:K200">
    <cfRule type="expression" dxfId="43" priority="11">
      <formula>IF((L187+M187)&gt;0,(LEN(L187)+LEN(M187))&lt;&gt;12,)</formula>
    </cfRule>
  </conditionalFormatting>
  <conditionalFormatting sqref="K12:K25">
    <cfRule type="expression" dxfId="42" priority="10">
      <formula>IF((L12+M12)&gt;0,(LEN(L12)+LEN(M12))&lt;&gt;12,)</formula>
    </cfRule>
  </conditionalFormatting>
  <conditionalFormatting sqref="K87:K100">
    <cfRule type="expression" dxfId="41" priority="9">
      <formula>IF((L87+M87)&gt;0,(LEN(L87)+LEN(M87))&lt;&gt;12,)</formula>
    </cfRule>
  </conditionalFormatting>
  <conditionalFormatting sqref="K162:K175">
    <cfRule type="expression" dxfId="40" priority="6">
      <formula>IF((L162+M162)&gt;0,(LEN(L162)+LEN(M162))&lt;&gt;12,)</formula>
    </cfRule>
  </conditionalFormatting>
  <conditionalFormatting sqref="K237:K250">
    <cfRule type="expression" dxfId="39" priority="5">
      <formula>IF((L237+M237)&gt;0,(LEN(L237)+LEN(M237))&lt;&gt;12,)</formula>
    </cfRule>
  </conditionalFormatting>
  <conditionalFormatting sqref="K312:K325">
    <cfRule type="expression" dxfId="38" priority="4">
      <formula>IF((L312+M312)&gt;0,(LEN(L312)+LEN(M312))&lt;&gt;12,)</formula>
    </cfRule>
  </conditionalFormatting>
  <conditionalFormatting sqref="K387:K400">
    <cfRule type="expression" dxfId="37" priority="3">
      <formula>IF((L387+M387)&gt;0,(LEN(L387)+LEN(M387))&lt;&gt;12,)</formula>
    </cfRule>
  </conditionalFormatting>
  <conditionalFormatting sqref="K462:K475">
    <cfRule type="expression" dxfId="36" priority="2">
      <formula>IF((L462+M462)&gt;0,(LEN(L462)+LEN(M462))&lt;&gt;12,)</formula>
    </cfRule>
  </conditionalFormatting>
  <conditionalFormatting sqref="K537:K550">
    <cfRule type="expression" dxfId="35" priority="1">
      <formula>IF((L537+M537)&gt;0,(LEN(L537)+LEN(M537))&lt;&gt;12,)</formula>
    </cfRule>
  </conditionalFormatting>
  <dataValidations disablePrompts="1" count="3">
    <dataValidation type="list" allowBlank="1" showInputMessage="1" showErrorMessage="1" sqref="R379 R304 R229 R154 R104 R29 R454 R79 R179 R54 R4 R129 R529" xr:uid="{00000000-0002-0000-2200-000000000000}">
      <formula1>$AF$3:$AF$6</formula1>
    </dataValidation>
    <dataValidation type="list" allowBlank="1" showInputMessage="1" showErrorMessage="1" sqref="R381 R306 R231 R156 R106 R31 R456 R81 R181 R56 R6 R131 R531" xr:uid="{00000000-0002-0000-2200-000001000000}">
      <formula1>$AG$11:$AG$13</formula1>
    </dataValidation>
    <dataValidation type="list" allowBlank="1" showInputMessage="1" showErrorMessage="1" errorTitle="선택" error="선택" sqref="Q456 Q31 Q106 Q156 Q231 Q306 Q381 Q81 Q181 Q56 Q6 Q131 Q531" xr:uid="{00000000-0002-0000-2200-000002000000}">
      <formula1>$AF$11:$AF$13</formula1>
    </dataValidation>
  </dataValidations>
  <printOptions horizontalCentered="1" verticalCentered="1"/>
  <pageMargins left="0.23622047244094491" right="0.23622047244094491" top="0.74803149606299213" bottom="0.74803149606299213" header="0.31496062992125984" footer="0.31496062992125984"/>
  <pageSetup paperSize="9" scale="89" orientation="landscape" blackAndWhite="1" r:id="rId1"/>
  <rowBreaks count="7" manualBreakCount="7">
    <brk id="50" min="10" max="19" man="1"/>
    <brk id="150" min="10" max="19" man="1"/>
    <brk id="175" min="10" max="19" man="1"/>
    <brk id="250" min="10" max="19" man="1"/>
    <brk id="375" min="10" max="19" man="1"/>
    <brk id="450" min="10" max="19" man="1"/>
    <brk id="475" min="10" max="19" man="1"/>
  </rowBreaks>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2">
    <tabColor rgb="FFFF0000"/>
  </sheetPr>
  <dimension ref="A1:AS600"/>
  <sheetViews>
    <sheetView showZeros="0" view="pageBreakPreview" topLeftCell="I470" zoomScaleNormal="100" zoomScaleSheetLayoutView="100" workbookViewId="0">
      <selection activeCell="O465" sqref="O465"/>
    </sheetView>
  </sheetViews>
  <sheetFormatPr defaultColWidth="9" defaultRowHeight="21" customHeight="1"/>
  <cols>
    <col min="1" max="7" width="0.125" style="115" hidden="1" customWidth="1"/>
    <col min="8" max="8" width="5.875" style="116" hidden="1" customWidth="1"/>
    <col min="9" max="9" width="7.625" style="128" customWidth="1"/>
    <col min="10" max="10" width="4.375" style="118" customWidth="1"/>
    <col min="11" max="20" width="12.25" style="115" customWidth="1"/>
    <col min="21" max="21" width="4.375" style="118" customWidth="1"/>
    <col min="22" max="25" width="10.125" style="166" customWidth="1"/>
    <col min="26" max="26" width="10.125" style="167" customWidth="1"/>
    <col min="27" max="27" width="10.125" style="168" customWidth="1"/>
    <col min="28" max="29" width="10.125" style="167" customWidth="1"/>
    <col min="30" max="30" width="5.125" style="167" customWidth="1"/>
    <col min="31" max="31" width="1.875" style="122" customWidth="1"/>
    <col min="32" max="32" width="15.125" style="122" customWidth="1"/>
    <col min="33" max="36" width="12.125" style="122" customWidth="1"/>
    <col min="37" max="37" width="15" style="122" customWidth="1"/>
    <col min="38" max="38" width="11.25" style="122" customWidth="1"/>
    <col min="39" max="39" width="11.25" style="121" customWidth="1"/>
    <col min="40" max="16384" width="9" style="116"/>
  </cols>
  <sheetData>
    <row r="1" spans="9:43" ht="30" customHeight="1" thickTop="1" thickBot="1">
      <c r="I1" s="117" t="s">
        <v>837</v>
      </c>
      <c r="J1" s="118">
        <f>IF($Q$4&gt;0,1,)</f>
        <v>0</v>
      </c>
      <c r="K1" s="2013" t="s">
        <v>803</v>
      </c>
      <c r="L1" s="2013"/>
      <c r="M1" s="2013"/>
      <c r="N1" s="2013"/>
      <c r="O1" s="2013"/>
      <c r="P1" s="2013"/>
      <c r="Q1" s="2013"/>
      <c r="R1" s="2013"/>
      <c r="S1" s="2013"/>
      <c r="T1" s="2013"/>
      <c r="U1" s="118">
        <f>J1</f>
        <v>0</v>
      </c>
      <c r="V1" s="119" t="s">
        <v>755</v>
      </c>
      <c r="W1" s="120" t="s">
        <v>873</v>
      </c>
      <c r="X1" s="121"/>
      <c r="Y1" s="121"/>
      <c r="Z1" s="122"/>
      <c r="AA1" s="123"/>
      <c r="AB1" s="122"/>
      <c r="AC1" s="122"/>
      <c r="AD1" s="122"/>
      <c r="AF1" s="124" t="s">
        <v>756</v>
      </c>
      <c r="AG1" s="125"/>
      <c r="AH1" s="125"/>
      <c r="AI1" s="125"/>
      <c r="AJ1" s="126"/>
      <c r="AN1" s="127"/>
      <c r="AO1" s="127"/>
      <c r="AP1" s="127"/>
    </row>
    <row r="2" spans="9:43" ht="21" customHeight="1" thickTop="1" thickBot="1">
      <c r="I2" s="292">
        <f>IF(Q$4&gt;0,1,0)</f>
        <v>0</v>
      </c>
      <c r="J2" s="118">
        <f t="shared" ref="J2:J75" si="0">IF($Q$4&gt;0,1,)</f>
        <v>0</v>
      </c>
      <c r="K2" s="2021" t="s">
        <v>537</v>
      </c>
      <c r="L2" s="2021"/>
      <c r="M2" s="2021"/>
      <c r="N2" s="2021"/>
      <c r="O2" s="2021"/>
      <c r="P2" s="2021"/>
      <c r="Q2" s="2021"/>
      <c r="R2" s="2021"/>
      <c r="S2" s="2021"/>
      <c r="T2" s="2021"/>
      <c r="U2" s="118">
        <f t="shared" ref="U2:U25" si="1">J2</f>
        <v>0</v>
      </c>
      <c r="V2" s="217" t="s">
        <v>976</v>
      </c>
      <c r="W2" s="232">
        <v>200</v>
      </c>
      <c r="X2" s="233" t="s">
        <v>1176</v>
      </c>
      <c r="Y2" s="232">
        <f>AD9</f>
        <v>0</v>
      </c>
      <c r="Z2" s="129"/>
      <c r="AA2" s="130"/>
      <c r="AB2" s="129"/>
      <c r="AC2" s="131"/>
      <c r="AD2" s="132"/>
      <c r="AE2" s="33"/>
      <c r="AF2" s="133" t="s">
        <v>777</v>
      </c>
      <c r="AG2" s="134" t="s">
        <v>778</v>
      </c>
      <c r="AH2" s="134" t="s">
        <v>779</v>
      </c>
      <c r="AI2" s="135" t="s">
        <v>780</v>
      </c>
      <c r="AJ2" s="126"/>
      <c r="AN2" s="127"/>
      <c r="AO2" s="127"/>
      <c r="AP2" s="48"/>
    </row>
    <row r="3" spans="9:43" ht="21" customHeight="1">
      <c r="I3" s="292">
        <f t="shared" ref="I3:I11" si="2">IF(Q$4&gt;0,1,0)</f>
        <v>0</v>
      </c>
      <c r="J3" s="118">
        <f t="shared" si="0"/>
        <v>0</v>
      </c>
      <c r="K3" s="983" t="s">
        <v>523</v>
      </c>
      <c r="L3" s="136" t="s">
        <v>524</v>
      </c>
      <c r="M3" s="985" t="s">
        <v>978</v>
      </c>
      <c r="N3" s="136" t="s">
        <v>838</v>
      </c>
      <c r="O3" s="985" t="s">
        <v>776</v>
      </c>
      <c r="P3" s="136" t="s">
        <v>525</v>
      </c>
      <c r="Q3" s="136" t="s">
        <v>534</v>
      </c>
      <c r="R3" s="136" t="s">
        <v>529</v>
      </c>
      <c r="S3" s="406" t="s">
        <v>535</v>
      </c>
      <c r="T3" s="407" t="s">
        <v>536</v>
      </c>
      <c r="U3" s="118">
        <f t="shared" si="1"/>
        <v>0</v>
      </c>
      <c r="V3" s="218" t="s">
        <v>975</v>
      </c>
      <c r="W3" s="138">
        <v>600</v>
      </c>
      <c r="X3" s="139"/>
      <c r="Y3" s="139"/>
      <c r="Z3" s="140"/>
      <c r="AA3" s="141"/>
      <c r="AB3" s="140"/>
      <c r="AC3" s="142"/>
      <c r="AD3" s="143"/>
      <c r="AE3" s="33"/>
      <c r="AF3" s="144" t="s">
        <v>781</v>
      </c>
      <c r="AG3" s="145" t="s">
        <v>782</v>
      </c>
      <c r="AH3" s="145" t="s">
        <v>783</v>
      </c>
      <c r="AI3" s="146" t="s">
        <v>784</v>
      </c>
      <c r="AJ3" s="126"/>
      <c r="AN3" s="127"/>
      <c r="AO3" s="127"/>
      <c r="AP3" s="48"/>
    </row>
    <row r="4" spans="9:43" ht="21" customHeight="1" thickBot="1">
      <c r="I4" s="292">
        <f t="shared" si="2"/>
        <v>0</v>
      </c>
      <c r="J4" s="118">
        <f t="shared" si="0"/>
        <v>0</v>
      </c>
      <c r="K4" s="989"/>
      <c r="L4" s="405"/>
      <c r="M4" s="148"/>
      <c r="N4" s="149"/>
      <c r="O4" s="149"/>
      <c r="P4" s="150" t="str">
        <f>IF(COUNTA(Y9:Y16)&gt;1,CONCATENATE(V9,"번지 외 ",COUNTA(Y9:Y16)-1,"필지"),CONCATENATE(V9,"번지"))</f>
        <v>번지</v>
      </c>
      <c r="Q4" s="151">
        <f>+Y17</f>
        <v>0</v>
      </c>
      <c r="R4" s="393" t="s">
        <v>1304</v>
      </c>
      <c r="S4" s="152">
        <f>COUNT(L12:L24)</f>
        <v>1</v>
      </c>
      <c r="T4" s="153">
        <f>200*S4</f>
        <v>200</v>
      </c>
      <c r="U4" s="118">
        <f t="shared" si="1"/>
        <v>0</v>
      </c>
      <c r="V4" s="218" t="s">
        <v>974</v>
      </c>
      <c r="W4" s="138">
        <v>705</v>
      </c>
      <c r="X4" s="139"/>
      <c r="Y4" s="139"/>
      <c r="Z4" s="140"/>
      <c r="AA4" s="141"/>
      <c r="AB4" s="140"/>
      <c r="AC4" s="142"/>
      <c r="AD4" s="143"/>
      <c r="AE4" s="33"/>
      <c r="AF4" s="144" t="s">
        <v>785</v>
      </c>
      <c r="AG4" s="145" t="s">
        <v>786</v>
      </c>
      <c r="AH4" s="154" t="s">
        <v>787</v>
      </c>
      <c r="AI4" s="146" t="s">
        <v>788</v>
      </c>
      <c r="AJ4" s="126"/>
      <c r="AN4" s="127"/>
      <c r="AO4" s="127"/>
      <c r="AP4" s="48"/>
    </row>
    <row r="5" spans="9:43" ht="21" customHeight="1" thickBot="1">
      <c r="I5" s="292">
        <f t="shared" si="2"/>
        <v>0</v>
      </c>
      <c r="J5" s="118">
        <f t="shared" si="0"/>
        <v>0</v>
      </c>
      <c r="K5" s="983" t="s">
        <v>527</v>
      </c>
      <c r="L5" s="136" t="s">
        <v>528</v>
      </c>
      <c r="M5" s="136" t="s">
        <v>521</v>
      </c>
      <c r="N5" s="136" t="s">
        <v>526</v>
      </c>
      <c r="O5" s="136" t="s">
        <v>530</v>
      </c>
      <c r="P5" s="987" t="s">
        <v>531</v>
      </c>
      <c r="Q5" s="987" t="s">
        <v>532</v>
      </c>
      <c r="R5" s="155" t="s">
        <v>533</v>
      </c>
      <c r="S5" s="156" t="s">
        <v>552</v>
      </c>
      <c r="T5" s="407" t="s">
        <v>522</v>
      </c>
      <c r="U5" s="118">
        <f t="shared" si="1"/>
        <v>0</v>
      </c>
      <c r="V5" s="219" t="s">
        <v>789</v>
      </c>
      <c r="W5" s="220">
        <v>25.68</v>
      </c>
      <c r="X5" s="220"/>
      <c r="Y5" s="221"/>
      <c r="Z5" s="222"/>
      <c r="AA5" s="223"/>
      <c r="AB5" s="222"/>
      <c r="AC5" s="224"/>
      <c r="AD5" s="225"/>
      <c r="AE5" s="33"/>
      <c r="AF5" s="144" t="s">
        <v>790</v>
      </c>
      <c r="AG5" s="157" t="s">
        <v>791</v>
      </c>
      <c r="AH5" s="158" t="s">
        <v>792</v>
      </c>
      <c r="AI5" s="146" t="s">
        <v>793</v>
      </c>
      <c r="AJ5" s="126"/>
      <c r="AN5" s="127"/>
      <c r="AO5" s="127"/>
      <c r="AP5" s="48"/>
    </row>
    <row r="6" spans="9:43" ht="21" customHeight="1" thickBot="1">
      <c r="I6" s="292">
        <f t="shared" si="2"/>
        <v>0</v>
      </c>
      <c r="J6" s="118">
        <f t="shared" si="0"/>
        <v>0</v>
      </c>
      <c r="K6" s="1318">
        <f>Z9</f>
        <v>0</v>
      </c>
      <c r="L6" s="1319"/>
      <c r="M6" s="1320">
        <f>AC9</f>
        <v>0</v>
      </c>
      <c r="N6" s="160">
        <f>AB18</f>
        <v>0</v>
      </c>
      <c r="O6" s="161">
        <f>IF((Q10+R10)&gt;0,ROUND((Q10/(Q10+R10)),4),0)</f>
        <v>0.5</v>
      </c>
      <c r="P6" s="162" t="str">
        <f>IF(W5&lt;=15,AI3,IF(W5&gt;30,AI5,AI4))</f>
        <v>중 (15˚ ~ 30˚)</v>
      </c>
      <c r="Q6" s="397" t="s">
        <v>1023</v>
      </c>
      <c r="R6" s="163" t="s">
        <v>960</v>
      </c>
      <c r="S6" s="164">
        <f>W5</f>
        <v>25.68</v>
      </c>
      <c r="T6" s="398">
        <f>ROUND(N6/10000*N12,0)</f>
        <v>0</v>
      </c>
      <c r="U6" s="118">
        <f t="shared" si="1"/>
        <v>0</v>
      </c>
      <c r="V6" s="226">
        <v>0</v>
      </c>
      <c r="W6" s="226"/>
      <c r="X6" s="226"/>
      <c r="Y6" s="226"/>
      <c r="Z6" s="226"/>
      <c r="AA6" s="227"/>
      <c r="AB6" s="226"/>
      <c r="AC6" s="226"/>
      <c r="AD6" s="226"/>
      <c r="AE6" s="33"/>
      <c r="AF6" s="144" t="s">
        <v>794</v>
      </c>
      <c r="AG6" s="145"/>
      <c r="AH6" s="165"/>
      <c r="AI6" s="146"/>
      <c r="AJ6" s="126"/>
      <c r="AN6" s="127"/>
      <c r="AO6" s="127"/>
      <c r="AP6" s="48"/>
    </row>
    <row r="7" spans="9:43" ht="21" customHeight="1" thickBot="1">
      <c r="I7" s="292">
        <f t="shared" si="2"/>
        <v>0</v>
      </c>
      <c r="J7" s="118">
        <f t="shared" si="0"/>
        <v>0</v>
      </c>
      <c r="K7" s="2014" t="s">
        <v>839</v>
      </c>
      <c r="L7" s="2014"/>
      <c r="M7" s="2014"/>
      <c r="N7" s="2014"/>
      <c r="O7" s="2014"/>
      <c r="P7" s="2014"/>
      <c r="Q7" s="2014"/>
      <c r="R7" s="2014"/>
      <c r="S7" s="2014"/>
      <c r="T7" s="2014"/>
      <c r="U7" s="118">
        <f t="shared" si="1"/>
        <v>0</v>
      </c>
      <c r="AE7" s="33"/>
      <c r="AF7" s="144"/>
      <c r="AG7" s="145"/>
      <c r="AH7" s="165"/>
      <c r="AI7" s="146"/>
      <c r="AJ7" s="126"/>
      <c r="AN7" s="127"/>
      <c r="AO7" s="127"/>
      <c r="AP7" s="48"/>
    </row>
    <row r="8" spans="9:43" ht="21" customHeight="1" thickBot="1">
      <c r="I8" s="292">
        <f t="shared" si="2"/>
        <v>0</v>
      </c>
      <c r="J8" s="118">
        <f t="shared" si="0"/>
        <v>0</v>
      </c>
      <c r="K8" s="2015" t="s">
        <v>840</v>
      </c>
      <c r="L8" s="2017" t="s">
        <v>841</v>
      </c>
      <c r="M8" s="2019" t="s">
        <v>842</v>
      </c>
      <c r="N8" s="2019" t="s">
        <v>843</v>
      </c>
      <c r="O8" s="2022" t="s">
        <v>844</v>
      </c>
      <c r="P8" s="2023"/>
      <c r="Q8" s="2022" t="s">
        <v>845</v>
      </c>
      <c r="R8" s="2023"/>
      <c r="S8" s="1992" t="s">
        <v>969</v>
      </c>
      <c r="T8" s="1993"/>
      <c r="U8" s="118">
        <f t="shared" si="1"/>
        <v>0</v>
      </c>
      <c r="V8" s="217" t="s">
        <v>757</v>
      </c>
      <c r="W8" s="228" t="s">
        <v>973</v>
      </c>
      <c r="X8" s="228" t="s">
        <v>972</v>
      </c>
      <c r="Y8" s="228" t="s">
        <v>971</v>
      </c>
      <c r="Z8" s="228" t="s">
        <v>527</v>
      </c>
      <c r="AA8" s="229" t="s">
        <v>824</v>
      </c>
      <c r="AB8" s="228" t="s">
        <v>970</v>
      </c>
      <c r="AC8" s="230" t="s">
        <v>521</v>
      </c>
      <c r="AD8" s="231" t="s">
        <v>1232</v>
      </c>
      <c r="AE8" s="33"/>
      <c r="AF8" s="170"/>
      <c r="AG8" s="171"/>
      <c r="AH8" s="172"/>
      <c r="AI8" s="173"/>
      <c r="AJ8" s="174"/>
      <c r="AN8" s="174"/>
      <c r="AO8" s="33"/>
      <c r="AP8" s="48"/>
    </row>
    <row r="9" spans="9:43" ht="21" customHeight="1" thickBot="1">
      <c r="I9" s="292">
        <f t="shared" si="2"/>
        <v>0</v>
      </c>
      <c r="J9" s="118">
        <f t="shared" si="0"/>
        <v>0</v>
      </c>
      <c r="K9" s="2016"/>
      <c r="L9" s="2018"/>
      <c r="M9" s="2020"/>
      <c r="N9" s="2020"/>
      <c r="O9" s="986" t="s">
        <v>741</v>
      </c>
      <c r="P9" s="176" t="s">
        <v>742</v>
      </c>
      <c r="Q9" s="176" t="s">
        <v>741</v>
      </c>
      <c r="R9" s="177" t="s">
        <v>742</v>
      </c>
      <c r="S9" s="1994"/>
      <c r="T9" s="1995"/>
      <c r="U9" s="118">
        <f t="shared" si="1"/>
        <v>0</v>
      </c>
      <c r="V9" s="178"/>
      <c r="W9" s="179"/>
      <c r="X9" s="179"/>
      <c r="Y9" s="179"/>
      <c r="Z9" s="179"/>
      <c r="AA9" s="180"/>
      <c r="AB9" s="179"/>
      <c r="AC9" s="402"/>
      <c r="AD9" s="181"/>
      <c r="AE9" s="33"/>
      <c r="AF9" s="125"/>
      <c r="AG9" s="125"/>
      <c r="AH9" s="125"/>
      <c r="AI9" s="182"/>
      <c r="AJ9" s="174"/>
      <c r="AN9" s="174"/>
      <c r="AO9" s="33"/>
      <c r="AP9" s="48"/>
    </row>
    <row r="10" spans="9:43" ht="21" customHeight="1">
      <c r="I10" s="292">
        <f t="shared" si="2"/>
        <v>0</v>
      </c>
      <c r="J10" s="118">
        <f t="shared" si="0"/>
        <v>0</v>
      </c>
      <c r="K10" s="984" t="s">
        <v>802</v>
      </c>
      <c r="L10" s="184"/>
      <c r="M10" s="184"/>
      <c r="N10" s="266">
        <f>N11/S4</f>
        <v>200</v>
      </c>
      <c r="O10" s="263">
        <f>ROUND(O11/S4,1)</f>
        <v>1</v>
      </c>
      <c r="P10" s="263">
        <f>ROUND(P11/S4,1)</f>
        <v>1</v>
      </c>
      <c r="Q10" s="263">
        <f>ROUND(Q11/S4,0)</f>
        <v>50</v>
      </c>
      <c r="R10" s="263">
        <f>ROUND(R11/S4,0)</f>
        <v>50</v>
      </c>
      <c r="S10" s="1996"/>
      <c r="T10" s="1997"/>
      <c r="U10" s="118">
        <f t="shared" si="1"/>
        <v>0</v>
      </c>
      <c r="V10" s="178"/>
      <c r="W10" s="234"/>
      <c r="X10" s="234"/>
      <c r="Y10" s="234"/>
      <c r="Z10" s="179"/>
      <c r="AA10" s="180"/>
      <c r="AB10" s="179"/>
      <c r="AC10" s="402"/>
      <c r="AD10" s="181"/>
      <c r="AE10" s="33"/>
      <c r="AF10" s="133" t="s">
        <v>795</v>
      </c>
      <c r="AG10" s="134" t="s">
        <v>796</v>
      </c>
      <c r="AH10" s="169" t="s">
        <v>797</v>
      </c>
      <c r="AI10" s="135" t="s">
        <v>1499</v>
      </c>
      <c r="AJ10" s="126"/>
      <c r="AN10" s="127"/>
      <c r="AO10" s="33"/>
      <c r="AP10" s="48"/>
    </row>
    <row r="11" spans="9:43" ht="21" customHeight="1">
      <c r="I11" s="292">
        <f t="shared" si="2"/>
        <v>0</v>
      </c>
      <c r="J11" s="118">
        <f t="shared" si="0"/>
        <v>0</v>
      </c>
      <c r="K11" s="984" t="s">
        <v>754</v>
      </c>
      <c r="L11" s="184"/>
      <c r="M11" s="184"/>
      <c r="N11" s="264">
        <f>SUM(N12:N25)</f>
        <v>200</v>
      </c>
      <c r="O11" s="265">
        <f>SUM(O12:O25)</f>
        <v>1</v>
      </c>
      <c r="P11" s="265">
        <f>SUM(P12:P25)</f>
        <v>1</v>
      </c>
      <c r="Q11" s="265">
        <f>SUM(Q12:Q25)</f>
        <v>50</v>
      </c>
      <c r="R11" s="265">
        <f>SUM(R12:R25)</f>
        <v>50</v>
      </c>
      <c r="S11" s="1998"/>
      <c r="T11" s="1999"/>
      <c r="U11" s="118">
        <f t="shared" si="1"/>
        <v>0</v>
      </c>
      <c r="V11" s="178"/>
      <c r="W11" s="179"/>
      <c r="X11" s="179"/>
      <c r="Y11" s="179"/>
      <c r="Z11" s="179"/>
      <c r="AA11" s="180"/>
      <c r="AB11" s="179"/>
      <c r="AC11" s="402"/>
      <c r="AD11" s="181"/>
      <c r="AE11" s="33"/>
      <c r="AF11" s="144" t="s">
        <v>1725</v>
      </c>
      <c r="AG11" s="145" t="s">
        <v>961</v>
      </c>
      <c r="AH11" s="186">
        <v>0</v>
      </c>
      <c r="AI11" s="187" t="s">
        <v>1501</v>
      </c>
      <c r="AJ11" s="126"/>
      <c r="AN11" s="127"/>
      <c r="AO11" s="33"/>
      <c r="AP11" s="48"/>
    </row>
    <row r="12" spans="9:43" ht="21" customHeight="1">
      <c r="I12" s="292">
        <f>IF(($O$12+$P$12)&gt;0,1,0)</f>
        <v>1</v>
      </c>
      <c r="J12" s="118">
        <f t="shared" si="0"/>
        <v>0</v>
      </c>
      <c r="K12" s="984">
        <v>1</v>
      </c>
      <c r="L12" s="188">
        <v>111111</v>
      </c>
      <c r="M12" s="188">
        <v>111111</v>
      </c>
      <c r="N12" s="189">
        <f t="shared" ref="N12:N25" si="3">IF(O12+P12&gt;0,$W$77,)</f>
        <v>200</v>
      </c>
      <c r="O12" s="188">
        <v>1</v>
      </c>
      <c r="P12" s="188">
        <v>1</v>
      </c>
      <c r="Q12" s="264">
        <f t="shared" ref="Q12:R25" si="4">ROUND(O12*50,0)</f>
        <v>50</v>
      </c>
      <c r="R12" s="264">
        <f t="shared" si="4"/>
        <v>50</v>
      </c>
      <c r="S12" s="1988"/>
      <c r="T12" s="1989"/>
      <c r="U12" s="118">
        <f t="shared" si="1"/>
        <v>0</v>
      </c>
      <c r="V12" s="178"/>
      <c r="W12" s="179"/>
      <c r="X12" s="179"/>
      <c r="Y12" s="179"/>
      <c r="Z12" s="179"/>
      <c r="AA12" s="180"/>
      <c r="AB12" s="179"/>
      <c r="AC12" s="402"/>
      <c r="AD12" s="181"/>
      <c r="AE12" s="33"/>
      <c r="AF12" s="144" t="s">
        <v>1726</v>
      </c>
      <c r="AG12" s="145" t="s">
        <v>800</v>
      </c>
      <c r="AH12" s="192">
        <v>0.05</v>
      </c>
      <c r="AI12" s="187" t="s">
        <v>1502</v>
      </c>
      <c r="AJ12" s="126"/>
      <c r="AN12" s="127"/>
      <c r="AO12" s="33"/>
      <c r="AP12" s="48"/>
    </row>
    <row r="13" spans="9:43" ht="21" customHeight="1">
      <c r="I13" s="292">
        <f t="shared" ref="I13:I25" si="5">IF(($O$12+$P$12)&gt;0,1,0)</f>
        <v>1</v>
      </c>
      <c r="J13" s="118">
        <f t="shared" si="0"/>
        <v>0</v>
      </c>
      <c r="K13" s="984">
        <f t="shared" ref="K13:K25" si="6">+K12+1</f>
        <v>2</v>
      </c>
      <c r="L13" s="188"/>
      <c r="M13" s="188"/>
      <c r="N13" s="189">
        <f t="shared" si="3"/>
        <v>0</v>
      </c>
      <c r="O13" s="188"/>
      <c r="P13" s="188"/>
      <c r="Q13" s="264">
        <f t="shared" si="4"/>
        <v>0</v>
      </c>
      <c r="R13" s="264">
        <f t="shared" si="4"/>
        <v>0</v>
      </c>
      <c r="S13" s="1988"/>
      <c r="T13" s="1989"/>
      <c r="U13" s="118">
        <f t="shared" si="1"/>
        <v>0</v>
      </c>
      <c r="V13" s="178"/>
      <c r="W13" s="179"/>
      <c r="X13" s="179"/>
      <c r="Y13" s="179"/>
      <c r="Z13" s="179"/>
      <c r="AA13" s="180"/>
      <c r="AB13" s="179"/>
      <c r="AC13" s="402"/>
      <c r="AD13" s="181"/>
      <c r="AE13" s="33"/>
      <c r="AF13" s="144" t="s">
        <v>1727</v>
      </c>
      <c r="AG13" s="145" t="s">
        <v>963</v>
      </c>
      <c r="AH13" s="192">
        <v>0.1</v>
      </c>
      <c r="AI13" s="193"/>
      <c r="AJ13" s="126"/>
      <c r="AN13" s="127"/>
      <c r="AO13" s="33"/>
      <c r="AP13" s="48"/>
    </row>
    <row r="14" spans="9:43" ht="21" customHeight="1">
      <c r="I14" s="292">
        <f t="shared" si="5"/>
        <v>1</v>
      </c>
      <c r="J14" s="118">
        <f t="shared" si="0"/>
        <v>0</v>
      </c>
      <c r="K14" s="984">
        <f t="shared" si="6"/>
        <v>3</v>
      </c>
      <c r="L14" s="188"/>
      <c r="M14" s="188"/>
      <c r="N14" s="189">
        <f t="shared" si="3"/>
        <v>0</v>
      </c>
      <c r="O14" s="188"/>
      <c r="P14" s="188"/>
      <c r="Q14" s="264">
        <f t="shared" si="4"/>
        <v>0</v>
      </c>
      <c r="R14" s="264">
        <f t="shared" si="4"/>
        <v>0</v>
      </c>
      <c r="S14" s="1988"/>
      <c r="T14" s="1989"/>
      <c r="U14" s="118">
        <f t="shared" si="1"/>
        <v>0</v>
      </c>
      <c r="V14" s="178"/>
      <c r="W14" s="179"/>
      <c r="X14" s="179"/>
      <c r="Y14" s="179"/>
      <c r="Z14" s="179"/>
      <c r="AA14" s="180"/>
      <c r="AB14" s="179"/>
      <c r="AC14" s="402"/>
      <c r="AD14" s="181"/>
      <c r="AE14" s="33"/>
      <c r="AF14" s="144"/>
      <c r="AG14" s="145"/>
      <c r="AH14" s="194"/>
      <c r="AI14" s="146"/>
      <c r="AJ14" s="174"/>
      <c r="AN14" s="174"/>
      <c r="AO14" s="33"/>
      <c r="AP14" s="48"/>
    </row>
    <row r="15" spans="9:43" ht="21" customHeight="1" thickBot="1">
      <c r="I15" s="292">
        <f t="shared" si="5"/>
        <v>1</v>
      </c>
      <c r="J15" s="118">
        <f t="shared" si="0"/>
        <v>0</v>
      </c>
      <c r="K15" s="984">
        <f t="shared" si="6"/>
        <v>4</v>
      </c>
      <c r="L15" s="188"/>
      <c r="M15" s="188"/>
      <c r="N15" s="189">
        <f t="shared" si="3"/>
        <v>0</v>
      </c>
      <c r="O15" s="188"/>
      <c r="P15" s="188"/>
      <c r="Q15" s="264">
        <f t="shared" si="4"/>
        <v>0</v>
      </c>
      <c r="R15" s="264">
        <f t="shared" si="4"/>
        <v>0</v>
      </c>
      <c r="S15" s="1988"/>
      <c r="T15" s="1989"/>
      <c r="U15" s="118">
        <f t="shared" si="1"/>
        <v>0</v>
      </c>
      <c r="V15" s="178"/>
      <c r="W15" s="179"/>
      <c r="X15" s="179"/>
      <c r="Y15" s="179"/>
      <c r="Z15" s="179"/>
      <c r="AA15" s="180"/>
      <c r="AB15" s="179"/>
      <c r="AC15" s="402"/>
      <c r="AD15" s="181"/>
      <c r="AE15" s="33"/>
      <c r="AF15" s="170"/>
      <c r="AG15" s="195"/>
      <c r="AH15" s="171"/>
      <c r="AI15" s="173"/>
      <c r="AJ15" s="174"/>
      <c r="AN15" s="174"/>
      <c r="AO15" s="33"/>
      <c r="AP15" s="48"/>
    </row>
    <row r="16" spans="9:43" ht="21" customHeight="1">
      <c r="I16" s="292">
        <f t="shared" si="5"/>
        <v>1</v>
      </c>
      <c r="J16" s="118">
        <f t="shared" si="0"/>
        <v>0</v>
      </c>
      <c r="K16" s="984">
        <f t="shared" si="6"/>
        <v>5</v>
      </c>
      <c r="L16" s="188"/>
      <c r="M16" s="188"/>
      <c r="N16" s="189">
        <f t="shared" si="3"/>
        <v>0</v>
      </c>
      <c r="O16" s="188"/>
      <c r="P16" s="188"/>
      <c r="Q16" s="191">
        <f t="shared" si="4"/>
        <v>0</v>
      </c>
      <c r="R16" s="191">
        <f t="shared" si="4"/>
        <v>0</v>
      </c>
      <c r="S16" s="1988"/>
      <c r="T16" s="1989"/>
      <c r="U16" s="118">
        <f t="shared" si="1"/>
        <v>0</v>
      </c>
      <c r="V16" s="178"/>
      <c r="W16" s="179"/>
      <c r="X16" s="179"/>
      <c r="Y16" s="179"/>
      <c r="Z16" s="179"/>
      <c r="AA16" s="180"/>
      <c r="AB16" s="179"/>
      <c r="AC16" s="402"/>
      <c r="AD16" s="181"/>
      <c r="AE16" s="28"/>
      <c r="AF16" s="48"/>
      <c r="AG16" s="48"/>
      <c r="AH16" s="48"/>
      <c r="AI16" s="48"/>
      <c r="AJ16" s="48"/>
      <c r="AK16" s="28"/>
      <c r="AL16" s="28"/>
      <c r="AM16" s="28"/>
      <c r="AN16" s="48"/>
      <c r="AO16" s="48"/>
      <c r="AP16" s="48"/>
      <c r="AQ16" s="28"/>
    </row>
    <row r="17" spans="1:43" ht="21" customHeight="1">
      <c r="I17" s="292">
        <f t="shared" si="5"/>
        <v>1</v>
      </c>
      <c r="J17" s="118">
        <f t="shared" si="0"/>
        <v>0</v>
      </c>
      <c r="K17" s="984">
        <f t="shared" si="6"/>
        <v>6</v>
      </c>
      <c r="L17" s="188"/>
      <c r="M17" s="188"/>
      <c r="N17" s="189">
        <f t="shared" si="3"/>
        <v>0</v>
      </c>
      <c r="O17" s="188"/>
      <c r="P17" s="188"/>
      <c r="Q17" s="191">
        <f t="shared" si="4"/>
        <v>0</v>
      </c>
      <c r="R17" s="191">
        <f t="shared" si="4"/>
        <v>0</v>
      </c>
      <c r="S17" s="1988"/>
      <c r="T17" s="1989"/>
      <c r="U17" s="118">
        <f t="shared" si="1"/>
        <v>0</v>
      </c>
      <c r="V17" s="137" t="s">
        <v>754</v>
      </c>
      <c r="W17" s="196">
        <f>SUM(W9:W16)</f>
        <v>0</v>
      </c>
      <c r="X17" s="196">
        <f>SUM(X9:X16)</f>
        <v>0</v>
      </c>
      <c r="Y17" s="196">
        <f>SUM(Y9:Y16)</f>
        <v>0</v>
      </c>
      <c r="Z17" s="197"/>
      <c r="AA17" s="198"/>
      <c r="AB17" s="196">
        <f>SUM(AB9:AB16)</f>
        <v>0</v>
      </c>
      <c r="AC17" s="402"/>
      <c r="AD17" s="654">
        <f>SUBTOTAL(9,AD9:AD16)</f>
        <v>0</v>
      </c>
      <c r="AE17" s="199"/>
      <c r="AF17" s="33"/>
      <c r="AG17" s="33"/>
      <c r="AH17" s="33"/>
      <c r="AI17" s="33"/>
      <c r="AJ17" s="33"/>
      <c r="AN17" s="48"/>
      <c r="AO17" s="48"/>
      <c r="AP17" s="48"/>
    </row>
    <row r="18" spans="1:43" s="28" customFormat="1" ht="21" customHeight="1" thickBot="1">
      <c r="A18" s="200"/>
      <c r="B18" s="200"/>
      <c r="C18" s="200"/>
      <c r="D18" s="200"/>
      <c r="E18" s="200"/>
      <c r="F18" s="200"/>
      <c r="G18" s="200"/>
      <c r="I18" s="292">
        <f t="shared" si="5"/>
        <v>1</v>
      </c>
      <c r="J18" s="118">
        <f t="shared" si="0"/>
        <v>0</v>
      </c>
      <c r="K18" s="984">
        <f t="shared" si="6"/>
        <v>7</v>
      </c>
      <c r="L18" s="188"/>
      <c r="M18" s="188"/>
      <c r="N18" s="189">
        <f t="shared" si="3"/>
        <v>0</v>
      </c>
      <c r="O18" s="188"/>
      <c r="P18" s="188"/>
      <c r="Q18" s="191">
        <f t="shared" si="4"/>
        <v>0</v>
      </c>
      <c r="R18" s="191">
        <f t="shared" si="4"/>
        <v>0</v>
      </c>
      <c r="S18" s="1988"/>
      <c r="T18" s="1989"/>
      <c r="U18" s="118">
        <f t="shared" si="1"/>
        <v>0</v>
      </c>
      <c r="V18" s="201" t="s">
        <v>802</v>
      </c>
      <c r="W18" s="202"/>
      <c r="X18" s="202"/>
      <c r="Y18" s="202"/>
      <c r="Z18" s="202"/>
      <c r="AA18" s="203"/>
      <c r="AB18" s="202">
        <f>IF(AB17&gt;0,ROUND(AB17/COUNTA(AB9:AB16),0),)</f>
        <v>0</v>
      </c>
      <c r="AC18" s="403"/>
      <c r="AD18" s="204"/>
      <c r="AE18" s="199"/>
      <c r="AF18" s="199"/>
      <c r="AG18" s="199"/>
      <c r="AH18" s="33"/>
      <c r="AI18" s="33"/>
      <c r="AJ18" s="33"/>
      <c r="AK18" s="33"/>
      <c r="AL18" s="33"/>
      <c r="AM18" s="33"/>
      <c r="AN18" s="48"/>
      <c r="AO18" s="48"/>
      <c r="AP18" s="48"/>
      <c r="AQ18" s="116"/>
    </row>
    <row r="19" spans="1:43" ht="21" customHeight="1">
      <c r="I19" s="292">
        <f t="shared" si="5"/>
        <v>1</v>
      </c>
      <c r="J19" s="118">
        <f t="shared" si="0"/>
        <v>0</v>
      </c>
      <c r="K19" s="984">
        <f t="shared" si="6"/>
        <v>8</v>
      </c>
      <c r="L19" s="188"/>
      <c r="M19" s="188"/>
      <c r="N19" s="189">
        <f t="shared" si="3"/>
        <v>0</v>
      </c>
      <c r="O19" s="188"/>
      <c r="P19" s="188"/>
      <c r="Q19" s="191">
        <f t="shared" si="4"/>
        <v>0</v>
      </c>
      <c r="R19" s="191">
        <f t="shared" si="4"/>
        <v>0</v>
      </c>
      <c r="S19" s="1988"/>
      <c r="T19" s="1989"/>
      <c r="U19" s="118">
        <f t="shared" si="1"/>
        <v>0</v>
      </c>
      <c r="V19" s="33"/>
      <c r="W19" s="33"/>
      <c r="X19" s="33"/>
      <c r="Y19" s="33"/>
      <c r="Z19" s="33"/>
      <c r="AA19" s="205"/>
      <c r="AB19" s="33"/>
      <c r="AC19" s="33"/>
      <c r="AD19" s="33"/>
      <c r="AE19" s="199"/>
      <c r="AF19" s="199"/>
      <c r="AG19" s="199"/>
      <c r="AH19" s="33"/>
      <c r="AI19" s="33"/>
      <c r="AJ19" s="33"/>
      <c r="AK19" s="33"/>
      <c r="AL19" s="33"/>
      <c r="AM19" s="33"/>
      <c r="AN19" s="48"/>
      <c r="AO19" s="48"/>
      <c r="AP19" s="48"/>
    </row>
    <row r="20" spans="1:43" ht="21" customHeight="1">
      <c r="I20" s="292">
        <f t="shared" si="5"/>
        <v>1</v>
      </c>
      <c r="J20" s="118">
        <f t="shared" si="0"/>
        <v>0</v>
      </c>
      <c r="K20" s="984">
        <f t="shared" si="6"/>
        <v>9</v>
      </c>
      <c r="L20" s="188"/>
      <c r="M20" s="188"/>
      <c r="N20" s="189">
        <f t="shared" si="3"/>
        <v>0</v>
      </c>
      <c r="O20" s="188"/>
      <c r="P20" s="188"/>
      <c r="Q20" s="191">
        <f t="shared" si="4"/>
        <v>0</v>
      </c>
      <c r="R20" s="191">
        <f t="shared" si="4"/>
        <v>0</v>
      </c>
      <c r="S20" s="1988"/>
      <c r="T20" s="1989"/>
      <c r="U20" s="118">
        <f t="shared" si="1"/>
        <v>0</v>
      </c>
      <c r="V20" s="647" t="s">
        <v>1169</v>
      </c>
      <c r="W20" s="648" t="s">
        <v>1366</v>
      </c>
      <c r="X20" s="649"/>
      <c r="Y20" s="649"/>
      <c r="Z20" s="649"/>
      <c r="AA20" s="649"/>
      <c r="AB20" s="649"/>
      <c r="AC20" s="649"/>
      <c r="AD20" s="650"/>
      <c r="AE20" s="199"/>
      <c r="AF20" s="199"/>
      <c r="AG20" s="199"/>
      <c r="AH20" s="33"/>
      <c r="AI20" s="33"/>
      <c r="AJ20" s="33"/>
      <c r="AK20" s="33"/>
      <c r="AL20" s="33"/>
      <c r="AM20" s="33"/>
      <c r="AN20" s="48"/>
      <c r="AO20" s="48"/>
      <c r="AP20" s="48"/>
    </row>
    <row r="21" spans="1:43" ht="21" customHeight="1">
      <c r="I21" s="292">
        <f t="shared" si="5"/>
        <v>1</v>
      </c>
      <c r="J21" s="118">
        <f t="shared" si="0"/>
        <v>0</v>
      </c>
      <c r="K21" s="984">
        <f t="shared" si="6"/>
        <v>10</v>
      </c>
      <c r="L21" s="188"/>
      <c r="M21" s="188"/>
      <c r="N21" s="189">
        <f t="shared" si="3"/>
        <v>0</v>
      </c>
      <c r="O21" s="188"/>
      <c r="P21" s="188"/>
      <c r="Q21" s="191">
        <f t="shared" si="4"/>
        <v>0</v>
      </c>
      <c r="R21" s="191">
        <f t="shared" si="4"/>
        <v>0</v>
      </c>
      <c r="S21" s="1988"/>
      <c r="T21" s="1989"/>
      <c r="U21" s="118">
        <f t="shared" si="1"/>
        <v>0</v>
      </c>
      <c r="V21" s="651" t="s">
        <v>1171</v>
      </c>
      <c r="W21" s="648" t="str">
        <f>"식재된 "&amp;K6&amp;" 는 활착이 안정된 상태로 신초발달이 양호하다."</f>
        <v>식재된 0 는 활착이 안정된 상태로 신초발달이 양호하다.</v>
      </c>
      <c r="X21" s="649"/>
      <c r="Y21" s="649"/>
      <c r="Z21" s="649"/>
      <c r="AA21" s="649"/>
      <c r="AB21" s="649"/>
      <c r="AC21" s="649"/>
      <c r="AD21" s="650"/>
      <c r="AE21" s="199"/>
      <c r="AF21" s="199"/>
      <c r="AG21" s="199"/>
      <c r="AH21" s="33"/>
      <c r="AI21" s="33"/>
      <c r="AJ21" s="33"/>
      <c r="AK21" s="33"/>
      <c r="AL21" s="33"/>
      <c r="AM21" s="33"/>
      <c r="AN21" s="48"/>
      <c r="AO21" s="48"/>
      <c r="AP21" s="48"/>
    </row>
    <row r="22" spans="1:43" ht="21" customHeight="1">
      <c r="I22" s="292">
        <f t="shared" si="5"/>
        <v>1</v>
      </c>
      <c r="J22" s="118">
        <f t="shared" si="0"/>
        <v>0</v>
      </c>
      <c r="K22" s="984">
        <f t="shared" si="6"/>
        <v>11</v>
      </c>
      <c r="L22" s="188"/>
      <c r="M22" s="188"/>
      <c r="N22" s="189">
        <f t="shared" si="3"/>
        <v>0</v>
      </c>
      <c r="O22" s="188"/>
      <c r="P22" s="188"/>
      <c r="Q22" s="191">
        <f t="shared" si="4"/>
        <v>0</v>
      </c>
      <c r="R22" s="191">
        <f t="shared" si="4"/>
        <v>0</v>
      </c>
      <c r="S22" s="1988"/>
      <c r="T22" s="1989"/>
      <c r="U22" s="118">
        <f t="shared" si="1"/>
        <v>0</v>
      </c>
      <c r="V22" s="651" t="s">
        <v>1172</v>
      </c>
      <c r="W22" s="648" t="s">
        <v>1457</v>
      </c>
      <c r="X22" s="649"/>
      <c r="Y22" s="649"/>
      <c r="Z22" s="649"/>
      <c r="AA22" s="649"/>
      <c r="AB22" s="649"/>
      <c r="AC22" s="649"/>
      <c r="AD22" s="650"/>
      <c r="AE22" s="199"/>
      <c r="AF22" s="199"/>
      <c r="AG22" s="199"/>
      <c r="AH22" s="33"/>
      <c r="AI22" s="33"/>
      <c r="AJ22" s="33"/>
      <c r="AK22" s="33"/>
      <c r="AL22" s="33"/>
      <c r="AM22" s="33"/>
      <c r="AN22" s="48"/>
      <c r="AO22" s="48"/>
      <c r="AP22" s="48"/>
    </row>
    <row r="23" spans="1:43" ht="21" customHeight="1">
      <c r="I23" s="292">
        <f t="shared" si="5"/>
        <v>1</v>
      </c>
      <c r="J23" s="118">
        <f t="shared" si="0"/>
        <v>0</v>
      </c>
      <c r="K23" s="984">
        <f t="shared" si="6"/>
        <v>12</v>
      </c>
      <c r="L23" s="188"/>
      <c r="M23" s="188"/>
      <c r="N23" s="189">
        <f t="shared" si="3"/>
        <v>0</v>
      </c>
      <c r="O23" s="188"/>
      <c r="P23" s="188"/>
      <c r="Q23" s="191">
        <f t="shared" si="4"/>
        <v>0</v>
      </c>
      <c r="R23" s="191">
        <f t="shared" si="4"/>
        <v>0</v>
      </c>
      <c r="S23" s="1988"/>
      <c r="T23" s="1989"/>
      <c r="U23" s="118">
        <f t="shared" si="1"/>
        <v>0</v>
      </c>
      <c r="V23" s="651" t="s">
        <v>1174</v>
      </c>
      <c r="W23" s="648" t="str">
        <f>"소반내 조림목의 생육상태, 현장여건 등을 고려하여 작업종은 "&amp;R4&amp;"로 적용하였다."</f>
        <v>소반내 조림목의 생육상태, 현장여건 등을 고려하여 작업종은 모두베기로 적용하였다.</v>
      </c>
      <c r="X23" s="649"/>
      <c r="Y23" s="649"/>
      <c r="Z23" s="649"/>
      <c r="AA23" s="649"/>
      <c r="AB23" s="649"/>
      <c r="AC23" s="649"/>
      <c r="AD23" s="650"/>
      <c r="AE23" s="199"/>
      <c r="AF23" s="199"/>
      <c r="AG23" s="199"/>
      <c r="AH23" s="33"/>
      <c r="AI23" s="33"/>
      <c r="AJ23" s="33"/>
      <c r="AK23" s="33"/>
      <c r="AL23" s="33"/>
      <c r="AM23" s="33"/>
      <c r="AN23" s="48"/>
      <c r="AO23" s="48"/>
      <c r="AP23" s="48"/>
    </row>
    <row r="24" spans="1:43" ht="21" customHeight="1">
      <c r="I24" s="292">
        <f t="shared" si="5"/>
        <v>1</v>
      </c>
      <c r="J24" s="118">
        <f t="shared" si="0"/>
        <v>0</v>
      </c>
      <c r="K24" s="984">
        <f t="shared" si="6"/>
        <v>13</v>
      </c>
      <c r="L24" s="188"/>
      <c r="M24" s="188"/>
      <c r="N24" s="189">
        <f t="shared" si="3"/>
        <v>0</v>
      </c>
      <c r="O24" s="188"/>
      <c r="P24" s="188"/>
      <c r="Q24" s="191">
        <f t="shared" si="4"/>
        <v>0</v>
      </c>
      <c r="R24" s="191">
        <f t="shared" si="4"/>
        <v>0</v>
      </c>
      <c r="S24" s="1988"/>
      <c r="T24" s="1989"/>
      <c r="U24" s="118">
        <f t="shared" si="1"/>
        <v>0</v>
      </c>
      <c r="V24" s="652" t="s">
        <v>1175</v>
      </c>
      <c r="W24" s="648"/>
      <c r="X24" s="649"/>
      <c r="Y24" s="649"/>
      <c r="Z24" s="649"/>
      <c r="AA24" s="649"/>
      <c r="AB24" s="649"/>
      <c r="AC24" s="649"/>
      <c r="AD24" s="650"/>
      <c r="AE24" s="199"/>
      <c r="AF24" s="199"/>
      <c r="AG24" s="199"/>
      <c r="AH24" s="33"/>
      <c r="AI24" s="33"/>
      <c r="AJ24" s="33"/>
      <c r="AK24" s="33"/>
      <c r="AL24" s="33"/>
      <c r="AM24" s="33"/>
      <c r="AN24" s="48"/>
      <c r="AO24" s="48"/>
      <c r="AP24" s="48"/>
    </row>
    <row r="25" spans="1:43" ht="21" customHeight="1" thickBot="1">
      <c r="I25" s="292">
        <f t="shared" si="5"/>
        <v>1</v>
      </c>
      <c r="J25" s="118">
        <f t="shared" si="0"/>
        <v>0</v>
      </c>
      <c r="K25" s="206">
        <f t="shared" si="6"/>
        <v>14</v>
      </c>
      <c r="L25" s="159"/>
      <c r="M25" s="159"/>
      <c r="N25" s="207">
        <f t="shared" si="3"/>
        <v>0</v>
      </c>
      <c r="O25" s="159"/>
      <c r="P25" s="159"/>
      <c r="Q25" s="209">
        <f t="shared" si="4"/>
        <v>0</v>
      </c>
      <c r="R25" s="209">
        <f t="shared" si="4"/>
        <v>0</v>
      </c>
      <c r="S25" s="1990"/>
      <c r="T25" s="1991"/>
      <c r="U25" s="118">
        <f t="shared" si="1"/>
        <v>0</v>
      </c>
      <c r="V25" s="651"/>
      <c r="W25" s="648"/>
      <c r="X25" s="649"/>
      <c r="Y25" s="649"/>
      <c r="Z25" s="649"/>
      <c r="AA25" s="649"/>
      <c r="AB25" s="649"/>
      <c r="AC25" s="649"/>
      <c r="AD25" s="650"/>
      <c r="AE25" s="199"/>
      <c r="AF25" s="199"/>
      <c r="AG25" s="199"/>
      <c r="AH25" s="33"/>
      <c r="AI25" s="33"/>
      <c r="AJ25" s="33"/>
      <c r="AK25" s="33"/>
      <c r="AL25" s="33"/>
      <c r="AM25" s="33"/>
      <c r="AN25" s="48"/>
      <c r="AO25" s="48"/>
      <c r="AP25" s="48"/>
    </row>
    <row r="26" spans="1:43" ht="21" customHeight="1" thickBot="1">
      <c r="I26" s="292" t="e">
        <f>IF((O$28+P$28)&gt;0,1,0)</f>
        <v>#VALUE!</v>
      </c>
      <c r="J26" s="118">
        <f t="shared" si="0"/>
        <v>0</v>
      </c>
      <c r="K26" s="2013" t="s">
        <v>803</v>
      </c>
      <c r="L26" s="2013"/>
      <c r="M26" s="2013"/>
      <c r="N26" s="2013"/>
      <c r="O26" s="2013"/>
      <c r="P26" s="2013"/>
      <c r="Q26" s="2013"/>
      <c r="R26" s="2013"/>
      <c r="S26" s="2013"/>
      <c r="T26" s="2013"/>
      <c r="U26" s="118">
        <v>0</v>
      </c>
      <c r="V26" s="119" t="s">
        <v>755</v>
      </c>
      <c r="W26" s="120" t="s">
        <v>873</v>
      </c>
      <c r="X26" s="121"/>
      <c r="Y26" s="121"/>
      <c r="Z26" s="122"/>
      <c r="AA26" s="123"/>
      <c r="AB26" s="122"/>
      <c r="AC26" s="122"/>
      <c r="AD26" s="122"/>
      <c r="AE26" s="199"/>
      <c r="AF26" s="124" t="s">
        <v>756</v>
      </c>
      <c r="AG26" s="125"/>
      <c r="AH26" s="125"/>
      <c r="AI26" s="125"/>
      <c r="AJ26" s="33"/>
      <c r="AK26" s="33"/>
      <c r="AL26" s="33"/>
      <c r="AM26" s="33"/>
      <c r="AN26" s="48"/>
      <c r="AO26" s="48"/>
      <c r="AP26" s="48"/>
    </row>
    <row r="27" spans="1:43" ht="21" customHeight="1" thickBot="1">
      <c r="I27" s="292" t="e">
        <f t="shared" ref="I27:I50" si="7">IF((O$28+P$28)&gt;0,1,0)</f>
        <v>#VALUE!</v>
      </c>
      <c r="J27" s="118">
        <f t="shared" si="0"/>
        <v>0</v>
      </c>
      <c r="K27" s="2021" t="s">
        <v>537</v>
      </c>
      <c r="L27" s="2021"/>
      <c r="M27" s="2021"/>
      <c r="N27" s="2021"/>
      <c r="O27" s="2021"/>
      <c r="P27" s="2021"/>
      <c r="Q27" s="2021"/>
      <c r="R27" s="2021"/>
      <c r="S27" s="2021"/>
      <c r="T27" s="2021"/>
      <c r="U27" s="118">
        <v>0</v>
      </c>
      <c r="V27" s="217" t="s">
        <v>976</v>
      </c>
      <c r="W27" s="232">
        <v>200</v>
      </c>
      <c r="X27" s="233" t="s">
        <v>1176</v>
      </c>
      <c r="Y27" s="232">
        <v>0</v>
      </c>
      <c r="Z27" s="129"/>
      <c r="AA27" s="130"/>
      <c r="AB27" s="129"/>
      <c r="AC27" s="131"/>
      <c r="AD27" s="132"/>
      <c r="AE27" s="199"/>
      <c r="AF27" s="133" t="s">
        <v>777</v>
      </c>
      <c r="AG27" s="134" t="s">
        <v>778</v>
      </c>
      <c r="AH27" s="134" t="s">
        <v>779</v>
      </c>
      <c r="AI27" s="135" t="s">
        <v>780</v>
      </c>
      <c r="AJ27" s="33"/>
      <c r="AK27" s="33"/>
      <c r="AL27" s="33"/>
      <c r="AM27" s="33"/>
      <c r="AN27" s="48"/>
      <c r="AO27" s="48"/>
      <c r="AP27" s="48"/>
    </row>
    <row r="28" spans="1:43" ht="21" customHeight="1">
      <c r="I28" s="292" t="e">
        <f t="shared" si="7"/>
        <v>#VALUE!</v>
      </c>
      <c r="J28" s="118">
        <f t="shared" si="0"/>
        <v>0</v>
      </c>
      <c r="K28" s="983" t="s">
        <v>523</v>
      </c>
      <c r="L28" s="136" t="s">
        <v>524</v>
      </c>
      <c r="M28" s="985" t="s">
        <v>978</v>
      </c>
      <c r="N28" s="136" t="s">
        <v>838</v>
      </c>
      <c r="O28" s="985" t="s">
        <v>776</v>
      </c>
      <c r="P28" s="136" t="s">
        <v>525</v>
      </c>
      <c r="Q28" s="136" t="s">
        <v>534</v>
      </c>
      <c r="R28" s="136" t="s">
        <v>529</v>
      </c>
      <c r="S28" s="406" t="s">
        <v>535</v>
      </c>
      <c r="T28" s="407" t="s">
        <v>536</v>
      </c>
      <c r="U28" s="118">
        <v>0</v>
      </c>
      <c r="V28" s="218" t="s">
        <v>975</v>
      </c>
      <c r="W28" s="138"/>
      <c r="X28" s="139"/>
      <c r="Y28" s="139"/>
      <c r="Z28" s="140"/>
      <c r="AA28" s="141"/>
      <c r="AB28" s="140"/>
      <c r="AC28" s="142"/>
      <c r="AD28" s="143"/>
      <c r="AE28" s="199"/>
      <c r="AF28" s="144" t="s">
        <v>781</v>
      </c>
      <c r="AG28" s="145" t="s">
        <v>782</v>
      </c>
      <c r="AH28" s="145" t="s">
        <v>783</v>
      </c>
      <c r="AI28" s="146" t="s">
        <v>784</v>
      </c>
      <c r="AJ28" s="33"/>
      <c r="AK28" s="33"/>
      <c r="AL28" s="33"/>
      <c r="AM28" s="33"/>
      <c r="AN28" s="48"/>
      <c r="AO28" s="48"/>
      <c r="AP28" s="48"/>
    </row>
    <row r="29" spans="1:43" ht="21" customHeight="1" thickBot="1">
      <c r="I29" s="292" t="e">
        <f t="shared" si="7"/>
        <v>#VALUE!</v>
      </c>
      <c r="J29" s="118">
        <f t="shared" si="0"/>
        <v>0</v>
      </c>
      <c r="K29" s="147"/>
      <c r="L29" s="405"/>
      <c r="M29" s="148"/>
      <c r="N29" s="149"/>
      <c r="O29" s="149"/>
      <c r="P29" s="150" t="s">
        <v>1360</v>
      </c>
      <c r="Q29" s="151">
        <v>0</v>
      </c>
      <c r="R29" s="393"/>
      <c r="S29" s="152">
        <v>0</v>
      </c>
      <c r="T29" s="153">
        <v>0</v>
      </c>
      <c r="U29" s="118">
        <v>0</v>
      </c>
      <c r="V29" s="218" t="s">
        <v>974</v>
      </c>
      <c r="W29" s="138"/>
      <c r="X29" s="139"/>
      <c r="Y29" s="139"/>
      <c r="Z29" s="140"/>
      <c r="AA29" s="141"/>
      <c r="AB29" s="140"/>
      <c r="AC29" s="142"/>
      <c r="AD29" s="143"/>
      <c r="AE29" s="199"/>
      <c r="AF29" s="144" t="s">
        <v>785</v>
      </c>
      <c r="AG29" s="145" t="s">
        <v>786</v>
      </c>
      <c r="AH29" s="154" t="s">
        <v>787</v>
      </c>
      <c r="AI29" s="146" t="s">
        <v>788</v>
      </c>
      <c r="AJ29" s="33"/>
      <c r="AK29" s="33"/>
      <c r="AL29" s="33"/>
      <c r="AM29" s="33"/>
      <c r="AN29" s="48"/>
      <c r="AO29" s="48"/>
      <c r="AP29" s="48"/>
    </row>
    <row r="30" spans="1:43" ht="21" customHeight="1" thickBot="1">
      <c r="I30" s="292" t="e">
        <f t="shared" si="7"/>
        <v>#VALUE!</v>
      </c>
      <c r="J30" s="118">
        <f t="shared" si="0"/>
        <v>0</v>
      </c>
      <c r="K30" s="983" t="s">
        <v>527</v>
      </c>
      <c r="L30" s="136" t="s">
        <v>528</v>
      </c>
      <c r="M30" s="136" t="s">
        <v>521</v>
      </c>
      <c r="N30" s="136" t="s">
        <v>526</v>
      </c>
      <c r="O30" s="136" t="s">
        <v>530</v>
      </c>
      <c r="P30" s="987" t="s">
        <v>531</v>
      </c>
      <c r="Q30" s="987" t="s">
        <v>532</v>
      </c>
      <c r="R30" s="155" t="s">
        <v>533</v>
      </c>
      <c r="S30" s="156" t="s">
        <v>552</v>
      </c>
      <c r="T30" s="407" t="s">
        <v>522</v>
      </c>
      <c r="U30" s="118">
        <v>0</v>
      </c>
      <c r="V30" s="219" t="s">
        <v>789</v>
      </c>
      <c r="W30" s="220"/>
      <c r="X30" s="221"/>
      <c r="Y30" s="221"/>
      <c r="Z30" s="222"/>
      <c r="AA30" s="223"/>
      <c r="AB30" s="222"/>
      <c r="AC30" s="224"/>
      <c r="AD30" s="225"/>
      <c r="AE30" s="199"/>
      <c r="AF30" s="144" t="s">
        <v>790</v>
      </c>
      <c r="AG30" s="157" t="s">
        <v>791</v>
      </c>
      <c r="AH30" s="158" t="s">
        <v>792</v>
      </c>
      <c r="AI30" s="146" t="s">
        <v>793</v>
      </c>
      <c r="AJ30" s="33"/>
      <c r="AK30" s="33"/>
      <c r="AL30" s="33"/>
      <c r="AM30" s="33"/>
      <c r="AN30" s="48"/>
      <c r="AO30" s="48"/>
      <c r="AP30" s="48"/>
    </row>
    <row r="31" spans="1:43" ht="21" customHeight="1" thickBot="1">
      <c r="I31" s="292" t="e">
        <f t="shared" si="7"/>
        <v>#VALUE!</v>
      </c>
      <c r="J31" s="118">
        <f t="shared" si="0"/>
        <v>0</v>
      </c>
      <c r="K31" s="394">
        <v>0</v>
      </c>
      <c r="L31" s="395">
        <v>0</v>
      </c>
      <c r="M31" s="967">
        <v>0</v>
      </c>
      <c r="N31" s="160">
        <v>0</v>
      </c>
      <c r="O31" s="161" t="e">
        <v>#DIV/0!</v>
      </c>
      <c r="P31" s="162" t="s">
        <v>1361</v>
      </c>
      <c r="Q31" s="397" t="s">
        <v>1023</v>
      </c>
      <c r="R31" s="163" t="s">
        <v>960</v>
      </c>
      <c r="S31" s="164">
        <v>0</v>
      </c>
      <c r="T31" s="398">
        <v>0</v>
      </c>
      <c r="U31" s="118">
        <v>0</v>
      </c>
      <c r="V31" s="226">
        <v>0</v>
      </c>
      <c r="W31" s="226"/>
      <c r="X31" s="226"/>
      <c r="Y31" s="226"/>
      <c r="Z31" s="226"/>
      <c r="AA31" s="227"/>
      <c r="AB31" s="226"/>
      <c r="AC31" s="226"/>
      <c r="AD31" s="226"/>
      <c r="AE31" s="199"/>
      <c r="AF31" s="144" t="s">
        <v>794</v>
      </c>
      <c r="AG31" s="145"/>
      <c r="AH31" s="165"/>
      <c r="AI31" s="146"/>
      <c r="AJ31" s="33"/>
      <c r="AK31" s="33"/>
      <c r="AL31" s="33"/>
      <c r="AM31" s="33"/>
      <c r="AN31" s="48"/>
      <c r="AO31" s="48"/>
      <c r="AP31" s="48"/>
    </row>
    <row r="32" spans="1:43" ht="21" customHeight="1" thickBot="1">
      <c r="I32" s="292" t="e">
        <f t="shared" si="7"/>
        <v>#VALUE!</v>
      </c>
      <c r="J32" s="118">
        <f t="shared" si="0"/>
        <v>0</v>
      </c>
      <c r="K32" s="2014" t="s">
        <v>839</v>
      </c>
      <c r="L32" s="2014"/>
      <c r="M32" s="2014"/>
      <c r="N32" s="2014"/>
      <c r="O32" s="2014"/>
      <c r="P32" s="2014"/>
      <c r="Q32" s="2014"/>
      <c r="R32" s="2014"/>
      <c r="S32" s="2014"/>
      <c r="T32" s="2014"/>
      <c r="U32" s="118">
        <v>0</v>
      </c>
      <c r="AE32" s="199"/>
      <c r="AF32" s="144"/>
      <c r="AG32" s="145"/>
      <c r="AH32" s="165"/>
      <c r="AI32" s="146"/>
      <c r="AJ32" s="33"/>
      <c r="AK32" s="33"/>
      <c r="AL32" s="33"/>
      <c r="AM32" s="33"/>
      <c r="AN32" s="48"/>
      <c r="AO32" s="48"/>
      <c r="AP32" s="48"/>
    </row>
    <row r="33" spans="9:42" ht="21" customHeight="1" thickBot="1">
      <c r="I33" s="292" t="e">
        <f t="shared" si="7"/>
        <v>#VALUE!</v>
      </c>
      <c r="J33" s="118">
        <f t="shared" si="0"/>
        <v>0</v>
      </c>
      <c r="K33" s="2015" t="s">
        <v>840</v>
      </c>
      <c r="L33" s="2017" t="s">
        <v>841</v>
      </c>
      <c r="M33" s="2019" t="s">
        <v>842</v>
      </c>
      <c r="N33" s="2019" t="s">
        <v>843</v>
      </c>
      <c r="O33" s="2022" t="s">
        <v>844</v>
      </c>
      <c r="P33" s="2023"/>
      <c r="Q33" s="2022" t="s">
        <v>845</v>
      </c>
      <c r="R33" s="2023"/>
      <c r="S33" s="1992" t="s">
        <v>969</v>
      </c>
      <c r="T33" s="1993"/>
      <c r="U33" s="118">
        <v>0</v>
      </c>
      <c r="V33" s="217" t="s">
        <v>757</v>
      </c>
      <c r="W33" s="228" t="s">
        <v>973</v>
      </c>
      <c r="X33" s="228" t="s">
        <v>972</v>
      </c>
      <c r="Y33" s="228" t="s">
        <v>971</v>
      </c>
      <c r="Z33" s="228" t="s">
        <v>527</v>
      </c>
      <c r="AA33" s="229" t="s">
        <v>824</v>
      </c>
      <c r="AB33" s="228" t="s">
        <v>970</v>
      </c>
      <c r="AC33" s="230" t="s">
        <v>521</v>
      </c>
      <c r="AD33" s="231" t="s">
        <v>1232</v>
      </c>
      <c r="AE33" s="199"/>
      <c r="AF33" s="170"/>
      <c r="AG33" s="171"/>
      <c r="AH33" s="172"/>
      <c r="AI33" s="173"/>
      <c r="AJ33" s="33"/>
      <c r="AK33" s="33"/>
      <c r="AL33" s="33"/>
      <c r="AM33" s="33"/>
      <c r="AN33" s="48"/>
      <c r="AO33" s="48"/>
      <c r="AP33" s="48"/>
    </row>
    <row r="34" spans="9:42" ht="21" customHeight="1" thickBot="1">
      <c r="I34" s="292" t="e">
        <f t="shared" si="7"/>
        <v>#VALUE!</v>
      </c>
      <c r="J34" s="118">
        <f t="shared" si="0"/>
        <v>0</v>
      </c>
      <c r="K34" s="2016"/>
      <c r="L34" s="2018"/>
      <c r="M34" s="2020"/>
      <c r="N34" s="2020"/>
      <c r="O34" s="986" t="s">
        <v>741</v>
      </c>
      <c r="P34" s="176" t="s">
        <v>742</v>
      </c>
      <c r="Q34" s="176" t="s">
        <v>741</v>
      </c>
      <c r="R34" s="177" t="s">
        <v>742</v>
      </c>
      <c r="S34" s="1994"/>
      <c r="T34" s="1995"/>
      <c r="U34" s="118">
        <v>0</v>
      </c>
      <c r="V34" s="178"/>
      <c r="W34" s="179"/>
      <c r="X34" s="179"/>
      <c r="Y34" s="179"/>
      <c r="Z34" s="179"/>
      <c r="AA34" s="180"/>
      <c r="AB34" s="179"/>
      <c r="AC34" s="402"/>
      <c r="AD34" s="181"/>
      <c r="AE34" s="199"/>
      <c r="AF34" s="125"/>
      <c r="AG34" s="125"/>
      <c r="AH34" s="125"/>
      <c r="AI34" s="182"/>
      <c r="AJ34" s="33"/>
      <c r="AK34" s="33"/>
      <c r="AL34" s="33"/>
      <c r="AM34" s="33"/>
      <c r="AN34" s="48"/>
      <c r="AO34" s="48"/>
      <c r="AP34" s="48"/>
    </row>
    <row r="35" spans="9:42" ht="21" customHeight="1">
      <c r="I35" s="292" t="e">
        <f t="shared" si="7"/>
        <v>#VALUE!</v>
      </c>
      <c r="J35" s="118">
        <f t="shared" si="0"/>
        <v>0</v>
      </c>
      <c r="K35" s="984" t="s">
        <v>802</v>
      </c>
      <c r="L35" s="184"/>
      <c r="M35" s="184"/>
      <c r="N35" s="266" t="e">
        <v>#DIV/0!</v>
      </c>
      <c r="O35" s="263" t="e">
        <v>#DIV/0!</v>
      </c>
      <c r="P35" s="263" t="e">
        <v>#DIV/0!</v>
      </c>
      <c r="Q35" s="263" t="e">
        <v>#DIV/0!</v>
      </c>
      <c r="R35" s="263" t="e">
        <v>#DIV/0!</v>
      </c>
      <c r="S35" s="1996"/>
      <c r="T35" s="1997"/>
      <c r="U35" s="118">
        <v>0</v>
      </c>
      <c r="V35" s="178"/>
      <c r="W35" s="234"/>
      <c r="X35" s="234"/>
      <c r="Y35" s="234"/>
      <c r="Z35" s="179"/>
      <c r="AA35" s="180"/>
      <c r="AB35" s="179"/>
      <c r="AC35" s="402"/>
      <c r="AD35" s="181"/>
      <c r="AE35" s="199"/>
      <c r="AF35" s="133" t="s">
        <v>795</v>
      </c>
      <c r="AG35" s="134" t="s">
        <v>796</v>
      </c>
      <c r="AH35" s="169" t="s">
        <v>797</v>
      </c>
      <c r="AI35" s="135" t="s">
        <v>1499</v>
      </c>
      <c r="AJ35" s="33"/>
      <c r="AK35" s="33"/>
      <c r="AL35" s="33"/>
      <c r="AM35" s="33"/>
      <c r="AN35" s="48"/>
      <c r="AO35" s="48"/>
      <c r="AP35" s="48"/>
    </row>
    <row r="36" spans="9:42" ht="21" customHeight="1">
      <c r="I36" s="292" t="e">
        <f t="shared" si="7"/>
        <v>#VALUE!</v>
      </c>
      <c r="J36" s="118">
        <f t="shared" si="0"/>
        <v>0</v>
      </c>
      <c r="K36" s="984" t="s">
        <v>754</v>
      </c>
      <c r="L36" s="184"/>
      <c r="M36" s="184"/>
      <c r="N36" s="264">
        <v>0</v>
      </c>
      <c r="O36" s="265">
        <v>0</v>
      </c>
      <c r="P36" s="265">
        <v>0</v>
      </c>
      <c r="Q36" s="265">
        <v>0</v>
      </c>
      <c r="R36" s="265">
        <v>0</v>
      </c>
      <c r="S36" s="1998"/>
      <c r="T36" s="1999"/>
      <c r="U36" s="118">
        <v>0</v>
      </c>
      <c r="V36" s="178"/>
      <c r="W36" s="179"/>
      <c r="X36" s="179"/>
      <c r="Y36" s="179"/>
      <c r="Z36" s="179"/>
      <c r="AA36" s="180"/>
      <c r="AB36" s="179"/>
      <c r="AC36" s="402"/>
      <c r="AD36" s="181"/>
      <c r="AE36" s="199"/>
      <c r="AF36" s="144" t="s">
        <v>1725</v>
      </c>
      <c r="AG36" s="145" t="s">
        <v>961</v>
      </c>
      <c r="AH36" s="186">
        <v>0</v>
      </c>
      <c r="AI36" s="187" t="s">
        <v>1501</v>
      </c>
      <c r="AJ36" s="33"/>
      <c r="AK36" s="33"/>
      <c r="AL36" s="33"/>
      <c r="AM36" s="33"/>
      <c r="AN36" s="48"/>
      <c r="AO36" s="48"/>
      <c r="AP36" s="48"/>
    </row>
    <row r="37" spans="9:42" ht="21" customHeight="1">
      <c r="I37" s="292" t="e">
        <f t="shared" si="7"/>
        <v>#VALUE!</v>
      </c>
      <c r="J37" s="118">
        <f t="shared" si="0"/>
        <v>0</v>
      </c>
      <c r="K37" s="984">
        <v>1</v>
      </c>
      <c r="L37" s="188"/>
      <c r="M37" s="188"/>
      <c r="N37" s="189">
        <v>0</v>
      </c>
      <c r="O37" s="190"/>
      <c r="P37" s="190"/>
      <c r="Q37" s="264">
        <v>0</v>
      </c>
      <c r="R37" s="264">
        <v>0</v>
      </c>
      <c r="S37" s="1988"/>
      <c r="T37" s="1989"/>
      <c r="U37" s="118">
        <v>0</v>
      </c>
      <c r="V37" s="178"/>
      <c r="W37" s="179"/>
      <c r="X37" s="179"/>
      <c r="Y37" s="179"/>
      <c r="Z37" s="179"/>
      <c r="AA37" s="180"/>
      <c r="AB37" s="179"/>
      <c r="AC37" s="402"/>
      <c r="AD37" s="181"/>
      <c r="AE37" s="199"/>
      <c r="AF37" s="144" t="s">
        <v>1726</v>
      </c>
      <c r="AG37" s="145" t="s">
        <v>800</v>
      </c>
      <c r="AH37" s="192">
        <v>0.05</v>
      </c>
      <c r="AI37" s="187" t="s">
        <v>1502</v>
      </c>
      <c r="AJ37" s="33"/>
      <c r="AK37" s="33"/>
      <c r="AL37" s="33"/>
      <c r="AM37" s="33"/>
      <c r="AN37" s="48"/>
      <c r="AO37" s="48"/>
      <c r="AP37" s="48"/>
    </row>
    <row r="38" spans="9:42" ht="21" customHeight="1">
      <c r="I38" s="292" t="e">
        <f t="shared" si="7"/>
        <v>#VALUE!</v>
      </c>
      <c r="J38" s="118">
        <f t="shared" si="0"/>
        <v>0</v>
      </c>
      <c r="K38" s="984">
        <v>2</v>
      </c>
      <c r="L38" s="188"/>
      <c r="M38" s="188"/>
      <c r="N38" s="189">
        <v>0</v>
      </c>
      <c r="O38" s="190"/>
      <c r="P38" s="190"/>
      <c r="Q38" s="264">
        <v>0</v>
      </c>
      <c r="R38" s="264">
        <v>0</v>
      </c>
      <c r="S38" s="1988"/>
      <c r="T38" s="1989"/>
      <c r="U38" s="118">
        <v>0</v>
      </c>
      <c r="V38" s="178"/>
      <c r="W38" s="179"/>
      <c r="X38" s="179"/>
      <c r="Y38" s="179"/>
      <c r="Z38" s="179"/>
      <c r="AA38" s="180"/>
      <c r="AB38" s="179"/>
      <c r="AC38" s="402"/>
      <c r="AD38" s="181"/>
      <c r="AE38" s="199"/>
      <c r="AF38" s="144" t="s">
        <v>1727</v>
      </c>
      <c r="AG38" s="145" t="s">
        <v>963</v>
      </c>
      <c r="AH38" s="192">
        <v>0.1</v>
      </c>
      <c r="AI38" s="193"/>
      <c r="AJ38" s="33"/>
      <c r="AK38" s="33"/>
      <c r="AL38" s="33"/>
      <c r="AM38" s="33"/>
      <c r="AN38" s="48"/>
      <c r="AO38" s="48"/>
      <c r="AP38" s="48"/>
    </row>
    <row r="39" spans="9:42" ht="21" customHeight="1">
      <c r="I39" s="292" t="e">
        <f t="shared" si="7"/>
        <v>#VALUE!</v>
      </c>
      <c r="J39" s="118">
        <f t="shared" si="0"/>
        <v>0</v>
      </c>
      <c r="K39" s="984">
        <v>3</v>
      </c>
      <c r="L39" s="188"/>
      <c r="M39" s="188"/>
      <c r="N39" s="189">
        <v>0</v>
      </c>
      <c r="O39" s="190"/>
      <c r="P39" s="190"/>
      <c r="Q39" s="264">
        <v>0</v>
      </c>
      <c r="R39" s="264">
        <v>0</v>
      </c>
      <c r="S39" s="1988"/>
      <c r="T39" s="1989"/>
      <c r="U39" s="118">
        <v>0</v>
      </c>
      <c r="V39" s="178"/>
      <c r="W39" s="179"/>
      <c r="X39" s="179"/>
      <c r="Y39" s="179"/>
      <c r="Z39" s="179"/>
      <c r="AA39" s="180"/>
      <c r="AB39" s="179"/>
      <c r="AC39" s="402"/>
      <c r="AD39" s="181"/>
      <c r="AE39" s="199"/>
      <c r="AF39" s="144"/>
      <c r="AG39" s="145"/>
      <c r="AH39" s="194"/>
      <c r="AI39" s="146"/>
      <c r="AJ39" s="33"/>
      <c r="AK39" s="33"/>
      <c r="AL39" s="33"/>
      <c r="AM39" s="33"/>
      <c r="AN39" s="48"/>
      <c r="AO39" s="48"/>
      <c r="AP39" s="48"/>
    </row>
    <row r="40" spans="9:42" ht="21" customHeight="1" thickBot="1">
      <c r="I40" s="292" t="e">
        <f t="shared" si="7"/>
        <v>#VALUE!</v>
      </c>
      <c r="J40" s="118">
        <f t="shared" si="0"/>
        <v>0</v>
      </c>
      <c r="K40" s="984">
        <v>4</v>
      </c>
      <c r="L40" s="188"/>
      <c r="M40" s="188"/>
      <c r="N40" s="189">
        <v>0</v>
      </c>
      <c r="O40" s="190"/>
      <c r="P40" s="190"/>
      <c r="Q40" s="264">
        <v>0</v>
      </c>
      <c r="R40" s="264">
        <v>0</v>
      </c>
      <c r="S40" s="1988"/>
      <c r="T40" s="1989"/>
      <c r="U40" s="118">
        <v>0</v>
      </c>
      <c r="V40" s="178"/>
      <c r="W40" s="179"/>
      <c r="X40" s="179"/>
      <c r="Y40" s="179"/>
      <c r="Z40" s="179"/>
      <c r="AA40" s="180"/>
      <c r="AB40" s="179"/>
      <c r="AC40" s="402"/>
      <c r="AD40" s="181"/>
      <c r="AE40" s="199"/>
      <c r="AF40" s="170"/>
      <c r="AG40" s="195"/>
      <c r="AH40" s="171"/>
      <c r="AI40" s="173"/>
      <c r="AJ40" s="33"/>
      <c r="AK40" s="33"/>
      <c r="AL40" s="33"/>
      <c r="AM40" s="33"/>
      <c r="AN40" s="48"/>
      <c r="AO40" s="48"/>
      <c r="AP40" s="48"/>
    </row>
    <row r="41" spans="9:42" ht="21" customHeight="1">
      <c r="I41" s="292" t="e">
        <f t="shared" si="7"/>
        <v>#VALUE!</v>
      </c>
      <c r="J41" s="118">
        <f t="shared" si="0"/>
        <v>0</v>
      </c>
      <c r="K41" s="984">
        <v>5</v>
      </c>
      <c r="L41" s="188"/>
      <c r="M41" s="188"/>
      <c r="N41" s="189">
        <v>0</v>
      </c>
      <c r="O41" s="190"/>
      <c r="P41" s="190"/>
      <c r="Q41" s="191">
        <v>0</v>
      </c>
      <c r="R41" s="191">
        <v>0</v>
      </c>
      <c r="S41" s="1988"/>
      <c r="T41" s="1989"/>
      <c r="U41" s="118">
        <v>0</v>
      </c>
      <c r="V41" s="178"/>
      <c r="W41" s="179"/>
      <c r="X41" s="179"/>
      <c r="Y41" s="179"/>
      <c r="Z41" s="179"/>
      <c r="AA41" s="180"/>
      <c r="AB41" s="179"/>
      <c r="AC41" s="402"/>
      <c r="AD41" s="181"/>
      <c r="AE41" s="199"/>
      <c r="AF41" s="48"/>
      <c r="AG41" s="48"/>
      <c r="AH41" s="48"/>
      <c r="AI41" s="48"/>
      <c r="AJ41" s="33"/>
      <c r="AK41" s="33"/>
      <c r="AL41" s="33"/>
      <c r="AM41" s="33"/>
      <c r="AN41" s="48"/>
      <c r="AO41" s="48"/>
      <c r="AP41" s="48"/>
    </row>
    <row r="42" spans="9:42" ht="21" customHeight="1">
      <c r="I42" s="292" t="e">
        <f t="shared" si="7"/>
        <v>#VALUE!</v>
      </c>
      <c r="J42" s="118">
        <f t="shared" si="0"/>
        <v>0</v>
      </c>
      <c r="K42" s="984">
        <v>6</v>
      </c>
      <c r="L42" s="188"/>
      <c r="M42" s="188"/>
      <c r="N42" s="189">
        <v>0</v>
      </c>
      <c r="O42" s="190"/>
      <c r="P42" s="190"/>
      <c r="Q42" s="191">
        <v>0</v>
      </c>
      <c r="R42" s="191">
        <v>0</v>
      </c>
      <c r="S42" s="1988"/>
      <c r="T42" s="1989"/>
      <c r="U42" s="118">
        <v>0</v>
      </c>
      <c r="V42" s="137" t="s">
        <v>754</v>
      </c>
      <c r="W42" s="196">
        <v>0</v>
      </c>
      <c r="X42" s="196">
        <v>0</v>
      </c>
      <c r="Y42" s="196">
        <v>0</v>
      </c>
      <c r="Z42" s="197"/>
      <c r="AA42" s="198"/>
      <c r="AB42" s="196">
        <v>0</v>
      </c>
      <c r="AC42" s="402"/>
      <c r="AD42" s="654">
        <v>0</v>
      </c>
      <c r="AE42" s="199"/>
      <c r="AF42" s="33"/>
      <c r="AG42" s="33"/>
      <c r="AH42" s="33"/>
      <c r="AI42" s="33"/>
      <c r="AJ42" s="33"/>
      <c r="AK42" s="33"/>
      <c r="AL42" s="33"/>
      <c r="AM42" s="33"/>
      <c r="AN42" s="48"/>
      <c r="AO42" s="48"/>
      <c r="AP42" s="48"/>
    </row>
    <row r="43" spans="9:42" ht="21" customHeight="1" thickBot="1">
      <c r="I43" s="292" t="e">
        <f t="shared" si="7"/>
        <v>#VALUE!</v>
      </c>
      <c r="J43" s="118">
        <f t="shared" si="0"/>
        <v>0</v>
      </c>
      <c r="K43" s="984">
        <v>7</v>
      </c>
      <c r="L43" s="188"/>
      <c r="M43" s="188"/>
      <c r="N43" s="189">
        <v>0</v>
      </c>
      <c r="O43" s="190"/>
      <c r="P43" s="190"/>
      <c r="Q43" s="191">
        <v>0</v>
      </c>
      <c r="R43" s="191">
        <v>0</v>
      </c>
      <c r="S43" s="1988"/>
      <c r="T43" s="1989"/>
      <c r="U43" s="118">
        <v>0</v>
      </c>
      <c r="V43" s="201" t="s">
        <v>802</v>
      </c>
      <c r="W43" s="202"/>
      <c r="X43" s="202"/>
      <c r="Y43" s="202"/>
      <c r="Z43" s="202"/>
      <c r="AA43" s="203"/>
      <c r="AB43" s="202">
        <v>0</v>
      </c>
      <c r="AC43" s="403"/>
      <c r="AD43" s="204"/>
      <c r="AE43" s="199"/>
      <c r="AF43" s="199"/>
      <c r="AG43" s="199"/>
      <c r="AH43" s="33"/>
      <c r="AI43" s="33"/>
      <c r="AJ43" s="33"/>
      <c r="AK43" s="33"/>
      <c r="AL43" s="33"/>
      <c r="AM43" s="33"/>
      <c r="AN43" s="48"/>
      <c r="AO43" s="48"/>
      <c r="AP43" s="48"/>
    </row>
    <row r="44" spans="9:42" ht="21" customHeight="1">
      <c r="I44" s="292" t="e">
        <f t="shared" si="7"/>
        <v>#VALUE!</v>
      </c>
      <c r="J44" s="118">
        <f t="shared" si="0"/>
        <v>0</v>
      </c>
      <c r="K44" s="984">
        <v>8</v>
      </c>
      <c r="L44" s="188"/>
      <c r="M44" s="188"/>
      <c r="N44" s="189">
        <v>0</v>
      </c>
      <c r="O44" s="190"/>
      <c r="P44" s="190"/>
      <c r="Q44" s="191">
        <v>0</v>
      </c>
      <c r="R44" s="191">
        <v>0</v>
      </c>
      <c r="S44" s="1988"/>
      <c r="T44" s="1989"/>
      <c r="U44" s="118">
        <v>0</v>
      </c>
      <c r="V44" s="33"/>
      <c r="W44" s="33"/>
      <c r="X44" s="33"/>
      <c r="Y44" s="33"/>
      <c r="Z44" s="33"/>
      <c r="AA44" s="205"/>
      <c r="AB44" s="33"/>
      <c r="AC44" s="33"/>
      <c r="AD44" s="33"/>
      <c r="AE44" s="199"/>
      <c r="AF44" s="199"/>
      <c r="AG44" s="199"/>
      <c r="AH44" s="33"/>
      <c r="AI44" s="33"/>
      <c r="AJ44" s="33"/>
      <c r="AK44" s="33"/>
      <c r="AL44" s="33"/>
      <c r="AM44" s="33"/>
      <c r="AN44" s="48"/>
      <c r="AO44" s="48"/>
      <c r="AP44" s="48"/>
    </row>
    <row r="45" spans="9:42" ht="21" customHeight="1">
      <c r="I45" s="292" t="e">
        <f t="shared" si="7"/>
        <v>#VALUE!</v>
      </c>
      <c r="J45" s="118">
        <f t="shared" si="0"/>
        <v>0</v>
      </c>
      <c r="K45" s="984">
        <v>9</v>
      </c>
      <c r="L45" s="188"/>
      <c r="M45" s="188"/>
      <c r="N45" s="189">
        <v>0</v>
      </c>
      <c r="O45" s="190"/>
      <c r="P45" s="190"/>
      <c r="Q45" s="191">
        <v>0</v>
      </c>
      <c r="R45" s="191">
        <v>0</v>
      </c>
      <c r="S45" s="1988"/>
      <c r="T45" s="1989"/>
      <c r="U45" s="118">
        <v>0</v>
      </c>
      <c r="V45" s="647" t="s">
        <v>1169</v>
      </c>
      <c r="W45" s="648" t="s">
        <v>1170</v>
      </c>
      <c r="X45" s="649"/>
      <c r="Y45" s="649"/>
      <c r="Z45" s="649"/>
      <c r="AA45" s="649"/>
      <c r="AB45" s="649"/>
      <c r="AC45" s="649"/>
      <c r="AD45" s="650"/>
      <c r="AE45" s="199"/>
      <c r="AF45" s="199"/>
      <c r="AG45" s="199"/>
      <c r="AH45" s="33"/>
      <c r="AI45" s="33"/>
      <c r="AJ45" s="33"/>
      <c r="AK45" s="33"/>
      <c r="AL45" s="33"/>
      <c r="AM45" s="33"/>
      <c r="AN45" s="48"/>
      <c r="AO45" s="48"/>
      <c r="AP45" s="48"/>
    </row>
    <row r="46" spans="9:42" ht="21" customHeight="1">
      <c r="I46" s="292" t="e">
        <f t="shared" si="7"/>
        <v>#VALUE!</v>
      </c>
      <c r="J46" s="118">
        <f t="shared" si="0"/>
        <v>0</v>
      </c>
      <c r="K46" s="984">
        <v>10</v>
      </c>
      <c r="L46" s="188"/>
      <c r="M46" s="188"/>
      <c r="N46" s="189">
        <v>0</v>
      </c>
      <c r="O46" s="190"/>
      <c r="P46" s="190"/>
      <c r="Q46" s="191">
        <v>0</v>
      </c>
      <c r="R46" s="191">
        <v>0</v>
      </c>
      <c r="S46" s="1988"/>
      <c r="T46" s="1989"/>
      <c r="U46" s="118">
        <v>0</v>
      </c>
      <c r="V46" s="651" t="s">
        <v>1171</v>
      </c>
      <c r="W46" s="648" t="s">
        <v>1362</v>
      </c>
      <c r="X46" s="649"/>
      <c r="Y46" s="649"/>
      <c r="Z46" s="649"/>
      <c r="AA46" s="649"/>
      <c r="AB46" s="649"/>
      <c r="AC46" s="649"/>
      <c r="AD46" s="650"/>
      <c r="AE46" s="199"/>
      <c r="AF46" s="199"/>
      <c r="AG46" s="199"/>
      <c r="AH46" s="33"/>
      <c r="AI46" s="33"/>
      <c r="AJ46" s="33"/>
      <c r="AK46" s="33"/>
      <c r="AL46" s="33"/>
      <c r="AM46" s="33"/>
      <c r="AN46" s="48"/>
      <c r="AO46" s="48"/>
      <c r="AP46" s="48"/>
    </row>
    <row r="47" spans="9:42" ht="21" customHeight="1">
      <c r="I47" s="292" t="e">
        <f t="shared" si="7"/>
        <v>#VALUE!</v>
      </c>
      <c r="J47" s="118">
        <f t="shared" si="0"/>
        <v>0</v>
      </c>
      <c r="K47" s="984">
        <v>11</v>
      </c>
      <c r="L47" s="188"/>
      <c r="M47" s="188"/>
      <c r="N47" s="189">
        <v>0</v>
      </c>
      <c r="O47" s="190"/>
      <c r="P47" s="190"/>
      <c r="Q47" s="191">
        <v>0</v>
      </c>
      <c r="R47" s="191">
        <v>0</v>
      </c>
      <c r="S47" s="1988"/>
      <c r="T47" s="1989"/>
      <c r="U47" s="118">
        <v>0</v>
      </c>
      <c r="V47" s="651" t="s">
        <v>1172</v>
      </c>
      <c r="W47" s="648" t="s">
        <v>1363</v>
      </c>
      <c r="X47" s="649"/>
      <c r="Y47" s="649"/>
      <c r="Z47" s="649"/>
      <c r="AA47" s="649"/>
      <c r="AB47" s="649"/>
      <c r="AC47" s="649"/>
      <c r="AD47" s="650"/>
      <c r="AE47" s="199"/>
      <c r="AF47" s="199"/>
      <c r="AG47" s="199"/>
      <c r="AH47" s="33"/>
      <c r="AI47" s="33"/>
      <c r="AJ47" s="33"/>
      <c r="AK47" s="33"/>
      <c r="AL47" s="33"/>
      <c r="AM47" s="33"/>
      <c r="AN47" s="48"/>
      <c r="AO47" s="48"/>
      <c r="AP47" s="48"/>
    </row>
    <row r="48" spans="9:42" ht="21" customHeight="1">
      <c r="I48" s="292" t="e">
        <f t="shared" si="7"/>
        <v>#VALUE!</v>
      </c>
      <c r="J48" s="118">
        <f t="shared" si="0"/>
        <v>0</v>
      </c>
      <c r="K48" s="984">
        <v>12</v>
      </c>
      <c r="L48" s="188"/>
      <c r="M48" s="188"/>
      <c r="N48" s="189">
        <v>0</v>
      </c>
      <c r="O48" s="190"/>
      <c r="P48" s="190"/>
      <c r="Q48" s="191">
        <v>0</v>
      </c>
      <c r="R48" s="191">
        <v>0</v>
      </c>
      <c r="S48" s="1988"/>
      <c r="T48" s="1989"/>
      <c r="U48" s="118">
        <v>0</v>
      </c>
      <c r="V48" s="651" t="s">
        <v>1174</v>
      </c>
      <c r="W48" s="648" t="s">
        <v>1359</v>
      </c>
      <c r="X48" s="649"/>
      <c r="Y48" s="649"/>
      <c r="Z48" s="649"/>
      <c r="AA48" s="649"/>
      <c r="AB48" s="649"/>
      <c r="AC48" s="649"/>
      <c r="AD48" s="650"/>
      <c r="AE48" s="199"/>
      <c r="AF48" s="199"/>
      <c r="AG48" s="199"/>
      <c r="AH48" s="33"/>
      <c r="AI48" s="33"/>
      <c r="AJ48" s="33"/>
      <c r="AK48" s="33"/>
      <c r="AL48" s="33"/>
      <c r="AM48" s="33"/>
      <c r="AN48" s="48"/>
      <c r="AO48" s="48"/>
      <c r="AP48" s="48"/>
    </row>
    <row r="49" spans="9:42" ht="21" customHeight="1">
      <c r="I49" s="292" t="e">
        <f t="shared" si="7"/>
        <v>#VALUE!</v>
      </c>
      <c r="J49" s="118">
        <f t="shared" si="0"/>
        <v>0</v>
      </c>
      <c r="K49" s="984">
        <v>13</v>
      </c>
      <c r="L49" s="188"/>
      <c r="M49" s="188"/>
      <c r="N49" s="189">
        <v>0</v>
      </c>
      <c r="O49" s="190"/>
      <c r="P49" s="190"/>
      <c r="Q49" s="191">
        <v>0</v>
      </c>
      <c r="R49" s="191">
        <v>0</v>
      </c>
      <c r="S49" s="1988"/>
      <c r="T49" s="1989"/>
      <c r="U49" s="118">
        <v>0</v>
      </c>
      <c r="V49" s="652" t="s">
        <v>1175</v>
      </c>
      <c r="W49" s="648"/>
      <c r="X49" s="649"/>
      <c r="Y49" s="649"/>
      <c r="Z49" s="649"/>
      <c r="AA49" s="649"/>
      <c r="AB49" s="649"/>
      <c r="AC49" s="649"/>
      <c r="AD49" s="650"/>
      <c r="AE49" s="199"/>
      <c r="AF49" s="199"/>
      <c r="AG49" s="199"/>
      <c r="AH49" s="33"/>
      <c r="AI49" s="33"/>
      <c r="AJ49" s="33"/>
      <c r="AK49" s="33"/>
      <c r="AL49" s="33"/>
      <c r="AM49" s="33"/>
      <c r="AN49" s="48"/>
      <c r="AO49" s="48"/>
      <c r="AP49" s="48"/>
    </row>
    <row r="50" spans="9:42" ht="21" customHeight="1" thickBot="1">
      <c r="I50" s="292" t="e">
        <f t="shared" si="7"/>
        <v>#VALUE!</v>
      </c>
      <c r="J50" s="118">
        <f t="shared" si="0"/>
        <v>0</v>
      </c>
      <c r="K50" s="206">
        <v>14</v>
      </c>
      <c r="L50" s="159"/>
      <c r="M50" s="159"/>
      <c r="N50" s="207">
        <v>0</v>
      </c>
      <c r="O50" s="208"/>
      <c r="P50" s="208"/>
      <c r="Q50" s="209">
        <v>0</v>
      </c>
      <c r="R50" s="209">
        <v>0</v>
      </c>
      <c r="S50" s="1990"/>
      <c r="T50" s="1991"/>
      <c r="U50" s="118">
        <v>0</v>
      </c>
      <c r="V50" s="651"/>
      <c r="W50" s="648"/>
      <c r="X50" s="649"/>
      <c r="Y50" s="649"/>
      <c r="Z50" s="649"/>
      <c r="AA50" s="649"/>
      <c r="AB50" s="649"/>
      <c r="AC50" s="649"/>
      <c r="AD50" s="650"/>
      <c r="AE50" s="199"/>
      <c r="AF50" s="199"/>
      <c r="AG50" s="199"/>
      <c r="AH50" s="33"/>
      <c r="AI50" s="33"/>
      <c r="AJ50" s="33"/>
      <c r="AK50" s="33"/>
      <c r="AL50" s="33"/>
      <c r="AM50" s="33"/>
      <c r="AN50" s="48"/>
      <c r="AO50" s="48"/>
      <c r="AP50" s="48"/>
    </row>
    <row r="51" spans="9:42" ht="21" customHeight="1" thickBot="1">
      <c r="I51" s="292">
        <f>IF((Q$54+Q$54)&gt;0,1,0)</f>
        <v>0</v>
      </c>
      <c r="J51" s="118">
        <f t="shared" si="0"/>
        <v>0</v>
      </c>
      <c r="K51" s="2013" t="s">
        <v>803</v>
      </c>
      <c r="L51" s="2013"/>
      <c r="M51" s="2013"/>
      <c r="N51" s="2013"/>
      <c r="O51" s="2013"/>
      <c r="P51" s="2013"/>
      <c r="Q51" s="2013"/>
      <c r="R51" s="2013"/>
      <c r="S51" s="2013"/>
      <c r="T51" s="2013"/>
      <c r="U51" s="118">
        <v>0</v>
      </c>
      <c r="V51" s="119" t="s">
        <v>755</v>
      </c>
      <c r="W51" s="120" t="s">
        <v>873</v>
      </c>
      <c r="X51" s="121"/>
      <c r="Y51" s="121"/>
      <c r="Z51" s="122"/>
      <c r="AA51" s="123"/>
      <c r="AB51" s="122"/>
      <c r="AC51" s="122"/>
      <c r="AD51" s="122"/>
      <c r="AE51" s="199"/>
      <c r="AF51" s="124" t="s">
        <v>756</v>
      </c>
      <c r="AG51" s="125"/>
      <c r="AH51" s="125"/>
      <c r="AI51" s="125"/>
      <c r="AJ51" s="33"/>
      <c r="AK51" s="33"/>
      <c r="AL51" s="33"/>
      <c r="AM51" s="33"/>
      <c r="AN51" s="48"/>
      <c r="AO51" s="48"/>
      <c r="AP51" s="48"/>
    </row>
    <row r="52" spans="9:42" ht="21" customHeight="1" thickBot="1">
      <c r="I52" s="292">
        <f t="shared" ref="I52:I75" si="8">IF((Q$54+Q$54)&gt;0,1,0)</f>
        <v>0</v>
      </c>
      <c r="J52" s="118">
        <f t="shared" si="0"/>
        <v>0</v>
      </c>
      <c r="K52" s="2021" t="s">
        <v>537</v>
      </c>
      <c r="L52" s="2021"/>
      <c r="M52" s="2021"/>
      <c r="N52" s="2021"/>
      <c r="O52" s="2021"/>
      <c r="P52" s="2021"/>
      <c r="Q52" s="2021"/>
      <c r="R52" s="2021"/>
      <c r="S52" s="2021"/>
      <c r="T52" s="2021"/>
      <c r="U52" s="118">
        <v>0</v>
      </c>
      <c r="V52" s="217" t="s">
        <v>976</v>
      </c>
      <c r="W52" s="232">
        <v>200</v>
      </c>
      <c r="X52" s="233" t="s">
        <v>1176</v>
      </c>
      <c r="Y52" s="232">
        <v>0</v>
      </c>
      <c r="Z52" s="129"/>
      <c r="AA52" s="130"/>
      <c r="AB52" s="129"/>
      <c r="AC52" s="131"/>
      <c r="AD52" s="132"/>
      <c r="AE52" s="199"/>
      <c r="AF52" s="133" t="s">
        <v>777</v>
      </c>
      <c r="AG52" s="134" t="s">
        <v>778</v>
      </c>
      <c r="AH52" s="134" t="s">
        <v>779</v>
      </c>
      <c r="AI52" s="135" t="s">
        <v>780</v>
      </c>
      <c r="AJ52" s="33"/>
      <c r="AK52" s="33"/>
      <c r="AL52" s="33"/>
      <c r="AM52" s="33"/>
      <c r="AN52" s="48"/>
      <c r="AO52" s="48"/>
      <c r="AP52" s="48"/>
    </row>
    <row r="53" spans="9:42" ht="21" customHeight="1">
      <c r="I53" s="292">
        <f t="shared" si="8"/>
        <v>0</v>
      </c>
      <c r="J53" s="118">
        <f t="shared" si="0"/>
        <v>0</v>
      </c>
      <c r="K53" s="983" t="s">
        <v>523</v>
      </c>
      <c r="L53" s="136" t="s">
        <v>524</v>
      </c>
      <c r="M53" s="985" t="s">
        <v>978</v>
      </c>
      <c r="N53" s="136" t="s">
        <v>838</v>
      </c>
      <c r="O53" s="985" t="s">
        <v>776</v>
      </c>
      <c r="P53" s="136" t="s">
        <v>525</v>
      </c>
      <c r="Q53" s="136" t="s">
        <v>534</v>
      </c>
      <c r="R53" s="136" t="s">
        <v>529</v>
      </c>
      <c r="S53" s="406" t="s">
        <v>535</v>
      </c>
      <c r="T53" s="407" t="s">
        <v>536</v>
      </c>
      <c r="U53" s="118">
        <v>0</v>
      </c>
      <c r="V53" s="218" t="s">
        <v>975</v>
      </c>
      <c r="W53" s="138"/>
      <c r="X53" s="139"/>
      <c r="Y53" s="139"/>
      <c r="Z53" s="140"/>
      <c r="AA53" s="141"/>
      <c r="AB53" s="140"/>
      <c r="AC53" s="142"/>
      <c r="AD53" s="143"/>
      <c r="AE53" s="199"/>
      <c r="AF53" s="144" t="s">
        <v>781</v>
      </c>
      <c r="AG53" s="145" t="s">
        <v>782</v>
      </c>
      <c r="AH53" s="145" t="s">
        <v>783</v>
      </c>
      <c r="AI53" s="146" t="s">
        <v>784</v>
      </c>
      <c r="AJ53" s="33"/>
      <c r="AK53" s="33"/>
      <c r="AL53" s="33"/>
      <c r="AM53" s="33"/>
      <c r="AN53" s="48"/>
      <c r="AO53" s="48"/>
      <c r="AP53" s="48"/>
    </row>
    <row r="54" spans="9:42" ht="21" customHeight="1" thickBot="1">
      <c r="I54" s="292">
        <f t="shared" si="8"/>
        <v>0</v>
      </c>
      <c r="J54" s="118">
        <f t="shared" si="0"/>
        <v>0</v>
      </c>
      <c r="K54" s="147"/>
      <c r="L54" s="405"/>
      <c r="M54" s="148"/>
      <c r="N54" s="149"/>
      <c r="O54" s="149"/>
      <c r="P54" s="150" t="s">
        <v>1360</v>
      </c>
      <c r="Q54" s="151">
        <v>0</v>
      </c>
      <c r="R54" s="393"/>
      <c r="S54" s="152">
        <v>0</v>
      </c>
      <c r="T54" s="153">
        <v>0</v>
      </c>
      <c r="U54" s="118">
        <v>0</v>
      </c>
      <c r="V54" s="218" t="s">
        <v>974</v>
      </c>
      <c r="W54" s="138"/>
      <c r="X54" s="139"/>
      <c r="Y54" s="139"/>
      <c r="Z54" s="140"/>
      <c r="AA54" s="141"/>
      <c r="AB54" s="140"/>
      <c r="AC54" s="142"/>
      <c r="AD54" s="143"/>
      <c r="AE54" s="199"/>
      <c r="AF54" s="144" t="s">
        <v>785</v>
      </c>
      <c r="AG54" s="145" t="s">
        <v>786</v>
      </c>
      <c r="AH54" s="154" t="s">
        <v>787</v>
      </c>
      <c r="AI54" s="146" t="s">
        <v>788</v>
      </c>
      <c r="AJ54" s="33"/>
      <c r="AK54" s="33"/>
      <c r="AL54" s="33"/>
      <c r="AM54" s="33"/>
      <c r="AN54" s="48"/>
      <c r="AO54" s="48"/>
      <c r="AP54" s="48"/>
    </row>
    <row r="55" spans="9:42" ht="21" customHeight="1" thickBot="1">
      <c r="I55" s="292">
        <f t="shared" si="8"/>
        <v>0</v>
      </c>
      <c r="J55" s="118">
        <f t="shared" si="0"/>
        <v>0</v>
      </c>
      <c r="K55" s="983" t="s">
        <v>527</v>
      </c>
      <c r="L55" s="136" t="s">
        <v>528</v>
      </c>
      <c r="M55" s="136" t="s">
        <v>521</v>
      </c>
      <c r="N55" s="136" t="s">
        <v>526</v>
      </c>
      <c r="O55" s="136" t="s">
        <v>530</v>
      </c>
      <c r="P55" s="987" t="s">
        <v>531</v>
      </c>
      <c r="Q55" s="987" t="s">
        <v>532</v>
      </c>
      <c r="R55" s="155" t="s">
        <v>533</v>
      </c>
      <c r="S55" s="156" t="s">
        <v>552</v>
      </c>
      <c r="T55" s="407" t="s">
        <v>522</v>
      </c>
      <c r="U55" s="118">
        <v>0</v>
      </c>
      <c r="V55" s="219" t="s">
        <v>789</v>
      </c>
      <c r="W55" s="220"/>
      <c r="X55" s="221"/>
      <c r="Y55" s="221"/>
      <c r="Z55" s="222"/>
      <c r="AA55" s="223"/>
      <c r="AB55" s="222"/>
      <c r="AC55" s="224"/>
      <c r="AD55" s="225"/>
      <c r="AE55" s="199"/>
      <c r="AF55" s="144" t="s">
        <v>790</v>
      </c>
      <c r="AG55" s="157" t="s">
        <v>791</v>
      </c>
      <c r="AH55" s="158" t="s">
        <v>792</v>
      </c>
      <c r="AI55" s="146" t="s">
        <v>793</v>
      </c>
      <c r="AJ55" s="33"/>
      <c r="AK55" s="33"/>
      <c r="AL55" s="33"/>
      <c r="AM55" s="33"/>
      <c r="AN55" s="48"/>
      <c r="AO55" s="48"/>
      <c r="AP55" s="48"/>
    </row>
    <row r="56" spans="9:42" ht="21" customHeight="1" thickBot="1">
      <c r="I56" s="292">
        <f t="shared" si="8"/>
        <v>0</v>
      </c>
      <c r="J56" s="118">
        <f t="shared" si="0"/>
        <v>0</v>
      </c>
      <c r="K56" s="394">
        <v>0</v>
      </c>
      <c r="L56" s="395">
        <v>0</v>
      </c>
      <c r="M56" s="967">
        <v>0</v>
      </c>
      <c r="N56" s="160">
        <v>0</v>
      </c>
      <c r="O56" s="161" t="e">
        <v>#DIV/0!</v>
      </c>
      <c r="P56" s="162" t="s">
        <v>1361</v>
      </c>
      <c r="Q56" s="397" t="s">
        <v>1023</v>
      </c>
      <c r="R56" s="163" t="s">
        <v>960</v>
      </c>
      <c r="S56" s="164">
        <v>0</v>
      </c>
      <c r="T56" s="398">
        <v>0</v>
      </c>
      <c r="U56" s="118">
        <v>0</v>
      </c>
      <c r="V56" s="226">
        <v>0</v>
      </c>
      <c r="W56" s="226"/>
      <c r="X56" s="226"/>
      <c r="Y56" s="226"/>
      <c r="Z56" s="226"/>
      <c r="AA56" s="227"/>
      <c r="AB56" s="226"/>
      <c r="AC56" s="226"/>
      <c r="AD56" s="226"/>
      <c r="AE56" s="199"/>
      <c r="AF56" s="144" t="s">
        <v>794</v>
      </c>
      <c r="AG56" s="145"/>
      <c r="AH56" s="165"/>
      <c r="AI56" s="146"/>
      <c r="AJ56" s="33"/>
      <c r="AK56" s="33"/>
      <c r="AL56" s="33"/>
      <c r="AM56" s="33"/>
      <c r="AN56" s="48"/>
      <c r="AO56" s="48"/>
      <c r="AP56" s="48"/>
    </row>
    <row r="57" spans="9:42" ht="21" customHeight="1" thickBot="1">
      <c r="I57" s="292">
        <f t="shared" si="8"/>
        <v>0</v>
      </c>
      <c r="J57" s="118">
        <f t="shared" si="0"/>
        <v>0</v>
      </c>
      <c r="K57" s="2014" t="s">
        <v>839</v>
      </c>
      <c r="L57" s="2014"/>
      <c r="M57" s="2014"/>
      <c r="N57" s="2014"/>
      <c r="O57" s="2014"/>
      <c r="P57" s="2014"/>
      <c r="Q57" s="2014"/>
      <c r="R57" s="2014"/>
      <c r="S57" s="2014"/>
      <c r="T57" s="2014"/>
      <c r="U57" s="118">
        <v>0</v>
      </c>
      <c r="AE57" s="199"/>
      <c r="AF57" s="144"/>
      <c r="AG57" s="145"/>
      <c r="AH57" s="165"/>
      <c r="AI57" s="146"/>
      <c r="AJ57" s="33"/>
      <c r="AK57" s="33"/>
      <c r="AL57" s="33"/>
      <c r="AM57" s="33"/>
      <c r="AN57" s="48"/>
      <c r="AO57" s="48"/>
      <c r="AP57" s="48"/>
    </row>
    <row r="58" spans="9:42" ht="21" customHeight="1" thickBot="1">
      <c r="I58" s="292">
        <f t="shared" si="8"/>
        <v>0</v>
      </c>
      <c r="J58" s="118">
        <f t="shared" si="0"/>
        <v>0</v>
      </c>
      <c r="K58" s="2015" t="s">
        <v>840</v>
      </c>
      <c r="L58" s="2017" t="s">
        <v>841</v>
      </c>
      <c r="M58" s="2019" t="s">
        <v>842</v>
      </c>
      <c r="N58" s="2019" t="s">
        <v>843</v>
      </c>
      <c r="O58" s="2022" t="s">
        <v>844</v>
      </c>
      <c r="P58" s="2023"/>
      <c r="Q58" s="2022" t="s">
        <v>845</v>
      </c>
      <c r="R58" s="2023"/>
      <c r="S58" s="1992" t="s">
        <v>969</v>
      </c>
      <c r="T58" s="1993"/>
      <c r="U58" s="118">
        <v>0</v>
      </c>
      <c r="V58" s="217" t="s">
        <v>757</v>
      </c>
      <c r="W58" s="228" t="s">
        <v>973</v>
      </c>
      <c r="X58" s="228" t="s">
        <v>972</v>
      </c>
      <c r="Y58" s="228" t="s">
        <v>971</v>
      </c>
      <c r="Z58" s="228" t="s">
        <v>527</v>
      </c>
      <c r="AA58" s="229" t="s">
        <v>824</v>
      </c>
      <c r="AB58" s="228" t="s">
        <v>970</v>
      </c>
      <c r="AC58" s="230" t="s">
        <v>521</v>
      </c>
      <c r="AD58" s="231" t="s">
        <v>1232</v>
      </c>
      <c r="AE58" s="199"/>
      <c r="AF58" s="170"/>
      <c r="AG58" s="171"/>
      <c r="AH58" s="172"/>
      <c r="AI58" s="173"/>
      <c r="AJ58" s="33"/>
      <c r="AK58" s="33"/>
      <c r="AL58" s="33"/>
      <c r="AM58" s="33"/>
      <c r="AN58" s="48"/>
      <c r="AO58" s="48"/>
      <c r="AP58" s="48"/>
    </row>
    <row r="59" spans="9:42" ht="21" customHeight="1" thickBot="1">
      <c r="I59" s="292">
        <f t="shared" si="8"/>
        <v>0</v>
      </c>
      <c r="J59" s="118">
        <f t="shared" si="0"/>
        <v>0</v>
      </c>
      <c r="K59" s="2016"/>
      <c r="L59" s="2018"/>
      <c r="M59" s="2020"/>
      <c r="N59" s="2020"/>
      <c r="O59" s="986" t="s">
        <v>741</v>
      </c>
      <c r="P59" s="176" t="s">
        <v>742</v>
      </c>
      <c r="Q59" s="176" t="s">
        <v>741</v>
      </c>
      <c r="R59" s="177" t="s">
        <v>742</v>
      </c>
      <c r="S59" s="1994"/>
      <c r="T59" s="1995"/>
      <c r="U59" s="118">
        <v>0</v>
      </c>
      <c r="V59" s="178"/>
      <c r="W59" s="179"/>
      <c r="X59" s="179"/>
      <c r="Y59" s="179"/>
      <c r="Z59" s="179"/>
      <c r="AA59" s="180"/>
      <c r="AB59" s="179"/>
      <c r="AC59" s="402"/>
      <c r="AD59" s="181"/>
      <c r="AE59" s="199"/>
      <c r="AF59" s="125"/>
      <c r="AG59" s="125"/>
      <c r="AH59" s="125"/>
      <c r="AI59" s="182"/>
      <c r="AJ59" s="33"/>
      <c r="AK59" s="33"/>
      <c r="AL59" s="33"/>
      <c r="AM59" s="33"/>
      <c r="AN59" s="48"/>
      <c r="AO59" s="48"/>
      <c r="AP59" s="48"/>
    </row>
    <row r="60" spans="9:42" ht="21" customHeight="1">
      <c r="I60" s="292">
        <f t="shared" si="8"/>
        <v>0</v>
      </c>
      <c r="J60" s="118">
        <f t="shared" si="0"/>
        <v>0</v>
      </c>
      <c r="K60" s="984" t="s">
        <v>802</v>
      </c>
      <c r="L60" s="184"/>
      <c r="M60" s="184"/>
      <c r="N60" s="266" t="e">
        <v>#DIV/0!</v>
      </c>
      <c r="O60" s="263" t="e">
        <v>#DIV/0!</v>
      </c>
      <c r="P60" s="263" t="e">
        <v>#DIV/0!</v>
      </c>
      <c r="Q60" s="263" t="e">
        <v>#DIV/0!</v>
      </c>
      <c r="R60" s="263" t="e">
        <v>#DIV/0!</v>
      </c>
      <c r="S60" s="1996"/>
      <c r="T60" s="1997"/>
      <c r="U60" s="118">
        <v>0</v>
      </c>
      <c r="V60" s="178"/>
      <c r="W60" s="234"/>
      <c r="X60" s="234"/>
      <c r="Y60" s="234"/>
      <c r="Z60" s="179"/>
      <c r="AA60" s="180"/>
      <c r="AB60" s="179"/>
      <c r="AC60" s="402"/>
      <c r="AD60" s="181"/>
      <c r="AE60" s="199"/>
      <c r="AF60" s="133" t="s">
        <v>795</v>
      </c>
      <c r="AG60" s="134" t="s">
        <v>796</v>
      </c>
      <c r="AH60" s="169" t="s">
        <v>797</v>
      </c>
      <c r="AI60" s="135" t="s">
        <v>1499</v>
      </c>
      <c r="AJ60" s="33"/>
      <c r="AK60" s="33"/>
      <c r="AL60" s="33"/>
      <c r="AM60" s="33"/>
      <c r="AN60" s="48"/>
      <c r="AO60" s="48"/>
      <c r="AP60" s="48"/>
    </row>
    <row r="61" spans="9:42" ht="21" customHeight="1">
      <c r="I61" s="292">
        <f t="shared" si="8"/>
        <v>0</v>
      </c>
      <c r="J61" s="118">
        <f t="shared" si="0"/>
        <v>0</v>
      </c>
      <c r="K61" s="984" t="s">
        <v>754</v>
      </c>
      <c r="L61" s="184"/>
      <c r="M61" s="184"/>
      <c r="N61" s="264">
        <v>0</v>
      </c>
      <c r="O61" s="265">
        <v>0</v>
      </c>
      <c r="P61" s="265">
        <v>0</v>
      </c>
      <c r="Q61" s="265">
        <v>0</v>
      </c>
      <c r="R61" s="265">
        <v>0</v>
      </c>
      <c r="S61" s="1998"/>
      <c r="T61" s="1999"/>
      <c r="U61" s="118">
        <v>0</v>
      </c>
      <c r="V61" s="178"/>
      <c r="W61" s="179"/>
      <c r="X61" s="179"/>
      <c r="Y61" s="179"/>
      <c r="Z61" s="179"/>
      <c r="AA61" s="180"/>
      <c r="AB61" s="179"/>
      <c r="AC61" s="402"/>
      <c r="AD61" s="181"/>
      <c r="AE61" s="199"/>
      <c r="AF61" s="144" t="s">
        <v>1725</v>
      </c>
      <c r="AG61" s="145" t="s">
        <v>961</v>
      </c>
      <c r="AH61" s="186">
        <v>0</v>
      </c>
      <c r="AI61" s="187" t="s">
        <v>1501</v>
      </c>
      <c r="AJ61" s="33"/>
      <c r="AK61" s="33"/>
      <c r="AL61" s="33"/>
      <c r="AM61" s="33"/>
      <c r="AN61" s="48"/>
      <c r="AO61" s="48"/>
      <c r="AP61" s="48"/>
    </row>
    <row r="62" spans="9:42" ht="21" customHeight="1">
      <c r="I62" s="292">
        <f t="shared" si="8"/>
        <v>0</v>
      </c>
      <c r="J62" s="118">
        <f t="shared" si="0"/>
        <v>0</v>
      </c>
      <c r="K62" s="984">
        <v>1</v>
      </c>
      <c r="L62" s="188"/>
      <c r="M62" s="188"/>
      <c r="N62" s="189">
        <v>0</v>
      </c>
      <c r="O62" s="190"/>
      <c r="P62" s="190"/>
      <c r="Q62" s="264">
        <v>0</v>
      </c>
      <c r="R62" s="264">
        <v>0</v>
      </c>
      <c r="S62" s="1988"/>
      <c r="T62" s="1989"/>
      <c r="U62" s="118">
        <v>0</v>
      </c>
      <c r="V62" s="178"/>
      <c r="W62" s="179"/>
      <c r="X62" s="179"/>
      <c r="Y62" s="179"/>
      <c r="Z62" s="179"/>
      <c r="AA62" s="180"/>
      <c r="AB62" s="179"/>
      <c r="AC62" s="402"/>
      <c r="AD62" s="181"/>
      <c r="AE62" s="199"/>
      <c r="AF62" s="144" t="s">
        <v>1726</v>
      </c>
      <c r="AG62" s="145" t="s">
        <v>800</v>
      </c>
      <c r="AH62" s="192">
        <v>0.05</v>
      </c>
      <c r="AI62" s="187" t="s">
        <v>1502</v>
      </c>
      <c r="AJ62" s="33"/>
      <c r="AK62" s="33"/>
      <c r="AL62" s="33"/>
      <c r="AM62" s="33"/>
      <c r="AN62" s="48"/>
      <c r="AO62" s="48"/>
      <c r="AP62" s="48"/>
    </row>
    <row r="63" spans="9:42" ht="21" customHeight="1">
      <c r="I63" s="292">
        <f t="shared" si="8"/>
        <v>0</v>
      </c>
      <c r="J63" s="118">
        <f t="shared" si="0"/>
        <v>0</v>
      </c>
      <c r="K63" s="984">
        <v>2</v>
      </c>
      <c r="L63" s="188"/>
      <c r="M63" s="188"/>
      <c r="N63" s="189">
        <v>0</v>
      </c>
      <c r="O63" s="190"/>
      <c r="P63" s="190"/>
      <c r="Q63" s="264">
        <v>0</v>
      </c>
      <c r="R63" s="264">
        <v>0</v>
      </c>
      <c r="S63" s="1988"/>
      <c r="T63" s="1989"/>
      <c r="U63" s="118">
        <v>0</v>
      </c>
      <c r="V63" s="178"/>
      <c r="W63" s="179"/>
      <c r="X63" s="179"/>
      <c r="Y63" s="179"/>
      <c r="Z63" s="179"/>
      <c r="AA63" s="180"/>
      <c r="AB63" s="179"/>
      <c r="AC63" s="402"/>
      <c r="AD63" s="181"/>
      <c r="AE63" s="199"/>
      <c r="AF63" s="144" t="s">
        <v>1727</v>
      </c>
      <c r="AG63" s="145" t="s">
        <v>963</v>
      </c>
      <c r="AH63" s="192">
        <v>0.1</v>
      </c>
      <c r="AI63" s="193"/>
      <c r="AJ63" s="33"/>
      <c r="AK63" s="33"/>
      <c r="AL63" s="33"/>
      <c r="AM63" s="33"/>
      <c r="AN63" s="48"/>
      <c r="AO63" s="48"/>
      <c r="AP63" s="48"/>
    </row>
    <row r="64" spans="9:42" ht="21" customHeight="1">
      <c r="I64" s="292">
        <f t="shared" si="8"/>
        <v>0</v>
      </c>
      <c r="J64" s="118">
        <f t="shared" si="0"/>
        <v>0</v>
      </c>
      <c r="K64" s="984">
        <v>3</v>
      </c>
      <c r="L64" s="188"/>
      <c r="M64" s="188"/>
      <c r="N64" s="189">
        <v>0</v>
      </c>
      <c r="O64" s="190"/>
      <c r="P64" s="190"/>
      <c r="Q64" s="264">
        <v>0</v>
      </c>
      <c r="R64" s="264">
        <v>0</v>
      </c>
      <c r="S64" s="1988"/>
      <c r="T64" s="1989"/>
      <c r="U64" s="118">
        <v>0</v>
      </c>
      <c r="V64" s="178"/>
      <c r="W64" s="179"/>
      <c r="X64" s="179"/>
      <c r="Y64" s="179"/>
      <c r="Z64" s="179"/>
      <c r="AA64" s="180"/>
      <c r="AB64" s="179"/>
      <c r="AC64" s="402"/>
      <c r="AD64" s="181"/>
      <c r="AE64" s="199"/>
      <c r="AF64" s="144"/>
      <c r="AG64" s="145"/>
      <c r="AH64" s="194"/>
      <c r="AI64" s="146"/>
      <c r="AJ64" s="33"/>
      <c r="AK64" s="33"/>
      <c r="AL64" s="33"/>
      <c r="AM64" s="33"/>
      <c r="AN64" s="48"/>
      <c r="AO64" s="48"/>
      <c r="AP64" s="48"/>
    </row>
    <row r="65" spans="9:42" ht="21" customHeight="1" thickBot="1">
      <c r="I65" s="292">
        <f t="shared" si="8"/>
        <v>0</v>
      </c>
      <c r="J65" s="118">
        <f t="shared" si="0"/>
        <v>0</v>
      </c>
      <c r="K65" s="984">
        <v>4</v>
      </c>
      <c r="L65" s="188"/>
      <c r="M65" s="188"/>
      <c r="N65" s="189">
        <v>0</v>
      </c>
      <c r="O65" s="190"/>
      <c r="P65" s="190"/>
      <c r="Q65" s="264">
        <v>0</v>
      </c>
      <c r="R65" s="264">
        <v>0</v>
      </c>
      <c r="S65" s="1988"/>
      <c r="T65" s="1989"/>
      <c r="U65" s="118">
        <v>0</v>
      </c>
      <c r="V65" s="178"/>
      <c r="W65" s="179"/>
      <c r="X65" s="179"/>
      <c r="Y65" s="179"/>
      <c r="Z65" s="179"/>
      <c r="AA65" s="180"/>
      <c r="AB65" s="179"/>
      <c r="AC65" s="402"/>
      <c r="AD65" s="181"/>
      <c r="AE65" s="199"/>
      <c r="AF65" s="170"/>
      <c r="AG65" s="195"/>
      <c r="AH65" s="171"/>
      <c r="AI65" s="173"/>
      <c r="AJ65" s="33"/>
      <c r="AK65" s="33"/>
      <c r="AL65" s="33"/>
      <c r="AM65" s="33"/>
      <c r="AN65" s="48"/>
      <c r="AO65" s="48"/>
      <c r="AP65" s="48"/>
    </row>
    <row r="66" spans="9:42" ht="21" customHeight="1">
      <c r="I66" s="292">
        <f t="shared" si="8"/>
        <v>0</v>
      </c>
      <c r="J66" s="118">
        <f t="shared" si="0"/>
        <v>0</v>
      </c>
      <c r="K66" s="984">
        <v>5</v>
      </c>
      <c r="L66" s="188"/>
      <c r="M66" s="188"/>
      <c r="N66" s="189">
        <v>0</v>
      </c>
      <c r="O66" s="190"/>
      <c r="P66" s="190"/>
      <c r="Q66" s="191">
        <v>0</v>
      </c>
      <c r="R66" s="191">
        <v>0</v>
      </c>
      <c r="S66" s="1988"/>
      <c r="T66" s="1989"/>
      <c r="U66" s="118">
        <v>0</v>
      </c>
      <c r="V66" s="178"/>
      <c r="W66" s="179"/>
      <c r="X66" s="179"/>
      <c r="Y66" s="179"/>
      <c r="Z66" s="179"/>
      <c r="AA66" s="180"/>
      <c r="AB66" s="179"/>
      <c r="AC66" s="402"/>
      <c r="AD66" s="181"/>
      <c r="AE66" s="199"/>
      <c r="AF66" s="48"/>
      <c r="AG66" s="48"/>
      <c r="AH66" s="48"/>
      <c r="AI66" s="48"/>
      <c r="AJ66" s="33"/>
      <c r="AK66" s="33"/>
      <c r="AL66" s="33"/>
      <c r="AM66" s="33"/>
      <c r="AN66" s="48"/>
      <c r="AO66" s="48"/>
      <c r="AP66" s="48"/>
    </row>
    <row r="67" spans="9:42" ht="21" customHeight="1">
      <c r="I67" s="292">
        <f t="shared" si="8"/>
        <v>0</v>
      </c>
      <c r="J67" s="118">
        <f t="shared" si="0"/>
        <v>0</v>
      </c>
      <c r="K67" s="984">
        <v>6</v>
      </c>
      <c r="L67" s="188"/>
      <c r="M67" s="188"/>
      <c r="N67" s="189">
        <v>0</v>
      </c>
      <c r="O67" s="190"/>
      <c r="P67" s="190"/>
      <c r="Q67" s="191">
        <v>0</v>
      </c>
      <c r="R67" s="191">
        <v>0</v>
      </c>
      <c r="S67" s="1988"/>
      <c r="T67" s="1989"/>
      <c r="U67" s="118">
        <v>0</v>
      </c>
      <c r="V67" s="137" t="s">
        <v>754</v>
      </c>
      <c r="W67" s="196">
        <v>0</v>
      </c>
      <c r="X67" s="196">
        <v>0</v>
      </c>
      <c r="Y67" s="196">
        <v>0</v>
      </c>
      <c r="Z67" s="197"/>
      <c r="AA67" s="198"/>
      <c r="AB67" s="196">
        <v>0</v>
      </c>
      <c r="AC67" s="402"/>
      <c r="AD67" s="654">
        <v>0</v>
      </c>
      <c r="AE67" s="199"/>
      <c r="AF67" s="33"/>
      <c r="AG67" s="33"/>
      <c r="AH67" s="33"/>
      <c r="AI67" s="33"/>
      <c r="AJ67" s="33"/>
      <c r="AK67" s="33"/>
      <c r="AL67" s="33"/>
      <c r="AM67" s="33"/>
      <c r="AN67" s="48"/>
      <c r="AO67" s="48"/>
      <c r="AP67" s="48"/>
    </row>
    <row r="68" spans="9:42" ht="21" customHeight="1" thickBot="1">
      <c r="I68" s="292">
        <f t="shared" si="8"/>
        <v>0</v>
      </c>
      <c r="J68" s="118">
        <f t="shared" si="0"/>
        <v>0</v>
      </c>
      <c r="K68" s="984">
        <v>7</v>
      </c>
      <c r="L68" s="188"/>
      <c r="M68" s="188"/>
      <c r="N68" s="189">
        <v>0</v>
      </c>
      <c r="O68" s="190"/>
      <c r="P68" s="190"/>
      <c r="Q68" s="191">
        <v>0</v>
      </c>
      <c r="R68" s="191">
        <v>0</v>
      </c>
      <c r="S68" s="1988"/>
      <c r="T68" s="1989"/>
      <c r="U68" s="118">
        <v>0</v>
      </c>
      <c r="V68" s="201" t="s">
        <v>802</v>
      </c>
      <c r="W68" s="202"/>
      <c r="X68" s="202"/>
      <c r="Y68" s="202"/>
      <c r="Z68" s="202"/>
      <c r="AA68" s="203"/>
      <c r="AB68" s="202">
        <v>0</v>
      </c>
      <c r="AC68" s="403"/>
      <c r="AD68" s="204"/>
      <c r="AE68" s="199"/>
      <c r="AF68" s="199"/>
      <c r="AG68" s="199"/>
      <c r="AH68" s="33"/>
      <c r="AI68" s="33"/>
      <c r="AJ68" s="33"/>
      <c r="AK68" s="33"/>
      <c r="AL68" s="33"/>
      <c r="AM68" s="33"/>
      <c r="AN68" s="48"/>
      <c r="AO68" s="48"/>
      <c r="AP68" s="48"/>
    </row>
    <row r="69" spans="9:42" ht="21" customHeight="1">
      <c r="I69" s="292">
        <f t="shared" si="8"/>
        <v>0</v>
      </c>
      <c r="J69" s="118">
        <f t="shared" si="0"/>
        <v>0</v>
      </c>
      <c r="K69" s="984">
        <v>8</v>
      </c>
      <c r="L69" s="188"/>
      <c r="M69" s="188"/>
      <c r="N69" s="189">
        <v>0</v>
      </c>
      <c r="O69" s="190"/>
      <c r="P69" s="190"/>
      <c r="Q69" s="191">
        <v>0</v>
      </c>
      <c r="R69" s="191">
        <v>0</v>
      </c>
      <c r="S69" s="1988"/>
      <c r="T69" s="1989"/>
      <c r="U69" s="118">
        <v>0</v>
      </c>
      <c r="V69" s="33"/>
      <c r="W69" s="33"/>
      <c r="X69" s="33"/>
      <c r="Y69" s="33"/>
      <c r="Z69" s="33"/>
      <c r="AA69" s="205"/>
      <c r="AB69" s="33"/>
      <c r="AC69" s="33"/>
      <c r="AD69" s="33"/>
      <c r="AE69" s="199"/>
      <c r="AF69" s="199"/>
      <c r="AG69" s="199"/>
      <c r="AH69" s="33"/>
      <c r="AI69" s="33"/>
      <c r="AJ69" s="33"/>
      <c r="AK69" s="33"/>
      <c r="AL69" s="33"/>
      <c r="AM69" s="33"/>
      <c r="AN69" s="48"/>
      <c r="AO69" s="48"/>
      <c r="AP69" s="48"/>
    </row>
    <row r="70" spans="9:42" ht="21" customHeight="1">
      <c r="I70" s="292">
        <f t="shared" si="8"/>
        <v>0</v>
      </c>
      <c r="J70" s="118">
        <f t="shared" si="0"/>
        <v>0</v>
      </c>
      <c r="K70" s="984">
        <v>9</v>
      </c>
      <c r="L70" s="188"/>
      <c r="M70" s="188"/>
      <c r="N70" s="189">
        <v>0</v>
      </c>
      <c r="O70" s="190"/>
      <c r="P70" s="190"/>
      <c r="Q70" s="191">
        <v>0</v>
      </c>
      <c r="R70" s="191">
        <v>0</v>
      </c>
      <c r="S70" s="1988"/>
      <c r="T70" s="1989"/>
      <c r="U70" s="118">
        <v>0</v>
      </c>
      <c r="V70" s="647" t="s">
        <v>1169</v>
      </c>
      <c r="W70" s="648" t="s">
        <v>1170</v>
      </c>
      <c r="X70" s="649"/>
      <c r="Y70" s="649"/>
      <c r="Z70" s="649"/>
      <c r="AA70" s="649"/>
      <c r="AB70" s="649"/>
      <c r="AC70" s="649"/>
      <c r="AD70" s="650"/>
      <c r="AE70" s="199"/>
      <c r="AF70" s="199"/>
      <c r="AG70" s="199"/>
      <c r="AH70" s="33"/>
      <c r="AI70" s="33"/>
      <c r="AJ70" s="33"/>
      <c r="AK70" s="33"/>
      <c r="AL70" s="33"/>
      <c r="AM70" s="33"/>
      <c r="AN70" s="48"/>
      <c r="AO70" s="48"/>
      <c r="AP70" s="48"/>
    </row>
    <row r="71" spans="9:42" ht="21" customHeight="1">
      <c r="I71" s="292">
        <f t="shared" si="8"/>
        <v>0</v>
      </c>
      <c r="J71" s="118">
        <f t="shared" si="0"/>
        <v>0</v>
      </c>
      <c r="K71" s="984">
        <v>10</v>
      </c>
      <c r="L71" s="188"/>
      <c r="M71" s="188"/>
      <c r="N71" s="189">
        <v>0</v>
      </c>
      <c r="O71" s="190"/>
      <c r="P71" s="190"/>
      <c r="Q71" s="191">
        <v>0</v>
      </c>
      <c r="R71" s="191">
        <v>0</v>
      </c>
      <c r="S71" s="1988"/>
      <c r="T71" s="1989"/>
      <c r="U71" s="118">
        <v>0</v>
      </c>
      <c r="V71" s="651" t="s">
        <v>1171</v>
      </c>
      <c r="W71" s="648" t="s">
        <v>1362</v>
      </c>
      <c r="X71" s="649"/>
      <c r="Y71" s="649"/>
      <c r="Z71" s="649"/>
      <c r="AA71" s="649"/>
      <c r="AB71" s="649"/>
      <c r="AC71" s="649"/>
      <c r="AD71" s="650"/>
      <c r="AE71" s="199"/>
      <c r="AF71" s="199"/>
      <c r="AG71" s="199"/>
      <c r="AH71" s="33"/>
      <c r="AI71" s="33"/>
      <c r="AJ71" s="33"/>
      <c r="AK71" s="33"/>
      <c r="AL71" s="33"/>
      <c r="AM71" s="33"/>
      <c r="AN71" s="48"/>
      <c r="AO71" s="48"/>
      <c r="AP71" s="48"/>
    </row>
    <row r="72" spans="9:42" ht="21" customHeight="1">
      <c r="I72" s="292">
        <f t="shared" si="8"/>
        <v>0</v>
      </c>
      <c r="J72" s="118">
        <f t="shared" si="0"/>
        <v>0</v>
      </c>
      <c r="K72" s="984">
        <v>11</v>
      </c>
      <c r="L72" s="188"/>
      <c r="M72" s="188"/>
      <c r="N72" s="189">
        <v>0</v>
      </c>
      <c r="O72" s="190"/>
      <c r="P72" s="190"/>
      <c r="Q72" s="191">
        <v>0</v>
      </c>
      <c r="R72" s="191">
        <v>0</v>
      </c>
      <c r="S72" s="1988"/>
      <c r="T72" s="1989"/>
      <c r="U72" s="118">
        <v>0</v>
      </c>
      <c r="V72" s="651" t="s">
        <v>1172</v>
      </c>
      <c r="W72" s="648" t="s">
        <v>1363</v>
      </c>
      <c r="X72" s="649"/>
      <c r="Y72" s="649"/>
      <c r="Z72" s="649"/>
      <c r="AA72" s="649"/>
      <c r="AB72" s="649"/>
      <c r="AC72" s="649"/>
      <c r="AD72" s="650"/>
      <c r="AE72" s="199"/>
      <c r="AF72" s="199"/>
      <c r="AG72" s="199"/>
      <c r="AH72" s="33"/>
      <c r="AI72" s="33"/>
      <c r="AJ72" s="33"/>
      <c r="AK72" s="33"/>
      <c r="AL72" s="33"/>
      <c r="AM72" s="33"/>
      <c r="AN72" s="48"/>
      <c r="AO72" s="48"/>
      <c r="AP72" s="48"/>
    </row>
    <row r="73" spans="9:42" ht="21" customHeight="1">
      <c r="I73" s="292">
        <f t="shared" si="8"/>
        <v>0</v>
      </c>
      <c r="J73" s="118">
        <f t="shared" si="0"/>
        <v>0</v>
      </c>
      <c r="K73" s="984">
        <v>12</v>
      </c>
      <c r="L73" s="188"/>
      <c r="M73" s="188"/>
      <c r="N73" s="189">
        <v>0</v>
      </c>
      <c r="O73" s="190"/>
      <c r="P73" s="190"/>
      <c r="Q73" s="191">
        <v>0</v>
      </c>
      <c r="R73" s="191">
        <v>0</v>
      </c>
      <c r="S73" s="1988"/>
      <c r="T73" s="1989"/>
      <c r="U73" s="118">
        <v>0</v>
      </c>
      <c r="V73" s="651" t="s">
        <v>1174</v>
      </c>
      <c r="W73" s="648" t="s">
        <v>1359</v>
      </c>
      <c r="X73" s="649"/>
      <c r="Y73" s="649"/>
      <c r="Z73" s="649"/>
      <c r="AA73" s="649"/>
      <c r="AB73" s="649"/>
      <c r="AC73" s="649"/>
      <c r="AD73" s="650"/>
      <c r="AE73" s="199"/>
      <c r="AF73" s="199"/>
      <c r="AG73" s="199"/>
      <c r="AH73" s="33"/>
      <c r="AI73" s="33"/>
      <c r="AJ73" s="33"/>
      <c r="AK73" s="33"/>
      <c r="AL73" s="33"/>
      <c r="AM73" s="33"/>
      <c r="AN73" s="48"/>
      <c r="AO73" s="48"/>
      <c r="AP73" s="48"/>
    </row>
    <row r="74" spans="9:42" ht="21" customHeight="1">
      <c r="I74" s="292">
        <f t="shared" si="8"/>
        <v>0</v>
      </c>
      <c r="J74" s="118">
        <f t="shared" si="0"/>
        <v>0</v>
      </c>
      <c r="K74" s="984">
        <v>13</v>
      </c>
      <c r="L74" s="188"/>
      <c r="M74" s="188"/>
      <c r="N74" s="189">
        <v>0</v>
      </c>
      <c r="O74" s="190"/>
      <c r="P74" s="190"/>
      <c r="Q74" s="191">
        <v>0</v>
      </c>
      <c r="R74" s="191">
        <v>0</v>
      </c>
      <c r="S74" s="1988"/>
      <c r="T74" s="1989"/>
      <c r="U74" s="118">
        <v>0</v>
      </c>
      <c r="V74" s="652" t="s">
        <v>1175</v>
      </c>
      <c r="W74" s="648"/>
      <c r="X74" s="649"/>
      <c r="Y74" s="649"/>
      <c r="Z74" s="649"/>
      <c r="AA74" s="649"/>
      <c r="AB74" s="649"/>
      <c r="AC74" s="649"/>
      <c r="AD74" s="650"/>
      <c r="AE74" s="199"/>
      <c r="AF74" s="199"/>
      <c r="AG74" s="199"/>
      <c r="AH74" s="33"/>
      <c r="AI74" s="33"/>
      <c r="AJ74" s="33"/>
      <c r="AK74" s="33"/>
      <c r="AL74" s="33"/>
      <c r="AM74" s="33"/>
      <c r="AN74" s="48"/>
      <c r="AO74" s="48"/>
      <c r="AP74" s="48"/>
    </row>
    <row r="75" spans="9:42" ht="21" customHeight="1" thickBot="1">
      <c r="I75" s="292">
        <f t="shared" si="8"/>
        <v>0</v>
      </c>
      <c r="J75" s="118">
        <f t="shared" si="0"/>
        <v>0</v>
      </c>
      <c r="K75" s="206">
        <v>14</v>
      </c>
      <c r="L75" s="159"/>
      <c r="M75" s="159"/>
      <c r="N75" s="207">
        <v>0</v>
      </c>
      <c r="O75" s="208"/>
      <c r="P75" s="208"/>
      <c r="Q75" s="209">
        <v>0</v>
      </c>
      <c r="R75" s="209">
        <v>0</v>
      </c>
      <c r="S75" s="1990"/>
      <c r="T75" s="1991"/>
      <c r="U75" s="118">
        <v>0</v>
      </c>
      <c r="V75" s="651"/>
      <c r="W75" s="648"/>
      <c r="X75" s="649"/>
      <c r="Y75" s="649"/>
      <c r="Z75" s="649"/>
      <c r="AA75" s="649"/>
      <c r="AB75" s="649"/>
      <c r="AC75" s="649"/>
      <c r="AD75" s="650"/>
      <c r="AE75" s="216"/>
      <c r="AF75" s="199"/>
      <c r="AG75" s="199"/>
      <c r="AH75" s="33"/>
      <c r="AI75" s="33"/>
      <c r="AJ75" s="216"/>
      <c r="AK75" s="199"/>
      <c r="AL75" s="199"/>
      <c r="AM75" s="199"/>
      <c r="AN75" s="28"/>
      <c r="AO75" s="28"/>
      <c r="AP75" s="28"/>
    </row>
    <row r="76" spans="9:42" ht="30" customHeight="1" thickBot="1">
      <c r="I76" s="292">
        <f t="shared" ref="I76:I86" si="9">IF(Q$79&gt;0,1,0)</f>
        <v>0</v>
      </c>
      <c r="J76" s="118">
        <f>IF($Q$79&gt;0,2,)</f>
        <v>0</v>
      </c>
      <c r="K76" s="2013" t="s">
        <v>803</v>
      </c>
      <c r="L76" s="2013"/>
      <c r="M76" s="2013"/>
      <c r="N76" s="2013"/>
      <c r="O76" s="2013"/>
      <c r="P76" s="2013"/>
      <c r="Q76" s="2013"/>
      <c r="R76" s="2013"/>
      <c r="S76" s="2013"/>
      <c r="T76" s="2013"/>
      <c r="U76" s="118">
        <f>J76</f>
        <v>0</v>
      </c>
      <c r="V76" s="119" t="s">
        <v>755</v>
      </c>
      <c r="W76" s="120" t="s">
        <v>873</v>
      </c>
      <c r="X76" s="121"/>
      <c r="Y76" s="121"/>
      <c r="Z76" s="122"/>
      <c r="AA76" s="123"/>
      <c r="AB76" s="122"/>
      <c r="AC76" s="122"/>
      <c r="AD76" s="122"/>
      <c r="AF76" s="124" t="s">
        <v>756</v>
      </c>
      <c r="AG76" s="125"/>
      <c r="AH76" s="125"/>
      <c r="AI76" s="125"/>
      <c r="AJ76" s="126"/>
      <c r="AN76" s="127"/>
      <c r="AO76" s="127"/>
      <c r="AP76" s="127"/>
    </row>
    <row r="77" spans="9:42" ht="21" customHeight="1" thickBot="1">
      <c r="I77" s="292">
        <f t="shared" si="9"/>
        <v>0</v>
      </c>
      <c r="J77" s="118">
        <f t="shared" ref="J77:J150" si="10">IF($Q$79&gt;0,2,)</f>
        <v>0</v>
      </c>
      <c r="K77" s="2021" t="s">
        <v>537</v>
      </c>
      <c r="L77" s="2021"/>
      <c r="M77" s="2021"/>
      <c r="N77" s="2021"/>
      <c r="O77" s="2021"/>
      <c r="P77" s="2021"/>
      <c r="Q77" s="2021"/>
      <c r="R77" s="2021"/>
      <c r="S77" s="2021"/>
      <c r="T77" s="2021"/>
      <c r="U77" s="118">
        <f t="shared" ref="U77:U100" si="11">J77</f>
        <v>0</v>
      </c>
      <c r="V77" s="217" t="s">
        <v>976</v>
      </c>
      <c r="W77" s="232">
        <v>200</v>
      </c>
      <c r="X77" s="233" t="s">
        <v>1176</v>
      </c>
      <c r="Y77" s="232">
        <f>AD84</f>
        <v>0</v>
      </c>
      <c r="Z77" s="129"/>
      <c r="AA77" s="130"/>
      <c r="AB77" s="129"/>
      <c r="AC77" s="131"/>
      <c r="AD77" s="132"/>
      <c r="AE77" s="33"/>
      <c r="AF77" s="133" t="s">
        <v>777</v>
      </c>
      <c r="AG77" s="134" t="s">
        <v>778</v>
      </c>
      <c r="AH77" s="134" t="s">
        <v>779</v>
      </c>
      <c r="AI77" s="135" t="s">
        <v>780</v>
      </c>
      <c r="AJ77" s="126"/>
      <c r="AN77" s="127"/>
      <c r="AO77" s="127"/>
      <c r="AP77" s="48"/>
    </row>
    <row r="78" spans="9:42" ht="21" customHeight="1">
      <c r="I78" s="292">
        <f t="shared" si="9"/>
        <v>0</v>
      </c>
      <c r="J78" s="118">
        <f t="shared" si="10"/>
        <v>0</v>
      </c>
      <c r="K78" s="983" t="s">
        <v>523</v>
      </c>
      <c r="L78" s="136" t="s">
        <v>524</v>
      </c>
      <c r="M78" s="985" t="s">
        <v>978</v>
      </c>
      <c r="N78" s="136" t="s">
        <v>838</v>
      </c>
      <c r="O78" s="985" t="s">
        <v>776</v>
      </c>
      <c r="P78" s="136" t="s">
        <v>525</v>
      </c>
      <c r="Q78" s="136" t="s">
        <v>534</v>
      </c>
      <c r="R78" s="136" t="s">
        <v>529</v>
      </c>
      <c r="S78" s="406" t="s">
        <v>535</v>
      </c>
      <c r="T78" s="407" t="s">
        <v>536</v>
      </c>
      <c r="U78" s="118">
        <f t="shared" si="11"/>
        <v>0</v>
      </c>
      <c r="V78" s="218" t="s">
        <v>975</v>
      </c>
      <c r="W78" s="138">
        <v>760</v>
      </c>
      <c r="X78" s="139"/>
      <c r="Y78" s="139"/>
      <c r="Z78" s="140"/>
      <c r="AA78" s="141"/>
      <c r="AB78" s="140"/>
      <c r="AC78" s="142"/>
      <c r="AD78" s="143"/>
      <c r="AE78" s="33"/>
      <c r="AF78" s="144" t="s">
        <v>781</v>
      </c>
      <c r="AG78" s="145" t="s">
        <v>782</v>
      </c>
      <c r="AH78" s="145" t="s">
        <v>783</v>
      </c>
      <c r="AI78" s="146" t="s">
        <v>784</v>
      </c>
      <c r="AJ78" s="126"/>
      <c r="AN78" s="127"/>
      <c r="AO78" s="127"/>
      <c r="AP78" s="48"/>
    </row>
    <row r="79" spans="9:42" ht="21" customHeight="1" thickBot="1">
      <c r="I79" s="292">
        <f t="shared" si="9"/>
        <v>0</v>
      </c>
      <c r="J79" s="118">
        <f t="shared" si="10"/>
        <v>0</v>
      </c>
      <c r="K79" s="989"/>
      <c r="L79" s="405"/>
      <c r="M79" s="148"/>
      <c r="N79" s="149"/>
      <c r="O79" s="149"/>
      <c r="P79" s="150" t="str">
        <f>IF(COUNTA(Y84:Y91)&gt;1,CONCATENATE(V84,"번지 외 ",COUNTA(Y84:Y91)-1,"필지"),CONCATENATE(V84,"번지"))</f>
        <v>번지</v>
      </c>
      <c r="Q79" s="151">
        <f>+Y92</f>
        <v>0</v>
      </c>
      <c r="R79" s="393" t="s">
        <v>1304</v>
      </c>
      <c r="S79" s="152">
        <f>COUNT(L87:L99)</f>
        <v>1</v>
      </c>
      <c r="T79" s="153">
        <f>200*S79</f>
        <v>200</v>
      </c>
      <c r="U79" s="118">
        <f t="shared" si="11"/>
        <v>0</v>
      </c>
      <c r="V79" s="218" t="s">
        <v>974</v>
      </c>
      <c r="W79" s="138">
        <v>850</v>
      </c>
      <c r="X79" s="139"/>
      <c r="Y79" s="139"/>
      <c r="Z79" s="140"/>
      <c r="AA79" s="141"/>
      <c r="AB79" s="140"/>
      <c r="AC79" s="142"/>
      <c r="AD79" s="143"/>
      <c r="AE79" s="33"/>
      <c r="AF79" s="144" t="s">
        <v>785</v>
      </c>
      <c r="AG79" s="145" t="s">
        <v>786</v>
      </c>
      <c r="AH79" s="154" t="s">
        <v>787</v>
      </c>
      <c r="AI79" s="146" t="s">
        <v>788</v>
      </c>
      <c r="AJ79" s="126"/>
      <c r="AN79" s="127"/>
      <c r="AO79" s="127"/>
      <c r="AP79" s="48"/>
    </row>
    <row r="80" spans="9:42" ht="21" customHeight="1" thickBot="1">
      <c r="I80" s="292">
        <f t="shared" si="9"/>
        <v>0</v>
      </c>
      <c r="J80" s="118">
        <f t="shared" si="10"/>
        <v>0</v>
      </c>
      <c r="K80" s="983" t="s">
        <v>527</v>
      </c>
      <c r="L80" s="136" t="s">
        <v>528</v>
      </c>
      <c r="M80" s="136" t="s">
        <v>521</v>
      </c>
      <c r="N80" s="136" t="s">
        <v>526</v>
      </c>
      <c r="O80" s="136" t="s">
        <v>530</v>
      </c>
      <c r="P80" s="987" t="s">
        <v>531</v>
      </c>
      <c r="Q80" s="987" t="s">
        <v>532</v>
      </c>
      <c r="R80" s="155" t="s">
        <v>533</v>
      </c>
      <c r="S80" s="156" t="s">
        <v>552</v>
      </c>
      <c r="T80" s="407" t="s">
        <v>522</v>
      </c>
      <c r="U80" s="118">
        <f t="shared" si="11"/>
        <v>0</v>
      </c>
      <c r="V80" s="219" t="s">
        <v>789</v>
      </c>
      <c r="W80" s="220">
        <v>26.52</v>
      </c>
      <c r="X80" s="220"/>
      <c r="Y80" s="221"/>
      <c r="Z80" s="222"/>
      <c r="AA80" s="223"/>
      <c r="AB80" s="222"/>
      <c r="AC80" s="224"/>
      <c r="AD80" s="225"/>
      <c r="AE80" s="33"/>
      <c r="AF80" s="144" t="s">
        <v>790</v>
      </c>
      <c r="AG80" s="157" t="s">
        <v>791</v>
      </c>
      <c r="AH80" s="158" t="s">
        <v>792</v>
      </c>
      <c r="AI80" s="146" t="s">
        <v>793</v>
      </c>
      <c r="AJ80" s="126"/>
      <c r="AN80" s="127"/>
      <c r="AO80" s="127"/>
      <c r="AP80" s="48"/>
    </row>
    <row r="81" spans="1:43" ht="21" customHeight="1" thickBot="1">
      <c r="I81" s="292">
        <f t="shared" si="9"/>
        <v>0</v>
      </c>
      <c r="J81" s="118">
        <f t="shared" si="10"/>
        <v>0</v>
      </c>
      <c r="K81" s="1318">
        <f>Z84</f>
        <v>0</v>
      </c>
      <c r="L81" s="1319">
        <f>AA84</f>
        <v>0</v>
      </c>
      <c r="M81" s="1320">
        <f>AC84</f>
        <v>0</v>
      </c>
      <c r="N81" s="160">
        <f>AB93</f>
        <v>0</v>
      </c>
      <c r="O81" s="161">
        <f>IF((Q85+R85)&gt;0,ROUND((Q85/(Q85+R85)),4),0)</f>
        <v>0.5</v>
      </c>
      <c r="P81" s="162" t="str">
        <f>IF(W80&lt;=15,AI78,IF(W80&gt;30,AI80,AI79))</f>
        <v>중 (15˚ ~ 30˚)</v>
      </c>
      <c r="Q81" s="397" t="s">
        <v>1023</v>
      </c>
      <c r="R81" s="163" t="s">
        <v>960</v>
      </c>
      <c r="S81" s="164">
        <f>W80</f>
        <v>26.52</v>
      </c>
      <c r="T81" s="398">
        <f>ROUND(N81/10000*N87,0)</f>
        <v>0</v>
      </c>
      <c r="U81" s="118">
        <f t="shared" si="11"/>
        <v>0</v>
      </c>
      <c r="V81" s="226">
        <v>0</v>
      </c>
      <c r="W81" s="226"/>
      <c r="X81" s="226"/>
      <c r="Y81" s="226"/>
      <c r="Z81" s="226"/>
      <c r="AA81" s="227"/>
      <c r="AB81" s="226"/>
      <c r="AC81" s="226"/>
      <c r="AD81" s="226"/>
      <c r="AE81" s="33"/>
      <c r="AF81" s="144" t="s">
        <v>794</v>
      </c>
      <c r="AG81" s="145"/>
      <c r="AH81" s="165"/>
      <c r="AI81" s="146"/>
      <c r="AJ81" s="126"/>
      <c r="AN81" s="127"/>
      <c r="AO81" s="127"/>
      <c r="AP81" s="48"/>
    </row>
    <row r="82" spans="1:43" ht="21" customHeight="1" thickBot="1">
      <c r="I82" s="292">
        <f t="shared" si="9"/>
        <v>0</v>
      </c>
      <c r="J82" s="118">
        <f t="shared" si="10"/>
        <v>0</v>
      </c>
      <c r="K82" s="2014" t="s">
        <v>839</v>
      </c>
      <c r="L82" s="2014"/>
      <c r="M82" s="2014"/>
      <c r="N82" s="2014"/>
      <c r="O82" s="2014"/>
      <c r="P82" s="2014"/>
      <c r="Q82" s="2014"/>
      <c r="R82" s="2014"/>
      <c r="S82" s="2014"/>
      <c r="T82" s="2014"/>
      <c r="U82" s="118">
        <f t="shared" si="11"/>
        <v>0</v>
      </c>
      <c r="AE82" s="33"/>
      <c r="AF82" s="144"/>
      <c r="AG82" s="145"/>
      <c r="AH82" s="165"/>
      <c r="AI82" s="146"/>
      <c r="AJ82" s="126"/>
      <c r="AN82" s="127"/>
      <c r="AO82" s="127"/>
      <c r="AP82" s="48"/>
    </row>
    <row r="83" spans="1:43" ht="21" customHeight="1" thickBot="1">
      <c r="I83" s="292">
        <f t="shared" si="9"/>
        <v>0</v>
      </c>
      <c r="J83" s="118">
        <f t="shared" si="10"/>
        <v>0</v>
      </c>
      <c r="K83" s="2015" t="s">
        <v>840</v>
      </c>
      <c r="L83" s="2017" t="s">
        <v>841</v>
      </c>
      <c r="M83" s="2019" t="s">
        <v>842</v>
      </c>
      <c r="N83" s="2019" t="s">
        <v>843</v>
      </c>
      <c r="O83" s="2022" t="s">
        <v>844</v>
      </c>
      <c r="P83" s="2023"/>
      <c r="Q83" s="2022" t="s">
        <v>845</v>
      </c>
      <c r="R83" s="2023"/>
      <c r="S83" s="1992" t="s">
        <v>969</v>
      </c>
      <c r="T83" s="1993"/>
      <c r="U83" s="118">
        <f t="shared" si="11"/>
        <v>0</v>
      </c>
      <c r="V83" s="217" t="s">
        <v>757</v>
      </c>
      <c r="W83" s="228" t="s">
        <v>973</v>
      </c>
      <c r="X83" s="228" t="s">
        <v>972</v>
      </c>
      <c r="Y83" s="228" t="s">
        <v>971</v>
      </c>
      <c r="Z83" s="228" t="s">
        <v>527</v>
      </c>
      <c r="AA83" s="229" t="s">
        <v>824</v>
      </c>
      <c r="AB83" s="228" t="s">
        <v>970</v>
      </c>
      <c r="AC83" s="230" t="s">
        <v>521</v>
      </c>
      <c r="AD83" s="231" t="s">
        <v>1232</v>
      </c>
      <c r="AE83" s="33"/>
      <c r="AF83" s="170"/>
      <c r="AG83" s="171"/>
      <c r="AH83" s="172"/>
      <c r="AI83" s="173"/>
      <c r="AJ83" s="174"/>
      <c r="AN83" s="174"/>
      <c r="AO83" s="33"/>
      <c r="AP83" s="48"/>
    </row>
    <row r="84" spans="1:43" ht="21" customHeight="1" thickBot="1">
      <c r="I84" s="292">
        <f t="shared" si="9"/>
        <v>0</v>
      </c>
      <c r="J84" s="118">
        <f t="shared" si="10"/>
        <v>0</v>
      </c>
      <c r="K84" s="2016"/>
      <c r="L84" s="2018"/>
      <c r="M84" s="2020"/>
      <c r="N84" s="2020"/>
      <c r="O84" s="986" t="s">
        <v>741</v>
      </c>
      <c r="P84" s="176" t="s">
        <v>742</v>
      </c>
      <c r="Q84" s="176" t="s">
        <v>741</v>
      </c>
      <c r="R84" s="177" t="s">
        <v>742</v>
      </c>
      <c r="S84" s="1994"/>
      <c r="T84" s="1995"/>
      <c r="U84" s="118">
        <f t="shared" si="11"/>
        <v>0</v>
      </c>
      <c r="V84" s="178"/>
      <c r="W84" s="179"/>
      <c r="X84" s="179"/>
      <c r="Y84" s="179"/>
      <c r="Z84" s="179"/>
      <c r="AA84" s="180"/>
      <c r="AB84" s="179"/>
      <c r="AC84" s="402"/>
      <c r="AD84" s="181"/>
      <c r="AE84" s="33"/>
      <c r="AF84" s="125"/>
      <c r="AG84" s="125"/>
      <c r="AH84" s="125"/>
      <c r="AI84" s="182"/>
      <c r="AJ84" s="174"/>
      <c r="AN84" s="174"/>
      <c r="AO84" s="33"/>
      <c r="AP84" s="48"/>
    </row>
    <row r="85" spans="1:43" ht="21" customHeight="1">
      <c r="I85" s="292">
        <f t="shared" si="9"/>
        <v>0</v>
      </c>
      <c r="J85" s="118">
        <f t="shared" si="10"/>
        <v>0</v>
      </c>
      <c r="K85" s="984" t="s">
        <v>802</v>
      </c>
      <c r="L85" s="184"/>
      <c r="M85" s="184"/>
      <c r="N85" s="266">
        <f>N86/S79</f>
        <v>200</v>
      </c>
      <c r="O85" s="1316">
        <f>ROUND(O86/S79,1)</f>
        <v>1</v>
      </c>
      <c r="P85" s="1316">
        <f>ROUND(P86/S79,1)</f>
        <v>1</v>
      </c>
      <c r="Q85" s="263">
        <f>ROUND(Q86/S79,0)</f>
        <v>50</v>
      </c>
      <c r="R85" s="263">
        <f>ROUND(R86/S79,0)</f>
        <v>50</v>
      </c>
      <c r="S85" s="1996"/>
      <c r="T85" s="1997"/>
      <c r="U85" s="118">
        <f t="shared" si="11"/>
        <v>0</v>
      </c>
      <c r="V85" s="178"/>
      <c r="W85" s="234"/>
      <c r="X85" s="234"/>
      <c r="Y85" s="234"/>
      <c r="Z85" s="179"/>
      <c r="AA85" s="180"/>
      <c r="AB85" s="179"/>
      <c r="AC85" s="402"/>
      <c r="AD85" s="181"/>
      <c r="AE85" s="33"/>
      <c r="AF85" s="133" t="s">
        <v>795</v>
      </c>
      <c r="AG85" s="134" t="s">
        <v>796</v>
      </c>
      <c r="AH85" s="169" t="s">
        <v>797</v>
      </c>
      <c r="AI85" s="135" t="s">
        <v>1499</v>
      </c>
      <c r="AJ85" s="126"/>
      <c r="AN85" s="127"/>
      <c r="AO85" s="33"/>
      <c r="AP85" s="48"/>
    </row>
    <row r="86" spans="1:43" ht="21" customHeight="1">
      <c r="I86" s="292">
        <f t="shared" si="9"/>
        <v>0</v>
      </c>
      <c r="J86" s="118">
        <f t="shared" si="10"/>
        <v>0</v>
      </c>
      <c r="K86" s="984" t="s">
        <v>754</v>
      </c>
      <c r="L86" s="184"/>
      <c r="M86" s="184"/>
      <c r="N86" s="264">
        <f>SUM(N87:N100)</f>
        <v>200</v>
      </c>
      <c r="O86" s="1317">
        <f>SUM(O87:O100)</f>
        <v>1</v>
      </c>
      <c r="P86" s="1317">
        <f>SUM(P87:P100)</f>
        <v>1</v>
      </c>
      <c r="Q86" s="265">
        <f>SUM(Q87:Q100)</f>
        <v>50</v>
      </c>
      <c r="R86" s="265">
        <f>SUM(R87:R100)</f>
        <v>50</v>
      </c>
      <c r="S86" s="1998"/>
      <c r="T86" s="1999"/>
      <c r="U86" s="118">
        <f t="shared" si="11"/>
        <v>0</v>
      </c>
      <c r="V86" s="178"/>
      <c r="W86" s="179"/>
      <c r="X86" s="179"/>
      <c r="Y86" s="179"/>
      <c r="Z86" s="179"/>
      <c r="AA86" s="180"/>
      <c r="AB86" s="179"/>
      <c r="AC86" s="402"/>
      <c r="AD86" s="181"/>
      <c r="AE86" s="33"/>
      <c r="AF86" s="144" t="s">
        <v>1725</v>
      </c>
      <c r="AG86" s="145" t="s">
        <v>961</v>
      </c>
      <c r="AH86" s="186">
        <v>0</v>
      </c>
      <c r="AI86" s="187" t="s">
        <v>1501</v>
      </c>
      <c r="AJ86" s="126"/>
      <c r="AN86" s="127"/>
      <c r="AO86" s="33"/>
      <c r="AP86" s="48"/>
    </row>
    <row r="87" spans="1:43" ht="21" customHeight="1">
      <c r="I87" s="292">
        <f>IF((O$87+P$87)&gt;0,1,0)</f>
        <v>1</v>
      </c>
      <c r="J87" s="118">
        <f t="shared" si="10"/>
        <v>0</v>
      </c>
      <c r="K87" s="984">
        <v>1</v>
      </c>
      <c r="L87" s="188">
        <v>111111</v>
      </c>
      <c r="M87" s="188">
        <v>111111</v>
      </c>
      <c r="N87" s="189">
        <f t="shared" ref="N87:N100" si="12">IF(O87+P87&gt;0,$W$77,)</f>
        <v>200</v>
      </c>
      <c r="O87" s="188">
        <v>1</v>
      </c>
      <c r="P87" s="188">
        <v>1</v>
      </c>
      <c r="Q87" s="264">
        <f t="shared" ref="Q87:R100" si="13">ROUND(O87*50,0)</f>
        <v>50</v>
      </c>
      <c r="R87" s="264">
        <f t="shared" si="13"/>
        <v>50</v>
      </c>
      <c r="S87" s="1988"/>
      <c r="T87" s="1989"/>
      <c r="U87" s="118">
        <f t="shared" si="11"/>
        <v>0</v>
      </c>
      <c r="V87" s="178"/>
      <c r="W87" s="179"/>
      <c r="X87" s="179"/>
      <c r="Y87" s="179"/>
      <c r="Z87" s="179"/>
      <c r="AA87" s="180"/>
      <c r="AB87" s="179"/>
      <c r="AC87" s="402"/>
      <c r="AD87" s="181"/>
      <c r="AE87" s="33"/>
      <c r="AF87" s="144" t="s">
        <v>1726</v>
      </c>
      <c r="AG87" s="145" t="s">
        <v>800</v>
      </c>
      <c r="AH87" s="192">
        <v>0.05</v>
      </c>
      <c r="AI87" s="187" t="s">
        <v>1502</v>
      </c>
      <c r="AJ87" s="126"/>
      <c r="AN87" s="127"/>
      <c r="AO87" s="33"/>
      <c r="AP87" s="48"/>
    </row>
    <row r="88" spans="1:43" ht="21" customHeight="1">
      <c r="I88" s="292">
        <f t="shared" ref="I88:I100" si="14">IF((O$87+P$87)&gt;0,1,0)</f>
        <v>1</v>
      </c>
      <c r="J88" s="118">
        <f t="shared" si="10"/>
        <v>0</v>
      </c>
      <c r="K88" s="984">
        <f t="shared" ref="K88:K100" si="15">+K87+1</f>
        <v>2</v>
      </c>
      <c r="L88" s="188"/>
      <c r="M88" s="188"/>
      <c r="N88" s="189">
        <f t="shared" si="12"/>
        <v>0</v>
      </c>
      <c r="O88" s="188"/>
      <c r="P88" s="188"/>
      <c r="Q88" s="264">
        <f t="shared" si="13"/>
        <v>0</v>
      </c>
      <c r="R88" s="264">
        <f t="shared" si="13"/>
        <v>0</v>
      </c>
      <c r="S88" s="1988"/>
      <c r="T88" s="1989"/>
      <c r="U88" s="118">
        <f t="shared" si="11"/>
        <v>0</v>
      </c>
      <c r="V88" s="178"/>
      <c r="W88" s="179"/>
      <c r="X88" s="179"/>
      <c r="Y88" s="179"/>
      <c r="Z88" s="179"/>
      <c r="AA88" s="180"/>
      <c r="AB88" s="179"/>
      <c r="AC88" s="402"/>
      <c r="AD88" s="181"/>
      <c r="AE88" s="33"/>
      <c r="AF88" s="144" t="s">
        <v>1727</v>
      </c>
      <c r="AG88" s="145" t="s">
        <v>963</v>
      </c>
      <c r="AH88" s="192">
        <v>0.1</v>
      </c>
      <c r="AI88" s="193"/>
      <c r="AJ88" s="126"/>
      <c r="AN88" s="127"/>
      <c r="AO88" s="33"/>
      <c r="AP88" s="48"/>
    </row>
    <row r="89" spans="1:43" ht="21" customHeight="1">
      <c r="I89" s="292">
        <f t="shared" si="14"/>
        <v>1</v>
      </c>
      <c r="J89" s="118">
        <f t="shared" si="10"/>
        <v>0</v>
      </c>
      <c r="K89" s="984">
        <f t="shared" si="15"/>
        <v>3</v>
      </c>
      <c r="L89" s="188"/>
      <c r="M89" s="188"/>
      <c r="N89" s="189">
        <f t="shared" si="12"/>
        <v>0</v>
      </c>
      <c r="O89" s="188"/>
      <c r="P89" s="188"/>
      <c r="Q89" s="264">
        <f t="shared" si="13"/>
        <v>0</v>
      </c>
      <c r="R89" s="264">
        <f t="shared" si="13"/>
        <v>0</v>
      </c>
      <c r="S89" s="1988"/>
      <c r="T89" s="1989"/>
      <c r="U89" s="118">
        <f t="shared" si="11"/>
        <v>0</v>
      </c>
      <c r="V89" s="178"/>
      <c r="W89" s="179"/>
      <c r="X89" s="179"/>
      <c r="Y89" s="179"/>
      <c r="Z89" s="179"/>
      <c r="AA89" s="180"/>
      <c r="AB89" s="179"/>
      <c r="AC89" s="402"/>
      <c r="AD89" s="181"/>
      <c r="AE89" s="33"/>
      <c r="AF89" s="144"/>
      <c r="AG89" s="145"/>
      <c r="AH89" s="194"/>
      <c r="AI89" s="146"/>
      <c r="AJ89" s="174"/>
      <c r="AN89" s="174"/>
      <c r="AO89" s="33"/>
      <c r="AP89" s="48"/>
      <c r="AQ89" s="28"/>
    </row>
    <row r="90" spans="1:43" ht="21" customHeight="1" thickBot="1">
      <c r="I90" s="292">
        <f t="shared" si="14"/>
        <v>1</v>
      </c>
      <c r="J90" s="118">
        <f t="shared" si="10"/>
        <v>0</v>
      </c>
      <c r="K90" s="984">
        <f t="shared" si="15"/>
        <v>4</v>
      </c>
      <c r="L90" s="188"/>
      <c r="M90" s="188"/>
      <c r="N90" s="189">
        <f t="shared" si="12"/>
        <v>0</v>
      </c>
      <c r="O90" s="188"/>
      <c r="P90" s="188"/>
      <c r="Q90" s="264">
        <f t="shared" si="13"/>
        <v>0</v>
      </c>
      <c r="R90" s="264">
        <f t="shared" si="13"/>
        <v>0</v>
      </c>
      <c r="S90" s="1988"/>
      <c r="T90" s="1989"/>
      <c r="U90" s="118">
        <f t="shared" si="11"/>
        <v>0</v>
      </c>
      <c r="V90" s="178"/>
      <c r="W90" s="179"/>
      <c r="X90" s="179"/>
      <c r="Y90" s="179"/>
      <c r="Z90" s="179"/>
      <c r="AA90" s="180"/>
      <c r="AB90" s="179"/>
      <c r="AC90" s="402"/>
      <c r="AD90" s="181"/>
      <c r="AE90" s="33"/>
      <c r="AF90" s="170"/>
      <c r="AG90" s="195"/>
      <c r="AH90" s="171"/>
      <c r="AI90" s="173"/>
      <c r="AJ90" s="174"/>
      <c r="AN90" s="174"/>
      <c r="AO90" s="33"/>
      <c r="AP90" s="48"/>
    </row>
    <row r="91" spans="1:43" ht="21" customHeight="1">
      <c r="I91" s="292">
        <f t="shared" si="14"/>
        <v>1</v>
      </c>
      <c r="J91" s="118">
        <f t="shared" si="10"/>
        <v>0</v>
      </c>
      <c r="K91" s="984">
        <f t="shared" si="15"/>
        <v>5</v>
      </c>
      <c r="L91" s="188"/>
      <c r="M91" s="188"/>
      <c r="N91" s="189">
        <f t="shared" si="12"/>
        <v>0</v>
      </c>
      <c r="O91" s="188"/>
      <c r="P91" s="188"/>
      <c r="Q91" s="191">
        <f t="shared" si="13"/>
        <v>0</v>
      </c>
      <c r="R91" s="191">
        <f t="shared" si="13"/>
        <v>0</v>
      </c>
      <c r="S91" s="1988"/>
      <c r="T91" s="1989"/>
      <c r="U91" s="118">
        <f t="shared" si="11"/>
        <v>0</v>
      </c>
      <c r="V91" s="178"/>
      <c r="W91" s="179"/>
      <c r="X91" s="179"/>
      <c r="Y91" s="179"/>
      <c r="Z91" s="179"/>
      <c r="AA91" s="180"/>
      <c r="AB91" s="179"/>
      <c r="AC91" s="402"/>
      <c r="AD91" s="181"/>
      <c r="AE91" s="28"/>
      <c r="AF91" s="48"/>
      <c r="AG91" s="48"/>
      <c r="AH91" s="48"/>
      <c r="AI91" s="48"/>
      <c r="AJ91" s="48"/>
      <c r="AK91" s="28"/>
      <c r="AL91" s="28"/>
      <c r="AM91" s="28"/>
      <c r="AN91" s="48"/>
      <c r="AO91" s="48"/>
      <c r="AP91" s="48"/>
    </row>
    <row r="92" spans="1:43" ht="21" customHeight="1">
      <c r="I92" s="292">
        <f t="shared" si="14"/>
        <v>1</v>
      </c>
      <c r="J92" s="118">
        <f t="shared" si="10"/>
        <v>0</v>
      </c>
      <c r="K92" s="984">
        <f t="shared" si="15"/>
        <v>6</v>
      </c>
      <c r="L92" s="188"/>
      <c r="M92" s="188"/>
      <c r="N92" s="189">
        <f t="shared" si="12"/>
        <v>0</v>
      </c>
      <c r="O92" s="188"/>
      <c r="P92" s="188"/>
      <c r="Q92" s="191">
        <f t="shared" si="13"/>
        <v>0</v>
      </c>
      <c r="R92" s="191">
        <f t="shared" si="13"/>
        <v>0</v>
      </c>
      <c r="S92" s="1988"/>
      <c r="T92" s="1989"/>
      <c r="U92" s="118">
        <f t="shared" si="11"/>
        <v>0</v>
      </c>
      <c r="V92" s="137" t="s">
        <v>754</v>
      </c>
      <c r="W92" s="196">
        <f>SUM(W84:W91)</f>
        <v>0</v>
      </c>
      <c r="X92" s="196">
        <f>SUM(X84:X91)</f>
        <v>0</v>
      </c>
      <c r="Y92" s="196">
        <f>SUM(Y84:Y91)</f>
        <v>0</v>
      </c>
      <c r="Z92" s="197"/>
      <c r="AA92" s="198"/>
      <c r="AB92" s="196">
        <f>SUM(AB84:AB91)</f>
        <v>0</v>
      </c>
      <c r="AC92" s="402"/>
      <c r="AD92" s="654">
        <f>SUBTOTAL(9,AD84:AD91)</f>
        <v>0</v>
      </c>
      <c r="AE92" s="199"/>
      <c r="AF92" s="33"/>
      <c r="AG92" s="33"/>
      <c r="AH92" s="33"/>
      <c r="AI92" s="33"/>
      <c r="AJ92" s="33"/>
      <c r="AN92" s="48"/>
      <c r="AO92" s="48"/>
      <c r="AP92" s="48"/>
    </row>
    <row r="93" spans="1:43" s="28" customFormat="1" ht="21" customHeight="1" thickBot="1">
      <c r="A93" s="200"/>
      <c r="B93" s="200"/>
      <c r="C93" s="200"/>
      <c r="D93" s="200"/>
      <c r="E93" s="200"/>
      <c r="F93" s="200"/>
      <c r="G93" s="200"/>
      <c r="I93" s="292">
        <f t="shared" si="14"/>
        <v>1</v>
      </c>
      <c r="J93" s="118">
        <f t="shared" si="10"/>
        <v>0</v>
      </c>
      <c r="K93" s="984">
        <f t="shared" si="15"/>
        <v>7</v>
      </c>
      <c r="L93" s="188"/>
      <c r="M93" s="188"/>
      <c r="N93" s="189">
        <f t="shared" si="12"/>
        <v>0</v>
      </c>
      <c r="O93" s="188"/>
      <c r="P93" s="188"/>
      <c r="Q93" s="191">
        <f t="shared" si="13"/>
        <v>0</v>
      </c>
      <c r="R93" s="191">
        <f t="shared" si="13"/>
        <v>0</v>
      </c>
      <c r="S93" s="1988"/>
      <c r="T93" s="1989"/>
      <c r="U93" s="118">
        <f t="shared" si="11"/>
        <v>0</v>
      </c>
      <c r="V93" s="201" t="s">
        <v>802</v>
      </c>
      <c r="W93" s="202"/>
      <c r="X93" s="202"/>
      <c r="Y93" s="202"/>
      <c r="Z93" s="202"/>
      <c r="AA93" s="203"/>
      <c r="AB93" s="202">
        <f>IF(AB92&gt;0,ROUND(AB92/COUNTA(AB84:AB91),0),)</f>
        <v>0</v>
      </c>
      <c r="AC93" s="403"/>
      <c r="AD93" s="204"/>
      <c r="AE93" s="199"/>
      <c r="AF93" s="199"/>
      <c r="AG93" s="199"/>
      <c r="AH93" s="33"/>
      <c r="AI93" s="33"/>
      <c r="AJ93" s="33"/>
      <c r="AK93" s="33"/>
      <c r="AL93" s="33"/>
      <c r="AM93" s="33"/>
      <c r="AN93" s="48"/>
      <c r="AO93" s="48"/>
      <c r="AP93" s="48"/>
      <c r="AQ93" s="116"/>
    </row>
    <row r="94" spans="1:43" ht="21" customHeight="1">
      <c r="I94" s="292">
        <f t="shared" si="14"/>
        <v>1</v>
      </c>
      <c r="J94" s="118">
        <f t="shared" si="10"/>
        <v>0</v>
      </c>
      <c r="K94" s="984">
        <f t="shared" si="15"/>
        <v>8</v>
      </c>
      <c r="L94" s="188"/>
      <c r="M94" s="188"/>
      <c r="N94" s="189">
        <f t="shared" si="12"/>
        <v>0</v>
      </c>
      <c r="O94" s="188"/>
      <c r="P94" s="188"/>
      <c r="Q94" s="191">
        <f t="shared" si="13"/>
        <v>0</v>
      </c>
      <c r="R94" s="191">
        <f t="shared" si="13"/>
        <v>0</v>
      </c>
      <c r="S94" s="1988"/>
      <c r="T94" s="1989"/>
      <c r="U94" s="118">
        <f t="shared" si="11"/>
        <v>0</v>
      </c>
      <c r="V94" s="33"/>
      <c r="W94" s="33"/>
      <c r="X94" s="33"/>
      <c r="Y94" s="33"/>
      <c r="Z94" s="33"/>
      <c r="AA94" s="205"/>
      <c r="AB94" s="33"/>
      <c r="AC94" s="33"/>
      <c r="AD94" s="33"/>
      <c r="AE94" s="199"/>
      <c r="AF94" s="199"/>
      <c r="AG94" s="199"/>
      <c r="AH94" s="33"/>
      <c r="AI94" s="33"/>
      <c r="AJ94" s="33"/>
      <c r="AK94" s="33"/>
      <c r="AL94" s="33"/>
      <c r="AM94" s="33"/>
      <c r="AN94" s="48"/>
      <c r="AO94" s="48"/>
      <c r="AP94" s="48"/>
    </row>
    <row r="95" spans="1:43" ht="21" customHeight="1">
      <c r="I95" s="292">
        <f t="shared" si="14"/>
        <v>1</v>
      </c>
      <c r="J95" s="118">
        <f t="shared" si="10"/>
        <v>0</v>
      </c>
      <c r="K95" s="984">
        <f t="shared" si="15"/>
        <v>9</v>
      </c>
      <c r="L95" s="188"/>
      <c r="M95" s="188"/>
      <c r="N95" s="189">
        <f t="shared" si="12"/>
        <v>0</v>
      </c>
      <c r="O95" s="188"/>
      <c r="P95" s="188"/>
      <c r="Q95" s="191">
        <f t="shared" si="13"/>
        <v>0</v>
      </c>
      <c r="R95" s="191">
        <f t="shared" si="13"/>
        <v>0</v>
      </c>
      <c r="S95" s="1988"/>
      <c r="T95" s="1989"/>
      <c r="U95" s="118">
        <f t="shared" si="11"/>
        <v>0</v>
      </c>
      <c r="V95" s="647" t="s">
        <v>1169</v>
      </c>
      <c r="W95" s="648" t="s">
        <v>1366</v>
      </c>
      <c r="X95" s="649"/>
      <c r="Y95" s="649"/>
      <c r="Z95" s="649"/>
      <c r="AA95" s="649"/>
      <c r="AB95" s="649"/>
      <c r="AC95" s="649"/>
      <c r="AD95" s="650"/>
      <c r="AE95" s="199"/>
      <c r="AF95" s="199"/>
      <c r="AG95" s="199"/>
      <c r="AH95" s="33"/>
      <c r="AI95" s="33"/>
      <c r="AJ95" s="33"/>
      <c r="AK95" s="33"/>
      <c r="AL95" s="33"/>
      <c r="AM95" s="33"/>
      <c r="AN95" s="48"/>
      <c r="AO95" s="48"/>
      <c r="AP95" s="48"/>
    </row>
    <row r="96" spans="1:43" ht="21" customHeight="1">
      <c r="I96" s="292">
        <f t="shared" si="14"/>
        <v>1</v>
      </c>
      <c r="J96" s="118">
        <f t="shared" si="10"/>
        <v>0</v>
      </c>
      <c r="K96" s="984">
        <f t="shared" si="15"/>
        <v>10</v>
      </c>
      <c r="L96" s="188"/>
      <c r="M96" s="188"/>
      <c r="N96" s="189">
        <f t="shared" si="12"/>
        <v>0</v>
      </c>
      <c r="O96" s="188"/>
      <c r="P96" s="188"/>
      <c r="Q96" s="191">
        <f t="shared" si="13"/>
        <v>0</v>
      </c>
      <c r="R96" s="191">
        <f t="shared" si="13"/>
        <v>0</v>
      </c>
      <c r="S96" s="1988"/>
      <c r="T96" s="1989"/>
      <c r="U96" s="118">
        <f t="shared" si="11"/>
        <v>0</v>
      </c>
      <c r="V96" s="651" t="s">
        <v>1171</v>
      </c>
      <c r="W96" s="648" t="str">
        <f>"식재된 "&amp;K81&amp;" 는 활착이 안정된 상태로 신초발달이 양호하다."</f>
        <v>식재된 0 는 활착이 안정된 상태로 신초발달이 양호하다.</v>
      </c>
      <c r="X96" s="649"/>
      <c r="Y96" s="649"/>
      <c r="Z96" s="649"/>
      <c r="AA96" s="649"/>
      <c r="AB96" s="649"/>
      <c r="AC96" s="649"/>
      <c r="AD96" s="650"/>
      <c r="AE96" s="199"/>
      <c r="AF96" s="199"/>
      <c r="AG96" s="199"/>
      <c r="AH96" s="33"/>
      <c r="AI96" s="33"/>
      <c r="AJ96" s="33"/>
      <c r="AK96" s="33"/>
      <c r="AL96" s="33"/>
      <c r="AM96" s="33"/>
      <c r="AN96" s="48"/>
      <c r="AO96" s="48"/>
      <c r="AP96" s="48"/>
    </row>
    <row r="97" spans="9:42" ht="21" customHeight="1">
      <c r="I97" s="292">
        <f t="shared" si="14"/>
        <v>1</v>
      </c>
      <c r="J97" s="118">
        <f t="shared" si="10"/>
        <v>0</v>
      </c>
      <c r="K97" s="984">
        <f t="shared" si="15"/>
        <v>11</v>
      </c>
      <c r="L97" s="188"/>
      <c r="M97" s="188"/>
      <c r="N97" s="189">
        <f t="shared" si="12"/>
        <v>0</v>
      </c>
      <c r="O97" s="188"/>
      <c r="P97" s="188"/>
      <c r="Q97" s="191">
        <f t="shared" si="13"/>
        <v>0</v>
      </c>
      <c r="R97" s="191">
        <f t="shared" si="13"/>
        <v>0</v>
      </c>
      <c r="S97" s="1988"/>
      <c r="T97" s="1989"/>
      <c r="U97" s="118">
        <f t="shared" si="11"/>
        <v>0</v>
      </c>
      <c r="V97" s="651" t="s">
        <v>1172</v>
      </c>
      <c r="W97" s="648" t="s">
        <v>1458</v>
      </c>
      <c r="X97" s="649"/>
      <c r="Y97" s="649"/>
      <c r="Z97" s="649"/>
      <c r="AA97" s="649"/>
      <c r="AB97" s="649"/>
      <c r="AC97" s="649"/>
      <c r="AD97" s="650"/>
      <c r="AE97" s="199"/>
      <c r="AF97" s="199"/>
      <c r="AG97" s="199"/>
      <c r="AH97" s="33"/>
      <c r="AI97" s="33"/>
      <c r="AJ97" s="33"/>
      <c r="AK97" s="33"/>
      <c r="AL97" s="33"/>
      <c r="AM97" s="33"/>
      <c r="AN97" s="48"/>
      <c r="AO97" s="48"/>
      <c r="AP97" s="48"/>
    </row>
    <row r="98" spans="9:42" ht="21" customHeight="1">
      <c r="I98" s="292">
        <f t="shared" si="14"/>
        <v>1</v>
      </c>
      <c r="J98" s="118">
        <f t="shared" si="10"/>
        <v>0</v>
      </c>
      <c r="K98" s="984">
        <f t="shared" si="15"/>
        <v>12</v>
      </c>
      <c r="L98" s="188"/>
      <c r="M98" s="188"/>
      <c r="N98" s="189">
        <f t="shared" si="12"/>
        <v>0</v>
      </c>
      <c r="O98" s="188"/>
      <c r="P98" s="188"/>
      <c r="Q98" s="191">
        <f t="shared" si="13"/>
        <v>0</v>
      </c>
      <c r="R98" s="191">
        <f t="shared" si="13"/>
        <v>0</v>
      </c>
      <c r="S98" s="1988"/>
      <c r="T98" s="1989"/>
      <c r="U98" s="118">
        <f t="shared" si="11"/>
        <v>0</v>
      </c>
      <c r="V98" s="651" t="s">
        <v>1174</v>
      </c>
      <c r="W98" s="648" t="str">
        <f>"소반내 조림목의 생육상태, 현장여건 등을 고려하여 작업종은 "&amp;R79&amp;"로 적용하였다."</f>
        <v>소반내 조림목의 생육상태, 현장여건 등을 고려하여 작업종은 모두베기로 적용하였다.</v>
      </c>
      <c r="X98" s="649"/>
      <c r="Y98" s="649"/>
      <c r="Z98" s="649"/>
      <c r="AA98" s="649"/>
      <c r="AB98" s="649"/>
      <c r="AC98" s="649"/>
      <c r="AD98" s="650"/>
      <c r="AE98" s="199"/>
      <c r="AF98" s="199"/>
      <c r="AG98" s="199"/>
      <c r="AH98" s="33"/>
      <c r="AI98" s="33"/>
      <c r="AJ98" s="33"/>
      <c r="AK98" s="33"/>
      <c r="AL98" s="33"/>
      <c r="AM98" s="33"/>
      <c r="AN98" s="48"/>
      <c r="AO98" s="48"/>
      <c r="AP98" s="48"/>
    </row>
    <row r="99" spans="9:42" ht="21" customHeight="1">
      <c r="I99" s="292">
        <f t="shared" si="14"/>
        <v>1</v>
      </c>
      <c r="J99" s="118">
        <f t="shared" si="10"/>
        <v>0</v>
      </c>
      <c r="K99" s="984">
        <f t="shared" si="15"/>
        <v>13</v>
      </c>
      <c r="L99" s="188"/>
      <c r="M99" s="188"/>
      <c r="N99" s="189">
        <f t="shared" si="12"/>
        <v>0</v>
      </c>
      <c r="O99" s="188"/>
      <c r="P99" s="188"/>
      <c r="Q99" s="191">
        <f t="shared" si="13"/>
        <v>0</v>
      </c>
      <c r="R99" s="191">
        <f t="shared" si="13"/>
        <v>0</v>
      </c>
      <c r="S99" s="1988"/>
      <c r="T99" s="1989"/>
      <c r="U99" s="118">
        <f t="shared" si="11"/>
        <v>0</v>
      </c>
      <c r="V99" s="652" t="s">
        <v>1175</v>
      </c>
      <c r="W99" s="648"/>
      <c r="X99" s="649"/>
      <c r="Y99" s="649"/>
      <c r="Z99" s="649"/>
      <c r="AA99" s="649"/>
      <c r="AB99" s="649"/>
      <c r="AC99" s="649"/>
      <c r="AD99" s="650"/>
      <c r="AE99" s="199"/>
      <c r="AF99" s="199"/>
      <c r="AG99" s="199"/>
      <c r="AH99" s="33"/>
      <c r="AI99" s="33"/>
      <c r="AJ99" s="33"/>
      <c r="AK99" s="33"/>
      <c r="AL99" s="33"/>
      <c r="AM99" s="33"/>
      <c r="AN99" s="48"/>
      <c r="AO99" s="48"/>
      <c r="AP99" s="48"/>
    </row>
    <row r="100" spans="9:42" ht="21" customHeight="1" thickBot="1">
      <c r="I100" s="292">
        <f t="shared" si="14"/>
        <v>1</v>
      </c>
      <c r="J100" s="118">
        <f t="shared" si="10"/>
        <v>0</v>
      </c>
      <c r="K100" s="206">
        <f t="shared" si="15"/>
        <v>14</v>
      </c>
      <c r="L100" s="159"/>
      <c r="M100" s="159"/>
      <c r="N100" s="207">
        <f t="shared" si="12"/>
        <v>0</v>
      </c>
      <c r="O100" s="159"/>
      <c r="P100" s="159"/>
      <c r="Q100" s="209">
        <f t="shared" si="13"/>
        <v>0</v>
      </c>
      <c r="R100" s="209">
        <f t="shared" si="13"/>
        <v>0</v>
      </c>
      <c r="S100" s="1990"/>
      <c r="T100" s="1991"/>
      <c r="U100" s="118">
        <f t="shared" si="11"/>
        <v>0</v>
      </c>
      <c r="V100" s="651"/>
      <c r="W100" s="648"/>
      <c r="X100" s="649"/>
      <c r="Y100" s="649"/>
      <c r="Z100" s="649"/>
      <c r="AA100" s="649"/>
      <c r="AB100" s="649"/>
      <c r="AC100" s="649"/>
      <c r="AD100" s="650"/>
      <c r="AE100" s="199"/>
      <c r="AF100" s="199"/>
      <c r="AG100" s="199"/>
      <c r="AH100" s="33"/>
      <c r="AI100" s="33"/>
      <c r="AJ100" s="33"/>
      <c r="AK100" s="33"/>
      <c r="AL100" s="33"/>
      <c r="AM100" s="33"/>
      <c r="AN100" s="48"/>
      <c r="AO100" s="48"/>
      <c r="AP100" s="48"/>
    </row>
    <row r="101" spans="9:42" ht="21" customHeight="1" thickBot="1">
      <c r="I101" s="292" t="e">
        <f>IF((O$103+P$103)&gt;0,1,0)</f>
        <v>#VALUE!</v>
      </c>
      <c r="J101" s="118">
        <f t="shared" si="10"/>
        <v>0</v>
      </c>
      <c r="K101" s="2013" t="s">
        <v>803</v>
      </c>
      <c r="L101" s="2013"/>
      <c r="M101" s="2013"/>
      <c r="N101" s="2013"/>
      <c r="O101" s="2013"/>
      <c r="P101" s="2013"/>
      <c r="Q101" s="2013"/>
      <c r="R101" s="2013"/>
      <c r="S101" s="2013"/>
      <c r="T101" s="2013"/>
      <c r="U101" s="118">
        <v>0</v>
      </c>
      <c r="V101" s="119" t="s">
        <v>755</v>
      </c>
      <c r="W101" s="120" t="s">
        <v>873</v>
      </c>
      <c r="X101" s="121"/>
      <c r="Y101" s="121"/>
      <c r="Z101" s="122"/>
      <c r="AA101" s="123"/>
      <c r="AB101" s="122"/>
      <c r="AC101" s="122"/>
      <c r="AD101" s="122"/>
      <c r="AE101" s="199"/>
      <c r="AF101" s="124" t="s">
        <v>756</v>
      </c>
      <c r="AG101" s="125"/>
      <c r="AH101" s="125"/>
      <c r="AI101" s="125"/>
      <c r="AJ101" s="33"/>
      <c r="AK101" s="33"/>
      <c r="AL101" s="33"/>
      <c r="AM101" s="33"/>
      <c r="AN101" s="48"/>
      <c r="AO101" s="48"/>
      <c r="AP101" s="48"/>
    </row>
    <row r="102" spans="9:42" ht="21" customHeight="1" thickBot="1">
      <c r="I102" s="292" t="e">
        <f t="shared" ref="I102:I125" si="16">IF((O$103+P$103)&gt;0,1,0)</f>
        <v>#VALUE!</v>
      </c>
      <c r="J102" s="118">
        <f t="shared" si="10"/>
        <v>0</v>
      </c>
      <c r="K102" s="2021" t="s">
        <v>537</v>
      </c>
      <c r="L102" s="2021"/>
      <c r="M102" s="2021"/>
      <c r="N102" s="2021"/>
      <c r="O102" s="2021"/>
      <c r="P102" s="2021"/>
      <c r="Q102" s="2021"/>
      <c r="R102" s="2021"/>
      <c r="S102" s="2021"/>
      <c r="T102" s="2021"/>
      <c r="U102" s="118">
        <v>0</v>
      </c>
      <c r="V102" s="217" t="s">
        <v>976</v>
      </c>
      <c r="W102" s="232">
        <v>200</v>
      </c>
      <c r="X102" s="233" t="s">
        <v>1176</v>
      </c>
      <c r="Y102" s="232"/>
      <c r="Z102" s="129"/>
      <c r="AA102" s="130"/>
      <c r="AB102" s="129"/>
      <c r="AC102" s="131"/>
      <c r="AD102" s="132"/>
      <c r="AE102" s="199"/>
      <c r="AF102" s="133" t="s">
        <v>777</v>
      </c>
      <c r="AG102" s="134" t="s">
        <v>778</v>
      </c>
      <c r="AH102" s="134" t="s">
        <v>779</v>
      </c>
      <c r="AI102" s="135" t="s">
        <v>780</v>
      </c>
      <c r="AJ102" s="33"/>
      <c r="AK102" s="33"/>
      <c r="AL102" s="33"/>
      <c r="AM102" s="33"/>
      <c r="AN102" s="48"/>
      <c r="AO102" s="48"/>
      <c r="AP102" s="48"/>
    </row>
    <row r="103" spans="9:42" ht="21" customHeight="1">
      <c r="I103" s="292" t="e">
        <f t="shared" si="16"/>
        <v>#VALUE!</v>
      </c>
      <c r="J103" s="118">
        <f t="shared" si="10"/>
        <v>0</v>
      </c>
      <c r="K103" s="983" t="s">
        <v>523</v>
      </c>
      <c r="L103" s="136" t="s">
        <v>524</v>
      </c>
      <c r="M103" s="985" t="s">
        <v>978</v>
      </c>
      <c r="N103" s="136" t="s">
        <v>838</v>
      </c>
      <c r="O103" s="985" t="s">
        <v>776</v>
      </c>
      <c r="P103" s="136" t="s">
        <v>525</v>
      </c>
      <c r="Q103" s="136" t="s">
        <v>534</v>
      </c>
      <c r="R103" s="136" t="s">
        <v>529</v>
      </c>
      <c r="S103" s="406" t="s">
        <v>535</v>
      </c>
      <c r="T103" s="407" t="s">
        <v>536</v>
      </c>
      <c r="U103" s="118">
        <v>0</v>
      </c>
      <c r="V103" s="218" t="s">
        <v>975</v>
      </c>
      <c r="W103" s="138"/>
      <c r="X103" s="139"/>
      <c r="Y103" s="139"/>
      <c r="Z103" s="140"/>
      <c r="AA103" s="141"/>
      <c r="AB103" s="140"/>
      <c r="AC103" s="142"/>
      <c r="AD103" s="143"/>
      <c r="AE103" s="199"/>
      <c r="AF103" s="144" t="s">
        <v>781</v>
      </c>
      <c r="AG103" s="145" t="s">
        <v>782</v>
      </c>
      <c r="AH103" s="145" t="s">
        <v>783</v>
      </c>
      <c r="AI103" s="146" t="s">
        <v>784</v>
      </c>
      <c r="AJ103" s="33"/>
      <c r="AK103" s="33"/>
      <c r="AL103" s="33"/>
      <c r="AM103" s="33"/>
      <c r="AN103" s="48"/>
      <c r="AO103" s="48"/>
      <c r="AP103" s="48"/>
    </row>
    <row r="104" spans="9:42" ht="21" customHeight="1" thickBot="1">
      <c r="I104" s="292" t="e">
        <f t="shared" si="16"/>
        <v>#VALUE!</v>
      </c>
      <c r="J104" s="118">
        <f t="shared" si="10"/>
        <v>0</v>
      </c>
      <c r="K104" s="147"/>
      <c r="L104" s="405"/>
      <c r="M104" s="148"/>
      <c r="N104" s="149"/>
      <c r="O104" s="149"/>
      <c r="P104" s="150" t="s">
        <v>1360</v>
      </c>
      <c r="Q104" s="151">
        <v>0</v>
      </c>
      <c r="R104" s="393"/>
      <c r="S104" s="152">
        <v>0</v>
      </c>
      <c r="T104" s="153">
        <v>0</v>
      </c>
      <c r="U104" s="118">
        <v>0</v>
      </c>
      <c r="V104" s="218" t="s">
        <v>974</v>
      </c>
      <c r="W104" s="138"/>
      <c r="X104" s="139"/>
      <c r="Y104" s="139"/>
      <c r="Z104" s="140"/>
      <c r="AA104" s="141"/>
      <c r="AB104" s="140"/>
      <c r="AC104" s="142"/>
      <c r="AD104" s="143"/>
      <c r="AE104" s="199"/>
      <c r="AF104" s="144" t="s">
        <v>785</v>
      </c>
      <c r="AG104" s="145" t="s">
        <v>786</v>
      </c>
      <c r="AH104" s="154" t="s">
        <v>787</v>
      </c>
      <c r="AI104" s="146" t="s">
        <v>788</v>
      </c>
      <c r="AJ104" s="33"/>
      <c r="AK104" s="33"/>
      <c r="AL104" s="33"/>
      <c r="AM104" s="33"/>
      <c r="AN104" s="48"/>
      <c r="AO104" s="48"/>
      <c r="AP104" s="48"/>
    </row>
    <row r="105" spans="9:42" ht="21" customHeight="1" thickBot="1">
      <c r="I105" s="292" t="e">
        <f t="shared" si="16"/>
        <v>#VALUE!</v>
      </c>
      <c r="J105" s="118">
        <f t="shared" si="10"/>
        <v>0</v>
      </c>
      <c r="K105" s="983" t="s">
        <v>527</v>
      </c>
      <c r="L105" s="136" t="s">
        <v>528</v>
      </c>
      <c r="M105" s="136" t="s">
        <v>521</v>
      </c>
      <c r="N105" s="136" t="s">
        <v>526</v>
      </c>
      <c r="O105" s="136" t="s">
        <v>530</v>
      </c>
      <c r="P105" s="987" t="s">
        <v>531</v>
      </c>
      <c r="Q105" s="987" t="s">
        <v>532</v>
      </c>
      <c r="R105" s="155" t="s">
        <v>533</v>
      </c>
      <c r="S105" s="156" t="s">
        <v>552</v>
      </c>
      <c r="T105" s="407" t="s">
        <v>522</v>
      </c>
      <c r="U105" s="118">
        <v>0</v>
      </c>
      <c r="V105" s="219" t="s">
        <v>789</v>
      </c>
      <c r="W105" s="220"/>
      <c r="X105" s="221"/>
      <c r="Y105" s="221"/>
      <c r="Z105" s="222"/>
      <c r="AA105" s="223"/>
      <c r="AB105" s="222"/>
      <c r="AC105" s="224"/>
      <c r="AD105" s="225"/>
      <c r="AE105" s="199"/>
      <c r="AF105" s="144" t="s">
        <v>790</v>
      </c>
      <c r="AG105" s="157" t="s">
        <v>791</v>
      </c>
      <c r="AH105" s="158" t="s">
        <v>792</v>
      </c>
      <c r="AI105" s="146" t="s">
        <v>793</v>
      </c>
      <c r="AJ105" s="33"/>
      <c r="AK105" s="33"/>
      <c r="AL105" s="33"/>
      <c r="AM105" s="33"/>
      <c r="AN105" s="48"/>
      <c r="AO105" s="48"/>
      <c r="AP105" s="48"/>
    </row>
    <row r="106" spans="9:42" ht="21" customHeight="1" thickBot="1">
      <c r="I106" s="292" t="e">
        <f t="shared" si="16"/>
        <v>#VALUE!</v>
      </c>
      <c r="J106" s="118">
        <f t="shared" si="10"/>
        <v>0</v>
      </c>
      <c r="K106" s="394"/>
      <c r="L106" s="395"/>
      <c r="M106" s="396"/>
      <c r="N106" s="160">
        <v>0</v>
      </c>
      <c r="O106" s="161" t="e">
        <v>#DIV/0!</v>
      </c>
      <c r="P106" s="162" t="s">
        <v>1361</v>
      </c>
      <c r="Q106" s="397" t="s">
        <v>1023</v>
      </c>
      <c r="R106" s="163" t="s">
        <v>960</v>
      </c>
      <c r="S106" s="164">
        <v>0</v>
      </c>
      <c r="T106" s="398">
        <v>0</v>
      </c>
      <c r="U106" s="118">
        <v>0</v>
      </c>
      <c r="V106" s="226">
        <v>0</v>
      </c>
      <c r="W106" s="226"/>
      <c r="X106" s="226"/>
      <c r="Y106" s="226"/>
      <c r="Z106" s="226"/>
      <c r="AA106" s="227"/>
      <c r="AB106" s="226"/>
      <c r="AC106" s="226"/>
      <c r="AD106" s="226"/>
      <c r="AE106" s="199"/>
      <c r="AF106" s="144" t="s">
        <v>794</v>
      </c>
      <c r="AG106" s="145"/>
      <c r="AH106" s="165"/>
      <c r="AI106" s="146"/>
      <c r="AJ106" s="33"/>
      <c r="AK106" s="33"/>
      <c r="AL106" s="33"/>
      <c r="AM106" s="33"/>
      <c r="AN106" s="48"/>
      <c r="AO106" s="48"/>
      <c r="AP106" s="48"/>
    </row>
    <row r="107" spans="9:42" ht="21" customHeight="1" thickBot="1">
      <c r="I107" s="292" t="e">
        <f t="shared" si="16"/>
        <v>#VALUE!</v>
      </c>
      <c r="J107" s="118">
        <f t="shared" si="10"/>
        <v>0</v>
      </c>
      <c r="K107" s="2014" t="s">
        <v>839</v>
      </c>
      <c r="L107" s="2014"/>
      <c r="M107" s="2014"/>
      <c r="N107" s="2014"/>
      <c r="O107" s="2014"/>
      <c r="P107" s="2014"/>
      <c r="Q107" s="2014"/>
      <c r="R107" s="2014"/>
      <c r="S107" s="2014"/>
      <c r="T107" s="2014"/>
      <c r="U107" s="118">
        <v>0</v>
      </c>
      <c r="AE107" s="199"/>
      <c r="AF107" s="144"/>
      <c r="AG107" s="145"/>
      <c r="AH107" s="165"/>
      <c r="AI107" s="146"/>
      <c r="AJ107" s="33"/>
      <c r="AK107" s="33"/>
      <c r="AL107" s="33"/>
      <c r="AM107" s="33"/>
      <c r="AN107" s="48"/>
      <c r="AO107" s="48"/>
      <c r="AP107" s="48"/>
    </row>
    <row r="108" spans="9:42" ht="21" customHeight="1" thickBot="1">
      <c r="I108" s="292" t="e">
        <f t="shared" si="16"/>
        <v>#VALUE!</v>
      </c>
      <c r="J108" s="118">
        <f t="shared" si="10"/>
        <v>0</v>
      </c>
      <c r="K108" s="2015" t="s">
        <v>840</v>
      </c>
      <c r="L108" s="2017" t="s">
        <v>841</v>
      </c>
      <c r="M108" s="2019" t="s">
        <v>842</v>
      </c>
      <c r="N108" s="2019" t="s">
        <v>843</v>
      </c>
      <c r="O108" s="2022" t="s">
        <v>844</v>
      </c>
      <c r="P108" s="2023"/>
      <c r="Q108" s="2022" t="s">
        <v>845</v>
      </c>
      <c r="R108" s="2023"/>
      <c r="S108" s="1992" t="s">
        <v>969</v>
      </c>
      <c r="T108" s="1993"/>
      <c r="U108" s="118">
        <v>0</v>
      </c>
      <c r="V108" s="217" t="s">
        <v>757</v>
      </c>
      <c r="W108" s="228" t="s">
        <v>973</v>
      </c>
      <c r="X108" s="228" t="s">
        <v>972</v>
      </c>
      <c r="Y108" s="228" t="s">
        <v>971</v>
      </c>
      <c r="Z108" s="228" t="s">
        <v>527</v>
      </c>
      <c r="AA108" s="229" t="s">
        <v>824</v>
      </c>
      <c r="AB108" s="228" t="s">
        <v>970</v>
      </c>
      <c r="AC108" s="230" t="s">
        <v>521</v>
      </c>
      <c r="AD108" s="231" t="s">
        <v>1232</v>
      </c>
      <c r="AE108" s="199"/>
      <c r="AF108" s="170"/>
      <c r="AG108" s="171"/>
      <c r="AH108" s="172"/>
      <c r="AI108" s="173"/>
      <c r="AJ108" s="33"/>
      <c r="AK108" s="33"/>
      <c r="AL108" s="33"/>
      <c r="AM108" s="33"/>
      <c r="AN108" s="48"/>
      <c r="AO108" s="48"/>
      <c r="AP108" s="48"/>
    </row>
    <row r="109" spans="9:42" ht="21" customHeight="1" thickBot="1">
      <c r="I109" s="292" t="e">
        <f t="shared" si="16"/>
        <v>#VALUE!</v>
      </c>
      <c r="J109" s="118">
        <f t="shared" si="10"/>
        <v>0</v>
      </c>
      <c r="K109" s="2016"/>
      <c r="L109" s="2018"/>
      <c r="M109" s="2020"/>
      <c r="N109" s="2020"/>
      <c r="O109" s="986" t="s">
        <v>741</v>
      </c>
      <c r="P109" s="176" t="s">
        <v>742</v>
      </c>
      <c r="Q109" s="176" t="s">
        <v>741</v>
      </c>
      <c r="R109" s="177" t="s">
        <v>742</v>
      </c>
      <c r="S109" s="1994"/>
      <c r="T109" s="1995"/>
      <c r="U109" s="118">
        <v>0</v>
      </c>
      <c r="V109" s="178"/>
      <c r="W109" s="179"/>
      <c r="X109" s="179"/>
      <c r="Y109" s="179"/>
      <c r="Z109" s="179"/>
      <c r="AA109" s="180"/>
      <c r="AB109" s="179"/>
      <c r="AC109" s="402"/>
      <c r="AD109" s="181"/>
      <c r="AE109" s="199"/>
      <c r="AF109" s="125"/>
      <c r="AG109" s="125"/>
      <c r="AH109" s="125"/>
      <c r="AI109" s="182"/>
      <c r="AJ109" s="33"/>
      <c r="AK109" s="33"/>
      <c r="AL109" s="33"/>
      <c r="AM109" s="33"/>
      <c r="AN109" s="48"/>
      <c r="AO109" s="48"/>
      <c r="AP109" s="48"/>
    </row>
    <row r="110" spans="9:42" ht="21" customHeight="1">
      <c r="I110" s="292" t="e">
        <f t="shared" si="16"/>
        <v>#VALUE!</v>
      </c>
      <c r="J110" s="118">
        <f t="shared" si="10"/>
        <v>0</v>
      </c>
      <c r="K110" s="984" t="s">
        <v>802</v>
      </c>
      <c r="L110" s="184"/>
      <c r="M110" s="184"/>
      <c r="N110" s="266" t="e">
        <v>#DIV/0!</v>
      </c>
      <c r="O110" s="263" t="e">
        <v>#DIV/0!</v>
      </c>
      <c r="P110" s="263" t="e">
        <v>#DIV/0!</v>
      </c>
      <c r="Q110" s="263" t="e">
        <v>#DIV/0!</v>
      </c>
      <c r="R110" s="263" t="e">
        <v>#DIV/0!</v>
      </c>
      <c r="S110" s="1996"/>
      <c r="T110" s="1997"/>
      <c r="U110" s="118">
        <v>0</v>
      </c>
      <c r="V110" s="178"/>
      <c r="W110" s="234"/>
      <c r="X110" s="234"/>
      <c r="Y110" s="234"/>
      <c r="Z110" s="179"/>
      <c r="AA110" s="180"/>
      <c r="AB110" s="179"/>
      <c r="AC110" s="402"/>
      <c r="AD110" s="181"/>
      <c r="AE110" s="199"/>
      <c r="AF110" s="133" t="s">
        <v>795</v>
      </c>
      <c r="AG110" s="134" t="s">
        <v>796</v>
      </c>
      <c r="AH110" s="169" t="s">
        <v>797</v>
      </c>
      <c r="AI110" s="135" t="s">
        <v>1499</v>
      </c>
      <c r="AJ110" s="33"/>
      <c r="AK110" s="33"/>
      <c r="AL110" s="33"/>
      <c r="AM110" s="33"/>
      <c r="AN110" s="48"/>
      <c r="AO110" s="48"/>
      <c r="AP110" s="48"/>
    </row>
    <row r="111" spans="9:42" ht="21" customHeight="1">
      <c r="I111" s="292" t="e">
        <f t="shared" si="16"/>
        <v>#VALUE!</v>
      </c>
      <c r="J111" s="118">
        <f t="shared" si="10"/>
        <v>0</v>
      </c>
      <c r="K111" s="984" t="s">
        <v>754</v>
      </c>
      <c r="L111" s="184"/>
      <c r="M111" s="184"/>
      <c r="N111" s="264">
        <v>0</v>
      </c>
      <c r="O111" s="265">
        <v>0</v>
      </c>
      <c r="P111" s="265">
        <v>0</v>
      </c>
      <c r="Q111" s="265">
        <v>0</v>
      </c>
      <c r="R111" s="265">
        <v>0</v>
      </c>
      <c r="S111" s="1998"/>
      <c r="T111" s="1999"/>
      <c r="U111" s="118">
        <v>0</v>
      </c>
      <c r="V111" s="178"/>
      <c r="W111" s="179"/>
      <c r="X111" s="179"/>
      <c r="Y111" s="179"/>
      <c r="Z111" s="179"/>
      <c r="AA111" s="180"/>
      <c r="AB111" s="179"/>
      <c r="AC111" s="402"/>
      <c r="AD111" s="181"/>
      <c r="AE111" s="199"/>
      <c r="AF111" s="144" t="s">
        <v>1725</v>
      </c>
      <c r="AG111" s="145" t="s">
        <v>961</v>
      </c>
      <c r="AH111" s="186">
        <v>0</v>
      </c>
      <c r="AI111" s="187" t="s">
        <v>1501</v>
      </c>
      <c r="AJ111" s="33"/>
      <c r="AK111" s="33"/>
      <c r="AL111" s="33"/>
      <c r="AM111" s="33"/>
      <c r="AN111" s="48"/>
      <c r="AO111" s="48"/>
      <c r="AP111" s="48"/>
    </row>
    <row r="112" spans="9:42" ht="21" customHeight="1">
      <c r="I112" s="292" t="e">
        <f t="shared" si="16"/>
        <v>#VALUE!</v>
      </c>
      <c r="J112" s="118">
        <f t="shared" si="10"/>
        <v>0</v>
      </c>
      <c r="K112" s="984">
        <v>1</v>
      </c>
      <c r="L112" s="188"/>
      <c r="M112" s="188"/>
      <c r="N112" s="189">
        <v>0</v>
      </c>
      <c r="O112" s="190"/>
      <c r="P112" s="190"/>
      <c r="Q112" s="264">
        <v>0</v>
      </c>
      <c r="R112" s="264">
        <v>0</v>
      </c>
      <c r="S112" s="1988"/>
      <c r="T112" s="1989"/>
      <c r="U112" s="118">
        <v>0</v>
      </c>
      <c r="V112" s="178"/>
      <c r="W112" s="179"/>
      <c r="X112" s="179"/>
      <c r="Y112" s="179"/>
      <c r="Z112" s="179"/>
      <c r="AA112" s="180"/>
      <c r="AB112" s="179"/>
      <c r="AC112" s="402"/>
      <c r="AD112" s="181"/>
      <c r="AE112" s="199"/>
      <c r="AF112" s="144" t="s">
        <v>1726</v>
      </c>
      <c r="AG112" s="145" t="s">
        <v>800</v>
      </c>
      <c r="AH112" s="192">
        <v>0.05</v>
      </c>
      <c r="AI112" s="187" t="s">
        <v>1502</v>
      </c>
      <c r="AJ112" s="33"/>
      <c r="AK112" s="33"/>
      <c r="AL112" s="33"/>
      <c r="AM112" s="33"/>
      <c r="AN112" s="48"/>
      <c r="AO112" s="48"/>
      <c r="AP112" s="48"/>
    </row>
    <row r="113" spans="9:42" ht="21" customHeight="1">
      <c r="I113" s="292" t="e">
        <f t="shared" si="16"/>
        <v>#VALUE!</v>
      </c>
      <c r="J113" s="118">
        <f t="shared" si="10"/>
        <v>0</v>
      </c>
      <c r="K113" s="984">
        <v>2</v>
      </c>
      <c r="L113" s="188"/>
      <c r="M113" s="188"/>
      <c r="N113" s="189">
        <v>0</v>
      </c>
      <c r="O113" s="190"/>
      <c r="P113" s="190"/>
      <c r="Q113" s="264">
        <v>0</v>
      </c>
      <c r="R113" s="264">
        <v>0</v>
      </c>
      <c r="S113" s="1988"/>
      <c r="T113" s="1989"/>
      <c r="U113" s="118">
        <v>0</v>
      </c>
      <c r="V113" s="178"/>
      <c r="W113" s="179"/>
      <c r="X113" s="179"/>
      <c r="Y113" s="179"/>
      <c r="Z113" s="179"/>
      <c r="AA113" s="180"/>
      <c r="AB113" s="179"/>
      <c r="AC113" s="402"/>
      <c r="AD113" s="181"/>
      <c r="AE113" s="199"/>
      <c r="AF113" s="144" t="s">
        <v>1727</v>
      </c>
      <c r="AG113" s="145" t="s">
        <v>963</v>
      </c>
      <c r="AH113" s="192">
        <v>0.1</v>
      </c>
      <c r="AI113" s="193"/>
      <c r="AJ113" s="33"/>
      <c r="AK113" s="33"/>
      <c r="AL113" s="33"/>
      <c r="AM113" s="33"/>
      <c r="AN113" s="48"/>
      <c r="AO113" s="48"/>
      <c r="AP113" s="48"/>
    </row>
    <row r="114" spans="9:42" ht="21" customHeight="1">
      <c r="I114" s="292" t="e">
        <f t="shared" si="16"/>
        <v>#VALUE!</v>
      </c>
      <c r="J114" s="118">
        <f t="shared" si="10"/>
        <v>0</v>
      </c>
      <c r="K114" s="984">
        <v>3</v>
      </c>
      <c r="L114" s="188"/>
      <c r="M114" s="188"/>
      <c r="N114" s="189">
        <v>0</v>
      </c>
      <c r="O114" s="190"/>
      <c r="P114" s="190"/>
      <c r="Q114" s="264">
        <v>0</v>
      </c>
      <c r="R114" s="264">
        <v>0</v>
      </c>
      <c r="S114" s="1988"/>
      <c r="T114" s="1989"/>
      <c r="U114" s="118">
        <v>0</v>
      </c>
      <c r="V114" s="178"/>
      <c r="W114" s="179"/>
      <c r="X114" s="179"/>
      <c r="Y114" s="179"/>
      <c r="Z114" s="179"/>
      <c r="AA114" s="180"/>
      <c r="AB114" s="179"/>
      <c r="AC114" s="402"/>
      <c r="AD114" s="181"/>
      <c r="AE114" s="199"/>
      <c r="AF114" s="144"/>
      <c r="AG114" s="145"/>
      <c r="AH114" s="194"/>
      <c r="AI114" s="146"/>
      <c r="AJ114" s="33"/>
      <c r="AK114" s="33"/>
      <c r="AL114" s="33"/>
      <c r="AM114" s="33"/>
      <c r="AN114" s="48"/>
      <c r="AO114" s="48"/>
      <c r="AP114" s="48"/>
    </row>
    <row r="115" spans="9:42" ht="21" customHeight="1" thickBot="1">
      <c r="I115" s="292" t="e">
        <f t="shared" si="16"/>
        <v>#VALUE!</v>
      </c>
      <c r="J115" s="118">
        <f t="shared" si="10"/>
        <v>0</v>
      </c>
      <c r="K115" s="984">
        <v>4</v>
      </c>
      <c r="L115" s="188"/>
      <c r="M115" s="188"/>
      <c r="N115" s="189">
        <v>0</v>
      </c>
      <c r="O115" s="190"/>
      <c r="P115" s="190"/>
      <c r="Q115" s="264">
        <v>0</v>
      </c>
      <c r="R115" s="264">
        <v>0</v>
      </c>
      <c r="S115" s="1988"/>
      <c r="T115" s="1989"/>
      <c r="U115" s="118">
        <v>0</v>
      </c>
      <c r="V115" s="178"/>
      <c r="W115" s="179"/>
      <c r="X115" s="179"/>
      <c r="Y115" s="179"/>
      <c r="Z115" s="179"/>
      <c r="AA115" s="180"/>
      <c r="AB115" s="179"/>
      <c r="AC115" s="402"/>
      <c r="AD115" s="181"/>
      <c r="AE115" s="199"/>
      <c r="AF115" s="170"/>
      <c r="AG115" s="195"/>
      <c r="AH115" s="171"/>
      <c r="AI115" s="173"/>
      <c r="AJ115" s="33"/>
      <c r="AK115" s="33"/>
      <c r="AL115" s="33"/>
      <c r="AM115" s="33"/>
      <c r="AN115" s="48"/>
      <c r="AO115" s="48"/>
      <c r="AP115" s="48"/>
    </row>
    <row r="116" spans="9:42" ht="21" customHeight="1">
      <c r="I116" s="292" t="e">
        <f t="shared" si="16"/>
        <v>#VALUE!</v>
      </c>
      <c r="J116" s="118">
        <f t="shared" si="10"/>
        <v>0</v>
      </c>
      <c r="K116" s="984">
        <v>5</v>
      </c>
      <c r="L116" s="188"/>
      <c r="M116" s="188"/>
      <c r="N116" s="189">
        <v>0</v>
      </c>
      <c r="O116" s="190"/>
      <c r="P116" s="190"/>
      <c r="Q116" s="191">
        <v>0</v>
      </c>
      <c r="R116" s="191">
        <v>0</v>
      </c>
      <c r="S116" s="1988"/>
      <c r="T116" s="1989"/>
      <c r="U116" s="118">
        <v>0</v>
      </c>
      <c r="V116" s="178"/>
      <c r="W116" s="179"/>
      <c r="X116" s="179"/>
      <c r="Y116" s="179"/>
      <c r="Z116" s="179"/>
      <c r="AA116" s="180"/>
      <c r="AB116" s="179"/>
      <c r="AC116" s="402"/>
      <c r="AD116" s="181"/>
      <c r="AE116" s="199"/>
      <c r="AF116" s="48"/>
      <c r="AG116" s="48"/>
      <c r="AH116" s="48"/>
      <c r="AI116" s="48"/>
      <c r="AJ116" s="33"/>
      <c r="AK116" s="33"/>
      <c r="AL116" s="33"/>
      <c r="AM116" s="33"/>
      <c r="AN116" s="48"/>
      <c r="AO116" s="48"/>
      <c r="AP116" s="48"/>
    </row>
    <row r="117" spans="9:42" ht="21" customHeight="1">
      <c r="I117" s="292" t="e">
        <f t="shared" si="16"/>
        <v>#VALUE!</v>
      </c>
      <c r="J117" s="118">
        <f t="shared" si="10"/>
        <v>0</v>
      </c>
      <c r="K117" s="984">
        <v>6</v>
      </c>
      <c r="L117" s="188"/>
      <c r="M117" s="188"/>
      <c r="N117" s="189">
        <v>0</v>
      </c>
      <c r="O117" s="190"/>
      <c r="P117" s="190"/>
      <c r="Q117" s="191">
        <v>0</v>
      </c>
      <c r="R117" s="191">
        <v>0</v>
      </c>
      <c r="S117" s="1988"/>
      <c r="T117" s="1989"/>
      <c r="U117" s="118">
        <v>0</v>
      </c>
      <c r="V117" s="137" t="s">
        <v>754</v>
      </c>
      <c r="W117" s="196">
        <v>0</v>
      </c>
      <c r="X117" s="196">
        <v>0</v>
      </c>
      <c r="Y117" s="196">
        <v>0</v>
      </c>
      <c r="Z117" s="197"/>
      <c r="AA117" s="198"/>
      <c r="AB117" s="196">
        <v>0</v>
      </c>
      <c r="AC117" s="402"/>
      <c r="AD117" s="654">
        <v>0</v>
      </c>
      <c r="AE117" s="199"/>
      <c r="AF117" s="33"/>
      <c r="AG117" s="33"/>
      <c r="AH117" s="33"/>
      <c r="AI117" s="33"/>
      <c r="AJ117" s="33"/>
      <c r="AK117" s="33"/>
      <c r="AL117" s="33"/>
      <c r="AM117" s="33"/>
      <c r="AN117" s="48"/>
      <c r="AO117" s="48"/>
      <c r="AP117" s="48"/>
    </row>
    <row r="118" spans="9:42" ht="21" customHeight="1" thickBot="1">
      <c r="I118" s="292" t="e">
        <f t="shared" si="16"/>
        <v>#VALUE!</v>
      </c>
      <c r="J118" s="118">
        <f t="shared" si="10"/>
        <v>0</v>
      </c>
      <c r="K118" s="984">
        <v>7</v>
      </c>
      <c r="L118" s="188"/>
      <c r="M118" s="188"/>
      <c r="N118" s="189">
        <v>0</v>
      </c>
      <c r="O118" s="190"/>
      <c r="P118" s="190"/>
      <c r="Q118" s="191">
        <v>0</v>
      </c>
      <c r="R118" s="191">
        <v>0</v>
      </c>
      <c r="S118" s="1988"/>
      <c r="T118" s="1989"/>
      <c r="U118" s="118">
        <v>0</v>
      </c>
      <c r="V118" s="201" t="s">
        <v>802</v>
      </c>
      <c r="W118" s="202"/>
      <c r="X118" s="202"/>
      <c r="Y118" s="202"/>
      <c r="Z118" s="202"/>
      <c r="AA118" s="203"/>
      <c r="AB118" s="202">
        <v>0</v>
      </c>
      <c r="AC118" s="403"/>
      <c r="AD118" s="204"/>
      <c r="AE118" s="199"/>
      <c r="AF118" s="199"/>
      <c r="AG118" s="199"/>
      <c r="AH118" s="33"/>
      <c r="AI118" s="33"/>
      <c r="AJ118" s="33"/>
      <c r="AK118" s="33"/>
      <c r="AL118" s="33"/>
      <c r="AM118" s="33"/>
      <c r="AN118" s="48"/>
      <c r="AO118" s="48"/>
      <c r="AP118" s="48"/>
    </row>
    <row r="119" spans="9:42" ht="21" customHeight="1">
      <c r="I119" s="292" t="e">
        <f t="shared" si="16"/>
        <v>#VALUE!</v>
      </c>
      <c r="J119" s="118">
        <f t="shared" si="10"/>
        <v>0</v>
      </c>
      <c r="K119" s="984">
        <v>8</v>
      </c>
      <c r="L119" s="188"/>
      <c r="M119" s="188"/>
      <c r="N119" s="189">
        <v>0</v>
      </c>
      <c r="O119" s="190"/>
      <c r="P119" s="190"/>
      <c r="Q119" s="191">
        <v>0</v>
      </c>
      <c r="R119" s="191">
        <v>0</v>
      </c>
      <c r="S119" s="1988"/>
      <c r="T119" s="1989"/>
      <c r="U119" s="118">
        <v>0</v>
      </c>
      <c r="V119" s="33"/>
      <c r="W119" s="33"/>
      <c r="X119" s="33"/>
      <c r="Y119" s="33"/>
      <c r="Z119" s="33"/>
      <c r="AA119" s="205"/>
      <c r="AB119" s="33"/>
      <c r="AC119" s="33"/>
      <c r="AD119" s="33"/>
      <c r="AE119" s="199"/>
      <c r="AF119" s="199"/>
      <c r="AG119" s="199"/>
      <c r="AH119" s="33"/>
      <c r="AI119" s="33"/>
      <c r="AJ119" s="33"/>
      <c r="AK119" s="33"/>
      <c r="AL119" s="33"/>
      <c r="AM119" s="33"/>
      <c r="AN119" s="48"/>
      <c r="AO119" s="48"/>
      <c r="AP119" s="48"/>
    </row>
    <row r="120" spans="9:42" ht="21" customHeight="1">
      <c r="I120" s="292" t="e">
        <f t="shared" si="16"/>
        <v>#VALUE!</v>
      </c>
      <c r="J120" s="118">
        <f t="shared" si="10"/>
        <v>0</v>
      </c>
      <c r="K120" s="984">
        <v>9</v>
      </c>
      <c r="L120" s="188"/>
      <c r="M120" s="188"/>
      <c r="N120" s="189">
        <v>0</v>
      </c>
      <c r="O120" s="190"/>
      <c r="P120" s="190"/>
      <c r="Q120" s="191">
        <v>0</v>
      </c>
      <c r="R120" s="191">
        <v>0</v>
      </c>
      <c r="S120" s="1988"/>
      <c r="T120" s="1989"/>
      <c r="U120" s="118">
        <v>0</v>
      </c>
      <c r="V120" s="647" t="s">
        <v>1169</v>
      </c>
      <c r="W120" s="648" t="s">
        <v>1170</v>
      </c>
      <c r="X120" s="649"/>
      <c r="Y120" s="649"/>
      <c r="Z120" s="649"/>
      <c r="AA120" s="649"/>
      <c r="AB120" s="649"/>
      <c r="AC120" s="649"/>
      <c r="AD120" s="650"/>
      <c r="AE120" s="199"/>
      <c r="AF120" s="199"/>
      <c r="AG120" s="199"/>
      <c r="AH120" s="33"/>
      <c r="AI120" s="33"/>
      <c r="AJ120" s="33"/>
      <c r="AK120" s="33"/>
      <c r="AL120" s="33"/>
      <c r="AM120" s="33"/>
      <c r="AN120" s="48"/>
      <c r="AO120" s="48"/>
      <c r="AP120" s="48"/>
    </row>
    <row r="121" spans="9:42" ht="21" customHeight="1">
      <c r="I121" s="292" t="e">
        <f t="shared" si="16"/>
        <v>#VALUE!</v>
      </c>
      <c r="J121" s="118">
        <f t="shared" si="10"/>
        <v>0</v>
      </c>
      <c r="K121" s="984">
        <v>10</v>
      </c>
      <c r="L121" s="188"/>
      <c r="M121" s="188"/>
      <c r="N121" s="189">
        <v>0</v>
      </c>
      <c r="O121" s="190"/>
      <c r="P121" s="190"/>
      <c r="Q121" s="191">
        <v>0</v>
      </c>
      <c r="R121" s="191">
        <v>0</v>
      </c>
      <c r="S121" s="1988"/>
      <c r="T121" s="1989"/>
      <c r="U121" s="118">
        <v>0</v>
      </c>
      <c r="V121" s="651" t="s">
        <v>1171</v>
      </c>
      <c r="W121" s="648" t="s">
        <v>1357</v>
      </c>
      <c r="X121" s="649"/>
      <c r="Y121" s="649"/>
      <c r="Z121" s="649"/>
      <c r="AA121" s="649"/>
      <c r="AB121" s="649"/>
      <c r="AC121" s="649"/>
      <c r="AD121" s="650"/>
      <c r="AE121" s="199"/>
      <c r="AF121" s="199"/>
      <c r="AG121" s="199"/>
      <c r="AH121" s="33"/>
      <c r="AI121" s="33"/>
      <c r="AJ121" s="33"/>
      <c r="AK121" s="33"/>
      <c r="AL121" s="33"/>
      <c r="AM121" s="33"/>
      <c r="AN121" s="48"/>
      <c r="AO121" s="48"/>
      <c r="AP121" s="48"/>
    </row>
    <row r="122" spans="9:42" ht="21" customHeight="1">
      <c r="I122" s="292" t="e">
        <f t="shared" si="16"/>
        <v>#VALUE!</v>
      </c>
      <c r="J122" s="118">
        <f t="shared" si="10"/>
        <v>0</v>
      </c>
      <c r="K122" s="984">
        <v>11</v>
      </c>
      <c r="L122" s="188"/>
      <c r="M122" s="188"/>
      <c r="N122" s="189">
        <v>0</v>
      </c>
      <c r="O122" s="190"/>
      <c r="P122" s="190"/>
      <c r="Q122" s="191">
        <v>0</v>
      </c>
      <c r="R122" s="191">
        <v>0</v>
      </c>
      <c r="S122" s="1988"/>
      <c r="T122" s="1989"/>
      <c r="U122" s="118">
        <v>0</v>
      </c>
      <c r="V122" s="651" t="s">
        <v>1172</v>
      </c>
      <c r="W122" s="648" t="s">
        <v>1358</v>
      </c>
      <c r="X122" s="649"/>
      <c r="Y122" s="649"/>
      <c r="Z122" s="649"/>
      <c r="AA122" s="649"/>
      <c r="AB122" s="649"/>
      <c r="AC122" s="649"/>
      <c r="AD122" s="650"/>
      <c r="AE122" s="199"/>
      <c r="AF122" s="199"/>
      <c r="AG122" s="199"/>
      <c r="AH122" s="33"/>
      <c r="AI122" s="33"/>
      <c r="AJ122" s="33"/>
      <c r="AK122" s="33"/>
      <c r="AL122" s="33"/>
      <c r="AM122" s="33"/>
      <c r="AN122" s="48"/>
      <c r="AO122" s="48"/>
      <c r="AP122" s="48"/>
    </row>
    <row r="123" spans="9:42" ht="21" customHeight="1">
      <c r="I123" s="292" t="e">
        <f t="shared" si="16"/>
        <v>#VALUE!</v>
      </c>
      <c r="J123" s="118">
        <f t="shared" si="10"/>
        <v>0</v>
      </c>
      <c r="K123" s="984">
        <v>12</v>
      </c>
      <c r="L123" s="188"/>
      <c r="M123" s="188"/>
      <c r="N123" s="189">
        <v>0</v>
      </c>
      <c r="O123" s="190"/>
      <c r="P123" s="190"/>
      <c r="Q123" s="191">
        <v>0</v>
      </c>
      <c r="R123" s="191">
        <v>0</v>
      </c>
      <c r="S123" s="1988"/>
      <c r="T123" s="1989"/>
      <c r="U123" s="118">
        <v>0</v>
      </c>
      <c r="V123" s="651" t="s">
        <v>1174</v>
      </c>
      <c r="W123" s="648" t="s">
        <v>1359</v>
      </c>
      <c r="X123" s="649"/>
      <c r="Y123" s="649"/>
      <c r="Z123" s="649"/>
      <c r="AA123" s="649"/>
      <c r="AB123" s="649"/>
      <c r="AC123" s="649"/>
      <c r="AD123" s="650"/>
      <c r="AE123" s="199"/>
      <c r="AF123" s="199"/>
      <c r="AG123" s="199"/>
      <c r="AH123" s="33"/>
      <c r="AI123" s="33"/>
      <c r="AJ123" s="33"/>
      <c r="AK123" s="33"/>
      <c r="AL123" s="33"/>
      <c r="AM123" s="33"/>
      <c r="AN123" s="48"/>
      <c r="AO123" s="48"/>
      <c r="AP123" s="48"/>
    </row>
    <row r="124" spans="9:42" ht="21" customHeight="1">
      <c r="I124" s="292" t="e">
        <f t="shared" si="16"/>
        <v>#VALUE!</v>
      </c>
      <c r="J124" s="118">
        <f t="shared" si="10"/>
        <v>0</v>
      </c>
      <c r="K124" s="984">
        <v>13</v>
      </c>
      <c r="L124" s="188"/>
      <c r="M124" s="188"/>
      <c r="N124" s="189">
        <v>0</v>
      </c>
      <c r="O124" s="190"/>
      <c r="P124" s="190"/>
      <c r="Q124" s="191">
        <v>0</v>
      </c>
      <c r="R124" s="191">
        <v>0</v>
      </c>
      <c r="S124" s="1988"/>
      <c r="T124" s="1989"/>
      <c r="U124" s="118">
        <v>0</v>
      </c>
      <c r="V124" s="652" t="s">
        <v>1175</v>
      </c>
      <c r="W124" s="648"/>
      <c r="X124" s="649"/>
      <c r="Y124" s="649"/>
      <c r="Z124" s="649"/>
      <c r="AA124" s="649"/>
      <c r="AB124" s="649"/>
      <c r="AC124" s="649"/>
      <c r="AD124" s="650"/>
      <c r="AE124" s="199"/>
      <c r="AF124" s="199"/>
      <c r="AG124" s="199"/>
      <c r="AH124" s="33"/>
      <c r="AI124" s="33"/>
      <c r="AJ124" s="33"/>
      <c r="AK124" s="33"/>
      <c r="AL124" s="33"/>
      <c r="AM124" s="33"/>
      <c r="AN124" s="48"/>
      <c r="AO124" s="48"/>
      <c r="AP124" s="48"/>
    </row>
    <row r="125" spans="9:42" ht="21" customHeight="1" thickBot="1">
      <c r="I125" s="292" t="e">
        <f t="shared" si="16"/>
        <v>#VALUE!</v>
      </c>
      <c r="J125" s="118">
        <f t="shared" si="10"/>
        <v>0</v>
      </c>
      <c r="K125" s="206">
        <v>14</v>
      </c>
      <c r="L125" s="159"/>
      <c r="M125" s="159"/>
      <c r="N125" s="207">
        <v>0</v>
      </c>
      <c r="O125" s="208"/>
      <c r="P125" s="208"/>
      <c r="Q125" s="209">
        <v>0</v>
      </c>
      <c r="R125" s="209">
        <v>0</v>
      </c>
      <c r="S125" s="1990"/>
      <c r="T125" s="1991"/>
      <c r="U125" s="118">
        <v>0</v>
      </c>
      <c r="V125" s="651"/>
      <c r="W125" s="648"/>
      <c r="X125" s="649"/>
      <c r="Y125" s="649"/>
      <c r="Z125" s="649"/>
      <c r="AA125" s="649"/>
      <c r="AB125" s="649"/>
      <c r="AC125" s="649"/>
      <c r="AD125" s="650"/>
      <c r="AE125" s="199"/>
      <c r="AF125" s="199"/>
      <c r="AG125" s="199"/>
      <c r="AH125" s="33"/>
      <c r="AI125" s="33"/>
      <c r="AJ125" s="33"/>
      <c r="AK125" s="33"/>
      <c r="AL125" s="33"/>
      <c r="AM125" s="33"/>
      <c r="AN125" s="48"/>
      <c r="AO125" s="48"/>
      <c r="AP125" s="48"/>
    </row>
    <row r="126" spans="9:42" ht="21" customHeight="1" thickBot="1">
      <c r="I126" s="292" t="e">
        <f>IF((O$128+P$128)&gt;0,1,0)</f>
        <v>#VALUE!</v>
      </c>
      <c r="J126" s="118">
        <f t="shared" si="10"/>
        <v>0</v>
      </c>
      <c r="K126" s="2013" t="s">
        <v>803</v>
      </c>
      <c r="L126" s="2013"/>
      <c r="M126" s="2013"/>
      <c r="N126" s="2013"/>
      <c r="O126" s="2013"/>
      <c r="P126" s="2013"/>
      <c r="Q126" s="2013"/>
      <c r="R126" s="2013"/>
      <c r="S126" s="2013"/>
      <c r="T126" s="2013"/>
      <c r="U126" s="118">
        <v>0</v>
      </c>
      <c r="V126" s="119" t="s">
        <v>755</v>
      </c>
      <c r="W126" s="120" t="s">
        <v>873</v>
      </c>
      <c r="X126" s="121"/>
      <c r="Y126" s="121"/>
      <c r="Z126" s="122"/>
      <c r="AA126" s="123"/>
      <c r="AB126" s="122"/>
      <c r="AC126" s="122"/>
      <c r="AD126" s="122"/>
      <c r="AE126" s="199"/>
      <c r="AF126" s="124" t="s">
        <v>756</v>
      </c>
      <c r="AG126" s="125"/>
      <c r="AH126" s="125"/>
      <c r="AI126" s="125"/>
      <c r="AJ126" s="33"/>
      <c r="AK126" s="33"/>
      <c r="AL126" s="33"/>
      <c r="AM126" s="33"/>
      <c r="AN126" s="48"/>
      <c r="AO126" s="48"/>
      <c r="AP126" s="48"/>
    </row>
    <row r="127" spans="9:42" ht="21" customHeight="1" thickBot="1">
      <c r="I127" s="292" t="e">
        <f t="shared" ref="I127:I150" si="17">IF((O$128+P$128)&gt;0,1,0)</f>
        <v>#VALUE!</v>
      </c>
      <c r="J127" s="118">
        <f t="shared" si="10"/>
        <v>0</v>
      </c>
      <c r="K127" s="2021" t="s">
        <v>537</v>
      </c>
      <c r="L127" s="2021"/>
      <c r="M127" s="2021"/>
      <c r="N127" s="2021"/>
      <c r="O127" s="2021"/>
      <c r="P127" s="2021"/>
      <c r="Q127" s="2021"/>
      <c r="R127" s="2021"/>
      <c r="S127" s="2021"/>
      <c r="T127" s="2021"/>
      <c r="U127" s="118">
        <v>0</v>
      </c>
      <c r="V127" s="217" t="s">
        <v>976</v>
      </c>
      <c r="W127" s="232">
        <v>200</v>
      </c>
      <c r="X127" s="233" t="s">
        <v>1176</v>
      </c>
      <c r="Y127" s="232"/>
      <c r="Z127" s="129"/>
      <c r="AA127" s="130"/>
      <c r="AB127" s="129"/>
      <c r="AC127" s="131"/>
      <c r="AD127" s="132"/>
      <c r="AE127" s="199"/>
      <c r="AF127" s="133" t="s">
        <v>777</v>
      </c>
      <c r="AG127" s="134" t="s">
        <v>778</v>
      </c>
      <c r="AH127" s="134" t="s">
        <v>779</v>
      </c>
      <c r="AI127" s="135" t="s">
        <v>780</v>
      </c>
      <c r="AJ127" s="33"/>
      <c r="AK127" s="33"/>
      <c r="AL127" s="33"/>
      <c r="AM127" s="33"/>
      <c r="AN127" s="48"/>
      <c r="AO127" s="48"/>
      <c r="AP127" s="48"/>
    </row>
    <row r="128" spans="9:42" ht="21" customHeight="1">
      <c r="I128" s="292" t="e">
        <f t="shared" si="17"/>
        <v>#VALUE!</v>
      </c>
      <c r="J128" s="118">
        <f t="shared" si="10"/>
        <v>0</v>
      </c>
      <c r="K128" s="983" t="s">
        <v>523</v>
      </c>
      <c r="L128" s="136" t="s">
        <v>524</v>
      </c>
      <c r="M128" s="985" t="s">
        <v>978</v>
      </c>
      <c r="N128" s="136" t="s">
        <v>838</v>
      </c>
      <c r="O128" s="985" t="s">
        <v>776</v>
      </c>
      <c r="P128" s="136" t="s">
        <v>525</v>
      </c>
      <c r="Q128" s="136" t="s">
        <v>534</v>
      </c>
      <c r="R128" s="136" t="s">
        <v>529</v>
      </c>
      <c r="S128" s="406" t="s">
        <v>535</v>
      </c>
      <c r="T128" s="407" t="s">
        <v>536</v>
      </c>
      <c r="U128" s="118">
        <v>0</v>
      </c>
      <c r="V128" s="218" t="s">
        <v>975</v>
      </c>
      <c r="W128" s="138"/>
      <c r="X128" s="139"/>
      <c r="Y128" s="139"/>
      <c r="Z128" s="140"/>
      <c r="AA128" s="141"/>
      <c r="AB128" s="140"/>
      <c r="AC128" s="142"/>
      <c r="AD128" s="143"/>
      <c r="AE128" s="199"/>
      <c r="AF128" s="144" t="s">
        <v>781</v>
      </c>
      <c r="AG128" s="145" t="s">
        <v>782</v>
      </c>
      <c r="AH128" s="145" t="s">
        <v>783</v>
      </c>
      <c r="AI128" s="146" t="s">
        <v>784</v>
      </c>
      <c r="AJ128" s="33"/>
      <c r="AK128" s="33"/>
      <c r="AL128" s="33"/>
      <c r="AM128" s="33"/>
      <c r="AN128" s="48"/>
      <c r="AO128" s="48"/>
      <c r="AP128" s="48"/>
    </row>
    <row r="129" spans="9:42" ht="21" customHeight="1" thickBot="1">
      <c r="I129" s="292" t="e">
        <f t="shared" si="17"/>
        <v>#VALUE!</v>
      </c>
      <c r="J129" s="118">
        <f t="shared" si="10"/>
        <v>0</v>
      </c>
      <c r="K129" s="147"/>
      <c r="L129" s="405"/>
      <c r="M129" s="148"/>
      <c r="N129" s="149"/>
      <c r="O129" s="149"/>
      <c r="P129" s="150" t="s">
        <v>1360</v>
      </c>
      <c r="Q129" s="151">
        <v>0</v>
      </c>
      <c r="R129" s="393"/>
      <c r="S129" s="152">
        <v>0</v>
      </c>
      <c r="T129" s="153">
        <v>0</v>
      </c>
      <c r="U129" s="118">
        <v>0</v>
      </c>
      <c r="V129" s="218" t="s">
        <v>974</v>
      </c>
      <c r="W129" s="138"/>
      <c r="X129" s="139"/>
      <c r="Y129" s="139"/>
      <c r="Z129" s="140"/>
      <c r="AA129" s="141"/>
      <c r="AB129" s="140"/>
      <c r="AC129" s="142"/>
      <c r="AD129" s="143"/>
      <c r="AE129" s="199"/>
      <c r="AF129" s="144" t="s">
        <v>785</v>
      </c>
      <c r="AG129" s="145" t="s">
        <v>786</v>
      </c>
      <c r="AH129" s="154" t="s">
        <v>787</v>
      </c>
      <c r="AI129" s="146" t="s">
        <v>788</v>
      </c>
      <c r="AJ129" s="33"/>
      <c r="AK129" s="33"/>
      <c r="AL129" s="33"/>
      <c r="AM129" s="33"/>
      <c r="AN129" s="48"/>
      <c r="AO129" s="48"/>
      <c r="AP129" s="48"/>
    </row>
    <row r="130" spans="9:42" ht="21" customHeight="1" thickBot="1">
      <c r="I130" s="292" t="e">
        <f t="shared" si="17"/>
        <v>#VALUE!</v>
      </c>
      <c r="J130" s="118">
        <f t="shared" si="10"/>
        <v>0</v>
      </c>
      <c r="K130" s="983" t="s">
        <v>527</v>
      </c>
      <c r="L130" s="136" t="s">
        <v>528</v>
      </c>
      <c r="M130" s="136" t="s">
        <v>521</v>
      </c>
      <c r="N130" s="136" t="s">
        <v>526</v>
      </c>
      <c r="O130" s="136" t="s">
        <v>530</v>
      </c>
      <c r="P130" s="987" t="s">
        <v>531</v>
      </c>
      <c r="Q130" s="987" t="s">
        <v>532</v>
      </c>
      <c r="R130" s="155" t="s">
        <v>533</v>
      </c>
      <c r="S130" s="156" t="s">
        <v>552</v>
      </c>
      <c r="T130" s="407" t="s">
        <v>522</v>
      </c>
      <c r="U130" s="118">
        <v>0</v>
      </c>
      <c r="V130" s="219" t="s">
        <v>789</v>
      </c>
      <c r="W130" s="220"/>
      <c r="X130" s="221"/>
      <c r="Y130" s="221"/>
      <c r="Z130" s="222"/>
      <c r="AA130" s="223"/>
      <c r="AB130" s="222"/>
      <c r="AC130" s="224"/>
      <c r="AD130" s="225"/>
      <c r="AE130" s="199"/>
      <c r="AF130" s="144" t="s">
        <v>790</v>
      </c>
      <c r="AG130" s="157" t="s">
        <v>791</v>
      </c>
      <c r="AH130" s="158" t="s">
        <v>792</v>
      </c>
      <c r="AI130" s="146" t="s">
        <v>793</v>
      </c>
      <c r="AJ130" s="33"/>
      <c r="AK130" s="33"/>
      <c r="AL130" s="33"/>
      <c r="AM130" s="33"/>
      <c r="AN130" s="48"/>
      <c r="AO130" s="48"/>
      <c r="AP130" s="48"/>
    </row>
    <row r="131" spans="9:42" ht="21" customHeight="1" thickBot="1">
      <c r="I131" s="292" t="e">
        <f t="shared" si="17"/>
        <v>#VALUE!</v>
      </c>
      <c r="J131" s="118">
        <f t="shared" si="10"/>
        <v>0</v>
      </c>
      <c r="K131" s="394"/>
      <c r="L131" s="395"/>
      <c r="M131" s="396"/>
      <c r="N131" s="160">
        <v>0</v>
      </c>
      <c r="O131" s="161" t="e">
        <v>#DIV/0!</v>
      </c>
      <c r="P131" s="162" t="s">
        <v>1361</v>
      </c>
      <c r="Q131" s="397" t="s">
        <v>1023</v>
      </c>
      <c r="R131" s="163" t="s">
        <v>960</v>
      </c>
      <c r="S131" s="164">
        <v>0</v>
      </c>
      <c r="T131" s="398">
        <v>0</v>
      </c>
      <c r="U131" s="118">
        <v>0</v>
      </c>
      <c r="V131" s="226">
        <v>0</v>
      </c>
      <c r="W131" s="226"/>
      <c r="X131" s="226"/>
      <c r="Y131" s="226"/>
      <c r="Z131" s="226"/>
      <c r="AA131" s="227"/>
      <c r="AB131" s="226"/>
      <c r="AC131" s="226"/>
      <c r="AD131" s="226"/>
      <c r="AE131" s="199"/>
      <c r="AF131" s="144" t="s">
        <v>794</v>
      </c>
      <c r="AG131" s="145"/>
      <c r="AH131" s="165"/>
      <c r="AI131" s="146"/>
      <c r="AJ131" s="33"/>
      <c r="AK131" s="33"/>
      <c r="AL131" s="33"/>
      <c r="AM131" s="33"/>
      <c r="AN131" s="48"/>
      <c r="AO131" s="48"/>
      <c r="AP131" s="48"/>
    </row>
    <row r="132" spans="9:42" ht="21" customHeight="1" thickBot="1">
      <c r="I132" s="292" t="e">
        <f t="shared" si="17"/>
        <v>#VALUE!</v>
      </c>
      <c r="J132" s="118">
        <f t="shared" si="10"/>
        <v>0</v>
      </c>
      <c r="K132" s="2014" t="s">
        <v>839</v>
      </c>
      <c r="L132" s="2014"/>
      <c r="M132" s="2014"/>
      <c r="N132" s="2014"/>
      <c r="O132" s="2014"/>
      <c r="P132" s="2014"/>
      <c r="Q132" s="2014"/>
      <c r="R132" s="2014"/>
      <c r="S132" s="2014"/>
      <c r="T132" s="2014"/>
      <c r="U132" s="118">
        <v>0</v>
      </c>
      <c r="AE132" s="199"/>
      <c r="AF132" s="144"/>
      <c r="AG132" s="145"/>
      <c r="AH132" s="165"/>
      <c r="AI132" s="146"/>
      <c r="AJ132" s="33"/>
      <c r="AK132" s="33"/>
      <c r="AL132" s="33"/>
      <c r="AM132" s="33"/>
      <c r="AN132" s="48"/>
      <c r="AO132" s="48"/>
      <c r="AP132" s="48"/>
    </row>
    <row r="133" spans="9:42" ht="21" customHeight="1" thickBot="1">
      <c r="I133" s="292" t="e">
        <f t="shared" si="17"/>
        <v>#VALUE!</v>
      </c>
      <c r="J133" s="118">
        <f t="shared" si="10"/>
        <v>0</v>
      </c>
      <c r="K133" s="2015" t="s">
        <v>840</v>
      </c>
      <c r="L133" s="2017" t="s">
        <v>841</v>
      </c>
      <c r="M133" s="2019" t="s">
        <v>842</v>
      </c>
      <c r="N133" s="2019" t="s">
        <v>843</v>
      </c>
      <c r="O133" s="2022" t="s">
        <v>844</v>
      </c>
      <c r="P133" s="2023"/>
      <c r="Q133" s="2022" t="s">
        <v>845</v>
      </c>
      <c r="R133" s="2023"/>
      <c r="S133" s="1992" t="s">
        <v>969</v>
      </c>
      <c r="T133" s="1993"/>
      <c r="U133" s="118">
        <v>0</v>
      </c>
      <c r="V133" s="217" t="s">
        <v>757</v>
      </c>
      <c r="W133" s="228" t="s">
        <v>973</v>
      </c>
      <c r="X133" s="228" t="s">
        <v>972</v>
      </c>
      <c r="Y133" s="228" t="s">
        <v>971</v>
      </c>
      <c r="Z133" s="228" t="s">
        <v>527</v>
      </c>
      <c r="AA133" s="229" t="s">
        <v>824</v>
      </c>
      <c r="AB133" s="228" t="s">
        <v>970</v>
      </c>
      <c r="AC133" s="230" t="s">
        <v>521</v>
      </c>
      <c r="AD133" s="231" t="s">
        <v>1232</v>
      </c>
      <c r="AE133" s="199"/>
      <c r="AF133" s="170"/>
      <c r="AG133" s="171"/>
      <c r="AH133" s="172"/>
      <c r="AI133" s="173"/>
      <c r="AJ133" s="33"/>
      <c r="AK133" s="33"/>
      <c r="AL133" s="33"/>
      <c r="AM133" s="33"/>
      <c r="AN133" s="48"/>
      <c r="AO133" s="48"/>
      <c r="AP133" s="48"/>
    </row>
    <row r="134" spans="9:42" ht="21" customHeight="1" thickBot="1">
      <c r="I134" s="292" t="e">
        <f t="shared" si="17"/>
        <v>#VALUE!</v>
      </c>
      <c r="J134" s="118">
        <f t="shared" si="10"/>
        <v>0</v>
      </c>
      <c r="K134" s="2016"/>
      <c r="L134" s="2018"/>
      <c r="M134" s="2020"/>
      <c r="N134" s="2020"/>
      <c r="O134" s="986" t="s">
        <v>741</v>
      </c>
      <c r="P134" s="176" t="s">
        <v>742</v>
      </c>
      <c r="Q134" s="176" t="s">
        <v>741</v>
      </c>
      <c r="R134" s="177" t="s">
        <v>742</v>
      </c>
      <c r="S134" s="1994"/>
      <c r="T134" s="1995"/>
      <c r="U134" s="118">
        <v>0</v>
      </c>
      <c r="V134" s="178"/>
      <c r="W134" s="179"/>
      <c r="X134" s="179"/>
      <c r="Y134" s="179"/>
      <c r="Z134" s="179"/>
      <c r="AA134" s="180"/>
      <c r="AB134" s="179"/>
      <c r="AC134" s="402"/>
      <c r="AD134" s="181"/>
      <c r="AE134" s="199"/>
      <c r="AF134" s="125"/>
      <c r="AG134" s="125"/>
      <c r="AH134" s="125"/>
      <c r="AI134" s="182"/>
      <c r="AJ134" s="33"/>
      <c r="AK134" s="33"/>
      <c r="AL134" s="33"/>
      <c r="AM134" s="33"/>
      <c r="AN134" s="48"/>
      <c r="AO134" s="48"/>
      <c r="AP134" s="48"/>
    </row>
    <row r="135" spans="9:42" ht="21" customHeight="1">
      <c r="I135" s="292" t="e">
        <f t="shared" si="17"/>
        <v>#VALUE!</v>
      </c>
      <c r="J135" s="118">
        <f t="shared" si="10"/>
        <v>0</v>
      </c>
      <c r="K135" s="984" t="s">
        <v>802</v>
      </c>
      <c r="L135" s="184"/>
      <c r="M135" s="184"/>
      <c r="N135" s="266" t="e">
        <v>#DIV/0!</v>
      </c>
      <c r="O135" s="263" t="e">
        <v>#DIV/0!</v>
      </c>
      <c r="P135" s="263" t="e">
        <v>#DIV/0!</v>
      </c>
      <c r="Q135" s="263" t="e">
        <v>#DIV/0!</v>
      </c>
      <c r="R135" s="263" t="e">
        <v>#DIV/0!</v>
      </c>
      <c r="S135" s="1996"/>
      <c r="T135" s="1997"/>
      <c r="U135" s="118">
        <v>0</v>
      </c>
      <c r="V135" s="178"/>
      <c r="W135" s="234"/>
      <c r="X135" s="234"/>
      <c r="Y135" s="234"/>
      <c r="Z135" s="179"/>
      <c r="AA135" s="180"/>
      <c r="AB135" s="179"/>
      <c r="AC135" s="402"/>
      <c r="AD135" s="181"/>
      <c r="AE135" s="199"/>
      <c r="AF135" s="133" t="s">
        <v>795</v>
      </c>
      <c r="AG135" s="134" t="s">
        <v>796</v>
      </c>
      <c r="AH135" s="169" t="s">
        <v>797</v>
      </c>
      <c r="AI135" s="135" t="s">
        <v>1499</v>
      </c>
      <c r="AJ135" s="33"/>
      <c r="AK135" s="33"/>
      <c r="AL135" s="33"/>
      <c r="AM135" s="33"/>
      <c r="AN135" s="48"/>
      <c r="AO135" s="48"/>
      <c r="AP135" s="48"/>
    </row>
    <row r="136" spans="9:42" ht="21" customHeight="1">
      <c r="I136" s="292" t="e">
        <f t="shared" si="17"/>
        <v>#VALUE!</v>
      </c>
      <c r="J136" s="118">
        <f t="shared" si="10"/>
        <v>0</v>
      </c>
      <c r="K136" s="984" t="s">
        <v>754</v>
      </c>
      <c r="L136" s="184"/>
      <c r="M136" s="184"/>
      <c r="N136" s="264">
        <v>0</v>
      </c>
      <c r="O136" s="265">
        <v>0</v>
      </c>
      <c r="P136" s="265">
        <v>0</v>
      </c>
      <c r="Q136" s="265">
        <v>0</v>
      </c>
      <c r="R136" s="265">
        <v>0</v>
      </c>
      <c r="S136" s="1998"/>
      <c r="T136" s="1999"/>
      <c r="U136" s="118">
        <v>0</v>
      </c>
      <c r="V136" s="178"/>
      <c r="W136" s="179"/>
      <c r="X136" s="179"/>
      <c r="Y136" s="179"/>
      <c r="Z136" s="179"/>
      <c r="AA136" s="180"/>
      <c r="AB136" s="179"/>
      <c r="AC136" s="402"/>
      <c r="AD136" s="181"/>
      <c r="AE136" s="199"/>
      <c r="AF136" s="144" t="s">
        <v>1725</v>
      </c>
      <c r="AG136" s="145" t="s">
        <v>961</v>
      </c>
      <c r="AH136" s="186">
        <v>0</v>
      </c>
      <c r="AI136" s="187" t="s">
        <v>1501</v>
      </c>
      <c r="AJ136" s="33"/>
      <c r="AK136" s="33"/>
      <c r="AL136" s="33"/>
      <c r="AM136" s="33"/>
      <c r="AN136" s="48"/>
      <c r="AO136" s="48"/>
      <c r="AP136" s="48"/>
    </row>
    <row r="137" spans="9:42" ht="21" customHeight="1">
      <c r="I137" s="292" t="e">
        <f t="shared" si="17"/>
        <v>#VALUE!</v>
      </c>
      <c r="J137" s="118">
        <f t="shared" si="10"/>
        <v>0</v>
      </c>
      <c r="K137" s="984">
        <v>1</v>
      </c>
      <c r="L137" s="188"/>
      <c r="M137" s="188"/>
      <c r="N137" s="189">
        <v>0</v>
      </c>
      <c r="O137" s="190"/>
      <c r="P137" s="190"/>
      <c r="Q137" s="264">
        <v>0</v>
      </c>
      <c r="R137" s="264">
        <v>0</v>
      </c>
      <c r="S137" s="1988"/>
      <c r="T137" s="1989"/>
      <c r="U137" s="118">
        <v>0</v>
      </c>
      <c r="V137" s="178"/>
      <c r="W137" s="179"/>
      <c r="X137" s="179"/>
      <c r="Y137" s="179"/>
      <c r="Z137" s="179"/>
      <c r="AA137" s="180"/>
      <c r="AB137" s="179"/>
      <c r="AC137" s="402"/>
      <c r="AD137" s="181"/>
      <c r="AE137" s="199"/>
      <c r="AF137" s="144" t="s">
        <v>1726</v>
      </c>
      <c r="AG137" s="145" t="s">
        <v>800</v>
      </c>
      <c r="AH137" s="192">
        <v>0.05</v>
      </c>
      <c r="AI137" s="187" t="s">
        <v>1502</v>
      </c>
      <c r="AJ137" s="33"/>
      <c r="AK137" s="33"/>
      <c r="AL137" s="33"/>
      <c r="AM137" s="33"/>
      <c r="AN137" s="48"/>
      <c r="AO137" s="48"/>
      <c r="AP137" s="48"/>
    </row>
    <row r="138" spans="9:42" ht="21" customHeight="1">
      <c r="I138" s="292" t="e">
        <f t="shared" si="17"/>
        <v>#VALUE!</v>
      </c>
      <c r="J138" s="118">
        <f t="shared" si="10"/>
        <v>0</v>
      </c>
      <c r="K138" s="984">
        <v>2</v>
      </c>
      <c r="L138" s="188"/>
      <c r="M138" s="188"/>
      <c r="N138" s="189">
        <v>0</v>
      </c>
      <c r="O138" s="190"/>
      <c r="P138" s="190"/>
      <c r="Q138" s="264">
        <v>0</v>
      </c>
      <c r="R138" s="264">
        <v>0</v>
      </c>
      <c r="S138" s="1988"/>
      <c r="T138" s="1989"/>
      <c r="U138" s="118">
        <v>0</v>
      </c>
      <c r="V138" s="178"/>
      <c r="W138" s="179"/>
      <c r="X138" s="179"/>
      <c r="Y138" s="179"/>
      <c r="Z138" s="179"/>
      <c r="AA138" s="180"/>
      <c r="AB138" s="179"/>
      <c r="AC138" s="402"/>
      <c r="AD138" s="181"/>
      <c r="AE138" s="199"/>
      <c r="AF138" s="144" t="s">
        <v>1727</v>
      </c>
      <c r="AG138" s="145" t="s">
        <v>963</v>
      </c>
      <c r="AH138" s="192">
        <v>0.1</v>
      </c>
      <c r="AI138" s="193"/>
      <c r="AJ138" s="33"/>
      <c r="AK138" s="33"/>
      <c r="AL138" s="33"/>
      <c r="AM138" s="33"/>
      <c r="AN138" s="48"/>
      <c r="AO138" s="48"/>
      <c r="AP138" s="48"/>
    </row>
    <row r="139" spans="9:42" ht="21" customHeight="1">
      <c r="I139" s="292" t="e">
        <f t="shared" si="17"/>
        <v>#VALUE!</v>
      </c>
      <c r="J139" s="118">
        <f t="shared" si="10"/>
        <v>0</v>
      </c>
      <c r="K139" s="984">
        <v>3</v>
      </c>
      <c r="L139" s="188"/>
      <c r="M139" s="188"/>
      <c r="N139" s="189">
        <v>0</v>
      </c>
      <c r="O139" s="190"/>
      <c r="P139" s="190"/>
      <c r="Q139" s="264">
        <v>0</v>
      </c>
      <c r="R139" s="264">
        <v>0</v>
      </c>
      <c r="S139" s="1988"/>
      <c r="T139" s="1989"/>
      <c r="U139" s="118">
        <v>0</v>
      </c>
      <c r="V139" s="178"/>
      <c r="W139" s="179"/>
      <c r="X139" s="179"/>
      <c r="Y139" s="179"/>
      <c r="Z139" s="179"/>
      <c r="AA139" s="180"/>
      <c r="AB139" s="179"/>
      <c r="AC139" s="402"/>
      <c r="AD139" s="181"/>
      <c r="AE139" s="199"/>
      <c r="AF139" s="144"/>
      <c r="AG139" s="145"/>
      <c r="AH139" s="194"/>
      <c r="AI139" s="146"/>
      <c r="AJ139" s="33"/>
      <c r="AK139" s="33"/>
      <c r="AL139" s="33"/>
      <c r="AM139" s="33"/>
      <c r="AN139" s="48"/>
      <c r="AO139" s="48"/>
      <c r="AP139" s="48"/>
    </row>
    <row r="140" spans="9:42" ht="21" customHeight="1" thickBot="1">
      <c r="I140" s="292" t="e">
        <f t="shared" si="17"/>
        <v>#VALUE!</v>
      </c>
      <c r="J140" s="118">
        <f t="shared" si="10"/>
        <v>0</v>
      </c>
      <c r="K140" s="984">
        <v>4</v>
      </c>
      <c r="L140" s="188"/>
      <c r="M140" s="188"/>
      <c r="N140" s="189">
        <v>0</v>
      </c>
      <c r="O140" s="190"/>
      <c r="P140" s="190"/>
      <c r="Q140" s="264">
        <v>0</v>
      </c>
      <c r="R140" s="264">
        <v>0</v>
      </c>
      <c r="S140" s="1988"/>
      <c r="T140" s="1989"/>
      <c r="U140" s="118">
        <v>0</v>
      </c>
      <c r="V140" s="178"/>
      <c r="W140" s="179"/>
      <c r="X140" s="179"/>
      <c r="Y140" s="179"/>
      <c r="Z140" s="179"/>
      <c r="AA140" s="180"/>
      <c r="AB140" s="179"/>
      <c r="AC140" s="402"/>
      <c r="AD140" s="181"/>
      <c r="AE140" s="199"/>
      <c r="AF140" s="170"/>
      <c r="AG140" s="195"/>
      <c r="AH140" s="171"/>
      <c r="AI140" s="173"/>
      <c r="AJ140" s="33"/>
      <c r="AK140" s="33"/>
      <c r="AL140" s="33"/>
      <c r="AM140" s="33"/>
      <c r="AN140" s="48"/>
      <c r="AO140" s="48"/>
      <c r="AP140" s="48"/>
    </row>
    <row r="141" spans="9:42" ht="21" customHeight="1">
      <c r="I141" s="292" t="e">
        <f t="shared" si="17"/>
        <v>#VALUE!</v>
      </c>
      <c r="J141" s="118">
        <f t="shared" si="10"/>
        <v>0</v>
      </c>
      <c r="K141" s="984">
        <v>5</v>
      </c>
      <c r="L141" s="188"/>
      <c r="M141" s="188"/>
      <c r="N141" s="189">
        <v>0</v>
      </c>
      <c r="O141" s="190"/>
      <c r="P141" s="190"/>
      <c r="Q141" s="191">
        <v>0</v>
      </c>
      <c r="R141" s="191">
        <v>0</v>
      </c>
      <c r="S141" s="1988"/>
      <c r="T141" s="1989"/>
      <c r="U141" s="118">
        <v>0</v>
      </c>
      <c r="V141" s="178"/>
      <c r="W141" s="179"/>
      <c r="X141" s="179"/>
      <c r="Y141" s="179"/>
      <c r="Z141" s="179"/>
      <c r="AA141" s="180"/>
      <c r="AB141" s="179"/>
      <c r="AC141" s="402"/>
      <c r="AD141" s="181"/>
      <c r="AE141" s="199"/>
      <c r="AF141" s="48"/>
      <c r="AG141" s="48"/>
      <c r="AH141" s="48"/>
      <c r="AI141" s="48"/>
      <c r="AJ141" s="33"/>
      <c r="AK141" s="33"/>
      <c r="AL141" s="33"/>
      <c r="AM141" s="33"/>
      <c r="AN141" s="48"/>
      <c r="AO141" s="48"/>
      <c r="AP141" s="48"/>
    </row>
    <row r="142" spans="9:42" ht="21" customHeight="1">
      <c r="I142" s="292" t="e">
        <f t="shared" si="17"/>
        <v>#VALUE!</v>
      </c>
      <c r="J142" s="118">
        <f t="shared" si="10"/>
        <v>0</v>
      </c>
      <c r="K142" s="984">
        <v>6</v>
      </c>
      <c r="L142" s="188"/>
      <c r="M142" s="188"/>
      <c r="N142" s="189">
        <v>0</v>
      </c>
      <c r="O142" s="190"/>
      <c r="P142" s="190"/>
      <c r="Q142" s="191">
        <v>0</v>
      </c>
      <c r="R142" s="191">
        <v>0</v>
      </c>
      <c r="S142" s="1988"/>
      <c r="T142" s="1989"/>
      <c r="U142" s="118">
        <v>0</v>
      </c>
      <c r="V142" s="137" t="s">
        <v>754</v>
      </c>
      <c r="W142" s="196">
        <v>0</v>
      </c>
      <c r="X142" s="196">
        <v>0</v>
      </c>
      <c r="Y142" s="196">
        <v>0</v>
      </c>
      <c r="Z142" s="197"/>
      <c r="AA142" s="198"/>
      <c r="AB142" s="196">
        <v>0</v>
      </c>
      <c r="AC142" s="402"/>
      <c r="AD142" s="654">
        <v>0</v>
      </c>
      <c r="AE142" s="199"/>
      <c r="AF142" s="33"/>
      <c r="AG142" s="33"/>
      <c r="AH142" s="33"/>
      <c r="AI142" s="33"/>
      <c r="AJ142" s="33"/>
      <c r="AK142" s="33"/>
      <c r="AL142" s="33"/>
      <c r="AM142" s="33"/>
      <c r="AN142" s="48"/>
      <c r="AO142" s="48"/>
      <c r="AP142" s="48"/>
    </row>
    <row r="143" spans="9:42" ht="21" customHeight="1" thickBot="1">
      <c r="I143" s="292" t="e">
        <f t="shared" si="17"/>
        <v>#VALUE!</v>
      </c>
      <c r="J143" s="118">
        <f t="shared" si="10"/>
        <v>0</v>
      </c>
      <c r="K143" s="984">
        <v>7</v>
      </c>
      <c r="L143" s="188"/>
      <c r="M143" s="188"/>
      <c r="N143" s="189">
        <v>0</v>
      </c>
      <c r="O143" s="190"/>
      <c r="P143" s="190"/>
      <c r="Q143" s="191">
        <v>0</v>
      </c>
      <c r="R143" s="191">
        <v>0</v>
      </c>
      <c r="S143" s="1988"/>
      <c r="T143" s="1989"/>
      <c r="U143" s="118">
        <v>0</v>
      </c>
      <c r="V143" s="201" t="s">
        <v>802</v>
      </c>
      <c r="W143" s="202"/>
      <c r="X143" s="202"/>
      <c r="Y143" s="202"/>
      <c r="Z143" s="202"/>
      <c r="AA143" s="203"/>
      <c r="AB143" s="202">
        <v>0</v>
      </c>
      <c r="AC143" s="403"/>
      <c r="AD143" s="204"/>
      <c r="AE143" s="199"/>
      <c r="AF143" s="199"/>
      <c r="AG143" s="199"/>
      <c r="AH143" s="33"/>
      <c r="AI143" s="33"/>
      <c r="AJ143" s="33"/>
      <c r="AK143" s="33"/>
      <c r="AL143" s="33"/>
      <c r="AM143" s="33"/>
      <c r="AN143" s="48"/>
      <c r="AO143" s="48"/>
      <c r="AP143" s="48"/>
    </row>
    <row r="144" spans="9:42" ht="21" customHeight="1">
      <c r="I144" s="292" t="e">
        <f t="shared" si="17"/>
        <v>#VALUE!</v>
      </c>
      <c r="J144" s="118">
        <f t="shared" si="10"/>
        <v>0</v>
      </c>
      <c r="K144" s="984">
        <v>8</v>
      </c>
      <c r="L144" s="188"/>
      <c r="M144" s="188"/>
      <c r="N144" s="189">
        <v>0</v>
      </c>
      <c r="O144" s="190"/>
      <c r="P144" s="190"/>
      <c r="Q144" s="191">
        <v>0</v>
      </c>
      <c r="R144" s="191">
        <v>0</v>
      </c>
      <c r="S144" s="1988"/>
      <c r="T144" s="1989"/>
      <c r="U144" s="118">
        <v>0</v>
      </c>
      <c r="V144" s="33"/>
      <c r="W144" s="33"/>
      <c r="X144" s="33"/>
      <c r="Y144" s="33"/>
      <c r="Z144" s="33"/>
      <c r="AA144" s="205"/>
      <c r="AB144" s="33"/>
      <c r="AC144" s="33"/>
      <c r="AD144" s="33"/>
      <c r="AE144" s="199"/>
      <c r="AF144" s="199"/>
      <c r="AG144" s="199"/>
      <c r="AH144" s="33"/>
      <c r="AI144" s="33"/>
      <c r="AJ144" s="33"/>
      <c r="AK144" s="33"/>
      <c r="AL144" s="33"/>
      <c r="AM144" s="33"/>
      <c r="AN144" s="48"/>
      <c r="AO144" s="48"/>
      <c r="AP144" s="48"/>
    </row>
    <row r="145" spans="9:42" ht="21" customHeight="1">
      <c r="I145" s="292" t="e">
        <f t="shared" si="17"/>
        <v>#VALUE!</v>
      </c>
      <c r="J145" s="118">
        <f t="shared" si="10"/>
        <v>0</v>
      </c>
      <c r="K145" s="984">
        <v>9</v>
      </c>
      <c r="L145" s="188"/>
      <c r="M145" s="188"/>
      <c r="N145" s="189">
        <v>0</v>
      </c>
      <c r="O145" s="190"/>
      <c r="P145" s="190"/>
      <c r="Q145" s="191">
        <v>0</v>
      </c>
      <c r="R145" s="191">
        <v>0</v>
      </c>
      <c r="S145" s="1988"/>
      <c r="T145" s="1989"/>
      <c r="U145" s="118">
        <v>0</v>
      </c>
      <c r="V145" s="647" t="s">
        <v>1169</v>
      </c>
      <c r="W145" s="648" t="s">
        <v>1170</v>
      </c>
      <c r="X145" s="649"/>
      <c r="Y145" s="649"/>
      <c r="Z145" s="649"/>
      <c r="AA145" s="649"/>
      <c r="AB145" s="649"/>
      <c r="AC145" s="649"/>
      <c r="AD145" s="650"/>
      <c r="AE145" s="199"/>
      <c r="AF145" s="199"/>
      <c r="AG145" s="199"/>
      <c r="AH145" s="33"/>
      <c r="AI145" s="33"/>
      <c r="AJ145" s="33"/>
      <c r="AK145" s="33"/>
      <c r="AL145" s="33"/>
      <c r="AM145" s="33"/>
      <c r="AN145" s="48"/>
      <c r="AO145" s="48"/>
      <c r="AP145" s="48"/>
    </row>
    <row r="146" spans="9:42" ht="21" customHeight="1">
      <c r="I146" s="292" t="e">
        <f t="shared" si="17"/>
        <v>#VALUE!</v>
      </c>
      <c r="J146" s="118">
        <f t="shared" si="10"/>
        <v>0</v>
      </c>
      <c r="K146" s="984">
        <v>10</v>
      </c>
      <c r="L146" s="188"/>
      <c r="M146" s="188"/>
      <c r="N146" s="189">
        <v>0</v>
      </c>
      <c r="O146" s="190"/>
      <c r="P146" s="190"/>
      <c r="Q146" s="191">
        <v>0</v>
      </c>
      <c r="R146" s="191">
        <v>0</v>
      </c>
      <c r="S146" s="1988"/>
      <c r="T146" s="1989"/>
      <c r="U146" s="118">
        <v>0</v>
      </c>
      <c r="V146" s="651" t="s">
        <v>1171</v>
      </c>
      <c r="W146" s="648" t="s">
        <v>1357</v>
      </c>
      <c r="X146" s="649"/>
      <c r="Y146" s="649"/>
      <c r="Z146" s="649"/>
      <c r="AA146" s="649"/>
      <c r="AB146" s="649"/>
      <c r="AC146" s="649"/>
      <c r="AD146" s="650"/>
      <c r="AE146" s="199"/>
      <c r="AF146" s="199"/>
      <c r="AG146" s="199"/>
      <c r="AH146" s="33"/>
      <c r="AI146" s="33"/>
      <c r="AJ146" s="33"/>
      <c r="AK146" s="33"/>
      <c r="AL146" s="33"/>
      <c r="AM146" s="33"/>
      <c r="AN146" s="48"/>
      <c r="AO146" s="48"/>
      <c r="AP146" s="48"/>
    </row>
    <row r="147" spans="9:42" ht="21" customHeight="1">
      <c r="I147" s="292" t="e">
        <f t="shared" si="17"/>
        <v>#VALUE!</v>
      </c>
      <c r="J147" s="118">
        <f t="shared" si="10"/>
        <v>0</v>
      </c>
      <c r="K147" s="984">
        <v>11</v>
      </c>
      <c r="L147" s="188"/>
      <c r="M147" s="188"/>
      <c r="N147" s="189">
        <v>0</v>
      </c>
      <c r="O147" s="190"/>
      <c r="P147" s="190"/>
      <c r="Q147" s="191">
        <v>0</v>
      </c>
      <c r="R147" s="191">
        <v>0</v>
      </c>
      <c r="S147" s="1988"/>
      <c r="T147" s="1989"/>
      <c r="U147" s="118">
        <v>0</v>
      </c>
      <c r="V147" s="651" t="s">
        <v>1172</v>
      </c>
      <c r="W147" s="648" t="s">
        <v>1358</v>
      </c>
      <c r="X147" s="649"/>
      <c r="Y147" s="649"/>
      <c r="Z147" s="649"/>
      <c r="AA147" s="649"/>
      <c r="AB147" s="649"/>
      <c r="AC147" s="649"/>
      <c r="AD147" s="650"/>
      <c r="AE147" s="199"/>
      <c r="AF147" s="199"/>
      <c r="AG147" s="199"/>
      <c r="AH147" s="33"/>
      <c r="AI147" s="33"/>
      <c r="AJ147" s="33"/>
      <c r="AK147" s="33"/>
      <c r="AL147" s="33"/>
      <c r="AM147" s="33"/>
      <c r="AN147" s="48"/>
      <c r="AO147" s="48"/>
      <c r="AP147" s="48"/>
    </row>
    <row r="148" spans="9:42" ht="21" customHeight="1">
      <c r="I148" s="292" t="e">
        <f t="shared" si="17"/>
        <v>#VALUE!</v>
      </c>
      <c r="J148" s="118">
        <f t="shared" si="10"/>
        <v>0</v>
      </c>
      <c r="K148" s="984">
        <v>12</v>
      </c>
      <c r="L148" s="188"/>
      <c r="M148" s="188"/>
      <c r="N148" s="189">
        <v>0</v>
      </c>
      <c r="O148" s="190"/>
      <c r="P148" s="190"/>
      <c r="Q148" s="191">
        <v>0</v>
      </c>
      <c r="R148" s="191">
        <v>0</v>
      </c>
      <c r="S148" s="1988"/>
      <c r="T148" s="1989"/>
      <c r="U148" s="118">
        <v>0</v>
      </c>
      <c r="V148" s="651" t="s">
        <v>1174</v>
      </c>
      <c r="W148" s="648" t="s">
        <v>1359</v>
      </c>
      <c r="X148" s="649"/>
      <c r="Y148" s="649"/>
      <c r="Z148" s="649"/>
      <c r="AA148" s="649"/>
      <c r="AB148" s="649"/>
      <c r="AC148" s="649"/>
      <c r="AD148" s="650"/>
      <c r="AE148" s="216"/>
      <c r="AF148" s="199"/>
      <c r="AG148" s="199"/>
      <c r="AH148" s="33"/>
      <c r="AI148" s="33"/>
      <c r="AJ148" s="216"/>
      <c r="AK148" s="199"/>
      <c r="AL148" s="199"/>
      <c r="AM148" s="199"/>
      <c r="AN148" s="28"/>
      <c r="AO148" s="28"/>
      <c r="AP148" s="28"/>
    </row>
    <row r="149" spans="9:42" ht="21" customHeight="1">
      <c r="I149" s="292" t="e">
        <f t="shared" si="17"/>
        <v>#VALUE!</v>
      </c>
      <c r="J149" s="118">
        <f t="shared" si="10"/>
        <v>0</v>
      </c>
      <c r="K149" s="984">
        <v>13</v>
      </c>
      <c r="L149" s="188"/>
      <c r="M149" s="188"/>
      <c r="N149" s="189">
        <v>0</v>
      </c>
      <c r="O149" s="190"/>
      <c r="P149" s="190"/>
      <c r="Q149" s="191">
        <v>0</v>
      </c>
      <c r="R149" s="191">
        <v>0</v>
      </c>
      <c r="S149" s="1988"/>
      <c r="T149" s="1989"/>
      <c r="U149" s="118">
        <v>0</v>
      </c>
      <c r="V149" s="652" t="s">
        <v>1175</v>
      </c>
      <c r="W149" s="648"/>
      <c r="X149" s="649"/>
      <c r="Y149" s="649"/>
      <c r="Z149" s="649"/>
      <c r="AA149" s="649"/>
      <c r="AB149" s="649"/>
      <c r="AC149" s="649"/>
      <c r="AD149" s="650"/>
      <c r="AE149" s="216"/>
      <c r="AF149" s="199"/>
      <c r="AG149" s="199"/>
      <c r="AH149" s="33"/>
      <c r="AI149" s="33"/>
      <c r="AJ149" s="216"/>
      <c r="AK149" s="199"/>
      <c r="AL149" s="199"/>
      <c r="AM149" s="199"/>
      <c r="AN149" s="28"/>
      <c r="AO149" s="28"/>
      <c r="AP149" s="28"/>
    </row>
    <row r="150" spans="9:42" ht="21" customHeight="1" thickBot="1">
      <c r="I150" s="292" t="e">
        <f t="shared" si="17"/>
        <v>#VALUE!</v>
      </c>
      <c r="J150" s="118">
        <f t="shared" si="10"/>
        <v>0</v>
      </c>
      <c r="K150" s="206">
        <v>14</v>
      </c>
      <c r="L150" s="159"/>
      <c r="M150" s="159"/>
      <c r="N150" s="207">
        <v>0</v>
      </c>
      <c r="O150" s="208"/>
      <c r="P150" s="208"/>
      <c r="Q150" s="209">
        <v>0</v>
      </c>
      <c r="R150" s="209">
        <v>0</v>
      </c>
      <c r="S150" s="1990"/>
      <c r="T150" s="1991"/>
      <c r="U150" s="118">
        <v>0</v>
      </c>
      <c r="V150" s="651"/>
      <c r="W150" s="648"/>
      <c r="X150" s="649"/>
      <c r="Y150" s="649"/>
      <c r="Z150" s="649"/>
      <c r="AA150" s="649"/>
      <c r="AB150" s="649"/>
      <c r="AC150" s="649"/>
      <c r="AD150" s="650"/>
      <c r="AE150" s="216"/>
      <c r="AF150" s="199"/>
      <c r="AG150" s="199"/>
      <c r="AH150" s="33"/>
      <c r="AI150" s="33"/>
      <c r="AJ150" s="216"/>
      <c r="AK150" s="199"/>
      <c r="AL150" s="199"/>
      <c r="AM150" s="199"/>
      <c r="AN150" s="28"/>
      <c r="AO150" s="28"/>
      <c r="AP150" s="28"/>
    </row>
    <row r="151" spans="9:42" ht="30" customHeight="1" thickBot="1">
      <c r="I151" s="292">
        <f t="shared" ref="I151:I161" si="18">IF(Q$154&gt;0,1,0)</f>
        <v>0</v>
      </c>
      <c r="J151" s="118">
        <f t="shared" ref="J151:J214" si="19">IF($Q$154&gt;0,3,)</f>
        <v>0</v>
      </c>
      <c r="K151" s="2013" t="s">
        <v>803</v>
      </c>
      <c r="L151" s="2013"/>
      <c r="M151" s="2013"/>
      <c r="N151" s="2013"/>
      <c r="O151" s="2013"/>
      <c r="P151" s="2013"/>
      <c r="Q151" s="2013"/>
      <c r="R151" s="2013"/>
      <c r="S151" s="2013"/>
      <c r="T151" s="2013"/>
      <c r="U151" s="118">
        <f>J151</f>
        <v>0</v>
      </c>
      <c r="V151" s="119" t="s">
        <v>755</v>
      </c>
      <c r="W151" s="120" t="s">
        <v>873</v>
      </c>
      <c r="X151" s="121"/>
      <c r="Y151" s="121"/>
      <c r="Z151" s="122"/>
      <c r="AA151" s="123"/>
      <c r="AB151" s="122"/>
      <c r="AC151" s="122"/>
      <c r="AD151" s="122"/>
      <c r="AF151" s="124" t="s">
        <v>756</v>
      </c>
      <c r="AG151" s="125"/>
      <c r="AH151" s="125"/>
      <c r="AI151" s="125"/>
      <c r="AJ151" s="126"/>
      <c r="AN151" s="127"/>
      <c r="AO151" s="127"/>
      <c r="AP151" s="127"/>
    </row>
    <row r="152" spans="9:42" ht="21" customHeight="1" thickBot="1">
      <c r="I152" s="292">
        <f t="shared" si="18"/>
        <v>0</v>
      </c>
      <c r="J152" s="118">
        <f t="shared" si="19"/>
        <v>0</v>
      </c>
      <c r="K152" s="2021" t="s">
        <v>537</v>
      </c>
      <c r="L152" s="2021"/>
      <c r="M152" s="2021"/>
      <c r="N152" s="2021"/>
      <c r="O152" s="2021"/>
      <c r="P152" s="2021"/>
      <c r="Q152" s="2021"/>
      <c r="R152" s="2021"/>
      <c r="S152" s="2021"/>
      <c r="T152" s="2021"/>
      <c r="U152" s="118">
        <f t="shared" ref="U152:U175" si="20">J152</f>
        <v>0</v>
      </c>
      <c r="V152" s="217" t="s">
        <v>976</v>
      </c>
      <c r="W152" s="232">
        <v>200</v>
      </c>
      <c r="X152" s="233" t="s">
        <v>1176</v>
      </c>
      <c r="Y152" s="232">
        <f>AD159</f>
        <v>0</v>
      </c>
      <c r="Z152" s="129"/>
      <c r="AA152" s="130"/>
      <c r="AB152" s="129"/>
      <c r="AC152" s="131"/>
      <c r="AD152" s="132"/>
      <c r="AE152" s="33"/>
      <c r="AF152" s="133" t="s">
        <v>777</v>
      </c>
      <c r="AG152" s="134" t="s">
        <v>778</v>
      </c>
      <c r="AH152" s="134" t="s">
        <v>779</v>
      </c>
      <c r="AI152" s="135" t="s">
        <v>780</v>
      </c>
      <c r="AJ152" s="126"/>
      <c r="AN152" s="127"/>
      <c r="AO152" s="127"/>
      <c r="AP152" s="48"/>
    </row>
    <row r="153" spans="9:42" ht="21" customHeight="1">
      <c r="I153" s="292">
        <f t="shared" si="18"/>
        <v>0</v>
      </c>
      <c r="J153" s="118">
        <f t="shared" si="19"/>
        <v>0</v>
      </c>
      <c r="K153" s="983" t="s">
        <v>523</v>
      </c>
      <c r="L153" s="136" t="s">
        <v>524</v>
      </c>
      <c r="M153" s="985" t="s">
        <v>978</v>
      </c>
      <c r="N153" s="136" t="s">
        <v>838</v>
      </c>
      <c r="O153" s="985" t="s">
        <v>776</v>
      </c>
      <c r="P153" s="136" t="s">
        <v>525</v>
      </c>
      <c r="Q153" s="136" t="s">
        <v>534</v>
      </c>
      <c r="R153" s="136" t="s">
        <v>529</v>
      </c>
      <c r="S153" s="406" t="s">
        <v>535</v>
      </c>
      <c r="T153" s="407" t="s">
        <v>536</v>
      </c>
      <c r="U153" s="118">
        <f t="shared" si="20"/>
        <v>0</v>
      </c>
      <c r="V153" s="218" t="s">
        <v>975</v>
      </c>
      <c r="W153" s="138"/>
      <c r="X153" s="139"/>
      <c r="Y153" s="139"/>
      <c r="Z153" s="140"/>
      <c r="AA153" s="141"/>
      <c r="AB153" s="140"/>
      <c r="AC153" s="142"/>
      <c r="AD153" s="143"/>
      <c r="AE153" s="33"/>
      <c r="AF153" s="144" t="s">
        <v>781</v>
      </c>
      <c r="AG153" s="145" t="s">
        <v>782</v>
      </c>
      <c r="AH153" s="145" t="s">
        <v>783</v>
      </c>
      <c r="AI153" s="146" t="s">
        <v>784</v>
      </c>
      <c r="AJ153" s="126"/>
      <c r="AN153" s="127"/>
      <c r="AO153" s="127"/>
      <c r="AP153" s="48"/>
    </row>
    <row r="154" spans="9:42" ht="21" customHeight="1" thickBot="1">
      <c r="I154" s="292">
        <f t="shared" si="18"/>
        <v>0</v>
      </c>
      <c r="J154" s="118">
        <f t="shared" si="19"/>
        <v>0</v>
      </c>
      <c r="K154" s="989"/>
      <c r="L154" s="405"/>
      <c r="M154" s="148"/>
      <c r="N154" s="149"/>
      <c r="O154" s="149"/>
      <c r="P154" s="150" t="str">
        <f>IF(COUNTA(Y159:Y166)&gt;1,CONCATENATE(V159,"번지 외 ",COUNTA(Y159:Y166)-1,"필지"),CONCATENATE(V159,"번지"))</f>
        <v>번지</v>
      </c>
      <c r="Q154" s="151">
        <f>+Y167</f>
        <v>0</v>
      </c>
      <c r="R154" s="393"/>
      <c r="S154" s="152">
        <f>COUNT(L162:L174)</f>
        <v>1</v>
      </c>
      <c r="T154" s="153">
        <f>200*S154</f>
        <v>200</v>
      </c>
      <c r="U154" s="118">
        <f t="shared" si="20"/>
        <v>0</v>
      </c>
      <c r="V154" s="218" t="s">
        <v>974</v>
      </c>
      <c r="W154" s="138"/>
      <c r="X154" s="139"/>
      <c r="Y154" s="139"/>
      <c r="Z154" s="140"/>
      <c r="AA154" s="141"/>
      <c r="AB154" s="140"/>
      <c r="AC154" s="142"/>
      <c r="AD154" s="143"/>
      <c r="AE154" s="33"/>
      <c r="AF154" s="144" t="s">
        <v>785</v>
      </c>
      <c r="AG154" s="145" t="s">
        <v>786</v>
      </c>
      <c r="AH154" s="154" t="s">
        <v>787</v>
      </c>
      <c r="AI154" s="146" t="s">
        <v>788</v>
      </c>
      <c r="AJ154" s="126"/>
      <c r="AN154" s="127"/>
      <c r="AO154" s="127"/>
      <c r="AP154" s="48"/>
    </row>
    <row r="155" spans="9:42" ht="21" customHeight="1" thickBot="1">
      <c r="I155" s="292">
        <f t="shared" si="18"/>
        <v>0</v>
      </c>
      <c r="J155" s="118">
        <f t="shared" si="19"/>
        <v>0</v>
      </c>
      <c r="K155" s="983" t="s">
        <v>527</v>
      </c>
      <c r="L155" s="136" t="s">
        <v>528</v>
      </c>
      <c r="M155" s="136" t="s">
        <v>521</v>
      </c>
      <c r="N155" s="136" t="s">
        <v>526</v>
      </c>
      <c r="O155" s="136" t="s">
        <v>530</v>
      </c>
      <c r="P155" s="987" t="s">
        <v>531</v>
      </c>
      <c r="Q155" s="987" t="s">
        <v>532</v>
      </c>
      <c r="R155" s="155" t="s">
        <v>533</v>
      </c>
      <c r="S155" s="156" t="s">
        <v>552</v>
      </c>
      <c r="T155" s="407" t="s">
        <v>522</v>
      </c>
      <c r="U155" s="118">
        <f t="shared" si="20"/>
        <v>0</v>
      </c>
      <c r="V155" s="219" t="s">
        <v>789</v>
      </c>
      <c r="W155" s="220"/>
      <c r="X155" s="220"/>
      <c r="Y155" s="221"/>
      <c r="Z155" s="222"/>
      <c r="AA155" s="223"/>
      <c r="AB155" s="222"/>
      <c r="AC155" s="224"/>
      <c r="AD155" s="225"/>
      <c r="AE155" s="33"/>
      <c r="AF155" s="144" t="s">
        <v>790</v>
      </c>
      <c r="AG155" s="157" t="s">
        <v>791</v>
      </c>
      <c r="AH155" s="158" t="s">
        <v>792</v>
      </c>
      <c r="AI155" s="146" t="s">
        <v>793</v>
      </c>
      <c r="AJ155" s="126"/>
      <c r="AN155" s="127"/>
      <c r="AO155" s="127"/>
      <c r="AP155" s="48"/>
    </row>
    <row r="156" spans="9:42" ht="21" customHeight="1" thickBot="1">
      <c r="I156" s="292">
        <f t="shared" si="18"/>
        <v>0</v>
      </c>
      <c r="J156" s="118">
        <f t="shared" si="19"/>
        <v>0</v>
      </c>
      <c r="K156" s="394"/>
      <c r="L156" s="395"/>
      <c r="M156" s="967"/>
      <c r="N156" s="160">
        <f>AB168</f>
        <v>0</v>
      </c>
      <c r="O156" s="161">
        <f>IF((Q160+R160)&gt;0,ROUND((Q160/(Q160+R160)),4),0)</f>
        <v>0</v>
      </c>
      <c r="P156" s="162" t="str">
        <f>IF(W155&lt;=15,AI153,IF(W155&gt;30,AI155,AI154))</f>
        <v>완 (15˚ 이하)</v>
      </c>
      <c r="Q156" s="397"/>
      <c r="R156" s="163"/>
      <c r="S156" s="164">
        <f>W155</f>
        <v>0</v>
      </c>
      <c r="T156" s="398">
        <f>ROUND(N156/10000*N162,0)</f>
        <v>0</v>
      </c>
      <c r="U156" s="118">
        <f t="shared" si="20"/>
        <v>0</v>
      </c>
      <c r="V156" s="226">
        <v>0</v>
      </c>
      <c r="W156" s="226"/>
      <c r="X156" s="226"/>
      <c r="Y156" s="226"/>
      <c r="Z156" s="226"/>
      <c r="AA156" s="227"/>
      <c r="AB156" s="226"/>
      <c r="AC156" s="226"/>
      <c r="AD156" s="226"/>
      <c r="AE156" s="33"/>
      <c r="AF156" s="144" t="s">
        <v>794</v>
      </c>
      <c r="AG156" s="145"/>
      <c r="AH156" s="165"/>
      <c r="AI156" s="146"/>
      <c r="AJ156" s="126"/>
      <c r="AN156" s="127"/>
      <c r="AO156" s="127"/>
      <c r="AP156" s="48"/>
    </row>
    <row r="157" spans="9:42" ht="21" customHeight="1" thickBot="1">
      <c r="I157" s="292">
        <f t="shared" si="18"/>
        <v>0</v>
      </c>
      <c r="J157" s="118">
        <f t="shared" si="19"/>
        <v>0</v>
      </c>
      <c r="K157" s="2014" t="s">
        <v>839</v>
      </c>
      <c r="L157" s="2014"/>
      <c r="M157" s="2014"/>
      <c r="N157" s="2014"/>
      <c r="O157" s="2014"/>
      <c r="P157" s="2014"/>
      <c r="Q157" s="2014"/>
      <c r="R157" s="2014"/>
      <c r="S157" s="2014"/>
      <c r="T157" s="2014"/>
      <c r="U157" s="118">
        <f t="shared" si="20"/>
        <v>0</v>
      </c>
      <c r="AE157" s="33"/>
      <c r="AF157" s="144"/>
      <c r="AG157" s="145"/>
      <c r="AH157" s="165"/>
      <c r="AI157" s="146"/>
      <c r="AJ157" s="126"/>
      <c r="AN157" s="127"/>
      <c r="AO157" s="127"/>
      <c r="AP157" s="48"/>
    </row>
    <row r="158" spans="9:42" ht="21" customHeight="1" thickBot="1">
      <c r="I158" s="292">
        <f t="shared" si="18"/>
        <v>0</v>
      </c>
      <c r="J158" s="118">
        <f t="shared" si="19"/>
        <v>0</v>
      </c>
      <c r="K158" s="2015" t="s">
        <v>840</v>
      </c>
      <c r="L158" s="2017" t="s">
        <v>841</v>
      </c>
      <c r="M158" s="2019" t="s">
        <v>842</v>
      </c>
      <c r="N158" s="2019" t="s">
        <v>843</v>
      </c>
      <c r="O158" s="2022" t="s">
        <v>844</v>
      </c>
      <c r="P158" s="2023"/>
      <c r="Q158" s="2022" t="s">
        <v>845</v>
      </c>
      <c r="R158" s="2023"/>
      <c r="S158" s="1992" t="s">
        <v>969</v>
      </c>
      <c r="T158" s="1993"/>
      <c r="U158" s="118">
        <f t="shared" si="20"/>
        <v>0</v>
      </c>
      <c r="V158" s="217" t="s">
        <v>757</v>
      </c>
      <c r="W158" s="228" t="s">
        <v>973</v>
      </c>
      <c r="X158" s="228" t="s">
        <v>972</v>
      </c>
      <c r="Y158" s="228" t="s">
        <v>971</v>
      </c>
      <c r="Z158" s="228" t="s">
        <v>527</v>
      </c>
      <c r="AA158" s="229" t="s">
        <v>824</v>
      </c>
      <c r="AB158" s="228" t="s">
        <v>970</v>
      </c>
      <c r="AC158" s="230" t="s">
        <v>521</v>
      </c>
      <c r="AD158" s="231" t="s">
        <v>1232</v>
      </c>
      <c r="AE158" s="33"/>
      <c r="AF158" s="170"/>
      <c r="AG158" s="171"/>
      <c r="AH158" s="172"/>
      <c r="AI158" s="173"/>
      <c r="AJ158" s="174"/>
      <c r="AN158" s="174"/>
      <c r="AO158" s="33"/>
      <c r="AP158" s="48"/>
    </row>
    <row r="159" spans="9:42" ht="21" customHeight="1" thickBot="1">
      <c r="I159" s="292">
        <f t="shared" si="18"/>
        <v>0</v>
      </c>
      <c r="J159" s="118">
        <f t="shared" si="19"/>
        <v>0</v>
      </c>
      <c r="K159" s="2016"/>
      <c r="L159" s="2018"/>
      <c r="M159" s="2020"/>
      <c r="N159" s="2020"/>
      <c r="O159" s="986" t="s">
        <v>741</v>
      </c>
      <c r="P159" s="176" t="s">
        <v>742</v>
      </c>
      <c r="Q159" s="176" t="s">
        <v>741</v>
      </c>
      <c r="R159" s="177" t="s">
        <v>742</v>
      </c>
      <c r="S159" s="1994"/>
      <c r="T159" s="1995"/>
      <c r="U159" s="118">
        <f t="shared" si="20"/>
        <v>0</v>
      </c>
      <c r="V159" s="178"/>
      <c r="W159" s="179"/>
      <c r="X159" s="179"/>
      <c r="Y159" s="179"/>
      <c r="Z159" s="179"/>
      <c r="AA159" s="180"/>
      <c r="AB159" s="179"/>
      <c r="AC159" s="402"/>
      <c r="AD159" s="181"/>
      <c r="AE159" s="33"/>
      <c r="AF159" s="125"/>
      <c r="AG159" s="125"/>
      <c r="AH159" s="125"/>
      <c r="AI159" s="182"/>
      <c r="AJ159" s="174"/>
      <c r="AN159" s="174"/>
      <c r="AO159" s="33"/>
      <c r="AP159" s="48"/>
    </row>
    <row r="160" spans="9:42" ht="21" customHeight="1">
      <c r="I160" s="292">
        <f t="shared" si="18"/>
        <v>0</v>
      </c>
      <c r="J160" s="118">
        <f t="shared" si="19"/>
        <v>0</v>
      </c>
      <c r="K160" s="984" t="s">
        <v>802</v>
      </c>
      <c r="L160" s="184"/>
      <c r="M160" s="184"/>
      <c r="N160" s="266">
        <f>N161/S154</f>
        <v>0</v>
      </c>
      <c r="O160" s="263">
        <f>ROUND(O161/S154,1)</f>
        <v>0</v>
      </c>
      <c r="P160" s="263">
        <f>ROUND(P161/S154,1)</f>
        <v>0</v>
      </c>
      <c r="Q160" s="263">
        <f>ROUND(Q161/S154,0)</f>
        <v>0</v>
      </c>
      <c r="R160" s="263">
        <f>ROUND(R161/S154,0)</f>
        <v>0</v>
      </c>
      <c r="S160" s="1996"/>
      <c r="T160" s="1997"/>
      <c r="U160" s="118">
        <f t="shared" si="20"/>
        <v>0</v>
      </c>
      <c r="V160" s="178"/>
      <c r="W160" s="234"/>
      <c r="X160" s="234"/>
      <c r="Y160" s="234"/>
      <c r="Z160" s="179"/>
      <c r="AA160" s="180"/>
      <c r="AB160" s="179"/>
      <c r="AC160" s="402"/>
      <c r="AD160" s="181"/>
      <c r="AE160" s="33"/>
      <c r="AF160" s="133" t="s">
        <v>795</v>
      </c>
      <c r="AG160" s="134" t="s">
        <v>796</v>
      </c>
      <c r="AH160" s="169" t="s">
        <v>797</v>
      </c>
      <c r="AI160" s="135" t="s">
        <v>1499</v>
      </c>
      <c r="AJ160" s="126"/>
      <c r="AN160" s="127"/>
      <c r="AO160" s="28"/>
      <c r="AP160" s="28"/>
    </row>
    <row r="161" spans="1:43" ht="21" customHeight="1">
      <c r="I161" s="292">
        <f t="shared" si="18"/>
        <v>0</v>
      </c>
      <c r="J161" s="118">
        <f t="shared" si="19"/>
        <v>0</v>
      </c>
      <c r="K161" s="984" t="s">
        <v>754</v>
      </c>
      <c r="L161" s="184"/>
      <c r="M161" s="184"/>
      <c r="N161" s="264">
        <f>SUM(N162:N175)</f>
        <v>0</v>
      </c>
      <c r="O161" s="265">
        <f>SUM(O162:O175)</f>
        <v>0</v>
      </c>
      <c r="P161" s="265">
        <f>SUM(P162:P175)</f>
        <v>0</v>
      </c>
      <c r="Q161" s="265">
        <f>SUM(Q162:Q175)</f>
        <v>0</v>
      </c>
      <c r="R161" s="265">
        <f>SUM(R162:R175)</f>
        <v>0</v>
      </c>
      <c r="S161" s="1998"/>
      <c r="T161" s="1999"/>
      <c r="U161" s="118">
        <f t="shared" si="20"/>
        <v>0</v>
      </c>
      <c r="V161" s="178"/>
      <c r="W161" s="179"/>
      <c r="X161" s="179"/>
      <c r="Y161" s="179"/>
      <c r="Z161" s="179"/>
      <c r="AA161" s="180"/>
      <c r="AB161" s="179"/>
      <c r="AC161" s="402"/>
      <c r="AD161" s="181"/>
      <c r="AE161" s="33"/>
      <c r="AF161" s="144" t="s">
        <v>1725</v>
      </c>
      <c r="AG161" s="145" t="s">
        <v>961</v>
      </c>
      <c r="AH161" s="186">
        <v>0</v>
      </c>
      <c r="AI161" s="187" t="s">
        <v>1501</v>
      </c>
      <c r="AJ161" s="126"/>
      <c r="AN161" s="127"/>
      <c r="AO161" s="28"/>
      <c r="AP161" s="28"/>
    </row>
    <row r="162" spans="1:43" ht="21" customHeight="1">
      <c r="I162" s="292">
        <f>IF((O$162+P$162)&gt;0,1,0)</f>
        <v>0</v>
      </c>
      <c r="J162" s="118">
        <f t="shared" si="19"/>
        <v>0</v>
      </c>
      <c r="K162" s="984">
        <v>1</v>
      </c>
      <c r="L162" s="188">
        <v>1</v>
      </c>
      <c r="M162" s="188"/>
      <c r="N162" s="189">
        <f t="shared" ref="N162:N175" si="21">IF(O162+P162&gt;0,$W$77,)</f>
        <v>0</v>
      </c>
      <c r="O162" s="188"/>
      <c r="P162" s="188"/>
      <c r="Q162" s="264">
        <f t="shared" ref="Q162:R175" si="22">ROUND(O162*50,0)</f>
        <v>0</v>
      </c>
      <c r="R162" s="264">
        <f t="shared" si="22"/>
        <v>0</v>
      </c>
      <c r="S162" s="1988"/>
      <c r="T162" s="1989"/>
      <c r="U162" s="118">
        <f t="shared" si="20"/>
        <v>0</v>
      </c>
      <c r="V162" s="178"/>
      <c r="W162" s="179"/>
      <c r="X162" s="179"/>
      <c r="Y162" s="179"/>
      <c r="Z162" s="179"/>
      <c r="AA162" s="180"/>
      <c r="AB162" s="179"/>
      <c r="AC162" s="402"/>
      <c r="AD162" s="181"/>
      <c r="AE162" s="33"/>
      <c r="AF162" s="144" t="s">
        <v>1726</v>
      </c>
      <c r="AG162" s="145" t="s">
        <v>800</v>
      </c>
      <c r="AH162" s="192">
        <v>0.05</v>
      </c>
      <c r="AI162" s="187" t="s">
        <v>1502</v>
      </c>
      <c r="AJ162" s="126"/>
      <c r="AN162" s="127"/>
      <c r="AO162" s="33"/>
      <c r="AP162" s="48"/>
    </row>
    <row r="163" spans="1:43" ht="21" customHeight="1">
      <c r="I163" s="292">
        <f t="shared" ref="I163:I175" si="23">IF((O$162+P$162)&gt;0,1,0)</f>
        <v>0</v>
      </c>
      <c r="J163" s="118">
        <f t="shared" si="19"/>
        <v>0</v>
      </c>
      <c r="K163" s="984">
        <f t="shared" ref="K163:K175" si="24">+K162+1</f>
        <v>2</v>
      </c>
      <c r="L163" s="188"/>
      <c r="M163" s="188"/>
      <c r="N163" s="189">
        <f t="shared" si="21"/>
        <v>0</v>
      </c>
      <c r="O163" s="188"/>
      <c r="P163" s="188"/>
      <c r="Q163" s="264">
        <f t="shared" si="22"/>
        <v>0</v>
      </c>
      <c r="R163" s="264">
        <f t="shared" si="22"/>
        <v>0</v>
      </c>
      <c r="S163" s="1988"/>
      <c r="T163" s="1989"/>
      <c r="U163" s="118">
        <f t="shared" si="20"/>
        <v>0</v>
      </c>
      <c r="V163" s="178"/>
      <c r="W163" s="179"/>
      <c r="X163" s="179"/>
      <c r="Y163" s="179"/>
      <c r="Z163" s="179"/>
      <c r="AA163" s="180"/>
      <c r="AB163" s="179"/>
      <c r="AC163" s="402"/>
      <c r="AD163" s="181"/>
      <c r="AE163" s="33"/>
      <c r="AF163" s="144" t="s">
        <v>1727</v>
      </c>
      <c r="AG163" s="145" t="s">
        <v>963</v>
      </c>
      <c r="AH163" s="192">
        <v>0.1</v>
      </c>
      <c r="AI163" s="193"/>
      <c r="AJ163" s="126"/>
      <c r="AN163" s="127"/>
      <c r="AO163" s="33"/>
      <c r="AP163" s="48"/>
    </row>
    <row r="164" spans="1:43" ht="21" customHeight="1">
      <c r="I164" s="292">
        <f t="shared" si="23"/>
        <v>0</v>
      </c>
      <c r="J164" s="118">
        <f t="shared" si="19"/>
        <v>0</v>
      </c>
      <c r="K164" s="984">
        <f t="shared" si="24"/>
        <v>3</v>
      </c>
      <c r="L164" s="188"/>
      <c r="M164" s="188"/>
      <c r="N164" s="189">
        <f t="shared" si="21"/>
        <v>0</v>
      </c>
      <c r="O164" s="188"/>
      <c r="P164" s="188"/>
      <c r="Q164" s="264">
        <f t="shared" si="22"/>
        <v>0</v>
      </c>
      <c r="R164" s="264">
        <f t="shared" si="22"/>
        <v>0</v>
      </c>
      <c r="S164" s="1988"/>
      <c r="T164" s="1989"/>
      <c r="U164" s="118">
        <f t="shared" si="20"/>
        <v>0</v>
      </c>
      <c r="V164" s="178"/>
      <c r="W164" s="179"/>
      <c r="X164" s="179"/>
      <c r="Y164" s="179"/>
      <c r="Z164" s="179"/>
      <c r="AA164" s="180"/>
      <c r="AB164" s="179"/>
      <c r="AC164" s="402"/>
      <c r="AD164" s="181"/>
      <c r="AE164" s="33"/>
      <c r="AF164" s="144"/>
      <c r="AG164" s="145"/>
      <c r="AH164" s="194"/>
      <c r="AI164" s="146"/>
      <c r="AJ164" s="174"/>
      <c r="AN164" s="174"/>
      <c r="AO164" s="33"/>
      <c r="AP164" s="48"/>
    </row>
    <row r="165" spans="1:43" ht="21" customHeight="1" thickBot="1">
      <c r="I165" s="292">
        <f t="shared" si="23"/>
        <v>0</v>
      </c>
      <c r="J165" s="118">
        <f t="shared" si="19"/>
        <v>0</v>
      </c>
      <c r="K165" s="984">
        <f t="shared" si="24"/>
        <v>4</v>
      </c>
      <c r="L165" s="188"/>
      <c r="M165" s="188"/>
      <c r="N165" s="189">
        <f t="shared" si="21"/>
        <v>0</v>
      </c>
      <c r="O165" s="188"/>
      <c r="P165" s="188"/>
      <c r="Q165" s="264">
        <f t="shared" si="22"/>
        <v>0</v>
      </c>
      <c r="R165" s="264">
        <f t="shared" si="22"/>
        <v>0</v>
      </c>
      <c r="S165" s="1988"/>
      <c r="T165" s="1989"/>
      <c r="U165" s="118">
        <f t="shared" si="20"/>
        <v>0</v>
      </c>
      <c r="V165" s="178"/>
      <c r="W165" s="179"/>
      <c r="X165" s="179"/>
      <c r="Y165" s="179"/>
      <c r="Z165" s="179"/>
      <c r="AA165" s="180"/>
      <c r="AB165" s="179"/>
      <c r="AC165" s="402"/>
      <c r="AD165" s="181"/>
      <c r="AE165" s="33"/>
      <c r="AF165" s="170"/>
      <c r="AG165" s="195"/>
      <c r="AH165" s="171"/>
      <c r="AI165" s="173"/>
      <c r="AJ165" s="174"/>
      <c r="AN165" s="174"/>
      <c r="AO165" s="33"/>
      <c r="AP165" s="48"/>
    </row>
    <row r="166" spans="1:43" ht="21" customHeight="1">
      <c r="I166" s="292">
        <f t="shared" si="23"/>
        <v>0</v>
      </c>
      <c r="J166" s="118">
        <f t="shared" si="19"/>
        <v>0</v>
      </c>
      <c r="K166" s="984">
        <f t="shared" si="24"/>
        <v>5</v>
      </c>
      <c r="L166" s="188"/>
      <c r="M166" s="188"/>
      <c r="N166" s="189">
        <f t="shared" si="21"/>
        <v>0</v>
      </c>
      <c r="O166" s="188"/>
      <c r="P166" s="188"/>
      <c r="Q166" s="191">
        <f t="shared" si="22"/>
        <v>0</v>
      </c>
      <c r="R166" s="191">
        <f t="shared" si="22"/>
        <v>0</v>
      </c>
      <c r="S166" s="1988"/>
      <c r="T166" s="1989"/>
      <c r="U166" s="118">
        <f t="shared" si="20"/>
        <v>0</v>
      </c>
      <c r="V166" s="178"/>
      <c r="W166" s="179"/>
      <c r="X166" s="179"/>
      <c r="Y166" s="179"/>
      <c r="Z166" s="179"/>
      <c r="AA166" s="180"/>
      <c r="AB166" s="179"/>
      <c r="AC166" s="402"/>
      <c r="AD166" s="181"/>
      <c r="AE166" s="28"/>
      <c r="AF166" s="48"/>
      <c r="AG166" s="48"/>
      <c r="AH166" s="48"/>
      <c r="AI166" s="48"/>
      <c r="AJ166" s="48"/>
      <c r="AK166" s="28"/>
      <c r="AL166" s="28"/>
      <c r="AM166" s="28"/>
      <c r="AN166" s="48"/>
      <c r="AO166" s="33"/>
      <c r="AP166" s="48"/>
      <c r="AQ166" s="28"/>
    </row>
    <row r="167" spans="1:43" ht="21" customHeight="1">
      <c r="I167" s="292">
        <f t="shared" si="23"/>
        <v>0</v>
      </c>
      <c r="J167" s="118">
        <f t="shared" si="19"/>
        <v>0</v>
      </c>
      <c r="K167" s="984">
        <f t="shared" si="24"/>
        <v>6</v>
      </c>
      <c r="L167" s="188"/>
      <c r="M167" s="188"/>
      <c r="N167" s="189">
        <f t="shared" si="21"/>
        <v>0</v>
      </c>
      <c r="O167" s="188"/>
      <c r="P167" s="188"/>
      <c r="Q167" s="191">
        <f t="shared" si="22"/>
        <v>0</v>
      </c>
      <c r="R167" s="191">
        <f t="shared" si="22"/>
        <v>0</v>
      </c>
      <c r="S167" s="1988"/>
      <c r="T167" s="1989"/>
      <c r="U167" s="118">
        <f t="shared" si="20"/>
        <v>0</v>
      </c>
      <c r="V167" s="137" t="s">
        <v>754</v>
      </c>
      <c r="W167" s="196">
        <f>SUM(W159:W166)</f>
        <v>0</v>
      </c>
      <c r="X167" s="196">
        <f>SUM(X159:X166)</f>
        <v>0</v>
      </c>
      <c r="Y167" s="196">
        <f>SUM(Y159:Y166)</f>
        <v>0</v>
      </c>
      <c r="Z167" s="197"/>
      <c r="AA167" s="198"/>
      <c r="AB167" s="196">
        <f>SUM(AB159:AB166)</f>
        <v>0</v>
      </c>
      <c r="AC167" s="402"/>
      <c r="AD167" s="654">
        <f>SUBTOTAL(9,AD159:AD166)</f>
        <v>0</v>
      </c>
      <c r="AE167" s="199"/>
      <c r="AF167" s="33"/>
      <c r="AG167" s="33"/>
      <c r="AH167" s="33"/>
      <c r="AI167" s="33"/>
      <c r="AJ167" s="33"/>
      <c r="AN167" s="48"/>
      <c r="AO167" s="33"/>
      <c r="AP167" s="48"/>
    </row>
    <row r="168" spans="1:43" s="28" customFormat="1" ht="21" customHeight="1" thickBot="1">
      <c r="A168" s="200"/>
      <c r="B168" s="200"/>
      <c r="C168" s="200"/>
      <c r="D168" s="200"/>
      <c r="E168" s="200"/>
      <c r="F168" s="200"/>
      <c r="G168" s="200"/>
      <c r="I168" s="292">
        <f t="shared" si="23"/>
        <v>0</v>
      </c>
      <c r="J168" s="118">
        <f t="shared" si="19"/>
        <v>0</v>
      </c>
      <c r="K168" s="984">
        <f t="shared" si="24"/>
        <v>7</v>
      </c>
      <c r="L168" s="188"/>
      <c r="M168" s="188"/>
      <c r="N168" s="189">
        <f t="shared" si="21"/>
        <v>0</v>
      </c>
      <c r="O168" s="188"/>
      <c r="P168" s="188"/>
      <c r="Q168" s="191">
        <f t="shared" si="22"/>
        <v>0</v>
      </c>
      <c r="R168" s="191">
        <f t="shared" si="22"/>
        <v>0</v>
      </c>
      <c r="S168" s="1988"/>
      <c r="T168" s="1989"/>
      <c r="U168" s="118">
        <f t="shared" si="20"/>
        <v>0</v>
      </c>
      <c r="V168" s="201" t="s">
        <v>802</v>
      </c>
      <c r="W168" s="202"/>
      <c r="X168" s="202"/>
      <c r="Y168" s="202"/>
      <c r="Z168" s="202"/>
      <c r="AA168" s="203"/>
      <c r="AB168" s="202">
        <f>IF(AB167&gt;0,ROUND(AB167/COUNTA(AB159:AB166),0),)</f>
        <v>0</v>
      </c>
      <c r="AC168" s="403"/>
      <c r="AD168" s="204"/>
      <c r="AE168" s="199"/>
      <c r="AF168" s="199"/>
      <c r="AG168" s="199"/>
      <c r="AH168" s="33"/>
      <c r="AI168" s="33"/>
      <c r="AJ168" s="33"/>
      <c r="AK168" s="33"/>
      <c r="AL168" s="33"/>
      <c r="AM168" s="33"/>
      <c r="AN168" s="48"/>
      <c r="AO168" s="48"/>
      <c r="AP168" s="48"/>
      <c r="AQ168" s="116"/>
    </row>
    <row r="169" spans="1:43" ht="21" customHeight="1">
      <c r="I169" s="292">
        <f t="shared" si="23"/>
        <v>0</v>
      </c>
      <c r="J169" s="118">
        <f t="shared" si="19"/>
        <v>0</v>
      </c>
      <c r="K169" s="984">
        <f t="shared" si="24"/>
        <v>8</v>
      </c>
      <c r="L169" s="188"/>
      <c r="M169" s="188"/>
      <c r="N169" s="189">
        <f t="shared" si="21"/>
        <v>0</v>
      </c>
      <c r="O169" s="188"/>
      <c r="P169" s="188"/>
      <c r="Q169" s="191">
        <f t="shared" si="22"/>
        <v>0</v>
      </c>
      <c r="R169" s="191">
        <f t="shared" si="22"/>
        <v>0</v>
      </c>
      <c r="S169" s="1988"/>
      <c r="T169" s="1989"/>
      <c r="U169" s="118">
        <f t="shared" si="20"/>
        <v>0</v>
      </c>
      <c r="V169" s="33"/>
      <c r="W169" s="33"/>
      <c r="X169" s="33"/>
      <c r="Y169" s="33"/>
      <c r="Z169" s="33"/>
      <c r="AA169" s="205"/>
      <c r="AB169" s="33"/>
      <c r="AC169" s="33"/>
      <c r="AD169" s="33"/>
      <c r="AE169" s="199"/>
      <c r="AF169" s="199"/>
      <c r="AG169" s="199"/>
      <c r="AH169" s="33"/>
      <c r="AI169" s="33"/>
      <c r="AJ169" s="33"/>
      <c r="AK169" s="33"/>
      <c r="AL169" s="33"/>
      <c r="AM169" s="33"/>
      <c r="AN169" s="48"/>
      <c r="AO169" s="48"/>
      <c r="AP169" s="48"/>
    </row>
    <row r="170" spans="1:43" ht="21" customHeight="1">
      <c r="I170" s="292">
        <f t="shared" si="23"/>
        <v>0</v>
      </c>
      <c r="J170" s="118">
        <f t="shared" si="19"/>
        <v>0</v>
      </c>
      <c r="K170" s="984">
        <f t="shared" si="24"/>
        <v>9</v>
      </c>
      <c r="L170" s="188"/>
      <c r="M170" s="188"/>
      <c r="N170" s="189">
        <f t="shared" si="21"/>
        <v>0</v>
      </c>
      <c r="O170" s="188"/>
      <c r="P170" s="188"/>
      <c r="Q170" s="191">
        <f t="shared" si="22"/>
        <v>0</v>
      </c>
      <c r="R170" s="191">
        <f t="shared" si="22"/>
        <v>0</v>
      </c>
      <c r="S170" s="1988"/>
      <c r="T170" s="1989"/>
      <c r="U170" s="118">
        <f t="shared" si="20"/>
        <v>0</v>
      </c>
      <c r="V170" s="647" t="s">
        <v>1169</v>
      </c>
      <c r="W170" s="648"/>
      <c r="X170" s="649"/>
      <c r="Y170" s="649"/>
      <c r="Z170" s="649"/>
      <c r="AA170" s="649"/>
      <c r="AB170" s="649"/>
      <c r="AC170" s="649"/>
      <c r="AD170" s="650"/>
      <c r="AE170" s="199"/>
      <c r="AF170" s="199"/>
      <c r="AG170" s="199"/>
      <c r="AH170" s="33"/>
      <c r="AI170" s="33"/>
      <c r="AJ170" s="33"/>
      <c r="AK170" s="33"/>
      <c r="AL170" s="33"/>
      <c r="AM170" s="33"/>
      <c r="AN170" s="48"/>
      <c r="AO170" s="48"/>
      <c r="AP170" s="48"/>
    </row>
    <row r="171" spans="1:43" ht="21" customHeight="1">
      <c r="I171" s="292">
        <f t="shared" si="23"/>
        <v>0</v>
      </c>
      <c r="J171" s="118">
        <f t="shared" si="19"/>
        <v>0</v>
      </c>
      <c r="K171" s="984">
        <f t="shared" si="24"/>
        <v>10</v>
      </c>
      <c r="L171" s="188"/>
      <c r="M171" s="188"/>
      <c r="N171" s="189">
        <f t="shared" si="21"/>
        <v>0</v>
      </c>
      <c r="O171" s="188"/>
      <c r="P171" s="188"/>
      <c r="Q171" s="191">
        <f t="shared" si="22"/>
        <v>0</v>
      </c>
      <c r="R171" s="191">
        <f t="shared" si="22"/>
        <v>0</v>
      </c>
      <c r="S171" s="1988"/>
      <c r="T171" s="1989"/>
      <c r="U171" s="118">
        <f t="shared" si="20"/>
        <v>0</v>
      </c>
      <c r="V171" s="651" t="s">
        <v>1171</v>
      </c>
      <c r="W171" s="648"/>
      <c r="X171" s="649"/>
      <c r="Y171" s="649"/>
      <c r="Z171" s="649"/>
      <c r="AA171" s="649"/>
      <c r="AB171" s="649"/>
      <c r="AC171" s="649"/>
      <c r="AD171" s="650"/>
      <c r="AE171" s="199"/>
      <c r="AF171" s="199"/>
      <c r="AG171" s="199"/>
      <c r="AH171" s="33"/>
      <c r="AI171" s="33"/>
      <c r="AJ171" s="33"/>
      <c r="AK171" s="33"/>
      <c r="AL171" s="33"/>
      <c r="AM171" s="33"/>
      <c r="AN171" s="48"/>
      <c r="AO171" s="48"/>
      <c r="AP171" s="48"/>
    </row>
    <row r="172" spans="1:43" ht="21" customHeight="1">
      <c r="I172" s="292">
        <f t="shared" si="23"/>
        <v>0</v>
      </c>
      <c r="J172" s="118">
        <f t="shared" si="19"/>
        <v>0</v>
      </c>
      <c r="K172" s="984">
        <f t="shared" si="24"/>
        <v>11</v>
      </c>
      <c r="L172" s="188"/>
      <c r="M172" s="188"/>
      <c r="N172" s="189">
        <f t="shared" si="21"/>
        <v>0</v>
      </c>
      <c r="O172" s="188"/>
      <c r="P172" s="188"/>
      <c r="Q172" s="191">
        <f t="shared" si="22"/>
        <v>0</v>
      </c>
      <c r="R172" s="191">
        <f t="shared" si="22"/>
        <v>0</v>
      </c>
      <c r="S172" s="1988"/>
      <c r="T172" s="1989"/>
      <c r="U172" s="118">
        <f t="shared" si="20"/>
        <v>0</v>
      </c>
      <c r="V172" s="651" t="s">
        <v>1172</v>
      </c>
      <c r="W172" s="648"/>
      <c r="X172" s="649"/>
      <c r="Y172" s="649"/>
      <c r="Z172" s="649"/>
      <c r="AA172" s="649"/>
      <c r="AB172" s="649"/>
      <c r="AC172" s="649"/>
      <c r="AD172" s="650"/>
      <c r="AE172" s="199"/>
      <c r="AF172" s="199"/>
      <c r="AG172" s="199"/>
      <c r="AH172" s="33"/>
      <c r="AI172" s="33"/>
      <c r="AJ172" s="33"/>
      <c r="AK172" s="33"/>
      <c r="AL172" s="33"/>
      <c r="AM172" s="33"/>
      <c r="AN172" s="48"/>
      <c r="AO172" s="48"/>
      <c r="AP172" s="48"/>
    </row>
    <row r="173" spans="1:43" ht="21" customHeight="1">
      <c r="I173" s="292">
        <f t="shared" si="23"/>
        <v>0</v>
      </c>
      <c r="J173" s="118">
        <f t="shared" si="19"/>
        <v>0</v>
      </c>
      <c r="K173" s="984">
        <f t="shared" si="24"/>
        <v>12</v>
      </c>
      <c r="L173" s="188"/>
      <c r="M173" s="188"/>
      <c r="N173" s="189">
        <f t="shared" si="21"/>
        <v>0</v>
      </c>
      <c r="O173" s="188"/>
      <c r="P173" s="188"/>
      <c r="Q173" s="191">
        <f t="shared" si="22"/>
        <v>0</v>
      </c>
      <c r="R173" s="191">
        <f t="shared" si="22"/>
        <v>0</v>
      </c>
      <c r="S173" s="1988"/>
      <c r="T173" s="1989"/>
      <c r="U173" s="118">
        <f t="shared" si="20"/>
        <v>0</v>
      </c>
      <c r="V173" s="651" t="s">
        <v>1174</v>
      </c>
      <c r="W173" s="648"/>
      <c r="X173" s="649"/>
      <c r="Y173" s="649"/>
      <c r="Z173" s="649"/>
      <c r="AA173" s="649"/>
      <c r="AB173" s="649"/>
      <c r="AC173" s="649"/>
      <c r="AD173" s="650"/>
      <c r="AE173" s="199"/>
      <c r="AF173" s="199"/>
      <c r="AG173" s="199"/>
      <c r="AH173" s="33"/>
      <c r="AI173" s="33"/>
      <c r="AJ173" s="33"/>
      <c r="AK173" s="33"/>
      <c r="AL173" s="33"/>
      <c r="AM173" s="33"/>
      <c r="AN173" s="48"/>
      <c r="AO173" s="48"/>
      <c r="AP173" s="48"/>
    </row>
    <row r="174" spans="1:43" ht="21" customHeight="1">
      <c r="I174" s="292">
        <f t="shared" si="23"/>
        <v>0</v>
      </c>
      <c r="J174" s="118">
        <f t="shared" si="19"/>
        <v>0</v>
      </c>
      <c r="K174" s="984">
        <f t="shared" si="24"/>
        <v>13</v>
      </c>
      <c r="L174" s="188"/>
      <c r="M174" s="188"/>
      <c r="N174" s="189">
        <f t="shared" si="21"/>
        <v>0</v>
      </c>
      <c r="O174" s="188"/>
      <c r="P174" s="188"/>
      <c r="Q174" s="191">
        <f t="shared" si="22"/>
        <v>0</v>
      </c>
      <c r="R174" s="191">
        <f t="shared" si="22"/>
        <v>0</v>
      </c>
      <c r="S174" s="1988"/>
      <c r="T174" s="1989"/>
      <c r="U174" s="118">
        <f t="shared" si="20"/>
        <v>0</v>
      </c>
      <c r="V174" s="652" t="s">
        <v>1175</v>
      </c>
      <c r="W174" s="648"/>
      <c r="X174" s="649"/>
      <c r="Y174" s="649"/>
      <c r="Z174" s="649"/>
      <c r="AA174" s="649"/>
      <c r="AB174" s="649"/>
      <c r="AC174" s="649"/>
      <c r="AD174" s="650"/>
      <c r="AE174" s="199"/>
      <c r="AF174" s="199"/>
      <c r="AG174" s="199"/>
      <c r="AH174" s="33"/>
      <c r="AI174" s="33"/>
      <c r="AJ174" s="33"/>
      <c r="AK174" s="33"/>
      <c r="AL174" s="33"/>
      <c r="AM174" s="33"/>
      <c r="AN174" s="48"/>
      <c r="AO174" s="48"/>
      <c r="AP174" s="48"/>
    </row>
    <row r="175" spans="1:43" ht="21" customHeight="1" thickBot="1">
      <c r="I175" s="292">
        <f t="shared" si="23"/>
        <v>0</v>
      </c>
      <c r="J175" s="118">
        <f t="shared" si="19"/>
        <v>0</v>
      </c>
      <c r="K175" s="206">
        <f t="shared" si="24"/>
        <v>14</v>
      </c>
      <c r="L175" s="159"/>
      <c r="M175" s="159"/>
      <c r="N175" s="207">
        <f t="shared" si="21"/>
        <v>0</v>
      </c>
      <c r="O175" s="159"/>
      <c r="P175" s="159"/>
      <c r="Q175" s="209">
        <f t="shared" si="22"/>
        <v>0</v>
      </c>
      <c r="R175" s="209">
        <f t="shared" si="22"/>
        <v>0</v>
      </c>
      <c r="S175" s="1990"/>
      <c r="T175" s="1991"/>
      <c r="U175" s="118">
        <f t="shared" si="20"/>
        <v>0</v>
      </c>
      <c r="V175" s="651"/>
      <c r="W175" s="648"/>
      <c r="X175" s="649"/>
      <c r="Y175" s="649"/>
      <c r="Z175" s="649"/>
      <c r="AA175" s="649"/>
      <c r="AB175" s="649"/>
      <c r="AC175" s="649"/>
      <c r="AD175" s="650"/>
      <c r="AE175" s="199"/>
      <c r="AF175" s="199"/>
      <c r="AG175" s="199"/>
      <c r="AH175" s="33"/>
      <c r="AI175" s="33"/>
      <c r="AJ175" s="33"/>
      <c r="AK175" s="33"/>
      <c r="AL175" s="33"/>
      <c r="AM175" s="33"/>
      <c r="AN175" s="48"/>
      <c r="AO175" s="48"/>
      <c r="AP175" s="48"/>
    </row>
    <row r="176" spans="1:43" ht="21" customHeight="1" thickBot="1">
      <c r="I176" s="292" t="e">
        <f>IF((O$178+P$178)&gt;0,1,0)</f>
        <v>#VALUE!</v>
      </c>
      <c r="J176" s="118">
        <f t="shared" si="19"/>
        <v>0</v>
      </c>
      <c r="K176" s="2013" t="s">
        <v>803</v>
      </c>
      <c r="L176" s="2013"/>
      <c r="M176" s="2013"/>
      <c r="N176" s="2013"/>
      <c r="O176" s="2013"/>
      <c r="P176" s="2013"/>
      <c r="Q176" s="2013"/>
      <c r="R176" s="2013"/>
      <c r="S176" s="2013"/>
      <c r="T176" s="2013"/>
      <c r="U176" s="118">
        <v>0</v>
      </c>
      <c r="V176" s="119" t="s">
        <v>755</v>
      </c>
      <c r="W176" s="120" t="s">
        <v>873</v>
      </c>
      <c r="X176" s="121"/>
      <c r="Y176" s="121"/>
      <c r="Z176" s="122"/>
      <c r="AA176" s="123"/>
      <c r="AB176" s="122"/>
      <c r="AC176" s="122"/>
      <c r="AD176" s="122"/>
      <c r="AE176" s="199"/>
      <c r="AF176" s="124" t="s">
        <v>756</v>
      </c>
      <c r="AG176" s="125"/>
      <c r="AH176" s="125"/>
      <c r="AI176" s="125"/>
      <c r="AJ176" s="33"/>
      <c r="AK176" s="33"/>
      <c r="AL176" s="33"/>
      <c r="AM176" s="33"/>
      <c r="AN176" s="48"/>
      <c r="AO176" s="48"/>
      <c r="AP176" s="48"/>
    </row>
    <row r="177" spans="9:42" ht="21" customHeight="1" thickBot="1">
      <c r="I177" s="292" t="e">
        <f t="shared" ref="I177:I200" si="25">IF((O$178+P$178)&gt;0,1,0)</f>
        <v>#VALUE!</v>
      </c>
      <c r="J177" s="118">
        <f t="shared" si="19"/>
        <v>0</v>
      </c>
      <c r="K177" s="2021" t="s">
        <v>537</v>
      </c>
      <c r="L177" s="2021"/>
      <c r="M177" s="2021"/>
      <c r="N177" s="2021"/>
      <c r="O177" s="2021"/>
      <c r="P177" s="2021"/>
      <c r="Q177" s="2021"/>
      <c r="R177" s="2021"/>
      <c r="S177" s="2021"/>
      <c r="T177" s="2021"/>
      <c r="U177" s="118">
        <v>0</v>
      </c>
      <c r="V177" s="217" t="s">
        <v>976</v>
      </c>
      <c r="W177" s="232">
        <v>200</v>
      </c>
      <c r="X177" s="233" t="s">
        <v>1176</v>
      </c>
      <c r="Y177" s="232"/>
      <c r="Z177" s="129"/>
      <c r="AA177" s="130"/>
      <c r="AB177" s="129"/>
      <c r="AC177" s="131"/>
      <c r="AD177" s="132"/>
      <c r="AE177" s="199"/>
      <c r="AF177" s="133" t="s">
        <v>777</v>
      </c>
      <c r="AG177" s="134" t="s">
        <v>778</v>
      </c>
      <c r="AH177" s="134" t="s">
        <v>779</v>
      </c>
      <c r="AI177" s="135" t="s">
        <v>780</v>
      </c>
      <c r="AJ177" s="33"/>
      <c r="AK177" s="33"/>
      <c r="AL177" s="33"/>
      <c r="AM177" s="33"/>
      <c r="AN177" s="48"/>
      <c r="AO177" s="48"/>
      <c r="AP177" s="48"/>
    </row>
    <row r="178" spans="9:42" ht="21" customHeight="1">
      <c r="I178" s="292" t="e">
        <f t="shared" si="25"/>
        <v>#VALUE!</v>
      </c>
      <c r="J178" s="118">
        <f t="shared" si="19"/>
        <v>0</v>
      </c>
      <c r="K178" s="983" t="s">
        <v>523</v>
      </c>
      <c r="L178" s="136" t="s">
        <v>524</v>
      </c>
      <c r="M178" s="985" t="s">
        <v>978</v>
      </c>
      <c r="N178" s="136" t="s">
        <v>838</v>
      </c>
      <c r="O178" s="985" t="s">
        <v>776</v>
      </c>
      <c r="P178" s="136" t="s">
        <v>525</v>
      </c>
      <c r="Q178" s="136" t="s">
        <v>534</v>
      </c>
      <c r="R178" s="136" t="s">
        <v>529</v>
      </c>
      <c r="S178" s="406" t="s">
        <v>535</v>
      </c>
      <c r="T178" s="407" t="s">
        <v>536</v>
      </c>
      <c r="U178" s="118">
        <v>0</v>
      </c>
      <c r="V178" s="218" t="s">
        <v>975</v>
      </c>
      <c r="W178" s="138"/>
      <c r="X178" s="139"/>
      <c r="Y178" s="139"/>
      <c r="Z178" s="140"/>
      <c r="AA178" s="141"/>
      <c r="AB178" s="140"/>
      <c r="AC178" s="142"/>
      <c r="AD178" s="143"/>
      <c r="AE178" s="199"/>
      <c r="AF178" s="144" t="s">
        <v>781</v>
      </c>
      <c r="AG178" s="145" t="s">
        <v>782</v>
      </c>
      <c r="AH178" s="145" t="s">
        <v>783</v>
      </c>
      <c r="AI178" s="146" t="s">
        <v>784</v>
      </c>
      <c r="AJ178" s="33"/>
      <c r="AK178" s="33"/>
      <c r="AL178" s="33"/>
      <c r="AM178" s="33"/>
      <c r="AN178" s="48"/>
      <c r="AO178" s="48"/>
      <c r="AP178" s="48"/>
    </row>
    <row r="179" spans="9:42" ht="21" customHeight="1" thickBot="1">
      <c r="I179" s="292" t="e">
        <f t="shared" si="25"/>
        <v>#VALUE!</v>
      </c>
      <c r="J179" s="118">
        <f t="shared" si="19"/>
        <v>0</v>
      </c>
      <c r="K179" s="147"/>
      <c r="L179" s="405"/>
      <c r="M179" s="148"/>
      <c r="N179" s="149"/>
      <c r="O179" s="149"/>
      <c r="P179" s="150" t="s">
        <v>1360</v>
      </c>
      <c r="Q179" s="151">
        <v>0</v>
      </c>
      <c r="R179" s="393"/>
      <c r="S179" s="152">
        <v>0</v>
      </c>
      <c r="T179" s="153">
        <v>0</v>
      </c>
      <c r="U179" s="118">
        <v>0</v>
      </c>
      <c r="V179" s="218" t="s">
        <v>974</v>
      </c>
      <c r="W179" s="138"/>
      <c r="X179" s="139"/>
      <c r="Y179" s="139"/>
      <c r="Z179" s="140"/>
      <c r="AA179" s="141"/>
      <c r="AB179" s="140"/>
      <c r="AC179" s="142"/>
      <c r="AD179" s="143"/>
      <c r="AE179" s="199"/>
      <c r="AF179" s="144" t="s">
        <v>785</v>
      </c>
      <c r="AG179" s="145" t="s">
        <v>786</v>
      </c>
      <c r="AH179" s="154" t="s">
        <v>787</v>
      </c>
      <c r="AI179" s="146" t="s">
        <v>788</v>
      </c>
      <c r="AJ179" s="33"/>
      <c r="AK179" s="33"/>
      <c r="AL179" s="33"/>
      <c r="AM179" s="33"/>
      <c r="AN179" s="48"/>
      <c r="AO179" s="48"/>
      <c r="AP179" s="48"/>
    </row>
    <row r="180" spans="9:42" ht="21" customHeight="1" thickBot="1">
      <c r="I180" s="292" t="e">
        <f t="shared" si="25"/>
        <v>#VALUE!</v>
      </c>
      <c r="J180" s="118">
        <f t="shared" si="19"/>
        <v>0</v>
      </c>
      <c r="K180" s="983" t="s">
        <v>527</v>
      </c>
      <c r="L180" s="136" t="s">
        <v>528</v>
      </c>
      <c r="M180" s="136" t="s">
        <v>521</v>
      </c>
      <c r="N180" s="136" t="s">
        <v>526</v>
      </c>
      <c r="O180" s="136" t="s">
        <v>530</v>
      </c>
      <c r="P180" s="987" t="s">
        <v>531</v>
      </c>
      <c r="Q180" s="987" t="s">
        <v>532</v>
      </c>
      <c r="R180" s="155" t="s">
        <v>533</v>
      </c>
      <c r="S180" s="156" t="s">
        <v>552</v>
      </c>
      <c r="T180" s="407" t="s">
        <v>522</v>
      </c>
      <c r="U180" s="118">
        <v>0</v>
      </c>
      <c r="V180" s="219" t="s">
        <v>789</v>
      </c>
      <c r="W180" s="220"/>
      <c r="X180" s="221"/>
      <c r="Y180" s="221"/>
      <c r="Z180" s="222"/>
      <c r="AA180" s="223"/>
      <c r="AB180" s="222"/>
      <c r="AC180" s="224"/>
      <c r="AD180" s="225"/>
      <c r="AE180" s="199"/>
      <c r="AF180" s="144" t="s">
        <v>790</v>
      </c>
      <c r="AG180" s="157" t="s">
        <v>791</v>
      </c>
      <c r="AH180" s="158" t="s">
        <v>792</v>
      </c>
      <c r="AI180" s="146" t="s">
        <v>793</v>
      </c>
      <c r="AJ180" s="33"/>
      <c r="AK180" s="33"/>
      <c r="AL180" s="33"/>
      <c r="AM180" s="33"/>
      <c r="AN180" s="48"/>
      <c r="AO180" s="48"/>
      <c r="AP180" s="48"/>
    </row>
    <row r="181" spans="9:42" ht="21" customHeight="1" thickBot="1">
      <c r="I181" s="292" t="e">
        <f t="shared" si="25"/>
        <v>#VALUE!</v>
      </c>
      <c r="J181" s="118">
        <f t="shared" si="19"/>
        <v>0</v>
      </c>
      <c r="K181" s="394"/>
      <c r="L181" s="395"/>
      <c r="M181" s="396"/>
      <c r="N181" s="160">
        <v>0</v>
      </c>
      <c r="O181" s="161" t="e">
        <v>#DIV/0!</v>
      </c>
      <c r="P181" s="162" t="s">
        <v>1361</v>
      </c>
      <c r="Q181" s="397" t="s">
        <v>1023</v>
      </c>
      <c r="R181" s="163" t="s">
        <v>960</v>
      </c>
      <c r="S181" s="164">
        <v>0</v>
      </c>
      <c r="T181" s="398">
        <v>0</v>
      </c>
      <c r="U181" s="118">
        <v>0</v>
      </c>
      <c r="V181" s="226">
        <v>0</v>
      </c>
      <c r="W181" s="226"/>
      <c r="X181" s="226"/>
      <c r="Y181" s="226"/>
      <c r="Z181" s="226"/>
      <c r="AA181" s="227"/>
      <c r="AB181" s="226"/>
      <c r="AC181" s="226"/>
      <c r="AD181" s="226"/>
      <c r="AE181" s="199"/>
      <c r="AF181" s="144" t="s">
        <v>794</v>
      </c>
      <c r="AG181" s="145"/>
      <c r="AH181" s="165"/>
      <c r="AI181" s="146"/>
      <c r="AJ181" s="33"/>
      <c r="AK181" s="33"/>
      <c r="AL181" s="33"/>
      <c r="AM181" s="33"/>
      <c r="AN181" s="48"/>
      <c r="AO181" s="48"/>
      <c r="AP181" s="48"/>
    </row>
    <row r="182" spans="9:42" ht="21" customHeight="1" thickBot="1">
      <c r="I182" s="292" t="e">
        <f t="shared" si="25"/>
        <v>#VALUE!</v>
      </c>
      <c r="J182" s="118">
        <f t="shared" si="19"/>
        <v>0</v>
      </c>
      <c r="K182" s="2014" t="s">
        <v>839</v>
      </c>
      <c r="L182" s="2014"/>
      <c r="M182" s="2014"/>
      <c r="N182" s="2014"/>
      <c r="O182" s="2014"/>
      <c r="P182" s="2014"/>
      <c r="Q182" s="2014"/>
      <c r="R182" s="2014"/>
      <c r="S182" s="2014"/>
      <c r="T182" s="2014"/>
      <c r="U182" s="118">
        <v>0</v>
      </c>
      <c r="AE182" s="199"/>
      <c r="AF182" s="144"/>
      <c r="AG182" s="145"/>
      <c r="AH182" s="165"/>
      <c r="AI182" s="146"/>
      <c r="AJ182" s="33"/>
      <c r="AK182" s="33"/>
      <c r="AL182" s="33"/>
      <c r="AM182" s="33"/>
      <c r="AN182" s="48"/>
      <c r="AO182" s="48"/>
      <c r="AP182" s="48"/>
    </row>
    <row r="183" spans="9:42" ht="21" customHeight="1" thickBot="1">
      <c r="I183" s="292" t="e">
        <f t="shared" si="25"/>
        <v>#VALUE!</v>
      </c>
      <c r="J183" s="118">
        <f t="shared" si="19"/>
        <v>0</v>
      </c>
      <c r="K183" s="2015" t="s">
        <v>840</v>
      </c>
      <c r="L183" s="2017" t="s">
        <v>841</v>
      </c>
      <c r="M183" s="2019" t="s">
        <v>842</v>
      </c>
      <c r="N183" s="2019" t="s">
        <v>843</v>
      </c>
      <c r="O183" s="2022" t="s">
        <v>844</v>
      </c>
      <c r="P183" s="2023"/>
      <c r="Q183" s="2022" t="s">
        <v>845</v>
      </c>
      <c r="R183" s="2023"/>
      <c r="S183" s="1992" t="s">
        <v>969</v>
      </c>
      <c r="T183" s="1993"/>
      <c r="U183" s="118">
        <v>0</v>
      </c>
      <c r="V183" s="217" t="s">
        <v>757</v>
      </c>
      <c r="W183" s="228" t="s">
        <v>973</v>
      </c>
      <c r="X183" s="228" t="s">
        <v>972</v>
      </c>
      <c r="Y183" s="228" t="s">
        <v>971</v>
      </c>
      <c r="Z183" s="228" t="s">
        <v>527</v>
      </c>
      <c r="AA183" s="229" t="s">
        <v>824</v>
      </c>
      <c r="AB183" s="228" t="s">
        <v>970</v>
      </c>
      <c r="AC183" s="230" t="s">
        <v>521</v>
      </c>
      <c r="AD183" s="231" t="s">
        <v>1232</v>
      </c>
      <c r="AE183" s="199"/>
      <c r="AF183" s="170"/>
      <c r="AG183" s="171"/>
      <c r="AH183" s="172"/>
      <c r="AI183" s="173"/>
      <c r="AJ183" s="33"/>
      <c r="AK183" s="33"/>
      <c r="AL183" s="33"/>
      <c r="AM183" s="33"/>
      <c r="AN183" s="48"/>
      <c r="AO183" s="48"/>
      <c r="AP183" s="48"/>
    </row>
    <row r="184" spans="9:42" ht="21" customHeight="1" thickBot="1">
      <c r="I184" s="292" t="e">
        <f t="shared" si="25"/>
        <v>#VALUE!</v>
      </c>
      <c r="J184" s="118">
        <f t="shared" si="19"/>
        <v>0</v>
      </c>
      <c r="K184" s="2016"/>
      <c r="L184" s="2018"/>
      <c r="M184" s="2020"/>
      <c r="N184" s="2020"/>
      <c r="O184" s="986" t="s">
        <v>741</v>
      </c>
      <c r="P184" s="176" t="s">
        <v>742</v>
      </c>
      <c r="Q184" s="176" t="s">
        <v>741</v>
      </c>
      <c r="R184" s="177" t="s">
        <v>742</v>
      </c>
      <c r="S184" s="1994"/>
      <c r="T184" s="1995"/>
      <c r="U184" s="118">
        <v>0</v>
      </c>
      <c r="V184" s="178"/>
      <c r="W184" s="179"/>
      <c r="X184" s="179"/>
      <c r="Y184" s="179"/>
      <c r="Z184" s="179"/>
      <c r="AA184" s="180"/>
      <c r="AB184" s="179"/>
      <c r="AC184" s="402"/>
      <c r="AD184" s="181"/>
      <c r="AE184" s="199"/>
      <c r="AF184" s="125"/>
      <c r="AG184" s="125"/>
      <c r="AH184" s="125"/>
      <c r="AI184" s="182"/>
      <c r="AJ184" s="33"/>
      <c r="AK184" s="33"/>
      <c r="AL184" s="33"/>
      <c r="AM184" s="33"/>
      <c r="AN184" s="48"/>
      <c r="AO184" s="48"/>
      <c r="AP184" s="48"/>
    </row>
    <row r="185" spans="9:42" ht="21" customHeight="1">
      <c r="I185" s="292" t="e">
        <f t="shared" si="25"/>
        <v>#VALUE!</v>
      </c>
      <c r="J185" s="118">
        <f t="shared" si="19"/>
        <v>0</v>
      </c>
      <c r="K185" s="984" t="s">
        <v>802</v>
      </c>
      <c r="L185" s="184"/>
      <c r="M185" s="184"/>
      <c r="N185" s="266" t="e">
        <v>#DIV/0!</v>
      </c>
      <c r="O185" s="263" t="e">
        <v>#DIV/0!</v>
      </c>
      <c r="P185" s="263" t="e">
        <v>#DIV/0!</v>
      </c>
      <c r="Q185" s="263" t="e">
        <v>#DIV/0!</v>
      </c>
      <c r="R185" s="263" t="e">
        <v>#DIV/0!</v>
      </c>
      <c r="S185" s="1996"/>
      <c r="T185" s="1997"/>
      <c r="U185" s="118">
        <v>0</v>
      </c>
      <c r="V185" s="178"/>
      <c r="W185" s="234"/>
      <c r="X185" s="234"/>
      <c r="Y185" s="234"/>
      <c r="Z185" s="179"/>
      <c r="AA185" s="180"/>
      <c r="AB185" s="179"/>
      <c r="AC185" s="402"/>
      <c r="AD185" s="181"/>
      <c r="AE185" s="199"/>
      <c r="AF185" s="133" t="s">
        <v>795</v>
      </c>
      <c r="AG185" s="134" t="s">
        <v>796</v>
      </c>
      <c r="AH185" s="169" t="s">
        <v>797</v>
      </c>
      <c r="AI185" s="135" t="s">
        <v>1499</v>
      </c>
      <c r="AJ185" s="33"/>
      <c r="AK185" s="33"/>
      <c r="AL185" s="33"/>
      <c r="AM185" s="33"/>
      <c r="AN185" s="48"/>
      <c r="AO185" s="48"/>
      <c r="AP185" s="48"/>
    </row>
    <row r="186" spans="9:42" ht="21" customHeight="1">
      <c r="I186" s="292" t="e">
        <f t="shared" si="25"/>
        <v>#VALUE!</v>
      </c>
      <c r="J186" s="118">
        <f t="shared" si="19"/>
        <v>0</v>
      </c>
      <c r="K186" s="984" t="s">
        <v>754</v>
      </c>
      <c r="L186" s="184"/>
      <c r="M186" s="184"/>
      <c r="N186" s="264">
        <v>0</v>
      </c>
      <c r="O186" s="265">
        <v>0</v>
      </c>
      <c r="P186" s="265">
        <v>0</v>
      </c>
      <c r="Q186" s="265">
        <v>0</v>
      </c>
      <c r="R186" s="265">
        <v>0</v>
      </c>
      <c r="S186" s="1998"/>
      <c r="T186" s="1999"/>
      <c r="U186" s="118">
        <v>0</v>
      </c>
      <c r="V186" s="178"/>
      <c r="W186" s="179"/>
      <c r="X186" s="179"/>
      <c r="Y186" s="179"/>
      <c r="Z186" s="179"/>
      <c r="AA186" s="180"/>
      <c r="AB186" s="179"/>
      <c r="AC186" s="402"/>
      <c r="AD186" s="181"/>
      <c r="AE186" s="199"/>
      <c r="AF186" s="144" t="s">
        <v>1725</v>
      </c>
      <c r="AG186" s="145" t="s">
        <v>961</v>
      </c>
      <c r="AH186" s="186">
        <v>0</v>
      </c>
      <c r="AI186" s="187" t="s">
        <v>1501</v>
      </c>
      <c r="AJ186" s="33"/>
      <c r="AK186" s="33"/>
      <c r="AL186" s="33"/>
      <c r="AM186" s="33"/>
      <c r="AN186" s="48"/>
      <c r="AO186" s="48"/>
      <c r="AP186" s="48"/>
    </row>
    <row r="187" spans="9:42" ht="21" customHeight="1">
      <c r="I187" s="292" t="e">
        <f t="shared" si="25"/>
        <v>#VALUE!</v>
      </c>
      <c r="J187" s="118">
        <f t="shared" si="19"/>
        <v>0</v>
      </c>
      <c r="K187" s="984">
        <v>1</v>
      </c>
      <c r="L187" s="188">
        <v>1</v>
      </c>
      <c r="M187" s="188"/>
      <c r="N187" s="189">
        <v>0</v>
      </c>
      <c r="O187" s="190"/>
      <c r="P187" s="190"/>
      <c r="Q187" s="264">
        <v>0</v>
      </c>
      <c r="R187" s="264">
        <v>0</v>
      </c>
      <c r="S187" s="1988"/>
      <c r="T187" s="1989"/>
      <c r="U187" s="118">
        <v>0</v>
      </c>
      <c r="V187" s="178"/>
      <c r="W187" s="179"/>
      <c r="X187" s="179"/>
      <c r="Y187" s="179"/>
      <c r="Z187" s="179"/>
      <c r="AA187" s="180"/>
      <c r="AB187" s="179"/>
      <c r="AC187" s="402"/>
      <c r="AD187" s="181"/>
      <c r="AE187" s="199"/>
      <c r="AF187" s="144" t="s">
        <v>1726</v>
      </c>
      <c r="AG187" s="145" t="s">
        <v>800</v>
      </c>
      <c r="AH187" s="192">
        <v>0.05</v>
      </c>
      <c r="AI187" s="187" t="s">
        <v>1502</v>
      </c>
      <c r="AJ187" s="33"/>
      <c r="AK187" s="33"/>
      <c r="AL187" s="33"/>
      <c r="AM187" s="33"/>
      <c r="AN187" s="48"/>
      <c r="AO187" s="48"/>
      <c r="AP187" s="48"/>
    </row>
    <row r="188" spans="9:42" ht="21" customHeight="1">
      <c r="I188" s="292" t="e">
        <f t="shared" si="25"/>
        <v>#VALUE!</v>
      </c>
      <c r="J188" s="118">
        <f t="shared" si="19"/>
        <v>0</v>
      </c>
      <c r="K188" s="984">
        <v>2</v>
      </c>
      <c r="L188" s="188"/>
      <c r="M188" s="188"/>
      <c r="N188" s="189">
        <v>0</v>
      </c>
      <c r="O188" s="190"/>
      <c r="P188" s="190"/>
      <c r="Q188" s="264">
        <v>0</v>
      </c>
      <c r="R188" s="264">
        <v>0</v>
      </c>
      <c r="S188" s="1988"/>
      <c r="T188" s="1989"/>
      <c r="U188" s="118">
        <v>0</v>
      </c>
      <c r="V188" s="178"/>
      <c r="W188" s="179"/>
      <c r="X188" s="179"/>
      <c r="Y188" s="179"/>
      <c r="Z188" s="179"/>
      <c r="AA188" s="180"/>
      <c r="AB188" s="179"/>
      <c r="AC188" s="402"/>
      <c r="AD188" s="181"/>
      <c r="AE188" s="199"/>
      <c r="AF188" s="144" t="s">
        <v>1727</v>
      </c>
      <c r="AG188" s="145" t="s">
        <v>963</v>
      </c>
      <c r="AH188" s="192">
        <v>0.1</v>
      </c>
      <c r="AI188" s="193"/>
      <c r="AJ188" s="33"/>
      <c r="AK188" s="33"/>
      <c r="AL188" s="33"/>
      <c r="AM188" s="33"/>
      <c r="AN188" s="48"/>
      <c r="AO188" s="48"/>
      <c r="AP188" s="48"/>
    </row>
    <row r="189" spans="9:42" ht="21" customHeight="1">
      <c r="I189" s="292" t="e">
        <f t="shared" si="25"/>
        <v>#VALUE!</v>
      </c>
      <c r="J189" s="118">
        <f t="shared" si="19"/>
        <v>0</v>
      </c>
      <c r="K189" s="984">
        <v>3</v>
      </c>
      <c r="L189" s="188"/>
      <c r="M189" s="188"/>
      <c r="N189" s="189">
        <v>0</v>
      </c>
      <c r="O189" s="190"/>
      <c r="P189" s="190"/>
      <c r="Q189" s="264">
        <v>0</v>
      </c>
      <c r="R189" s="264">
        <v>0</v>
      </c>
      <c r="S189" s="1988"/>
      <c r="T189" s="1989"/>
      <c r="U189" s="118">
        <v>0</v>
      </c>
      <c r="V189" s="178"/>
      <c r="W189" s="179"/>
      <c r="X189" s="179"/>
      <c r="Y189" s="179"/>
      <c r="Z189" s="179"/>
      <c r="AA189" s="180"/>
      <c r="AB189" s="179"/>
      <c r="AC189" s="402"/>
      <c r="AD189" s="181"/>
      <c r="AE189" s="199"/>
      <c r="AF189" s="144"/>
      <c r="AG189" s="145"/>
      <c r="AH189" s="194"/>
      <c r="AI189" s="146"/>
      <c r="AJ189" s="33"/>
      <c r="AK189" s="33"/>
      <c r="AL189" s="33"/>
      <c r="AM189" s="33"/>
      <c r="AN189" s="48"/>
      <c r="AO189" s="48"/>
      <c r="AP189" s="48"/>
    </row>
    <row r="190" spans="9:42" ht="21" customHeight="1" thickBot="1">
      <c r="I190" s="292" t="e">
        <f t="shared" si="25"/>
        <v>#VALUE!</v>
      </c>
      <c r="J190" s="118">
        <f t="shared" si="19"/>
        <v>0</v>
      </c>
      <c r="K190" s="984">
        <v>4</v>
      </c>
      <c r="L190" s="188"/>
      <c r="M190" s="188"/>
      <c r="N190" s="189">
        <v>0</v>
      </c>
      <c r="O190" s="190"/>
      <c r="P190" s="190"/>
      <c r="Q190" s="264">
        <v>0</v>
      </c>
      <c r="R190" s="264">
        <v>0</v>
      </c>
      <c r="S190" s="1988"/>
      <c r="T190" s="1989"/>
      <c r="U190" s="118">
        <v>0</v>
      </c>
      <c r="V190" s="178"/>
      <c r="W190" s="179"/>
      <c r="X190" s="179"/>
      <c r="Y190" s="179"/>
      <c r="Z190" s="179"/>
      <c r="AA190" s="180"/>
      <c r="AB190" s="179"/>
      <c r="AC190" s="402"/>
      <c r="AD190" s="181"/>
      <c r="AE190" s="199"/>
      <c r="AF190" s="170"/>
      <c r="AG190" s="195"/>
      <c r="AH190" s="171"/>
      <c r="AI190" s="173"/>
      <c r="AJ190" s="33"/>
      <c r="AK190" s="33"/>
      <c r="AL190" s="33"/>
      <c r="AM190" s="33"/>
      <c r="AN190" s="48"/>
      <c r="AO190" s="48"/>
      <c r="AP190" s="48"/>
    </row>
    <row r="191" spans="9:42" ht="21" customHeight="1">
      <c r="I191" s="292" t="e">
        <f t="shared" si="25"/>
        <v>#VALUE!</v>
      </c>
      <c r="J191" s="118">
        <f t="shared" si="19"/>
        <v>0</v>
      </c>
      <c r="K191" s="984">
        <v>5</v>
      </c>
      <c r="L191" s="188"/>
      <c r="M191" s="188"/>
      <c r="N191" s="189">
        <v>0</v>
      </c>
      <c r="O191" s="190"/>
      <c r="P191" s="190"/>
      <c r="Q191" s="191">
        <v>0</v>
      </c>
      <c r="R191" s="191">
        <v>0</v>
      </c>
      <c r="S191" s="1988"/>
      <c r="T191" s="1989"/>
      <c r="U191" s="118">
        <v>0</v>
      </c>
      <c r="V191" s="178"/>
      <c r="W191" s="179"/>
      <c r="X191" s="179"/>
      <c r="Y191" s="179"/>
      <c r="Z191" s="179"/>
      <c r="AA191" s="180"/>
      <c r="AB191" s="179"/>
      <c r="AC191" s="402"/>
      <c r="AD191" s="181"/>
      <c r="AE191" s="199"/>
      <c r="AF191" s="48"/>
      <c r="AG191" s="48"/>
      <c r="AH191" s="48"/>
      <c r="AI191" s="48"/>
      <c r="AJ191" s="33"/>
      <c r="AK191" s="33"/>
      <c r="AL191" s="33"/>
      <c r="AM191" s="33"/>
      <c r="AN191" s="48"/>
      <c r="AO191" s="48"/>
      <c r="AP191" s="48"/>
    </row>
    <row r="192" spans="9:42" ht="21" customHeight="1">
      <c r="I192" s="292" t="e">
        <f t="shared" si="25"/>
        <v>#VALUE!</v>
      </c>
      <c r="J192" s="118">
        <f t="shared" si="19"/>
        <v>0</v>
      </c>
      <c r="K192" s="984">
        <v>6</v>
      </c>
      <c r="L192" s="188"/>
      <c r="M192" s="188"/>
      <c r="N192" s="189">
        <v>0</v>
      </c>
      <c r="O192" s="190"/>
      <c r="P192" s="190"/>
      <c r="Q192" s="191">
        <v>0</v>
      </c>
      <c r="R192" s="191">
        <v>0</v>
      </c>
      <c r="S192" s="1988"/>
      <c r="T192" s="1989"/>
      <c r="U192" s="118">
        <v>0</v>
      </c>
      <c r="V192" s="137" t="s">
        <v>754</v>
      </c>
      <c r="W192" s="196">
        <v>0</v>
      </c>
      <c r="X192" s="196">
        <v>0</v>
      </c>
      <c r="Y192" s="196">
        <v>0</v>
      </c>
      <c r="Z192" s="197"/>
      <c r="AA192" s="198"/>
      <c r="AB192" s="196">
        <v>0</v>
      </c>
      <c r="AC192" s="402"/>
      <c r="AD192" s="654">
        <v>0</v>
      </c>
      <c r="AE192" s="199"/>
      <c r="AF192" s="33"/>
      <c r="AG192" s="33"/>
      <c r="AH192" s="33"/>
      <c r="AI192" s="33"/>
      <c r="AJ192" s="33"/>
      <c r="AK192" s="33"/>
      <c r="AL192" s="33"/>
      <c r="AM192" s="33"/>
      <c r="AN192" s="48"/>
      <c r="AO192" s="48"/>
      <c r="AP192" s="48"/>
    </row>
    <row r="193" spans="9:42" ht="21" customHeight="1" thickBot="1">
      <c r="I193" s="292" t="e">
        <f t="shared" si="25"/>
        <v>#VALUE!</v>
      </c>
      <c r="J193" s="118">
        <f t="shared" si="19"/>
        <v>0</v>
      </c>
      <c r="K193" s="984">
        <v>7</v>
      </c>
      <c r="L193" s="188"/>
      <c r="M193" s="188"/>
      <c r="N193" s="189">
        <v>0</v>
      </c>
      <c r="O193" s="190"/>
      <c r="P193" s="190"/>
      <c r="Q193" s="191">
        <v>0</v>
      </c>
      <c r="R193" s="191">
        <v>0</v>
      </c>
      <c r="S193" s="1988"/>
      <c r="T193" s="1989"/>
      <c r="U193" s="118">
        <v>0</v>
      </c>
      <c r="V193" s="201" t="s">
        <v>802</v>
      </c>
      <c r="W193" s="202"/>
      <c r="X193" s="202"/>
      <c r="Y193" s="202"/>
      <c r="Z193" s="202"/>
      <c r="AA193" s="203"/>
      <c r="AB193" s="202">
        <v>0</v>
      </c>
      <c r="AC193" s="403"/>
      <c r="AD193" s="204"/>
      <c r="AE193" s="199"/>
      <c r="AF193" s="199"/>
      <c r="AG193" s="199"/>
      <c r="AH193" s="33"/>
      <c r="AI193" s="33"/>
      <c r="AJ193" s="33"/>
      <c r="AK193" s="33"/>
      <c r="AL193" s="33"/>
      <c r="AM193" s="33"/>
      <c r="AN193" s="48"/>
      <c r="AO193" s="48"/>
      <c r="AP193" s="48"/>
    </row>
    <row r="194" spans="9:42" ht="21" customHeight="1">
      <c r="I194" s="292" t="e">
        <f t="shared" si="25"/>
        <v>#VALUE!</v>
      </c>
      <c r="J194" s="118">
        <f t="shared" si="19"/>
        <v>0</v>
      </c>
      <c r="K194" s="984">
        <v>8</v>
      </c>
      <c r="L194" s="188"/>
      <c r="M194" s="188"/>
      <c r="N194" s="189">
        <v>0</v>
      </c>
      <c r="O194" s="190"/>
      <c r="P194" s="190"/>
      <c r="Q194" s="191">
        <v>0</v>
      </c>
      <c r="R194" s="191">
        <v>0</v>
      </c>
      <c r="S194" s="1988"/>
      <c r="T194" s="1989"/>
      <c r="U194" s="118">
        <v>0</v>
      </c>
      <c r="V194" s="33"/>
      <c r="W194" s="33"/>
      <c r="X194" s="33"/>
      <c r="Y194" s="33"/>
      <c r="Z194" s="33"/>
      <c r="AA194" s="205"/>
      <c r="AB194" s="33"/>
      <c r="AC194" s="33"/>
      <c r="AD194" s="33"/>
      <c r="AE194" s="199"/>
      <c r="AF194" s="199"/>
      <c r="AG194" s="199"/>
      <c r="AH194" s="33"/>
      <c r="AI194" s="33"/>
      <c r="AJ194" s="33"/>
      <c r="AK194" s="33"/>
      <c r="AL194" s="33"/>
      <c r="AM194" s="33"/>
      <c r="AN194" s="48"/>
      <c r="AO194" s="48"/>
      <c r="AP194" s="48"/>
    </row>
    <row r="195" spans="9:42" ht="21" customHeight="1">
      <c r="I195" s="292" t="e">
        <f t="shared" si="25"/>
        <v>#VALUE!</v>
      </c>
      <c r="J195" s="118">
        <f t="shared" si="19"/>
        <v>0</v>
      </c>
      <c r="K195" s="984">
        <v>9</v>
      </c>
      <c r="L195" s="188"/>
      <c r="M195" s="188"/>
      <c r="N195" s="189">
        <v>0</v>
      </c>
      <c r="O195" s="190"/>
      <c r="P195" s="190"/>
      <c r="Q195" s="191">
        <v>0</v>
      </c>
      <c r="R195" s="191">
        <v>0</v>
      </c>
      <c r="S195" s="1988"/>
      <c r="T195" s="1989"/>
      <c r="U195" s="118">
        <v>0</v>
      </c>
      <c r="V195" s="647" t="s">
        <v>1169</v>
      </c>
      <c r="W195" s="648" t="s">
        <v>1170</v>
      </c>
      <c r="X195" s="649"/>
      <c r="Y195" s="649"/>
      <c r="Z195" s="649"/>
      <c r="AA195" s="649"/>
      <c r="AB195" s="649"/>
      <c r="AC195" s="649"/>
      <c r="AD195" s="650"/>
      <c r="AE195" s="199"/>
      <c r="AF195" s="199"/>
      <c r="AG195" s="199"/>
      <c r="AH195" s="33"/>
      <c r="AI195" s="33"/>
      <c r="AJ195" s="33"/>
      <c r="AK195" s="33"/>
      <c r="AL195" s="33"/>
      <c r="AM195" s="33"/>
      <c r="AN195" s="48"/>
      <c r="AO195" s="48"/>
      <c r="AP195" s="48"/>
    </row>
    <row r="196" spans="9:42" ht="21" customHeight="1">
      <c r="I196" s="292" t="e">
        <f t="shared" si="25"/>
        <v>#VALUE!</v>
      </c>
      <c r="J196" s="118">
        <f t="shared" si="19"/>
        <v>0</v>
      </c>
      <c r="K196" s="984">
        <v>10</v>
      </c>
      <c r="L196" s="188"/>
      <c r="M196" s="188"/>
      <c r="N196" s="189">
        <v>0</v>
      </c>
      <c r="O196" s="190"/>
      <c r="P196" s="190"/>
      <c r="Q196" s="191">
        <v>0</v>
      </c>
      <c r="R196" s="191">
        <v>0</v>
      </c>
      <c r="S196" s="1988"/>
      <c r="T196" s="1989"/>
      <c r="U196" s="118">
        <v>0</v>
      </c>
      <c r="V196" s="651" t="s">
        <v>1171</v>
      </c>
      <c r="W196" s="648" t="s">
        <v>1357</v>
      </c>
      <c r="X196" s="649"/>
      <c r="Y196" s="649"/>
      <c r="Z196" s="649"/>
      <c r="AA196" s="649"/>
      <c r="AB196" s="649"/>
      <c r="AC196" s="649"/>
      <c r="AD196" s="650"/>
      <c r="AE196" s="199"/>
      <c r="AF196" s="199"/>
      <c r="AG196" s="199"/>
      <c r="AH196" s="33"/>
      <c r="AI196" s="33"/>
      <c r="AJ196" s="33"/>
      <c r="AK196" s="33"/>
      <c r="AL196" s="33"/>
      <c r="AM196" s="33"/>
      <c r="AN196" s="48"/>
      <c r="AO196" s="48"/>
      <c r="AP196" s="48"/>
    </row>
    <row r="197" spans="9:42" ht="21" customHeight="1">
      <c r="I197" s="292" t="e">
        <f t="shared" si="25"/>
        <v>#VALUE!</v>
      </c>
      <c r="J197" s="118">
        <f t="shared" si="19"/>
        <v>0</v>
      </c>
      <c r="K197" s="984">
        <v>11</v>
      </c>
      <c r="L197" s="188"/>
      <c r="M197" s="188"/>
      <c r="N197" s="189">
        <v>0</v>
      </c>
      <c r="O197" s="190"/>
      <c r="P197" s="190"/>
      <c r="Q197" s="191">
        <v>0</v>
      </c>
      <c r="R197" s="191">
        <v>0</v>
      </c>
      <c r="S197" s="1988"/>
      <c r="T197" s="1989"/>
      <c r="U197" s="118">
        <v>0</v>
      </c>
      <c r="V197" s="651" t="s">
        <v>1172</v>
      </c>
      <c r="W197" s="648" t="s">
        <v>1358</v>
      </c>
      <c r="X197" s="649"/>
      <c r="Y197" s="649"/>
      <c r="Z197" s="649"/>
      <c r="AA197" s="649"/>
      <c r="AB197" s="649"/>
      <c r="AC197" s="649"/>
      <c r="AD197" s="650"/>
      <c r="AE197" s="199"/>
      <c r="AF197" s="199"/>
      <c r="AG197" s="199"/>
      <c r="AH197" s="33"/>
      <c r="AI197" s="33"/>
      <c r="AJ197" s="33"/>
      <c r="AK197" s="33"/>
      <c r="AL197" s="33"/>
      <c r="AM197" s="33"/>
      <c r="AN197" s="48"/>
      <c r="AO197" s="48"/>
      <c r="AP197" s="48"/>
    </row>
    <row r="198" spans="9:42" ht="21" customHeight="1">
      <c r="I198" s="292" t="e">
        <f t="shared" si="25"/>
        <v>#VALUE!</v>
      </c>
      <c r="J198" s="118">
        <f t="shared" si="19"/>
        <v>0</v>
      </c>
      <c r="K198" s="984">
        <v>12</v>
      </c>
      <c r="L198" s="188"/>
      <c r="M198" s="188"/>
      <c r="N198" s="189">
        <v>0</v>
      </c>
      <c r="O198" s="190"/>
      <c r="P198" s="190"/>
      <c r="Q198" s="191">
        <v>0</v>
      </c>
      <c r="R198" s="191">
        <v>0</v>
      </c>
      <c r="S198" s="1988"/>
      <c r="T198" s="1989"/>
      <c r="U198" s="118">
        <v>0</v>
      </c>
      <c r="V198" s="651" t="s">
        <v>1174</v>
      </c>
      <c r="W198" s="648" t="s">
        <v>1359</v>
      </c>
      <c r="X198" s="649"/>
      <c r="Y198" s="649"/>
      <c r="Z198" s="649"/>
      <c r="AA198" s="649"/>
      <c r="AB198" s="649"/>
      <c r="AC198" s="649"/>
      <c r="AD198" s="650"/>
      <c r="AE198" s="199"/>
      <c r="AF198" s="199"/>
      <c r="AG198" s="199"/>
      <c r="AH198" s="33"/>
      <c r="AI198" s="33"/>
      <c r="AJ198" s="33"/>
      <c r="AK198" s="33"/>
      <c r="AL198" s="33"/>
      <c r="AM198" s="33"/>
      <c r="AN198" s="48"/>
      <c r="AO198" s="48"/>
      <c r="AP198" s="48"/>
    </row>
    <row r="199" spans="9:42" ht="21" customHeight="1">
      <c r="I199" s="292" t="e">
        <f t="shared" si="25"/>
        <v>#VALUE!</v>
      </c>
      <c r="J199" s="118">
        <f t="shared" si="19"/>
        <v>0</v>
      </c>
      <c r="K199" s="984">
        <v>13</v>
      </c>
      <c r="L199" s="188"/>
      <c r="M199" s="188"/>
      <c r="N199" s="189">
        <v>0</v>
      </c>
      <c r="O199" s="190"/>
      <c r="P199" s="190"/>
      <c r="Q199" s="191">
        <v>0</v>
      </c>
      <c r="R199" s="191">
        <v>0</v>
      </c>
      <c r="S199" s="1988"/>
      <c r="T199" s="1989"/>
      <c r="U199" s="118">
        <v>0</v>
      </c>
      <c r="V199" s="652" t="s">
        <v>1175</v>
      </c>
      <c r="W199" s="648"/>
      <c r="X199" s="649"/>
      <c r="Y199" s="649"/>
      <c r="Z199" s="649"/>
      <c r="AA199" s="649"/>
      <c r="AB199" s="649"/>
      <c r="AC199" s="649"/>
      <c r="AD199" s="650"/>
      <c r="AE199" s="199"/>
      <c r="AF199" s="199"/>
      <c r="AG199" s="199"/>
      <c r="AH199" s="33"/>
      <c r="AI199" s="33"/>
      <c r="AJ199" s="33"/>
      <c r="AK199" s="33"/>
      <c r="AL199" s="33"/>
      <c r="AM199" s="33"/>
      <c r="AN199" s="48"/>
      <c r="AO199" s="48"/>
      <c r="AP199" s="48"/>
    </row>
    <row r="200" spans="9:42" ht="21" customHeight="1" thickBot="1">
      <c r="I200" s="292" t="e">
        <f t="shared" si="25"/>
        <v>#VALUE!</v>
      </c>
      <c r="J200" s="118">
        <f t="shared" si="19"/>
        <v>0</v>
      </c>
      <c r="K200" s="206">
        <v>14</v>
      </c>
      <c r="L200" s="159"/>
      <c r="M200" s="159"/>
      <c r="N200" s="207">
        <v>0</v>
      </c>
      <c r="O200" s="208"/>
      <c r="P200" s="208"/>
      <c r="Q200" s="209">
        <v>0</v>
      </c>
      <c r="R200" s="209">
        <v>0</v>
      </c>
      <c r="S200" s="1990"/>
      <c r="T200" s="1991"/>
      <c r="U200" s="118">
        <v>0</v>
      </c>
      <c r="V200" s="651"/>
      <c r="W200" s="648"/>
      <c r="X200" s="649"/>
      <c r="Y200" s="649"/>
      <c r="Z200" s="649"/>
      <c r="AA200" s="649"/>
      <c r="AB200" s="649"/>
      <c r="AC200" s="649"/>
      <c r="AD200" s="650"/>
      <c r="AE200" s="199"/>
      <c r="AF200" s="199"/>
      <c r="AG200" s="199"/>
      <c r="AH200" s="33"/>
      <c r="AI200" s="33"/>
      <c r="AJ200" s="33"/>
      <c r="AK200" s="33"/>
      <c r="AL200" s="33"/>
      <c r="AM200" s="33"/>
      <c r="AN200" s="48"/>
      <c r="AO200" s="48"/>
      <c r="AP200" s="48"/>
    </row>
    <row r="201" spans="9:42" ht="21" customHeight="1">
      <c r="I201" s="292">
        <f>IF((O$203+P$203)&gt;0,1,0)</f>
        <v>0</v>
      </c>
      <c r="J201" s="118">
        <f t="shared" si="19"/>
        <v>0</v>
      </c>
      <c r="K201" s="2002" t="s">
        <v>840</v>
      </c>
      <c r="L201" s="2008" t="s">
        <v>841</v>
      </c>
      <c r="M201" s="2010" t="s">
        <v>842</v>
      </c>
      <c r="N201" s="2006" t="s">
        <v>843</v>
      </c>
      <c r="O201" s="2012" t="s">
        <v>844</v>
      </c>
      <c r="P201" s="2012"/>
      <c r="Q201" s="2012" t="s">
        <v>845</v>
      </c>
      <c r="R201" s="2012"/>
      <c r="S201" s="1992" t="s">
        <v>969</v>
      </c>
      <c r="T201" s="1993"/>
      <c r="U201" s="118">
        <f t="shared" ref="U201:U257" si="26">J201</f>
        <v>0</v>
      </c>
      <c r="V201" s="33"/>
      <c r="W201" s="33"/>
      <c r="X201" s="33"/>
      <c r="Y201" s="33"/>
      <c r="Z201" s="33"/>
      <c r="AA201" s="205"/>
      <c r="AB201" s="33"/>
      <c r="AC201" s="33"/>
      <c r="AD201" s="33"/>
      <c r="AE201" s="199"/>
      <c r="AF201" s="199"/>
      <c r="AG201" s="199"/>
      <c r="AH201" s="33"/>
      <c r="AI201" s="33"/>
      <c r="AJ201" s="33"/>
      <c r="AK201" s="33"/>
      <c r="AL201" s="33"/>
      <c r="AM201" s="33"/>
      <c r="AN201" s="48"/>
      <c r="AO201" s="48"/>
      <c r="AP201" s="48"/>
    </row>
    <row r="202" spans="9:42" ht="21" customHeight="1">
      <c r="I202" s="292">
        <f t="shared" ref="I202:I225" si="27">IF((O$203+P$203)&gt;0,1,0)</f>
        <v>0</v>
      </c>
      <c r="J202" s="118">
        <f t="shared" si="19"/>
        <v>0</v>
      </c>
      <c r="K202" s="2003"/>
      <c r="L202" s="2009"/>
      <c r="M202" s="2011"/>
      <c r="N202" s="2007"/>
      <c r="O202" s="635" t="s">
        <v>741</v>
      </c>
      <c r="P202" s="176" t="s">
        <v>742</v>
      </c>
      <c r="Q202" s="176" t="s">
        <v>741</v>
      </c>
      <c r="R202" s="177" t="s">
        <v>742</v>
      </c>
      <c r="S202" s="1994"/>
      <c r="T202" s="1995"/>
      <c r="U202" s="118">
        <f t="shared" si="26"/>
        <v>0</v>
      </c>
      <c r="V202" s="33"/>
      <c r="W202" s="33"/>
      <c r="X202" s="33"/>
      <c r="Y202" s="33"/>
      <c r="Z202" s="33"/>
      <c r="AA202" s="205"/>
      <c r="AB202" s="33"/>
      <c r="AC202" s="33"/>
      <c r="AD202" s="33"/>
      <c r="AE202" s="199"/>
      <c r="AF202" s="199"/>
      <c r="AG202" s="199"/>
      <c r="AH202" s="33"/>
      <c r="AI202" s="33"/>
      <c r="AJ202" s="33"/>
      <c r="AK202" s="33"/>
      <c r="AL202" s="33"/>
      <c r="AM202" s="33"/>
      <c r="AN202" s="48"/>
      <c r="AO202" s="48"/>
      <c r="AP202" s="48"/>
    </row>
    <row r="203" spans="9:42" ht="21" customHeight="1">
      <c r="I203" s="292">
        <f t="shared" si="27"/>
        <v>0</v>
      </c>
      <c r="J203" s="118">
        <f t="shared" si="19"/>
        <v>0</v>
      </c>
      <c r="K203" s="636">
        <f>+K50+1</f>
        <v>15</v>
      </c>
      <c r="L203" s="188"/>
      <c r="M203" s="188"/>
      <c r="N203" s="189">
        <f t="shared" ref="N203:N225" si="28">IF(O203+P203&gt;0,$W$152,)</f>
        <v>0</v>
      </c>
      <c r="O203" s="190"/>
      <c r="P203" s="190"/>
      <c r="Q203" s="191">
        <f t="shared" ref="Q203:R225" si="29">ROUND(O203*50,0)</f>
        <v>0</v>
      </c>
      <c r="R203" s="191">
        <f t="shared" si="29"/>
        <v>0</v>
      </c>
      <c r="S203" s="1988"/>
      <c r="T203" s="1989"/>
      <c r="U203" s="118">
        <f t="shared" si="26"/>
        <v>0</v>
      </c>
      <c r="V203" s="33"/>
      <c r="W203" s="33"/>
      <c r="X203" s="33"/>
      <c r="Y203" s="33"/>
      <c r="Z203" s="33"/>
      <c r="AA203" s="205"/>
      <c r="AB203" s="33"/>
      <c r="AC203" s="33"/>
      <c r="AD203" s="33"/>
      <c r="AE203" s="199"/>
      <c r="AF203" s="199"/>
      <c r="AG203" s="199"/>
      <c r="AH203" s="33"/>
      <c r="AI203" s="33"/>
      <c r="AJ203" s="33"/>
      <c r="AK203" s="33"/>
      <c r="AL203" s="33"/>
      <c r="AM203" s="33"/>
      <c r="AN203" s="48"/>
      <c r="AO203" s="48"/>
      <c r="AP203" s="48"/>
    </row>
    <row r="204" spans="9:42" ht="21" customHeight="1">
      <c r="I204" s="292">
        <f t="shared" si="27"/>
        <v>0</v>
      </c>
      <c r="J204" s="118">
        <f t="shared" si="19"/>
        <v>0</v>
      </c>
      <c r="K204" s="636">
        <f t="shared" ref="K204:K225" si="30">+K203+1</f>
        <v>16</v>
      </c>
      <c r="L204" s="188"/>
      <c r="M204" s="188"/>
      <c r="N204" s="189">
        <f t="shared" si="28"/>
        <v>0</v>
      </c>
      <c r="O204" s="190"/>
      <c r="P204" s="190"/>
      <c r="Q204" s="191">
        <f t="shared" si="29"/>
        <v>0</v>
      </c>
      <c r="R204" s="191">
        <f t="shared" si="29"/>
        <v>0</v>
      </c>
      <c r="S204" s="1988"/>
      <c r="T204" s="1989"/>
      <c r="U204" s="118">
        <f t="shared" si="26"/>
        <v>0</v>
      </c>
      <c r="V204" s="33"/>
      <c r="W204" s="33"/>
      <c r="X204" s="33"/>
      <c r="Y204" s="33"/>
      <c r="Z204" s="33"/>
      <c r="AA204" s="205"/>
      <c r="AB204" s="33"/>
      <c r="AC204" s="33"/>
      <c r="AD204" s="33"/>
      <c r="AE204" s="199"/>
      <c r="AF204" s="199"/>
      <c r="AG204" s="199"/>
      <c r="AH204" s="33"/>
      <c r="AI204" s="33"/>
      <c r="AJ204" s="33"/>
      <c r="AK204" s="33"/>
      <c r="AL204" s="33"/>
      <c r="AM204" s="33"/>
      <c r="AN204" s="48"/>
      <c r="AO204" s="48"/>
      <c r="AP204" s="48"/>
    </row>
    <row r="205" spans="9:42" ht="21" customHeight="1">
      <c r="I205" s="292">
        <f t="shared" si="27"/>
        <v>0</v>
      </c>
      <c r="J205" s="118">
        <f t="shared" si="19"/>
        <v>0</v>
      </c>
      <c r="K205" s="636">
        <f t="shared" si="30"/>
        <v>17</v>
      </c>
      <c r="L205" s="188"/>
      <c r="M205" s="188"/>
      <c r="N205" s="189">
        <f t="shared" si="28"/>
        <v>0</v>
      </c>
      <c r="O205" s="190"/>
      <c r="P205" s="190"/>
      <c r="Q205" s="191">
        <f t="shared" si="29"/>
        <v>0</v>
      </c>
      <c r="R205" s="191">
        <f t="shared" si="29"/>
        <v>0</v>
      </c>
      <c r="S205" s="1988"/>
      <c r="T205" s="1989"/>
      <c r="U205" s="118">
        <f t="shared" si="26"/>
        <v>0</v>
      </c>
      <c r="V205" s="33"/>
      <c r="W205" s="33"/>
      <c r="X205" s="33"/>
      <c r="Y205" s="33"/>
      <c r="Z205" s="33"/>
      <c r="AA205" s="205"/>
      <c r="AB205" s="33"/>
      <c r="AC205" s="33"/>
      <c r="AD205" s="33"/>
      <c r="AE205" s="199"/>
      <c r="AF205" s="199"/>
      <c r="AG205" s="199"/>
      <c r="AH205" s="33"/>
      <c r="AI205" s="33"/>
      <c r="AJ205" s="33"/>
      <c r="AK205" s="33"/>
      <c r="AL205" s="33"/>
      <c r="AM205" s="33"/>
      <c r="AN205" s="48"/>
      <c r="AO205" s="48"/>
      <c r="AP205" s="48"/>
    </row>
    <row r="206" spans="9:42" ht="21" customHeight="1">
      <c r="I206" s="292">
        <f t="shared" si="27"/>
        <v>0</v>
      </c>
      <c r="J206" s="118">
        <f t="shared" si="19"/>
        <v>0</v>
      </c>
      <c r="K206" s="636">
        <f t="shared" si="30"/>
        <v>18</v>
      </c>
      <c r="L206" s="188"/>
      <c r="M206" s="188"/>
      <c r="N206" s="189">
        <f t="shared" si="28"/>
        <v>0</v>
      </c>
      <c r="O206" s="190"/>
      <c r="P206" s="190"/>
      <c r="Q206" s="191">
        <f t="shared" si="29"/>
        <v>0</v>
      </c>
      <c r="R206" s="191">
        <f t="shared" si="29"/>
        <v>0</v>
      </c>
      <c r="S206" s="1988"/>
      <c r="T206" s="1989"/>
      <c r="U206" s="118">
        <f t="shared" si="26"/>
        <v>0</v>
      </c>
      <c r="V206" s="33"/>
      <c r="W206" s="33"/>
      <c r="X206" s="33"/>
      <c r="Y206" s="33"/>
      <c r="Z206" s="33"/>
      <c r="AA206" s="205"/>
      <c r="AB206" s="33"/>
      <c r="AC206" s="33"/>
      <c r="AD206" s="33"/>
      <c r="AE206" s="199"/>
      <c r="AF206" s="199"/>
      <c r="AG206" s="199"/>
      <c r="AH206" s="33"/>
      <c r="AI206" s="33"/>
      <c r="AJ206" s="33"/>
      <c r="AK206" s="33"/>
      <c r="AL206" s="33"/>
      <c r="AM206" s="33"/>
      <c r="AN206" s="48"/>
      <c r="AO206" s="48"/>
      <c r="AP206" s="48"/>
    </row>
    <row r="207" spans="9:42" ht="21" customHeight="1">
      <c r="I207" s="292">
        <f t="shared" si="27"/>
        <v>0</v>
      </c>
      <c r="J207" s="118">
        <f t="shared" si="19"/>
        <v>0</v>
      </c>
      <c r="K207" s="636">
        <f t="shared" si="30"/>
        <v>19</v>
      </c>
      <c r="L207" s="188"/>
      <c r="M207" s="188"/>
      <c r="N207" s="189">
        <f t="shared" si="28"/>
        <v>0</v>
      </c>
      <c r="O207" s="190"/>
      <c r="P207" s="190"/>
      <c r="Q207" s="191">
        <f t="shared" si="29"/>
        <v>0</v>
      </c>
      <c r="R207" s="191">
        <f t="shared" si="29"/>
        <v>0</v>
      </c>
      <c r="S207" s="1988"/>
      <c r="T207" s="1989"/>
      <c r="U207" s="118">
        <f t="shared" si="26"/>
        <v>0</v>
      </c>
      <c r="V207" s="33"/>
      <c r="W207" s="33"/>
      <c r="X207" s="33"/>
      <c r="Y207" s="33"/>
      <c r="Z207" s="33"/>
      <c r="AA207" s="205"/>
      <c r="AB207" s="33"/>
      <c r="AC207" s="33"/>
      <c r="AD207" s="33"/>
      <c r="AE207" s="199"/>
      <c r="AF207" s="199"/>
      <c r="AG207" s="199"/>
      <c r="AH207" s="33"/>
      <c r="AI207" s="33"/>
      <c r="AJ207" s="33"/>
      <c r="AK207" s="33"/>
      <c r="AL207" s="33"/>
      <c r="AM207" s="33"/>
      <c r="AN207" s="48"/>
      <c r="AO207" s="48"/>
      <c r="AP207" s="48"/>
    </row>
    <row r="208" spans="9:42" ht="21" customHeight="1">
      <c r="I208" s="292">
        <f t="shared" si="27"/>
        <v>0</v>
      </c>
      <c r="J208" s="118">
        <f t="shared" si="19"/>
        <v>0</v>
      </c>
      <c r="K208" s="636">
        <f t="shared" si="30"/>
        <v>20</v>
      </c>
      <c r="L208" s="188"/>
      <c r="M208" s="188"/>
      <c r="N208" s="189">
        <f t="shared" si="28"/>
        <v>0</v>
      </c>
      <c r="O208" s="190"/>
      <c r="P208" s="190"/>
      <c r="Q208" s="191">
        <f t="shared" si="29"/>
        <v>0</v>
      </c>
      <c r="R208" s="191">
        <f t="shared" si="29"/>
        <v>0</v>
      </c>
      <c r="S208" s="1988"/>
      <c r="T208" s="1989"/>
      <c r="U208" s="118">
        <f t="shared" si="26"/>
        <v>0</v>
      </c>
      <c r="V208" s="33"/>
      <c r="W208" s="33"/>
      <c r="X208" s="33"/>
      <c r="Y208" s="33"/>
      <c r="Z208" s="33"/>
      <c r="AA208" s="205"/>
      <c r="AB208" s="33"/>
      <c r="AC208" s="33"/>
      <c r="AD208" s="33"/>
      <c r="AE208" s="199"/>
      <c r="AF208" s="199"/>
      <c r="AG208" s="199"/>
      <c r="AH208" s="33"/>
      <c r="AI208" s="33"/>
      <c r="AJ208" s="33"/>
      <c r="AK208" s="33"/>
      <c r="AL208" s="33"/>
      <c r="AM208" s="33"/>
      <c r="AN208" s="48"/>
      <c r="AO208" s="48"/>
      <c r="AP208" s="48"/>
    </row>
    <row r="209" spans="9:42" ht="21" customHeight="1">
      <c r="I209" s="292">
        <f t="shared" si="27"/>
        <v>0</v>
      </c>
      <c r="J209" s="118">
        <f t="shared" si="19"/>
        <v>0</v>
      </c>
      <c r="K209" s="636">
        <f t="shared" si="30"/>
        <v>21</v>
      </c>
      <c r="L209" s="188"/>
      <c r="M209" s="188"/>
      <c r="N209" s="189">
        <f t="shared" si="28"/>
        <v>0</v>
      </c>
      <c r="O209" s="190"/>
      <c r="P209" s="190"/>
      <c r="Q209" s="191">
        <f t="shared" si="29"/>
        <v>0</v>
      </c>
      <c r="R209" s="191">
        <f t="shared" si="29"/>
        <v>0</v>
      </c>
      <c r="S209" s="1988"/>
      <c r="T209" s="1989"/>
      <c r="U209" s="118">
        <f t="shared" si="26"/>
        <v>0</v>
      </c>
      <c r="V209" s="33"/>
      <c r="W209" s="33"/>
      <c r="X209" s="33"/>
      <c r="Y209" s="33"/>
      <c r="Z209" s="33"/>
      <c r="AA209" s="205"/>
      <c r="AB209" s="33"/>
      <c r="AC209" s="33"/>
      <c r="AD209" s="33"/>
      <c r="AE209" s="199"/>
      <c r="AF209" s="199"/>
      <c r="AG209" s="199"/>
      <c r="AH209" s="33"/>
      <c r="AI209" s="33"/>
      <c r="AJ209" s="33"/>
      <c r="AK209" s="33"/>
      <c r="AL209" s="33"/>
      <c r="AM209" s="33"/>
      <c r="AN209" s="48"/>
      <c r="AO209" s="48"/>
      <c r="AP209" s="48"/>
    </row>
    <row r="210" spans="9:42" ht="21" customHeight="1">
      <c r="I210" s="292">
        <f t="shared" si="27"/>
        <v>0</v>
      </c>
      <c r="J210" s="118">
        <f t="shared" si="19"/>
        <v>0</v>
      </c>
      <c r="K210" s="636">
        <f t="shared" si="30"/>
        <v>22</v>
      </c>
      <c r="L210" s="188"/>
      <c r="M210" s="188"/>
      <c r="N210" s="189">
        <f t="shared" si="28"/>
        <v>0</v>
      </c>
      <c r="O210" s="190"/>
      <c r="P210" s="190"/>
      <c r="Q210" s="191">
        <f t="shared" si="29"/>
        <v>0</v>
      </c>
      <c r="R210" s="191">
        <f t="shared" si="29"/>
        <v>0</v>
      </c>
      <c r="S210" s="1988"/>
      <c r="T210" s="1989"/>
      <c r="U210" s="118">
        <f t="shared" si="26"/>
        <v>0</v>
      </c>
      <c r="V210" s="33"/>
      <c r="W210" s="33"/>
      <c r="X210" s="33"/>
      <c r="Y210" s="33"/>
      <c r="Z210" s="33"/>
      <c r="AA210" s="205"/>
      <c r="AB210" s="33"/>
      <c r="AC210" s="33"/>
      <c r="AD210" s="33"/>
      <c r="AE210" s="199"/>
      <c r="AF210" s="199"/>
      <c r="AG210" s="199"/>
      <c r="AH210" s="33"/>
      <c r="AI210" s="33"/>
      <c r="AJ210" s="33"/>
      <c r="AK210" s="33"/>
      <c r="AL210" s="33"/>
      <c r="AM210" s="33"/>
      <c r="AN210" s="48"/>
      <c r="AO210" s="48"/>
      <c r="AP210" s="48"/>
    </row>
    <row r="211" spans="9:42" ht="21" customHeight="1">
      <c r="I211" s="292">
        <f t="shared" si="27"/>
        <v>0</v>
      </c>
      <c r="J211" s="118">
        <f t="shared" si="19"/>
        <v>0</v>
      </c>
      <c r="K211" s="636">
        <f t="shared" si="30"/>
        <v>23</v>
      </c>
      <c r="L211" s="188"/>
      <c r="M211" s="188"/>
      <c r="N211" s="189">
        <f t="shared" si="28"/>
        <v>0</v>
      </c>
      <c r="O211" s="190"/>
      <c r="P211" s="190"/>
      <c r="Q211" s="191">
        <f t="shared" si="29"/>
        <v>0</v>
      </c>
      <c r="R211" s="191">
        <f t="shared" si="29"/>
        <v>0</v>
      </c>
      <c r="S211" s="1988"/>
      <c r="T211" s="1989"/>
      <c r="U211" s="118">
        <f t="shared" si="26"/>
        <v>0</v>
      </c>
      <c r="V211" s="33"/>
      <c r="W211" s="33"/>
      <c r="X211" s="33"/>
      <c r="Y211" s="33"/>
      <c r="Z211" s="33"/>
      <c r="AA211" s="205"/>
      <c r="AB211" s="33"/>
      <c r="AC211" s="33"/>
      <c r="AD211" s="33"/>
      <c r="AE211" s="199"/>
      <c r="AF211" s="199"/>
      <c r="AG211" s="199"/>
      <c r="AH211" s="33"/>
      <c r="AI211" s="33"/>
      <c r="AJ211" s="33"/>
      <c r="AK211" s="33"/>
      <c r="AL211" s="33"/>
      <c r="AM211" s="33"/>
      <c r="AN211" s="48"/>
      <c r="AO211" s="48"/>
      <c r="AP211" s="48"/>
    </row>
    <row r="212" spans="9:42" ht="21" customHeight="1">
      <c r="I212" s="292">
        <f t="shared" si="27"/>
        <v>0</v>
      </c>
      <c r="J212" s="118">
        <f t="shared" si="19"/>
        <v>0</v>
      </c>
      <c r="K212" s="636">
        <f t="shared" si="30"/>
        <v>24</v>
      </c>
      <c r="L212" s="188"/>
      <c r="M212" s="188"/>
      <c r="N212" s="189">
        <f t="shared" si="28"/>
        <v>0</v>
      </c>
      <c r="O212" s="190"/>
      <c r="P212" s="190"/>
      <c r="Q212" s="191">
        <f t="shared" si="29"/>
        <v>0</v>
      </c>
      <c r="R212" s="191">
        <f t="shared" si="29"/>
        <v>0</v>
      </c>
      <c r="S212" s="1988"/>
      <c r="T212" s="1989"/>
      <c r="U212" s="118">
        <f t="shared" si="26"/>
        <v>0</v>
      </c>
      <c r="V212" s="33"/>
      <c r="W212" s="33"/>
      <c r="X212" s="33"/>
      <c r="Y212" s="33"/>
      <c r="Z212" s="33"/>
      <c r="AA212" s="205"/>
      <c r="AB212" s="33"/>
      <c r="AC212" s="33"/>
      <c r="AD212" s="33"/>
      <c r="AE212" s="199"/>
      <c r="AF212" s="199"/>
      <c r="AG212" s="199"/>
      <c r="AH212" s="33"/>
      <c r="AI212" s="33"/>
      <c r="AJ212" s="33"/>
      <c r="AK212" s="33"/>
      <c r="AL212" s="33"/>
      <c r="AM212" s="33"/>
      <c r="AN212" s="48"/>
      <c r="AO212" s="48"/>
      <c r="AP212" s="48"/>
    </row>
    <row r="213" spans="9:42" ht="21" customHeight="1">
      <c r="I213" s="292">
        <f t="shared" si="27"/>
        <v>0</v>
      </c>
      <c r="J213" s="118">
        <f t="shared" si="19"/>
        <v>0</v>
      </c>
      <c r="K213" s="636">
        <f t="shared" si="30"/>
        <v>25</v>
      </c>
      <c r="L213" s="188"/>
      <c r="M213" s="188"/>
      <c r="N213" s="189">
        <f t="shared" si="28"/>
        <v>0</v>
      </c>
      <c r="O213" s="190"/>
      <c r="P213" s="190"/>
      <c r="Q213" s="191">
        <f t="shared" si="29"/>
        <v>0</v>
      </c>
      <c r="R213" s="191">
        <f t="shared" si="29"/>
        <v>0</v>
      </c>
      <c r="S213" s="1988"/>
      <c r="T213" s="1989"/>
      <c r="U213" s="118">
        <f t="shared" si="26"/>
        <v>0</v>
      </c>
      <c r="V213" s="33"/>
      <c r="W213" s="33"/>
      <c r="X213" s="33"/>
      <c r="Y213" s="33"/>
      <c r="Z213" s="33"/>
      <c r="AA213" s="205"/>
      <c r="AB213" s="33"/>
      <c r="AC213" s="33"/>
      <c r="AD213" s="33"/>
      <c r="AE213" s="199"/>
      <c r="AF213" s="199"/>
      <c r="AG213" s="199"/>
      <c r="AH213" s="33"/>
      <c r="AI213" s="33"/>
      <c r="AJ213" s="33"/>
      <c r="AK213" s="33"/>
      <c r="AL213" s="33"/>
      <c r="AM213" s="33"/>
      <c r="AN213" s="48"/>
      <c r="AO213" s="48"/>
      <c r="AP213" s="48"/>
    </row>
    <row r="214" spans="9:42" ht="21" customHeight="1">
      <c r="I214" s="292">
        <f t="shared" si="27"/>
        <v>0</v>
      </c>
      <c r="J214" s="118">
        <f t="shared" si="19"/>
        <v>0</v>
      </c>
      <c r="K214" s="636">
        <f t="shared" si="30"/>
        <v>26</v>
      </c>
      <c r="L214" s="188"/>
      <c r="M214" s="188"/>
      <c r="N214" s="189">
        <f t="shared" si="28"/>
        <v>0</v>
      </c>
      <c r="O214" s="190"/>
      <c r="P214" s="190"/>
      <c r="Q214" s="191">
        <f t="shared" si="29"/>
        <v>0</v>
      </c>
      <c r="R214" s="191">
        <f t="shared" si="29"/>
        <v>0</v>
      </c>
      <c r="S214" s="1988"/>
      <c r="T214" s="1989"/>
      <c r="U214" s="118">
        <f t="shared" si="26"/>
        <v>0</v>
      </c>
      <c r="V214" s="33"/>
      <c r="W214" s="33"/>
      <c r="X214" s="33"/>
      <c r="Y214" s="33"/>
      <c r="Z214" s="33"/>
      <c r="AA214" s="205"/>
      <c r="AB214" s="33"/>
      <c r="AC214" s="33"/>
      <c r="AD214" s="33"/>
      <c r="AE214" s="199"/>
      <c r="AF214" s="199"/>
      <c r="AG214" s="199"/>
      <c r="AH214" s="33"/>
      <c r="AI214" s="33"/>
      <c r="AJ214" s="33"/>
      <c r="AK214" s="33"/>
      <c r="AL214" s="33"/>
      <c r="AM214" s="33"/>
      <c r="AN214" s="48"/>
      <c r="AO214" s="48"/>
      <c r="AP214" s="48"/>
    </row>
    <row r="215" spans="9:42" ht="21" customHeight="1">
      <c r="I215" s="292">
        <f t="shared" si="27"/>
        <v>0</v>
      </c>
      <c r="J215" s="118">
        <f t="shared" ref="J215:J225" si="31">IF($Q$154&gt;0,3,)</f>
        <v>0</v>
      </c>
      <c r="K215" s="636">
        <f t="shared" si="30"/>
        <v>27</v>
      </c>
      <c r="L215" s="188"/>
      <c r="M215" s="188"/>
      <c r="N215" s="189">
        <f t="shared" si="28"/>
        <v>0</v>
      </c>
      <c r="O215" s="190"/>
      <c r="P215" s="190"/>
      <c r="Q215" s="191">
        <f t="shared" si="29"/>
        <v>0</v>
      </c>
      <c r="R215" s="191">
        <f t="shared" si="29"/>
        <v>0</v>
      </c>
      <c r="S215" s="1988"/>
      <c r="T215" s="1989"/>
      <c r="U215" s="118">
        <f t="shared" si="26"/>
        <v>0</v>
      </c>
      <c r="V215" s="33"/>
      <c r="W215" s="33"/>
      <c r="X215" s="33"/>
      <c r="Y215" s="33"/>
      <c r="Z215" s="33"/>
      <c r="AA215" s="205"/>
      <c r="AB215" s="33"/>
      <c r="AC215" s="33"/>
      <c r="AD215" s="33"/>
      <c r="AE215" s="199"/>
      <c r="AF215" s="199"/>
      <c r="AG215" s="199"/>
      <c r="AH215" s="33"/>
      <c r="AI215" s="33"/>
      <c r="AJ215" s="33"/>
      <c r="AK215" s="33"/>
      <c r="AL215" s="33"/>
      <c r="AM215" s="33"/>
      <c r="AN215" s="48"/>
      <c r="AO215" s="48"/>
      <c r="AP215" s="48"/>
    </row>
    <row r="216" spans="9:42" ht="21" customHeight="1">
      <c r="I216" s="292">
        <f t="shared" si="27"/>
        <v>0</v>
      </c>
      <c r="J216" s="118">
        <f t="shared" si="31"/>
        <v>0</v>
      </c>
      <c r="K216" s="636">
        <f t="shared" si="30"/>
        <v>28</v>
      </c>
      <c r="L216" s="188"/>
      <c r="M216" s="188"/>
      <c r="N216" s="189">
        <f t="shared" si="28"/>
        <v>0</v>
      </c>
      <c r="O216" s="190"/>
      <c r="P216" s="190"/>
      <c r="Q216" s="191">
        <f t="shared" si="29"/>
        <v>0</v>
      </c>
      <c r="R216" s="191">
        <f t="shared" si="29"/>
        <v>0</v>
      </c>
      <c r="S216" s="1988"/>
      <c r="T216" s="1989"/>
      <c r="U216" s="118">
        <f t="shared" si="26"/>
        <v>0</v>
      </c>
      <c r="V216" s="33"/>
      <c r="W216" s="33"/>
      <c r="X216" s="33"/>
      <c r="Y216" s="33"/>
      <c r="Z216" s="33"/>
      <c r="AA216" s="205"/>
      <c r="AB216" s="33"/>
      <c r="AC216" s="33"/>
      <c r="AD216" s="33"/>
      <c r="AE216" s="199"/>
      <c r="AF216" s="199"/>
      <c r="AG216" s="199"/>
      <c r="AH216" s="33"/>
      <c r="AI216" s="33"/>
      <c r="AJ216" s="33"/>
      <c r="AK216" s="33"/>
      <c r="AL216" s="33"/>
      <c r="AM216" s="33"/>
      <c r="AN216" s="48"/>
      <c r="AO216" s="48"/>
      <c r="AP216" s="48"/>
    </row>
    <row r="217" spans="9:42" ht="21" customHeight="1">
      <c r="I217" s="292">
        <f t="shared" si="27"/>
        <v>0</v>
      </c>
      <c r="J217" s="118">
        <f t="shared" si="31"/>
        <v>0</v>
      </c>
      <c r="K217" s="636">
        <f t="shared" si="30"/>
        <v>29</v>
      </c>
      <c r="L217" s="188"/>
      <c r="M217" s="188"/>
      <c r="N217" s="189">
        <f t="shared" si="28"/>
        <v>0</v>
      </c>
      <c r="O217" s="190"/>
      <c r="P217" s="190"/>
      <c r="Q217" s="191">
        <f t="shared" si="29"/>
        <v>0</v>
      </c>
      <c r="R217" s="191">
        <f t="shared" si="29"/>
        <v>0</v>
      </c>
      <c r="S217" s="1988"/>
      <c r="T217" s="1989"/>
      <c r="U217" s="118">
        <f t="shared" si="26"/>
        <v>0</v>
      </c>
      <c r="V217" s="33"/>
      <c r="W217" s="33"/>
      <c r="X217" s="33"/>
      <c r="Y217" s="33"/>
      <c r="Z217" s="33"/>
      <c r="AA217" s="205"/>
      <c r="AB217" s="33"/>
      <c r="AC217" s="33"/>
      <c r="AD217" s="33"/>
      <c r="AE217" s="199"/>
      <c r="AF217" s="199"/>
      <c r="AG217" s="199"/>
      <c r="AH217" s="33"/>
      <c r="AI217" s="33"/>
      <c r="AJ217" s="33"/>
      <c r="AK217" s="33"/>
      <c r="AL217" s="33"/>
      <c r="AM217" s="33"/>
      <c r="AN217" s="48"/>
      <c r="AO217" s="48"/>
      <c r="AP217" s="48"/>
    </row>
    <row r="218" spans="9:42" ht="21" customHeight="1">
      <c r="I218" s="292">
        <f t="shared" si="27"/>
        <v>0</v>
      </c>
      <c r="J218" s="118">
        <f t="shared" si="31"/>
        <v>0</v>
      </c>
      <c r="K218" s="636">
        <f t="shared" si="30"/>
        <v>30</v>
      </c>
      <c r="L218" s="188"/>
      <c r="M218" s="188"/>
      <c r="N218" s="189">
        <f t="shared" si="28"/>
        <v>0</v>
      </c>
      <c r="O218" s="190"/>
      <c r="P218" s="190"/>
      <c r="Q218" s="191">
        <f t="shared" si="29"/>
        <v>0</v>
      </c>
      <c r="R218" s="191">
        <f t="shared" si="29"/>
        <v>0</v>
      </c>
      <c r="S218" s="1988"/>
      <c r="T218" s="1989"/>
      <c r="U218" s="118">
        <f t="shared" si="26"/>
        <v>0</v>
      </c>
      <c r="V218" s="33"/>
      <c r="W218" s="33"/>
      <c r="X218" s="33"/>
      <c r="Y218" s="33"/>
      <c r="Z218" s="33"/>
      <c r="AA218" s="205"/>
      <c r="AB218" s="33"/>
      <c r="AC218" s="33"/>
      <c r="AD218" s="33"/>
      <c r="AE218" s="199"/>
      <c r="AF218" s="199"/>
      <c r="AG218" s="199"/>
      <c r="AH218" s="33"/>
      <c r="AI218" s="33"/>
      <c r="AJ218" s="33"/>
      <c r="AK218" s="33"/>
      <c r="AL218" s="33"/>
      <c r="AM218" s="33"/>
      <c r="AN218" s="48"/>
      <c r="AO218" s="48"/>
      <c r="AP218" s="48"/>
    </row>
    <row r="219" spans="9:42" ht="21" customHeight="1">
      <c r="I219" s="292">
        <f t="shared" si="27"/>
        <v>0</v>
      </c>
      <c r="J219" s="118">
        <f t="shared" si="31"/>
        <v>0</v>
      </c>
      <c r="K219" s="636">
        <f t="shared" si="30"/>
        <v>31</v>
      </c>
      <c r="L219" s="188"/>
      <c r="M219" s="188"/>
      <c r="N219" s="189">
        <f t="shared" si="28"/>
        <v>0</v>
      </c>
      <c r="O219" s="190"/>
      <c r="P219" s="190"/>
      <c r="Q219" s="191">
        <f t="shared" si="29"/>
        <v>0</v>
      </c>
      <c r="R219" s="191">
        <f t="shared" si="29"/>
        <v>0</v>
      </c>
      <c r="S219" s="1988"/>
      <c r="T219" s="1989"/>
      <c r="U219" s="118">
        <f t="shared" si="26"/>
        <v>0</v>
      </c>
      <c r="V219" s="33"/>
      <c r="W219" s="33"/>
      <c r="X219" s="33"/>
      <c r="Y219" s="33"/>
      <c r="Z219" s="33"/>
      <c r="AA219" s="205"/>
      <c r="AB219" s="33"/>
      <c r="AC219" s="33"/>
      <c r="AD219" s="33"/>
      <c r="AE219" s="199"/>
      <c r="AF219" s="199"/>
      <c r="AG219" s="199"/>
      <c r="AH219" s="33"/>
      <c r="AI219" s="33"/>
      <c r="AJ219" s="33"/>
      <c r="AK219" s="33"/>
      <c r="AL219" s="33"/>
      <c r="AM219" s="33"/>
      <c r="AN219" s="48"/>
      <c r="AO219" s="48"/>
      <c r="AP219" s="48"/>
    </row>
    <row r="220" spans="9:42" ht="21" customHeight="1">
      <c r="I220" s="292">
        <f t="shared" si="27"/>
        <v>0</v>
      </c>
      <c r="J220" s="118">
        <f t="shared" si="31"/>
        <v>0</v>
      </c>
      <c r="K220" s="636">
        <f t="shared" si="30"/>
        <v>32</v>
      </c>
      <c r="L220" s="188"/>
      <c r="M220" s="188"/>
      <c r="N220" s="189">
        <f t="shared" si="28"/>
        <v>0</v>
      </c>
      <c r="O220" s="190"/>
      <c r="P220" s="190"/>
      <c r="Q220" s="191">
        <f t="shared" si="29"/>
        <v>0</v>
      </c>
      <c r="R220" s="191">
        <f t="shared" si="29"/>
        <v>0</v>
      </c>
      <c r="S220" s="1988"/>
      <c r="T220" s="1989"/>
      <c r="U220" s="118">
        <f t="shared" si="26"/>
        <v>0</v>
      </c>
      <c r="V220" s="33"/>
      <c r="W220" s="33"/>
      <c r="X220" s="33"/>
      <c r="Y220" s="33"/>
      <c r="Z220" s="33"/>
      <c r="AA220" s="205"/>
      <c r="AB220" s="33"/>
      <c r="AC220" s="33"/>
      <c r="AD220" s="33"/>
      <c r="AE220" s="199"/>
      <c r="AF220" s="199"/>
      <c r="AG220" s="199"/>
      <c r="AH220" s="33"/>
      <c r="AI220" s="33"/>
      <c r="AJ220" s="33"/>
      <c r="AK220" s="33"/>
      <c r="AL220" s="33"/>
      <c r="AM220" s="33"/>
      <c r="AN220" s="48"/>
      <c r="AO220" s="48"/>
      <c r="AP220" s="48"/>
    </row>
    <row r="221" spans="9:42" ht="21" customHeight="1">
      <c r="I221" s="292">
        <f t="shared" si="27"/>
        <v>0</v>
      </c>
      <c r="J221" s="118">
        <f t="shared" si="31"/>
        <v>0</v>
      </c>
      <c r="K221" s="636">
        <f t="shared" si="30"/>
        <v>33</v>
      </c>
      <c r="L221" s="188"/>
      <c r="M221" s="188"/>
      <c r="N221" s="189">
        <f t="shared" si="28"/>
        <v>0</v>
      </c>
      <c r="O221" s="190"/>
      <c r="P221" s="190"/>
      <c r="Q221" s="191">
        <f t="shared" si="29"/>
        <v>0</v>
      </c>
      <c r="R221" s="191">
        <f t="shared" si="29"/>
        <v>0</v>
      </c>
      <c r="S221" s="1988"/>
      <c r="T221" s="1989"/>
      <c r="U221" s="118">
        <f t="shared" si="26"/>
        <v>0</v>
      </c>
      <c r="V221" s="33"/>
      <c r="W221" s="33"/>
      <c r="X221" s="33"/>
      <c r="Y221" s="33"/>
      <c r="Z221" s="33"/>
      <c r="AA221" s="205"/>
      <c r="AB221" s="33"/>
      <c r="AC221" s="33"/>
      <c r="AD221" s="33"/>
      <c r="AE221" s="199"/>
      <c r="AF221" s="199"/>
      <c r="AG221" s="199"/>
      <c r="AH221" s="33"/>
      <c r="AI221" s="33"/>
      <c r="AJ221" s="33"/>
      <c r="AK221" s="33"/>
      <c r="AL221" s="33"/>
      <c r="AM221" s="33"/>
      <c r="AN221" s="48"/>
      <c r="AO221" s="48"/>
      <c r="AP221" s="48"/>
    </row>
    <row r="222" spans="9:42" ht="21" customHeight="1">
      <c r="I222" s="292">
        <f t="shared" si="27"/>
        <v>0</v>
      </c>
      <c r="J222" s="118">
        <f t="shared" si="31"/>
        <v>0</v>
      </c>
      <c r="K222" s="636">
        <f t="shared" si="30"/>
        <v>34</v>
      </c>
      <c r="L222" s="188"/>
      <c r="M222" s="188"/>
      <c r="N222" s="189">
        <f t="shared" si="28"/>
        <v>0</v>
      </c>
      <c r="O222" s="190"/>
      <c r="P222" s="190"/>
      <c r="Q222" s="191">
        <f t="shared" si="29"/>
        <v>0</v>
      </c>
      <c r="R222" s="191">
        <f t="shared" si="29"/>
        <v>0</v>
      </c>
      <c r="S222" s="1988"/>
      <c r="T222" s="1989"/>
      <c r="U222" s="118">
        <f t="shared" si="26"/>
        <v>0</v>
      </c>
      <c r="V222" s="33"/>
      <c r="W222" s="33"/>
      <c r="X222" s="33"/>
      <c r="Y222" s="33"/>
      <c r="Z222" s="33"/>
      <c r="AA222" s="205"/>
      <c r="AB222" s="33"/>
      <c r="AC222" s="33"/>
      <c r="AD222" s="33"/>
      <c r="AE222" s="199"/>
      <c r="AF222" s="199"/>
      <c r="AG222" s="199"/>
      <c r="AH222" s="33"/>
      <c r="AI222" s="33"/>
      <c r="AJ222" s="33"/>
      <c r="AK222" s="33"/>
      <c r="AL222" s="33"/>
      <c r="AM222" s="33"/>
      <c r="AN222" s="48"/>
      <c r="AO222" s="48"/>
      <c r="AP222" s="48"/>
    </row>
    <row r="223" spans="9:42" ht="21" customHeight="1">
      <c r="I223" s="292">
        <f t="shared" si="27"/>
        <v>0</v>
      </c>
      <c r="J223" s="118">
        <f t="shared" si="31"/>
        <v>0</v>
      </c>
      <c r="K223" s="636">
        <f t="shared" si="30"/>
        <v>35</v>
      </c>
      <c r="L223" s="188"/>
      <c r="M223" s="188"/>
      <c r="N223" s="189">
        <f t="shared" si="28"/>
        <v>0</v>
      </c>
      <c r="O223" s="190"/>
      <c r="P223" s="190"/>
      <c r="Q223" s="191">
        <f t="shared" si="29"/>
        <v>0</v>
      </c>
      <c r="R223" s="191">
        <f t="shared" si="29"/>
        <v>0</v>
      </c>
      <c r="S223" s="1988"/>
      <c r="T223" s="1989"/>
      <c r="U223" s="118">
        <f t="shared" si="26"/>
        <v>0</v>
      </c>
      <c r="V223" s="33"/>
      <c r="W223" s="33"/>
      <c r="X223" s="33"/>
      <c r="Y223" s="33"/>
      <c r="Z223" s="33"/>
      <c r="AA223" s="205"/>
      <c r="AB223" s="33"/>
      <c r="AC223" s="33"/>
      <c r="AD223" s="33"/>
      <c r="AE223" s="199"/>
      <c r="AF223" s="199"/>
      <c r="AG223" s="199"/>
      <c r="AH223" s="33"/>
      <c r="AI223" s="33"/>
      <c r="AJ223" s="33"/>
      <c r="AK223" s="33"/>
      <c r="AL223" s="33"/>
      <c r="AM223" s="33"/>
      <c r="AN223" s="48"/>
      <c r="AO223" s="48"/>
      <c r="AP223" s="48"/>
    </row>
    <row r="224" spans="9:42" ht="21" customHeight="1">
      <c r="I224" s="292">
        <f t="shared" si="27"/>
        <v>0</v>
      </c>
      <c r="J224" s="118">
        <f t="shared" si="31"/>
        <v>0</v>
      </c>
      <c r="K224" s="636">
        <f t="shared" si="30"/>
        <v>36</v>
      </c>
      <c r="L224" s="188"/>
      <c r="M224" s="188"/>
      <c r="N224" s="189">
        <f t="shared" si="28"/>
        <v>0</v>
      </c>
      <c r="O224" s="190"/>
      <c r="P224" s="190"/>
      <c r="Q224" s="191">
        <f t="shared" si="29"/>
        <v>0</v>
      </c>
      <c r="R224" s="191">
        <f t="shared" si="29"/>
        <v>0</v>
      </c>
      <c r="S224" s="1988"/>
      <c r="T224" s="1989"/>
      <c r="U224" s="118">
        <f t="shared" si="26"/>
        <v>0</v>
      </c>
      <c r="V224" s="33"/>
      <c r="W224" s="33"/>
      <c r="X224" s="33"/>
      <c r="Y224" s="33"/>
      <c r="Z224" s="33"/>
      <c r="AA224" s="205"/>
      <c r="AB224" s="33"/>
      <c r="AC224" s="33"/>
      <c r="AD224" s="33"/>
      <c r="AE224" s="199"/>
      <c r="AF224" s="199"/>
      <c r="AG224" s="199"/>
      <c r="AH224" s="33"/>
      <c r="AI224" s="33"/>
      <c r="AJ224" s="33"/>
      <c r="AK224" s="33"/>
      <c r="AL224" s="33"/>
      <c r="AM224" s="33"/>
      <c r="AN224" s="48"/>
      <c r="AO224" s="48"/>
      <c r="AP224" s="48"/>
    </row>
    <row r="225" spans="9:43" ht="21" customHeight="1" thickBot="1">
      <c r="I225" s="292">
        <f t="shared" si="27"/>
        <v>0</v>
      </c>
      <c r="J225" s="118">
        <f t="shared" si="31"/>
        <v>0</v>
      </c>
      <c r="K225" s="206">
        <f t="shared" si="30"/>
        <v>37</v>
      </c>
      <c r="L225" s="188"/>
      <c r="M225" s="188"/>
      <c r="N225" s="207">
        <f t="shared" si="28"/>
        <v>0</v>
      </c>
      <c r="O225" s="208"/>
      <c r="P225" s="208"/>
      <c r="Q225" s="209">
        <f t="shared" si="29"/>
        <v>0</v>
      </c>
      <c r="R225" s="209">
        <f t="shared" si="29"/>
        <v>0</v>
      </c>
      <c r="S225" s="1990"/>
      <c r="T225" s="1991"/>
      <c r="U225" s="118">
        <f t="shared" si="26"/>
        <v>0</v>
      </c>
      <c r="V225" s="33"/>
      <c r="W225" s="33"/>
      <c r="X225" s="33"/>
      <c r="Y225" s="33"/>
      <c r="Z225" s="33"/>
      <c r="AA225" s="205"/>
      <c r="AB225" s="33"/>
      <c r="AC225" s="33"/>
      <c r="AD225" s="33"/>
      <c r="AE225" s="199"/>
      <c r="AF225" s="199"/>
      <c r="AG225" s="199"/>
      <c r="AH225" s="33"/>
      <c r="AI225" s="33"/>
      <c r="AJ225" s="33"/>
      <c r="AK225" s="33"/>
      <c r="AL225" s="33"/>
      <c r="AM225" s="33"/>
      <c r="AN225" s="48"/>
      <c r="AO225" s="48"/>
      <c r="AP225" s="48"/>
    </row>
    <row r="226" spans="9:43" ht="30" customHeight="1" thickBot="1">
      <c r="I226" s="292">
        <f t="shared" ref="I226:I236" si="32">IF(Q$229&gt;0,1,0)</f>
        <v>0</v>
      </c>
      <c r="J226" s="118">
        <f t="shared" ref="J226:J289" si="33">IF($Q$229&gt;0,4,)</f>
        <v>0</v>
      </c>
      <c r="K226" s="2013" t="s">
        <v>803</v>
      </c>
      <c r="L226" s="2013"/>
      <c r="M226" s="2013"/>
      <c r="N226" s="2013"/>
      <c r="O226" s="2013"/>
      <c r="P226" s="2013"/>
      <c r="Q226" s="2013"/>
      <c r="R226" s="2013"/>
      <c r="S226" s="2013"/>
      <c r="T226" s="2013"/>
      <c r="U226" s="118">
        <f>J226</f>
        <v>0</v>
      </c>
      <c r="V226" s="119" t="s">
        <v>755</v>
      </c>
      <c r="W226" s="120" t="s">
        <v>873</v>
      </c>
      <c r="X226" s="121"/>
      <c r="Y226" s="121"/>
      <c r="Z226" s="122"/>
      <c r="AA226" s="123"/>
      <c r="AB226" s="122"/>
      <c r="AC226" s="122"/>
      <c r="AD226" s="122"/>
      <c r="AF226" s="124" t="s">
        <v>756</v>
      </c>
      <c r="AG226" s="125"/>
      <c r="AH226" s="125"/>
      <c r="AI226" s="125"/>
      <c r="AJ226" s="126"/>
      <c r="AN226" s="127"/>
      <c r="AP226" s="127"/>
    </row>
    <row r="227" spans="9:43" ht="21" customHeight="1" thickBot="1">
      <c r="I227" s="292">
        <f t="shared" si="32"/>
        <v>0</v>
      </c>
      <c r="J227" s="118">
        <f t="shared" si="33"/>
        <v>0</v>
      </c>
      <c r="K227" s="2021" t="s">
        <v>537</v>
      </c>
      <c r="L227" s="2021"/>
      <c r="M227" s="2021"/>
      <c r="N227" s="2021"/>
      <c r="O227" s="2021"/>
      <c r="P227" s="2021"/>
      <c r="Q227" s="2021"/>
      <c r="R227" s="2021"/>
      <c r="S227" s="2021"/>
      <c r="T227" s="2021"/>
      <c r="U227" s="118">
        <f t="shared" ref="U227:U250" si="34">J227</f>
        <v>0</v>
      </c>
      <c r="V227" s="217" t="s">
        <v>976</v>
      </c>
      <c r="W227" s="232">
        <v>200</v>
      </c>
      <c r="X227" s="233" t="s">
        <v>1176</v>
      </c>
      <c r="Y227" s="232">
        <f>AD234</f>
        <v>0</v>
      </c>
      <c r="Z227" s="129"/>
      <c r="AA227" s="130"/>
      <c r="AB227" s="129"/>
      <c r="AC227" s="131"/>
      <c r="AD227" s="132"/>
      <c r="AE227" s="33"/>
      <c r="AF227" s="133" t="s">
        <v>777</v>
      </c>
      <c r="AG227" s="134" t="s">
        <v>778</v>
      </c>
      <c r="AH227" s="134" t="s">
        <v>779</v>
      </c>
      <c r="AI227" s="135" t="s">
        <v>780</v>
      </c>
      <c r="AJ227" s="126"/>
      <c r="AN227" s="127"/>
      <c r="AP227" s="48"/>
    </row>
    <row r="228" spans="9:43" ht="21" customHeight="1">
      <c r="I228" s="292">
        <f t="shared" si="32"/>
        <v>0</v>
      </c>
      <c r="J228" s="118">
        <f t="shared" si="33"/>
        <v>0</v>
      </c>
      <c r="K228" s="983" t="s">
        <v>523</v>
      </c>
      <c r="L228" s="136" t="s">
        <v>524</v>
      </c>
      <c r="M228" s="985" t="s">
        <v>978</v>
      </c>
      <c r="N228" s="136" t="s">
        <v>838</v>
      </c>
      <c r="O228" s="985" t="s">
        <v>776</v>
      </c>
      <c r="P228" s="136" t="s">
        <v>525</v>
      </c>
      <c r="Q228" s="136" t="s">
        <v>534</v>
      </c>
      <c r="R228" s="136" t="s">
        <v>529</v>
      </c>
      <c r="S228" s="406" t="s">
        <v>535</v>
      </c>
      <c r="T228" s="407" t="s">
        <v>536</v>
      </c>
      <c r="U228" s="118">
        <f t="shared" si="34"/>
        <v>0</v>
      </c>
      <c r="V228" s="218" t="s">
        <v>975</v>
      </c>
      <c r="W228" s="138"/>
      <c r="X228" s="139"/>
      <c r="Y228" s="139"/>
      <c r="Z228" s="140"/>
      <c r="AA228" s="141"/>
      <c r="AB228" s="140"/>
      <c r="AC228" s="142"/>
      <c r="AD228" s="143"/>
      <c r="AE228" s="33"/>
      <c r="AF228" s="144" t="s">
        <v>781</v>
      </c>
      <c r="AG228" s="145" t="s">
        <v>782</v>
      </c>
      <c r="AH228" s="145" t="s">
        <v>783</v>
      </c>
      <c r="AI228" s="146" t="s">
        <v>784</v>
      </c>
      <c r="AJ228" s="126"/>
      <c r="AN228" s="127"/>
      <c r="AO228" s="127"/>
      <c r="AP228" s="48"/>
    </row>
    <row r="229" spans="9:43" ht="21" customHeight="1" thickBot="1">
      <c r="I229" s="292">
        <f t="shared" si="32"/>
        <v>0</v>
      </c>
      <c r="J229" s="118">
        <f t="shared" si="33"/>
        <v>0</v>
      </c>
      <c r="K229" s="989"/>
      <c r="L229" s="405"/>
      <c r="M229" s="148"/>
      <c r="N229" s="149"/>
      <c r="O229" s="149"/>
      <c r="P229" s="150" t="str">
        <f>IF(COUNTA(Y234:Y241)&gt;1,CONCATENATE(V234,"번지 외 ",COUNTA(Y234:Y241)-1,"필지"),CONCATENATE(V234,"번지"))</f>
        <v>번지</v>
      </c>
      <c r="Q229" s="151">
        <f>+Y242</f>
        <v>0</v>
      </c>
      <c r="R229" s="393"/>
      <c r="S229" s="152">
        <f>COUNT(L237:L249)</f>
        <v>1</v>
      </c>
      <c r="T229" s="153">
        <f>200*S229</f>
        <v>200</v>
      </c>
      <c r="U229" s="118">
        <f t="shared" si="34"/>
        <v>0</v>
      </c>
      <c r="V229" s="218" t="s">
        <v>974</v>
      </c>
      <c r="W229" s="138"/>
      <c r="X229" s="139"/>
      <c r="Y229" s="139"/>
      <c r="Z229" s="140"/>
      <c r="AA229" s="141"/>
      <c r="AB229" s="140"/>
      <c r="AC229" s="142"/>
      <c r="AD229" s="143"/>
      <c r="AE229" s="33"/>
      <c r="AF229" s="144" t="s">
        <v>785</v>
      </c>
      <c r="AG229" s="145" t="s">
        <v>786</v>
      </c>
      <c r="AH229" s="154" t="s">
        <v>787</v>
      </c>
      <c r="AI229" s="146" t="s">
        <v>788</v>
      </c>
      <c r="AJ229" s="126"/>
      <c r="AN229" s="127"/>
      <c r="AO229" s="127"/>
      <c r="AP229" s="48"/>
    </row>
    <row r="230" spans="9:43" ht="21" customHeight="1" thickBot="1">
      <c r="I230" s="292">
        <f t="shared" si="32"/>
        <v>0</v>
      </c>
      <c r="J230" s="118">
        <f t="shared" si="33"/>
        <v>0</v>
      </c>
      <c r="K230" s="983" t="s">
        <v>527</v>
      </c>
      <c r="L230" s="136" t="s">
        <v>528</v>
      </c>
      <c r="M230" s="136" t="s">
        <v>521</v>
      </c>
      <c r="N230" s="136" t="s">
        <v>526</v>
      </c>
      <c r="O230" s="136" t="s">
        <v>530</v>
      </c>
      <c r="P230" s="987" t="s">
        <v>531</v>
      </c>
      <c r="Q230" s="987" t="s">
        <v>532</v>
      </c>
      <c r="R230" s="155" t="s">
        <v>533</v>
      </c>
      <c r="S230" s="156" t="s">
        <v>552</v>
      </c>
      <c r="T230" s="407" t="s">
        <v>522</v>
      </c>
      <c r="U230" s="118">
        <f t="shared" si="34"/>
        <v>0</v>
      </c>
      <c r="V230" s="219" t="s">
        <v>789</v>
      </c>
      <c r="W230" s="220"/>
      <c r="X230" s="220"/>
      <c r="Y230" s="221"/>
      <c r="Z230" s="222"/>
      <c r="AA230" s="223"/>
      <c r="AB230" s="222"/>
      <c r="AC230" s="224"/>
      <c r="AD230" s="225"/>
      <c r="AE230" s="33"/>
      <c r="AF230" s="144" t="s">
        <v>790</v>
      </c>
      <c r="AG230" s="157" t="s">
        <v>791</v>
      </c>
      <c r="AH230" s="158" t="s">
        <v>792</v>
      </c>
      <c r="AI230" s="146" t="s">
        <v>793</v>
      </c>
      <c r="AJ230" s="126"/>
      <c r="AN230" s="127"/>
      <c r="AO230" s="127"/>
      <c r="AP230" s="48"/>
    </row>
    <row r="231" spans="9:43" ht="21" customHeight="1" thickBot="1">
      <c r="I231" s="292">
        <f t="shared" si="32"/>
        <v>0</v>
      </c>
      <c r="J231" s="118">
        <f t="shared" si="33"/>
        <v>0</v>
      </c>
      <c r="K231" s="394"/>
      <c r="L231" s="395"/>
      <c r="M231" s="967"/>
      <c r="N231" s="160">
        <f>AB243</f>
        <v>0</v>
      </c>
      <c r="O231" s="161">
        <f>IF((Q235+R235)&gt;0,ROUND((Q235/(Q235+R235)),4),0)</f>
        <v>0</v>
      </c>
      <c r="P231" s="162" t="str">
        <f>IF(W230&lt;=15,AI228,IF(W230&gt;30,AI230,AI229))</f>
        <v>완 (15˚ 이하)</v>
      </c>
      <c r="Q231" s="397" t="s">
        <v>1023</v>
      </c>
      <c r="R231" s="163" t="s">
        <v>960</v>
      </c>
      <c r="S231" s="164">
        <f>W230</f>
        <v>0</v>
      </c>
      <c r="T231" s="398">
        <f>ROUND(N231/10000*N237,0)</f>
        <v>0</v>
      </c>
      <c r="U231" s="118">
        <f t="shared" si="34"/>
        <v>0</v>
      </c>
      <c r="V231" s="226">
        <v>0</v>
      </c>
      <c r="W231" s="226"/>
      <c r="X231" s="226"/>
      <c r="Y231" s="226"/>
      <c r="Z231" s="226"/>
      <c r="AA231" s="227"/>
      <c r="AB231" s="226"/>
      <c r="AC231" s="226"/>
      <c r="AD231" s="226"/>
      <c r="AE231" s="33"/>
      <c r="AF231" s="144" t="s">
        <v>794</v>
      </c>
      <c r="AG231" s="145"/>
      <c r="AH231" s="165"/>
      <c r="AI231" s="146"/>
      <c r="AJ231" s="126"/>
      <c r="AN231" s="127"/>
      <c r="AO231" s="127"/>
      <c r="AP231" s="48"/>
    </row>
    <row r="232" spans="9:43" ht="21" customHeight="1" thickBot="1">
      <c r="I232" s="292">
        <f t="shared" si="32"/>
        <v>0</v>
      </c>
      <c r="J232" s="118">
        <f t="shared" si="33"/>
        <v>0</v>
      </c>
      <c r="K232" s="2014" t="s">
        <v>839</v>
      </c>
      <c r="L232" s="2014"/>
      <c r="M232" s="2014"/>
      <c r="N232" s="2014"/>
      <c r="O232" s="2014"/>
      <c r="P232" s="2014"/>
      <c r="Q232" s="2014"/>
      <c r="R232" s="2014"/>
      <c r="S232" s="2014"/>
      <c r="T232" s="2014"/>
      <c r="U232" s="118">
        <f t="shared" si="34"/>
        <v>0</v>
      </c>
      <c r="AE232" s="33"/>
      <c r="AF232" s="144"/>
      <c r="AG232" s="145"/>
      <c r="AH232" s="165"/>
      <c r="AI232" s="146"/>
      <c r="AJ232" s="126"/>
      <c r="AN232" s="127"/>
      <c r="AO232" s="127"/>
      <c r="AP232" s="48"/>
    </row>
    <row r="233" spans="9:43" ht="21" customHeight="1" thickBot="1">
      <c r="I233" s="292">
        <f t="shared" si="32"/>
        <v>0</v>
      </c>
      <c r="J233" s="118">
        <f t="shared" si="33"/>
        <v>0</v>
      </c>
      <c r="K233" s="2015" t="s">
        <v>840</v>
      </c>
      <c r="L233" s="2017" t="s">
        <v>841</v>
      </c>
      <c r="M233" s="2019" t="s">
        <v>842</v>
      </c>
      <c r="N233" s="2019" t="s">
        <v>843</v>
      </c>
      <c r="O233" s="2022" t="s">
        <v>844</v>
      </c>
      <c r="P233" s="2023"/>
      <c r="Q233" s="2022" t="s">
        <v>845</v>
      </c>
      <c r="R233" s="2023"/>
      <c r="S233" s="1992" t="s">
        <v>969</v>
      </c>
      <c r="T233" s="1993"/>
      <c r="U233" s="118">
        <f t="shared" si="34"/>
        <v>0</v>
      </c>
      <c r="V233" s="217" t="s">
        <v>757</v>
      </c>
      <c r="W233" s="228" t="s">
        <v>973</v>
      </c>
      <c r="X233" s="228" t="s">
        <v>972</v>
      </c>
      <c r="Y233" s="228" t="s">
        <v>971</v>
      </c>
      <c r="Z233" s="228" t="s">
        <v>527</v>
      </c>
      <c r="AA233" s="229" t="s">
        <v>824</v>
      </c>
      <c r="AB233" s="228" t="s">
        <v>970</v>
      </c>
      <c r="AC233" s="230" t="s">
        <v>521</v>
      </c>
      <c r="AD233" s="231" t="s">
        <v>1232</v>
      </c>
      <c r="AE233" s="33"/>
      <c r="AF233" s="170"/>
      <c r="AG233" s="171"/>
      <c r="AH233" s="172"/>
      <c r="AI233" s="173"/>
      <c r="AJ233" s="174"/>
      <c r="AN233" s="174"/>
      <c r="AO233" s="127"/>
      <c r="AP233" s="48"/>
    </row>
    <row r="234" spans="9:43" ht="21" customHeight="1" thickBot="1">
      <c r="I234" s="292">
        <f t="shared" si="32"/>
        <v>0</v>
      </c>
      <c r="J234" s="118">
        <f t="shared" si="33"/>
        <v>0</v>
      </c>
      <c r="K234" s="2016"/>
      <c r="L234" s="2018"/>
      <c r="M234" s="2020"/>
      <c r="N234" s="2020"/>
      <c r="O234" s="986" t="s">
        <v>741</v>
      </c>
      <c r="P234" s="176" t="s">
        <v>742</v>
      </c>
      <c r="Q234" s="176" t="s">
        <v>741</v>
      </c>
      <c r="R234" s="177" t="s">
        <v>742</v>
      </c>
      <c r="S234" s="1994"/>
      <c r="T234" s="1995"/>
      <c r="U234" s="118">
        <f t="shared" si="34"/>
        <v>0</v>
      </c>
      <c r="V234" s="178"/>
      <c r="W234" s="179"/>
      <c r="X234" s="179"/>
      <c r="Y234" s="179"/>
      <c r="Z234" s="179"/>
      <c r="AA234" s="180"/>
      <c r="AB234" s="179"/>
      <c r="AC234" s="402"/>
      <c r="AD234" s="181"/>
      <c r="AE234" s="33"/>
      <c r="AF234" s="125"/>
      <c r="AG234" s="125"/>
      <c r="AH234" s="125"/>
      <c r="AI234" s="182"/>
      <c r="AJ234" s="174"/>
      <c r="AN234" s="174"/>
      <c r="AO234" s="127"/>
      <c r="AP234" s="48"/>
    </row>
    <row r="235" spans="9:43" ht="21" customHeight="1">
      <c r="I235" s="292">
        <f t="shared" si="32"/>
        <v>0</v>
      </c>
      <c r="J235" s="118">
        <f t="shared" si="33"/>
        <v>0</v>
      </c>
      <c r="K235" s="984" t="s">
        <v>802</v>
      </c>
      <c r="L235" s="184"/>
      <c r="M235" s="184"/>
      <c r="N235" s="266">
        <f>N236/S229</f>
        <v>0</v>
      </c>
      <c r="O235" s="263">
        <f>ROUND(O236/S229,1)</f>
        <v>0</v>
      </c>
      <c r="P235" s="263">
        <f>ROUND(P236/S229,1)</f>
        <v>0</v>
      </c>
      <c r="Q235" s="263">
        <f>ROUND(Q236/S229,0)</f>
        <v>0</v>
      </c>
      <c r="R235" s="263">
        <f>ROUND(R236/S229,0)</f>
        <v>0</v>
      </c>
      <c r="S235" s="1996"/>
      <c r="T235" s="1997"/>
      <c r="U235" s="118">
        <f t="shared" si="34"/>
        <v>0</v>
      </c>
      <c r="V235" s="178"/>
      <c r="W235" s="234"/>
      <c r="X235" s="234"/>
      <c r="Y235" s="234"/>
      <c r="Z235" s="179"/>
      <c r="AA235" s="180"/>
      <c r="AB235" s="179"/>
      <c r="AC235" s="402"/>
      <c r="AD235" s="181"/>
      <c r="AE235" s="33"/>
      <c r="AF235" s="133" t="s">
        <v>519</v>
      </c>
      <c r="AG235" s="134" t="s">
        <v>796</v>
      </c>
      <c r="AH235" s="169" t="s">
        <v>797</v>
      </c>
      <c r="AI235" s="185"/>
      <c r="AJ235" s="126"/>
      <c r="AN235" s="127"/>
      <c r="AO235" s="33"/>
      <c r="AP235" s="48"/>
    </row>
    <row r="236" spans="9:43" ht="21" customHeight="1">
      <c r="I236" s="292">
        <f t="shared" si="32"/>
        <v>0</v>
      </c>
      <c r="J236" s="118">
        <f t="shared" si="33"/>
        <v>0</v>
      </c>
      <c r="K236" s="984" t="s">
        <v>754</v>
      </c>
      <c r="L236" s="184"/>
      <c r="M236" s="184"/>
      <c r="N236" s="264">
        <f>SUM(N237:N250)</f>
        <v>0</v>
      </c>
      <c r="O236" s="265">
        <f>SUM(O237:O250)</f>
        <v>0</v>
      </c>
      <c r="P236" s="265">
        <f>SUM(P237:P250)</f>
        <v>0</v>
      </c>
      <c r="Q236" s="265">
        <f>SUM(Q237:Q250)</f>
        <v>0</v>
      </c>
      <c r="R236" s="265">
        <f>SUM(R237:R250)</f>
        <v>0</v>
      </c>
      <c r="S236" s="1998"/>
      <c r="T236" s="1999"/>
      <c r="U236" s="118">
        <f t="shared" si="34"/>
        <v>0</v>
      </c>
      <c r="V236" s="178"/>
      <c r="W236" s="179"/>
      <c r="X236" s="179"/>
      <c r="Y236" s="179"/>
      <c r="Z236" s="179"/>
      <c r="AA236" s="180"/>
      <c r="AB236" s="179"/>
      <c r="AC236" s="402"/>
      <c r="AD236" s="181"/>
      <c r="AE236" s="33"/>
      <c r="AF236" s="144" t="s">
        <v>798</v>
      </c>
      <c r="AG236" s="145" t="s">
        <v>961</v>
      </c>
      <c r="AH236" s="186">
        <v>0</v>
      </c>
      <c r="AI236" s="187"/>
      <c r="AJ236" s="126"/>
      <c r="AN236" s="127"/>
      <c r="AO236" s="33"/>
      <c r="AP236" s="48"/>
    </row>
    <row r="237" spans="9:43" ht="21" customHeight="1">
      <c r="I237" s="292">
        <f>IF((O$237+P$237)&gt;0,1,0)</f>
        <v>0</v>
      </c>
      <c r="J237" s="118">
        <f t="shared" si="33"/>
        <v>0</v>
      </c>
      <c r="K237" s="984">
        <v>1</v>
      </c>
      <c r="L237" s="188">
        <v>1</v>
      </c>
      <c r="M237" s="188"/>
      <c r="N237" s="189">
        <f t="shared" ref="N237:N250" si="35">IF(O237+P237&gt;0,$W$77,)</f>
        <v>0</v>
      </c>
      <c r="O237" s="188"/>
      <c r="P237" s="188"/>
      <c r="Q237" s="264">
        <f t="shared" ref="Q237:R250" si="36">ROUND(O237*50,0)</f>
        <v>0</v>
      </c>
      <c r="R237" s="264">
        <f t="shared" si="36"/>
        <v>0</v>
      </c>
      <c r="S237" s="1988"/>
      <c r="T237" s="1989"/>
      <c r="U237" s="118">
        <f t="shared" si="34"/>
        <v>0</v>
      </c>
      <c r="V237" s="178"/>
      <c r="W237" s="179"/>
      <c r="X237" s="179"/>
      <c r="Y237" s="179"/>
      <c r="Z237" s="179"/>
      <c r="AA237" s="180"/>
      <c r="AB237" s="179"/>
      <c r="AC237" s="402"/>
      <c r="AD237" s="181"/>
      <c r="AE237" s="33"/>
      <c r="AF237" s="144" t="s">
        <v>799</v>
      </c>
      <c r="AG237" s="145" t="s">
        <v>800</v>
      </c>
      <c r="AH237" s="192">
        <v>0.05</v>
      </c>
      <c r="AI237" s="187"/>
      <c r="AJ237" s="126"/>
      <c r="AN237" s="127"/>
      <c r="AO237" s="33"/>
      <c r="AP237" s="48"/>
    </row>
    <row r="238" spans="9:43" ht="21" customHeight="1">
      <c r="I238" s="292">
        <f t="shared" ref="I238:I250" si="37">IF((O$237+P$237)&gt;0,1,0)</f>
        <v>0</v>
      </c>
      <c r="J238" s="118">
        <f t="shared" si="33"/>
        <v>0</v>
      </c>
      <c r="K238" s="984">
        <f t="shared" ref="K238:K250" si="38">+K237+1</f>
        <v>2</v>
      </c>
      <c r="L238" s="188"/>
      <c r="M238" s="188"/>
      <c r="N238" s="189">
        <f t="shared" si="35"/>
        <v>0</v>
      </c>
      <c r="O238" s="188"/>
      <c r="P238" s="188"/>
      <c r="Q238" s="264">
        <f t="shared" si="36"/>
        <v>0</v>
      </c>
      <c r="R238" s="264">
        <f t="shared" si="36"/>
        <v>0</v>
      </c>
      <c r="S238" s="1988"/>
      <c r="T238" s="1989"/>
      <c r="U238" s="118">
        <f t="shared" si="34"/>
        <v>0</v>
      </c>
      <c r="V238" s="178"/>
      <c r="W238" s="179"/>
      <c r="X238" s="179"/>
      <c r="Y238" s="179"/>
      <c r="Z238" s="179"/>
      <c r="AA238" s="180"/>
      <c r="AB238" s="179"/>
      <c r="AC238" s="402"/>
      <c r="AD238" s="181"/>
      <c r="AE238" s="33"/>
      <c r="AF238" s="144" t="s">
        <v>801</v>
      </c>
      <c r="AG238" s="145" t="s">
        <v>960</v>
      </c>
      <c r="AH238" s="192">
        <v>0.1</v>
      </c>
      <c r="AI238" s="193"/>
      <c r="AJ238" s="126"/>
      <c r="AN238" s="127"/>
      <c r="AO238" s="33"/>
      <c r="AP238" s="48"/>
    </row>
    <row r="239" spans="9:43" ht="21" customHeight="1">
      <c r="I239" s="292">
        <f t="shared" si="37"/>
        <v>0</v>
      </c>
      <c r="J239" s="118">
        <f t="shared" si="33"/>
        <v>0</v>
      </c>
      <c r="K239" s="984">
        <f t="shared" si="38"/>
        <v>3</v>
      </c>
      <c r="L239" s="188"/>
      <c r="M239" s="188"/>
      <c r="N239" s="189">
        <f t="shared" si="35"/>
        <v>0</v>
      </c>
      <c r="O239" s="188"/>
      <c r="P239" s="188"/>
      <c r="Q239" s="264">
        <f t="shared" si="36"/>
        <v>0</v>
      </c>
      <c r="R239" s="264">
        <f t="shared" si="36"/>
        <v>0</v>
      </c>
      <c r="S239" s="1988"/>
      <c r="T239" s="1989"/>
      <c r="U239" s="118">
        <f t="shared" si="34"/>
        <v>0</v>
      </c>
      <c r="V239" s="178"/>
      <c r="W239" s="179"/>
      <c r="X239" s="179"/>
      <c r="Y239" s="179"/>
      <c r="Z239" s="179"/>
      <c r="AA239" s="180"/>
      <c r="AB239" s="179"/>
      <c r="AC239" s="402"/>
      <c r="AD239" s="181"/>
      <c r="AE239" s="33"/>
      <c r="AF239" s="144"/>
      <c r="AG239" s="145"/>
      <c r="AH239" s="194"/>
      <c r="AI239" s="146"/>
      <c r="AJ239" s="174"/>
      <c r="AN239" s="174"/>
      <c r="AO239" s="33"/>
      <c r="AP239" s="48"/>
      <c r="AQ239" s="28"/>
    </row>
    <row r="240" spans="9:43" ht="21" customHeight="1" thickBot="1">
      <c r="I240" s="292">
        <f t="shared" si="37"/>
        <v>0</v>
      </c>
      <c r="J240" s="118">
        <f t="shared" si="33"/>
        <v>0</v>
      </c>
      <c r="K240" s="984">
        <f t="shared" si="38"/>
        <v>4</v>
      </c>
      <c r="L240" s="188"/>
      <c r="M240" s="188"/>
      <c r="N240" s="189">
        <f t="shared" si="35"/>
        <v>0</v>
      </c>
      <c r="O240" s="188"/>
      <c r="P240" s="188"/>
      <c r="Q240" s="264">
        <f t="shared" si="36"/>
        <v>0</v>
      </c>
      <c r="R240" s="264">
        <f t="shared" si="36"/>
        <v>0</v>
      </c>
      <c r="S240" s="1988"/>
      <c r="T240" s="1989"/>
      <c r="U240" s="118">
        <f t="shared" si="34"/>
        <v>0</v>
      </c>
      <c r="V240" s="178"/>
      <c r="W240" s="179"/>
      <c r="X240" s="179"/>
      <c r="Y240" s="179"/>
      <c r="Z240" s="179"/>
      <c r="AA240" s="180"/>
      <c r="AB240" s="179"/>
      <c r="AC240" s="402"/>
      <c r="AD240" s="181"/>
      <c r="AE240" s="33"/>
      <c r="AF240" s="170"/>
      <c r="AG240" s="195"/>
      <c r="AH240" s="171"/>
      <c r="AI240" s="173"/>
      <c r="AJ240" s="174"/>
      <c r="AN240" s="174"/>
      <c r="AO240" s="33"/>
      <c r="AP240" s="48"/>
    </row>
    <row r="241" spans="1:44" ht="21" customHeight="1">
      <c r="I241" s="292">
        <f t="shared" si="37"/>
        <v>0</v>
      </c>
      <c r="J241" s="118">
        <f t="shared" si="33"/>
        <v>0</v>
      </c>
      <c r="K241" s="984">
        <f t="shared" si="38"/>
        <v>5</v>
      </c>
      <c r="L241" s="188"/>
      <c r="M241" s="188"/>
      <c r="N241" s="189">
        <f t="shared" si="35"/>
        <v>0</v>
      </c>
      <c r="O241" s="188"/>
      <c r="P241" s="188"/>
      <c r="Q241" s="191">
        <f t="shared" si="36"/>
        <v>0</v>
      </c>
      <c r="R241" s="191">
        <f t="shared" si="36"/>
        <v>0</v>
      </c>
      <c r="S241" s="1988"/>
      <c r="T241" s="1989"/>
      <c r="U241" s="118">
        <f t="shared" si="34"/>
        <v>0</v>
      </c>
      <c r="V241" s="178"/>
      <c r="W241" s="179"/>
      <c r="X241" s="179"/>
      <c r="Y241" s="179"/>
      <c r="Z241" s="179"/>
      <c r="AA241" s="180"/>
      <c r="AB241" s="179"/>
      <c r="AC241" s="402"/>
      <c r="AD241" s="181"/>
      <c r="AE241" s="28"/>
      <c r="AF241" s="48"/>
      <c r="AG241" s="48"/>
      <c r="AH241" s="48"/>
      <c r="AI241" s="48"/>
      <c r="AJ241" s="48"/>
      <c r="AK241" s="28"/>
      <c r="AL241" s="28"/>
      <c r="AM241" s="28"/>
      <c r="AN241" s="48"/>
      <c r="AO241" s="33"/>
      <c r="AP241" s="48"/>
      <c r="AR241" s="28"/>
    </row>
    <row r="242" spans="1:44" ht="21" customHeight="1">
      <c r="I242" s="292">
        <f t="shared" si="37"/>
        <v>0</v>
      </c>
      <c r="J242" s="118">
        <f t="shared" si="33"/>
        <v>0</v>
      </c>
      <c r="K242" s="984">
        <f t="shared" si="38"/>
        <v>6</v>
      </c>
      <c r="L242" s="188"/>
      <c r="M242" s="188"/>
      <c r="N242" s="189">
        <f t="shared" si="35"/>
        <v>0</v>
      </c>
      <c r="O242" s="188"/>
      <c r="P242" s="188"/>
      <c r="Q242" s="191">
        <f t="shared" si="36"/>
        <v>0</v>
      </c>
      <c r="R242" s="191">
        <f t="shared" si="36"/>
        <v>0</v>
      </c>
      <c r="S242" s="1988"/>
      <c r="T242" s="1989"/>
      <c r="U242" s="118">
        <f t="shared" si="34"/>
        <v>0</v>
      </c>
      <c r="V242" s="137" t="s">
        <v>754</v>
      </c>
      <c r="W242" s="196">
        <f>SUM(W234:W241)</f>
        <v>0</v>
      </c>
      <c r="X242" s="196">
        <f>SUM(X234:X241)</f>
        <v>0</v>
      </c>
      <c r="Y242" s="196">
        <f>SUM(Y234:Y241)</f>
        <v>0</v>
      </c>
      <c r="Z242" s="197"/>
      <c r="AA242" s="198"/>
      <c r="AB242" s="196">
        <f>SUM(AB234:AB241)</f>
        <v>0</v>
      </c>
      <c r="AC242" s="402"/>
      <c r="AD242" s="654">
        <f>SUBTOTAL(9,AD234:AD241)</f>
        <v>0</v>
      </c>
      <c r="AE242" s="199"/>
      <c r="AF242" s="33"/>
      <c r="AG242" s="33"/>
      <c r="AH242" s="33"/>
      <c r="AI242" s="33"/>
      <c r="AJ242" s="33"/>
      <c r="AN242" s="48"/>
      <c r="AO242" s="33"/>
      <c r="AP242" s="48"/>
    </row>
    <row r="243" spans="1:44" s="28" customFormat="1" ht="21" customHeight="1" thickBot="1">
      <c r="A243" s="200"/>
      <c r="B243" s="200"/>
      <c r="C243" s="200"/>
      <c r="D243" s="200"/>
      <c r="E243" s="200"/>
      <c r="F243" s="200"/>
      <c r="G243" s="200"/>
      <c r="I243" s="292">
        <f t="shared" si="37"/>
        <v>0</v>
      </c>
      <c r="J243" s="118">
        <f t="shared" si="33"/>
        <v>0</v>
      </c>
      <c r="K243" s="984">
        <f t="shared" si="38"/>
        <v>7</v>
      </c>
      <c r="L243" s="188"/>
      <c r="M243" s="188"/>
      <c r="N243" s="189">
        <f t="shared" si="35"/>
        <v>0</v>
      </c>
      <c r="O243" s="188"/>
      <c r="P243" s="188"/>
      <c r="Q243" s="191">
        <f t="shared" si="36"/>
        <v>0</v>
      </c>
      <c r="R243" s="191">
        <f t="shared" si="36"/>
        <v>0</v>
      </c>
      <c r="S243" s="1988"/>
      <c r="T243" s="1989"/>
      <c r="U243" s="118">
        <f t="shared" si="34"/>
        <v>0</v>
      </c>
      <c r="V243" s="201" t="s">
        <v>802</v>
      </c>
      <c r="W243" s="202"/>
      <c r="X243" s="202"/>
      <c r="Y243" s="202"/>
      <c r="Z243" s="202"/>
      <c r="AA243" s="203"/>
      <c r="AB243" s="202">
        <f>IF(AB242&gt;0,ROUND(AB242/COUNTA(AB234:AB241),0),)</f>
        <v>0</v>
      </c>
      <c r="AC243" s="403"/>
      <c r="AD243" s="204"/>
      <c r="AE243" s="199"/>
      <c r="AF243" s="199"/>
      <c r="AG243" s="199"/>
      <c r="AH243" s="33"/>
      <c r="AI243" s="33"/>
      <c r="AJ243" s="33"/>
      <c r="AK243" s="33"/>
      <c r="AL243" s="33"/>
      <c r="AM243" s="33"/>
      <c r="AN243" s="48"/>
      <c r="AO243" s="48"/>
      <c r="AP243" s="48"/>
      <c r="AQ243" s="116"/>
      <c r="AR243" s="116"/>
    </row>
    <row r="244" spans="1:44" ht="21" customHeight="1">
      <c r="I244" s="292">
        <f t="shared" si="37"/>
        <v>0</v>
      </c>
      <c r="J244" s="118">
        <f t="shared" si="33"/>
        <v>0</v>
      </c>
      <c r="K244" s="984">
        <f t="shared" si="38"/>
        <v>8</v>
      </c>
      <c r="L244" s="188"/>
      <c r="M244" s="188"/>
      <c r="N244" s="189">
        <f t="shared" si="35"/>
        <v>0</v>
      </c>
      <c r="O244" s="188"/>
      <c r="P244" s="188"/>
      <c r="Q244" s="191">
        <f t="shared" si="36"/>
        <v>0</v>
      </c>
      <c r="R244" s="191">
        <f t="shared" si="36"/>
        <v>0</v>
      </c>
      <c r="S244" s="1988"/>
      <c r="T244" s="1989"/>
      <c r="U244" s="118">
        <f t="shared" si="34"/>
        <v>0</v>
      </c>
      <c r="V244" s="33"/>
      <c r="W244" s="33"/>
      <c r="X244" s="33"/>
      <c r="Y244" s="33"/>
      <c r="Z244" s="33"/>
      <c r="AA244" s="205"/>
      <c r="AB244" s="33"/>
      <c r="AC244" s="33"/>
      <c r="AD244" s="33"/>
      <c r="AE244" s="199"/>
      <c r="AF244" s="199"/>
      <c r="AG244" s="199"/>
      <c r="AH244" s="33"/>
      <c r="AI244" s="33"/>
      <c r="AJ244" s="33"/>
      <c r="AK244" s="33"/>
      <c r="AL244" s="33"/>
      <c r="AM244" s="33"/>
      <c r="AN244" s="48"/>
      <c r="AO244" s="48"/>
      <c r="AP244" s="48"/>
    </row>
    <row r="245" spans="1:44" ht="21" customHeight="1">
      <c r="I245" s="292">
        <f t="shared" si="37"/>
        <v>0</v>
      </c>
      <c r="J245" s="118">
        <f t="shared" si="33"/>
        <v>0</v>
      </c>
      <c r="K245" s="984">
        <f t="shared" si="38"/>
        <v>9</v>
      </c>
      <c r="L245" s="188"/>
      <c r="M245" s="188"/>
      <c r="N245" s="189">
        <f t="shared" si="35"/>
        <v>0</v>
      </c>
      <c r="O245" s="188"/>
      <c r="P245" s="188"/>
      <c r="Q245" s="191">
        <f t="shared" si="36"/>
        <v>0</v>
      </c>
      <c r="R245" s="191">
        <f t="shared" si="36"/>
        <v>0</v>
      </c>
      <c r="S245" s="1988"/>
      <c r="T245" s="1989"/>
      <c r="U245" s="118">
        <f t="shared" si="34"/>
        <v>0</v>
      </c>
      <c r="V245" s="647" t="s">
        <v>1169</v>
      </c>
      <c r="W245" s="648"/>
      <c r="X245" s="649"/>
      <c r="Y245" s="649"/>
      <c r="Z245" s="649"/>
      <c r="AA245" s="649"/>
      <c r="AB245" s="649"/>
      <c r="AC245" s="649"/>
      <c r="AD245" s="650"/>
      <c r="AE245" s="199"/>
      <c r="AF245" s="199"/>
      <c r="AG245" s="199"/>
      <c r="AH245" s="33"/>
      <c r="AI245" s="33"/>
      <c r="AJ245" s="33"/>
      <c r="AK245" s="33"/>
      <c r="AL245" s="33"/>
      <c r="AM245" s="33"/>
      <c r="AN245" s="48"/>
      <c r="AO245" s="48"/>
      <c r="AP245" s="48"/>
    </row>
    <row r="246" spans="1:44" ht="21" customHeight="1">
      <c r="I246" s="292">
        <f t="shared" si="37"/>
        <v>0</v>
      </c>
      <c r="J246" s="118">
        <f t="shared" si="33"/>
        <v>0</v>
      </c>
      <c r="K246" s="984">
        <f t="shared" si="38"/>
        <v>10</v>
      </c>
      <c r="L246" s="188"/>
      <c r="M246" s="188"/>
      <c r="N246" s="189">
        <f t="shared" si="35"/>
        <v>0</v>
      </c>
      <c r="O246" s="188"/>
      <c r="P246" s="188"/>
      <c r="Q246" s="191">
        <f t="shared" si="36"/>
        <v>0</v>
      </c>
      <c r="R246" s="191">
        <f t="shared" si="36"/>
        <v>0</v>
      </c>
      <c r="S246" s="1988"/>
      <c r="T246" s="1989"/>
      <c r="U246" s="118">
        <f t="shared" si="34"/>
        <v>0</v>
      </c>
      <c r="V246" s="651" t="s">
        <v>1171</v>
      </c>
      <c r="W246" s="648"/>
      <c r="X246" s="649"/>
      <c r="Y246" s="649"/>
      <c r="Z246" s="649"/>
      <c r="AA246" s="649"/>
      <c r="AB246" s="649"/>
      <c r="AC246" s="649"/>
      <c r="AD246" s="650"/>
      <c r="AE246" s="199"/>
      <c r="AF246" s="199"/>
      <c r="AG246" s="199"/>
      <c r="AH246" s="33"/>
      <c r="AI246" s="33"/>
      <c r="AJ246" s="33"/>
      <c r="AK246" s="33"/>
      <c r="AL246" s="33"/>
      <c r="AM246" s="33"/>
      <c r="AN246" s="48"/>
      <c r="AO246" s="48"/>
      <c r="AP246" s="48"/>
    </row>
    <row r="247" spans="1:44" ht="21" customHeight="1">
      <c r="I247" s="292">
        <f t="shared" si="37"/>
        <v>0</v>
      </c>
      <c r="J247" s="118">
        <f t="shared" si="33"/>
        <v>0</v>
      </c>
      <c r="K247" s="984">
        <f t="shared" si="38"/>
        <v>11</v>
      </c>
      <c r="L247" s="188"/>
      <c r="M247" s="188"/>
      <c r="N247" s="189">
        <f t="shared" si="35"/>
        <v>0</v>
      </c>
      <c r="O247" s="188"/>
      <c r="P247" s="188"/>
      <c r="Q247" s="191">
        <f t="shared" si="36"/>
        <v>0</v>
      </c>
      <c r="R247" s="191">
        <f t="shared" si="36"/>
        <v>0</v>
      </c>
      <c r="S247" s="1988"/>
      <c r="T247" s="1989"/>
      <c r="U247" s="118">
        <f t="shared" si="34"/>
        <v>0</v>
      </c>
      <c r="V247" s="651" t="s">
        <v>1172</v>
      </c>
      <c r="W247" s="648"/>
      <c r="X247" s="649"/>
      <c r="Y247" s="649"/>
      <c r="Z247" s="649"/>
      <c r="AA247" s="649"/>
      <c r="AB247" s="649"/>
      <c r="AC247" s="649"/>
      <c r="AD247" s="650"/>
      <c r="AE247" s="199"/>
      <c r="AF247" s="199"/>
      <c r="AG247" s="199"/>
      <c r="AH247" s="33"/>
      <c r="AI247" s="33"/>
      <c r="AJ247" s="33"/>
      <c r="AK247" s="33"/>
      <c r="AL247" s="33"/>
      <c r="AM247" s="33"/>
      <c r="AN247" s="48"/>
      <c r="AO247" s="48"/>
      <c r="AP247" s="48"/>
    </row>
    <row r="248" spans="1:44" ht="21" customHeight="1">
      <c r="I248" s="292">
        <f t="shared" si="37"/>
        <v>0</v>
      </c>
      <c r="J248" s="118">
        <f t="shared" si="33"/>
        <v>0</v>
      </c>
      <c r="K248" s="984">
        <f t="shared" si="38"/>
        <v>12</v>
      </c>
      <c r="L248" s="188"/>
      <c r="M248" s="188"/>
      <c r="N248" s="189">
        <f t="shared" si="35"/>
        <v>0</v>
      </c>
      <c r="O248" s="188"/>
      <c r="P248" s="188"/>
      <c r="Q248" s="191">
        <f t="shared" si="36"/>
        <v>0</v>
      </c>
      <c r="R248" s="191">
        <f t="shared" si="36"/>
        <v>0</v>
      </c>
      <c r="S248" s="1988"/>
      <c r="T248" s="1989"/>
      <c r="U248" s="118">
        <f t="shared" si="34"/>
        <v>0</v>
      </c>
      <c r="V248" s="651" t="s">
        <v>1174</v>
      </c>
      <c r="W248" s="648"/>
      <c r="X248" s="649"/>
      <c r="Y248" s="649"/>
      <c r="Z248" s="649"/>
      <c r="AA248" s="649"/>
      <c r="AB248" s="649"/>
      <c r="AC248" s="649"/>
      <c r="AD248" s="650"/>
      <c r="AE248" s="199"/>
      <c r="AF248" s="199"/>
      <c r="AG248" s="199"/>
      <c r="AH248" s="33"/>
      <c r="AI248" s="33"/>
      <c r="AJ248" s="33"/>
      <c r="AK248" s="33"/>
      <c r="AL248" s="33"/>
      <c r="AM248" s="33"/>
      <c r="AN248" s="48"/>
      <c r="AO248" s="48"/>
      <c r="AP248" s="48"/>
    </row>
    <row r="249" spans="1:44" ht="21" customHeight="1">
      <c r="I249" s="292">
        <f t="shared" si="37"/>
        <v>0</v>
      </c>
      <c r="J249" s="118">
        <f t="shared" si="33"/>
        <v>0</v>
      </c>
      <c r="K249" s="984">
        <f t="shared" si="38"/>
        <v>13</v>
      </c>
      <c r="L249" s="188"/>
      <c r="M249" s="188"/>
      <c r="N249" s="189">
        <f t="shared" si="35"/>
        <v>0</v>
      </c>
      <c r="O249" s="188"/>
      <c r="P249" s="188"/>
      <c r="Q249" s="191">
        <f t="shared" si="36"/>
        <v>0</v>
      </c>
      <c r="R249" s="191">
        <f t="shared" si="36"/>
        <v>0</v>
      </c>
      <c r="S249" s="1988"/>
      <c r="T249" s="1989"/>
      <c r="U249" s="118">
        <f t="shared" si="34"/>
        <v>0</v>
      </c>
      <c r="V249" s="652" t="s">
        <v>1175</v>
      </c>
      <c r="W249" s="648"/>
      <c r="X249" s="649"/>
      <c r="Y249" s="649"/>
      <c r="Z249" s="649"/>
      <c r="AA249" s="649"/>
      <c r="AB249" s="649"/>
      <c r="AC249" s="649"/>
      <c r="AD249" s="650"/>
      <c r="AE249" s="199"/>
      <c r="AF249" s="199"/>
      <c r="AG249" s="199"/>
      <c r="AH249" s="33"/>
      <c r="AI249" s="33"/>
      <c r="AJ249" s="33"/>
      <c r="AK249" s="33"/>
      <c r="AL249" s="33"/>
      <c r="AM249" s="33"/>
      <c r="AN249" s="48"/>
      <c r="AO249" s="48"/>
      <c r="AP249" s="48"/>
    </row>
    <row r="250" spans="1:44" ht="21" customHeight="1" thickBot="1">
      <c r="I250" s="292">
        <f t="shared" si="37"/>
        <v>0</v>
      </c>
      <c r="J250" s="118">
        <f t="shared" si="33"/>
        <v>0</v>
      </c>
      <c r="K250" s="206">
        <f t="shared" si="38"/>
        <v>14</v>
      </c>
      <c r="L250" s="159"/>
      <c r="M250" s="159"/>
      <c r="N250" s="207">
        <f t="shared" si="35"/>
        <v>0</v>
      </c>
      <c r="O250" s="159"/>
      <c r="P250" s="159"/>
      <c r="Q250" s="209">
        <f t="shared" si="36"/>
        <v>0</v>
      </c>
      <c r="R250" s="209">
        <f t="shared" si="36"/>
        <v>0</v>
      </c>
      <c r="S250" s="1990"/>
      <c r="T250" s="1991"/>
      <c r="U250" s="118">
        <f t="shared" si="34"/>
        <v>0</v>
      </c>
      <c r="V250" s="651"/>
      <c r="W250" s="648"/>
      <c r="X250" s="649"/>
      <c r="Y250" s="649"/>
      <c r="Z250" s="649"/>
      <c r="AA250" s="649"/>
      <c r="AB250" s="649"/>
      <c r="AC250" s="649"/>
      <c r="AD250" s="650"/>
      <c r="AE250" s="199"/>
      <c r="AF250" s="199"/>
      <c r="AG250" s="199"/>
      <c r="AH250" s="33"/>
      <c r="AI250" s="33"/>
      <c r="AJ250" s="33"/>
      <c r="AK250" s="33"/>
      <c r="AL250" s="33"/>
      <c r="AM250" s="33"/>
      <c r="AN250" s="48"/>
      <c r="AO250" s="48"/>
      <c r="AP250" s="48"/>
    </row>
    <row r="251" spans="1:44" ht="21" customHeight="1">
      <c r="I251" s="292">
        <f>IF((O$253+P$253)&gt;0,1,0)</f>
        <v>0</v>
      </c>
      <c r="J251" s="118">
        <f t="shared" si="33"/>
        <v>0</v>
      </c>
      <c r="K251" s="2002" t="s">
        <v>840</v>
      </c>
      <c r="L251" s="2004" t="s">
        <v>841</v>
      </c>
      <c r="M251" s="2006" t="s">
        <v>842</v>
      </c>
      <c r="N251" s="2006" t="s">
        <v>843</v>
      </c>
      <c r="O251" s="2012" t="s">
        <v>844</v>
      </c>
      <c r="P251" s="2012"/>
      <c r="Q251" s="2012" t="s">
        <v>845</v>
      </c>
      <c r="R251" s="2012"/>
      <c r="S251" s="1992" t="s">
        <v>969</v>
      </c>
      <c r="T251" s="1993"/>
      <c r="U251" s="118">
        <f t="shared" si="26"/>
        <v>0</v>
      </c>
      <c r="V251" s="33"/>
      <c r="W251" s="33"/>
      <c r="X251" s="33"/>
      <c r="Y251" s="33"/>
      <c r="Z251" s="33"/>
      <c r="AA251" s="205"/>
      <c r="AB251" s="33"/>
      <c r="AC251" s="33"/>
      <c r="AD251" s="33"/>
      <c r="AE251" s="199"/>
      <c r="AF251" s="199"/>
      <c r="AG251" s="199"/>
      <c r="AH251" s="33"/>
      <c r="AI251" s="33"/>
      <c r="AJ251" s="33"/>
      <c r="AK251" s="33"/>
      <c r="AL251" s="33"/>
      <c r="AM251" s="33"/>
      <c r="AN251" s="48"/>
      <c r="AO251" s="48"/>
      <c r="AP251" s="48"/>
    </row>
    <row r="252" spans="1:44" ht="21" customHeight="1">
      <c r="I252" s="292">
        <f t="shared" ref="I252:I275" si="39">IF((O$253+P$253)&gt;0,1,0)</f>
        <v>0</v>
      </c>
      <c r="J252" s="118">
        <f t="shared" si="33"/>
        <v>0</v>
      </c>
      <c r="K252" s="2003"/>
      <c r="L252" s="2005"/>
      <c r="M252" s="2007"/>
      <c r="N252" s="2007"/>
      <c r="O252" s="635" t="s">
        <v>741</v>
      </c>
      <c r="P252" s="176" t="s">
        <v>742</v>
      </c>
      <c r="Q252" s="176" t="s">
        <v>741</v>
      </c>
      <c r="R252" s="177" t="s">
        <v>742</v>
      </c>
      <c r="S252" s="1994"/>
      <c r="T252" s="1995"/>
      <c r="U252" s="118">
        <f t="shared" si="26"/>
        <v>0</v>
      </c>
      <c r="V252" s="33"/>
      <c r="W252" s="33"/>
      <c r="X252" s="33"/>
      <c r="Y252" s="33"/>
      <c r="Z252" s="33"/>
      <c r="AA252" s="205"/>
      <c r="AB252" s="33"/>
      <c r="AC252" s="33"/>
      <c r="AD252" s="33"/>
      <c r="AE252" s="199"/>
      <c r="AF252" s="199"/>
      <c r="AG252" s="199"/>
      <c r="AH252" s="33"/>
      <c r="AI252" s="33"/>
      <c r="AJ252" s="33"/>
      <c r="AK252" s="33"/>
      <c r="AL252" s="33"/>
      <c r="AM252" s="33"/>
      <c r="AN252" s="48"/>
      <c r="AO252" s="48"/>
      <c r="AP252" s="48"/>
    </row>
    <row r="253" spans="1:44" ht="21" customHeight="1">
      <c r="I253" s="292">
        <f t="shared" si="39"/>
        <v>0</v>
      </c>
      <c r="J253" s="118">
        <f t="shared" si="33"/>
        <v>0</v>
      </c>
      <c r="K253" s="636">
        <f>+K25+1</f>
        <v>15</v>
      </c>
      <c r="L253" s="188"/>
      <c r="M253" s="188"/>
      <c r="N253" s="189">
        <f t="shared" ref="N253:N275" si="40">IF(O253+P253&gt;0,$W$227,)</f>
        <v>0</v>
      </c>
      <c r="O253" s="190"/>
      <c r="P253" s="190"/>
      <c r="Q253" s="191">
        <f t="shared" ref="Q253:R300" si="41">ROUND(O253*50,0)</f>
        <v>0</v>
      </c>
      <c r="R253" s="191">
        <f t="shared" si="41"/>
        <v>0</v>
      </c>
      <c r="S253" s="1988"/>
      <c r="T253" s="1989"/>
      <c r="U253" s="118">
        <f t="shared" si="26"/>
        <v>0</v>
      </c>
      <c r="V253" s="33"/>
      <c r="W253" s="33"/>
      <c r="X253" s="33"/>
      <c r="Y253" s="33"/>
      <c r="Z253" s="33"/>
      <c r="AA253" s="205"/>
      <c r="AB253" s="33"/>
      <c r="AC253" s="33"/>
      <c r="AD253" s="33"/>
      <c r="AE253" s="199"/>
      <c r="AF253" s="199"/>
      <c r="AG253" s="199"/>
      <c r="AH253" s="33"/>
      <c r="AI253" s="33"/>
      <c r="AJ253" s="33"/>
      <c r="AK253" s="33"/>
      <c r="AL253" s="33"/>
      <c r="AM253" s="33"/>
      <c r="AN253" s="48"/>
      <c r="AO253" s="48"/>
      <c r="AP253" s="48"/>
    </row>
    <row r="254" spans="1:44" ht="21" customHeight="1">
      <c r="I254" s="292">
        <f t="shared" si="39"/>
        <v>0</v>
      </c>
      <c r="J254" s="118">
        <f t="shared" si="33"/>
        <v>0</v>
      </c>
      <c r="K254" s="636">
        <f t="shared" ref="K254:K275" si="42">+K253+1</f>
        <v>16</v>
      </c>
      <c r="L254" s="188"/>
      <c r="M254" s="188"/>
      <c r="N254" s="189">
        <f t="shared" si="40"/>
        <v>0</v>
      </c>
      <c r="O254" s="190"/>
      <c r="P254" s="190"/>
      <c r="Q254" s="191">
        <f t="shared" si="41"/>
        <v>0</v>
      </c>
      <c r="R254" s="191">
        <f t="shared" si="41"/>
        <v>0</v>
      </c>
      <c r="S254" s="1988"/>
      <c r="T254" s="1989"/>
      <c r="U254" s="118">
        <f t="shared" si="26"/>
        <v>0</v>
      </c>
      <c r="V254" s="33"/>
      <c r="W254" s="33"/>
      <c r="X254" s="33"/>
      <c r="Y254" s="33"/>
      <c r="Z254" s="33"/>
      <c r="AA254" s="205"/>
      <c r="AB254" s="33"/>
      <c r="AC254" s="33"/>
      <c r="AD254" s="33"/>
      <c r="AE254" s="199"/>
      <c r="AF254" s="199"/>
      <c r="AG254" s="199"/>
      <c r="AH254" s="33"/>
      <c r="AI254" s="33"/>
      <c r="AJ254" s="33"/>
      <c r="AK254" s="33"/>
      <c r="AL254" s="33"/>
      <c r="AM254" s="33"/>
      <c r="AN254" s="48"/>
      <c r="AO254" s="48"/>
      <c r="AP254" s="48"/>
    </row>
    <row r="255" spans="1:44" ht="21" customHeight="1">
      <c r="I255" s="292">
        <f t="shared" si="39"/>
        <v>0</v>
      </c>
      <c r="J255" s="118">
        <f t="shared" si="33"/>
        <v>0</v>
      </c>
      <c r="K255" s="636">
        <f t="shared" si="42"/>
        <v>17</v>
      </c>
      <c r="L255" s="188"/>
      <c r="M255" s="188"/>
      <c r="N255" s="189">
        <f t="shared" si="40"/>
        <v>0</v>
      </c>
      <c r="O255" s="190"/>
      <c r="P255" s="190"/>
      <c r="Q255" s="191">
        <f t="shared" si="41"/>
        <v>0</v>
      </c>
      <c r="R255" s="191">
        <f t="shared" si="41"/>
        <v>0</v>
      </c>
      <c r="S255" s="1988"/>
      <c r="T255" s="1989"/>
      <c r="U255" s="118">
        <f t="shared" si="26"/>
        <v>0</v>
      </c>
      <c r="V255" s="33"/>
      <c r="W255" s="33"/>
      <c r="X255" s="33"/>
      <c r="Y255" s="33"/>
      <c r="Z255" s="33"/>
      <c r="AA255" s="205"/>
      <c r="AB255" s="33"/>
      <c r="AC255" s="33"/>
      <c r="AD255" s="33"/>
      <c r="AE255" s="199"/>
      <c r="AF255" s="199"/>
      <c r="AG255" s="199"/>
      <c r="AH255" s="33"/>
      <c r="AI255" s="33"/>
      <c r="AJ255" s="33"/>
      <c r="AK255" s="33"/>
      <c r="AL255" s="33"/>
      <c r="AM255" s="33"/>
      <c r="AN255" s="48"/>
      <c r="AO255" s="48"/>
      <c r="AP255" s="48"/>
    </row>
    <row r="256" spans="1:44" ht="21" customHeight="1">
      <c r="I256" s="292">
        <f t="shared" si="39"/>
        <v>0</v>
      </c>
      <c r="J256" s="118">
        <f t="shared" si="33"/>
        <v>0</v>
      </c>
      <c r="K256" s="636">
        <f t="shared" si="42"/>
        <v>18</v>
      </c>
      <c r="L256" s="188"/>
      <c r="M256" s="188"/>
      <c r="N256" s="189">
        <f t="shared" si="40"/>
        <v>0</v>
      </c>
      <c r="O256" s="190"/>
      <c r="P256" s="190"/>
      <c r="Q256" s="191">
        <f t="shared" si="41"/>
        <v>0</v>
      </c>
      <c r="R256" s="191">
        <f t="shared" si="41"/>
        <v>0</v>
      </c>
      <c r="S256" s="1988"/>
      <c r="T256" s="1989"/>
      <c r="U256" s="118">
        <f t="shared" si="26"/>
        <v>0</v>
      </c>
      <c r="V256" s="33"/>
      <c r="W256" s="33"/>
      <c r="X256" s="33"/>
      <c r="Y256" s="33"/>
      <c r="Z256" s="33"/>
      <c r="AA256" s="205"/>
      <c r="AB256" s="33"/>
      <c r="AC256" s="33"/>
      <c r="AD256" s="33"/>
      <c r="AE256" s="199"/>
      <c r="AF256" s="199"/>
      <c r="AG256" s="199"/>
      <c r="AH256" s="33"/>
      <c r="AI256" s="33"/>
      <c r="AJ256" s="33"/>
      <c r="AK256" s="33"/>
      <c r="AL256" s="33"/>
      <c r="AM256" s="33"/>
      <c r="AN256" s="48"/>
      <c r="AO256" s="48"/>
      <c r="AP256" s="48"/>
    </row>
    <row r="257" spans="9:42" ht="21" customHeight="1">
      <c r="I257" s="292">
        <f t="shared" si="39"/>
        <v>0</v>
      </c>
      <c r="J257" s="118">
        <f t="shared" si="33"/>
        <v>0</v>
      </c>
      <c r="K257" s="636">
        <f t="shared" si="42"/>
        <v>19</v>
      </c>
      <c r="L257" s="188"/>
      <c r="M257" s="188"/>
      <c r="N257" s="189">
        <f t="shared" si="40"/>
        <v>0</v>
      </c>
      <c r="O257" s="190"/>
      <c r="P257" s="190"/>
      <c r="Q257" s="191">
        <f t="shared" si="41"/>
        <v>0</v>
      </c>
      <c r="R257" s="191">
        <f t="shared" si="41"/>
        <v>0</v>
      </c>
      <c r="S257" s="1988"/>
      <c r="T257" s="1989"/>
      <c r="U257" s="118">
        <f t="shared" si="26"/>
        <v>0</v>
      </c>
      <c r="V257" s="33"/>
      <c r="W257" s="33"/>
      <c r="X257" s="33"/>
      <c r="Y257" s="33"/>
      <c r="Z257" s="33"/>
      <c r="AA257" s="205"/>
      <c r="AB257" s="33"/>
      <c r="AC257" s="33"/>
      <c r="AD257" s="33"/>
      <c r="AE257" s="199"/>
      <c r="AF257" s="199"/>
      <c r="AG257" s="199"/>
      <c r="AH257" s="33"/>
      <c r="AI257" s="33"/>
      <c r="AJ257" s="33"/>
      <c r="AK257" s="33"/>
      <c r="AL257" s="33"/>
      <c r="AM257" s="33"/>
      <c r="AN257" s="48"/>
      <c r="AO257" s="48"/>
      <c r="AP257" s="48"/>
    </row>
    <row r="258" spans="9:42" ht="21" customHeight="1">
      <c r="I258" s="292">
        <f t="shared" si="39"/>
        <v>0</v>
      </c>
      <c r="J258" s="118">
        <f t="shared" si="33"/>
        <v>0</v>
      </c>
      <c r="K258" s="636">
        <f t="shared" si="42"/>
        <v>20</v>
      </c>
      <c r="L258" s="188"/>
      <c r="M258" s="188"/>
      <c r="N258" s="189">
        <f t="shared" si="40"/>
        <v>0</v>
      </c>
      <c r="O258" s="190"/>
      <c r="P258" s="190"/>
      <c r="Q258" s="191">
        <f t="shared" si="41"/>
        <v>0</v>
      </c>
      <c r="R258" s="191">
        <f t="shared" si="41"/>
        <v>0</v>
      </c>
      <c r="S258" s="1988"/>
      <c r="T258" s="1989"/>
      <c r="U258" s="118">
        <f t="shared" ref="U258:U300" si="43">J258</f>
        <v>0</v>
      </c>
      <c r="V258" s="33"/>
      <c r="W258" s="33"/>
      <c r="X258" s="33"/>
      <c r="Y258" s="33"/>
      <c r="Z258" s="33"/>
      <c r="AA258" s="205"/>
      <c r="AB258" s="33"/>
      <c r="AC258" s="33"/>
      <c r="AD258" s="33"/>
      <c r="AE258" s="199"/>
      <c r="AF258" s="199"/>
      <c r="AG258" s="199"/>
      <c r="AH258" s="33"/>
      <c r="AI258" s="33"/>
      <c r="AJ258" s="33"/>
      <c r="AK258" s="33"/>
      <c r="AL258" s="33"/>
      <c r="AM258" s="33"/>
      <c r="AN258" s="48"/>
      <c r="AO258" s="48"/>
      <c r="AP258" s="48"/>
    </row>
    <row r="259" spans="9:42" ht="21" customHeight="1">
      <c r="I259" s="292">
        <f t="shared" si="39"/>
        <v>0</v>
      </c>
      <c r="J259" s="118">
        <f t="shared" si="33"/>
        <v>0</v>
      </c>
      <c r="K259" s="636">
        <f t="shared" si="42"/>
        <v>21</v>
      </c>
      <c r="L259" s="188"/>
      <c r="M259" s="188"/>
      <c r="N259" s="189">
        <f t="shared" si="40"/>
        <v>0</v>
      </c>
      <c r="O259" s="190"/>
      <c r="P259" s="190"/>
      <c r="Q259" s="191">
        <f t="shared" si="41"/>
        <v>0</v>
      </c>
      <c r="R259" s="191">
        <f t="shared" si="41"/>
        <v>0</v>
      </c>
      <c r="S259" s="1988"/>
      <c r="T259" s="1989"/>
      <c r="U259" s="118">
        <f t="shared" si="43"/>
        <v>0</v>
      </c>
      <c r="V259" s="33"/>
      <c r="W259" s="33"/>
      <c r="X259" s="33"/>
      <c r="Y259" s="33"/>
      <c r="Z259" s="33"/>
      <c r="AA259" s="205"/>
      <c r="AB259" s="33"/>
      <c r="AC259" s="33"/>
      <c r="AD259" s="33"/>
      <c r="AE259" s="199"/>
      <c r="AF259" s="199"/>
      <c r="AG259" s="199"/>
      <c r="AH259" s="33"/>
      <c r="AI259" s="33"/>
      <c r="AJ259" s="33"/>
      <c r="AK259" s="33"/>
      <c r="AL259" s="33"/>
      <c r="AM259" s="33"/>
      <c r="AN259" s="48"/>
      <c r="AO259" s="48"/>
      <c r="AP259" s="48"/>
    </row>
    <row r="260" spans="9:42" ht="21" customHeight="1">
      <c r="I260" s="292">
        <f t="shared" si="39"/>
        <v>0</v>
      </c>
      <c r="J260" s="118">
        <f t="shared" si="33"/>
        <v>0</v>
      </c>
      <c r="K260" s="636">
        <f t="shared" si="42"/>
        <v>22</v>
      </c>
      <c r="L260" s="188"/>
      <c r="M260" s="188"/>
      <c r="N260" s="189">
        <f t="shared" si="40"/>
        <v>0</v>
      </c>
      <c r="O260" s="190"/>
      <c r="P260" s="190"/>
      <c r="Q260" s="191">
        <f t="shared" si="41"/>
        <v>0</v>
      </c>
      <c r="R260" s="191">
        <f t="shared" si="41"/>
        <v>0</v>
      </c>
      <c r="S260" s="1988"/>
      <c r="T260" s="1989"/>
      <c r="U260" s="118">
        <f t="shared" si="43"/>
        <v>0</v>
      </c>
      <c r="V260" s="33"/>
      <c r="W260" s="33"/>
      <c r="X260" s="33"/>
      <c r="Y260" s="33"/>
      <c r="Z260" s="33"/>
      <c r="AA260" s="205"/>
      <c r="AB260" s="33"/>
      <c r="AC260" s="33"/>
      <c r="AD260" s="33"/>
      <c r="AE260" s="199"/>
      <c r="AF260" s="199"/>
      <c r="AG260" s="199"/>
      <c r="AH260" s="33"/>
      <c r="AI260" s="33"/>
      <c r="AJ260" s="33"/>
      <c r="AK260" s="33"/>
      <c r="AL260" s="33"/>
      <c r="AM260" s="33"/>
      <c r="AN260" s="48"/>
      <c r="AO260" s="48"/>
      <c r="AP260" s="48"/>
    </row>
    <row r="261" spans="9:42" ht="21" customHeight="1">
      <c r="I261" s="292">
        <f t="shared" si="39"/>
        <v>0</v>
      </c>
      <c r="J261" s="118">
        <f t="shared" si="33"/>
        <v>0</v>
      </c>
      <c r="K261" s="636">
        <f t="shared" si="42"/>
        <v>23</v>
      </c>
      <c r="L261" s="188"/>
      <c r="M261" s="188"/>
      <c r="N261" s="189">
        <f t="shared" si="40"/>
        <v>0</v>
      </c>
      <c r="O261" s="190"/>
      <c r="P261" s="190"/>
      <c r="Q261" s="191">
        <f t="shared" si="41"/>
        <v>0</v>
      </c>
      <c r="R261" s="191">
        <f t="shared" si="41"/>
        <v>0</v>
      </c>
      <c r="S261" s="1988"/>
      <c r="T261" s="1989"/>
      <c r="U261" s="118">
        <f t="shared" si="43"/>
        <v>0</v>
      </c>
      <c r="V261" s="33"/>
      <c r="W261" s="33"/>
      <c r="X261" s="33"/>
      <c r="Y261" s="33"/>
      <c r="Z261" s="33"/>
      <c r="AA261" s="205"/>
      <c r="AB261" s="33"/>
      <c r="AC261" s="33"/>
      <c r="AD261" s="33"/>
      <c r="AE261" s="199"/>
      <c r="AF261" s="199"/>
      <c r="AG261" s="199"/>
      <c r="AH261" s="33"/>
      <c r="AI261" s="33"/>
      <c r="AJ261" s="33"/>
      <c r="AK261" s="33"/>
      <c r="AL261" s="33"/>
      <c r="AM261" s="33"/>
      <c r="AN261" s="48"/>
      <c r="AO261" s="48"/>
      <c r="AP261" s="48"/>
    </row>
    <row r="262" spans="9:42" ht="21" customHeight="1">
      <c r="I262" s="292">
        <f t="shared" si="39"/>
        <v>0</v>
      </c>
      <c r="J262" s="118">
        <f t="shared" si="33"/>
        <v>0</v>
      </c>
      <c r="K262" s="636">
        <f t="shared" si="42"/>
        <v>24</v>
      </c>
      <c r="L262" s="188"/>
      <c r="M262" s="188"/>
      <c r="N262" s="189">
        <f t="shared" si="40"/>
        <v>0</v>
      </c>
      <c r="O262" s="190"/>
      <c r="P262" s="190"/>
      <c r="Q262" s="191">
        <f t="shared" si="41"/>
        <v>0</v>
      </c>
      <c r="R262" s="191">
        <f t="shared" si="41"/>
        <v>0</v>
      </c>
      <c r="S262" s="1988"/>
      <c r="T262" s="1989"/>
      <c r="U262" s="118">
        <f t="shared" si="43"/>
        <v>0</v>
      </c>
      <c r="V262" s="33"/>
      <c r="W262" s="33"/>
      <c r="X262" s="33"/>
      <c r="Y262" s="33"/>
      <c r="Z262" s="33"/>
      <c r="AA262" s="205"/>
      <c r="AB262" s="33"/>
      <c r="AC262" s="33"/>
      <c r="AD262" s="33"/>
      <c r="AE262" s="199"/>
      <c r="AF262" s="199"/>
      <c r="AG262" s="199"/>
      <c r="AH262" s="33"/>
      <c r="AI262" s="33"/>
      <c r="AJ262" s="33"/>
      <c r="AK262" s="33"/>
      <c r="AL262" s="33"/>
      <c r="AM262" s="33"/>
      <c r="AN262" s="48"/>
      <c r="AO262" s="48"/>
      <c r="AP262" s="48"/>
    </row>
    <row r="263" spans="9:42" ht="21" customHeight="1">
      <c r="I263" s="292">
        <f t="shared" si="39"/>
        <v>0</v>
      </c>
      <c r="J263" s="118">
        <f t="shared" si="33"/>
        <v>0</v>
      </c>
      <c r="K263" s="636">
        <f t="shared" si="42"/>
        <v>25</v>
      </c>
      <c r="L263" s="188"/>
      <c r="M263" s="188"/>
      <c r="N263" s="189">
        <f t="shared" si="40"/>
        <v>0</v>
      </c>
      <c r="O263" s="190"/>
      <c r="P263" s="190"/>
      <c r="Q263" s="191">
        <f t="shared" si="41"/>
        <v>0</v>
      </c>
      <c r="R263" s="191">
        <f t="shared" si="41"/>
        <v>0</v>
      </c>
      <c r="S263" s="1988"/>
      <c r="T263" s="1989"/>
      <c r="U263" s="118">
        <f t="shared" si="43"/>
        <v>0</v>
      </c>
      <c r="V263" s="33"/>
      <c r="W263" s="33"/>
      <c r="X263" s="33"/>
      <c r="Y263" s="33"/>
      <c r="Z263" s="33"/>
      <c r="AA263" s="205"/>
      <c r="AB263" s="33"/>
      <c r="AC263" s="33"/>
      <c r="AD263" s="33"/>
      <c r="AE263" s="199"/>
      <c r="AF263" s="199"/>
      <c r="AG263" s="199"/>
      <c r="AH263" s="33"/>
      <c r="AI263" s="33"/>
      <c r="AJ263" s="33"/>
      <c r="AK263" s="33"/>
      <c r="AL263" s="33"/>
      <c r="AM263" s="33"/>
      <c r="AN263" s="48"/>
      <c r="AO263" s="48"/>
      <c r="AP263" s="48"/>
    </row>
    <row r="264" spans="9:42" ht="21" customHeight="1">
      <c r="I264" s="292">
        <f t="shared" si="39"/>
        <v>0</v>
      </c>
      <c r="J264" s="118">
        <f t="shared" si="33"/>
        <v>0</v>
      </c>
      <c r="K264" s="636">
        <f t="shared" si="42"/>
        <v>26</v>
      </c>
      <c r="L264" s="188"/>
      <c r="M264" s="188"/>
      <c r="N264" s="189">
        <f t="shared" si="40"/>
        <v>0</v>
      </c>
      <c r="O264" s="190"/>
      <c r="P264" s="190"/>
      <c r="Q264" s="191">
        <f t="shared" si="41"/>
        <v>0</v>
      </c>
      <c r="R264" s="191">
        <f t="shared" si="41"/>
        <v>0</v>
      </c>
      <c r="S264" s="1988"/>
      <c r="T264" s="1989"/>
      <c r="U264" s="118">
        <f t="shared" si="43"/>
        <v>0</v>
      </c>
      <c r="V264" s="33"/>
      <c r="W264" s="33"/>
      <c r="X264" s="33"/>
      <c r="Y264" s="33"/>
      <c r="Z264" s="33"/>
      <c r="AA264" s="205"/>
      <c r="AB264" s="33"/>
      <c r="AC264" s="33"/>
      <c r="AD264" s="33"/>
      <c r="AE264" s="199"/>
      <c r="AF264" s="199"/>
      <c r="AG264" s="199"/>
      <c r="AH264" s="33"/>
      <c r="AI264" s="33"/>
      <c r="AJ264" s="33"/>
      <c r="AK264" s="33"/>
      <c r="AL264" s="33"/>
      <c r="AM264" s="33"/>
      <c r="AN264" s="48"/>
      <c r="AO264" s="48"/>
      <c r="AP264" s="48"/>
    </row>
    <row r="265" spans="9:42" ht="21" customHeight="1">
      <c r="I265" s="292">
        <f t="shared" si="39"/>
        <v>0</v>
      </c>
      <c r="J265" s="118">
        <f t="shared" si="33"/>
        <v>0</v>
      </c>
      <c r="K265" s="636">
        <f t="shared" si="42"/>
        <v>27</v>
      </c>
      <c r="L265" s="188"/>
      <c r="M265" s="188"/>
      <c r="N265" s="189">
        <f t="shared" si="40"/>
        <v>0</v>
      </c>
      <c r="O265" s="190"/>
      <c r="P265" s="190"/>
      <c r="Q265" s="191">
        <f t="shared" si="41"/>
        <v>0</v>
      </c>
      <c r="R265" s="191">
        <f t="shared" si="41"/>
        <v>0</v>
      </c>
      <c r="S265" s="1988"/>
      <c r="T265" s="1989"/>
      <c r="U265" s="118">
        <f t="shared" si="43"/>
        <v>0</v>
      </c>
      <c r="V265" s="33"/>
      <c r="W265" s="33"/>
      <c r="X265" s="33"/>
      <c r="Y265" s="33"/>
      <c r="Z265" s="33"/>
      <c r="AA265" s="205"/>
      <c r="AB265" s="33"/>
      <c r="AC265" s="33"/>
      <c r="AD265" s="33"/>
      <c r="AE265" s="199"/>
      <c r="AF265" s="199"/>
      <c r="AG265" s="199"/>
      <c r="AH265" s="33"/>
      <c r="AI265" s="33"/>
      <c r="AJ265" s="33"/>
      <c r="AK265" s="33"/>
      <c r="AL265" s="33"/>
      <c r="AM265" s="33"/>
      <c r="AN265" s="48"/>
      <c r="AO265" s="48"/>
      <c r="AP265" s="48"/>
    </row>
    <row r="266" spans="9:42" ht="21" customHeight="1">
      <c r="I266" s="292">
        <f t="shared" si="39"/>
        <v>0</v>
      </c>
      <c r="J266" s="118">
        <f t="shared" si="33"/>
        <v>0</v>
      </c>
      <c r="K266" s="636">
        <f t="shared" si="42"/>
        <v>28</v>
      </c>
      <c r="L266" s="188"/>
      <c r="M266" s="188"/>
      <c r="N266" s="189">
        <f t="shared" si="40"/>
        <v>0</v>
      </c>
      <c r="O266" s="190"/>
      <c r="P266" s="190"/>
      <c r="Q266" s="191">
        <f t="shared" si="41"/>
        <v>0</v>
      </c>
      <c r="R266" s="191">
        <f t="shared" si="41"/>
        <v>0</v>
      </c>
      <c r="S266" s="1988"/>
      <c r="T266" s="1989"/>
      <c r="U266" s="118">
        <f t="shared" si="43"/>
        <v>0</v>
      </c>
      <c r="V266" s="33"/>
      <c r="W266" s="33"/>
      <c r="X266" s="33"/>
      <c r="Y266" s="33"/>
      <c r="Z266" s="33"/>
      <c r="AA266" s="205"/>
      <c r="AB266" s="33"/>
      <c r="AC266" s="33"/>
      <c r="AD266" s="33"/>
      <c r="AE266" s="199"/>
      <c r="AF266" s="199"/>
      <c r="AG266" s="199"/>
      <c r="AH266" s="33"/>
      <c r="AI266" s="33"/>
      <c r="AJ266" s="33"/>
      <c r="AK266" s="33"/>
      <c r="AL266" s="33"/>
      <c r="AM266" s="33"/>
      <c r="AN266" s="48"/>
      <c r="AO266" s="48"/>
      <c r="AP266" s="48"/>
    </row>
    <row r="267" spans="9:42" ht="21" customHeight="1">
      <c r="I267" s="292">
        <f t="shared" si="39"/>
        <v>0</v>
      </c>
      <c r="J267" s="118">
        <f t="shared" si="33"/>
        <v>0</v>
      </c>
      <c r="K267" s="636">
        <f t="shared" si="42"/>
        <v>29</v>
      </c>
      <c r="L267" s="188"/>
      <c r="M267" s="188"/>
      <c r="N267" s="189">
        <f t="shared" si="40"/>
        <v>0</v>
      </c>
      <c r="O267" s="190"/>
      <c r="P267" s="190"/>
      <c r="Q267" s="191">
        <f t="shared" si="41"/>
        <v>0</v>
      </c>
      <c r="R267" s="191">
        <f t="shared" si="41"/>
        <v>0</v>
      </c>
      <c r="S267" s="1988"/>
      <c r="T267" s="1989"/>
      <c r="U267" s="118">
        <f t="shared" si="43"/>
        <v>0</v>
      </c>
      <c r="V267" s="33"/>
      <c r="W267" s="33"/>
      <c r="X267" s="33"/>
      <c r="Y267" s="33"/>
      <c r="Z267" s="33"/>
      <c r="AA267" s="205"/>
      <c r="AB267" s="33"/>
      <c r="AC267" s="33"/>
      <c r="AD267" s="33"/>
      <c r="AE267" s="199"/>
      <c r="AF267" s="199"/>
      <c r="AG267" s="199"/>
      <c r="AH267" s="33"/>
      <c r="AI267" s="33"/>
      <c r="AJ267" s="33"/>
      <c r="AK267" s="33"/>
      <c r="AL267" s="33"/>
      <c r="AM267" s="33"/>
      <c r="AN267" s="48"/>
      <c r="AO267" s="48"/>
      <c r="AP267" s="48"/>
    </row>
    <row r="268" spans="9:42" ht="21" customHeight="1">
      <c r="I268" s="292">
        <f t="shared" si="39"/>
        <v>0</v>
      </c>
      <c r="J268" s="118">
        <f t="shared" si="33"/>
        <v>0</v>
      </c>
      <c r="K268" s="636">
        <f t="shared" si="42"/>
        <v>30</v>
      </c>
      <c r="L268" s="188"/>
      <c r="M268" s="188"/>
      <c r="N268" s="189">
        <f t="shared" si="40"/>
        <v>0</v>
      </c>
      <c r="O268" s="190"/>
      <c r="P268" s="190"/>
      <c r="Q268" s="191">
        <f t="shared" si="41"/>
        <v>0</v>
      </c>
      <c r="R268" s="191">
        <f t="shared" si="41"/>
        <v>0</v>
      </c>
      <c r="S268" s="1988"/>
      <c r="T268" s="1989"/>
      <c r="U268" s="118">
        <f t="shared" si="43"/>
        <v>0</v>
      </c>
      <c r="V268" s="33"/>
      <c r="W268" s="33"/>
      <c r="X268" s="33"/>
      <c r="Y268" s="33"/>
      <c r="Z268" s="33"/>
      <c r="AA268" s="205"/>
      <c r="AB268" s="33"/>
      <c r="AC268" s="33"/>
      <c r="AD268" s="33"/>
      <c r="AE268" s="199"/>
      <c r="AF268" s="199"/>
      <c r="AG268" s="199"/>
      <c r="AH268" s="33"/>
      <c r="AI268" s="33"/>
      <c r="AJ268" s="33"/>
      <c r="AK268" s="33"/>
      <c r="AL268" s="33"/>
      <c r="AM268" s="33"/>
      <c r="AN268" s="48"/>
      <c r="AO268" s="48"/>
      <c r="AP268" s="48"/>
    </row>
    <row r="269" spans="9:42" ht="21" customHeight="1">
      <c r="I269" s="292">
        <f t="shared" si="39"/>
        <v>0</v>
      </c>
      <c r="J269" s="118">
        <f t="shared" si="33"/>
        <v>0</v>
      </c>
      <c r="K269" s="636">
        <f t="shared" si="42"/>
        <v>31</v>
      </c>
      <c r="L269" s="188"/>
      <c r="M269" s="188"/>
      <c r="N269" s="189">
        <f t="shared" si="40"/>
        <v>0</v>
      </c>
      <c r="O269" s="190"/>
      <c r="P269" s="190"/>
      <c r="Q269" s="191">
        <f t="shared" si="41"/>
        <v>0</v>
      </c>
      <c r="R269" s="191">
        <f t="shared" si="41"/>
        <v>0</v>
      </c>
      <c r="S269" s="1988"/>
      <c r="T269" s="1989"/>
      <c r="U269" s="118">
        <f t="shared" si="43"/>
        <v>0</v>
      </c>
      <c r="V269" s="33"/>
      <c r="W269" s="33"/>
      <c r="X269" s="33"/>
      <c r="Y269" s="33"/>
      <c r="Z269" s="33"/>
      <c r="AA269" s="205"/>
      <c r="AB269" s="33"/>
      <c r="AC269" s="33"/>
      <c r="AD269" s="33"/>
      <c r="AE269" s="199"/>
      <c r="AF269" s="199"/>
      <c r="AG269" s="199"/>
      <c r="AH269" s="33"/>
      <c r="AI269" s="33"/>
      <c r="AJ269" s="33"/>
      <c r="AK269" s="33"/>
      <c r="AL269" s="33"/>
      <c r="AM269" s="33"/>
      <c r="AN269" s="48"/>
      <c r="AO269" s="48"/>
      <c r="AP269" s="48"/>
    </row>
    <row r="270" spans="9:42" ht="21" customHeight="1">
      <c r="I270" s="292">
        <f t="shared" si="39"/>
        <v>0</v>
      </c>
      <c r="J270" s="118">
        <f t="shared" si="33"/>
        <v>0</v>
      </c>
      <c r="K270" s="636">
        <f t="shared" si="42"/>
        <v>32</v>
      </c>
      <c r="L270" s="188"/>
      <c r="M270" s="188"/>
      <c r="N270" s="189">
        <f t="shared" si="40"/>
        <v>0</v>
      </c>
      <c r="O270" s="190"/>
      <c r="P270" s="190"/>
      <c r="Q270" s="191">
        <f t="shared" si="41"/>
        <v>0</v>
      </c>
      <c r="R270" s="191">
        <f t="shared" si="41"/>
        <v>0</v>
      </c>
      <c r="S270" s="1988"/>
      <c r="T270" s="1989"/>
      <c r="U270" s="118">
        <f t="shared" si="43"/>
        <v>0</v>
      </c>
      <c r="V270" s="33"/>
      <c r="W270" s="33"/>
      <c r="X270" s="33"/>
      <c r="Y270" s="33"/>
      <c r="Z270" s="33"/>
      <c r="AA270" s="205"/>
      <c r="AB270" s="33"/>
      <c r="AC270" s="33"/>
      <c r="AD270" s="33"/>
      <c r="AE270" s="199"/>
      <c r="AF270" s="199"/>
      <c r="AG270" s="199"/>
      <c r="AH270" s="33"/>
      <c r="AI270" s="33"/>
      <c r="AJ270" s="33"/>
      <c r="AK270" s="33"/>
      <c r="AL270" s="33"/>
      <c r="AM270" s="33"/>
      <c r="AN270" s="48"/>
      <c r="AO270" s="48"/>
      <c r="AP270" s="48"/>
    </row>
    <row r="271" spans="9:42" ht="21" customHeight="1">
      <c r="I271" s="292">
        <f t="shared" si="39"/>
        <v>0</v>
      </c>
      <c r="J271" s="118">
        <f t="shared" si="33"/>
        <v>0</v>
      </c>
      <c r="K271" s="636">
        <f t="shared" si="42"/>
        <v>33</v>
      </c>
      <c r="L271" s="188"/>
      <c r="M271" s="188"/>
      <c r="N271" s="189">
        <f t="shared" si="40"/>
        <v>0</v>
      </c>
      <c r="O271" s="190"/>
      <c r="P271" s="190"/>
      <c r="Q271" s="191">
        <f t="shared" si="41"/>
        <v>0</v>
      </c>
      <c r="R271" s="191">
        <f t="shared" si="41"/>
        <v>0</v>
      </c>
      <c r="S271" s="1988"/>
      <c r="T271" s="1989"/>
      <c r="U271" s="118">
        <f t="shared" si="43"/>
        <v>0</v>
      </c>
      <c r="V271" s="33"/>
      <c r="W271" s="33"/>
      <c r="X271" s="33"/>
      <c r="Y271" s="33"/>
      <c r="Z271" s="33"/>
      <c r="AA271" s="205"/>
      <c r="AB271" s="33"/>
      <c r="AC271" s="33"/>
      <c r="AD271" s="33"/>
      <c r="AE271" s="199"/>
      <c r="AF271" s="199"/>
      <c r="AG271" s="199"/>
      <c r="AH271" s="33"/>
      <c r="AI271" s="33"/>
      <c r="AJ271" s="33"/>
      <c r="AK271" s="33"/>
      <c r="AL271" s="33"/>
      <c r="AM271" s="33"/>
      <c r="AN271" s="48"/>
      <c r="AO271" s="48"/>
      <c r="AP271" s="48"/>
    </row>
    <row r="272" spans="9:42" ht="21" customHeight="1">
      <c r="I272" s="292">
        <f t="shared" si="39"/>
        <v>0</v>
      </c>
      <c r="J272" s="118">
        <f t="shared" si="33"/>
        <v>0</v>
      </c>
      <c r="K272" s="636">
        <f t="shared" si="42"/>
        <v>34</v>
      </c>
      <c r="L272" s="188"/>
      <c r="M272" s="188"/>
      <c r="N272" s="189">
        <f t="shared" si="40"/>
        <v>0</v>
      </c>
      <c r="O272" s="190"/>
      <c r="P272" s="190"/>
      <c r="Q272" s="191">
        <f t="shared" si="41"/>
        <v>0</v>
      </c>
      <c r="R272" s="191">
        <f t="shared" si="41"/>
        <v>0</v>
      </c>
      <c r="S272" s="1988"/>
      <c r="T272" s="1989"/>
      <c r="U272" s="118">
        <f t="shared" si="43"/>
        <v>0</v>
      </c>
      <c r="V272" s="33"/>
      <c r="W272" s="33"/>
      <c r="X272" s="33"/>
      <c r="Y272" s="33"/>
      <c r="Z272" s="33"/>
      <c r="AA272" s="205"/>
      <c r="AB272" s="33"/>
      <c r="AC272" s="33"/>
      <c r="AD272" s="33"/>
      <c r="AE272" s="199"/>
      <c r="AF272" s="199"/>
      <c r="AG272" s="199"/>
      <c r="AH272" s="33"/>
      <c r="AI272" s="33"/>
      <c r="AJ272" s="33"/>
      <c r="AK272" s="33"/>
      <c r="AL272" s="33"/>
      <c r="AM272" s="33"/>
      <c r="AN272" s="48"/>
      <c r="AO272" s="48"/>
      <c r="AP272" s="48"/>
    </row>
    <row r="273" spans="9:42" ht="21" customHeight="1">
      <c r="I273" s="292">
        <f t="shared" si="39"/>
        <v>0</v>
      </c>
      <c r="J273" s="118">
        <f t="shared" si="33"/>
        <v>0</v>
      </c>
      <c r="K273" s="636">
        <f t="shared" si="42"/>
        <v>35</v>
      </c>
      <c r="L273" s="188"/>
      <c r="M273" s="188"/>
      <c r="N273" s="189">
        <f t="shared" si="40"/>
        <v>0</v>
      </c>
      <c r="O273" s="190"/>
      <c r="P273" s="190"/>
      <c r="Q273" s="191">
        <f t="shared" si="41"/>
        <v>0</v>
      </c>
      <c r="R273" s="191">
        <f t="shared" si="41"/>
        <v>0</v>
      </c>
      <c r="S273" s="1988"/>
      <c r="T273" s="1989"/>
      <c r="U273" s="118">
        <f t="shared" si="43"/>
        <v>0</v>
      </c>
      <c r="V273" s="33"/>
      <c r="W273" s="33"/>
      <c r="X273" s="33"/>
      <c r="Y273" s="33"/>
      <c r="Z273" s="33"/>
      <c r="AA273" s="205"/>
      <c r="AB273" s="33"/>
      <c r="AC273" s="33"/>
      <c r="AD273" s="33"/>
      <c r="AE273" s="199"/>
      <c r="AF273" s="199"/>
      <c r="AG273" s="199"/>
      <c r="AH273" s="33"/>
      <c r="AI273" s="33"/>
      <c r="AJ273" s="33"/>
      <c r="AK273" s="33"/>
      <c r="AL273" s="33"/>
      <c r="AM273" s="33"/>
      <c r="AN273" s="48"/>
      <c r="AO273" s="48"/>
      <c r="AP273" s="48"/>
    </row>
    <row r="274" spans="9:42" ht="21" customHeight="1">
      <c r="I274" s="292">
        <f t="shared" si="39"/>
        <v>0</v>
      </c>
      <c r="J274" s="118">
        <f t="shared" si="33"/>
        <v>0</v>
      </c>
      <c r="K274" s="636">
        <f t="shared" si="42"/>
        <v>36</v>
      </c>
      <c r="L274" s="188"/>
      <c r="M274" s="188"/>
      <c r="N274" s="189">
        <f t="shared" si="40"/>
        <v>0</v>
      </c>
      <c r="O274" s="190"/>
      <c r="P274" s="190"/>
      <c r="Q274" s="191">
        <f t="shared" si="41"/>
        <v>0</v>
      </c>
      <c r="R274" s="191">
        <f t="shared" si="41"/>
        <v>0</v>
      </c>
      <c r="S274" s="1988"/>
      <c r="T274" s="1989"/>
      <c r="U274" s="118">
        <f t="shared" si="43"/>
        <v>0</v>
      </c>
      <c r="V274" s="33"/>
      <c r="W274" s="33"/>
      <c r="X274" s="33"/>
      <c r="Y274" s="33"/>
      <c r="Z274" s="33"/>
      <c r="AA274" s="205"/>
      <c r="AB274" s="33"/>
      <c r="AC274" s="33"/>
      <c r="AD274" s="33"/>
      <c r="AE274" s="199"/>
      <c r="AF274" s="199"/>
      <c r="AG274" s="199"/>
      <c r="AH274" s="33"/>
      <c r="AI274" s="33"/>
      <c r="AJ274" s="33"/>
      <c r="AK274" s="33"/>
      <c r="AL274" s="33"/>
      <c r="AM274" s="33"/>
      <c r="AN274" s="48"/>
      <c r="AO274" s="48"/>
      <c r="AP274" s="48"/>
    </row>
    <row r="275" spans="9:42" ht="21" customHeight="1" thickBot="1">
      <c r="I275" s="292">
        <f t="shared" si="39"/>
        <v>0</v>
      </c>
      <c r="J275" s="118">
        <f t="shared" si="33"/>
        <v>0</v>
      </c>
      <c r="K275" s="210">
        <f t="shared" si="42"/>
        <v>37</v>
      </c>
      <c r="L275" s="188"/>
      <c r="M275" s="188"/>
      <c r="N275" s="211">
        <f t="shared" si="40"/>
        <v>0</v>
      </c>
      <c r="O275" s="212"/>
      <c r="P275" s="212"/>
      <c r="Q275" s="213">
        <f t="shared" si="41"/>
        <v>0</v>
      </c>
      <c r="R275" s="213">
        <f t="shared" si="41"/>
        <v>0</v>
      </c>
      <c r="S275" s="1990"/>
      <c r="T275" s="1991"/>
      <c r="U275" s="118">
        <f t="shared" si="43"/>
        <v>0</v>
      </c>
      <c r="V275" s="33"/>
      <c r="W275" s="33"/>
      <c r="X275" s="33"/>
      <c r="Y275" s="33"/>
      <c r="Z275" s="33"/>
      <c r="AA275" s="205"/>
      <c r="AB275" s="33"/>
      <c r="AC275" s="33"/>
      <c r="AD275" s="33"/>
      <c r="AE275" s="199"/>
      <c r="AF275" s="199"/>
      <c r="AG275" s="199"/>
      <c r="AH275" s="33"/>
      <c r="AI275" s="33"/>
      <c r="AJ275" s="33"/>
      <c r="AK275" s="33"/>
      <c r="AL275" s="33"/>
      <c r="AM275" s="33"/>
      <c r="AN275" s="48"/>
      <c r="AO275" s="48"/>
      <c r="AP275" s="48"/>
    </row>
    <row r="276" spans="9:42" ht="21" customHeight="1">
      <c r="I276" s="292">
        <f>IF((O$278+P$278)&gt;0,1,0)</f>
        <v>0</v>
      </c>
      <c r="J276" s="118">
        <f t="shared" si="33"/>
        <v>0</v>
      </c>
      <c r="K276" s="2002" t="s">
        <v>840</v>
      </c>
      <c r="L276" s="2004" t="s">
        <v>841</v>
      </c>
      <c r="M276" s="2006" t="s">
        <v>842</v>
      </c>
      <c r="N276" s="2006" t="s">
        <v>843</v>
      </c>
      <c r="O276" s="2012" t="s">
        <v>844</v>
      </c>
      <c r="P276" s="2012"/>
      <c r="Q276" s="2012" t="s">
        <v>845</v>
      </c>
      <c r="R276" s="2012"/>
      <c r="S276" s="1992" t="s">
        <v>969</v>
      </c>
      <c r="T276" s="1993"/>
      <c r="U276" s="118">
        <f t="shared" si="43"/>
        <v>0</v>
      </c>
      <c r="V276" s="33"/>
      <c r="W276" s="33"/>
      <c r="X276" s="33"/>
      <c r="Y276" s="33"/>
      <c r="Z276" s="33"/>
      <c r="AA276" s="205"/>
      <c r="AB276" s="33"/>
      <c r="AC276" s="33"/>
      <c r="AD276" s="33"/>
      <c r="AE276" s="199"/>
      <c r="AF276" s="199"/>
      <c r="AG276" s="199"/>
      <c r="AH276" s="33"/>
      <c r="AI276" s="33"/>
      <c r="AJ276" s="33"/>
      <c r="AK276" s="33"/>
      <c r="AL276" s="33"/>
      <c r="AM276" s="33"/>
      <c r="AN276" s="48"/>
      <c r="AO276" s="48"/>
      <c r="AP276" s="48"/>
    </row>
    <row r="277" spans="9:42" ht="21" customHeight="1">
      <c r="I277" s="292">
        <f t="shared" ref="I277:I300" si="44">IF((O$278+P$278)&gt;0,1,0)</f>
        <v>0</v>
      </c>
      <c r="J277" s="118">
        <f t="shared" si="33"/>
        <v>0</v>
      </c>
      <c r="K277" s="2003"/>
      <c r="L277" s="2005"/>
      <c r="M277" s="2007"/>
      <c r="N277" s="2007"/>
      <c r="O277" s="635" t="s">
        <v>741</v>
      </c>
      <c r="P277" s="176" t="s">
        <v>742</v>
      </c>
      <c r="Q277" s="176" t="s">
        <v>741</v>
      </c>
      <c r="R277" s="177" t="s">
        <v>742</v>
      </c>
      <c r="S277" s="1994"/>
      <c r="T277" s="1995"/>
      <c r="U277" s="118">
        <f t="shared" si="43"/>
        <v>0</v>
      </c>
      <c r="V277" s="33"/>
      <c r="W277" s="33"/>
      <c r="X277" s="33"/>
      <c r="Y277" s="33"/>
      <c r="Z277" s="33"/>
      <c r="AA277" s="205"/>
      <c r="AB277" s="33"/>
      <c r="AC277" s="33"/>
      <c r="AD277" s="33"/>
      <c r="AE277" s="199"/>
      <c r="AF277" s="199"/>
      <c r="AG277" s="199"/>
      <c r="AH277" s="33"/>
      <c r="AI277" s="33"/>
      <c r="AJ277" s="33"/>
      <c r="AK277" s="33"/>
      <c r="AL277" s="33"/>
      <c r="AM277" s="33"/>
      <c r="AN277" s="48"/>
      <c r="AO277" s="48"/>
      <c r="AP277" s="48"/>
    </row>
    <row r="278" spans="9:42" ht="21" customHeight="1">
      <c r="I278" s="292">
        <f t="shared" si="44"/>
        <v>0</v>
      </c>
      <c r="J278" s="118">
        <f t="shared" si="33"/>
        <v>0</v>
      </c>
      <c r="K278" s="636">
        <f>+K50+1</f>
        <v>15</v>
      </c>
      <c r="L278" s="188"/>
      <c r="M278" s="188"/>
      <c r="N278" s="189">
        <f t="shared" ref="N278:N300" si="45">IF(O278+P278&gt;0,$W$227,)</f>
        <v>0</v>
      </c>
      <c r="O278" s="190"/>
      <c r="P278" s="190"/>
      <c r="Q278" s="191">
        <f t="shared" si="41"/>
        <v>0</v>
      </c>
      <c r="R278" s="191">
        <f t="shared" si="41"/>
        <v>0</v>
      </c>
      <c r="S278" s="1988"/>
      <c r="T278" s="1989"/>
      <c r="U278" s="118">
        <f t="shared" si="43"/>
        <v>0</v>
      </c>
      <c r="V278" s="33"/>
      <c r="W278" s="33"/>
      <c r="X278" s="33"/>
      <c r="Y278" s="33"/>
      <c r="Z278" s="33"/>
      <c r="AA278" s="205"/>
      <c r="AB278" s="33"/>
      <c r="AC278" s="33"/>
      <c r="AD278" s="33"/>
      <c r="AE278" s="199"/>
      <c r="AF278" s="199"/>
      <c r="AG278" s="199"/>
      <c r="AH278" s="33"/>
      <c r="AI278" s="33"/>
      <c r="AJ278" s="33"/>
      <c r="AK278" s="33"/>
      <c r="AL278" s="33"/>
      <c r="AM278" s="33"/>
      <c r="AN278" s="48"/>
      <c r="AO278" s="48"/>
      <c r="AP278" s="48"/>
    </row>
    <row r="279" spans="9:42" ht="21" customHeight="1">
      <c r="I279" s="292">
        <f t="shared" si="44"/>
        <v>0</v>
      </c>
      <c r="J279" s="118">
        <f t="shared" si="33"/>
        <v>0</v>
      </c>
      <c r="K279" s="636">
        <f t="shared" ref="K279:K300" si="46">+K278+1</f>
        <v>16</v>
      </c>
      <c r="L279" s="188"/>
      <c r="M279" s="188"/>
      <c r="N279" s="189">
        <f t="shared" si="45"/>
        <v>0</v>
      </c>
      <c r="O279" s="190"/>
      <c r="P279" s="190"/>
      <c r="Q279" s="191">
        <f t="shared" si="41"/>
        <v>0</v>
      </c>
      <c r="R279" s="191">
        <f t="shared" si="41"/>
        <v>0</v>
      </c>
      <c r="S279" s="1988"/>
      <c r="T279" s="1989"/>
      <c r="U279" s="118">
        <f t="shared" si="43"/>
        <v>0</v>
      </c>
      <c r="V279" s="33"/>
      <c r="W279" s="33"/>
      <c r="X279" s="33"/>
      <c r="Y279" s="33"/>
      <c r="Z279" s="33"/>
      <c r="AA279" s="205"/>
      <c r="AB279" s="33"/>
      <c r="AC279" s="33"/>
      <c r="AD279" s="33"/>
      <c r="AE279" s="199"/>
      <c r="AF279" s="199"/>
      <c r="AG279" s="199"/>
      <c r="AH279" s="33"/>
      <c r="AI279" s="33"/>
      <c r="AJ279" s="33"/>
      <c r="AK279" s="33"/>
      <c r="AL279" s="33"/>
      <c r="AM279" s="33"/>
      <c r="AN279" s="48"/>
      <c r="AO279" s="48"/>
      <c r="AP279" s="48"/>
    </row>
    <row r="280" spans="9:42" ht="21" customHeight="1">
      <c r="I280" s="292">
        <f t="shared" si="44"/>
        <v>0</v>
      </c>
      <c r="J280" s="118">
        <f t="shared" si="33"/>
        <v>0</v>
      </c>
      <c r="K280" s="636">
        <f t="shared" si="46"/>
        <v>17</v>
      </c>
      <c r="L280" s="188"/>
      <c r="M280" s="188"/>
      <c r="N280" s="189">
        <f t="shared" si="45"/>
        <v>0</v>
      </c>
      <c r="O280" s="190"/>
      <c r="P280" s="190"/>
      <c r="Q280" s="191">
        <f t="shared" si="41"/>
        <v>0</v>
      </c>
      <c r="R280" s="191">
        <f t="shared" si="41"/>
        <v>0</v>
      </c>
      <c r="S280" s="1988"/>
      <c r="T280" s="1989"/>
      <c r="U280" s="118">
        <f t="shared" si="43"/>
        <v>0</v>
      </c>
      <c r="V280" s="33"/>
      <c r="W280" s="33"/>
      <c r="X280" s="33"/>
      <c r="Y280" s="33"/>
      <c r="Z280" s="33"/>
      <c r="AA280" s="205"/>
      <c r="AB280" s="33"/>
      <c r="AC280" s="33"/>
      <c r="AD280" s="33"/>
      <c r="AE280" s="199"/>
      <c r="AF280" s="199"/>
      <c r="AG280" s="199"/>
      <c r="AH280" s="33"/>
      <c r="AI280" s="33"/>
      <c r="AJ280" s="33"/>
      <c r="AK280" s="33"/>
      <c r="AL280" s="33"/>
      <c r="AM280" s="33"/>
      <c r="AN280" s="48"/>
      <c r="AO280" s="48"/>
      <c r="AP280" s="48"/>
    </row>
    <row r="281" spans="9:42" ht="21" customHeight="1">
      <c r="I281" s="292">
        <f t="shared" si="44"/>
        <v>0</v>
      </c>
      <c r="J281" s="118">
        <f t="shared" si="33"/>
        <v>0</v>
      </c>
      <c r="K281" s="636">
        <f t="shared" si="46"/>
        <v>18</v>
      </c>
      <c r="L281" s="188"/>
      <c r="M281" s="188"/>
      <c r="N281" s="189">
        <f t="shared" si="45"/>
        <v>0</v>
      </c>
      <c r="O281" s="190"/>
      <c r="P281" s="190"/>
      <c r="Q281" s="191">
        <f t="shared" si="41"/>
        <v>0</v>
      </c>
      <c r="R281" s="191">
        <f t="shared" si="41"/>
        <v>0</v>
      </c>
      <c r="S281" s="1988"/>
      <c r="T281" s="1989"/>
      <c r="U281" s="118">
        <f t="shared" si="43"/>
        <v>0</v>
      </c>
      <c r="V281" s="33"/>
      <c r="W281" s="33"/>
      <c r="X281" s="33"/>
      <c r="Y281" s="33"/>
      <c r="Z281" s="33"/>
      <c r="AA281" s="205"/>
      <c r="AB281" s="33"/>
      <c r="AC281" s="33"/>
      <c r="AD281" s="33"/>
      <c r="AE281" s="199"/>
      <c r="AF281" s="199"/>
      <c r="AG281" s="199"/>
      <c r="AH281" s="33"/>
      <c r="AI281" s="33"/>
      <c r="AJ281" s="33"/>
      <c r="AK281" s="33"/>
      <c r="AL281" s="33"/>
      <c r="AM281" s="33"/>
      <c r="AN281" s="48"/>
      <c r="AO281" s="48"/>
      <c r="AP281" s="48"/>
    </row>
    <row r="282" spans="9:42" ht="21" customHeight="1">
      <c r="I282" s="292">
        <f t="shared" si="44"/>
        <v>0</v>
      </c>
      <c r="J282" s="118">
        <f t="shared" si="33"/>
        <v>0</v>
      </c>
      <c r="K282" s="636">
        <f t="shared" si="46"/>
        <v>19</v>
      </c>
      <c r="L282" s="188"/>
      <c r="M282" s="188"/>
      <c r="N282" s="189">
        <f t="shared" si="45"/>
        <v>0</v>
      </c>
      <c r="O282" s="190"/>
      <c r="P282" s="190"/>
      <c r="Q282" s="191">
        <f t="shared" si="41"/>
        <v>0</v>
      </c>
      <c r="R282" s="191">
        <f t="shared" si="41"/>
        <v>0</v>
      </c>
      <c r="S282" s="1988"/>
      <c r="T282" s="1989"/>
      <c r="U282" s="118">
        <f t="shared" si="43"/>
        <v>0</v>
      </c>
      <c r="V282" s="33"/>
      <c r="W282" s="33"/>
      <c r="X282" s="33"/>
      <c r="Y282" s="33"/>
      <c r="Z282" s="33"/>
      <c r="AA282" s="205"/>
      <c r="AB282" s="33"/>
      <c r="AC282" s="33"/>
      <c r="AD282" s="33"/>
      <c r="AE282" s="199"/>
      <c r="AF282" s="199"/>
      <c r="AG282" s="199"/>
      <c r="AH282" s="33"/>
      <c r="AI282" s="33"/>
      <c r="AJ282" s="33"/>
      <c r="AK282" s="33"/>
      <c r="AL282" s="33"/>
      <c r="AM282" s="33"/>
      <c r="AN282" s="48"/>
      <c r="AO282" s="48"/>
      <c r="AP282" s="48"/>
    </row>
    <row r="283" spans="9:42" ht="21" customHeight="1">
      <c r="I283" s="292">
        <f t="shared" si="44"/>
        <v>0</v>
      </c>
      <c r="J283" s="118">
        <f t="shared" si="33"/>
        <v>0</v>
      </c>
      <c r="K283" s="636">
        <f t="shared" si="46"/>
        <v>20</v>
      </c>
      <c r="L283" s="188"/>
      <c r="M283" s="188"/>
      <c r="N283" s="189">
        <f t="shared" si="45"/>
        <v>0</v>
      </c>
      <c r="O283" s="190"/>
      <c r="P283" s="190"/>
      <c r="Q283" s="191">
        <f t="shared" si="41"/>
        <v>0</v>
      </c>
      <c r="R283" s="191">
        <f t="shared" si="41"/>
        <v>0</v>
      </c>
      <c r="S283" s="1988"/>
      <c r="T283" s="1989"/>
      <c r="U283" s="118">
        <f t="shared" si="43"/>
        <v>0</v>
      </c>
      <c r="V283" s="33"/>
      <c r="W283" s="33"/>
      <c r="X283" s="33"/>
      <c r="Y283" s="33"/>
      <c r="Z283" s="33"/>
      <c r="AA283" s="205"/>
      <c r="AB283" s="33"/>
      <c r="AC283" s="33"/>
      <c r="AD283" s="33"/>
      <c r="AE283" s="199"/>
      <c r="AF283" s="199"/>
      <c r="AG283" s="199"/>
      <c r="AH283" s="33"/>
      <c r="AI283" s="33"/>
      <c r="AJ283" s="33"/>
      <c r="AK283" s="33"/>
      <c r="AL283" s="33"/>
      <c r="AM283" s="33"/>
      <c r="AN283" s="48"/>
      <c r="AO283" s="48"/>
      <c r="AP283" s="48"/>
    </row>
    <row r="284" spans="9:42" ht="21" customHeight="1">
      <c r="I284" s="292">
        <f t="shared" si="44"/>
        <v>0</v>
      </c>
      <c r="J284" s="118">
        <f t="shared" si="33"/>
        <v>0</v>
      </c>
      <c r="K284" s="636">
        <f t="shared" si="46"/>
        <v>21</v>
      </c>
      <c r="L284" s="188"/>
      <c r="M284" s="188"/>
      <c r="N284" s="189">
        <f t="shared" si="45"/>
        <v>0</v>
      </c>
      <c r="O284" s="190"/>
      <c r="P284" s="190"/>
      <c r="Q284" s="191">
        <f t="shared" si="41"/>
        <v>0</v>
      </c>
      <c r="R284" s="191">
        <f t="shared" si="41"/>
        <v>0</v>
      </c>
      <c r="S284" s="1988"/>
      <c r="T284" s="1989"/>
      <c r="U284" s="118">
        <f t="shared" si="43"/>
        <v>0</v>
      </c>
      <c r="V284" s="33"/>
      <c r="W284" s="33"/>
      <c r="X284" s="33"/>
      <c r="Y284" s="33"/>
      <c r="Z284" s="33"/>
      <c r="AA284" s="205"/>
      <c r="AB284" s="33"/>
      <c r="AC284" s="33"/>
      <c r="AD284" s="33"/>
      <c r="AE284" s="199"/>
      <c r="AF284" s="199"/>
      <c r="AG284" s="199"/>
      <c r="AH284" s="33"/>
      <c r="AI284" s="33"/>
      <c r="AJ284" s="33"/>
      <c r="AK284" s="33"/>
      <c r="AL284" s="33"/>
      <c r="AM284" s="33"/>
      <c r="AN284" s="48"/>
      <c r="AO284" s="48"/>
      <c r="AP284" s="48"/>
    </row>
    <row r="285" spans="9:42" ht="21" customHeight="1">
      <c r="I285" s="292">
        <f t="shared" si="44"/>
        <v>0</v>
      </c>
      <c r="J285" s="118">
        <f t="shared" si="33"/>
        <v>0</v>
      </c>
      <c r="K285" s="636">
        <f t="shared" si="46"/>
        <v>22</v>
      </c>
      <c r="L285" s="188"/>
      <c r="M285" s="188"/>
      <c r="N285" s="189">
        <f t="shared" si="45"/>
        <v>0</v>
      </c>
      <c r="O285" s="190"/>
      <c r="P285" s="190"/>
      <c r="Q285" s="191">
        <f t="shared" si="41"/>
        <v>0</v>
      </c>
      <c r="R285" s="191">
        <f t="shared" si="41"/>
        <v>0</v>
      </c>
      <c r="S285" s="1988"/>
      <c r="T285" s="1989"/>
      <c r="U285" s="118">
        <f t="shared" si="43"/>
        <v>0</v>
      </c>
      <c r="V285" s="33"/>
      <c r="W285" s="33"/>
      <c r="X285" s="33"/>
      <c r="Y285" s="33"/>
      <c r="Z285" s="33"/>
      <c r="AA285" s="205"/>
      <c r="AB285" s="33"/>
      <c r="AC285" s="33"/>
      <c r="AD285" s="33"/>
      <c r="AE285" s="199"/>
      <c r="AF285" s="199"/>
      <c r="AG285" s="199"/>
      <c r="AH285" s="33"/>
      <c r="AI285" s="33"/>
      <c r="AJ285" s="33"/>
      <c r="AK285" s="33"/>
      <c r="AL285" s="33"/>
      <c r="AM285" s="33"/>
      <c r="AN285" s="48"/>
      <c r="AO285" s="48"/>
      <c r="AP285" s="48"/>
    </row>
    <row r="286" spans="9:42" ht="21" customHeight="1">
      <c r="I286" s="292">
        <f t="shared" si="44"/>
        <v>0</v>
      </c>
      <c r="J286" s="118">
        <f t="shared" si="33"/>
        <v>0</v>
      </c>
      <c r="K286" s="636">
        <f t="shared" si="46"/>
        <v>23</v>
      </c>
      <c r="L286" s="188"/>
      <c r="M286" s="188"/>
      <c r="N286" s="189">
        <f t="shared" si="45"/>
        <v>0</v>
      </c>
      <c r="O286" s="190"/>
      <c r="P286" s="190"/>
      <c r="Q286" s="191">
        <f t="shared" si="41"/>
        <v>0</v>
      </c>
      <c r="R286" s="191">
        <f t="shared" si="41"/>
        <v>0</v>
      </c>
      <c r="S286" s="1988"/>
      <c r="T286" s="1989"/>
      <c r="U286" s="118">
        <f t="shared" si="43"/>
        <v>0</v>
      </c>
      <c r="V286" s="33"/>
      <c r="W286" s="33"/>
      <c r="X286" s="33"/>
      <c r="Y286" s="33"/>
      <c r="Z286" s="33"/>
      <c r="AA286" s="205"/>
      <c r="AB286" s="33"/>
      <c r="AC286" s="33"/>
      <c r="AD286" s="33"/>
      <c r="AE286" s="199"/>
      <c r="AF286" s="199"/>
      <c r="AG286" s="199"/>
      <c r="AH286" s="33"/>
      <c r="AI286" s="33"/>
      <c r="AJ286" s="33"/>
      <c r="AK286" s="33"/>
      <c r="AL286" s="33"/>
      <c r="AM286" s="33"/>
      <c r="AN286" s="48"/>
      <c r="AO286" s="48"/>
      <c r="AP286" s="48"/>
    </row>
    <row r="287" spans="9:42" ht="21" customHeight="1">
      <c r="I287" s="292">
        <f t="shared" si="44"/>
        <v>0</v>
      </c>
      <c r="J287" s="118">
        <f t="shared" si="33"/>
        <v>0</v>
      </c>
      <c r="K287" s="636">
        <f t="shared" si="46"/>
        <v>24</v>
      </c>
      <c r="L287" s="188"/>
      <c r="M287" s="188"/>
      <c r="N287" s="189">
        <f t="shared" si="45"/>
        <v>0</v>
      </c>
      <c r="O287" s="190"/>
      <c r="P287" s="190"/>
      <c r="Q287" s="191">
        <f t="shared" si="41"/>
        <v>0</v>
      </c>
      <c r="R287" s="191">
        <f t="shared" si="41"/>
        <v>0</v>
      </c>
      <c r="S287" s="1988"/>
      <c r="T287" s="1989"/>
      <c r="U287" s="118">
        <f t="shared" si="43"/>
        <v>0</v>
      </c>
      <c r="V287" s="33"/>
      <c r="W287" s="33"/>
      <c r="X287" s="33"/>
      <c r="Y287" s="33"/>
      <c r="Z287" s="33"/>
      <c r="AA287" s="205"/>
      <c r="AB287" s="33"/>
      <c r="AC287" s="33"/>
      <c r="AD287" s="33"/>
      <c r="AE287" s="199"/>
      <c r="AF287" s="199"/>
      <c r="AG287" s="199"/>
      <c r="AH287" s="33"/>
      <c r="AI287" s="33"/>
      <c r="AJ287" s="33"/>
      <c r="AK287" s="33"/>
      <c r="AL287" s="33"/>
      <c r="AM287" s="33"/>
      <c r="AN287" s="48"/>
      <c r="AO287" s="48"/>
      <c r="AP287" s="48"/>
    </row>
    <row r="288" spans="9:42" ht="21" customHeight="1">
      <c r="I288" s="292">
        <f t="shared" si="44"/>
        <v>0</v>
      </c>
      <c r="J288" s="118">
        <f t="shared" si="33"/>
        <v>0</v>
      </c>
      <c r="K288" s="636">
        <f t="shared" si="46"/>
        <v>25</v>
      </c>
      <c r="L288" s="188"/>
      <c r="M288" s="188"/>
      <c r="N288" s="189">
        <f t="shared" si="45"/>
        <v>0</v>
      </c>
      <c r="O288" s="190"/>
      <c r="P288" s="190"/>
      <c r="Q288" s="191">
        <f t="shared" si="41"/>
        <v>0</v>
      </c>
      <c r="R288" s="191">
        <f t="shared" si="41"/>
        <v>0</v>
      </c>
      <c r="S288" s="1988"/>
      <c r="T288" s="1989"/>
      <c r="U288" s="118">
        <f t="shared" si="43"/>
        <v>0</v>
      </c>
      <c r="V288" s="33"/>
      <c r="W288" s="33"/>
      <c r="X288" s="33"/>
      <c r="Y288" s="33"/>
      <c r="Z288" s="33"/>
      <c r="AA288" s="205"/>
      <c r="AB288" s="33"/>
      <c r="AC288" s="33"/>
      <c r="AD288" s="33"/>
      <c r="AE288" s="199"/>
      <c r="AF288" s="199"/>
      <c r="AG288" s="199"/>
      <c r="AH288" s="33"/>
      <c r="AI288" s="33"/>
      <c r="AJ288" s="33"/>
      <c r="AK288" s="33"/>
      <c r="AL288" s="33"/>
      <c r="AM288" s="33"/>
      <c r="AN288" s="48"/>
      <c r="AO288" s="48"/>
      <c r="AP288" s="48"/>
    </row>
    <row r="289" spans="9:42" ht="21" customHeight="1">
      <c r="I289" s="292">
        <f t="shared" si="44"/>
        <v>0</v>
      </c>
      <c r="J289" s="118">
        <f t="shared" si="33"/>
        <v>0</v>
      </c>
      <c r="K289" s="636">
        <f t="shared" si="46"/>
        <v>26</v>
      </c>
      <c r="L289" s="188"/>
      <c r="M289" s="188"/>
      <c r="N289" s="189">
        <f t="shared" si="45"/>
        <v>0</v>
      </c>
      <c r="O289" s="190"/>
      <c r="P289" s="190"/>
      <c r="Q289" s="191">
        <f t="shared" si="41"/>
        <v>0</v>
      </c>
      <c r="R289" s="191">
        <f t="shared" si="41"/>
        <v>0</v>
      </c>
      <c r="S289" s="1988"/>
      <c r="T289" s="1989"/>
      <c r="U289" s="118">
        <f t="shared" si="43"/>
        <v>0</v>
      </c>
      <c r="V289" s="33"/>
      <c r="W289" s="33"/>
      <c r="X289" s="33"/>
      <c r="Y289" s="33"/>
      <c r="Z289" s="33"/>
      <c r="AA289" s="205"/>
      <c r="AB289" s="33"/>
      <c r="AC289" s="33"/>
      <c r="AD289" s="33"/>
      <c r="AE289" s="199"/>
      <c r="AF289" s="199"/>
      <c r="AG289" s="199"/>
      <c r="AH289" s="33"/>
      <c r="AI289" s="33"/>
      <c r="AJ289" s="33"/>
      <c r="AK289" s="33"/>
      <c r="AL289" s="33"/>
      <c r="AM289" s="33"/>
      <c r="AN289" s="48"/>
      <c r="AO289" s="48"/>
      <c r="AP289" s="48"/>
    </row>
    <row r="290" spans="9:42" ht="21" customHeight="1">
      <c r="I290" s="292">
        <f t="shared" si="44"/>
        <v>0</v>
      </c>
      <c r="J290" s="118">
        <f t="shared" ref="J290:J300" si="47">IF($Q$229&gt;0,4,)</f>
        <v>0</v>
      </c>
      <c r="K290" s="636">
        <f t="shared" si="46"/>
        <v>27</v>
      </c>
      <c r="L290" s="188"/>
      <c r="M290" s="188"/>
      <c r="N290" s="189">
        <f t="shared" si="45"/>
        <v>0</v>
      </c>
      <c r="O290" s="190"/>
      <c r="P290" s="190"/>
      <c r="Q290" s="191">
        <f t="shared" si="41"/>
        <v>0</v>
      </c>
      <c r="R290" s="191">
        <f t="shared" si="41"/>
        <v>0</v>
      </c>
      <c r="S290" s="1988"/>
      <c r="T290" s="1989"/>
      <c r="U290" s="118">
        <f t="shared" si="43"/>
        <v>0</v>
      </c>
      <c r="V290" s="33"/>
      <c r="W290" s="33"/>
      <c r="X290" s="33"/>
      <c r="Y290" s="33"/>
      <c r="Z290" s="33"/>
      <c r="AA290" s="205"/>
      <c r="AB290" s="33"/>
      <c r="AC290" s="33"/>
      <c r="AD290" s="33"/>
      <c r="AE290" s="199"/>
      <c r="AF290" s="199"/>
      <c r="AG290" s="199"/>
      <c r="AH290" s="33"/>
      <c r="AI290" s="33"/>
      <c r="AJ290" s="33"/>
      <c r="AK290" s="33"/>
      <c r="AL290" s="33"/>
      <c r="AM290" s="33"/>
      <c r="AN290" s="48"/>
      <c r="AO290" s="48"/>
      <c r="AP290" s="48"/>
    </row>
    <row r="291" spans="9:42" ht="21" customHeight="1">
      <c r="I291" s="292">
        <f t="shared" si="44"/>
        <v>0</v>
      </c>
      <c r="J291" s="118">
        <f t="shared" si="47"/>
        <v>0</v>
      </c>
      <c r="K291" s="636">
        <f t="shared" si="46"/>
        <v>28</v>
      </c>
      <c r="L291" s="188"/>
      <c r="M291" s="188"/>
      <c r="N291" s="189">
        <f t="shared" si="45"/>
        <v>0</v>
      </c>
      <c r="O291" s="190"/>
      <c r="P291" s="190"/>
      <c r="Q291" s="191">
        <f t="shared" si="41"/>
        <v>0</v>
      </c>
      <c r="R291" s="191">
        <f t="shared" si="41"/>
        <v>0</v>
      </c>
      <c r="S291" s="1988"/>
      <c r="T291" s="1989"/>
      <c r="U291" s="118">
        <f t="shared" si="43"/>
        <v>0</v>
      </c>
      <c r="V291" s="33"/>
      <c r="W291" s="33"/>
      <c r="X291" s="33"/>
      <c r="Y291" s="33"/>
      <c r="Z291" s="33"/>
      <c r="AA291" s="205"/>
      <c r="AB291" s="33"/>
      <c r="AC291" s="33"/>
      <c r="AD291" s="33"/>
      <c r="AE291" s="199"/>
      <c r="AF291" s="199"/>
      <c r="AG291" s="199"/>
      <c r="AH291" s="33"/>
      <c r="AI291" s="33"/>
      <c r="AJ291" s="33"/>
      <c r="AK291" s="33"/>
      <c r="AL291" s="33"/>
      <c r="AM291" s="33"/>
      <c r="AN291" s="48"/>
      <c r="AO291" s="48"/>
      <c r="AP291" s="48"/>
    </row>
    <row r="292" spans="9:42" ht="21" customHeight="1">
      <c r="I292" s="292">
        <f t="shared" si="44"/>
        <v>0</v>
      </c>
      <c r="J292" s="118">
        <f t="shared" si="47"/>
        <v>0</v>
      </c>
      <c r="K292" s="636">
        <f t="shared" si="46"/>
        <v>29</v>
      </c>
      <c r="L292" s="188"/>
      <c r="M292" s="188"/>
      <c r="N292" s="189">
        <f t="shared" si="45"/>
        <v>0</v>
      </c>
      <c r="O292" s="190"/>
      <c r="P292" s="190"/>
      <c r="Q292" s="191">
        <f t="shared" si="41"/>
        <v>0</v>
      </c>
      <c r="R292" s="191">
        <f t="shared" si="41"/>
        <v>0</v>
      </c>
      <c r="S292" s="1988"/>
      <c r="T292" s="1989"/>
      <c r="U292" s="118">
        <f t="shared" si="43"/>
        <v>0</v>
      </c>
      <c r="V292" s="33"/>
      <c r="W292" s="33"/>
      <c r="X292" s="33"/>
      <c r="Y292" s="33"/>
      <c r="Z292" s="33"/>
      <c r="AA292" s="205"/>
      <c r="AB292" s="33"/>
      <c r="AC292" s="33"/>
      <c r="AD292" s="33"/>
      <c r="AE292" s="199"/>
      <c r="AF292" s="199"/>
      <c r="AG292" s="199"/>
      <c r="AH292" s="33"/>
      <c r="AI292" s="33"/>
      <c r="AJ292" s="33"/>
      <c r="AK292" s="33"/>
      <c r="AL292" s="33"/>
      <c r="AM292" s="33"/>
      <c r="AN292" s="48"/>
      <c r="AO292" s="48"/>
      <c r="AP292" s="48"/>
    </row>
    <row r="293" spans="9:42" ht="21" customHeight="1">
      <c r="I293" s="292">
        <f t="shared" si="44"/>
        <v>0</v>
      </c>
      <c r="J293" s="118">
        <f t="shared" si="47"/>
        <v>0</v>
      </c>
      <c r="K293" s="636">
        <f t="shared" si="46"/>
        <v>30</v>
      </c>
      <c r="L293" s="188"/>
      <c r="M293" s="188"/>
      <c r="N293" s="189">
        <f t="shared" si="45"/>
        <v>0</v>
      </c>
      <c r="O293" s="190"/>
      <c r="P293" s="190"/>
      <c r="Q293" s="191">
        <f t="shared" si="41"/>
        <v>0</v>
      </c>
      <c r="R293" s="191">
        <f t="shared" si="41"/>
        <v>0</v>
      </c>
      <c r="S293" s="1988"/>
      <c r="T293" s="1989"/>
      <c r="U293" s="118">
        <f t="shared" si="43"/>
        <v>0</v>
      </c>
      <c r="V293" s="33"/>
      <c r="W293" s="33"/>
      <c r="X293" s="33"/>
      <c r="Y293" s="33"/>
      <c r="Z293" s="33"/>
      <c r="AA293" s="205"/>
      <c r="AB293" s="33"/>
      <c r="AC293" s="33"/>
      <c r="AD293" s="33"/>
      <c r="AE293" s="199"/>
      <c r="AF293" s="199"/>
      <c r="AG293" s="199"/>
      <c r="AH293" s="33"/>
      <c r="AI293" s="33"/>
      <c r="AJ293" s="33"/>
      <c r="AK293" s="33"/>
      <c r="AL293" s="33"/>
      <c r="AM293" s="33"/>
      <c r="AN293" s="48"/>
      <c r="AO293" s="48"/>
      <c r="AP293" s="48"/>
    </row>
    <row r="294" spans="9:42" ht="21" customHeight="1">
      <c r="I294" s="292">
        <f t="shared" si="44"/>
        <v>0</v>
      </c>
      <c r="J294" s="118">
        <f t="shared" si="47"/>
        <v>0</v>
      </c>
      <c r="K294" s="636">
        <f t="shared" si="46"/>
        <v>31</v>
      </c>
      <c r="L294" s="188"/>
      <c r="M294" s="188"/>
      <c r="N294" s="189">
        <f t="shared" si="45"/>
        <v>0</v>
      </c>
      <c r="O294" s="190"/>
      <c r="P294" s="190"/>
      <c r="Q294" s="191">
        <f t="shared" si="41"/>
        <v>0</v>
      </c>
      <c r="R294" s="191">
        <f t="shared" si="41"/>
        <v>0</v>
      </c>
      <c r="S294" s="1988"/>
      <c r="T294" s="1989"/>
      <c r="U294" s="118">
        <f t="shared" si="43"/>
        <v>0</v>
      </c>
      <c r="V294" s="33"/>
      <c r="W294" s="33"/>
      <c r="X294" s="33"/>
      <c r="Y294" s="33"/>
      <c r="Z294" s="33"/>
      <c r="AA294" s="205"/>
      <c r="AB294" s="33"/>
      <c r="AC294" s="33"/>
      <c r="AD294" s="33"/>
      <c r="AE294" s="199"/>
      <c r="AF294" s="199"/>
      <c r="AG294" s="199"/>
      <c r="AH294" s="33"/>
      <c r="AI294" s="33"/>
      <c r="AJ294" s="33"/>
      <c r="AK294" s="33"/>
      <c r="AL294" s="33"/>
      <c r="AM294" s="33"/>
      <c r="AN294" s="48"/>
      <c r="AO294" s="48"/>
      <c r="AP294" s="48"/>
    </row>
    <row r="295" spans="9:42" ht="21" customHeight="1">
      <c r="I295" s="292">
        <f t="shared" si="44"/>
        <v>0</v>
      </c>
      <c r="J295" s="118">
        <f t="shared" si="47"/>
        <v>0</v>
      </c>
      <c r="K295" s="636">
        <f t="shared" si="46"/>
        <v>32</v>
      </c>
      <c r="L295" s="188"/>
      <c r="M295" s="188"/>
      <c r="N295" s="189">
        <f t="shared" si="45"/>
        <v>0</v>
      </c>
      <c r="O295" s="190"/>
      <c r="P295" s="190"/>
      <c r="Q295" s="191">
        <f t="shared" si="41"/>
        <v>0</v>
      </c>
      <c r="R295" s="191">
        <f t="shared" si="41"/>
        <v>0</v>
      </c>
      <c r="S295" s="1988"/>
      <c r="T295" s="1989"/>
      <c r="U295" s="118">
        <f t="shared" si="43"/>
        <v>0</v>
      </c>
      <c r="V295" s="33"/>
      <c r="W295" s="33"/>
      <c r="X295" s="33"/>
      <c r="Y295" s="33"/>
      <c r="Z295" s="33"/>
      <c r="AA295" s="205"/>
      <c r="AB295" s="33"/>
      <c r="AC295" s="33"/>
      <c r="AD295" s="33"/>
      <c r="AE295" s="199"/>
      <c r="AF295" s="199"/>
      <c r="AG295" s="199"/>
      <c r="AH295" s="33"/>
      <c r="AI295" s="33"/>
      <c r="AJ295" s="33"/>
      <c r="AK295" s="33"/>
      <c r="AL295" s="33"/>
      <c r="AM295" s="33"/>
      <c r="AN295" s="48"/>
      <c r="AO295" s="48"/>
      <c r="AP295" s="48"/>
    </row>
    <row r="296" spans="9:42" ht="21" customHeight="1">
      <c r="I296" s="292">
        <f t="shared" si="44"/>
        <v>0</v>
      </c>
      <c r="J296" s="118">
        <f t="shared" si="47"/>
        <v>0</v>
      </c>
      <c r="K296" s="636">
        <f t="shared" si="46"/>
        <v>33</v>
      </c>
      <c r="L296" s="188"/>
      <c r="M296" s="188"/>
      <c r="N296" s="189">
        <f t="shared" si="45"/>
        <v>0</v>
      </c>
      <c r="O296" s="190"/>
      <c r="P296" s="190"/>
      <c r="Q296" s="191">
        <f t="shared" si="41"/>
        <v>0</v>
      </c>
      <c r="R296" s="191">
        <f t="shared" si="41"/>
        <v>0</v>
      </c>
      <c r="S296" s="1988"/>
      <c r="T296" s="1989"/>
      <c r="U296" s="118">
        <f t="shared" si="43"/>
        <v>0</v>
      </c>
      <c r="V296" s="33"/>
      <c r="W296" s="33"/>
      <c r="X296" s="33"/>
      <c r="Y296" s="33"/>
      <c r="Z296" s="33"/>
      <c r="AA296" s="205"/>
      <c r="AB296" s="33"/>
      <c r="AC296" s="33"/>
      <c r="AD296" s="33"/>
      <c r="AE296" s="199"/>
      <c r="AF296" s="199"/>
      <c r="AG296" s="199"/>
      <c r="AH296" s="33"/>
      <c r="AI296" s="33"/>
      <c r="AJ296" s="33"/>
      <c r="AK296" s="33"/>
      <c r="AL296" s="33"/>
      <c r="AM296" s="33"/>
      <c r="AN296" s="48"/>
      <c r="AO296" s="48"/>
      <c r="AP296" s="48"/>
    </row>
    <row r="297" spans="9:42" ht="21" customHeight="1">
      <c r="I297" s="292">
        <f t="shared" si="44"/>
        <v>0</v>
      </c>
      <c r="J297" s="118">
        <f t="shared" si="47"/>
        <v>0</v>
      </c>
      <c r="K297" s="636">
        <f t="shared" si="46"/>
        <v>34</v>
      </c>
      <c r="L297" s="188"/>
      <c r="M297" s="188"/>
      <c r="N297" s="189">
        <f t="shared" si="45"/>
        <v>0</v>
      </c>
      <c r="O297" s="190"/>
      <c r="P297" s="190"/>
      <c r="Q297" s="191">
        <f t="shared" si="41"/>
        <v>0</v>
      </c>
      <c r="R297" s="191">
        <f t="shared" si="41"/>
        <v>0</v>
      </c>
      <c r="S297" s="1988"/>
      <c r="T297" s="1989"/>
      <c r="U297" s="118">
        <f t="shared" si="43"/>
        <v>0</v>
      </c>
      <c r="V297" s="33"/>
      <c r="W297" s="33"/>
      <c r="X297" s="33"/>
      <c r="Y297" s="33"/>
      <c r="Z297" s="33"/>
      <c r="AA297" s="205"/>
      <c r="AB297" s="33"/>
      <c r="AC297" s="33"/>
      <c r="AD297" s="33"/>
      <c r="AE297" s="199"/>
      <c r="AF297" s="199"/>
      <c r="AG297" s="199"/>
      <c r="AH297" s="33"/>
      <c r="AI297" s="33"/>
      <c r="AJ297" s="33"/>
      <c r="AK297" s="33"/>
      <c r="AL297" s="33"/>
      <c r="AM297" s="33"/>
      <c r="AN297" s="48"/>
      <c r="AO297" s="48"/>
      <c r="AP297" s="48"/>
    </row>
    <row r="298" spans="9:42" ht="21" customHeight="1">
      <c r="I298" s="292">
        <f t="shared" si="44"/>
        <v>0</v>
      </c>
      <c r="J298" s="118">
        <f t="shared" si="47"/>
        <v>0</v>
      </c>
      <c r="K298" s="636">
        <f t="shared" si="46"/>
        <v>35</v>
      </c>
      <c r="L298" s="188"/>
      <c r="M298" s="188"/>
      <c r="N298" s="189">
        <f t="shared" si="45"/>
        <v>0</v>
      </c>
      <c r="O298" s="190"/>
      <c r="P298" s="190"/>
      <c r="Q298" s="191">
        <f t="shared" si="41"/>
        <v>0</v>
      </c>
      <c r="R298" s="191">
        <f t="shared" si="41"/>
        <v>0</v>
      </c>
      <c r="S298" s="1988"/>
      <c r="T298" s="1989"/>
      <c r="U298" s="118">
        <f t="shared" si="43"/>
        <v>0</v>
      </c>
      <c r="V298" s="33"/>
      <c r="W298" s="33"/>
      <c r="X298" s="33"/>
      <c r="Y298" s="33"/>
      <c r="Z298" s="33"/>
      <c r="AA298" s="205"/>
      <c r="AB298" s="33"/>
      <c r="AC298" s="33"/>
      <c r="AD298" s="33"/>
      <c r="AE298" s="199"/>
      <c r="AF298" s="199"/>
      <c r="AG298" s="199"/>
      <c r="AH298" s="33"/>
      <c r="AI298" s="33"/>
      <c r="AJ298" s="33"/>
      <c r="AK298" s="33"/>
      <c r="AL298" s="33"/>
      <c r="AM298" s="33"/>
      <c r="AN298" s="48"/>
      <c r="AO298" s="48"/>
      <c r="AP298" s="48"/>
    </row>
    <row r="299" spans="9:42" ht="21" customHeight="1">
      <c r="I299" s="292">
        <f t="shared" si="44"/>
        <v>0</v>
      </c>
      <c r="J299" s="118">
        <f t="shared" si="47"/>
        <v>0</v>
      </c>
      <c r="K299" s="636">
        <f t="shared" si="46"/>
        <v>36</v>
      </c>
      <c r="L299" s="188"/>
      <c r="M299" s="188"/>
      <c r="N299" s="189">
        <f t="shared" si="45"/>
        <v>0</v>
      </c>
      <c r="O299" s="190"/>
      <c r="P299" s="190"/>
      <c r="Q299" s="191">
        <f t="shared" si="41"/>
        <v>0</v>
      </c>
      <c r="R299" s="191">
        <f t="shared" si="41"/>
        <v>0</v>
      </c>
      <c r="S299" s="1988"/>
      <c r="T299" s="1989"/>
      <c r="U299" s="118">
        <f t="shared" si="43"/>
        <v>0</v>
      </c>
      <c r="V299" s="33"/>
      <c r="W299" s="33"/>
      <c r="X299" s="33"/>
      <c r="Y299" s="33"/>
      <c r="Z299" s="33"/>
      <c r="AA299" s="205"/>
      <c r="AB299" s="33"/>
      <c r="AC299" s="33"/>
      <c r="AD299" s="33"/>
      <c r="AE299" s="199"/>
      <c r="AF299" s="199"/>
      <c r="AG299" s="199"/>
      <c r="AH299" s="33"/>
      <c r="AI299" s="33"/>
      <c r="AJ299" s="33"/>
      <c r="AK299" s="33"/>
      <c r="AL299" s="33"/>
      <c r="AM299" s="33"/>
      <c r="AN299" s="48"/>
      <c r="AO299" s="48"/>
      <c r="AP299" s="48"/>
    </row>
    <row r="300" spans="9:42" ht="21" customHeight="1" thickBot="1">
      <c r="I300" s="292">
        <f t="shared" si="44"/>
        <v>0</v>
      </c>
      <c r="J300" s="118">
        <f t="shared" si="47"/>
        <v>0</v>
      </c>
      <c r="K300" s="206">
        <f t="shared" si="46"/>
        <v>37</v>
      </c>
      <c r="L300" s="188"/>
      <c r="M300" s="188"/>
      <c r="N300" s="207">
        <f t="shared" si="45"/>
        <v>0</v>
      </c>
      <c r="O300" s="208"/>
      <c r="P300" s="208"/>
      <c r="Q300" s="209">
        <f t="shared" si="41"/>
        <v>0</v>
      </c>
      <c r="R300" s="209">
        <f t="shared" si="41"/>
        <v>0</v>
      </c>
      <c r="S300" s="1990"/>
      <c r="T300" s="1991"/>
      <c r="U300" s="118">
        <f t="shared" si="43"/>
        <v>0</v>
      </c>
      <c r="V300" s="33"/>
      <c r="W300" s="33"/>
      <c r="X300" s="33"/>
      <c r="Y300" s="33"/>
      <c r="Z300" s="33"/>
      <c r="AA300" s="205"/>
      <c r="AB300" s="33"/>
      <c r="AC300" s="33"/>
      <c r="AD300" s="33"/>
      <c r="AE300" s="199"/>
      <c r="AF300" s="199"/>
      <c r="AG300" s="199"/>
      <c r="AH300" s="33"/>
      <c r="AI300" s="33"/>
      <c r="AJ300" s="33"/>
      <c r="AK300" s="33"/>
      <c r="AL300" s="33"/>
      <c r="AM300" s="33"/>
      <c r="AN300" s="48"/>
      <c r="AO300" s="48"/>
      <c r="AP300" s="48"/>
    </row>
    <row r="301" spans="9:42" ht="30" customHeight="1" thickBot="1">
      <c r="I301" s="292">
        <f t="shared" ref="I301:I311" si="48">IF(Q$304&gt;0,1,0)</f>
        <v>0</v>
      </c>
      <c r="J301" s="118">
        <f>IF($Q$304&gt;0,5,)</f>
        <v>0</v>
      </c>
      <c r="K301" s="2013" t="s">
        <v>803</v>
      </c>
      <c r="L301" s="2013"/>
      <c r="M301" s="2013"/>
      <c r="N301" s="2013"/>
      <c r="O301" s="2013"/>
      <c r="P301" s="2013"/>
      <c r="Q301" s="2013"/>
      <c r="R301" s="2013"/>
      <c r="S301" s="2013"/>
      <c r="T301" s="2013"/>
      <c r="U301" s="118">
        <f>J301</f>
        <v>0</v>
      </c>
      <c r="V301" s="119" t="s">
        <v>755</v>
      </c>
      <c r="W301" s="120" t="s">
        <v>873</v>
      </c>
      <c r="X301" s="121"/>
      <c r="Y301" s="121"/>
      <c r="Z301" s="122"/>
      <c r="AA301" s="123"/>
      <c r="AB301" s="122"/>
      <c r="AC301" s="122"/>
      <c r="AD301" s="122"/>
      <c r="AF301" s="124" t="s">
        <v>756</v>
      </c>
      <c r="AG301" s="125"/>
      <c r="AH301" s="125"/>
      <c r="AI301" s="125"/>
      <c r="AJ301" s="126"/>
      <c r="AN301" s="127"/>
      <c r="AO301" s="28"/>
      <c r="AP301" s="127"/>
    </row>
    <row r="302" spans="9:42" ht="21" customHeight="1" thickBot="1">
      <c r="I302" s="292">
        <f t="shared" si="48"/>
        <v>0</v>
      </c>
      <c r="J302" s="118">
        <f t="shared" ref="J302:J375" si="49">IF($Q$304&gt;0,5,)</f>
        <v>0</v>
      </c>
      <c r="K302" s="2021" t="s">
        <v>537</v>
      </c>
      <c r="L302" s="2021"/>
      <c r="M302" s="2021"/>
      <c r="N302" s="2021"/>
      <c r="O302" s="2021"/>
      <c r="P302" s="2021"/>
      <c r="Q302" s="2021"/>
      <c r="R302" s="2021"/>
      <c r="S302" s="2021"/>
      <c r="T302" s="2021"/>
      <c r="U302" s="118">
        <f t="shared" ref="U302:U325" si="50">J302</f>
        <v>0</v>
      </c>
      <c r="V302" s="217" t="s">
        <v>976</v>
      </c>
      <c r="W302" s="232">
        <v>200</v>
      </c>
      <c r="X302" s="233" t="s">
        <v>1176</v>
      </c>
      <c r="Y302" s="232">
        <f>AD309</f>
        <v>0</v>
      </c>
      <c r="Z302" s="129"/>
      <c r="AA302" s="130"/>
      <c r="AB302" s="129"/>
      <c r="AC302" s="131"/>
      <c r="AD302" s="132"/>
      <c r="AE302" s="33"/>
      <c r="AF302" s="133" t="s">
        <v>777</v>
      </c>
      <c r="AG302" s="134" t="s">
        <v>778</v>
      </c>
      <c r="AH302" s="134" t="s">
        <v>779</v>
      </c>
      <c r="AI302" s="135" t="s">
        <v>780</v>
      </c>
      <c r="AJ302" s="126"/>
      <c r="AN302" s="127"/>
      <c r="AO302" s="28"/>
      <c r="AP302" s="48"/>
    </row>
    <row r="303" spans="9:42" ht="21" customHeight="1">
      <c r="I303" s="292">
        <f t="shared" si="48"/>
        <v>0</v>
      </c>
      <c r="J303" s="118">
        <f t="shared" si="49"/>
        <v>0</v>
      </c>
      <c r="K303" s="983" t="s">
        <v>523</v>
      </c>
      <c r="L303" s="136" t="s">
        <v>524</v>
      </c>
      <c r="M303" s="985" t="s">
        <v>978</v>
      </c>
      <c r="N303" s="136" t="s">
        <v>838</v>
      </c>
      <c r="O303" s="985" t="s">
        <v>776</v>
      </c>
      <c r="P303" s="136" t="s">
        <v>525</v>
      </c>
      <c r="Q303" s="136" t="s">
        <v>534</v>
      </c>
      <c r="R303" s="136" t="s">
        <v>529</v>
      </c>
      <c r="S303" s="406" t="s">
        <v>535</v>
      </c>
      <c r="T303" s="407" t="s">
        <v>536</v>
      </c>
      <c r="U303" s="118">
        <f t="shared" si="50"/>
        <v>0</v>
      </c>
      <c r="V303" s="218" t="s">
        <v>975</v>
      </c>
      <c r="W303" s="138"/>
      <c r="X303" s="139"/>
      <c r="Y303" s="139"/>
      <c r="Z303" s="140"/>
      <c r="AA303" s="141"/>
      <c r="AB303" s="140"/>
      <c r="AC303" s="142"/>
      <c r="AD303" s="143"/>
      <c r="AE303" s="33"/>
      <c r="AF303" s="144" t="s">
        <v>781</v>
      </c>
      <c r="AG303" s="145" t="s">
        <v>782</v>
      </c>
      <c r="AH303" s="145" t="s">
        <v>783</v>
      </c>
      <c r="AI303" s="146" t="s">
        <v>784</v>
      </c>
      <c r="AJ303" s="126"/>
      <c r="AN303" s="127"/>
      <c r="AO303" s="127"/>
      <c r="AP303" s="48"/>
    </row>
    <row r="304" spans="9:42" ht="21" customHeight="1" thickBot="1">
      <c r="I304" s="292">
        <f t="shared" si="48"/>
        <v>0</v>
      </c>
      <c r="J304" s="118">
        <f t="shared" si="49"/>
        <v>0</v>
      </c>
      <c r="K304" s="989"/>
      <c r="L304" s="405"/>
      <c r="M304" s="148"/>
      <c r="N304" s="149"/>
      <c r="O304" s="149"/>
      <c r="P304" s="150" t="str">
        <f>IF(COUNTA(Y309:Y316)&gt;1,CONCATENATE(V309,"번지 외 ",COUNTA(Y309:Y316)-1,"필지"),CONCATENATE(V309,"번지"))</f>
        <v>번지</v>
      </c>
      <c r="Q304" s="151">
        <f>+Y317</f>
        <v>0</v>
      </c>
      <c r="R304" s="393"/>
      <c r="S304" s="152">
        <f>COUNT(L312:L324)</f>
        <v>1</v>
      </c>
      <c r="T304" s="153">
        <f>200*S304</f>
        <v>200</v>
      </c>
      <c r="U304" s="118">
        <f t="shared" si="50"/>
        <v>0</v>
      </c>
      <c r="V304" s="218" t="s">
        <v>974</v>
      </c>
      <c r="W304" s="138"/>
      <c r="X304" s="139"/>
      <c r="Y304" s="139"/>
      <c r="Z304" s="140"/>
      <c r="AA304" s="141"/>
      <c r="AB304" s="140"/>
      <c r="AC304" s="142"/>
      <c r="AD304" s="143"/>
      <c r="AE304" s="33"/>
      <c r="AF304" s="144" t="s">
        <v>785</v>
      </c>
      <c r="AG304" s="145" t="s">
        <v>786</v>
      </c>
      <c r="AH304" s="154" t="s">
        <v>787</v>
      </c>
      <c r="AI304" s="146" t="s">
        <v>788</v>
      </c>
      <c r="AJ304" s="126"/>
      <c r="AN304" s="127"/>
      <c r="AO304" s="127"/>
      <c r="AP304" s="48"/>
    </row>
    <row r="305" spans="1:44" ht="21" customHeight="1" thickBot="1">
      <c r="I305" s="292">
        <f t="shared" si="48"/>
        <v>0</v>
      </c>
      <c r="J305" s="118">
        <f t="shared" si="49"/>
        <v>0</v>
      </c>
      <c r="K305" s="983" t="s">
        <v>527</v>
      </c>
      <c r="L305" s="136" t="s">
        <v>528</v>
      </c>
      <c r="M305" s="136" t="s">
        <v>521</v>
      </c>
      <c r="N305" s="136" t="s">
        <v>526</v>
      </c>
      <c r="O305" s="136" t="s">
        <v>530</v>
      </c>
      <c r="P305" s="987" t="s">
        <v>531</v>
      </c>
      <c r="Q305" s="987" t="s">
        <v>532</v>
      </c>
      <c r="R305" s="155" t="s">
        <v>533</v>
      </c>
      <c r="S305" s="156" t="s">
        <v>552</v>
      </c>
      <c r="T305" s="407" t="s">
        <v>522</v>
      </c>
      <c r="U305" s="118">
        <f t="shared" si="50"/>
        <v>0</v>
      </c>
      <c r="V305" s="219" t="s">
        <v>789</v>
      </c>
      <c r="W305" s="220"/>
      <c r="X305" s="221"/>
      <c r="Y305" s="221"/>
      <c r="Z305" s="222"/>
      <c r="AA305" s="223"/>
      <c r="AB305" s="222"/>
      <c r="AC305" s="224"/>
      <c r="AD305" s="225"/>
      <c r="AE305" s="33"/>
      <c r="AF305" s="144" t="s">
        <v>790</v>
      </c>
      <c r="AG305" s="157" t="s">
        <v>791</v>
      </c>
      <c r="AH305" s="158" t="s">
        <v>792</v>
      </c>
      <c r="AI305" s="146" t="s">
        <v>793</v>
      </c>
      <c r="AJ305" s="126"/>
      <c r="AN305" s="127"/>
      <c r="AO305" s="127"/>
      <c r="AP305" s="48"/>
    </row>
    <row r="306" spans="1:44" ht="21" customHeight="1" thickBot="1">
      <c r="I306" s="292">
        <f t="shared" si="48"/>
        <v>0</v>
      </c>
      <c r="J306" s="118">
        <f t="shared" si="49"/>
        <v>0</v>
      </c>
      <c r="K306" s="394">
        <f>Z309</f>
        <v>0</v>
      </c>
      <c r="L306" s="395">
        <f>AA309</f>
        <v>0</v>
      </c>
      <c r="M306" s="967">
        <f>AC309</f>
        <v>0</v>
      </c>
      <c r="N306" s="160">
        <f>AB318</f>
        <v>0</v>
      </c>
      <c r="O306" s="161">
        <f>IF((Q310+R310)&gt;0,ROUND((Q310/(Q310+R310)),4),0)</f>
        <v>0</v>
      </c>
      <c r="P306" s="162" t="str">
        <f>IF(W305&lt;=15,AI303,IF(W305&gt;30,AI305,AI304))</f>
        <v>완 (15˚ 이하)</v>
      </c>
      <c r="Q306" s="397" t="s">
        <v>1023</v>
      </c>
      <c r="R306" s="163" t="s">
        <v>960</v>
      </c>
      <c r="S306" s="164">
        <f>W305</f>
        <v>0</v>
      </c>
      <c r="T306" s="398">
        <f>ROUND(N306/10000*N312,0)</f>
        <v>0</v>
      </c>
      <c r="U306" s="118">
        <f t="shared" si="50"/>
        <v>0</v>
      </c>
      <c r="V306" s="226">
        <v>0</v>
      </c>
      <c r="W306" s="226"/>
      <c r="X306" s="226"/>
      <c r="Y306" s="226"/>
      <c r="Z306" s="226"/>
      <c r="AA306" s="227"/>
      <c r="AB306" s="226"/>
      <c r="AC306" s="226"/>
      <c r="AD306" s="226"/>
      <c r="AE306" s="33"/>
      <c r="AF306" s="144" t="s">
        <v>794</v>
      </c>
      <c r="AG306" s="145"/>
      <c r="AH306" s="165"/>
      <c r="AI306" s="146"/>
      <c r="AJ306" s="126"/>
      <c r="AN306" s="127"/>
      <c r="AO306" s="127"/>
      <c r="AP306" s="48"/>
    </row>
    <row r="307" spans="1:44" ht="21" customHeight="1" thickBot="1">
      <c r="I307" s="292">
        <f t="shared" si="48"/>
        <v>0</v>
      </c>
      <c r="J307" s="118">
        <f t="shared" si="49"/>
        <v>0</v>
      </c>
      <c r="K307" s="2014" t="s">
        <v>839</v>
      </c>
      <c r="L307" s="2014"/>
      <c r="M307" s="2014"/>
      <c r="N307" s="2014"/>
      <c r="O307" s="2014"/>
      <c r="P307" s="2014"/>
      <c r="Q307" s="2014"/>
      <c r="R307" s="2014"/>
      <c r="S307" s="2014"/>
      <c r="T307" s="2014"/>
      <c r="U307" s="118">
        <f t="shared" si="50"/>
        <v>0</v>
      </c>
      <c r="AE307" s="33"/>
      <c r="AF307" s="144"/>
      <c r="AG307" s="145"/>
      <c r="AH307" s="165"/>
      <c r="AI307" s="146"/>
      <c r="AJ307" s="126"/>
      <c r="AN307" s="127"/>
      <c r="AO307" s="127"/>
      <c r="AP307" s="48"/>
    </row>
    <row r="308" spans="1:44" ht="21" customHeight="1" thickBot="1">
      <c r="I308" s="292">
        <f t="shared" si="48"/>
        <v>0</v>
      </c>
      <c r="J308" s="118">
        <f t="shared" si="49"/>
        <v>0</v>
      </c>
      <c r="K308" s="2015" t="s">
        <v>840</v>
      </c>
      <c r="L308" s="2017" t="s">
        <v>841</v>
      </c>
      <c r="M308" s="2019" t="s">
        <v>842</v>
      </c>
      <c r="N308" s="2019" t="s">
        <v>843</v>
      </c>
      <c r="O308" s="2022" t="s">
        <v>844</v>
      </c>
      <c r="P308" s="2023"/>
      <c r="Q308" s="2022" t="s">
        <v>845</v>
      </c>
      <c r="R308" s="2023"/>
      <c r="S308" s="1992" t="s">
        <v>969</v>
      </c>
      <c r="T308" s="1993"/>
      <c r="U308" s="118">
        <f t="shared" si="50"/>
        <v>0</v>
      </c>
      <c r="V308" s="217" t="s">
        <v>757</v>
      </c>
      <c r="W308" s="228" t="s">
        <v>973</v>
      </c>
      <c r="X308" s="228" t="s">
        <v>972</v>
      </c>
      <c r="Y308" s="228" t="s">
        <v>971</v>
      </c>
      <c r="Z308" s="228" t="s">
        <v>527</v>
      </c>
      <c r="AA308" s="229" t="s">
        <v>824</v>
      </c>
      <c r="AB308" s="228" t="s">
        <v>970</v>
      </c>
      <c r="AC308" s="230" t="s">
        <v>521</v>
      </c>
      <c r="AD308" s="231" t="s">
        <v>1232</v>
      </c>
      <c r="AE308" s="33"/>
      <c r="AF308" s="170"/>
      <c r="AG308" s="171"/>
      <c r="AH308" s="172"/>
      <c r="AI308" s="173"/>
      <c r="AJ308" s="174"/>
      <c r="AN308" s="174"/>
      <c r="AO308" s="127"/>
      <c r="AP308" s="48"/>
    </row>
    <row r="309" spans="1:44" ht="21" customHeight="1" thickBot="1">
      <c r="I309" s="292">
        <f t="shared" si="48"/>
        <v>0</v>
      </c>
      <c r="J309" s="118">
        <f t="shared" si="49"/>
        <v>0</v>
      </c>
      <c r="K309" s="2016"/>
      <c r="L309" s="2018"/>
      <c r="M309" s="2020"/>
      <c r="N309" s="2020"/>
      <c r="O309" s="986" t="s">
        <v>741</v>
      </c>
      <c r="P309" s="176" t="s">
        <v>742</v>
      </c>
      <c r="Q309" s="176" t="s">
        <v>741</v>
      </c>
      <c r="R309" s="177" t="s">
        <v>742</v>
      </c>
      <c r="S309" s="1994"/>
      <c r="T309" s="1995"/>
      <c r="U309" s="118">
        <f t="shared" si="50"/>
        <v>0</v>
      </c>
      <c r="V309" s="178"/>
      <c r="W309" s="179"/>
      <c r="X309" s="179"/>
      <c r="Y309" s="179"/>
      <c r="Z309" s="179"/>
      <c r="AA309" s="180"/>
      <c r="AB309" s="179"/>
      <c r="AC309" s="402"/>
      <c r="AD309" s="181"/>
      <c r="AE309" s="33"/>
      <c r="AF309" s="125"/>
      <c r="AG309" s="125"/>
      <c r="AH309" s="125"/>
      <c r="AI309" s="182"/>
      <c r="AJ309" s="174"/>
      <c r="AN309" s="174"/>
      <c r="AO309" s="127"/>
      <c r="AP309" s="48"/>
    </row>
    <row r="310" spans="1:44" ht="21" customHeight="1">
      <c r="I310" s="292">
        <f t="shared" si="48"/>
        <v>0</v>
      </c>
      <c r="J310" s="118">
        <f t="shared" si="49"/>
        <v>0</v>
      </c>
      <c r="K310" s="984" t="s">
        <v>802</v>
      </c>
      <c r="L310" s="184"/>
      <c r="M310" s="184"/>
      <c r="N310" s="266">
        <f>N311/S304</f>
        <v>0</v>
      </c>
      <c r="O310" s="263">
        <f>ROUND(O311/S304,1)</f>
        <v>0</v>
      </c>
      <c r="P310" s="263">
        <f>ROUND(P311/S304,1)</f>
        <v>0</v>
      </c>
      <c r="Q310" s="263">
        <f>ROUND(Q311/S304,0)</f>
        <v>0</v>
      </c>
      <c r="R310" s="263">
        <f>ROUND(R311/S304,0)</f>
        <v>0</v>
      </c>
      <c r="S310" s="1996"/>
      <c r="T310" s="1997"/>
      <c r="U310" s="118">
        <f t="shared" si="50"/>
        <v>0</v>
      </c>
      <c r="V310" s="178"/>
      <c r="W310" s="234"/>
      <c r="X310" s="234"/>
      <c r="Y310" s="234"/>
      <c r="Z310" s="179"/>
      <c r="AA310" s="180"/>
      <c r="AB310" s="179"/>
      <c r="AC310" s="402"/>
      <c r="AD310" s="181"/>
      <c r="AE310" s="33"/>
      <c r="AF310" s="133" t="s">
        <v>519</v>
      </c>
      <c r="AG310" s="134" t="s">
        <v>796</v>
      </c>
      <c r="AH310" s="169" t="s">
        <v>797</v>
      </c>
      <c r="AI310" s="185"/>
      <c r="AJ310" s="126"/>
      <c r="AN310" s="127"/>
      <c r="AO310" s="33"/>
      <c r="AP310" s="48"/>
    </row>
    <row r="311" spans="1:44" ht="21" customHeight="1">
      <c r="I311" s="292">
        <f t="shared" si="48"/>
        <v>0</v>
      </c>
      <c r="J311" s="118">
        <f t="shared" si="49"/>
        <v>0</v>
      </c>
      <c r="K311" s="984" t="s">
        <v>754</v>
      </c>
      <c r="L311" s="184"/>
      <c r="M311" s="184"/>
      <c r="N311" s="264">
        <f>SUM(N312:N325)</f>
        <v>0</v>
      </c>
      <c r="O311" s="265">
        <f>SUM(O312:O325)</f>
        <v>0</v>
      </c>
      <c r="P311" s="265">
        <f>SUM(P312:P325)</f>
        <v>0</v>
      </c>
      <c r="Q311" s="265">
        <f>SUM(Q312:Q325)</f>
        <v>0</v>
      </c>
      <c r="R311" s="265">
        <f>SUM(R312:R325)</f>
        <v>0</v>
      </c>
      <c r="S311" s="1998"/>
      <c r="T311" s="1999"/>
      <c r="U311" s="118">
        <f t="shared" si="50"/>
        <v>0</v>
      </c>
      <c r="V311" s="178"/>
      <c r="W311" s="179"/>
      <c r="X311" s="179"/>
      <c r="Y311" s="179"/>
      <c r="Z311" s="179"/>
      <c r="AA311" s="180"/>
      <c r="AB311" s="179"/>
      <c r="AC311" s="402"/>
      <c r="AD311" s="181"/>
      <c r="AE311" s="33"/>
      <c r="AF311" s="144" t="s">
        <v>798</v>
      </c>
      <c r="AG311" s="145" t="s">
        <v>961</v>
      </c>
      <c r="AH311" s="186">
        <v>0</v>
      </c>
      <c r="AI311" s="187"/>
      <c r="AJ311" s="126"/>
      <c r="AN311" s="127"/>
      <c r="AO311" s="33"/>
      <c r="AP311" s="48"/>
    </row>
    <row r="312" spans="1:44" ht="21" customHeight="1">
      <c r="I312" s="292">
        <f>IF((O$312+P$312)&gt;0,1,0)</f>
        <v>0</v>
      </c>
      <c r="J312" s="118">
        <f t="shared" si="49"/>
        <v>0</v>
      </c>
      <c r="K312" s="984">
        <v>1</v>
      </c>
      <c r="L312" s="188">
        <v>1</v>
      </c>
      <c r="M312" s="188"/>
      <c r="N312" s="189">
        <f t="shared" ref="N312:N325" si="51">IF(O312+P312&gt;0,$W$77,)</f>
        <v>0</v>
      </c>
      <c r="O312" s="188"/>
      <c r="P312" s="188"/>
      <c r="Q312" s="264">
        <f t="shared" ref="Q312:R325" si="52">ROUND(O312*50,0)</f>
        <v>0</v>
      </c>
      <c r="R312" s="264">
        <f t="shared" si="52"/>
        <v>0</v>
      </c>
      <c r="S312" s="1988"/>
      <c r="T312" s="1989"/>
      <c r="U312" s="118">
        <f t="shared" si="50"/>
        <v>0</v>
      </c>
      <c r="V312" s="178"/>
      <c r="W312" s="179"/>
      <c r="X312" s="179"/>
      <c r="Y312" s="179"/>
      <c r="Z312" s="179"/>
      <c r="AA312" s="180"/>
      <c r="AB312" s="179"/>
      <c r="AC312" s="402"/>
      <c r="AD312" s="181"/>
      <c r="AE312" s="33"/>
      <c r="AF312" s="144" t="s">
        <v>799</v>
      </c>
      <c r="AG312" s="145" t="s">
        <v>800</v>
      </c>
      <c r="AH312" s="192">
        <v>0.05</v>
      </c>
      <c r="AI312" s="187"/>
      <c r="AJ312" s="126"/>
      <c r="AN312" s="127"/>
      <c r="AO312" s="33"/>
      <c r="AP312" s="48"/>
    </row>
    <row r="313" spans="1:44" ht="21" customHeight="1">
      <c r="I313" s="292">
        <f t="shared" ref="I313:I325" si="53">IF((O$312+P$312)&gt;0,1,0)</f>
        <v>0</v>
      </c>
      <c r="J313" s="118">
        <f t="shared" si="49"/>
        <v>0</v>
      </c>
      <c r="K313" s="984">
        <f t="shared" ref="K313:K325" si="54">+K312+1</f>
        <v>2</v>
      </c>
      <c r="L313" s="188"/>
      <c r="M313" s="188"/>
      <c r="N313" s="189">
        <f t="shared" si="51"/>
        <v>0</v>
      </c>
      <c r="O313" s="188"/>
      <c r="P313" s="188"/>
      <c r="Q313" s="264">
        <f t="shared" si="52"/>
        <v>0</v>
      </c>
      <c r="R313" s="264">
        <f t="shared" si="52"/>
        <v>0</v>
      </c>
      <c r="S313" s="1988"/>
      <c r="T313" s="1989"/>
      <c r="U313" s="118">
        <f t="shared" si="50"/>
        <v>0</v>
      </c>
      <c r="V313" s="178"/>
      <c r="W313" s="179"/>
      <c r="X313" s="179"/>
      <c r="Y313" s="179"/>
      <c r="Z313" s="179"/>
      <c r="AA313" s="180"/>
      <c r="AB313" s="179"/>
      <c r="AC313" s="402"/>
      <c r="AD313" s="181"/>
      <c r="AE313" s="33"/>
      <c r="AF313" s="144" t="s">
        <v>801</v>
      </c>
      <c r="AG313" s="145" t="s">
        <v>960</v>
      </c>
      <c r="AH313" s="192">
        <v>0.1</v>
      </c>
      <c r="AI313" s="193"/>
      <c r="AJ313" s="126"/>
      <c r="AN313" s="127"/>
      <c r="AO313" s="33"/>
      <c r="AP313" s="48"/>
    </row>
    <row r="314" spans="1:44" ht="21" customHeight="1">
      <c r="I314" s="292">
        <f t="shared" si="53"/>
        <v>0</v>
      </c>
      <c r="J314" s="118">
        <f t="shared" si="49"/>
        <v>0</v>
      </c>
      <c r="K314" s="984">
        <f t="shared" si="54"/>
        <v>3</v>
      </c>
      <c r="L314" s="188"/>
      <c r="M314" s="188"/>
      <c r="N314" s="189">
        <f t="shared" si="51"/>
        <v>0</v>
      </c>
      <c r="O314" s="188"/>
      <c r="P314" s="188"/>
      <c r="Q314" s="264">
        <f t="shared" si="52"/>
        <v>0</v>
      </c>
      <c r="R314" s="264">
        <f t="shared" si="52"/>
        <v>0</v>
      </c>
      <c r="S314" s="1988"/>
      <c r="T314" s="1989"/>
      <c r="U314" s="118">
        <f t="shared" si="50"/>
        <v>0</v>
      </c>
      <c r="V314" s="178"/>
      <c r="W314" s="179"/>
      <c r="X314" s="179"/>
      <c r="Y314" s="179"/>
      <c r="Z314" s="179"/>
      <c r="AA314" s="180"/>
      <c r="AB314" s="179"/>
      <c r="AC314" s="402"/>
      <c r="AD314" s="181"/>
      <c r="AE314" s="33"/>
      <c r="AF314" s="144"/>
      <c r="AG314" s="145"/>
      <c r="AH314" s="194"/>
      <c r="AI314" s="146"/>
      <c r="AJ314" s="174"/>
      <c r="AN314" s="174"/>
      <c r="AO314" s="33"/>
      <c r="AP314" s="48"/>
      <c r="AQ314" s="28"/>
    </row>
    <row r="315" spans="1:44" ht="21" customHeight="1" thickBot="1">
      <c r="I315" s="292">
        <f t="shared" si="53"/>
        <v>0</v>
      </c>
      <c r="J315" s="118">
        <f t="shared" si="49"/>
        <v>0</v>
      </c>
      <c r="K315" s="984">
        <f t="shared" si="54"/>
        <v>4</v>
      </c>
      <c r="L315" s="188"/>
      <c r="M315" s="188"/>
      <c r="N315" s="189">
        <f t="shared" si="51"/>
        <v>0</v>
      </c>
      <c r="O315" s="188"/>
      <c r="P315" s="188"/>
      <c r="Q315" s="264">
        <f t="shared" si="52"/>
        <v>0</v>
      </c>
      <c r="R315" s="264">
        <f t="shared" si="52"/>
        <v>0</v>
      </c>
      <c r="S315" s="1988"/>
      <c r="T315" s="1989"/>
      <c r="U315" s="118">
        <f t="shared" si="50"/>
        <v>0</v>
      </c>
      <c r="V315" s="178"/>
      <c r="W315" s="179"/>
      <c r="X315" s="179"/>
      <c r="Y315" s="179"/>
      <c r="Z315" s="179"/>
      <c r="AA315" s="180"/>
      <c r="AB315" s="179"/>
      <c r="AC315" s="402"/>
      <c r="AD315" s="181"/>
      <c r="AE315" s="33"/>
      <c r="AF315" s="170"/>
      <c r="AG315" s="195"/>
      <c r="AH315" s="171"/>
      <c r="AI315" s="173"/>
      <c r="AJ315" s="174"/>
      <c r="AN315" s="174"/>
      <c r="AO315" s="33"/>
      <c r="AP315" s="48"/>
    </row>
    <row r="316" spans="1:44" ht="21" customHeight="1">
      <c r="I316" s="292">
        <f t="shared" si="53"/>
        <v>0</v>
      </c>
      <c r="J316" s="118">
        <f t="shared" si="49"/>
        <v>0</v>
      </c>
      <c r="K316" s="984">
        <f t="shared" si="54"/>
        <v>5</v>
      </c>
      <c r="L316" s="188"/>
      <c r="M316" s="188"/>
      <c r="N316" s="189">
        <f t="shared" si="51"/>
        <v>0</v>
      </c>
      <c r="O316" s="188"/>
      <c r="P316" s="188"/>
      <c r="Q316" s="191">
        <f t="shared" si="52"/>
        <v>0</v>
      </c>
      <c r="R316" s="191">
        <f t="shared" si="52"/>
        <v>0</v>
      </c>
      <c r="S316" s="1988"/>
      <c r="T316" s="1989"/>
      <c r="U316" s="118">
        <f t="shared" si="50"/>
        <v>0</v>
      </c>
      <c r="V316" s="178"/>
      <c r="W316" s="179"/>
      <c r="X316" s="179"/>
      <c r="Y316" s="179"/>
      <c r="Z316" s="179"/>
      <c r="AA316" s="180"/>
      <c r="AB316" s="179"/>
      <c r="AC316" s="402"/>
      <c r="AD316" s="181"/>
      <c r="AE316" s="28"/>
      <c r="AF316" s="48"/>
      <c r="AG316" s="48"/>
      <c r="AH316" s="48"/>
      <c r="AI316" s="48"/>
      <c r="AJ316" s="48"/>
      <c r="AK316" s="28"/>
      <c r="AL316" s="28"/>
      <c r="AM316" s="28"/>
      <c r="AN316" s="48"/>
      <c r="AO316" s="33"/>
      <c r="AP316" s="48"/>
      <c r="AR316" s="28"/>
    </row>
    <row r="317" spans="1:44" ht="21" customHeight="1">
      <c r="I317" s="292">
        <f t="shared" si="53"/>
        <v>0</v>
      </c>
      <c r="J317" s="118">
        <f t="shared" si="49"/>
        <v>0</v>
      </c>
      <c r="K317" s="984">
        <f t="shared" si="54"/>
        <v>6</v>
      </c>
      <c r="L317" s="188"/>
      <c r="M317" s="188"/>
      <c r="N317" s="189">
        <f t="shared" si="51"/>
        <v>0</v>
      </c>
      <c r="O317" s="188"/>
      <c r="P317" s="188"/>
      <c r="Q317" s="191">
        <f t="shared" si="52"/>
        <v>0</v>
      </c>
      <c r="R317" s="191">
        <f t="shared" si="52"/>
        <v>0</v>
      </c>
      <c r="S317" s="1988"/>
      <c r="T317" s="1989"/>
      <c r="U317" s="118">
        <f t="shared" si="50"/>
        <v>0</v>
      </c>
      <c r="V317" s="137" t="s">
        <v>754</v>
      </c>
      <c r="W317" s="196">
        <f>SUM(W309:W316)</f>
        <v>0</v>
      </c>
      <c r="X317" s="196">
        <f>SUM(X309:X316)</f>
        <v>0</v>
      </c>
      <c r="Y317" s="196">
        <f>SUM(Y309:Y316)</f>
        <v>0</v>
      </c>
      <c r="Z317" s="197"/>
      <c r="AA317" s="198"/>
      <c r="AB317" s="196">
        <f>SUM(AB309:AB316)</f>
        <v>0</v>
      </c>
      <c r="AC317" s="402"/>
      <c r="AD317" s="654">
        <f>SUBTOTAL(9,AD309:AD316)</f>
        <v>0</v>
      </c>
      <c r="AE317" s="199"/>
      <c r="AF317" s="33"/>
      <c r="AG317" s="33"/>
      <c r="AH317" s="33"/>
      <c r="AI317" s="33"/>
      <c r="AJ317" s="33"/>
      <c r="AN317" s="48"/>
      <c r="AO317" s="33"/>
      <c r="AP317" s="48"/>
    </row>
    <row r="318" spans="1:44" s="28" customFormat="1" ht="21" customHeight="1" thickBot="1">
      <c r="A318" s="200"/>
      <c r="B318" s="200"/>
      <c r="C318" s="200"/>
      <c r="D318" s="200"/>
      <c r="E318" s="200"/>
      <c r="F318" s="200"/>
      <c r="G318" s="200"/>
      <c r="I318" s="292">
        <f t="shared" si="53"/>
        <v>0</v>
      </c>
      <c r="J318" s="118">
        <f t="shared" si="49"/>
        <v>0</v>
      </c>
      <c r="K318" s="984">
        <f t="shared" si="54"/>
        <v>7</v>
      </c>
      <c r="L318" s="188"/>
      <c r="M318" s="188"/>
      <c r="N318" s="189">
        <f t="shared" si="51"/>
        <v>0</v>
      </c>
      <c r="O318" s="188"/>
      <c r="P318" s="188"/>
      <c r="Q318" s="191">
        <f t="shared" si="52"/>
        <v>0</v>
      </c>
      <c r="R318" s="191">
        <f t="shared" si="52"/>
        <v>0</v>
      </c>
      <c r="S318" s="1988"/>
      <c r="T318" s="1989"/>
      <c r="U318" s="118">
        <f t="shared" si="50"/>
        <v>0</v>
      </c>
      <c r="V318" s="201" t="s">
        <v>802</v>
      </c>
      <c r="W318" s="202"/>
      <c r="X318" s="202"/>
      <c r="Y318" s="202"/>
      <c r="Z318" s="202"/>
      <c r="AA318" s="203"/>
      <c r="AB318" s="202">
        <f>IF(AB317&gt;0,ROUND(AB317/COUNTA(AB309:AB316),0),)</f>
        <v>0</v>
      </c>
      <c r="AC318" s="403"/>
      <c r="AD318" s="204"/>
      <c r="AE318" s="199"/>
      <c r="AF318" s="199"/>
      <c r="AG318" s="199"/>
      <c r="AH318" s="33"/>
      <c r="AI318" s="33"/>
      <c r="AJ318" s="33"/>
      <c r="AK318" s="33"/>
      <c r="AL318" s="33"/>
      <c r="AM318" s="33"/>
      <c r="AN318" s="48"/>
      <c r="AO318" s="48"/>
      <c r="AP318" s="48"/>
      <c r="AQ318" s="116"/>
      <c r="AR318" s="116"/>
    </row>
    <row r="319" spans="1:44" ht="21" customHeight="1">
      <c r="I319" s="292">
        <f t="shared" si="53"/>
        <v>0</v>
      </c>
      <c r="J319" s="118">
        <f t="shared" si="49"/>
        <v>0</v>
      </c>
      <c r="K319" s="984">
        <f t="shared" si="54"/>
        <v>8</v>
      </c>
      <c r="L319" s="188"/>
      <c r="M319" s="188"/>
      <c r="N319" s="189">
        <f t="shared" si="51"/>
        <v>0</v>
      </c>
      <c r="O319" s="188"/>
      <c r="P319" s="188"/>
      <c r="Q319" s="191">
        <f t="shared" si="52"/>
        <v>0</v>
      </c>
      <c r="R319" s="191">
        <f t="shared" si="52"/>
        <v>0</v>
      </c>
      <c r="S319" s="1988"/>
      <c r="T319" s="1989"/>
      <c r="U319" s="118">
        <f t="shared" si="50"/>
        <v>0</v>
      </c>
      <c r="V319" s="33"/>
      <c r="W319" s="33"/>
      <c r="X319" s="33"/>
      <c r="Y319" s="33"/>
      <c r="Z319" s="33"/>
      <c r="AA319" s="205"/>
      <c r="AB319" s="33"/>
      <c r="AC319" s="33"/>
      <c r="AD319" s="33"/>
      <c r="AE319" s="199"/>
      <c r="AF319" s="199"/>
      <c r="AG319" s="199"/>
      <c r="AH319" s="33"/>
      <c r="AI319" s="33"/>
      <c r="AJ319" s="33"/>
      <c r="AK319" s="33"/>
      <c r="AL319" s="33"/>
      <c r="AM319" s="33"/>
      <c r="AN319" s="48"/>
      <c r="AO319" s="48"/>
      <c r="AP319" s="48"/>
    </row>
    <row r="320" spans="1:44" ht="21" customHeight="1">
      <c r="I320" s="292">
        <f t="shared" si="53"/>
        <v>0</v>
      </c>
      <c r="J320" s="118">
        <f t="shared" si="49"/>
        <v>0</v>
      </c>
      <c r="K320" s="984">
        <f t="shared" si="54"/>
        <v>9</v>
      </c>
      <c r="L320" s="188"/>
      <c r="M320" s="188"/>
      <c r="N320" s="189">
        <f t="shared" si="51"/>
        <v>0</v>
      </c>
      <c r="O320" s="188"/>
      <c r="P320" s="188"/>
      <c r="Q320" s="191">
        <f t="shared" si="52"/>
        <v>0</v>
      </c>
      <c r="R320" s="191">
        <f t="shared" si="52"/>
        <v>0</v>
      </c>
      <c r="S320" s="1988"/>
      <c r="T320" s="1989"/>
      <c r="U320" s="118">
        <f t="shared" si="50"/>
        <v>0</v>
      </c>
      <c r="V320" s="647" t="s">
        <v>1169</v>
      </c>
      <c r="W320" s="648"/>
      <c r="X320" s="649"/>
      <c r="Y320" s="649"/>
      <c r="Z320" s="649"/>
      <c r="AA320" s="649"/>
      <c r="AB320" s="649"/>
      <c r="AC320" s="649"/>
      <c r="AD320" s="650"/>
      <c r="AE320" s="199"/>
      <c r="AF320" s="199"/>
      <c r="AG320" s="199"/>
      <c r="AH320" s="33"/>
      <c r="AI320" s="33"/>
      <c r="AJ320" s="33"/>
      <c r="AK320" s="33"/>
      <c r="AL320" s="33"/>
      <c r="AM320" s="33"/>
      <c r="AN320" s="48"/>
      <c r="AO320" s="48"/>
      <c r="AP320" s="48"/>
    </row>
    <row r="321" spans="9:42" ht="21" customHeight="1">
      <c r="I321" s="292">
        <f t="shared" si="53"/>
        <v>0</v>
      </c>
      <c r="J321" s="118">
        <f t="shared" si="49"/>
        <v>0</v>
      </c>
      <c r="K321" s="984">
        <f t="shared" si="54"/>
        <v>10</v>
      </c>
      <c r="L321" s="188"/>
      <c r="M321" s="188"/>
      <c r="N321" s="189">
        <f t="shared" si="51"/>
        <v>0</v>
      </c>
      <c r="O321" s="188"/>
      <c r="P321" s="188"/>
      <c r="Q321" s="191">
        <f t="shared" si="52"/>
        <v>0</v>
      </c>
      <c r="R321" s="191">
        <f t="shared" si="52"/>
        <v>0</v>
      </c>
      <c r="S321" s="1988"/>
      <c r="T321" s="1989"/>
      <c r="U321" s="118">
        <f t="shared" si="50"/>
        <v>0</v>
      </c>
      <c r="V321" s="651" t="s">
        <v>1171</v>
      </c>
      <c r="W321" s="648"/>
      <c r="X321" s="649"/>
      <c r="Y321" s="649"/>
      <c r="Z321" s="649"/>
      <c r="AA321" s="649"/>
      <c r="AB321" s="649"/>
      <c r="AC321" s="649"/>
      <c r="AD321" s="650"/>
      <c r="AE321" s="199"/>
      <c r="AF321" s="199"/>
      <c r="AG321" s="199"/>
      <c r="AH321" s="33"/>
      <c r="AI321" s="33"/>
      <c r="AJ321" s="33"/>
      <c r="AK321" s="33"/>
      <c r="AL321" s="33"/>
      <c r="AM321" s="33"/>
      <c r="AN321" s="48"/>
      <c r="AO321" s="48"/>
      <c r="AP321" s="48"/>
    </row>
    <row r="322" spans="9:42" ht="21" customHeight="1">
      <c r="I322" s="292">
        <f t="shared" si="53"/>
        <v>0</v>
      </c>
      <c r="J322" s="118">
        <f t="shared" si="49"/>
        <v>0</v>
      </c>
      <c r="K322" s="984">
        <f t="shared" si="54"/>
        <v>11</v>
      </c>
      <c r="L322" s="188"/>
      <c r="M322" s="188"/>
      <c r="N322" s="189">
        <f t="shared" si="51"/>
        <v>0</v>
      </c>
      <c r="O322" s="188"/>
      <c r="P322" s="188"/>
      <c r="Q322" s="191">
        <f t="shared" si="52"/>
        <v>0</v>
      </c>
      <c r="R322" s="191">
        <f t="shared" si="52"/>
        <v>0</v>
      </c>
      <c r="S322" s="1988"/>
      <c r="T322" s="1989"/>
      <c r="U322" s="118">
        <f t="shared" si="50"/>
        <v>0</v>
      </c>
      <c r="V322" s="651" t="s">
        <v>1172</v>
      </c>
      <c r="W322" s="648"/>
      <c r="X322" s="649"/>
      <c r="Y322" s="649"/>
      <c r="Z322" s="649"/>
      <c r="AA322" s="649"/>
      <c r="AB322" s="649"/>
      <c r="AC322" s="649"/>
      <c r="AD322" s="650"/>
      <c r="AE322" s="199"/>
      <c r="AF322" s="199"/>
      <c r="AG322" s="199"/>
      <c r="AH322" s="33"/>
      <c r="AI322" s="33"/>
      <c r="AJ322" s="33"/>
      <c r="AK322" s="33"/>
      <c r="AL322" s="33"/>
      <c r="AM322" s="33"/>
      <c r="AN322" s="48"/>
      <c r="AO322" s="48"/>
      <c r="AP322" s="48"/>
    </row>
    <row r="323" spans="9:42" ht="21" customHeight="1">
      <c r="I323" s="292">
        <f t="shared" si="53"/>
        <v>0</v>
      </c>
      <c r="J323" s="118">
        <f t="shared" si="49"/>
        <v>0</v>
      </c>
      <c r="K323" s="984">
        <f t="shared" si="54"/>
        <v>12</v>
      </c>
      <c r="L323" s="188"/>
      <c r="M323" s="188"/>
      <c r="N323" s="189">
        <f t="shared" si="51"/>
        <v>0</v>
      </c>
      <c r="O323" s="188"/>
      <c r="P323" s="188"/>
      <c r="Q323" s="191">
        <f t="shared" si="52"/>
        <v>0</v>
      </c>
      <c r="R323" s="191">
        <f t="shared" si="52"/>
        <v>0</v>
      </c>
      <c r="S323" s="1988"/>
      <c r="T323" s="1989"/>
      <c r="U323" s="118">
        <f t="shared" si="50"/>
        <v>0</v>
      </c>
      <c r="V323" s="651" t="s">
        <v>1174</v>
      </c>
      <c r="W323" s="648"/>
      <c r="X323" s="649"/>
      <c r="Y323" s="649"/>
      <c r="Z323" s="649"/>
      <c r="AA323" s="649"/>
      <c r="AB323" s="649"/>
      <c r="AC323" s="649"/>
      <c r="AD323" s="650"/>
      <c r="AE323" s="199"/>
      <c r="AF323" s="199"/>
      <c r="AG323" s="199"/>
      <c r="AH323" s="33"/>
      <c r="AI323" s="33"/>
      <c r="AJ323" s="33"/>
      <c r="AK323" s="33"/>
      <c r="AL323" s="33"/>
      <c r="AM323" s="33"/>
      <c r="AN323" s="48"/>
      <c r="AO323" s="48"/>
      <c r="AP323" s="48"/>
    </row>
    <row r="324" spans="9:42" ht="21" customHeight="1">
      <c r="I324" s="292">
        <f t="shared" si="53"/>
        <v>0</v>
      </c>
      <c r="J324" s="118">
        <f t="shared" si="49"/>
        <v>0</v>
      </c>
      <c r="K324" s="984">
        <f t="shared" si="54"/>
        <v>13</v>
      </c>
      <c r="L324" s="188"/>
      <c r="M324" s="188"/>
      <c r="N324" s="189">
        <f t="shared" si="51"/>
        <v>0</v>
      </c>
      <c r="O324" s="188"/>
      <c r="P324" s="188"/>
      <c r="Q324" s="191">
        <f t="shared" si="52"/>
        <v>0</v>
      </c>
      <c r="R324" s="191">
        <f t="shared" si="52"/>
        <v>0</v>
      </c>
      <c r="S324" s="1988"/>
      <c r="T324" s="1989"/>
      <c r="U324" s="118">
        <f t="shared" si="50"/>
        <v>0</v>
      </c>
      <c r="V324" s="652" t="s">
        <v>1175</v>
      </c>
      <c r="W324" s="648"/>
      <c r="X324" s="649"/>
      <c r="Y324" s="649"/>
      <c r="Z324" s="649"/>
      <c r="AA324" s="649"/>
      <c r="AB324" s="649"/>
      <c r="AC324" s="649"/>
      <c r="AD324" s="650"/>
      <c r="AE324" s="199"/>
      <c r="AF324" s="199"/>
      <c r="AG324" s="199"/>
      <c r="AH324" s="33"/>
      <c r="AI324" s="33"/>
      <c r="AJ324" s="33"/>
      <c r="AK324" s="33"/>
      <c r="AL324" s="33"/>
      <c r="AM324" s="33"/>
      <c r="AN324" s="48"/>
      <c r="AO324" s="48"/>
      <c r="AP324" s="48"/>
    </row>
    <row r="325" spans="9:42" ht="21" customHeight="1" thickBot="1">
      <c r="I325" s="292">
        <f t="shared" si="53"/>
        <v>0</v>
      </c>
      <c r="J325" s="118">
        <f t="shared" si="49"/>
        <v>0</v>
      </c>
      <c r="K325" s="206">
        <f t="shared" si="54"/>
        <v>14</v>
      </c>
      <c r="L325" s="159"/>
      <c r="M325" s="159"/>
      <c r="N325" s="207">
        <f t="shared" si="51"/>
        <v>0</v>
      </c>
      <c r="O325" s="159"/>
      <c r="P325" s="159"/>
      <c r="Q325" s="209">
        <f t="shared" si="52"/>
        <v>0</v>
      </c>
      <c r="R325" s="209">
        <f t="shared" si="52"/>
        <v>0</v>
      </c>
      <c r="S325" s="1990"/>
      <c r="T325" s="1991"/>
      <c r="U325" s="118">
        <f t="shared" si="50"/>
        <v>0</v>
      </c>
      <c r="V325" s="651"/>
      <c r="W325" s="648"/>
      <c r="X325" s="649"/>
      <c r="Y325" s="649"/>
      <c r="Z325" s="649"/>
      <c r="AA325" s="649"/>
      <c r="AB325" s="649"/>
      <c r="AC325" s="649"/>
      <c r="AD325" s="650"/>
      <c r="AE325" s="199"/>
      <c r="AF325" s="199"/>
      <c r="AG325" s="199"/>
      <c r="AH325" s="33"/>
      <c r="AI325" s="33"/>
      <c r="AJ325" s="33"/>
      <c r="AK325" s="33"/>
      <c r="AL325" s="33"/>
      <c r="AM325" s="33"/>
      <c r="AN325" s="48"/>
      <c r="AO325" s="48"/>
      <c r="AP325" s="48"/>
    </row>
    <row r="326" spans="9:42" ht="21" customHeight="1">
      <c r="I326" s="292">
        <f>IF((O$328+P$328)&gt;0,1,0)</f>
        <v>0</v>
      </c>
      <c r="J326" s="118">
        <f t="shared" si="49"/>
        <v>0</v>
      </c>
      <c r="K326" s="2002" t="s">
        <v>840</v>
      </c>
      <c r="L326" s="2004" t="s">
        <v>841</v>
      </c>
      <c r="M326" s="2006" t="s">
        <v>842</v>
      </c>
      <c r="N326" s="2006" t="s">
        <v>843</v>
      </c>
      <c r="O326" s="2012" t="s">
        <v>844</v>
      </c>
      <c r="P326" s="2012"/>
      <c r="Q326" s="2012" t="s">
        <v>845</v>
      </c>
      <c r="R326" s="2012"/>
      <c r="S326" s="1992" t="s">
        <v>969</v>
      </c>
      <c r="T326" s="1993"/>
      <c r="U326" s="118">
        <f t="shared" ref="U326:U375" si="55">J326</f>
        <v>0</v>
      </c>
      <c r="V326" s="33"/>
      <c r="W326" s="33"/>
      <c r="X326" s="33"/>
      <c r="Y326" s="33"/>
      <c r="Z326" s="33"/>
      <c r="AA326" s="205"/>
      <c r="AB326" s="33"/>
      <c r="AC326" s="33"/>
      <c r="AD326" s="33"/>
      <c r="AE326" s="199"/>
      <c r="AF326" s="199"/>
      <c r="AG326" s="199"/>
      <c r="AH326" s="33"/>
      <c r="AI326" s="33"/>
      <c r="AJ326" s="33"/>
      <c r="AK326" s="33"/>
      <c r="AL326" s="33"/>
      <c r="AM326" s="33"/>
      <c r="AN326" s="48"/>
      <c r="AO326" s="48"/>
      <c r="AP326" s="48"/>
    </row>
    <row r="327" spans="9:42" ht="21" customHeight="1">
      <c r="I327" s="292">
        <f t="shared" ref="I327:I350" si="56">IF((O$328+P$328)&gt;0,1,0)</f>
        <v>0</v>
      </c>
      <c r="J327" s="118">
        <f t="shared" si="49"/>
        <v>0</v>
      </c>
      <c r="K327" s="2003"/>
      <c r="L327" s="2005"/>
      <c r="M327" s="2007"/>
      <c r="N327" s="2007"/>
      <c r="O327" s="635" t="s">
        <v>741</v>
      </c>
      <c r="P327" s="176" t="s">
        <v>742</v>
      </c>
      <c r="Q327" s="176" t="s">
        <v>741</v>
      </c>
      <c r="R327" s="177" t="s">
        <v>742</v>
      </c>
      <c r="S327" s="1994"/>
      <c r="T327" s="1995"/>
      <c r="U327" s="118">
        <f t="shared" si="55"/>
        <v>0</v>
      </c>
      <c r="V327" s="33"/>
      <c r="W327" s="33"/>
      <c r="X327" s="33"/>
      <c r="Y327" s="33"/>
      <c r="Z327" s="33"/>
      <c r="AA327" s="205"/>
      <c r="AB327" s="33"/>
      <c r="AC327" s="33"/>
      <c r="AD327" s="33"/>
      <c r="AE327" s="199"/>
      <c r="AF327" s="199"/>
      <c r="AG327" s="199"/>
      <c r="AH327" s="33"/>
      <c r="AI327" s="33"/>
      <c r="AJ327" s="33"/>
      <c r="AK327" s="33"/>
      <c r="AL327" s="33"/>
      <c r="AM327" s="33"/>
      <c r="AN327" s="48"/>
      <c r="AO327" s="48"/>
      <c r="AP327" s="48"/>
    </row>
    <row r="328" spans="9:42" ht="21" customHeight="1">
      <c r="I328" s="292">
        <f t="shared" si="56"/>
        <v>0</v>
      </c>
      <c r="J328" s="118">
        <f t="shared" si="49"/>
        <v>0</v>
      </c>
      <c r="K328" s="636">
        <f>+K25+1</f>
        <v>15</v>
      </c>
      <c r="L328" s="188"/>
      <c r="M328" s="188"/>
      <c r="N328" s="189">
        <f t="shared" ref="N328:N375" si="57">IF(O328+P328&gt;0,$W$302,)</f>
        <v>0</v>
      </c>
      <c r="O328" s="190"/>
      <c r="P328" s="190"/>
      <c r="Q328" s="191">
        <f t="shared" ref="Q328:R375" si="58">ROUND(O328*50,0)</f>
        <v>0</v>
      </c>
      <c r="R328" s="191">
        <f t="shared" si="58"/>
        <v>0</v>
      </c>
      <c r="S328" s="1988"/>
      <c r="T328" s="1989"/>
      <c r="U328" s="118">
        <f t="shared" si="55"/>
        <v>0</v>
      </c>
      <c r="V328" s="33"/>
      <c r="W328" s="33"/>
      <c r="X328" s="33"/>
      <c r="Y328" s="33"/>
      <c r="Z328" s="33"/>
      <c r="AA328" s="205"/>
      <c r="AB328" s="33"/>
      <c r="AC328" s="33"/>
      <c r="AD328" s="33"/>
      <c r="AE328" s="199"/>
      <c r="AF328" s="199"/>
      <c r="AG328" s="199"/>
      <c r="AH328" s="33"/>
      <c r="AI328" s="33"/>
      <c r="AJ328" s="33"/>
      <c r="AK328" s="33"/>
      <c r="AL328" s="33"/>
      <c r="AM328" s="33"/>
      <c r="AN328" s="48"/>
      <c r="AO328" s="48"/>
      <c r="AP328" s="48"/>
    </row>
    <row r="329" spans="9:42" ht="21" customHeight="1">
      <c r="I329" s="292">
        <f t="shared" si="56"/>
        <v>0</v>
      </c>
      <c r="J329" s="118">
        <f t="shared" si="49"/>
        <v>0</v>
      </c>
      <c r="K329" s="636">
        <f t="shared" ref="K329:K350" si="59">+K328+1</f>
        <v>16</v>
      </c>
      <c r="L329" s="188"/>
      <c r="M329" s="188"/>
      <c r="N329" s="189">
        <f t="shared" si="57"/>
        <v>0</v>
      </c>
      <c r="O329" s="190"/>
      <c r="P329" s="190"/>
      <c r="Q329" s="191">
        <f t="shared" si="58"/>
        <v>0</v>
      </c>
      <c r="R329" s="191">
        <f t="shared" si="58"/>
        <v>0</v>
      </c>
      <c r="S329" s="1988"/>
      <c r="T329" s="1989"/>
      <c r="U329" s="118">
        <f t="shared" si="55"/>
        <v>0</v>
      </c>
      <c r="V329" s="33"/>
      <c r="W329" s="33"/>
      <c r="X329" s="33"/>
      <c r="Y329" s="33"/>
      <c r="Z329" s="33"/>
      <c r="AA329" s="205"/>
      <c r="AB329" s="33"/>
      <c r="AC329" s="33"/>
      <c r="AD329" s="33"/>
      <c r="AE329" s="199"/>
      <c r="AF329" s="199"/>
      <c r="AG329" s="199"/>
      <c r="AH329" s="33"/>
      <c r="AI329" s="33"/>
      <c r="AJ329" s="33"/>
      <c r="AK329" s="33"/>
      <c r="AL329" s="33"/>
      <c r="AM329" s="33"/>
      <c r="AN329" s="48"/>
      <c r="AO329" s="48"/>
      <c r="AP329" s="48"/>
    </row>
    <row r="330" spans="9:42" ht="21" customHeight="1">
      <c r="I330" s="292">
        <f t="shared" si="56"/>
        <v>0</v>
      </c>
      <c r="J330" s="118">
        <f t="shared" si="49"/>
        <v>0</v>
      </c>
      <c r="K330" s="636">
        <f t="shared" si="59"/>
        <v>17</v>
      </c>
      <c r="L330" s="188"/>
      <c r="M330" s="188"/>
      <c r="N330" s="189">
        <f t="shared" si="57"/>
        <v>0</v>
      </c>
      <c r="O330" s="190"/>
      <c r="P330" s="190"/>
      <c r="Q330" s="191">
        <f t="shared" si="58"/>
        <v>0</v>
      </c>
      <c r="R330" s="191">
        <f t="shared" si="58"/>
        <v>0</v>
      </c>
      <c r="S330" s="1988"/>
      <c r="T330" s="1989"/>
      <c r="U330" s="118">
        <f t="shared" si="55"/>
        <v>0</v>
      </c>
      <c r="V330" s="33"/>
      <c r="W330" s="33"/>
      <c r="X330" s="33"/>
      <c r="Y330" s="33"/>
      <c r="Z330" s="33"/>
      <c r="AA330" s="205"/>
      <c r="AB330" s="33"/>
      <c r="AC330" s="33"/>
      <c r="AD330" s="33"/>
      <c r="AE330" s="199"/>
      <c r="AF330" s="199"/>
      <c r="AG330" s="199"/>
      <c r="AH330" s="33"/>
      <c r="AI330" s="33"/>
      <c r="AJ330" s="33"/>
      <c r="AK330" s="33"/>
      <c r="AL330" s="33"/>
      <c r="AM330" s="33"/>
      <c r="AN330" s="48"/>
      <c r="AO330" s="48"/>
      <c r="AP330" s="48"/>
    </row>
    <row r="331" spans="9:42" ht="21" customHeight="1">
      <c r="I331" s="292">
        <f t="shared" si="56"/>
        <v>0</v>
      </c>
      <c r="J331" s="118">
        <f t="shared" si="49"/>
        <v>0</v>
      </c>
      <c r="K331" s="636">
        <f t="shared" si="59"/>
        <v>18</v>
      </c>
      <c r="L331" s="188"/>
      <c r="M331" s="188"/>
      <c r="N331" s="189">
        <f t="shared" si="57"/>
        <v>0</v>
      </c>
      <c r="O331" s="190"/>
      <c r="P331" s="190"/>
      <c r="Q331" s="191">
        <f t="shared" si="58"/>
        <v>0</v>
      </c>
      <c r="R331" s="191">
        <f t="shared" si="58"/>
        <v>0</v>
      </c>
      <c r="S331" s="1988"/>
      <c r="T331" s="1989"/>
      <c r="U331" s="118">
        <f t="shared" si="55"/>
        <v>0</v>
      </c>
      <c r="V331" s="33"/>
      <c r="W331" s="33"/>
      <c r="X331" s="33"/>
      <c r="Y331" s="33"/>
      <c r="Z331" s="33"/>
      <c r="AA331" s="205"/>
      <c r="AB331" s="33"/>
      <c r="AC331" s="33"/>
      <c r="AD331" s="33"/>
      <c r="AE331" s="199"/>
      <c r="AF331" s="199"/>
      <c r="AG331" s="199"/>
      <c r="AH331" s="33"/>
      <c r="AI331" s="33"/>
      <c r="AJ331" s="33"/>
      <c r="AK331" s="33"/>
      <c r="AL331" s="33"/>
      <c r="AM331" s="33"/>
      <c r="AN331" s="48"/>
      <c r="AO331" s="48"/>
      <c r="AP331" s="48"/>
    </row>
    <row r="332" spans="9:42" ht="21" customHeight="1">
      <c r="I332" s="292">
        <f t="shared" si="56"/>
        <v>0</v>
      </c>
      <c r="J332" s="118">
        <f t="shared" si="49"/>
        <v>0</v>
      </c>
      <c r="K332" s="636">
        <f t="shared" si="59"/>
        <v>19</v>
      </c>
      <c r="L332" s="188"/>
      <c r="M332" s="188"/>
      <c r="N332" s="189">
        <f t="shared" si="57"/>
        <v>0</v>
      </c>
      <c r="O332" s="190"/>
      <c r="P332" s="190"/>
      <c r="Q332" s="191">
        <f t="shared" si="58"/>
        <v>0</v>
      </c>
      <c r="R332" s="191">
        <f t="shared" si="58"/>
        <v>0</v>
      </c>
      <c r="S332" s="1988"/>
      <c r="T332" s="1989"/>
      <c r="U332" s="118">
        <f t="shared" si="55"/>
        <v>0</v>
      </c>
      <c r="V332" s="33"/>
      <c r="W332" s="33"/>
      <c r="X332" s="33"/>
      <c r="Y332" s="33"/>
      <c r="Z332" s="33"/>
      <c r="AA332" s="205"/>
      <c r="AB332" s="33"/>
      <c r="AC332" s="33"/>
      <c r="AD332" s="33"/>
      <c r="AE332" s="199"/>
      <c r="AF332" s="199"/>
      <c r="AG332" s="199"/>
      <c r="AH332" s="33"/>
      <c r="AI332" s="33"/>
      <c r="AJ332" s="33"/>
      <c r="AK332" s="33"/>
      <c r="AL332" s="33"/>
      <c r="AM332" s="33"/>
      <c r="AN332" s="48"/>
      <c r="AO332" s="48"/>
      <c r="AP332" s="48"/>
    </row>
    <row r="333" spans="9:42" ht="21" customHeight="1">
      <c r="I333" s="292">
        <f t="shared" si="56"/>
        <v>0</v>
      </c>
      <c r="J333" s="118">
        <f t="shared" si="49"/>
        <v>0</v>
      </c>
      <c r="K333" s="636">
        <f t="shared" si="59"/>
        <v>20</v>
      </c>
      <c r="L333" s="188"/>
      <c r="M333" s="188"/>
      <c r="N333" s="189">
        <f t="shared" si="57"/>
        <v>0</v>
      </c>
      <c r="O333" s="190"/>
      <c r="P333" s="190"/>
      <c r="Q333" s="191">
        <f t="shared" si="58"/>
        <v>0</v>
      </c>
      <c r="R333" s="191">
        <f t="shared" si="58"/>
        <v>0</v>
      </c>
      <c r="S333" s="1988"/>
      <c r="T333" s="1989"/>
      <c r="U333" s="118">
        <f t="shared" si="55"/>
        <v>0</v>
      </c>
      <c r="V333" s="33"/>
      <c r="W333" s="33"/>
      <c r="X333" s="33"/>
      <c r="Y333" s="33"/>
      <c r="Z333" s="33"/>
      <c r="AA333" s="205"/>
      <c r="AB333" s="33"/>
      <c r="AC333" s="33"/>
      <c r="AD333" s="33"/>
      <c r="AE333" s="199"/>
      <c r="AF333" s="199"/>
      <c r="AG333" s="199"/>
      <c r="AH333" s="33"/>
      <c r="AI333" s="33"/>
      <c r="AJ333" s="33"/>
      <c r="AK333" s="33"/>
      <c r="AL333" s="33"/>
      <c r="AM333" s="33"/>
      <c r="AN333" s="48"/>
      <c r="AO333" s="48"/>
      <c r="AP333" s="48"/>
    </row>
    <row r="334" spans="9:42" ht="21" customHeight="1">
      <c r="I334" s="292">
        <f t="shared" si="56"/>
        <v>0</v>
      </c>
      <c r="J334" s="118">
        <f t="shared" si="49"/>
        <v>0</v>
      </c>
      <c r="K334" s="636">
        <f t="shared" si="59"/>
        <v>21</v>
      </c>
      <c r="L334" s="188"/>
      <c r="M334" s="188"/>
      <c r="N334" s="189">
        <f t="shared" si="57"/>
        <v>0</v>
      </c>
      <c r="O334" s="190"/>
      <c r="P334" s="190"/>
      <c r="Q334" s="191">
        <f t="shared" si="58"/>
        <v>0</v>
      </c>
      <c r="R334" s="191">
        <f t="shared" si="58"/>
        <v>0</v>
      </c>
      <c r="S334" s="1988"/>
      <c r="T334" s="1989"/>
      <c r="U334" s="118">
        <f t="shared" si="55"/>
        <v>0</v>
      </c>
      <c r="V334" s="33"/>
      <c r="W334" s="33"/>
      <c r="X334" s="33"/>
      <c r="Y334" s="33"/>
      <c r="Z334" s="33"/>
      <c r="AA334" s="205"/>
      <c r="AB334" s="33"/>
      <c r="AC334" s="33"/>
      <c r="AD334" s="33"/>
      <c r="AE334" s="199"/>
      <c r="AF334" s="199"/>
      <c r="AG334" s="199"/>
      <c r="AH334" s="33"/>
      <c r="AI334" s="33"/>
      <c r="AJ334" s="33"/>
      <c r="AK334" s="33"/>
      <c r="AL334" s="33"/>
      <c r="AM334" s="33"/>
      <c r="AN334" s="48"/>
      <c r="AO334" s="48"/>
      <c r="AP334" s="48"/>
    </row>
    <row r="335" spans="9:42" ht="21" customHeight="1">
      <c r="I335" s="292">
        <f t="shared" si="56"/>
        <v>0</v>
      </c>
      <c r="J335" s="118">
        <f t="shared" si="49"/>
        <v>0</v>
      </c>
      <c r="K335" s="636">
        <f t="shared" si="59"/>
        <v>22</v>
      </c>
      <c r="L335" s="188"/>
      <c r="M335" s="188"/>
      <c r="N335" s="189">
        <f t="shared" si="57"/>
        <v>0</v>
      </c>
      <c r="O335" s="190"/>
      <c r="P335" s="190"/>
      <c r="Q335" s="191">
        <f t="shared" si="58"/>
        <v>0</v>
      </c>
      <c r="R335" s="191">
        <f t="shared" si="58"/>
        <v>0</v>
      </c>
      <c r="S335" s="1988"/>
      <c r="T335" s="1989"/>
      <c r="U335" s="118">
        <f t="shared" si="55"/>
        <v>0</v>
      </c>
      <c r="V335" s="33"/>
      <c r="W335" s="33"/>
      <c r="X335" s="33"/>
      <c r="Y335" s="33"/>
      <c r="Z335" s="33"/>
      <c r="AA335" s="205"/>
      <c r="AB335" s="33"/>
      <c r="AC335" s="33"/>
      <c r="AD335" s="33"/>
      <c r="AE335" s="199"/>
      <c r="AF335" s="199"/>
      <c r="AG335" s="199"/>
      <c r="AH335" s="33"/>
      <c r="AI335" s="33"/>
      <c r="AJ335" s="33"/>
      <c r="AK335" s="33"/>
      <c r="AL335" s="33"/>
      <c r="AM335" s="33"/>
      <c r="AN335" s="48"/>
      <c r="AO335" s="48"/>
      <c r="AP335" s="48"/>
    </row>
    <row r="336" spans="9:42" ht="21" customHeight="1">
      <c r="I336" s="292">
        <f t="shared" si="56"/>
        <v>0</v>
      </c>
      <c r="J336" s="118">
        <f t="shared" si="49"/>
        <v>0</v>
      </c>
      <c r="K336" s="636">
        <f t="shared" si="59"/>
        <v>23</v>
      </c>
      <c r="L336" s="188"/>
      <c r="M336" s="188"/>
      <c r="N336" s="189">
        <f t="shared" si="57"/>
        <v>0</v>
      </c>
      <c r="O336" s="190"/>
      <c r="P336" s="190"/>
      <c r="Q336" s="191">
        <f t="shared" si="58"/>
        <v>0</v>
      </c>
      <c r="R336" s="191">
        <f t="shared" si="58"/>
        <v>0</v>
      </c>
      <c r="S336" s="1988"/>
      <c r="T336" s="1989"/>
      <c r="U336" s="118">
        <f t="shared" si="55"/>
        <v>0</v>
      </c>
      <c r="V336" s="33"/>
      <c r="W336" s="33"/>
      <c r="X336" s="33"/>
      <c r="Y336" s="33"/>
      <c r="Z336" s="33"/>
      <c r="AA336" s="205"/>
      <c r="AB336" s="33"/>
      <c r="AC336" s="33"/>
      <c r="AD336" s="33"/>
      <c r="AE336" s="199"/>
      <c r="AF336" s="199"/>
      <c r="AG336" s="199"/>
      <c r="AH336" s="33"/>
      <c r="AI336" s="33"/>
      <c r="AJ336" s="33"/>
      <c r="AK336" s="33"/>
      <c r="AL336" s="33"/>
      <c r="AM336" s="33"/>
      <c r="AN336" s="48"/>
      <c r="AO336" s="48"/>
      <c r="AP336" s="48"/>
    </row>
    <row r="337" spans="9:42" ht="21" customHeight="1">
      <c r="I337" s="292">
        <f t="shared" si="56"/>
        <v>0</v>
      </c>
      <c r="J337" s="118">
        <f t="shared" si="49"/>
        <v>0</v>
      </c>
      <c r="K337" s="636">
        <f t="shared" si="59"/>
        <v>24</v>
      </c>
      <c r="L337" s="188"/>
      <c r="M337" s="188"/>
      <c r="N337" s="189">
        <f t="shared" si="57"/>
        <v>0</v>
      </c>
      <c r="O337" s="190"/>
      <c r="P337" s="190"/>
      <c r="Q337" s="191">
        <f t="shared" si="58"/>
        <v>0</v>
      </c>
      <c r="R337" s="191">
        <f t="shared" si="58"/>
        <v>0</v>
      </c>
      <c r="S337" s="1988"/>
      <c r="T337" s="1989"/>
      <c r="U337" s="118">
        <f t="shared" si="55"/>
        <v>0</v>
      </c>
      <c r="V337" s="33"/>
      <c r="W337" s="33"/>
      <c r="X337" s="33"/>
      <c r="Y337" s="33"/>
      <c r="Z337" s="33"/>
      <c r="AA337" s="205"/>
      <c r="AB337" s="33"/>
      <c r="AC337" s="33"/>
      <c r="AD337" s="33"/>
      <c r="AE337" s="199"/>
      <c r="AF337" s="199"/>
      <c r="AG337" s="199"/>
      <c r="AH337" s="33"/>
      <c r="AI337" s="33"/>
      <c r="AJ337" s="33"/>
      <c r="AK337" s="33"/>
      <c r="AL337" s="33"/>
      <c r="AM337" s="33"/>
      <c r="AN337" s="48"/>
      <c r="AO337" s="48"/>
      <c r="AP337" s="48"/>
    </row>
    <row r="338" spans="9:42" ht="21" customHeight="1">
      <c r="I338" s="292">
        <f t="shared" si="56"/>
        <v>0</v>
      </c>
      <c r="J338" s="118">
        <f t="shared" si="49"/>
        <v>0</v>
      </c>
      <c r="K338" s="636">
        <f t="shared" si="59"/>
        <v>25</v>
      </c>
      <c r="L338" s="188"/>
      <c r="M338" s="188"/>
      <c r="N338" s="189">
        <f t="shared" si="57"/>
        <v>0</v>
      </c>
      <c r="O338" s="190"/>
      <c r="P338" s="190"/>
      <c r="Q338" s="191">
        <f t="shared" si="58"/>
        <v>0</v>
      </c>
      <c r="R338" s="191">
        <f t="shared" si="58"/>
        <v>0</v>
      </c>
      <c r="S338" s="1988"/>
      <c r="T338" s="1989"/>
      <c r="U338" s="118">
        <f t="shared" si="55"/>
        <v>0</v>
      </c>
      <c r="V338" s="33"/>
      <c r="W338" s="33"/>
      <c r="X338" s="33"/>
      <c r="Y338" s="33"/>
      <c r="Z338" s="33"/>
      <c r="AA338" s="205"/>
      <c r="AB338" s="33"/>
      <c r="AC338" s="33"/>
      <c r="AD338" s="33"/>
      <c r="AE338" s="199"/>
      <c r="AF338" s="199"/>
      <c r="AG338" s="199"/>
      <c r="AH338" s="33"/>
      <c r="AI338" s="33"/>
      <c r="AJ338" s="33"/>
      <c r="AK338" s="33"/>
      <c r="AL338" s="33"/>
      <c r="AM338" s="33"/>
      <c r="AN338" s="48"/>
      <c r="AO338" s="48"/>
      <c r="AP338" s="48"/>
    </row>
    <row r="339" spans="9:42" ht="21" customHeight="1">
      <c r="I339" s="292">
        <f t="shared" si="56"/>
        <v>0</v>
      </c>
      <c r="J339" s="118">
        <f t="shared" si="49"/>
        <v>0</v>
      </c>
      <c r="K339" s="636">
        <f t="shared" si="59"/>
        <v>26</v>
      </c>
      <c r="L339" s="188"/>
      <c r="M339" s="188"/>
      <c r="N339" s="189">
        <f t="shared" si="57"/>
        <v>0</v>
      </c>
      <c r="O339" s="190"/>
      <c r="P339" s="190"/>
      <c r="Q339" s="191">
        <f t="shared" si="58"/>
        <v>0</v>
      </c>
      <c r="R339" s="191">
        <f t="shared" si="58"/>
        <v>0</v>
      </c>
      <c r="S339" s="1988"/>
      <c r="T339" s="1989"/>
      <c r="U339" s="118">
        <f t="shared" si="55"/>
        <v>0</v>
      </c>
      <c r="V339" s="33"/>
      <c r="W339" s="33"/>
      <c r="X339" s="33"/>
      <c r="Y339" s="33"/>
      <c r="Z339" s="33"/>
      <c r="AA339" s="205"/>
      <c r="AB339" s="33"/>
      <c r="AC339" s="33"/>
      <c r="AD339" s="33"/>
      <c r="AE339" s="199"/>
      <c r="AF339" s="199"/>
      <c r="AG339" s="199"/>
      <c r="AH339" s="33"/>
      <c r="AI339" s="33"/>
      <c r="AJ339" s="33"/>
      <c r="AK339" s="33"/>
      <c r="AL339" s="33"/>
      <c r="AM339" s="33"/>
      <c r="AN339" s="48"/>
      <c r="AO339" s="48"/>
      <c r="AP339" s="48"/>
    </row>
    <row r="340" spans="9:42" ht="21" customHeight="1">
      <c r="I340" s="292">
        <f t="shared" si="56"/>
        <v>0</v>
      </c>
      <c r="J340" s="118">
        <f t="shared" si="49"/>
        <v>0</v>
      </c>
      <c r="K340" s="636">
        <f t="shared" si="59"/>
        <v>27</v>
      </c>
      <c r="L340" s="188"/>
      <c r="M340" s="188"/>
      <c r="N340" s="189">
        <f t="shared" si="57"/>
        <v>0</v>
      </c>
      <c r="O340" s="190"/>
      <c r="P340" s="190"/>
      <c r="Q340" s="191">
        <f t="shared" si="58"/>
        <v>0</v>
      </c>
      <c r="R340" s="191">
        <f t="shared" si="58"/>
        <v>0</v>
      </c>
      <c r="S340" s="1988"/>
      <c r="T340" s="1989"/>
      <c r="U340" s="118">
        <f t="shared" si="55"/>
        <v>0</v>
      </c>
      <c r="V340" s="33"/>
      <c r="W340" s="33"/>
      <c r="X340" s="33"/>
      <c r="Y340" s="33"/>
      <c r="Z340" s="33"/>
      <c r="AA340" s="205"/>
      <c r="AB340" s="33"/>
      <c r="AC340" s="33"/>
      <c r="AD340" s="33"/>
      <c r="AE340" s="199"/>
      <c r="AF340" s="199"/>
      <c r="AG340" s="199"/>
      <c r="AH340" s="33"/>
      <c r="AI340" s="33"/>
      <c r="AJ340" s="33"/>
      <c r="AK340" s="33"/>
      <c r="AL340" s="33"/>
      <c r="AM340" s="33"/>
      <c r="AN340" s="48"/>
      <c r="AO340" s="48"/>
      <c r="AP340" s="48"/>
    </row>
    <row r="341" spans="9:42" ht="21" customHeight="1">
      <c r="I341" s="292">
        <f t="shared" si="56"/>
        <v>0</v>
      </c>
      <c r="J341" s="118">
        <f t="shared" si="49"/>
        <v>0</v>
      </c>
      <c r="K341" s="636">
        <f t="shared" si="59"/>
        <v>28</v>
      </c>
      <c r="L341" s="188"/>
      <c r="M341" s="188"/>
      <c r="N341" s="189">
        <f t="shared" si="57"/>
        <v>0</v>
      </c>
      <c r="O341" s="190"/>
      <c r="P341" s="190"/>
      <c r="Q341" s="191">
        <f t="shared" si="58"/>
        <v>0</v>
      </c>
      <c r="R341" s="191">
        <f t="shared" si="58"/>
        <v>0</v>
      </c>
      <c r="S341" s="1988"/>
      <c r="T341" s="1989"/>
      <c r="U341" s="118">
        <f t="shared" si="55"/>
        <v>0</v>
      </c>
      <c r="V341" s="33"/>
      <c r="W341" s="33"/>
      <c r="X341" s="33"/>
      <c r="Y341" s="33"/>
      <c r="Z341" s="33"/>
      <c r="AA341" s="205"/>
      <c r="AB341" s="33"/>
      <c r="AC341" s="33"/>
      <c r="AD341" s="33"/>
      <c r="AE341" s="199"/>
      <c r="AF341" s="199"/>
      <c r="AG341" s="199"/>
      <c r="AH341" s="33"/>
      <c r="AI341" s="33"/>
      <c r="AJ341" s="33"/>
      <c r="AK341" s="33"/>
      <c r="AL341" s="33"/>
      <c r="AM341" s="33"/>
      <c r="AN341" s="48"/>
      <c r="AO341" s="48"/>
      <c r="AP341" s="48"/>
    </row>
    <row r="342" spans="9:42" ht="21" customHeight="1">
      <c r="I342" s="292">
        <f t="shared" si="56"/>
        <v>0</v>
      </c>
      <c r="J342" s="118">
        <f t="shared" si="49"/>
        <v>0</v>
      </c>
      <c r="K342" s="636">
        <f t="shared" si="59"/>
        <v>29</v>
      </c>
      <c r="L342" s="188"/>
      <c r="M342" s="188"/>
      <c r="N342" s="189">
        <f t="shared" si="57"/>
        <v>0</v>
      </c>
      <c r="O342" s="190"/>
      <c r="P342" s="190"/>
      <c r="Q342" s="191">
        <f t="shared" si="58"/>
        <v>0</v>
      </c>
      <c r="R342" s="191">
        <f t="shared" si="58"/>
        <v>0</v>
      </c>
      <c r="S342" s="1988"/>
      <c r="T342" s="1989"/>
      <c r="U342" s="118">
        <f t="shared" si="55"/>
        <v>0</v>
      </c>
      <c r="V342" s="33"/>
      <c r="W342" s="33"/>
      <c r="X342" s="33"/>
      <c r="Y342" s="33"/>
      <c r="Z342" s="33"/>
      <c r="AA342" s="205"/>
      <c r="AB342" s="33"/>
      <c r="AC342" s="33"/>
      <c r="AD342" s="33"/>
      <c r="AE342" s="199"/>
      <c r="AF342" s="199"/>
      <c r="AG342" s="199"/>
      <c r="AH342" s="33"/>
      <c r="AI342" s="33"/>
      <c r="AJ342" s="33"/>
      <c r="AK342" s="33"/>
      <c r="AL342" s="33"/>
      <c r="AM342" s="33"/>
      <c r="AN342" s="48"/>
      <c r="AO342" s="48"/>
      <c r="AP342" s="48"/>
    </row>
    <row r="343" spans="9:42" ht="21" customHeight="1">
      <c r="I343" s="292">
        <f t="shared" si="56"/>
        <v>0</v>
      </c>
      <c r="J343" s="118">
        <f t="shared" si="49"/>
        <v>0</v>
      </c>
      <c r="K343" s="636">
        <f t="shared" si="59"/>
        <v>30</v>
      </c>
      <c r="L343" s="188"/>
      <c r="M343" s="188"/>
      <c r="N343" s="189">
        <f t="shared" si="57"/>
        <v>0</v>
      </c>
      <c r="O343" s="190"/>
      <c r="P343" s="190"/>
      <c r="Q343" s="191">
        <f t="shared" si="58"/>
        <v>0</v>
      </c>
      <c r="R343" s="191">
        <f t="shared" si="58"/>
        <v>0</v>
      </c>
      <c r="S343" s="1988"/>
      <c r="T343" s="1989"/>
      <c r="U343" s="118">
        <f t="shared" si="55"/>
        <v>0</v>
      </c>
      <c r="V343" s="33"/>
      <c r="W343" s="33"/>
      <c r="X343" s="33"/>
      <c r="Y343" s="33"/>
      <c r="Z343" s="33"/>
      <c r="AA343" s="205"/>
      <c r="AB343" s="33"/>
      <c r="AC343" s="33"/>
      <c r="AD343" s="33"/>
      <c r="AE343" s="199"/>
      <c r="AF343" s="199"/>
      <c r="AG343" s="199"/>
      <c r="AH343" s="33"/>
      <c r="AI343" s="33"/>
      <c r="AJ343" s="33"/>
      <c r="AK343" s="33"/>
      <c r="AL343" s="33"/>
      <c r="AM343" s="33"/>
      <c r="AN343" s="48"/>
      <c r="AO343" s="48"/>
      <c r="AP343" s="48"/>
    </row>
    <row r="344" spans="9:42" ht="21" customHeight="1">
      <c r="I344" s="292">
        <f t="shared" si="56"/>
        <v>0</v>
      </c>
      <c r="J344" s="118">
        <f t="shared" si="49"/>
        <v>0</v>
      </c>
      <c r="K344" s="636">
        <f t="shared" si="59"/>
        <v>31</v>
      </c>
      <c r="L344" s="188"/>
      <c r="M344" s="188"/>
      <c r="N344" s="189">
        <f t="shared" si="57"/>
        <v>0</v>
      </c>
      <c r="O344" s="190"/>
      <c r="P344" s="190"/>
      <c r="Q344" s="191">
        <f t="shared" si="58"/>
        <v>0</v>
      </c>
      <c r="R344" s="191">
        <f t="shared" si="58"/>
        <v>0</v>
      </c>
      <c r="S344" s="1988"/>
      <c r="T344" s="1989"/>
      <c r="U344" s="118">
        <f t="shared" si="55"/>
        <v>0</v>
      </c>
      <c r="V344" s="33"/>
      <c r="W344" s="33"/>
      <c r="X344" s="33"/>
      <c r="Y344" s="33"/>
      <c r="Z344" s="33"/>
      <c r="AA344" s="205"/>
      <c r="AB344" s="33"/>
      <c r="AC344" s="33"/>
      <c r="AD344" s="33"/>
      <c r="AE344" s="199"/>
      <c r="AF344" s="199"/>
      <c r="AG344" s="199"/>
      <c r="AH344" s="33"/>
      <c r="AI344" s="33"/>
      <c r="AJ344" s="33"/>
      <c r="AK344" s="33"/>
      <c r="AL344" s="33"/>
      <c r="AM344" s="33"/>
      <c r="AN344" s="48"/>
      <c r="AO344" s="48"/>
      <c r="AP344" s="48"/>
    </row>
    <row r="345" spans="9:42" ht="21" customHeight="1">
      <c r="I345" s="292">
        <f t="shared" si="56"/>
        <v>0</v>
      </c>
      <c r="J345" s="118">
        <f t="shared" si="49"/>
        <v>0</v>
      </c>
      <c r="K345" s="636">
        <f t="shared" si="59"/>
        <v>32</v>
      </c>
      <c r="L345" s="188"/>
      <c r="M345" s="188"/>
      <c r="N345" s="189">
        <f t="shared" si="57"/>
        <v>0</v>
      </c>
      <c r="O345" s="190"/>
      <c r="P345" s="190"/>
      <c r="Q345" s="191">
        <f t="shared" si="58"/>
        <v>0</v>
      </c>
      <c r="R345" s="191">
        <f t="shared" si="58"/>
        <v>0</v>
      </c>
      <c r="S345" s="1988"/>
      <c r="T345" s="1989"/>
      <c r="U345" s="118">
        <f t="shared" si="55"/>
        <v>0</v>
      </c>
      <c r="V345" s="33"/>
      <c r="W345" s="33"/>
      <c r="X345" s="33"/>
      <c r="Y345" s="33"/>
      <c r="Z345" s="33"/>
      <c r="AA345" s="205"/>
      <c r="AB345" s="33"/>
      <c r="AC345" s="33"/>
      <c r="AD345" s="33"/>
      <c r="AE345" s="199"/>
      <c r="AF345" s="199"/>
      <c r="AG345" s="199"/>
      <c r="AH345" s="33"/>
      <c r="AI345" s="33"/>
      <c r="AJ345" s="33"/>
      <c r="AK345" s="33"/>
      <c r="AL345" s="33"/>
      <c r="AM345" s="33"/>
      <c r="AN345" s="48"/>
      <c r="AO345" s="48"/>
      <c r="AP345" s="48"/>
    </row>
    <row r="346" spans="9:42" ht="21" customHeight="1">
      <c r="I346" s="292">
        <f t="shared" si="56"/>
        <v>0</v>
      </c>
      <c r="J346" s="118">
        <f t="shared" si="49"/>
        <v>0</v>
      </c>
      <c r="K346" s="636">
        <f t="shared" si="59"/>
        <v>33</v>
      </c>
      <c r="L346" s="188"/>
      <c r="M346" s="188"/>
      <c r="N346" s="189">
        <f t="shared" si="57"/>
        <v>0</v>
      </c>
      <c r="O346" s="190"/>
      <c r="P346" s="190"/>
      <c r="Q346" s="191">
        <f t="shared" si="58"/>
        <v>0</v>
      </c>
      <c r="R346" s="191">
        <f t="shared" si="58"/>
        <v>0</v>
      </c>
      <c r="S346" s="1988"/>
      <c r="T346" s="1989"/>
      <c r="U346" s="118">
        <f t="shared" si="55"/>
        <v>0</v>
      </c>
      <c r="V346" s="33"/>
      <c r="W346" s="33"/>
      <c r="X346" s="33"/>
      <c r="Y346" s="33"/>
      <c r="Z346" s="33"/>
      <c r="AA346" s="205"/>
      <c r="AB346" s="33"/>
      <c r="AC346" s="33"/>
      <c r="AD346" s="33"/>
      <c r="AE346" s="199"/>
      <c r="AF346" s="199"/>
      <c r="AG346" s="199"/>
      <c r="AH346" s="33"/>
      <c r="AI346" s="33"/>
      <c r="AJ346" s="33"/>
      <c r="AK346" s="33"/>
      <c r="AL346" s="33"/>
      <c r="AM346" s="33"/>
      <c r="AN346" s="48"/>
      <c r="AO346" s="48"/>
      <c r="AP346" s="48"/>
    </row>
    <row r="347" spans="9:42" ht="21" customHeight="1">
      <c r="I347" s="292">
        <f t="shared" si="56"/>
        <v>0</v>
      </c>
      <c r="J347" s="118">
        <f t="shared" si="49"/>
        <v>0</v>
      </c>
      <c r="K347" s="636">
        <f t="shared" si="59"/>
        <v>34</v>
      </c>
      <c r="L347" s="188"/>
      <c r="M347" s="188"/>
      <c r="N347" s="189">
        <f t="shared" si="57"/>
        <v>0</v>
      </c>
      <c r="O347" s="190"/>
      <c r="P347" s="190"/>
      <c r="Q347" s="191">
        <f t="shared" si="58"/>
        <v>0</v>
      </c>
      <c r="R347" s="191">
        <f t="shared" si="58"/>
        <v>0</v>
      </c>
      <c r="S347" s="1988"/>
      <c r="T347" s="1989"/>
      <c r="U347" s="118">
        <f t="shared" si="55"/>
        <v>0</v>
      </c>
      <c r="V347" s="33"/>
      <c r="W347" s="33"/>
      <c r="X347" s="33"/>
      <c r="Y347" s="33"/>
      <c r="Z347" s="33"/>
      <c r="AA347" s="205"/>
      <c r="AB347" s="33"/>
      <c r="AC347" s="33"/>
      <c r="AD347" s="33"/>
      <c r="AE347" s="199"/>
      <c r="AF347" s="199"/>
      <c r="AG347" s="199"/>
      <c r="AH347" s="33"/>
      <c r="AI347" s="33"/>
      <c r="AJ347" s="33"/>
      <c r="AK347" s="33"/>
      <c r="AL347" s="33"/>
      <c r="AM347" s="33"/>
      <c r="AN347" s="48"/>
      <c r="AO347" s="48"/>
      <c r="AP347" s="48"/>
    </row>
    <row r="348" spans="9:42" ht="21" customHeight="1">
      <c r="I348" s="292">
        <f t="shared" si="56"/>
        <v>0</v>
      </c>
      <c r="J348" s="118">
        <f t="shared" si="49"/>
        <v>0</v>
      </c>
      <c r="K348" s="636">
        <f t="shared" si="59"/>
        <v>35</v>
      </c>
      <c r="L348" s="188"/>
      <c r="M348" s="188"/>
      <c r="N348" s="189">
        <f t="shared" si="57"/>
        <v>0</v>
      </c>
      <c r="O348" s="190"/>
      <c r="P348" s="190"/>
      <c r="Q348" s="191">
        <f t="shared" si="58"/>
        <v>0</v>
      </c>
      <c r="R348" s="191">
        <f t="shared" si="58"/>
        <v>0</v>
      </c>
      <c r="S348" s="1988"/>
      <c r="T348" s="1989"/>
      <c r="U348" s="118">
        <f t="shared" si="55"/>
        <v>0</v>
      </c>
      <c r="V348" s="33"/>
      <c r="W348" s="33"/>
      <c r="X348" s="33"/>
      <c r="Y348" s="33"/>
      <c r="Z348" s="33"/>
      <c r="AA348" s="205"/>
      <c r="AB348" s="33"/>
      <c r="AC348" s="33"/>
      <c r="AD348" s="33"/>
      <c r="AE348" s="199"/>
      <c r="AF348" s="199"/>
      <c r="AG348" s="199"/>
      <c r="AH348" s="33"/>
      <c r="AI348" s="33"/>
      <c r="AJ348" s="33"/>
      <c r="AK348" s="33"/>
      <c r="AL348" s="33"/>
      <c r="AM348" s="33"/>
      <c r="AN348" s="48"/>
      <c r="AO348" s="48"/>
      <c r="AP348" s="48"/>
    </row>
    <row r="349" spans="9:42" ht="21" customHeight="1">
      <c r="I349" s="292">
        <f t="shared" si="56"/>
        <v>0</v>
      </c>
      <c r="J349" s="118">
        <f t="shared" si="49"/>
        <v>0</v>
      </c>
      <c r="K349" s="636">
        <f t="shared" si="59"/>
        <v>36</v>
      </c>
      <c r="L349" s="188"/>
      <c r="M349" s="188"/>
      <c r="N349" s="189">
        <f t="shared" si="57"/>
        <v>0</v>
      </c>
      <c r="O349" s="190"/>
      <c r="P349" s="190"/>
      <c r="Q349" s="191">
        <f t="shared" si="58"/>
        <v>0</v>
      </c>
      <c r="R349" s="191">
        <f t="shared" si="58"/>
        <v>0</v>
      </c>
      <c r="S349" s="1988"/>
      <c r="T349" s="1989"/>
      <c r="U349" s="118">
        <f t="shared" si="55"/>
        <v>0</v>
      </c>
      <c r="V349" s="33"/>
      <c r="W349" s="33"/>
      <c r="X349" s="33"/>
      <c r="Y349" s="33"/>
      <c r="Z349" s="33"/>
      <c r="AA349" s="205"/>
      <c r="AB349" s="33"/>
      <c r="AC349" s="33"/>
      <c r="AD349" s="33"/>
      <c r="AE349" s="199"/>
      <c r="AF349" s="199"/>
      <c r="AG349" s="199"/>
      <c r="AH349" s="33"/>
      <c r="AI349" s="33"/>
      <c r="AJ349" s="33"/>
      <c r="AK349" s="33"/>
      <c r="AL349" s="33"/>
      <c r="AM349" s="33"/>
      <c r="AN349" s="48"/>
      <c r="AO349" s="48"/>
      <c r="AP349" s="48"/>
    </row>
    <row r="350" spans="9:42" ht="21" customHeight="1" thickBot="1">
      <c r="I350" s="292">
        <f t="shared" si="56"/>
        <v>0</v>
      </c>
      <c r="J350" s="118">
        <f t="shared" si="49"/>
        <v>0</v>
      </c>
      <c r="K350" s="210">
        <f t="shared" si="59"/>
        <v>37</v>
      </c>
      <c r="L350" s="188"/>
      <c r="M350" s="188"/>
      <c r="N350" s="211">
        <f t="shared" si="57"/>
        <v>0</v>
      </c>
      <c r="O350" s="212"/>
      <c r="P350" s="212"/>
      <c r="Q350" s="213">
        <f t="shared" si="58"/>
        <v>0</v>
      </c>
      <c r="R350" s="213">
        <f t="shared" si="58"/>
        <v>0</v>
      </c>
      <c r="S350" s="1990"/>
      <c r="T350" s="1991"/>
      <c r="U350" s="118">
        <f t="shared" si="55"/>
        <v>0</v>
      </c>
      <c r="V350" s="33"/>
      <c r="W350" s="33"/>
      <c r="X350" s="33"/>
      <c r="Y350" s="33"/>
      <c r="Z350" s="33"/>
      <c r="AA350" s="205"/>
      <c r="AB350" s="33"/>
      <c r="AC350" s="33"/>
      <c r="AD350" s="33"/>
      <c r="AE350" s="199"/>
      <c r="AF350" s="199"/>
      <c r="AG350" s="199"/>
      <c r="AH350" s="33"/>
      <c r="AI350" s="33"/>
      <c r="AJ350" s="33"/>
      <c r="AK350" s="33"/>
      <c r="AL350" s="33"/>
      <c r="AM350" s="33"/>
      <c r="AN350" s="48"/>
      <c r="AO350" s="48"/>
      <c r="AP350" s="48"/>
    </row>
    <row r="351" spans="9:42" ht="21" customHeight="1">
      <c r="I351" s="292">
        <f>IF((O$353+P$353)&gt;0,1,0)</f>
        <v>0</v>
      </c>
      <c r="J351" s="118">
        <f t="shared" si="49"/>
        <v>0</v>
      </c>
      <c r="K351" s="2002" t="s">
        <v>840</v>
      </c>
      <c r="L351" s="2004" t="s">
        <v>841</v>
      </c>
      <c r="M351" s="2006" t="s">
        <v>842</v>
      </c>
      <c r="N351" s="2006" t="s">
        <v>843</v>
      </c>
      <c r="O351" s="2012" t="s">
        <v>844</v>
      </c>
      <c r="P351" s="2012"/>
      <c r="Q351" s="2012" t="s">
        <v>845</v>
      </c>
      <c r="R351" s="2012"/>
      <c r="S351" s="1992" t="s">
        <v>969</v>
      </c>
      <c r="T351" s="1993"/>
      <c r="U351" s="118">
        <f t="shared" si="55"/>
        <v>0</v>
      </c>
      <c r="V351" s="33"/>
      <c r="W351" s="33"/>
      <c r="X351" s="33"/>
      <c r="Y351" s="33"/>
      <c r="Z351" s="33"/>
      <c r="AA351" s="205"/>
      <c r="AB351" s="33"/>
      <c r="AC351" s="33"/>
      <c r="AD351" s="33"/>
      <c r="AE351" s="199"/>
      <c r="AF351" s="199"/>
      <c r="AG351" s="199"/>
      <c r="AH351" s="33"/>
      <c r="AI351" s="33"/>
      <c r="AJ351" s="33"/>
      <c r="AK351" s="33"/>
      <c r="AL351" s="33"/>
      <c r="AM351" s="33"/>
      <c r="AN351" s="48"/>
      <c r="AO351" s="48"/>
      <c r="AP351" s="48"/>
    </row>
    <row r="352" spans="9:42" ht="21" customHeight="1">
      <c r="I352" s="292">
        <f t="shared" ref="I352:I375" si="60">IF((O$353+P$353)&gt;0,1,0)</f>
        <v>0</v>
      </c>
      <c r="J352" s="118">
        <f t="shared" si="49"/>
        <v>0</v>
      </c>
      <c r="K352" s="2003"/>
      <c r="L352" s="2005"/>
      <c r="M352" s="2007"/>
      <c r="N352" s="2007"/>
      <c r="O352" s="635" t="s">
        <v>741</v>
      </c>
      <c r="P352" s="176" t="s">
        <v>742</v>
      </c>
      <c r="Q352" s="176" t="s">
        <v>741</v>
      </c>
      <c r="R352" s="177" t="s">
        <v>742</v>
      </c>
      <c r="S352" s="1994"/>
      <c r="T352" s="1995"/>
      <c r="U352" s="118">
        <f t="shared" si="55"/>
        <v>0</v>
      </c>
      <c r="V352" s="33"/>
      <c r="W352" s="33"/>
      <c r="X352" s="33"/>
      <c r="Y352" s="33"/>
      <c r="Z352" s="33"/>
      <c r="AA352" s="205"/>
      <c r="AB352" s="33"/>
      <c r="AC352" s="33"/>
      <c r="AD352" s="33"/>
      <c r="AE352" s="199"/>
      <c r="AF352" s="199"/>
      <c r="AG352" s="199"/>
      <c r="AH352" s="33"/>
      <c r="AI352" s="33"/>
      <c r="AJ352" s="33"/>
      <c r="AK352" s="33"/>
      <c r="AL352" s="33"/>
      <c r="AM352" s="33"/>
      <c r="AN352" s="48"/>
      <c r="AO352" s="48"/>
      <c r="AP352" s="48"/>
    </row>
    <row r="353" spans="9:42" ht="21" customHeight="1">
      <c r="I353" s="292">
        <f t="shared" si="60"/>
        <v>0</v>
      </c>
      <c r="J353" s="118">
        <f t="shared" si="49"/>
        <v>0</v>
      </c>
      <c r="K353" s="636">
        <f>+K50+1</f>
        <v>15</v>
      </c>
      <c r="L353" s="188"/>
      <c r="M353" s="188"/>
      <c r="N353" s="189">
        <f t="shared" si="57"/>
        <v>0</v>
      </c>
      <c r="O353" s="190"/>
      <c r="P353" s="190"/>
      <c r="Q353" s="191">
        <f t="shared" si="58"/>
        <v>0</v>
      </c>
      <c r="R353" s="191">
        <f t="shared" si="58"/>
        <v>0</v>
      </c>
      <c r="S353" s="1988"/>
      <c r="T353" s="1989"/>
      <c r="U353" s="118">
        <f t="shared" si="55"/>
        <v>0</v>
      </c>
      <c r="V353" s="33"/>
      <c r="W353" s="33"/>
      <c r="X353" s="33"/>
      <c r="Y353" s="33"/>
      <c r="Z353" s="33"/>
      <c r="AA353" s="205"/>
      <c r="AB353" s="33"/>
      <c r="AC353" s="33"/>
      <c r="AD353" s="33"/>
      <c r="AE353" s="199"/>
      <c r="AF353" s="199"/>
      <c r="AG353" s="199"/>
      <c r="AH353" s="33"/>
      <c r="AI353" s="33"/>
      <c r="AJ353" s="33"/>
      <c r="AK353" s="33"/>
      <c r="AL353" s="33"/>
      <c r="AM353" s="33"/>
      <c r="AN353" s="48"/>
      <c r="AO353" s="48"/>
      <c r="AP353" s="48"/>
    </row>
    <row r="354" spans="9:42" ht="21" customHeight="1">
      <c r="I354" s="292">
        <f t="shared" si="60"/>
        <v>0</v>
      </c>
      <c r="J354" s="118">
        <f t="shared" si="49"/>
        <v>0</v>
      </c>
      <c r="K354" s="636">
        <f t="shared" ref="K354:K375" si="61">+K353+1</f>
        <v>16</v>
      </c>
      <c r="L354" s="188"/>
      <c r="M354" s="188"/>
      <c r="N354" s="189">
        <f t="shared" si="57"/>
        <v>0</v>
      </c>
      <c r="O354" s="190"/>
      <c r="P354" s="190"/>
      <c r="Q354" s="191">
        <f t="shared" si="58"/>
        <v>0</v>
      </c>
      <c r="R354" s="191">
        <f t="shared" si="58"/>
        <v>0</v>
      </c>
      <c r="S354" s="1988"/>
      <c r="T354" s="1989"/>
      <c r="U354" s="118">
        <f t="shared" si="55"/>
        <v>0</v>
      </c>
      <c r="V354" s="33"/>
      <c r="W354" s="33"/>
      <c r="X354" s="33"/>
      <c r="Y354" s="33"/>
      <c r="Z354" s="33"/>
      <c r="AA354" s="205"/>
      <c r="AB354" s="33"/>
      <c r="AC354" s="33"/>
      <c r="AD354" s="33"/>
      <c r="AE354" s="199"/>
      <c r="AF354" s="199"/>
      <c r="AG354" s="199"/>
      <c r="AH354" s="33"/>
      <c r="AI354" s="33"/>
      <c r="AJ354" s="33"/>
      <c r="AK354" s="33"/>
      <c r="AL354" s="33"/>
      <c r="AM354" s="33"/>
      <c r="AN354" s="48"/>
      <c r="AO354" s="48"/>
      <c r="AP354" s="48"/>
    </row>
    <row r="355" spans="9:42" ht="21" customHeight="1">
      <c r="I355" s="292">
        <f t="shared" si="60"/>
        <v>0</v>
      </c>
      <c r="J355" s="118">
        <f t="shared" si="49"/>
        <v>0</v>
      </c>
      <c r="K355" s="636">
        <f t="shared" si="61"/>
        <v>17</v>
      </c>
      <c r="L355" s="188"/>
      <c r="M355" s="188"/>
      <c r="N355" s="189">
        <f t="shared" si="57"/>
        <v>0</v>
      </c>
      <c r="O355" s="190"/>
      <c r="P355" s="190"/>
      <c r="Q355" s="191">
        <f t="shared" si="58"/>
        <v>0</v>
      </c>
      <c r="R355" s="191">
        <f t="shared" si="58"/>
        <v>0</v>
      </c>
      <c r="S355" s="1988"/>
      <c r="T355" s="1989"/>
      <c r="U355" s="118">
        <f t="shared" si="55"/>
        <v>0</v>
      </c>
      <c r="V355" s="33"/>
      <c r="W355" s="33"/>
      <c r="X355" s="33"/>
      <c r="Y355" s="33"/>
      <c r="Z355" s="33"/>
      <c r="AA355" s="205"/>
      <c r="AB355" s="33"/>
      <c r="AC355" s="33"/>
      <c r="AD355" s="33"/>
      <c r="AE355" s="199"/>
      <c r="AF355" s="199"/>
      <c r="AG355" s="199"/>
      <c r="AH355" s="33"/>
      <c r="AI355" s="33"/>
      <c r="AJ355" s="33"/>
      <c r="AK355" s="33"/>
      <c r="AL355" s="33"/>
      <c r="AM355" s="33"/>
      <c r="AN355" s="48"/>
      <c r="AO355" s="48"/>
      <c r="AP355" s="48"/>
    </row>
    <row r="356" spans="9:42" ht="21" customHeight="1">
      <c r="I356" s="292">
        <f t="shared" si="60"/>
        <v>0</v>
      </c>
      <c r="J356" s="118">
        <f t="shared" si="49"/>
        <v>0</v>
      </c>
      <c r="K356" s="636">
        <f t="shared" si="61"/>
        <v>18</v>
      </c>
      <c r="L356" s="188"/>
      <c r="M356" s="188"/>
      <c r="N356" s="189">
        <f t="shared" si="57"/>
        <v>0</v>
      </c>
      <c r="O356" s="190"/>
      <c r="P356" s="190"/>
      <c r="Q356" s="191">
        <f t="shared" si="58"/>
        <v>0</v>
      </c>
      <c r="R356" s="191">
        <f t="shared" si="58"/>
        <v>0</v>
      </c>
      <c r="S356" s="1988"/>
      <c r="T356" s="1989"/>
      <c r="U356" s="118">
        <f t="shared" si="55"/>
        <v>0</v>
      </c>
      <c r="V356" s="33"/>
      <c r="W356" s="33"/>
      <c r="X356" s="33"/>
      <c r="Y356" s="33"/>
      <c r="Z356" s="33"/>
      <c r="AA356" s="205"/>
      <c r="AB356" s="33"/>
      <c r="AC356" s="33"/>
      <c r="AD356" s="33"/>
      <c r="AE356" s="199"/>
      <c r="AF356" s="199"/>
      <c r="AG356" s="199"/>
      <c r="AH356" s="33"/>
      <c r="AI356" s="33"/>
      <c r="AJ356" s="33"/>
      <c r="AK356" s="33"/>
      <c r="AL356" s="33"/>
      <c r="AM356" s="33"/>
      <c r="AN356" s="48"/>
      <c r="AO356" s="48"/>
      <c r="AP356" s="48"/>
    </row>
    <row r="357" spans="9:42" ht="21" customHeight="1">
      <c r="I357" s="292">
        <f t="shared" si="60"/>
        <v>0</v>
      </c>
      <c r="J357" s="118">
        <f t="shared" si="49"/>
        <v>0</v>
      </c>
      <c r="K357" s="636">
        <f t="shared" si="61"/>
        <v>19</v>
      </c>
      <c r="L357" s="188"/>
      <c r="M357" s="188"/>
      <c r="N357" s="189">
        <f t="shared" si="57"/>
        <v>0</v>
      </c>
      <c r="O357" s="190"/>
      <c r="P357" s="190"/>
      <c r="Q357" s="191">
        <f t="shared" si="58"/>
        <v>0</v>
      </c>
      <c r="R357" s="191">
        <f t="shared" si="58"/>
        <v>0</v>
      </c>
      <c r="S357" s="1988"/>
      <c r="T357" s="1989"/>
      <c r="U357" s="118">
        <f t="shared" si="55"/>
        <v>0</v>
      </c>
      <c r="V357" s="33"/>
      <c r="W357" s="33"/>
      <c r="X357" s="33"/>
      <c r="Y357" s="33"/>
      <c r="Z357" s="33"/>
      <c r="AA357" s="205"/>
      <c r="AB357" s="33"/>
      <c r="AC357" s="33"/>
      <c r="AD357" s="33"/>
      <c r="AE357" s="199"/>
      <c r="AF357" s="199"/>
      <c r="AG357" s="199"/>
      <c r="AH357" s="33"/>
      <c r="AI357" s="33"/>
      <c r="AJ357" s="33"/>
      <c r="AK357" s="33"/>
      <c r="AL357" s="33"/>
      <c r="AM357" s="33"/>
      <c r="AN357" s="48"/>
      <c r="AO357" s="48"/>
      <c r="AP357" s="48"/>
    </row>
    <row r="358" spans="9:42" ht="21" customHeight="1">
      <c r="I358" s="292">
        <f t="shared" si="60"/>
        <v>0</v>
      </c>
      <c r="J358" s="118">
        <f t="shared" si="49"/>
        <v>0</v>
      </c>
      <c r="K358" s="636">
        <f t="shared" si="61"/>
        <v>20</v>
      </c>
      <c r="L358" s="188"/>
      <c r="M358" s="188"/>
      <c r="N358" s="189">
        <f t="shared" si="57"/>
        <v>0</v>
      </c>
      <c r="O358" s="190"/>
      <c r="P358" s="190"/>
      <c r="Q358" s="191">
        <f t="shared" si="58"/>
        <v>0</v>
      </c>
      <c r="R358" s="191">
        <f t="shared" si="58"/>
        <v>0</v>
      </c>
      <c r="S358" s="1988"/>
      <c r="T358" s="1989"/>
      <c r="U358" s="118">
        <f t="shared" si="55"/>
        <v>0</v>
      </c>
      <c r="V358" s="33"/>
      <c r="W358" s="33"/>
      <c r="X358" s="33"/>
      <c r="Y358" s="33"/>
      <c r="Z358" s="33"/>
      <c r="AA358" s="205"/>
      <c r="AB358" s="33"/>
      <c r="AC358" s="33"/>
      <c r="AD358" s="33"/>
      <c r="AE358" s="199"/>
      <c r="AF358" s="199"/>
      <c r="AG358" s="199"/>
      <c r="AH358" s="33"/>
      <c r="AI358" s="33"/>
      <c r="AJ358" s="33"/>
      <c r="AK358" s="33"/>
      <c r="AL358" s="33"/>
      <c r="AM358" s="33"/>
      <c r="AN358" s="48"/>
      <c r="AO358" s="48"/>
      <c r="AP358" s="48"/>
    </row>
    <row r="359" spans="9:42" ht="21" customHeight="1">
      <c r="I359" s="292">
        <f t="shared" si="60"/>
        <v>0</v>
      </c>
      <c r="J359" s="118">
        <f t="shared" si="49"/>
        <v>0</v>
      </c>
      <c r="K359" s="636">
        <f t="shared" si="61"/>
        <v>21</v>
      </c>
      <c r="L359" s="188"/>
      <c r="M359" s="188"/>
      <c r="N359" s="189">
        <f t="shared" si="57"/>
        <v>0</v>
      </c>
      <c r="O359" s="190"/>
      <c r="P359" s="190"/>
      <c r="Q359" s="191">
        <f t="shared" si="58"/>
        <v>0</v>
      </c>
      <c r="R359" s="191">
        <f t="shared" si="58"/>
        <v>0</v>
      </c>
      <c r="S359" s="1988"/>
      <c r="T359" s="1989"/>
      <c r="U359" s="118">
        <f t="shared" si="55"/>
        <v>0</v>
      </c>
      <c r="V359" s="33"/>
      <c r="W359" s="33"/>
      <c r="X359" s="33"/>
      <c r="Y359" s="33"/>
      <c r="Z359" s="33"/>
      <c r="AA359" s="205"/>
      <c r="AB359" s="33"/>
      <c r="AC359" s="33"/>
      <c r="AD359" s="33"/>
      <c r="AE359" s="199"/>
      <c r="AF359" s="199"/>
      <c r="AG359" s="199"/>
      <c r="AH359" s="33"/>
      <c r="AI359" s="33"/>
      <c r="AJ359" s="33"/>
      <c r="AK359" s="33"/>
      <c r="AL359" s="33"/>
      <c r="AM359" s="33"/>
      <c r="AN359" s="48"/>
      <c r="AO359" s="48"/>
      <c r="AP359" s="48"/>
    </row>
    <row r="360" spans="9:42" ht="21" customHeight="1">
      <c r="I360" s="292">
        <f t="shared" si="60"/>
        <v>0</v>
      </c>
      <c r="J360" s="118">
        <f t="shared" si="49"/>
        <v>0</v>
      </c>
      <c r="K360" s="636">
        <f t="shared" si="61"/>
        <v>22</v>
      </c>
      <c r="L360" s="188"/>
      <c r="M360" s="188"/>
      <c r="N360" s="189">
        <f t="shared" si="57"/>
        <v>0</v>
      </c>
      <c r="O360" s="190"/>
      <c r="P360" s="190"/>
      <c r="Q360" s="191">
        <f t="shared" si="58"/>
        <v>0</v>
      </c>
      <c r="R360" s="191">
        <f t="shared" si="58"/>
        <v>0</v>
      </c>
      <c r="S360" s="1988"/>
      <c r="T360" s="1989"/>
      <c r="U360" s="118">
        <f t="shared" si="55"/>
        <v>0</v>
      </c>
      <c r="V360" s="33"/>
      <c r="W360" s="33"/>
      <c r="X360" s="33"/>
      <c r="Y360" s="33"/>
      <c r="Z360" s="33"/>
      <c r="AA360" s="205"/>
      <c r="AB360" s="33"/>
      <c r="AC360" s="33"/>
      <c r="AD360" s="33"/>
      <c r="AE360" s="199"/>
      <c r="AF360" s="199"/>
      <c r="AG360" s="199"/>
      <c r="AH360" s="33"/>
      <c r="AI360" s="33"/>
      <c r="AJ360" s="33"/>
      <c r="AK360" s="33"/>
      <c r="AL360" s="33"/>
      <c r="AM360" s="33"/>
      <c r="AN360" s="48"/>
      <c r="AO360" s="48"/>
      <c r="AP360" s="48"/>
    </row>
    <row r="361" spans="9:42" ht="21" customHeight="1">
      <c r="I361" s="292">
        <f t="shared" si="60"/>
        <v>0</v>
      </c>
      <c r="J361" s="118">
        <f t="shared" si="49"/>
        <v>0</v>
      </c>
      <c r="K361" s="636">
        <f t="shared" si="61"/>
        <v>23</v>
      </c>
      <c r="L361" s="188"/>
      <c r="M361" s="188"/>
      <c r="N361" s="189">
        <f t="shared" si="57"/>
        <v>0</v>
      </c>
      <c r="O361" s="190"/>
      <c r="P361" s="190"/>
      <c r="Q361" s="191">
        <f t="shared" si="58"/>
        <v>0</v>
      </c>
      <c r="R361" s="191">
        <f t="shared" si="58"/>
        <v>0</v>
      </c>
      <c r="S361" s="1988"/>
      <c r="T361" s="1989"/>
      <c r="U361" s="118">
        <f t="shared" si="55"/>
        <v>0</v>
      </c>
      <c r="V361" s="33"/>
      <c r="W361" s="33"/>
      <c r="X361" s="33"/>
      <c r="Y361" s="33"/>
      <c r="Z361" s="33"/>
      <c r="AA361" s="205"/>
      <c r="AB361" s="33"/>
      <c r="AC361" s="33"/>
      <c r="AD361" s="33"/>
      <c r="AE361" s="199"/>
      <c r="AF361" s="199"/>
      <c r="AG361" s="199"/>
      <c r="AH361" s="33"/>
      <c r="AI361" s="33"/>
      <c r="AJ361" s="33"/>
      <c r="AK361" s="33"/>
      <c r="AL361" s="33"/>
      <c r="AM361" s="33"/>
      <c r="AN361" s="48"/>
      <c r="AO361" s="48"/>
      <c r="AP361" s="48"/>
    </row>
    <row r="362" spans="9:42" ht="21" customHeight="1">
      <c r="I362" s="292">
        <f t="shared" si="60"/>
        <v>0</v>
      </c>
      <c r="J362" s="118">
        <f t="shared" si="49"/>
        <v>0</v>
      </c>
      <c r="K362" s="636">
        <f t="shared" si="61"/>
        <v>24</v>
      </c>
      <c r="L362" s="188"/>
      <c r="M362" s="188"/>
      <c r="N362" s="189">
        <f t="shared" si="57"/>
        <v>0</v>
      </c>
      <c r="O362" s="190"/>
      <c r="P362" s="190"/>
      <c r="Q362" s="191">
        <f t="shared" si="58"/>
        <v>0</v>
      </c>
      <c r="R362" s="191">
        <f t="shared" si="58"/>
        <v>0</v>
      </c>
      <c r="S362" s="1988"/>
      <c r="T362" s="1989"/>
      <c r="U362" s="118">
        <f t="shared" si="55"/>
        <v>0</v>
      </c>
      <c r="V362" s="33"/>
      <c r="W362" s="33"/>
      <c r="X362" s="33"/>
      <c r="Y362" s="33"/>
      <c r="Z362" s="33"/>
      <c r="AA362" s="205"/>
      <c r="AB362" s="33"/>
      <c r="AC362" s="33"/>
      <c r="AD362" s="33"/>
      <c r="AE362" s="199"/>
      <c r="AF362" s="199"/>
      <c r="AG362" s="199"/>
      <c r="AH362" s="33"/>
      <c r="AI362" s="33"/>
      <c r="AJ362" s="33"/>
      <c r="AK362" s="33"/>
      <c r="AL362" s="33"/>
      <c r="AM362" s="33"/>
      <c r="AN362" s="48"/>
      <c r="AO362" s="48"/>
      <c r="AP362" s="48"/>
    </row>
    <row r="363" spans="9:42" ht="21" customHeight="1">
      <c r="I363" s="292">
        <f t="shared" si="60"/>
        <v>0</v>
      </c>
      <c r="J363" s="118">
        <f t="shared" si="49"/>
        <v>0</v>
      </c>
      <c r="K363" s="636">
        <f t="shared" si="61"/>
        <v>25</v>
      </c>
      <c r="L363" s="188"/>
      <c r="M363" s="188"/>
      <c r="N363" s="189">
        <f t="shared" si="57"/>
        <v>0</v>
      </c>
      <c r="O363" s="190"/>
      <c r="P363" s="190"/>
      <c r="Q363" s="191">
        <f t="shared" si="58"/>
        <v>0</v>
      </c>
      <c r="R363" s="191">
        <f t="shared" si="58"/>
        <v>0</v>
      </c>
      <c r="S363" s="1988"/>
      <c r="T363" s="1989"/>
      <c r="U363" s="118">
        <f t="shared" si="55"/>
        <v>0</v>
      </c>
      <c r="V363" s="33"/>
      <c r="W363" s="33"/>
      <c r="X363" s="33"/>
      <c r="Y363" s="33"/>
      <c r="Z363" s="33"/>
      <c r="AA363" s="205"/>
      <c r="AB363" s="33"/>
      <c r="AC363" s="33"/>
      <c r="AD363" s="33"/>
      <c r="AE363" s="199"/>
      <c r="AF363" s="199"/>
      <c r="AG363" s="199"/>
      <c r="AH363" s="33"/>
      <c r="AI363" s="33"/>
      <c r="AJ363" s="33"/>
      <c r="AK363" s="33"/>
      <c r="AL363" s="33"/>
      <c r="AM363" s="33"/>
      <c r="AN363" s="48"/>
      <c r="AO363" s="48"/>
      <c r="AP363" s="48"/>
    </row>
    <row r="364" spans="9:42" ht="21" customHeight="1">
      <c r="I364" s="292">
        <f t="shared" si="60"/>
        <v>0</v>
      </c>
      <c r="J364" s="118">
        <f t="shared" si="49"/>
        <v>0</v>
      </c>
      <c r="K364" s="636">
        <f t="shared" si="61"/>
        <v>26</v>
      </c>
      <c r="L364" s="188"/>
      <c r="M364" s="188"/>
      <c r="N364" s="189">
        <f t="shared" si="57"/>
        <v>0</v>
      </c>
      <c r="O364" s="190"/>
      <c r="P364" s="190"/>
      <c r="Q364" s="191">
        <f t="shared" si="58"/>
        <v>0</v>
      </c>
      <c r="R364" s="191">
        <f t="shared" si="58"/>
        <v>0</v>
      </c>
      <c r="S364" s="1988"/>
      <c r="T364" s="1989"/>
      <c r="U364" s="118">
        <f t="shared" si="55"/>
        <v>0</v>
      </c>
      <c r="V364" s="33"/>
      <c r="W364" s="33"/>
      <c r="X364" s="33"/>
      <c r="Y364" s="33"/>
      <c r="Z364" s="33"/>
      <c r="AA364" s="205"/>
      <c r="AB364" s="33"/>
      <c r="AC364" s="33"/>
      <c r="AD364" s="33"/>
      <c r="AE364" s="199"/>
      <c r="AF364" s="199"/>
      <c r="AG364" s="199"/>
      <c r="AH364" s="33"/>
      <c r="AI364" s="33"/>
      <c r="AJ364" s="33"/>
      <c r="AK364" s="33"/>
      <c r="AL364" s="33"/>
      <c r="AM364" s="33"/>
      <c r="AN364" s="48"/>
      <c r="AO364" s="48"/>
      <c r="AP364" s="48"/>
    </row>
    <row r="365" spans="9:42" ht="21" customHeight="1">
      <c r="I365" s="292">
        <f t="shared" si="60"/>
        <v>0</v>
      </c>
      <c r="J365" s="118">
        <f t="shared" si="49"/>
        <v>0</v>
      </c>
      <c r="K365" s="636">
        <f t="shared" si="61"/>
        <v>27</v>
      </c>
      <c r="L365" s="188"/>
      <c r="M365" s="188"/>
      <c r="N365" s="189">
        <f t="shared" si="57"/>
        <v>0</v>
      </c>
      <c r="O365" s="190"/>
      <c r="P365" s="190"/>
      <c r="Q365" s="191">
        <f t="shared" si="58"/>
        <v>0</v>
      </c>
      <c r="R365" s="191">
        <f t="shared" si="58"/>
        <v>0</v>
      </c>
      <c r="S365" s="1988"/>
      <c r="T365" s="1989"/>
      <c r="U365" s="118">
        <f t="shared" si="55"/>
        <v>0</v>
      </c>
      <c r="V365" s="33"/>
      <c r="W365" s="33"/>
      <c r="X365" s="33"/>
      <c r="Y365" s="33"/>
      <c r="Z365" s="33"/>
      <c r="AA365" s="205"/>
      <c r="AB365" s="33"/>
      <c r="AC365" s="33"/>
      <c r="AD365" s="33"/>
      <c r="AE365" s="199"/>
      <c r="AF365" s="199"/>
      <c r="AG365" s="199"/>
      <c r="AH365" s="33"/>
      <c r="AI365" s="33"/>
      <c r="AJ365" s="33"/>
      <c r="AK365" s="33"/>
      <c r="AL365" s="33"/>
      <c r="AM365" s="33"/>
      <c r="AN365" s="48"/>
      <c r="AO365" s="48"/>
      <c r="AP365" s="48"/>
    </row>
    <row r="366" spans="9:42" ht="21" customHeight="1">
      <c r="I366" s="292">
        <f t="shared" si="60"/>
        <v>0</v>
      </c>
      <c r="J366" s="118">
        <f t="shared" si="49"/>
        <v>0</v>
      </c>
      <c r="K366" s="636">
        <f t="shared" si="61"/>
        <v>28</v>
      </c>
      <c r="L366" s="188"/>
      <c r="M366" s="188"/>
      <c r="N366" s="189">
        <f t="shared" si="57"/>
        <v>0</v>
      </c>
      <c r="O366" s="190"/>
      <c r="P366" s="190"/>
      <c r="Q366" s="191">
        <f t="shared" si="58"/>
        <v>0</v>
      </c>
      <c r="R366" s="191">
        <f t="shared" si="58"/>
        <v>0</v>
      </c>
      <c r="S366" s="1988"/>
      <c r="T366" s="1989"/>
      <c r="U366" s="118">
        <f t="shared" si="55"/>
        <v>0</v>
      </c>
      <c r="V366" s="33"/>
      <c r="W366" s="33"/>
      <c r="X366" s="33"/>
      <c r="Y366" s="33"/>
      <c r="Z366" s="33"/>
      <c r="AA366" s="205"/>
      <c r="AB366" s="33"/>
      <c r="AC366" s="33"/>
      <c r="AD366" s="33"/>
      <c r="AE366" s="199"/>
      <c r="AF366" s="199"/>
      <c r="AG366" s="199"/>
      <c r="AH366" s="33"/>
      <c r="AI366" s="33"/>
      <c r="AJ366" s="33"/>
      <c r="AK366" s="33"/>
      <c r="AL366" s="33"/>
      <c r="AM366" s="33"/>
      <c r="AN366" s="48"/>
      <c r="AO366" s="48"/>
      <c r="AP366" s="48"/>
    </row>
    <row r="367" spans="9:42" ht="21" customHeight="1">
      <c r="I367" s="292">
        <f t="shared" si="60"/>
        <v>0</v>
      </c>
      <c r="J367" s="118">
        <f t="shared" si="49"/>
        <v>0</v>
      </c>
      <c r="K367" s="636">
        <f t="shared" si="61"/>
        <v>29</v>
      </c>
      <c r="L367" s="188"/>
      <c r="M367" s="188"/>
      <c r="N367" s="189">
        <f t="shared" si="57"/>
        <v>0</v>
      </c>
      <c r="O367" s="190"/>
      <c r="P367" s="190"/>
      <c r="Q367" s="191">
        <f t="shared" si="58"/>
        <v>0</v>
      </c>
      <c r="R367" s="191">
        <f t="shared" si="58"/>
        <v>0</v>
      </c>
      <c r="S367" s="1988"/>
      <c r="T367" s="1989"/>
      <c r="U367" s="118">
        <f t="shared" si="55"/>
        <v>0</v>
      </c>
      <c r="V367" s="33"/>
      <c r="W367" s="33"/>
      <c r="X367" s="33"/>
      <c r="Y367" s="33"/>
      <c r="Z367" s="33"/>
      <c r="AA367" s="205"/>
      <c r="AB367" s="33"/>
      <c r="AC367" s="33"/>
      <c r="AD367" s="33"/>
      <c r="AE367" s="199"/>
      <c r="AF367" s="199"/>
      <c r="AG367" s="199"/>
      <c r="AH367" s="33"/>
      <c r="AI367" s="33"/>
      <c r="AJ367" s="33"/>
      <c r="AK367" s="33"/>
      <c r="AL367" s="33"/>
      <c r="AM367" s="33"/>
      <c r="AN367" s="48"/>
      <c r="AO367" s="48"/>
      <c r="AP367" s="48"/>
    </row>
    <row r="368" spans="9:42" ht="21" customHeight="1">
      <c r="I368" s="292">
        <f t="shared" si="60"/>
        <v>0</v>
      </c>
      <c r="J368" s="118">
        <f t="shared" si="49"/>
        <v>0</v>
      </c>
      <c r="K368" s="636">
        <f t="shared" si="61"/>
        <v>30</v>
      </c>
      <c r="L368" s="188"/>
      <c r="M368" s="188"/>
      <c r="N368" s="189">
        <f t="shared" si="57"/>
        <v>0</v>
      </c>
      <c r="O368" s="190"/>
      <c r="P368" s="190"/>
      <c r="Q368" s="191">
        <f t="shared" si="58"/>
        <v>0</v>
      </c>
      <c r="R368" s="191">
        <f t="shared" si="58"/>
        <v>0</v>
      </c>
      <c r="S368" s="1988"/>
      <c r="T368" s="1989"/>
      <c r="U368" s="118">
        <f t="shared" si="55"/>
        <v>0</v>
      </c>
      <c r="V368" s="33"/>
      <c r="W368" s="33"/>
      <c r="X368" s="33"/>
      <c r="Y368" s="33"/>
      <c r="Z368" s="33"/>
      <c r="AA368" s="205"/>
      <c r="AB368" s="33"/>
      <c r="AC368" s="33"/>
      <c r="AD368" s="33"/>
      <c r="AE368" s="199"/>
      <c r="AF368" s="199"/>
      <c r="AG368" s="199"/>
      <c r="AH368" s="33"/>
      <c r="AI368" s="33"/>
      <c r="AJ368" s="33"/>
      <c r="AK368" s="33"/>
      <c r="AL368" s="33"/>
      <c r="AM368" s="33"/>
      <c r="AN368" s="48"/>
      <c r="AO368" s="48"/>
      <c r="AP368" s="48"/>
    </row>
    <row r="369" spans="9:42" ht="21" customHeight="1">
      <c r="I369" s="292">
        <f t="shared" si="60"/>
        <v>0</v>
      </c>
      <c r="J369" s="118">
        <f t="shared" si="49"/>
        <v>0</v>
      </c>
      <c r="K369" s="636">
        <f t="shared" si="61"/>
        <v>31</v>
      </c>
      <c r="L369" s="188"/>
      <c r="M369" s="188"/>
      <c r="N369" s="189">
        <f t="shared" si="57"/>
        <v>0</v>
      </c>
      <c r="O369" s="190"/>
      <c r="P369" s="190"/>
      <c r="Q369" s="191">
        <f t="shared" si="58"/>
        <v>0</v>
      </c>
      <c r="R369" s="191">
        <f t="shared" si="58"/>
        <v>0</v>
      </c>
      <c r="S369" s="1988"/>
      <c r="T369" s="1989"/>
      <c r="U369" s="118">
        <f t="shared" si="55"/>
        <v>0</v>
      </c>
      <c r="V369" s="33"/>
      <c r="W369" s="33"/>
      <c r="X369" s="33"/>
      <c r="Y369" s="33"/>
      <c r="Z369" s="33"/>
      <c r="AA369" s="205"/>
      <c r="AB369" s="33"/>
      <c r="AC369" s="33"/>
      <c r="AD369" s="33"/>
      <c r="AE369" s="199"/>
      <c r="AF369" s="199"/>
      <c r="AG369" s="199"/>
      <c r="AH369" s="33"/>
      <c r="AI369" s="33"/>
      <c r="AJ369" s="33"/>
      <c r="AK369" s="33"/>
      <c r="AL369" s="33"/>
      <c r="AM369" s="33"/>
      <c r="AN369" s="48"/>
      <c r="AO369" s="48"/>
      <c r="AP369" s="48"/>
    </row>
    <row r="370" spans="9:42" ht="21" customHeight="1">
      <c r="I370" s="292">
        <f t="shared" si="60"/>
        <v>0</v>
      </c>
      <c r="J370" s="118">
        <f t="shared" si="49"/>
        <v>0</v>
      </c>
      <c r="K370" s="636">
        <f t="shared" si="61"/>
        <v>32</v>
      </c>
      <c r="L370" s="188"/>
      <c r="M370" s="188"/>
      <c r="N370" s="189">
        <f t="shared" si="57"/>
        <v>0</v>
      </c>
      <c r="O370" s="190"/>
      <c r="P370" s="190"/>
      <c r="Q370" s="191">
        <f t="shared" si="58"/>
        <v>0</v>
      </c>
      <c r="R370" s="191">
        <f t="shared" si="58"/>
        <v>0</v>
      </c>
      <c r="S370" s="1988"/>
      <c r="T370" s="1989"/>
      <c r="U370" s="118">
        <f t="shared" si="55"/>
        <v>0</v>
      </c>
      <c r="V370" s="33"/>
      <c r="W370" s="33"/>
      <c r="X370" s="33"/>
      <c r="Y370" s="33"/>
      <c r="Z370" s="33"/>
      <c r="AA370" s="205"/>
      <c r="AB370" s="33"/>
      <c r="AC370" s="33"/>
      <c r="AD370" s="33"/>
      <c r="AE370" s="199"/>
      <c r="AF370" s="199"/>
      <c r="AG370" s="199"/>
      <c r="AH370" s="33"/>
      <c r="AI370" s="33"/>
      <c r="AJ370" s="33"/>
      <c r="AK370" s="33"/>
      <c r="AL370" s="33"/>
      <c r="AM370" s="33"/>
      <c r="AN370" s="48"/>
      <c r="AO370" s="48"/>
      <c r="AP370" s="48"/>
    </row>
    <row r="371" spans="9:42" ht="21" customHeight="1">
      <c r="I371" s="292">
        <f t="shared" si="60"/>
        <v>0</v>
      </c>
      <c r="J371" s="118">
        <f t="shared" si="49"/>
        <v>0</v>
      </c>
      <c r="K371" s="636">
        <f t="shared" si="61"/>
        <v>33</v>
      </c>
      <c r="L371" s="188"/>
      <c r="M371" s="188"/>
      <c r="N371" s="189">
        <f t="shared" si="57"/>
        <v>0</v>
      </c>
      <c r="O371" s="190"/>
      <c r="P371" s="190"/>
      <c r="Q371" s="191">
        <f t="shared" si="58"/>
        <v>0</v>
      </c>
      <c r="R371" s="191">
        <f t="shared" si="58"/>
        <v>0</v>
      </c>
      <c r="S371" s="1988"/>
      <c r="T371" s="1989"/>
      <c r="U371" s="118">
        <f t="shared" si="55"/>
        <v>0</v>
      </c>
      <c r="V371" s="33"/>
      <c r="W371" s="33"/>
      <c r="X371" s="33"/>
      <c r="Y371" s="33"/>
      <c r="Z371" s="33"/>
      <c r="AA371" s="205"/>
      <c r="AB371" s="33"/>
      <c r="AC371" s="33"/>
      <c r="AD371" s="33"/>
      <c r="AE371" s="199"/>
      <c r="AF371" s="199"/>
      <c r="AG371" s="199"/>
      <c r="AH371" s="33"/>
      <c r="AI371" s="33"/>
      <c r="AJ371" s="33"/>
      <c r="AK371" s="33"/>
      <c r="AL371" s="33"/>
      <c r="AM371" s="33"/>
      <c r="AN371" s="48"/>
      <c r="AO371" s="48"/>
      <c r="AP371" s="48"/>
    </row>
    <row r="372" spans="9:42" ht="21" customHeight="1">
      <c r="I372" s="292">
        <f t="shared" si="60"/>
        <v>0</v>
      </c>
      <c r="J372" s="118">
        <f t="shared" si="49"/>
        <v>0</v>
      </c>
      <c r="K372" s="636">
        <f t="shared" si="61"/>
        <v>34</v>
      </c>
      <c r="L372" s="188"/>
      <c r="M372" s="188"/>
      <c r="N372" s="189">
        <f t="shared" si="57"/>
        <v>0</v>
      </c>
      <c r="O372" s="190"/>
      <c r="P372" s="190"/>
      <c r="Q372" s="191">
        <f t="shared" si="58"/>
        <v>0</v>
      </c>
      <c r="R372" s="191">
        <f t="shared" si="58"/>
        <v>0</v>
      </c>
      <c r="S372" s="1988"/>
      <c r="T372" s="1989"/>
      <c r="U372" s="118">
        <f t="shared" si="55"/>
        <v>0</v>
      </c>
      <c r="V372" s="33"/>
      <c r="W372" s="33"/>
      <c r="X372" s="33"/>
      <c r="Y372" s="33"/>
      <c r="Z372" s="33"/>
      <c r="AA372" s="205"/>
      <c r="AB372" s="33"/>
      <c r="AC372" s="33"/>
      <c r="AD372" s="33"/>
      <c r="AE372" s="199"/>
      <c r="AF372" s="199"/>
      <c r="AG372" s="199"/>
      <c r="AH372" s="33"/>
      <c r="AI372" s="33"/>
      <c r="AJ372" s="33"/>
      <c r="AK372" s="33"/>
      <c r="AL372" s="33"/>
      <c r="AM372" s="33"/>
      <c r="AN372" s="48"/>
      <c r="AO372" s="48"/>
      <c r="AP372" s="48"/>
    </row>
    <row r="373" spans="9:42" ht="21" customHeight="1">
      <c r="I373" s="292">
        <f t="shared" si="60"/>
        <v>0</v>
      </c>
      <c r="J373" s="118">
        <f t="shared" si="49"/>
        <v>0</v>
      </c>
      <c r="K373" s="636">
        <f t="shared" si="61"/>
        <v>35</v>
      </c>
      <c r="L373" s="188"/>
      <c r="M373" s="188"/>
      <c r="N373" s="189">
        <f t="shared" si="57"/>
        <v>0</v>
      </c>
      <c r="O373" s="190"/>
      <c r="P373" s="190"/>
      <c r="Q373" s="191">
        <f t="shared" si="58"/>
        <v>0</v>
      </c>
      <c r="R373" s="191">
        <f t="shared" si="58"/>
        <v>0</v>
      </c>
      <c r="S373" s="1988"/>
      <c r="T373" s="1989"/>
      <c r="U373" s="118">
        <f t="shared" si="55"/>
        <v>0</v>
      </c>
      <c r="V373" s="33"/>
      <c r="W373" s="33"/>
      <c r="X373" s="33"/>
      <c r="Y373" s="33"/>
      <c r="Z373" s="33"/>
      <c r="AA373" s="205"/>
      <c r="AB373" s="33"/>
      <c r="AC373" s="33"/>
      <c r="AD373" s="33"/>
      <c r="AE373" s="199"/>
      <c r="AF373" s="199"/>
      <c r="AG373" s="199"/>
      <c r="AH373" s="33"/>
      <c r="AI373" s="33"/>
      <c r="AJ373" s="33"/>
      <c r="AK373" s="33"/>
      <c r="AL373" s="33"/>
      <c r="AM373" s="199"/>
      <c r="AN373" s="28"/>
      <c r="AO373" s="48"/>
      <c r="AP373" s="28"/>
    </row>
    <row r="374" spans="9:42" ht="21" customHeight="1">
      <c r="I374" s="292">
        <f t="shared" si="60"/>
        <v>0</v>
      </c>
      <c r="J374" s="118">
        <f t="shared" si="49"/>
        <v>0</v>
      </c>
      <c r="K374" s="636">
        <f t="shared" si="61"/>
        <v>36</v>
      </c>
      <c r="L374" s="188"/>
      <c r="M374" s="188"/>
      <c r="N374" s="189">
        <f t="shared" si="57"/>
        <v>0</v>
      </c>
      <c r="O374" s="190"/>
      <c r="P374" s="190"/>
      <c r="Q374" s="191">
        <f t="shared" si="58"/>
        <v>0</v>
      </c>
      <c r="R374" s="191">
        <f t="shared" si="58"/>
        <v>0</v>
      </c>
      <c r="S374" s="1988"/>
      <c r="T374" s="1989"/>
      <c r="U374" s="118">
        <f t="shared" si="55"/>
        <v>0</v>
      </c>
      <c r="V374" s="33"/>
      <c r="W374" s="33"/>
      <c r="X374" s="33"/>
      <c r="Y374" s="33"/>
      <c r="Z374" s="33"/>
      <c r="AA374" s="205"/>
      <c r="AB374" s="33"/>
      <c r="AC374" s="33"/>
      <c r="AD374" s="33"/>
      <c r="AE374" s="199"/>
      <c r="AF374" s="199"/>
      <c r="AG374" s="199"/>
      <c r="AH374" s="33"/>
      <c r="AI374" s="33"/>
      <c r="AJ374" s="33"/>
      <c r="AK374" s="33"/>
      <c r="AL374" s="33"/>
    </row>
    <row r="375" spans="9:42" ht="21" customHeight="1" thickBot="1">
      <c r="I375" s="292">
        <f t="shared" si="60"/>
        <v>0</v>
      </c>
      <c r="J375" s="118">
        <f t="shared" si="49"/>
        <v>0</v>
      </c>
      <c r="K375" s="206">
        <f t="shared" si="61"/>
        <v>37</v>
      </c>
      <c r="L375" s="188"/>
      <c r="M375" s="188"/>
      <c r="N375" s="207">
        <f t="shared" si="57"/>
        <v>0</v>
      </c>
      <c r="O375" s="208"/>
      <c r="P375" s="208"/>
      <c r="Q375" s="209">
        <f t="shared" si="58"/>
        <v>0</v>
      </c>
      <c r="R375" s="209">
        <f t="shared" si="58"/>
        <v>0</v>
      </c>
      <c r="S375" s="1990"/>
      <c r="T375" s="1991"/>
      <c r="U375" s="118">
        <f t="shared" si="55"/>
        <v>0</v>
      </c>
      <c r="V375" s="214"/>
      <c r="W375" s="214"/>
      <c r="X375" s="214"/>
      <c r="Y375" s="214"/>
      <c r="Z375" s="214"/>
      <c r="AA375" s="215"/>
      <c r="AB375" s="214"/>
      <c r="AC375" s="214"/>
      <c r="AD375" s="214"/>
      <c r="AE375" s="216"/>
      <c r="AF375" s="216"/>
      <c r="AG375" s="216"/>
      <c r="AH375" s="216"/>
      <c r="AI375" s="216"/>
      <c r="AJ375" s="216"/>
      <c r="AK375" s="199"/>
      <c r="AL375" s="199"/>
    </row>
    <row r="376" spans="9:42" ht="30" customHeight="1" thickBot="1">
      <c r="I376" s="292">
        <f t="shared" ref="I376:I386" si="62">IF(Q$379&gt;0,1,0)</f>
        <v>0</v>
      </c>
      <c r="J376" s="118">
        <f t="shared" ref="J376:J439" si="63">IF($Q$379&gt;0,6,)</f>
        <v>0</v>
      </c>
      <c r="K376" s="2013" t="s">
        <v>803</v>
      </c>
      <c r="L376" s="2013"/>
      <c r="M376" s="2013"/>
      <c r="N376" s="2013"/>
      <c r="O376" s="2013"/>
      <c r="P376" s="2013"/>
      <c r="Q376" s="2013"/>
      <c r="R376" s="2013"/>
      <c r="S376" s="2013"/>
      <c r="T376" s="2013"/>
      <c r="U376" s="118">
        <f>J376</f>
        <v>0</v>
      </c>
      <c r="V376" s="119" t="s">
        <v>755</v>
      </c>
      <c r="W376" s="120" t="s">
        <v>873</v>
      </c>
      <c r="X376" s="121"/>
      <c r="Y376" s="121"/>
      <c r="Z376" s="122"/>
      <c r="AA376" s="123"/>
      <c r="AB376" s="122"/>
      <c r="AC376" s="122"/>
      <c r="AD376" s="122"/>
      <c r="AF376" s="124" t="s">
        <v>756</v>
      </c>
      <c r="AG376" s="125"/>
      <c r="AH376" s="125"/>
      <c r="AI376" s="125"/>
      <c r="AJ376" s="126"/>
      <c r="AN376" s="127"/>
      <c r="AO376" s="127"/>
      <c r="AP376" s="48"/>
    </row>
    <row r="377" spans="9:42" ht="21" customHeight="1" thickBot="1">
      <c r="I377" s="292">
        <f t="shared" si="62"/>
        <v>0</v>
      </c>
      <c r="J377" s="118">
        <f t="shared" si="63"/>
        <v>0</v>
      </c>
      <c r="K377" s="2021" t="s">
        <v>537</v>
      </c>
      <c r="L377" s="2021"/>
      <c r="M377" s="2021"/>
      <c r="N377" s="2021"/>
      <c r="O377" s="2021"/>
      <c r="P377" s="2021"/>
      <c r="Q377" s="2021"/>
      <c r="R377" s="2021"/>
      <c r="S377" s="2021"/>
      <c r="T377" s="2021"/>
      <c r="U377" s="118">
        <f t="shared" ref="U377:U400" si="64">J377</f>
        <v>0</v>
      </c>
      <c r="V377" s="217" t="s">
        <v>976</v>
      </c>
      <c r="W377" s="232">
        <v>200</v>
      </c>
      <c r="X377" s="233" t="s">
        <v>1176</v>
      </c>
      <c r="Y377" s="232">
        <f>AD384</f>
        <v>0</v>
      </c>
      <c r="Z377" s="129"/>
      <c r="AA377" s="130"/>
      <c r="AB377" s="129"/>
      <c r="AC377" s="131"/>
      <c r="AD377" s="132"/>
      <c r="AE377" s="33"/>
      <c r="AF377" s="133" t="s">
        <v>777</v>
      </c>
      <c r="AG377" s="134" t="s">
        <v>778</v>
      </c>
      <c r="AH377" s="134" t="s">
        <v>779</v>
      </c>
      <c r="AI377" s="135" t="s">
        <v>780</v>
      </c>
      <c r="AJ377" s="126"/>
      <c r="AN377" s="127"/>
      <c r="AO377" s="127"/>
      <c r="AP377" s="48"/>
    </row>
    <row r="378" spans="9:42" ht="21" customHeight="1">
      <c r="I378" s="292">
        <f t="shared" si="62"/>
        <v>0</v>
      </c>
      <c r="J378" s="118">
        <f t="shared" si="63"/>
        <v>0</v>
      </c>
      <c r="K378" s="983" t="s">
        <v>523</v>
      </c>
      <c r="L378" s="136" t="s">
        <v>524</v>
      </c>
      <c r="M378" s="985" t="s">
        <v>978</v>
      </c>
      <c r="N378" s="136" t="s">
        <v>838</v>
      </c>
      <c r="O378" s="985" t="s">
        <v>776</v>
      </c>
      <c r="P378" s="136" t="s">
        <v>525</v>
      </c>
      <c r="Q378" s="136" t="s">
        <v>534</v>
      </c>
      <c r="R378" s="136" t="s">
        <v>529</v>
      </c>
      <c r="S378" s="406" t="s">
        <v>535</v>
      </c>
      <c r="T378" s="407" t="s">
        <v>536</v>
      </c>
      <c r="U378" s="118">
        <f t="shared" si="64"/>
        <v>0</v>
      </c>
      <c r="V378" s="218" t="s">
        <v>975</v>
      </c>
      <c r="W378" s="138"/>
      <c r="X378" s="139"/>
      <c r="Y378" s="139"/>
      <c r="Z378" s="140"/>
      <c r="AA378" s="141"/>
      <c r="AB378" s="140"/>
      <c r="AC378" s="142"/>
      <c r="AD378" s="143"/>
      <c r="AE378" s="33"/>
      <c r="AF378" s="144" t="s">
        <v>781</v>
      </c>
      <c r="AG378" s="145" t="s">
        <v>782</v>
      </c>
      <c r="AH378" s="145" t="s">
        <v>783</v>
      </c>
      <c r="AI378" s="146" t="s">
        <v>784</v>
      </c>
      <c r="AJ378" s="126"/>
      <c r="AN378" s="127"/>
      <c r="AO378" s="127"/>
      <c r="AP378" s="48"/>
    </row>
    <row r="379" spans="9:42" ht="21" customHeight="1" thickBot="1">
      <c r="I379" s="292">
        <f t="shared" si="62"/>
        <v>0</v>
      </c>
      <c r="J379" s="118">
        <f t="shared" si="63"/>
        <v>0</v>
      </c>
      <c r="K379" s="989"/>
      <c r="L379" s="405"/>
      <c r="M379" s="148"/>
      <c r="N379" s="149"/>
      <c r="O379" s="149"/>
      <c r="P379" s="150" t="str">
        <f>IF(COUNTA(Y384:Y391)&gt;1,CONCATENATE(V384,"번지 외 ",COUNTA(Y384:Y391)-1,"필지"),CONCATENATE(V384,"번지"))</f>
        <v>번지</v>
      </c>
      <c r="Q379" s="151">
        <f>+Y392</f>
        <v>0</v>
      </c>
      <c r="R379" s="393"/>
      <c r="S379" s="152">
        <f>COUNT(L387:L399)</f>
        <v>1</v>
      </c>
      <c r="T379" s="153">
        <f>200*S379</f>
        <v>200</v>
      </c>
      <c r="U379" s="118">
        <f t="shared" si="64"/>
        <v>0</v>
      </c>
      <c r="V379" s="218" t="s">
        <v>974</v>
      </c>
      <c r="W379" s="138"/>
      <c r="X379" s="139"/>
      <c r="Y379" s="139"/>
      <c r="Z379" s="140"/>
      <c r="AA379" s="141"/>
      <c r="AB379" s="140"/>
      <c r="AC379" s="142"/>
      <c r="AD379" s="143"/>
      <c r="AE379" s="33"/>
      <c r="AF379" s="144" t="s">
        <v>785</v>
      </c>
      <c r="AG379" s="145" t="s">
        <v>786</v>
      </c>
      <c r="AH379" s="154" t="s">
        <v>787</v>
      </c>
      <c r="AI379" s="146" t="s">
        <v>788</v>
      </c>
      <c r="AJ379" s="126"/>
      <c r="AN379" s="127"/>
      <c r="AO379" s="127"/>
      <c r="AP379" s="48"/>
    </row>
    <row r="380" spans="9:42" ht="21" customHeight="1" thickBot="1">
      <c r="I380" s="292">
        <f t="shared" si="62"/>
        <v>0</v>
      </c>
      <c r="J380" s="118">
        <f t="shared" si="63"/>
        <v>0</v>
      </c>
      <c r="K380" s="983" t="s">
        <v>527</v>
      </c>
      <c r="L380" s="136" t="s">
        <v>528</v>
      </c>
      <c r="M380" s="136" t="s">
        <v>521</v>
      </c>
      <c r="N380" s="136" t="s">
        <v>526</v>
      </c>
      <c r="O380" s="136" t="s">
        <v>530</v>
      </c>
      <c r="P380" s="987" t="s">
        <v>531</v>
      </c>
      <c r="Q380" s="987" t="s">
        <v>532</v>
      </c>
      <c r="R380" s="155" t="s">
        <v>533</v>
      </c>
      <c r="S380" s="156" t="s">
        <v>552</v>
      </c>
      <c r="T380" s="407" t="s">
        <v>522</v>
      </c>
      <c r="U380" s="118">
        <f t="shared" si="64"/>
        <v>0</v>
      </c>
      <c r="V380" s="219" t="s">
        <v>789</v>
      </c>
      <c r="W380" s="220"/>
      <c r="X380" s="221"/>
      <c r="Y380" s="221"/>
      <c r="Z380" s="222"/>
      <c r="AA380" s="223"/>
      <c r="AB380" s="222"/>
      <c r="AC380" s="224"/>
      <c r="AD380" s="225"/>
      <c r="AE380" s="33"/>
      <c r="AF380" s="144" t="s">
        <v>790</v>
      </c>
      <c r="AG380" s="157" t="s">
        <v>791</v>
      </c>
      <c r="AH380" s="158" t="s">
        <v>792</v>
      </c>
      <c r="AI380" s="146" t="s">
        <v>793</v>
      </c>
      <c r="AJ380" s="126"/>
      <c r="AN380" s="127"/>
      <c r="AO380" s="127"/>
      <c r="AP380" s="48"/>
    </row>
    <row r="381" spans="9:42" ht="21" customHeight="1" thickBot="1">
      <c r="I381" s="292">
        <f t="shared" si="62"/>
        <v>0</v>
      </c>
      <c r="J381" s="118">
        <f t="shared" si="63"/>
        <v>0</v>
      </c>
      <c r="K381" s="394">
        <f>Z384</f>
        <v>0</v>
      </c>
      <c r="L381" s="395">
        <f>AA384</f>
        <v>0</v>
      </c>
      <c r="M381" s="967">
        <f>AC384</f>
        <v>0</v>
      </c>
      <c r="N381" s="160">
        <f>AB393</f>
        <v>0</v>
      </c>
      <c r="O381" s="161">
        <f>IF((Q385+R385)&gt;0,ROUND((Q385/(Q385+R385)),4),0)</f>
        <v>0</v>
      </c>
      <c r="P381" s="162" t="str">
        <f>IF(W380&lt;=15,AI378,IF(W380&gt;30,AI380,AI379))</f>
        <v>완 (15˚ 이하)</v>
      </c>
      <c r="Q381" s="397" t="s">
        <v>1023</v>
      </c>
      <c r="R381" s="163" t="s">
        <v>960</v>
      </c>
      <c r="S381" s="164">
        <f>W380</f>
        <v>0</v>
      </c>
      <c r="T381" s="398">
        <f>ROUND(N381/10000*N387,0)</f>
        <v>0</v>
      </c>
      <c r="U381" s="118">
        <f t="shared" si="64"/>
        <v>0</v>
      </c>
      <c r="V381" s="226">
        <v>0</v>
      </c>
      <c r="W381" s="226"/>
      <c r="X381" s="226"/>
      <c r="Y381" s="226"/>
      <c r="Z381" s="226"/>
      <c r="AA381" s="227"/>
      <c r="AB381" s="226"/>
      <c r="AC381" s="226"/>
      <c r="AD381" s="226"/>
      <c r="AE381" s="33"/>
      <c r="AF381" s="144" t="s">
        <v>794</v>
      </c>
      <c r="AG381" s="145"/>
      <c r="AH381" s="165"/>
      <c r="AI381" s="146"/>
      <c r="AJ381" s="126"/>
      <c r="AN381" s="174"/>
      <c r="AO381" s="127"/>
      <c r="AP381" s="48"/>
    </row>
    <row r="382" spans="9:42" ht="21" customHeight="1" thickBot="1">
      <c r="I382" s="292">
        <f t="shared" si="62"/>
        <v>0</v>
      </c>
      <c r="J382" s="118">
        <f t="shared" si="63"/>
        <v>0</v>
      </c>
      <c r="K382" s="2014" t="s">
        <v>839</v>
      </c>
      <c r="L382" s="2014"/>
      <c r="M382" s="2014"/>
      <c r="N382" s="2014"/>
      <c r="O382" s="2014"/>
      <c r="P382" s="2014"/>
      <c r="Q382" s="2014"/>
      <c r="R382" s="2014"/>
      <c r="S382" s="2014"/>
      <c r="T382" s="2014"/>
      <c r="U382" s="118">
        <f t="shared" si="64"/>
        <v>0</v>
      </c>
      <c r="AE382" s="33"/>
      <c r="AF382" s="144"/>
      <c r="AG382" s="145"/>
      <c r="AH382" s="165"/>
      <c r="AI382" s="146"/>
      <c r="AJ382" s="126"/>
      <c r="AN382" s="174"/>
      <c r="AO382" s="127"/>
      <c r="AP382" s="48"/>
    </row>
    <row r="383" spans="9:42" ht="21" customHeight="1" thickBot="1">
      <c r="I383" s="292">
        <f t="shared" si="62"/>
        <v>0</v>
      </c>
      <c r="J383" s="118">
        <f t="shared" si="63"/>
        <v>0</v>
      </c>
      <c r="K383" s="2015" t="s">
        <v>840</v>
      </c>
      <c r="L383" s="2017" t="s">
        <v>841</v>
      </c>
      <c r="M383" s="2019" t="s">
        <v>842</v>
      </c>
      <c r="N383" s="2019" t="s">
        <v>843</v>
      </c>
      <c r="O383" s="2022" t="s">
        <v>844</v>
      </c>
      <c r="P383" s="2023"/>
      <c r="Q383" s="2022" t="s">
        <v>845</v>
      </c>
      <c r="R383" s="2023"/>
      <c r="S383" s="1992" t="s">
        <v>969</v>
      </c>
      <c r="T383" s="1993"/>
      <c r="U383" s="118">
        <f t="shared" si="64"/>
        <v>0</v>
      </c>
      <c r="V383" s="217" t="s">
        <v>757</v>
      </c>
      <c r="W383" s="228" t="s">
        <v>973</v>
      </c>
      <c r="X383" s="228" t="s">
        <v>972</v>
      </c>
      <c r="Y383" s="228" t="s">
        <v>971</v>
      </c>
      <c r="Z383" s="228" t="s">
        <v>527</v>
      </c>
      <c r="AA383" s="229" t="s">
        <v>824</v>
      </c>
      <c r="AB383" s="228" t="s">
        <v>970</v>
      </c>
      <c r="AC383" s="230" t="s">
        <v>521</v>
      </c>
      <c r="AD383" s="231" t="s">
        <v>1232</v>
      </c>
      <c r="AE383" s="33"/>
      <c r="AF383" s="170"/>
      <c r="AG383" s="171"/>
      <c r="AH383" s="172"/>
      <c r="AI383" s="173"/>
      <c r="AJ383" s="174"/>
      <c r="AN383" s="127"/>
      <c r="AO383" s="33"/>
      <c r="AP383" s="48"/>
    </row>
    <row r="384" spans="9:42" ht="21" customHeight="1" thickBot="1">
      <c r="I384" s="292">
        <f t="shared" si="62"/>
        <v>0</v>
      </c>
      <c r="J384" s="118">
        <f t="shared" si="63"/>
        <v>0</v>
      </c>
      <c r="K384" s="2016"/>
      <c r="L384" s="2018"/>
      <c r="M384" s="2020"/>
      <c r="N384" s="2020"/>
      <c r="O384" s="986" t="s">
        <v>741</v>
      </c>
      <c r="P384" s="176" t="s">
        <v>742</v>
      </c>
      <c r="Q384" s="176" t="s">
        <v>741</v>
      </c>
      <c r="R384" s="177" t="s">
        <v>742</v>
      </c>
      <c r="S384" s="1994"/>
      <c r="T384" s="1995"/>
      <c r="U384" s="118">
        <f t="shared" si="64"/>
        <v>0</v>
      </c>
      <c r="V384" s="178"/>
      <c r="W384" s="179"/>
      <c r="X384" s="179"/>
      <c r="Y384" s="179"/>
      <c r="Z384" s="179"/>
      <c r="AA384" s="180"/>
      <c r="AB384" s="179"/>
      <c r="AC384" s="402"/>
      <c r="AD384" s="181"/>
      <c r="AE384" s="33"/>
      <c r="AF384" s="125"/>
      <c r="AG384" s="125"/>
      <c r="AH384" s="125"/>
      <c r="AI384" s="182"/>
      <c r="AJ384" s="174"/>
      <c r="AN384" s="127"/>
      <c r="AO384" s="33"/>
      <c r="AP384" s="48"/>
    </row>
    <row r="385" spans="1:44" ht="21" customHeight="1">
      <c r="I385" s="292">
        <f t="shared" si="62"/>
        <v>0</v>
      </c>
      <c r="J385" s="118">
        <f t="shared" si="63"/>
        <v>0</v>
      </c>
      <c r="K385" s="984" t="s">
        <v>802</v>
      </c>
      <c r="L385" s="184"/>
      <c r="M385" s="184"/>
      <c r="N385" s="266">
        <f>N386/S379</f>
        <v>0</v>
      </c>
      <c r="O385" s="263">
        <f>ROUND(O386/S379,1)</f>
        <v>0</v>
      </c>
      <c r="P385" s="263">
        <f>ROUND(P386/S379,1)</f>
        <v>0</v>
      </c>
      <c r="Q385" s="263">
        <f>ROUND(Q386/S379,0)</f>
        <v>0</v>
      </c>
      <c r="R385" s="263">
        <f>ROUND(R386/S379,0)</f>
        <v>0</v>
      </c>
      <c r="S385" s="1996"/>
      <c r="T385" s="1997"/>
      <c r="U385" s="118">
        <f t="shared" si="64"/>
        <v>0</v>
      </c>
      <c r="V385" s="178"/>
      <c r="W385" s="234"/>
      <c r="X385" s="234"/>
      <c r="Y385" s="234"/>
      <c r="Z385" s="179"/>
      <c r="AA385" s="180"/>
      <c r="AB385" s="179"/>
      <c r="AC385" s="402"/>
      <c r="AD385" s="181"/>
      <c r="AE385" s="33"/>
      <c r="AF385" s="133" t="s">
        <v>519</v>
      </c>
      <c r="AG385" s="134" t="s">
        <v>796</v>
      </c>
      <c r="AH385" s="169" t="s">
        <v>797</v>
      </c>
      <c r="AI385" s="185"/>
      <c r="AJ385" s="126"/>
      <c r="AN385" s="127"/>
      <c r="AO385" s="28"/>
      <c r="AP385" s="48"/>
    </row>
    <row r="386" spans="1:44" ht="21" customHeight="1">
      <c r="I386" s="292">
        <f t="shared" si="62"/>
        <v>0</v>
      </c>
      <c r="J386" s="118">
        <f t="shared" si="63"/>
        <v>0</v>
      </c>
      <c r="K386" s="984" t="s">
        <v>754</v>
      </c>
      <c r="L386" s="184"/>
      <c r="M386" s="184"/>
      <c r="N386" s="264">
        <f>SUM(N387:N400)</f>
        <v>0</v>
      </c>
      <c r="O386" s="265">
        <f>SUM(O387:O400)</f>
        <v>0</v>
      </c>
      <c r="P386" s="265">
        <f>SUM(P387:P400)</f>
        <v>0</v>
      </c>
      <c r="Q386" s="265">
        <f>SUM(Q387:Q400)</f>
        <v>0</v>
      </c>
      <c r="R386" s="265">
        <f>SUM(R387:R400)</f>
        <v>0</v>
      </c>
      <c r="S386" s="1998"/>
      <c r="T386" s="1999"/>
      <c r="U386" s="118">
        <f t="shared" si="64"/>
        <v>0</v>
      </c>
      <c r="V386" s="178"/>
      <c r="W386" s="179"/>
      <c r="X386" s="179"/>
      <c r="Y386" s="179"/>
      <c r="Z386" s="179"/>
      <c r="AA386" s="180"/>
      <c r="AB386" s="179"/>
      <c r="AC386" s="402"/>
      <c r="AD386" s="181"/>
      <c r="AE386" s="33"/>
      <c r="AF386" s="144" t="s">
        <v>798</v>
      </c>
      <c r="AG386" s="145" t="s">
        <v>961</v>
      </c>
      <c r="AH386" s="186">
        <v>0</v>
      </c>
      <c r="AI386" s="187"/>
      <c r="AJ386" s="126"/>
      <c r="AN386" s="127"/>
      <c r="AO386" s="28"/>
      <c r="AP386" s="127"/>
    </row>
    <row r="387" spans="1:44" ht="21" customHeight="1">
      <c r="I387" s="292">
        <f>IF((O$387+P$387)&gt;0,1,0)</f>
        <v>0</v>
      </c>
      <c r="J387" s="118">
        <f t="shared" si="63"/>
        <v>0</v>
      </c>
      <c r="K387" s="984">
        <v>1</v>
      </c>
      <c r="L387" s="188">
        <v>1</v>
      </c>
      <c r="M387" s="188"/>
      <c r="N387" s="189">
        <f t="shared" ref="N387:N400" si="65">IF(O387+P387&gt;0,$W$77,)</f>
        <v>0</v>
      </c>
      <c r="O387" s="188"/>
      <c r="P387" s="188"/>
      <c r="Q387" s="264">
        <f t="shared" ref="Q387:R400" si="66">ROUND(O387*50,0)</f>
        <v>0</v>
      </c>
      <c r="R387" s="264">
        <f t="shared" si="66"/>
        <v>0</v>
      </c>
      <c r="S387" s="1988"/>
      <c r="T387" s="1989"/>
      <c r="U387" s="118">
        <f t="shared" si="64"/>
        <v>0</v>
      </c>
      <c r="V387" s="178"/>
      <c r="W387" s="179"/>
      <c r="X387" s="179"/>
      <c r="Y387" s="179"/>
      <c r="Z387" s="179"/>
      <c r="AA387" s="180"/>
      <c r="AB387" s="179"/>
      <c r="AC387" s="402"/>
      <c r="AD387" s="181"/>
      <c r="AE387" s="33"/>
      <c r="AF387" s="144" t="s">
        <v>799</v>
      </c>
      <c r="AG387" s="145" t="s">
        <v>800</v>
      </c>
      <c r="AH387" s="192">
        <v>0.05</v>
      </c>
      <c r="AI387" s="187"/>
      <c r="AJ387" s="126"/>
      <c r="AN387" s="174"/>
      <c r="AO387" s="33"/>
      <c r="AP387" s="48"/>
    </row>
    <row r="388" spans="1:44" ht="21" customHeight="1">
      <c r="I388" s="292">
        <f t="shared" ref="I388:I400" si="67">IF((O$387+P$387)&gt;0,1,0)</f>
        <v>0</v>
      </c>
      <c r="J388" s="118">
        <f t="shared" si="63"/>
        <v>0</v>
      </c>
      <c r="K388" s="984">
        <f t="shared" ref="K388:K400" si="68">+K387+1</f>
        <v>2</v>
      </c>
      <c r="L388" s="188"/>
      <c r="M388" s="188"/>
      <c r="N388" s="189">
        <f t="shared" si="65"/>
        <v>0</v>
      </c>
      <c r="O388" s="188"/>
      <c r="P388" s="188"/>
      <c r="Q388" s="264">
        <f t="shared" si="66"/>
        <v>0</v>
      </c>
      <c r="R388" s="264">
        <f t="shared" si="66"/>
        <v>0</v>
      </c>
      <c r="S388" s="1988"/>
      <c r="T388" s="1989"/>
      <c r="U388" s="118">
        <f t="shared" si="64"/>
        <v>0</v>
      </c>
      <c r="V388" s="178"/>
      <c r="W388" s="179"/>
      <c r="X388" s="179"/>
      <c r="Y388" s="179"/>
      <c r="Z388" s="179"/>
      <c r="AA388" s="180"/>
      <c r="AB388" s="179"/>
      <c r="AC388" s="402"/>
      <c r="AD388" s="181"/>
      <c r="AE388" s="33"/>
      <c r="AF388" s="144" t="s">
        <v>801</v>
      </c>
      <c r="AG388" s="145" t="s">
        <v>960</v>
      </c>
      <c r="AH388" s="192">
        <v>0.1</v>
      </c>
      <c r="AI388" s="193"/>
      <c r="AJ388" s="126"/>
      <c r="AN388" s="174"/>
      <c r="AO388" s="33"/>
      <c r="AP388" s="48"/>
    </row>
    <row r="389" spans="1:44" ht="21" customHeight="1">
      <c r="I389" s="292">
        <f t="shared" si="67"/>
        <v>0</v>
      </c>
      <c r="J389" s="118">
        <f t="shared" si="63"/>
        <v>0</v>
      </c>
      <c r="K389" s="984">
        <f t="shared" si="68"/>
        <v>3</v>
      </c>
      <c r="L389" s="188"/>
      <c r="M389" s="188"/>
      <c r="N389" s="189">
        <f t="shared" si="65"/>
        <v>0</v>
      </c>
      <c r="O389" s="188"/>
      <c r="P389" s="188"/>
      <c r="Q389" s="264">
        <f t="shared" si="66"/>
        <v>0</v>
      </c>
      <c r="R389" s="264">
        <f t="shared" si="66"/>
        <v>0</v>
      </c>
      <c r="S389" s="1988"/>
      <c r="T389" s="1989"/>
      <c r="U389" s="118">
        <f t="shared" si="64"/>
        <v>0</v>
      </c>
      <c r="V389" s="178"/>
      <c r="W389" s="179"/>
      <c r="X389" s="179"/>
      <c r="Y389" s="179"/>
      <c r="Z389" s="179"/>
      <c r="AA389" s="180"/>
      <c r="AB389" s="179"/>
      <c r="AC389" s="402"/>
      <c r="AD389" s="181"/>
      <c r="AE389" s="33"/>
      <c r="AF389" s="144"/>
      <c r="AG389" s="145"/>
      <c r="AH389" s="194"/>
      <c r="AI389" s="146"/>
      <c r="AJ389" s="174"/>
      <c r="AM389" s="28"/>
      <c r="AN389" s="48"/>
      <c r="AO389" s="33"/>
      <c r="AP389" s="48"/>
      <c r="AQ389" s="28"/>
    </row>
    <row r="390" spans="1:44" ht="21" customHeight="1" thickBot="1">
      <c r="I390" s="292">
        <f t="shared" si="67"/>
        <v>0</v>
      </c>
      <c r="J390" s="118">
        <f t="shared" si="63"/>
        <v>0</v>
      </c>
      <c r="K390" s="984">
        <f t="shared" si="68"/>
        <v>4</v>
      </c>
      <c r="L390" s="188"/>
      <c r="M390" s="188"/>
      <c r="N390" s="189">
        <f t="shared" si="65"/>
        <v>0</v>
      </c>
      <c r="O390" s="188"/>
      <c r="P390" s="188"/>
      <c r="Q390" s="264">
        <f t="shared" si="66"/>
        <v>0</v>
      </c>
      <c r="R390" s="264">
        <f t="shared" si="66"/>
        <v>0</v>
      </c>
      <c r="S390" s="1988"/>
      <c r="T390" s="1989"/>
      <c r="U390" s="118">
        <f t="shared" si="64"/>
        <v>0</v>
      </c>
      <c r="V390" s="178"/>
      <c r="W390" s="179"/>
      <c r="X390" s="179"/>
      <c r="Y390" s="179"/>
      <c r="Z390" s="179"/>
      <c r="AA390" s="180"/>
      <c r="AB390" s="179"/>
      <c r="AC390" s="402"/>
      <c r="AD390" s="181"/>
      <c r="AE390" s="33"/>
      <c r="AF390" s="170"/>
      <c r="AG390" s="195"/>
      <c r="AH390" s="171"/>
      <c r="AI390" s="173"/>
      <c r="AJ390" s="174"/>
      <c r="AN390" s="48"/>
      <c r="AO390" s="33"/>
      <c r="AP390" s="48"/>
    </row>
    <row r="391" spans="1:44" ht="21" customHeight="1">
      <c r="I391" s="292">
        <f t="shared" si="67"/>
        <v>0</v>
      </c>
      <c r="J391" s="118">
        <f t="shared" si="63"/>
        <v>0</v>
      </c>
      <c r="K391" s="984">
        <f t="shared" si="68"/>
        <v>5</v>
      </c>
      <c r="L391" s="188"/>
      <c r="M391" s="188"/>
      <c r="N391" s="189">
        <f t="shared" si="65"/>
        <v>0</v>
      </c>
      <c r="O391" s="188"/>
      <c r="P391" s="188"/>
      <c r="Q391" s="191">
        <f t="shared" si="66"/>
        <v>0</v>
      </c>
      <c r="R391" s="191">
        <f t="shared" si="66"/>
        <v>0</v>
      </c>
      <c r="S391" s="1988"/>
      <c r="T391" s="1989"/>
      <c r="U391" s="118">
        <f t="shared" si="64"/>
        <v>0</v>
      </c>
      <c r="V391" s="178"/>
      <c r="W391" s="179"/>
      <c r="X391" s="179"/>
      <c r="Y391" s="179"/>
      <c r="Z391" s="179"/>
      <c r="AA391" s="180"/>
      <c r="AB391" s="179"/>
      <c r="AC391" s="402"/>
      <c r="AD391" s="181"/>
      <c r="AE391" s="28"/>
      <c r="AF391" s="48"/>
      <c r="AG391" s="48"/>
      <c r="AH391" s="48"/>
      <c r="AI391" s="48"/>
      <c r="AJ391" s="48"/>
      <c r="AK391" s="28"/>
      <c r="AL391" s="28"/>
      <c r="AM391" s="33"/>
      <c r="AN391" s="48"/>
      <c r="AO391" s="33"/>
      <c r="AP391" s="48"/>
      <c r="AR391" s="28"/>
    </row>
    <row r="392" spans="1:44" ht="21" customHeight="1">
      <c r="I392" s="292">
        <f t="shared" si="67"/>
        <v>0</v>
      </c>
      <c r="J392" s="118">
        <f t="shared" si="63"/>
        <v>0</v>
      </c>
      <c r="K392" s="984">
        <f t="shared" si="68"/>
        <v>6</v>
      </c>
      <c r="L392" s="188"/>
      <c r="M392" s="188"/>
      <c r="N392" s="189">
        <f t="shared" si="65"/>
        <v>0</v>
      </c>
      <c r="O392" s="188"/>
      <c r="P392" s="188"/>
      <c r="Q392" s="191">
        <f t="shared" si="66"/>
        <v>0</v>
      </c>
      <c r="R392" s="191">
        <f t="shared" si="66"/>
        <v>0</v>
      </c>
      <c r="S392" s="1988"/>
      <c r="T392" s="1989"/>
      <c r="U392" s="118">
        <f t="shared" si="64"/>
        <v>0</v>
      </c>
      <c r="V392" s="137" t="s">
        <v>754</v>
      </c>
      <c r="W392" s="196">
        <f>SUM(W384:W391)</f>
        <v>0</v>
      </c>
      <c r="X392" s="196">
        <f>SUM(X384:X391)</f>
        <v>0</v>
      </c>
      <c r="Y392" s="196">
        <f>SUM(Y384:Y391)</f>
        <v>0</v>
      </c>
      <c r="Z392" s="197"/>
      <c r="AA392" s="198"/>
      <c r="AB392" s="196">
        <f>SUM(AB384:AB391)</f>
        <v>0</v>
      </c>
      <c r="AC392" s="402"/>
      <c r="AD392" s="654">
        <f>SUBTOTAL(9,AD384:AD391)</f>
        <v>0</v>
      </c>
      <c r="AE392" s="199"/>
      <c r="AF392" s="33"/>
      <c r="AG392" s="33"/>
      <c r="AH392" s="33"/>
      <c r="AI392" s="33"/>
      <c r="AJ392" s="33"/>
      <c r="AM392" s="33"/>
      <c r="AN392" s="48"/>
      <c r="AO392" s="33"/>
      <c r="AP392" s="48"/>
    </row>
    <row r="393" spans="1:44" s="28" customFormat="1" ht="21" customHeight="1" thickBot="1">
      <c r="A393" s="200"/>
      <c r="B393" s="200"/>
      <c r="C393" s="200"/>
      <c r="D393" s="200"/>
      <c r="E393" s="200"/>
      <c r="F393" s="200"/>
      <c r="G393" s="200"/>
      <c r="I393" s="292">
        <f t="shared" si="67"/>
        <v>0</v>
      </c>
      <c r="J393" s="118">
        <f t="shared" si="63"/>
        <v>0</v>
      </c>
      <c r="K393" s="984">
        <f t="shared" si="68"/>
        <v>7</v>
      </c>
      <c r="L393" s="188"/>
      <c r="M393" s="188"/>
      <c r="N393" s="189">
        <f t="shared" si="65"/>
        <v>0</v>
      </c>
      <c r="O393" s="188"/>
      <c r="P393" s="188"/>
      <c r="Q393" s="191">
        <f t="shared" si="66"/>
        <v>0</v>
      </c>
      <c r="R393" s="191">
        <f t="shared" si="66"/>
        <v>0</v>
      </c>
      <c r="S393" s="1988"/>
      <c r="T393" s="1989"/>
      <c r="U393" s="118">
        <f t="shared" si="64"/>
        <v>0</v>
      </c>
      <c r="V393" s="201" t="s">
        <v>802</v>
      </c>
      <c r="W393" s="202"/>
      <c r="X393" s="202"/>
      <c r="Y393" s="202"/>
      <c r="Z393" s="202"/>
      <c r="AA393" s="203"/>
      <c r="AB393" s="202">
        <f>IF(AB392&gt;0,ROUND(AB392/COUNTA(AB384:AB391),0),)</f>
        <v>0</v>
      </c>
      <c r="AC393" s="403"/>
      <c r="AD393" s="204"/>
      <c r="AE393" s="199"/>
      <c r="AF393" s="199"/>
      <c r="AG393" s="199"/>
      <c r="AH393" s="33"/>
      <c r="AI393" s="33"/>
      <c r="AJ393" s="33"/>
      <c r="AK393" s="33"/>
      <c r="AL393" s="33"/>
      <c r="AM393" s="33"/>
      <c r="AN393" s="48"/>
      <c r="AO393" s="48"/>
      <c r="AP393" s="48"/>
      <c r="AQ393" s="116"/>
      <c r="AR393" s="116"/>
    </row>
    <row r="394" spans="1:44" ht="21" customHeight="1">
      <c r="I394" s="292">
        <f t="shared" si="67"/>
        <v>0</v>
      </c>
      <c r="J394" s="118">
        <f t="shared" si="63"/>
        <v>0</v>
      </c>
      <c r="K394" s="984">
        <f t="shared" si="68"/>
        <v>8</v>
      </c>
      <c r="L394" s="188"/>
      <c r="M394" s="188"/>
      <c r="N394" s="189">
        <f t="shared" si="65"/>
        <v>0</v>
      </c>
      <c r="O394" s="188"/>
      <c r="P394" s="188"/>
      <c r="Q394" s="191">
        <f t="shared" si="66"/>
        <v>0</v>
      </c>
      <c r="R394" s="191">
        <f t="shared" si="66"/>
        <v>0</v>
      </c>
      <c r="S394" s="1988"/>
      <c r="T394" s="1989"/>
      <c r="U394" s="118">
        <f t="shared" si="64"/>
        <v>0</v>
      </c>
      <c r="V394" s="33"/>
      <c r="W394" s="33"/>
      <c r="X394" s="33"/>
      <c r="Y394" s="33"/>
      <c r="Z394" s="33"/>
      <c r="AA394" s="205"/>
      <c r="AB394" s="33"/>
      <c r="AC394" s="33"/>
      <c r="AD394" s="33"/>
      <c r="AE394" s="199"/>
      <c r="AF394" s="199"/>
      <c r="AG394" s="199"/>
      <c r="AH394" s="33"/>
      <c r="AI394" s="33"/>
      <c r="AJ394" s="33"/>
      <c r="AK394" s="33"/>
      <c r="AL394" s="33"/>
      <c r="AM394" s="33"/>
      <c r="AN394" s="48"/>
      <c r="AO394" s="48"/>
      <c r="AP394" s="48"/>
    </row>
    <row r="395" spans="1:44" ht="21" customHeight="1">
      <c r="I395" s="292">
        <f t="shared" si="67"/>
        <v>0</v>
      </c>
      <c r="J395" s="118">
        <f t="shared" si="63"/>
        <v>0</v>
      </c>
      <c r="K395" s="984">
        <f t="shared" si="68"/>
        <v>9</v>
      </c>
      <c r="L395" s="188"/>
      <c r="M395" s="188"/>
      <c r="N395" s="189">
        <f t="shared" si="65"/>
        <v>0</v>
      </c>
      <c r="O395" s="188"/>
      <c r="P395" s="188"/>
      <c r="Q395" s="191">
        <f t="shared" si="66"/>
        <v>0</v>
      </c>
      <c r="R395" s="191">
        <f t="shared" si="66"/>
        <v>0</v>
      </c>
      <c r="S395" s="1988"/>
      <c r="T395" s="1989"/>
      <c r="U395" s="118">
        <f t="shared" si="64"/>
        <v>0</v>
      </c>
      <c r="V395" s="647" t="s">
        <v>1169</v>
      </c>
      <c r="W395" s="648"/>
      <c r="X395" s="649"/>
      <c r="Y395" s="649"/>
      <c r="Z395" s="649"/>
      <c r="AA395" s="649"/>
      <c r="AB395" s="649"/>
      <c r="AC395" s="649"/>
      <c r="AD395" s="650"/>
      <c r="AE395" s="199"/>
      <c r="AF395" s="199"/>
      <c r="AG395" s="199"/>
      <c r="AH395" s="33"/>
      <c r="AI395" s="33"/>
      <c r="AJ395" s="33"/>
      <c r="AK395" s="33"/>
      <c r="AL395" s="33"/>
      <c r="AM395" s="33"/>
      <c r="AN395" s="48"/>
      <c r="AO395" s="48"/>
      <c r="AP395" s="48"/>
    </row>
    <row r="396" spans="1:44" ht="21" customHeight="1">
      <c r="I396" s="292">
        <f t="shared" si="67"/>
        <v>0</v>
      </c>
      <c r="J396" s="118">
        <f t="shared" si="63"/>
        <v>0</v>
      </c>
      <c r="K396" s="984">
        <f t="shared" si="68"/>
        <v>10</v>
      </c>
      <c r="L396" s="188"/>
      <c r="M396" s="188"/>
      <c r="N396" s="189">
        <f t="shared" si="65"/>
        <v>0</v>
      </c>
      <c r="O396" s="188"/>
      <c r="P396" s="188"/>
      <c r="Q396" s="191">
        <f t="shared" si="66"/>
        <v>0</v>
      </c>
      <c r="R396" s="191">
        <f t="shared" si="66"/>
        <v>0</v>
      </c>
      <c r="S396" s="1988"/>
      <c r="T396" s="1989"/>
      <c r="U396" s="118">
        <f t="shared" si="64"/>
        <v>0</v>
      </c>
      <c r="V396" s="651" t="s">
        <v>1171</v>
      </c>
      <c r="W396" s="648"/>
      <c r="X396" s="649"/>
      <c r="Y396" s="649"/>
      <c r="Z396" s="649"/>
      <c r="AA396" s="649"/>
      <c r="AB396" s="649"/>
      <c r="AC396" s="649"/>
      <c r="AD396" s="650"/>
      <c r="AE396" s="199"/>
      <c r="AF396" s="199"/>
      <c r="AG396" s="199"/>
      <c r="AH396" s="33"/>
      <c r="AI396" s="33"/>
      <c r="AJ396" s="33"/>
      <c r="AK396" s="33"/>
      <c r="AL396" s="33"/>
      <c r="AM396" s="33"/>
      <c r="AN396" s="48"/>
      <c r="AO396" s="48"/>
      <c r="AP396" s="48"/>
    </row>
    <row r="397" spans="1:44" ht="21" customHeight="1">
      <c r="I397" s="292">
        <f t="shared" si="67"/>
        <v>0</v>
      </c>
      <c r="J397" s="118">
        <f t="shared" si="63"/>
        <v>0</v>
      </c>
      <c r="K397" s="984">
        <f t="shared" si="68"/>
        <v>11</v>
      </c>
      <c r="L397" s="188"/>
      <c r="M397" s="188"/>
      <c r="N397" s="189">
        <f t="shared" si="65"/>
        <v>0</v>
      </c>
      <c r="O397" s="188"/>
      <c r="P397" s="188"/>
      <c r="Q397" s="191">
        <f t="shared" si="66"/>
        <v>0</v>
      </c>
      <c r="R397" s="191">
        <f t="shared" si="66"/>
        <v>0</v>
      </c>
      <c r="S397" s="1988"/>
      <c r="T397" s="1989"/>
      <c r="U397" s="118">
        <f t="shared" si="64"/>
        <v>0</v>
      </c>
      <c r="V397" s="651" t="s">
        <v>1172</v>
      </c>
      <c r="W397" s="648"/>
      <c r="X397" s="649"/>
      <c r="Y397" s="649"/>
      <c r="Z397" s="649"/>
      <c r="AA397" s="649"/>
      <c r="AB397" s="649"/>
      <c r="AC397" s="649"/>
      <c r="AD397" s="650"/>
      <c r="AE397" s="199"/>
      <c r="AF397" s="199"/>
      <c r="AG397" s="199"/>
      <c r="AH397" s="33"/>
      <c r="AI397" s="33"/>
      <c r="AJ397" s="33"/>
      <c r="AK397" s="33"/>
      <c r="AL397" s="33"/>
      <c r="AM397" s="33"/>
      <c r="AN397" s="48"/>
      <c r="AO397" s="48"/>
      <c r="AP397" s="48"/>
    </row>
    <row r="398" spans="1:44" ht="21" customHeight="1">
      <c r="I398" s="292">
        <f t="shared" si="67"/>
        <v>0</v>
      </c>
      <c r="J398" s="118">
        <f t="shared" si="63"/>
        <v>0</v>
      </c>
      <c r="K398" s="984">
        <f t="shared" si="68"/>
        <v>12</v>
      </c>
      <c r="L398" s="188"/>
      <c r="M398" s="188"/>
      <c r="N398" s="189">
        <f t="shared" si="65"/>
        <v>0</v>
      </c>
      <c r="O398" s="188"/>
      <c r="P398" s="188"/>
      <c r="Q398" s="191">
        <f t="shared" si="66"/>
        <v>0</v>
      </c>
      <c r="R398" s="191">
        <f t="shared" si="66"/>
        <v>0</v>
      </c>
      <c r="S398" s="1988"/>
      <c r="T398" s="1989"/>
      <c r="U398" s="118">
        <f t="shared" si="64"/>
        <v>0</v>
      </c>
      <c r="V398" s="651" t="s">
        <v>1174</v>
      </c>
      <c r="W398" s="648"/>
      <c r="X398" s="649"/>
      <c r="Y398" s="649"/>
      <c r="Z398" s="649"/>
      <c r="AA398" s="649"/>
      <c r="AB398" s="649"/>
      <c r="AC398" s="649"/>
      <c r="AD398" s="650"/>
      <c r="AE398" s="199"/>
      <c r="AF398" s="199"/>
      <c r="AG398" s="199"/>
      <c r="AH398" s="33"/>
      <c r="AI398" s="33"/>
      <c r="AJ398" s="33"/>
      <c r="AK398" s="33"/>
      <c r="AL398" s="33"/>
      <c r="AM398" s="33"/>
      <c r="AN398" s="48"/>
      <c r="AO398" s="48"/>
      <c r="AP398" s="48"/>
    </row>
    <row r="399" spans="1:44" ht="21" customHeight="1">
      <c r="I399" s="292">
        <f t="shared" si="67"/>
        <v>0</v>
      </c>
      <c r="J399" s="118">
        <f t="shared" si="63"/>
        <v>0</v>
      </c>
      <c r="K399" s="984">
        <f t="shared" si="68"/>
        <v>13</v>
      </c>
      <c r="L399" s="188"/>
      <c r="M399" s="188"/>
      <c r="N399" s="189">
        <f t="shared" si="65"/>
        <v>0</v>
      </c>
      <c r="O399" s="188"/>
      <c r="P399" s="188"/>
      <c r="Q399" s="191">
        <f t="shared" si="66"/>
        <v>0</v>
      </c>
      <c r="R399" s="191">
        <f t="shared" si="66"/>
        <v>0</v>
      </c>
      <c r="S399" s="1988"/>
      <c r="T399" s="1989"/>
      <c r="U399" s="118">
        <f t="shared" si="64"/>
        <v>0</v>
      </c>
      <c r="V399" s="652" t="s">
        <v>1175</v>
      </c>
      <c r="W399" s="648"/>
      <c r="X399" s="649"/>
      <c r="Y399" s="649"/>
      <c r="Z399" s="649"/>
      <c r="AA399" s="649"/>
      <c r="AB399" s="649"/>
      <c r="AC399" s="649"/>
      <c r="AD399" s="650"/>
      <c r="AE399" s="199"/>
      <c r="AF399" s="199"/>
      <c r="AG399" s="199"/>
      <c r="AH399" s="33"/>
      <c r="AI399" s="33"/>
      <c r="AJ399" s="33"/>
      <c r="AK399" s="33"/>
      <c r="AL399" s="33"/>
      <c r="AM399" s="33"/>
      <c r="AN399" s="48"/>
      <c r="AO399" s="48"/>
      <c r="AP399" s="48"/>
    </row>
    <row r="400" spans="1:44" ht="21" customHeight="1" thickBot="1">
      <c r="I400" s="292">
        <f t="shared" si="67"/>
        <v>0</v>
      </c>
      <c r="J400" s="118">
        <f t="shared" si="63"/>
        <v>0</v>
      </c>
      <c r="K400" s="206">
        <f t="shared" si="68"/>
        <v>14</v>
      </c>
      <c r="L400" s="159"/>
      <c r="M400" s="159"/>
      <c r="N400" s="207">
        <f t="shared" si="65"/>
        <v>0</v>
      </c>
      <c r="O400" s="159"/>
      <c r="P400" s="159"/>
      <c r="Q400" s="209">
        <f t="shared" si="66"/>
        <v>0</v>
      </c>
      <c r="R400" s="209">
        <f t="shared" si="66"/>
        <v>0</v>
      </c>
      <c r="S400" s="1990"/>
      <c r="T400" s="1991"/>
      <c r="U400" s="118">
        <f t="shared" si="64"/>
        <v>0</v>
      </c>
      <c r="V400" s="651"/>
      <c r="W400" s="648"/>
      <c r="X400" s="649"/>
      <c r="Y400" s="649"/>
      <c r="Z400" s="649"/>
      <c r="AA400" s="649"/>
      <c r="AB400" s="649"/>
      <c r="AC400" s="649"/>
      <c r="AD400" s="650"/>
      <c r="AE400" s="199"/>
      <c r="AF400" s="199"/>
      <c r="AG400" s="199"/>
      <c r="AH400" s="33"/>
      <c r="AI400" s="33"/>
      <c r="AJ400" s="33"/>
      <c r="AK400" s="33"/>
      <c r="AL400" s="33"/>
      <c r="AM400" s="33"/>
      <c r="AN400" s="48"/>
      <c r="AO400" s="48"/>
      <c r="AP400" s="48"/>
    </row>
    <row r="401" spans="9:42" ht="21" customHeight="1">
      <c r="I401" s="292">
        <f>IF((O$403+P$403)&gt;0,1,0)</f>
        <v>0</v>
      </c>
      <c r="J401" s="118">
        <f t="shared" si="63"/>
        <v>0</v>
      </c>
      <c r="K401" s="2002" t="s">
        <v>840</v>
      </c>
      <c r="L401" s="2004" t="s">
        <v>841</v>
      </c>
      <c r="M401" s="2006" t="s">
        <v>842</v>
      </c>
      <c r="N401" s="2006" t="s">
        <v>843</v>
      </c>
      <c r="O401" s="2012" t="s">
        <v>844</v>
      </c>
      <c r="P401" s="2012"/>
      <c r="Q401" s="2012" t="s">
        <v>845</v>
      </c>
      <c r="R401" s="2012"/>
      <c r="S401" s="1992" t="s">
        <v>969</v>
      </c>
      <c r="T401" s="1993"/>
      <c r="U401" s="118">
        <f t="shared" ref="U401:U449" si="69">J401</f>
        <v>0</v>
      </c>
      <c r="V401" s="33"/>
      <c r="W401" s="33"/>
      <c r="X401" s="33"/>
      <c r="Y401" s="33"/>
      <c r="Z401" s="33"/>
      <c r="AA401" s="205"/>
      <c r="AB401" s="33"/>
      <c r="AC401" s="33"/>
      <c r="AD401" s="33"/>
      <c r="AE401" s="199"/>
      <c r="AF401" s="199"/>
      <c r="AG401" s="199"/>
      <c r="AH401" s="33"/>
      <c r="AI401" s="33"/>
      <c r="AJ401" s="33"/>
      <c r="AK401" s="33"/>
      <c r="AL401" s="33"/>
      <c r="AM401" s="33"/>
      <c r="AN401" s="48"/>
      <c r="AO401" s="48"/>
      <c r="AP401" s="48"/>
    </row>
    <row r="402" spans="9:42" ht="21" customHeight="1">
      <c r="I402" s="292">
        <f t="shared" ref="I402:I425" si="70">IF((O$403+P$403)&gt;0,1,0)</f>
        <v>0</v>
      </c>
      <c r="J402" s="118">
        <f t="shared" si="63"/>
        <v>0</v>
      </c>
      <c r="K402" s="2003"/>
      <c r="L402" s="2005"/>
      <c r="M402" s="2007"/>
      <c r="N402" s="2007"/>
      <c r="O402" s="635" t="s">
        <v>741</v>
      </c>
      <c r="P402" s="176" t="s">
        <v>742</v>
      </c>
      <c r="Q402" s="176" t="s">
        <v>741</v>
      </c>
      <c r="R402" s="177" t="s">
        <v>742</v>
      </c>
      <c r="S402" s="1994"/>
      <c r="T402" s="1995"/>
      <c r="U402" s="118">
        <f t="shared" si="69"/>
        <v>0</v>
      </c>
      <c r="V402" s="33"/>
      <c r="W402" s="33"/>
      <c r="X402" s="33"/>
      <c r="Y402" s="33"/>
      <c r="Z402" s="33"/>
      <c r="AA402" s="205"/>
      <c r="AB402" s="33"/>
      <c r="AC402" s="33"/>
      <c r="AD402" s="33"/>
      <c r="AE402" s="199"/>
      <c r="AF402" s="199"/>
      <c r="AG402" s="199"/>
      <c r="AH402" s="33"/>
      <c r="AI402" s="33"/>
      <c r="AJ402" s="33"/>
      <c r="AK402" s="33"/>
      <c r="AL402" s="33"/>
      <c r="AM402" s="33"/>
      <c r="AN402" s="48"/>
      <c r="AO402" s="48"/>
      <c r="AP402" s="48"/>
    </row>
    <row r="403" spans="9:42" ht="21" customHeight="1">
      <c r="I403" s="292">
        <f t="shared" si="70"/>
        <v>0</v>
      </c>
      <c r="J403" s="118">
        <f t="shared" si="63"/>
        <v>0</v>
      </c>
      <c r="K403" s="636">
        <f>+K25+1</f>
        <v>15</v>
      </c>
      <c r="L403" s="188"/>
      <c r="M403" s="188"/>
      <c r="N403" s="189">
        <f t="shared" ref="N403:N425" si="71">IF(O403+P403&gt;0,$W$377,)</f>
        <v>0</v>
      </c>
      <c r="O403" s="190"/>
      <c r="P403" s="190"/>
      <c r="Q403" s="191">
        <f t="shared" ref="Q403:R450" si="72">ROUND(O403*50,0)</f>
        <v>0</v>
      </c>
      <c r="R403" s="191">
        <f t="shared" si="72"/>
        <v>0</v>
      </c>
      <c r="S403" s="1988"/>
      <c r="T403" s="1989"/>
      <c r="U403" s="118">
        <f t="shared" si="69"/>
        <v>0</v>
      </c>
      <c r="V403" s="33"/>
      <c r="W403" s="33"/>
      <c r="X403" s="33"/>
      <c r="Y403" s="33"/>
      <c r="Z403" s="33"/>
      <c r="AA403" s="205"/>
      <c r="AB403" s="33"/>
      <c r="AC403" s="33"/>
      <c r="AD403" s="33"/>
      <c r="AE403" s="199"/>
      <c r="AF403" s="199"/>
      <c r="AG403" s="199"/>
      <c r="AH403" s="33"/>
      <c r="AI403" s="33"/>
      <c r="AJ403" s="33"/>
      <c r="AK403" s="33"/>
      <c r="AL403" s="33"/>
      <c r="AM403" s="33"/>
      <c r="AN403" s="48"/>
      <c r="AO403" s="48"/>
      <c r="AP403" s="48"/>
    </row>
    <row r="404" spans="9:42" ht="21" customHeight="1">
      <c r="I404" s="292">
        <f t="shared" si="70"/>
        <v>0</v>
      </c>
      <c r="J404" s="118">
        <f t="shared" si="63"/>
        <v>0</v>
      </c>
      <c r="K404" s="636">
        <f t="shared" ref="K404:K425" si="73">+K403+1</f>
        <v>16</v>
      </c>
      <c r="L404" s="188"/>
      <c r="M404" s="188"/>
      <c r="N404" s="189">
        <f t="shared" si="71"/>
        <v>0</v>
      </c>
      <c r="O404" s="190"/>
      <c r="P404" s="190"/>
      <c r="Q404" s="191">
        <f t="shared" si="72"/>
        <v>0</v>
      </c>
      <c r="R404" s="191">
        <f t="shared" si="72"/>
        <v>0</v>
      </c>
      <c r="S404" s="1988"/>
      <c r="T404" s="1989"/>
      <c r="U404" s="118">
        <f t="shared" si="69"/>
        <v>0</v>
      </c>
      <c r="V404" s="33"/>
      <c r="W404" s="33"/>
      <c r="X404" s="33"/>
      <c r="Y404" s="33"/>
      <c r="Z404" s="33"/>
      <c r="AA404" s="205"/>
      <c r="AB404" s="33"/>
      <c r="AC404" s="33"/>
      <c r="AD404" s="33"/>
      <c r="AE404" s="199"/>
      <c r="AF404" s="199"/>
      <c r="AG404" s="199"/>
      <c r="AH404" s="33"/>
      <c r="AI404" s="33"/>
      <c r="AJ404" s="33"/>
      <c r="AK404" s="33"/>
      <c r="AL404" s="33"/>
      <c r="AM404" s="33"/>
      <c r="AN404" s="48"/>
      <c r="AO404" s="48"/>
      <c r="AP404" s="48"/>
    </row>
    <row r="405" spans="9:42" ht="21" customHeight="1">
      <c r="I405" s="292">
        <f t="shared" si="70"/>
        <v>0</v>
      </c>
      <c r="J405" s="118">
        <f t="shared" si="63"/>
        <v>0</v>
      </c>
      <c r="K405" s="636">
        <f t="shared" si="73"/>
        <v>17</v>
      </c>
      <c r="L405" s="188"/>
      <c r="M405" s="188"/>
      <c r="N405" s="189">
        <f t="shared" si="71"/>
        <v>0</v>
      </c>
      <c r="O405" s="190"/>
      <c r="P405" s="190"/>
      <c r="Q405" s="191">
        <f t="shared" si="72"/>
        <v>0</v>
      </c>
      <c r="R405" s="191">
        <f t="shared" si="72"/>
        <v>0</v>
      </c>
      <c r="S405" s="1988"/>
      <c r="T405" s="1989"/>
      <c r="U405" s="118">
        <f t="shared" si="69"/>
        <v>0</v>
      </c>
      <c r="V405" s="33"/>
      <c r="W405" s="33"/>
      <c r="X405" s="33"/>
      <c r="Y405" s="33"/>
      <c r="Z405" s="33"/>
      <c r="AA405" s="205"/>
      <c r="AB405" s="33"/>
      <c r="AC405" s="33"/>
      <c r="AD405" s="33"/>
      <c r="AE405" s="199"/>
      <c r="AF405" s="199"/>
      <c r="AG405" s="199"/>
      <c r="AH405" s="33"/>
      <c r="AI405" s="33"/>
      <c r="AJ405" s="33"/>
      <c r="AK405" s="33"/>
      <c r="AL405" s="33"/>
      <c r="AM405" s="33"/>
      <c r="AN405" s="48"/>
      <c r="AO405" s="48"/>
      <c r="AP405" s="48"/>
    </row>
    <row r="406" spans="9:42" ht="21" customHeight="1">
      <c r="I406" s="292">
        <f t="shared" si="70"/>
        <v>0</v>
      </c>
      <c r="J406" s="118">
        <f t="shared" si="63"/>
        <v>0</v>
      </c>
      <c r="K406" s="636">
        <f t="shared" si="73"/>
        <v>18</v>
      </c>
      <c r="L406" s="188"/>
      <c r="M406" s="188"/>
      <c r="N406" s="189">
        <f t="shared" si="71"/>
        <v>0</v>
      </c>
      <c r="O406" s="190"/>
      <c r="P406" s="190"/>
      <c r="Q406" s="191">
        <f t="shared" si="72"/>
        <v>0</v>
      </c>
      <c r="R406" s="191">
        <f t="shared" si="72"/>
        <v>0</v>
      </c>
      <c r="S406" s="1988"/>
      <c r="T406" s="1989"/>
      <c r="U406" s="118">
        <f t="shared" si="69"/>
        <v>0</v>
      </c>
      <c r="V406" s="33"/>
      <c r="W406" s="33"/>
      <c r="X406" s="33"/>
      <c r="Y406" s="33"/>
      <c r="Z406" s="33"/>
      <c r="AA406" s="205"/>
      <c r="AB406" s="33"/>
      <c r="AC406" s="33"/>
      <c r="AD406" s="33"/>
      <c r="AE406" s="199"/>
      <c r="AF406" s="199"/>
      <c r="AG406" s="199"/>
      <c r="AH406" s="33"/>
      <c r="AI406" s="33"/>
      <c r="AJ406" s="33"/>
      <c r="AK406" s="33"/>
      <c r="AL406" s="33"/>
      <c r="AM406" s="33"/>
      <c r="AN406" s="48"/>
      <c r="AO406" s="48"/>
      <c r="AP406" s="48"/>
    </row>
    <row r="407" spans="9:42" ht="21" customHeight="1">
      <c r="I407" s="292">
        <f t="shared" si="70"/>
        <v>0</v>
      </c>
      <c r="J407" s="118">
        <f t="shared" si="63"/>
        <v>0</v>
      </c>
      <c r="K407" s="636">
        <f t="shared" si="73"/>
        <v>19</v>
      </c>
      <c r="L407" s="188"/>
      <c r="M407" s="188"/>
      <c r="N407" s="189">
        <f t="shared" si="71"/>
        <v>0</v>
      </c>
      <c r="O407" s="190"/>
      <c r="P407" s="190"/>
      <c r="Q407" s="191">
        <f t="shared" si="72"/>
        <v>0</v>
      </c>
      <c r="R407" s="191">
        <f t="shared" si="72"/>
        <v>0</v>
      </c>
      <c r="S407" s="1988"/>
      <c r="T407" s="1989"/>
      <c r="U407" s="118">
        <f t="shared" si="69"/>
        <v>0</v>
      </c>
      <c r="V407" s="33"/>
      <c r="W407" s="33"/>
      <c r="X407" s="33"/>
      <c r="Y407" s="33"/>
      <c r="Z407" s="33"/>
      <c r="AA407" s="205"/>
      <c r="AB407" s="33"/>
      <c r="AC407" s="33"/>
      <c r="AD407" s="33"/>
      <c r="AE407" s="199"/>
      <c r="AF407" s="199"/>
      <c r="AG407" s="199"/>
      <c r="AH407" s="33"/>
      <c r="AI407" s="33"/>
      <c r="AJ407" s="33"/>
      <c r="AK407" s="33"/>
      <c r="AL407" s="33"/>
      <c r="AM407" s="33"/>
      <c r="AN407" s="48"/>
      <c r="AO407" s="48"/>
      <c r="AP407" s="48"/>
    </row>
    <row r="408" spans="9:42" ht="21" customHeight="1">
      <c r="I408" s="292">
        <f t="shared" si="70"/>
        <v>0</v>
      </c>
      <c r="J408" s="118">
        <f t="shared" si="63"/>
        <v>0</v>
      </c>
      <c r="K408" s="636">
        <f t="shared" si="73"/>
        <v>20</v>
      </c>
      <c r="L408" s="188"/>
      <c r="M408" s="188"/>
      <c r="N408" s="189">
        <f t="shared" si="71"/>
        <v>0</v>
      </c>
      <c r="O408" s="190"/>
      <c r="P408" s="190"/>
      <c r="Q408" s="191">
        <f t="shared" si="72"/>
        <v>0</v>
      </c>
      <c r="R408" s="191">
        <f t="shared" si="72"/>
        <v>0</v>
      </c>
      <c r="S408" s="1988"/>
      <c r="T408" s="1989"/>
      <c r="U408" s="118">
        <f t="shared" si="69"/>
        <v>0</v>
      </c>
      <c r="V408" s="33"/>
      <c r="W408" s="33"/>
      <c r="X408" s="33"/>
      <c r="Y408" s="33"/>
      <c r="Z408" s="33"/>
      <c r="AA408" s="205"/>
      <c r="AB408" s="33"/>
      <c r="AC408" s="33"/>
      <c r="AD408" s="33"/>
      <c r="AE408" s="199"/>
      <c r="AF408" s="199"/>
      <c r="AG408" s="199"/>
      <c r="AH408" s="33"/>
      <c r="AI408" s="33"/>
      <c r="AJ408" s="33"/>
      <c r="AK408" s="33"/>
      <c r="AL408" s="33"/>
      <c r="AM408" s="33"/>
      <c r="AN408" s="48"/>
      <c r="AO408" s="48"/>
      <c r="AP408" s="48"/>
    </row>
    <row r="409" spans="9:42" ht="21" customHeight="1">
      <c r="I409" s="292">
        <f t="shared" si="70"/>
        <v>0</v>
      </c>
      <c r="J409" s="118">
        <f t="shared" si="63"/>
        <v>0</v>
      </c>
      <c r="K409" s="636">
        <f t="shared" si="73"/>
        <v>21</v>
      </c>
      <c r="L409" s="188"/>
      <c r="M409" s="188"/>
      <c r="N409" s="189">
        <f t="shared" si="71"/>
        <v>0</v>
      </c>
      <c r="O409" s="190"/>
      <c r="P409" s="190"/>
      <c r="Q409" s="191">
        <f t="shared" si="72"/>
        <v>0</v>
      </c>
      <c r="R409" s="191">
        <f t="shared" si="72"/>
        <v>0</v>
      </c>
      <c r="S409" s="1988"/>
      <c r="T409" s="1989"/>
      <c r="U409" s="118">
        <f t="shared" si="69"/>
        <v>0</v>
      </c>
      <c r="V409" s="33"/>
      <c r="W409" s="33"/>
      <c r="X409" s="33"/>
      <c r="Y409" s="33"/>
      <c r="Z409" s="33"/>
      <c r="AA409" s="205"/>
      <c r="AB409" s="33"/>
      <c r="AC409" s="33"/>
      <c r="AD409" s="33"/>
      <c r="AE409" s="199"/>
      <c r="AF409" s="199"/>
      <c r="AG409" s="199"/>
      <c r="AH409" s="33"/>
      <c r="AI409" s="33"/>
      <c r="AJ409" s="33"/>
      <c r="AK409" s="33"/>
      <c r="AL409" s="33"/>
      <c r="AM409" s="33"/>
      <c r="AN409" s="48"/>
      <c r="AO409" s="48"/>
      <c r="AP409" s="48"/>
    </row>
    <row r="410" spans="9:42" ht="21" customHeight="1">
      <c r="I410" s="292">
        <f t="shared" si="70"/>
        <v>0</v>
      </c>
      <c r="J410" s="118">
        <f t="shared" si="63"/>
        <v>0</v>
      </c>
      <c r="K410" s="636">
        <f t="shared" si="73"/>
        <v>22</v>
      </c>
      <c r="L410" s="188"/>
      <c r="M410" s="188"/>
      <c r="N410" s="189">
        <f t="shared" si="71"/>
        <v>0</v>
      </c>
      <c r="O410" s="190"/>
      <c r="P410" s="190"/>
      <c r="Q410" s="191">
        <f t="shared" si="72"/>
        <v>0</v>
      </c>
      <c r="R410" s="191">
        <f t="shared" si="72"/>
        <v>0</v>
      </c>
      <c r="S410" s="1988"/>
      <c r="T410" s="1989"/>
      <c r="U410" s="118">
        <f t="shared" si="69"/>
        <v>0</v>
      </c>
      <c r="V410" s="33"/>
      <c r="W410" s="33"/>
      <c r="X410" s="33"/>
      <c r="Y410" s="33"/>
      <c r="Z410" s="33"/>
      <c r="AA410" s="205"/>
      <c r="AB410" s="33"/>
      <c r="AC410" s="33"/>
      <c r="AD410" s="33"/>
      <c r="AE410" s="199"/>
      <c r="AF410" s="199"/>
      <c r="AG410" s="199"/>
      <c r="AH410" s="33"/>
      <c r="AI410" s="33"/>
      <c r="AJ410" s="33"/>
      <c r="AK410" s="33"/>
      <c r="AL410" s="33"/>
      <c r="AM410" s="33"/>
      <c r="AN410" s="48"/>
      <c r="AO410" s="48"/>
      <c r="AP410" s="48"/>
    </row>
    <row r="411" spans="9:42" ht="21" customHeight="1">
      <c r="I411" s="292">
        <f t="shared" si="70"/>
        <v>0</v>
      </c>
      <c r="J411" s="118">
        <f t="shared" si="63"/>
        <v>0</v>
      </c>
      <c r="K411" s="636">
        <f t="shared" si="73"/>
        <v>23</v>
      </c>
      <c r="L411" s="188"/>
      <c r="M411" s="188"/>
      <c r="N411" s="189">
        <f t="shared" si="71"/>
        <v>0</v>
      </c>
      <c r="O411" s="190"/>
      <c r="P411" s="190"/>
      <c r="Q411" s="191">
        <f t="shared" si="72"/>
        <v>0</v>
      </c>
      <c r="R411" s="191">
        <f t="shared" si="72"/>
        <v>0</v>
      </c>
      <c r="S411" s="1988"/>
      <c r="T411" s="1989"/>
      <c r="U411" s="118">
        <f t="shared" si="69"/>
        <v>0</v>
      </c>
      <c r="V411" s="33"/>
      <c r="W411" s="33"/>
      <c r="X411" s="33"/>
      <c r="Y411" s="33"/>
      <c r="Z411" s="33"/>
      <c r="AA411" s="205"/>
      <c r="AB411" s="33"/>
      <c r="AC411" s="33"/>
      <c r="AD411" s="33"/>
      <c r="AE411" s="199"/>
      <c r="AF411" s="199"/>
      <c r="AG411" s="199"/>
      <c r="AH411" s="33"/>
      <c r="AI411" s="33"/>
      <c r="AJ411" s="33"/>
      <c r="AK411" s="33"/>
      <c r="AL411" s="33"/>
      <c r="AM411" s="33"/>
      <c r="AN411" s="48"/>
      <c r="AO411" s="48"/>
      <c r="AP411" s="48"/>
    </row>
    <row r="412" spans="9:42" ht="21" customHeight="1">
      <c r="I412" s="292">
        <f t="shared" si="70"/>
        <v>0</v>
      </c>
      <c r="J412" s="118">
        <f t="shared" si="63"/>
        <v>0</v>
      </c>
      <c r="K412" s="636">
        <f t="shared" si="73"/>
        <v>24</v>
      </c>
      <c r="L412" s="188"/>
      <c r="M412" s="188"/>
      <c r="N412" s="189">
        <f t="shared" si="71"/>
        <v>0</v>
      </c>
      <c r="O412" s="190"/>
      <c r="P412" s="190"/>
      <c r="Q412" s="191">
        <f t="shared" si="72"/>
        <v>0</v>
      </c>
      <c r="R412" s="191">
        <f t="shared" si="72"/>
        <v>0</v>
      </c>
      <c r="S412" s="1988"/>
      <c r="T412" s="1989"/>
      <c r="U412" s="118">
        <f t="shared" si="69"/>
        <v>0</v>
      </c>
      <c r="V412" s="33"/>
      <c r="W412" s="33"/>
      <c r="X412" s="33"/>
      <c r="Y412" s="33"/>
      <c r="Z412" s="33"/>
      <c r="AA412" s="205"/>
      <c r="AB412" s="33"/>
      <c r="AC412" s="33"/>
      <c r="AD412" s="33"/>
      <c r="AE412" s="199"/>
      <c r="AF412" s="199"/>
      <c r="AG412" s="199"/>
      <c r="AH412" s="33"/>
      <c r="AI412" s="33"/>
      <c r="AJ412" s="33"/>
      <c r="AK412" s="33"/>
      <c r="AL412" s="33"/>
      <c r="AM412" s="33"/>
      <c r="AN412" s="48"/>
      <c r="AO412" s="48"/>
      <c r="AP412" s="48"/>
    </row>
    <row r="413" spans="9:42" ht="21" customHeight="1">
      <c r="I413" s="292">
        <f t="shared" si="70"/>
        <v>0</v>
      </c>
      <c r="J413" s="118">
        <f t="shared" si="63"/>
        <v>0</v>
      </c>
      <c r="K413" s="636">
        <f t="shared" si="73"/>
        <v>25</v>
      </c>
      <c r="L413" s="188"/>
      <c r="M413" s="188"/>
      <c r="N413" s="189">
        <f t="shared" si="71"/>
        <v>0</v>
      </c>
      <c r="O413" s="190"/>
      <c r="P413" s="190"/>
      <c r="Q413" s="191">
        <f t="shared" si="72"/>
        <v>0</v>
      </c>
      <c r="R413" s="191">
        <f t="shared" si="72"/>
        <v>0</v>
      </c>
      <c r="S413" s="1988"/>
      <c r="T413" s="1989"/>
      <c r="U413" s="118">
        <f t="shared" si="69"/>
        <v>0</v>
      </c>
      <c r="V413" s="33"/>
      <c r="W413" s="33"/>
      <c r="X413" s="33"/>
      <c r="Y413" s="33"/>
      <c r="Z413" s="33"/>
      <c r="AA413" s="205"/>
      <c r="AB413" s="33"/>
      <c r="AC413" s="33"/>
      <c r="AD413" s="33"/>
      <c r="AE413" s="199"/>
      <c r="AF413" s="199"/>
      <c r="AG413" s="199"/>
      <c r="AH413" s="33"/>
      <c r="AI413" s="33"/>
      <c r="AJ413" s="33"/>
      <c r="AK413" s="33"/>
      <c r="AL413" s="33"/>
      <c r="AM413" s="33"/>
      <c r="AN413" s="48"/>
      <c r="AO413" s="48"/>
      <c r="AP413" s="48"/>
    </row>
    <row r="414" spans="9:42" ht="21" customHeight="1">
      <c r="I414" s="292">
        <f t="shared" si="70"/>
        <v>0</v>
      </c>
      <c r="J414" s="118">
        <f t="shared" si="63"/>
        <v>0</v>
      </c>
      <c r="K414" s="636">
        <f t="shared" si="73"/>
        <v>26</v>
      </c>
      <c r="L414" s="188"/>
      <c r="M414" s="188"/>
      <c r="N414" s="189">
        <f t="shared" si="71"/>
        <v>0</v>
      </c>
      <c r="O414" s="190"/>
      <c r="P414" s="190"/>
      <c r="Q414" s="191">
        <f t="shared" si="72"/>
        <v>0</v>
      </c>
      <c r="R414" s="191">
        <f t="shared" si="72"/>
        <v>0</v>
      </c>
      <c r="S414" s="1988"/>
      <c r="T414" s="1989"/>
      <c r="U414" s="118">
        <f t="shared" si="69"/>
        <v>0</v>
      </c>
      <c r="V414" s="33"/>
      <c r="W414" s="33"/>
      <c r="X414" s="33"/>
      <c r="Y414" s="33"/>
      <c r="Z414" s="33"/>
      <c r="AA414" s="205"/>
      <c r="AB414" s="33"/>
      <c r="AC414" s="33"/>
      <c r="AD414" s="33"/>
      <c r="AE414" s="199"/>
      <c r="AF414" s="199"/>
      <c r="AG414" s="199"/>
      <c r="AH414" s="33"/>
      <c r="AI414" s="33"/>
      <c r="AJ414" s="33"/>
      <c r="AK414" s="33"/>
      <c r="AL414" s="33"/>
      <c r="AM414" s="33"/>
      <c r="AN414" s="48"/>
      <c r="AO414" s="48"/>
      <c r="AP414" s="48"/>
    </row>
    <row r="415" spans="9:42" ht="21" customHeight="1">
      <c r="I415" s="292">
        <f t="shared" si="70"/>
        <v>0</v>
      </c>
      <c r="J415" s="118">
        <f t="shared" si="63"/>
        <v>0</v>
      </c>
      <c r="K415" s="636">
        <f t="shared" si="73"/>
        <v>27</v>
      </c>
      <c r="L415" s="188"/>
      <c r="M415" s="188"/>
      <c r="N415" s="189">
        <f t="shared" si="71"/>
        <v>0</v>
      </c>
      <c r="O415" s="190"/>
      <c r="P415" s="190"/>
      <c r="Q415" s="191">
        <f t="shared" si="72"/>
        <v>0</v>
      </c>
      <c r="R415" s="191">
        <f t="shared" si="72"/>
        <v>0</v>
      </c>
      <c r="S415" s="1988"/>
      <c r="T415" s="1989"/>
      <c r="U415" s="118">
        <f t="shared" si="69"/>
        <v>0</v>
      </c>
      <c r="V415" s="33"/>
      <c r="W415" s="33"/>
      <c r="X415" s="33"/>
      <c r="Y415" s="33"/>
      <c r="Z415" s="33"/>
      <c r="AA415" s="205"/>
      <c r="AB415" s="33"/>
      <c r="AC415" s="33"/>
      <c r="AD415" s="33"/>
      <c r="AE415" s="199"/>
      <c r="AF415" s="199"/>
      <c r="AG415" s="199"/>
      <c r="AH415" s="33"/>
      <c r="AI415" s="33"/>
      <c r="AJ415" s="33"/>
      <c r="AK415" s="33"/>
      <c r="AL415" s="33"/>
      <c r="AM415" s="33"/>
      <c r="AN415" s="48"/>
      <c r="AO415" s="48"/>
      <c r="AP415" s="48"/>
    </row>
    <row r="416" spans="9:42" ht="21" customHeight="1">
      <c r="I416" s="292">
        <f t="shared" si="70"/>
        <v>0</v>
      </c>
      <c r="J416" s="118">
        <f t="shared" si="63"/>
        <v>0</v>
      </c>
      <c r="K416" s="636">
        <f t="shared" si="73"/>
        <v>28</v>
      </c>
      <c r="L416" s="188"/>
      <c r="M416" s="188"/>
      <c r="N416" s="189">
        <f t="shared" si="71"/>
        <v>0</v>
      </c>
      <c r="O416" s="190"/>
      <c r="P416" s="190"/>
      <c r="Q416" s="191">
        <f t="shared" si="72"/>
        <v>0</v>
      </c>
      <c r="R416" s="191">
        <f t="shared" si="72"/>
        <v>0</v>
      </c>
      <c r="S416" s="1988"/>
      <c r="T416" s="1989"/>
      <c r="U416" s="118">
        <f t="shared" si="69"/>
        <v>0</v>
      </c>
      <c r="V416" s="33"/>
      <c r="W416" s="33"/>
      <c r="X416" s="33"/>
      <c r="Y416" s="33"/>
      <c r="Z416" s="33"/>
      <c r="AA416" s="205"/>
      <c r="AB416" s="33"/>
      <c r="AC416" s="33"/>
      <c r="AD416" s="33"/>
      <c r="AE416" s="199"/>
      <c r="AF416" s="199"/>
      <c r="AG416" s="199"/>
      <c r="AH416" s="33"/>
      <c r="AI416" s="33"/>
      <c r="AJ416" s="33"/>
      <c r="AK416" s="33"/>
      <c r="AL416" s="33"/>
      <c r="AM416" s="33"/>
      <c r="AN416" s="48"/>
      <c r="AO416" s="48"/>
      <c r="AP416" s="48"/>
    </row>
    <row r="417" spans="9:42" ht="21" customHeight="1">
      <c r="I417" s="292">
        <f t="shared" si="70"/>
        <v>0</v>
      </c>
      <c r="J417" s="118">
        <f t="shared" si="63"/>
        <v>0</v>
      </c>
      <c r="K417" s="636">
        <f t="shared" si="73"/>
        <v>29</v>
      </c>
      <c r="L417" s="188"/>
      <c r="M417" s="188"/>
      <c r="N417" s="189">
        <f t="shared" si="71"/>
        <v>0</v>
      </c>
      <c r="O417" s="190"/>
      <c r="P417" s="190"/>
      <c r="Q417" s="191">
        <f t="shared" si="72"/>
        <v>0</v>
      </c>
      <c r="R417" s="191">
        <f t="shared" si="72"/>
        <v>0</v>
      </c>
      <c r="S417" s="1988"/>
      <c r="T417" s="1989"/>
      <c r="U417" s="118">
        <f t="shared" si="69"/>
        <v>0</v>
      </c>
      <c r="V417" s="33"/>
      <c r="W417" s="33"/>
      <c r="X417" s="33"/>
      <c r="Y417" s="33"/>
      <c r="Z417" s="33"/>
      <c r="AA417" s="205"/>
      <c r="AB417" s="33"/>
      <c r="AC417" s="33"/>
      <c r="AD417" s="33"/>
      <c r="AE417" s="199"/>
      <c r="AF417" s="199"/>
      <c r="AG417" s="199"/>
      <c r="AH417" s="33"/>
      <c r="AI417" s="33"/>
      <c r="AJ417" s="33"/>
      <c r="AK417" s="33"/>
      <c r="AL417" s="33"/>
      <c r="AM417" s="33"/>
      <c r="AN417" s="48"/>
      <c r="AO417" s="48"/>
      <c r="AP417" s="48"/>
    </row>
    <row r="418" spans="9:42" ht="21" customHeight="1">
      <c r="I418" s="292">
        <f t="shared" si="70"/>
        <v>0</v>
      </c>
      <c r="J418" s="118">
        <f t="shared" si="63"/>
        <v>0</v>
      </c>
      <c r="K418" s="636">
        <f t="shared" si="73"/>
        <v>30</v>
      </c>
      <c r="L418" s="188"/>
      <c r="M418" s="188"/>
      <c r="N418" s="189">
        <f t="shared" si="71"/>
        <v>0</v>
      </c>
      <c r="O418" s="190"/>
      <c r="P418" s="190"/>
      <c r="Q418" s="191">
        <f t="shared" si="72"/>
        <v>0</v>
      </c>
      <c r="R418" s="191">
        <f t="shared" si="72"/>
        <v>0</v>
      </c>
      <c r="S418" s="1988"/>
      <c r="T418" s="1989"/>
      <c r="U418" s="118">
        <f t="shared" si="69"/>
        <v>0</v>
      </c>
      <c r="V418" s="33"/>
      <c r="W418" s="33"/>
      <c r="X418" s="33"/>
      <c r="Y418" s="33"/>
      <c r="Z418" s="33"/>
      <c r="AA418" s="205"/>
      <c r="AB418" s="33"/>
      <c r="AC418" s="33"/>
      <c r="AD418" s="33"/>
      <c r="AE418" s="199"/>
      <c r="AF418" s="199"/>
      <c r="AG418" s="199"/>
      <c r="AH418" s="33"/>
      <c r="AI418" s="33"/>
      <c r="AJ418" s="33"/>
      <c r="AK418" s="33"/>
      <c r="AL418" s="33"/>
      <c r="AM418" s="33"/>
      <c r="AN418" s="48"/>
      <c r="AO418" s="48"/>
      <c r="AP418" s="48"/>
    </row>
    <row r="419" spans="9:42" ht="21" customHeight="1">
      <c r="I419" s="292">
        <f t="shared" si="70"/>
        <v>0</v>
      </c>
      <c r="J419" s="118">
        <f t="shared" si="63"/>
        <v>0</v>
      </c>
      <c r="K419" s="636">
        <f t="shared" si="73"/>
        <v>31</v>
      </c>
      <c r="L419" s="188"/>
      <c r="M419" s="188"/>
      <c r="N419" s="189">
        <f t="shared" si="71"/>
        <v>0</v>
      </c>
      <c r="O419" s="190"/>
      <c r="P419" s="190"/>
      <c r="Q419" s="191">
        <f t="shared" si="72"/>
        <v>0</v>
      </c>
      <c r="R419" s="191">
        <f t="shared" si="72"/>
        <v>0</v>
      </c>
      <c r="S419" s="1988"/>
      <c r="T419" s="1989"/>
      <c r="U419" s="118">
        <f t="shared" si="69"/>
        <v>0</v>
      </c>
      <c r="V419" s="33"/>
      <c r="W419" s="33"/>
      <c r="X419" s="33"/>
      <c r="Y419" s="33"/>
      <c r="Z419" s="33"/>
      <c r="AA419" s="205"/>
      <c r="AB419" s="33"/>
      <c r="AC419" s="33"/>
      <c r="AD419" s="33"/>
      <c r="AE419" s="199"/>
      <c r="AF419" s="199"/>
      <c r="AG419" s="199"/>
      <c r="AH419" s="33"/>
      <c r="AI419" s="33"/>
      <c r="AJ419" s="33"/>
      <c r="AK419" s="33"/>
      <c r="AL419" s="33"/>
      <c r="AM419" s="33"/>
      <c r="AN419" s="48"/>
      <c r="AO419" s="48"/>
      <c r="AP419" s="48"/>
    </row>
    <row r="420" spans="9:42" ht="21" customHeight="1">
      <c r="I420" s="292">
        <f t="shared" si="70"/>
        <v>0</v>
      </c>
      <c r="J420" s="118">
        <f t="shared" si="63"/>
        <v>0</v>
      </c>
      <c r="K420" s="636">
        <f t="shared" si="73"/>
        <v>32</v>
      </c>
      <c r="L420" s="188"/>
      <c r="M420" s="188"/>
      <c r="N420" s="189">
        <f t="shared" si="71"/>
        <v>0</v>
      </c>
      <c r="O420" s="190"/>
      <c r="P420" s="190"/>
      <c r="Q420" s="191">
        <f t="shared" si="72"/>
        <v>0</v>
      </c>
      <c r="R420" s="191">
        <f t="shared" si="72"/>
        <v>0</v>
      </c>
      <c r="S420" s="1988"/>
      <c r="T420" s="1989"/>
      <c r="U420" s="118">
        <f t="shared" si="69"/>
        <v>0</v>
      </c>
      <c r="V420" s="33"/>
      <c r="W420" s="33"/>
      <c r="X420" s="33"/>
      <c r="Y420" s="33"/>
      <c r="Z420" s="33"/>
      <c r="AA420" s="205"/>
      <c r="AB420" s="33"/>
      <c r="AC420" s="33"/>
      <c r="AD420" s="33"/>
      <c r="AE420" s="199"/>
      <c r="AF420" s="199"/>
      <c r="AG420" s="199"/>
      <c r="AH420" s="33"/>
      <c r="AI420" s="33"/>
      <c r="AJ420" s="33"/>
      <c r="AK420" s="33"/>
      <c r="AL420" s="33"/>
      <c r="AM420" s="33"/>
      <c r="AN420" s="48"/>
      <c r="AO420" s="48"/>
      <c r="AP420" s="48"/>
    </row>
    <row r="421" spans="9:42" ht="21" customHeight="1">
      <c r="I421" s="292">
        <f t="shared" si="70"/>
        <v>0</v>
      </c>
      <c r="J421" s="118">
        <f t="shared" si="63"/>
        <v>0</v>
      </c>
      <c r="K421" s="636">
        <f t="shared" si="73"/>
        <v>33</v>
      </c>
      <c r="L421" s="188"/>
      <c r="M421" s="188"/>
      <c r="N421" s="189">
        <f t="shared" si="71"/>
        <v>0</v>
      </c>
      <c r="O421" s="190"/>
      <c r="P421" s="190"/>
      <c r="Q421" s="191">
        <f t="shared" si="72"/>
        <v>0</v>
      </c>
      <c r="R421" s="191">
        <f t="shared" si="72"/>
        <v>0</v>
      </c>
      <c r="S421" s="1988"/>
      <c r="T421" s="1989"/>
      <c r="U421" s="118">
        <f t="shared" si="69"/>
        <v>0</v>
      </c>
      <c r="V421" s="33"/>
      <c r="W421" s="33"/>
      <c r="X421" s="33"/>
      <c r="Y421" s="33"/>
      <c r="Z421" s="33"/>
      <c r="AA421" s="205"/>
      <c r="AB421" s="33"/>
      <c r="AC421" s="33"/>
      <c r="AD421" s="33"/>
      <c r="AE421" s="199"/>
      <c r="AF421" s="199"/>
      <c r="AG421" s="199"/>
      <c r="AH421" s="33"/>
      <c r="AI421" s="33"/>
      <c r="AJ421" s="33"/>
      <c r="AK421" s="33"/>
      <c r="AL421" s="33"/>
      <c r="AM421" s="33"/>
      <c r="AN421" s="48"/>
      <c r="AO421" s="48"/>
      <c r="AP421" s="48"/>
    </row>
    <row r="422" spans="9:42" ht="21" customHeight="1">
      <c r="I422" s="292">
        <f t="shared" si="70"/>
        <v>0</v>
      </c>
      <c r="J422" s="118">
        <f t="shared" si="63"/>
        <v>0</v>
      </c>
      <c r="K422" s="636">
        <f t="shared" si="73"/>
        <v>34</v>
      </c>
      <c r="L422" s="188"/>
      <c r="M422" s="188"/>
      <c r="N422" s="189">
        <f t="shared" si="71"/>
        <v>0</v>
      </c>
      <c r="O422" s="190"/>
      <c r="P422" s="190"/>
      <c r="Q422" s="191">
        <f t="shared" si="72"/>
        <v>0</v>
      </c>
      <c r="R422" s="191">
        <f t="shared" si="72"/>
        <v>0</v>
      </c>
      <c r="S422" s="1988"/>
      <c r="T422" s="1989"/>
      <c r="U422" s="118">
        <f t="shared" si="69"/>
        <v>0</v>
      </c>
      <c r="V422" s="33"/>
      <c r="W422" s="33"/>
      <c r="X422" s="33"/>
      <c r="Y422" s="33"/>
      <c r="Z422" s="33"/>
      <c r="AA422" s="205"/>
      <c r="AB422" s="33"/>
      <c r="AC422" s="33"/>
      <c r="AD422" s="33"/>
      <c r="AE422" s="199"/>
      <c r="AF422" s="199"/>
      <c r="AG422" s="199"/>
      <c r="AH422" s="33"/>
      <c r="AI422" s="33"/>
      <c r="AJ422" s="33"/>
      <c r="AK422" s="33"/>
      <c r="AL422" s="33"/>
      <c r="AM422" s="33"/>
      <c r="AN422" s="48"/>
      <c r="AO422" s="48"/>
      <c r="AP422" s="48"/>
    </row>
    <row r="423" spans="9:42" ht="21" customHeight="1">
      <c r="I423" s="292">
        <f t="shared" si="70"/>
        <v>0</v>
      </c>
      <c r="J423" s="118">
        <f t="shared" si="63"/>
        <v>0</v>
      </c>
      <c r="K423" s="636">
        <f t="shared" si="73"/>
        <v>35</v>
      </c>
      <c r="L423" s="188"/>
      <c r="M423" s="188"/>
      <c r="N423" s="189">
        <f t="shared" si="71"/>
        <v>0</v>
      </c>
      <c r="O423" s="190"/>
      <c r="P423" s="190"/>
      <c r="Q423" s="191">
        <f t="shared" si="72"/>
        <v>0</v>
      </c>
      <c r="R423" s="191">
        <f t="shared" si="72"/>
        <v>0</v>
      </c>
      <c r="S423" s="1988"/>
      <c r="T423" s="1989"/>
      <c r="U423" s="118">
        <f t="shared" si="69"/>
        <v>0</v>
      </c>
      <c r="V423" s="33"/>
      <c r="W423" s="33"/>
      <c r="X423" s="33"/>
      <c r="Y423" s="33"/>
      <c r="Z423" s="33"/>
      <c r="AA423" s="205"/>
      <c r="AB423" s="33"/>
      <c r="AC423" s="33"/>
      <c r="AD423" s="33"/>
      <c r="AE423" s="199"/>
      <c r="AF423" s="199"/>
      <c r="AG423" s="199"/>
      <c r="AH423" s="33"/>
      <c r="AI423" s="33"/>
      <c r="AJ423" s="33"/>
      <c r="AK423" s="33"/>
      <c r="AL423" s="33"/>
      <c r="AM423" s="33"/>
      <c r="AN423" s="48"/>
      <c r="AO423" s="48"/>
      <c r="AP423" s="48"/>
    </row>
    <row r="424" spans="9:42" ht="21" customHeight="1">
      <c r="I424" s="292">
        <f t="shared" si="70"/>
        <v>0</v>
      </c>
      <c r="J424" s="118">
        <f t="shared" si="63"/>
        <v>0</v>
      </c>
      <c r="K424" s="636">
        <f t="shared" si="73"/>
        <v>36</v>
      </c>
      <c r="L424" s="188"/>
      <c r="M424" s="188"/>
      <c r="N424" s="189">
        <f t="shared" si="71"/>
        <v>0</v>
      </c>
      <c r="O424" s="190"/>
      <c r="P424" s="190"/>
      <c r="Q424" s="191">
        <f t="shared" si="72"/>
        <v>0</v>
      </c>
      <c r="R424" s="191">
        <f t="shared" si="72"/>
        <v>0</v>
      </c>
      <c r="S424" s="1988"/>
      <c r="T424" s="1989"/>
      <c r="U424" s="118">
        <f t="shared" si="69"/>
        <v>0</v>
      </c>
      <c r="V424" s="33"/>
      <c r="W424" s="33"/>
      <c r="X424" s="33"/>
      <c r="Y424" s="33"/>
      <c r="Z424" s="33"/>
      <c r="AA424" s="205"/>
      <c r="AB424" s="33"/>
      <c r="AC424" s="33"/>
      <c r="AD424" s="33"/>
      <c r="AE424" s="199"/>
      <c r="AF424" s="199"/>
      <c r="AG424" s="199"/>
      <c r="AH424" s="33"/>
      <c r="AI424" s="33"/>
      <c r="AJ424" s="33"/>
      <c r="AK424" s="33"/>
      <c r="AL424" s="33"/>
      <c r="AM424" s="33"/>
      <c r="AN424" s="48"/>
      <c r="AO424" s="48"/>
      <c r="AP424" s="48"/>
    </row>
    <row r="425" spans="9:42" ht="21" customHeight="1" thickBot="1">
      <c r="I425" s="292">
        <f t="shared" si="70"/>
        <v>0</v>
      </c>
      <c r="J425" s="118">
        <f t="shared" si="63"/>
        <v>0</v>
      </c>
      <c r="K425" s="210">
        <f t="shared" si="73"/>
        <v>37</v>
      </c>
      <c r="L425" s="188"/>
      <c r="M425" s="188"/>
      <c r="N425" s="211">
        <f t="shared" si="71"/>
        <v>0</v>
      </c>
      <c r="O425" s="212"/>
      <c r="P425" s="212"/>
      <c r="Q425" s="213">
        <f t="shared" si="72"/>
        <v>0</v>
      </c>
      <c r="R425" s="213">
        <f t="shared" si="72"/>
        <v>0</v>
      </c>
      <c r="S425" s="1990"/>
      <c r="T425" s="1991"/>
      <c r="U425" s="118">
        <f t="shared" si="69"/>
        <v>0</v>
      </c>
      <c r="V425" s="33"/>
      <c r="W425" s="33"/>
      <c r="X425" s="33"/>
      <c r="Y425" s="33"/>
      <c r="Z425" s="33"/>
      <c r="AA425" s="205"/>
      <c r="AB425" s="33"/>
      <c r="AC425" s="33"/>
      <c r="AD425" s="33"/>
      <c r="AE425" s="199"/>
      <c r="AF425" s="199"/>
      <c r="AG425" s="199"/>
      <c r="AH425" s="33"/>
      <c r="AI425" s="33"/>
      <c r="AJ425" s="33"/>
      <c r="AK425" s="33"/>
      <c r="AL425" s="33"/>
      <c r="AM425" s="33"/>
      <c r="AN425" s="48"/>
      <c r="AO425" s="48"/>
      <c r="AP425" s="48"/>
    </row>
    <row r="426" spans="9:42" ht="21" customHeight="1">
      <c r="I426" s="292">
        <f>IF((O$428+P$428)&gt;0,1,0)</f>
        <v>0</v>
      </c>
      <c r="J426" s="118">
        <f t="shared" si="63"/>
        <v>0</v>
      </c>
      <c r="K426" s="2002" t="s">
        <v>840</v>
      </c>
      <c r="L426" s="2004" t="s">
        <v>841</v>
      </c>
      <c r="M426" s="2006" t="s">
        <v>842</v>
      </c>
      <c r="N426" s="2006" t="s">
        <v>843</v>
      </c>
      <c r="O426" s="2012" t="s">
        <v>844</v>
      </c>
      <c r="P426" s="2012"/>
      <c r="Q426" s="2012" t="s">
        <v>845</v>
      </c>
      <c r="R426" s="2012"/>
      <c r="S426" s="1992" t="s">
        <v>969</v>
      </c>
      <c r="T426" s="1993"/>
      <c r="U426" s="118">
        <f t="shared" si="69"/>
        <v>0</v>
      </c>
      <c r="V426" s="33"/>
      <c r="W426" s="33"/>
      <c r="X426" s="33"/>
      <c r="Y426" s="33"/>
      <c r="Z426" s="33"/>
      <c r="AA426" s="205"/>
      <c r="AB426" s="33"/>
      <c r="AC426" s="33"/>
      <c r="AD426" s="33"/>
      <c r="AE426" s="199"/>
      <c r="AF426" s="199"/>
      <c r="AG426" s="199"/>
      <c r="AH426" s="33"/>
      <c r="AI426" s="33"/>
      <c r="AJ426" s="33"/>
      <c r="AK426" s="33"/>
      <c r="AL426" s="33"/>
      <c r="AM426" s="33"/>
      <c r="AN426" s="48"/>
      <c r="AO426" s="48"/>
      <c r="AP426" s="48"/>
    </row>
    <row r="427" spans="9:42" ht="21" customHeight="1">
      <c r="I427" s="292">
        <f t="shared" ref="I427:I450" si="74">IF((O$428+P$428)&gt;0,1,0)</f>
        <v>0</v>
      </c>
      <c r="J427" s="118">
        <f t="shared" si="63"/>
        <v>0</v>
      </c>
      <c r="K427" s="2003"/>
      <c r="L427" s="2005"/>
      <c r="M427" s="2007"/>
      <c r="N427" s="2007"/>
      <c r="O427" s="635" t="s">
        <v>741</v>
      </c>
      <c r="P427" s="176" t="s">
        <v>742</v>
      </c>
      <c r="Q427" s="176" t="s">
        <v>741</v>
      </c>
      <c r="R427" s="177" t="s">
        <v>742</v>
      </c>
      <c r="S427" s="1994"/>
      <c r="T427" s="1995"/>
      <c r="U427" s="118">
        <f t="shared" si="69"/>
        <v>0</v>
      </c>
      <c r="V427" s="33"/>
      <c r="W427" s="33"/>
      <c r="X427" s="33"/>
      <c r="Y427" s="33"/>
      <c r="Z427" s="33"/>
      <c r="AA427" s="205"/>
      <c r="AB427" s="33"/>
      <c r="AC427" s="33"/>
      <c r="AD427" s="33"/>
      <c r="AE427" s="199"/>
      <c r="AF427" s="199"/>
      <c r="AG427" s="199"/>
      <c r="AH427" s="33"/>
      <c r="AI427" s="33"/>
      <c r="AJ427" s="33"/>
      <c r="AK427" s="33"/>
      <c r="AL427" s="33"/>
      <c r="AM427" s="33"/>
      <c r="AN427" s="48"/>
      <c r="AO427" s="48"/>
      <c r="AP427" s="48"/>
    </row>
    <row r="428" spans="9:42" ht="21" customHeight="1">
      <c r="I428" s="292">
        <f t="shared" si="74"/>
        <v>0</v>
      </c>
      <c r="J428" s="118">
        <f t="shared" si="63"/>
        <v>0</v>
      </c>
      <c r="K428" s="636">
        <f>+K50+1</f>
        <v>15</v>
      </c>
      <c r="L428" s="188"/>
      <c r="M428" s="188"/>
      <c r="N428" s="189">
        <f t="shared" ref="N428:N450" si="75">IF(O428+P428&gt;0,$W$377,)</f>
        <v>0</v>
      </c>
      <c r="O428" s="190"/>
      <c r="P428" s="190"/>
      <c r="Q428" s="191">
        <f t="shared" si="72"/>
        <v>0</v>
      </c>
      <c r="R428" s="191">
        <f t="shared" si="72"/>
        <v>0</v>
      </c>
      <c r="S428" s="1988"/>
      <c r="T428" s="1989"/>
      <c r="U428" s="118">
        <f t="shared" si="69"/>
        <v>0</v>
      </c>
      <c r="V428" s="33"/>
      <c r="W428" s="33"/>
      <c r="X428" s="33"/>
      <c r="Y428" s="33"/>
      <c r="Z428" s="33"/>
      <c r="AA428" s="205"/>
      <c r="AB428" s="33"/>
      <c r="AC428" s="33"/>
      <c r="AD428" s="33"/>
      <c r="AE428" s="199"/>
      <c r="AF428" s="199"/>
      <c r="AG428" s="199"/>
      <c r="AH428" s="33"/>
      <c r="AI428" s="33"/>
      <c r="AJ428" s="33"/>
      <c r="AK428" s="33"/>
      <c r="AL428" s="33"/>
      <c r="AM428" s="33"/>
      <c r="AN428" s="48"/>
      <c r="AO428" s="48"/>
      <c r="AP428" s="48"/>
    </row>
    <row r="429" spans="9:42" ht="21" customHeight="1">
      <c r="I429" s="292">
        <f t="shared" si="74"/>
        <v>0</v>
      </c>
      <c r="J429" s="118">
        <f t="shared" si="63"/>
        <v>0</v>
      </c>
      <c r="K429" s="636">
        <f t="shared" ref="K429:K450" si="76">+K428+1</f>
        <v>16</v>
      </c>
      <c r="L429" s="188"/>
      <c r="M429" s="188"/>
      <c r="N429" s="189">
        <f t="shared" si="75"/>
        <v>0</v>
      </c>
      <c r="O429" s="190"/>
      <c r="P429" s="190"/>
      <c r="Q429" s="191">
        <f t="shared" si="72"/>
        <v>0</v>
      </c>
      <c r="R429" s="191">
        <f t="shared" si="72"/>
        <v>0</v>
      </c>
      <c r="S429" s="1988"/>
      <c r="T429" s="1989"/>
      <c r="U429" s="118">
        <f t="shared" si="69"/>
        <v>0</v>
      </c>
      <c r="V429" s="33"/>
      <c r="W429" s="33"/>
      <c r="X429" s="33"/>
      <c r="Y429" s="33"/>
      <c r="Z429" s="33"/>
      <c r="AA429" s="205"/>
      <c r="AB429" s="33"/>
      <c r="AC429" s="33"/>
      <c r="AD429" s="33"/>
      <c r="AE429" s="199"/>
      <c r="AF429" s="199"/>
      <c r="AG429" s="199"/>
      <c r="AH429" s="33"/>
      <c r="AI429" s="33"/>
      <c r="AJ429" s="33"/>
      <c r="AK429" s="33"/>
      <c r="AL429" s="33"/>
      <c r="AM429" s="33"/>
      <c r="AN429" s="48"/>
      <c r="AO429" s="48"/>
      <c r="AP429" s="48"/>
    </row>
    <row r="430" spans="9:42" ht="21" customHeight="1">
      <c r="I430" s="292">
        <f t="shared" si="74"/>
        <v>0</v>
      </c>
      <c r="J430" s="118">
        <f t="shared" si="63"/>
        <v>0</v>
      </c>
      <c r="K430" s="636">
        <f t="shared" si="76"/>
        <v>17</v>
      </c>
      <c r="L430" s="188"/>
      <c r="M430" s="188"/>
      <c r="N430" s="189">
        <f t="shared" si="75"/>
        <v>0</v>
      </c>
      <c r="O430" s="190"/>
      <c r="P430" s="190"/>
      <c r="Q430" s="191">
        <f t="shared" si="72"/>
        <v>0</v>
      </c>
      <c r="R430" s="191">
        <f t="shared" si="72"/>
        <v>0</v>
      </c>
      <c r="S430" s="1988"/>
      <c r="T430" s="1989"/>
      <c r="U430" s="118">
        <f t="shared" si="69"/>
        <v>0</v>
      </c>
      <c r="V430" s="33"/>
      <c r="W430" s="33"/>
      <c r="X430" s="33"/>
      <c r="Y430" s="33"/>
      <c r="Z430" s="33"/>
      <c r="AA430" s="205"/>
      <c r="AB430" s="33"/>
      <c r="AC430" s="33"/>
      <c r="AD430" s="33"/>
      <c r="AE430" s="199"/>
      <c r="AF430" s="199"/>
      <c r="AG430" s="199"/>
      <c r="AH430" s="33"/>
      <c r="AI430" s="33"/>
      <c r="AJ430" s="33"/>
      <c r="AK430" s="33"/>
      <c r="AL430" s="33"/>
      <c r="AM430" s="33"/>
      <c r="AN430" s="48"/>
      <c r="AO430" s="48"/>
      <c r="AP430" s="48"/>
    </row>
    <row r="431" spans="9:42" ht="21" customHeight="1">
      <c r="I431" s="292">
        <f t="shared" si="74"/>
        <v>0</v>
      </c>
      <c r="J431" s="118">
        <f t="shared" si="63"/>
        <v>0</v>
      </c>
      <c r="K431" s="636">
        <f t="shared" si="76"/>
        <v>18</v>
      </c>
      <c r="L431" s="188"/>
      <c r="M431" s="188"/>
      <c r="N431" s="189">
        <f t="shared" si="75"/>
        <v>0</v>
      </c>
      <c r="O431" s="190"/>
      <c r="P431" s="190"/>
      <c r="Q431" s="191">
        <f t="shared" si="72"/>
        <v>0</v>
      </c>
      <c r="R431" s="191">
        <f t="shared" si="72"/>
        <v>0</v>
      </c>
      <c r="S431" s="1988"/>
      <c r="T431" s="1989"/>
      <c r="U431" s="118">
        <f t="shared" si="69"/>
        <v>0</v>
      </c>
      <c r="V431" s="33"/>
      <c r="W431" s="33"/>
      <c r="X431" s="33"/>
      <c r="Y431" s="33"/>
      <c r="Z431" s="33"/>
      <c r="AA431" s="205"/>
      <c r="AB431" s="33"/>
      <c r="AC431" s="33"/>
      <c r="AD431" s="33"/>
      <c r="AE431" s="199"/>
      <c r="AF431" s="199"/>
      <c r="AG431" s="199"/>
      <c r="AH431" s="33"/>
      <c r="AI431" s="33"/>
      <c r="AJ431" s="33"/>
      <c r="AK431" s="33"/>
      <c r="AL431" s="33"/>
      <c r="AM431" s="33"/>
      <c r="AN431" s="48"/>
      <c r="AO431" s="48"/>
      <c r="AP431" s="48"/>
    </row>
    <row r="432" spans="9:42" ht="21" customHeight="1">
      <c r="I432" s="292">
        <f t="shared" si="74"/>
        <v>0</v>
      </c>
      <c r="J432" s="118">
        <f t="shared" si="63"/>
        <v>0</v>
      </c>
      <c r="K432" s="636">
        <f t="shared" si="76"/>
        <v>19</v>
      </c>
      <c r="L432" s="188"/>
      <c r="M432" s="188"/>
      <c r="N432" s="189">
        <f t="shared" si="75"/>
        <v>0</v>
      </c>
      <c r="O432" s="190"/>
      <c r="P432" s="190"/>
      <c r="Q432" s="191">
        <f t="shared" si="72"/>
        <v>0</v>
      </c>
      <c r="R432" s="191">
        <f t="shared" si="72"/>
        <v>0</v>
      </c>
      <c r="S432" s="1988"/>
      <c r="T432" s="1989"/>
      <c r="U432" s="118">
        <f t="shared" si="69"/>
        <v>0</v>
      </c>
      <c r="V432" s="33"/>
      <c r="W432" s="33"/>
      <c r="X432" s="33"/>
      <c r="Y432" s="33"/>
      <c r="Z432" s="33"/>
      <c r="AA432" s="205"/>
      <c r="AB432" s="33"/>
      <c r="AC432" s="33"/>
      <c r="AD432" s="33"/>
      <c r="AE432" s="199"/>
      <c r="AF432" s="199"/>
      <c r="AG432" s="199"/>
      <c r="AH432" s="33"/>
      <c r="AI432" s="33"/>
      <c r="AJ432" s="33"/>
      <c r="AK432" s="33"/>
      <c r="AL432" s="33"/>
      <c r="AM432" s="33"/>
      <c r="AN432" s="48"/>
      <c r="AO432" s="48"/>
      <c r="AP432" s="48"/>
    </row>
    <row r="433" spans="9:42" ht="21" customHeight="1">
      <c r="I433" s="292">
        <f t="shared" si="74"/>
        <v>0</v>
      </c>
      <c r="J433" s="118">
        <f t="shared" si="63"/>
        <v>0</v>
      </c>
      <c r="K433" s="636">
        <f t="shared" si="76"/>
        <v>20</v>
      </c>
      <c r="L433" s="188"/>
      <c r="M433" s="188"/>
      <c r="N433" s="189">
        <f t="shared" si="75"/>
        <v>0</v>
      </c>
      <c r="O433" s="190"/>
      <c r="P433" s="190"/>
      <c r="Q433" s="191">
        <f t="shared" si="72"/>
        <v>0</v>
      </c>
      <c r="R433" s="191">
        <f t="shared" si="72"/>
        <v>0</v>
      </c>
      <c r="S433" s="1988"/>
      <c r="T433" s="1989"/>
      <c r="U433" s="118">
        <f t="shared" si="69"/>
        <v>0</v>
      </c>
      <c r="V433" s="33"/>
      <c r="W433" s="33"/>
      <c r="X433" s="33"/>
      <c r="Y433" s="33"/>
      <c r="Z433" s="33"/>
      <c r="AA433" s="205"/>
      <c r="AB433" s="33"/>
      <c r="AC433" s="33"/>
      <c r="AD433" s="33"/>
      <c r="AE433" s="199"/>
      <c r="AF433" s="199"/>
      <c r="AG433" s="199"/>
      <c r="AH433" s="33"/>
      <c r="AI433" s="33"/>
      <c r="AJ433" s="33"/>
      <c r="AK433" s="33"/>
      <c r="AL433" s="33"/>
      <c r="AM433" s="33"/>
      <c r="AN433" s="48"/>
      <c r="AO433" s="48"/>
      <c r="AP433" s="48"/>
    </row>
    <row r="434" spans="9:42" ht="21" customHeight="1">
      <c r="I434" s="292">
        <f t="shared" si="74"/>
        <v>0</v>
      </c>
      <c r="J434" s="118">
        <f t="shared" si="63"/>
        <v>0</v>
      </c>
      <c r="K434" s="636">
        <f t="shared" si="76"/>
        <v>21</v>
      </c>
      <c r="L434" s="188"/>
      <c r="M434" s="188"/>
      <c r="N434" s="189">
        <f t="shared" si="75"/>
        <v>0</v>
      </c>
      <c r="O434" s="190"/>
      <c r="P434" s="190"/>
      <c r="Q434" s="191">
        <f t="shared" si="72"/>
        <v>0</v>
      </c>
      <c r="R434" s="191">
        <f t="shared" si="72"/>
        <v>0</v>
      </c>
      <c r="S434" s="1988"/>
      <c r="T434" s="1989"/>
      <c r="U434" s="118">
        <f t="shared" si="69"/>
        <v>0</v>
      </c>
      <c r="V434" s="33"/>
      <c r="W434" s="33"/>
      <c r="X434" s="33"/>
      <c r="Y434" s="33"/>
      <c r="Z434" s="33"/>
      <c r="AA434" s="205"/>
      <c r="AB434" s="33"/>
      <c r="AC434" s="33"/>
      <c r="AD434" s="33"/>
      <c r="AE434" s="199"/>
      <c r="AF434" s="199"/>
      <c r="AG434" s="199"/>
      <c r="AH434" s="33"/>
      <c r="AI434" s="33"/>
      <c r="AJ434" s="33"/>
      <c r="AK434" s="33"/>
      <c r="AL434" s="33"/>
      <c r="AM434" s="33"/>
      <c r="AN434" s="48"/>
      <c r="AO434" s="48"/>
      <c r="AP434" s="48"/>
    </row>
    <row r="435" spans="9:42" ht="21" customHeight="1">
      <c r="I435" s="292">
        <f t="shared" si="74"/>
        <v>0</v>
      </c>
      <c r="J435" s="118">
        <f t="shared" si="63"/>
        <v>0</v>
      </c>
      <c r="K435" s="636">
        <f t="shared" si="76"/>
        <v>22</v>
      </c>
      <c r="L435" s="188"/>
      <c r="M435" s="188"/>
      <c r="N435" s="189">
        <f t="shared" si="75"/>
        <v>0</v>
      </c>
      <c r="O435" s="190"/>
      <c r="P435" s="190"/>
      <c r="Q435" s="191">
        <f t="shared" si="72"/>
        <v>0</v>
      </c>
      <c r="R435" s="191">
        <f t="shared" si="72"/>
        <v>0</v>
      </c>
      <c r="S435" s="1988"/>
      <c r="T435" s="1989"/>
      <c r="U435" s="118">
        <f t="shared" si="69"/>
        <v>0</v>
      </c>
      <c r="V435" s="33"/>
      <c r="W435" s="33"/>
      <c r="X435" s="33"/>
      <c r="Y435" s="33"/>
      <c r="Z435" s="33"/>
      <c r="AA435" s="205"/>
      <c r="AB435" s="33"/>
      <c r="AC435" s="33"/>
      <c r="AD435" s="33"/>
      <c r="AE435" s="199"/>
      <c r="AF435" s="199"/>
      <c r="AG435" s="199"/>
      <c r="AH435" s="33"/>
      <c r="AI435" s="33"/>
      <c r="AJ435" s="33"/>
      <c r="AK435" s="33"/>
      <c r="AL435" s="33"/>
      <c r="AM435" s="33"/>
      <c r="AN435" s="48"/>
      <c r="AO435" s="48"/>
      <c r="AP435" s="48"/>
    </row>
    <row r="436" spans="9:42" ht="21" customHeight="1">
      <c r="I436" s="292">
        <f t="shared" si="74"/>
        <v>0</v>
      </c>
      <c r="J436" s="118">
        <f t="shared" si="63"/>
        <v>0</v>
      </c>
      <c r="K436" s="636">
        <f t="shared" si="76"/>
        <v>23</v>
      </c>
      <c r="L436" s="188"/>
      <c r="M436" s="188"/>
      <c r="N436" s="189">
        <f t="shared" si="75"/>
        <v>0</v>
      </c>
      <c r="O436" s="190"/>
      <c r="P436" s="190"/>
      <c r="Q436" s="191">
        <f t="shared" si="72"/>
        <v>0</v>
      </c>
      <c r="R436" s="191">
        <f t="shared" si="72"/>
        <v>0</v>
      </c>
      <c r="S436" s="1988"/>
      <c r="T436" s="1989"/>
      <c r="U436" s="118">
        <f t="shared" si="69"/>
        <v>0</v>
      </c>
      <c r="V436" s="33"/>
      <c r="W436" s="33"/>
      <c r="X436" s="33"/>
      <c r="Y436" s="33"/>
      <c r="Z436" s="33"/>
      <c r="AA436" s="205"/>
      <c r="AB436" s="33"/>
      <c r="AC436" s="33"/>
      <c r="AD436" s="33"/>
      <c r="AE436" s="199"/>
      <c r="AF436" s="199"/>
      <c r="AG436" s="199"/>
      <c r="AH436" s="33"/>
      <c r="AI436" s="33"/>
      <c r="AJ436" s="33"/>
      <c r="AK436" s="33"/>
      <c r="AL436" s="33"/>
      <c r="AM436" s="33"/>
      <c r="AN436" s="48"/>
      <c r="AO436" s="48"/>
      <c r="AP436" s="48"/>
    </row>
    <row r="437" spans="9:42" ht="21" customHeight="1">
      <c r="I437" s="292">
        <f t="shared" si="74"/>
        <v>0</v>
      </c>
      <c r="J437" s="118">
        <f t="shared" si="63"/>
        <v>0</v>
      </c>
      <c r="K437" s="636">
        <f t="shared" si="76"/>
        <v>24</v>
      </c>
      <c r="L437" s="188"/>
      <c r="M437" s="188"/>
      <c r="N437" s="189">
        <f t="shared" si="75"/>
        <v>0</v>
      </c>
      <c r="O437" s="190"/>
      <c r="P437" s="190"/>
      <c r="Q437" s="191">
        <f t="shared" si="72"/>
        <v>0</v>
      </c>
      <c r="R437" s="191">
        <f t="shared" si="72"/>
        <v>0</v>
      </c>
      <c r="S437" s="1988"/>
      <c r="T437" s="1989"/>
      <c r="U437" s="118">
        <f t="shared" si="69"/>
        <v>0</v>
      </c>
      <c r="V437" s="33"/>
      <c r="W437" s="33"/>
      <c r="X437" s="33"/>
      <c r="Y437" s="33"/>
      <c r="Z437" s="33"/>
      <c r="AA437" s="205"/>
      <c r="AB437" s="33"/>
      <c r="AC437" s="33"/>
      <c r="AD437" s="33"/>
      <c r="AE437" s="199"/>
      <c r="AF437" s="199"/>
      <c r="AG437" s="199"/>
      <c r="AH437" s="33"/>
      <c r="AI437" s="33"/>
      <c r="AJ437" s="33"/>
      <c r="AK437" s="33"/>
      <c r="AL437" s="33"/>
      <c r="AM437" s="33"/>
      <c r="AN437" s="48"/>
      <c r="AO437" s="48"/>
      <c r="AP437" s="48"/>
    </row>
    <row r="438" spans="9:42" ht="21" customHeight="1">
      <c r="I438" s="292">
        <f t="shared" si="74"/>
        <v>0</v>
      </c>
      <c r="J438" s="118">
        <f t="shared" si="63"/>
        <v>0</v>
      </c>
      <c r="K438" s="636">
        <f t="shared" si="76"/>
        <v>25</v>
      </c>
      <c r="L438" s="188"/>
      <c r="M438" s="188"/>
      <c r="N438" s="189">
        <f t="shared" si="75"/>
        <v>0</v>
      </c>
      <c r="O438" s="190"/>
      <c r="P438" s="190"/>
      <c r="Q438" s="191">
        <f t="shared" si="72"/>
        <v>0</v>
      </c>
      <c r="R438" s="191">
        <f t="shared" si="72"/>
        <v>0</v>
      </c>
      <c r="S438" s="1988"/>
      <c r="T438" s="1989"/>
      <c r="U438" s="118">
        <f t="shared" si="69"/>
        <v>0</v>
      </c>
      <c r="V438" s="33"/>
      <c r="W438" s="33"/>
      <c r="X438" s="33"/>
      <c r="Y438" s="33"/>
      <c r="Z438" s="33"/>
      <c r="AA438" s="205"/>
      <c r="AB438" s="33"/>
      <c r="AC438" s="33"/>
      <c r="AD438" s="33"/>
      <c r="AE438" s="199"/>
      <c r="AF438" s="199"/>
      <c r="AG438" s="199"/>
      <c r="AH438" s="33"/>
      <c r="AI438" s="33"/>
      <c r="AJ438" s="33"/>
      <c r="AK438" s="33"/>
      <c r="AL438" s="33"/>
      <c r="AM438" s="33"/>
      <c r="AN438" s="48"/>
      <c r="AO438" s="48"/>
      <c r="AP438" s="48"/>
    </row>
    <row r="439" spans="9:42" ht="21" customHeight="1">
      <c r="I439" s="292">
        <f t="shared" si="74"/>
        <v>0</v>
      </c>
      <c r="J439" s="118">
        <f t="shared" si="63"/>
        <v>0</v>
      </c>
      <c r="K439" s="636">
        <f t="shared" si="76"/>
        <v>26</v>
      </c>
      <c r="L439" s="188"/>
      <c r="M439" s="188"/>
      <c r="N439" s="189">
        <f t="shared" si="75"/>
        <v>0</v>
      </c>
      <c r="O439" s="190"/>
      <c r="P439" s="190"/>
      <c r="Q439" s="191">
        <f t="shared" si="72"/>
        <v>0</v>
      </c>
      <c r="R439" s="191">
        <f t="shared" si="72"/>
        <v>0</v>
      </c>
      <c r="S439" s="1988"/>
      <c r="T439" s="1989"/>
      <c r="U439" s="118">
        <f t="shared" si="69"/>
        <v>0</v>
      </c>
      <c r="V439" s="33"/>
      <c r="W439" s="33"/>
      <c r="X439" s="33"/>
      <c r="Y439" s="33"/>
      <c r="Z439" s="33"/>
      <c r="AA439" s="205"/>
      <c r="AB439" s="33"/>
      <c r="AC439" s="33"/>
      <c r="AD439" s="33"/>
      <c r="AE439" s="199"/>
      <c r="AF439" s="199"/>
      <c r="AG439" s="199"/>
      <c r="AH439" s="33"/>
      <c r="AI439" s="33"/>
      <c r="AJ439" s="33"/>
      <c r="AK439" s="33"/>
      <c r="AL439" s="33"/>
      <c r="AM439" s="33"/>
      <c r="AN439" s="48"/>
      <c r="AO439" s="48"/>
      <c r="AP439" s="48"/>
    </row>
    <row r="440" spans="9:42" ht="21" customHeight="1">
      <c r="I440" s="292">
        <f t="shared" si="74"/>
        <v>0</v>
      </c>
      <c r="J440" s="118">
        <f t="shared" ref="J440:J450" si="77">IF($Q$379&gt;0,6,)</f>
        <v>0</v>
      </c>
      <c r="K440" s="636">
        <f t="shared" si="76"/>
        <v>27</v>
      </c>
      <c r="L440" s="188"/>
      <c r="M440" s="188"/>
      <c r="N440" s="189">
        <f t="shared" si="75"/>
        <v>0</v>
      </c>
      <c r="O440" s="190"/>
      <c r="P440" s="190"/>
      <c r="Q440" s="191">
        <f t="shared" si="72"/>
        <v>0</v>
      </c>
      <c r="R440" s="191">
        <f t="shared" si="72"/>
        <v>0</v>
      </c>
      <c r="S440" s="1988"/>
      <c r="T440" s="1989"/>
      <c r="U440" s="118">
        <f t="shared" si="69"/>
        <v>0</v>
      </c>
      <c r="V440" s="33"/>
      <c r="W440" s="33"/>
      <c r="X440" s="33"/>
      <c r="Y440" s="33"/>
      <c r="Z440" s="33"/>
      <c r="AA440" s="205"/>
      <c r="AB440" s="33"/>
      <c r="AC440" s="33"/>
      <c r="AD440" s="33"/>
      <c r="AE440" s="199"/>
      <c r="AF440" s="199"/>
      <c r="AG440" s="199"/>
      <c r="AH440" s="33"/>
      <c r="AI440" s="33"/>
      <c r="AJ440" s="33"/>
      <c r="AK440" s="33"/>
      <c r="AL440" s="33"/>
      <c r="AM440" s="33"/>
      <c r="AN440" s="48"/>
      <c r="AO440" s="48"/>
      <c r="AP440" s="48"/>
    </row>
    <row r="441" spans="9:42" ht="21" customHeight="1">
      <c r="I441" s="292">
        <f t="shared" si="74"/>
        <v>0</v>
      </c>
      <c r="J441" s="118">
        <f t="shared" si="77"/>
        <v>0</v>
      </c>
      <c r="K441" s="636">
        <f t="shared" si="76"/>
        <v>28</v>
      </c>
      <c r="L441" s="188"/>
      <c r="M441" s="188"/>
      <c r="N441" s="189">
        <f t="shared" si="75"/>
        <v>0</v>
      </c>
      <c r="O441" s="190"/>
      <c r="P441" s="190"/>
      <c r="Q441" s="191">
        <f t="shared" si="72"/>
        <v>0</v>
      </c>
      <c r="R441" s="191">
        <f t="shared" si="72"/>
        <v>0</v>
      </c>
      <c r="S441" s="1988"/>
      <c r="T441" s="1989"/>
      <c r="U441" s="118">
        <f t="shared" si="69"/>
        <v>0</v>
      </c>
      <c r="V441" s="33"/>
      <c r="W441" s="33"/>
      <c r="X441" s="33"/>
      <c r="Y441" s="33"/>
      <c r="Z441" s="33"/>
      <c r="AA441" s="205"/>
      <c r="AB441" s="33"/>
      <c r="AC441" s="33"/>
      <c r="AD441" s="33"/>
      <c r="AE441" s="199"/>
      <c r="AF441" s="199"/>
      <c r="AG441" s="199"/>
      <c r="AH441" s="33"/>
      <c r="AI441" s="33"/>
      <c r="AJ441" s="33"/>
      <c r="AK441" s="33"/>
      <c r="AL441" s="33"/>
      <c r="AM441" s="33"/>
      <c r="AN441" s="48"/>
      <c r="AO441" s="48"/>
      <c r="AP441" s="48"/>
    </row>
    <row r="442" spans="9:42" ht="21" customHeight="1">
      <c r="I442" s="292">
        <f t="shared" si="74"/>
        <v>0</v>
      </c>
      <c r="J442" s="118">
        <f t="shared" si="77"/>
        <v>0</v>
      </c>
      <c r="K442" s="636">
        <f t="shared" si="76"/>
        <v>29</v>
      </c>
      <c r="L442" s="188"/>
      <c r="M442" s="188"/>
      <c r="N442" s="189">
        <f t="shared" si="75"/>
        <v>0</v>
      </c>
      <c r="O442" s="190"/>
      <c r="P442" s="190"/>
      <c r="Q442" s="191">
        <f t="shared" si="72"/>
        <v>0</v>
      </c>
      <c r="R442" s="191">
        <f t="shared" si="72"/>
        <v>0</v>
      </c>
      <c r="S442" s="1988"/>
      <c r="T442" s="1989"/>
      <c r="U442" s="118">
        <f t="shared" si="69"/>
        <v>0</v>
      </c>
      <c r="V442" s="33"/>
      <c r="W442" s="33"/>
      <c r="X442" s="33"/>
      <c r="Y442" s="33"/>
      <c r="Z442" s="33"/>
      <c r="AA442" s="205"/>
      <c r="AB442" s="33"/>
      <c r="AC442" s="33"/>
      <c r="AD442" s="33"/>
      <c r="AE442" s="199"/>
      <c r="AF442" s="199"/>
      <c r="AG442" s="199"/>
      <c r="AH442" s="33"/>
      <c r="AI442" s="33"/>
      <c r="AJ442" s="33"/>
      <c r="AK442" s="33"/>
      <c r="AL442" s="33"/>
      <c r="AM442" s="33"/>
      <c r="AN442" s="48"/>
      <c r="AO442" s="48"/>
      <c r="AP442" s="48"/>
    </row>
    <row r="443" spans="9:42" ht="21" customHeight="1">
      <c r="I443" s="292">
        <f t="shared" si="74"/>
        <v>0</v>
      </c>
      <c r="J443" s="118">
        <f t="shared" si="77"/>
        <v>0</v>
      </c>
      <c r="K443" s="636">
        <f t="shared" si="76"/>
        <v>30</v>
      </c>
      <c r="L443" s="188"/>
      <c r="M443" s="188"/>
      <c r="N443" s="189">
        <f t="shared" si="75"/>
        <v>0</v>
      </c>
      <c r="O443" s="190"/>
      <c r="P443" s="190"/>
      <c r="Q443" s="191">
        <f t="shared" si="72"/>
        <v>0</v>
      </c>
      <c r="R443" s="191">
        <f t="shared" si="72"/>
        <v>0</v>
      </c>
      <c r="S443" s="1988"/>
      <c r="T443" s="1989"/>
      <c r="U443" s="118">
        <f t="shared" si="69"/>
        <v>0</v>
      </c>
      <c r="V443" s="33"/>
      <c r="W443" s="33"/>
      <c r="X443" s="33"/>
      <c r="Y443" s="33"/>
      <c r="Z443" s="33"/>
      <c r="AA443" s="205"/>
      <c r="AB443" s="33"/>
      <c r="AC443" s="33"/>
      <c r="AD443" s="33"/>
      <c r="AE443" s="199"/>
      <c r="AF443" s="199"/>
      <c r="AG443" s="199"/>
      <c r="AH443" s="33"/>
      <c r="AI443" s="33"/>
      <c r="AJ443" s="33"/>
      <c r="AK443" s="33"/>
      <c r="AL443" s="33"/>
      <c r="AM443" s="33"/>
      <c r="AN443" s="48"/>
      <c r="AO443" s="48"/>
      <c r="AP443" s="48"/>
    </row>
    <row r="444" spans="9:42" ht="21" customHeight="1">
      <c r="I444" s="292">
        <f t="shared" si="74"/>
        <v>0</v>
      </c>
      <c r="J444" s="118">
        <f t="shared" si="77"/>
        <v>0</v>
      </c>
      <c r="K444" s="636">
        <f t="shared" si="76"/>
        <v>31</v>
      </c>
      <c r="L444" s="188"/>
      <c r="M444" s="188"/>
      <c r="N444" s="189">
        <f t="shared" si="75"/>
        <v>0</v>
      </c>
      <c r="O444" s="190"/>
      <c r="P444" s="190"/>
      <c r="Q444" s="191">
        <f t="shared" si="72"/>
        <v>0</v>
      </c>
      <c r="R444" s="191">
        <f t="shared" si="72"/>
        <v>0</v>
      </c>
      <c r="S444" s="1988"/>
      <c r="T444" s="1989"/>
      <c r="U444" s="118">
        <f t="shared" si="69"/>
        <v>0</v>
      </c>
      <c r="V444" s="33"/>
      <c r="W444" s="33"/>
      <c r="X444" s="33"/>
      <c r="Y444" s="33"/>
      <c r="Z444" s="33"/>
      <c r="AA444" s="205"/>
      <c r="AB444" s="33"/>
      <c r="AC444" s="33"/>
      <c r="AD444" s="33"/>
      <c r="AE444" s="199"/>
      <c r="AF444" s="199"/>
      <c r="AG444" s="199"/>
      <c r="AH444" s="33"/>
      <c r="AI444" s="33"/>
      <c r="AJ444" s="33"/>
      <c r="AK444" s="33"/>
      <c r="AL444" s="33"/>
      <c r="AM444" s="33"/>
      <c r="AN444" s="48"/>
      <c r="AO444" s="48"/>
      <c r="AP444" s="48"/>
    </row>
    <row r="445" spans="9:42" ht="21" customHeight="1">
      <c r="I445" s="292">
        <f t="shared" si="74"/>
        <v>0</v>
      </c>
      <c r="J445" s="118">
        <f t="shared" si="77"/>
        <v>0</v>
      </c>
      <c r="K445" s="636">
        <f t="shared" si="76"/>
        <v>32</v>
      </c>
      <c r="L445" s="188"/>
      <c r="M445" s="188"/>
      <c r="N445" s="189">
        <f t="shared" si="75"/>
        <v>0</v>
      </c>
      <c r="O445" s="190"/>
      <c r="P445" s="190"/>
      <c r="Q445" s="191">
        <f t="shared" si="72"/>
        <v>0</v>
      </c>
      <c r="R445" s="191">
        <f t="shared" si="72"/>
        <v>0</v>
      </c>
      <c r="S445" s="1988"/>
      <c r="T445" s="1989"/>
      <c r="U445" s="118">
        <f t="shared" si="69"/>
        <v>0</v>
      </c>
      <c r="V445" s="33"/>
      <c r="W445" s="33"/>
      <c r="X445" s="33"/>
      <c r="Y445" s="33"/>
      <c r="Z445" s="33"/>
      <c r="AA445" s="205"/>
      <c r="AB445" s="33"/>
      <c r="AC445" s="33"/>
      <c r="AD445" s="33"/>
      <c r="AE445" s="199"/>
      <c r="AF445" s="199"/>
      <c r="AG445" s="199"/>
      <c r="AH445" s="33"/>
      <c r="AI445" s="33"/>
      <c r="AJ445" s="33"/>
      <c r="AK445" s="33"/>
      <c r="AL445" s="33"/>
      <c r="AM445" s="33"/>
      <c r="AN445" s="48"/>
      <c r="AO445" s="48"/>
      <c r="AP445" s="48"/>
    </row>
    <row r="446" spans="9:42" ht="21" customHeight="1">
      <c r="I446" s="292">
        <f t="shared" si="74"/>
        <v>0</v>
      </c>
      <c r="J446" s="118">
        <f t="shared" si="77"/>
        <v>0</v>
      </c>
      <c r="K446" s="636">
        <f t="shared" si="76"/>
        <v>33</v>
      </c>
      <c r="L446" s="188"/>
      <c r="M446" s="188"/>
      <c r="N446" s="189">
        <f t="shared" si="75"/>
        <v>0</v>
      </c>
      <c r="O446" s="190"/>
      <c r="P446" s="190"/>
      <c r="Q446" s="191">
        <f t="shared" si="72"/>
        <v>0</v>
      </c>
      <c r="R446" s="191">
        <f t="shared" si="72"/>
        <v>0</v>
      </c>
      <c r="S446" s="1988"/>
      <c r="T446" s="1989"/>
      <c r="U446" s="118">
        <f t="shared" si="69"/>
        <v>0</v>
      </c>
      <c r="V446" s="33"/>
      <c r="W446" s="33"/>
      <c r="X446" s="33"/>
      <c r="Y446" s="33"/>
      <c r="Z446" s="33"/>
      <c r="AA446" s="205"/>
      <c r="AB446" s="33"/>
      <c r="AC446" s="33"/>
      <c r="AD446" s="33"/>
      <c r="AE446" s="199"/>
      <c r="AF446" s="199"/>
      <c r="AG446" s="199"/>
      <c r="AH446" s="33"/>
      <c r="AI446" s="33"/>
      <c r="AJ446" s="33"/>
      <c r="AK446" s="33"/>
      <c r="AL446" s="33"/>
      <c r="AM446" s="33"/>
      <c r="AN446" s="48"/>
      <c r="AO446" s="48"/>
      <c r="AP446" s="48"/>
    </row>
    <row r="447" spans="9:42" ht="21" customHeight="1">
      <c r="I447" s="292">
        <f t="shared" si="74"/>
        <v>0</v>
      </c>
      <c r="J447" s="118">
        <f t="shared" si="77"/>
        <v>0</v>
      </c>
      <c r="K447" s="636">
        <f t="shared" si="76"/>
        <v>34</v>
      </c>
      <c r="L447" s="188"/>
      <c r="M447" s="188"/>
      <c r="N447" s="189">
        <f t="shared" si="75"/>
        <v>0</v>
      </c>
      <c r="O447" s="190"/>
      <c r="P447" s="190"/>
      <c r="Q447" s="191">
        <f t="shared" si="72"/>
        <v>0</v>
      </c>
      <c r="R447" s="191">
        <f t="shared" si="72"/>
        <v>0</v>
      </c>
      <c r="S447" s="1988"/>
      <c r="T447" s="1989"/>
      <c r="U447" s="118">
        <f t="shared" si="69"/>
        <v>0</v>
      </c>
      <c r="V447" s="33"/>
      <c r="W447" s="33"/>
      <c r="X447" s="33"/>
      <c r="Y447" s="33"/>
      <c r="Z447" s="33"/>
      <c r="AA447" s="205"/>
      <c r="AB447" s="33"/>
      <c r="AC447" s="33"/>
      <c r="AD447" s="33"/>
      <c r="AE447" s="199"/>
      <c r="AF447" s="199"/>
      <c r="AG447" s="199"/>
      <c r="AH447" s="33"/>
      <c r="AI447" s="33"/>
      <c r="AJ447" s="33"/>
      <c r="AK447" s="33"/>
      <c r="AL447" s="33"/>
      <c r="AM447" s="199"/>
      <c r="AN447" s="28"/>
      <c r="AO447" s="48"/>
      <c r="AP447" s="48"/>
    </row>
    <row r="448" spans="9:42" ht="21" customHeight="1">
      <c r="I448" s="292">
        <f t="shared" si="74"/>
        <v>0</v>
      </c>
      <c r="J448" s="118">
        <f t="shared" si="77"/>
        <v>0</v>
      </c>
      <c r="K448" s="636">
        <f t="shared" si="76"/>
        <v>35</v>
      </c>
      <c r="L448" s="188"/>
      <c r="M448" s="188"/>
      <c r="N448" s="189">
        <f t="shared" si="75"/>
        <v>0</v>
      </c>
      <c r="O448" s="190"/>
      <c r="P448" s="190"/>
      <c r="Q448" s="191">
        <f t="shared" si="72"/>
        <v>0</v>
      </c>
      <c r="R448" s="191">
        <f t="shared" si="72"/>
        <v>0</v>
      </c>
      <c r="S448" s="1988"/>
      <c r="T448" s="1989"/>
      <c r="U448" s="118">
        <f t="shared" si="69"/>
        <v>0</v>
      </c>
      <c r="V448" s="33"/>
      <c r="W448" s="33"/>
      <c r="X448" s="33"/>
      <c r="Y448" s="33"/>
      <c r="Z448" s="33"/>
      <c r="AA448" s="205"/>
      <c r="AB448" s="33"/>
      <c r="AC448" s="33"/>
      <c r="AD448" s="33"/>
      <c r="AE448" s="199"/>
      <c r="AF448" s="199"/>
      <c r="AG448" s="199"/>
      <c r="AH448" s="33"/>
      <c r="AI448" s="33"/>
      <c r="AJ448" s="33"/>
      <c r="AK448" s="33"/>
      <c r="AL448" s="33"/>
      <c r="AM448" s="199"/>
      <c r="AN448" s="28"/>
      <c r="AO448" s="48"/>
      <c r="AP448" s="48"/>
    </row>
    <row r="449" spans="9:44" ht="21" customHeight="1">
      <c r="I449" s="292">
        <f t="shared" si="74"/>
        <v>0</v>
      </c>
      <c r="J449" s="118">
        <f t="shared" si="77"/>
        <v>0</v>
      </c>
      <c r="K449" s="636">
        <f t="shared" si="76"/>
        <v>36</v>
      </c>
      <c r="L449" s="188"/>
      <c r="M449" s="188"/>
      <c r="N449" s="189">
        <f t="shared" si="75"/>
        <v>0</v>
      </c>
      <c r="O449" s="190"/>
      <c r="P449" s="190"/>
      <c r="Q449" s="191">
        <f t="shared" si="72"/>
        <v>0</v>
      </c>
      <c r="R449" s="191">
        <f t="shared" si="72"/>
        <v>0</v>
      </c>
      <c r="S449" s="1988"/>
      <c r="T449" s="1989"/>
      <c r="U449" s="118">
        <f t="shared" si="69"/>
        <v>0</v>
      </c>
      <c r="V449" s="33"/>
      <c r="W449" s="33"/>
      <c r="X449" s="33"/>
      <c r="Y449" s="33"/>
      <c r="Z449" s="33"/>
      <c r="AA449" s="205"/>
      <c r="AB449" s="33"/>
      <c r="AC449" s="33"/>
      <c r="AD449" s="33"/>
      <c r="AE449" s="199"/>
      <c r="AF449" s="199"/>
      <c r="AG449" s="199"/>
      <c r="AH449" s="33"/>
      <c r="AI449" s="33"/>
      <c r="AJ449" s="33"/>
      <c r="AK449" s="33"/>
      <c r="AL449" s="33"/>
      <c r="AO449" s="48"/>
      <c r="AP449" s="28"/>
    </row>
    <row r="450" spans="9:44" ht="21" customHeight="1" thickBot="1">
      <c r="I450" s="292">
        <f t="shared" si="74"/>
        <v>0</v>
      </c>
      <c r="J450" s="118">
        <f t="shared" si="77"/>
        <v>0</v>
      </c>
      <c r="K450" s="206">
        <f t="shared" si="76"/>
        <v>37</v>
      </c>
      <c r="L450" s="188"/>
      <c r="M450" s="188"/>
      <c r="N450" s="207">
        <f t="shared" si="75"/>
        <v>0</v>
      </c>
      <c r="O450" s="208"/>
      <c r="P450" s="208"/>
      <c r="Q450" s="209">
        <f t="shared" si="72"/>
        <v>0</v>
      </c>
      <c r="R450" s="209">
        <f t="shared" si="72"/>
        <v>0</v>
      </c>
      <c r="S450" s="1990"/>
      <c r="T450" s="1991"/>
      <c r="U450" s="118">
        <f t="shared" ref="U450:U513" si="78">J450</f>
        <v>0</v>
      </c>
      <c r="V450" s="33"/>
      <c r="W450" s="33"/>
      <c r="X450" s="33"/>
      <c r="Y450" s="33"/>
      <c r="Z450" s="33"/>
      <c r="AA450" s="205"/>
      <c r="AB450" s="33"/>
      <c r="AC450" s="33"/>
      <c r="AD450" s="33"/>
      <c r="AE450" s="199"/>
      <c r="AF450" s="199"/>
      <c r="AG450" s="199"/>
      <c r="AH450" s="33"/>
      <c r="AI450" s="33"/>
      <c r="AJ450" s="33"/>
      <c r="AK450" s="33"/>
      <c r="AL450" s="33"/>
      <c r="AO450" s="48"/>
      <c r="AP450" s="28"/>
    </row>
    <row r="451" spans="9:44" ht="30" customHeight="1" thickBot="1">
      <c r="I451" s="292">
        <f t="shared" ref="I451:I461" si="79">IF(Q$454&gt;0,1,0)</f>
        <v>0</v>
      </c>
      <c r="J451" s="118">
        <f>IF($Q$454&gt;0,7,)</f>
        <v>0</v>
      </c>
      <c r="K451" s="2013" t="s">
        <v>803</v>
      </c>
      <c r="L451" s="2013"/>
      <c r="M451" s="2013"/>
      <c r="N451" s="2013"/>
      <c r="O451" s="2013"/>
      <c r="P451" s="2013"/>
      <c r="Q451" s="2013"/>
      <c r="R451" s="2013"/>
      <c r="S451" s="2013"/>
      <c r="T451" s="2013"/>
      <c r="U451" s="118">
        <f>J451</f>
        <v>0</v>
      </c>
      <c r="V451" s="119" t="s">
        <v>755</v>
      </c>
      <c r="W451" s="120" t="s">
        <v>873</v>
      </c>
      <c r="X451" s="121"/>
      <c r="Y451" s="121"/>
      <c r="Z451" s="122"/>
      <c r="AA451" s="123"/>
      <c r="AB451" s="122"/>
      <c r="AC451" s="122"/>
      <c r="AD451" s="122"/>
      <c r="AF451" s="124" t="s">
        <v>756</v>
      </c>
      <c r="AG451" s="125"/>
      <c r="AH451" s="125"/>
      <c r="AI451" s="125"/>
      <c r="AJ451" s="126"/>
      <c r="AN451" s="127"/>
      <c r="AO451" s="127"/>
      <c r="AP451" s="48"/>
    </row>
    <row r="452" spans="9:44" ht="21" customHeight="1" thickBot="1">
      <c r="I452" s="292">
        <f t="shared" si="79"/>
        <v>0</v>
      </c>
      <c r="J452" s="118">
        <f t="shared" ref="J452:J525" si="80">IF($Q$454&gt;0,7,)</f>
        <v>0</v>
      </c>
      <c r="K452" s="2021" t="s">
        <v>537</v>
      </c>
      <c r="L452" s="2021"/>
      <c r="M452" s="2021"/>
      <c r="N452" s="2021"/>
      <c r="O452" s="2021"/>
      <c r="P452" s="2021"/>
      <c r="Q452" s="2021"/>
      <c r="R452" s="2021"/>
      <c r="S452" s="2021"/>
      <c r="T452" s="2021"/>
      <c r="U452" s="118">
        <f t="shared" ref="U452:U475" si="81">J452</f>
        <v>0</v>
      </c>
      <c r="V452" s="217" t="s">
        <v>976</v>
      </c>
      <c r="W452" s="232">
        <v>200</v>
      </c>
      <c r="X452" s="233" t="s">
        <v>1176</v>
      </c>
      <c r="Y452" s="232">
        <f>AD459</f>
        <v>0</v>
      </c>
      <c r="Z452" s="129"/>
      <c r="AA452" s="130"/>
      <c r="AB452" s="129"/>
      <c r="AC452" s="131"/>
      <c r="AD452" s="132"/>
      <c r="AE452" s="33"/>
      <c r="AF452" s="133" t="s">
        <v>777</v>
      </c>
      <c r="AG452" s="134" t="s">
        <v>778</v>
      </c>
      <c r="AH452" s="134" t="s">
        <v>779</v>
      </c>
      <c r="AI452" s="135" t="s">
        <v>780</v>
      </c>
      <c r="AJ452" s="126"/>
      <c r="AN452" s="127"/>
      <c r="AO452" s="127"/>
      <c r="AP452" s="48"/>
    </row>
    <row r="453" spans="9:44" ht="21" customHeight="1">
      <c r="I453" s="292">
        <f t="shared" si="79"/>
        <v>0</v>
      </c>
      <c r="J453" s="118">
        <f t="shared" si="80"/>
        <v>0</v>
      </c>
      <c r="K453" s="983" t="s">
        <v>523</v>
      </c>
      <c r="L453" s="136" t="s">
        <v>524</v>
      </c>
      <c r="M453" s="985" t="s">
        <v>978</v>
      </c>
      <c r="N453" s="136" t="s">
        <v>838</v>
      </c>
      <c r="O453" s="985" t="s">
        <v>776</v>
      </c>
      <c r="P453" s="136" t="s">
        <v>525</v>
      </c>
      <c r="Q453" s="136" t="s">
        <v>534</v>
      </c>
      <c r="R453" s="136" t="s">
        <v>529</v>
      </c>
      <c r="S453" s="406" t="s">
        <v>535</v>
      </c>
      <c r="T453" s="407" t="s">
        <v>536</v>
      </c>
      <c r="U453" s="118">
        <f t="shared" si="81"/>
        <v>0</v>
      </c>
      <c r="V453" s="218" t="s">
        <v>975</v>
      </c>
      <c r="W453" s="138"/>
      <c r="X453" s="139"/>
      <c r="Y453" s="139"/>
      <c r="Z453" s="140"/>
      <c r="AA453" s="141"/>
      <c r="AB453" s="140"/>
      <c r="AC453" s="142"/>
      <c r="AD453" s="143"/>
      <c r="AE453" s="33"/>
      <c r="AF453" s="144" t="s">
        <v>781</v>
      </c>
      <c r="AG453" s="145" t="s">
        <v>782</v>
      </c>
      <c r="AH453" s="145" t="s">
        <v>783</v>
      </c>
      <c r="AI453" s="146" t="s">
        <v>784</v>
      </c>
      <c r="AJ453" s="126"/>
      <c r="AN453" s="127"/>
      <c r="AO453" s="127"/>
      <c r="AP453" s="48"/>
    </row>
    <row r="454" spans="9:44" ht="21" customHeight="1" thickBot="1">
      <c r="I454" s="292">
        <f t="shared" si="79"/>
        <v>0</v>
      </c>
      <c r="J454" s="118">
        <f t="shared" si="80"/>
        <v>0</v>
      </c>
      <c r="K454" s="147"/>
      <c r="L454" s="405"/>
      <c r="M454" s="148"/>
      <c r="N454" s="149"/>
      <c r="O454" s="149"/>
      <c r="P454" s="150" t="str">
        <f>IF(COUNTA(Y459:Y466)&gt;1,CONCATENATE(V459,"번지 외 ",COUNTA(Y459:Y466)-1,"필지"),CONCATENATE(V459,"번지"))</f>
        <v>번지</v>
      </c>
      <c r="Q454" s="151">
        <f>+Y467</f>
        <v>0</v>
      </c>
      <c r="R454" s="393"/>
      <c r="S454" s="152">
        <f>COUNT(L462:L474)</f>
        <v>1</v>
      </c>
      <c r="T454" s="153">
        <f>200*S454</f>
        <v>200</v>
      </c>
      <c r="U454" s="118">
        <f t="shared" si="81"/>
        <v>0</v>
      </c>
      <c r="V454" s="218" t="s">
        <v>974</v>
      </c>
      <c r="W454" s="138"/>
      <c r="X454" s="139"/>
      <c r="Y454" s="139"/>
      <c r="Z454" s="140"/>
      <c r="AA454" s="141"/>
      <c r="AB454" s="140"/>
      <c r="AC454" s="142"/>
      <c r="AD454" s="143"/>
      <c r="AE454" s="33"/>
      <c r="AF454" s="144" t="s">
        <v>785</v>
      </c>
      <c r="AG454" s="145" t="s">
        <v>786</v>
      </c>
      <c r="AH454" s="154" t="s">
        <v>787</v>
      </c>
      <c r="AI454" s="146" t="s">
        <v>788</v>
      </c>
      <c r="AJ454" s="126"/>
      <c r="AN454" s="174"/>
      <c r="AO454" s="127"/>
      <c r="AP454" s="48"/>
    </row>
    <row r="455" spans="9:44" ht="21" customHeight="1" thickBot="1">
      <c r="I455" s="292">
        <f t="shared" si="79"/>
        <v>0</v>
      </c>
      <c r="J455" s="118">
        <f t="shared" si="80"/>
        <v>0</v>
      </c>
      <c r="K455" s="983" t="s">
        <v>527</v>
      </c>
      <c r="L455" s="136" t="s">
        <v>528</v>
      </c>
      <c r="M455" s="136" t="s">
        <v>521</v>
      </c>
      <c r="N455" s="136" t="s">
        <v>526</v>
      </c>
      <c r="O455" s="136" t="s">
        <v>530</v>
      </c>
      <c r="P455" s="987" t="s">
        <v>531</v>
      </c>
      <c r="Q455" s="987" t="s">
        <v>532</v>
      </c>
      <c r="R455" s="155" t="s">
        <v>533</v>
      </c>
      <c r="S455" s="156" t="s">
        <v>552</v>
      </c>
      <c r="T455" s="407" t="s">
        <v>522</v>
      </c>
      <c r="U455" s="118">
        <f t="shared" si="81"/>
        <v>0</v>
      </c>
      <c r="V455" s="219" t="s">
        <v>789</v>
      </c>
      <c r="W455" s="220"/>
      <c r="X455" s="221"/>
      <c r="Y455" s="221"/>
      <c r="Z455" s="222"/>
      <c r="AA455" s="223"/>
      <c r="AB455" s="222"/>
      <c r="AC455" s="224"/>
      <c r="AD455" s="225"/>
      <c r="AE455" s="33"/>
      <c r="AF455" s="144" t="s">
        <v>790</v>
      </c>
      <c r="AG455" s="157" t="s">
        <v>791</v>
      </c>
      <c r="AH455" s="158" t="s">
        <v>792</v>
      </c>
      <c r="AI455" s="146" t="s">
        <v>793</v>
      </c>
      <c r="AJ455" s="126"/>
      <c r="AN455" s="174"/>
      <c r="AO455" s="127"/>
      <c r="AP455" s="48"/>
    </row>
    <row r="456" spans="9:44" ht="21" customHeight="1" thickBot="1">
      <c r="I456" s="292">
        <f t="shared" si="79"/>
        <v>0</v>
      </c>
      <c r="J456" s="118">
        <f t="shared" si="80"/>
        <v>0</v>
      </c>
      <c r="K456" s="394">
        <f>Z459</f>
        <v>0</v>
      </c>
      <c r="L456" s="395">
        <f>AA459</f>
        <v>0</v>
      </c>
      <c r="M456" s="967">
        <f>AC459</f>
        <v>0</v>
      </c>
      <c r="N456" s="160">
        <f>AB468</f>
        <v>0</v>
      </c>
      <c r="O456" s="161">
        <f>IF((Q460+R460)&gt;0,ROUND((Q460/(Q460+R460)),4),0)</f>
        <v>0</v>
      </c>
      <c r="P456" s="162" t="str">
        <f>IF(W455&lt;=15,AI453,IF(W455&gt;30,AI455,AI454))</f>
        <v>완 (15˚ 이하)</v>
      </c>
      <c r="Q456" s="397" t="s">
        <v>1023</v>
      </c>
      <c r="R456" s="163" t="s">
        <v>960</v>
      </c>
      <c r="S456" s="164">
        <f>W455</f>
        <v>0</v>
      </c>
      <c r="T456" s="398">
        <f>ROUND(N456/10000*N462,0)</f>
        <v>0</v>
      </c>
      <c r="U456" s="118">
        <f t="shared" si="81"/>
        <v>0</v>
      </c>
      <c r="V456" s="226">
        <v>0</v>
      </c>
      <c r="W456" s="226"/>
      <c r="X456" s="226"/>
      <c r="Y456" s="226"/>
      <c r="Z456" s="226"/>
      <c r="AA456" s="227"/>
      <c r="AB456" s="226"/>
      <c r="AC456" s="226"/>
      <c r="AD456" s="226"/>
      <c r="AE456" s="33"/>
      <c r="AF456" s="144" t="s">
        <v>794</v>
      </c>
      <c r="AG456" s="145"/>
      <c r="AH456" s="165"/>
      <c r="AI456" s="146"/>
      <c r="AJ456" s="126"/>
      <c r="AN456" s="127"/>
      <c r="AO456" s="127"/>
      <c r="AP456" s="48"/>
    </row>
    <row r="457" spans="9:44" ht="21" customHeight="1" thickBot="1">
      <c r="I457" s="292">
        <f t="shared" si="79"/>
        <v>0</v>
      </c>
      <c r="J457" s="118">
        <f t="shared" si="80"/>
        <v>0</v>
      </c>
      <c r="K457" s="2014" t="s">
        <v>839</v>
      </c>
      <c r="L457" s="2014"/>
      <c r="M457" s="2014"/>
      <c r="N457" s="2014"/>
      <c r="O457" s="2014"/>
      <c r="P457" s="2014"/>
      <c r="Q457" s="2014"/>
      <c r="R457" s="2014"/>
      <c r="S457" s="2014"/>
      <c r="T457" s="2014"/>
      <c r="U457" s="118">
        <f t="shared" si="81"/>
        <v>0</v>
      </c>
      <c r="AE457" s="33"/>
      <c r="AF457" s="144"/>
      <c r="AG457" s="145"/>
      <c r="AH457" s="165"/>
      <c r="AI457" s="146"/>
      <c r="AJ457" s="126"/>
      <c r="AN457" s="127"/>
      <c r="AO457" s="127"/>
      <c r="AP457" s="48"/>
    </row>
    <row r="458" spans="9:44" ht="21" customHeight="1" thickBot="1">
      <c r="I458" s="292">
        <f t="shared" si="79"/>
        <v>0</v>
      </c>
      <c r="J458" s="118">
        <f t="shared" si="80"/>
        <v>0</v>
      </c>
      <c r="K458" s="2015" t="s">
        <v>840</v>
      </c>
      <c r="L458" s="2017" t="s">
        <v>841</v>
      </c>
      <c r="M458" s="2019" t="s">
        <v>842</v>
      </c>
      <c r="N458" s="2019" t="s">
        <v>843</v>
      </c>
      <c r="O458" s="2022" t="s">
        <v>844</v>
      </c>
      <c r="P458" s="2023"/>
      <c r="Q458" s="2022" t="s">
        <v>845</v>
      </c>
      <c r="R458" s="2023"/>
      <c r="S458" s="1992" t="s">
        <v>969</v>
      </c>
      <c r="T458" s="1993"/>
      <c r="U458" s="118">
        <f t="shared" si="81"/>
        <v>0</v>
      </c>
      <c r="V458" s="217" t="s">
        <v>757</v>
      </c>
      <c r="W458" s="228" t="s">
        <v>973</v>
      </c>
      <c r="X458" s="228" t="s">
        <v>972</v>
      </c>
      <c r="Y458" s="228" t="s">
        <v>971</v>
      </c>
      <c r="Z458" s="228" t="s">
        <v>527</v>
      </c>
      <c r="AA458" s="229" t="s">
        <v>824</v>
      </c>
      <c r="AB458" s="228" t="s">
        <v>970</v>
      </c>
      <c r="AC458" s="230" t="s">
        <v>521</v>
      </c>
      <c r="AD458" s="231" t="s">
        <v>1232</v>
      </c>
      <c r="AE458" s="33"/>
      <c r="AF458" s="170"/>
      <c r="AG458" s="171"/>
      <c r="AH458" s="172"/>
      <c r="AI458" s="173"/>
      <c r="AJ458" s="174"/>
      <c r="AN458" s="127"/>
      <c r="AO458" s="33"/>
      <c r="AP458" s="48"/>
    </row>
    <row r="459" spans="9:44" ht="21" customHeight="1" thickBot="1">
      <c r="I459" s="292">
        <f t="shared" si="79"/>
        <v>0</v>
      </c>
      <c r="J459" s="118">
        <f t="shared" si="80"/>
        <v>0</v>
      </c>
      <c r="K459" s="2016"/>
      <c r="L459" s="2018"/>
      <c r="M459" s="2020"/>
      <c r="N459" s="2020"/>
      <c r="O459" s="986" t="s">
        <v>741</v>
      </c>
      <c r="P459" s="176" t="s">
        <v>742</v>
      </c>
      <c r="Q459" s="176" t="s">
        <v>741</v>
      </c>
      <c r="R459" s="177" t="s">
        <v>742</v>
      </c>
      <c r="S459" s="1994"/>
      <c r="T459" s="1995"/>
      <c r="U459" s="118">
        <f t="shared" si="81"/>
        <v>0</v>
      </c>
      <c r="V459" s="178"/>
      <c r="W459" s="179"/>
      <c r="X459" s="179"/>
      <c r="Y459" s="179"/>
      <c r="Z459" s="179"/>
      <c r="AA459" s="180"/>
      <c r="AB459" s="179"/>
      <c r="AC459" s="402"/>
      <c r="AD459" s="181"/>
      <c r="AE459" s="33"/>
      <c r="AF459" s="125"/>
      <c r="AG459" s="125"/>
      <c r="AH459" s="125"/>
      <c r="AI459" s="182"/>
      <c r="AJ459" s="174"/>
      <c r="AN459" s="127"/>
      <c r="AO459" s="33"/>
      <c r="AP459" s="48"/>
    </row>
    <row r="460" spans="9:44" ht="21" customHeight="1">
      <c r="I460" s="292">
        <f t="shared" si="79"/>
        <v>0</v>
      </c>
      <c r="J460" s="118">
        <f t="shared" si="80"/>
        <v>0</v>
      </c>
      <c r="K460" s="984" t="s">
        <v>802</v>
      </c>
      <c r="L460" s="184"/>
      <c r="M460" s="184"/>
      <c r="N460" s="266">
        <f>N461/S454</f>
        <v>0</v>
      </c>
      <c r="O460" s="263">
        <f>ROUND(O461/S454,1)</f>
        <v>0</v>
      </c>
      <c r="P460" s="263">
        <f>ROUND(P461/S454,1)</f>
        <v>0</v>
      </c>
      <c r="Q460" s="263">
        <f>ROUND(Q461/S454,0)</f>
        <v>0</v>
      </c>
      <c r="R460" s="263">
        <f>ROUND(R461/S454,0)</f>
        <v>0</v>
      </c>
      <c r="S460" s="1996"/>
      <c r="T460" s="1997"/>
      <c r="U460" s="118">
        <f t="shared" si="81"/>
        <v>0</v>
      </c>
      <c r="V460" s="178"/>
      <c r="W460" s="234"/>
      <c r="X460" s="234"/>
      <c r="Y460" s="234"/>
      <c r="Z460" s="179"/>
      <c r="AA460" s="180"/>
      <c r="AB460" s="179"/>
      <c r="AC460" s="402"/>
      <c r="AD460" s="181"/>
      <c r="AE460" s="33"/>
      <c r="AF460" s="133" t="s">
        <v>519</v>
      </c>
      <c r="AG460" s="134" t="s">
        <v>796</v>
      </c>
      <c r="AH460" s="169" t="s">
        <v>797</v>
      </c>
      <c r="AI460" s="185"/>
      <c r="AJ460" s="126"/>
      <c r="AN460" s="174"/>
      <c r="AO460" s="33"/>
      <c r="AP460" s="48"/>
    </row>
    <row r="461" spans="9:44" ht="21" customHeight="1">
      <c r="I461" s="292">
        <f t="shared" si="79"/>
        <v>0</v>
      </c>
      <c r="J461" s="118">
        <f t="shared" si="80"/>
        <v>0</v>
      </c>
      <c r="K461" s="984" t="s">
        <v>754</v>
      </c>
      <c r="L461" s="184"/>
      <c r="M461" s="184"/>
      <c r="N461" s="264">
        <f>SUM(N462:N475)</f>
        <v>0</v>
      </c>
      <c r="O461" s="265">
        <f>SUM(O462:O475)</f>
        <v>0</v>
      </c>
      <c r="P461" s="265">
        <f>SUM(P462:P475)</f>
        <v>0</v>
      </c>
      <c r="Q461" s="265">
        <f>SUM(Q462:Q475)</f>
        <v>0</v>
      </c>
      <c r="R461" s="265">
        <f>SUM(R462:R475)</f>
        <v>0</v>
      </c>
      <c r="S461" s="1998"/>
      <c r="T461" s="1999"/>
      <c r="U461" s="118">
        <f t="shared" si="81"/>
        <v>0</v>
      </c>
      <c r="V461" s="178"/>
      <c r="W461" s="179"/>
      <c r="X461" s="179"/>
      <c r="Y461" s="179"/>
      <c r="Z461" s="179"/>
      <c r="AA461" s="180"/>
      <c r="AB461" s="179"/>
      <c r="AC461" s="402"/>
      <c r="AD461" s="181"/>
      <c r="AE461" s="33"/>
      <c r="AF461" s="144" t="s">
        <v>798</v>
      </c>
      <c r="AG461" s="145" t="s">
        <v>961</v>
      </c>
      <c r="AH461" s="186">
        <v>0</v>
      </c>
      <c r="AI461" s="187"/>
      <c r="AJ461" s="126"/>
      <c r="AN461" s="174"/>
      <c r="AO461" s="33"/>
      <c r="AP461" s="48"/>
    </row>
    <row r="462" spans="9:44" ht="21" customHeight="1">
      <c r="I462" s="292">
        <f>IF((O$462+P$462)&gt;0,1,0)</f>
        <v>0</v>
      </c>
      <c r="J462" s="118">
        <f t="shared" si="80"/>
        <v>0</v>
      </c>
      <c r="K462" s="984">
        <v>1</v>
      </c>
      <c r="L462" s="188">
        <v>1</v>
      </c>
      <c r="M462" s="188"/>
      <c r="N462" s="189">
        <f t="shared" ref="N462:N475" si="82">IF(O462+P462&gt;0,$W$77,)</f>
        <v>0</v>
      </c>
      <c r="O462" s="190"/>
      <c r="P462" s="190"/>
      <c r="Q462" s="264">
        <f t="shared" ref="Q462:R475" si="83">ROUND(O462*50,0)</f>
        <v>0</v>
      </c>
      <c r="R462" s="264">
        <f t="shared" si="83"/>
        <v>0</v>
      </c>
      <c r="S462" s="1988"/>
      <c r="T462" s="1989"/>
      <c r="U462" s="118">
        <f t="shared" si="81"/>
        <v>0</v>
      </c>
      <c r="V462" s="178"/>
      <c r="W462" s="179"/>
      <c r="X462" s="179"/>
      <c r="Y462" s="179"/>
      <c r="Z462" s="179"/>
      <c r="AA462" s="180"/>
      <c r="AB462" s="179"/>
      <c r="AC462" s="402"/>
      <c r="AD462" s="181"/>
      <c r="AE462" s="33"/>
      <c r="AF462" s="144" t="s">
        <v>799</v>
      </c>
      <c r="AG462" s="145" t="s">
        <v>800</v>
      </c>
      <c r="AH462" s="192">
        <v>0.05</v>
      </c>
      <c r="AI462" s="187"/>
      <c r="AJ462" s="126"/>
      <c r="AM462" s="28"/>
      <c r="AN462" s="48"/>
      <c r="AO462" s="33"/>
      <c r="AP462" s="48"/>
      <c r="AQ462" s="28"/>
    </row>
    <row r="463" spans="9:44" ht="21" customHeight="1">
      <c r="I463" s="292">
        <f t="shared" ref="I463:I475" si="84">IF((O$462+P$462)&gt;0,1,0)</f>
        <v>0</v>
      </c>
      <c r="J463" s="118">
        <f t="shared" si="80"/>
        <v>0</v>
      </c>
      <c r="K463" s="984">
        <f t="shared" ref="K463:K475" si="85">+K462+1</f>
        <v>2</v>
      </c>
      <c r="L463" s="188"/>
      <c r="M463" s="188"/>
      <c r="N463" s="189">
        <f t="shared" si="82"/>
        <v>0</v>
      </c>
      <c r="O463" s="190"/>
      <c r="P463" s="190"/>
      <c r="Q463" s="264">
        <f t="shared" si="83"/>
        <v>0</v>
      </c>
      <c r="R463" s="264">
        <f t="shared" si="83"/>
        <v>0</v>
      </c>
      <c r="S463" s="1988"/>
      <c r="T463" s="1989"/>
      <c r="U463" s="118">
        <f t="shared" si="81"/>
        <v>0</v>
      </c>
      <c r="V463" s="178"/>
      <c r="W463" s="179"/>
      <c r="X463" s="179"/>
      <c r="Y463" s="179"/>
      <c r="Z463" s="179"/>
      <c r="AA463" s="180"/>
      <c r="AB463" s="179"/>
      <c r="AC463" s="402"/>
      <c r="AD463" s="181"/>
      <c r="AE463" s="33"/>
      <c r="AF463" s="144" t="s">
        <v>801</v>
      </c>
      <c r="AG463" s="145" t="s">
        <v>960</v>
      </c>
      <c r="AH463" s="192">
        <v>0.1</v>
      </c>
      <c r="AI463" s="193"/>
      <c r="AJ463" s="126"/>
      <c r="AN463" s="48"/>
      <c r="AO463" s="33"/>
      <c r="AP463" s="48"/>
    </row>
    <row r="464" spans="9:44" ht="21" customHeight="1">
      <c r="I464" s="292">
        <f t="shared" si="84"/>
        <v>0</v>
      </c>
      <c r="J464" s="118">
        <f t="shared" si="80"/>
        <v>0</v>
      </c>
      <c r="K464" s="984">
        <f t="shared" si="85"/>
        <v>3</v>
      </c>
      <c r="L464" s="188"/>
      <c r="M464" s="188"/>
      <c r="N464" s="189">
        <f t="shared" si="82"/>
        <v>0</v>
      </c>
      <c r="O464" s="190"/>
      <c r="P464" s="190"/>
      <c r="Q464" s="264">
        <f t="shared" si="83"/>
        <v>0</v>
      </c>
      <c r="R464" s="264">
        <f t="shared" si="83"/>
        <v>0</v>
      </c>
      <c r="S464" s="1988"/>
      <c r="T464" s="1989"/>
      <c r="U464" s="118">
        <f t="shared" si="81"/>
        <v>0</v>
      </c>
      <c r="V464" s="178"/>
      <c r="W464" s="179"/>
      <c r="X464" s="179"/>
      <c r="Y464" s="179"/>
      <c r="Z464" s="179"/>
      <c r="AA464" s="180"/>
      <c r="AB464" s="179"/>
      <c r="AC464" s="402"/>
      <c r="AD464" s="181"/>
      <c r="AE464" s="33"/>
      <c r="AF464" s="144"/>
      <c r="AG464" s="145"/>
      <c r="AH464" s="194"/>
      <c r="AI464" s="146"/>
      <c r="AJ464" s="174"/>
      <c r="AM464" s="33"/>
      <c r="AN464" s="48"/>
      <c r="AO464" s="33"/>
      <c r="AP464" s="48"/>
      <c r="AR464" s="28"/>
    </row>
    <row r="465" spans="1:45" ht="21" customHeight="1" thickBot="1">
      <c r="I465" s="292">
        <f t="shared" si="84"/>
        <v>0</v>
      </c>
      <c r="J465" s="118">
        <f t="shared" si="80"/>
        <v>0</v>
      </c>
      <c r="K465" s="984">
        <f t="shared" si="85"/>
        <v>4</v>
      </c>
      <c r="L465" s="188"/>
      <c r="M465" s="188"/>
      <c r="N465" s="189">
        <f t="shared" si="82"/>
        <v>0</v>
      </c>
      <c r="O465" s="190"/>
      <c r="P465" s="190"/>
      <c r="Q465" s="264">
        <f t="shared" si="83"/>
        <v>0</v>
      </c>
      <c r="R465" s="264">
        <f t="shared" si="83"/>
        <v>0</v>
      </c>
      <c r="S465" s="1988"/>
      <c r="T465" s="1989"/>
      <c r="U465" s="118">
        <f t="shared" si="81"/>
        <v>0</v>
      </c>
      <c r="V465" s="178"/>
      <c r="W465" s="179"/>
      <c r="X465" s="179"/>
      <c r="Y465" s="179"/>
      <c r="Z465" s="179"/>
      <c r="AA465" s="180"/>
      <c r="AB465" s="179"/>
      <c r="AC465" s="402"/>
      <c r="AD465" s="181"/>
      <c r="AE465" s="33"/>
      <c r="AF465" s="170"/>
      <c r="AG465" s="195"/>
      <c r="AH465" s="171"/>
      <c r="AI465" s="173"/>
      <c r="AJ465" s="174"/>
      <c r="AM465" s="33"/>
      <c r="AN465" s="48"/>
      <c r="AO465" s="33"/>
      <c r="AP465" s="48"/>
    </row>
    <row r="466" spans="1:45" ht="21" customHeight="1">
      <c r="I466" s="292">
        <f t="shared" si="84"/>
        <v>0</v>
      </c>
      <c r="J466" s="118">
        <f t="shared" si="80"/>
        <v>0</v>
      </c>
      <c r="K466" s="984">
        <f t="shared" si="85"/>
        <v>5</v>
      </c>
      <c r="L466" s="188"/>
      <c r="M466" s="188"/>
      <c r="N466" s="189">
        <f t="shared" si="82"/>
        <v>0</v>
      </c>
      <c r="O466" s="190"/>
      <c r="P466" s="190"/>
      <c r="Q466" s="191">
        <f t="shared" si="83"/>
        <v>0</v>
      </c>
      <c r="R466" s="191">
        <f t="shared" si="83"/>
        <v>0</v>
      </c>
      <c r="S466" s="1988"/>
      <c r="T466" s="1989"/>
      <c r="U466" s="118">
        <f t="shared" si="81"/>
        <v>0</v>
      </c>
      <c r="V466" s="178"/>
      <c r="W466" s="179"/>
      <c r="X466" s="179"/>
      <c r="Y466" s="179"/>
      <c r="Z466" s="179"/>
      <c r="AA466" s="180"/>
      <c r="AB466" s="179"/>
      <c r="AC466" s="402"/>
      <c r="AD466" s="181"/>
      <c r="AE466" s="28"/>
      <c r="AF466" s="48"/>
      <c r="AG466" s="48"/>
      <c r="AH466" s="48"/>
      <c r="AI466" s="48"/>
      <c r="AJ466" s="48"/>
      <c r="AK466" s="28"/>
      <c r="AL466" s="28"/>
      <c r="AM466" s="33"/>
      <c r="AN466" s="48"/>
      <c r="AO466" s="48"/>
      <c r="AP466" s="48"/>
      <c r="AS466" s="28"/>
    </row>
    <row r="467" spans="1:45" ht="21" customHeight="1">
      <c r="I467" s="292">
        <f t="shared" si="84"/>
        <v>0</v>
      </c>
      <c r="J467" s="118">
        <f t="shared" si="80"/>
        <v>0</v>
      </c>
      <c r="K467" s="984">
        <f t="shared" si="85"/>
        <v>6</v>
      </c>
      <c r="L467" s="188"/>
      <c r="M467" s="188"/>
      <c r="N467" s="189">
        <f t="shared" si="82"/>
        <v>0</v>
      </c>
      <c r="O467" s="190"/>
      <c r="P467" s="190"/>
      <c r="Q467" s="191">
        <f t="shared" si="83"/>
        <v>0</v>
      </c>
      <c r="R467" s="191">
        <f t="shared" si="83"/>
        <v>0</v>
      </c>
      <c r="S467" s="1988"/>
      <c r="T467" s="1989"/>
      <c r="U467" s="118">
        <f t="shared" si="81"/>
        <v>0</v>
      </c>
      <c r="V467" s="137" t="s">
        <v>754</v>
      </c>
      <c r="W467" s="196">
        <f>SUM(W459:W466)</f>
        <v>0</v>
      </c>
      <c r="X467" s="196">
        <f>SUM(X459:X466)</f>
        <v>0</v>
      </c>
      <c r="Y467" s="196">
        <f>SUM(Y459:Y466)</f>
        <v>0</v>
      </c>
      <c r="Z467" s="197"/>
      <c r="AA467" s="198"/>
      <c r="AB467" s="196">
        <f>SUM(AB459:AB466)</f>
        <v>0</v>
      </c>
      <c r="AC467" s="402"/>
      <c r="AD467" s="654">
        <f>SUBTOTAL(9,AD459:AD466)</f>
        <v>0</v>
      </c>
      <c r="AE467" s="199"/>
      <c r="AF467" s="33"/>
      <c r="AG467" s="33"/>
      <c r="AH467" s="33"/>
      <c r="AI467" s="33"/>
      <c r="AJ467" s="33"/>
      <c r="AM467" s="33"/>
      <c r="AN467" s="48"/>
      <c r="AO467" s="48"/>
      <c r="AP467" s="48"/>
    </row>
    <row r="468" spans="1:45" s="28" customFormat="1" ht="21" customHeight="1" thickBot="1">
      <c r="A468" s="200"/>
      <c r="B468" s="200"/>
      <c r="C468" s="200"/>
      <c r="D468" s="200"/>
      <c r="E468" s="200"/>
      <c r="F468" s="200"/>
      <c r="G468" s="200"/>
      <c r="I468" s="292">
        <f t="shared" si="84"/>
        <v>0</v>
      </c>
      <c r="J468" s="118">
        <f t="shared" si="80"/>
        <v>0</v>
      </c>
      <c r="K468" s="984">
        <f t="shared" si="85"/>
        <v>7</v>
      </c>
      <c r="L468" s="188"/>
      <c r="M468" s="188"/>
      <c r="N468" s="189">
        <f t="shared" si="82"/>
        <v>0</v>
      </c>
      <c r="O468" s="190"/>
      <c r="P468" s="190"/>
      <c r="Q468" s="191">
        <f t="shared" si="83"/>
        <v>0</v>
      </c>
      <c r="R468" s="191">
        <f t="shared" si="83"/>
        <v>0</v>
      </c>
      <c r="S468" s="1988"/>
      <c r="T468" s="1989"/>
      <c r="U468" s="118">
        <f t="shared" si="81"/>
        <v>0</v>
      </c>
      <c r="V468" s="201" t="s">
        <v>802</v>
      </c>
      <c r="W468" s="202"/>
      <c r="X468" s="202"/>
      <c r="Y468" s="202"/>
      <c r="Z468" s="202"/>
      <c r="AA468" s="203"/>
      <c r="AB468" s="202">
        <f>IF(AB467&gt;0,ROUND(AB467/COUNTA(AB459:AB466),0),)</f>
        <v>0</v>
      </c>
      <c r="AC468" s="403"/>
      <c r="AD468" s="204"/>
      <c r="AE468" s="199"/>
      <c r="AF468" s="199"/>
      <c r="AG468" s="199"/>
      <c r="AH468" s="33"/>
      <c r="AI468" s="33"/>
      <c r="AJ468" s="33"/>
      <c r="AK468" s="33"/>
      <c r="AL468" s="33"/>
      <c r="AM468" s="33"/>
      <c r="AN468" s="48"/>
      <c r="AO468" s="48"/>
      <c r="AP468" s="48"/>
      <c r="AQ468" s="116"/>
      <c r="AR468" s="116"/>
      <c r="AS468" s="116"/>
    </row>
    <row r="469" spans="1:45" ht="21" customHeight="1">
      <c r="I469" s="292">
        <f t="shared" si="84"/>
        <v>0</v>
      </c>
      <c r="J469" s="118">
        <f t="shared" si="80"/>
        <v>0</v>
      </c>
      <c r="K469" s="984">
        <f t="shared" si="85"/>
        <v>8</v>
      </c>
      <c r="L469" s="188"/>
      <c r="M469" s="188"/>
      <c r="N469" s="189">
        <f t="shared" si="82"/>
        <v>0</v>
      </c>
      <c r="O469" s="190"/>
      <c r="P469" s="190"/>
      <c r="Q469" s="191">
        <f t="shared" si="83"/>
        <v>0</v>
      </c>
      <c r="R469" s="191">
        <f t="shared" si="83"/>
        <v>0</v>
      </c>
      <c r="S469" s="1988"/>
      <c r="T469" s="1989"/>
      <c r="U469" s="118">
        <f t="shared" si="81"/>
        <v>0</v>
      </c>
      <c r="V469" s="33"/>
      <c r="W469" s="33"/>
      <c r="X469" s="33"/>
      <c r="Y469" s="33"/>
      <c r="Z469" s="33"/>
      <c r="AA469" s="205"/>
      <c r="AB469" s="33"/>
      <c r="AC469" s="33"/>
      <c r="AD469" s="33"/>
      <c r="AE469" s="199"/>
      <c r="AF469" s="199"/>
      <c r="AG469" s="199"/>
      <c r="AH469" s="33"/>
      <c r="AI469" s="33"/>
      <c r="AJ469" s="33"/>
      <c r="AK469" s="33"/>
      <c r="AL469" s="33"/>
      <c r="AM469" s="33"/>
      <c r="AN469" s="48"/>
      <c r="AO469" s="48"/>
      <c r="AP469" s="48"/>
    </row>
    <row r="470" spans="1:45" ht="21" customHeight="1">
      <c r="I470" s="292">
        <f t="shared" si="84"/>
        <v>0</v>
      </c>
      <c r="J470" s="118">
        <f t="shared" si="80"/>
        <v>0</v>
      </c>
      <c r="K470" s="984">
        <f t="shared" si="85"/>
        <v>9</v>
      </c>
      <c r="L470" s="188"/>
      <c r="M470" s="188"/>
      <c r="N470" s="189">
        <f t="shared" si="82"/>
        <v>0</v>
      </c>
      <c r="O470" s="190"/>
      <c r="P470" s="190"/>
      <c r="Q470" s="191">
        <f t="shared" si="83"/>
        <v>0</v>
      </c>
      <c r="R470" s="191">
        <f t="shared" si="83"/>
        <v>0</v>
      </c>
      <c r="S470" s="1988"/>
      <c r="T470" s="1989"/>
      <c r="U470" s="118">
        <f t="shared" si="81"/>
        <v>0</v>
      </c>
      <c r="V470" s="647" t="s">
        <v>1169</v>
      </c>
      <c r="W470" s="648" t="s">
        <v>1170</v>
      </c>
      <c r="X470" s="649"/>
      <c r="Y470" s="649"/>
      <c r="Z470" s="649"/>
      <c r="AA470" s="649"/>
      <c r="AB470" s="649"/>
      <c r="AC470" s="649"/>
      <c r="AD470" s="650"/>
      <c r="AE470" s="199"/>
      <c r="AF470" s="199"/>
      <c r="AG470" s="199"/>
      <c r="AH470" s="33"/>
      <c r="AI470" s="33"/>
      <c r="AJ470" s="33"/>
      <c r="AK470" s="33"/>
      <c r="AL470" s="33"/>
      <c r="AM470" s="33"/>
      <c r="AN470" s="48"/>
      <c r="AO470" s="48"/>
      <c r="AP470" s="48"/>
    </row>
    <row r="471" spans="1:45" ht="21" customHeight="1">
      <c r="I471" s="292">
        <f t="shared" si="84"/>
        <v>0</v>
      </c>
      <c r="J471" s="118">
        <f t="shared" si="80"/>
        <v>0</v>
      </c>
      <c r="K471" s="984">
        <f t="shared" si="85"/>
        <v>10</v>
      </c>
      <c r="L471" s="188"/>
      <c r="M471" s="188"/>
      <c r="N471" s="189">
        <f t="shared" si="82"/>
        <v>0</v>
      </c>
      <c r="O471" s="190"/>
      <c r="P471" s="190"/>
      <c r="Q471" s="191">
        <f t="shared" si="83"/>
        <v>0</v>
      </c>
      <c r="R471" s="191">
        <f t="shared" si="83"/>
        <v>0</v>
      </c>
      <c r="S471" s="1988"/>
      <c r="T471" s="1989"/>
      <c r="U471" s="118">
        <f t="shared" si="81"/>
        <v>0</v>
      </c>
      <c r="V471" s="651" t="s">
        <v>1171</v>
      </c>
      <c r="W471" s="648" t="str">
        <f>"식재된 "&amp;K456&amp;" 는 활착이 안정된 상태로 신초발달이 양호하며 고사목은 단목으로 불규칙하게 분포되어 있음"</f>
        <v>식재된 0 는 활착이 안정된 상태로 신초발달이 양호하며 고사목은 단목으로 불규칙하게 분포되어 있음</v>
      </c>
      <c r="X471" s="649"/>
      <c r="Y471" s="649"/>
      <c r="Z471" s="649"/>
      <c r="AA471" s="649"/>
      <c r="AB471" s="649"/>
      <c r="AC471" s="649"/>
      <c r="AD471" s="650"/>
      <c r="AE471" s="199"/>
      <c r="AF471" s="199"/>
      <c r="AG471" s="199"/>
      <c r="AH471" s="33"/>
      <c r="AI471" s="33"/>
      <c r="AJ471" s="33"/>
      <c r="AK471" s="33"/>
      <c r="AL471" s="33"/>
      <c r="AM471" s="33"/>
      <c r="AN471" s="48"/>
      <c r="AO471" s="48"/>
      <c r="AP471" s="48"/>
    </row>
    <row r="472" spans="1:45" ht="21" customHeight="1">
      <c r="I472" s="292">
        <f t="shared" si="84"/>
        <v>0</v>
      </c>
      <c r="J472" s="118">
        <f t="shared" si="80"/>
        <v>0</v>
      </c>
      <c r="K472" s="984">
        <f t="shared" si="85"/>
        <v>11</v>
      </c>
      <c r="L472" s="188"/>
      <c r="M472" s="188"/>
      <c r="N472" s="189">
        <f t="shared" si="82"/>
        <v>0</v>
      </c>
      <c r="O472" s="190"/>
      <c r="P472" s="190"/>
      <c r="Q472" s="191">
        <f t="shared" si="83"/>
        <v>0</v>
      </c>
      <c r="R472" s="191">
        <f t="shared" si="83"/>
        <v>0</v>
      </c>
      <c r="S472" s="1988"/>
      <c r="T472" s="1989"/>
      <c r="U472" s="118">
        <f t="shared" si="81"/>
        <v>0</v>
      </c>
      <c r="V472" s="651" t="s">
        <v>1172</v>
      </c>
      <c r="W472" s="648" t="str">
        <f>"식재된 "&amp;K456&amp;"의 수고 및 현장여건등을 고려하여 묘목찾기는 미반영 하였다."</f>
        <v>식재된 0의 수고 및 현장여건등을 고려하여 묘목찾기는 미반영 하였다.</v>
      </c>
      <c r="X472" s="649"/>
      <c r="Y472" s="649"/>
      <c r="Z472" s="649"/>
      <c r="AA472" s="649"/>
      <c r="AB472" s="649"/>
      <c r="AC472" s="649"/>
      <c r="AD472" s="650"/>
      <c r="AE472" s="199"/>
      <c r="AF472" s="199"/>
      <c r="AG472" s="199"/>
      <c r="AH472" s="33"/>
      <c r="AI472" s="33"/>
      <c r="AJ472" s="33"/>
      <c r="AK472" s="33"/>
      <c r="AL472" s="33"/>
      <c r="AM472" s="33"/>
      <c r="AN472" s="48"/>
      <c r="AO472" s="48"/>
      <c r="AP472" s="48"/>
    </row>
    <row r="473" spans="1:45" ht="21" customHeight="1">
      <c r="I473" s="292">
        <f t="shared" si="84"/>
        <v>0</v>
      </c>
      <c r="J473" s="118">
        <f t="shared" si="80"/>
        <v>0</v>
      </c>
      <c r="K473" s="984">
        <f t="shared" si="85"/>
        <v>12</v>
      </c>
      <c r="L473" s="188"/>
      <c r="M473" s="188"/>
      <c r="N473" s="189">
        <f t="shared" si="82"/>
        <v>0</v>
      </c>
      <c r="O473" s="190"/>
      <c r="P473" s="190"/>
      <c r="Q473" s="191">
        <f t="shared" si="83"/>
        <v>0</v>
      </c>
      <c r="R473" s="191">
        <f t="shared" si="83"/>
        <v>0</v>
      </c>
      <c r="S473" s="1988"/>
      <c r="T473" s="1989"/>
      <c r="U473" s="118">
        <f t="shared" si="81"/>
        <v>0</v>
      </c>
      <c r="V473" s="651" t="s">
        <v>1174</v>
      </c>
      <c r="W473" s="648" t="str">
        <f>"소반내 조림목의 생육상태, 현장여건 등을 고려하여 작업종은 "&amp;R454&amp;"로 적용한다."</f>
        <v>소반내 조림목의 생육상태, 현장여건 등을 고려하여 작업종은 로 적용한다.</v>
      </c>
      <c r="X473" s="649"/>
      <c r="Y473" s="649"/>
      <c r="Z473" s="649"/>
      <c r="AA473" s="649"/>
      <c r="AB473" s="649"/>
      <c r="AC473" s="649"/>
      <c r="AD473" s="650"/>
      <c r="AE473" s="199"/>
      <c r="AF473" s="199"/>
      <c r="AG473" s="199"/>
      <c r="AH473" s="33"/>
      <c r="AI473" s="33"/>
      <c r="AJ473" s="33"/>
      <c r="AK473" s="33"/>
      <c r="AL473" s="33"/>
      <c r="AM473" s="33"/>
      <c r="AN473" s="48"/>
      <c r="AO473" s="48"/>
      <c r="AP473" s="48"/>
    </row>
    <row r="474" spans="1:45" ht="21" customHeight="1">
      <c r="I474" s="292">
        <f t="shared" si="84"/>
        <v>0</v>
      </c>
      <c r="J474" s="118">
        <f t="shared" si="80"/>
        <v>0</v>
      </c>
      <c r="K474" s="984">
        <f t="shared" si="85"/>
        <v>13</v>
      </c>
      <c r="L474" s="188"/>
      <c r="M474" s="188"/>
      <c r="N474" s="189">
        <f t="shared" si="82"/>
        <v>0</v>
      </c>
      <c r="O474" s="190"/>
      <c r="P474" s="190"/>
      <c r="Q474" s="191">
        <f t="shared" si="83"/>
        <v>0</v>
      </c>
      <c r="R474" s="191">
        <f t="shared" si="83"/>
        <v>0</v>
      </c>
      <c r="S474" s="1988"/>
      <c r="T474" s="1989"/>
      <c r="U474" s="118">
        <f t="shared" si="81"/>
        <v>0</v>
      </c>
      <c r="V474" s="652" t="s">
        <v>1175</v>
      </c>
      <c r="W474" s="648"/>
      <c r="X474" s="649"/>
      <c r="Y474" s="649"/>
      <c r="Z474" s="649"/>
      <c r="AA474" s="649"/>
      <c r="AB474" s="649"/>
      <c r="AC474" s="649"/>
      <c r="AD474" s="650"/>
      <c r="AE474" s="199"/>
      <c r="AF474" s="199"/>
      <c r="AG474" s="199"/>
      <c r="AH474" s="33"/>
      <c r="AI474" s="33"/>
      <c r="AJ474" s="33"/>
      <c r="AK474" s="33"/>
      <c r="AL474" s="33"/>
      <c r="AM474" s="33"/>
      <c r="AN474" s="48"/>
      <c r="AO474" s="48"/>
      <c r="AP474" s="48"/>
    </row>
    <row r="475" spans="1:45" ht="21" customHeight="1" thickBot="1">
      <c r="I475" s="292">
        <f t="shared" si="84"/>
        <v>0</v>
      </c>
      <c r="J475" s="118">
        <f t="shared" si="80"/>
        <v>0</v>
      </c>
      <c r="K475" s="206">
        <f t="shared" si="85"/>
        <v>14</v>
      </c>
      <c r="L475" s="159"/>
      <c r="M475" s="159"/>
      <c r="N475" s="207">
        <f t="shared" si="82"/>
        <v>0</v>
      </c>
      <c r="O475" s="208"/>
      <c r="P475" s="208"/>
      <c r="Q475" s="209">
        <f t="shared" si="83"/>
        <v>0</v>
      </c>
      <c r="R475" s="209">
        <f t="shared" si="83"/>
        <v>0</v>
      </c>
      <c r="S475" s="1990"/>
      <c r="T475" s="1991"/>
      <c r="U475" s="118">
        <f t="shared" si="81"/>
        <v>0</v>
      </c>
      <c r="V475" s="651"/>
      <c r="W475" s="648"/>
      <c r="X475" s="649"/>
      <c r="Y475" s="649"/>
      <c r="Z475" s="649"/>
      <c r="AA475" s="649"/>
      <c r="AB475" s="649"/>
      <c r="AC475" s="649"/>
      <c r="AD475" s="650"/>
      <c r="AE475" s="199"/>
      <c r="AF475" s="199"/>
      <c r="AG475" s="199"/>
      <c r="AH475" s="33"/>
      <c r="AI475" s="33"/>
      <c r="AJ475" s="33"/>
      <c r="AK475" s="33"/>
      <c r="AL475" s="33"/>
      <c r="AM475" s="33"/>
      <c r="AN475" s="48"/>
      <c r="AO475" s="48"/>
      <c r="AP475" s="48"/>
    </row>
    <row r="476" spans="1:45" ht="21" customHeight="1">
      <c r="I476" s="292">
        <f>IF((O$478+P$478)&gt;0,1,0)</f>
        <v>0</v>
      </c>
      <c r="J476" s="118">
        <f t="shared" si="80"/>
        <v>0</v>
      </c>
      <c r="K476" s="2002" t="s">
        <v>840</v>
      </c>
      <c r="L476" s="2004" t="s">
        <v>841</v>
      </c>
      <c r="M476" s="2006" t="s">
        <v>842</v>
      </c>
      <c r="N476" s="2006" t="s">
        <v>843</v>
      </c>
      <c r="O476" s="2012" t="s">
        <v>844</v>
      </c>
      <c r="P476" s="2012"/>
      <c r="Q476" s="2012" t="s">
        <v>845</v>
      </c>
      <c r="R476" s="2012"/>
      <c r="S476" s="1992" t="s">
        <v>969</v>
      </c>
      <c r="T476" s="1993"/>
      <c r="U476" s="118">
        <f t="shared" si="78"/>
        <v>0</v>
      </c>
      <c r="V476" s="33"/>
      <c r="W476" s="33"/>
      <c r="X476" s="33"/>
      <c r="Y476" s="33"/>
      <c r="Z476" s="33"/>
      <c r="AA476" s="205"/>
      <c r="AB476" s="33"/>
      <c r="AC476" s="33"/>
      <c r="AD476" s="33"/>
      <c r="AE476" s="199"/>
      <c r="AF476" s="199"/>
      <c r="AG476" s="199"/>
      <c r="AH476" s="33"/>
      <c r="AI476" s="33"/>
      <c r="AJ476" s="33"/>
      <c r="AK476" s="33"/>
      <c r="AL476" s="33"/>
      <c r="AM476" s="33"/>
      <c r="AN476" s="48"/>
      <c r="AO476" s="48"/>
      <c r="AP476" s="48"/>
    </row>
    <row r="477" spans="1:45" ht="21" customHeight="1">
      <c r="I477" s="292">
        <f t="shared" ref="I477:I500" si="86">IF((O$478+P$478)&gt;0,1,0)</f>
        <v>0</v>
      </c>
      <c r="J477" s="118">
        <f t="shared" si="80"/>
        <v>0</v>
      </c>
      <c r="K477" s="2003"/>
      <c r="L477" s="2005"/>
      <c r="M477" s="2007"/>
      <c r="N477" s="2007"/>
      <c r="O477" s="635" t="s">
        <v>741</v>
      </c>
      <c r="P477" s="176" t="s">
        <v>742</v>
      </c>
      <c r="Q477" s="176" t="s">
        <v>741</v>
      </c>
      <c r="R477" s="177" t="s">
        <v>742</v>
      </c>
      <c r="S477" s="1994"/>
      <c r="T477" s="1995"/>
      <c r="U477" s="118">
        <f t="shared" si="78"/>
        <v>0</v>
      </c>
      <c r="V477" s="33"/>
      <c r="W477" s="33"/>
      <c r="X477" s="33"/>
      <c r="Y477" s="33"/>
      <c r="Z477" s="33"/>
      <c r="AA477" s="205"/>
      <c r="AB477" s="33"/>
      <c r="AC477" s="33"/>
      <c r="AD477" s="33"/>
      <c r="AE477" s="199"/>
      <c r="AF477" s="199"/>
      <c r="AG477" s="199"/>
      <c r="AH477" s="33"/>
      <c r="AI477" s="33"/>
      <c r="AJ477" s="33"/>
      <c r="AK477" s="33"/>
      <c r="AL477" s="33"/>
      <c r="AM477" s="33"/>
      <c r="AN477" s="48"/>
      <c r="AO477" s="48"/>
      <c r="AP477" s="48"/>
    </row>
    <row r="478" spans="1:45" ht="21" customHeight="1">
      <c r="I478" s="292">
        <f t="shared" si="86"/>
        <v>0</v>
      </c>
      <c r="J478" s="118">
        <f t="shared" si="80"/>
        <v>0</v>
      </c>
      <c r="K478" s="636">
        <f>+K25+1</f>
        <v>15</v>
      </c>
      <c r="L478" s="188"/>
      <c r="M478" s="188"/>
      <c r="N478" s="189">
        <f t="shared" ref="N478:N525" si="87">IF(O478+P478&gt;0,$W$452,)</f>
        <v>0</v>
      </c>
      <c r="O478" s="190"/>
      <c r="P478" s="190"/>
      <c r="Q478" s="191">
        <f t="shared" ref="Q478:R525" si="88">ROUND(O478*50,0)</f>
        <v>0</v>
      </c>
      <c r="R478" s="191">
        <f t="shared" si="88"/>
        <v>0</v>
      </c>
      <c r="S478" s="1988"/>
      <c r="T478" s="1989"/>
      <c r="U478" s="118">
        <f t="shared" si="78"/>
        <v>0</v>
      </c>
      <c r="V478" s="33"/>
      <c r="W478" s="33"/>
      <c r="X478" s="33"/>
      <c r="Y478" s="33"/>
      <c r="Z478" s="33"/>
      <c r="AA478" s="205"/>
      <c r="AB478" s="33"/>
      <c r="AC478" s="33"/>
      <c r="AD478" s="33"/>
      <c r="AE478" s="199"/>
      <c r="AF478" s="199"/>
      <c r="AG478" s="199"/>
      <c r="AH478" s="33"/>
      <c r="AI478" s="33"/>
      <c r="AJ478" s="33"/>
      <c r="AK478" s="33"/>
      <c r="AL478" s="33"/>
      <c r="AM478" s="33"/>
      <c r="AN478" s="48"/>
      <c r="AO478" s="48"/>
      <c r="AP478" s="48"/>
    </row>
    <row r="479" spans="1:45" ht="21" customHeight="1">
      <c r="I479" s="292">
        <f t="shared" si="86"/>
        <v>0</v>
      </c>
      <c r="J479" s="118">
        <f t="shared" si="80"/>
        <v>0</v>
      </c>
      <c r="K479" s="636">
        <f t="shared" ref="K479:K500" si="89">+K478+1</f>
        <v>16</v>
      </c>
      <c r="L479" s="188"/>
      <c r="M479" s="188"/>
      <c r="N479" s="189">
        <f t="shared" si="87"/>
        <v>0</v>
      </c>
      <c r="O479" s="190"/>
      <c r="P479" s="190"/>
      <c r="Q479" s="191">
        <f t="shared" si="88"/>
        <v>0</v>
      </c>
      <c r="R479" s="191">
        <f t="shared" si="88"/>
        <v>0</v>
      </c>
      <c r="S479" s="1988"/>
      <c r="T479" s="1989"/>
      <c r="U479" s="118">
        <f t="shared" si="78"/>
        <v>0</v>
      </c>
      <c r="V479" s="33"/>
      <c r="W479" s="33"/>
      <c r="X479" s="33"/>
      <c r="Y479" s="33"/>
      <c r="Z479" s="33"/>
      <c r="AA479" s="205"/>
      <c r="AB479" s="33"/>
      <c r="AC479" s="33"/>
      <c r="AD479" s="33"/>
      <c r="AE479" s="199"/>
      <c r="AF479" s="199"/>
      <c r="AG479" s="199"/>
      <c r="AH479" s="33"/>
      <c r="AI479" s="33"/>
      <c r="AJ479" s="33"/>
      <c r="AK479" s="33"/>
      <c r="AL479" s="33"/>
      <c r="AM479" s="33"/>
      <c r="AN479" s="48"/>
      <c r="AO479" s="48"/>
      <c r="AP479" s="48"/>
    </row>
    <row r="480" spans="1:45" ht="21" customHeight="1">
      <c r="I480" s="292">
        <f t="shared" si="86"/>
        <v>0</v>
      </c>
      <c r="J480" s="118">
        <f t="shared" si="80"/>
        <v>0</v>
      </c>
      <c r="K480" s="636">
        <f t="shared" si="89"/>
        <v>17</v>
      </c>
      <c r="L480" s="188"/>
      <c r="M480" s="188"/>
      <c r="N480" s="189">
        <f t="shared" si="87"/>
        <v>0</v>
      </c>
      <c r="O480" s="190"/>
      <c r="P480" s="190"/>
      <c r="Q480" s="191">
        <f t="shared" si="88"/>
        <v>0</v>
      </c>
      <c r="R480" s="191">
        <f t="shared" si="88"/>
        <v>0</v>
      </c>
      <c r="S480" s="1988"/>
      <c r="T480" s="1989"/>
      <c r="U480" s="118">
        <f t="shared" si="78"/>
        <v>0</v>
      </c>
      <c r="V480" s="33"/>
      <c r="W480" s="33"/>
      <c r="X480" s="33"/>
      <c r="Y480" s="33"/>
      <c r="Z480" s="33"/>
      <c r="AA480" s="205"/>
      <c r="AB480" s="33"/>
      <c r="AC480" s="33"/>
      <c r="AD480" s="33"/>
      <c r="AE480" s="199"/>
      <c r="AF480" s="199"/>
      <c r="AG480" s="199"/>
      <c r="AH480" s="33"/>
      <c r="AI480" s="33"/>
      <c r="AJ480" s="33"/>
      <c r="AK480" s="33"/>
      <c r="AL480" s="33"/>
      <c r="AM480" s="33"/>
      <c r="AN480" s="48"/>
      <c r="AO480" s="48"/>
      <c r="AP480" s="48"/>
    </row>
    <row r="481" spans="9:42" ht="21" customHeight="1">
      <c r="I481" s="292">
        <f t="shared" si="86"/>
        <v>0</v>
      </c>
      <c r="J481" s="118">
        <f t="shared" si="80"/>
        <v>0</v>
      </c>
      <c r="K481" s="636">
        <f t="shared" si="89"/>
        <v>18</v>
      </c>
      <c r="L481" s="188"/>
      <c r="M481" s="188"/>
      <c r="N481" s="189">
        <f t="shared" si="87"/>
        <v>0</v>
      </c>
      <c r="O481" s="190"/>
      <c r="P481" s="190"/>
      <c r="Q481" s="191">
        <f t="shared" si="88"/>
        <v>0</v>
      </c>
      <c r="R481" s="191">
        <f t="shared" si="88"/>
        <v>0</v>
      </c>
      <c r="S481" s="1988"/>
      <c r="T481" s="1989"/>
      <c r="U481" s="118">
        <f t="shared" si="78"/>
        <v>0</v>
      </c>
      <c r="V481" s="33"/>
      <c r="W481" s="33"/>
      <c r="X481" s="33"/>
      <c r="Y481" s="33"/>
      <c r="Z481" s="33"/>
      <c r="AA481" s="205"/>
      <c r="AB481" s="33"/>
      <c r="AC481" s="33"/>
      <c r="AD481" s="33"/>
      <c r="AE481" s="199"/>
      <c r="AF481" s="199"/>
      <c r="AG481" s="199"/>
      <c r="AH481" s="33"/>
      <c r="AI481" s="33"/>
      <c r="AJ481" s="33"/>
      <c r="AK481" s="33"/>
      <c r="AL481" s="33"/>
      <c r="AM481" s="33"/>
      <c r="AN481" s="48"/>
      <c r="AO481" s="48"/>
      <c r="AP481" s="48"/>
    </row>
    <row r="482" spans="9:42" ht="21" customHeight="1">
      <c r="I482" s="292">
        <f t="shared" si="86"/>
        <v>0</v>
      </c>
      <c r="J482" s="118">
        <f t="shared" si="80"/>
        <v>0</v>
      </c>
      <c r="K482" s="636">
        <f t="shared" si="89"/>
        <v>19</v>
      </c>
      <c r="L482" s="188"/>
      <c r="M482" s="188"/>
      <c r="N482" s="189">
        <f t="shared" si="87"/>
        <v>0</v>
      </c>
      <c r="O482" s="190"/>
      <c r="P482" s="190"/>
      <c r="Q482" s="191">
        <f t="shared" si="88"/>
        <v>0</v>
      </c>
      <c r="R482" s="191">
        <f t="shared" si="88"/>
        <v>0</v>
      </c>
      <c r="S482" s="1988"/>
      <c r="T482" s="1989"/>
      <c r="U482" s="118">
        <f t="shared" si="78"/>
        <v>0</v>
      </c>
      <c r="V482" s="33"/>
      <c r="W482" s="33"/>
      <c r="X482" s="33"/>
      <c r="Y482" s="33"/>
      <c r="Z482" s="33"/>
      <c r="AA482" s="205"/>
      <c r="AB482" s="33"/>
      <c r="AC482" s="33"/>
      <c r="AD482" s="33"/>
      <c r="AE482" s="199"/>
      <c r="AF482" s="199"/>
      <c r="AG482" s="199"/>
      <c r="AH482" s="33"/>
      <c r="AI482" s="33"/>
      <c r="AJ482" s="33"/>
      <c r="AK482" s="33"/>
      <c r="AL482" s="33"/>
      <c r="AM482" s="33"/>
      <c r="AN482" s="48"/>
      <c r="AO482" s="48"/>
      <c r="AP482" s="48"/>
    </row>
    <row r="483" spans="9:42" ht="21" customHeight="1">
      <c r="I483" s="292">
        <f t="shared" si="86"/>
        <v>0</v>
      </c>
      <c r="J483" s="118">
        <f t="shared" si="80"/>
        <v>0</v>
      </c>
      <c r="K483" s="636">
        <f t="shared" si="89"/>
        <v>20</v>
      </c>
      <c r="L483" s="188"/>
      <c r="M483" s="188"/>
      <c r="N483" s="189">
        <f t="shared" si="87"/>
        <v>0</v>
      </c>
      <c r="O483" s="190"/>
      <c r="P483" s="190"/>
      <c r="Q483" s="191">
        <f t="shared" si="88"/>
        <v>0</v>
      </c>
      <c r="R483" s="191">
        <f t="shared" si="88"/>
        <v>0</v>
      </c>
      <c r="S483" s="1988"/>
      <c r="T483" s="1989"/>
      <c r="U483" s="118">
        <f t="shared" si="78"/>
        <v>0</v>
      </c>
      <c r="V483" s="33"/>
      <c r="W483" s="33"/>
      <c r="X483" s="33"/>
      <c r="Y483" s="33"/>
      <c r="Z483" s="33"/>
      <c r="AA483" s="205"/>
      <c r="AB483" s="33"/>
      <c r="AC483" s="33"/>
      <c r="AD483" s="33"/>
      <c r="AE483" s="199"/>
      <c r="AF483" s="199"/>
      <c r="AG483" s="199"/>
      <c r="AH483" s="33"/>
      <c r="AI483" s="33"/>
      <c r="AJ483" s="33"/>
      <c r="AK483" s="33"/>
      <c r="AL483" s="33"/>
      <c r="AM483" s="33"/>
      <c r="AN483" s="48"/>
      <c r="AO483" s="48"/>
      <c r="AP483" s="48"/>
    </row>
    <row r="484" spans="9:42" ht="21" customHeight="1">
      <c r="I484" s="292">
        <f t="shared" si="86"/>
        <v>0</v>
      </c>
      <c r="J484" s="118">
        <f t="shared" si="80"/>
        <v>0</v>
      </c>
      <c r="K484" s="636">
        <f t="shared" si="89"/>
        <v>21</v>
      </c>
      <c r="L484" s="188"/>
      <c r="M484" s="188"/>
      <c r="N484" s="189">
        <f t="shared" si="87"/>
        <v>0</v>
      </c>
      <c r="O484" s="190"/>
      <c r="P484" s="190"/>
      <c r="Q484" s="191">
        <f t="shared" si="88"/>
        <v>0</v>
      </c>
      <c r="R484" s="191">
        <f t="shared" si="88"/>
        <v>0</v>
      </c>
      <c r="S484" s="1988"/>
      <c r="T484" s="1989"/>
      <c r="U484" s="118">
        <f t="shared" si="78"/>
        <v>0</v>
      </c>
      <c r="V484" s="33"/>
      <c r="W484" s="33"/>
      <c r="X484" s="33"/>
      <c r="Y484" s="33"/>
      <c r="Z484" s="33"/>
      <c r="AA484" s="205"/>
      <c r="AB484" s="33"/>
      <c r="AC484" s="33"/>
      <c r="AD484" s="33"/>
      <c r="AE484" s="199"/>
      <c r="AF484" s="199"/>
      <c r="AG484" s="199"/>
      <c r="AH484" s="33"/>
      <c r="AI484" s="33"/>
      <c r="AJ484" s="33"/>
      <c r="AK484" s="33"/>
      <c r="AL484" s="33"/>
      <c r="AM484" s="33"/>
      <c r="AN484" s="48"/>
      <c r="AO484" s="48"/>
      <c r="AP484" s="48"/>
    </row>
    <row r="485" spans="9:42" ht="21" customHeight="1">
      <c r="I485" s="292">
        <f t="shared" si="86"/>
        <v>0</v>
      </c>
      <c r="J485" s="118">
        <f t="shared" si="80"/>
        <v>0</v>
      </c>
      <c r="K485" s="636">
        <f t="shared" si="89"/>
        <v>22</v>
      </c>
      <c r="L485" s="188"/>
      <c r="M485" s="188"/>
      <c r="N485" s="189">
        <f t="shared" si="87"/>
        <v>0</v>
      </c>
      <c r="O485" s="190"/>
      <c r="P485" s="190"/>
      <c r="Q485" s="191">
        <f t="shared" si="88"/>
        <v>0</v>
      </c>
      <c r="R485" s="191">
        <f t="shared" si="88"/>
        <v>0</v>
      </c>
      <c r="S485" s="1988"/>
      <c r="T485" s="1989"/>
      <c r="U485" s="118">
        <f t="shared" si="78"/>
        <v>0</v>
      </c>
      <c r="V485" s="33"/>
      <c r="W485" s="33"/>
      <c r="X485" s="33"/>
      <c r="Y485" s="33"/>
      <c r="Z485" s="33"/>
      <c r="AA485" s="205"/>
      <c r="AB485" s="33"/>
      <c r="AC485" s="33"/>
      <c r="AD485" s="33"/>
      <c r="AE485" s="199"/>
      <c r="AF485" s="199"/>
      <c r="AG485" s="199"/>
      <c r="AH485" s="33"/>
      <c r="AI485" s="33"/>
      <c r="AJ485" s="33"/>
      <c r="AK485" s="33"/>
      <c r="AL485" s="33"/>
      <c r="AM485" s="33"/>
      <c r="AN485" s="48"/>
      <c r="AO485" s="48"/>
      <c r="AP485" s="48"/>
    </row>
    <row r="486" spans="9:42" ht="21" customHeight="1">
      <c r="I486" s="292">
        <f t="shared" si="86"/>
        <v>0</v>
      </c>
      <c r="J486" s="118">
        <f t="shared" si="80"/>
        <v>0</v>
      </c>
      <c r="K486" s="636">
        <f t="shared" si="89"/>
        <v>23</v>
      </c>
      <c r="L486" s="188"/>
      <c r="M486" s="188"/>
      <c r="N486" s="189">
        <f t="shared" si="87"/>
        <v>0</v>
      </c>
      <c r="O486" s="190"/>
      <c r="P486" s="190"/>
      <c r="Q486" s="191">
        <f t="shared" si="88"/>
        <v>0</v>
      </c>
      <c r="R486" s="191">
        <f t="shared" si="88"/>
        <v>0</v>
      </c>
      <c r="S486" s="1988"/>
      <c r="T486" s="1989"/>
      <c r="U486" s="118">
        <f t="shared" si="78"/>
        <v>0</v>
      </c>
      <c r="V486" s="33"/>
      <c r="W486" s="33"/>
      <c r="X486" s="33"/>
      <c r="Y486" s="33"/>
      <c r="Z486" s="33"/>
      <c r="AA486" s="205"/>
      <c r="AB486" s="33"/>
      <c r="AC486" s="33"/>
      <c r="AD486" s="33"/>
      <c r="AE486" s="199"/>
      <c r="AF486" s="199"/>
      <c r="AG486" s="199"/>
      <c r="AH486" s="33"/>
      <c r="AI486" s="33"/>
      <c r="AJ486" s="33"/>
      <c r="AK486" s="33"/>
      <c r="AL486" s="33"/>
      <c r="AM486" s="33"/>
      <c r="AN486" s="48"/>
      <c r="AO486" s="48"/>
      <c r="AP486" s="48"/>
    </row>
    <row r="487" spans="9:42" ht="21" customHeight="1">
      <c r="I487" s="292">
        <f t="shared" si="86"/>
        <v>0</v>
      </c>
      <c r="J487" s="118">
        <f t="shared" si="80"/>
        <v>0</v>
      </c>
      <c r="K487" s="636">
        <f t="shared" si="89"/>
        <v>24</v>
      </c>
      <c r="L487" s="188"/>
      <c r="M487" s="188"/>
      <c r="N487" s="189">
        <f t="shared" si="87"/>
        <v>0</v>
      </c>
      <c r="O487" s="190"/>
      <c r="P487" s="190"/>
      <c r="Q487" s="191">
        <f t="shared" si="88"/>
        <v>0</v>
      </c>
      <c r="R487" s="191">
        <f t="shared" si="88"/>
        <v>0</v>
      </c>
      <c r="S487" s="1988"/>
      <c r="T487" s="1989"/>
      <c r="U487" s="118">
        <f t="shared" si="78"/>
        <v>0</v>
      </c>
      <c r="V487" s="33"/>
      <c r="W487" s="33"/>
      <c r="X487" s="33"/>
      <c r="Y487" s="33"/>
      <c r="Z487" s="33"/>
      <c r="AA487" s="205"/>
      <c r="AB487" s="33"/>
      <c r="AC487" s="33"/>
      <c r="AD487" s="33"/>
      <c r="AE487" s="199"/>
      <c r="AF487" s="199"/>
      <c r="AG487" s="199"/>
      <c r="AH487" s="33"/>
      <c r="AI487" s="33"/>
      <c r="AJ487" s="33"/>
      <c r="AK487" s="33"/>
      <c r="AL487" s="33"/>
      <c r="AM487" s="33"/>
      <c r="AN487" s="48"/>
      <c r="AO487" s="48"/>
      <c r="AP487" s="48"/>
    </row>
    <row r="488" spans="9:42" ht="21" customHeight="1">
      <c r="I488" s="292">
        <f t="shared" si="86"/>
        <v>0</v>
      </c>
      <c r="J488" s="118">
        <f t="shared" si="80"/>
        <v>0</v>
      </c>
      <c r="K488" s="636">
        <f t="shared" si="89"/>
        <v>25</v>
      </c>
      <c r="L488" s="188"/>
      <c r="M488" s="188"/>
      <c r="N488" s="189">
        <f t="shared" si="87"/>
        <v>0</v>
      </c>
      <c r="O488" s="190"/>
      <c r="P488" s="190"/>
      <c r="Q488" s="191">
        <f t="shared" si="88"/>
        <v>0</v>
      </c>
      <c r="R488" s="191">
        <f t="shared" si="88"/>
        <v>0</v>
      </c>
      <c r="S488" s="1988"/>
      <c r="T488" s="1989"/>
      <c r="U488" s="118">
        <f t="shared" si="78"/>
        <v>0</v>
      </c>
      <c r="V488" s="33"/>
      <c r="W488" s="33"/>
      <c r="X488" s="33"/>
      <c r="Y488" s="33"/>
      <c r="Z488" s="33"/>
      <c r="AA488" s="205"/>
      <c r="AB488" s="33"/>
      <c r="AC488" s="33"/>
      <c r="AD488" s="33"/>
      <c r="AE488" s="199"/>
      <c r="AF488" s="199"/>
      <c r="AG488" s="199"/>
      <c r="AH488" s="33"/>
      <c r="AI488" s="33"/>
      <c r="AJ488" s="33"/>
      <c r="AK488" s="33"/>
      <c r="AL488" s="33"/>
      <c r="AM488" s="33"/>
      <c r="AN488" s="48"/>
      <c r="AO488" s="48"/>
      <c r="AP488" s="48"/>
    </row>
    <row r="489" spans="9:42" ht="21" customHeight="1">
      <c r="I489" s="292">
        <f t="shared" si="86"/>
        <v>0</v>
      </c>
      <c r="J489" s="118">
        <f t="shared" si="80"/>
        <v>0</v>
      </c>
      <c r="K489" s="636">
        <f t="shared" si="89"/>
        <v>26</v>
      </c>
      <c r="L489" s="188"/>
      <c r="M489" s="188"/>
      <c r="N489" s="189">
        <f t="shared" si="87"/>
        <v>0</v>
      </c>
      <c r="O489" s="190"/>
      <c r="P489" s="190"/>
      <c r="Q489" s="191">
        <f t="shared" si="88"/>
        <v>0</v>
      </c>
      <c r="R489" s="191">
        <f t="shared" si="88"/>
        <v>0</v>
      </c>
      <c r="S489" s="1988"/>
      <c r="T489" s="1989"/>
      <c r="U489" s="118">
        <f t="shared" si="78"/>
        <v>0</v>
      </c>
      <c r="V489" s="33"/>
      <c r="W489" s="33"/>
      <c r="X489" s="33"/>
      <c r="Y489" s="33"/>
      <c r="Z489" s="33"/>
      <c r="AA489" s="205"/>
      <c r="AB489" s="33"/>
      <c r="AC489" s="33"/>
      <c r="AD489" s="33"/>
      <c r="AE489" s="199"/>
      <c r="AF489" s="199"/>
      <c r="AG489" s="199"/>
      <c r="AH489" s="33"/>
      <c r="AI489" s="33"/>
      <c r="AJ489" s="33"/>
      <c r="AK489" s="33"/>
      <c r="AL489" s="33"/>
      <c r="AM489" s="33"/>
      <c r="AN489" s="48"/>
      <c r="AO489" s="48"/>
      <c r="AP489" s="48"/>
    </row>
    <row r="490" spans="9:42" ht="21" customHeight="1">
      <c r="I490" s="292">
        <f t="shared" si="86"/>
        <v>0</v>
      </c>
      <c r="J490" s="118">
        <f t="shared" si="80"/>
        <v>0</v>
      </c>
      <c r="K490" s="636">
        <f t="shared" si="89"/>
        <v>27</v>
      </c>
      <c r="L490" s="188"/>
      <c r="M490" s="188"/>
      <c r="N490" s="189">
        <f t="shared" si="87"/>
        <v>0</v>
      </c>
      <c r="O490" s="190"/>
      <c r="P490" s="190"/>
      <c r="Q490" s="191">
        <f t="shared" si="88"/>
        <v>0</v>
      </c>
      <c r="R490" s="191">
        <f t="shared" si="88"/>
        <v>0</v>
      </c>
      <c r="S490" s="1988"/>
      <c r="T490" s="1989"/>
      <c r="U490" s="118">
        <f t="shared" si="78"/>
        <v>0</v>
      </c>
      <c r="V490" s="33"/>
      <c r="W490" s="33"/>
      <c r="X490" s="33"/>
      <c r="Y490" s="33"/>
      <c r="Z490" s="33"/>
      <c r="AA490" s="205"/>
      <c r="AB490" s="33"/>
      <c r="AC490" s="33"/>
      <c r="AD490" s="33"/>
      <c r="AE490" s="199"/>
      <c r="AF490" s="199"/>
      <c r="AG490" s="199"/>
      <c r="AH490" s="33"/>
      <c r="AI490" s="33"/>
      <c r="AJ490" s="33"/>
      <c r="AK490" s="33"/>
      <c r="AL490" s="33"/>
      <c r="AM490" s="33"/>
      <c r="AN490" s="48"/>
      <c r="AO490" s="48"/>
      <c r="AP490" s="48"/>
    </row>
    <row r="491" spans="9:42" ht="21" customHeight="1">
      <c r="I491" s="292">
        <f t="shared" si="86"/>
        <v>0</v>
      </c>
      <c r="J491" s="118">
        <f t="shared" si="80"/>
        <v>0</v>
      </c>
      <c r="K491" s="636">
        <f t="shared" si="89"/>
        <v>28</v>
      </c>
      <c r="L491" s="188"/>
      <c r="M491" s="188"/>
      <c r="N491" s="189">
        <f t="shared" si="87"/>
        <v>0</v>
      </c>
      <c r="O491" s="190"/>
      <c r="P491" s="190"/>
      <c r="Q491" s="191">
        <f t="shared" si="88"/>
        <v>0</v>
      </c>
      <c r="R491" s="191">
        <f t="shared" si="88"/>
        <v>0</v>
      </c>
      <c r="S491" s="1988"/>
      <c r="T491" s="1989"/>
      <c r="U491" s="118">
        <f t="shared" si="78"/>
        <v>0</v>
      </c>
      <c r="V491" s="33"/>
      <c r="W491" s="33"/>
      <c r="X491" s="33"/>
      <c r="Y491" s="33"/>
      <c r="Z491" s="33"/>
      <c r="AA491" s="205"/>
      <c r="AB491" s="33"/>
      <c r="AC491" s="33"/>
      <c r="AD491" s="33"/>
      <c r="AE491" s="199"/>
      <c r="AF491" s="199"/>
      <c r="AG491" s="199"/>
      <c r="AH491" s="33"/>
      <c r="AI491" s="33"/>
      <c r="AJ491" s="33"/>
      <c r="AK491" s="33"/>
      <c r="AL491" s="33"/>
      <c r="AM491" s="33"/>
      <c r="AN491" s="48"/>
      <c r="AO491" s="48"/>
      <c r="AP491" s="48"/>
    </row>
    <row r="492" spans="9:42" ht="21" customHeight="1">
      <c r="I492" s="292">
        <f t="shared" si="86"/>
        <v>0</v>
      </c>
      <c r="J492" s="118">
        <f t="shared" si="80"/>
        <v>0</v>
      </c>
      <c r="K492" s="636">
        <f t="shared" si="89"/>
        <v>29</v>
      </c>
      <c r="L492" s="188"/>
      <c r="M492" s="188"/>
      <c r="N492" s="189">
        <f t="shared" si="87"/>
        <v>0</v>
      </c>
      <c r="O492" s="190"/>
      <c r="P492" s="190"/>
      <c r="Q492" s="191">
        <f t="shared" si="88"/>
        <v>0</v>
      </c>
      <c r="R492" s="191">
        <f t="shared" si="88"/>
        <v>0</v>
      </c>
      <c r="S492" s="1988"/>
      <c r="T492" s="1989"/>
      <c r="U492" s="118">
        <f t="shared" si="78"/>
        <v>0</v>
      </c>
      <c r="V492" s="33"/>
      <c r="W492" s="33"/>
      <c r="X492" s="33"/>
      <c r="Y492" s="33"/>
      <c r="Z492" s="33"/>
      <c r="AA492" s="205"/>
      <c r="AB492" s="33"/>
      <c r="AC492" s="33"/>
      <c r="AD492" s="33"/>
      <c r="AE492" s="199"/>
      <c r="AF492" s="199"/>
      <c r="AG492" s="199"/>
      <c r="AH492" s="33"/>
      <c r="AI492" s="33"/>
      <c r="AJ492" s="33"/>
      <c r="AK492" s="33"/>
      <c r="AL492" s="33"/>
      <c r="AM492" s="33"/>
      <c r="AN492" s="48"/>
      <c r="AO492" s="48"/>
      <c r="AP492" s="48"/>
    </row>
    <row r="493" spans="9:42" ht="21" customHeight="1">
      <c r="I493" s="292">
        <f t="shared" si="86"/>
        <v>0</v>
      </c>
      <c r="J493" s="118">
        <f t="shared" si="80"/>
        <v>0</v>
      </c>
      <c r="K493" s="636">
        <f t="shared" si="89"/>
        <v>30</v>
      </c>
      <c r="L493" s="188"/>
      <c r="M493" s="188"/>
      <c r="N493" s="189">
        <f t="shared" si="87"/>
        <v>0</v>
      </c>
      <c r="O493" s="190"/>
      <c r="P493" s="190"/>
      <c r="Q493" s="191">
        <f t="shared" si="88"/>
        <v>0</v>
      </c>
      <c r="R493" s="191">
        <f t="shared" si="88"/>
        <v>0</v>
      </c>
      <c r="S493" s="1988"/>
      <c r="T493" s="1989"/>
      <c r="U493" s="118">
        <f t="shared" si="78"/>
        <v>0</v>
      </c>
      <c r="V493" s="33"/>
      <c r="W493" s="33"/>
      <c r="X493" s="33"/>
      <c r="Y493" s="33"/>
      <c r="Z493" s="33"/>
      <c r="AA493" s="205"/>
      <c r="AB493" s="33"/>
      <c r="AC493" s="33"/>
      <c r="AD493" s="33"/>
      <c r="AE493" s="199"/>
      <c r="AF493" s="199"/>
      <c r="AG493" s="199"/>
      <c r="AH493" s="33"/>
      <c r="AI493" s="33"/>
      <c r="AJ493" s="33"/>
      <c r="AK493" s="33"/>
      <c r="AL493" s="33"/>
      <c r="AM493" s="33"/>
      <c r="AN493" s="48"/>
      <c r="AO493" s="48"/>
      <c r="AP493" s="48"/>
    </row>
    <row r="494" spans="9:42" ht="21" customHeight="1">
      <c r="I494" s="292">
        <f t="shared" si="86"/>
        <v>0</v>
      </c>
      <c r="J494" s="118">
        <f t="shared" si="80"/>
        <v>0</v>
      </c>
      <c r="K494" s="636">
        <f t="shared" si="89"/>
        <v>31</v>
      </c>
      <c r="L494" s="188"/>
      <c r="M494" s="188"/>
      <c r="N494" s="189">
        <f t="shared" si="87"/>
        <v>0</v>
      </c>
      <c r="O494" s="190"/>
      <c r="P494" s="190"/>
      <c r="Q494" s="191">
        <f t="shared" si="88"/>
        <v>0</v>
      </c>
      <c r="R494" s="191">
        <f t="shared" si="88"/>
        <v>0</v>
      </c>
      <c r="S494" s="1988"/>
      <c r="T494" s="1989"/>
      <c r="U494" s="118">
        <f t="shared" si="78"/>
        <v>0</v>
      </c>
      <c r="V494" s="33"/>
      <c r="W494" s="33"/>
      <c r="X494" s="33"/>
      <c r="Y494" s="33"/>
      <c r="Z494" s="33"/>
      <c r="AA494" s="205"/>
      <c r="AB494" s="33"/>
      <c r="AC494" s="33"/>
      <c r="AD494" s="33"/>
      <c r="AE494" s="199"/>
      <c r="AF494" s="199"/>
      <c r="AG494" s="199"/>
      <c r="AH494" s="33"/>
      <c r="AI494" s="33"/>
      <c r="AJ494" s="33"/>
      <c r="AK494" s="33"/>
      <c r="AL494" s="33"/>
      <c r="AM494" s="33"/>
      <c r="AN494" s="48"/>
      <c r="AO494" s="48"/>
      <c r="AP494" s="48"/>
    </row>
    <row r="495" spans="9:42" ht="21" customHeight="1">
      <c r="I495" s="292">
        <f t="shared" si="86"/>
        <v>0</v>
      </c>
      <c r="J495" s="118">
        <f t="shared" si="80"/>
        <v>0</v>
      </c>
      <c r="K495" s="636">
        <f t="shared" si="89"/>
        <v>32</v>
      </c>
      <c r="L495" s="188"/>
      <c r="M495" s="188"/>
      <c r="N495" s="189">
        <f t="shared" si="87"/>
        <v>0</v>
      </c>
      <c r="O495" s="190"/>
      <c r="P495" s="190"/>
      <c r="Q495" s="191">
        <f t="shared" si="88"/>
        <v>0</v>
      </c>
      <c r="R495" s="191">
        <f t="shared" si="88"/>
        <v>0</v>
      </c>
      <c r="S495" s="1988"/>
      <c r="T495" s="1989"/>
      <c r="U495" s="118">
        <f t="shared" si="78"/>
        <v>0</v>
      </c>
      <c r="V495" s="33"/>
      <c r="W495" s="33"/>
      <c r="X495" s="33"/>
      <c r="Y495" s="33"/>
      <c r="Z495" s="33"/>
      <c r="AA495" s="205"/>
      <c r="AB495" s="33"/>
      <c r="AC495" s="33"/>
      <c r="AD495" s="33"/>
      <c r="AE495" s="199"/>
      <c r="AF495" s="199"/>
      <c r="AG495" s="199"/>
      <c r="AH495" s="33"/>
      <c r="AI495" s="33"/>
      <c r="AJ495" s="33"/>
      <c r="AK495" s="33"/>
      <c r="AL495" s="33"/>
      <c r="AM495" s="33"/>
      <c r="AN495" s="48"/>
      <c r="AO495" s="48"/>
      <c r="AP495" s="48"/>
    </row>
    <row r="496" spans="9:42" ht="21" customHeight="1">
      <c r="I496" s="292">
        <f t="shared" si="86"/>
        <v>0</v>
      </c>
      <c r="J496" s="118">
        <f t="shared" si="80"/>
        <v>0</v>
      </c>
      <c r="K496" s="636">
        <f t="shared" si="89"/>
        <v>33</v>
      </c>
      <c r="L496" s="188"/>
      <c r="M496" s="188"/>
      <c r="N496" s="189">
        <f t="shared" si="87"/>
        <v>0</v>
      </c>
      <c r="O496" s="190"/>
      <c r="P496" s="190"/>
      <c r="Q496" s="191">
        <f t="shared" si="88"/>
        <v>0</v>
      </c>
      <c r="R496" s="191">
        <f t="shared" si="88"/>
        <v>0</v>
      </c>
      <c r="S496" s="1988"/>
      <c r="T496" s="1989"/>
      <c r="U496" s="118">
        <f t="shared" si="78"/>
        <v>0</v>
      </c>
      <c r="V496" s="33"/>
      <c r="W496" s="33"/>
      <c r="X496" s="33"/>
      <c r="Y496" s="33"/>
      <c r="Z496" s="33"/>
      <c r="AA496" s="205"/>
      <c r="AB496" s="33"/>
      <c r="AC496" s="33"/>
      <c r="AD496" s="33"/>
      <c r="AE496" s="199"/>
      <c r="AF496" s="199"/>
      <c r="AG496" s="199"/>
      <c r="AH496" s="33"/>
      <c r="AI496" s="33"/>
      <c r="AJ496" s="33"/>
      <c r="AK496" s="33"/>
      <c r="AL496" s="33"/>
      <c r="AM496" s="33"/>
      <c r="AN496" s="48"/>
      <c r="AO496" s="48"/>
      <c r="AP496" s="48"/>
    </row>
    <row r="497" spans="9:42" ht="21" customHeight="1">
      <c r="I497" s="292">
        <f t="shared" si="86"/>
        <v>0</v>
      </c>
      <c r="J497" s="118">
        <f t="shared" si="80"/>
        <v>0</v>
      </c>
      <c r="K497" s="636">
        <f t="shared" si="89"/>
        <v>34</v>
      </c>
      <c r="L497" s="188"/>
      <c r="M497" s="188"/>
      <c r="N497" s="189">
        <f t="shared" si="87"/>
        <v>0</v>
      </c>
      <c r="O497" s="190"/>
      <c r="P497" s="190"/>
      <c r="Q497" s="191">
        <f t="shared" si="88"/>
        <v>0</v>
      </c>
      <c r="R497" s="191">
        <f t="shared" si="88"/>
        <v>0</v>
      </c>
      <c r="S497" s="1988"/>
      <c r="T497" s="1989"/>
      <c r="U497" s="118">
        <f t="shared" si="78"/>
        <v>0</v>
      </c>
      <c r="V497" s="33"/>
      <c r="W497" s="33"/>
      <c r="X497" s="33"/>
      <c r="Y497" s="33"/>
      <c r="Z497" s="33"/>
      <c r="AA497" s="205"/>
      <c r="AB497" s="33"/>
      <c r="AC497" s="33"/>
      <c r="AD497" s="33"/>
      <c r="AE497" s="199"/>
      <c r="AF497" s="199"/>
      <c r="AG497" s="199"/>
      <c r="AH497" s="33"/>
      <c r="AI497" s="33"/>
      <c r="AJ497" s="33"/>
      <c r="AK497" s="33"/>
      <c r="AL497" s="33"/>
      <c r="AM497" s="33"/>
      <c r="AN497" s="48"/>
      <c r="AO497" s="48"/>
      <c r="AP497" s="48"/>
    </row>
    <row r="498" spans="9:42" ht="21" customHeight="1">
      <c r="I498" s="292">
        <f t="shared" si="86"/>
        <v>0</v>
      </c>
      <c r="J498" s="118">
        <f t="shared" si="80"/>
        <v>0</v>
      </c>
      <c r="K498" s="636">
        <f t="shared" si="89"/>
        <v>35</v>
      </c>
      <c r="L498" s="188"/>
      <c r="M498" s="188"/>
      <c r="N498" s="189">
        <f t="shared" si="87"/>
        <v>0</v>
      </c>
      <c r="O498" s="190"/>
      <c r="P498" s="190"/>
      <c r="Q498" s="191">
        <f t="shared" si="88"/>
        <v>0</v>
      </c>
      <c r="R498" s="191">
        <f t="shared" si="88"/>
        <v>0</v>
      </c>
      <c r="S498" s="1988"/>
      <c r="T498" s="1989"/>
      <c r="U498" s="118">
        <f t="shared" si="78"/>
        <v>0</v>
      </c>
      <c r="V498" s="33"/>
      <c r="W498" s="33"/>
      <c r="X498" s="33"/>
      <c r="Y498" s="33"/>
      <c r="Z498" s="33"/>
      <c r="AA498" s="205"/>
      <c r="AB498" s="33"/>
      <c r="AC498" s="33"/>
      <c r="AD498" s="33"/>
      <c r="AE498" s="199"/>
      <c r="AF498" s="199"/>
      <c r="AG498" s="199"/>
      <c r="AH498" s="33"/>
      <c r="AI498" s="33"/>
      <c r="AJ498" s="33"/>
      <c r="AK498" s="33"/>
      <c r="AL498" s="33"/>
      <c r="AM498" s="33"/>
      <c r="AN498" s="48"/>
      <c r="AO498" s="48"/>
      <c r="AP498" s="48"/>
    </row>
    <row r="499" spans="9:42" ht="21" customHeight="1">
      <c r="I499" s="292">
        <f t="shared" si="86"/>
        <v>0</v>
      </c>
      <c r="J499" s="118">
        <f t="shared" si="80"/>
        <v>0</v>
      </c>
      <c r="K499" s="636">
        <f t="shared" si="89"/>
        <v>36</v>
      </c>
      <c r="L499" s="188"/>
      <c r="M499" s="188"/>
      <c r="N499" s="189">
        <f t="shared" si="87"/>
        <v>0</v>
      </c>
      <c r="O499" s="190"/>
      <c r="P499" s="190"/>
      <c r="Q499" s="191">
        <f t="shared" si="88"/>
        <v>0</v>
      </c>
      <c r="R499" s="191">
        <f t="shared" si="88"/>
        <v>0</v>
      </c>
      <c r="S499" s="1988"/>
      <c r="T499" s="1989"/>
      <c r="U499" s="118">
        <f t="shared" si="78"/>
        <v>0</v>
      </c>
      <c r="V499" s="33"/>
      <c r="W499" s="33"/>
      <c r="X499" s="33"/>
      <c r="Y499" s="33"/>
      <c r="Z499" s="33"/>
      <c r="AA499" s="205"/>
      <c r="AB499" s="33"/>
      <c r="AC499" s="33"/>
      <c r="AD499" s="33"/>
      <c r="AE499" s="199"/>
      <c r="AF499" s="199"/>
      <c r="AG499" s="199"/>
      <c r="AH499" s="33"/>
      <c r="AI499" s="33"/>
      <c r="AJ499" s="33"/>
      <c r="AK499" s="33"/>
      <c r="AL499" s="33"/>
      <c r="AM499" s="33"/>
      <c r="AN499" s="48"/>
      <c r="AO499" s="48"/>
      <c r="AP499" s="48"/>
    </row>
    <row r="500" spans="9:42" ht="21" customHeight="1" thickBot="1">
      <c r="I500" s="292">
        <f t="shared" si="86"/>
        <v>0</v>
      </c>
      <c r="J500" s="118">
        <f t="shared" si="80"/>
        <v>0</v>
      </c>
      <c r="K500" s="210">
        <f t="shared" si="89"/>
        <v>37</v>
      </c>
      <c r="L500" s="188"/>
      <c r="M500" s="188"/>
      <c r="N500" s="211">
        <f t="shared" si="87"/>
        <v>0</v>
      </c>
      <c r="O500" s="212"/>
      <c r="P500" s="212"/>
      <c r="Q500" s="213">
        <f t="shared" si="88"/>
        <v>0</v>
      </c>
      <c r="R500" s="213">
        <f t="shared" si="88"/>
        <v>0</v>
      </c>
      <c r="S500" s="1990"/>
      <c r="T500" s="1991"/>
      <c r="U500" s="118">
        <f t="shared" si="78"/>
        <v>0</v>
      </c>
      <c r="V500" s="33"/>
      <c r="W500" s="33"/>
      <c r="X500" s="33"/>
      <c r="Y500" s="33"/>
      <c r="Z500" s="33"/>
      <c r="AA500" s="205"/>
      <c r="AB500" s="33"/>
      <c r="AC500" s="33"/>
      <c r="AD500" s="33"/>
      <c r="AE500" s="199"/>
      <c r="AF500" s="199"/>
      <c r="AG500" s="199"/>
      <c r="AH500" s="33"/>
      <c r="AI500" s="33"/>
      <c r="AJ500" s="33"/>
      <c r="AK500" s="33"/>
      <c r="AL500" s="33"/>
      <c r="AM500" s="33"/>
      <c r="AN500" s="48"/>
      <c r="AO500" s="48"/>
      <c r="AP500" s="48"/>
    </row>
    <row r="501" spans="9:42" ht="21" customHeight="1">
      <c r="I501" s="292">
        <f>IF((O$503+P$503)&gt;0,1,0)</f>
        <v>0</v>
      </c>
      <c r="J501" s="118">
        <f t="shared" si="80"/>
        <v>0</v>
      </c>
      <c r="K501" s="2002" t="s">
        <v>840</v>
      </c>
      <c r="L501" s="2004" t="s">
        <v>841</v>
      </c>
      <c r="M501" s="2006" t="s">
        <v>842</v>
      </c>
      <c r="N501" s="2006" t="s">
        <v>843</v>
      </c>
      <c r="O501" s="2012" t="s">
        <v>844</v>
      </c>
      <c r="P501" s="2012"/>
      <c r="Q501" s="2012" t="s">
        <v>845</v>
      </c>
      <c r="R501" s="2012"/>
      <c r="S501" s="1992" t="s">
        <v>969</v>
      </c>
      <c r="T501" s="1993"/>
      <c r="U501" s="118">
        <f t="shared" si="78"/>
        <v>0</v>
      </c>
      <c r="V501" s="33"/>
      <c r="W501" s="33"/>
      <c r="X501" s="33"/>
      <c r="Y501" s="33"/>
      <c r="Z501" s="33"/>
      <c r="AA501" s="205"/>
      <c r="AB501" s="33"/>
      <c r="AC501" s="33"/>
      <c r="AD501" s="33"/>
      <c r="AE501" s="199"/>
      <c r="AF501" s="199"/>
      <c r="AG501" s="199"/>
      <c r="AH501" s="33"/>
      <c r="AI501" s="33"/>
      <c r="AJ501" s="33"/>
      <c r="AK501" s="33"/>
      <c r="AL501" s="33"/>
      <c r="AM501" s="33"/>
      <c r="AN501" s="48"/>
      <c r="AO501" s="48"/>
      <c r="AP501" s="48"/>
    </row>
    <row r="502" spans="9:42" ht="21" customHeight="1">
      <c r="I502" s="292">
        <f t="shared" ref="I502:I525" si="90">IF((O$503+P$503)&gt;0,1,0)</f>
        <v>0</v>
      </c>
      <c r="J502" s="118">
        <f t="shared" si="80"/>
        <v>0</v>
      </c>
      <c r="K502" s="2003"/>
      <c r="L502" s="2005"/>
      <c r="M502" s="2007"/>
      <c r="N502" s="2007"/>
      <c r="O502" s="635" t="s">
        <v>741</v>
      </c>
      <c r="P502" s="176" t="s">
        <v>742</v>
      </c>
      <c r="Q502" s="176" t="s">
        <v>741</v>
      </c>
      <c r="R502" s="177" t="s">
        <v>742</v>
      </c>
      <c r="S502" s="1994"/>
      <c r="T502" s="1995"/>
      <c r="U502" s="118">
        <f t="shared" si="78"/>
        <v>0</v>
      </c>
      <c r="V502" s="33"/>
      <c r="W502" s="33"/>
      <c r="X502" s="33"/>
      <c r="Y502" s="33"/>
      <c r="Z502" s="33"/>
      <c r="AA502" s="205"/>
      <c r="AB502" s="33"/>
      <c r="AC502" s="33"/>
      <c r="AD502" s="33"/>
      <c r="AE502" s="199"/>
      <c r="AF502" s="199"/>
      <c r="AG502" s="199"/>
      <c r="AH502" s="33"/>
      <c r="AI502" s="33"/>
      <c r="AJ502" s="33"/>
      <c r="AK502" s="33"/>
      <c r="AL502" s="33"/>
      <c r="AM502" s="33"/>
      <c r="AN502" s="48"/>
      <c r="AO502" s="48"/>
      <c r="AP502" s="48"/>
    </row>
    <row r="503" spans="9:42" ht="21" customHeight="1">
      <c r="I503" s="292">
        <f t="shared" si="90"/>
        <v>0</v>
      </c>
      <c r="J503" s="118">
        <f t="shared" si="80"/>
        <v>0</v>
      </c>
      <c r="K503" s="636">
        <f>+K50+1</f>
        <v>15</v>
      </c>
      <c r="L503" s="188"/>
      <c r="M503" s="188"/>
      <c r="N503" s="189">
        <f t="shared" si="87"/>
        <v>0</v>
      </c>
      <c r="O503" s="190"/>
      <c r="P503" s="190"/>
      <c r="Q503" s="191">
        <f t="shared" si="88"/>
        <v>0</v>
      </c>
      <c r="R503" s="191">
        <f t="shared" si="88"/>
        <v>0</v>
      </c>
      <c r="S503" s="1988"/>
      <c r="T503" s="1989"/>
      <c r="U503" s="118">
        <f t="shared" si="78"/>
        <v>0</v>
      </c>
      <c r="V503" s="33"/>
      <c r="W503" s="33"/>
      <c r="X503" s="33"/>
      <c r="Y503" s="33"/>
      <c r="Z503" s="33"/>
      <c r="AA503" s="205"/>
      <c r="AB503" s="33"/>
      <c r="AC503" s="33"/>
      <c r="AD503" s="33"/>
      <c r="AE503" s="199"/>
      <c r="AF503" s="199"/>
      <c r="AG503" s="199"/>
      <c r="AH503" s="33"/>
      <c r="AI503" s="33"/>
      <c r="AJ503" s="33"/>
      <c r="AK503" s="33"/>
      <c r="AL503" s="33"/>
      <c r="AM503" s="33"/>
      <c r="AN503" s="48"/>
      <c r="AO503" s="48"/>
      <c r="AP503" s="48"/>
    </row>
    <row r="504" spans="9:42" ht="21" customHeight="1">
      <c r="I504" s="292">
        <f t="shared" si="90"/>
        <v>0</v>
      </c>
      <c r="J504" s="118">
        <f t="shared" si="80"/>
        <v>0</v>
      </c>
      <c r="K504" s="636">
        <f t="shared" ref="K504:K525" si="91">+K503+1</f>
        <v>16</v>
      </c>
      <c r="L504" s="188"/>
      <c r="M504" s="188"/>
      <c r="N504" s="189">
        <f t="shared" si="87"/>
        <v>0</v>
      </c>
      <c r="O504" s="190"/>
      <c r="P504" s="190"/>
      <c r="Q504" s="191">
        <f t="shared" si="88"/>
        <v>0</v>
      </c>
      <c r="R504" s="191">
        <f t="shared" si="88"/>
        <v>0</v>
      </c>
      <c r="S504" s="1988"/>
      <c r="T504" s="1989"/>
      <c r="U504" s="118">
        <f t="shared" si="78"/>
        <v>0</v>
      </c>
      <c r="V504" s="33"/>
      <c r="W504" s="33"/>
      <c r="X504" s="33"/>
      <c r="Y504" s="33"/>
      <c r="Z504" s="33"/>
      <c r="AA504" s="205"/>
      <c r="AB504" s="33"/>
      <c r="AC504" s="33"/>
      <c r="AD504" s="33"/>
      <c r="AE504" s="199"/>
      <c r="AF504" s="199"/>
      <c r="AG504" s="199"/>
      <c r="AH504" s="33"/>
      <c r="AI504" s="33"/>
      <c r="AJ504" s="33"/>
      <c r="AK504" s="33"/>
      <c r="AL504" s="33"/>
      <c r="AM504" s="33"/>
      <c r="AN504" s="48"/>
      <c r="AO504" s="48"/>
      <c r="AP504" s="48"/>
    </row>
    <row r="505" spans="9:42" ht="21" customHeight="1">
      <c r="I505" s="292">
        <f t="shared" si="90"/>
        <v>0</v>
      </c>
      <c r="J505" s="118">
        <f t="shared" si="80"/>
        <v>0</v>
      </c>
      <c r="K505" s="636">
        <f t="shared" si="91"/>
        <v>17</v>
      </c>
      <c r="L505" s="188"/>
      <c r="M505" s="188"/>
      <c r="N505" s="189">
        <f t="shared" si="87"/>
        <v>0</v>
      </c>
      <c r="O505" s="190"/>
      <c r="P505" s="190"/>
      <c r="Q505" s="191">
        <f t="shared" si="88"/>
        <v>0</v>
      </c>
      <c r="R505" s="191">
        <f t="shared" si="88"/>
        <v>0</v>
      </c>
      <c r="S505" s="1988"/>
      <c r="T505" s="1989"/>
      <c r="U505" s="118">
        <f t="shared" si="78"/>
        <v>0</v>
      </c>
      <c r="V505" s="33"/>
      <c r="W505" s="33"/>
      <c r="X505" s="33"/>
      <c r="Y505" s="33"/>
      <c r="Z505" s="33"/>
      <c r="AA505" s="205"/>
      <c r="AB505" s="33"/>
      <c r="AC505" s="33"/>
      <c r="AD505" s="33"/>
      <c r="AE505" s="199"/>
      <c r="AF505" s="199"/>
      <c r="AG505" s="199"/>
      <c r="AH505" s="33"/>
      <c r="AI505" s="33"/>
      <c r="AJ505" s="33"/>
      <c r="AK505" s="33"/>
      <c r="AL505" s="33"/>
      <c r="AM505" s="33"/>
      <c r="AN505" s="48"/>
      <c r="AO505" s="48"/>
      <c r="AP505" s="48"/>
    </row>
    <row r="506" spans="9:42" ht="21" customHeight="1">
      <c r="I506" s="292">
        <f t="shared" si="90"/>
        <v>0</v>
      </c>
      <c r="J506" s="118">
        <f t="shared" si="80"/>
        <v>0</v>
      </c>
      <c r="K506" s="636">
        <f t="shared" si="91"/>
        <v>18</v>
      </c>
      <c r="L506" s="188"/>
      <c r="M506" s="188"/>
      <c r="N506" s="189">
        <f t="shared" si="87"/>
        <v>0</v>
      </c>
      <c r="O506" s="190"/>
      <c r="P506" s="190"/>
      <c r="Q506" s="191">
        <f t="shared" si="88"/>
        <v>0</v>
      </c>
      <c r="R506" s="191">
        <f t="shared" si="88"/>
        <v>0</v>
      </c>
      <c r="S506" s="1988"/>
      <c r="T506" s="1989"/>
      <c r="U506" s="118">
        <f t="shared" si="78"/>
        <v>0</v>
      </c>
      <c r="V506" s="33"/>
      <c r="W506" s="33"/>
      <c r="X506" s="33"/>
      <c r="Y506" s="33"/>
      <c r="Z506" s="33"/>
      <c r="AA506" s="205"/>
      <c r="AB506" s="33"/>
      <c r="AC506" s="33"/>
      <c r="AD506" s="33"/>
      <c r="AE506" s="199"/>
      <c r="AF506" s="199"/>
      <c r="AG506" s="199"/>
      <c r="AH506" s="33"/>
      <c r="AI506" s="33"/>
      <c r="AJ506" s="33"/>
      <c r="AK506" s="33"/>
      <c r="AL506" s="33"/>
      <c r="AM506" s="33"/>
      <c r="AN506" s="48"/>
      <c r="AO506" s="48"/>
      <c r="AP506" s="48"/>
    </row>
    <row r="507" spans="9:42" ht="21" customHeight="1">
      <c r="I507" s="292">
        <f t="shared" si="90"/>
        <v>0</v>
      </c>
      <c r="J507" s="118">
        <f t="shared" si="80"/>
        <v>0</v>
      </c>
      <c r="K507" s="636">
        <f t="shared" si="91"/>
        <v>19</v>
      </c>
      <c r="L507" s="188"/>
      <c r="M507" s="188"/>
      <c r="N507" s="189">
        <f t="shared" si="87"/>
        <v>0</v>
      </c>
      <c r="O507" s="190"/>
      <c r="P507" s="190"/>
      <c r="Q507" s="191">
        <f t="shared" si="88"/>
        <v>0</v>
      </c>
      <c r="R507" s="191">
        <f t="shared" si="88"/>
        <v>0</v>
      </c>
      <c r="S507" s="1988"/>
      <c r="T507" s="1989"/>
      <c r="U507" s="118">
        <f t="shared" si="78"/>
        <v>0</v>
      </c>
      <c r="V507" s="33"/>
      <c r="W507" s="33"/>
      <c r="X507" s="33"/>
      <c r="Y507" s="33"/>
      <c r="Z507" s="33"/>
      <c r="AA507" s="205"/>
      <c r="AB507" s="33"/>
      <c r="AC507" s="33"/>
      <c r="AD507" s="33"/>
      <c r="AE507" s="199"/>
      <c r="AF507" s="199"/>
      <c r="AG507" s="199"/>
      <c r="AH507" s="33"/>
      <c r="AI507" s="33"/>
      <c r="AJ507" s="33"/>
      <c r="AK507" s="33"/>
      <c r="AL507" s="33"/>
      <c r="AM507" s="33"/>
      <c r="AN507" s="48"/>
      <c r="AO507" s="48"/>
      <c r="AP507" s="48"/>
    </row>
    <row r="508" spans="9:42" ht="21" customHeight="1">
      <c r="I508" s="292">
        <f t="shared" si="90"/>
        <v>0</v>
      </c>
      <c r="J508" s="118">
        <f t="shared" si="80"/>
        <v>0</v>
      </c>
      <c r="K508" s="636">
        <f t="shared" si="91"/>
        <v>20</v>
      </c>
      <c r="L508" s="188"/>
      <c r="M508" s="188"/>
      <c r="N508" s="189">
        <f t="shared" si="87"/>
        <v>0</v>
      </c>
      <c r="O508" s="190"/>
      <c r="P508" s="190"/>
      <c r="Q508" s="191">
        <f t="shared" si="88"/>
        <v>0</v>
      </c>
      <c r="R508" s="191">
        <f t="shared" si="88"/>
        <v>0</v>
      </c>
      <c r="S508" s="1988"/>
      <c r="T508" s="1989"/>
      <c r="U508" s="118">
        <f t="shared" si="78"/>
        <v>0</v>
      </c>
      <c r="V508" s="33"/>
      <c r="W508" s="33"/>
      <c r="X508" s="33"/>
      <c r="Y508" s="33"/>
      <c r="Z508" s="33"/>
      <c r="AA508" s="205"/>
      <c r="AB508" s="33"/>
      <c r="AC508" s="33"/>
      <c r="AD508" s="33"/>
      <c r="AE508" s="199"/>
      <c r="AF508" s="199"/>
      <c r="AG508" s="199"/>
      <c r="AH508" s="33"/>
      <c r="AI508" s="33"/>
      <c r="AJ508" s="33"/>
      <c r="AK508" s="33"/>
      <c r="AL508" s="33"/>
      <c r="AM508" s="33"/>
      <c r="AN508" s="48"/>
      <c r="AO508" s="48"/>
      <c r="AP508" s="48"/>
    </row>
    <row r="509" spans="9:42" ht="21" customHeight="1">
      <c r="I509" s="292">
        <f t="shared" si="90"/>
        <v>0</v>
      </c>
      <c r="J509" s="118">
        <f t="shared" si="80"/>
        <v>0</v>
      </c>
      <c r="K509" s="636">
        <f t="shared" si="91"/>
        <v>21</v>
      </c>
      <c r="L509" s="188"/>
      <c r="M509" s="188"/>
      <c r="N509" s="189">
        <f t="shared" si="87"/>
        <v>0</v>
      </c>
      <c r="O509" s="190"/>
      <c r="P509" s="190"/>
      <c r="Q509" s="191">
        <f t="shared" si="88"/>
        <v>0</v>
      </c>
      <c r="R509" s="191">
        <f t="shared" si="88"/>
        <v>0</v>
      </c>
      <c r="S509" s="1988"/>
      <c r="T509" s="1989"/>
      <c r="U509" s="118">
        <f t="shared" si="78"/>
        <v>0</v>
      </c>
      <c r="V509" s="33"/>
      <c r="W509" s="33"/>
      <c r="X509" s="33"/>
      <c r="Y509" s="33"/>
      <c r="Z509" s="33"/>
      <c r="AA509" s="205"/>
      <c r="AB509" s="33"/>
      <c r="AC509" s="33"/>
      <c r="AD509" s="33"/>
      <c r="AE509" s="199"/>
      <c r="AF509" s="199"/>
      <c r="AG509" s="199"/>
      <c r="AH509" s="33"/>
      <c r="AI509" s="33"/>
      <c r="AJ509" s="33"/>
      <c r="AK509" s="33"/>
      <c r="AL509" s="33"/>
      <c r="AM509" s="33"/>
      <c r="AN509" s="48"/>
      <c r="AO509" s="48"/>
      <c r="AP509" s="48"/>
    </row>
    <row r="510" spans="9:42" ht="21" customHeight="1">
      <c r="I510" s="292">
        <f t="shared" si="90"/>
        <v>0</v>
      </c>
      <c r="J510" s="118">
        <f t="shared" si="80"/>
        <v>0</v>
      </c>
      <c r="K510" s="636">
        <f t="shared" si="91"/>
        <v>22</v>
      </c>
      <c r="L510" s="188"/>
      <c r="M510" s="188"/>
      <c r="N510" s="189">
        <f t="shared" si="87"/>
        <v>0</v>
      </c>
      <c r="O510" s="190"/>
      <c r="P510" s="190"/>
      <c r="Q510" s="191">
        <f t="shared" si="88"/>
        <v>0</v>
      </c>
      <c r="R510" s="191">
        <f t="shared" si="88"/>
        <v>0</v>
      </c>
      <c r="S510" s="1988"/>
      <c r="T510" s="1989"/>
      <c r="U510" s="118">
        <f t="shared" si="78"/>
        <v>0</v>
      </c>
      <c r="V510" s="33"/>
      <c r="W510" s="33"/>
      <c r="X510" s="33"/>
      <c r="Y510" s="33"/>
      <c r="Z510" s="33"/>
      <c r="AA510" s="205"/>
      <c r="AB510" s="33"/>
      <c r="AC510" s="33"/>
      <c r="AD510" s="33"/>
      <c r="AE510" s="199"/>
      <c r="AF510" s="199"/>
      <c r="AG510" s="199"/>
      <c r="AH510" s="33"/>
      <c r="AI510" s="33"/>
      <c r="AJ510" s="33"/>
      <c r="AK510" s="33"/>
      <c r="AL510" s="33"/>
      <c r="AM510" s="33"/>
      <c r="AN510" s="48"/>
      <c r="AO510" s="48"/>
      <c r="AP510" s="48"/>
    </row>
    <row r="511" spans="9:42" ht="21" customHeight="1">
      <c r="I511" s="292">
        <f t="shared" si="90"/>
        <v>0</v>
      </c>
      <c r="J511" s="118">
        <f t="shared" si="80"/>
        <v>0</v>
      </c>
      <c r="K511" s="636">
        <f t="shared" si="91"/>
        <v>23</v>
      </c>
      <c r="L511" s="188"/>
      <c r="M511" s="188"/>
      <c r="N511" s="189">
        <f t="shared" si="87"/>
        <v>0</v>
      </c>
      <c r="O511" s="190"/>
      <c r="P511" s="190"/>
      <c r="Q511" s="191">
        <f t="shared" si="88"/>
        <v>0</v>
      </c>
      <c r="R511" s="191">
        <f t="shared" si="88"/>
        <v>0</v>
      </c>
      <c r="S511" s="1988"/>
      <c r="T511" s="1989"/>
      <c r="U511" s="118">
        <f t="shared" si="78"/>
        <v>0</v>
      </c>
      <c r="V511" s="33"/>
      <c r="W511" s="33"/>
      <c r="X511" s="33"/>
      <c r="Y511" s="33"/>
      <c r="Z511" s="33"/>
      <c r="AA511" s="205"/>
      <c r="AB511" s="33"/>
      <c r="AC511" s="33"/>
      <c r="AD511" s="33"/>
      <c r="AE511" s="199"/>
      <c r="AF511" s="199"/>
      <c r="AG511" s="199"/>
      <c r="AH511" s="33"/>
      <c r="AI511" s="33"/>
      <c r="AJ511" s="33"/>
      <c r="AK511" s="33"/>
      <c r="AL511" s="33"/>
      <c r="AM511" s="33"/>
      <c r="AN511" s="48"/>
      <c r="AO511" s="48"/>
      <c r="AP511" s="48"/>
    </row>
    <row r="512" spans="9:42" ht="21" customHeight="1">
      <c r="I512" s="292">
        <f t="shared" si="90"/>
        <v>0</v>
      </c>
      <c r="J512" s="118">
        <f t="shared" si="80"/>
        <v>0</v>
      </c>
      <c r="K512" s="636">
        <f t="shared" si="91"/>
        <v>24</v>
      </c>
      <c r="L512" s="188"/>
      <c r="M512" s="188"/>
      <c r="N512" s="189">
        <f t="shared" si="87"/>
        <v>0</v>
      </c>
      <c r="O512" s="190"/>
      <c r="P512" s="190"/>
      <c r="Q512" s="191">
        <f t="shared" si="88"/>
        <v>0</v>
      </c>
      <c r="R512" s="191">
        <f t="shared" si="88"/>
        <v>0</v>
      </c>
      <c r="S512" s="1988"/>
      <c r="T512" s="1989"/>
      <c r="U512" s="118">
        <f t="shared" si="78"/>
        <v>0</v>
      </c>
      <c r="V512" s="33"/>
      <c r="W512" s="33"/>
      <c r="X512" s="33"/>
      <c r="Y512" s="33"/>
      <c r="Z512" s="33"/>
      <c r="AA512" s="205"/>
      <c r="AB512" s="33"/>
      <c r="AC512" s="33"/>
      <c r="AD512" s="33"/>
      <c r="AE512" s="199"/>
      <c r="AF512" s="199"/>
      <c r="AG512" s="199"/>
      <c r="AH512" s="33"/>
      <c r="AI512" s="33"/>
      <c r="AJ512" s="33"/>
      <c r="AK512" s="33"/>
      <c r="AL512" s="33"/>
      <c r="AM512" s="33"/>
      <c r="AN512" s="48"/>
      <c r="AO512" s="48"/>
      <c r="AP512" s="48"/>
    </row>
    <row r="513" spans="9:42" ht="21" customHeight="1">
      <c r="I513" s="292">
        <f t="shared" si="90"/>
        <v>0</v>
      </c>
      <c r="J513" s="118">
        <f t="shared" si="80"/>
        <v>0</v>
      </c>
      <c r="K513" s="636">
        <f t="shared" si="91"/>
        <v>25</v>
      </c>
      <c r="L513" s="188"/>
      <c r="M513" s="188"/>
      <c r="N513" s="189">
        <f t="shared" si="87"/>
        <v>0</v>
      </c>
      <c r="O513" s="190"/>
      <c r="P513" s="190"/>
      <c r="Q513" s="191">
        <f t="shared" si="88"/>
        <v>0</v>
      </c>
      <c r="R513" s="191">
        <f t="shared" si="88"/>
        <v>0</v>
      </c>
      <c r="S513" s="1988"/>
      <c r="T513" s="1989"/>
      <c r="U513" s="118">
        <f t="shared" si="78"/>
        <v>0</v>
      </c>
      <c r="V513" s="33"/>
      <c r="W513" s="33"/>
      <c r="X513" s="33"/>
      <c r="Y513" s="33"/>
      <c r="Z513" s="33"/>
      <c r="AA513" s="205"/>
      <c r="AB513" s="33"/>
      <c r="AC513" s="33"/>
      <c r="AD513" s="33"/>
      <c r="AE513" s="199"/>
      <c r="AF513" s="199"/>
      <c r="AG513" s="199"/>
      <c r="AH513" s="33"/>
      <c r="AI513" s="33"/>
      <c r="AJ513" s="33"/>
      <c r="AK513" s="33"/>
      <c r="AL513" s="33"/>
      <c r="AM513" s="33"/>
      <c r="AN513" s="48"/>
      <c r="AO513" s="48"/>
      <c r="AP513" s="48"/>
    </row>
    <row r="514" spans="9:42" ht="21" customHeight="1">
      <c r="I514" s="292">
        <f t="shared" si="90"/>
        <v>0</v>
      </c>
      <c r="J514" s="118">
        <f t="shared" si="80"/>
        <v>0</v>
      </c>
      <c r="K514" s="636">
        <f t="shared" si="91"/>
        <v>26</v>
      </c>
      <c r="L514" s="188"/>
      <c r="M514" s="188"/>
      <c r="N514" s="189">
        <f t="shared" si="87"/>
        <v>0</v>
      </c>
      <c r="O514" s="190"/>
      <c r="P514" s="190"/>
      <c r="Q514" s="191">
        <f t="shared" si="88"/>
        <v>0</v>
      </c>
      <c r="R514" s="191">
        <f t="shared" si="88"/>
        <v>0</v>
      </c>
      <c r="S514" s="1988"/>
      <c r="T514" s="1989"/>
      <c r="U514" s="118">
        <f t="shared" ref="U514:U577" si="92">J514</f>
        <v>0</v>
      </c>
      <c r="V514" s="33"/>
      <c r="W514" s="33"/>
      <c r="X514" s="33"/>
      <c r="Y514" s="33"/>
      <c r="Z514" s="33"/>
      <c r="AA514" s="205"/>
      <c r="AB514" s="33"/>
      <c r="AC514" s="33"/>
      <c r="AD514" s="33"/>
      <c r="AE514" s="199"/>
      <c r="AF514" s="199"/>
      <c r="AG514" s="199"/>
      <c r="AH514" s="33"/>
      <c r="AI514" s="33"/>
      <c r="AJ514" s="33"/>
      <c r="AK514" s="33"/>
      <c r="AL514" s="33"/>
      <c r="AM514" s="33"/>
      <c r="AN514" s="48"/>
      <c r="AO514" s="48"/>
      <c r="AP514" s="48"/>
    </row>
    <row r="515" spans="9:42" ht="21" customHeight="1">
      <c r="I515" s="292">
        <f t="shared" si="90"/>
        <v>0</v>
      </c>
      <c r="J515" s="118">
        <f t="shared" si="80"/>
        <v>0</v>
      </c>
      <c r="K515" s="636">
        <f t="shared" si="91"/>
        <v>27</v>
      </c>
      <c r="L515" s="188"/>
      <c r="M515" s="188"/>
      <c r="N515" s="189">
        <f t="shared" si="87"/>
        <v>0</v>
      </c>
      <c r="O515" s="190"/>
      <c r="P515" s="190"/>
      <c r="Q515" s="191">
        <f t="shared" si="88"/>
        <v>0</v>
      </c>
      <c r="R515" s="191">
        <f t="shared" si="88"/>
        <v>0</v>
      </c>
      <c r="S515" s="1988"/>
      <c r="T515" s="1989"/>
      <c r="U515" s="118">
        <f t="shared" si="92"/>
        <v>0</v>
      </c>
      <c r="V515" s="33"/>
      <c r="W515" s="33"/>
      <c r="X515" s="33"/>
      <c r="Y515" s="33"/>
      <c r="Z515" s="33"/>
      <c r="AA515" s="205"/>
      <c r="AB515" s="33"/>
      <c r="AC515" s="33"/>
      <c r="AD515" s="33"/>
      <c r="AE515" s="199"/>
      <c r="AF515" s="199"/>
      <c r="AG515" s="199"/>
      <c r="AH515" s="33"/>
      <c r="AI515" s="33"/>
      <c r="AJ515" s="33"/>
      <c r="AK515" s="33"/>
      <c r="AL515" s="33"/>
      <c r="AM515" s="33"/>
      <c r="AN515" s="48"/>
      <c r="AO515" s="48"/>
      <c r="AP515" s="48"/>
    </row>
    <row r="516" spans="9:42" ht="21" customHeight="1">
      <c r="I516" s="292">
        <f t="shared" si="90"/>
        <v>0</v>
      </c>
      <c r="J516" s="118">
        <f t="shared" si="80"/>
        <v>0</v>
      </c>
      <c r="K516" s="636">
        <f t="shared" si="91"/>
        <v>28</v>
      </c>
      <c r="L516" s="188"/>
      <c r="M516" s="188"/>
      <c r="N516" s="189">
        <f t="shared" si="87"/>
        <v>0</v>
      </c>
      <c r="O516" s="190"/>
      <c r="P516" s="190"/>
      <c r="Q516" s="191">
        <f t="shared" si="88"/>
        <v>0</v>
      </c>
      <c r="R516" s="191">
        <f t="shared" si="88"/>
        <v>0</v>
      </c>
      <c r="S516" s="1988"/>
      <c r="T516" s="1989"/>
      <c r="U516" s="118">
        <f t="shared" si="92"/>
        <v>0</v>
      </c>
      <c r="V516" s="33"/>
      <c r="W516" s="33"/>
      <c r="X516" s="33"/>
      <c r="Y516" s="33"/>
      <c r="Z516" s="33"/>
      <c r="AA516" s="205"/>
      <c r="AB516" s="33"/>
      <c r="AC516" s="33"/>
      <c r="AD516" s="33"/>
      <c r="AE516" s="199"/>
      <c r="AF516" s="199"/>
      <c r="AG516" s="199"/>
      <c r="AH516" s="33"/>
      <c r="AI516" s="33"/>
      <c r="AJ516" s="33"/>
      <c r="AK516" s="33"/>
      <c r="AL516" s="33"/>
      <c r="AM516" s="33"/>
      <c r="AN516" s="48"/>
      <c r="AO516" s="48"/>
      <c r="AP516" s="48"/>
    </row>
    <row r="517" spans="9:42" ht="21" customHeight="1">
      <c r="I517" s="292">
        <f t="shared" si="90"/>
        <v>0</v>
      </c>
      <c r="J517" s="118">
        <f t="shared" si="80"/>
        <v>0</v>
      </c>
      <c r="K517" s="636">
        <f t="shared" si="91"/>
        <v>29</v>
      </c>
      <c r="L517" s="188"/>
      <c r="M517" s="188"/>
      <c r="N517" s="189">
        <f t="shared" si="87"/>
        <v>0</v>
      </c>
      <c r="O517" s="190"/>
      <c r="P517" s="190"/>
      <c r="Q517" s="191">
        <f t="shared" si="88"/>
        <v>0</v>
      </c>
      <c r="R517" s="191">
        <f t="shared" si="88"/>
        <v>0</v>
      </c>
      <c r="S517" s="1988"/>
      <c r="T517" s="1989"/>
      <c r="U517" s="118">
        <f t="shared" si="92"/>
        <v>0</v>
      </c>
      <c r="V517" s="33"/>
      <c r="W517" s="33"/>
      <c r="X517" s="33"/>
      <c r="Y517" s="33"/>
      <c r="Z517" s="33"/>
      <c r="AA517" s="205"/>
      <c r="AB517" s="33"/>
      <c r="AC517" s="33"/>
      <c r="AD517" s="33"/>
      <c r="AE517" s="199"/>
      <c r="AF517" s="199"/>
      <c r="AG517" s="199"/>
      <c r="AH517" s="33"/>
      <c r="AI517" s="33"/>
      <c r="AJ517" s="33"/>
      <c r="AK517" s="33"/>
      <c r="AL517" s="33"/>
      <c r="AM517" s="33"/>
      <c r="AN517" s="48"/>
      <c r="AO517" s="48"/>
      <c r="AP517" s="48"/>
    </row>
    <row r="518" spans="9:42" ht="21" customHeight="1">
      <c r="I518" s="292">
        <f t="shared" si="90"/>
        <v>0</v>
      </c>
      <c r="J518" s="118">
        <f t="shared" si="80"/>
        <v>0</v>
      </c>
      <c r="K518" s="636">
        <f t="shared" si="91"/>
        <v>30</v>
      </c>
      <c r="L518" s="188"/>
      <c r="M518" s="188"/>
      <c r="N518" s="189">
        <f t="shared" si="87"/>
        <v>0</v>
      </c>
      <c r="O518" s="190"/>
      <c r="P518" s="190"/>
      <c r="Q518" s="191">
        <f t="shared" si="88"/>
        <v>0</v>
      </c>
      <c r="R518" s="191">
        <f t="shared" si="88"/>
        <v>0</v>
      </c>
      <c r="S518" s="1988"/>
      <c r="T518" s="1989"/>
      <c r="U518" s="118">
        <f t="shared" si="92"/>
        <v>0</v>
      </c>
      <c r="V518" s="33"/>
      <c r="W518" s="33"/>
      <c r="X518" s="33"/>
      <c r="Y518" s="33"/>
      <c r="Z518" s="33"/>
      <c r="AA518" s="205"/>
      <c r="AB518" s="33"/>
      <c r="AC518" s="33"/>
      <c r="AD518" s="33"/>
      <c r="AE518" s="199"/>
      <c r="AF518" s="199"/>
      <c r="AG518" s="199"/>
      <c r="AH518" s="33"/>
      <c r="AI518" s="33"/>
      <c r="AJ518" s="33"/>
      <c r="AK518" s="33"/>
      <c r="AL518" s="33"/>
      <c r="AM518" s="33"/>
      <c r="AN518" s="48"/>
      <c r="AO518" s="48"/>
      <c r="AP518" s="48"/>
    </row>
    <row r="519" spans="9:42" ht="21" customHeight="1">
      <c r="I519" s="292">
        <f t="shared" si="90"/>
        <v>0</v>
      </c>
      <c r="J519" s="118">
        <f t="shared" si="80"/>
        <v>0</v>
      </c>
      <c r="K519" s="636">
        <f t="shared" si="91"/>
        <v>31</v>
      </c>
      <c r="L519" s="188"/>
      <c r="M519" s="188"/>
      <c r="N519" s="189">
        <f t="shared" si="87"/>
        <v>0</v>
      </c>
      <c r="O519" s="190"/>
      <c r="P519" s="190"/>
      <c r="Q519" s="191">
        <f t="shared" si="88"/>
        <v>0</v>
      </c>
      <c r="R519" s="191">
        <f t="shared" si="88"/>
        <v>0</v>
      </c>
      <c r="S519" s="1988"/>
      <c r="T519" s="1989"/>
      <c r="U519" s="118">
        <f t="shared" si="92"/>
        <v>0</v>
      </c>
      <c r="V519" s="33"/>
      <c r="W519" s="33"/>
      <c r="X519" s="33"/>
      <c r="Y519" s="33"/>
      <c r="Z519" s="33"/>
      <c r="AA519" s="205"/>
      <c r="AB519" s="33"/>
      <c r="AC519" s="33"/>
      <c r="AD519" s="33"/>
      <c r="AE519" s="199"/>
      <c r="AF519" s="199"/>
      <c r="AG519" s="199"/>
      <c r="AH519" s="33"/>
      <c r="AI519" s="33"/>
      <c r="AJ519" s="33"/>
      <c r="AK519" s="33"/>
      <c r="AL519" s="33"/>
      <c r="AM519" s="199"/>
      <c r="AN519" s="28"/>
      <c r="AO519" s="48"/>
      <c r="AP519" s="48"/>
    </row>
    <row r="520" spans="9:42" ht="21" customHeight="1">
      <c r="I520" s="292">
        <f t="shared" si="90"/>
        <v>0</v>
      </c>
      <c r="J520" s="118">
        <f t="shared" si="80"/>
        <v>0</v>
      </c>
      <c r="K520" s="636">
        <f t="shared" si="91"/>
        <v>32</v>
      </c>
      <c r="L520" s="188"/>
      <c r="M520" s="188"/>
      <c r="N520" s="189">
        <f t="shared" si="87"/>
        <v>0</v>
      </c>
      <c r="O520" s="190"/>
      <c r="P520" s="190"/>
      <c r="Q520" s="191">
        <f t="shared" si="88"/>
        <v>0</v>
      </c>
      <c r="R520" s="191">
        <f t="shared" si="88"/>
        <v>0</v>
      </c>
      <c r="S520" s="1988"/>
      <c r="T520" s="1989"/>
      <c r="U520" s="118">
        <f t="shared" si="92"/>
        <v>0</v>
      </c>
      <c r="V520" s="33"/>
      <c r="W520" s="33"/>
      <c r="X520" s="33"/>
      <c r="Y520" s="33"/>
      <c r="Z520" s="33"/>
      <c r="AA520" s="205"/>
      <c r="AB520" s="33"/>
      <c r="AC520" s="33"/>
      <c r="AD520" s="33"/>
      <c r="AE520" s="199"/>
      <c r="AF520" s="199"/>
      <c r="AG520" s="199"/>
      <c r="AH520" s="33"/>
      <c r="AI520" s="33"/>
      <c r="AJ520" s="33"/>
      <c r="AK520" s="33"/>
      <c r="AL520" s="33"/>
      <c r="AM520" s="199"/>
      <c r="AN520" s="28"/>
      <c r="AO520" s="48"/>
      <c r="AP520" s="48"/>
    </row>
    <row r="521" spans="9:42" ht="21" customHeight="1">
      <c r="I521" s="292">
        <f t="shared" si="90"/>
        <v>0</v>
      </c>
      <c r="J521" s="118">
        <f t="shared" si="80"/>
        <v>0</v>
      </c>
      <c r="K521" s="636">
        <f t="shared" si="91"/>
        <v>33</v>
      </c>
      <c r="L521" s="188"/>
      <c r="M521" s="188"/>
      <c r="N521" s="189">
        <f t="shared" si="87"/>
        <v>0</v>
      </c>
      <c r="O521" s="190"/>
      <c r="P521" s="190"/>
      <c r="Q521" s="191">
        <f t="shared" si="88"/>
        <v>0</v>
      </c>
      <c r="R521" s="191">
        <f t="shared" si="88"/>
        <v>0</v>
      </c>
      <c r="S521" s="1988"/>
      <c r="T521" s="1989"/>
      <c r="U521" s="118">
        <f t="shared" si="92"/>
        <v>0</v>
      </c>
      <c r="V521" s="33"/>
      <c r="W521" s="33"/>
      <c r="X521" s="33"/>
      <c r="Y521" s="33"/>
      <c r="Z521" s="33"/>
      <c r="AA521" s="205"/>
      <c r="AB521" s="33"/>
      <c r="AC521" s="33"/>
      <c r="AD521" s="33"/>
      <c r="AE521" s="199"/>
      <c r="AF521" s="199"/>
      <c r="AG521" s="199"/>
      <c r="AH521" s="33"/>
      <c r="AI521" s="33"/>
      <c r="AJ521" s="33"/>
      <c r="AK521" s="33"/>
      <c r="AL521" s="33"/>
      <c r="AM521" s="199"/>
      <c r="AN521" s="28"/>
      <c r="AO521" s="48"/>
      <c r="AP521" s="48"/>
    </row>
    <row r="522" spans="9:42" ht="21" customHeight="1">
      <c r="I522" s="292">
        <f t="shared" si="90"/>
        <v>0</v>
      </c>
      <c r="J522" s="118">
        <f t="shared" si="80"/>
        <v>0</v>
      </c>
      <c r="K522" s="636">
        <f t="shared" si="91"/>
        <v>34</v>
      </c>
      <c r="L522" s="188"/>
      <c r="M522" s="188"/>
      <c r="N522" s="189">
        <f t="shared" si="87"/>
        <v>0</v>
      </c>
      <c r="O522" s="190"/>
      <c r="P522" s="190"/>
      <c r="Q522" s="191">
        <f t="shared" si="88"/>
        <v>0</v>
      </c>
      <c r="R522" s="191">
        <f t="shared" si="88"/>
        <v>0</v>
      </c>
      <c r="S522" s="1988"/>
      <c r="T522" s="1989"/>
      <c r="U522" s="118">
        <f t="shared" si="92"/>
        <v>0</v>
      </c>
      <c r="V522" s="33"/>
      <c r="W522" s="33"/>
      <c r="X522" s="33"/>
      <c r="Y522" s="33"/>
      <c r="Z522" s="33"/>
      <c r="AA522" s="205"/>
      <c r="AB522" s="33"/>
      <c r="AC522" s="33"/>
      <c r="AD522" s="33"/>
      <c r="AE522" s="199"/>
      <c r="AF522" s="199"/>
      <c r="AG522" s="199"/>
      <c r="AH522" s="33"/>
      <c r="AI522" s="33"/>
      <c r="AJ522" s="33"/>
      <c r="AK522" s="33"/>
      <c r="AL522" s="33"/>
      <c r="AM522" s="199"/>
      <c r="AN522" s="28"/>
      <c r="AO522" s="48"/>
      <c r="AP522" s="48"/>
    </row>
    <row r="523" spans="9:42" ht="21" customHeight="1">
      <c r="I523" s="292">
        <f t="shared" si="90"/>
        <v>0</v>
      </c>
      <c r="J523" s="118">
        <f t="shared" si="80"/>
        <v>0</v>
      </c>
      <c r="K523" s="636">
        <f t="shared" si="91"/>
        <v>35</v>
      </c>
      <c r="L523" s="188"/>
      <c r="M523" s="188"/>
      <c r="N523" s="189">
        <f t="shared" si="87"/>
        <v>0</v>
      </c>
      <c r="O523" s="190"/>
      <c r="P523" s="190"/>
      <c r="Q523" s="191">
        <f t="shared" si="88"/>
        <v>0</v>
      </c>
      <c r="R523" s="191">
        <f t="shared" si="88"/>
        <v>0</v>
      </c>
      <c r="S523" s="1988"/>
      <c r="T523" s="1989"/>
      <c r="U523" s="118">
        <f t="shared" si="92"/>
        <v>0</v>
      </c>
      <c r="V523" s="33"/>
      <c r="W523" s="33"/>
      <c r="X523" s="33"/>
      <c r="Y523" s="33"/>
      <c r="Z523" s="33"/>
      <c r="AA523" s="205"/>
      <c r="AB523" s="33"/>
      <c r="AC523" s="33"/>
      <c r="AD523" s="33"/>
      <c r="AE523" s="199"/>
      <c r="AF523" s="199"/>
      <c r="AG523" s="199"/>
      <c r="AH523" s="33"/>
      <c r="AI523" s="33"/>
      <c r="AJ523" s="33"/>
      <c r="AK523" s="33"/>
      <c r="AL523" s="33"/>
      <c r="AM523" s="199"/>
      <c r="AN523" s="28"/>
      <c r="AO523" s="48"/>
      <c r="AP523" s="28"/>
    </row>
    <row r="524" spans="9:42" ht="21" customHeight="1">
      <c r="I524" s="292">
        <f t="shared" si="90"/>
        <v>0</v>
      </c>
      <c r="J524" s="118">
        <f t="shared" si="80"/>
        <v>0</v>
      </c>
      <c r="K524" s="636">
        <f t="shared" si="91"/>
        <v>36</v>
      </c>
      <c r="L524" s="188"/>
      <c r="M524" s="188"/>
      <c r="N524" s="189">
        <f t="shared" si="87"/>
        <v>0</v>
      </c>
      <c r="O524" s="190"/>
      <c r="P524" s="190"/>
      <c r="Q524" s="191">
        <f t="shared" si="88"/>
        <v>0</v>
      </c>
      <c r="R524" s="191">
        <f t="shared" si="88"/>
        <v>0</v>
      </c>
      <c r="S524" s="1988"/>
      <c r="T524" s="1989"/>
      <c r="U524" s="118">
        <f t="shared" si="92"/>
        <v>0</v>
      </c>
      <c r="V524" s="33"/>
      <c r="W524" s="33"/>
      <c r="X524" s="33"/>
      <c r="Y524" s="33"/>
      <c r="Z524" s="33"/>
      <c r="AA524" s="205"/>
      <c r="AB524" s="33"/>
      <c r="AC524" s="33"/>
      <c r="AD524" s="33"/>
      <c r="AE524" s="199"/>
      <c r="AF524" s="199"/>
      <c r="AG524" s="199"/>
      <c r="AH524" s="33"/>
      <c r="AI524" s="33"/>
      <c r="AJ524" s="33"/>
      <c r="AK524" s="33"/>
      <c r="AL524" s="33"/>
      <c r="AN524" s="127"/>
      <c r="AO524" s="48"/>
      <c r="AP524" s="28"/>
    </row>
    <row r="525" spans="9:42" ht="21" customHeight="1" thickBot="1">
      <c r="I525" s="292">
        <f t="shared" si="90"/>
        <v>0</v>
      </c>
      <c r="J525" s="118">
        <f t="shared" si="80"/>
        <v>0</v>
      </c>
      <c r="K525" s="206">
        <f t="shared" si="91"/>
        <v>37</v>
      </c>
      <c r="L525" s="188"/>
      <c r="M525" s="188"/>
      <c r="N525" s="207">
        <f t="shared" si="87"/>
        <v>0</v>
      </c>
      <c r="O525" s="208"/>
      <c r="P525" s="208"/>
      <c r="Q525" s="209">
        <f t="shared" si="88"/>
        <v>0</v>
      </c>
      <c r="R525" s="209">
        <f t="shared" si="88"/>
        <v>0</v>
      </c>
      <c r="S525" s="1990"/>
      <c r="T525" s="1991"/>
      <c r="U525" s="118">
        <f t="shared" si="92"/>
        <v>0</v>
      </c>
      <c r="V525" s="214"/>
      <c r="W525" s="214"/>
      <c r="X525" s="214"/>
      <c r="Y525" s="214"/>
      <c r="Z525" s="214"/>
      <c r="AA525" s="215"/>
      <c r="AB525" s="214"/>
      <c r="AC525" s="214"/>
      <c r="AD525" s="214"/>
      <c r="AE525" s="216"/>
      <c r="AF525" s="216"/>
      <c r="AG525" s="216"/>
      <c r="AH525" s="216"/>
      <c r="AI525" s="216"/>
      <c r="AJ525" s="216"/>
      <c r="AK525" s="199"/>
      <c r="AL525" s="199"/>
      <c r="AN525" s="127"/>
      <c r="AO525" s="28"/>
      <c r="AP525" s="28"/>
    </row>
    <row r="526" spans="9:42" ht="30" customHeight="1" thickBot="1">
      <c r="I526" s="292">
        <f t="shared" ref="I526:I536" si="93">IF(Q$529&gt;0,1,0)</f>
        <v>0</v>
      </c>
      <c r="J526" s="118">
        <f>IF($Q$529&gt;0,8,)</f>
        <v>0</v>
      </c>
      <c r="K526" s="2013" t="s">
        <v>803</v>
      </c>
      <c r="L526" s="2013"/>
      <c r="M526" s="2013"/>
      <c r="N526" s="2013"/>
      <c r="O526" s="2013"/>
      <c r="P526" s="2013"/>
      <c r="Q526" s="2013"/>
      <c r="R526" s="2013"/>
      <c r="S526" s="2013"/>
      <c r="T526" s="2013"/>
      <c r="U526" s="118">
        <f>J526</f>
        <v>0</v>
      </c>
      <c r="V526" s="119" t="s">
        <v>755</v>
      </c>
      <c r="W526" s="120" t="s">
        <v>873</v>
      </c>
      <c r="X526" s="121"/>
      <c r="Y526" s="121"/>
      <c r="Z526" s="122"/>
      <c r="AA526" s="123"/>
      <c r="AB526" s="122"/>
      <c r="AC526" s="122"/>
      <c r="AD526" s="122"/>
      <c r="AF526" s="124" t="s">
        <v>756</v>
      </c>
      <c r="AG526" s="125"/>
      <c r="AH526" s="125"/>
      <c r="AI526" s="125"/>
      <c r="AJ526" s="126"/>
      <c r="AN526" s="127"/>
      <c r="AO526" s="127"/>
      <c r="AP526" s="48"/>
    </row>
    <row r="527" spans="9:42" ht="21" customHeight="1" thickBot="1">
      <c r="I527" s="292">
        <f t="shared" si="93"/>
        <v>0</v>
      </c>
      <c r="J527" s="118">
        <f t="shared" ref="J527:J600" si="94">IF($Q$529&gt;0,8,)</f>
        <v>0</v>
      </c>
      <c r="K527" s="2021" t="s">
        <v>537</v>
      </c>
      <c r="L527" s="2021"/>
      <c r="M527" s="2021"/>
      <c r="N527" s="2021"/>
      <c r="O527" s="2021"/>
      <c r="P527" s="2021"/>
      <c r="Q527" s="2021"/>
      <c r="R527" s="2021"/>
      <c r="S527" s="2021"/>
      <c r="T527" s="2021"/>
      <c r="U527" s="118">
        <f t="shared" ref="U527:U550" si="95">J527</f>
        <v>0</v>
      </c>
      <c r="V527" s="217" t="s">
        <v>976</v>
      </c>
      <c r="W527" s="232">
        <v>200</v>
      </c>
      <c r="X527" s="233" t="s">
        <v>1176</v>
      </c>
      <c r="Y527" s="232">
        <f>AD534</f>
        <v>0</v>
      </c>
      <c r="Z527" s="129"/>
      <c r="AA527" s="130"/>
      <c r="AB527" s="129"/>
      <c r="AC527" s="131"/>
      <c r="AD527" s="132"/>
      <c r="AE527" s="33"/>
      <c r="AF527" s="133" t="s">
        <v>777</v>
      </c>
      <c r="AG527" s="134" t="s">
        <v>778</v>
      </c>
      <c r="AH527" s="134" t="s">
        <v>779</v>
      </c>
      <c r="AI527" s="135" t="s">
        <v>780</v>
      </c>
      <c r="AJ527" s="126"/>
      <c r="AN527" s="127"/>
      <c r="AO527" s="127"/>
      <c r="AP527" s="48"/>
    </row>
    <row r="528" spans="9:42" ht="21" customHeight="1">
      <c r="I528" s="292">
        <f t="shared" si="93"/>
        <v>0</v>
      </c>
      <c r="J528" s="118">
        <f t="shared" si="94"/>
        <v>0</v>
      </c>
      <c r="K528" s="983" t="s">
        <v>523</v>
      </c>
      <c r="L528" s="136" t="s">
        <v>524</v>
      </c>
      <c r="M528" s="985" t="s">
        <v>978</v>
      </c>
      <c r="N528" s="136" t="s">
        <v>838</v>
      </c>
      <c r="O528" s="985" t="s">
        <v>776</v>
      </c>
      <c r="P528" s="136" t="s">
        <v>525</v>
      </c>
      <c r="Q528" s="136" t="s">
        <v>534</v>
      </c>
      <c r="R528" s="136" t="s">
        <v>529</v>
      </c>
      <c r="S528" s="406" t="s">
        <v>535</v>
      </c>
      <c r="T528" s="407" t="s">
        <v>536</v>
      </c>
      <c r="U528" s="118">
        <f t="shared" si="95"/>
        <v>0</v>
      </c>
      <c r="V528" s="218" t="s">
        <v>975</v>
      </c>
      <c r="W528" s="138"/>
      <c r="X528" s="139"/>
      <c r="Y528" s="139"/>
      <c r="Z528" s="140"/>
      <c r="AA528" s="141"/>
      <c r="AB528" s="140"/>
      <c r="AC528" s="142"/>
      <c r="AD528" s="143"/>
      <c r="AE528" s="33"/>
      <c r="AF528" s="144" t="s">
        <v>781</v>
      </c>
      <c r="AG528" s="145" t="s">
        <v>782</v>
      </c>
      <c r="AH528" s="145" t="s">
        <v>783</v>
      </c>
      <c r="AI528" s="146" t="s">
        <v>784</v>
      </c>
      <c r="AJ528" s="126"/>
      <c r="AN528" s="127"/>
      <c r="AO528" s="127"/>
      <c r="AP528" s="48"/>
    </row>
    <row r="529" spans="1:45" ht="21" customHeight="1" thickBot="1">
      <c r="I529" s="292">
        <f t="shared" si="93"/>
        <v>0</v>
      </c>
      <c r="J529" s="118">
        <f t="shared" si="94"/>
        <v>0</v>
      </c>
      <c r="K529" s="147"/>
      <c r="L529" s="405"/>
      <c r="M529" s="148"/>
      <c r="N529" s="149"/>
      <c r="O529" s="149"/>
      <c r="P529" s="150" t="str">
        <f>IF(COUNTA(Y534:Y541)&gt;1,CONCATENATE(V534,"번지 외 ",COUNTA(Y534:Y541)-1,"필지"),CONCATENATE(V534,"번지"))</f>
        <v>번지</v>
      </c>
      <c r="Q529" s="151">
        <f>+Y542</f>
        <v>0</v>
      </c>
      <c r="R529" s="393"/>
      <c r="S529" s="152">
        <f>COUNT(L537:L549)</f>
        <v>1</v>
      </c>
      <c r="T529" s="153">
        <f>200*S529</f>
        <v>200</v>
      </c>
      <c r="U529" s="118">
        <f t="shared" si="95"/>
        <v>0</v>
      </c>
      <c r="V529" s="218" t="s">
        <v>974</v>
      </c>
      <c r="W529" s="138"/>
      <c r="X529" s="139"/>
      <c r="Y529" s="139"/>
      <c r="Z529" s="140"/>
      <c r="AA529" s="141"/>
      <c r="AB529" s="140"/>
      <c r="AC529" s="142"/>
      <c r="AD529" s="143"/>
      <c r="AE529" s="33"/>
      <c r="AF529" s="144" t="s">
        <v>785</v>
      </c>
      <c r="AG529" s="145" t="s">
        <v>786</v>
      </c>
      <c r="AH529" s="154" t="s">
        <v>787</v>
      </c>
      <c r="AI529" s="146" t="s">
        <v>788</v>
      </c>
      <c r="AJ529" s="126"/>
      <c r="AN529" s="174"/>
      <c r="AO529" s="127"/>
      <c r="AP529" s="48"/>
    </row>
    <row r="530" spans="1:45" ht="21" customHeight="1" thickBot="1">
      <c r="I530" s="292">
        <f t="shared" si="93"/>
        <v>0</v>
      </c>
      <c r="J530" s="118">
        <f t="shared" si="94"/>
        <v>0</v>
      </c>
      <c r="K530" s="983" t="s">
        <v>527</v>
      </c>
      <c r="L530" s="136" t="s">
        <v>528</v>
      </c>
      <c r="M530" s="136" t="s">
        <v>521</v>
      </c>
      <c r="N530" s="136" t="s">
        <v>526</v>
      </c>
      <c r="O530" s="136" t="s">
        <v>530</v>
      </c>
      <c r="P530" s="987" t="s">
        <v>531</v>
      </c>
      <c r="Q530" s="987" t="s">
        <v>532</v>
      </c>
      <c r="R530" s="155" t="s">
        <v>533</v>
      </c>
      <c r="S530" s="156" t="s">
        <v>552</v>
      </c>
      <c r="T530" s="407" t="s">
        <v>522</v>
      </c>
      <c r="U530" s="118">
        <f t="shared" si="95"/>
        <v>0</v>
      </c>
      <c r="V530" s="219" t="s">
        <v>789</v>
      </c>
      <c r="W530" s="220"/>
      <c r="X530" s="221"/>
      <c r="Y530" s="221"/>
      <c r="Z530" s="222"/>
      <c r="AA530" s="223"/>
      <c r="AB530" s="222"/>
      <c r="AC530" s="224"/>
      <c r="AD530" s="225"/>
      <c r="AE530" s="33"/>
      <c r="AF530" s="144" t="s">
        <v>790</v>
      </c>
      <c r="AG530" s="157" t="s">
        <v>791</v>
      </c>
      <c r="AH530" s="158" t="s">
        <v>792</v>
      </c>
      <c r="AI530" s="146" t="s">
        <v>793</v>
      </c>
      <c r="AJ530" s="126"/>
      <c r="AN530" s="174"/>
      <c r="AO530" s="127"/>
      <c r="AP530" s="48"/>
    </row>
    <row r="531" spans="1:45" ht="21" customHeight="1" thickBot="1">
      <c r="I531" s="292">
        <f t="shared" si="93"/>
        <v>0</v>
      </c>
      <c r="J531" s="118">
        <f t="shared" si="94"/>
        <v>0</v>
      </c>
      <c r="K531" s="394">
        <f>Z534</f>
        <v>0</v>
      </c>
      <c r="L531" s="395">
        <f>AA534</f>
        <v>0</v>
      </c>
      <c r="M531" s="967">
        <f>AC534</f>
        <v>0</v>
      </c>
      <c r="N531" s="160">
        <f>AB543</f>
        <v>0</v>
      </c>
      <c r="O531" s="161">
        <f>IF((Q535+R535)&gt;0,ROUND((Q535/(Q535+R535)),4),0)</f>
        <v>0</v>
      </c>
      <c r="P531" s="162" t="str">
        <f>IF(W530&lt;=15,AI528,IF(W530&gt;30,AI530,AI529))</f>
        <v>완 (15˚ 이하)</v>
      </c>
      <c r="Q531" s="397" t="s">
        <v>1023</v>
      </c>
      <c r="R531" s="163" t="s">
        <v>960</v>
      </c>
      <c r="S531" s="164">
        <f>W530</f>
        <v>0</v>
      </c>
      <c r="T531" s="398">
        <f>ROUND(N531/10000*N537,0)</f>
        <v>0</v>
      </c>
      <c r="U531" s="118">
        <f t="shared" si="95"/>
        <v>0</v>
      </c>
      <c r="V531" s="226">
        <v>0</v>
      </c>
      <c r="W531" s="226"/>
      <c r="X531" s="226"/>
      <c r="Y531" s="226"/>
      <c r="Z531" s="226"/>
      <c r="AA531" s="227"/>
      <c r="AB531" s="226"/>
      <c r="AC531" s="226"/>
      <c r="AD531" s="226"/>
      <c r="AE531" s="33"/>
      <c r="AF531" s="144" t="s">
        <v>794</v>
      </c>
      <c r="AG531" s="145"/>
      <c r="AH531" s="165"/>
      <c r="AI531" s="146"/>
      <c r="AJ531" s="126"/>
      <c r="AN531" s="127"/>
      <c r="AO531" s="127"/>
      <c r="AP531" s="48"/>
    </row>
    <row r="532" spans="1:45" ht="21" customHeight="1" thickBot="1">
      <c r="I532" s="292">
        <f t="shared" si="93"/>
        <v>0</v>
      </c>
      <c r="J532" s="118">
        <f t="shared" si="94"/>
        <v>0</v>
      </c>
      <c r="K532" s="2014" t="s">
        <v>839</v>
      </c>
      <c r="L532" s="2014"/>
      <c r="M532" s="2014"/>
      <c r="N532" s="2014"/>
      <c r="O532" s="2014"/>
      <c r="P532" s="2014"/>
      <c r="Q532" s="2014"/>
      <c r="R532" s="2014"/>
      <c r="S532" s="2014"/>
      <c r="T532" s="2014"/>
      <c r="U532" s="118">
        <f t="shared" si="95"/>
        <v>0</v>
      </c>
      <c r="AE532" s="33"/>
      <c r="AF532" s="144"/>
      <c r="AG532" s="145"/>
      <c r="AH532" s="165"/>
      <c r="AI532" s="146"/>
      <c r="AJ532" s="126"/>
      <c r="AN532" s="127"/>
      <c r="AO532" s="127"/>
      <c r="AP532" s="48"/>
    </row>
    <row r="533" spans="1:45" ht="21" customHeight="1" thickBot="1">
      <c r="I533" s="292">
        <f t="shared" si="93"/>
        <v>0</v>
      </c>
      <c r="J533" s="118">
        <f t="shared" si="94"/>
        <v>0</v>
      </c>
      <c r="K533" s="2015" t="s">
        <v>840</v>
      </c>
      <c r="L533" s="2017" t="s">
        <v>841</v>
      </c>
      <c r="M533" s="2019" t="s">
        <v>842</v>
      </c>
      <c r="N533" s="2019" t="s">
        <v>843</v>
      </c>
      <c r="O533" s="2022" t="s">
        <v>844</v>
      </c>
      <c r="P533" s="2023"/>
      <c r="Q533" s="2022" t="s">
        <v>845</v>
      </c>
      <c r="R533" s="2023"/>
      <c r="S533" s="1992" t="s">
        <v>969</v>
      </c>
      <c r="T533" s="1993"/>
      <c r="U533" s="118">
        <f t="shared" si="95"/>
        <v>0</v>
      </c>
      <c r="V533" s="217" t="s">
        <v>757</v>
      </c>
      <c r="W533" s="228" t="s">
        <v>973</v>
      </c>
      <c r="X533" s="228" t="s">
        <v>972</v>
      </c>
      <c r="Y533" s="228" t="s">
        <v>971</v>
      </c>
      <c r="Z533" s="228" t="s">
        <v>527</v>
      </c>
      <c r="AA533" s="229" t="s">
        <v>824</v>
      </c>
      <c r="AB533" s="228" t="s">
        <v>970</v>
      </c>
      <c r="AC533" s="230" t="s">
        <v>521</v>
      </c>
      <c r="AD533" s="231" t="s">
        <v>1232</v>
      </c>
      <c r="AE533" s="33"/>
      <c r="AF533" s="170"/>
      <c r="AG533" s="171"/>
      <c r="AH533" s="172"/>
      <c r="AI533" s="173"/>
      <c r="AJ533" s="174"/>
      <c r="AN533" s="127"/>
      <c r="AO533" s="33"/>
      <c r="AP533" s="48"/>
    </row>
    <row r="534" spans="1:45" ht="21" customHeight="1" thickBot="1">
      <c r="I534" s="292">
        <f t="shared" si="93"/>
        <v>0</v>
      </c>
      <c r="J534" s="118">
        <f t="shared" si="94"/>
        <v>0</v>
      </c>
      <c r="K534" s="2016"/>
      <c r="L534" s="2018"/>
      <c r="M534" s="2020"/>
      <c r="N534" s="2020"/>
      <c r="O534" s="986" t="s">
        <v>741</v>
      </c>
      <c r="P534" s="176" t="s">
        <v>742</v>
      </c>
      <c r="Q534" s="176" t="s">
        <v>741</v>
      </c>
      <c r="R534" s="177" t="s">
        <v>742</v>
      </c>
      <c r="S534" s="1994"/>
      <c r="T534" s="1995"/>
      <c r="U534" s="118">
        <f t="shared" si="95"/>
        <v>0</v>
      </c>
      <c r="V534" s="178"/>
      <c r="W534" s="179"/>
      <c r="X534" s="179"/>
      <c r="Y534" s="179"/>
      <c r="Z534" s="179"/>
      <c r="AA534" s="180"/>
      <c r="AB534" s="179"/>
      <c r="AC534" s="402"/>
      <c r="AD534" s="181"/>
      <c r="AE534" s="33"/>
      <c r="AF534" s="125"/>
      <c r="AG534" s="125"/>
      <c r="AH534" s="125"/>
      <c r="AI534" s="182"/>
      <c r="AJ534" s="174"/>
      <c r="AN534" s="127"/>
      <c r="AO534" s="33"/>
      <c r="AP534" s="48"/>
    </row>
    <row r="535" spans="1:45" ht="21" customHeight="1">
      <c r="I535" s="292">
        <f t="shared" si="93"/>
        <v>0</v>
      </c>
      <c r="J535" s="118">
        <f t="shared" si="94"/>
        <v>0</v>
      </c>
      <c r="K535" s="984" t="s">
        <v>802</v>
      </c>
      <c r="L535" s="184"/>
      <c r="M535" s="184"/>
      <c r="N535" s="266">
        <f>N536/S529</f>
        <v>0</v>
      </c>
      <c r="O535" s="263">
        <f>ROUND(O536/S529,1)</f>
        <v>0</v>
      </c>
      <c r="P535" s="263">
        <f>ROUND(P536/S529,1)</f>
        <v>0</v>
      </c>
      <c r="Q535" s="263">
        <f>ROUND(Q536/S529,0)</f>
        <v>0</v>
      </c>
      <c r="R535" s="263">
        <f>ROUND(R536/S529,0)</f>
        <v>0</v>
      </c>
      <c r="S535" s="1996"/>
      <c r="T535" s="1997"/>
      <c r="U535" s="118">
        <f t="shared" si="95"/>
        <v>0</v>
      </c>
      <c r="V535" s="178"/>
      <c r="W535" s="234"/>
      <c r="X535" s="234"/>
      <c r="Y535" s="234"/>
      <c r="Z535" s="179"/>
      <c r="AA535" s="180"/>
      <c r="AB535" s="179"/>
      <c r="AC535" s="402"/>
      <c r="AD535" s="181"/>
      <c r="AE535" s="33"/>
      <c r="AF535" s="133" t="s">
        <v>519</v>
      </c>
      <c r="AG535" s="134" t="s">
        <v>796</v>
      </c>
      <c r="AH535" s="169" t="s">
        <v>797</v>
      </c>
      <c r="AI535" s="185"/>
      <c r="AJ535" s="126"/>
      <c r="AN535" s="174"/>
      <c r="AO535" s="33"/>
      <c r="AP535" s="48"/>
    </row>
    <row r="536" spans="1:45" ht="21" customHeight="1">
      <c r="I536" s="292">
        <f t="shared" si="93"/>
        <v>0</v>
      </c>
      <c r="J536" s="118">
        <f t="shared" si="94"/>
        <v>0</v>
      </c>
      <c r="K536" s="984" t="s">
        <v>754</v>
      </c>
      <c r="L536" s="184"/>
      <c r="M536" s="184"/>
      <c r="N536" s="264">
        <f>SUM(N537:N550)</f>
        <v>0</v>
      </c>
      <c r="O536" s="265">
        <f>SUM(O537:O550)</f>
        <v>0</v>
      </c>
      <c r="P536" s="265">
        <f>SUM(P537:P550)</f>
        <v>0</v>
      </c>
      <c r="Q536" s="265">
        <f>SUM(Q537:Q550)</f>
        <v>0</v>
      </c>
      <c r="R536" s="265">
        <f>SUM(R537:R550)</f>
        <v>0</v>
      </c>
      <c r="S536" s="1998"/>
      <c r="T536" s="1999"/>
      <c r="U536" s="118">
        <f t="shared" si="95"/>
        <v>0</v>
      </c>
      <c r="V536" s="178"/>
      <c r="W536" s="179"/>
      <c r="X536" s="179"/>
      <c r="Y536" s="179"/>
      <c r="Z536" s="179"/>
      <c r="AA536" s="180"/>
      <c r="AB536" s="179"/>
      <c r="AC536" s="402"/>
      <c r="AD536" s="181"/>
      <c r="AE536" s="33"/>
      <c r="AF536" s="144" t="s">
        <v>798</v>
      </c>
      <c r="AG536" s="145" t="s">
        <v>961</v>
      </c>
      <c r="AH536" s="186">
        <v>0</v>
      </c>
      <c r="AI536" s="187"/>
      <c r="AJ536" s="126"/>
      <c r="AN536" s="174"/>
      <c r="AO536" s="33"/>
      <c r="AP536" s="48"/>
    </row>
    <row r="537" spans="1:45" ht="21" customHeight="1">
      <c r="I537" s="292">
        <f>IF((O$537+P$537)&gt;0,1,0)</f>
        <v>0</v>
      </c>
      <c r="J537" s="118">
        <f t="shared" si="94"/>
        <v>0</v>
      </c>
      <c r="K537" s="984">
        <v>1</v>
      </c>
      <c r="L537" s="188">
        <v>1</v>
      </c>
      <c r="M537" s="188"/>
      <c r="N537" s="189">
        <f t="shared" ref="N537:N550" si="96">IF(O537+P537&gt;0,$W$77,)</f>
        <v>0</v>
      </c>
      <c r="O537" s="190"/>
      <c r="P537" s="190"/>
      <c r="Q537" s="264">
        <f t="shared" ref="Q537:R550" si="97">ROUND(O537*50,0)</f>
        <v>0</v>
      </c>
      <c r="R537" s="264">
        <f t="shared" si="97"/>
        <v>0</v>
      </c>
      <c r="S537" s="1988"/>
      <c r="T537" s="1989"/>
      <c r="U537" s="118">
        <f t="shared" si="95"/>
        <v>0</v>
      </c>
      <c r="V537" s="178"/>
      <c r="W537" s="179"/>
      <c r="X537" s="179"/>
      <c r="Y537" s="179"/>
      <c r="Z537" s="179"/>
      <c r="AA537" s="180"/>
      <c r="AB537" s="179"/>
      <c r="AC537" s="402"/>
      <c r="AD537" s="181"/>
      <c r="AE537" s="33"/>
      <c r="AF537" s="144" t="s">
        <v>799</v>
      </c>
      <c r="AG537" s="145" t="s">
        <v>800</v>
      </c>
      <c r="AH537" s="192">
        <v>0.05</v>
      </c>
      <c r="AI537" s="187"/>
      <c r="AJ537" s="126"/>
      <c r="AM537" s="28"/>
      <c r="AN537" s="48"/>
      <c r="AO537" s="33"/>
      <c r="AP537" s="48"/>
    </row>
    <row r="538" spans="1:45" ht="21" customHeight="1">
      <c r="I538" s="292">
        <f t="shared" ref="I538:I550" si="98">IF((O$537+P$537)&gt;0,1,0)</f>
        <v>0</v>
      </c>
      <c r="J538" s="118">
        <f t="shared" si="94"/>
        <v>0</v>
      </c>
      <c r="K538" s="984">
        <f t="shared" ref="K538:K550" si="99">+K537+1</f>
        <v>2</v>
      </c>
      <c r="L538" s="188"/>
      <c r="M538" s="188"/>
      <c r="N538" s="189">
        <f t="shared" si="96"/>
        <v>0</v>
      </c>
      <c r="O538" s="190"/>
      <c r="P538" s="190"/>
      <c r="Q538" s="264">
        <f t="shared" si="97"/>
        <v>0</v>
      </c>
      <c r="R538" s="264">
        <f t="shared" si="97"/>
        <v>0</v>
      </c>
      <c r="S538" s="1988"/>
      <c r="T538" s="1989"/>
      <c r="U538" s="118">
        <f t="shared" si="95"/>
        <v>0</v>
      </c>
      <c r="V538" s="178"/>
      <c r="W538" s="179"/>
      <c r="X538" s="179"/>
      <c r="Y538" s="179"/>
      <c r="Z538" s="179"/>
      <c r="AA538" s="180"/>
      <c r="AB538" s="179"/>
      <c r="AC538" s="402"/>
      <c r="AD538" s="181"/>
      <c r="AE538" s="33"/>
      <c r="AF538" s="144" t="s">
        <v>801</v>
      </c>
      <c r="AG538" s="145" t="s">
        <v>960</v>
      </c>
      <c r="AH538" s="192">
        <v>0.1</v>
      </c>
      <c r="AI538" s="193"/>
      <c r="AJ538" s="126"/>
      <c r="AN538" s="48"/>
      <c r="AO538" s="33"/>
      <c r="AP538" s="48"/>
    </row>
    <row r="539" spans="1:45" ht="21" customHeight="1">
      <c r="I539" s="292">
        <f t="shared" si="98"/>
        <v>0</v>
      </c>
      <c r="J539" s="118">
        <f t="shared" si="94"/>
        <v>0</v>
      </c>
      <c r="K539" s="984">
        <f t="shared" si="99"/>
        <v>3</v>
      </c>
      <c r="L539" s="188"/>
      <c r="M539" s="188"/>
      <c r="N539" s="189">
        <f t="shared" si="96"/>
        <v>0</v>
      </c>
      <c r="O539" s="190"/>
      <c r="P539" s="190"/>
      <c r="Q539" s="264">
        <f t="shared" si="97"/>
        <v>0</v>
      </c>
      <c r="R539" s="264">
        <f t="shared" si="97"/>
        <v>0</v>
      </c>
      <c r="S539" s="1988"/>
      <c r="T539" s="1989"/>
      <c r="U539" s="118">
        <f t="shared" si="95"/>
        <v>0</v>
      </c>
      <c r="V539" s="178"/>
      <c r="W539" s="179"/>
      <c r="X539" s="179"/>
      <c r="Y539" s="179"/>
      <c r="Z539" s="179"/>
      <c r="AA539" s="180"/>
      <c r="AB539" s="179"/>
      <c r="AC539" s="402"/>
      <c r="AD539" s="181"/>
      <c r="AE539" s="33"/>
      <c r="AF539" s="144"/>
      <c r="AG539" s="145"/>
      <c r="AH539" s="194"/>
      <c r="AI539" s="146"/>
      <c r="AJ539" s="174"/>
      <c r="AM539" s="33"/>
      <c r="AN539" s="48"/>
      <c r="AO539" s="33"/>
      <c r="AP539" s="48"/>
      <c r="AQ539" s="28"/>
      <c r="AR539" s="28"/>
    </row>
    <row r="540" spans="1:45" ht="21" customHeight="1" thickBot="1">
      <c r="I540" s="292">
        <f t="shared" si="98"/>
        <v>0</v>
      </c>
      <c r="J540" s="118">
        <f t="shared" si="94"/>
        <v>0</v>
      </c>
      <c r="K540" s="984">
        <f t="shared" si="99"/>
        <v>4</v>
      </c>
      <c r="L540" s="188"/>
      <c r="M540" s="188"/>
      <c r="N540" s="189">
        <f t="shared" si="96"/>
        <v>0</v>
      </c>
      <c r="O540" s="190"/>
      <c r="P540" s="190"/>
      <c r="Q540" s="264">
        <f t="shared" si="97"/>
        <v>0</v>
      </c>
      <c r="R540" s="264">
        <f t="shared" si="97"/>
        <v>0</v>
      </c>
      <c r="S540" s="1988"/>
      <c r="T540" s="1989"/>
      <c r="U540" s="118">
        <f t="shared" si="95"/>
        <v>0</v>
      </c>
      <c r="V540" s="178"/>
      <c r="W540" s="179"/>
      <c r="X540" s="179"/>
      <c r="Y540" s="179"/>
      <c r="Z540" s="179"/>
      <c r="AA540" s="180"/>
      <c r="AB540" s="179"/>
      <c r="AC540" s="402"/>
      <c r="AD540" s="181"/>
      <c r="AE540" s="33"/>
      <c r="AF540" s="170"/>
      <c r="AG540" s="195"/>
      <c r="AH540" s="171"/>
      <c r="AI540" s="173"/>
      <c r="AJ540" s="174"/>
      <c r="AM540" s="33"/>
      <c r="AN540" s="48"/>
      <c r="AO540" s="33"/>
      <c r="AP540" s="48"/>
    </row>
    <row r="541" spans="1:45" ht="21" customHeight="1">
      <c r="I541" s="292">
        <f t="shared" si="98"/>
        <v>0</v>
      </c>
      <c r="J541" s="118">
        <f t="shared" si="94"/>
        <v>0</v>
      </c>
      <c r="K541" s="984">
        <f t="shared" si="99"/>
        <v>5</v>
      </c>
      <c r="L541" s="188"/>
      <c r="M541" s="188"/>
      <c r="N541" s="189">
        <f t="shared" si="96"/>
        <v>0</v>
      </c>
      <c r="O541" s="190"/>
      <c r="P541" s="190"/>
      <c r="Q541" s="191">
        <f t="shared" si="97"/>
        <v>0</v>
      </c>
      <c r="R541" s="191">
        <f t="shared" si="97"/>
        <v>0</v>
      </c>
      <c r="S541" s="1988"/>
      <c r="T541" s="1989"/>
      <c r="U541" s="118">
        <f t="shared" si="95"/>
        <v>0</v>
      </c>
      <c r="V541" s="178"/>
      <c r="W541" s="179"/>
      <c r="X541" s="179"/>
      <c r="Y541" s="179"/>
      <c r="Z541" s="179"/>
      <c r="AA541" s="180"/>
      <c r="AB541" s="179"/>
      <c r="AC541" s="402"/>
      <c r="AD541" s="181"/>
      <c r="AE541" s="28"/>
      <c r="AF541" s="48"/>
      <c r="AG541" s="48"/>
      <c r="AH541" s="48"/>
      <c r="AI541" s="48"/>
      <c r="AJ541" s="48"/>
      <c r="AK541" s="28"/>
      <c r="AL541" s="28"/>
      <c r="AM541" s="33"/>
      <c r="AN541" s="48"/>
      <c r="AO541" s="48"/>
      <c r="AP541" s="48"/>
      <c r="AS541" s="28"/>
    </row>
    <row r="542" spans="1:45" ht="21" customHeight="1">
      <c r="I542" s="292">
        <f t="shared" si="98"/>
        <v>0</v>
      </c>
      <c r="J542" s="118">
        <f t="shared" si="94"/>
        <v>0</v>
      </c>
      <c r="K542" s="984">
        <f t="shared" si="99"/>
        <v>6</v>
      </c>
      <c r="L542" s="188"/>
      <c r="M542" s="188"/>
      <c r="N542" s="189">
        <f t="shared" si="96"/>
        <v>0</v>
      </c>
      <c r="O542" s="190"/>
      <c r="P542" s="190"/>
      <c r="Q542" s="191">
        <f t="shared" si="97"/>
        <v>0</v>
      </c>
      <c r="R542" s="191">
        <f t="shared" si="97"/>
        <v>0</v>
      </c>
      <c r="S542" s="1988"/>
      <c r="T542" s="1989"/>
      <c r="U542" s="118">
        <f t="shared" si="95"/>
        <v>0</v>
      </c>
      <c r="V542" s="137" t="s">
        <v>754</v>
      </c>
      <c r="W542" s="196">
        <f>SUM(W534:W541)</f>
        <v>0</v>
      </c>
      <c r="X542" s="196">
        <f>SUM(X534:X541)</f>
        <v>0</v>
      </c>
      <c r="Y542" s="196">
        <f>SUM(Y534:Y541)</f>
        <v>0</v>
      </c>
      <c r="Z542" s="197"/>
      <c r="AA542" s="198"/>
      <c r="AB542" s="196">
        <f>SUM(AB534:AB541)</f>
        <v>0</v>
      </c>
      <c r="AC542" s="402"/>
      <c r="AD542" s="654">
        <f>SUBTOTAL(9,AD534:AD541)</f>
        <v>0</v>
      </c>
      <c r="AE542" s="199"/>
      <c r="AF542" s="33"/>
      <c r="AG542" s="33"/>
      <c r="AH542" s="33"/>
      <c r="AI542" s="33"/>
      <c r="AJ542" s="33"/>
      <c r="AM542" s="33"/>
      <c r="AN542" s="48"/>
      <c r="AO542" s="48"/>
      <c r="AP542" s="48"/>
    </row>
    <row r="543" spans="1:45" s="28" customFormat="1" ht="21" customHeight="1" thickBot="1">
      <c r="A543" s="200"/>
      <c r="B543" s="200"/>
      <c r="C543" s="200"/>
      <c r="D543" s="200"/>
      <c r="E543" s="200"/>
      <c r="F543" s="200"/>
      <c r="G543" s="200"/>
      <c r="I543" s="292">
        <f t="shared" si="98"/>
        <v>0</v>
      </c>
      <c r="J543" s="118">
        <f t="shared" si="94"/>
        <v>0</v>
      </c>
      <c r="K543" s="984">
        <f t="shared" si="99"/>
        <v>7</v>
      </c>
      <c r="L543" s="188"/>
      <c r="M543" s="188"/>
      <c r="N543" s="189">
        <f t="shared" si="96"/>
        <v>0</v>
      </c>
      <c r="O543" s="190"/>
      <c r="P543" s="190"/>
      <c r="Q543" s="191">
        <f t="shared" si="97"/>
        <v>0</v>
      </c>
      <c r="R543" s="191">
        <f t="shared" si="97"/>
        <v>0</v>
      </c>
      <c r="S543" s="1988"/>
      <c r="T543" s="1989"/>
      <c r="U543" s="118">
        <f t="shared" si="95"/>
        <v>0</v>
      </c>
      <c r="V543" s="201" t="s">
        <v>802</v>
      </c>
      <c r="W543" s="202"/>
      <c r="X543" s="202"/>
      <c r="Y543" s="202"/>
      <c r="Z543" s="202"/>
      <c r="AA543" s="203"/>
      <c r="AB543" s="202">
        <f>IF(AB542&gt;0,ROUND(AB542/COUNTA(AB534:AB541),0),)</f>
        <v>0</v>
      </c>
      <c r="AC543" s="403"/>
      <c r="AD543" s="204"/>
      <c r="AE543" s="199"/>
      <c r="AF543" s="199"/>
      <c r="AG543" s="199"/>
      <c r="AH543" s="33"/>
      <c r="AI543" s="33"/>
      <c r="AJ543" s="33"/>
      <c r="AK543" s="33"/>
      <c r="AL543" s="33"/>
      <c r="AM543" s="33"/>
      <c r="AN543" s="48"/>
      <c r="AO543" s="48"/>
      <c r="AP543" s="48"/>
      <c r="AQ543" s="116"/>
      <c r="AR543" s="116"/>
      <c r="AS543" s="116"/>
    </row>
    <row r="544" spans="1:45" ht="21" customHeight="1">
      <c r="I544" s="292">
        <f t="shared" si="98"/>
        <v>0</v>
      </c>
      <c r="J544" s="118">
        <f t="shared" si="94"/>
        <v>0</v>
      </c>
      <c r="K544" s="984">
        <f t="shared" si="99"/>
        <v>8</v>
      </c>
      <c r="L544" s="188"/>
      <c r="M544" s="188"/>
      <c r="N544" s="189">
        <f t="shared" si="96"/>
        <v>0</v>
      </c>
      <c r="O544" s="190"/>
      <c r="P544" s="190"/>
      <c r="Q544" s="191">
        <f t="shared" si="97"/>
        <v>0</v>
      </c>
      <c r="R544" s="191">
        <f t="shared" si="97"/>
        <v>0</v>
      </c>
      <c r="S544" s="1988"/>
      <c r="T544" s="1989"/>
      <c r="U544" s="118">
        <f t="shared" si="95"/>
        <v>0</v>
      </c>
      <c r="V544" s="33"/>
      <c r="W544" s="33"/>
      <c r="X544" s="33"/>
      <c r="Y544" s="33"/>
      <c r="Z544" s="33"/>
      <c r="AA544" s="205"/>
      <c r="AB544" s="33"/>
      <c r="AC544" s="33"/>
      <c r="AD544" s="33"/>
      <c r="AE544" s="199"/>
      <c r="AF544" s="199"/>
      <c r="AG544" s="199"/>
      <c r="AH544" s="33"/>
      <c r="AI544" s="33"/>
      <c r="AJ544" s="33"/>
      <c r="AK544" s="33"/>
      <c r="AL544" s="33"/>
      <c r="AM544" s="33"/>
      <c r="AN544" s="48"/>
      <c r="AO544" s="48"/>
      <c r="AP544" s="48"/>
    </row>
    <row r="545" spans="9:42" ht="21" customHeight="1">
      <c r="I545" s="292">
        <f t="shared" si="98"/>
        <v>0</v>
      </c>
      <c r="J545" s="118">
        <f t="shared" si="94"/>
        <v>0</v>
      </c>
      <c r="K545" s="984">
        <f t="shared" si="99"/>
        <v>9</v>
      </c>
      <c r="L545" s="188"/>
      <c r="M545" s="188"/>
      <c r="N545" s="189">
        <f t="shared" si="96"/>
        <v>0</v>
      </c>
      <c r="O545" s="190"/>
      <c r="P545" s="190"/>
      <c r="Q545" s="191">
        <f t="shared" si="97"/>
        <v>0</v>
      </c>
      <c r="R545" s="191">
        <f t="shared" si="97"/>
        <v>0</v>
      </c>
      <c r="S545" s="1988"/>
      <c r="T545" s="1989"/>
      <c r="U545" s="118">
        <f t="shared" si="95"/>
        <v>0</v>
      </c>
      <c r="V545" s="647" t="s">
        <v>1169</v>
      </c>
      <c r="W545" s="648" t="s">
        <v>1170</v>
      </c>
      <c r="X545" s="649"/>
      <c r="Y545" s="649"/>
      <c r="Z545" s="649"/>
      <c r="AA545" s="649"/>
      <c r="AB545" s="649"/>
      <c r="AC545" s="649"/>
      <c r="AD545" s="650"/>
      <c r="AE545" s="199"/>
      <c r="AF545" s="199"/>
      <c r="AG545" s="199"/>
      <c r="AH545" s="33"/>
      <c r="AI545" s="33"/>
      <c r="AJ545" s="33"/>
      <c r="AK545" s="33"/>
      <c r="AL545" s="33"/>
      <c r="AM545" s="33"/>
      <c r="AN545" s="48"/>
      <c r="AO545" s="48"/>
      <c r="AP545" s="48"/>
    </row>
    <row r="546" spans="9:42" ht="21" customHeight="1">
      <c r="I546" s="292">
        <f t="shared" si="98"/>
        <v>0</v>
      </c>
      <c r="J546" s="118">
        <f t="shared" si="94"/>
        <v>0</v>
      </c>
      <c r="K546" s="984">
        <f t="shared" si="99"/>
        <v>10</v>
      </c>
      <c r="L546" s="188"/>
      <c r="M546" s="188"/>
      <c r="N546" s="189">
        <f t="shared" si="96"/>
        <v>0</v>
      </c>
      <c r="O546" s="190"/>
      <c r="P546" s="190"/>
      <c r="Q546" s="191">
        <f t="shared" si="97"/>
        <v>0</v>
      </c>
      <c r="R546" s="191">
        <f t="shared" si="97"/>
        <v>0</v>
      </c>
      <c r="S546" s="1988"/>
      <c r="T546" s="1989"/>
      <c r="U546" s="118">
        <f t="shared" si="95"/>
        <v>0</v>
      </c>
      <c r="V546" s="651" t="s">
        <v>1171</v>
      </c>
      <c r="W546" s="648" t="str">
        <f>"식재된 "&amp;K531&amp;" 는 활착이 안정된 상태로 신초발달이 양호하며 고사목은 단목으로 불규칙하게 분포되어 있음"</f>
        <v>식재된 0 는 활착이 안정된 상태로 신초발달이 양호하며 고사목은 단목으로 불규칙하게 분포되어 있음</v>
      </c>
      <c r="X546" s="649"/>
      <c r="Y546" s="649"/>
      <c r="Z546" s="649"/>
      <c r="AA546" s="649"/>
      <c r="AB546" s="649"/>
      <c r="AC546" s="649"/>
      <c r="AD546" s="650"/>
      <c r="AE546" s="199"/>
      <c r="AF546" s="199"/>
      <c r="AG546" s="199"/>
      <c r="AH546" s="33"/>
      <c r="AI546" s="33"/>
      <c r="AJ546" s="33"/>
      <c r="AK546" s="33"/>
      <c r="AL546" s="33"/>
      <c r="AM546" s="33"/>
      <c r="AN546" s="48"/>
      <c r="AO546" s="48"/>
      <c r="AP546" s="48"/>
    </row>
    <row r="547" spans="9:42" ht="21" customHeight="1">
      <c r="I547" s="292">
        <f t="shared" si="98"/>
        <v>0</v>
      </c>
      <c r="J547" s="118">
        <f t="shared" si="94"/>
        <v>0</v>
      </c>
      <c r="K547" s="984">
        <f t="shared" si="99"/>
        <v>11</v>
      </c>
      <c r="L547" s="188"/>
      <c r="M547" s="188"/>
      <c r="N547" s="189">
        <f t="shared" si="96"/>
        <v>0</v>
      </c>
      <c r="O547" s="190"/>
      <c r="P547" s="190"/>
      <c r="Q547" s="191">
        <f t="shared" si="97"/>
        <v>0</v>
      </c>
      <c r="R547" s="191">
        <f t="shared" si="97"/>
        <v>0</v>
      </c>
      <c r="S547" s="1988"/>
      <c r="T547" s="1989"/>
      <c r="U547" s="118">
        <f t="shared" si="95"/>
        <v>0</v>
      </c>
      <c r="V547" s="651" t="s">
        <v>1172</v>
      </c>
      <c r="W547" s="648" t="str">
        <f>"식재된 "&amp;K531&amp;"의 수고 및 현장여건등을 고려하여 묘목찾기는 미반영 하였다."</f>
        <v>식재된 0의 수고 및 현장여건등을 고려하여 묘목찾기는 미반영 하였다.</v>
      </c>
      <c r="X547" s="649"/>
      <c r="Y547" s="649"/>
      <c r="Z547" s="649"/>
      <c r="AA547" s="649"/>
      <c r="AB547" s="649"/>
      <c r="AC547" s="649"/>
      <c r="AD547" s="650"/>
      <c r="AE547" s="199"/>
      <c r="AF547" s="199"/>
      <c r="AG547" s="199"/>
      <c r="AH547" s="33"/>
      <c r="AI547" s="33"/>
      <c r="AJ547" s="33"/>
      <c r="AK547" s="33"/>
      <c r="AL547" s="33"/>
      <c r="AM547" s="33"/>
      <c r="AN547" s="48"/>
      <c r="AO547" s="48"/>
      <c r="AP547" s="48"/>
    </row>
    <row r="548" spans="9:42" ht="21" customHeight="1">
      <c r="I548" s="292">
        <f t="shared" si="98"/>
        <v>0</v>
      </c>
      <c r="J548" s="118">
        <f t="shared" si="94"/>
        <v>0</v>
      </c>
      <c r="K548" s="984">
        <f t="shared" si="99"/>
        <v>12</v>
      </c>
      <c r="L548" s="188"/>
      <c r="M548" s="188"/>
      <c r="N548" s="189">
        <f t="shared" si="96"/>
        <v>0</v>
      </c>
      <c r="O548" s="190"/>
      <c r="P548" s="190"/>
      <c r="Q548" s="191">
        <f t="shared" si="97"/>
        <v>0</v>
      </c>
      <c r="R548" s="191">
        <f t="shared" si="97"/>
        <v>0</v>
      </c>
      <c r="S548" s="1988"/>
      <c r="T548" s="1989"/>
      <c r="U548" s="118">
        <f t="shared" si="95"/>
        <v>0</v>
      </c>
      <c r="V548" s="651" t="s">
        <v>1174</v>
      </c>
      <c r="W548" s="648" t="str">
        <f>"소반내 조림목의 생육상태, 현장여건 등을 고려하여 작업종은 "&amp;R529&amp;"로 적용한다."</f>
        <v>소반내 조림목의 생육상태, 현장여건 등을 고려하여 작업종은 로 적용한다.</v>
      </c>
      <c r="X548" s="649"/>
      <c r="Y548" s="649"/>
      <c r="Z548" s="649"/>
      <c r="AA548" s="649"/>
      <c r="AB548" s="649"/>
      <c r="AC548" s="649"/>
      <c r="AD548" s="650"/>
      <c r="AE548" s="199"/>
      <c r="AF548" s="199"/>
      <c r="AG548" s="199"/>
      <c r="AH548" s="33"/>
      <c r="AI548" s="33"/>
      <c r="AJ548" s="33"/>
      <c r="AK548" s="33"/>
      <c r="AL548" s="33"/>
      <c r="AM548" s="33"/>
      <c r="AN548" s="48"/>
      <c r="AO548" s="48"/>
      <c r="AP548" s="48"/>
    </row>
    <row r="549" spans="9:42" ht="21" customHeight="1">
      <c r="I549" s="292">
        <f t="shared" si="98"/>
        <v>0</v>
      </c>
      <c r="J549" s="118">
        <f t="shared" si="94"/>
        <v>0</v>
      </c>
      <c r="K549" s="984">
        <f t="shared" si="99"/>
        <v>13</v>
      </c>
      <c r="L549" s="188"/>
      <c r="M549" s="188"/>
      <c r="N549" s="189">
        <f t="shared" si="96"/>
        <v>0</v>
      </c>
      <c r="O549" s="190"/>
      <c r="P549" s="190"/>
      <c r="Q549" s="191">
        <f t="shared" si="97"/>
        <v>0</v>
      </c>
      <c r="R549" s="191">
        <f t="shared" si="97"/>
        <v>0</v>
      </c>
      <c r="S549" s="1988"/>
      <c r="T549" s="1989"/>
      <c r="U549" s="118">
        <f t="shared" si="95"/>
        <v>0</v>
      </c>
      <c r="V549" s="652" t="s">
        <v>1175</v>
      </c>
      <c r="W549" s="648"/>
      <c r="X549" s="649"/>
      <c r="Y549" s="649"/>
      <c r="Z549" s="649"/>
      <c r="AA549" s="649"/>
      <c r="AB549" s="649"/>
      <c r="AC549" s="649"/>
      <c r="AD549" s="650"/>
      <c r="AE549" s="199"/>
      <c r="AF549" s="199"/>
      <c r="AG549" s="199"/>
      <c r="AH549" s="33"/>
      <c r="AI549" s="33"/>
      <c r="AJ549" s="33"/>
      <c r="AK549" s="33"/>
      <c r="AL549" s="33"/>
      <c r="AM549" s="33"/>
      <c r="AN549" s="48"/>
      <c r="AO549" s="48"/>
      <c r="AP549" s="48"/>
    </row>
    <row r="550" spans="9:42" ht="21" customHeight="1" thickBot="1">
      <c r="I550" s="292">
        <f t="shared" si="98"/>
        <v>0</v>
      </c>
      <c r="J550" s="118">
        <f t="shared" si="94"/>
        <v>0</v>
      </c>
      <c r="K550" s="206">
        <f t="shared" si="99"/>
        <v>14</v>
      </c>
      <c r="L550" s="159"/>
      <c r="M550" s="159"/>
      <c r="N550" s="207">
        <f t="shared" si="96"/>
        <v>0</v>
      </c>
      <c r="O550" s="208"/>
      <c r="P550" s="208"/>
      <c r="Q550" s="209">
        <f t="shared" si="97"/>
        <v>0</v>
      </c>
      <c r="R550" s="209">
        <f t="shared" si="97"/>
        <v>0</v>
      </c>
      <c r="S550" s="1990"/>
      <c r="T550" s="1991"/>
      <c r="U550" s="118">
        <f t="shared" si="95"/>
        <v>0</v>
      </c>
      <c r="V550" s="651"/>
      <c r="W550" s="648"/>
      <c r="X550" s="649"/>
      <c r="Y550" s="649"/>
      <c r="Z550" s="649"/>
      <c r="AA550" s="649"/>
      <c r="AB550" s="649"/>
      <c r="AC550" s="649"/>
      <c r="AD550" s="650"/>
      <c r="AE550" s="199"/>
      <c r="AF550" s="199"/>
      <c r="AG550" s="199"/>
      <c r="AH550" s="33"/>
      <c r="AI550" s="33"/>
      <c r="AJ550" s="33"/>
      <c r="AK550" s="33"/>
      <c r="AL550" s="33"/>
      <c r="AM550" s="33"/>
      <c r="AN550" s="48"/>
      <c r="AO550" s="48"/>
      <c r="AP550" s="48"/>
    </row>
    <row r="551" spans="9:42" ht="21" customHeight="1">
      <c r="I551" s="292">
        <f>IF((O$553+P$553)&gt;0,1,0)</f>
        <v>0</v>
      </c>
      <c r="J551" s="118">
        <f t="shared" si="94"/>
        <v>0</v>
      </c>
      <c r="K551" s="2002" t="s">
        <v>840</v>
      </c>
      <c r="L551" s="2004" t="s">
        <v>841</v>
      </c>
      <c r="M551" s="2006" t="s">
        <v>842</v>
      </c>
      <c r="N551" s="2006" t="s">
        <v>843</v>
      </c>
      <c r="O551" s="2012" t="s">
        <v>844</v>
      </c>
      <c r="P551" s="2012"/>
      <c r="Q551" s="2012" t="s">
        <v>845</v>
      </c>
      <c r="R551" s="2012"/>
      <c r="S551" s="1992" t="s">
        <v>969</v>
      </c>
      <c r="T551" s="1993"/>
      <c r="U551" s="118">
        <f t="shared" si="92"/>
        <v>0</v>
      </c>
      <c r="V551" s="33"/>
      <c r="W551" s="33"/>
      <c r="X551" s="33"/>
      <c r="Y551" s="33"/>
      <c r="Z551" s="33"/>
      <c r="AA551" s="205"/>
      <c r="AB551" s="33"/>
      <c r="AC551" s="33"/>
      <c r="AD551" s="33"/>
      <c r="AE551" s="199"/>
      <c r="AF551" s="199"/>
      <c r="AG551" s="199"/>
      <c r="AH551" s="33"/>
      <c r="AI551" s="33"/>
      <c r="AJ551" s="33"/>
      <c r="AK551" s="33"/>
      <c r="AL551" s="33"/>
      <c r="AM551" s="33"/>
      <c r="AN551" s="48"/>
      <c r="AO551" s="48"/>
      <c r="AP551" s="48"/>
    </row>
    <row r="552" spans="9:42" ht="21" customHeight="1">
      <c r="I552" s="292">
        <f t="shared" ref="I552:I575" si="100">IF((O$553+P$553)&gt;0,1,0)</f>
        <v>0</v>
      </c>
      <c r="J552" s="118">
        <f t="shared" si="94"/>
        <v>0</v>
      </c>
      <c r="K552" s="2003"/>
      <c r="L552" s="2005"/>
      <c r="M552" s="2007"/>
      <c r="N552" s="2007"/>
      <c r="O552" s="635" t="s">
        <v>741</v>
      </c>
      <c r="P552" s="176" t="s">
        <v>742</v>
      </c>
      <c r="Q552" s="176" t="s">
        <v>741</v>
      </c>
      <c r="R552" s="177" t="s">
        <v>742</v>
      </c>
      <c r="S552" s="1994"/>
      <c r="T552" s="1995"/>
      <c r="U552" s="118">
        <f t="shared" si="92"/>
        <v>0</v>
      </c>
      <c r="V552" s="33"/>
      <c r="W552" s="33"/>
      <c r="X552" s="33"/>
      <c r="Y552" s="33"/>
      <c r="Z552" s="33"/>
      <c r="AA552" s="205"/>
      <c r="AB552" s="33"/>
      <c r="AC552" s="33"/>
      <c r="AD552" s="33"/>
      <c r="AE552" s="199"/>
      <c r="AF552" s="199"/>
      <c r="AG552" s="199"/>
      <c r="AH552" s="33"/>
      <c r="AI552" s="33"/>
      <c r="AJ552" s="33"/>
      <c r="AK552" s="33"/>
      <c r="AL552" s="33"/>
      <c r="AM552" s="33"/>
      <c r="AN552" s="48"/>
      <c r="AO552" s="48"/>
      <c r="AP552" s="48"/>
    </row>
    <row r="553" spans="9:42" ht="21" customHeight="1">
      <c r="I553" s="292">
        <f t="shared" si="100"/>
        <v>0</v>
      </c>
      <c r="J553" s="118">
        <f t="shared" si="94"/>
        <v>0</v>
      </c>
      <c r="K553" s="636">
        <f>+K25+1</f>
        <v>15</v>
      </c>
      <c r="L553" s="188"/>
      <c r="M553" s="188"/>
      <c r="N553" s="189">
        <f t="shared" ref="N553:N600" si="101">IF(O553+P553&gt;0,$W$527,)</f>
        <v>0</v>
      </c>
      <c r="O553" s="190"/>
      <c r="P553" s="190"/>
      <c r="Q553" s="191">
        <f t="shared" ref="Q553:R600" si="102">ROUND(O553*50,0)</f>
        <v>0</v>
      </c>
      <c r="R553" s="191">
        <f t="shared" si="102"/>
        <v>0</v>
      </c>
      <c r="S553" s="1988"/>
      <c r="T553" s="1989"/>
      <c r="U553" s="118">
        <f t="shared" si="92"/>
        <v>0</v>
      </c>
      <c r="V553" s="33"/>
      <c r="W553" s="33"/>
      <c r="X553" s="33"/>
      <c r="Y553" s="33"/>
      <c r="Z553" s="33"/>
      <c r="AA553" s="205"/>
      <c r="AB553" s="33"/>
      <c r="AC553" s="33"/>
      <c r="AD553" s="33"/>
      <c r="AE553" s="199"/>
      <c r="AF553" s="199"/>
      <c r="AG553" s="199"/>
      <c r="AH553" s="33"/>
      <c r="AI553" s="33"/>
      <c r="AJ553" s="33"/>
      <c r="AK553" s="33"/>
      <c r="AL553" s="33"/>
      <c r="AM553" s="33"/>
      <c r="AN553" s="48"/>
      <c r="AO553" s="48"/>
      <c r="AP553" s="48"/>
    </row>
    <row r="554" spans="9:42" ht="21" customHeight="1">
      <c r="I554" s="292">
        <f t="shared" si="100"/>
        <v>0</v>
      </c>
      <c r="J554" s="118">
        <f t="shared" si="94"/>
        <v>0</v>
      </c>
      <c r="K554" s="636">
        <f t="shared" ref="K554:K575" si="103">+K553+1</f>
        <v>16</v>
      </c>
      <c r="L554" s="188"/>
      <c r="M554" s="188"/>
      <c r="N554" s="189">
        <f t="shared" si="101"/>
        <v>0</v>
      </c>
      <c r="O554" s="190"/>
      <c r="P554" s="190"/>
      <c r="Q554" s="191">
        <f t="shared" si="102"/>
        <v>0</v>
      </c>
      <c r="R554" s="191">
        <f t="shared" si="102"/>
        <v>0</v>
      </c>
      <c r="S554" s="1988"/>
      <c r="T554" s="1989"/>
      <c r="U554" s="118">
        <f t="shared" si="92"/>
        <v>0</v>
      </c>
      <c r="V554" s="33"/>
      <c r="W554" s="33"/>
      <c r="X554" s="33"/>
      <c r="Y554" s="33"/>
      <c r="Z554" s="33"/>
      <c r="AA554" s="205"/>
      <c r="AB554" s="33"/>
      <c r="AC554" s="33"/>
      <c r="AD554" s="33"/>
      <c r="AE554" s="199"/>
      <c r="AF554" s="199"/>
      <c r="AG554" s="199"/>
      <c r="AH554" s="33"/>
      <c r="AI554" s="33"/>
      <c r="AJ554" s="33"/>
      <c r="AK554" s="33"/>
      <c r="AL554" s="33"/>
      <c r="AM554" s="33"/>
      <c r="AN554" s="48"/>
      <c r="AO554" s="48"/>
      <c r="AP554" s="48"/>
    </row>
    <row r="555" spans="9:42" ht="21" customHeight="1">
      <c r="I555" s="292">
        <f t="shared" si="100"/>
        <v>0</v>
      </c>
      <c r="J555" s="118">
        <f t="shared" si="94"/>
        <v>0</v>
      </c>
      <c r="K555" s="636">
        <f t="shared" si="103"/>
        <v>17</v>
      </c>
      <c r="L555" s="188"/>
      <c r="M555" s="188"/>
      <c r="N555" s="189">
        <f t="shared" si="101"/>
        <v>0</v>
      </c>
      <c r="O555" s="190"/>
      <c r="P555" s="190"/>
      <c r="Q555" s="191">
        <f t="shared" si="102"/>
        <v>0</v>
      </c>
      <c r="R555" s="191">
        <f t="shared" si="102"/>
        <v>0</v>
      </c>
      <c r="S555" s="1988"/>
      <c r="T555" s="1989"/>
      <c r="U555" s="118">
        <f t="shared" si="92"/>
        <v>0</v>
      </c>
      <c r="V555" s="33"/>
      <c r="W555" s="33"/>
      <c r="X555" s="33"/>
      <c r="Y555" s="33"/>
      <c r="Z555" s="33"/>
      <c r="AA555" s="205"/>
      <c r="AB555" s="33"/>
      <c r="AC555" s="33"/>
      <c r="AD555" s="33"/>
      <c r="AE555" s="199"/>
      <c r="AF555" s="199"/>
      <c r="AG555" s="199"/>
      <c r="AH555" s="33"/>
      <c r="AI555" s="33"/>
      <c r="AJ555" s="33"/>
      <c r="AK555" s="33"/>
      <c r="AL555" s="33"/>
      <c r="AM555" s="33"/>
      <c r="AN555" s="48"/>
      <c r="AO555" s="48"/>
      <c r="AP555" s="48"/>
    </row>
    <row r="556" spans="9:42" ht="21" customHeight="1">
      <c r="I556" s="292">
        <f t="shared" si="100"/>
        <v>0</v>
      </c>
      <c r="J556" s="118">
        <f t="shared" si="94"/>
        <v>0</v>
      </c>
      <c r="K556" s="636">
        <f t="shared" si="103"/>
        <v>18</v>
      </c>
      <c r="L556" s="188"/>
      <c r="M556" s="188"/>
      <c r="N556" s="189">
        <f t="shared" si="101"/>
        <v>0</v>
      </c>
      <c r="O556" s="190"/>
      <c r="P556" s="190"/>
      <c r="Q556" s="191">
        <f t="shared" si="102"/>
        <v>0</v>
      </c>
      <c r="R556" s="191">
        <f t="shared" si="102"/>
        <v>0</v>
      </c>
      <c r="S556" s="1988"/>
      <c r="T556" s="1989"/>
      <c r="U556" s="118">
        <f t="shared" si="92"/>
        <v>0</v>
      </c>
      <c r="V556" s="33"/>
      <c r="W556" s="33"/>
      <c r="X556" s="33"/>
      <c r="Y556" s="33"/>
      <c r="Z556" s="33"/>
      <c r="AA556" s="205"/>
      <c r="AB556" s="33"/>
      <c r="AC556" s="33"/>
      <c r="AD556" s="33"/>
      <c r="AE556" s="199"/>
      <c r="AF556" s="199"/>
      <c r="AG556" s="199"/>
      <c r="AH556" s="33"/>
      <c r="AI556" s="33"/>
      <c r="AJ556" s="33"/>
      <c r="AK556" s="33"/>
      <c r="AL556" s="33"/>
      <c r="AM556" s="33"/>
      <c r="AN556" s="48"/>
      <c r="AO556" s="48"/>
      <c r="AP556" s="48"/>
    </row>
    <row r="557" spans="9:42" ht="21" customHeight="1">
      <c r="I557" s="292">
        <f t="shared" si="100"/>
        <v>0</v>
      </c>
      <c r="J557" s="118">
        <f t="shared" si="94"/>
        <v>0</v>
      </c>
      <c r="K557" s="636">
        <f t="shared" si="103"/>
        <v>19</v>
      </c>
      <c r="L557" s="188"/>
      <c r="M557" s="188"/>
      <c r="N557" s="189">
        <f t="shared" si="101"/>
        <v>0</v>
      </c>
      <c r="O557" s="190"/>
      <c r="P557" s="190"/>
      <c r="Q557" s="191">
        <f t="shared" si="102"/>
        <v>0</v>
      </c>
      <c r="R557" s="191">
        <f t="shared" si="102"/>
        <v>0</v>
      </c>
      <c r="S557" s="1988"/>
      <c r="T557" s="1989"/>
      <c r="U557" s="118">
        <f t="shared" si="92"/>
        <v>0</v>
      </c>
      <c r="V557" s="33"/>
      <c r="W557" s="33"/>
      <c r="X557" s="33"/>
      <c r="Y557" s="33"/>
      <c r="Z557" s="33"/>
      <c r="AA557" s="205"/>
      <c r="AB557" s="33"/>
      <c r="AC557" s="33"/>
      <c r="AD557" s="33"/>
      <c r="AE557" s="199"/>
      <c r="AF557" s="199"/>
      <c r="AG557" s="199"/>
      <c r="AH557" s="33"/>
      <c r="AI557" s="33"/>
      <c r="AJ557" s="33"/>
      <c r="AK557" s="33"/>
      <c r="AL557" s="33"/>
      <c r="AM557" s="33"/>
      <c r="AN557" s="48"/>
      <c r="AO557" s="48"/>
      <c r="AP557" s="48"/>
    </row>
    <row r="558" spans="9:42" ht="21" customHeight="1">
      <c r="I558" s="292">
        <f t="shared" si="100"/>
        <v>0</v>
      </c>
      <c r="J558" s="118">
        <f t="shared" si="94"/>
        <v>0</v>
      </c>
      <c r="K558" s="636">
        <f t="shared" si="103"/>
        <v>20</v>
      </c>
      <c r="L558" s="188"/>
      <c r="M558" s="188"/>
      <c r="N558" s="189">
        <f t="shared" si="101"/>
        <v>0</v>
      </c>
      <c r="O558" s="190"/>
      <c r="P558" s="190"/>
      <c r="Q558" s="191">
        <f t="shared" si="102"/>
        <v>0</v>
      </c>
      <c r="R558" s="191">
        <f t="shared" si="102"/>
        <v>0</v>
      </c>
      <c r="S558" s="1988"/>
      <c r="T558" s="1989"/>
      <c r="U558" s="118">
        <f t="shared" si="92"/>
        <v>0</v>
      </c>
      <c r="V558" s="33"/>
      <c r="W558" s="33"/>
      <c r="X558" s="33"/>
      <c r="Y558" s="33"/>
      <c r="Z558" s="33"/>
      <c r="AA558" s="205"/>
      <c r="AB558" s="33"/>
      <c r="AC558" s="33"/>
      <c r="AD558" s="33"/>
      <c r="AE558" s="199"/>
      <c r="AF558" s="199"/>
      <c r="AG558" s="199"/>
      <c r="AH558" s="33"/>
      <c r="AI558" s="33"/>
      <c r="AJ558" s="33"/>
      <c r="AK558" s="33"/>
      <c r="AL558" s="33"/>
      <c r="AM558" s="33"/>
      <c r="AN558" s="48"/>
      <c r="AO558" s="48"/>
      <c r="AP558" s="48"/>
    </row>
    <row r="559" spans="9:42" ht="21" customHeight="1">
      <c r="I559" s="292">
        <f t="shared" si="100"/>
        <v>0</v>
      </c>
      <c r="J559" s="118">
        <f t="shared" si="94"/>
        <v>0</v>
      </c>
      <c r="K559" s="636">
        <f t="shared" si="103"/>
        <v>21</v>
      </c>
      <c r="L559" s="188"/>
      <c r="M559" s="188"/>
      <c r="N559" s="189">
        <f t="shared" si="101"/>
        <v>0</v>
      </c>
      <c r="O559" s="190"/>
      <c r="P559" s="190"/>
      <c r="Q559" s="191">
        <f t="shared" si="102"/>
        <v>0</v>
      </c>
      <c r="R559" s="191">
        <f t="shared" si="102"/>
        <v>0</v>
      </c>
      <c r="S559" s="1988"/>
      <c r="T559" s="1989"/>
      <c r="U559" s="118">
        <f t="shared" si="92"/>
        <v>0</v>
      </c>
      <c r="V559" s="33"/>
      <c r="W559" s="33"/>
      <c r="X559" s="33"/>
      <c r="Y559" s="33"/>
      <c r="Z559" s="33"/>
      <c r="AA559" s="205"/>
      <c r="AB559" s="33"/>
      <c r="AC559" s="33"/>
      <c r="AD559" s="33"/>
      <c r="AE559" s="199"/>
      <c r="AF559" s="199"/>
      <c r="AG559" s="199"/>
      <c r="AH559" s="33"/>
      <c r="AI559" s="33"/>
      <c r="AJ559" s="33"/>
      <c r="AK559" s="33"/>
      <c r="AL559" s="33"/>
      <c r="AM559" s="33"/>
      <c r="AN559" s="48"/>
      <c r="AO559" s="48"/>
      <c r="AP559" s="48"/>
    </row>
    <row r="560" spans="9:42" ht="21" customHeight="1">
      <c r="I560" s="292">
        <f t="shared" si="100"/>
        <v>0</v>
      </c>
      <c r="J560" s="118">
        <f t="shared" si="94"/>
        <v>0</v>
      </c>
      <c r="K560" s="636">
        <f t="shared" si="103"/>
        <v>22</v>
      </c>
      <c r="L560" s="188"/>
      <c r="M560" s="188"/>
      <c r="N560" s="189">
        <f t="shared" si="101"/>
        <v>0</v>
      </c>
      <c r="O560" s="190"/>
      <c r="P560" s="190"/>
      <c r="Q560" s="191">
        <f t="shared" si="102"/>
        <v>0</v>
      </c>
      <c r="R560" s="191">
        <f t="shared" si="102"/>
        <v>0</v>
      </c>
      <c r="S560" s="1988"/>
      <c r="T560" s="1989"/>
      <c r="U560" s="118">
        <f t="shared" si="92"/>
        <v>0</v>
      </c>
      <c r="V560" s="33"/>
      <c r="W560" s="33"/>
      <c r="X560" s="33"/>
      <c r="Y560" s="33"/>
      <c r="Z560" s="33"/>
      <c r="AA560" s="205"/>
      <c r="AB560" s="33"/>
      <c r="AC560" s="33"/>
      <c r="AD560" s="33"/>
      <c r="AE560" s="199"/>
      <c r="AF560" s="199"/>
      <c r="AG560" s="199"/>
      <c r="AH560" s="33"/>
      <c r="AI560" s="33"/>
      <c r="AJ560" s="33"/>
      <c r="AK560" s="33"/>
      <c r="AL560" s="33"/>
      <c r="AM560" s="33"/>
      <c r="AN560" s="48"/>
      <c r="AO560" s="48"/>
      <c r="AP560" s="48"/>
    </row>
    <row r="561" spans="9:42" ht="21" customHeight="1">
      <c r="I561" s="292">
        <f t="shared" si="100"/>
        <v>0</v>
      </c>
      <c r="J561" s="118">
        <f t="shared" si="94"/>
        <v>0</v>
      </c>
      <c r="K561" s="636">
        <f t="shared" si="103"/>
        <v>23</v>
      </c>
      <c r="L561" s="188"/>
      <c r="M561" s="188"/>
      <c r="N561" s="189">
        <f t="shared" si="101"/>
        <v>0</v>
      </c>
      <c r="O561" s="190"/>
      <c r="P561" s="190"/>
      <c r="Q561" s="191">
        <f t="shared" si="102"/>
        <v>0</v>
      </c>
      <c r="R561" s="191">
        <f t="shared" si="102"/>
        <v>0</v>
      </c>
      <c r="S561" s="1988"/>
      <c r="T561" s="1989"/>
      <c r="U561" s="118">
        <f t="shared" si="92"/>
        <v>0</v>
      </c>
      <c r="V561" s="33"/>
      <c r="W561" s="33"/>
      <c r="X561" s="33"/>
      <c r="Y561" s="33"/>
      <c r="Z561" s="33"/>
      <c r="AA561" s="205"/>
      <c r="AB561" s="33"/>
      <c r="AC561" s="33"/>
      <c r="AD561" s="33"/>
      <c r="AE561" s="199"/>
      <c r="AF561" s="199"/>
      <c r="AG561" s="199"/>
      <c r="AH561" s="33"/>
      <c r="AI561" s="33"/>
      <c r="AJ561" s="33"/>
      <c r="AK561" s="33"/>
      <c r="AL561" s="33"/>
      <c r="AM561" s="33"/>
      <c r="AN561" s="48"/>
      <c r="AO561" s="48"/>
      <c r="AP561" s="48"/>
    </row>
    <row r="562" spans="9:42" ht="21" customHeight="1">
      <c r="I562" s="292">
        <f t="shared" si="100"/>
        <v>0</v>
      </c>
      <c r="J562" s="118">
        <f t="shared" si="94"/>
        <v>0</v>
      </c>
      <c r="K562" s="636">
        <f t="shared" si="103"/>
        <v>24</v>
      </c>
      <c r="L562" s="188"/>
      <c r="M562" s="188"/>
      <c r="N562" s="189">
        <f t="shared" si="101"/>
        <v>0</v>
      </c>
      <c r="O562" s="190"/>
      <c r="P562" s="190"/>
      <c r="Q562" s="191">
        <f t="shared" si="102"/>
        <v>0</v>
      </c>
      <c r="R562" s="191">
        <f t="shared" si="102"/>
        <v>0</v>
      </c>
      <c r="S562" s="1988"/>
      <c r="T562" s="1989"/>
      <c r="U562" s="118">
        <f t="shared" si="92"/>
        <v>0</v>
      </c>
      <c r="V562" s="33"/>
      <c r="W562" s="33"/>
      <c r="X562" s="33"/>
      <c r="Y562" s="33"/>
      <c r="Z562" s="33"/>
      <c r="AA562" s="205"/>
      <c r="AB562" s="33"/>
      <c r="AC562" s="33"/>
      <c r="AD562" s="33"/>
      <c r="AE562" s="199"/>
      <c r="AF562" s="199"/>
      <c r="AG562" s="199"/>
      <c r="AH562" s="33"/>
      <c r="AI562" s="33"/>
      <c r="AJ562" s="33"/>
      <c r="AK562" s="33"/>
      <c r="AL562" s="33"/>
      <c r="AM562" s="33"/>
      <c r="AN562" s="48"/>
      <c r="AO562" s="48"/>
      <c r="AP562" s="48"/>
    </row>
    <row r="563" spans="9:42" ht="21" customHeight="1">
      <c r="I563" s="292">
        <f t="shared" si="100"/>
        <v>0</v>
      </c>
      <c r="J563" s="118">
        <f t="shared" si="94"/>
        <v>0</v>
      </c>
      <c r="K563" s="636">
        <f t="shared" si="103"/>
        <v>25</v>
      </c>
      <c r="L563" s="188"/>
      <c r="M563" s="188"/>
      <c r="N563" s="189">
        <f t="shared" si="101"/>
        <v>0</v>
      </c>
      <c r="O563" s="190"/>
      <c r="P563" s="190"/>
      <c r="Q563" s="191">
        <f t="shared" si="102"/>
        <v>0</v>
      </c>
      <c r="R563" s="191">
        <f t="shared" si="102"/>
        <v>0</v>
      </c>
      <c r="S563" s="1988"/>
      <c r="T563" s="1989"/>
      <c r="U563" s="118">
        <f t="shared" si="92"/>
        <v>0</v>
      </c>
      <c r="V563" s="33"/>
      <c r="W563" s="33"/>
      <c r="X563" s="33"/>
      <c r="Y563" s="33"/>
      <c r="Z563" s="33"/>
      <c r="AA563" s="205"/>
      <c r="AB563" s="33"/>
      <c r="AC563" s="33"/>
      <c r="AD563" s="33"/>
      <c r="AE563" s="199"/>
      <c r="AF563" s="199"/>
      <c r="AG563" s="199"/>
      <c r="AH563" s="33"/>
      <c r="AI563" s="33"/>
      <c r="AJ563" s="33"/>
      <c r="AK563" s="33"/>
      <c r="AL563" s="33"/>
      <c r="AM563" s="33"/>
      <c r="AN563" s="48"/>
      <c r="AO563" s="48"/>
      <c r="AP563" s="48"/>
    </row>
    <row r="564" spans="9:42" ht="21" customHeight="1">
      <c r="I564" s="292">
        <f t="shared" si="100"/>
        <v>0</v>
      </c>
      <c r="J564" s="118">
        <f t="shared" si="94"/>
        <v>0</v>
      </c>
      <c r="K564" s="636">
        <f t="shared" si="103"/>
        <v>26</v>
      </c>
      <c r="L564" s="188"/>
      <c r="M564" s="188"/>
      <c r="N564" s="189">
        <f t="shared" si="101"/>
        <v>0</v>
      </c>
      <c r="O564" s="190"/>
      <c r="P564" s="190"/>
      <c r="Q564" s="191">
        <f t="shared" si="102"/>
        <v>0</v>
      </c>
      <c r="R564" s="191">
        <f t="shared" si="102"/>
        <v>0</v>
      </c>
      <c r="S564" s="1988"/>
      <c r="T564" s="1989"/>
      <c r="U564" s="118">
        <f t="shared" si="92"/>
        <v>0</v>
      </c>
      <c r="V564" s="33"/>
      <c r="W564" s="33"/>
      <c r="X564" s="33"/>
      <c r="Y564" s="33"/>
      <c r="Z564" s="33"/>
      <c r="AA564" s="205"/>
      <c r="AB564" s="33"/>
      <c r="AC564" s="33"/>
      <c r="AD564" s="33"/>
      <c r="AE564" s="199"/>
      <c r="AF564" s="199"/>
      <c r="AG564" s="199"/>
      <c r="AH564" s="33"/>
      <c r="AI564" s="33"/>
      <c r="AJ564" s="33"/>
      <c r="AK564" s="33"/>
      <c r="AL564" s="33"/>
      <c r="AM564" s="33"/>
      <c r="AN564" s="48"/>
      <c r="AO564" s="48"/>
      <c r="AP564" s="48"/>
    </row>
    <row r="565" spans="9:42" ht="21" customHeight="1">
      <c r="I565" s="292">
        <f t="shared" si="100"/>
        <v>0</v>
      </c>
      <c r="J565" s="118">
        <f t="shared" si="94"/>
        <v>0</v>
      </c>
      <c r="K565" s="636">
        <f t="shared" si="103"/>
        <v>27</v>
      </c>
      <c r="L565" s="188"/>
      <c r="M565" s="188"/>
      <c r="N565" s="189">
        <f t="shared" si="101"/>
        <v>0</v>
      </c>
      <c r="O565" s="190"/>
      <c r="P565" s="190"/>
      <c r="Q565" s="191">
        <f t="shared" si="102"/>
        <v>0</v>
      </c>
      <c r="R565" s="191">
        <f t="shared" si="102"/>
        <v>0</v>
      </c>
      <c r="S565" s="1988"/>
      <c r="T565" s="1989"/>
      <c r="U565" s="118">
        <f t="shared" si="92"/>
        <v>0</v>
      </c>
      <c r="V565" s="33"/>
      <c r="W565" s="33"/>
      <c r="X565" s="33"/>
      <c r="Y565" s="33"/>
      <c r="Z565" s="33"/>
      <c r="AA565" s="205"/>
      <c r="AB565" s="33"/>
      <c r="AC565" s="33"/>
      <c r="AD565" s="33"/>
      <c r="AE565" s="199"/>
      <c r="AF565" s="199"/>
      <c r="AG565" s="199"/>
      <c r="AH565" s="33"/>
      <c r="AI565" s="33"/>
      <c r="AJ565" s="33"/>
      <c r="AK565" s="33"/>
      <c r="AL565" s="33"/>
      <c r="AM565" s="33"/>
      <c r="AN565" s="48"/>
      <c r="AO565" s="48"/>
      <c r="AP565" s="48"/>
    </row>
    <row r="566" spans="9:42" ht="21" customHeight="1">
      <c r="I566" s="292">
        <f t="shared" si="100"/>
        <v>0</v>
      </c>
      <c r="J566" s="118">
        <f t="shared" si="94"/>
        <v>0</v>
      </c>
      <c r="K566" s="636">
        <f t="shared" si="103"/>
        <v>28</v>
      </c>
      <c r="L566" s="188"/>
      <c r="M566" s="188"/>
      <c r="N566" s="189">
        <f t="shared" si="101"/>
        <v>0</v>
      </c>
      <c r="O566" s="190"/>
      <c r="P566" s="190"/>
      <c r="Q566" s="191">
        <f t="shared" si="102"/>
        <v>0</v>
      </c>
      <c r="R566" s="191">
        <f t="shared" si="102"/>
        <v>0</v>
      </c>
      <c r="S566" s="1988"/>
      <c r="T566" s="1989"/>
      <c r="U566" s="118">
        <f t="shared" si="92"/>
        <v>0</v>
      </c>
      <c r="V566" s="33"/>
      <c r="W566" s="33"/>
      <c r="X566" s="33"/>
      <c r="Y566" s="33"/>
      <c r="Z566" s="33"/>
      <c r="AA566" s="205"/>
      <c r="AB566" s="33"/>
      <c r="AC566" s="33"/>
      <c r="AD566" s="33"/>
      <c r="AE566" s="199"/>
      <c r="AF566" s="199"/>
      <c r="AG566" s="199"/>
      <c r="AH566" s="33"/>
      <c r="AI566" s="33"/>
      <c r="AJ566" s="33"/>
      <c r="AK566" s="33"/>
      <c r="AL566" s="33"/>
      <c r="AM566" s="33"/>
      <c r="AN566" s="48"/>
      <c r="AO566" s="48"/>
      <c r="AP566" s="48"/>
    </row>
    <row r="567" spans="9:42" ht="21" customHeight="1">
      <c r="I567" s="292">
        <f t="shared" si="100"/>
        <v>0</v>
      </c>
      <c r="J567" s="118">
        <f t="shared" si="94"/>
        <v>0</v>
      </c>
      <c r="K567" s="636">
        <f t="shared" si="103"/>
        <v>29</v>
      </c>
      <c r="L567" s="188"/>
      <c r="M567" s="188"/>
      <c r="N567" s="189">
        <f t="shared" si="101"/>
        <v>0</v>
      </c>
      <c r="O567" s="190"/>
      <c r="P567" s="190"/>
      <c r="Q567" s="191">
        <f t="shared" si="102"/>
        <v>0</v>
      </c>
      <c r="R567" s="191">
        <f t="shared" si="102"/>
        <v>0</v>
      </c>
      <c r="S567" s="1988"/>
      <c r="T567" s="1989"/>
      <c r="U567" s="118">
        <f t="shared" si="92"/>
        <v>0</v>
      </c>
      <c r="V567" s="33"/>
      <c r="W567" s="33"/>
      <c r="X567" s="33"/>
      <c r="Y567" s="33"/>
      <c r="Z567" s="33"/>
      <c r="AA567" s="205"/>
      <c r="AB567" s="33"/>
      <c r="AC567" s="33"/>
      <c r="AD567" s="33"/>
      <c r="AE567" s="199"/>
      <c r="AF567" s="199"/>
      <c r="AG567" s="199"/>
      <c r="AH567" s="33"/>
      <c r="AI567" s="33"/>
      <c r="AJ567" s="33"/>
      <c r="AK567" s="33"/>
      <c r="AL567" s="33"/>
      <c r="AM567" s="33"/>
      <c r="AN567" s="48"/>
      <c r="AO567" s="48"/>
      <c r="AP567" s="48"/>
    </row>
    <row r="568" spans="9:42" ht="21" customHeight="1">
      <c r="I568" s="292">
        <f t="shared" si="100"/>
        <v>0</v>
      </c>
      <c r="J568" s="118">
        <f t="shared" si="94"/>
        <v>0</v>
      </c>
      <c r="K568" s="636">
        <f t="shared" si="103"/>
        <v>30</v>
      </c>
      <c r="L568" s="188"/>
      <c r="M568" s="188"/>
      <c r="N568" s="189">
        <f t="shared" si="101"/>
        <v>0</v>
      </c>
      <c r="O568" s="190"/>
      <c r="P568" s="190"/>
      <c r="Q568" s="191">
        <f t="shared" si="102"/>
        <v>0</v>
      </c>
      <c r="R568" s="191">
        <f t="shared" si="102"/>
        <v>0</v>
      </c>
      <c r="S568" s="1988"/>
      <c r="T568" s="1989"/>
      <c r="U568" s="118">
        <f t="shared" si="92"/>
        <v>0</v>
      </c>
      <c r="V568" s="33"/>
      <c r="W568" s="33"/>
      <c r="X568" s="33"/>
      <c r="Y568" s="33"/>
      <c r="Z568" s="33"/>
      <c r="AA568" s="205"/>
      <c r="AB568" s="33"/>
      <c r="AC568" s="33"/>
      <c r="AD568" s="33"/>
      <c r="AE568" s="199"/>
      <c r="AF568" s="199"/>
      <c r="AG568" s="199"/>
      <c r="AH568" s="33"/>
      <c r="AI568" s="33"/>
      <c r="AJ568" s="33"/>
      <c r="AK568" s="33"/>
      <c r="AL568" s="33"/>
      <c r="AM568" s="33"/>
      <c r="AN568" s="48"/>
      <c r="AO568" s="48"/>
      <c r="AP568" s="48"/>
    </row>
    <row r="569" spans="9:42" ht="21" customHeight="1">
      <c r="I569" s="292">
        <f t="shared" si="100"/>
        <v>0</v>
      </c>
      <c r="J569" s="118">
        <f t="shared" si="94"/>
        <v>0</v>
      </c>
      <c r="K569" s="636">
        <f t="shared" si="103"/>
        <v>31</v>
      </c>
      <c r="L569" s="188"/>
      <c r="M569" s="188"/>
      <c r="N569" s="189">
        <f t="shared" si="101"/>
        <v>0</v>
      </c>
      <c r="O569" s="190"/>
      <c r="P569" s="190"/>
      <c r="Q569" s="191">
        <f t="shared" si="102"/>
        <v>0</v>
      </c>
      <c r="R569" s="191">
        <f t="shared" si="102"/>
        <v>0</v>
      </c>
      <c r="S569" s="1988"/>
      <c r="T569" s="1989"/>
      <c r="U569" s="118">
        <f t="shared" si="92"/>
        <v>0</v>
      </c>
      <c r="V569" s="33"/>
      <c r="W569" s="33"/>
      <c r="X569" s="33"/>
      <c r="Y569" s="33"/>
      <c r="Z569" s="33"/>
      <c r="AA569" s="205"/>
      <c r="AB569" s="33"/>
      <c r="AC569" s="33"/>
      <c r="AD569" s="33"/>
      <c r="AE569" s="199"/>
      <c r="AF569" s="199"/>
      <c r="AG569" s="199"/>
      <c r="AH569" s="33"/>
      <c r="AI569" s="33"/>
      <c r="AJ569" s="33"/>
      <c r="AK569" s="33"/>
      <c r="AL569" s="33"/>
      <c r="AM569" s="33"/>
      <c r="AN569" s="48"/>
      <c r="AO569" s="48"/>
      <c r="AP569" s="48"/>
    </row>
    <row r="570" spans="9:42" ht="21" customHeight="1">
      <c r="I570" s="292">
        <f t="shared" si="100"/>
        <v>0</v>
      </c>
      <c r="J570" s="118">
        <f t="shared" si="94"/>
        <v>0</v>
      </c>
      <c r="K570" s="636">
        <f t="shared" si="103"/>
        <v>32</v>
      </c>
      <c r="L570" s="188"/>
      <c r="M570" s="188"/>
      <c r="N570" s="189">
        <f t="shared" si="101"/>
        <v>0</v>
      </c>
      <c r="O570" s="190"/>
      <c r="P570" s="190"/>
      <c r="Q570" s="191">
        <f t="shared" si="102"/>
        <v>0</v>
      </c>
      <c r="R570" s="191">
        <f t="shared" si="102"/>
        <v>0</v>
      </c>
      <c r="S570" s="1988"/>
      <c r="T570" s="1989"/>
      <c r="U570" s="118">
        <f t="shared" si="92"/>
        <v>0</v>
      </c>
      <c r="V570" s="33"/>
      <c r="W570" s="33"/>
      <c r="X570" s="33"/>
      <c r="Y570" s="33"/>
      <c r="Z570" s="33"/>
      <c r="AA570" s="205"/>
      <c r="AB570" s="33"/>
      <c r="AC570" s="33"/>
      <c r="AD570" s="33"/>
      <c r="AE570" s="199"/>
      <c r="AF570" s="199"/>
      <c r="AG570" s="199"/>
      <c r="AH570" s="33"/>
      <c r="AI570" s="33"/>
      <c r="AJ570" s="33"/>
      <c r="AK570" s="33"/>
      <c r="AL570" s="33"/>
      <c r="AM570" s="33"/>
      <c r="AN570" s="48"/>
      <c r="AO570" s="48"/>
      <c r="AP570" s="48"/>
    </row>
    <row r="571" spans="9:42" ht="21" customHeight="1">
      <c r="I571" s="292">
        <f t="shared" si="100"/>
        <v>0</v>
      </c>
      <c r="J571" s="118">
        <f t="shared" si="94"/>
        <v>0</v>
      </c>
      <c r="K571" s="636">
        <f t="shared" si="103"/>
        <v>33</v>
      </c>
      <c r="L571" s="188"/>
      <c r="M571" s="188"/>
      <c r="N571" s="189">
        <f t="shared" si="101"/>
        <v>0</v>
      </c>
      <c r="O571" s="190"/>
      <c r="P571" s="190"/>
      <c r="Q571" s="191">
        <f t="shared" si="102"/>
        <v>0</v>
      </c>
      <c r="R571" s="191">
        <f t="shared" si="102"/>
        <v>0</v>
      </c>
      <c r="S571" s="1988"/>
      <c r="T571" s="1989"/>
      <c r="U571" s="118">
        <f t="shared" si="92"/>
        <v>0</v>
      </c>
      <c r="V571" s="33"/>
      <c r="W571" s="33"/>
      <c r="X571" s="33"/>
      <c r="Y571" s="33"/>
      <c r="Z571" s="33"/>
      <c r="AA571" s="205"/>
      <c r="AB571" s="33"/>
      <c r="AC571" s="33"/>
      <c r="AD571" s="33"/>
      <c r="AE571" s="199"/>
      <c r="AF571" s="199"/>
      <c r="AG571" s="199"/>
      <c r="AH571" s="33"/>
      <c r="AI571" s="33"/>
      <c r="AJ571" s="33"/>
      <c r="AK571" s="33"/>
      <c r="AL571" s="33"/>
      <c r="AM571" s="33"/>
      <c r="AN571" s="48"/>
      <c r="AO571" s="48"/>
      <c r="AP571" s="48"/>
    </row>
    <row r="572" spans="9:42" ht="21" customHeight="1">
      <c r="I572" s="292">
        <f t="shared" si="100"/>
        <v>0</v>
      </c>
      <c r="J572" s="118">
        <f t="shared" si="94"/>
        <v>0</v>
      </c>
      <c r="K572" s="636">
        <f t="shared" si="103"/>
        <v>34</v>
      </c>
      <c r="L572" s="188"/>
      <c r="M572" s="188"/>
      <c r="N572" s="189">
        <f t="shared" si="101"/>
        <v>0</v>
      </c>
      <c r="O572" s="190"/>
      <c r="P572" s="190"/>
      <c r="Q572" s="191">
        <f t="shared" si="102"/>
        <v>0</v>
      </c>
      <c r="R572" s="191">
        <f t="shared" si="102"/>
        <v>0</v>
      </c>
      <c r="S572" s="1988"/>
      <c r="T572" s="1989"/>
      <c r="U572" s="118">
        <f t="shared" si="92"/>
        <v>0</v>
      </c>
      <c r="V572" s="33"/>
      <c r="W572" s="33"/>
      <c r="X572" s="33"/>
      <c r="Y572" s="33"/>
      <c r="Z572" s="33"/>
      <c r="AA572" s="205"/>
      <c r="AB572" s="33"/>
      <c r="AC572" s="33"/>
      <c r="AD572" s="33"/>
      <c r="AE572" s="199"/>
      <c r="AF572" s="199"/>
      <c r="AG572" s="199"/>
      <c r="AH572" s="33"/>
      <c r="AI572" s="33"/>
      <c r="AJ572" s="33"/>
      <c r="AK572" s="33"/>
      <c r="AL572" s="33"/>
      <c r="AM572" s="33"/>
      <c r="AN572" s="48"/>
      <c r="AO572" s="48"/>
      <c r="AP572" s="48"/>
    </row>
    <row r="573" spans="9:42" ht="21" customHeight="1">
      <c r="I573" s="292">
        <f t="shared" si="100"/>
        <v>0</v>
      </c>
      <c r="J573" s="118">
        <f t="shared" si="94"/>
        <v>0</v>
      </c>
      <c r="K573" s="636">
        <f t="shared" si="103"/>
        <v>35</v>
      </c>
      <c r="L573" s="188"/>
      <c r="M573" s="188"/>
      <c r="N573" s="189">
        <f t="shared" si="101"/>
        <v>0</v>
      </c>
      <c r="O573" s="190"/>
      <c r="P573" s="190"/>
      <c r="Q573" s="191">
        <f t="shared" si="102"/>
        <v>0</v>
      </c>
      <c r="R573" s="191">
        <f t="shared" si="102"/>
        <v>0</v>
      </c>
      <c r="S573" s="1988"/>
      <c r="T573" s="1989"/>
      <c r="U573" s="118">
        <f t="shared" si="92"/>
        <v>0</v>
      </c>
      <c r="V573" s="33"/>
      <c r="W573" s="33"/>
      <c r="X573" s="33"/>
      <c r="Y573" s="33"/>
      <c r="Z573" s="33"/>
      <c r="AA573" s="205"/>
      <c r="AB573" s="33"/>
      <c r="AC573" s="33"/>
      <c r="AD573" s="33"/>
      <c r="AE573" s="199"/>
      <c r="AF573" s="199"/>
      <c r="AG573" s="199"/>
      <c r="AH573" s="33"/>
      <c r="AI573" s="33"/>
      <c r="AJ573" s="33"/>
      <c r="AK573" s="33"/>
      <c r="AL573" s="33"/>
      <c r="AM573" s="33"/>
      <c r="AN573" s="48"/>
      <c r="AO573" s="48"/>
      <c r="AP573" s="48"/>
    </row>
    <row r="574" spans="9:42" ht="21" customHeight="1">
      <c r="I574" s="292">
        <f t="shared" si="100"/>
        <v>0</v>
      </c>
      <c r="J574" s="118">
        <f t="shared" si="94"/>
        <v>0</v>
      </c>
      <c r="K574" s="636">
        <f t="shared" si="103"/>
        <v>36</v>
      </c>
      <c r="L574" s="188"/>
      <c r="M574" s="188"/>
      <c r="N574" s="189">
        <f t="shared" si="101"/>
        <v>0</v>
      </c>
      <c r="O574" s="190"/>
      <c r="P574" s="190"/>
      <c r="Q574" s="191">
        <f t="shared" si="102"/>
        <v>0</v>
      </c>
      <c r="R574" s="191">
        <f t="shared" si="102"/>
        <v>0</v>
      </c>
      <c r="S574" s="1988"/>
      <c r="T574" s="1989"/>
      <c r="U574" s="118">
        <f t="shared" si="92"/>
        <v>0</v>
      </c>
      <c r="V574" s="33"/>
      <c r="W574" s="33"/>
      <c r="X574" s="33"/>
      <c r="Y574" s="33"/>
      <c r="Z574" s="33"/>
      <c r="AA574" s="205"/>
      <c r="AB574" s="33"/>
      <c r="AC574" s="33"/>
      <c r="AD574" s="33"/>
      <c r="AE574" s="199"/>
      <c r="AF574" s="199"/>
      <c r="AG574" s="199"/>
      <c r="AH574" s="33"/>
      <c r="AI574" s="33"/>
      <c r="AJ574" s="33"/>
      <c r="AK574" s="33"/>
      <c r="AL574" s="33"/>
      <c r="AM574" s="33"/>
      <c r="AN574" s="48"/>
      <c r="AO574" s="48"/>
      <c r="AP574" s="48"/>
    </row>
    <row r="575" spans="9:42" ht="21" customHeight="1" thickBot="1">
      <c r="I575" s="292">
        <f t="shared" si="100"/>
        <v>0</v>
      </c>
      <c r="J575" s="118">
        <f t="shared" si="94"/>
        <v>0</v>
      </c>
      <c r="K575" s="210">
        <f t="shared" si="103"/>
        <v>37</v>
      </c>
      <c r="L575" s="188"/>
      <c r="M575" s="188"/>
      <c r="N575" s="211">
        <f t="shared" si="101"/>
        <v>0</v>
      </c>
      <c r="O575" s="212"/>
      <c r="P575" s="212"/>
      <c r="Q575" s="213">
        <f t="shared" si="102"/>
        <v>0</v>
      </c>
      <c r="R575" s="213">
        <f t="shared" si="102"/>
        <v>0</v>
      </c>
      <c r="S575" s="1990"/>
      <c r="T575" s="1991"/>
      <c r="U575" s="118">
        <f t="shared" si="92"/>
        <v>0</v>
      </c>
      <c r="V575" s="33"/>
      <c r="W575" s="33"/>
      <c r="X575" s="33"/>
      <c r="Y575" s="33"/>
      <c r="Z575" s="33"/>
      <c r="AA575" s="205"/>
      <c r="AB575" s="33"/>
      <c r="AC575" s="33"/>
      <c r="AD575" s="33"/>
      <c r="AE575" s="199"/>
      <c r="AF575" s="199"/>
      <c r="AG575" s="199"/>
      <c r="AH575" s="33"/>
      <c r="AI575" s="33"/>
      <c r="AJ575" s="33"/>
      <c r="AK575" s="33"/>
      <c r="AL575" s="33"/>
      <c r="AM575" s="33"/>
      <c r="AN575" s="48"/>
      <c r="AO575" s="48"/>
      <c r="AP575" s="48"/>
    </row>
    <row r="576" spans="9:42" ht="21" customHeight="1">
      <c r="I576" s="292">
        <f>IF((O$578+P$578)&gt;0,1,0)</f>
        <v>0</v>
      </c>
      <c r="J576" s="118">
        <f t="shared" si="94"/>
        <v>0</v>
      </c>
      <c r="K576" s="2002" t="s">
        <v>840</v>
      </c>
      <c r="L576" s="2004" t="s">
        <v>841</v>
      </c>
      <c r="M576" s="2006" t="s">
        <v>842</v>
      </c>
      <c r="N576" s="2006" t="s">
        <v>843</v>
      </c>
      <c r="O576" s="2012" t="s">
        <v>844</v>
      </c>
      <c r="P576" s="2012"/>
      <c r="Q576" s="2012" t="s">
        <v>845</v>
      </c>
      <c r="R576" s="2012"/>
      <c r="S576" s="1992" t="s">
        <v>969</v>
      </c>
      <c r="T576" s="1993"/>
      <c r="U576" s="118">
        <f t="shared" si="92"/>
        <v>0</v>
      </c>
      <c r="V576" s="33"/>
      <c r="W576" s="33"/>
      <c r="X576" s="33"/>
      <c r="Y576" s="33"/>
      <c r="Z576" s="33"/>
      <c r="AA576" s="205"/>
      <c r="AB576" s="33"/>
      <c r="AC576" s="33"/>
      <c r="AD576" s="33"/>
      <c r="AE576" s="199"/>
      <c r="AF576" s="199"/>
      <c r="AG576" s="199"/>
      <c r="AH576" s="33"/>
      <c r="AI576" s="33"/>
      <c r="AJ576" s="33"/>
      <c r="AK576" s="33"/>
      <c r="AL576" s="33"/>
      <c r="AM576" s="33"/>
      <c r="AN576" s="48"/>
      <c r="AO576" s="48"/>
      <c r="AP576" s="48"/>
    </row>
    <row r="577" spans="9:42" ht="21" customHeight="1">
      <c r="I577" s="292">
        <f t="shared" ref="I577:I600" si="104">IF((O$578+P$578)&gt;0,1,0)</f>
        <v>0</v>
      </c>
      <c r="J577" s="118">
        <f t="shared" si="94"/>
        <v>0</v>
      </c>
      <c r="K577" s="2003"/>
      <c r="L577" s="2005"/>
      <c r="M577" s="2007"/>
      <c r="N577" s="2007"/>
      <c r="O577" s="635" t="s">
        <v>741</v>
      </c>
      <c r="P577" s="176" t="s">
        <v>742</v>
      </c>
      <c r="Q577" s="176" t="s">
        <v>741</v>
      </c>
      <c r="R577" s="177" t="s">
        <v>742</v>
      </c>
      <c r="S577" s="1994"/>
      <c r="T577" s="1995"/>
      <c r="U577" s="118">
        <f t="shared" si="92"/>
        <v>0</v>
      </c>
      <c r="V577" s="33"/>
      <c r="W577" s="33"/>
      <c r="X577" s="33"/>
      <c r="Y577" s="33"/>
      <c r="Z577" s="33"/>
      <c r="AA577" s="205"/>
      <c r="AB577" s="33"/>
      <c r="AC577" s="33"/>
      <c r="AD577" s="33"/>
      <c r="AE577" s="199"/>
      <c r="AF577" s="199"/>
      <c r="AG577" s="199"/>
      <c r="AH577" s="33"/>
      <c r="AI577" s="33"/>
      <c r="AJ577" s="33"/>
      <c r="AK577" s="33"/>
      <c r="AL577" s="33"/>
      <c r="AM577" s="33"/>
      <c r="AN577" s="48"/>
      <c r="AO577" s="48"/>
      <c r="AP577" s="48"/>
    </row>
    <row r="578" spans="9:42" ht="21" customHeight="1">
      <c r="I578" s="292">
        <f t="shared" si="104"/>
        <v>0</v>
      </c>
      <c r="J578" s="118">
        <f t="shared" si="94"/>
        <v>0</v>
      </c>
      <c r="K578" s="636">
        <f>+K50+1</f>
        <v>15</v>
      </c>
      <c r="L578" s="188"/>
      <c r="M578" s="188"/>
      <c r="N578" s="189">
        <f t="shared" si="101"/>
        <v>0</v>
      </c>
      <c r="O578" s="190"/>
      <c r="P578" s="190"/>
      <c r="Q578" s="191">
        <f t="shared" si="102"/>
        <v>0</v>
      </c>
      <c r="R578" s="191">
        <f t="shared" si="102"/>
        <v>0</v>
      </c>
      <c r="S578" s="1988"/>
      <c r="T578" s="1989"/>
      <c r="U578" s="118">
        <f t="shared" ref="U578:U600" si="105">J578</f>
        <v>0</v>
      </c>
      <c r="V578" s="33"/>
      <c r="W578" s="33"/>
      <c r="X578" s="33"/>
      <c r="Y578" s="33"/>
      <c r="Z578" s="33"/>
      <c r="AA578" s="205"/>
      <c r="AB578" s="33"/>
      <c r="AC578" s="33"/>
      <c r="AD578" s="33"/>
      <c r="AE578" s="199"/>
      <c r="AF578" s="199"/>
      <c r="AG578" s="199"/>
      <c r="AH578" s="33"/>
      <c r="AI578" s="33"/>
      <c r="AJ578" s="33"/>
      <c r="AK578" s="33"/>
      <c r="AL578" s="33"/>
      <c r="AM578" s="33"/>
      <c r="AN578" s="48"/>
      <c r="AO578" s="48"/>
      <c r="AP578" s="48"/>
    </row>
    <row r="579" spans="9:42" ht="21" customHeight="1">
      <c r="I579" s="292">
        <f t="shared" si="104"/>
        <v>0</v>
      </c>
      <c r="J579" s="118">
        <f t="shared" si="94"/>
        <v>0</v>
      </c>
      <c r="K579" s="636">
        <f t="shared" ref="K579:K600" si="106">+K578+1</f>
        <v>16</v>
      </c>
      <c r="L579" s="188"/>
      <c r="M579" s="188"/>
      <c r="N579" s="189">
        <f t="shared" si="101"/>
        <v>0</v>
      </c>
      <c r="O579" s="190"/>
      <c r="P579" s="190"/>
      <c r="Q579" s="191">
        <f t="shared" si="102"/>
        <v>0</v>
      </c>
      <c r="R579" s="191">
        <f t="shared" si="102"/>
        <v>0</v>
      </c>
      <c r="S579" s="1988"/>
      <c r="T579" s="1989"/>
      <c r="U579" s="118">
        <f t="shared" si="105"/>
        <v>0</v>
      </c>
      <c r="V579" s="33"/>
      <c r="W579" s="33"/>
      <c r="X579" s="33"/>
      <c r="Y579" s="33"/>
      <c r="Z579" s="33"/>
      <c r="AA579" s="205"/>
      <c r="AB579" s="33"/>
      <c r="AC579" s="33"/>
      <c r="AD579" s="33"/>
      <c r="AE579" s="199"/>
      <c r="AF579" s="199"/>
      <c r="AG579" s="199"/>
      <c r="AH579" s="33"/>
      <c r="AI579" s="33"/>
      <c r="AJ579" s="33"/>
      <c r="AK579" s="33"/>
      <c r="AL579" s="33"/>
      <c r="AM579" s="33"/>
      <c r="AN579" s="48"/>
      <c r="AO579" s="48"/>
      <c r="AP579" s="48"/>
    </row>
    <row r="580" spans="9:42" ht="21" customHeight="1">
      <c r="I580" s="292">
        <f t="shared" si="104"/>
        <v>0</v>
      </c>
      <c r="J580" s="118">
        <f t="shared" si="94"/>
        <v>0</v>
      </c>
      <c r="K580" s="636">
        <f t="shared" si="106"/>
        <v>17</v>
      </c>
      <c r="L580" s="188"/>
      <c r="M580" s="188"/>
      <c r="N580" s="189">
        <f t="shared" si="101"/>
        <v>0</v>
      </c>
      <c r="O580" s="190"/>
      <c r="P580" s="190"/>
      <c r="Q580" s="191">
        <f t="shared" si="102"/>
        <v>0</v>
      </c>
      <c r="R580" s="191">
        <f t="shared" si="102"/>
        <v>0</v>
      </c>
      <c r="S580" s="1988"/>
      <c r="T580" s="1989"/>
      <c r="U580" s="118">
        <f t="shared" si="105"/>
        <v>0</v>
      </c>
      <c r="V580" s="33"/>
      <c r="W580" s="33"/>
      <c r="X580" s="33"/>
      <c r="Y580" s="33"/>
      <c r="Z580" s="33"/>
      <c r="AA580" s="205"/>
      <c r="AB580" s="33"/>
      <c r="AC580" s="33"/>
      <c r="AD580" s="33"/>
      <c r="AE580" s="199"/>
      <c r="AF580" s="199"/>
      <c r="AG580" s="199"/>
      <c r="AH580" s="33"/>
      <c r="AI580" s="33"/>
      <c r="AJ580" s="33"/>
      <c r="AK580" s="33"/>
      <c r="AL580" s="33"/>
      <c r="AM580" s="33"/>
      <c r="AN580" s="48"/>
      <c r="AO580" s="48"/>
      <c r="AP580" s="48"/>
    </row>
    <row r="581" spans="9:42" ht="21" customHeight="1">
      <c r="I581" s="292">
        <f t="shared" si="104"/>
        <v>0</v>
      </c>
      <c r="J581" s="118">
        <f t="shared" si="94"/>
        <v>0</v>
      </c>
      <c r="K581" s="636">
        <f t="shared" si="106"/>
        <v>18</v>
      </c>
      <c r="L581" s="188"/>
      <c r="M581" s="188"/>
      <c r="N581" s="189">
        <f t="shared" si="101"/>
        <v>0</v>
      </c>
      <c r="O581" s="190"/>
      <c r="P581" s="190"/>
      <c r="Q581" s="191">
        <f t="shared" si="102"/>
        <v>0</v>
      </c>
      <c r="R581" s="191">
        <f t="shared" si="102"/>
        <v>0</v>
      </c>
      <c r="S581" s="1988"/>
      <c r="T581" s="1989"/>
      <c r="U581" s="118">
        <f t="shared" si="105"/>
        <v>0</v>
      </c>
      <c r="V581" s="33"/>
      <c r="W581" s="33"/>
      <c r="X581" s="33"/>
      <c r="Y581" s="33"/>
      <c r="Z581" s="33"/>
      <c r="AA581" s="205"/>
      <c r="AB581" s="33"/>
      <c r="AC581" s="33"/>
      <c r="AD581" s="33"/>
      <c r="AE581" s="199"/>
      <c r="AF581" s="199"/>
      <c r="AG581" s="199"/>
      <c r="AH581" s="33"/>
      <c r="AI581" s="33"/>
      <c r="AJ581" s="33"/>
      <c r="AK581" s="33"/>
      <c r="AL581" s="33"/>
      <c r="AM581" s="33"/>
      <c r="AN581" s="48"/>
      <c r="AO581" s="48"/>
      <c r="AP581" s="48"/>
    </row>
    <row r="582" spans="9:42" ht="21" customHeight="1">
      <c r="I582" s="292">
        <f t="shared" si="104"/>
        <v>0</v>
      </c>
      <c r="J582" s="118">
        <f t="shared" si="94"/>
        <v>0</v>
      </c>
      <c r="K582" s="636">
        <f t="shared" si="106"/>
        <v>19</v>
      </c>
      <c r="L582" s="188"/>
      <c r="M582" s="188"/>
      <c r="N582" s="189">
        <f t="shared" si="101"/>
        <v>0</v>
      </c>
      <c r="O582" s="190"/>
      <c r="P582" s="190"/>
      <c r="Q582" s="191">
        <f t="shared" si="102"/>
        <v>0</v>
      </c>
      <c r="R582" s="191">
        <f t="shared" si="102"/>
        <v>0</v>
      </c>
      <c r="S582" s="1988"/>
      <c r="T582" s="1989"/>
      <c r="U582" s="118">
        <f t="shared" si="105"/>
        <v>0</v>
      </c>
      <c r="V582" s="33"/>
      <c r="W582" s="33"/>
      <c r="X582" s="33"/>
      <c r="Y582" s="33"/>
      <c r="Z582" s="33"/>
      <c r="AA582" s="205"/>
      <c r="AB582" s="33"/>
      <c r="AC582" s="33"/>
      <c r="AD582" s="33"/>
      <c r="AE582" s="199"/>
      <c r="AF582" s="199"/>
      <c r="AG582" s="199"/>
      <c r="AH582" s="33"/>
      <c r="AI582" s="33"/>
      <c r="AJ582" s="33"/>
      <c r="AK582" s="33"/>
      <c r="AL582" s="33"/>
      <c r="AM582" s="33"/>
      <c r="AN582" s="48"/>
      <c r="AO582" s="48"/>
      <c r="AP582" s="48"/>
    </row>
    <row r="583" spans="9:42" ht="21" customHeight="1">
      <c r="I583" s="292">
        <f t="shared" si="104"/>
        <v>0</v>
      </c>
      <c r="J583" s="118">
        <f t="shared" si="94"/>
        <v>0</v>
      </c>
      <c r="K583" s="636">
        <f t="shared" si="106"/>
        <v>20</v>
      </c>
      <c r="L583" s="188"/>
      <c r="M583" s="188"/>
      <c r="N583" s="189">
        <f t="shared" si="101"/>
        <v>0</v>
      </c>
      <c r="O583" s="190"/>
      <c r="P583" s="190"/>
      <c r="Q583" s="191">
        <f t="shared" si="102"/>
        <v>0</v>
      </c>
      <c r="R583" s="191">
        <f t="shared" si="102"/>
        <v>0</v>
      </c>
      <c r="S583" s="1988"/>
      <c r="T583" s="1989"/>
      <c r="U583" s="118">
        <f t="shared" si="105"/>
        <v>0</v>
      </c>
      <c r="V583" s="33"/>
      <c r="W583" s="33"/>
      <c r="X583" s="33"/>
      <c r="Y583" s="33"/>
      <c r="Z583" s="33"/>
      <c r="AA583" s="205"/>
      <c r="AB583" s="33"/>
      <c r="AC583" s="33"/>
      <c r="AD583" s="33"/>
      <c r="AE583" s="199"/>
      <c r="AF583" s="199"/>
      <c r="AG583" s="199"/>
      <c r="AH583" s="33"/>
      <c r="AI583" s="33"/>
      <c r="AJ583" s="33"/>
      <c r="AK583" s="33"/>
      <c r="AL583" s="33"/>
      <c r="AM583" s="33"/>
      <c r="AN583" s="48"/>
      <c r="AO583" s="48"/>
      <c r="AP583" s="48"/>
    </row>
    <row r="584" spans="9:42" ht="21" customHeight="1">
      <c r="I584" s="292">
        <f t="shared" si="104"/>
        <v>0</v>
      </c>
      <c r="J584" s="118">
        <f t="shared" si="94"/>
        <v>0</v>
      </c>
      <c r="K584" s="636">
        <f t="shared" si="106"/>
        <v>21</v>
      </c>
      <c r="L584" s="188"/>
      <c r="M584" s="188"/>
      <c r="N584" s="189">
        <f t="shared" si="101"/>
        <v>0</v>
      </c>
      <c r="O584" s="190"/>
      <c r="P584" s="190"/>
      <c r="Q584" s="191">
        <f t="shared" si="102"/>
        <v>0</v>
      </c>
      <c r="R584" s="191">
        <f t="shared" si="102"/>
        <v>0</v>
      </c>
      <c r="S584" s="1988"/>
      <c r="T584" s="1989"/>
      <c r="U584" s="118">
        <f t="shared" si="105"/>
        <v>0</v>
      </c>
      <c r="V584" s="33"/>
      <c r="W584" s="33"/>
      <c r="X584" s="33"/>
      <c r="Y584" s="33"/>
      <c r="Z584" s="33"/>
      <c r="AA584" s="205"/>
      <c r="AB584" s="33"/>
      <c r="AC584" s="33"/>
      <c r="AD584" s="33"/>
      <c r="AE584" s="199"/>
      <c r="AF584" s="199"/>
      <c r="AG584" s="199"/>
      <c r="AH584" s="33"/>
      <c r="AI584" s="33"/>
      <c r="AJ584" s="33"/>
      <c r="AK584" s="33"/>
      <c r="AL584" s="33"/>
      <c r="AM584" s="33"/>
      <c r="AN584" s="48"/>
      <c r="AO584" s="48"/>
      <c r="AP584" s="48"/>
    </row>
    <row r="585" spans="9:42" ht="21" customHeight="1">
      <c r="I585" s="292">
        <f t="shared" si="104"/>
        <v>0</v>
      </c>
      <c r="J585" s="118">
        <f t="shared" si="94"/>
        <v>0</v>
      </c>
      <c r="K585" s="636">
        <f t="shared" si="106"/>
        <v>22</v>
      </c>
      <c r="L585" s="188"/>
      <c r="M585" s="188"/>
      <c r="N585" s="189">
        <f t="shared" si="101"/>
        <v>0</v>
      </c>
      <c r="O585" s="190"/>
      <c r="P585" s="190"/>
      <c r="Q585" s="191">
        <f t="shared" si="102"/>
        <v>0</v>
      </c>
      <c r="R585" s="191">
        <f t="shared" si="102"/>
        <v>0</v>
      </c>
      <c r="S585" s="1988"/>
      <c r="T585" s="1989"/>
      <c r="U585" s="118">
        <f t="shared" si="105"/>
        <v>0</v>
      </c>
      <c r="V585" s="33"/>
      <c r="W585" s="33"/>
      <c r="X585" s="33"/>
      <c r="Y585" s="33"/>
      <c r="Z585" s="33"/>
      <c r="AA585" s="205"/>
      <c r="AB585" s="33"/>
      <c r="AC585" s="33"/>
      <c r="AD585" s="33"/>
      <c r="AE585" s="199"/>
      <c r="AF585" s="199"/>
      <c r="AG585" s="199"/>
      <c r="AH585" s="33"/>
      <c r="AI585" s="33"/>
      <c r="AJ585" s="33"/>
      <c r="AK585" s="33"/>
      <c r="AL585" s="33"/>
      <c r="AM585" s="33"/>
      <c r="AN585" s="48"/>
      <c r="AO585" s="48"/>
      <c r="AP585" s="48"/>
    </row>
    <row r="586" spans="9:42" ht="21" customHeight="1">
      <c r="I586" s="292">
        <f t="shared" si="104"/>
        <v>0</v>
      </c>
      <c r="J586" s="118">
        <f t="shared" si="94"/>
        <v>0</v>
      </c>
      <c r="K586" s="636">
        <f t="shared" si="106"/>
        <v>23</v>
      </c>
      <c r="L586" s="188"/>
      <c r="M586" s="188"/>
      <c r="N586" s="189">
        <f t="shared" si="101"/>
        <v>0</v>
      </c>
      <c r="O586" s="190"/>
      <c r="P586" s="190"/>
      <c r="Q586" s="191">
        <f t="shared" si="102"/>
        <v>0</v>
      </c>
      <c r="R586" s="191">
        <f t="shared" si="102"/>
        <v>0</v>
      </c>
      <c r="S586" s="1988"/>
      <c r="T586" s="1989"/>
      <c r="U586" s="118">
        <f t="shared" si="105"/>
        <v>0</v>
      </c>
      <c r="V586" s="33"/>
      <c r="W586" s="33"/>
      <c r="X586" s="33"/>
      <c r="Y586" s="33"/>
      <c r="Z586" s="33"/>
      <c r="AA586" s="205"/>
      <c r="AB586" s="33"/>
      <c r="AC586" s="33"/>
      <c r="AD586" s="33"/>
      <c r="AE586" s="199"/>
      <c r="AF586" s="199"/>
      <c r="AG586" s="199"/>
      <c r="AH586" s="33"/>
      <c r="AI586" s="33"/>
      <c r="AJ586" s="33"/>
      <c r="AK586" s="33"/>
      <c r="AL586" s="33"/>
      <c r="AM586" s="33"/>
      <c r="AN586" s="48"/>
      <c r="AO586" s="48"/>
      <c r="AP586" s="48"/>
    </row>
    <row r="587" spans="9:42" ht="21" customHeight="1">
      <c r="I587" s="292">
        <f t="shared" si="104"/>
        <v>0</v>
      </c>
      <c r="J587" s="118">
        <f t="shared" si="94"/>
        <v>0</v>
      </c>
      <c r="K587" s="636">
        <f t="shared" si="106"/>
        <v>24</v>
      </c>
      <c r="L587" s="188"/>
      <c r="M587" s="188"/>
      <c r="N587" s="189">
        <f t="shared" si="101"/>
        <v>0</v>
      </c>
      <c r="O587" s="190"/>
      <c r="P587" s="190"/>
      <c r="Q587" s="191">
        <f t="shared" si="102"/>
        <v>0</v>
      </c>
      <c r="R587" s="191">
        <f t="shared" si="102"/>
        <v>0</v>
      </c>
      <c r="S587" s="1988"/>
      <c r="T587" s="1989"/>
      <c r="U587" s="118">
        <f t="shared" si="105"/>
        <v>0</v>
      </c>
      <c r="V587" s="33"/>
      <c r="W587" s="33"/>
      <c r="X587" s="33"/>
      <c r="Y587" s="33"/>
      <c r="Z587" s="33"/>
      <c r="AA587" s="205"/>
      <c r="AB587" s="33"/>
      <c r="AC587" s="33"/>
      <c r="AD587" s="33"/>
      <c r="AE587" s="199"/>
      <c r="AF587" s="199"/>
      <c r="AG587" s="199"/>
      <c r="AH587" s="33"/>
      <c r="AI587" s="33"/>
      <c r="AJ587" s="33"/>
      <c r="AK587" s="33"/>
      <c r="AL587" s="33"/>
      <c r="AM587" s="33"/>
      <c r="AN587" s="48"/>
      <c r="AO587" s="48"/>
      <c r="AP587" s="48"/>
    </row>
    <row r="588" spans="9:42" ht="21" customHeight="1">
      <c r="I588" s="292">
        <f t="shared" si="104"/>
        <v>0</v>
      </c>
      <c r="J588" s="118">
        <f t="shared" si="94"/>
        <v>0</v>
      </c>
      <c r="K588" s="636">
        <f t="shared" si="106"/>
        <v>25</v>
      </c>
      <c r="L588" s="188"/>
      <c r="M588" s="188"/>
      <c r="N588" s="189">
        <f t="shared" si="101"/>
        <v>0</v>
      </c>
      <c r="O588" s="190"/>
      <c r="P588" s="190"/>
      <c r="Q588" s="191">
        <f t="shared" si="102"/>
        <v>0</v>
      </c>
      <c r="R588" s="191">
        <f t="shared" si="102"/>
        <v>0</v>
      </c>
      <c r="S588" s="1988"/>
      <c r="T588" s="1989"/>
      <c r="U588" s="118">
        <f t="shared" si="105"/>
        <v>0</v>
      </c>
      <c r="V588" s="33"/>
      <c r="W588" s="33"/>
      <c r="X588" s="33"/>
      <c r="Y588" s="33"/>
      <c r="Z588" s="33"/>
      <c r="AA588" s="205"/>
      <c r="AB588" s="33"/>
      <c r="AC588" s="33"/>
      <c r="AD588" s="33"/>
      <c r="AE588" s="199"/>
      <c r="AF588" s="199"/>
      <c r="AG588" s="199"/>
      <c r="AH588" s="33"/>
      <c r="AI588" s="33"/>
      <c r="AJ588" s="33"/>
      <c r="AK588" s="33"/>
      <c r="AL588" s="33"/>
      <c r="AM588" s="33"/>
      <c r="AN588" s="48"/>
      <c r="AO588" s="48"/>
      <c r="AP588" s="48"/>
    </row>
    <row r="589" spans="9:42" ht="21" customHeight="1">
      <c r="I589" s="292">
        <f t="shared" si="104"/>
        <v>0</v>
      </c>
      <c r="J589" s="118">
        <f t="shared" si="94"/>
        <v>0</v>
      </c>
      <c r="K589" s="636">
        <f t="shared" si="106"/>
        <v>26</v>
      </c>
      <c r="L589" s="188"/>
      <c r="M589" s="188"/>
      <c r="N589" s="189">
        <f t="shared" si="101"/>
        <v>0</v>
      </c>
      <c r="O589" s="190"/>
      <c r="P589" s="190"/>
      <c r="Q589" s="191">
        <f t="shared" si="102"/>
        <v>0</v>
      </c>
      <c r="R589" s="191">
        <f t="shared" si="102"/>
        <v>0</v>
      </c>
      <c r="S589" s="1988"/>
      <c r="T589" s="1989"/>
      <c r="U589" s="118">
        <f t="shared" si="105"/>
        <v>0</v>
      </c>
      <c r="V589" s="33"/>
      <c r="W589" s="33"/>
      <c r="X589" s="33"/>
      <c r="Y589" s="33"/>
      <c r="Z589" s="33"/>
      <c r="AA589" s="205"/>
      <c r="AB589" s="33"/>
      <c r="AC589" s="33"/>
      <c r="AD589" s="33"/>
      <c r="AE589" s="199"/>
      <c r="AF589" s="199"/>
      <c r="AG589" s="199"/>
      <c r="AH589" s="33"/>
      <c r="AI589" s="33"/>
      <c r="AJ589" s="33"/>
      <c r="AK589" s="33"/>
      <c r="AL589" s="33"/>
      <c r="AM589" s="33"/>
      <c r="AN589" s="48"/>
      <c r="AO589" s="48"/>
      <c r="AP589" s="48"/>
    </row>
    <row r="590" spans="9:42" ht="21" customHeight="1">
      <c r="I590" s="292">
        <f t="shared" si="104"/>
        <v>0</v>
      </c>
      <c r="J590" s="118">
        <f t="shared" si="94"/>
        <v>0</v>
      </c>
      <c r="K590" s="636">
        <f t="shared" si="106"/>
        <v>27</v>
      </c>
      <c r="L590" s="188"/>
      <c r="M590" s="188"/>
      <c r="N590" s="189">
        <f t="shared" si="101"/>
        <v>0</v>
      </c>
      <c r="O590" s="190"/>
      <c r="P590" s="190"/>
      <c r="Q590" s="191">
        <f t="shared" si="102"/>
        <v>0</v>
      </c>
      <c r="R590" s="191">
        <f t="shared" si="102"/>
        <v>0</v>
      </c>
      <c r="S590" s="1988"/>
      <c r="T590" s="1989"/>
      <c r="U590" s="118">
        <f t="shared" si="105"/>
        <v>0</v>
      </c>
      <c r="V590" s="33"/>
      <c r="W590" s="33"/>
      <c r="X590" s="33"/>
      <c r="Y590" s="33"/>
      <c r="Z590" s="33"/>
      <c r="AA590" s="205"/>
      <c r="AB590" s="33"/>
      <c r="AC590" s="33"/>
      <c r="AD590" s="33"/>
      <c r="AE590" s="199"/>
      <c r="AF590" s="199"/>
      <c r="AG590" s="199"/>
      <c r="AH590" s="33"/>
      <c r="AI590" s="33"/>
      <c r="AJ590" s="33"/>
      <c r="AK590" s="33"/>
      <c r="AL590" s="33"/>
      <c r="AM590" s="33"/>
      <c r="AN590" s="48"/>
      <c r="AO590" s="48"/>
      <c r="AP590" s="48"/>
    </row>
    <row r="591" spans="9:42" ht="21" customHeight="1">
      <c r="I591" s="292">
        <f t="shared" si="104"/>
        <v>0</v>
      </c>
      <c r="J591" s="118">
        <f t="shared" si="94"/>
        <v>0</v>
      </c>
      <c r="K591" s="636">
        <f t="shared" si="106"/>
        <v>28</v>
      </c>
      <c r="L591" s="188"/>
      <c r="M591" s="188"/>
      <c r="N591" s="189">
        <f t="shared" si="101"/>
        <v>0</v>
      </c>
      <c r="O591" s="190"/>
      <c r="P591" s="190"/>
      <c r="Q591" s="191">
        <f t="shared" si="102"/>
        <v>0</v>
      </c>
      <c r="R591" s="191">
        <f t="shared" si="102"/>
        <v>0</v>
      </c>
      <c r="S591" s="1988"/>
      <c r="T591" s="1989"/>
      <c r="U591" s="118">
        <f t="shared" si="105"/>
        <v>0</v>
      </c>
      <c r="V591" s="33"/>
      <c r="W591" s="33"/>
      <c r="X591" s="33"/>
      <c r="Y591" s="33"/>
      <c r="Z591" s="33"/>
      <c r="AA591" s="205"/>
      <c r="AB591" s="33"/>
      <c r="AC591" s="33"/>
      <c r="AD591" s="33"/>
      <c r="AE591" s="199"/>
      <c r="AF591" s="199"/>
      <c r="AG591" s="199"/>
      <c r="AH591" s="33"/>
      <c r="AI591" s="33"/>
      <c r="AJ591" s="33"/>
      <c r="AK591" s="33"/>
      <c r="AL591" s="33"/>
      <c r="AM591" s="33"/>
      <c r="AN591" s="48"/>
      <c r="AO591" s="48"/>
      <c r="AP591" s="48"/>
    </row>
    <row r="592" spans="9:42" ht="21" customHeight="1">
      <c r="I592" s="292">
        <f t="shared" si="104"/>
        <v>0</v>
      </c>
      <c r="J592" s="118">
        <f t="shared" si="94"/>
        <v>0</v>
      </c>
      <c r="K592" s="636">
        <f t="shared" si="106"/>
        <v>29</v>
      </c>
      <c r="L592" s="188"/>
      <c r="M592" s="188"/>
      <c r="N592" s="189">
        <f t="shared" si="101"/>
        <v>0</v>
      </c>
      <c r="O592" s="190"/>
      <c r="P592" s="190"/>
      <c r="Q592" s="191">
        <f t="shared" si="102"/>
        <v>0</v>
      </c>
      <c r="R592" s="191">
        <f t="shared" si="102"/>
        <v>0</v>
      </c>
      <c r="S592" s="1988"/>
      <c r="T592" s="1989"/>
      <c r="U592" s="118">
        <f t="shared" si="105"/>
        <v>0</v>
      </c>
      <c r="V592" s="33"/>
      <c r="W592" s="33"/>
      <c r="X592" s="33"/>
      <c r="Y592" s="33"/>
      <c r="Z592" s="33"/>
      <c r="AA592" s="205"/>
      <c r="AB592" s="33"/>
      <c r="AC592" s="33"/>
      <c r="AD592" s="33"/>
      <c r="AE592" s="199"/>
      <c r="AF592" s="199"/>
      <c r="AG592" s="199"/>
      <c r="AH592" s="33"/>
      <c r="AI592" s="33"/>
      <c r="AJ592" s="33"/>
      <c r="AK592" s="33"/>
      <c r="AL592" s="33"/>
      <c r="AM592" s="33"/>
      <c r="AN592" s="48"/>
      <c r="AO592" s="48"/>
      <c r="AP592" s="48"/>
    </row>
    <row r="593" spans="9:42" ht="21" customHeight="1">
      <c r="I593" s="292">
        <f t="shared" si="104"/>
        <v>0</v>
      </c>
      <c r="J593" s="118">
        <f t="shared" si="94"/>
        <v>0</v>
      </c>
      <c r="K593" s="636">
        <f t="shared" si="106"/>
        <v>30</v>
      </c>
      <c r="L593" s="188"/>
      <c r="M593" s="188"/>
      <c r="N593" s="189">
        <f t="shared" si="101"/>
        <v>0</v>
      </c>
      <c r="O593" s="190"/>
      <c r="P593" s="190"/>
      <c r="Q593" s="191">
        <f t="shared" si="102"/>
        <v>0</v>
      </c>
      <c r="R593" s="191">
        <f t="shared" si="102"/>
        <v>0</v>
      </c>
      <c r="S593" s="1988"/>
      <c r="T593" s="1989"/>
      <c r="U593" s="118">
        <f t="shared" si="105"/>
        <v>0</v>
      </c>
      <c r="V593" s="33"/>
      <c r="W593" s="33"/>
      <c r="X593" s="33"/>
      <c r="Y593" s="33"/>
      <c r="Z593" s="33"/>
      <c r="AA593" s="205"/>
      <c r="AB593" s="33"/>
      <c r="AC593" s="33"/>
      <c r="AD593" s="33"/>
      <c r="AE593" s="199"/>
      <c r="AF593" s="199"/>
      <c r="AG593" s="199"/>
      <c r="AH593" s="33"/>
      <c r="AI593" s="33"/>
      <c r="AJ593" s="33"/>
      <c r="AK593" s="33"/>
      <c r="AL593" s="33"/>
      <c r="AM593" s="33"/>
      <c r="AN593" s="48"/>
      <c r="AO593" s="48"/>
      <c r="AP593" s="48"/>
    </row>
    <row r="594" spans="9:42" ht="21" customHeight="1">
      <c r="I594" s="292">
        <f t="shared" si="104"/>
        <v>0</v>
      </c>
      <c r="J594" s="118">
        <f t="shared" si="94"/>
        <v>0</v>
      </c>
      <c r="K594" s="636">
        <f t="shared" si="106"/>
        <v>31</v>
      </c>
      <c r="L594" s="188"/>
      <c r="M594" s="188"/>
      <c r="N594" s="189">
        <f t="shared" si="101"/>
        <v>0</v>
      </c>
      <c r="O594" s="190"/>
      <c r="P594" s="190"/>
      <c r="Q594" s="191">
        <f t="shared" si="102"/>
        <v>0</v>
      </c>
      <c r="R594" s="191">
        <f t="shared" si="102"/>
        <v>0</v>
      </c>
      <c r="S594" s="1988"/>
      <c r="T594" s="1989"/>
      <c r="U594" s="118">
        <f t="shared" si="105"/>
        <v>0</v>
      </c>
      <c r="V594" s="33"/>
      <c r="W594" s="33"/>
      <c r="X594" s="33"/>
      <c r="Y594" s="33"/>
      <c r="Z594" s="33"/>
      <c r="AA594" s="205"/>
      <c r="AB594" s="33"/>
      <c r="AC594" s="33"/>
      <c r="AD594" s="33"/>
      <c r="AE594" s="199"/>
      <c r="AF594" s="199"/>
      <c r="AG594" s="199"/>
      <c r="AH594" s="33"/>
      <c r="AI594" s="33"/>
      <c r="AJ594" s="33"/>
      <c r="AK594" s="33"/>
      <c r="AL594" s="33"/>
      <c r="AM594" s="33"/>
      <c r="AN594" s="48"/>
      <c r="AO594" s="48"/>
      <c r="AP594" s="48"/>
    </row>
    <row r="595" spans="9:42" ht="21" customHeight="1">
      <c r="I595" s="292">
        <f t="shared" si="104"/>
        <v>0</v>
      </c>
      <c r="J595" s="118">
        <f t="shared" si="94"/>
        <v>0</v>
      </c>
      <c r="K595" s="636">
        <f t="shared" si="106"/>
        <v>32</v>
      </c>
      <c r="L595" s="188"/>
      <c r="M595" s="188"/>
      <c r="N595" s="189">
        <f t="shared" si="101"/>
        <v>0</v>
      </c>
      <c r="O595" s="190"/>
      <c r="P595" s="190"/>
      <c r="Q595" s="191">
        <f t="shared" si="102"/>
        <v>0</v>
      </c>
      <c r="R595" s="191">
        <f t="shared" si="102"/>
        <v>0</v>
      </c>
      <c r="S595" s="1988"/>
      <c r="T595" s="1989"/>
      <c r="U595" s="118">
        <f t="shared" si="105"/>
        <v>0</v>
      </c>
      <c r="V595" s="33"/>
      <c r="W595" s="33"/>
      <c r="X595" s="33"/>
      <c r="Y595" s="33"/>
      <c r="Z595" s="33"/>
      <c r="AA595" s="205"/>
      <c r="AB595" s="33"/>
      <c r="AC595" s="33"/>
      <c r="AD595" s="33"/>
      <c r="AE595" s="199"/>
      <c r="AF595" s="199"/>
      <c r="AG595" s="199"/>
      <c r="AH595" s="33"/>
      <c r="AI595" s="33"/>
      <c r="AJ595" s="33"/>
      <c r="AK595" s="33"/>
      <c r="AL595" s="33"/>
      <c r="AM595" s="199"/>
      <c r="AN595" s="28"/>
      <c r="AO595" s="48"/>
      <c r="AP595" s="48"/>
    </row>
    <row r="596" spans="9:42" ht="21" customHeight="1">
      <c r="I596" s="292">
        <f t="shared" si="104"/>
        <v>0</v>
      </c>
      <c r="J596" s="118">
        <f t="shared" si="94"/>
        <v>0</v>
      </c>
      <c r="K596" s="636">
        <f t="shared" si="106"/>
        <v>33</v>
      </c>
      <c r="L596" s="188"/>
      <c r="M596" s="188"/>
      <c r="N596" s="189">
        <f t="shared" si="101"/>
        <v>0</v>
      </c>
      <c r="O596" s="190"/>
      <c r="P596" s="190"/>
      <c r="Q596" s="191">
        <f t="shared" si="102"/>
        <v>0</v>
      </c>
      <c r="R596" s="191">
        <f t="shared" si="102"/>
        <v>0</v>
      </c>
      <c r="S596" s="1988"/>
      <c r="T596" s="1989"/>
      <c r="U596" s="118">
        <f t="shared" si="105"/>
        <v>0</v>
      </c>
      <c r="V596" s="33"/>
      <c r="W596" s="33"/>
      <c r="X596" s="33"/>
      <c r="Y596" s="33"/>
      <c r="Z596" s="33"/>
      <c r="AA596" s="205"/>
      <c r="AB596" s="33"/>
      <c r="AC596" s="33"/>
      <c r="AD596" s="33"/>
      <c r="AE596" s="199"/>
      <c r="AF596" s="199"/>
      <c r="AG596" s="199"/>
      <c r="AH596" s="33"/>
      <c r="AI596" s="33"/>
      <c r="AJ596" s="33"/>
      <c r="AK596" s="33"/>
      <c r="AL596" s="33"/>
      <c r="AM596" s="199"/>
      <c r="AN596" s="28"/>
      <c r="AO596" s="48"/>
      <c r="AP596" s="48"/>
    </row>
    <row r="597" spans="9:42" ht="21" customHeight="1">
      <c r="I597" s="292">
        <f t="shared" si="104"/>
        <v>0</v>
      </c>
      <c r="J597" s="118">
        <f t="shared" si="94"/>
        <v>0</v>
      </c>
      <c r="K597" s="636">
        <f t="shared" si="106"/>
        <v>34</v>
      </c>
      <c r="L597" s="188"/>
      <c r="M597" s="188"/>
      <c r="N597" s="189">
        <f t="shared" si="101"/>
        <v>0</v>
      </c>
      <c r="O597" s="190"/>
      <c r="P597" s="190"/>
      <c r="Q597" s="191">
        <f t="shared" si="102"/>
        <v>0</v>
      </c>
      <c r="R597" s="191">
        <f t="shared" si="102"/>
        <v>0</v>
      </c>
      <c r="S597" s="1988"/>
      <c r="T597" s="1989"/>
      <c r="U597" s="118">
        <f t="shared" si="105"/>
        <v>0</v>
      </c>
      <c r="V597" s="33"/>
      <c r="W597" s="33"/>
      <c r="X597" s="33"/>
      <c r="Y597" s="33"/>
      <c r="Z597" s="33"/>
      <c r="AA597" s="205"/>
      <c r="AB597" s="33"/>
      <c r="AC597" s="33"/>
      <c r="AD597" s="33"/>
      <c r="AE597" s="199"/>
      <c r="AF597" s="199"/>
      <c r="AG597" s="199"/>
      <c r="AH597" s="33"/>
      <c r="AI597" s="33"/>
      <c r="AJ597" s="33"/>
      <c r="AK597" s="33"/>
      <c r="AL597" s="33"/>
      <c r="AO597" s="48"/>
      <c r="AP597" s="28"/>
    </row>
    <row r="598" spans="9:42" ht="21" customHeight="1">
      <c r="I598" s="292">
        <f t="shared" si="104"/>
        <v>0</v>
      </c>
      <c r="J598" s="118">
        <f t="shared" si="94"/>
        <v>0</v>
      </c>
      <c r="K598" s="636">
        <f t="shared" si="106"/>
        <v>35</v>
      </c>
      <c r="L598" s="188"/>
      <c r="M598" s="188"/>
      <c r="N598" s="189">
        <f t="shared" si="101"/>
        <v>0</v>
      </c>
      <c r="O598" s="190"/>
      <c r="P598" s="190"/>
      <c r="Q598" s="191">
        <f t="shared" si="102"/>
        <v>0</v>
      </c>
      <c r="R598" s="191">
        <f t="shared" si="102"/>
        <v>0</v>
      </c>
      <c r="S598" s="1988"/>
      <c r="T598" s="1989"/>
      <c r="U598" s="118">
        <f t="shared" si="105"/>
        <v>0</v>
      </c>
      <c r="V598" s="33"/>
      <c r="W598" s="33"/>
      <c r="X598" s="33"/>
      <c r="Y598" s="33"/>
      <c r="Z598" s="33"/>
      <c r="AA598" s="205"/>
      <c r="AB598" s="33"/>
      <c r="AC598" s="33"/>
      <c r="AD598" s="33"/>
      <c r="AE598" s="199"/>
      <c r="AF598" s="199"/>
      <c r="AG598" s="199"/>
      <c r="AH598" s="33"/>
      <c r="AI598" s="33"/>
      <c r="AJ598" s="33"/>
      <c r="AK598" s="33"/>
      <c r="AL598" s="33"/>
      <c r="AO598" s="48"/>
      <c r="AP598" s="28"/>
    </row>
    <row r="599" spans="9:42" ht="21" customHeight="1">
      <c r="I599" s="292">
        <f t="shared" si="104"/>
        <v>0</v>
      </c>
      <c r="J599" s="118">
        <f t="shared" si="94"/>
        <v>0</v>
      </c>
      <c r="K599" s="636">
        <f t="shared" si="106"/>
        <v>36</v>
      </c>
      <c r="L599" s="188"/>
      <c r="M599" s="188"/>
      <c r="N599" s="189">
        <f t="shared" si="101"/>
        <v>0</v>
      </c>
      <c r="O599" s="190"/>
      <c r="P599" s="190"/>
      <c r="Q599" s="191">
        <f t="shared" si="102"/>
        <v>0</v>
      </c>
      <c r="R599" s="191">
        <f t="shared" si="102"/>
        <v>0</v>
      </c>
      <c r="S599" s="1988"/>
      <c r="T599" s="1989"/>
      <c r="U599" s="118">
        <f t="shared" si="105"/>
        <v>0</v>
      </c>
    </row>
    <row r="600" spans="9:42" ht="21" customHeight="1" thickBot="1">
      <c r="I600" s="292">
        <f t="shared" si="104"/>
        <v>0</v>
      </c>
      <c r="J600" s="118">
        <f t="shared" si="94"/>
        <v>0</v>
      </c>
      <c r="K600" s="206">
        <f t="shared" si="106"/>
        <v>37</v>
      </c>
      <c r="L600" s="188"/>
      <c r="M600" s="188"/>
      <c r="N600" s="207">
        <f t="shared" si="101"/>
        <v>0</v>
      </c>
      <c r="O600" s="208"/>
      <c r="P600" s="208"/>
      <c r="Q600" s="209">
        <f t="shared" si="102"/>
        <v>0</v>
      </c>
      <c r="R600" s="209">
        <f t="shared" si="102"/>
        <v>0</v>
      </c>
      <c r="S600" s="1990"/>
      <c r="T600" s="1991"/>
      <c r="U600" s="118">
        <f t="shared" si="105"/>
        <v>0</v>
      </c>
    </row>
  </sheetData>
  <sheetProtection algorithmName="SHA-512" hashValue="8mHJqq8r6k2q/GRzdCdSKBjgBzKzhrXZ+LvKqDz6Hg7SYjUAdqtTji4wLoLD0snDHwf2xm8rTYzPLAVBhC1+Ew==" saltValue="pXdlwMzULA9vfdEUOU6mBg==" spinCount="100000" sheet="1" objects="1" scenarios="1" selectLockedCells="1"/>
  <autoFilter ref="I1:I602" xr:uid="{00000000-0009-0000-0000-000023000000}"/>
  <mergeCells count="668">
    <mergeCell ref="S595:T595"/>
    <mergeCell ref="S596:T596"/>
    <mergeCell ref="S597:T597"/>
    <mergeCell ref="S598:T598"/>
    <mergeCell ref="S599:T599"/>
    <mergeCell ref="S600:T600"/>
    <mergeCell ref="S589:T589"/>
    <mergeCell ref="S590:T590"/>
    <mergeCell ref="S591:T591"/>
    <mergeCell ref="S592:T592"/>
    <mergeCell ref="S593:T593"/>
    <mergeCell ref="S594:T594"/>
    <mergeCell ref="S583:T583"/>
    <mergeCell ref="S584:T584"/>
    <mergeCell ref="S585:T585"/>
    <mergeCell ref="S586:T586"/>
    <mergeCell ref="S587:T587"/>
    <mergeCell ref="S588:T588"/>
    <mergeCell ref="S576:T577"/>
    <mergeCell ref="S578:T578"/>
    <mergeCell ref="S579:T579"/>
    <mergeCell ref="S580:T580"/>
    <mergeCell ref="S581:T581"/>
    <mergeCell ref="S582:T582"/>
    <mergeCell ref="K576:K577"/>
    <mergeCell ref="L576:L577"/>
    <mergeCell ref="M576:M577"/>
    <mergeCell ref="N576:N577"/>
    <mergeCell ref="O576:P576"/>
    <mergeCell ref="Q576:R576"/>
    <mergeCell ref="S570:T570"/>
    <mergeCell ref="S571:T571"/>
    <mergeCell ref="S572:T572"/>
    <mergeCell ref="S573:T573"/>
    <mergeCell ref="S574:T574"/>
    <mergeCell ref="S575:T575"/>
    <mergeCell ref="S564:T564"/>
    <mergeCell ref="S565:T565"/>
    <mergeCell ref="S566:T566"/>
    <mergeCell ref="S567:T567"/>
    <mergeCell ref="S568:T568"/>
    <mergeCell ref="S569:T569"/>
    <mergeCell ref="S558:T558"/>
    <mergeCell ref="S559:T559"/>
    <mergeCell ref="S560:T560"/>
    <mergeCell ref="S561:T561"/>
    <mergeCell ref="S562:T562"/>
    <mergeCell ref="S563:T563"/>
    <mergeCell ref="S553:T553"/>
    <mergeCell ref="S554:T554"/>
    <mergeCell ref="S555:T555"/>
    <mergeCell ref="S556:T556"/>
    <mergeCell ref="S557:T557"/>
    <mergeCell ref="S547:T547"/>
    <mergeCell ref="S548:T548"/>
    <mergeCell ref="S549:T549"/>
    <mergeCell ref="S550:T550"/>
    <mergeCell ref="K551:K552"/>
    <mergeCell ref="L551:L552"/>
    <mergeCell ref="M551:M552"/>
    <mergeCell ref="N551:N552"/>
    <mergeCell ref="O551:P551"/>
    <mergeCell ref="Q551:R551"/>
    <mergeCell ref="S541:T541"/>
    <mergeCell ref="S542:T542"/>
    <mergeCell ref="S543:T543"/>
    <mergeCell ref="S544:T544"/>
    <mergeCell ref="S545:T545"/>
    <mergeCell ref="S546:T546"/>
    <mergeCell ref="S551:T552"/>
    <mergeCell ref="S535:T535"/>
    <mergeCell ref="S536:T536"/>
    <mergeCell ref="S537:T537"/>
    <mergeCell ref="S538:T538"/>
    <mergeCell ref="S539:T539"/>
    <mergeCell ref="S540:T540"/>
    <mergeCell ref="K526:T526"/>
    <mergeCell ref="K527:T527"/>
    <mergeCell ref="K532:T532"/>
    <mergeCell ref="K533:K534"/>
    <mergeCell ref="L533:L534"/>
    <mergeCell ref="M533:M534"/>
    <mergeCell ref="N533:N534"/>
    <mergeCell ref="O533:P533"/>
    <mergeCell ref="Q533:R533"/>
    <mergeCell ref="S533:T534"/>
    <mergeCell ref="S520:T520"/>
    <mergeCell ref="S521:T521"/>
    <mergeCell ref="S522:T522"/>
    <mergeCell ref="S523:T523"/>
    <mergeCell ref="S524:T524"/>
    <mergeCell ref="S525:T525"/>
    <mergeCell ref="S514:T514"/>
    <mergeCell ref="S515:T515"/>
    <mergeCell ref="S516:T516"/>
    <mergeCell ref="S517:T517"/>
    <mergeCell ref="S518:T518"/>
    <mergeCell ref="S519:T519"/>
    <mergeCell ref="S508:T508"/>
    <mergeCell ref="S509:T509"/>
    <mergeCell ref="S510:T510"/>
    <mergeCell ref="S511:T511"/>
    <mergeCell ref="S512:T512"/>
    <mergeCell ref="S513:T513"/>
    <mergeCell ref="S501:T502"/>
    <mergeCell ref="S503:T503"/>
    <mergeCell ref="S504:T504"/>
    <mergeCell ref="S505:T505"/>
    <mergeCell ref="S506:T506"/>
    <mergeCell ref="S507:T507"/>
    <mergeCell ref="K501:K502"/>
    <mergeCell ref="L501:L502"/>
    <mergeCell ref="M501:M502"/>
    <mergeCell ref="N501:N502"/>
    <mergeCell ref="O501:P501"/>
    <mergeCell ref="Q501:R501"/>
    <mergeCell ref="S495:T495"/>
    <mergeCell ref="S496:T496"/>
    <mergeCell ref="S497:T497"/>
    <mergeCell ref="S498:T498"/>
    <mergeCell ref="S499:T499"/>
    <mergeCell ref="S500:T500"/>
    <mergeCell ref="S489:T489"/>
    <mergeCell ref="S490:T490"/>
    <mergeCell ref="S491:T491"/>
    <mergeCell ref="S492:T492"/>
    <mergeCell ref="S493:T493"/>
    <mergeCell ref="S494:T494"/>
    <mergeCell ref="S483:T483"/>
    <mergeCell ref="S484:T484"/>
    <mergeCell ref="S485:T485"/>
    <mergeCell ref="S486:T486"/>
    <mergeCell ref="S487:T487"/>
    <mergeCell ref="S488:T488"/>
    <mergeCell ref="S478:T478"/>
    <mergeCell ref="S479:T479"/>
    <mergeCell ref="S480:T480"/>
    <mergeCell ref="S481:T481"/>
    <mergeCell ref="S482:T482"/>
    <mergeCell ref="S472:T472"/>
    <mergeCell ref="S473:T473"/>
    <mergeCell ref="S474:T474"/>
    <mergeCell ref="S475:T475"/>
    <mergeCell ref="K476:K477"/>
    <mergeCell ref="L476:L477"/>
    <mergeCell ref="M476:M477"/>
    <mergeCell ref="N476:N477"/>
    <mergeCell ref="O476:P476"/>
    <mergeCell ref="Q476:R476"/>
    <mergeCell ref="S466:T466"/>
    <mergeCell ref="S467:T467"/>
    <mergeCell ref="S468:T468"/>
    <mergeCell ref="S469:T469"/>
    <mergeCell ref="S470:T470"/>
    <mergeCell ref="S471:T471"/>
    <mergeCell ref="S476:T477"/>
    <mergeCell ref="S460:T460"/>
    <mergeCell ref="S461:T461"/>
    <mergeCell ref="S462:T462"/>
    <mergeCell ref="S463:T463"/>
    <mergeCell ref="S464:T464"/>
    <mergeCell ref="S465:T465"/>
    <mergeCell ref="K451:T451"/>
    <mergeCell ref="K452:T452"/>
    <mergeCell ref="K457:T457"/>
    <mergeCell ref="K458:K459"/>
    <mergeCell ref="L458:L459"/>
    <mergeCell ref="M458:M459"/>
    <mergeCell ref="N458:N459"/>
    <mergeCell ref="O458:P458"/>
    <mergeCell ref="Q458:R458"/>
    <mergeCell ref="S458:T459"/>
    <mergeCell ref="S445:T445"/>
    <mergeCell ref="S446:T446"/>
    <mergeCell ref="S447:T447"/>
    <mergeCell ref="S448:T448"/>
    <mergeCell ref="S449:T449"/>
    <mergeCell ref="S450:T450"/>
    <mergeCell ref="S439:T439"/>
    <mergeCell ref="S440:T440"/>
    <mergeCell ref="S441:T441"/>
    <mergeCell ref="S442:T442"/>
    <mergeCell ref="S443:T443"/>
    <mergeCell ref="S444:T444"/>
    <mergeCell ref="S433:T433"/>
    <mergeCell ref="S434:T434"/>
    <mergeCell ref="S435:T435"/>
    <mergeCell ref="S436:T436"/>
    <mergeCell ref="S437:T437"/>
    <mergeCell ref="S438:T438"/>
    <mergeCell ref="S426:T427"/>
    <mergeCell ref="S428:T428"/>
    <mergeCell ref="S429:T429"/>
    <mergeCell ref="S430:T430"/>
    <mergeCell ref="S431:T431"/>
    <mergeCell ref="S432:T432"/>
    <mergeCell ref="K426:K427"/>
    <mergeCell ref="L426:L427"/>
    <mergeCell ref="M426:M427"/>
    <mergeCell ref="N426:N427"/>
    <mergeCell ref="O426:P426"/>
    <mergeCell ref="Q426:R426"/>
    <mergeCell ref="S420:T420"/>
    <mergeCell ref="S421:T421"/>
    <mergeCell ref="S422:T422"/>
    <mergeCell ref="S423:T423"/>
    <mergeCell ref="S424:T424"/>
    <mergeCell ref="S425:T425"/>
    <mergeCell ref="S414:T414"/>
    <mergeCell ref="S415:T415"/>
    <mergeCell ref="S416:T416"/>
    <mergeCell ref="S417:T417"/>
    <mergeCell ref="S418:T418"/>
    <mergeCell ref="S419:T419"/>
    <mergeCell ref="S408:T408"/>
    <mergeCell ref="S409:T409"/>
    <mergeCell ref="S410:T410"/>
    <mergeCell ref="S411:T411"/>
    <mergeCell ref="S412:T412"/>
    <mergeCell ref="S413:T413"/>
    <mergeCell ref="S403:T403"/>
    <mergeCell ref="S404:T404"/>
    <mergeCell ref="S405:T405"/>
    <mergeCell ref="S406:T406"/>
    <mergeCell ref="S407:T407"/>
    <mergeCell ref="S397:T397"/>
    <mergeCell ref="S398:T398"/>
    <mergeCell ref="S399:T399"/>
    <mergeCell ref="S400:T400"/>
    <mergeCell ref="K401:K402"/>
    <mergeCell ref="L401:L402"/>
    <mergeCell ref="M401:M402"/>
    <mergeCell ref="N401:N402"/>
    <mergeCell ref="O401:P401"/>
    <mergeCell ref="Q401:R401"/>
    <mergeCell ref="S391:T391"/>
    <mergeCell ref="S392:T392"/>
    <mergeCell ref="S393:T393"/>
    <mergeCell ref="S394:T394"/>
    <mergeCell ref="S395:T395"/>
    <mergeCell ref="S396:T396"/>
    <mergeCell ref="S401:T402"/>
    <mergeCell ref="S385:T385"/>
    <mergeCell ref="S386:T386"/>
    <mergeCell ref="S387:T387"/>
    <mergeCell ref="S388:T388"/>
    <mergeCell ref="S389:T389"/>
    <mergeCell ref="S390:T390"/>
    <mergeCell ref="K376:T376"/>
    <mergeCell ref="K377:T377"/>
    <mergeCell ref="K382:T382"/>
    <mergeCell ref="K383:K384"/>
    <mergeCell ref="L383:L384"/>
    <mergeCell ref="M383:M384"/>
    <mergeCell ref="N383:N384"/>
    <mergeCell ref="O383:P383"/>
    <mergeCell ref="Q383:R383"/>
    <mergeCell ref="S383:T384"/>
    <mergeCell ref="S370:T370"/>
    <mergeCell ref="S371:T371"/>
    <mergeCell ref="S372:T372"/>
    <mergeCell ref="S373:T373"/>
    <mergeCell ref="S374:T374"/>
    <mergeCell ref="S375:T375"/>
    <mergeCell ref="S364:T364"/>
    <mergeCell ref="S365:T365"/>
    <mergeCell ref="S366:T366"/>
    <mergeCell ref="S367:T367"/>
    <mergeCell ref="S368:T368"/>
    <mergeCell ref="S369:T369"/>
    <mergeCell ref="S358:T358"/>
    <mergeCell ref="S359:T359"/>
    <mergeCell ref="S360:T360"/>
    <mergeCell ref="S361:T361"/>
    <mergeCell ref="S362:T362"/>
    <mergeCell ref="S363:T363"/>
    <mergeCell ref="S351:T352"/>
    <mergeCell ref="S353:T353"/>
    <mergeCell ref="S354:T354"/>
    <mergeCell ref="S355:T355"/>
    <mergeCell ref="S356:T356"/>
    <mergeCell ref="S357:T357"/>
    <mergeCell ref="K351:K352"/>
    <mergeCell ref="L351:L352"/>
    <mergeCell ref="M351:M352"/>
    <mergeCell ref="N351:N352"/>
    <mergeCell ref="O351:P351"/>
    <mergeCell ref="Q351:R351"/>
    <mergeCell ref="S345:T345"/>
    <mergeCell ref="S346:T346"/>
    <mergeCell ref="S347:T347"/>
    <mergeCell ref="S348:T348"/>
    <mergeCell ref="S349:T349"/>
    <mergeCell ref="S350:T350"/>
    <mergeCell ref="S339:T339"/>
    <mergeCell ref="S340:T340"/>
    <mergeCell ref="S341:T341"/>
    <mergeCell ref="S342:T342"/>
    <mergeCell ref="S343:T343"/>
    <mergeCell ref="S344:T344"/>
    <mergeCell ref="S333:T333"/>
    <mergeCell ref="S334:T334"/>
    <mergeCell ref="S335:T335"/>
    <mergeCell ref="S336:T336"/>
    <mergeCell ref="S337:T337"/>
    <mergeCell ref="S338:T338"/>
    <mergeCell ref="S328:T328"/>
    <mergeCell ref="S329:T329"/>
    <mergeCell ref="S330:T330"/>
    <mergeCell ref="S331:T331"/>
    <mergeCell ref="S332:T332"/>
    <mergeCell ref="S322:T322"/>
    <mergeCell ref="S323:T323"/>
    <mergeCell ref="S324:T324"/>
    <mergeCell ref="S325:T325"/>
    <mergeCell ref="K326:K327"/>
    <mergeCell ref="L326:L327"/>
    <mergeCell ref="M326:M327"/>
    <mergeCell ref="N326:N327"/>
    <mergeCell ref="O326:P326"/>
    <mergeCell ref="Q326:R326"/>
    <mergeCell ref="S316:T316"/>
    <mergeCell ref="S317:T317"/>
    <mergeCell ref="S318:T318"/>
    <mergeCell ref="S319:T319"/>
    <mergeCell ref="S320:T320"/>
    <mergeCell ref="S321:T321"/>
    <mergeCell ref="S326:T327"/>
    <mergeCell ref="S310:T310"/>
    <mergeCell ref="S311:T311"/>
    <mergeCell ref="S312:T312"/>
    <mergeCell ref="S313:T313"/>
    <mergeCell ref="S314:T314"/>
    <mergeCell ref="S315:T315"/>
    <mergeCell ref="K301:T301"/>
    <mergeCell ref="K302:T302"/>
    <mergeCell ref="K307:T307"/>
    <mergeCell ref="K308:K309"/>
    <mergeCell ref="L308:L309"/>
    <mergeCell ref="M308:M309"/>
    <mergeCell ref="N308:N309"/>
    <mergeCell ref="O308:P308"/>
    <mergeCell ref="Q308:R308"/>
    <mergeCell ref="S308:T309"/>
    <mergeCell ref="S295:T295"/>
    <mergeCell ref="S296:T296"/>
    <mergeCell ref="S297:T297"/>
    <mergeCell ref="S298:T298"/>
    <mergeCell ref="S299:T299"/>
    <mergeCell ref="S300:T300"/>
    <mergeCell ref="S289:T289"/>
    <mergeCell ref="S290:T290"/>
    <mergeCell ref="S291:T291"/>
    <mergeCell ref="S292:T292"/>
    <mergeCell ref="S293:T293"/>
    <mergeCell ref="S294:T294"/>
    <mergeCell ref="S283:T283"/>
    <mergeCell ref="S284:T284"/>
    <mergeCell ref="S285:T285"/>
    <mergeCell ref="S286:T286"/>
    <mergeCell ref="S287:T287"/>
    <mergeCell ref="S288:T288"/>
    <mergeCell ref="S276:T277"/>
    <mergeCell ref="S278:T278"/>
    <mergeCell ref="S279:T279"/>
    <mergeCell ref="S280:T280"/>
    <mergeCell ref="S281:T281"/>
    <mergeCell ref="S282:T282"/>
    <mergeCell ref="K276:K277"/>
    <mergeCell ref="L276:L277"/>
    <mergeCell ref="M276:M277"/>
    <mergeCell ref="N276:N277"/>
    <mergeCell ref="O276:P276"/>
    <mergeCell ref="Q276:R276"/>
    <mergeCell ref="S270:T270"/>
    <mergeCell ref="S271:T271"/>
    <mergeCell ref="S272:T272"/>
    <mergeCell ref="S273:T273"/>
    <mergeCell ref="S274:T274"/>
    <mergeCell ref="S275:T275"/>
    <mergeCell ref="S264:T264"/>
    <mergeCell ref="S265:T265"/>
    <mergeCell ref="S266:T266"/>
    <mergeCell ref="S267:T267"/>
    <mergeCell ref="S268:T268"/>
    <mergeCell ref="S269:T269"/>
    <mergeCell ref="S258:T258"/>
    <mergeCell ref="S259:T259"/>
    <mergeCell ref="S260:T260"/>
    <mergeCell ref="S261:T261"/>
    <mergeCell ref="S262:T262"/>
    <mergeCell ref="S263:T263"/>
    <mergeCell ref="S253:T253"/>
    <mergeCell ref="S254:T254"/>
    <mergeCell ref="S255:T255"/>
    <mergeCell ref="S256:T256"/>
    <mergeCell ref="S257:T257"/>
    <mergeCell ref="S247:T247"/>
    <mergeCell ref="S248:T248"/>
    <mergeCell ref="S249:T249"/>
    <mergeCell ref="S250:T250"/>
    <mergeCell ref="K251:K252"/>
    <mergeCell ref="L251:L252"/>
    <mergeCell ref="M251:M252"/>
    <mergeCell ref="N251:N252"/>
    <mergeCell ref="O251:P251"/>
    <mergeCell ref="Q251:R251"/>
    <mergeCell ref="S241:T241"/>
    <mergeCell ref="S242:T242"/>
    <mergeCell ref="S243:T243"/>
    <mergeCell ref="S244:T244"/>
    <mergeCell ref="S245:T245"/>
    <mergeCell ref="S246:T246"/>
    <mergeCell ref="S251:T252"/>
    <mergeCell ref="S235:T235"/>
    <mergeCell ref="S236:T236"/>
    <mergeCell ref="S237:T237"/>
    <mergeCell ref="S238:T238"/>
    <mergeCell ref="S239:T239"/>
    <mergeCell ref="S240:T240"/>
    <mergeCell ref="K226:T226"/>
    <mergeCell ref="K227:T227"/>
    <mergeCell ref="K232:T232"/>
    <mergeCell ref="K233:K234"/>
    <mergeCell ref="L233:L234"/>
    <mergeCell ref="M233:M234"/>
    <mergeCell ref="N233:N234"/>
    <mergeCell ref="O233:P233"/>
    <mergeCell ref="Q233:R233"/>
    <mergeCell ref="S233:T234"/>
    <mergeCell ref="S220:T220"/>
    <mergeCell ref="S221:T221"/>
    <mergeCell ref="S222:T222"/>
    <mergeCell ref="S223:T223"/>
    <mergeCell ref="S224:T224"/>
    <mergeCell ref="S225:T225"/>
    <mergeCell ref="S214:T214"/>
    <mergeCell ref="S215:T215"/>
    <mergeCell ref="S216:T216"/>
    <mergeCell ref="S217:T217"/>
    <mergeCell ref="S218:T218"/>
    <mergeCell ref="S219:T219"/>
    <mergeCell ref="S208:T208"/>
    <mergeCell ref="S209:T209"/>
    <mergeCell ref="S210:T210"/>
    <mergeCell ref="S211:T211"/>
    <mergeCell ref="S212:T212"/>
    <mergeCell ref="S213:T213"/>
    <mergeCell ref="S201:T202"/>
    <mergeCell ref="S203:T203"/>
    <mergeCell ref="S204:T204"/>
    <mergeCell ref="S205:T205"/>
    <mergeCell ref="S206:T206"/>
    <mergeCell ref="S207:T207"/>
    <mergeCell ref="K201:K202"/>
    <mergeCell ref="L201:L202"/>
    <mergeCell ref="M201:M202"/>
    <mergeCell ref="N201:N202"/>
    <mergeCell ref="O201:P201"/>
    <mergeCell ref="Q201:R201"/>
    <mergeCell ref="S195:T195"/>
    <mergeCell ref="S196:T196"/>
    <mergeCell ref="S197:T197"/>
    <mergeCell ref="S198:T198"/>
    <mergeCell ref="S199:T199"/>
    <mergeCell ref="S200:T200"/>
    <mergeCell ref="K182:T182"/>
    <mergeCell ref="S189:T189"/>
    <mergeCell ref="S190:T190"/>
    <mergeCell ref="S191:T191"/>
    <mergeCell ref="S192:T192"/>
    <mergeCell ref="S193:T193"/>
    <mergeCell ref="S194:T194"/>
    <mergeCell ref="S185:T185"/>
    <mergeCell ref="S186:T186"/>
    <mergeCell ref="S187:T187"/>
    <mergeCell ref="S188:T188"/>
    <mergeCell ref="S166:T166"/>
    <mergeCell ref="S167:T167"/>
    <mergeCell ref="S168:T168"/>
    <mergeCell ref="S169:T169"/>
    <mergeCell ref="S170:T170"/>
    <mergeCell ref="S171:T171"/>
    <mergeCell ref="K176:T176"/>
    <mergeCell ref="K177:T177"/>
    <mergeCell ref="S172:T172"/>
    <mergeCell ref="S173:T173"/>
    <mergeCell ref="S174:T174"/>
    <mergeCell ref="S175:T175"/>
    <mergeCell ref="S160:T160"/>
    <mergeCell ref="S161:T161"/>
    <mergeCell ref="S162:T162"/>
    <mergeCell ref="S163:T163"/>
    <mergeCell ref="S164:T164"/>
    <mergeCell ref="S165:T165"/>
    <mergeCell ref="K151:T151"/>
    <mergeCell ref="K152:T152"/>
    <mergeCell ref="K157:T157"/>
    <mergeCell ref="K158:K159"/>
    <mergeCell ref="L158:L159"/>
    <mergeCell ref="M158:M159"/>
    <mergeCell ref="N158:N159"/>
    <mergeCell ref="O158:P158"/>
    <mergeCell ref="Q158:R158"/>
    <mergeCell ref="S158:T159"/>
    <mergeCell ref="S145:T145"/>
    <mergeCell ref="S146:T146"/>
    <mergeCell ref="S147:T147"/>
    <mergeCell ref="S148:T148"/>
    <mergeCell ref="S149:T149"/>
    <mergeCell ref="S150:T150"/>
    <mergeCell ref="S139:T139"/>
    <mergeCell ref="S140:T140"/>
    <mergeCell ref="S141:T141"/>
    <mergeCell ref="S142:T142"/>
    <mergeCell ref="S143:T143"/>
    <mergeCell ref="S144:T144"/>
    <mergeCell ref="S137:T137"/>
    <mergeCell ref="S138:T138"/>
    <mergeCell ref="K132:T132"/>
    <mergeCell ref="K133:K134"/>
    <mergeCell ref="L133:L134"/>
    <mergeCell ref="M133:M134"/>
    <mergeCell ref="N133:N134"/>
    <mergeCell ref="O133:P133"/>
    <mergeCell ref="Q133:R133"/>
    <mergeCell ref="S133:T134"/>
    <mergeCell ref="K107:T107"/>
    <mergeCell ref="S114:T114"/>
    <mergeCell ref="S115:T115"/>
    <mergeCell ref="S116:T116"/>
    <mergeCell ref="S117:T117"/>
    <mergeCell ref="S118:T118"/>
    <mergeCell ref="S119:T119"/>
    <mergeCell ref="S110:T110"/>
    <mergeCell ref="S111:T111"/>
    <mergeCell ref="S112:T112"/>
    <mergeCell ref="S113:T113"/>
    <mergeCell ref="S91:T91"/>
    <mergeCell ref="S92:T92"/>
    <mergeCell ref="S93:T93"/>
    <mergeCell ref="S94:T94"/>
    <mergeCell ref="S95:T95"/>
    <mergeCell ref="S96:T96"/>
    <mergeCell ref="K101:T101"/>
    <mergeCell ref="K102:T102"/>
    <mergeCell ref="S97:T97"/>
    <mergeCell ref="S98:T98"/>
    <mergeCell ref="S99:T99"/>
    <mergeCell ref="S100:T100"/>
    <mergeCell ref="S86:T86"/>
    <mergeCell ref="S87:T87"/>
    <mergeCell ref="S88:T88"/>
    <mergeCell ref="S89:T89"/>
    <mergeCell ref="S90:T90"/>
    <mergeCell ref="K76:T76"/>
    <mergeCell ref="K77:T77"/>
    <mergeCell ref="K82:T82"/>
    <mergeCell ref="K83:K84"/>
    <mergeCell ref="L83:L84"/>
    <mergeCell ref="M83:M84"/>
    <mergeCell ref="N83:N84"/>
    <mergeCell ref="O83:P83"/>
    <mergeCell ref="Q83:R83"/>
    <mergeCell ref="S83:T84"/>
    <mergeCell ref="S74:T74"/>
    <mergeCell ref="S75:T75"/>
    <mergeCell ref="S64:T64"/>
    <mergeCell ref="S65:T65"/>
    <mergeCell ref="S66:T66"/>
    <mergeCell ref="S67:T67"/>
    <mergeCell ref="S68:T68"/>
    <mergeCell ref="S69:T69"/>
    <mergeCell ref="S85:T85"/>
    <mergeCell ref="K32:T32"/>
    <mergeCell ref="S39:T39"/>
    <mergeCell ref="S40:T40"/>
    <mergeCell ref="S41:T41"/>
    <mergeCell ref="S42:T42"/>
    <mergeCell ref="S43:T43"/>
    <mergeCell ref="S44:T44"/>
    <mergeCell ref="S35:T35"/>
    <mergeCell ref="S36:T36"/>
    <mergeCell ref="S37:T37"/>
    <mergeCell ref="S38:T38"/>
    <mergeCell ref="K33:K34"/>
    <mergeCell ref="L33:L34"/>
    <mergeCell ref="M33:M34"/>
    <mergeCell ref="N33:N34"/>
    <mergeCell ref="O33:P33"/>
    <mergeCell ref="Q33:R33"/>
    <mergeCell ref="S33:T34"/>
    <mergeCell ref="S16:T16"/>
    <mergeCell ref="S17:T17"/>
    <mergeCell ref="S18:T18"/>
    <mergeCell ref="S19:T19"/>
    <mergeCell ref="S20:T20"/>
    <mergeCell ref="S21:T21"/>
    <mergeCell ref="K26:T26"/>
    <mergeCell ref="K27:T27"/>
    <mergeCell ref="S22:T22"/>
    <mergeCell ref="S23:T23"/>
    <mergeCell ref="S24:T24"/>
    <mergeCell ref="S25:T25"/>
    <mergeCell ref="S10:T10"/>
    <mergeCell ref="S11:T11"/>
    <mergeCell ref="S12:T12"/>
    <mergeCell ref="S13:T13"/>
    <mergeCell ref="S14:T14"/>
    <mergeCell ref="S15:T15"/>
    <mergeCell ref="K1:T1"/>
    <mergeCell ref="K2:T2"/>
    <mergeCell ref="K7:T7"/>
    <mergeCell ref="K8:K9"/>
    <mergeCell ref="L8:L9"/>
    <mergeCell ref="M8:M9"/>
    <mergeCell ref="N8:N9"/>
    <mergeCell ref="O8:P8"/>
    <mergeCell ref="Q8:R8"/>
    <mergeCell ref="S8:T9"/>
    <mergeCell ref="S45:T45"/>
    <mergeCell ref="S46:T46"/>
    <mergeCell ref="S47:T47"/>
    <mergeCell ref="S48:T48"/>
    <mergeCell ref="S49:T49"/>
    <mergeCell ref="S50:T50"/>
    <mergeCell ref="K183:K184"/>
    <mergeCell ref="L183:L184"/>
    <mergeCell ref="M183:M184"/>
    <mergeCell ref="N183:N184"/>
    <mergeCell ref="O183:P183"/>
    <mergeCell ref="Q183:R183"/>
    <mergeCell ref="S183:T184"/>
    <mergeCell ref="K108:K109"/>
    <mergeCell ref="L108:L109"/>
    <mergeCell ref="M108:M109"/>
    <mergeCell ref="N108:N109"/>
    <mergeCell ref="O108:P108"/>
    <mergeCell ref="Q108:R108"/>
    <mergeCell ref="S108:T109"/>
    <mergeCell ref="K126:T126"/>
    <mergeCell ref="K127:T127"/>
    <mergeCell ref="S60:T60"/>
    <mergeCell ref="S61:T61"/>
    <mergeCell ref="S120:T120"/>
    <mergeCell ref="S121:T121"/>
    <mergeCell ref="S122:T122"/>
    <mergeCell ref="S123:T123"/>
    <mergeCell ref="S124:T124"/>
    <mergeCell ref="S125:T125"/>
    <mergeCell ref="S135:T135"/>
    <mergeCell ref="S136:T136"/>
    <mergeCell ref="K51:T51"/>
    <mergeCell ref="K52:T52"/>
    <mergeCell ref="S62:T62"/>
    <mergeCell ref="S63:T63"/>
    <mergeCell ref="K57:T57"/>
    <mergeCell ref="K58:K59"/>
    <mergeCell ref="L58:L59"/>
    <mergeCell ref="M58:M59"/>
    <mergeCell ref="N58:N59"/>
    <mergeCell ref="O58:P58"/>
    <mergeCell ref="Q58:R58"/>
    <mergeCell ref="S58:T59"/>
    <mergeCell ref="S70:T70"/>
    <mergeCell ref="S71:T71"/>
    <mergeCell ref="S72:T72"/>
    <mergeCell ref="S73:T73"/>
  </mergeCells>
  <phoneticPr fontId="2" type="noConversion"/>
  <conditionalFormatting sqref="K253">
    <cfRule type="expression" dxfId="34" priority="56">
      <formula>IF((L253+M253)&gt;0,(LEN(L253)+LEN(M253))&lt;&gt;12,)</formula>
    </cfRule>
  </conditionalFormatting>
  <conditionalFormatting sqref="K203">
    <cfRule type="expression" dxfId="33" priority="59">
      <formula>IF((L203+M203)&gt;0,(LEN(L203)+LEN(M203))&lt;&gt;12,)</formula>
    </cfRule>
  </conditionalFormatting>
  <conditionalFormatting sqref="K203:K225">
    <cfRule type="expression" dxfId="32" priority="58">
      <formula>IF((L203+M203)&gt;0,(LEN(L203)+LEN(M203))&lt;&gt;12,)</formula>
    </cfRule>
  </conditionalFormatting>
  <conditionalFormatting sqref="K254:K275">
    <cfRule type="expression" dxfId="31" priority="55">
      <formula>IF((L254+M254)&gt;0,(LEN(L254)+LEN(M254))&lt;&gt;12,)</formula>
    </cfRule>
  </conditionalFormatting>
  <conditionalFormatting sqref="K278">
    <cfRule type="expression" dxfId="30" priority="54">
      <formula>IF((L278+M278)&gt;0,(LEN(L278)+LEN(M278))&lt;&gt;12,)</formula>
    </cfRule>
  </conditionalFormatting>
  <conditionalFormatting sqref="K278:K300">
    <cfRule type="expression" dxfId="29" priority="53">
      <formula>IF((L278+M278)&gt;0,(LEN(L278)+LEN(M278))&lt;&gt;12,)</formula>
    </cfRule>
  </conditionalFormatting>
  <conditionalFormatting sqref="K353:K375">
    <cfRule type="expression" dxfId="28" priority="48">
      <formula>IF((L353+M353)&gt;0,(LEN(L353)+LEN(M353))&lt;&gt;12,)</formula>
    </cfRule>
  </conditionalFormatting>
  <conditionalFormatting sqref="K328">
    <cfRule type="expression" dxfId="27" priority="51">
      <formula>IF((L328+M328)&gt;0,(LEN(L328)+LEN(M328))&lt;&gt;12,)</formula>
    </cfRule>
  </conditionalFormatting>
  <conditionalFormatting sqref="K329:K350">
    <cfRule type="expression" dxfId="26" priority="50">
      <formula>IF((L329+M329)&gt;0,(LEN(L329)+LEN(M329))&lt;&gt;12,)</formula>
    </cfRule>
  </conditionalFormatting>
  <conditionalFormatting sqref="K353">
    <cfRule type="expression" dxfId="25" priority="49">
      <formula>IF((L353+M353)&gt;0,(LEN(L353)+LEN(M353))&lt;&gt;12,)</formula>
    </cfRule>
  </conditionalFormatting>
  <conditionalFormatting sqref="K428">
    <cfRule type="expression" dxfId="24" priority="44">
      <formula>IF((L428+M428)&gt;0,(LEN(L428)+LEN(M428))&lt;&gt;12,)</formula>
    </cfRule>
  </conditionalFormatting>
  <conditionalFormatting sqref="K403">
    <cfRule type="expression" dxfId="23" priority="46">
      <formula>IF((L403+M403)&gt;0,(LEN(L403)+LEN(M403))&lt;&gt;12,)</formula>
    </cfRule>
  </conditionalFormatting>
  <conditionalFormatting sqref="K404:K425">
    <cfRule type="expression" dxfId="22" priority="45">
      <formula>IF((L404+M404)&gt;0,(LEN(L404)+LEN(M404))&lt;&gt;12,)</formula>
    </cfRule>
  </conditionalFormatting>
  <conditionalFormatting sqref="K428:K450">
    <cfRule type="expression" dxfId="21" priority="43">
      <formula>IF((L428+M428)&gt;0,(LEN(L428)+LEN(M428))&lt;&gt;12,)</formula>
    </cfRule>
  </conditionalFormatting>
  <conditionalFormatting sqref="K479:K500">
    <cfRule type="expression" dxfId="20" priority="40">
      <formula>IF((L479+M479)&gt;0,(LEN(L479)+LEN(M479))&lt;&gt;12,)</formula>
    </cfRule>
  </conditionalFormatting>
  <conditionalFormatting sqref="K478">
    <cfRule type="expression" dxfId="19" priority="41">
      <formula>IF((L478+M478)&gt;0,(LEN(L478)+LEN(M478))&lt;&gt;12,)</formula>
    </cfRule>
  </conditionalFormatting>
  <conditionalFormatting sqref="K503">
    <cfRule type="expression" dxfId="18" priority="39">
      <formula>IF((L503+M503)&gt;0,(LEN(L503)+LEN(M503))&lt;&gt;12,)</formula>
    </cfRule>
  </conditionalFormatting>
  <conditionalFormatting sqref="K503:K525">
    <cfRule type="expression" dxfId="17" priority="38">
      <formula>IF((L503+M503)&gt;0,(LEN(L503)+LEN(M503))&lt;&gt;12,)</formula>
    </cfRule>
  </conditionalFormatting>
  <conditionalFormatting sqref="K553">
    <cfRule type="expression" dxfId="16" priority="36">
      <formula>IF((L553+M553)&gt;0,(LEN(L553)+LEN(M553))&lt;&gt;12,)</formula>
    </cfRule>
  </conditionalFormatting>
  <conditionalFormatting sqref="K554:K575">
    <cfRule type="expression" dxfId="15" priority="35">
      <formula>IF((L554+M554)&gt;0,(LEN(L554)+LEN(M554))&lt;&gt;12,)</formula>
    </cfRule>
  </conditionalFormatting>
  <conditionalFormatting sqref="K578">
    <cfRule type="expression" dxfId="14" priority="34">
      <formula>IF((L578+M578)&gt;0,(LEN(L578)+LEN(M578))&lt;&gt;12,)</formula>
    </cfRule>
  </conditionalFormatting>
  <conditionalFormatting sqref="K578:K600">
    <cfRule type="expression" dxfId="13" priority="33">
      <formula>IF((L578+M578)&gt;0,(LEN(L578)+LEN(M578))&lt;&gt;12,)</formula>
    </cfRule>
  </conditionalFormatting>
  <conditionalFormatting sqref="K37:K50">
    <cfRule type="expression" dxfId="12" priority="15">
      <formula>IF((L37+M37)&gt;0,(LEN(L37)+LEN(M37))&lt;&gt;12,)</formula>
    </cfRule>
  </conditionalFormatting>
  <conditionalFormatting sqref="K62:K75">
    <cfRule type="expression" dxfId="11" priority="14">
      <formula>IF((L62+M62)&gt;0,(LEN(L62)+LEN(M62))&lt;&gt;12,)</formula>
    </cfRule>
  </conditionalFormatting>
  <conditionalFormatting sqref="K112:K125">
    <cfRule type="expression" dxfId="10" priority="12">
      <formula>IF((L112+M112)&gt;0,(LEN(L112)+LEN(M112))&lt;&gt;12,)</formula>
    </cfRule>
  </conditionalFormatting>
  <conditionalFormatting sqref="K137:K150">
    <cfRule type="expression" dxfId="9" priority="11">
      <formula>IF((L137+M137)&gt;0,(LEN(L137)+LEN(M137))&lt;&gt;12,)</formula>
    </cfRule>
  </conditionalFormatting>
  <conditionalFormatting sqref="K187:K200">
    <cfRule type="expression" dxfId="8" priority="9">
      <formula>IF((L187+M187)&gt;0,(LEN(L187)+LEN(M187))&lt;&gt;12,)</formula>
    </cfRule>
  </conditionalFormatting>
  <conditionalFormatting sqref="K12:K25">
    <cfRule type="expression" dxfId="7" priority="8">
      <formula>IF((L12+M12)&gt;0,(LEN(L12)+LEN(M12))&lt;&gt;12,)</formula>
    </cfRule>
  </conditionalFormatting>
  <conditionalFormatting sqref="K87:K100">
    <cfRule type="expression" dxfId="6" priority="7">
      <formula>IF((L87+M87)&gt;0,(LEN(L87)+LEN(M87))&lt;&gt;12,)</formula>
    </cfRule>
  </conditionalFormatting>
  <conditionalFormatting sqref="K162:K175">
    <cfRule type="expression" dxfId="5" priority="6">
      <formula>IF((L162+M162)&gt;0,(LEN(L162)+LEN(M162))&lt;&gt;12,)</formula>
    </cfRule>
  </conditionalFormatting>
  <conditionalFormatting sqref="K237:K250">
    <cfRule type="expression" dxfId="4" priority="5">
      <formula>IF((L237+M237)&gt;0,(LEN(L237)+LEN(M237))&lt;&gt;12,)</formula>
    </cfRule>
  </conditionalFormatting>
  <conditionalFormatting sqref="K312:K325">
    <cfRule type="expression" dxfId="3" priority="4">
      <formula>IF((L312+M312)&gt;0,(LEN(L312)+LEN(M312))&lt;&gt;12,)</formula>
    </cfRule>
  </conditionalFormatting>
  <conditionalFormatting sqref="K387:K400">
    <cfRule type="expression" dxfId="2" priority="3">
      <formula>IF((L387+M387)&gt;0,(LEN(L387)+LEN(M387))&lt;&gt;12,)</formula>
    </cfRule>
  </conditionalFormatting>
  <conditionalFormatting sqref="K462:K475">
    <cfRule type="expression" dxfId="1" priority="2">
      <formula>IF((L462+M462)&gt;0,(LEN(L462)+LEN(M462))&lt;&gt;12,)</formula>
    </cfRule>
  </conditionalFormatting>
  <conditionalFormatting sqref="K537:K550">
    <cfRule type="expression" dxfId="0" priority="1">
      <formula>IF((L537+M537)&gt;0,(LEN(L537)+LEN(M537))&lt;&gt;12,)</formula>
    </cfRule>
  </conditionalFormatting>
  <dataValidations disablePrompts="1" count="3">
    <dataValidation type="list" allowBlank="1" showInputMessage="1" showErrorMessage="1" errorTitle="선택" error="선택" sqref="Q456 Q31 Q106 Q156 Q231 Q306 Q381 Q81 Q181 Q56 Q6 Q131 Q531" xr:uid="{00000000-0002-0000-2300-000000000000}">
      <formula1>$AF$11:$AF$13</formula1>
    </dataValidation>
    <dataValidation type="list" allowBlank="1" showInputMessage="1" showErrorMessage="1" sqref="R381 R306 R231 R156 R106 R31 R456 R81 R181 R56 R6 R131 R531" xr:uid="{00000000-0002-0000-2300-000001000000}">
      <formula1>$AG$11:$AG$13</formula1>
    </dataValidation>
    <dataValidation type="list" allowBlank="1" showInputMessage="1" showErrorMessage="1" sqref="R379 R304 R229 R154 R104 R29 R454 R79 R179 R54 R4 R129 R529" xr:uid="{00000000-0002-0000-2300-000002000000}">
      <formula1>$AF$3:$AF$6</formula1>
    </dataValidation>
  </dataValidations>
  <printOptions horizontalCentered="1" verticalCentered="1"/>
  <pageMargins left="0.23622047244094491" right="0.23622047244094491" top="0.74803149606299213" bottom="0.74803149606299213" header="0.31496062992125984" footer="0.31496062992125984"/>
  <pageSetup paperSize="9" scale="89" orientation="landscape" blackAndWhite="1" r:id="rId1"/>
  <rowBreaks count="7" manualBreakCount="7">
    <brk id="50" min="10" max="19" man="1"/>
    <brk id="150" min="10" max="19" man="1"/>
    <brk id="175" min="10" max="19" man="1"/>
    <brk id="250" min="10" max="19" man="1"/>
    <brk id="375" min="10" max="19" man="1"/>
    <brk id="450" min="10" max="19" man="1"/>
    <brk id="475" min="10" max="19" man="1"/>
  </rowBreaks>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8"/>
  <dimension ref="A1:M23"/>
  <sheetViews>
    <sheetView showZeros="0" view="pageBreakPreview" zoomScaleSheetLayoutView="100" workbookViewId="0">
      <selection activeCell="T28" sqref="T28"/>
    </sheetView>
  </sheetViews>
  <sheetFormatPr defaultColWidth="9" defaultRowHeight="24" customHeight="1"/>
  <cols>
    <col min="1" max="1" width="15" style="270" customWidth="1"/>
    <col min="2" max="2" width="10.25" style="270" customWidth="1"/>
    <col min="3" max="3" width="5.125" style="270" customWidth="1"/>
    <col min="4" max="11" width="8.625" style="270" customWidth="1"/>
    <col min="12" max="12" width="9.125" style="270" customWidth="1"/>
    <col min="13" max="13" width="14.125" style="270" customWidth="1"/>
    <col min="14" max="16384" width="9" style="270"/>
  </cols>
  <sheetData>
    <row r="1" spans="1:13" ht="48" customHeight="1">
      <c r="A1" s="268" t="s">
        <v>907</v>
      </c>
      <c r="B1" s="269"/>
      <c r="C1" s="269"/>
      <c r="D1" s="269"/>
      <c r="E1" s="269"/>
      <c r="F1" s="269"/>
      <c r="G1" s="269"/>
      <c r="H1" s="269"/>
      <c r="I1" s="269"/>
      <c r="J1" s="269"/>
      <c r="K1" s="269"/>
      <c r="L1" s="269"/>
      <c r="M1" s="269"/>
    </row>
    <row r="2" spans="1:13" ht="24" customHeight="1">
      <c r="A2" s="2029" t="str">
        <f>"사업명 : "&amp;기본!B5</f>
        <v xml:space="preserve">사업명 : 2026년 숲가꾸기(풀베기) 사업(11차) </v>
      </c>
      <c r="B2" s="2029"/>
      <c r="C2" s="2029"/>
      <c r="D2" s="2029"/>
      <c r="E2" s="2029"/>
      <c r="F2" s="2029"/>
      <c r="G2" s="2029"/>
      <c r="H2" s="2029"/>
      <c r="L2" s="2030" t="s">
        <v>908</v>
      </c>
      <c r="M2" s="2030"/>
    </row>
    <row r="3" spans="1:13" ht="24" customHeight="1">
      <c r="A3" s="2028" t="s">
        <v>913</v>
      </c>
      <c r="B3" s="2028" t="s">
        <v>914</v>
      </c>
      <c r="C3" s="2028" t="s">
        <v>40</v>
      </c>
      <c r="D3" s="2028" t="s">
        <v>9</v>
      </c>
      <c r="E3" s="2028"/>
      <c r="F3" s="2028" t="s">
        <v>10</v>
      </c>
      <c r="G3" s="2028"/>
      <c r="H3" s="2028" t="s">
        <v>11</v>
      </c>
      <c r="I3" s="2028"/>
      <c r="J3" s="2028" t="s">
        <v>1150</v>
      </c>
      <c r="K3" s="2028"/>
      <c r="L3" s="271" t="s">
        <v>13</v>
      </c>
      <c r="M3" s="2028" t="s">
        <v>820</v>
      </c>
    </row>
    <row r="4" spans="1:13" ht="24" customHeight="1">
      <c r="A4" s="2028"/>
      <c r="B4" s="2028"/>
      <c r="C4" s="2028"/>
      <c r="D4" s="271" t="s">
        <v>909</v>
      </c>
      <c r="E4" s="271" t="s">
        <v>910</v>
      </c>
      <c r="F4" s="271" t="s">
        <v>909</v>
      </c>
      <c r="G4" s="271" t="s">
        <v>910</v>
      </c>
      <c r="H4" s="271" t="s">
        <v>909</v>
      </c>
      <c r="I4" s="271" t="s">
        <v>910</v>
      </c>
      <c r="J4" s="271" t="s">
        <v>909</v>
      </c>
      <c r="K4" s="271" t="s">
        <v>910</v>
      </c>
      <c r="L4" s="271" t="s">
        <v>909</v>
      </c>
      <c r="M4" s="2028"/>
    </row>
    <row r="5" spans="1:13" ht="24" customHeight="1">
      <c r="A5" s="272" t="s">
        <v>912</v>
      </c>
      <c r="B5" s="273"/>
      <c r="C5" s="271"/>
      <c r="D5" s="274"/>
      <c r="E5" s="275"/>
      <c r="F5" s="276"/>
      <c r="G5" s="275"/>
      <c r="H5" s="274"/>
      <c r="I5" s="275"/>
      <c r="J5" s="274"/>
      <c r="K5" s="275"/>
      <c r="L5" s="274"/>
      <c r="M5" s="277"/>
    </row>
    <row r="6" spans="1:13" ht="24" customHeight="1">
      <c r="A6" s="278" t="str">
        <f>기본!A21</f>
        <v>특별인부</v>
      </c>
      <c r="B6" s="271"/>
      <c r="C6" s="271" t="s">
        <v>915</v>
      </c>
      <c r="D6" s="274"/>
      <c r="E6" s="275"/>
      <c r="F6" s="276"/>
      <c r="G6" s="275"/>
      <c r="H6" s="274"/>
      <c r="I6" s="275"/>
      <c r="J6" s="274"/>
      <c r="K6" s="275"/>
      <c r="L6" s="274">
        <f>+기본!B21</f>
        <v>226112</v>
      </c>
      <c r="M6" s="277" t="str">
        <f>기본!C18</f>
        <v>2026년 상반기</v>
      </c>
    </row>
    <row r="7" spans="1:13" ht="24" customHeight="1">
      <c r="A7" s="278" t="str">
        <f>기본!A20</f>
        <v>보통인부</v>
      </c>
      <c r="B7" s="271"/>
      <c r="C7" s="271" t="s">
        <v>877</v>
      </c>
      <c r="D7" s="274"/>
      <c r="E7" s="275"/>
      <c r="F7" s="276"/>
      <c r="G7" s="275"/>
      <c r="H7" s="274"/>
      <c r="I7" s="275"/>
      <c r="J7" s="274"/>
      <c r="K7" s="275"/>
      <c r="L7" s="274">
        <f>+기본!B20</f>
        <v>172068</v>
      </c>
      <c r="M7" s="277" t="str">
        <f>기본!C18</f>
        <v>2026년 상반기</v>
      </c>
    </row>
    <row r="8" spans="1:13" ht="24" hidden="1" customHeight="1">
      <c r="A8" s="278" t="str">
        <f>기본!A23</f>
        <v>초급기술자</v>
      </c>
      <c r="B8" s="271"/>
      <c r="C8" s="271" t="s">
        <v>916</v>
      </c>
      <c r="D8" s="274"/>
      <c r="E8" s="275"/>
      <c r="F8" s="276"/>
      <c r="G8" s="275"/>
      <c r="H8" s="274"/>
      <c r="I8" s="275"/>
      <c r="J8" s="274"/>
      <c r="K8" s="275"/>
      <c r="L8" s="274">
        <f>+기본!B23</f>
        <v>0</v>
      </c>
      <c r="M8" s="277" t="str">
        <f>기본!C18</f>
        <v>2026년 상반기</v>
      </c>
    </row>
    <row r="9" spans="1:13" ht="24" customHeight="1">
      <c r="A9" s="278"/>
      <c r="B9" s="271"/>
      <c r="C9" s="271"/>
      <c r="D9" s="274"/>
      <c r="E9" s="275"/>
      <c r="F9" s="276"/>
      <c r="G9" s="275"/>
      <c r="H9" s="274"/>
      <c r="I9" s="275"/>
      <c r="J9" s="274"/>
      <c r="K9" s="275"/>
      <c r="L9" s="274"/>
      <c r="M9" s="277"/>
    </row>
    <row r="10" spans="1:13" ht="24" customHeight="1">
      <c r="A10" s="272" t="s">
        <v>911</v>
      </c>
      <c r="B10" s="271"/>
      <c r="C10" s="271"/>
      <c r="D10" s="274"/>
      <c r="E10" s="275"/>
      <c r="F10" s="276"/>
      <c r="G10" s="275"/>
      <c r="H10" s="274"/>
      <c r="I10" s="275"/>
      <c r="J10" s="274"/>
      <c r="K10" s="275"/>
      <c r="L10" s="274"/>
      <c r="M10" s="277"/>
    </row>
    <row r="11" spans="1:13" ht="24" customHeight="1">
      <c r="A11" s="278" t="str">
        <f>기본!G21</f>
        <v>무연휘발유</v>
      </c>
      <c r="B11" s="279"/>
      <c r="C11" s="279" t="str">
        <f>기본!I21</f>
        <v>ℓ</v>
      </c>
      <c r="D11" s="274">
        <f>+기본!J21</f>
        <v>0</v>
      </c>
      <c r="E11" s="280">
        <f>+기본!K21</f>
        <v>0</v>
      </c>
      <c r="F11" s="274">
        <f>+기본!L21</f>
        <v>0</v>
      </c>
      <c r="G11" s="280">
        <f>+기본!M21</f>
        <v>0</v>
      </c>
      <c r="H11" s="274">
        <f>+기본!N21</f>
        <v>0</v>
      </c>
      <c r="I11" s="280">
        <f>+기본!O21</f>
        <v>0</v>
      </c>
      <c r="J11" s="274">
        <f>+기본!P21</f>
        <v>1720</v>
      </c>
      <c r="K11" s="280" t="str">
        <f>+기본!Q21</f>
        <v>홈페이지</v>
      </c>
      <c r="L11" s="274">
        <f>기본!R21</f>
        <v>1720</v>
      </c>
      <c r="M11" s="438" t="str">
        <f>+기본!U21</f>
        <v>2026. 07. 10 충북</v>
      </c>
    </row>
    <row r="12" spans="1:13" ht="24" hidden="1" customHeight="1">
      <c r="A12" s="278" t="str">
        <f>기본!G22</f>
        <v>경유</v>
      </c>
      <c r="B12" s="279"/>
      <c r="C12" s="279" t="str">
        <f>기본!I22</f>
        <v>ℓ</v>
      </c>
      <c r="D12" s="274">
        <f>+기본!J22</f>
        <v>0</v>
      </c>
      <c r="E12" s="280">
        <f>+기본!K22</f>
        <v>0</v>
      </c>
      <c r="F12" s="274">
        <f>+기본!L22</f>
        <v>0</v>
      </c>
      <c r="G12" s="280">
        <f>+기본!M22</f>
        <v>0</v>
      </c>
      <c r="H12" s="274">
        <f>+기본!N22</f>
        <v>0</v>
      </c>
      <c r="I12" s="280">
        <f>+기본!O22</f>
        <v>0</v>
      </c>
      <c r="J12" s="274">
        <f>+기본!P22</f>
        <v>0</v>
      </c>
      <c r="K12" s="280" t="str">
        <f>+기본!Q22</f>
        <v>홈페이지</v>
      </c>
      <c r="L12" s="274">
        <f>기본!R22</f>
        <v>0</v>
      </c>
      <c r="M12" s="438" t="str">
        <f>+기본!U21</f>
        <v>2026. 07. 10 충북</v>
      </c>
    </row>
    <row r="13" spans="1:13" ht="24" hidden="1" customHeight="1">
      <c r="A13" s="278" t="str">
        <f>기본!G23</f>
        <v>수성페인트</v>
      </c>
      <c r="B13" s="279" t="str">
        <f>기본!H23</f>
        <v>천연수성</v>
      </c>
      <c r="C13" s="279" t="str">
        <f>기본!I23</f>
        <v>ℓ</v>
      </c>
      <c r="D13" s="274">
        <f>+기본!J23</f>
        <v>0</v>
      </c>
      <c r="E13" s="280">
        <f>+기본!K23</f>
        <v>0</v>
      </c>
      <c r="F13" s="274">
        <f>+기본!L23</f>
        <v>0</v>
      </c>
      <c r="G13" s="280">
        <f>+기본!M23</f>
        <v>0</v>
      </c>
      <c r="H13" s="274">
        <f>+기본!N23</f>
        <v>0</v>
      </c>
      <c r="I13" s="280">
        <f>+기본!O23</f>
        <v>0</v>
      </c>
      <c r="J13" s="274">
        <f>+기본!P23</f>
        <v>0</v>
      </c>
      <c r="K13" s="280">
        <f>+기본!Q23</f>
        <v>0</v>
      </c>
      <c r="L13" s="274">
        <f>기본!R23</f>
        <v>0</v>
      </c>
      <c r="M13" s="281">
        <f>+기본!S23</f>
        <v>0</v>
      </c>
    </row>
    <row r="14" spans="1:13" ht="24" customHeight="1">
      <c r="A14" s="278" t="str">
        <f>기본!G24</f>
        <v>예취기</v>
      </c>
      <c r="B14" s="279" t="str">
        <f>기본!H24</f>
        <v>40cc</v>
      </c>
      <c r="C14" s="279" t="str">
        <f>기본!I24</f>
        <v>대</v>
      </c>
      <c r="D14" s="274">
        <f>+기본!J24</f>
        <v>0</v>
      </c>
      <c r="E14" s="280">
        <f>+기본!K24</f>
        <v>0</v>
      </c>
      <c r="F14" s="274">
        <f>+기본!L24</f>
        <v>0</v>
      </c>
      <c r="G14" s="280">
        <f>+기본!M24</f>
        <v>0</v>
      </c>
      <c r="H14" s="274">
        <f>+기본!N24</f>
        <v>0</v>
      </c>
      <c r="I14" s="280">
        <f>+기본!O24</f>
        <v>0</v>
      </c>
      <c r="J14" s="274">
        <f>+기본!P24</f>
        <v>610000</v>
      </c>
      <c r="K14" s="280">
        <f>+기본!Q24</f>
        <v>0</v>
      </c>
      <c r="L14" s="274">
        <f>기본!R24</f>
        <v>610000</v>
      </c>
      <c r="M14" s="281" t="str">
        <f>+기본!S24</f>
        <v>숲가꾸기 사업시행 지침</v>
      </c>
    </row>
    <row r="15" spans="1:13" ht="24" hidden="1" customHeight="1">
      <c r="A15" s="278"/>
      <c r="B15" s="279"/>
      <c r="C15" s="279"/>
      <c r="D15" s="274"/>
      <c r="E15" s="280"/>
      <c r="F15" s="274"/>
      <c r="G15" s="280"/>
      <c r="H15" s="274"/>
      <c r="I15" s="280"/>
      <c r="J15" s="274"/>
      <c r="K15" s="280"/>
      <c r="L15" s="274">
        <f>기본!R25</f>
        <v>0</v>
      </c>
      <c r="M15" s="281">
        <f>+기본!S25</f>
        <v>0</v>
      </c>
    </row>
    <row r="16" spans="1:13" ht="24" hidden="1" customHeight="1">
      <c r="A16" s="278"/>
      <c r="B16" s="279"/>
      <c r="C16" s="279"/>
      <c r="D16" s="274"/>
      <c r="E16" s="280"/>
      <c r="F16" s="274"/>
      <c r="G16" s="280"/>
      <c r="H16" s="274"/>
      <c r="I16" s="280"/>
      <c r="J16" s="274"/>
      <c r="K16" s="280"/>
      <c r="L16" s="274">
        <f>기본!R26</f>
        <v>0</v>
      </c>
      <c r="M16" s="281">
        <f>+기본!S26</f>
        <v>0</v>
      </c>
    </row>
    <row r="17" spans="1:13" ht="24" hidden="1" customHeight="1">
      <c r="A17" s="278"/>
      <c r="B17" s="279"/>
      <c r="C17" s="279"/>
      <c r="D17" s="274"/>
      <c r="E17" s="280"/>
      <c r="F17" s="274"/>
      <c r="G17" s="280"/>
      <c r="H17" s="274"/>
      <c r="I17" s="280"/>
      <c r="J17" s="274"/>
      <c r="K17" s="280"/>
      <c r="L17" s="274">
        <f>기본!R27</f>
        <v>0</v>
      </c>
      <c r="M17" s="281">
        <f>+기본!S27</f>
        <v>0</v>
      </c>
    </row>
    <row r="18" spans="1:13" ht="24" hidden="1" customHeight="1">
      <c r="A18" s="278"/>
      <c r="B18" s="279"/>
      <c r="C18" s="279"/>
      <c r="D18" s="274"/>
      <c r="E18" s="280"/>
      <c r="F18" s="274"/>
      <c r="G18" s="280"/>
      <c r="H18" s="274"/>
      <c r="I18" s="280"/>
      <c r="J18" s="274"/>
      <c r="K18" s="280"/>
      <c r="L18" s="274">
        <f>기본!R28</f>
        <v>0</v>
      </c>
      <c r="M18" s="281">
        <f>+기본!S28</f>
        <v>0</v>
      </c>
    </row>
    <row r="19" spans="1:13" ht="24" hidden="1" customHeight="1">
      <c r="A19" s="282"/>
      <c r="B19" s="283"/>
      <c r="C19" s="283"/>
      <c r="D19" s="284"/>
      <c r="E19" s="285"/>
      <c r="F19" s="284"/>
      <c r="G19" s="285"/>
      <c r="H19" s="284"/>
      <c r="I19" s="285"/>
      <c r="J19" s="284"/>
      <c r="K19" s="285"/>
      <c r="L19" s="274">
        <f>기본!R29</f>
        <v>0</v>
      </c>
      <c r="M19" s="281">
        <f>+기본!S29</f>
        <v>0</v>
      </c>
    </row>
    <row r="20" spans="1:13" ht="24" customHeight="1">
      <c r="A20" s="286"/>
      <c r="B20" s="286"/>
      <c r="C20" s="286"/>
      <c r="D20" s="286"/>
      <c r="E20" s="286"/>
      <c r="F20" s="286"/>
      <c r="G20" s="286"/>
      <c r="H20" s="286"/>
      <c r="I20" s="286"/>
      <c r="J20" s="286"/>
      <c r="K20" s="286"/>
      <c r="L20" s="286"/>
      <c r="M20" s="286"/>
    </row>
    <row r="21" spans="1:13" ht="24" customHeight="1">
      <c r="A21" s="286"/>
      <c r="B21" s="286"/>
      <c r="C21" s="286"/>
      <c r="D21" s="286"/>
      <c r="E21" s="286"/>
      <c r="F21" s="286"/>
      <c r="G21" s="286"/>
      <c r="H21" s="286"/>
      <c r="I21" s="286"/>
      <c r="J21" s="286"/>
      <c r="K21" s="286"/>
      <c r="L21" s="286"/>
      <c r="M21" s="286"/>
    </row>
    <row r="22" spans="1:13" ht="24" customHeight="1">
      <c r="A22" s="286"/>
      <c r="B22" s="286"/>
      <c r="C22" s="286"/>
      <c r="D22" s="286"/>
      <c r="E22" s="286"/>
      <c r="F22" s="286"/>
      <c r="G22" s="286"/>
      <c r="H22" s="286"/>
      <c r="I22" s="286"/>
      <c r="J22" s="286"/>
      <c r="K22" s="286"/>
      <c r="L22" s="286"/>
      <c r="M22" s="286"/>
    </row>
    <row r="23" spans="1:13" ht="24" customHeight="1">
      <c r="A23" s="286"/>
      <c r="B23" s="286"/>
      <c r="C23" s="286"/>
      <c r="D23" s="286"/>
      <c r="E23" s="286"/>
      <c r="F23" s="286"/>
      <c r="G23" s="286"/>
      <c r="H23" s="286"/>
      <c r="I23" s="286"/>
      <c r="J23" s="286"/>
      <c r="K23" s="286"/>
      <c r="L23" s="286"/>
      <c r="M23" s="286"/>
    </row>
  </sheetData>
  <sheetProtection algorithmName="SHA-512" hashValue="kfY2qid0HJgIOsbS5+N9FVdKk1Yz422NkkYC9xm1ozWuQz5d7/jtrEwmPNIqEz2+VuYskKn8FKr2MtJx2rVpLg==" saltValue="2jFUaTF5y/Qmi+C19TuYXQ==" spinCount="100000" sheet="1" objects="1" scenarios="1" selectLockedCells="1"/>
  <mergeCells count="10">
    <mergeCell ref="J3:K3"/>
    <mergeCell ref="A2:H2"/>
    <mergeCell ref="L2:M2"/>
    <mergeCell ref="A3:A4"/>
    <mergeCell ref="B3:B4"/>
    <mergeCell ref="C3:C4"/>
    <mergeCell ref="D3:E3"/>
    <mergeCell ref="F3:G3"/>
    <mergeCell ref="H3:I3"/>
    <mergeCell ref="M3:M4"/>
  </mergeCells>
  <phoneticPr fontId="2" type="noConversion"/>
  <printOptions horizontalCentered="1"/>
  <pageMargins left="0.86614173228346458" right="0.19685039370078741" top="0.59055118110236227" bottom="0.47244094488188981" header="0.31496062992125984" footer="0.31496062992125984"/>
  <pageSetup paperSize="9" scale="93" orientation="landscape" blackAndWhite="1" r:id="rId1"/>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5"/>
  <dimension ref="A3:E27"/>
  <sheetViews>
    <sheetView showGridLines="0" workbookViewId="0">
      <selection activeCell="I12" sqref="I12"/>
    </sheetView>
  </sheetViews>
  <sheetFormatPr defaultRowHeight="13.5"/>
  <cols>
    <col min="1" max="1" width="6.375" customWidth="1"/>
    <col min="2" max="2" width="9.625" bestFit="1" customWidth="1"/>
  </cols>
  <sheetData>
    <row r="3" spans="1:5" ht="22.5">
      <c r="A3" s="1220" t="s">
        <v>1462</v>
      </c>
    </row>
    <row r="5" spans="1:5">
      <c r="A5" s="1221" t="s">
        <v>1463</v>
      </c>
    </row>
    <row r="6" spans="1:5">
      <c r="A6" s="1221" t="s">
        <v>1718</v>
      </c>
    </row>
    <row r="7" spans="1:5">
      <c r="A7" s="1221" t="s">
        <v>1464</v>
      </c>
    </row>
    <row r="8" spans="1:5">
      <c r="A8" s="1221" t="s">
        <v>1544</v>
      </c>
    </row>
    <row r="11" spans="1:5">
      <c r="A11" s="1221" t="s">
        <v>1719</v>
      </c>
    </row>
    <row r="13" spans="1:5" ht="24">
      <c r="A13" s="1222" t="s">
        <v>1465</v>
      </c>
      <c r="B13" s="1222" t="s">
        <v>1545</v>
      </c>
      <c r="C13" s="1222" t="s">
        <v>1466</v>
      </c>
      <c r="D13" s="1222" t="s">
        <v>1546</v>
      </c>
      <c r="E13" s="1222" t="s">
        <v>1547</v>
      </c>
    </row>
    <row r="14" spans="1:5">
      <c r="A14" s="1223" t="s">
        <v>1467</v>
      </c>
      <c r="B14" s="1223">
        <v>1911.75</v>
      </c>
      <c r="C14" s="1223">
        <v>1669.19</v>
      </c>
      <c r="D14" s="1223">
        <v>1535.44</v>
      </c>
      <c r="E14" s="1223">
        <v>1261.81</v>
      </c>
    </row>
    <row r="15" spans="1:5">
      <c r="A15" s="1223" t="s">
        <v>1468</v>
      </c>
      <c r="B15" s="1223">
        <v>0</v>
      </c>
      <c r="C15" s="1223">
        <v>1721.08</v>
      </c>
      <c r="D15" s="1223">
        <v>1540.48</v>
      </c>
      <c r="E15" s="1223">
        <v>1298.9100000000001</v>
      </c>
    </row>
    <row r="16" spans="1:5">
      <c r="A16" s="1326" t="s">
        <v>1469</v>
      </c>
      <c r="B16" s="1326">
        <v>1950</v>
      </c>
      <c r="C16" s="1326">
        <v>1717.04</v>
      </c>
      <c r="D16" s="1326">
        <v>1548.64</v>
      </c>
      <c r="E16" s="1326">
        <v>1309.3800000000001</v>
      </c>
    </row>
    <row r="17" spans="1:5">
      <c r="A17" s="1223" t="s">
        <v>1470</v>
      </c>
      <c r="B17" s="1223">
        <v>0</v>
      </c>
      <c r="C17" s="1223">
        <v>1726.69</v>
      </c>
      <c r="D17" s="1223">
        <v>1584.41</v>
      </c>
      <c r="E17" s="1223">
        <v>1298.08</v>
      </c>
    </row>
    <row r="18" spans="1:5">
      <c r="A18" s="1223" t="s">
        <v>1471</v>
      </c>
      <c r="B18" s="1223">
        <v>0</v>
      </c>
      <c r="C18" s="1223">
        <v>1721.11</v>
      </c>
      <c r="D18" s="1223">
        <v>1579.04</v>
      </c>
      <c r="E18" s="1223">
        <v>1312.83</v>
      </c>
    </row>
    <row r="19" spans="1:5">
      <c r="A19" s="1223" t="s">
        <v>1472</v>
      </c>
      <c r="B19" s="1223">
        <v>1958</v>
      </c>
      <c r="C19" s="1223">
        <v>1714.77</v>
      </c>
      <c r="D19" s="1223">
        <v>1553.61</v>
      </c>
      <c r="E19" s="1223">
        <v>1317.73</v>
      </c>
    </row>
    <row r="20" spans="1:5">
      <c r="A20" s="1223" t="s">
        <v>1473</v>
      </c>
      <c r="B20" s="1223">
        <v>1948</v>
      </c>
      <c r="C20" s="1223">
        <v>1724.43</v>
      </c>
      <c r="D20" s="1223">
        <v>1569.18</v>
      </c>
      <c r="E20" s="1223">
        <v>1356.4</v>
      </c>
    </row>
    <row r="21" spans="1:5">
      <c r="A21" s="1223" t="s">
        <v>1474</v>
      </c>
      <c r="B21" s="1223">
        <v>1909.5</v>
      </c>
      <c r="C21" s="1223">
        <v>1696.51</v>
      </c>
      <c r="D21" s="1223">
        <v>1523.51</v>
      </c>
      <c r="E21" s="1223">
        <v>1351.25</v>
      </c>
    </row>
    <row r="22" spans="1:5">
      <c r="A22" s="1223" t="s">
        <v>1475</v>
      </c>
      <c r="B22" s="1223">
        <v>1920</v>
      </c>
      <c r="C22" s="1223">
        <v>1695.59</v>
      </c>
      <c r="D22" s="1223">
        <v>1524.82</v>
      </c>
      <c r="E22" s="1223">
        <v>1285.45</v>
      </c>
    </row>
    <row r="23" spans="1:5">
      <c r="A23" s="1223" t="s">
        <v>1476</v>
      </c>
      <c r="B23" s="1223">
        <v>1994</v>
      </c>
      <c r="C23" s="1223">
        <v>1725.49</v>
      </c>
      <c r="D23" s="1223">
        <v>1573.2</v>
      </c>
      <c r="E23" s="1223">
        <v>1351.25</v>
      </c>
    </row>
    <row r="24" spans="1:5">
      <c r="A24" s="1223" t="s">
        <v>1477</v>
      </c>
      <c r="B24" s="1223">
        <v>1913.42</v>
      </c>
      <c r="C24" s="1223">
        <v>1709.74</v>
      </c>
      <c r="D24" s="1223">
        <v>1548.69</v>
      </c>
      <c r="E24" s="1223">
        <v>1362.37</v>
      </c>
    </row>
    <row r="25" spans="1:5">
      <c r="A25" s="1223" t="s">
        <v>1478</v>
      </c>
      <c r="B25" s="1223">
        <v>1946</v>
      </c>
      <c r="C25" s="1223">
        <v>1689.14</v>
      </c>
      <c r="D25" s="1223">
        <v>1523.03</v>
      </c>
      <c r="E25" s="1223">
        <v>1318.07</v>
      </c>
    </row>
    <row r="27" spans="1:5" ht="25.5" customHeight="1">
      <c r="A27" s="2031" t="s">
        <v>1497</v>
      </c>
      <c r="B27" s="2031"/>
    </row>
  </sheetData>
  <sheetProtection algorithmName="SHA-512" hashValue="6uzyVJcmuRTVqgXnaMVG64U8HIe7pLTx5YYahZklrf8DR+5ii3yyEWQwrZ72PbiR48d0gDnAUgYJ6pOUGiV29g==" saltValue="JicEPJ0fgB4T+Rd7kls3AQ==" spinCount="100000" sheet="1" objects="1" scenarios="1"/>
  <mergeCells count="1">
    <mergeCell ref="A27:B27"/>
  </mergeCells>
  <phoneticPr fontId="2" type="noConversion"/>
  <pageMargins left="0.75" right="0.75" top="1" bottom="1" header="0.5" footer="0.5"/>
  <pageSetup paperSize="9" orientation="portrait" r:id="rId1"/>
  <drawing r:id="rId2"/>
  <legacyDrawing r:id="rId3"/>
  <controls>
    <mc:AlternateContent xmlns:mc="http://schemas.openxmlformats.org/markup-compatibility/2006">
      <mc:Choice Requires="x14">
        <control shapeId="191491" r:id="rId4" name="Control 3">
          <controlPr defaultSize="0" r:id="rId5">
            <anchor moveWithCells="1">
              <from>
                <xdr:col>0</xdr:col>
                <xdr:colOff>0</xdr:colOff>
                <xdr:row>11</xdr:row>
                <xdr:rowOff>0</xdr:rowOff>
              </from>
              <to>
                <xdr:col>1</xdr:col>
                <xdr:colOff>428625</xdr:colOff>
                <xdr:row>12</xdr:row>
                <xdr:rowOff>57150</xdr:rowOff>
              </to>
            </anchor>
          </controlPr>
        </control>
      </mc:Choice>
      <mc:Fallback>
        <control shapeId="191491" r:id="rId4" name="Control 3"/>
      </mc:Fallback>
    </mc:AlternateContent>
    <mc:AlternateContent xmlns:mc="http://schemas.openxmlformats.org/markup-compatibility/2006">
      <mc:Choice Requires="x14">
        <control shapeId="191490" r:id="rId6" name="Control 2">
          <controlPr defaultSize="0" r:id="rId7">
            <anchor moveWithCells="1">
              <from>
                <xdr:col>1</xdr:col>
                <xdr:colOff>0</xdr:colOff>
                <xdr:row>0</xdr:row>
                <xdr:rowOff>0</xdr:rowOff>
              </from>
              <to>
                <xdr:col>2</xdr:col>
                <xdr:colOff>180975</xdr:colOff>
                <xdr:row>1</xdr:row>
                <xdr:rowOff>57150</xdr:rowOff>
              </to>
            </anchor>
          </controlPr>
        </control>
      </mc:Choice>
      <mc:Fallback>
        <control shapeId="191490" r:id="rId6" name="Control 2"/>
      </mc:Fallback>
    </mc:AlternateContent>
    <mc:AlternateContent xmlns:mc="http://schemas.openxmlformats.org/markup-compatibility/2006">
      <mc:Choice Requires="x14">
        <control shapeId="191489" r:id="rId8" name="Control 1">
          <controlPr defaultSize="0" r:id="rId7">
            <anchor moveWithCells="1">
              <from>
                <xdr:col>0</xdr:col>
                <xdr:colOff>0</xdr:colOff>
                <xdr:row>0</xdr:row>
                <xdr:rowOff>0</xdr:rowOff>
              </from>
              <to>
                <xdr:col>1</xdr:col>
                <xdr:colOff>428625</xdr:colOff>
                <xdr:row>1</xdr:row>
                <xdr:rowOff>57150</xdr:rowOff>
              </to>
            </anchor>
          </controlPr>
        </control>
      </mc:Choice>
      <mc:Fallback>
        <control shapeId="191489" r:id="rId8" name="Control 1"/>
      </mc:Fallback>
    </mc:AlternateContent>
  </control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4" filterMode="1"/>
  <dimension ref="A1:AG30"/>
  <sheetViews>
    <sheetView showZeros="0" view="pageBreakPreview" zoomScaleNormal="85" zoomScaleSheetLayoutView="100" workbookViewId="0">
      <selection activeCell="AE15" sqref="AE15"/>
    </sheetView>
  </sheetViews>
  <sheetFormatPr defaultColWidth="8.75" defaultRowHeight="21.75" customHeight="1"/>
  <cols>
    <col min="1" max="1" width="9" style="312" customWidth="1"/>
    <col min="2" max="32" width="4" style="295" customWidth="1"/>
    <col min="33" max="16384" width="8.75" style="295"/>
  </cols>
  <sheetData>
    <row r="1" spans="1:33" ht="21.75" customHeight="1" thickTop="1" thickBot="1">
      <c r="A1" s="293" t="s">
        <v>837</v>
      </c>
      <c r="B1" s="294"/>
      <c r="C1" s="294"/>
      <c r="D1" s="294"/>
      <c r="E1" s="294"/>
      <c r="F1" s="294"/>
      <c r="G1" s="294"/>
      <c r="H1" s="294"/>
      <c r="I1" s="294"/>
      <c r="J1" s="294"/>
      <c r="K1" s="294"/>
      <c r="L1" s="294"/>
      <c r="M1" s="294"/>
      <c r="N1" s="294"/>
      <c r="O1" s="294"/>
      <c r="P1" s="294"/>
      <c r="Q1" s="294"/>
      <c r="R1" s="294"/>
      <c r="S1" s="294"/>
      <c r="T1" s="294"/>
      <c r="U1" s="294"/>
      <c r="V1" s="294"/>
      <c r="W1" s="294"/>
      <c r="X1" s="294"/>
      <c r="Y1" s="294"/>
      <c r="Z1" s="294"/>
      <c r="AA1" s="294"/>
      <c r="AB1" s="294"/>
      <c r="AC1" s="294"/>
      <c r="AD1" s="294"/>
      <c r="AE1" s="294"/>
      <c r="AF1" s="294"/>
    </row>
    <row r="2" spans="1:33" ht="21.75" customHeight="1" thickTop="1">
      <c r="A2" s="823"/>
      <c r="B2" s="294"/>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4"/>
    </row>
    <row r="3" spans="1:33" ht="21.75" customHeight="1">
      <c r="A3" s="296">
        <v>1</v>
      </c>
      <c r="B3" s="297"/>
      <c r="C3" s="297"/>
      <c r="D3" s="1599" t="str">
        <f>CONCATENATE(기본!B5," 설계표준지 조사야장")</f>
        <v>2026년 숲가꾸기(풀베기) 사업(11차)  설계표준지 조사야장</v>
      </c>
      <c r="E3" s="1599"/>
      <c r="F3" s="1599"/>
      <c r="G3" s="1599"/>
      <c r="H3" s="1599"/>
      <c r="I3" s="1599"/>
      <c r="J3" s="1599"/>
      <c r="K3" s="1599"/>
      <c r="L3" s="1599"/>
      <c r="M3" s="1599"/>
      <c r="N3" s="1599"/>
      <c r="O3" s="1599"/>
      <c r="P3" s="1599"/>
      <c r="Q3" s="1599"/>
      <c r="R3" s="1599"/>
      <c r="S3" s="1599"/>
      <c r="T3" s="1599"/>
      <c r="U3" s="1599"/>
      <c r="V3" s="1599"/>
      <c r="W3" s="1599"/>
      <c r="X3" s="1599"/>
      <c r="Y3" s="1599"/>
      <c r="Z3" s="1599"/>
      <c r="AA3" s="1599"/>
      <c r="AB3" s="1599"/>
      <c r="AC3" s="1599"/>
      <c r="AD3" s="1599"/>
      <c r="AE3" s="298"/>
      <c r="AF3" s="297"/>
    </row>
    <row r="4" spans="1:33" ht="21.75" customHeight="1">
      <c r="A4" s="296">
        <v>1</v>
      </c>
      <c r="B4" s="297"/>
      <c r="C4" s="297"/>
      <c r="D4" s="1599"/>
      <c r="E4" s="1599"/>
      <c r="F4" s="1599"/>
      <c r="G4" s="1599"/>
      <c r="H4" s="1599"/>
      <c r="I4" s="1599"/>
      <c r="J4" s="1599"/>
      <c r="K4" s="1599"/>
      <c r="L4" s="1599"/>
      <c r="M4" s="1599"/>
      <c r="N4" s="1599"/>
      <c r="O4" s="1599"/>
      <c r="P4" s="1599"/>
      <c r="Q4" s="1599"/>
      <c r="R4" s="1599"/>
      <c r="S4" s="1599"/>
      <c r="T4" s="1599"/>
      <c r="U4" s="1599"/>
      <c r="V4" s="1599"/>
      <c r="W4" s="1599"/>
      <c r="X4" s="1599"/>
      <c r="Y4" s="1599"/>
      <c r="Z4" s="1599"/>
      <c r="AA4" s="1599"/>
      <c r="AB4" s="1599"/>
      <c r="AC4" s="1599"/>
      <c r="AD4" s="1599"/>
      <c r="AE4" s="298"/>
      <c r="AF4" s="297"/>
    </row>
    <row r="5" spans="1:33" ht="21.75" customHeight="1">
      <c r="A5" s="296">
        <v>1</v>
      </c>
      <c r="B5" s="297"/>
      <c r="C5" s="297"/>
      <c r="D5" s="1599"/>
      <c r="E5" s="1599"/>
      <c r="F5" s="1599"/>
      <c r="G5" s="1599"/>
      <c r="H5" s="1599"/>
      <c r="I5" s="1599"/>
      <c r="J5" s="1599"/>
      <c r="K5" s="1599"/>
      <c r="L5" s="1599"/>
      <c r="M5" s="1599"/>
      <c r="N5" s="1599"/>
      <c r="O5" s="1599"/>
      <c r="P5" s="1599"/>
      <c r="Q5" s="1599"/>
      <c r="R5" s="1599"/>
      <c r="S5" s="1599"/>
      <c r="T5" s="1599"/>
      <c r="U5" s="1599"/>
      <c r="V5" s="1599"/>
      <c r="W5" s="1599"/>
      <c r="X5" s="1599"/>
      <c r="Y5" s="1599"/>
      <c r="Z5" s="1599"/>
      <c r="AA5" s="1599"/>
      <c r="AB5" s="1599"/>
      <c r="AC5" s="1599"/>
      <c r="AD5" s="1599"/>
      <c r="AE5" s="298"/>
      <c r="AF5" s="297"/>
    </row>
    <row r="6" spans="1:33" ht="21.75" customHeight="1">
      <c r="A6" s="296"/>
      <c r="B6" s="297"/>
      <c r="C6" s="297"/>
      <c r="D6" s="1008"/>
      <c r="E6" s="1008"/>
      <c r="F6" s="1008"/>
      <c r="G6" s="1008"/>
      <c r="H6" s="1008"/>
      <c r="I6" s="1008"/>
      <c r="J6" s="1008"/>
      <c r="K6" s="1008"/>
      <c r="L6" s="1008"/>
      <c r="M6" s="1008"/>
      <c r="N6" s="1008"/>
      <c r="O6" s="1008"/>
      <c r="P6" s="1008"/>
      <c r="Q6" s="1008"/>
      <c r="R6" s="1008"/>
      <c r="S6" s="1008"/>
      <c r="T6" s="1008"/>
      <c r="U6" s="1008"/>
      <c r="V6" s="1008"/>
      <c r="W6" s="1008"/>
      <c r="X6" s="1008"/>
      <c r="Y6" s="1008"/>
      <c r="Z6" s="1008"/>
      <c r="AA6" s="1008"/>
      <c r="AB6" s="1008"/>
      <c r="AC6" s="1008"/>
      <c r="AD6" s="1008"/>
      <c r="AE6" s="298"/>
      <c r="AF6" s="297"/>
    </row>
    <row r="7" spans="1:33" ht="21.75" customHeight="1">
      <c r="A7" s="296">
        <v>1</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row>
    <row r="8" spans="1:33" s="305" customFormat="1" ht="43.5" customHeight="1">
      <c r="A8" s="296">
        <v>1</v>
      </c>
      <c r="B8" s="299"/>
      <c r="C8" s="299"/>
      <c r="D8" s="299"/>
      <c r="E8" s="299"/>
      <c r="F8" s="300"/>
      <c r="G8" s="1587" t="s">
        <v>1027</v>
      </c>
      <c r="H8" s="1587"/>
      <c r="I8" s="1587"/>
      <c r="J8" s="1587"/>
      <c r="K8" s="1587"/>
      <c r="L8" s="1587"/>
      <c r="M8" s="301" t="str">
        <f>기본!B6</f>
        <v>충청북도 단양군 가곡면 보발리 산96-2번지 외 8필지 (49-0-50-0 외 8개소)</v>
      </c>
      <c r="N8" s="302"/>
      <c r="O8" s="303"/>
      <c r="P8" s="303"/>
      <c r="Q8" s="303"/>
      <c r="R8" s="303"/>
      <c r="S8" s="303"/>
      <c r="T8" s="303"/>
      <c r="U8" s="303"/>
      <c r="V8" s="303"/>
      <c r="W8" s="303"/>
      <c r="X8" s="303"/>
      <c r="Y8" s="303"/>
      <c r="Z8" s="303"/>
      <c r="AA8" s="303"/>
      <c r="AB8" s="303"/>
      <c r="AC8" s="303"/>
      <c r="AD8" s="303"/>
      <c r="AE8" s="303"/>
      <c r="AF8" s="302"/>
      <c r="AG8" s="304"/>
    </row>
    <row r="9" spans="1:33" s="305" customFormat="1" ht="43.5" customHeight="1">
      <c r="A9" s="296">
        <v>1</v>
      </c>
      <c r="B9" s="299"/>
      <c r="C9" s="299"/>
      <c r="D9" s="299"/>
      <c r="E9" s="299"/>
      <c r="F9" s="299"/>
      <c r="G9" s="1587" t="s">
        <v>935</v>
      </c>
      <c r="H9" s="1587"/>
      <c r="I9" s="1587"/>
      <c r="J9" s="1587"/>
      <c r="K9" s="1587"/>
      <c r="L9" s="1587"/>
      <c r="M9" s="1584">
        <f>기본!E5</f>
        <v>54.8</v>
      </c>
      <c r="N9" s="1584"/>
      <c r="O9" s="1584"/>
      <c r="P9" s="1584"/>
      <c r="Q9" s="306"/>
      <c r="R9" s="306"/>
      <c r="S9" s="299"/>
      <c r="T9" s="299"/>
      <c r="U9" s="299"/>
      <c r="V9" s="299"/>
      <c r="W9" s="299"/>
      <c r="X9" s="299"/>
      <c r="Y9" s="299"/>
      <c r="Z9" s="299"/>
      <c r="AA9" s="299"/>
      <c r="AB9" s="299"/>
      <c r="AC9" s="299"/>
      <c r="AD9" s="299"/>
      <c r="AE9" s="299"/>
      <c r="AF9" s="299"/>
    </row>
    <row r="10" spans="1:33" ht="21.75" customHeight="1">
      <c r="A10" s="296">
        <v>1</v>
      </c>
      <c r="B10" s="294"/>
      <c r="C10" s="294"/>
      <c r="D10" s="294"/>
      <c r="E10" s="294"/>
      <c r="F10" s="294"/>
      <c r="G10" s="294"/>
      <c r="H10" s="307"/>
      <c r="I10" s="307"/>
      <c r="J10" s="307"/>
      <c r="K10" s="307"/>
      <c r="L10" s="308"/>
      <c r="M10" s="308"/>
      <c r="N10" s="308"/>
      <c r="O10" s="309"/>
      <c r="P10" s="309"/>
      <c r="Q10" s="294"/>
      <c r="R10" s="294"/>
      <c r="S10" s="294"/>
      <c r="T10" s="294"/>
      <c r="U10" s="294"/>
      <c r="V10" s="294"/>
      <c r="W10" s="294"/>
      <c r="X10" s="294"/>
      <c r="Y10" s="294"/>
      <c r="Z10" s="294"/>
      <c r="AA10" s="294"/>
      <c r="AB10" s="294"/>
      <c r="AC10" s="294"/>
      <c r="AD10" s="294"/>
      <c r="AE10" s="294"/>
      <c r="AF10" s="294"/>
    </row>
    <row r="11" spans="1:33" ht="21.75" customHeight="1">
      <c r="A11" s="296"/>
      <c r="B11" s="294"/>
      <c r="C11" s="294"/>
      <c r="D11" s="294"/>
      <c r="E11" s="294"/>
      <c r="F11" s="294"/>
      <c r="G11" s="294"/>
      <c r="H11" s="307"/>
      <c r="I11" s="307"/>
      <c r="J11" s="307"/>
      <c r="K11" s="307"/>
      <c r="L11" s="308"/>
      <c r="M11" s="308"/>
      <c r="N11" s="308"/>
      <c r="O11" s="309"/>
      <c r="P11" s="309"/>
      <c r="Q11" s="294"/>
      <c r="R11" s="294"/>
      <c r="S11" s="294"/>
      <c r="T11" s="294"/>
      <c r="U11" s="294"/>
      <c r="V11" s="294"/>
      <c r="W11" s="294"/>
      <c r="X11" s="294"/>
      <c r="Y11" s="294"/>
      <c r="Z11" s="294"/>
      <c r="AA11" s="294"/>
      <c r="AB11" s="294"/>
      <c r="AC11" s="294"/>
      <c r="AD11" s="294"/>
      <c r="AE11" s="294"/>
      <c r="AF11" s="294"/>
    </row>
    <row r="12" spans="1:33" ht="21.75" customHeight="1">
      <c r="A12" s="296"/>
      <c r="B12" s="294"/>
      <c r="C12" s="294"/>
      <c r="D12" s="294"/>
      <c r="E12" s="294"/>
      <c r="F12" s="294"/>
      <c r="G12" s="294"/>
      <c r="H12" s="307"/>
      <c r="I12" s="307"/>
      <c r="J12" s="307"/>
      <c r="K12" s="307"/>
      <c r="L12" s="308"/>
      <c r="M12" s="308"/>
      <c r="N12" s="308"/>
      <c r="O12" s="309"/>
      <c r="P12" s="309"/>
      <c r="Q12" s="294"/>
      <c r="R12" s="294"/>
      <c r="S12" s="294"/>
      <c r="T12" s="294"/>
      <c r="U12" s="294"/>
      <c r="V12" s="294"/>
      <c r="W12" s="294"/>
      <c r="X12" s="294"/>
      <c r="Y12" s="294"/>
      <c r="Z12" s="294"/>
      <c r="AA12" s="294"/>
      <c r="AB12" s="294"/>
      <c r="AC12" s="294"/>
      <c r="AD12" s="294"/>
      <c r="AE12" s="294"/>
      <c r="AF12" s="294"/>
    </row>
    <row r="13" spans="1:33" ht="21.75" customHeight="1">
      <c r="A13" s="296">
        <v>1</v>
      </c>
      <c r="B13" s="294"/>
      <c r="C13" s="294"/>
      <c r="D13" s="294"/>
      <c r="E13" s="294"/>
      <c r="F13" s="294"/>
      <c r="G13" s="294"/>
      <c r="H13" s="307"/>
      <c r="I13" s="307"/>
      <c r="J13" s="307"/>
      <c r="K13" s="307"/>
      <c r="L13" s="308"/>
      <c r="M13" s="308"/>
      <c r="N13" s="308"/>
      <c r="O13" s="309"/>
      <c r="P13" s="309"/>
      <c r="Q13" s="294"/>
      <c r="R13" s="294"/>
      <c r="S13" s="294"/>
      <c r="T13" s="294"/>
      <c r="U13" s="294"/>
      <c r="V13" s="294"/>
      <c r="W13" s="294"/>
      <c r="X13" s="294"/>
      <c r="Y13" s="294"/>
      <c r="Z13" s="294"/>
      <c r="AA13" s="294"/>
      <c r="AB13" s="294"/>
      <c r="AC13" s="294"/>
      <c r="AD13" s="294"/>
      <c r="AE13" s="294"/>
      <c r="AF13" s="294"/>
    </row>
    <row r="14" spans="1:33" ht="21.75" customHeight="1">
      <c r="A14" s="296">
        <v>1</v>
      </c>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row>
    <row r="15" spans="1:33" ht="21.75" customHeight="1">
      <c r="A15" s="296">
        <v>1</v>
      </c>
      <c r="B15" s="310" t="str">
        <f>CONCATENATE(기본!B8,"       ")</f>
        <v xml:space="preserve">2026년    07월       </v>
      </c>
      <c r="C15" s="311"/>
      <c r="D15" s="311"/>
      <c r="E15" s="311"/>
      <c r="F15" s="311"/>
      <c r="G15" s="311"/>
      <c r="H15" s="311"/>
      <c r="I15" s="311"/>
      <c r="J15" s="311"/>
      <c r="K15" s="311"/>
      <c r="L15" s="311"/>
      <c r="M15" s="311"/>
      <c r="N15" s="311"/>
      <c r="O15" s="311"/>
      <c r="P15" s="311"/>
      <c r="Q15" s="311"/>
      <c r="R15" s="311"/>
      <c r="S15" s="311"/>
      <c r="T15" s="311"/>
      <c r="U15" s="311"/>
      <c r="V15" s="311"/>
      <c r="W15" s="311"/>
      <c r="X15" s="311"/>
      <c r="Y15" s="311"/>
      <c r="Z15" s="311"/>
      <c r="AA15" s="311"/>
      <c r="AB15" s="311"/>
      <c r="AC15" s="311"/>
      <c r="AD15" s="311"/>
      <c r="AE15" s="311"/>
      <c r="AF15" s="311"/>
    </row>
    <row r="16" spans="1:33" ht="21.75" customHeight="1">
      <c r="A16" s="312">
        <v>1</v>
      </c>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row>
    <row r="17" spans="1:32" ht="21.75" customHeight="1">
      <c r="A17" s="312">
        <v>1</v>
      </c>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row>
    <row r="18" spans="1:32" ht="21.75" customHeight="1">
      <c r="A18" s="312">
        <v>1</v>
      </c>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row>
    <row r="19" spans="1:32" ht="21.75" customHeight="1">
      <c r="A19" s="312">
        <v>1</v>
      </c>
      <c r="B19" s="294"/>
      <c r="C19" s="294"/>
      <c r="D19" s="294"/>
      <c r="E19" s="294"/>
      <c r="F19" s="294"/>
      <c r="G19" s="294"/>
      <c r="H19" s="294"/>
      <c r="I19" s="294"/>
      <c r="J19" s="294"/>
      <c r="K19" s="1591" t="str">
        <f>기본!B9</f>
        <v>단양국유림관리소</v>
      </c>
      <c r="L19" s="1591"/>
      <c r="M19" s="1591"/>
      <c r="N19" s="1591"/>
      <c r="O19" s="1591"/>
      <c r="P19" s="1591"/>
      <c r="Q19" s="1591"/>
      <c r="R19" s="1591"/>
      <c r="S19" s="1591"/>
      <c r="T19" s="1591"/>
      <c r="U19" s="1591"/>
      <c r="V19" s="1591"/>
      <c r="W19" s="1591"/>
      <c r="X19" s="1591"/>
      <c r="Y19" s="294"/>
      <c r="Z19" s="294"/>
      <c r="AA19" s="294"/>
      <c r="AB19" s="294"/>
      <c r="AC19" s="294"/>
      <c r="AD19" s="294"/>
      <c r="AE19" s="294"/>
      <c r="AF19" s="294"/>
    </row>
    <row r="20" spans="1:32" ht="21.75" customHeight="1">
      <c r="A20" s="312">
        <v>1</v>
      </c>
      <c r="B20" s="294"/>
      <c r="C20" s="294"/>
      <c r="D20" s="294"/>
      <c r="E20" s="294"/>
      <c r="F20" s="294"/>
      <c r="G20" s="294"/>
      <c r="H20" s="294"/>
      <c r="I20" s="313"/>
      <c r="J20" s="294"/>
      <c r="K20" s="1591"/>
      <c r="L20" s="1591"/>
      <c r="M20" s="1591"/>
      <c r="N20" s="1591"/>
      <c r="O20" s="1591"/>
      <c r="P20" s="1591"/>
      <c r="Q20" s="1591"/>
      <c r="R20" s="1591"/>
      <c r="S20" s="1591"/>
      <c r="T20" s="1591"/>
      <c r="U20" s="1591"/>
      <c r="V20" s="1591"/>
      <c r="W20" s="1591"/>
      <c r="X20" s="1591"/>
      <c r="Y20" s="294"/>
      <c r="Z20" s="294"/>
      <c r="AA20" s="294"/>
      <c r="AB20" s="294"/>
      <c r="AC20" s="294"/>
      <c r="AD20" s="294"/>
      <c r="AE20" s="294"/>
      <c r="AF20" s="294"/>
    </row>
    <row r="21" spans="1:32" ht="21.75" customHeight="1">
      <c r="A21" s="312">
        <v>1</v>
      </c>
      <c r="B21" s="294"/>
      <c r="C21" s="294"/>
      <c r="D21" s="294"/>
      <c r="E21" s="294"/>
      <c r="F21" s="294"/>
      <c r="G21" s="294"/>
      <c r="H21" s="294"/>
      <c r="I21" s="294"/>
      <c r="J21" s="294"/>
      <c r="K21" s="294"/>
      <c r="L21" s="294"/>
      <c r="M21" s="294"/>
      <c r="N21" s="294"/>
      <c r="O21" s="294"/>
      <c r="P21" s="294"/>
      <c r="Q21" s="294"/>
      <c r="R21" s="294"/>
      <c r="S21" s="294"/>
      <c r="T21" s="294"/>
      <c r="U21" s="294"/>
      <c r="V21" s="294"/>
      <c r="W21" s="294"/>
      <c r="X21" s="294"/>
      <c r="Y21" s="294"/>
      <c r="Z21" s="294"/>
      <c r="AA21" s="294"/>
      <c r="AB21" s="294"/>
      <c r="AC21" s="294"/>
      <c r="AD21" s="294"/>
      <c r="AE21" s="294"/>
      <c r="AF21" s="294"/>
    </row>
    <row r="22" spans="1:32" ht="21.75" customHeight="1">
      <c r="A22" s="312">
        <v>1</v>
      </c>
      <c r="B22" s="294"/>
      <c r="C22" s="294"/>
      <c r="D22" s="294"/>
      <c r="E22" s="294"/>
      <c r="F22" s="294"/>
      <c r="G22" s="294"/>
      <c r="H22" s="294"/>
      <c r="I22" s="294"/>
      <c r="J22" s="294"/>
      <c r="K22" s="294"/>
      <c r="L22" s="294"/>
      <c r="M22" s="294"/>
      <c r="N22" s="294"/>
      <c r="O22" s="294"/>
      <c r="P22" s="294"/>
      <c r="Q22" s="294"/>
      <c r="R22" s="294"/>
      <c r="S22" s="294"/>
      <c r="T22" s="294"/>
      <c r="U22" s="294"/>
      <c r="V22" s="294"/>
      <c r="W22" s="294"/>
      <c r="X22" s="294"/>
      <c r="Y22" s="294"/>
      <c r="Z22" s="294"/>
      <c r="AA22" s="294"/>
      <c r="AB22" s="294"/>
      <c r="AC22" s="294"/>
      <c r="AD22" s="294"/>
      <c r="AE22" s="294"/>
      <c r="AF22" s="294"/>
    </row>
    <row r="23" spans="1:32" s="9" customFormat="1" ht="21.75" hidden="1" customHeight="1">
      <c r="A23" s="4">
        <f>IF(N23&gt;0,1,)</f>
        <v>0</v>
      </c>
      <c r="B23" s="5"/>
      <c r="C23" s="7"/>
      <c r="D23" s="7"/>
      <c r="E23" s="7"/>
      <c r="F23" s="10"/>
      <c r="G23" s="10"/>
      <c r="H23" s="10"/>
      <c r="I23" s="10"/>
      <c r="J23" s="7"/>
      <c r="K23" s="7"/>
      <c r="L23" s="7"/>
      <c r="M23" s="6">
        <f>IF(기본!E8&gt;0,CONCATENATE("- ",기본!D8," : "),)</f>
        <v>0</v>
      </c>
      <c r="N23" s="1585">
        <f>기본!E8</f>
        <v>0</v>
      </c>
      <c r="O23" s="1585"/>
      <c r="P23" s="1585"/>
      <c r="Q23" s="1585"/>
      <c r="R23" s="7"/>
      <c r="S23" s="7"/>
      <c r="T23" s="7"/>
      <c r="U23" s="7"/>
      <c r="V23" s="7"/>
      <c r="W23" s="7"/>
      <c r="X23" s="7"/>
      <c r="Y23" s="7"/>
      <c r="Z23" s="7"/>
      <c r="AA23" s="7"/>
      <c r="AB23" s="7"/>
      <c r="AC23" s="7"/>
      <c r="AD23" s="7"/>
      <c r="AE23" s="7"/>
      <c r="AF23" s="8"/>
    </row>
    <row r="24" spans="1:32" s="9" customFormat="1" ht="21.75" hidden="1" customHeight="1">
      <c r="A24" s="4">
        <f>IF(N24&gt;0,1,)</f>
        <v>0</v>
      </c>
      <c r="B24" s="5"/>
      <c r="C24" s="7"/>
      <c r="D24" s="7"/>
      <c r="E24" s="7"/>
      <c r="F24" s="10"/>
      <c r="G24" s="10"/>
      <c r="H24" s="10"/>
      <c r="I24" s="10"/>
      <c r="J24" s="7"/>
      <c r="K24" s="7"/>
      <c r="L24" s="7"/>
      <c r="M24" s="6">
        <f>IF(기본!E9&gt;0,CONCATENATE("- ",기본!D9," : "),)</f>
        <v>0</v>
      </c>
      <c r="N24" s="1585">
        <f>기본!E9</f>
        <v>0</v>
      </c>
      <c r="O24" s="1585"/>
      <c r="P24" s="1585"/>
      <c r="Q24" s="1585"/>
      <c r="R24" s="7"/>
      <c r="S24" s="7"/>
      <c r="T24" s="7"/>
      <c r="U24" s="7"/>
      <c r="V24" s="7"/>
      <c r="W24" s="7"/>
      <c r="X24" s="7"/>
      <c r="Y24" s="7"/>
      <c r="Z24" s="7"/>
      <c r="AA24" s="7"/>
      <c r="AB24" s="7"/>
      <c r="AC24" s="7"/>
      <c r="AD24" s="7"/>
      <c r="AE24" s="7"/>
      <c r="AF24" s="8"/>
    </row>
    <row r="25" spans="1:32" s="9" customFormat="1" ht="21.75" hidden="1" customHeight="1">
      <c r="A25" s="4">
        <f>IF(N25&gt;0,1,)</f>
        <v>0</v>
      </c>
      <c r="B25" s="5"/>
      <c r="C25" s="7"/>
      <c r="D25" s="7"/>
      <c r="E25" s="7"/>
      <c r="F25" s="10"/>
      <c r="G25" s="10"/>
      <c r="H25" s="10"/>
      <c r="I25" s="10"/>
      <c r="J25" s="7"/>
      <c r="K25" s="7"/>
      <c r="L25" s="7"/>
      <c r="M25" s="6">
        <f>IF(기본!E10&gt;0,CONCATENATE("- ",기본!D10," : "),)</f>
        <v>0</v>
      </c>
      <c r="N25" s="1585">
        <f>기본!E10</f>
        <v>0</v>
      </c>
      <c r="O25" s="1585"/>
      <c r="P25" s="1585"/>
      <c r="Q25" s="1585"/>
      <c r="R25" s="7"/>
      <c r="S25" s="7"/>
      <c r="T25" s="7"/>
      <c r="U25" s="7"/>
      <c r="V25" s="7"/>
      <c r="W25" s="7"/>
      <c r="X25" s="7"/>
      <c r="Y25" s="7"/>
      <c r="Z25" s="7"/>
      <c r="AA25" s="7"/>
      <c r="AB25" s="7"/>
      <c r="AC25" s="7"/>
      <c r="AD25" s="7"/>
      <c r="AE25" s="7"/>
      <c r="AF25" s="8"/>
    </row>
    <row r="26" spans="1:32" s="2" customFormat="1" ht="21.75" hidden="1" customHeight="1">
      <c r="A26" s="3"/>
    </row>
    <row r="27" spans="1:32" s="2" customFormat="1" ht="21.75" hidden="1" customHeight="1">
      <c r="A27" s="3"/>
    </row>
    <row r="28" spans="1:32" s="2" customFormat="1" ht="21.75" hidden="1" customHeight="1">
      <c r="A28" s="3"/>
    </row>
    <row r="29" spans="1:32" s="2" customFormat="1" ht="21.75" hidden="1" customHeight="1">
      <c r="A29" s="3"/>
    </row>
    <row r="30" spans="1:32" s="2" customFormat="1" ht="21.75" hidden="1" customHeight="1">
      <c r="A30" s="3"/>
    </row>
  </sheetData>
  <sheetProtection algorithmName="SHA-512" hashValue="DA6Zn9PV4bbs2trWc3O8BF+P3RIjjlFgfprlbBTgH/iF438UcAHS27u5Sm/F7FfSAy4S9TkVzgDOxLZqTSWO4Q==" saltValue="TeaH02dU5fuPQxtlLMOO8Q==" spinCount="100000" sheet="1" objects="1" scenarios="1"/>
  <autoFilter ref="A1:A30" xr:uid="{00000000-0009-0000-0000-000026000000}">
    <filterColumn colId="0">
      <customFilters>
        <customFilter operator="notEqual" val=" "/>
      </customFilters>
    </filterColumn>
  </autoFilter>
  <mergeCells count="8">
    <mergeCell ref="N23:Q23"/>
    <mergeCell ref="N24:Q24"/>
    <mergeCell ref="N25:Q25"/>
    <mergeCell ref="D3:AD5"/>
    <mergeCell ref="G8:L8"/>
    <mergeCell ref="G9:L9"/>
    <mergeCell ref="M9:P9"/>
    <mergeCell ref="K19:X20"/>
  </mergeCells>
  <phoneticPr fontId="2" type="noConversion"/>
  <printOptions horizontalCentered="1" verticalCentered="1"/>
  <pageMargins left="0.72" right="0.19685039370078741" top="0.59055118110236227" bottom="0.59055118110236227" header="0" footer="0"/>
  <pageSetup paperSize="9" scale="9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39</vt:i4>
      </vt:variant>
      <vt:variant>
        <vt:lpstr>이름 지정된 범위</vt:lpstr>
      </vt:variant>
      <vt:variant>
        <vt:i4>52</vt:i4>
      </vt:variant>
    </vt:vector>
  </HeadingPairs>
  <TitlesOfParts>
    <vt:vector size="91" baseType="lpstr">
      <vt:lpstr>작업지시도</vt:lpstr>
      <vt:lpstr>A3표지</vt:lpstr>
      <vt:lpstr>기본</vt:lpstr>
      <vt:lpstr>표지</vt:lpstr>
      <vt:lpstr>목차</vt:lpstr>
      <vt:lpstr>1-2 사진</vt:lpstr>
      <vt:lpstr>1-3 설명서</vt:lpstr>
      <vt:lpstr>1-4 적용기준</vt:lpstr>
      <vt:lpstr>1-5 예정</vt:lpstr>
      <vt:lpstr>작업기간</vt:lpstr>
      <vt:lpstr>2-1 재선충</vt:lpstr>
      <vt:lpstr>3-1 일반시방서(제외)</vt:lpstr>
      <vt:lpstr>3-2 전문시방서</vt:lpstr>
      <vt:lpstr>3-3 공통소시</vt:lpstr>
      <vt:lpstr>3-4소반별시방서 1</vt:lpstr>
      <vt:lpstr>3-4소반별시방서 2</vt:lpstr>
      <vt:lpstr>3-4소반별시방서 3</vt:lpstr>
      <vt:lpstr>3-4소반별시방서 4</vt:lpstr>
      <vt:lpstr>3-4소반별시방서 5</vt:lpstr>
      <vt:lpstr>4-1 필지별사업내역</vt:lpstr>
      <vt:lpstr>4-2-2 필지별사업내역 (시기)</vt:lpstr>
      <vt:lpstr>5-1 원가</vt:lpstr>
      <vt:lpstr>5-2 내역</vt:lpstr>
      <vt:lpstr>5-3단가산출서 1</vt:lpstr>
      <vt:lpstr>5-3단가산출서 2</vt:lpstr>
      <vt:lpstr>5-3단가산출서 3</vt:lpstr>
      <vt:lpstr>5-3단가산출서 4</vt:lpstr>
      <vt:lpstr>5-3단가산출서 5</vt:lpstr>
      <vt:lpstr>5-3 2회</vt:lpstr>
      <vt:lpstr>6-1 표준지</vt:lpstr>
      <vt:lpstr>6-2 경사도</vt:lpstr>
      <vt:lpstr>6-3표준조사 1</vt:lpstr>
      <vt:lpstr>6-3표준조사 2</vt:lpstr>
      <vt:lpstr>6-3표준조사 3</vt:lpstr>
      <vt:lpstr>6-3표준조사 4</vt:lpstr>
      <vt:lpstr>6-3표준조사 5</vt:lpstr>
      <vt:lpstr>7-1 단가조사</vt:lpstr>
      <vt:lpstr>주유소</vt:lpstr>
      <vt:lpstr>표지 (야장)</vt:lpstr>
      <vt:lpstr>'4-2-2 필지별사업내역 (시기)'!_FilterDatabase</vt:lpstr>
      <vt:lpstr>'5-3 2회'!_FilterDatabase</vt:lpstr>
      <vt:lpstr>'6-3표준조사 1'!_FilterDatabase</vt:lpstr>
      <vt:lpstr>'6-3표준조사 2'!_FilterDatabase</vt:lpstr>
      <vt:lpstr>'6-3표준조사 3'!_FilterDatabase</vt:lpstr>
      <vt:lpstr>'6-3표준조사 4'!_FilterDatabase</vt:lpstr>
      <vt:lpstr>표지!_FilterDatabase</vt:lpstr>
      <vt:lpstr>'표지 (야장)'!_FilterDatabase</vt:lpstr>
      <vt:lpstr>'1-2 사진'!Print_Area</vt:lpstr>
      <vt:lpstr>'1-3 설명서'!Print_Area</vt:lpstr>
      <vt:lpstr>'1-4 적용기준'!Print_Area</vt:lpstr>
      <vt:lpstr>'1-5 예정'!Print_Area</vt:lpstr>
      <vt:lpstr>'2-1 재선충'!Print_Area</vt:lpstr>
      <vt:lpstr>'3-1 일반시방서(제외)'!Print_Area</vt:lpstr>
      <vt:lpstr>'3-2 전문시방서'!Print_Area</vt:lpstr>
      <vt:lpstr>'3-3 공통소시'!Print_Area</vt:lpstr>
      <vt:lpstr>'3-4소반별시방서 1'!Print_Area</vt:lpstr>
      <vt:lpstr>'3-4소반별시방서 2'!Print_Area</vt:lpstr>
      <vt:lpstr>'3-4소반별시방서 3'!Print_Area</vt:lpstr>
      <vt:lpstr>'3-4소반별시방서 4'!Print_Area</vt:lpstr>
      <vt:lpstr>'3-4소반별시방서 5'!Print_Area</vt:lpstr>
      <vt:lpstr>'4-1 필지별사업내역'!Print_Area</vt:lpstr>
      <vt:lpstr>'4-2-2 필지별사업내역 (시기)'!Print_Area</vt:lpstr>
      <vt:lpstr>'5-1 원가'!Print_Area</vt:lpstr>
      <vt:lpstr>'5-2 내역'!Print_Area</vt:lpstr>
      <vt:lpstr>'5-3 2회'!Print_Area</vt:lpstr>
      <vt:lpstr>'5-3단가산출서 1'!Print_Area</vt:lpstr>
      <vt:lpstr>'5-3단가산출서 2'!Print_Area</vt:lpstr>
      <vt:lpstr>'5-3단가산출서 3'!Print_Area</vt:lpstr>
      <vt:lpstr>'5-3단가산출서 4'!Print_Area</vt:lpstr>
      <vt:lpstr>'5-3단가산출서 5'!Print_Area</vt:lpstr>
      <vt:lpstr>'6-1 표준지'!Print_Area</vt:lpstr>
      <vt:lpstr>'6-2 경사도'!Print_Area</vt:lpstr>
      <vt:lpstr>'6-3표준조사 1'!Print_Area</vt:lpstr>
      <vt:lpstr>'6-3표준조사 2'!Print_Area</vt:lpstr>
      <vt:lpstr>'6-3표준조사 3'!Print_Area</vt:lpstr>
      <vt:lpstr>'6-3표준조사 4'!Print_Area</vt:lpstr>
      <vt:lpstr>'6-3표준조사 5'!Print_Area</vt:lpstr>
      <vt:lpstr>'7-1 단가조사'!Print_Area</vt:lpstr>
      <vt:lpstr>A3표지!Print_Area</vt:lpstr>
      <vt:lpstr>기본!Print_Area</vt:lpstr>
      <vt:lpstr>목차!Print_Area</vt:lpstr>
      <vt:lpstr>작업기간!Print_Area</vt:lpstr>
      <vt:lpstr>작업지시도!Print_Area</vt:lpstr>
      <vt:lpstr>표지!Print_Area</vt:lpstr>
      <vt:lpstr>'표지 (야장)'!Print_Area</vt:lpstr>
      <vt:lpstr>'4-1 필지별사업내역'!Print_Titles</vt:lpstr>
      <vt:lpstr>'4-2-2 필지별사업내역 (시기)'!Print_Titles</vt:lpstr>
      <vt:lpstr>'5-2 내역'!Print_Titles</vt:lpstr>
      <vt:lpstr>'6-1 표준지'!Print_Titles</vt:lpstr>
      <vt:lpstr>'6-2 경사도'!Print_Titles</vt:lpstr>
      <vt:lpstr>작업기간!Print_Titles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User</cp:lastModifiedBy>
  <cp:lastPrinted>2026-07-28T05:52:15Z</cp:lastPrinted>
  <dcterms:created xsi:type="dcterms:W3CDTF">2011-02-19T07:09:03Z</dcterms:created>
  <dcterms:modified xsi:type="dcterms:W3CDTF">2026-07-29T12:03:42Z</dcterms:modified>
</cp:coreProperties>
</file>